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613"/>
  <workbookPr defaultThemeVersion="166925"/>
  <mc:AlternateContent xmlns:mc="http://schemas.openxmlformats.org/markup-compatibility/2006">
    <mc:Choice Requires="x15">
      <x15ac:absPath xmlns:x15ac="http://schemas.microsoft.com/office/spreadsheetml/2010/11/ac" url="/Users/ml16847/OneDrive - University of Bristol/001_projects/005_systematic_review/analysis/"/>
    </mc:Choice>
  </mc:AlternateContent>
  <xr:revisionPtr revIDLastSave="0" documentId="13_ncr:1_{31A48D0A-E437-1C47-94F8-BD536359DD6D}" xr6:coauthVersionLast="47" xr6:coauthVersionMax="47" xr10:uidLastSave="{00000000-0000-0000-0000-000000000000}"/>
  <bookViews>
    <workbookView xWindow="5640" yWindow="0" windowWidth="38400" windowHeight="21600" tabRatio="676" xr2:uid="{83BF901B-E470-5A4B-9273-46A14B8455EB}"/>
  </bookViews>
  <sheets>
    <sheet name="README" sheetId="2" r:id="rId1"/>
    <sheet name="Autofill-data" sheetId="11" r:id="rId2"/>
    <sheet name="Exposure_GWASs" sheetId="3" r:id="rId3"/>
    <sheet name="Outcome_GWASs" sheetId="4" r:id="rId4"/>
    <sheet name="Header" sheetId="15" r:id="rId5"/>
    <sheet name="Matt" sheetId="1" r:id="rId6"/>
    <sheet name="Luke" sheetId="9" r:id="rId7"/>
    <sheet name="Charlie" sheetId="5" r:id="rId8"/>
    <sheet name="Kaitlin" sheetId="10" r:id="rId9"/>
    <sheet name="Nance" sheetId="6" r:id="rId10"/>
    <sheet name="Si" sheetId="13" r:id="rId11"/>
    <sheet name="TomB" sheetId="8" r:id="rId12"/>
    <sheet name="Steph" sheetId="7" r:id="rId13"/>
    <sheet name="Wenxin" sheetId="14" r:id="rId14"/>
  </sheets>
  <externalReferences>
    <externalReference r:id="rId15"/>
    <externalReference r:id="rId16"/>
    <externalReference r:id="rId17"/>
    <externalReference r:id="rId18"/>
    <externalReference r:id="rId19"/>
  </externalReferences>
  <definedNames>
    <definedName name="Data_extraction" localSheetId="7">Charlie!$1:$1048576</definedName>
    <definedName name="Data_extraction" localSheetId="8">Kaitlin!$1:$1048576</definedName>
    <definedName name="Data_extraction" localSheetId="6">Luke!$1:$1048576</definedName>
    <definedName name="Data_extraction" localSheetId="9">Nance!$1:$1048576</definedName>
    <definedName name="Data_extraction" localSheetId="10">Si!$1:$1048576</definedName>
    <definedName name="Data_extraction" localSheetId="12">Steph!$1:$1048576</definedName>
    <definedName name="Data_extraction" localSheetId="11">TomB!$1:$1048576</definedName>
    <definedName name="Data_extraction" localSheetId="13">Wenxin!$1:$1048576</definedName>
    <definedName name="Data_extraction">Matt!$1:$1048576</definedName>
    <definedName name="Exposure_GWASs" localSheetId="7">Table1[]</definedName>
    <definedName name="Exposure_GWASs" localSheetId="8">Table1[]</definedName>
    <definedName name="Exposure_GWASs" localSheetId="6">Table1[]</definedName>
    <definedName name="Exposure_GWASs" localSheetId="9">Table1[]</definedName>
    <definedName name="Exposure_GWASs" localSheetId="10">Table1[]</definedName>
    <definedName name="Exposure_GWASs" localSheetId="12">Table1[]</definedName>
    <definedName name="Exposure_GWASs" localSheetId="11">Table1[]</definedName>
    <definedName name="Exposure_GWASs" localSheetId="13">Table1[]</definedName>
    <definedName name="Exposure_GWASs">Table1[]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C152" i="5" l="1"/>
  <c r="AC153" i="5"/>
  <c r="AC154" i="5"/>
  <c r="C180" i="4" l="1"/>
  <c r="C179" i="4"/>
  <c r="C178" i="4"/>
  <c r="C177" i="4"/>
  <c r="F116" i="3"/>
  <c r="C116" i="3"/>
  <c r="F115" i="3"/>
  <c r="C115" i="3"/>
  <c r="AX305" i="14"/>
  <c r="AI305" i="14"/>
  <c r="AX304" i="14"/>
  <c r="AI304" i="14"/>
  <c r="W304" i="14"/>
  <c r="V304" i="14"/>
  <c r="AX303" i="14"/>
  <c r="AI303" i="14"/>
  <c r="W303" i="14"/>
  <c r="V303" i="14"/>
  <c r="AX302" i="14"/>
  <c r="AI302" i="14"/>
  <c r="W302" i="14"/>
  <c r="V302" i="14"/>
  <c r="AX301" i="14"/>
  <c r="AI301" i="14"/>
  <c r="W301" i="14"/>
  <c r="V301" i="14"/>
  <c r="AX300" i="14"/>
  <c r="AI300" i="14"/>
  <c r="AX299" i="14"/>
  <c r="AI299" i="14"/>
  <c r="AX298" i="14"/>
  <c r="AI298" i="14"/>
  <c r="AX297" i="14"/>
  <c r="AI297" i="14"/>
  <c r="W297" i="14"/>
  <c r="V297" i="14"/>
  <c r="AX296" i="14"/>
  <c r="AI296" i="14"/>
  <c r="AX295" i="14"/>
  <c r="AI295" i="14"/>
  <c r="AX294" i="14"/>
  <c r="AI294" i="14"/>
  <c r="AX293" i="14"/>
  <c r="AI293" i="14"/>
  <c r="AX292" i="14"/>
  <c r="AI292" i="14"/>
  <c r="AX291" i="14"/>
  <c r="AI291" i="14"/>
  <c r="AX290" i="14"/>
  <c r="AI290" i="14"/>
  <c r="AX289" i="14"/>
  <c r="AI289" i="14"/>
  <c r="AX288" i="14"/>
  <c r="AI288" i="14"/>
  <c r="AX287" i="14"/>
  <c r="AI287" i="14"/>
  <c r="AX286" i="14"/>
  <c r="AI286" i="14"/>
  <c r="AX285" i="14"/>
  <c r="AI285" i="14"/>
  <c r="AX284" i="14"/>
  <c r="AI284" i="14"/>
  <c r="AX283" i="14"/>
  <c r="AI283" i="14"/>
  <c r="AX282" i="14"/>
  <c r="AI282" i="14"/>
  <c r="AX281" i="14"/>
  <c r="AI281" i="14"/>
  <c r="W281" i="14"/>
  <c r="V281" i="14"/>
  <c r="AX280" i="14"/>
  <c r="AI280" i="14"/>
  <c r="W280" i="14"/>
  <c r="V280" i="14"/>
  <c r="AX279" i="14"/>
  <c r="AI279" i="14"/>
  <c r="W279" i="14"/>
  <c r="V279" i="14"/>
  <c r="AX278" i="14"/>
  <c r="AI278" i="14"/>
  <c r="W278" i="14"/>
  <c r="V278" i="14"/>
  <c r="AX277" i="14"/>
  <c r="AI277" i="14"/>
  <c r="AX276" i="14"/>
  <c r="AI276" i="14"/>
  <c r="AX275" i="14"/>
  <c r="AI275" i="14"/>
  <c r="AX274" i="14"/>
  <c r="AI274" i="14"/>
  <c r="W274" i="14"/>
  <c r="V274" i="14"/>
  <c r="AX273" i="14"/>
  <c r="AI273" i="14"/>
  <c r="AX272" i="14"/>
  <c r="AI272" i="14"/>
  <c r="AX271" i="14"/>
  <c r="AI271" i="14"/>
  <c r="AX270" i="14"/>
  <c r="AI270" i="14"/>
  <c r="AX269" i="14"/>
  <c r="AI269" i="14"/>
  <c r="AX268" i="14"/>
  <c r="AI268" i="14"/>
  <c r="AX267" i="14"/>
  <c r="AI267" i="14"/>
  <c r="AX266" i="14"/>
  <c r="AI266" i="14"/>
  <c r="AX265" i="14"/>
  <c r="AI265" i="14"/>
  <c r="AX264" i="14"/>
  <c r="AI264" i="14"/>
  <c r="AX263" i="14"/>
  <c r="AI263" i="14"/>
  <c r="AX262" i="14"/>
  <c r="AI262" i="14"/>
  <c r="AX261" i="14"/>
  <c r="AI261" i="14"/>
  <c r="AX260" i="14"/>
  <c r="AI260" i="14"/>
  <c r="AX259" i="14"/>
  <c r="AI259" i="14"/>
  <c r="AX258" i="14"/>
  <c r="AI258" i="14"/>
  <c r="AX257" i="14"/>
  <c r="AI257" i="14"/>
  <c r="AX256" i="14"/>
  <c r="AI256" i="14"/>
  <c r="AX255" i="14"/>
  <c r="AI255" i="14"/>
  <c r="AX254" i="14"/>
  <c r="AI254" i="14"/>
  <c r="AX253" i="14"/>
  <c r="AI253" i="14"/>
  <c r="AX252" i="14"/>
  <c r="AI252" i="14"/>
  <c r="AX251" i="14"/>
  <c r="AI251" i="14"/>
  <c r="AX250" i="14"/>
  <c r="AI250" i="14"/>
  <c r="AX249" i="14"/>
  <c r="AI249" i="14"/>
  <c r="AX248" i="14"/>
  <c r="AI248" i="14"/>
  <c r="AX247" i="14"/>
  <c r="AI247" i="14"/>
  <c r="AX246" i="14"/>
  <c r="AI246" i="14"/>
  <c r="AX245" i="14"/>
  <c r="AI245" i="14"/>
  <c r="AX244" i="14"/>
  <c r="AI244" i="14"/>
  <c r="AX243" i="14"/>
  <c r="AI243" i="14"/>
  <c r="AX242" i="14"/>
  <c r="AI242" i="14"/>
  <c r="AX241" i="14"/>
  <c r="AI241" i="14"/>
  <c r="AX240" i="14"/>
  <c r="AI240" i="14"/>
  <c r="AX239" i="14"/>
  <c r="AI239" i="14"/>
  <c r="AX238" i="14"/>
  <c r="AI238" i="14"/>
  <c r="AX237" i="14"/>
  <c r="AI237" i="14"/>
  <c r="AX236" i="14"/>
  <c r="AI236" i="14"/>
  <c r="AX235" i="14"/>
  <c r="AI235" i="14"/>
  <c r="AX234" i="14"/>
  <c r="AI234" i="14"/>
  <c r="AX233" i="14"/>
  <c r="AI233" i="14"/>
  <c r="AX232" i="14"/>
  <c r="AI232" i="14"/>
  <c r="AX231" i="14"/>
  <c r="AI231" i="14"/>
  <c r="AX230" i="14"/>
  <c r="AI230" i="14"/>
  <c r="AX229" i="14"/>
  <c r="AI229" i="14"/>
  <c r="AX228" i="14"/>
  <c r="AI228" i="14"/>
  <c r="AX227" i="14"/>
  <c r="AI227" i="14"/>
  <c r="AX226" i="14"/>
  <c r="AI226" i="14"/>
  <c r="AX225" i="14"/>
  <c r="AI225" i="14"/>
  <c r="AX224" i="14"/>
  <c r="AI224" i="14"/>
  <c r="AX223" i="14"/>
  <c r="AI223" i="14"/>
  <c r="AX222" i="14"/>
  <c r="AI222" i="14"/>
  <c r="AX221" i="14"/>
  <c r="AI221" i="14"/>
  <c r="AX220" i="14"/>
  <c r="AI220" i="14"/>
  <c r="AX219" i="14"/>
  <c r="AI219" i="14"/>
  <c r="AX218" i="14"/>
  <c r="AI218" i="14"/>
  <c r="AX217" i="14"/>
  <c r="AI217" i="14"/>
  <c r="AX216" i="14"/>
  <c r="AI216" i="14"/>
  <c r="AX215" i="14"/>
  <c r="AI215" i="14"/>
  <c r="AX214" i="14"/>
  <c r="AI214" i="14"/>
  <c r="AX213" i="14"/>
  <c r="AI213" i="14"/>
  <c r="AX212" i="14"/>
  <c r="AI212" i="14"/>
  <c r="AX211" i="14"/>
  <c r="AI211" i="14"/>
  <c r="AX210" i="14"/>
  <c r="AI210" i="14"/>
  <c r="AX209" i="14"/>
  <c r="AI209" i="14"/>
  <c r="AX208" i="14"/>
  <c r="AI208" i="14"/>
  <c r="AX207" i="14"/>
  <c r="AI207" i="14"/>
  <c r="AX206" i="14"/>
  <c r="AI206" i="14"/>
  <c r="AX205" i="14"/>
  <c r="AI205" i="14"/>
  <c r="AX204" i="14"/>
  <c r="AI204" i="14"/>
  <c r="AX203" i="14"/>
  <c r="AI203" i="14"/>
  <c r="AX202" i="14"/>
  <c r="AI202" i="14"/>
  <c r="AX201" i="14"/>
  <c r="AI201" i="14"/>
  <c r="AX200" i="14"/>
  <c r="AI200" i="14"/>
  <c r="AX199" i="14"/>
  <c r="AI199" i="14"/>
  <c r="AX198" i="14"/>
  <c r="AI198" i="14"/>
  <c r="AX197" i="14"/>
  <c r="AI197" i="14"/>
  <c r="AX196" i="14"/>
  <c r="AI196" i="14"/>
  <c r="AX195" i="14"/>
  <c r="AI195" i="14"/>
  <c r="AX194" i="14"/>
  <c r="AI194" i="14"/>
  <c r="AX193" i="14"/>
  <c r="AI193" i="14"/>
  <c r="AX192" i="14"/>
  <c r="AI192" i="14"/>
  <c r="AX191" i="14"/>
  <c r="AI191" i="14"/>
  <c r="AX190" i="14"/>
  <c r="AI190" i="14"/>
  <c r="AX189" i="14"/>
  <c r="AI189" i="14"/>
  <c r="AX188" i="14"/>
  <c r="AI188" i="14"/>
  <c r="AX187" i="14"/>
  <c r="AI187" i="14"/>
  <c r="AX186" i="14"/>
  <c r="AI186" i="14"/>
  <c r="AX185" i="14"/>
  <c r="AI185" i="14"/>
  <c r="AX184" i="14"/>
  <c r="AI184" i="14"/>
  <c r="AX183" i="14"/>
  <c r="AI183" i="14"/>
  <c r="AX182" i="14"/>
  <c r="AI182" i="14"/>
  <c r="AX181" i="14"/>
  <c r="AI181" i="14"/>
  <c r="AX180" i="14"/>
  <c r="AI180" i="14"/>
  <c r="AX179" i="14"/>
  <c r="AI179" i="14"/>
  <c r="U179" i="14"/>
  <c r="AX178" i="14"/>
  <c r="AI178" i="14"/>
  <c r="AX177" i="14"/>
  <c r="AI177" i="14"/>
  <c r="AX176" i="14"/>
  <c r="AI176" i="14"/>
  <c r="AX175" i="14"/>
  <c r="AI175" i="14"/>
  <c r="AX174" i="14"/>
  <c r="AI174" i="14"/>
  <c r="AX173" i="14"/>
  <c r="AI173" i="14"/>
  <c r="AX172" i="14"/>
  <c r="AI172" i="14"/>
  <c r="AX171" i="14"/>
  <c r="AI171" i="14"/>
  <c r="AX170" i="14"/>
  <c r="AI170" i="14"/>
  <c r="AX169" i="14"/>
  <c r="AI169" i="14"/>
  <c r="AX168" i="14"/>
  <c r="AI168" i="14"/>
  <c r="AX167" i="14"/>
  <c r="AI167" i="14"/>
  <c r="AX166" i="14"/>
  <c r="AI166" i="14"/>
  <c r="AX165" i="14"/>
  <c r="AI165" i="14"/>
  <c r="AX164" i="14"/>
  <c r="AI164" i="14"/>
  <c r="AX163" i="14"/>
  <c r="AI163" i="14"/>
  <c r="AX162" i="14"/>
  <c r="AI162" i="14"/>
  <c r="AX161" i="14"/>
  <c r="AI161" i="14"/>
  <c r="AX160" i="14"/>
  <c r="AI160" i="14"/>
  <c r="AX159" i="14"/>
  <c r="AI159" i="14"/>
  <c r="AX158" i="14"/>
  <c r="AI158" i="14"/>
  <c r="AX157" i="14"/>
  <c r="AI157" i="14"/>
  <c r="AH157" i="14"/>
  <c r="AF157" i="14"/>
  <c r="AX156" i="14"/>
  <c r="AI156" i="14"/>
  <c r="AH156" i="14"/>
  <c r="AF156" i="14"/>
  <c r="AX155" i="14"/>
  <c r="AI155" i="14"/>
  <c r="AH155" i="14"/>
  <c r="AF155" i="14"/>
  <c r="AX154" i="14"/>
  <c r="AI154" i="14"/>
  <c r="AH154" i="14"/>
  <c r="AF154" i="14"/>
  <c r="AX153" i="14"/>
  <c r="AI153" i="14"/>
  <c r="AH153" i="14"/>
  <c r="AF153" i="14"/>
  <c r="AX152" i="14"/>
  <c r="AI152" i="14"/>
  <c r="AH152" i="14"/>
  <c r="AF152" i="14"/>
  <c r="AX151" i="14"/>
  <c r="AI151" i="14"/>
  <c r="AX150" i="14"/>
  <c r="AI150" i="14"/>
  <c r="AX149" i="14"/>
  <c r="AI149" i="14"/>
  <c r="AX148" i="14"/>
  <c r="AI148" i="14"/>
  <c r="X139" i="14"/>
  <c r="X138" i="14"/>
  <c r="X137" i="14"/>
  <c r="X136" i="14"/>
  <c r="X119" i="14"/>
  <c r="X118" i="14"/>
  <c r="X117" i="14"/>
  <c r="X116" i="14"/>
  <c r="X99" i="14"/>
  <c r="X98" i="14"/>
  <c r="X97" i="14"/>
  <c r="X96" i="14"/>
  <c r="AX87" i="14"/>
  <c r="AI87" i="14"/>
  <c r="AC87" i="14"/>
  <c r="AX86" i="14"/>
  <c r="AI86" i="14"/>
  <c r="AC86" i="14"/>
  <c r="AX85" i="14"/>
  <c r="AI85" i="14"/>
  <c r="AC85" i="14"/>
  <c r="AX84" i="14"/>
  <c r="AI84" i="14"/>
  <c r="AC84" i="14"/>
  <c r="AX83" i="14"/>
  <c r="AI83" i="14"/>
  <c r="AC83" i="14"/>
  <c r="AX82" i="14"/>
  <c r="AI82" i="14"/>
  <c r="AC82" i="14"/>
  <c r="AX81" i="14"/>
  <c r="AI81" i="14"/>
  <c r="AC81" i="14"/>
  <c r="AX80" i="14"/>
  <c r="AI80" i="14"/>
  <c r="AC80" i="14"/>
  <c r="AX79" i="14"/>
  <c r="AI79" i="14"/>
  <c r="AC79" i="14"/>
  <c r="AX78" i="14"/>
  <c r="AI78" i="14"/>
  <c r="AC78" i="14"/>
  <c r="AX77" i="14"/>
  <c r="AI77" i="14"/>
  <c r="AC77" i="14"/>
  <c r="AX76" i="14"/>
  <c r="AI76" i="14"/>
  <c r="AC76" i="14"/>
  <c r="AX75" i="14"/>
  <c r="AI75" i="14"/>
  <c r="AC75" i="14"/>
  <c r="AX74" i="14"/>
  <c r="AI74" i="14"/>
  <c r="AC74" i="14"/>
  <c r="AX73" i="14"/>
  <c r="AI73" i="14"/>
  <c r="AC73" i="14"/>
  <c r="AX72" i="14"/>
  <c r="AI72" i="14"/>
  <c r="AC72" i="14"/>
  <c r="AX71" i="14"/>
  <c r="AI71" i="14"/>
  <c r="AC71" i="14"/>
  <c r="AX70" i="14"/>
  <c r="AI70" i="14"/>
  <c r="AC70" i="14"/>
  <c r="AX69" i="14"/>
  <c r="AI69" i="14"/>
  <c r="AC69" i="14"/>
  <c r="AX68" i="14"/>
  <c r="AI68" i="14"/>
  <c r="AC68" i="14"/>
  <c r="AX67" i="14"/>
  <c r="AI67" i="14"/>
  <c r="AC67" i="14"/>
  <c r="AX66" i="14"/>
  <c r="AI66" i="14"/>
  <c r="AC66" i="14"/>
  <c r="AX65" i="14"/>
  <c r="AI65" i="14"/>
  <c r="AC65" i="14"/>
  <c r="AX64" i="14"/>
  <c r="AI64" i="14"/>
  <c r="AC64" i="14"/>
  <c r="AX63" i="14"/>
  <c r="AI63" i="14"/>
  <c r="AC63" i="14"/>
  <c r="AX62" i="14"/>
  <c r="AI62" i="14"/>
  <c r="AC62" i="14"/>
  <c r="AX61" i="14"/>
  <c r="AI61" i="14"/>
  <c r="AC61" i="14"/>
  <c r="AX60" i="14"/>
  <c r="AI60" i="14"/>
  <c r="AC60" i="14"/>
  <c r="AX59" i="14"/>
  <c r="AI59" i="14"/>
  <c r="AC59" i="14"/>
  <c r="AX58" i="14"/>
  <c r="AI58" i="14"/>
  <c r="AC58" i="14"/>
  <c r="AX57" i="14"/>
  <c r="AI57" i="14"/>
  <c r="AC57" i="14"/>
  <c r="AX56" i="14"/>
  <c r="AI56" i="14"/>
  <c r="AC56" i="14"/>
  <c r="AX55" i="14"/>
  <c r="AI55" i="14"/>
  <c r="AC55" i="14"/>
  <c r="AX54" i="14"/>
  <c r="AI54" i="14"/>
  <c r="AC54" i="14"/>
  <c r="AX53" i="14"/>
  <c r="AI53" i="14"/>
  <c r="AC53" i="14"/>
  <c r="AX52" i="14"/>
  <c r="AI52" i="14"/>
  <c r="AC52" i="14"/>
  <c r="AX51" i="14"/>
  <c r="AI51" i="14"/>
  <c r="AC51" i="14"/>
  <c r="AX50" i="14"/>
  <c r="AI50" i="14"/>
  <c r="AC50" i="14"/>
  <c r="AX49" i="14"/>
  <c r="AI49" i="14"/>
  <c r="AC49" i="14"/>
  <c r="AX48" i="14"/>
  <c r="AI48" i="14"/>
  <c r="AC48" i="14"/>
  <c r="AX47" i="14"/>
  <c r="AI47" i="14"/>
  <c r="AC47" i="14"/>
  <c r="AX46" i="14"/>
  <c r="AI46" i="14"/>
  <c r="AC46" i="14"/>
  <c r="AX45" i="14"/>
  <c r="AI45" i="14"/>
  <c r="AC45" i="14"/>
  <c r="AX44" i="14"/>
  <c r="AI44" i="14"/>
  <c r="AC44" i="14"/>
  <c r="AX43" i="14"/>
  <c r="AI43" i="14"/>
  <c r="AC43" i="14"/>
  <c r="AX42" i="14"/>
  <c r="AI42" i="14"/>
  <c r="AC42" i="14"/>
  <c r="AX41" i="14"/>
  <c r="AI41" i="14"/>
  <c r="AC41" i="14"/>
  <c r="AX40" i="14"/>
  <c r="AI40" i="14"/>
  <c r="AC40" i="14"/>
  <c r="AX39" i="14"/>
  <c r="AI39" i="14"/>
  <c r="AC39" i="14"/>
  <c r="AX38" i="14"/>
  <c r="AI38" i="14"/>
  <c r="AC38" i="14"/>
  <c r="AX37" i="14"/>
  <c r="AI37" i="14"/>
  <c r="AC37" i="14"/>
  <c r="AX36" i="14"/>
  <c r="AI36" i="14"/>
  <c r="AC36" i="14"/>
  <c r="AX35" i="14"/>
  <c r="AI35" i="14"/>
  <c r="AC35" i="14"/>
  <c r="AX34" i="14"/>
  <c r="AI34" i="14"/>
  <c r="AC34" i="14"/>
  <c r="AX33" i="14"/>
  <c r="AI33" i="14"/>
  <c r="AC33" i="14"/>
  <c r="AX32" i="14"/>
  <c r="AI32" i="14"/>
  <c r="AC32" i="14"/>
  <c r="AX31" i="14"/>
  <c r="AI31" i="14"/>
  <c r="AC31" i="14"/>
  <c r="AX30" i="14"/>
  <c r="AI30" i="14"/>
  <c r="AC30" i="14"/>
  <c r="AX29" i="14"/>
  <c r="AI29" i="14"/>
  <c r="AC29" i="14"/>
  <c r="AX28" i="14"/>
  <c r="AI28" i="14"/>
  <c r="AC28" i="14"/>
  <c r="AX27" i="14"/>
  <c r="AI27" i="14"/>
  <c r="AC27" i="14"/>
  <c r="AX26" i="14"/>
  <c r="AI26" i="14"/>
  <c r="AC26" i="14"/>
  <c r="AX25" i="14"/>
  <c r="AI25" i="14"/>
  <c r="AC25" i="14"/>
  <c r="AX24" i="14"/>
  <c r="AI24" i="14"/>
  <c r="AC24" i="14"/>
  <c r="AX23" i="14"/>
  <c r="AI23" i="14"/>
  <c r="AC23" i="14"/>
  <c r="AX22" i="14"/>
  <c r="AI22" i="14"/>
  <c r="AC22" i="14"/>
  <c r="AX21" i="14"/>
  <c r="AI21" i="14"/>
  <c r="AC21" i="14"/>
  <c r="AX20" i="14"/>
  <c r="AI20" i="14"/>
  <c r="AC20" i="14"/>
  <c r="AX19" i="14"/>
  <c r="AI19" i="14"/>
  <c r="AC19" i="14"/>
  <c r="AX18" i="14"/>
  <c r="AI18" i="14"/>
  <c r="AC18" i="14"/>
  <c r="AX17" i="14"/>
  <c r="AI17" i="14"/>
  <c r="AC17" i="14"/>
  <c r="AX16" i="14"/>
  <c r="AI16" i="14"/>
  <c r="AC16" i="14"/>
  <c r="AX15" i="14"/>
  <c r="AI15" i="14"/>
  <c r="AC15" i="14"/>
  <c r="AX14" i="14"/>
  <c r="AI14" i="14"/>
  <c r="AC14" i="14"/>
  <c r="AX13" i="14"/>
  <c r="AI13" i="14"/>
  <c r="AC13" i="14"/>
  <c r="AX12" i="14"/>
  <c r="AI12" i="14"/>
  <c r="AC12" i="14"/>
  <c r="AX11" i="14"/>
  <c r="AI11" i="14"/>
  <c r="AC11" i="14"/>
  <c r="AX10" i="14"/>
  <c r="AI10" i="14"/>
  <c r="AC10" i="14"/>
  <c r="AX9" i="14"/>
  <c r="AI9" i="14"/>
  <c r="AC9" i="14"/>
  <c r="AX8" i="14"/>
  <c r="AI8" i="14"/>
  <c r="AC8" i="14"/>
  <c r="AX7" i="14"/>
  <c r="AI7" i="14"/>
  <c r="AC7" i="14"/>
  <c r="AX6" i="14"/>
  <c r="AI6" i="14"/>
  <c r="AC6" i="14"/>
  <c r="AX5" i="14"/>
  <c r="AI5" i="14"/>
  <c r="AC5" i="14"/>
  <c r="AX4" i="14"/>
  <c r="AI4" i="14"/>
  <c r="AC4" i="14"/>
  <c r="C176" i="4" l="1"/>
  <c r="AI109" i="7"/>
  <c r="AX109" i="7"/>
  <c r="AI88" i="7"/>
  <c r="AI89" i="7"/>
  <c r="AI90" i="7"/>
  <c r="AI91" i="7"/>
  <c r="AI92" i="7"/>
  <c r="AI93" i="7"/>
  <c r="AI94" i="7"/>
  <c r="AI95" i="7"/>
  <c r="AI96" i="7"/>
  <c r="AI97" i="7"/>
  <c r="T81" i="7"/>
  <c r="T80" i="7"/>
  <c r="T79" i="7"/>
  <c r="T78" i="7"/>
  <c r="T77" i="7"/>
  <c r="T76" i="7"/>
  <c r="T75" i="7"/>
  <c r="T74" i="7"/>
  <c r="V73" i="7"/>
  <c r="V72" i="7"/>
  <c r="V71" i="7"/>
  <c r="V70" i="7"/>
  <c r="AH73" i="7"/>
  <c r="AH72" i="7"/>
  <c r="AH71" i="7"/>
  <c r="AH70" i="7"/>
  <c r="Y69" i="7"/>
  <c r="Y68" i="7"/>
  <c r="Y67" i="7"/>
  <c r="Y66" i="7"/>
  <c r="Y65" i="7"/>
  <c r="Y64" i="7"/>
  <c r="Y63" i="7"/>
  <c r="Y62" i="7"/>
  <c r="Y61" i="7"/>
  <c r="Y60" i="7"/>
  <c r="Y59" i="7"/>
  <c r="Y58" i="7"/>
  <c r="Y57" i="7"/>
  <c r="Y56" i="7"/>
  <c r="Y55" i="7"/>
  <c r="Y54" i="7"/>
  <c r="Y53" i="7"/>
  <c r="Y52" i="7"/>
  <c r="Y51" i="7"/>
  <c r="Y50" i="7"/>
  <c r="Y49" i="7"/>
  <c r="Y48" i="7"/>
  <c r="Y47" i="7"/>
  <c r="Y46" i="7"/>
  <c r="Y45" i="7"/>
  <c r="Y44" i="7"/>
  <c r="Y43" i="7"/>
  <c r="Y42" i="7"/>
  <c r="Y41" i="7"/>
  <c r="Y40" i="7"/>
  <c r="Y39" i="7"/>
  <c r="Y38" i="7"/>
  <c r="Y37" i="7"/>
  <c r="Y36" i="7"/>
  <c r="Y35" i="7"/>
  <c r="Y34" i="7"/>
  <c r="Y33" i="7"/>
  <c r="Y32" i="7"/>
  <c r="Y31" i="7"/>
  <c r="Y30" i="7"/>
  <c r="Y29" i="7"/>
  <c r="Y28" i="7"/>
  <c r="Y27" i="7"/>
  <c r="Y26" i="7"/>
  <c r="Y25" i="7"/>
  <c r="Y24" i="7"/>
  <c r="Y23" i="7"/>
  <c r="Y22" i="7"/>
  <c r="Y21" i="7"/>
  <c r="Y20" i="7"/>
  <c r="Y19" i="7"/>
  <c r="Y18" i="7"/>
  <c r="Y17" i="7"/>
  <c r="Y16" i="7"/>
  <c r="Y15" i="7"/>
  <c r="Y14" i="7"/>
  <c r="Y13" i="7"/>
  <c r="Y12" i="7"/>
  <c r="Y11" i="7"/>
  <c r="Y10" i="7"/>
  <c r="Y9" i="7"/>
  <c r="Y8" i="7"/>
  <c r="Y7" i="7"/>
  <c r="Y6" i="7"/>
  <c r="Y5" i="7"/>
  <c r="Y4" i="7"/>
  <c r="W69" i="7"/>
  <c r="W68" i="7"/>
  <c r="W67" i="7"/>
  <c r="W66" i="7"/>
  <c r="W65" i="7"/>
  <c r="W64" i="7"/>
  <c r="W63" i="7"/>
  <c r="W62" i="7"/>
  <c r="W61" i="7"/>
  <c r="W60" i="7"/>
  <c r="W59" i="7"/>
  <c r="W58" i="7"/>
  <c r="W57" i="7"/>
  <c r="W56" i="7"/>
  <c r="W55" i="7"/>
  <c r="W54" i="7"/>
  <c r="W53" i="7"/>
  <c r="W52" i="7"/>
  <c r="W51" i="7"/>
  <c r="W50" i="7"/>
  <c r="W49" i="7"/>
  <c r="W48" i="7"/>
  <c r="W47" i="7"/>
  <c r="W46" i="7"/>
  <c r="W45" i="7"/>
  <c r="W44" i="7"/>
  <c r="W43" i="7"/>
  <c r="W42" i="7"/>
  <c r="W41" i="7"/>
  <c r="W40" i="7"/>
  <c r="W39" i="7"/>
  <c r="W38" i="7"/>
  <c r="W37" i="7"/>
  <c r="W36" i="7"/>
  <c r="W35" i="7"/>
  <c r="W34" i="7"/>
  <c r="W33" i="7"/>
  <c r="W32" i="7"/>
  <c r="W31" i="7"/>
  <c r="W30" i="7"/>
  <c r="W29" i="7"/>
  <c r="W28" i="7"/>
  <c r="W27" i="7"/>
  <c r="W26" i="7"/>
  <c r="W25" i="7"/>
  <c r="W24" i="7"/>
  <c r="W23" i="7"/>
  <c r="W22" i="7"/>
  <c r="W21" i="7"/>
  <c r="W20" i="7"/>
  <c r="W19" i="7"/>
  <c r="W18" i="7"/>
  <c r="W17" i="7"/>
  <c r="W16" i="7"/>
  <c r="W15" i="7"/>
  <c r="W14" i="7"/>
  <c r="W13" i="7"/>
  <c r="W12" i="7"/>
  <c r="W11" i="7"/>
  <c r="W10" i="7"/>
  <c r="W9" i="7"/>
  <c r="W8" i="7"/>
  <c r="W7" i="7"/>
  <c r="W6" i="7"/>
  <c r="W5" i="7"/>
  <c r="W4" i="7"/>
  <c r="W28" i="6"/>
  <c r="V28" i="6"/>
  <c r="AH28" i="6"/>
  <c r="C175" i="4"/>
  <c r="C174" i="4" l="1"/>
  <c r="V5" i="8" l="1"/>
  <c r="W5" i="8"/>
  <c r="AH38" i="8" l="1"/>
  <c r="AH39" i="8"/>
  <c r="V40" i="8"/>
  <c r="W40" i="8"/>
  <c r="AH40" i="8" l="1"/>
  <c r="AX448" i="9"/>
  <c r="AI448" i="9"/>
  <c r="AB448" i="9"/>
  <c r="Y448" i="9"/>
  <c r="X448" i="9"/>
  <c r="W448" i="9"/>
  <c r="V448" i="9"/>
  <c r="U448" i="9"/>
  <c r="T448" i="9"/>
  <c r="R448" i="9"/>
  <c r="AX447" i="9"/>
  <c r="AI447" i="9"/>
  <c r="AB447" i="9"/>
  <c r="Y447" i="9"/>
  <c r="X447" i="9"/>
  <c r="W447" i="9"/>
  <c r="V447" i="9"/>
  <c r="U447" i="9"/>
  <c r="T447" i="9"/>
  <c r="R447" i="9"/>
  <c r="AX446" i="9"/>
  <c r="AI446" i="9"/>
  <c r="AB446" i="9"/>
  <c r="Y446" i="9"/>
  <c r="X446" i="9"/>
  <c r="W446" i="9"/>
  <c r="V446" i="9"/>
  <c r="U446" i="9"/>
  <c r="T446" i="9"/>
  <c r="R446" i="9"/>
  <c r="AX445" i="9"/>
  <c r="AI445" i="9"/>
  <c r="AB445" i="9"/>
  <c r="X445" i="9"/>
  <c r="V445" i="9"/>
  <c r="U445" i="9"/>
  <c r="T445" i="9"/>
  <c r="R445" i="9"/>
  <c r="AX444" i="9"/>
  <c r="AI444" i="9"/>
  <c r="AB444" i="9"/>
  <c r="X444" i="9"/>
  <c r="V444" i="9"/>
  <c r="U444" i="9"/>
  <c r="T444" i="9"/>
  <c r="R444" i="9"/>
  <c r="AX443" i="9"/>
  <c r="AI443" i="9"/>
  <c r="AB443" i="9"/>
  <c r="X443" i="9"/>
  <c r="V443" i="9"/>
  <c r="U443" i="9"/>
  <c r="T443" i="9"/>
  <c r="R443" i="9"/>
  <c r="AX442" i="9"/>
  <c r="AI442" i="9"/>
  <c r="AB442" i="9"/>
  <c r="X442" i="9"/>
  <c r="V442" i="9"/>
  <c r="U442" i="9"/>
  <c r="T442" i="9"/>
  <c r="R442" i="9"/>
  <c r="AX441" i="9"/>
  <c r="AI441" i="9"/>
  <c r="AB441" i="9"/>
  <c r="X441" i="9"/>
  <c r="V441" i="9"/>
  <c r="U441" i="9"/>
  <c r="T441" i="9"/>
  <c r="R441" i="9"/>
  <c r="AX440" i="9"/>
  <c r="AI440" i="9"/>
  <c r="AB440" i="9"/>
  <c r="X440" i="9"/>
  <c r="V440" i="9"/>
  <c r="U440" i="9"/>
  <c r="T440" i="9"/>
  <c r="R440" i="9"/>
  <c r="AX439" i="9"/>
  <c r="AI439" i="9"/>
  <c r="AB439" i="9"/>
  <c r="X439" i="9"/>
  <c r="V439" i="9"/>
  <c r="U439" i="9"/>
  <c r="T439" i="9"/>
  <c r="R439" i="9"/>
  <c r="AX438" i="9"/>
  <c r="AI438" i="9"/>
  <c r="AB438" i="9"/>
  <c r="X438" i="9"/>
  <c r="V438" i="9"/>
  <c r="U438" i="9"/>
  <c r="T438" i="9"/>
  <c r="AX437" i="9"/>
  <c r="AI437" i="9"/>
  <c r="AB437" i="9"/>
  <c r="X437" i="9"/>
  <c r="V437" i="9"/>
  <c r="U437" i="9"/>
  <c r="T437" i="9"/>
  <c r="AX436" i="9"/>
  <c r="AI436" i="9"/>
  <c r="AB436" i="9"/>
  <c r="X436" i="9"/>
  <c r="V436" i="9"/>
  <c r="U436" i="9"/>
  <c r="T436" i="9"/>
  <c r="AX435" i="9"/>
  <c r="AI435" i="9"/>
  <c r="AB435" i="9"/>
  <c r="X435" i="9"/>
  <c r="V435" i="9"/>
  <c r="U435" i="9"/>
  <c r="T435" i="9"/>
  <c r="AX434" i="9"/>
  <c r="AI434" i="9"/>
  <c r="AB434" i="9"/>
  <c r="X434" i="9"/>
  <c r="V434" i="9"/>
  <c r="U434" i="9"/>
  <c r="T434" i="9"/>
  <c r="AX433" i="9"/>
  <c r="AI433" i="9"/>
  <c r="AB433" i="9"/>
  <c r="X433" i="9"/>
  <c r="V433" i="9"/>
  <c r="U433" i="9"/>
  <c r="T433" i="9"/>
  <c r="AX432" i="9"/>
  <c r="AI432" i="9"/>
  <c r="AB432" i="9"/>
  <c r="X432" i="9"/>
  <c r="V432" i="9"/>
  <c r="U432" i="9"/>
  <c r="T432" i="9"/>
  <c r="AX431" i="9"/>
  <c r="AI431" i="9"/>
  <c r="AB431" i="9"/>
  <c r="X431" i="9"/>
  <c r="V431" i="9"/>
  <c r="U431" i="9"/>
  <c r="T431" i="9"/>
  <c r="AX430" i="9"/>
  <c r="AI430" i="9"/>
  <c r="AB430" i="9"/>
  <c r="X430" i="9"/>
  <c r="V430" i="9"/>
  <c r="U430" i="9"/>
  <c r="T430" i="9"/>
  <c r="AX429" i="9"/>
  <c r="AI429" i="9"/>
  <c r="AB429" i="9"/>
  <c r="X429" i="9"/>
  <c r="V429" i="9"/>
  <c r="U429" i="9"/>
  <c r="T429" i="9"/>
  <c r="AX428" i="9"/>
  <c r="AI428" i="9"/>
  <c r="AB428" i="9"/>
  <c r="X428" i="9"/>
  <c r="V428" i="9"/>
  <c r="U428" i="9"/>
  <c r="T428" i="9"/>
  <c r="AX427" i="9"/>
  <c r="AI427" i="9"/>
  <c r="AB427" i="9"/>
  <c r="X427" i="9"/>
  <c r="V427" i="9"/>
  <c r="U427" i="9"/>
  <c r="T427" i="9"/>
  <c r="AX426" i="9"/>
  <c r="AI426" i="9"/>
  <c r="AC426" i="9"/>
  <c r="AB426" i="9"/>
  <c r="Y426" i="9"/>
  <c r="X426" i="9"/>
  <c r="W426" i="9"/>
  <c r="V426" i="9"/>
  <c r="U426" i="9"/>
  <c r="T426" i="9"/>
  <c r="R426" i="9"/>
  <c r="AX425" i="9"/>
  <c r="AI425" i="9"/>
  <c r="AC425" i="9"/>
  <c r="AB425" i="9"/>
  <c r="Y425" i="9"/>
  <c r="X425" i="9"/>
  <c r="W425" i="9"/>
  <c r="V425" i="9"/>
  <c r="U425" i="9"/>
  <c r="T425" i="9"/>
  <c r="R425" i="9"/>
  <c r="AX424" i="9"/>
  <c r="AI424" i="9"/>
  <c r="AC424" i="9"/>
  <c r="AB424" i="9"/>
  <c r="Y424" i="9"/>
  <c r="X424" i="9"/>
  <c r="W424" i="9"/>
  <c r="V424" i="9"/>
  <c r="U424" i="9"/>
  <c r="T424" i="9"/>
  <c r="R424" i="9"/>
  <c r="AX423" i="9"/>
  <c r="AI423" i="9"/>
  <c r="AC423" i="9"/>
  <c r="AB423" i="9"/>
  <c r="Y423" i="9"/>
  <c r="X423" i="9"/>
  <c r="W423" i="9"/>
  <c r="V423" i="9"/>
  <c r="U423" i="9"/>
  <c r="T423" i="9"/>
  <c r="R423" i="9"/>
  <c r="AX422" i="9"/>
  <c r="AI422" i="9"/>
  <c r="AC422" i="9"/>
  <c r="AB422" i="9"/>
  <c r="Y422" i="9"/>
  <c r="X422" i="9"/>
  <c r="W422" i="9"/>
  <c r="V422" i="9"/>
  <c r="U422" i="9"/>
  <c r="T422" i="9"/>
  <c r="R422" i="9"/>
  <c r="AX421" i="9"/>
  <c r="AI421" i="9"/>
  <c r="AC421" i="9"/>
  <c r="AB421" i="9"/>
  <c r="Y421" i="9"/>
  <c r="X421" i="9"/>
  <c r="W421" i="9"/>
  <c r="V421" i="9"/>
  <c r="U421" i="9"/>
  <c r="T421" i="9"/>
  <c r="R421" i="9"/>
  <c r="AX420" i="9"/>
  <c r="AI420" i="9"/>
  <c r="AC420" i="9"/>
  <c r="AB420" i="9"/>
  <c r="Y420" i="9"/>
  <c r="X420" i="9"/>
  <c r="W420" i="9"/>
  <c r="V420" i="9"/>
  <c r="U420" i="9"/>
  <c r="T420" i="9"/>
  <c r="R420" i="9"/>
  <c r="AX419" i="9"/>
  <c r="AI419" i="9"/>
  <c r="AC419" i="9"/>
  <c r="AB419" i="9"/>
  <c r="Y419" i="9"/>
  <c r="X419" i="9"/>
  <c r="W419" i="9"/>
  <c r="V419" i="9"/>
  <c r="U419" i="9"/>
  <c r="T419" i="9"/>
  <c r="R419" i="9"/>
  <c r="AX418" i="9"/>
  <c r="AI418" i="9"/>
  <c r="AC418" i="9"/>
  <c r="AB418" i="9"/>
  <c r="Y418" i="9"/>
  <c r="X418" i="9"/>
  <c r="W418" i="9"/>
  <c r="V418" i="9"/>
  <c r="U418" i="9"/>
  <c r="T418" i="9"/>
  <c r="R418" i="9"/>
  <c r="AX417" i="9"/>
  <c r="AI417" i="9"/>
  <c r="AC417" i="9"/>
  <c r="AB417" i="9"/>
  <c r="Y417" i="9"/>
  <c r="X417" i="9"/>
  <c r="W417" i="9"/>
  <c r="V417" i="9"/>
  <c r="U417" i="9"/>
  <c r="T417" i="9"/>
  <c r="R417" i="9"/>
  <c r="AX416" i="9"/>
  <c r="AI416" i="9"/>
  <c r="AC416" i="9"/>
  <c r="AB416" i="9"/>
  <c r="Y416" i="9"/>
  <c r="X416" i="9"/>
  <c r="W416" i="9"/>
  <c r="V416" i="9"/>
  <c r="U416" i="9"/>
  <c r="T416" i="9"/>
  <c r="R416" i="9"/>
  <c r="AX415" i="9"/>
  <c r="AI415" i="9"/>
  <c r="AC415" i="9"/>
  <c r="AB415" i="9"/>
  <c r="Y415" i="9"/>
  <c r="X415" i="9"/>
  <c r="W415" i="9"/>
  <c r="V415" i="9"/>
  <c r="U415" i="9"/>
  <c r="T415" i="9"/>
  <c r="R415" i="9"/>
  <c r="AX414" i="9"/>
  <c r="AI414" i="9"/>
  <c r="AB414" i="9"/>
  <c r="Y414" i="9"/>
  <c r="X414" i="9"/>
  <c r="W414" i="9"/>
  <c r="V414" i="9"/>
  <c r="U414" i="9"/>
  <c r="T414" i="9"/>
  <c r="R414" i="9"/>
  <c r="AX413" i="9"/>
  <c r="AI413" i="9"/>
  <c r="AB413" i="9"/>
  <c r="Y413" i="9"/>
  <c r="X413" i="9"/>
  <c r="W413" i="9"/>
  <c r="V413" i="9"/>
  <c r="U413" i="9"/>
  <c r="T413" i="9"/>
  <c r="R413" i="9"/>
  <c r="AX412" i="9"/>
  <c r="AI412" i="9"/>
  <c r="AB412" i="9"/>
  <c r="Y412" i="9"/>
  <c r="X412" i="9"/>
  <c r="W412" i="9"/>
  <c r="V412" i="9"/>
  <c r="U412" i="9"/>
  <c r="T412" i="9"/>
  <c r="R412" i="9"/>
  <c r="AX411" i="9"/>
  <c r="AI411" i="9"/>
  <c r="AB411" i="9"/>
  <c r="Y411" i="9"/>
  <c r="X411" i="9"/>
  <c r="W411" i="9"/>
  <c r="V411" i="9"/>
  <c r="U411" i="9"/>
  <c r="T411" i="9"/>
  <c r="R411" i="9"/>
  <c r="AX410" i="9"/>
  <c r="AI410" i="9"/>
  <c r="AB410" i="9"/>
  <c r="Y410" i="9"/>
  <c r="X410" i="9"/>
  <c r="W410" i="9"/>
  <c r="V410" i="9"/>
  <c r="U410" i="9"/>
  <c r="T410" i="9"/>
  <c r="R410" i="9"/>
  <c r="AX409" i="9"/>
  <c r="AI409" i="9"/>
  <c r="AB409" i="9"/>
  <c r="Y409" i="9"/>
  <c r="X409" i="9"/>
  <c r="W409" i="9"/>
  <c r="V409" i="9"/>
  <c r="U409" i="9"/>
  <c r="T409" i="9"/>
  <c r="R409" i="9"/>
  <c r="AX408" i="9"/>
  <c r="AI408" i="9"/>
  <c r="AB408" i="9"/>
  <c r="Y408" i="9"/>
  <c r="X408" i="9"/>
  <c r="W408" i="9"/>
  <c r="V408" i="9"/>
  <c r="U408" i="9"/>
  <c r="T408" i="9"/>
  <c r="R408" i="9"/>
  <c r="AX407" i="9"/>
  <c r="AI407" i="9"/>
  <c r="AB407" i="9"/>
  <c r="Y407" i="9"/>
  <c r="X407" i="9"/>
  <c r="W407" i="9"/>
  <c r="V407" i="9"/>
  <c r="U407" i="9"/>
  <c r="T407" i="9"/>
  <c r="R407" i="9"/>
  <c r="AX406" i="9"/>
  <c r="AI406" i="9"/>
  <c r="AB406" i="9"/>
  <c r="Y406" i="9"/>
  <c r="X406" i="9"/>
  <c r="W406" i="9"/>
  <c r="V406" i="9"/>
  <c r="U406" i="9"/>
  <c r="T406" i="9"/>
  <c r="R406" i="9"/>
  <c r="AX405" i="9"/>
  <c r="AI405" i="9"/>
  <c r="AB405" i="9"/>
  <c r="Y405" i="9"/>
  <c r="X405" i="9"/>
  <c r="W405" i="9"/>
  <c r="V405" i="9"/>
  <c r="U405" i="9"/>
  <c r="T405" i="9"/>
  <c r="R405" i="9"/>
  <c r="AX404" i="9"/>
  <c r="AI404" i="9"/>
  <c r="AB404" i="9"/>
  <c r="Y404" i="9"/>
  <c r="X404" i="9"/>
  <c r="W404" i="9"/>
  <c r="V404" i="9"/>
  <c r="U404" i="9"/>
  <c r="T404" i="9"/>
  <c r="R404" i="9"/>
  <c r="AX403" i="9"/>
  <c r="AI403" i="9"/>
  <c r="AB403" i="9"/>
  <c r="Y403" i="9"/>
  <c r="X403" i="9"/>
  <c r="W403" i="9"/>
  <c r="V403" i="9"/>
  <c r="U403" i="9"/>
  <c r="T403" i="9"/>
  <c r="R403" i="9"/>
  <c r="AX402" i="9"/>
  <c r="AI402" i="9"/>
  <c r="AC402" i="9"/>
  <c r="AB402" i="9"/>
  <c r="Y402" i="9"/>
  <c r="X402" i="9"/>
  <c r="W402" i="9"/>
  <c r="V402" i="9"/>
  <c r="U402" i="9"/>
  <c r="T402" i="9"/>
  <c r="R402" i="9"/>
  <c r="AX401" i="9"/>
  <c r="AI401" i="9"/>
  <c r="AC401" i="9"/>
  <c r="AB401" i="9"/>
  <c r="Y401" i="9"/>
  <c r="X401" i="9"/>
  <c r="W401" i="9"/>
  <c r="V401" i="9"/>
  <c r="U401" i="9"/>
  <c r="T401" i="9"/>
  <c r="R401" i="9"/>
  <c r="AX400" i="9"/>
  <c r="AI400" i="9"/>
  <c r="AC400" i="9"/>
  <c r="AB400" i="9"/>
  <c r="Y400" i="9"/>
  <c r="X400" i="9"/>
  <c r="W400" i="9"/>
  <c r="V400" i="9"/>
  <c r="U400" i="9"/>
  <c r="T400" i="9"/>
  <c r="R400" i="9"/>
  <c r="AX399" i="9"/>
  <c r="AI399" i="9"/>
  <c r="AC399" i="9"/>
  <c r="AB399" i="9"/>
  <c r="Y399" i="9"/>
  <c r="X399" i="9"/>
  <c r="W399" i="9"/>
  <c r="V399" i="9"/>
  <c r="U399" i="9"/>
  <c r="T399" i="9"/>
  <c r="R399" i="9"/>
  <c r="AX398" i="9"/>
  <c r="AI398" i="9"/>
  <c r="AC398" i="9"/>
  <c r="AB398" i="9"/>
  <c r="Y398" i="9"/>
  <c r="X398" i="9"/>
  <c r="W398" i="9"/>
  <c r="V398" i="9"/>
  <c r="U398" i="9"/>
  <c r="T398" i="9"/>
  <c r="R398" i="9"/>
  <c r="AX397" i="9"/>
  <c r="AI397" i="9"/>
  <c r="AC397" i="9"/>
  <c r="AB397" i="9"/>
  <c r="Y397" i="9"/>
  <c r="X397" i="9"/>
  <c r="W397" i="9"/>
  <c r="V397" i="9"/>
  <c r="U397" i="9"/>
  <c r="T397" i="9"/>
  <c r="R397" i="9"/>
  <c r="AX396" i="9"/>
  <c r="AI396" i="9"/>
  <c r="AC396" i="9"/>
  <c r="AB396" i="9"/>
  <c r="Y396" i="9"/>
  <c r="X396" i="9"/>
  <c r="W396" i="9"/>
  <c r="V396" i="9"/>
  <c r="U396" i="9"/>
  <c r="T396" i="9"/>
  <c r="R396" i="9"/>
  <c r="AX395" i="9"/>
  <c r="AI395" i="9"/>
  <c r="AC395" i="9"/>
  <c r="AB395" i="9"/>
  <c r="Y395" i="9"/>
  <c r="X395" i="9"/>
  <c r="W395" i="9"/>
  <c r="V395" i="9"/>
  <c r="U395" i="9"/>
  <c r="T395" i="9"/>
  <c r="R395" i="9"/>
  <c r="AX394" i="9"/>
  <c r="AI394" i="9"/>
  <c r="AC394" i="9"/>
  <c r="AB394" i="9"/>
  <c r="Y394" i="9"/>
  <c r="X394" i="9"/>
  <c r="W394" i="9"/>
  <c r="V394" i="9"/>
  <c r="U394" i="9"/>
  <c r="T394" i="9"/>
  <c r="R394" i="9"/>
  <c r="AX393" i="9"/>
  <c r="AI393" i="9"/>
  <c r="AC393" i="9"/>
  <c r="AB393" i="9"/>
  <c r="Y393" i="9"/>
  <c r="X393" i="9"/>
  <c r="W393" i="9"/>
  <c r="V393" i="9"/>
  <c r="U393" i="9"/>
  <c r="T393" i="9"/>
  <c r="R393" i="9"/>
  <c r="AX392" i="9"/>
  <c r="AI392" i="9"/>
  <c r="AC392" i="9"/>
  <c r="AB392" i="9"/>
  <c r="Y392" i="9"/>
  <c r="X392" i="9"/>
  <c r="W392" i="9"/>
  <c r="V392" i="9"/>
  <c r="U392" i="9"/>
  <c r="T392" i="9"/>
  <c r="R392" i="9"/>
  <c r="AX391" i="9"/>
  <c r="AI391" i="9"/>
  <c r="AC391" i="9"/>
  <c r="AB391" i="9"/>
  <c r="Y391" i="9"/>
  <c r="X391" i="9"/>
  <c r="W391" i="9"/>
  <c r="V391" i="9"/>
  <c r="U391" i="9"/>
  <c r="T391" i="9"/>
  <c r="R391" i="9"/>
  <c r="AX390" i="9"/>
  <c r="AI390" i="9"/>
  <c r="AC390" i="9"/>
  <c r="AB390" i="9"/>
  <c r="Y390" i="9"/>
  <c r="X390" i="9"/>
  <c r="W390" i="9"/>
  <c r="V390" i="9"/>
  <c r="U390" i="9"/>
  <c r="T390" i="9"/>
  <c r="R390" i="9"/>
  <c r="AX389" i="9"/>
  <c r="AI389" i="9"/>
  <c r="AC389" i="9"/>
  <c r="AB389" i="9"/>
  <c r="Y389" i="9"/>
  <c r="X389" i="9"/>
  <c r="W389" i="9"/>
  <c r="V389" i="9"/>
  <c r="U389" i="9"/>
  <c r="T389" i="9"/>
  <c r="R389" i="9"/>
  <c r="AX388" i="9"/>
  <c r="AI388" i="9"/>
  <c r="AC388" i="9"/>
  <c r="AB388" i="9"/>
  <c r="Y388" i="9"/>
  <c r="X388" i="9"/>
  <c r="W388" i="9"/>
  <c r="V388" i="9"/>
  <c r="U388" i="9"/>
  <c r="T388" i="9"/>
  <c r="R388" i="9"/>
  <c r="AX387" i="9"/>
  <c r="AI387" i="9"/>
  <c r="AC387" i="9"/>
  <c r="AB387" i="9"/>
  <c r="Y387" i="9"/>
  <c r="X387" i="9"/>
  <c r="W387" i="9"/>
  <c r="V387" i="9"/>
  <c r="U387" i="9"/>
  <c r="T387" i="9"/>
  <c r="R387" i="9"/>
  <c r="AX386" i="9"/>
  <c r="AI386" i="9"/>
  <c r="AC386" i="9"/>
  <c r="AB386" i="9"/>
  <c r="Y386" i="9"/>
  <c r="X386" i="9"/>
  <c r="W386" i="9"/>
  <c r="V386" i="9"/>
  <c r="U386" i="9"/>
  <c r="T386" i="9"/>
  <c r="R386" i="9"/>
  <c r="AX385" i="9"/>
  <c r="AI385" i="9"/>
  <c r="AC385" i="9"/>
  <c r="AB385" i="9"/>
  <c r="Y385" i="9"/>
  <c r="X385" i="9"/>
  <c r="W385" i="9"/>
  <c r="V385" i="9"/>
  <c r="U385" i="9"/>
  <c r="T385" i="9"/>
  <c r="R385" i="9"/>
  <c r="AX384" i="9"/>
  <c r="AI384" i="9"/>
  <c r="AC384" i="9"/>
  <c r="AB384" i="9"/>
  <c r="Y384" i="9"/>
  <c r="X384" i="9"/>
  <c r="W384" i="9"/>
  <c r="V384" i="9"/>
  <c r="U384" i="9"/>
  <c r="T384" i="9"/>
  <c r="R384" i="9"/>
  <c r="AX383" i="9"/>
  <c r="AI383" i="9"/>
  <c r="AC383" i="9"/>
  <c r="AB383" i="9"/>
  <c r="Y383" i="9"/>
  <c r="X383" i="9"/>
  <c r="W383" i="9"/>
  <c r="V383" i="9"/>
  <c r="U383" i="9"/>
  <c r="T383" i="9"/>
  <c r="R383" i="9"/>
  <c r="AX382" i="9"/>
  <c r="AI382" i="9"/>
  <c r="AC382" i="9"/>
  <c r="AB382" i="9"/>
  <c r="Y382" i="9"/>
  <c r="X382" i="9"/>
  <c r="W382" i="9"/>
  <c r="V382" i="9"/>
  <c r="U382" i="9"/>
  <c r="T382" i="9"/>
  <c r="R382" i="9"/>
  <c r="AX381" i="9"/>
  <c r="AI381" i="9"/>
  <c r="AC381" i="9"/>
  <c r="AB381" i="9"/>
  <c r="Y381" i="9"/>
  <c r="X381" i="9"/>
  <c r="W381" i="9"/>
  <c r="V381" i="9"/>
  <c r="U381" i="9"/>
  <c r="T381" i="9"/>
  <c r="R381" i="9"/>
  <c r="AX380" i="9"/>
  <c r="AI380" i="9"/>
  <c r="AC380" i="9"/>
  <c r="AB380" i="9"/>
  <c r="Y380" i="9"/>
  <c r="X380" i="9"/>
  <c r="W380" i="9"/>
  <c r="V380" i="9"/>
  <c r="U380" i="9"/>
  <c r="T380" i="9"/>
  <c r="R380" i="9"/>
  <c r="AX379" i="9"/>
  <c r="AI379" i="9"/>
  <c r="AC379" i="9"/>
  <c r="AB379" i="9"/>
  <c r="Y379" i="9"/>
  <c r="X379" i="9"/>
  <c r="W379" i="9"/>
  <c r="V379" i="9"/>
  <c r="U379" i="9"/>
  <c r="T379" i="9"/>
  <c r="R379" i="9"/>
  <c r="AX378" i="9"/>
  <c r="AI378" i="9"/>
  <c r="AB378" i="9"/>
  <c r="Y378" i="9"/>
  <c r="X378" i="9"/>
  <c r="W378" i="9"/>
  <c r="V378" i="9"/>
  <c r="U378" i="9"/>
  <c r="T378" i="9"/>
  <c r="R378" i="9"/>
  <c r="AX377" i="9"/>
  <c r="AI377" i="9"/>
  <c r="AB377" i="9"/>
  <c r="Y377" i="9"/>
  <c r="X377" i="9"/>
  <c r="W377" i="9"/>
  <c r="V377" i="9"/>
  <c r="U377" i="9"/>
  <c r="T377" i="9"/>
  <c r="R377" i="9"/>
  <c r="AX376" i="9"/>
  <c r="AI376" i="9"/>
  <c r="AB376" i="9"/>
  <c r="Y376" i="9"/>
  <c r="X376" i="9"/>
  <c r="W376" i="9"/>
  <c r="V376" i="9"/>
  <c r="U376" i="9"/>
  <c r="T376" i="9"/>
  <c r="R376" i="9"/>
  <c r="AX375" i="9"/>
  <c r="AI375" i="9"/>
  <c r="AB375" i="9"/>
  <c r="Y375" i="9"/>
  <c r="X375" i="9"/>
  <c r="W375" i="9"/>
  <c r="V375" i="9"/>
  <c r="U375" i="9"/>
  <c r="T375" i="9"/>
  <c r="R375" i="9"/>
  <c r="AX374" i="9"/>
  <c r="AI374" i="9"/>
  <c r="AB374" i="9"/>
  <c r="Y374" i="9"/>
  <c r="X374" i="9"/>
  <c r="W374" i="9"/>
  <c r="V374" i="9"/>
  <c r="U374" i="9"/>
  <c r="T374" i="9"/>
  <c r="R374" i="9"/>
  <c r="AX373" i="9"/>
  <c r="AI373" i="9"/>
  <c r="AB373" i="9"/>
  <c r="Y373" i="9"/>
  <c r="X373" i="9"/>
  <c r="W373" i="9"/>
  <c r="V373" i="9"/>
  <c r="U373" i="9"/>
  <c r="T373" i="9"/>
  <c r="R373" i="9"/>
  <c r="AX372" i="9"/>
  <c r="AI372" i="9"/>
  <c r="AB372" i="9"/>
  <c r="Y372" i="9"/>
  <c r="X372" i="9"/>
  <c r="W372" i="9"/>
  <c r="V372" i="9"/>
  <c r="U372" i="9"/>
  <c r="T372" i="9"/>
  <c r="R372" i="9"/>
  <c r="AX371" i="9"/>
  <c r="AI371" i="9"/>
  <c r="AB371" i="9"/>
  <c r="Y371" i="9"/>
  <c r="X371" i="9"/>
  <c r="W371" i="9"/>
  <c r="V371" i="9"/>
  <c r="U371" i="9"/>
  <c r="T371" i="9"/>
  <c r="R371" i="9"/>
  <c r="AX370" i="9"/>
  <c r="AI370" i="9"/>
  <c r="AB370" i="9"/>
  <c r="Y370" i="9"/>
  <c r="X370" i="9"/>
  <c r="W370" i="9"/>
  <c r="V370" i="9"/>
  <c r="U370" i="9"/>
  <c r="T370" i="9"/>
  <c r="R370" i="9"/>
  <c r="AX369" i="9"/>
  <c r="AI369" i="9"/>
  <c r="AB369" i="9"/>
  <c r="Y369" i="9"/>
  <c r="X369" i="9"/>
  <c r="W369" i="9"/>
  <c r="V369" i="9"/>
  <c r="U369" i="9"/>
  <c r="T369" i="9"/>
  <c r="R369" i="9"/>
  <c r="AX368" i="9"/>
  <c r="AI368" i="9"/>
  <c r="AB368" i="9"/>
  <c r="Y368" i="9"/>
  <c r="X368" i="9"/>
  <c r="W368" i="9"/>
  <c r="V368" i="9"/>
  <c r="U368" i="9"/>
  <c r="T368" i="9"/>
  <c r="R368" i="9"/>
  <c r="AX367" i="9"/>
  <c r="AI367" i="9"/>
  <c r="AB367" i="9"/>
  <c r="Y367" i="9"/>
  <c r="X367" i="9"/>
  <c r="W367" i="9"/>
  <c r="V367" i="9"/>
  <c r="U367" i="9"/>
  <c r="T367" i="9"/>
  <c r="R367" i="9"/>
  <c r="AX366" i="9"/>
  <c r="AI366" i="9"/>
  <c r="AB366" i="9"/>
  <c r="Y366" i="9"/>
  <c r="X366" i="9"/>
  <c r="W366" i="9"/>
  <c r="V366" i="9"/>
  <c r="U366" i="9"/>
  <c r="T366" i="9"/>
  <c r="R366" i="9"/>
  <c r="AX365" i="9"/>
  <c r="AI365" i="9"/>
  <c r="AB365" i="9"/>
  <c r="Y365" i="9"/>
  <c r="X365" i="9"/>
  <c r="W365" i="9"/>
  <c r="V365" i="9"/>
  <c r="U365" i="9"/>
  <c r="T365" i="9"/>
  <c r="R365" i="9"/>
  <c r="AX364" i="9"/>
  <c r="AI364" i="9"/>
  <c r="AB364" i="9"/>
  <c r="Y364" i="9"/>
  <c r="X364" i="9"/>
  <c r="W364" i="9"/>
  <c r="V364" i="9"/>
  <c r="U364" i="9"/>
  <c r="T364" i="9"/>
  <c r="R364" i="9"/>
  <c r="AX363" i="9"/>
  <c r="AI363" i="9"/>
  <c r="AB363" i="9"/>
  <c r="Y363" i="9"/>
  <c r="X363" i="9"/>
  <c r="W363" i="9"/>
  <c r="V363" i="9"/>
  <c r="U363" i="9"/>
  <c r="T363" i="9"/>
  <c r="R363" i="9"/>
  <c r="AX362" i="9"/>
  <c r="AI362" i="9"/>
  <c r="AB362" i="9"/>
  <c r="Y362" i="9"/>
  <c r="X362" i="9"/>
  <c r="W362" i="9"/>
  <c r="V362" i="9"/>
  <c r="U362" i="9"/>
  <c r="T362" i="9"/>
  <c r="R362" i="9"/>
  <c r="AX361" i="9"/>
  <c r="AI361" i="9"/>
  <c r="AB361" i="9"/>
  <c r="Y361" i="9"/>
  <c r="X361" i="9"/>
  <c r="W361" i="9"/>
  <c r="V361" i="9"/>
  <c r="U361" i="9"/>
  <c r="T361" i="9"/>
  <c r="R361" i="9"/>
  <c r="AX360" i="9"/>
  <c r="AI360" i="9"/>
  <c r="AB360" i="9"/>
  <c r="Y360" i="9"/>
  <c r="X360" i="9"/>
  <c r="W360" i="9"/>
  <c r="V360" i="9"/>
  <c r="U360" i="9"/>
  <c r="T360" i="9"/>
  <c r="R360" i="9"/>
  <c r="AX359" i="9"/>
  <c r="AI359" i="9"/>
  <c r="AB359" i="9"/>
  <c r="Y359" i="9"/>
  <c r="X359" i="9"/>
  <c r="W359" i="9"/>
  <c r="V359" i="9"/>
  <c r="U359" i="9"/>
  <c r="T359" i="9"/>
  <c r="R359" i="9"/>
  <c r="AX358" i="9"/>
  <c r="AI358" i="9"/>
  <c r="AB358" i="9"/>
  <c r="Y358" i="9"/>
  <c r="X358" i="9"/>
  <c r="W358" i="9"/>
  <c r="V358" i="9"/>
  <c r="U358" i="9"/>
  <c r="T358" i="9"/>
  <c r="R358" i="9"/>
  <c r="AX357" i="9"/>
  <c r="AI357" i="9"/>
  <c r="AB357" i="9"/>
  <c r="Y357" i="9"/>
  <c r="X357" i="9"/>
  <c r="W357" i="9"/>
  <c r="V357" i="9"/>
  <c r="U357" i="9"/>
  <c r="T357" i="9"/>
  <c r="R357" i="9"/>
  <c r="AX356" i="9"/>
  <c r="AI356" i="9"/>
  <c r="AB356" i="9"/>
  <c r="Y356" i="9"/>
  <c r="X356" i="9"/>
  <c r="W356" i="9"/>
  <c r="V356" i="9"/>
  <c r="U356" i="9"/>
  <c r="T356" i="9"/>
  <c r="R356" i="9"/>
  <c r="AX355" i="9"/>
  <c r="AI355" i="9"/>
  <c r="AB355" i="9"/>
  <c r="Y355" i="9"/>
  <c r="X355" i="9"/>
  <c r="W355" i="9"/>
  <c r="V355" i="9"/>
  <c r="U355" i="9"/>
  <c r="T355" i="9"/>
  <c r="R355" i="9"/>
  <c r="AX354" i="9"/>
  <c r="AH354" i="9"/>
  <c r="Y354" i="9"/>
  <c r="X354" i="9"/>
  <c r="AX353" i="9"/>
  <c r="AH353" i="9"/>
  <c r="Y353" i="9"/>
  <c r="X353" i="9"/>
  <c r="AX352" i="9"/>
  <c r="AH352" i="9"/>
  <c r="Y352" i="9"/>
  <c r="X352" i="9"/>
  <c r="AX351" i="9"/>
  <c r="AH351" i="9"/>
  <c r="Y351" i="9"/>
  <c r="X351" i="9"/>
  <c r="AX350" i="9"/>
  <c r="AH350" i="9"/>
  <c r="Y350" i="9"/>
  <c r="X350" i="9"/>
  <c r="AX349" i="9"/>
  <c r="AH349" i="9"/>
  <c r="Y349" i="9"/>
  <c r="X349" i="9"/>
  <c r="AX348" i="9"/>
  <c r="AH348" i="9"/>
  <c r="Y348" i="9"/>
  <c r="X348" i="9"/>
  <c r="AX347" i="9"/>
  <c r="AH347" i="9"/>
  <c r="Y347" i="9"/>
  <c r="X347" i="9"/>
  <c r="AX346" i="9"/>
  <c r="AH346" i="9"/>
  <c r="Y346" i="9"/>
  <c r="X346" i="9"/>
  <c r="AX345" i="9"/>
  <c r="AH345" i="9"/>
  <c r="Y345" i="9"/>
  <c r="X345" i="9"/>
  <c r="AX344" i="9"/>
  <c r="AH344" i="9"/>
  <c r="Y344" i="9"/>
  <c r="X344" i="9"/>
  <c r="AX343" i="9"/>
  <c r="AH343" i="9"/>
  <c r="Y343" i="9"/>
  <c r="X343" i="9"/>
  <c r="AX342" i="9"/>
  <c r="AH342" i="9"/>
  <c r="Y342" i="9"/>
  <c r="X342" i="9"/>
  <c r="AX341" i="9"/>
  <c r="AI341" i="9"/>
  <c r="AH341" i="9"/>
  <c r="AX340" i="9"/>
  <c r="AI340" i="9"/>
  <c r="AH340" i="9"/>
  <c r="AX339" i="9"/>
  <c r="AI339" i="9"/>
  <c r="AH339" i="9"/>
  <c r="AX338" i="9"/>
  <c r="AI338" i="9"/>
  <c r="AH338" i="9"/>
  <c r="AX337" i="9"/>
  <c r="AI337" i="9"/>
  <c r="AH337" i="9"/>
  <c r="AX336" i="9"/>
  <c r="AI336" i="9"/>
  <c r="AH336" i="9"/>
  <c r="AX335" i="9"/>
  <c r="AI335" i="9"/>
  <c r="AH335" i="9"/>
  <c r="AX334" i="9"/>
  <c r="AI334" i="9"/>
  <c r="AH334" i="9"/>
  <c r="AX333" i="9"/>
  <c r="AI333" i="9"/>
  <c r="AH333" i="9"/>
  <c r="AX332" i="9"/>
  <c r="AI332" i="9"/>
  <c r="AH332" i="9"/>
  <c r="AX331" i="9"/>
  <c r="AI331" i="9"/>
  <c r="AH331" i="9"/>
  <c r="AX330" i="9"/>
  <c r="AI330" i="9"/>
  <c r="AH330" i="9"/>
  <c r="AX329" i="9"/>
  <c r="AI329" i="9"/>
  <c r="AH329" i="9"/>
  <c r="AX328" i="9"/>
  <c r="AI328" i="9"/>
  <c r="AH328" i="9"/>
  <c r="AX327" i="9"/>
  <c r="AI327" i="9"/>
  <c r="AH327" i="9"/>
  <c r="AX326" i="9"/>
  <c r="AI326" i="9"/>
  <c r="AH326" i="9"/>
  <c r="AX325" i="9"/>
  <c r="AI325" i="9"/>
  <c r="AH325" i="9"/>
  <c r="AX324" i="9"/>
  <c r="AI324" i="9"/>
  <c r="AH324" i="9"/>
  <c r="AX323" i="9"/>
  <c r="AI323" i="9"/>
  <c r="AH323" i="9"/>
  <c r="AX322" i="9"/>
  <c r="AI322" i="9"/>
  <c r="AH322" i="9"/>
  <c r="AX321" i="9"/>
  <c r="AI321" i="9"/>
  <c r="AH321" i="9"/>
  <c r="AX320" i="9"/>
  <c r="AI320" i="9"/>
  <c r="AH320" i="9"/>
  <c r="AX319" i="9"/>
  <c r="AI319" i="9"/>
  <c r="AH319" i="9"/>
  <c r="AX318" i="9"/>
  <c r="AI318" i="9"/>
  <c r="AH318" i="9"/>
  <c r="AX317" i="9"/>
  <c r="AI317" i="9"/>
  <c r="AH317" i="9"/>
  <c r="AX316" i="9"/>
  <c r="AI316" i="9"/>
  <c r="AH316" i="9"/>
  <c r="AX315" i="9"/>
  <c r="AI315" i="9"/>
  <c r="AH315" i="9"/>
  <c r="AX314" i="9"/>
  <c r="AI314" i="9"/>
  <c r="AH314" i="9"/>
  <c r="AX313" i="9"/>
  <c r="AI313" i="9"/>
  <c r="AH313" i="9"/>
  <c r="AX312" i="9"/>
  <c r="AI312" i="9"/>
  <c r="AH312" i="9"/>
  <c r="AX311" i="9"/>
  <c r="AI311" i="9"/>
  <c r="AH311" i="9"/>
  <c r="AX310" i="9"/>
  <c r="AI310" i="9"/>
  <c r="AH310" i="9"/>
  <c r="AX309" i="9"/>
  <c r="AI309" i="9"/>
  <c r="AH309" i="9"/>
  <c r="AX308" i="9"/>
  <c r="AI308" i="9"/>
  <c r="AH308" i="9"/>
  <c r="AX307" i="9"/>
  <c r="AI307" i="9"/>
  <c r="AH307" i="9"/>
  <c r="AX306" i="9"/>
  <c r="AI306" i="9"/>
  <c r="AH306" i="9"/>
  <c r="AX305" i="9"/>
  <c r="AI305" i="9"/>
  <c r="AH305" i="9"/>
  <c r="AX304" i="9"/>
  <c r="AI304" i="9"/>
  <c r="AH304" i="9"/>
  <c r="AX303" i="9"/>
  <c r="AI303" i="9"/>
  <c r="AH303" i="9"/>
  <c r="AX302" i="9"/>
  <c r="AI302" i="9"/>
  <c r="AH302" i="9"/>
  <c r="AX301" i="9"/>
  <c r="AI301" i="9"/>
  <c r="AH301" i="9"/>
  <c r="AX300" i="9"/>
  <c r="AI300" i="9"/>
  <c r="AH300" i="9"/>
  <c r="AX299" i="9"/>
  <c r="AI299" i="9"/>
  <c r="AH299" i="9"/>
  <c r="AX298" i="9"/>
  <c r="AI298" i="9"/>
  <c r="AH298" i="9"/>
  <c r="AX297" i="9"/>
  <c r="AI297" i="9"/>
  <c r="AH297" i="9"/>
  <c r="AX296" i="9"/>
  <c r="AI296" i="9"/>
  <c r="AH296" i="9"/>
  <c r="AX295" i="9"/>
  <c r="AI295" i="9"/>
  <c r="AH295" i="9"/>
  <c r="AX294" i="9"/>
  <c r="AI294" i="9"/>
  <c r="AH294" i="9"/>
  <c r="AX293" i="9"/>
  <c r="AI293" i="9"/>
  <c r="AH293" i="9"/>
  <c r="AX292" i="9"/>
  <c r="AI292" i="9"/>
  <c r="AH292" i="9"/>
  <c r="AX291" i="9"/>
  <c r="AI291" i="9"/>
  <c r="AH291" i="9"/>
  <c r="AX290" i="9"/>
  <c r="AI290" i="9"/>
  <c r="AH290" i="9"/>
  <c r="AX289" i="9"/>
  <c r="AI289" i="9"/>
  <c r="AH289" i="9"/>
  <c r="AX288" i="9"/>
  <c r="AI288" i="9"/>
  <c r="AH288" i="9"/>
  <c r="AX287" i="9"/>
  <c r="AI287" i="9"/>
  <c r="AH287" i="9"/>
  <c r="AX286" i="9"/>
  <c r="AI286" i="9"/>
  <c r="AH286" i="9"/>
  <c r="AX285" i="9"/>
  <c r="AI285" i="9"/>
  <c r="AH285" i="9"/>
  <c r="AX284" i="9"/>
  <c r="AI284" i="9"/>
  <c r="AH284" i="9"/>
  <c r="AX283" i="9"/>
  <c r="AI283" i="9"/>
  <c r="AH283" i="9"/>
  <c r="AX282" i="9"/>
  <c r="AI282" i="9"/>
  <c r="AH282" i="9"/>
  <c r="AX281" i="9"/>
  <c r="AI281" i="9"/>
  <c r="AH281" i="9"/>
  <c r="AX280" i="9"/>
  <c r="AI280" i="9"/>
  <c r="AH280" i="9"/>
  <c r="AX279" i="9"/>
  <c r="AI279" i="9"/>
  <c r="AH279" i="9"/>
  <c r="AX278" i="9"/>
  <c r="AI278" i="9"/>
  <c r="AH278" i="9"/>
  <c r="AX277" i="9"/>
  <c r="AI277" i="9"/>
  <c r="AH277" i="9"/>
  <c r="AX276" i="9"/>
  <c r="AI276" i="9"/>
  <c r="AH276" i="9"/>
  <c r="AX275" i="9"/>
  <c r="AI275" i="9"/>
  <c r="AH275" i="9"/>
  <c r="AX274" i="9"/>
  <c r="AI274" i="9"/>
  <c r="AH274" i="9"/>
  <c r="AX273" i="9"/>
  <c r="AI273" i="9"/>
  <c r="AH273" i="9"/>
  <c r="AX272" i="9"/>
  <c r="AI272" i="9"/>
  <c r="AH272" i="9"/>
  <c r="AH271" i="9"/>
  <c r="AH270" i="9"/>
  <c r="AH269" i="9"/>
  <c r="AH268" i="9"/>
  <c r="AH267" i="9"/>
  <c r="AH266" i="9"/>
  <c r="AH265" i="9"/>
  <c r="AH264" i="9"/>
  <c r="AH263" i="9"/>
  <c r="AH262" i="9"/>
  <c r="AH261" i="9"/>
  <c r="AH260" i="9"/>
  <c r="AH259" i="9"/>
  <c r="AH258" i="9"/>
  <c r="AH257" i="9"/>
  <c r="AH256" i="9"/>
  <c r="AH255" i="9"/>
  <c r="AH254" i="9"/>
  <c r="AH253" i="9"/>
  <c r="AH252" i="9"/>
  <c r="AH251" i="9"/>
  <c r="AH250" i="9"/>
  <c r="AH249" i="9"/>
  <c r="AH248" i="9"/>
  <c r="AH247" i="9"/>
  <c r="AH246" i="9"/>
  <c r="AH245" i="9"/>
  <c r="AH244" i="9"/>
  <c r="AH243" i="9"/>
  <c r="AH242" i="9"/>
  <c r="AH241" i="9"/>
  <c r="AH240" i="9"/>
  <c r="AH239" i="9"/>
  <c r="AX238" i="9"/>
  <c r="AI238" i="9"/>
  <c r="AH238" i="9"/>
  <c r="AC238" i="9"/>
  <c r="AX237" i="9"/>
  <c r="AI237" i="9"/>
  <c r="AC237" i="9"/>
  <c r="Y237" i="9"/>
  <c r="X237" i="9"/>
  <c r="W237" i="9"/>
  <c r="V237" i="9"/>
  <c r="T237" i="9"/>
  <c r="R237" i="9"/>
  <c r="AX236" i="9"/>
  <c r="AI236" i="9"/>
  <c r="AC236" i="9"/>
  <c r="Y236" i="9"/>
  <c r="X236" i="9"/>
  <c r="W236" i="9"/>
  <c r="V236" i="9"/>
  <c r="T236" i="9"/>
  <c r="R236" i="9"/>
  <c r="AX235" i="9"/>
  <c r="AI235" i="9"/>
  <c r="AC235" i="9"/>
  <c r="AX234" i="9"/>
  <c r="AI234" i="9"/>
  <c r="AC234" i="9"/>
  <c r="AX233" i="9"/>
  <c r="AI233" i="9"/>
  <c r="AC233" i="9"/>
  <c r="T233" i="9"/>
  <c r="AX232" i="9"/>
  <c r="AI232" i="9"/>
  <c r="AC232" i="9"/>
  <c r="T232" i="9"/>
  <c r="AX231" i="9"/>
  <c r="AI231" i="9"/>
  <c r="AC231" i="9"/>
  <c r="T231" i="9"/>
  <c r="AX230" i="9"/>
  <c r="AI230" i="9"/>
  <c r="AC230" i="9"/>
  <c r="T230" i="9"/>
  <c r="AX229" i="9"/>
  <c r="AI229" i="9"/>
  <c r="AC229" i="9"/>
  <c r="T229" i="9"/>
  <c r="R229" i="9"/>
  <c r="AX228" i="9"/>
  <c r="AI228" i="9"/>
  <c r="AC228" i="9"/>
  <c r="T228" i="9"/>
  <c r="R228" i="9"/>
  <c r="AX227" i="9"/>
  <c r="AI227" i="9"/>
  <c r="AC227" i="9"/>
  <c r="T227" i="9"/>
  <c r="R227" i="9"/>
  <c r="AX226" i="9"/>
  <c r="AI226" i="9"/>
  <c r="AC226" i="9"/>
  <c r="T226" i="9"/>
  <c r="R226" i="9"/>
  <c r="AX225" i="9"/>
  <c r="AI225" i="9"/>
  <c r="AC225" i="9"/>
  <c r="T225" i="9"/>
  <c r="AX224" i="9"/>
  <c r="AI224" i="9"/>
  <c r="AC224" i="9"/>
  <c r="T224" i="9"/>
  <c r="AX223" i="9"/>
  <c r="AI223" i="9"/>
  <c r="AC223" i="9"/>
  <c r="T223" i="9"/>
  <c r="AX222" i="9"/>
  <c r="AI222" i="9"/>
  <c r="AC222" i="9"/>
  <c r="T222" i="9"/>
  <c r="AX221" i="9"/>
  <c r="AI221" i="9"/>
  <c r="AC221" i="9"/>
  <c r="T221" i="9"/>
  <c r="AX220" i="9"/>
  <c r="AI220" i="9"/>
  <c r="AC220" i="9"/>
  <c r="T220" i="9"/>
  <c r="AX219" i="9"/>
  <c r="AI219" i="9"/>
  <c r="AC219" i="9"/>
  <c r="T219" i="9"/>
  <c r="AX218" i="9"/>
  <c r="AI218" i="9"/>
  <c r="AC218" i="9"/>
  <c r="T218" i="9"/>
  <c r="AX217" i="9"/>
  <c r="AI217" i="9"/>
  <c r="AC217" i="9"/>
  <c r="T217" i="9"/>
  <c r="AX216" i="9"/>
  <c r="AI216" i="9"/>
  <c r="AC216" i="9"/>
  <c r="T216" i="9"/>
  <c r="AX215" i="9"/>
  <c r="AI215" i="9"/>
  <c r="AC215" i="9"/>
  <c r="T215" i="9"/>
  <c r="AX214" i="9"/>
  <c r="AI214" i="9"/>
  <c r="AC214" i="9"/>
  <c r="T214" i="9"/>
  <c r="AX213" i="9"/>
  <c r="AI213" i="9"/>
  <c r="AC213" i="9"/>
  <c r="T213" i="9"/>
  <c r="AX212" i="9"/>
  <c r="AI212" i="9"/>
  <c r="AC212" i="9"/>
  <c r="T212" i="9"/>
  <c r="AX211" i="9"/>
  <c r="AI211" i="9"/>
  <c r="AC211" i="9"/>
  <c r="T211" i="9"/>
  <c r="AX210" i="9"/>
  <c r="AI210" i="9"/>
  <c r="AC210" i="9"/>
  <c r="T210" i="9"/>
  <c r="AX209" i="9"/>
  <c r="AI209" i="9"/>
  <c r="AC209" i="9"/>
  <c r="T209" i="9"/>
  <c r="AX208" i="9"/>
  <c r="AI208" i="9"/>
  <c r="AC208" i="9"/>
  <c r="T208" i="9"/>
  <c r="AX207" i="9"/>
  <c r="AI207" i="9"/>
  <c r="AC207" i="9"/>
  <c r="T207" i="9"/>
  <c r="AX206" i="9"/>
  <c r="AI206" i="9"/>
  <c r="AC206" i="9"/>
  <c r="T206" i="9"/>
  <c r="AX205" i="9"/>
  <c r="AI205" i="9"/>
  <c r="AC205" i="9"/>
  <c r="T205" i="9"/>
  <c r="AX204" i="9"/>
  <c r="AI204" i="9"/>
  <c r="AC204" i="9"/>
  <c r="T204" i="9"/>
  <c r="AX203" i="9"/>
  <c r="AI203" i="9"/>
  <c r="AC203" i="9"/>
  <c r="T203" i="9"/>
  <c r="AX202" i="9"/>
  <c r="AI202" i="9"/>
  <c r="AC202" i="9"/>
  <c r="T202" i="9"/>
  <c r="AX201" i="9"/>
  <c r="AI201" i="9"/>
  <c r="AC201" i="9"/>
  <c r="T201" i="9"/>
  <c r="AX200" i="9"/>
  <c r="AI200" i="9"/>
  <c r="AC200" i="9"/>
  <c r="T200" i="9"/>
  <c r="AX199" i="9"/>
  <c r="AI199" i="9"/>
  <c r="AC199" i="9"/>
  <c r="T199" i="9"/>
  <c r="AX198" i="9"/>
  <c r="AI198" i="9"/>
  <c r="AC198" i="9"/>
  <c r="T198" i="9"/>
  <c r="AX197" i="9"/>
  <c r="AI197" i="9"/>
  <c r="AC197" i="9"/>
  <c r="T197" i="9"/>
  <c r="AX196" i="9"/>
  <c r="AI196" i="9"/>
  <c r="AC196" i="9"/>
  <c r="T196" i="9"/>
  <c r="AX195" i="9"/>
  <c r="AI195" i="9"/>
  <c r="AC195" i="9"/>
  <c r="T195" i="9"/>
  <c r="AX194" i="9"/>
  <c r="AI194" i="9"/>
  <c r="AC194" i="9"/>
  <c r="T194" i="9"/>
  <c r="AX193" i="9"/>
  <c r="AI193" i="9"/>
  <c r="AC193" i="9"/>
  <c r="T193" i="9"/>
  <c r="AX192" i="9"/>
  <c r="AI192" i="9"/>
  <c r="AC192" i="9"/>
  <c r="T192" i="9"/>
  <c r="AX191" i="9"/>
  <c r="AI191" i="9"/>
  <c r="AC191" i="9"/>
  <c r="T191" i="9"/>
  <c r="AX190" i="9"/>
  <c r="AI190" i="9"/>
  <c r="AC190" i="9"/>
  <c r="T190" i="9"/>
  <c r="AX189" i="9"/>
  <c r="AI189" i="9"/>
  <c r="AC189" i="9"/>
  <c r="T189" i="9"/>
  <c r="AX188" i="9"/>
  <c r="AI188" i="9"/>
  <c r="AC188" i="9"/>
  <c r="T188" i="9"/>
  <c r="AX187" i="9"/>
  <c r="AI187" i="9"/>
  <c r="AC187" i="9"/>
  <c r="T187" i="9"/>
  <c r="AX186" i="9"/>
  <c r="AI186" i="9"/>
  <c r="AC186" i="9"/>
  <c r="T186" i="9"/>
  <c r="AX176" i="9"/>
  <c r="AI176" i="9"/>
  <c r="AC176" i="9"/>
  <c r="AX175" i="9"/>
  <c r="AI175" i="9"/>
  <c r="AC175" i="9"/>
  <c r="AX174" i="9"/>
  <c r="AI174" i="9"/>
  <c r="AC174" i="9"/>
  <c r="AX173" i="9"/>
  <c r="AI173" i="9"/>
  <c r="AC173" i="9"/>
  <c r="AX172" i="9"/>
  <c r="AI172" i="9"/>
  <c r="AC172" i="9"/>
  <c r="AX171" i="9"/>
  <c r="AI171" i="9"/>
  <c r="AC171" i="9"/>
  <c r="AX170" i="9"/>
  <c r="AI170" i="9"/>
  <c r="AC170" i="9"/>
  <c r="AX169" i="9"/>
  <c r="AI169" i="9"/>
  <c r="AC169" i="9"/>
  <c r="AX168" i="9"/>
  <c r="AI168" i="9"/>
  <c r="AC168" i="9"/>
  <c r="AX167" i="9"/>
  <c r="AI167" i="9"/>
  <c r="AC167" i="9"/>
  <c r="AX166" i="9"/>
  <c r="AI166" i="9"/>
  <c r="AC166" i="9"/>
  <c r="AX165" i="9"/>
  <c r="AI165" i="9"/>
  <c r="AC165" i="9"/>
  <c r="AX164" i="9"/>
  <c r="AI164" i="9"/>
  <c r="AC164" i="9"/>
  <c r="AX163" i="9"/>
  <c r="AI163" i="9"/>
  <c r="AC163" i="9"/>
  <c r="AB163" i="9"/>
  <c r="Y163" i="9"/>
  <c r="X163" i="9"/>
  <c r="W163" i="9"/>
  <c r="V163" i="9"/>
  <c r="U163" i="9"/>
  <c r="T163" i="9"/>
  <c r="R163" i="9"/>
  <c r="AX162" i="9"/>
  <c r="AI162" i="9"/>
  <c r="AC162" i="9"/>
  <c r="AB162" i="9"/>
  <c r="Y162" i="9"/>
  <c r="X162" i="9"/>
  <c r="W162" i="9"/>
  <c r="V162" i="9"/>
  <c r="U162" i="9"/>
  <c r="T162" i="9"/>
  <c r="R162" i="9"/>
  <c r="AX161" i="9"/>
  <c r="AI161" i="9"/>
  <c r="AC161" i="9"/>
  <c r="AB161" i="9"/>
  <c r="Y161" i="9"/>
  <c r="X161" i="9"/>
  <c r="W161" i="9"/>
  <c r="V161" i="9"/>
  <c r="U161" i="9"/>
  <c r="T161" i="9"/>
  <c r="R161" i="9"/>
  <c r="AX160" i="9"/>
  <c r="AI160" i="9"/>
  <c r="AC160" i="9"/>
  <c r="AB160" i="9"/>
  <c r="Y160" i="9"/>
  <c r="X160" i="9"/>
  <c r="W160" i="9"/>
  <c r="V160" i="9"/>
  <c r="U160" i="9"/>
  <c r="T160" i="9"/>
  <c r="R160" i="9"/>
  <c r="AX159" i="9"/>
  <c r="AI159" i="9"/>
  <c r="AC159" i="9"/>
  <c r="AB159" i="9"/>
  <c r="Y159" i="9"/>
  <c r="X159" i="9"/>
  <c r="W159" i="9"/>
  <c r="V159" i="9"/>
  <c r="U159" i="9"/>
  <c r="T159" i="9"/>
  <c r="R159" i="9"/>
  <c r="AX158" i="9"/>
  <c r="AI158" i="9"/>
  <c r="AC158" i="9"/>
  <c r="AB158" i="9"/>
  <c r="Y158" i="9"/>
  <c r="X158" i="9"/>
  <c r="W158" i="9"/>
  <c r="V158" i="9"/>
  <c r="U158" i="9"/>
  <c r="T158" i="9"/>
  <c r="R158" i="9"/>
  <c r="AX157" i="9"/>
  <c r="AI157" i="9"/>
  <c r="T156" i="9"/>
  <c r="T155" i="9"/>
  <c r="T154" i="9"/>
  <c r="T153" i="9"/>
  <c r="AX152" i="9"/>
  <c r="AI152" i="9"/>
  <c r="AC152" i="9"/>
  <c r="Y152" i="9"/>
  <c r="AX151" i="9"/>
  <c r="AI151" i="9"/>
  <c r="AX150" i="9"/>
  <c r="AI150" i="9"/>
  <c r="AX149" i="9"/>
  <c r="AI149" i="9"/>
  <c r="AH149" i="9"/>
  <c r="AC149" i="9"/>
  <c r="AB149" i="9"/>
  <c r="Y149" i="9"/>
  <c r="X149" i="9"/>
  <c r="U149" i="9"/>
  <c r="T149" i="9"/>
  <c r="R149" i="9"/>
  <c r="AX148" i="9"/>
  <c r="AI148" i="9"/>
  <c r="AH148" i="9"/>
  <c r="AC148" i="9"/>
  <c r="AB148" i="9"/>
  <c r="Y148" i="9"/>
  <c r="X148" i="9"/>
  <c r="U148" i="9"/>
  <c r="T148" i="9"/>
  <c r="R148" i="9"/>
  <c r="AX147" i="9"/>
  <c r="AI147" i="9"/>
  <c r="AH147" i="9"/>
  <c r="AC147" i="9"/>
  <c r="AB147" i="9"/>
  <c r="Y147" i="9"/>
  <c r="X147" i="9"/>
  <c r="U147" i="9"/>
  <c r="T147" i="9"/>
  <c r="R147" i="9"/>
  <c r="AX146" i="9"/>
  <c r="AI146" i="9"/>
  <c r="AH146" i="9"/>
  <c r="AC146" i="9"/>
  <c r="AB146" i="9"/>
  <c r="Y146" i="9"/>
  <c r="X146" i="9"/>
  <c r="U146" i="9"/>
  <c r="T146" i="9"/>
  <c r="R146" i="9"/>
  <c r="AX145" i="9"/>
  <c r="AI145" i="9"/>
  <c r="AH145" i="9"/>
  <c r="AC145" i="9"/>
  <c r="AB145" i="9"/>
  <c r="Y145" i="9"/>
  <c r="X145" i="9"/>
  <c r="U145" i="9"/>
  <c r="T145" i="9"/>
  <c r="R145" i="9"/>
  <c r="AX144" i="9"/>
  <c r="AI144" i="9"/>
  <c r="AC144" i="9"/>
  <c r="AX143" i="9"/>
  <c r="AI143" i="9"/>
  <c r="AC143" i="9"/>
  <c r="AX142" i="9"/>
  <c r="AI142" i="9"/>
  <c r="AC142" i="9"/>
  <c r="AX141" i="9"/>
  <c r="AI141" i="9"/>
  <c r="AC141" i="9"/>
  <c r="AX140" i="9"/>
  <c r="AI140" i="9"/>
  <c r="AC140" i="9"/>
  <c r="AX139" i="9"/>
  <c r="AI139" i="9"/>
  <c r="AC139" i="9"/>
  <c r="AX138" i="9"/>
  <c r="AI138" i="9"/>
  <c r="AC138" i="9"/>
  <c r="AX137" i="9"/>
  <c r="AI137" i="9"/>
  <c r="AC137" i="9"/>
  <c r="AX136" i="9"/>
  <c r="AI136" i="9"/>
  <c r="AC136" i="9"/>
  <c r="AX135" i="9"/>
  <c r="AI135" i="9"/>
  <c r="AC135" i="9"/>
  <c r="AX134" i="9"/>
  <c r="AI134" i="9"/>
  <c r="AC134" i="9"/>
  <c r="AX133" i="9"/>
  <c r="AI133" i="9"/>
  <c r="AC133" i="9"/>
  <c r="AX132" i="9"/>
  <c r="AI132" i="9"/>
  <c r="AC132" i="9"/>
  <c r="AX131" i="9"/>
  <c r="AI131" i="9"/>
  <c r="AC131" i="9"/>
  <c r="AX130" i="9"/>
  <c r="AI130" i="9"/>
  <c r="AC130" i="9"/>
  <c r="AX129" i="9"/>
  <c r="AI129" i="9"/>
  <c r="AC129" i="9"/>
  <c r="AX128" i="9"/>
  <c r="AI128" i="9"/>
  <c r="AC128" i="9"/>
  <c r="AX127" i="9"/>
  <c r="AI127" i="9"/>
  <c r="AC127" i="9"/>
  <c r="AX126" i="9"/>
  <c r="AI126" i="9"/>
  <c r="AC126" i="9"/>
  <c r="AX125" i="9"/>
  <c r="AI125" i="9"/>
  <c r="AC125" i="9"/>
  <c r="AX124" i="9"/>
  <c r="AI124" i="9"/>
  <c r="AC124" i="9"/>
  <c r="AX123" i="9"/>
  <c r="AI123" i="9"/>
  <c r="AC123" i="9"/>
  <c r="AX122" i="9"/>
  <c r="AI122" i="9"/>
  <c r="AC122" i="9"/>
  <c r="AX121" i="9"/>
  <c r="AI121" i="9"/>
  <c r="AC121" i="9"/>
  <c r="AX120" i="9"/>
  <c r="AI120" i="9"/>
  <c r="AC120" i="9"/>
  <c r="AX119" i="9"/>
  <c r="AI119" i="9"/>
  <c r="AC119" i="9"/>
  <c r="AX118" i="9"/>
  <c r="AI118" i="9"/>
  <c r="AC118" i="9"/>
  <c r="AX117" i="9"/>
  <c r="AI117" i="9"/>
  <c r="AC117" i="9"/>
  <c r="AX116" i="9"/>
  <c r="AI116" i="9"/>
  <c r="AC116" i="9"/>
  <c r="AX115" i="9"/>
  <c r="AI115" i="9"/>
  <c r="AC115" i="9"/>
  <c r="AX114" i="9"/>
  <c r="AI114" i="9"/>
  <c r="AC114" i="9"/>
  <c r="AX113" i="9"/>
  <c r="AI113" i="9"/>
  <c r="AC113" i="9"/>
  <c r="AX112" i="9"/>
  <c r="AI112" i="9"/>
  <c r="AC112" i="9"/>
  <c r="AX111" i="9"/>
  <c r="AI111" i="9"/>
  <c r="AC111" i="9"/>
  <c r="AX110" i="9"/>
  <c r="AI110" i="9"/>
  <c r="AC110" i="9"/>
  <c r="AX109" i="9"/>
  <c r="AI109" i="9"/>
  <c r="AC109" i="9"/>
  <c r="AX108" i="9"/>
  <c r="AI108" i="9"/>
  <c r="AC108" i="9"/>
  <c r="AX107" i="9"/>
  <c r="AI107" i="9"/>
  <c r="AC107" i="9"/>
  <c r="AX106" i="9"/>
  <c r="AI106" i="9"/>
  <c r="AC106" i="9"/>
  <c r="AX105" i="9"/>
  <c r="AI105" i="9"/>
  <c r="AC105" i="9"/>
  <c r="AX104" i="9"/>
  <c r="AI104" i="9"/>
  <c r="AC104" i="9"/>
  <c r="AX103" i="9"/>
  <c r="AI103" i="9"/>
  <c r="AC103" i="9"/>
  <c r="AX102" i="9"/>
  <c r="AI102" i="9"/>
  <c r="AC102" i="9"/>
  <c r="AX101" i="9"/>
  <c r="AI101" i="9"/>
  <c r="AC101" i="9"/>
  <c r="AX100" i="9"/>
  <c r="AI100" i="9"/>
  <c r="AC100" i="9"/>
  <c r="AX99" i="9"/>
  <c r="AI99" i="9"/>
  <c r="AC99" i="9"/>
  <c r="AX98" i="9"/>
  <c r="AI98" i="9"/>
  <c r="AC98" i="9"/>
  <c r="AX97" i="9"/>
  <c r="AI97" i="9"/>
  <c r="AC97" i="9"/>
  <c r="AX96" i="9"/>
  <c r="AI96" i="9"/>
  <c r="AC96" i="9"/>
  <c r="AX95" i="9"/>
  <c r="AI95" i="9"/>
  <c r="AC95" i="9"/>
  <c r="AX94" i="9"/>
  <c r="AI94" i="9"/>
  <c r="AC94" i="9"/>
  <c r="AX93" i="9"/>
  <c r="AI93" i="9"/>
  <c r="AC93" i="9"/>
  <c r="AX92" i="9"/>
  <c r="AI92" i="9"/>
  <c r="AC92" i="9"/>
  <c r="AX91" i="9"/>
  <c r="AI91" i="9"/>
  <c r="AC91" i="9"/>
  <c r="AX90" i="9"/>
  <c r="AI90" i="9"/>
  <c r="AC90" i="9"/>
  <c r="AB90" i="9"/>
  <c r="Y90" i="9"/>
  <c r="X90" i="9"/>
  <c r="U90" i="9"/>
  <c r="T90" i="9"/>
  <c r="R90" i="9"/>
  <c r="AX89" i="9"/>
  <c r="AI89" i="9"/>
  <c r="AB89" i="9"/>
  <c r="Y89" i="9"/>
  <c r="X89" i="9"/>
  <c r="W89" i="9"/>
  <c r="V89" i="9"/>
  <c r="U89" i="9"/>
  <c r="T89" i="9"/>
  <c r="R89" i="9"/>
  <c r="AX88" i="9"/>
  <c r="AI88" i="9"/>
  <c r="AB88" i="9"/>
  <c r="Y88" i="9"/>
  <c r="X88" i="9"/>
  <c r="W88" i="9"/>
  <c r="V88" i="9"/>
  <c r="U88" i="9"/>
  <c r="T88" i="9"/>
  <c r="R88" i="9"/>
  <c r="AX87" i="9"/>
  <c r="AI87" i="9"/>
  <c r="AB87" i="9"/>
  <c r="Y87" i="9"/>
  <c r="X87" i="9"/>
  <c r="W87" i="9"/>
  <c r="V87" i="9"/>
  <c r="U87" i="9"/>
  <c r="T87" i="9"/>
  <c r="R87" i="9"/>
  <c r="AX86" i="9"/>
  <c r="AI86" i="9"/>
  <c r="AB86" i="9"/>
  <c r="Y86" i="9"/>
  <c r="X86" i="9"/>
  <c r="W86" i="9"/>
  <c r="V86" i="9"/>
  <c r="U86" i="9"/>
  <c r="T86" i="9"/>
  <c r="R86" i="9"/>
  <c r="AX85" i="9"/>
  <c r="AI85" i="9"/>
  <c r="AB85" i="9"/>
  <c r="Y85" i="9"/>
  <c r="X85" i="9"/>
  <c r="W85" i="9"/>
  <c r="V85" i="9"/>
  <c r="U85" i="9"/>
  <c r="T85" i="9"/>
  <c r="R85" i="9"/>
  <c r="AX84" i="9"/>
  <c r="AI84" i="9"/>
  <c r="AB84" i="9"/>
  <c r="Y84" i="9"/>
  <c r="X84" i="9"/>
  <c r="W84" i="9"/>
  <c r="V84" i="9"/>
  <c r="U84" i="9"/>
  <c r="T84" i="9"/>
  <c r="R84" i="9"/>
  <c r="AX83" i="9"/>
  <c r="AI83" i="9"/>
  <c r="AB83" i="9"/>
  <c r="Y83" i="9"/>
  <c r="X83" i="9"/>
  <c r="W83" i="9"/>
  <c r="V83" i="9"/>
  <c r="U83" i="9"/>
  <c r="T83" i="9"/>
  <c r="R83" i="9"/>
  <c r="AX82" i="9"/>
  <c r="AI82" i="9"/>
  <c r="AB82" i="9"/>
  <c r="Y82" i="9"/>
  <c r="X82" i="9"/>
  <c r="W82" i="9"/>
  <c r="V82" i="9"/>
  <c r="U82" i="9"/>
  <c r="T82" i="9"/>
  <c r="R82" i="9"/>
  <c r="AX81" i="9"/>
  <c r="AI81" i="9"/>
  <c r="AB81" i="9"/>
  <c r="Y81" i="9"/>
  <c r="X81" i="9"/>
  <c r="W81" i="9"/>
  <c r="V81" i="9"/>
  <c r="U81" i="9"/>
  <c r="T81" i="9"/>
  <c r="R81" i="9"/>
  <c r="AX80" i="9"/>
  <c r="AI80" i="9"/>
  <c r="AB80" i="9"/>
  <c r="Y80" i="9"/>
  <c r="X80" i="9"/>
  <c r="W80" i="9"/>
  <c r="V80" i="9"/>
  <c r="U80" i="9"/>
  <c r="T80" i="9"/>
  <c r="R80" i="9"/>
  <c r="AX79" i="9"/>
  <c r="AI79" i="9"/>
  <c r="AB79" i="9"/>
  <c r="Y79" i="9"/>
  <c r="X79" i="9"/>
  <c r="W79" i="9"/>
  <c r="V79" i="9"/>
  <c r="U79" i="9"/>
  <c r="T79" i="9"/>
  <c r="R79" i="9"/>
  <c r="AX78" i="9"/>
  <c r="AI78" i="9"/>
  <c r="AB78" i="9"/>
  <c r="Y78" i="9"/>
  <c r="X78" i="9"/>
  <c r="W78" i="9"/>
  <c r="V78" i="9"/>
  <c r="U78" i="9"/>
  <c r="T78" i="9"/>
  <c r="R78" i="9"/>
  <c r="AX77" i="9"/>
  <c r="AI77" i="9"/>
  <c r="AB77" i="9"/>
  <c r="Y77" i="9"/>
  <c r="X77" i="9"/>
  <c r="W77" i="9"/>
  <c r="V77" i="9"/>
  <c r="U77" i="9"/>
  <c r="T77" i="9"/>
  <c r="R77" i="9"/>
  <c r="AX76" i="9"/>
  <c r="AI76" i="9"/>
  <c r="AB76" i="9"/>
  <c r="Y76" i="9"/>
  <c r="X76" i="9"/>
  <c r="W76" i="9"/>
  <c r="V76" i="9"/>
  <c r="U76" i="9"/>
  <c r="T76" i="9"/>
  <c r="R76" i="9"/>
  <c r="AX75" i="9"/>
  <c r="AI75" i="9"/>
  <c r="AB75" i="9"/>
  <c r="Y75" i="9"/>
  <c r="X75" i="9"/>
  <c r="W75" i="9"/>
  <c r="V75" i="9"/>
  <c r="U75" i="9"/>
  <c r="T75" i="9"/>
  <c r="R75" i="9"/>
  <c r="AX74" i="9"/>
  <c r="AI74" i="9"/>
  <c r="AB74" i="9"/>
  <c r="Y74" i="9"/>
  <c r="X74" i="9"/>
  <c r="W74" i="9"/>
  <c r="V74" i="9"/>
  <c r="U74" i="9"/>
  <c r="T74" i="9"/>
  <c r="R74" i="9"/>
  <c r="AX73" i="9"/>
  <c r="AI73" i="9"/>
  <c r="AB73" i="9"/>
  <c r="Y73" i="9"/>
  <c r="X73" i="9"/>
  <c r="W73" i="9"/>
  <c r="V73" i="9"/>
  <c r="U73" i="9"/>
  <c r="T73" i="9"/>
  <c r="R73" i="9"/>
  <c r="AX72" i="9"/>
  <c r="AI72" i="9"/>
  <c r="AB72" i="9"/>
  <c r="Y72" i="9"/>
  <c r="X72" i="9"/>
  <c r="W72" i="9"/>
  <c r="V72" i="9"/>
  <c r="U72" i="9"/>
  <c r="T72" i="9"/>
  <c r="R72" i="9"/>
  <c r="AX71" i="9"/>
  <c r="AI71" i="9"/>
  <c r="AB71" i="9"/>
  <c r="Y71" i="9"/>
  <c r="X71" i="9"/>
  <c r="W71" i="9"/>
  <c r="V71" i="9"/>
  <c r="U71" i="9"/>
  <c r="T71" i="9"/>
  <c r="R71" i="9"/>
  <c r="AX70" i="9"/>
  <c r="AI70" i="9"/>
  <c r="AB70" i="9"/>
  <c r="Y70" i="9"/>
  <c r="X70" i="9"/>
  <c r="W70" i="9"/>
  <c r="V70" i="9"/>
  <c r="U70" i="9"/>
  <c r="T70" i="9"/>
  <c r="R70" i="9"/>
  <c r="AX69" i="9"/>
  <c r="AI69" i="9"/>
  <c r="AC69" i="9"/>
  <c r="AB69" i="9"/>
  <c r="Y69" i="9"/>
  <c r="X69" i="9"/>
  <c r="W69" i="9"/>
  <c r="V69" i="9"/>
  <c r="U69" i="9"/>
  <c r="T69" i="9"/>
  <c r="R69" i="9"/>
  <c r="AX68" i="9"/>
  <c r="AI68" i="9"/>
  <c r="AB68" i="9"/>
  <c r="Y68" i="9"/>
  <c r="X68" i="9"/>
  <c r="W68" i="9"/>
  <c r="V68" i="9"/>
  <c r="U68" i="9"/>
  <c r="T68" i="9"/>
  <c r="R68" i="9"/>
  <c r="AX67" i="9"/>
  <c r="AI67" i="9"/>
  <c r="AB67" i="9"/>
  <c r="Y67" i="9"/>
  <c r="X67" i="9"/>
  <c r="W67" i="9"/>
  <c r="V67" i="9"/>
  <c r="U67" i="9"/>
  <c r="T67" i="9"/>
  <c r="R67" i="9"/>
  <c r="AX66" i="9"/>
  <c r="AI66" i="9"/>
  <c r="AB66" i="9"/>
  <c r="Y66" i="9"/>
  <c r="X66" i="9"/>
  <c r="W66" i="9"/>
  <c r="V66" i="9"/>
  <c r="U66" i="9"/>
  <c r="T66" i="9"/>
  <c r="R66" i="9"/>
  <c r="AI64" i="9"/>
  <c r="AH64" i="9"/>
  <c r="AX63" i="9"/>
  <c r="AI63" i="9"/>
  <c r="AH63" i="9"/>
  <c r="AX62" i="9"/>
  <c r="AI62" i="9"/>
  <c r="AH62" i="9"/>
  <c r="AX61" i="9"/>
  <c r="AI61" i="9"/>
  <c r="AH61" i="9"/>
  <c r="AX60" i="9"/>
  <c r="AI60" i="9"/>
  <c r="AH60" i="9"/>
  <c r="AX59" i="9"/>
  <c r="AI59" i="9"/>
  <c r="AH59" i="9"/>
  <c r="AX58" i="9"/>
  <c r="AI58" i="9"/>
  <c r="AH58" i="9"/>
  <c r="AX57" i="9"/>
  <c r="AI57" i="9"/>
  <c r="AH57" i="9"/>
  <c r="AX56" i="9"/>
  <c r="AI56" i="9"/>
  <c r="AH56" i="9"/>
  <c r="AX55" i="9"/>
  <c r="AI55" i="9"/>
  <c r="AH55" i="9"/>
  <c r="AX54" i="9"/>
  <c r="AI54" i="9"/>
  <c r="AH54" i="9"/>
  <c r="AX53" i="9"/>
  <c r="AI53" i="9"/>
  <c r="AH53" i="9"/>
  <c r="AX52" i="9"/>
  <c r="AI52" i="9"/>
  <c r="AH52" i="9"/>
  <c r="AH44" i="9"/>
  <c r="AH43" i="9"/>
  <c r="AH42" i="9"/>
  <c r="AH35" i="9"/>
  <c r="AH34" i="9"/>
  <c r="AH33" i="9"/>
  <c r="AH26" i="9"/>
  <c r="AH25" i="9"/>
  <c r="AH24" i="9"/>
  <c r="AH17" i="9"/>
  <c r="AH16" i="9"/>
  <c r="AH15" i="9"/>
  <c r="AH8" i="9"/>
  <c r="AH7" i="9"/>
  <c r="AH6" i="9"/>
  <c r="AX5" i="9"/>
  <c r="AX4" i="9"/>
  <c r="AI4" i="9"/>
  <c r="C173" i="4"/>
  <c r="C172" i="4"/>
  <c r="C171" i="4"/>
  <c r="C170" i="4"/>
  <c r="C169" i="4"/>
  <c r="C168" i="4"/>
  <c r="C167" i="4"/>
  <c r="C166" i="4"/>
  <c r="C165" i="4"/>
  <c r="C164" i="4"/>
  <c r="C163" i="4"/>
  <c r="C162" i="4"/>
  <c r="C161" i="4"/>
  <c r="C160" i="4"/>
  <c r="C159" i="4"/>
  <c r="C158" i="4"/>
  <c r="C157" i="4"/>
  <c r="C156" i="4"/>
  <c r="C155" i="4"/>
  <c r="C154" i="4"/>
  <c r="C153" i="4"/>
  <c r="C152" i="4"/>
  <c r="C151" i="4"/>
  <c r="C147" i="4" l="1"/>
  <c r="C148" i="4"/>
  <c r="C149" i="4"/>
  <c r="C150" i="4"/>
  <c r="C146" i="4"/>
  <c r="AH16" i="6" l="1"/>
  <c r="V16" i="6"/>
  <c r="V17" i="6"/>
  <c r="W17" i="6" l="1"/>
  <c r="AH17" i="6" s="1"/>
  <c r="AH41" i="10" l="1"/>
  <c r="AH40" i="10"/>
  <c r="AH39" i="10"/>
  <c r="AH38" i="10"/>
  <c r="AH37" i="10"/>
  <c r="AH36" i="10"/>
  <c r="C112" i="3" l="1"/>
  <c r="AH13" i="6" l="1"/>
  <c r="AH12" i="6"/>
  <c r="AH11" i="6"/>
  <c r="AH237" i="5" l="1"/>
  <c r="AH236" i="5"/>
  <c r="AH235" i="5"/>
  <c r="AH234" i="5"/>
  <c r="AH233" i="5"/>
  <c r="AH232" i="5"/>
  <c r="AH231" i="5"/>
  <c r="AH230" i="5"/>
  <c r="AH229" i="5"/>
  <c r="AH228" i="5"/>
  <c r="AH227" i="5"/>
  <c r="AH226" i="5"/>
  <c r="AH225" i="5"/>
  <c r="C145" i="4"/>
  <c r="C144" i="4"/>
  <c r="C143" i="4"/>
  <c r="V278" i="5"/>
  <c r="F142" i="4" l="1"/>
  <c r="C142" i="4"/>
  <c r="C141" i="4"/>
  <c r="C140" i="4"/>
  <c r="C139" i="4"/>
  <c r="C138" i="4"/>
  <c r="C137" i="4"/>
  <c r="C136" i="4"/>
  <c r="C135" i="4"/>
  <c r="C134" i="4"/>
  <c r="C133" i="4"/>
  <c r="C132" i="4"/>
  <c r="C131" i="4"/>
  <c r="C130" i="4"/>
  <c r="C129" i="4"/>
  <c r="C128" i="4"/>
  <c r="C127" i="4"/>
  <c r="C126" i="4"/>
  <c r="C125" i="4"/>
  <c r="C124" i="4"/>
  <c r="C123" i="4"/>
  <c r="C122" i="4"/>
  <c r="C121" i="4"/>
  <c r="C120" i="4"/>
  <c r="C119" i="4"/>
  <c r="C118" i="4"/>
  <c r="C117" i="4"/>
  <c r="C116" i="4"/>
  <c r="C115" i="4"/>
  <c r="G114" i="4"/>
  <c r="C114" i="4"/>
  <c r="C113" i="4"/>
  <c r="C103" i="3" l="1"/>
  <c r="C112" i="4" l="1"/>
  <c r="C111" i="3" l="1"/>
  <c r="C110" i="3"/>
  <c r="C109" i="3"/>
  <c r="C18" i="4" l="1"/>
  <c r="C106" i="3"/>
  <c r="C107" i="3"/>
  <c r="C109" i="4" l="1"/>
  <c r="AX99" i="13" l="1"/>
  <c r="AX105" i="13"/>
  <c r="AX102" i="13" l="1"/>
  <c r="AX106" i="13"/>
  <c r="AX104" i="13"/>
  <c r="AX103" i="13"/>
  <c r="AX101" i="13"/>
  <c r="AX97" i="13"/>
  <c r="AX98" i="13" l="1"/>
  <c r="AX100" i="13"/>
  <c r="C107" i="4" l="1"/>
  <c r="AI313" i="5" l="1"/>
  <c r="AI314" i="5"/>
  <c r="AX314" i="5"/>
  <c r="AI315" i="5"/>
  <c r="AX315" i="5"/>
  <c r="AH42" i="5"/>
  <c r="AH43" i="5"/>
  <c r="AH44" i="5"/>
  <c r="AH45" i="5"/>
  <c r="AH46" i="5"/>
  <c r="AH47" i="5"/>
  <c r="AH48" i="5"/>
  <c r="AH49" i="5"/>
  <c r="AH50" i="5"/>
  <c r="AH51" i="5"/>
  <c r="AH52" i="5"/>
  <c r="AH53" i="5"/>
  <c r="AH54" i="5"/>
  <c r="AH55" i="5"/>
  <c r="AH56" i="5"/>
  <c r="AH57" i="5"/>
  <c r="AH58" i="5"/>
  <c r="AH59" i="5"/>
  <c r="AH60" i="5"/>
  <c r="AH61" i="5"/>
  <c r="AH62" i="5"/>
  <c r="AH63" i="5"/>
  <c r="AH64" i="5"/>
  <c r="AH65" i="5"/>
  <c r="AH66" i="5"/>
  <c r="AH67" i="5"/>
  <c r="AH68" i="5"/>
  <c r="AH69" i="5"/>
  <c r="AH70" i="5"/>
  <c r="AH71" i="5"/>
  <c r="AH73" i="5"/>
  <c r="AH74" i="5"/>
  <c r="AH75" i="5"/>
  <c r="AH76" i="5"/>
  <c r="AH77" i="5"/>
  <c r="AH78" i="5"/>
  <c r="AH79" i="5"/>
  <c r="AH80" i="5"/>
  <c r="AH81" i="5"/>
  <c r="AH82" i="5"/>
  <c r="AH83" i="5"/>
  <c r="AH84" i="5"/>
  <c r="AH85" i="5"/>
  <c r="AH86" i="5"/>
  <c r="AH87" i="5"/>
  <c r="AH88" i="5"/>
  <c r="AH89" i="5"/>
  <c r="AH90" i="5"/>
  <c r="AH91" i="5"/>
  <c r="AH92" i="5"/>
  <c r="AH93" i="5"/>
  <c r="AH94" i="5"/>
  <c r="AH95" i="5"/>
  <c r="AH96" i="5"/>
  <c r="AH97" i="5"/>
  <c r="AH98" i="5"/>
  <c r="AH99" i="5"/>
  <c r="AH100" i="5"/>
  <c r="AH101" i="5"/>
  <c r="AH102" i="5"/>
  <c r="AH103" i="5"/>
  <c r="AH104" i="5"/>
  <c r="AH105" i="5"/>
  <c r="AH106" i="5"/>
  <c r="AH72" i="5"/>
  <c r="AH35" i="8" l="1"/>
  <c r="V35" i="8"/>
  <c r="AH67" i="8"/>
  <c r="AH68" i="8"/>
  <c r="AH69" i="8"/>
  <c r="AH70" i="8"/>
  <c r="AH71" i="8"/>
  <c r="AH72" i="8"/>
  <c r="AH73" i="8"/>
  <c r="AH74" i="8"/>
  <c r="AH75" i="8"/>
  <c r="AH76" i="8"/>
  <c r="AH77" i="8"/>
  <c r="AH66" i="8"/>
  <c r="AH79" i="8"/>
  <c r="AH80" i="8"/>
  <c r="AH81" i="8"/>
  <c r="AH82" i="8"/>
  <c r="AH83" i="8"/>
  <c r="AH84" i="8"/>
  <c r="AH85" i="8"/>
  <c r="AH86" i="8"/>
  <c r="AH78" i="8"/>
  <c r="AH110" i="8"/>
  <c r="AH111" i="8"/>
  <c r="AH112" i="8"/>
  <c r="AH116" i="8"/>
  <c r="AH120" i="8"/>
  <c r="AH109" i="8"/>
  <c r="AH134" i="8"/>
  <c r="AH135" i="8"/>
  <c r="AH136" i="8"/>
  <c r="AH137" i="8"/>
  <c r="AH124" i="8"/>
  <c r="AH125" i="8"/>
  <c r="AH127" i="8"/>
  <c r="AH128" i="8"/>
  <c r="AH129" i="8"/>
  <c r="AH132" i="8"/>
  <c r="AH133" i="8"/>
  <c r="AH123" i="8"/>
  <c r="AH155" i="8"/>
  <c r="AH156" i="8"/>
  <c r="AH157" i="8"/>
  <c r="AH158" i="8"/>
  <c r="AH148" i="8"/>
  <c r="AH149" i="8"/>
  <c r="AH150" i="8"/>
  <c r="AH151" i="8"/>
  <c r="AH152" i="8"/>
  <c r="AH153" i="8"/>
  <c r="AH154" i="8"/>
  <c r="AH139" i="8"/>
  <c r="AH140" i="8"/>
  <c r="AH141" i="8"/>
  <c r="AH142" i="8"/>
  <c r="AH143" i="8"/>
  <c r="AH144" i="8"/>
  <c r="AH145" i="8"/>
  <c r="AH146" i="8"/>
  <c r="AH147" i="8"/>
  <c r="AH138" i="8"/>
  <c r="AH162" i="8"/>
  <c r="AH161" i="8"/>
  <c r="AH160" i="8"/>
  <c r="AH159" i="8"/>
  <c r="C97" i="4" l="1"/>
  <c r="C96" i="4"/>
  <c r="C98" i="3" l="1"/>
  <c r="V126" i="8" l="1"/>
  <c r="AH126" i="8" s="1"/>
  <c r="V59" i="8" l="1"/>
  <c r="V53" i="8" l="1"/>
  <c r="V50" i="8"/>
  <c r="C96" i="3" l="1"/>
  <c r="C90" i="4"/>
  <c r="C84" i="4"/>
  <c r="C85" i="4"/>
  <c r="C86" i="4"/>
  <c r="C87" i="4"/>
  <c r="C88" i="4"/>
  <c r="C89" i="4"/>
  <c r="C83" i="4" l="1"/>
  <c r="AI195" i="10" l="1"/>
  <c r="AH195" i="10"/>
  <c r="V195" i="10"/>
  <c r="W194" i="10" l="1"/>
  <c r="V194" i="10"/>
  <c r="G81" i="4" l="1"/>
  <c r="F81" i="4"/>
  <c r="X163" i="10" l="1"/>
  <c r="X164" i="10"/>
  <c r="X165" i="10"/>
  <c r="X166" i="10"/>
  <c r="X167" i="10"/>
  <c r="X168" i="10"/>
  <c r="X169" i="10"/>
  <c r="X170" i="10"/>
  <c r="X171" i="10"/>
  <c r="X172" i="10"/>
  <c r="X173" i="10"/>
  <c r="X174" i="10"/>
  <c r="X175" i="10"/>
  <c r="X176" i="10"/>
  <c r="X177" i="10"/>
  <c r="X178" i="10"/>
  <c r="X179" i="10"/>
  <c r="X180" i="10"/>
  <c r="X181" i="10"/>
  <c r="X182" i="10"/>
  <c r="X162" i="10"/>
  <c r="W77" i="10"/>
  <c r="AH77" i="10" s="1"/>
  <c r="W78" i="10"/>
  <c r="C80" i="4"/>
  <c r="C97" i="3" l="1"/>
  <c r="C95" i="3"/>
  <c r="C71" i="4"/>
  <c r="BY434" i="1" l="1"/>
  <c r="BY435" i="1"/>
  <c r="BY436" i="1"/>
  <c r="BY437" i="1"/>
  <c r="BY438" i="1"/>
  <c r="BY439" i="1"/>
  <c r="BY440" i="1"/>
  <c r="BY441" i="1"/>
  <c r="BY442" i="1"/>
  <c r="BY443" i="1"/>
  <c r="BY444" i="1"/>
  <c r="BY445" i="1"/>
  <c r="BY446" i="1"/>
  <c r="BY447" i="1"/>
  <c r="BY448" i="1"/>
  <c r="BY449" i="1"/>
  <c r="BY450" i="1"/>
  <c r="BY451" i="1"/>
  <c r="BY452" i="1"/>
  <c r="BY453" i="1"/>
  <c r="BY454" i="1"/>
  <c r="BY455" i="1"/>
  <c r="BY456" i="1"/>
  <c r="BY457" i="1"/>
  <c r="BY458" i="1"/>
  <c r="BY459" i="1"/>
  <c r="BY460" i="1"/>
  <c r="BY461" i="1"/>
  <c r="BY462" i="1"/>
  <c r="BY463" i="1"/>
  <c r="BY464" i="1"/>
  <c r="BY465" i="1"/>
  <c r="BY466" i="1"/>
  <c r="BY467" i="1"/>
  <c r="BY468" i="1"/>
  <c r="BY469" i="1"/>
  <c r="BY470" i="1"/>
  <c r="BY471" i="1"/>
  <c r="BY472" i="1"/>
  <c r="BY473" i="1"/>
  <c r="BY474" i="1"/>
  <c r="BY475" i="1"/>
  <c r="BY476" i="1"/>
  <c r="BY477" i="1"/>
  <c r="BY478" i="1"/>
  <c r="BY479" i="1"/>
  <c r="BY480" i="1"/>
  <c r="BY481" i="1"/>
  <c r="BY482" i="1"/>
  <c r="BY483" i="1"/>
  <c r="BY484" i="1"/>
  <c r="BY485" i="1"/>
  <c r="BY486" i="1"/>
  <c r="BY487" i="1"/>
  <c r="BY488" i="1"/>
  <c r="BY489" i="1"/>
  <c r="BY490" i="1"/>
  <c r="BY491" i="1"/>
  <c r="BY492" i="1"/>
  <c r="BY493" i="1"/>
  <c r="BY494" i="1"/>
  <c r="BY495" i="1"/>
  <c r="BY496" i="1"/>
  <c r="BY497" i="1"/>
  <c r="BY498" i="1"/>
  <c r="BY499" i="1"/>
  <c r="BY500" i="1"/>
  <c r="BY384" i="1"/>
  <c r="BY385" i="1"/>
  <c r="BY386" i="1"/>
  <c r="BY387" i="1"/>
  <c r="BY388" i="1"/>
  <c r="BY389" i="1"/>
  <c r="BY390" i="1"/>
  <c r="BY391" i="1"/>
  <c r="BY392" i="1"/>
  <c r="BY393" i="1"/>
  <c r="BY394" i="1"/>
  <c r="BY395" i="1"/>
  <c r="BY396" i="1"/>
  <c r="BY397" i="1"/>
  <c r="BY398" i="1"/>
  <c r="BY399" i="1"/>
  <c r="BY400" i="1"/>
  <c r="BY401" i="1"/>
  <c r="BY402" i="1"/>
  <c r="BY403" i="1"/>
  <c r="BY404" i="1"/>
  <c r="BY405" i="1"/>
  <c r="BY406" i="1"/>
  <c r="BY407" i="1"/>
  <c r="BY408" i="1"/>
  <c r="BY409" i="1"/>
  <c r="BY410" i="1"/>
  <c r="BY411" i="1"/>
  <c r="BY412" i="1"/>
  <c r="BY413" i="1"/>
  <c r="BY414" i="1"/>
  <c r="BY415" i="1"/>
  <c r="BY416" i="1"/>
  <c r="BY417" i="1"/>
  <c r="BY418" i="1"/>
  <c r="BY419" i="1"/>
  <c r="BY420" i="1"/>
  <c r="BY421" i="1"/>
  <c r="BY422" i="1"/>
  <c r="BY423" i="1"/>
  <c r="BY424" i="1"/>
  <c r="BY425" i="1"/>
  <c r="BY426" i="1"/>
  <c r="BY427" i="1"/>
  <c r="BY428" i="1"/>
  <c r="BY429" i="1"/>
  <c r="BY430" i="1"/>
  <c r="BY431" i="1"/>
  <c r="BY432" i="1"/>
  <c r="BY433" i="1"/>
  <c r="V489" i="1"/>
  <c r="V486" i="1"/>
  <c r="V483" i="1"/>
  <c r="V480" i="1"/>
  <c r="V477" i="1"/>
  <c r="V474" i="1"/>
  <c r="W451" i="1"/>
  <c r="W454" i="1"/>
  <c r="W455" i="1"/>
  <c r="V453" i="1"/>
  <c r="W453" i="1" s="1"/>
  <c r="V450" i="1"/>
  <c r="W450" i="1" s="1"/>
  <c r="W452" i="1"/>
  <c r="V444" i="1"/>
  <c r="W444" i="1" s="1"/>
  <c r="W445" i="1"/>
  <c r="W446" i="1"/>
  <c r="V447" i="1"/>
  <c r="W447" i="1" s="1"/>
  <c r="W448" i="1"/>
  <c r="W449" i="1"/>
  <c r="V436" i="1"/>
  <c r="W436" i="1" s="1"/>
  <c r="W437" i="1"/>
  <c r="W438" i="1"/>
  <c r="V439" i="1"/>
  <c r="W439" i="1" s="1"/>
  <c r="W440" i="1"/>
  <c r="W441" i="1"/>
  <c r="W442" i="1"/>
  <c r="W443" i="1"/>
  <c r="W435" i="1" l="1"/>
  <c r="W434" i="1"/>
  <c r="V433" i="1"/>
  <c r="W433" i="1" s="1"/>
  <c r="W432" i="1"/>
  <c r="W431" i="1"/>
  <c r="V430" i="1"/>
  <c r="W430" i="1" s="1"/>
  <c r="W429" i="1"/>
  <c r="W428" i="1"/>
  <c r="V427" i="1"/>
  <c r="W427" i="1" s="1"/>
  <c r="W426" i="1"/>
  <c r="W425" i="1"/>
  <c r="V424" i="1"/>
  <c r="W424" i="1" s="1"/>
  <c r="W423" i="1"/>
  <c r="W422" i="1"/>
  <c r="V421" i="1"/>
  <c r="W421" i="1" s="1"/>
  <c r="W420" i="1"/>
  <c r="W419" i="1"/>
  <c r="V418" i="1"/>
  <c r="W418" i="1" s="1"/>
  <c r="W417" i="1"/>
  <c r="W416" i="1"/>
  <c r="V415" i="1"/>
  <c r="W415" i="1" s="1"/>
  <c r="W414" i="1"/>
  <c r="W413" i="1"/>
  <c r="V412" i="1"/>
  <c r="W412" i="1" s="1"/>
  <c r="W411" i="1"/>
  <c r="W410" i="1"/>
  <c r="V409" i="1"/>
  <c r="W409" i="1" s="1"/>
  <c r="W408" i="1"/>
  <c r="W407" i="1"/>
  <c r="V406" i="1"/>
  <c r="W406" i="1" s="1"/>
  <c r="W405" i="1"/>
  <c r="W404" i="1"/>
  <c r="W403" i="1"/>
  <c r="V402" i="1"/>
  <c r="W402" i="1" s="1"/>
  <c r="V399" i="1"/>
  <c r="W399" i="1" s="1"/>
  <c r="V396" i="1"/>
  <c r="W396" i="1" s="1"/>
  <c r="W401" i="1"/>
  <c r="W400" i="1"/>
  <c r="W398" i="1"/>
  <c r="W397" i="1"/>
  <c r="W395" i="1"/>
  <c r="W394" i="1"/>
  <c r="V393" i="1"/>
  <c r="W393" i="1" s="1"/>
  <c r="W392" i="1"/>
  <c r="W391" i="1"/>
  <c r="V390" i="1"/>
  <c r="W390" i="1" s="1"/>
  <c r="W389" i="1"/>
  <c r="W388" i="1"/>
  <c r="V387" i="1"/>
  <c r="W387" i="1" s="1"/>
  <c r="W386" i="1"/>
  <c r="W385" i="1"/>
  <c r="V384" i="1"/>
  <c r="W384" i="1" s="1"/>
  <c r="C94" i="3"/>
  <c r="C93" i="3"/>
  <c r="C92" i="3"/>
  <c r="C91" i="3"/>
  <c r="C90" i="3"/>
  <c r="C89" i="3"/>
  <c r="C88" i="3"/>
  <c r="C87" i="3"/>
  <c r="C86" i="3"/>
  <c r="C85" i="3"/>
  <c r="C84" i="3"/>
  <c r="C83" i="3"/>
  <c r="C82" i="3"/>
  <c r="C140" i="3"/>
  <c r="C139" i="3"/>
  <c r="C138" i="3"/>
  <c r="C137" i="3"/>
  <c r="C136" i="3"/>
  <c r="C135" i="3"/>
  <c r="C134" i="3"/>
  <c r="C133" i="3"/>
  <c r="C132" i="3"/>
  <c r="C131" i="3"/>
  <c r="C130" i="3"/>
  <c r="C129" i="3"/>
  <c r="C128" i="3"/>
  <c r="C127" i="3"/>
  <c r="C126" i="3"/>
  <c r="C125" i="3"/>
  <c r="C124" i="3"/>
  <c r="C123" i="3"/>
  <c r="C122" i="3"/>
  <c r="C121" i="3"/>
  <c r="C120" i="3"/>
  <c r="C119" i="3"/>
  <c r="C118" i="3"/>
  <c r="C117" i="3"/>
  <c r="C114" i="3"/>
  <c r="C113" i="3"/>
  <c r="C108" i="3"/>
  <c r="C105" i="3"/>
  <c r="C104" i="3"/>
  <c r="C100" i="3"/>
  <c r="C99" i="3"/>
  <c r="C81" i="3"/>
  <c r="C80" i="3"/>
  <c r="C79" i="3"/>
  <c r="C78" i="3"/>
  <c r="C77" i="3"/>
  <c r="C76" i="3"/>
  <c r="C75" i="3"/>
  <c r="C74" i="3"/>
  <c r="C73" i="3"/>
  <c r="C72" i="3"/>
  <c r="C71" i="3"/>
  <c r="C70" i="3"/>
  <c r="C69" i="3"/>
  <c r="C68" i="3"/>
  <c r="C67" i="3"/>
  <c r="C66" i="3"/>
  <c r="C65" i="3"/>
  <c r="C64" i="3"/>
  <c r="C63" i="3"/>
  <c r="C62" i="3"/>
  <c r="C61" i="3"/>
  <c r="C60" i="3"/>
  <c r="C59" i="3"/>
  <c r="C58" i="3"/>
  <c r="C57" i="3"/>
  <c r="C56" i="3"/>
  <c r="C55" i="3"/>
  <c r="C54" i="3"/>
  <c r="C53" i="3"/>
  <c r="C52" i="3"/>
  <c r="C51" i="3"/>
  <c r="C50" i="3"/>
  <c r="C49" i="3"/>
  <c r="C48" i="3"/>
  <c r="C47" i="3"/>
  <c r="C46" i="3"/>
  <c r="C45" i="3"/>
  <c r="C44" i="3"/>
  <c r="C43" i="3"/>
  <c r="C42" i="3"/>
  <c r="C41" i="3"/>
  <c r="C40" i="3"/>
  <c r="C39" i="3"/>
  <c r="C38" i="3"/>
  <c r="C37" i="3"/>
  <c r="C36" i="3"/>
  <c r="C35" i="3"/>
  <c r="C34" i="3"/>
  <c r="C33" i="3"/>
  <c r="C32" i="3"/>
  <c r="C31" i="3"/>
  <c r="C30" i="3"/>
  <c r="C29" i="3"/>
  <c r="C28" i="3"/>
  <c r="C27" i="3"/>
  <c r="C26" i="3"/>
  <c r="C25" i="3"/>
  <c r="C24" i="3"/>
  <c r="C23" i="3"/>
  <c r="C22" i="3"/>
  <c r="C21" i="3"/>
  <c r="C20" i="3"/>
  <c r="C19" i="3"/>
  <c r="C18" i="3"/>
  <c r="C17" i="3"/>
  <c r="C16" i="3"/>
  <c r="C15" i="3"/>
  <c r="C14" i="3"/>
  <c r="C13" i="3"/>
  <c r="C12" i="3"/>
  <c r="C11" i="3"/>
  <c r="C10" i="3"/>
  <c r="C9" i="3"/>
  <c r="C8" i="3"/>
  <c r="C7" i="3"/>
  <c r="C6" i="3"/>
  <c r="C5" i="3"/>
  <c r="C4" i="3"/>
  <c r="AI112" i="7" l="1"/>
  <c r="AI84" i="7"/>
  <c r="AI81" i="7"/>
  <c r="AX78" i="7"/>
  <c r="AI77" i="7"/>
  <c r="AX74" i="7"/>
  <c r="AI72" i="7"/>
  <c r="AI35" i="7"/>
  <c r="AX111" i="7"/>
  <c r="AX113" i="7"/>
  <c r="AX85" i="7"/>
  <c r="AX79" i="7"/>
  <c r="AI78" i="7"/>
  <c r="AX75" i="7"/>
  <c r="AI74" i="7"/>
  <c r="AI71" i="7"/>
  <c r="AX30" i="6"/>
  <c r="AI111" i="7"/>
  <c r="AI113" i="7"/>
  <c r="AX84" i="7"/>
  <c r="AX80" i="7"/>
  <c r="AI79" i="7"/>
  <c r="AX76" i="7"/>
  <c r="AI75" i="7"/>
  <c r="AI70" i="7"/>
  <c r="AX29" i="6"/>
  <c r="AX112" i="7"/>
  <c r="AI85" i="7"/>
  <c r="AX81" i="7"/>
  <c r="AI80" i="7"/>
  <c r="AX77" i="7"/>
  <c r="AI76" i="7"/>
  <c r="AI73" i="7"/>
  <c r="AX35" i="7"/>
  <c r="AX28" i="6"/>
  <c r="AI30" i="6"/>
  <c r="AI26" i="6"/>
  <c r="AI22" i="6"/>
  <c r="AX24" i="6"/>
  <c r="AI29" i="6"/>
  <c r="AI25" i="6"/>
  <c r="AX27" i="6"/>
  <c r="AX23" i="6"/>
  <c r="AI28" i="6"/>
  <c r="AI24" i="6"/>
  <c r="AX26" i="6"/>
  <c r="AX22" i="6"/>
  <c r="AI27" i="6"/>
  <c r="AI23" i="6"/>
  <c r="AX25" i="6"/>
  <c r="AC36" i="8"/>
  <c r="AI37" i="8"/>
  <c r="AI38" i="8"/>
  <c r="AI39" i="8"/>
  <c r="AC40" i="8"/>
  <c r="AI40" i="8"/>
  <c r="AI36" i="8"/>
  <c r="AX37" i="8"/>
  <c r="AX38" i="8"/>
  <c r="AX39" i="8"/>
  <c r="AX36" i="8"/>
  <c r="AC38" i="8"/>
  <c r="AC39" i="8"/>
  <c r="AX40" i="8"/>
  <c r="AC37" i="8"/>
  <c r="AX47" i="13"/>
  <c r="AI46" i="13"/>
  <c r="AC49" i="13"/>
  <c r="AI42" i="13"/>
  <c r="AC29" i="13"/>
  <c r="AX27" i="13"/>
  <c r="AI26" i="13"/>
  <c r="AC33" i="13"/>
  <c r="AX31" i="13"/>
  <c r="AI30" i="13"/>
  <c r="AC37" i="13"/>
  <c r="AX35" i="13"/>
  <c r="AI34" i="13"/>
  <c r="AX24" i="13"/>
  <c r="AI23" i="13"/>
  <c r="AI47" i="13"/>
  <c r="AC46" i="13"/>
  <c r="AX48" i="13"/>
  <c r="AX40" i="13"/>
  <c r="AX28" i="13"/>
  <c r="AI27" i="13"/>
  <c r="AC26" i="13"/>
  <c r="AX32" i="13"/>
  <c r="AI31" i="13"/>
  <c r="AC30" i="13"/>
  <c r="AX36" i="13"/>
  <c r="AI35" i="13"/>
  <c r="AC34" i="13"/>
  <c r="AX38" i="13"/>
  <c r="AI24" i="13"/>
  <c r="AC47" i="13"/>
  <c r="AX49" i="13"/>
  <c r="AI48" i="13"/>
  <c r="AX41" i="13"/>
  <c r="AI40" i="13"/>
  <c r="AX29" i="13"/>
  <c r="AI28" i="13"/>
  <c r="AC27" i="13"/>
  <c r="AX33" i="13"/>
  <c r="AI32" i="13"/>
  <c r="AC31" i="13"/>
  <c r="AX37" i="13"/>
  <c r="AI36" i="13"/>
  <c r="AC35" i="13"/>
  <c r="AX39" i="13"/>
  <c r="AI38" i="13"/>
  <c r="AX46" i="13"/>
  <c r="AI49" i="13"/>
  <c r="AC48" i="13"/>
  <c r="AX42" i="13"/>
  <c r="AI41" i="13"/>
  <c r="AI29" i="13"/>
  <c r="AC28" i="13"/>
  <c r="AX26" i="13"/>
  <c r="AI33" i="13"/>
  <c r="AC32" i="13"/>
  <c r="AX30" i="13"/>
  <c r="AI37" i="13"/>
  <c r="AC36" i="13"/>
  <c r="AX34" i="13"/>
  <c r="AC38" i="13"/>
  <c r="AX23" i="13"/>
  <c r="AX22" i="13"/>
  <c r="AI22" i="13"/>
  <c r="AX21" i="13"/>
  <c r="AI21" i="13"/>
  <c r="AX20" i="13"/>
  <c r="AI20" i="13"/>
  <c r="AX25" i="13"/>
  <c r="AI25" i="13"/>
  <c r="AX11" i="13"/>
  <c r="AI11" i="13"/>
  <c r="AC11" i="13"/>
  <c r="AX10" i="13"/>
  <c r="AI10" i="13"/>
  <c r="AC10" i="13"/>
  <c r="AX17" i="6"/>
  <c r="AI17" i="6"/>
  <c r="AX15" i="6"/>
  <c r="AI15" i="6"/>
  <c r="AX12" i="6"/>
  <c r="AC13" i="6"/>
  <c r="AC12" i="6"/>
  <c r="AI12" i="6"/>
  <c r="AX8" i="6"/>
  <c r="AX7" i="6"/>
  <c r="AX6" i="6"/>
  <c r="AX207" i="5"/>
  <c r="AI207" i="5"/>
  <c r="AC207" i="5"/>
  <c r="AX208" i="5"/>
  <c r="AI208" i="5"/>
  <c r="AC208" i="5"/>
  <c r="AI280" i="5"/>
  <c r="AI279" i="5"/>
  <c r="AI247" i="5"/>
  <c r="AI221" i="5"/>
  <c r="AI220" i="5"/>
  <c r="AI219" i="5"/>
  <c r="AI206" i="5"/>
  <c r="AI274" i="5"/>
  <c r="AI275" i="5"/>
  <c r="AI276" i="5"/>
  <c r="AI277" i="5"/>
  <c r="AI270" i="5"/>
  <c r="AI271" i="5"/>
  <c r="AI272" i="5"/>
  <c r="AI273" i="5"/>
  <c r="AI266" i="5"/>
  <c r="AI267" i="5"/>
  <c r="AI268" i="5"/>
  <c r="AI269" i="5"/>
  <c r="AI260" i="5"/>
  <c r="AI261" i="5"/>
  <c r="AI262" i="5"/>
  <c r="AI263" i="5"/>
  <c r="AI264" i="5"/>
  <c r="AI265" i="5"/>
  <c r="AI254" i="5"/>
  <c r="AI255" i="5"/>
  <c r="AI256" i="5"/>
  <c r="AI257" i="5"/>
  <c r="AI258" i="5"/>
  <c r="AI259" i="5"/>
  <c r="AI253" i="5"/>
  <c r="AI252" i="5"/>
  <c r="AI251" i="5"/>
  <c r="AI250" i="5"/>
  <c r="AI249" i="5"/>
  <c r="AI248" i="5"/>
  <c r="AC50" i="13"/>
  <c r="AC51" i="13"/>
  <c r="AC52" i="13"/>
  <c r="AC53" i="13"/>
  <c r="AC54" i="13"/>
  <c r="AC55" i="13"/>
  <c r="AC56" i="13"/>
  <c r="AC57" i="13"/>
  <c r="AC61" i="13"/>
  <c r="AC62" i="13"/>
  <c r="AC63" i="13"/>
  <c r="AC67" i="13"/>
  <c r="AC68" i="13"/>
  <c r="AX54" i="13"/>
  <c r="AI54" i="13"/>
  <c r="AX237" i="5"/>
  <c r="AI237" i="5"/>
  <c r="AC237" i="5"/>
  <c r="AX236" i="5"/>
  <c r="AI236" i="5"/>
  <c r="AC236" i="5"/>
  <c r="AX235" i="5"/>
  <c r="AI235" i="5"/>
  <c r="AC235" i="5"/>
  <c r="AX234" i="5"/>
  <c r="AI234" i="5"/>
  <c r="AC234" i="5"/>
  <c r="AX233" i="5"/>
  <c r="AI233" i="5"/>
  <c r="AC233" i="5"/>
  <c r="AX232" i="5"/>
  <c r="AI232" i="5"/>
  <c r="AC232" i="5"/>
  <c r="AX231" i="5"/>
  <c r="AI231" i="5"/>
  <c r="AC231" i="5"/>
  <c r="AX230" i="5"/>
  <c r="AI230" i="5"/>
  <c r="AC230" i="5"/>
  <c r="AX229" i="5"/>
  <c r="AI229" i="5"/>
  <c r="AC229" i="5"/>
  <c r="AX228" i="5"/>
  <c r="AI228" i="5"/>
  <c r="AC228" i="5"/>
  <c r="AX227" i="5"/>
  <c r="AI227" i="5"/>
  <c r="AC227" i="5"/>
  <c r="AX226" i="5"/>
  <c r="AI226" i="5"/>
  <c r="AC226" i="5"/>
  <c r="AX225" i="5"/>
  <c r="AI225" i="5"/>
  <c r="AC225" i="5"/>
  <c r="AX53" i="13"/>
  <c r="AI53" i="13"/>
  <c r="AX52" i="13"/>
  <c r="AI52" i="13"/>
  <c r="AX51" i="13"/>
  <c r="AI51" i="13"/>
  <c r="AX50" i="13"/>
  <c r="AI50" i="13"/>
  <c r="AX72" i="13"/>
  <c r="AI72" i="13"/>
  <c r="AX71" i="13"/>
  <c r="AI71" i="13"/>
  <c r="AX70" i="13"/>
  <c r="AI70" i="13"/>
  <c r="AX69" i="13"/>
  <c r="AI69" i="13"/>
  <c r="AC69" i="13"/>
  <c r="AX68" i="13"/>
  <c r="AI68" i="13"/>
  <c r="AX67" i="13"/>
  <c r="AI67" i="13"/>
  <c r="AX66" i="13"/>
  <c r="AI66" i="13"/>
  <c r="AX65" i="13"/>
  <c r="AI65" i="13"/>
  <c r="AX64" i="13"/>
  <c r="AI64" i="13"/>
  <c r="AX63" i="13"/>
  <c r="AI63" i="13"/>
  <c r="AX62" i="13"/>
  <c r="AI62" i="13"/>
  <c r="AX61" i="13"/>
  <c r="AI61" i="13"/>
  <c r="AX92" i="13"/>
  <c r="AI92" i="13"/>
  <c r="AX91" i="13"/>
  <c r="AI91" i="13"/>
  <c r="AX89" i="13"/>
  <c r="AI89" i="13"/>
  <c r="AC89" i="13"/>
  <c r="AX86" i="13"/>
  <c r="AI86" i="13"/>
  <c r="AC86" i="13"/>
  <c r="AX85" i="13"/>
  <c r="AI85" i="13"/>
  <c r="AC85" i="13"/>
  <c r="AX84" i="13"/>
  <c r="AI84" i="13"/>
  <c r="AC84" i="13"/>
  <c r="AX83" i="13"/>
  <c r="AI83" i="13"/>
  <c r="AC83" i="13"/>
  <c r="AX82" i="13"/>
  <c r="AI82" i="13"/>
  <c r="AC82" i="13"/>
  <c r="AX81" i="13"/>
  <c r="AI81" i="13"/>
  <c r="AC81" i="13"/>
  <c r="AX80" i="13"/>
  <c r="AI80" i="13"/>
  <c r="AC80" i="13"/>
  <c r="AX79" i="13"/>
  <c r="AI79" i="13"/>
  <c r="AC79" i="13"/>
  <c r="AX78" i="13"/>
  <c r="AI78" i="13"/>
  <c r="AC78" i="13"/>
  <c r="AX77" i="13"/>
  <c r="AI77" i="13"/>
  <c r="AC77" i="13"/>
  <c r="AX76" i="13"/>
  <c r="AI76" i="13"/>
  <c r="AC76" i="13"/>
  <c r="AC75" i="13"/>
  <c r="AX11" i="6"/>
  <c r="AI11" i="6"/>
  <c r="AX9" i="13"/>
  <c r="AI9" i="13"/>
  <c r="AC9" i="13"/>
  <c r="AX8" i="13"/>
  <c r="AI8" i="13"/>
  <c r="AC8" i="13"/>
  <c r="AX7" i="13"/>
  <c r="AI7" i="13"/>
  <c r="AC7" i="13"/>
  <c r="AX6" i="13"/>
  <c r="AI6" i="13"/>
  <c r="AC6" i="13"/>
  <c r="AX5" i="13"/>
  <c r="AI5" i="13"/>
  <c r="AC5" i="13"/>
  <c r="AX74" i="13"/>
  <c r="AI74" i="13"/>
  <c r="AC74" i="13"/>
  <c r="AX73" i="13"/>
  <c r="AI73" i="13"/>
  <c r="AC73" i="13"/>
  <c r="AX60" i="13"/>
  <c r="AI60" i="13"/>
  <c r="AX59" i="13"/>
  <c r="AI59" i="13"/>
  <c r="AX58" i="13"/>
  <c r="AI58" i="13"/>
  <c r="AX57" i="13"/>
  <c r="AI57" i="13"/>
  <c r="AX56" i="13"/>
  <c r="AI56" i="13"/>
  <c r="AX55" i="13"/>
  <c r="AI55" i="13"/>
  <c r="AX4" i="13"/>
  <c r="AI4" i="13"/>
  <c r="AC4" i="13"/>
  <c r="AI224" i="5"/>
  <c r="AI223" i="5"/>
  <c r="AI222" i="5"/>
  <c r="AI326" i="5"/>
  <c r="AI155" i="5"/>
  <c r="AI156" i="5"/>
  <c r="AI107" i="5"/>
  <c r="AI108" i="5"/>
  <c r="AI109" i="5"/>
  <c r="AI110" i="5"/>
  <c r="AI111" i="5"/>
  <c r="AI112" i="5"/>
  <c r="AI113" i="5"/>
  <c r="AI114" i="5"/>
  <c r="AI115" i="5"/>
  <c r="AI116" i="5"/>
  <c r="AI117" i="5"/>
  <c r="AI118" i="5"/>
  <c r="AI119" i="5"/>
  <c r="AI120" i="5"/>
  <c r="AI121" i="5"/>
  <c r="AI122" i="5"/>
  <c r="AI123" i="5"/>
  <c r="AI124" i="5"/>
  <c r="AI125" i="5"/>
  <c r="AI126" i="5"/>
  <c r="AI127" i="5"/>
  <c r="AI128" i="5"/>
  <c r="AI129" i="5"/>
  <c r="AI130" i="5"/>
  <c r="AI131" i="5"/>
  <c r="AI132" i="5"/>
  <c r="AI133" i="5"/>
  <c r="AI134" i="5"/>
  <c r="AI135" i="5"/>
  <c r="AI136" i="5"/>
  <c r="AI137" i="5"/>
  <c r="AI138" i="5"/>
  <c r="AI139" i="5"/>
  <c r="AI140" i="5"/>
  <c r="AI141" i="5"/>
  <c r="AI142" i="5"/>
  <c r="AI143" i="5"/>
  <c r="AI144" i="5"/>
  <c r="AI145" i="5"/>
  <c r="AI146" i="5"/>
  <c r="AI147" i="5"/>
  <c r="AI148" i="5"/>
  <c r="AI149" i="5"/>
  <c r="AI150" i="5"/>
  <c r="AI151" i="5"/>
  <c r="AI152" i="5"/>
  <c r="AI329" i="5"/>
  <c r="AX329" i="5"/>
  <c r="AI330" i="5"/>
  <c r="AX330" i="5"/>
  <c r="AI331" i="5"/>
  <c r="AX331" i="5"/>
  <c r="AI332" i="5"/>
  <c r="AX332" i="5"/>
  <c r="AI333" i="5"/>
  <c r="AX333" i="5"/>
  <c r="AI334" i="5"/>
  <c r="AX334" i="5"/>
  <c r="AI335" i="5"/>
  <c r="AX335" i="5"/>
  <c r="AI336" i="5"/>
  <c r="AX336" i="5"/>
  <c r="AI337" i="5"/>
  <c r="AX337" i="5"/>
  <c r="AI338" i="5"/>
  <c r="AX338" i="5"/>
  <c r="AI318" i="5"/>
  <c r="AX318" i="5"/>
  <c r="AI319" i="5"/>
  <c r="AX319" i="5"/>
  <c r="AI320" i="5"/>
  <c r="AX320" i="5"/>
  <c r="AI321" i="5"/>
  <c r="AX321" i="5"/>
  <c r="AI322" i="5"/>
  <c r="AX322" i="5"/>
  <c r="AI323" i="5"/>
  <c r="AX323" i="5"/>
  <c r="AI324" i="5"/>
  <c r="AX324" i="5"/>
  <c r="AI325" i="5"/>
  <c r="AX325" i="5"/>
  <c r="AI316" i="5"/>
  <c r="AX316" i="5"/>
  <c r="AI317" i="5"/>
  <c r="AX317" i="5"/>
  <c r="AX280" i="5"/>
  <c r="AX279" i="5"/>
  <c r="AI39" i="5"/>
  <c r="AI40" i="5"/>
  <c r="AX35" i="8"/>
  <c r="AI35" i="8"/>
  <c r="AC35" i="8"/>
  <c r="AX166" i="8"/>
  <c r="AI166" i="8"/>
  <c r="AC166" i="8"/>
  <c r="AX90" i="13"/>
  <c r="AI90" i="13"/>
  <c r="AX88" i="13"/>
  <c r="AI88" i="13"/>
  <c r="AC88" i="13"/>
  <c r="AX87" i="13"/>
  <c r="AI87" i="13"/>
  <c r="AC87" i="13"/>
  <c r="AX75" i="13"/>
  <c r="AI75" i="13"/>
  <c r="AG435" i="1"/>
  <c r="AX125" i="8"/>
  <c r="AI125" i="8"/>
  <c r="AX124" i="8"/>
  <c r="AI124" i="8"/>
  <c r="AX123" i="8"/>
  <c r="AI123" i="8"/>
  <c r="AX122" i="8"/>
  <c r="AI122" i="8"/>
  <c r="AX121" i="8"/>
  <c r="AI121" i="8"/>
  <c r="AX120" i="8"/>
  <c r="AI120" i="8"/>
  <c r="AX119" i="8"/>
  <c r="AI119" i="8"/>
  <c r="AX118" i="8"/>
  <c r="AI118" i="8"/>
  <c r="AX117" i="8"/>
  <c r="AI117" i="8"/>
  <c r="AX116" i="8"/>
  <c r="AI116" i="8"/>
  <c r="AX115" i="8"/>
  <c r="AI115" i="8"/>
  <c r="AX114" i="8"/>
  <c r="AI114" i="8"/>
  <c r="AX113" i="8"/>
  <c r="AI113" i="8"/>
  <c r="AX112" i="8"/>
  <c r="AI112" i="8"/>
  <c r="AX111" i="8"/>
  <c r="AI111" i="8"/>
  <c r="AX110" i="8"/>
  <c r="AI110" i="8"/>
  <c r="AX50" i="8"/>
  <c r="AX49" i="8"/>
  <c r="AX48" i="8"/>
  <c r="AX198" i="10"/>
  <c r="AI198" i="10"/>
  <c r="AI194" i="10"/>
  <c r="AI188" i="10"/>
  <c r="AX188" i="10"/>
  <c r="AI189" i="10"/>
  <c r="AX189" i="10"/>
  <c r="AI190" i="10"/>
  <c r="AX190" i="10"/>
  <c r="AI191" i="10"/>
  <c r="AX191" i="10"/>
  <c r="AI192" i="10"/>
  <c r="AX192" i="10"/>
  <c r="AX194" i="10"/>
  <c r="AI196" i="10"/>
  <c r="AX196" i="10"/>
  <c r="AI197" i="10"/>
  <c r="AX197" i="10"/>
  <c r="AI79" i="10"/>
  <c r="AX79" i="10"/>
  <c r="AX161" i="10"/>
  <c r="AI161" i="10"/>
  <c r="AX160" i="10"/>
  <c r="AI160" i="10"/>
  <c r="AX159" i="10"/>
  <c r="AI159" i="10"/>
  <c r="AX158" i="10"/>
  <c r="AI158" i="10"/>
  <c r="AX157" i="10"/>
  <c r="AI157" i="10"/>
  <c r="AX156" i="10"/>
  <c r="AI156" i="10"/>
  <c r="AX155" i="10"/>
  <c r="AI155" i="10"/>
  <c r="AX154" i="10"/>
  <c r="AI154" i="10"/>
  <c r="AX153" i="10"/>
  <c r="AI153" i="10"/>
  <c r="AX152" i="10"/>
  <c r="AI152" i="10"/>
  <c r="AX151" i="10"/>
  <c r="AI151" i="10"/>
  <c r="AX150" i="10"/>
  <c r="AI150" i="10"/>
  <c r="AX149" i="10"/>
  <c r="AI149" i="10"/>
  <c r="AX148" i="10"/>
  <c r="AI148" i="10"/>
  <c r="AX147" i="10"/>
  <c r="AI147" i="10"/>
  <c r="AX146" i="10"/>
  <c r="AI146" i="10"/>
  <c r="AX145" i="10"/>
  <c r="AI145" i="10"/>
  <c r="AX144" i="10"/>
  <c r="AI144" i="10"/>
  <c r="AX143" i="10"/>
  <c r="AI143" i="10"/>
  <c r="AX142" i="10"/>
  <c r="AI142" i="10"/>
  <c r="AX141" i="10"/>
  <c r="AI141" i="10"/>
  <c r="AX140" i="10"/>
  <c r="AI140" i="10"/>
  <c r="AX139" i="10"/>
  <c r="AI139" i="10"/>
  <c r="AX138" i="10"/>
  <c r="AI138" i="10"/>
  <c r="AX137" i="10"/>
  <c r="AI137" i="10"/>
  <c r="AX136" i="10"/>
  <c r="AI136" i="10"/>
  <c r="AX135" i="10"/>
  <c r="AI135" i="10"/>
  <c r="AX134" i="10"/>
  <c r="AI134" i="10"/>
  <c r="AX133" i="10"/>
  <c r="AI133" i="10"/>
  <c r="AX132" i="10"/>
  <c r="AI132" i="10"/>
  <c r="AX131" i="10"/>
  <c r="AI131" i="10"/>
  <c r="AX130" i="10"/>
  <c r="AI130" i="10"/>
  <c r="AX129" i="10"/>
  <c r="AI129" i="10"/>
  <c r="AX128" i="10"/>
  <c r="AI128" i="10"/>
  <c r="AX127" i="10"/>
  <c r="AI127" i="10"/>
  <c r="AX126" i="10"/>
  <c r="AI126" i="10"/>
  <c r="AX125" i="10"/>
  <c r="AI125" i="10"/>
  <c r="AX124" i="10"/>
  <c r="AI124" i="10"/>
  <c r="AX123" i="10"/>
  <c r="AI123" i="10"/>
  <c r="AX122" i="10"/>
  <c r="AI122" i="10"/>
  <c r="AX121" i="10"/>
  <c r="AI121" i="10"/>
  <c r="AX120" i="10"/>
  <c r="AI120" i="10"/>
  <c r="AX119" i="10"/>
  <c r="AI119" i="10"/>
  <c r="AX118" i="10"/>
  <c r="AI118" i="10"/>
  <c r="AX117" i="10"/>
  <c r="AI117" i="10"/>
  <c r="AX116" i="10"/>
  <c r="AI116" i="10"/>
  <c r="AX115" i="10"/>
  <c r="AI115" i="10"/>
  <c r="AX114" i="10"/>
  <c r="AI114" i="10"/>
  <c r="AX113" i="10"/>
  <c r="AI113" i="10"/>
  <c r="AX112" i="10"/>
  <c r="AI112" i="10"/>
  <c r="AX111" i="10"/>
  <c r="AI111" i="10"/>
  <c r="AX110" i="10"/>
  <c r="AI110" i="10"/>
  <c r="AX109" i="10"/>
  <c r="AI109" i="10"/>
  <c r="AX108" i="10"/>
  <c r="AI108" i="10"/>
  <c r="AX107" i="10"/>
  <c r="AI107" i="10"/>
  <c r="AX106" i="10"/>
  <c r="AI106" i="10"/>
  <c r="AX105" i="10"/>
  <c r="AI105" i="10"/>
  <c r="AX104" i="10"/>
  <c r="AI104" i="10"/>
  <c r="AX103" i="10"/>
  <c r="AI103" i="10"/>
  <c r="AX102" i="10"/>
  <c r="AI102" i="10"/>
  <c r="AX101" i="10"/>
  <c r="AI101" i="10"/>
  <c r="AX100" i="10"/>
  <c r="AI100" i="10"/>
  <c r="AX99" i="10"/>
  <c r="AI99" i="10"/>
  <c r="AX98" i="10"/>
  <c r="AI98" i="10"/>
  <c r="AX97" i="10"/>
  <c r="AI97" i="10"/>
  <c r="AX96" i="10"/>
  <c r="AI96" i="10"/>
  <c r="AX95" i="10"/>
  <c r="AI95" i="10"/>
  <c r="AX94" i="10"/>
  <c r="AI94" i="10"/>
  <c r="AX93" i="10"/>
  <c r="AI93" i="10"/>
  <c r="AX92" i="10"/>
  <c r="AI92" i="10"/>
  <c r="AX91" i="10"/>
  <c r="AI91" i="10"/>
  <c r="AX90" i="10"/>
  <c r="AI90" i="10"/>
  <c r="AX89" i="10"/>
  <c r="AI89" i="10"/>
  <c r="AX88" i="10"/>
  <c r="AI88" i="10"/>
  <c r="AX87" i="10"/>
  <c r="AI87" i="10"/>
  <c r="AX86" i="10"/>
  <c r="AI86" i="10"/>
  <c r="AX85" i="10"/>
  <c r="AI85" i="10"/>
  <c r="AX84" i="10"/>
  <c r="AI84" i="10"/>
  <c r="AX83" i="10"/>
  <c r="AI83" i="10"/>
  <c r="AX82" i="10"/>
  <c r="AI82" i="10"/>
  <c r="AX81" i="10"/>
  <c r="AI81" i="10"/>
  <c r="AX80" i="10"/>
  <c r="AI80" i="10"/>
  <c r="AX39" i="5"/>
  <c r="AI238" i="5"/>
  <c r="AX238" i="5"/>
  <c r="AI239" i="5"/>
  <c r="AI240" i="5"/>
  <c r="AI241" i="5"/>
  <c r="AX241" i="5"/>
  <c r="AI242" i="5"/>
  <c r="AI243" i="5"/>
  <c r="AI244" i="5"/>
  <c r="AX244" i="5"/>
  <c r="AI245" i="5"/>
  <c r="AI246" i="5"/>
  <c r="AI157" i="5"/>
  <c r="AX46" i="10"/>
  <c r="AX45" i="10"/>
  <c r="AX44" i="10"/>
  <c r="AX43" i="10"/>
  <c r="AX42" i="10"/>
  <c r="AI50" i="10"/>
  <c r="AI42" i="10"/>
  <c r="AI43" i="10"/>
  <c r="AI44" i="10"/>
  <c r="AI45" i="10"/>
  <c r="AI46" i="10"/>
  <c r="AI48" i="10"/>
  <c r="AI49" i="10"/>
  <c r="AF384" i="1"/>
  <c r="AX385" i="1"/>
  <c r="AG387" i="1"/>
  <c r="AC389" i="1"/>
  <c r="AI390" i="1"/>
  <c r="AF392" i="1"/>
  <c r="AG393" i="1"/>
  <c r="AX394" i="1"/>
  <c r="AC396" i="1"/>
  <c r="AG397" i="1"/>
  <c r="AX398" i="1"/>
  <c r="AF400" i="1"/>
  <c r="AI401" i="1"/>
  <c r="AI402" i="1"/>
  <c r="AF405" i="1"/>
  <c r="AI406" i="1"/>
  <c r="AF409" i="1"/>
  <c r="AI410" i="1"/>
  <c r="AF413" i="1"/>
  <c r="AI414" i="1"/>
  <c r="AF417" i="1"/>
  <c r="AI418" i="1"/>
  <c r="AF421" i="1"/>
  <c r="AI422" i="1"/>
  <c r="AF425" i="1"/>
  <c r="AI426" i="1"/>
  <c r="AF429" i="1"/>
  <c r="AI430" i="1"/>
  <c r="AF433" i="1"/>
  <c r="AI434" i="1"/>
  <c r="AG384" i="1"/>
  <c r="AC386" i="1"/>
  <c r="AI387" i="1"/>
  <c r="AF389" i="1"/>
  <c r="AX390" i="1"/>
  <c r="AG392" i="1"/>
  <c r="AI393" i="1"/>
  <c r="AF396" i="1"/>
  <c r="AI397" i="1"/>
  <c r="AC399" i="1"/>
  <c r="AG400" i="1"/>
  <c r="AX401" i="1"/>
  <c r="AX402" i="1"/>
  <c r="AC404" i="1"/>
  <c r="AG405" i="1"/>
  <c r="AX406" i="1"/>
  <c r="AC408" i="1"/>
  <c r="AG409" i="1"/>
  <c r="AX410" i="1"/>
  <c r="AC412" i="1"/>
  <c r="AG413" i="1"/>
  <c r="AX414" i="1"/>
  <c r="AC416" i="1"/>
  <c r="AG417" i="1"/>
  <c r="AX418" i="1"/>
  <c r="AC420" i="1"/>
  <c r="AG421" i="1"/>
  <c r="AX422" i="1"/>
  <c r="AC424" i="1"/>
  <c r="AG425" i="1"/>
  <c r="AX426" i="1"/>
  <c r="AC428" i="1"/>
  <c r="AG429" i="1"/>
  <c r="AX430" i="1"/>
  <c r="AC432" i="1"/>
  <c r="AG433" i="1"/>
  <c r="AX434" i="1"/>
  <c r="AI384" i="1"/>
  <c r="AF386" i="1"/>
  <c r="AX387" i="1"/>
  <c r="AG389" i="1"/>
  <c r="AC391" i="1"/>
  <c r="AI392" i="1"/>
  <c r="AX393" i="1"/>
  <c r="AC395" i="1"/>
  <c r="AG396" i="1"/>
  <c r="AX397" i="1"/>
  <c r="AF399" i="1"/>
  <c r="AI400" i="1"/>
  <c r="AF404" i="1"/>
  <c r="AI405" i="1"/>
  <c r="AF408" i="1"/>
  <c r="AI409" i="1"/>
  <c r="AF412" i="1"/>
  <c r="AI413" i="1"/>
  <c r="AF416" i="1"/>
  <c r="AI417" i="1"/>
  <c r="AF420" i="1"/>
  <c r="AI421" i="1"/>
  <c r="AF424" i="1"/>
  <c r="AI425" i="1"/>
  <c r="AF428" i="1"/>
  <c r="AI429" i="1"/>
  <c r="AF432" i="1"/>
  <c r="AI433" i="1"/>
  <c r="AX384" i="1"/>
  <c r="AG386" i="1"/>
  <c r="AC388" i="1"/>
  <c r="AI389" i="1"/>
  <c r="AF391" i="1"/>
  <c r="AX392" i="1"/>
  <c r="AF395" i="1"/>
  <c r="AI396" i="1"/>
  <c r="AG399" i="1"/>
  <c r="AX400" i="1"/>
  <c r="AC403" i="1"/>
  <c r="AG404" i="1"/>
  <c r="AX405" i="1"/>
  <c r="AC407" i="1"/>
  <c r="AG408" i="1"/>
  <c r="AX409" i="1"/>
  <c r="AC411" i="1"/>
  <c r="AG412" i="1"/>
  <c r="AX413" i="1"/>
  <c r="AC415" i="1"/>
  <c r="AG416" i="1"/>
  <c r="AX417" i="1"/>
  <c r="AC419" i="1"/>
  <c r="AG420" i="1"/>
  <c r="AX421" i="1"/>
  <c r="AC423" i="1"/>
  <c r="AG424" i="1"/>
  <c r="AX425" i="1"/>
  <c r="AC427" i="1"/>
  <c r="AG428" i="1"/>
  <c r="AX429" i="1"/>
  <c r="AC431" i="1"/>
  <c r="AG432" i="1"/>
  <c r="AX433" i="1"/>
  <c r="AC435" i="1"/>
  <c r="AC385" i="1"/>
  <c r="AI386" i="1"/>
  <c r="AF388" i="1"/>
  <c r="AX389" i="1"/>
  <c r="AG391" i="1"/>
  <c r="AC394" i="1"/>
  <c r="AG395" i="1"/>
  <c r="AX396" i="1"/>
  <c r="AC398" i="1"/>
  <c r="AI399" i="1"/>
  <c r="AF403" i="1"/>
  <c r="AI404" i="1"/>
  <c r="AF407" i="1"/>
  <c r="AI408" i="1"/>
  <c r="AF411" i="1"/>
  <c r="AI412" i="1"/>
  <c r="AF415" i="1"/>
  <c r="AI416" i="1"/>
  <c r="AF419" i="1"/>
  <c r="AI420" i="1"/>
  <c r="AF423" i="1"/>
  <c r="AI424" i="1"/>
  <c r="AF427" i="1"/>
  <c r="AI428" i="1"/>
  <c r="AF431" i="1"/>
  <c r="AI432" i="1"/>
  <c r="AF435" i="1"/>
  <c r="AF385" i="1"/>
  <c r="AX386" i="1"/>
  <c r="AG388" i="1"/>
  <c r="AC390" i="1"/>
  <c r="AI391" i="1"/>
  <c r="AF394" i="1"/>
  <c r="AI395" i="1"/>
  <c r="AF398" i="1"/>
  <c r="AX399" i="1"/>
  <c r="AC401" i="1"/>
  <c r="AC402" i="1"/>
  <c r="AG403" i="1"/>
  <c r="AX404" i="1"/>
  <c r="AC406" i="1"/>
  <c r="AG407" i="1"/>
  <c r="AX408" i="1"/>
  <c r="AC410" i="1"/>
  <c r="AG411" i="1"/>
  <c r="AX412" i="1"/>
  <c r="AC414" i="1"/>
  <c r="AG415" i="1"/>
  <c r="AX416" i="1"/>
  <c r="AC418" i="1"/>
  <c r="AG419" i="1"/>
  <c r="AX420" i="1"/>
  <c r="AC422" i="1"/>
  <c r="AG423" i="1"/>
  <c r="AX424" i="1"/>
  <c r="AC426" i="1"/>
  <c r="AG427" i="1"/>
  <c r="AX428" i="1"/>
  <c r="AC430" i="1"/>
  <c r="AG431" i="1"/>
  <c r="AX432" i="1"/>
  <c r="AC434" i="1"/>
  <c r="AI492" i="1"/>
  <c r="AF494" i="1"/>
  <c r="AX495" i="1"/>
  <c r="AG497" i="1"/>
  <c r="AC499" i="1"/>
  <c r="AI500" i="1"/>
  <c r="AF483" i="1"/>
  <c r="AX484" i="1"/>
  <c r="AG486" i="1"/>
  <c r="AC488" i="1"/>
  <c r="AI489" i="1"/>
  <c r="AF491" i="1"/>
  <c r="AI474" i="1"/>
  <c r="AF476" i="1"/>
  <c r="AX477" i="1"/>
  <c r="AG479" i="1"/>
  <c r="AC481" i="1"/>
  <c r="AI482" i="1"/>
  <c r="AF466" i="1"/>
  <c r="AX467" i="1"/>
  <c r="AG469" i="1"/>
  <c r="AC471" i="1"/>
  <c r="AI472" i="1"/>
  <c r="AF456" i="1"/>
  <c r="AX457" i="1"/>
  <c r="AG459" i="1"/>
  <c r="AC461" i="1"/>
  <c r="AI462" i="1"/>
  <c r="AF464" i="1"/>
  <c r="AC453" i="1"/>
  <c r="AI454" i="1"/>
  <c r="AC450" i="1"/>
  <c r="AI451" i="1"/>
  <c r="AF445" i="1"/>
  <c r="AI446" i="1"/>
  <c r="AF449" i="1"/>
  <c r="AI436" i="1"/>
  <c r="AF439" i="1"/>
  <c r="AI440" i="1"/>
  <c r="AF443" i="1"/>
  <c r="AC448" i="1"/>
  <c r="AC438" i="1"/>
  <c r="AC442" i="1"/>
  <c r="AF485" i="1"/>
  <c r="AC490" i="1"/>
  <c r="AI476" i="1"/>
  <c r="AG481" i="1"/>
  <c r="AF468" i="1"/>
  <c r="AI456" i="1"/>
  <c r="AG461" i="1"/>
  <c r="AI445" i="1"/>
  <c r="AI439" i="1"/>
  <c r="AX492" i="1"/>
  <c r="AG494" i="1"/>
  <c r="AC496" i="1"/>
  <c r="AI497" i="1"/>
  <c r="AF499" i="1"/>
  <c r="AX500" i="1"/>
  <c r="AG483" i="1"/>
  <c r="AC485" i="1"/>
  <c r="AI486" i="1"/>
  <c r="AF488" i="1"/>
  <c r="AX489" i="1"/>
  <c r="AG491" i="1"/>
  <c r="AX474" i="1"/>
  <c r="AG476" i="1"/>
  <c r="AC478" i="1"/>
  <c r="AI479" i="1"/>
  <c r="AF481" i="1"/>
  <c r="AX482" i="1"/>
  <c r="AG466" i="1"/>
  <c r="AC468" i="1"/>
  <c r="AI469" i="1"/>
  <c r="AF471" i="1"/>
  <c r="AX472" i="1"/>
  <c r="AG456" i="1"/>
  <c r="AC458" i="1"/>
  <c r="AI459" i="1"/>
  <c r="AF461" i="1"/>
  <c r="AX462" i="1"/>
  <c r="AG464" i="1"/>
  <c r="AF453" i="1"/>
  <c r="AX454" i="1"/>
  <c r="AF450" i="1"/>
  <c r="AX451" i="1"/>
  <c r="AC444" i="1"/>
  <c r="AG445" i="1"/>
  <c r="AX446" i="1"/>
  <c r="AG449" i="1"/>
  <c r="AG439" i="1"/>
  <c r="AG443" i="1"/>
  <c r="AX486" i="1"/>
  <c r="AI491" i="1"/>
  <c r="AF478" i="1"/>
  <c r="AC465" i="1"/>
  <c r="AX469" i="1"/>
  <c r="AC473" i="1"/>
  <c r="AX459" i="1"/>
  <c r="AG453" i="1"/>
  <c r="AF444" i="1"/>
  <c r="AF438" i="1"/>
  <c r="AI448" i="1"/>
  <c r="AC493" i="1"/>
  <c r="AI494" i="1"/>
  <c r="AF496" i="1"/>
  <c r="AX497" i="1"/>
  <c r="AG499" i="1"/>
  <c r="AF493" i="1"/>
  <c r="AX494" i="1"/>
  <c r="AG496" i="1"/>
  <c r="AC498" i="1"/>
  <c r="AI499" i="1"/>
  <c r="AX483" i="1"/>
  <c r="AG485" i="1"/>
  <c r="AC487" i="1"/>
  <c r="AI488" i="1"/>
  <c r="AF490" i="1"/>
  <c r="AX491" i="1"/>
  <c r="AF475" i="1"/>
  <c r="AX476" i="1"/>
  <c r="AG478" i="1"/>
  <c r="AC480" i="1"/>
  <c r="AI481" i="1"/>
  <c r="AF465" i="1"/>
  <c r="AX466" i="1"/>
  <c r="AG468" i="1"/>
  <c r="AC470" i="1"/>
  <c r="AI471" i="1"/>
  <c r="AF473" i="1"/>
  <c r="AX456" i="1"/>
  <c r="AG458" i="1"/>
  <c r="AC460" i="1"/>
  <c r="AI461" i="1"/>
  <c r="AF463" i="1"/>
  <c r="AX464" i="1"/>
  <c r="AI453" i="1"/>
  <c r="AF455" i="1"/>
  <c r="AI450" i="1"/>
  <c r="AC452" i="1"/>
  <c r="AG444" i="1"/>
  <c r="AX445" i="1"/>
  <c r="AC447" i="1"/>
  <c r="AG448" i="1"/>
  <c r="AX449" i="1"/>
  <c r="AC437" i="1"/>
  <c r="AG438" i="1"/>
  <c r="AX439" i="1"/>
  <c r="AC441" i="1"/>
  <c r="AG442" i="1"/>
  <c r="AX443" i="1"/>
  <c r="AI458" i="1"/>
  <c r="AX461" i="1"/>
  <c r="AX453" i="1"/>
  <c r="AX450" i="1"/>
  <c r="AF452" i="1"/>
  <c r="AF447" i="1"/>
  <c r="AF441" i="1"/>
  <c r="AG493" i="1"/>
  <c r="AC495" i="1"/>
  <c r="AI496" i="1"/>
  <c r="AF498" i="1"/>
  <c r="AX499" i="1"/>
  <c r="AC484" i="1"/>
  <c r="AI485" i="1"/>
  <c r="AF487" i="1"/>
  <c r="AX488" i="1"/>
  <c r="AG490" i="1"/>
  <c r="AG475" i="1"/>
  <c r="AC477" i="1"/>
  <c r="AI478" i="1"/>
  <c r="AF480" i="1"/>
  <c r="AX481" i="1"/>
  <c r="AG465" i="1"/>
  <c r="AC467" i="1"/>
  <c r="AI468" i="1"/>
  <c r="AF470" i="1"/>
  <c r="AX471" i="1"/>
  <c r="AG473" i="1"/>
  <c r="AC457" i="1"/>
  <c r="AF460" i="1"/>
  <c r="AG463" i="1"/>
  <c r="AG455" i="1"/>
  <c r="AI442" i="1"/>
  <c r="AC492" i="1"/>
  <c r="AI493" i="1"/>
  <c r="AF495" i="1"/>
  <c r="AX496" i="1"/>
  <c r="AG498" i="1"/>
  <c r="AC500" i="1"/>
  <c r="AF484" i="1"/>
  <c r="AX485" i="1"/>
  <c r="AG487" i="1"/>
  <c r="AC489" i="1"/>
  <c r="AI490" i="1"/>
  <c r="AC474" i="1"/>
  <c r="AI475" i="1"/>
  <c r="AF477" i="1"/>
  <c r="AX478" i="1"/>
  <c r="AG480" i="1"/>
  <c r="AC482" i="1"/>
  <c r="AI465" i="1"/>
  <c r="AF467" i="1"/>
  <c r="AX468" i="1"/>
  <c r="AG470" i="1"/>
  <c r="AC472" i="1"/>
  <c r="AI473" i="1"/>
  <c r="AF457" i="1"/>
  <c r="AX458" i="1"/>
  <c r="AG460" i="1"/>
  <c r="AC462" i="1"/>
  <c r="AI463" i="1"/>
  <c r="AC454" i="1"/>
  <c r="AI455" i="1"/>
  <c r="AC451" i="1"/>
  <c r="AG452" i="1"/>
  <c r="AX444" i="1"/>
  <c r="AC446" i="1"/>
  <c r="AG447" i="1"/>
  <c r="AX448" i="1"/>
  <c r="AC436" i="1"/>
  <c r="AG437" i="1"/>
  <c r="AX438" i="1"/>
  <c r="AC440" i="1"/>
  <c r="AG441" i="1"/>
  <c r="AX442" i="1"/>
  <c r="AI470" i="1"/>
  <c r="AX473" i="1"/>
  <c r="AC459" i="1"/>
  <c r="AF462" i="1"/>
  <c r="AX455" i="1"/>
  <c r="AI452" i="1"/>
  <c r="AF446" i="1"/>
  <c r="AF436" i="1"/>
  <c r="AI441" i="1"/>
  <c r="AI464" i="1"/>
  <c r="AI444" i="1"/>
  <c r="AF492" i="1"/>
  <c r="AX493" i="1"/>
  <c r="AG495" i="1"/>
  <c r="AC497" i="1"/>
  <c r="AI498" i="1"/>
  <c r="AF500" i="1"/>
  <c r="AG484" i="1"/>
  <c r="AC486" i="1"/>
  <c r="AI487" i="1"/>
  <c r="AF489" i="1"/>
  <c r="AX490" i="1"/>
  <c r="AF474" i="1"/>
  <c r="AX475" i="1"/>
  <c r="AG477" i="1"/>
  <c r="AC479" i="1"/>
  <c r="AI480" i="1"/>
  <c r="AF482" i="1"/>
  <c r="AX465" i="1"/>
  <c r="AG467" i="1"/>
  <c r="AC469" i="1"/>
  <c r="AF472" i="1"/>
  <c r="AG457" i="1"/>
  <c r="AI460" i="1"/>
  <c r="AX463" i="1"/>
  <c r="AF454" i="1"/>
  <c r="AF451" i="1"/>
  <c r="AI447" i="1"/>
  <c r="AI437" i="1"/>
  <c r="AF440" i="1"/>
  <c r="AC455" i="1"/>
  <c r="AI449" i="1"/>
  <c r="AI443" i="1"/>
  <c r="AI438" i="1"/>
  <c r="AG492" i="1"/>
  <c r="AC494" i="1"/>
  <c r="AI495" i="1"/>
  <c r="AF497" i="1"/>
  <c r="AX498" i="1"/>
  <c r="AG500" i="1"/>
  <c r="AC483" i="1"/>
  <c r="AI484" i="1"/>
  <c r="AF486" i="1"/>
  <c r="AX487" i="1"/>
  <c r="AG489" i="1"/>
  <c r="AC491" i="1"/>
  <c r="AG474" i="1"/>
  <c r="AC476" i="1"/>
  <c r="AI477" i="1"/>
  <c r="AF479" i="1"/>
  <c r="AX480" i="1"/>
  <c r="AG482" i="1"/>
  <c r="AC466" i="1"/>
  <c r="AI467" i="1"/>
  <c r="AF469" i="1"/>
  <c r="AX470" i="1"/>
  <c r="AG472" i="1"/>
  <c r="AC456" i="1"/>
  <c r="AI457" i="1"/>
  <c r="AF459" i="1"/>
  <c r="AX460" i="1"/>
  <c r="AG462" i="1"/>
  <c r="AC464" i="1"/>
  <c r="AG454" i="1"/>
  <c r="AG451" i="1"/>
  <c r="AX452" i="1"/>
  <c r="AC445" i="1"/>
  <c r="AG446" i="1"/>
  <c r="AX447" i="1"/>
  <c r="AC449" i="1"/>
  <c r="AG436" i="1"/>
  <c r="AX437" i="1"/>
  <c r="AC439" i="1"/>
  <c r="AG440" i="1"/>
  <c r="AX441" i="1"/>
  <c r="AC443" i="1"/>
  <c r="AX436" i="1"/>
  <c r="AX440" i="1"/>
  <c r="AI483" i="1"/>
  <c r="AG488" i="1"/>
  <c r="AC475" i="1"/>
  <c r="AX479" i="1"/>
  <c r="AI466" i="1"/>
  <c r="AG471" i="1"/>
  <c r="AF458" i="1"/>
  <c r="AC463" i="1"/>
  <c r="AG450" i="1"/>
  <c r="AF448" i="1"/>
  <c r="AF442" i="1"/>
  <c r="AF437" i="1"/>
  <c r="AG385" i="1"/>
  <c r="AC387" i="1"/>
  <c r="AI388" i="1"/>
  <c r="AF390" i="1"/>
  <c r="AX391" i="1"/>
  <c r="AC393" i="1"/>
  <c r="AG394" i="1"/>
  <c r="AX395" i="1"/>
  <c r="AC397" i="1"/>
  <c r="AG398" i="1"/>
  <c r="AF401" i="1"/>
  <c r="AF402" i="1"/>
  <c r="AI403" i="1"/>
  <c r="AF406" i="1"/>
  <c r="AI407" i="1"/>
  <c r="AF410" i="1"/>
  <c r="AI411" i="1"/>
  <c r="AF414" i="1"/>
  <c r="AI415" i="1"/>
  <c r="AF418" i="1"/>
  <c r="AI419" i="1"/>
  <c r="AF422" i="1"/>
  <c r="AI423" i="1"/>
  <c r="AF426" i="1"/>
  <c r="AI427" i="1"/>
  <c r="AF430" i="1"/>
  <c r="AI431" i="1"/>
  <c r="AF434" i="1"/>
  <c r="AI435" i="1"/>
  <c r="AC384" i="1"/>
  <c r="AI385" i="1"/>
  <c r="AF387" i="1"/>
  <c r="AX388" i="1"/>
  <c r="AG390" i="1"/>
  <c r="AC392" i="1"/>
  <c r="AF393" i="1"/>
  <c r="AI394" i="1"/>
  <c r="AF397" i="1"/>
  <c r="AI398" i="1"/>
  <c r="AC400" i="1"/>
  <c r="AG401" i="1"/>
  <c r="AG402" i="1"/>
  <c r="AX403" i="1"/>
  <c r="AC405" i="1"/>
  <c r="AG406" i="1"/>
  <c r="AX407" i="1"/>
  <c r="AC409" i="1"/>
  <c r="AG410" i="1"/>
  <c r="AX411" i="1"/>
  <c r="AC413" i="1"/>
  <c r="AG414" i="1"/>
  <c r="AX415" i="1"/>
  <c r="AC417" i="1"/>
  <c r="AG418" i="1"/>
  <c r="AX419" i="1"/>
  <c r="AC421" i="1"/>
  <c r="AG422" i="1"/>
  <c r="AX423" i="1"/>
  <c r="AC425" i="1"/>
  <c r="AG426" i="1"/>
  <c r="AX427" i="1"/>
  <c r="AC429" i="1"/>
  <c r="AG430" i="1"/>
  <c r="AX431" i="1"/>
  <c r="AC433" i="1"/>
  <c r="AG434" i="1"/>
  <c r="AX435" i="1"/>
  <c r="C79" i="4"/>
  <c r="AH378" i="1"/>
  <c r="AH377" i="1"/>
  <c r="AH376" i="1"/>
  <c r="AH375" i="1"/>
  <c r="AH374" i="1"/>
  <c r="AH373" i="1"/>
  <c r="AH372" i="1"/>
  <c r="AH371" i="1"/>
  <c r="AH370" i="1"/>
  <c r="AH369" i="1"/>
  <c r="AH368" i="1"/>
  <c r="AH367" i="1"/>
  <c r="AH366" i="1"/>
  <c r="AH365" i="1"/>
  <c r="AH364" i="1"/>
  <c r="AH363" i="1"/>
  <c r="AH362" i="1"/>
  <c r="AH361" i="1"/>
  <c r="AH360" i="1"/>
  <c r="AH359" i="1"/>
  <c r="AH358" i="1"/>
  <c r="AH357" i="1"/>
  <c r="AH356" i="1"/>
  <c r="AH355" i="1"/>
  <c r="AH354" i="1"/>
  <c r="AH353" i="1"/>
  <c r="AH352" i="1"/>
  <c r="AH351" i="1"/>
  <c r="AH350" i="1"/>
  <c r="AH349" i="1"/>
  <c r="AH348" i="1"/>
  <c r="AH347" i="1"/>
  <c r="AH346" i="1"/>
  <c r="AH345" i="1"/>
  <c r="AH344" i="1"/>
  <c r="AH343" i="1"/>
  <c r="AH342" i="1"/>
  <c r="AH341" i="1"/>
  <c r="AH340" i="1"/>
  <c r="C77" i="4"/>
  <c r="C76" i="4"/>
  <c r="C75" i="4"/>
  <c r="C74" i="4"/>
  <c r="C73" i="4"/>
  <c r="AH339" i="1"/>
  <c r="AH338" i="1"/>
  <c r="AH337" i="1"/>
  <c r="AH336" i="1"/>
  <c r="AH335" i="1"/>
  <c r="AH334" i="1"/>
  <c r="AH333" i="1"/>
  <c r="AH332" i="1"/>
  <c r="AH331" i="1"/>
  <c r="AH330" i="1"/>
  <c r="AH329" i="1"/>
  <c r="AH328" i="1"/>
  <c r="AH327" i="1"/>
  <c r="AH326" i="1"/>
  <c r="AH325" i="1"/>
  <c r="AH324" i="1"/>
  <c r="AH323" i="1"/>
  <c r="AH322" i="1"/>
  <c r="AH321" i="1"/>
  <c r="AH320" i="1"/>
  <c r="AH319" i="1"/>
  <c r="AH318" i="1"/>
  <c r="AH317" i="1"/>
  <c r="AH316" i="1"/>
  <c r="AH315" i="1"/>
  <c r="AH314" i="1"/>
  <c r="AH313" i="1"/>
  <c r="AH312" i="1"/>
  <c r="AH311" i="1"/>
  <c r="AH310" i="1"/>
  <c r="AH309" i="1"/>
  <c r="AH308" i="1"/>
  <c r="AH307" i="1"/>
  <c r="AH306" i="1"/>
  <c r="AH305" i="1"/>
  <c r="AH304" i="1"/>
  <c r="AH303" i="1"/>
  <c r="AH302" i="1"/>
  <c r="AH301" i="1"/>
  <c r="AH300" i="1"/>
  <c r="AH299" i="1"/>
  <c r="AH298" i="1"/>
  <c r="AH297" i="1"/>
  <c r="AH296" i="1"/>
  <c r="AH295" i="1"/>
  <c r="AH294" i="1"/>
  <c r="AH293" i="1"/>
  <c r="AH292" i="1"/>
  <c r="AH291" i="1"/>
  <c r="AH290" i="1"/>
  <c r="AH289" i="1"/>
  <c r="AH288" i="1"/>
  <c r="AH287" i="1"/>
  <c r="AH286" i="1"/>
  <c r="AH285" i="1"/>
  <c r="AH284" i="1"/>
  <c r="AH282" i="1"/>
  <c r="AH280" i="1"/>
  <c r="AH276" i="1"/>
  <c r="AH283" i="1"/>
  <c r="AH281" i="1"/>
  <c r="AH279" i="1"/>
  <c r="AH278" i="1"/>
  <c r="AH277" i="1"/>
  <c r="AH274" i="1"/>
  <c r="AH272" i="1"/>
  <c r="AH270" i="1"/>
  <c r="AH268" i="1"/>
  <c r="AH266" i="1"/>
  <c r="AH245" i="1"/>
  <c r="AH249" i="1"/>
  <c r="AH247" i="1"/>
  <c r="AH243" i="1"/>
  <c r="AH241" i="1"/>
  <c r="AH239" i="1"/>
  <c r="AH238" i="1"/>
  <c r="AH236" i="1"/>
  <c r="AH235" i="1"/>
  <c r="AH233" i="1"/>
  <c r="AH232" i="1"/>
  <c r="AH230" i="1"/>
  <c r="AH229" i="1"/>
  <c r="AH227" i="1"/>
  <c r="AH226" i="1"/>
  <c r="AH224" i="1" l="1"/>
  <c r="AH222" i="1"/>
  <c r="AH220" i="1"/>
  <c r="AH209" i="1"/>
  <c r="AH207" i="1"/>
  <c r="AH205" i="1"/>
  <c r="AH202" i="1"/>
  <c r="AH203" i="1"/>
  <c r="AH200" i="1"/>
  <c r="AH199" i="1"/>
  <c r="AH197" i="1"/>
  <c r="AH196" i="1"/>
  <c r="W66" i="10"/>
  <c r="W65" i="10"/>
  <c r="W64" i="10"/>
  <c r="W63" i="10"/>
  <c r="W204" i="5" l="1"/>
  <c r="W203" i="5"/>
  <c r="W202" i="5"/>
  <c r="W201" i="5"/>
  <c r="W200" i="5"/>
  <c r="W199" i="5"/>
  <c r="W198" i="5"/>
  <c r="W189" i="5"/>
  <c r="W190" i="5"/>
  <c r="W191" i="5"/>
  <c r="W192" i="5"/>
  <c r="W193" i="5"/>
  <c r="W194" i="5"/>
  <c r="W195" i="5"/>
  <c r="W196" i="5"/>
  <c r="W197" i="5"/>
  <c r="W180" i="5"/>
  <c r="W181" i="5"/>
  <c r="W182" i="5"/>
  <c r="W183" i="5"/>
  <c r="W184" i="5"/>
  <c r="W185" i="5"/>
  <c r="W186" i="5"/>
  <c r="W187" i="5"/>
  <c r="W188" i="5"/>
  <c r="W173" i="5" l="1"/>
  <c r="W174" i="5"/>
  <c r="W175" i="5"/>
  <c r="W176" i="5"/>
  <c r="W177" i="5"/>
  <c r="W178" i="5"/>
  <c r="W179" i="5"/>
  <c r="W168" i="5" l="1"/>
  <c r="W169" i="5"/>
  <c r="W170" i="5"/>
  <c r="W171" i="5"/>
  <c r="W172" i="5"/>
  <c r="W167" i="5"/>
  <c r="W166" i="5"/>
  <c r="W165" i="5"/>
  <c r="W164" i="5"/>
  <c r="W163" i="5"/>
  <c r="W162" i="5"/>
  <c r="W161" i="5"/>
  <c r="W160" i="5"/>
  <c r="W159" i="5"/>
  <c r="AH47" i="10"/>
  <c r="W51" i="10"/>
  <c r="W158" i="5"/>
  <c r="C53" i="4" l="1"/>
  <c r="W146" i="1"/>
  <c r="AH146" i="1" s="1"/>
  <c r="W145" i="1"/>
  <c r="AH145" i="1" s="1"/>
  <c r="W144" i="1"/>
  <c r="AH144" i="1" s="1"/>
  <c r="W143" i="1"/>
  <c r="AH143" i="1" s="1"/>
  <c r="W142" i="1"/>
  <c r="AH142" i="1" s="1"/>
  <c r="W141" i="1"/>
  <c r="AH141" i="1" s="1"/>
  <c r="W138" i="1"/>
  <c r="AH138" i="1" s="1"/>
  <c r="W137" i="1"/>
  <c r="AH137" i="1" s="1"/>
  <c r="W136" i="1"/>
  <c r="AH136" i="1" s="1"/>
  <c r="W135" i="1"/>
  <c r="AH135" i="1" s="1"/>
  <c r="W134" i="1"/>
  <c r="AH134" i="1" s="1"/>
  <c r="W133" i="1"/>
  <c r="AH133" i="1" s="1"/>
  <c r="W132" i="1"/>
  <c r="AH132" i="1" s="1"/>
  <c r="W140" i="1"/>
  <c r="AH140" i="1" s="1"/>
  <c r="W139" i="1"/>
  <c r="AH139" i="1" s="1"/>
  <c r="W131" i="1"/>
  <c r="AH131" i="1" s="1"/>
  <c r="BS121" i="1"/>
  <c r="BS120" i="1"/>
  <c r="BS119" i="1"/>
  <c r="BS118" i="1"/>
  <c r="BS117" i="1"/>
  <c r="BS116" i="1"/>
  <c r="BR121" i="1"/>
  <c r="BR120" i="1"/>
  <c r="BR119" i="1"/>
  <c r="BR118" i="1"/>
  <c r="BR117" i="1"/>
  <c r="BR116" i="1"/>
  <c r="C111" i="4" l="1"/>
  <c r="C110" i="4"/>
  <c r="C108" i="4"/>
  <c r="C100" i="4"/>
  <c r="C99" i="4"/>
  <c r="C98" i="4"/>
  <c r="C95" i="4"/>
  <c r="C94" i="4"/>
  <c r="C93" i="4"/>
  <c r="C92" i="4"/>
  <c r="C91" i="4"/>
  <c r="C82" i="4"/>
  <c r="C81" i="4"/>
  <c r="C78" i="4"/>
  <c r="C72" i="4"/>
  <c r="C70" i="4"/>
  <c r="C69" i="4"/>
  <c r="C68" i="4"/>
  <c r="C67" i="4"/>
  <c r="C66" i="4"/>
  <c r="C65" i="4"/>
  <c r="C64" i="4"/>
  <c r="C63" i="4"/>
  <c r="C62" i="4"/>
  <c r="C61" i="4"/>
  <c r="C60" i="4"/>
  <c r="C59" i="4"/>
  <c r="C58" i="4"/>
  <c r="C57" i="4"/>
  <c r="C56" i="4"/>
  <c r="C55" i="4"/>
  <c r="C54" i="4"/>
  <c r="C141" i="3"/>
  <c r="C142" i="3"/>
  <c r="C143" i="3"/>
  <c r="C144" i="3"/>
  <c r="C145" i="3"/>
  <c r="C146" i="3"/>
  <c r="C147" i="3"/>
  <c r="C148" i="3"/>
  <c r="C149" i="3"/>
  <c r="C150" i="3"/>
  <c r="C151" i="3"/>
  <c r="C152" i="3"/>
  <c r="C153" i="3"/>
  <c r="C154" i="3"/>
  <c r="C155" i="3"/>
  <c r="C156" i="3"/>
  <c r="C157" i="3"/>
  <c r="C158" i="3"/>
  <c r="C159" i="3"/>
  <c r="C160" i="3"/>
  <c r="C161" i="3"/>
  <c r="C162" i="3"/>
  <c r="C163" i="3"/>
  <c r="C164" i="3"/>
  <c r="C165" i="3"/>
  <c r="C166" i="3"/>
  <c r="C167" i="3"/>
  <c r="C168" i="3"/>
  <c r="C169" i="3"/>
  <c r="C170" i="3"/>
  <c r="C171" i="3"/>
  <c r="C172" i="3"/>
  <c r="C173" i="3"/>
  <c r="C174" i="3"/>
  <c r="C175" i="3"/>
  <c r="C176" i="3"/>
  <c r="C177" i="3"/>
  <c r="C178" i="3"/>
  <c r="C179" i="3"/>
  <c r="C180" i="3"/>
  <c r="C181" i="3"/>
  <c r="C182" i="3"/>
  <c r="C183" i="3"/>
  <c r="C184" i="3"/>
  <c r="C185" i="3"/>
  <c r="C186" i="3"/>
  <c r="C187" i="3"/>
  <c r="C188" i="3"/>
  <c r="C189" i="3"/>
  <c r="C190" i="3"/>
  <c r="C191" i="3"/>
  <c r="C192" i="3"/>
  <c r="C193" i="3"/>
  <c r="C194" i="3"/>
  <c r="C195" i="3"/>
  <c r="C196" i="3"/>
  <c r="C197" i="3"/>
  <c r="C198" i="3"/>
  <c r="C199" i="3"/>
  <c r="C200" i="3"/>
  <c r="C201" i="3"/>
  <c r="C202" i="3"/>
  <c r="C203" i="3"/>
  <c r="C204" i="3"/>
  <c r="C205" i="3"/>
  <c r="C206" i="3"/>
  <c r="C207" i="3"/>
  <c r="C208" i="3"/>
  <c r="C209" i="3"/>
  <c r="C210" i="3"/>
  <c r="C211" i="3"/>
  <c r="C212" i="3"/>
  <c r="C213" i="3"/>
  <c r="C214" i="3"/>
  <c r="C215" i="3"/>
  <c r="C216" i="3"/>
  <c r="C217" i="3"/>
  <c r="C218" i="3"/>
  <c r="C219" i="3"/>
  <c r="C220" i="3"/>
  <c r="C221" i="3"/>
  <c r="C222" i="3"/>
  <c r="C223" i="3"/>
  <c r="C224" i="3"/>
  <c r="C225" i="3"/>
  <c r="C226" i="3"/>
  <c r="C227" i="3"/>
  <c r="C52" i="4"/>
  <c r="AH102" i="1"/>
  <c r="AH104" i="1"/>
  <c r="AH109" i="1"/>
  <c r="C6" i="4"/>
  <c r="C4" i="4"/>
  <c r="C51" i="4"/>
  <c r="C50" i="4"/>
  <c r="C49" i="4"/>
  <c r="C48" i="4"/>
  <c r="C47" i="4"/>
  <c r="C46" i="4"/>
  <c r="C45" i="4"/>
  <c r="C44" i="4"/>
  <c r="C43" i="4"/>
  <c r="C42" i="4"/>
  <c r="C41" i="4"/>
  <c r="C40" i="4"/>
  <c r="C39" i="4"/>
  <c r="C38" i="4"/>
  <c r="C37" i="4"/>
  <c r="C36" i="4"/>
  <c r="C35" i="4"/>
  <c r="C34" i="4"/>
  <c r="C33" i="4"/>
  <c r="C32" i="4"/>
  <c r="C31" i="4"/>
  <c r="C30" i="4"/>
  <c r="C29" i="4"/>
  <c r="C28" i="4"/>
  <c r="C27" i="4"/>
  <c r="C26" i="4"/>
  <c r="C25" i="4"/>
  <c r="C24" i="4"/>
  <c r="C23" i="4"/>
  <c r="C22" i="4"/>
  <c r="C21" i="4"/>
  <c r="C20" i="4"/>
  <c r="C19" i="4"/>
  <c r="C17" i="4"/>
  <c r="C16" i="4"/>
  <c r="C15" i="4"/>
  <c r="C14" i="4"/>
  <c r="C13" i="4"/>
  <c r="C12" i="4"/>
  <c r="C11" i="4"/>
  <c r="C10" i="4"/>
  <c r="C9" i="4"/>
  <c r="C8" i="4"/>
  <c r="C7" i="4"/>
  <c r="C5" i="4"/>
  <c r="AH115" i="1"/>
  <c r="AH114" i="1"/>
  <c r="AH113" i="1"/>
  <c r="AH112" i="1"/>
  <c r="AH111" i="1"/>
  <c r="AH107" i="1"/>
  <c r="AH106" i="1"/>
  <c r="AH105" i="1"/>
  <c r="AH101" i="1"/>
  <c r="AH100" i="1"/>
  <c r="AX44" i="13" l="1"/>
  <c r="AX45" i="13"/>
  <c r="AI45" i="13"/>
  <c r="AC45" i="13"/>
  <c r="AX43" i="13"/>
  <c r="AI44" i="13"/>
  <c r="AI43" i="13"/>
  <c r="AC44" i="13"/>
  <c r="AC43" i="13"/>
  <c r="T208" i="5"/>
  <c r="X129" i="7"/>
  <c r="Y27" i="6"/>
  <c r="Y25" i="6"/>
  <c r="Y23" i="6"/>
  <c r="X126" i="7"/>
  <c r="X127" i="7"/>
  <c r="X128" i="7"/>
  <c r="X26" i="6"/>
  <c r="X24" i="6"/>
  <c r="X22" i="6"/>
  <c r="X130" i="7"/>
  <c r="X27" i="6"/>
  <c r="X25" i="6"/>
  <c r="X23" i="6"/>
  <c r="X131" i="7"/>
  <c r="Y26" i="6"/>
  <c r="Y24" i="6"/>
  <c r="Y22" i="6"/>
  <c r="Y47" i="13"/>
  <c r="T47" i="13"/>
  <c r="W46" i="13"/>
  <c r="Y49" i="13"/>
  <c r="T49" i="13"/>
  <c r="W48" i="13"/>
  <c r="Y43" i="13"/>
  <c r="T43" i="13"/>
  <c r="W42" i="13"/>
  <c r="Y41" i="13"/>
  <c r="T41" i="13"/>
  <c r="W40" i="13"/>
  <c r="Y45" i="13"/>
  <c r="T45" i="13"/>
  <c r="W44" i="13"/>
  <c r="Y29" i="13"/>
  <c r="T29" i="13"/>
  <c r="W28" i="13"/>
  <c r="Y27" i="13"/>
  <c r="T27" i="13"/>
  <c r="W26" i="13"/>
  <c r="Y33" i="13"/>
  <c r="T33" i="13"/>
  <c r="W32" i="13"/>
  <c r="Y31" i="13"/>
  <c r="T31" i="13"/>
  <c r="W30" i="13"/>
  <c r="Y37" i="13"/>
  <c r="T37" i="13"/>
  <c r="W36" i="13"/>
  <c r="Y35" i="13"/>
  <c r="T35" i="13"/>
  <c r="W34" i="13"/>
  <c r="Y39" i="13"/>
  <c r="T39" i="13"/>
  <c r="W38" i="13"/>
  <c r="Y24" i="13"/>
  <c r="T24" i="13"/>
  <c r="W22" i="13"/>
  <c r="AB21" i="13"/>
  <c r="U21" i="13"/>
  <c r="Y20" i="13"/>
  <c r="T20" i="13"/>
  <c r="X25" i="13"/>
  <c r="R25" i="13"/>
  <c r="W19" i="13"/>
  <c r="AB18" i="13"/>
  <c r="U18" i="13"/>
  <c r="AB10" i="13"/>
  <c r="U11" i="13"/>
  <c r="U10" i="13"/>
  <c r="R11" i="13"/>
  <c r="W25" i="13"/>
  <c r="U19" i="13"/>
  <c r="T18" i="13"/>
  <c r="T11" i="13"/>
  <c r="T10" i="13"/>
  <c r="W49" i="13"/>
  <c r="T48" i="13"/>
  <c r="Y42" i="13"/>
  <c r="T42" i="13"/>
  <c r="W41" i="13"/>
  <c r="Y40" i="13"/>
  <c r="W45" i="13"/>
  <c r="Y44" i="13"/>
  <c r="W29" i="13"/>
  <c r="T28" i="13"/>
  <c r="Y26" i="13"/>
  <c r="W33" i="13"/>
  <c r="T32" i="13"/>
  <c r="Y30" i="13"/>
  <c r="W37" i="13"/>
  <c r="T36" i="13"/>
  <c r="Y34" i="13"/>
  <c r="W39" i="13"/>
  <c r="T38" i="13"/>
  <c r="Y22" i="13"/>
  <c r="X21" i="13"/>
  <c r="W20" i="13"/>
  <c r="U25" i="13"/>
  <c r="T19" i="13"/>
  <c r="R18" i="13"/>
  <c r="Y10" i="13"/>
  <c r="X47" i="13"/>
  <c r="R47" i="13"/>
  <c r="AB46" i="13"/>
  <c r="U46" i="13"/>
  <c r="X49" i="13"/>
  <c r="R49" i="13"/>
  <c r="AB48" i="13"/>
  <c r="U48" i="13"/>
  <c r="X43" i="13"/>
  <c r="R43" i="13"/>
  <c r="AB42" i="13"/>
  <c r="U42" i="13"/>
  <c r="X41" i="13"/>
  <c r="R41" i="13"/>
  <c r="AB40" i="13"/>
  <c r="U40" i="13"/>
  <c r="X45" i="13"/>
  <c r="R45" i="13"/>
  <c r="AB44" i="13"/>
  <c r="U44" i="13"/>
  <c r="X29" i="13"/>
  <c r="R29" i="13"/>
  <c r="AB28" i="13"/>
  <c r="U28" i="13"/>
  <c r="X27" i="13"/>
  <c r="R27" i="13"/>
  <c r="AB26" i="13"/>
  <c r="U26" i="13"/>
  <c r="X33" i="13"/>
  <c r="R33" i="13"/>
  <c r="AB32" i="13"/>
  <c r="U32" i="13"/>
  <c r="X31" i="13"/>
  <c r="R31" i="13"/>
  <c r="AB30" i="13"/>
  <c r="U30" i="13"/>
  <c r="X37" i="13"/>
  <c r="R37" i="13"/>
  <c r="AB36" i="13"/>
  <c r="U36" i="13"/>
  <c r="X35" i="13"/>
  <c r="R35" i="13"/>
  <c r="AB34" i="13"/>
  <c r="U34" i="13"/>
  <c r="X39" i="13"/>
  <c r="R39" i="13"/>
  <c r="AB38" i="13"/>
  <c r="U38" i="13"/>
  <c r="X24" i="13"/>
  <c r="R24" i="13"/>
  <c r="AB22" i="13"/>
  <c r="U22" i="13"/>
  <c r="Y21" i="13"/>
  <c r="T21" i="13"/>
  <c r="X20" i="13"/>
  <c r="R20" i="13"/>
  <c r="AB19" i="13"/>
  <c r="Y18" i="13"/>
  <c r="W11" i="13"/>
  <c r="R10" i="13"/>
  <c r="W47" i="13"/>
  <c r="Y46" i="13"/>
  <c r="T46" i="13"/>
  <c r="Y48" i="13"/>
  <c r="W43" i="13"/>
  <c r="T40" i="13"/>
  <c r="T44" i="13"/>
  <c r="Y28" i="13"/>
  <c r="W27" i="13"/>
  <c r="T26" i="13"/>
  <c r="Y32" i="13"/>
  <c r="W31" i="13"/>
  <c r="T30" i="13"/>
  <c r="Y36" i="13"/>
  <c r="W35" i="13"/>
  <c r="T34" i="13"/>
  <c r="Y38" i="13"/>
  <c r="W24" i="13"/>
  <c r="T22" i="13"/>
  <c r="R21" i="13"/>
  <c r="AB25" i="13"/>
  <c r="Y19" i="13"/>
  <c r="X18" i="13"/>
  <c r="Y11" i="13"/>
  <c r="U47" i="13"/>
  <c r="X46" i="13"/>
  <c r="U43" i="13"/>
  <c r="X42" i="13"/>
  <c r="U45" i="13"/>
  <c r="X44" i="13"/>
  <c r="U27" i="13"/>
  <c r="X26" i="13"/>
  <c r="U31" i="13"/>
  <c r="X30" i="13"/>
  <c r="U35" i="13"/>
  <c r="X34" i="13"/>
  <c r="U24" i="13"/>
  <c r="X22" i="13"/>
  <c r="U20" i="13"/>
  <c r="R19" i="13"/>
  <c r="X10" i="13"/>
  <c r="R46" i="13"/>
  <c r="AB49" i="13"/>
  <c r="R42" i="13"/>
  <c r="AB41" i="13"/>
  <c r="R44" i="13"/>
  <c r="R26" i="13"/>
  <c r="AB37" i="13"/>
  <c r="R22" i="13"/>
  <c r="U49" i="13"/>
  <c r="X48" i="13"/>
  <c r="U41" i="13"/>
  <c r="X40" i="13"/>
  <c r="U29" i="13"/>
  <c r="X28" i="13"/>
  <c r="U33" i="13"/>
  <c r="X32" i="13"/>
  <c r="U37" i="13"/>
  <c r="X36" i="13"/>
  <c r="U39" i="13"/>
  <c r="X38" i="13"/>
  <c r="W21" i="13"/>
  <c r="T25" i="13"/>
  <c r="AB11" i="13"/>
  <c r="AB24" i="13"/>
  <c r="X19" i="13"/>
  <c r="AB29" i="13"/>
  <c r="R30" i="13"/>
  <c r="AB39" i="13"/>
  <c r="W18" i="13"/>
  <c r="AB47" i="13"/>
  <c r="R48" i="13"/>
  <c r="AB43" i="13"/>
  <c r="R40" i="13"/>
  <c r="AB45" i="13"/>
  <c r="R28" i="13"/>
  <c r="AB27" i="13"/>
  <c r="R32" i="13"/>
  <c r="AB31" i="13"/>
  <c r="R36" i="13"/>
  <c r="AB35" i="13"/>
  <c r="R38" i="13"/>
  <c r="AB20" i="13"/>
  <c r="X11" i="13"/>
  <c r="AB33" i="13"/>
  <c r="R34" i="13"/>
  <c r="Y25" i="13"/>
  <c r="R10" i="6"/>
  <c r="T4" i="6"/>
  <c r="T5" i="6"/>
  <c r="T6" i="6"/>
  <c r="AI278" i="5"/>
  <c r="AX19" i="13"/>
  <c r="AI19" i="13"/>
  <c r="AX18" i="13"/>
  <c r="AI18" i="13"/>
  <c r="W207" i="5"/>
  <c r="Y208" i="5"/>
  <c r="U208" i="5"/>
  <c r="V207" i="5"/>
  <c r="X208" i="5"/>
  <c r="AB207" i="5"/>
  <c r="Y207" i="5"/>
  <c r="U207" i="5"/>
  <c r="W208" i="5"/>
  <c r="X207" i="5"/>
  <c r="T207" i="5"/>
  <c r="AB208" i="5"/>
  <c r="V208" i="5"/>
  <c r="R25" i="5"/>
  <c r="R54" i="13"/>
  <c r="W54" i="13"/>
  <c r="Y54" i="13"/>
  <c r="U54" i="13"/>
  <c r="X54" i="13"/>
  <c r="V54" i="13"/>
  <c r="T54" i="13"/>
  <c r="Y53" i="13"/>
  <c r="Y52" i="13"/>
  <c r="Y51" i="13"/>
  <c r="R50" i="13"/>
  <c r="Y50" i="13"/>
  <c r="W51" i="13"/>
  <c r="V53" i="13"/>
  <c r="X53" i="13"/>
  <c r="X52" i="13"/>
  <c r="X51" i="13"/>
  <c r="W53" i="13"/>
  <c r="W52" i="13"/>
  <c r="U53" i="13"/>
  <c r="U52" i="13"/>
  <c r="U51" i="13"/>
  <c r="U50" i="13"/>
  <c r="T51" i="13"/>
  <c r="R51" i="13"/>
  <c r="V51" i="13"/>
  <c r="T53" i="13"/>
  <c r="T52" i="13"/>
  <c r="V50" i="13"/>
  <c r="R52" i="13"/>
  <c r="V52" i="13"/>
  <c r="R53" i="13"/>
  <c r="W50" i="13"/>
  <c r="X50" i="13"/>
  <c r="T50" i="13"/>
  <c r="AB100" i="13"/>
  <c r="R99" i="13"/>
  <c r="Y100" i="13"/>
  <c r="AB99" i="13"/>
  <c r="U99" i="13"/>
  <c r="T99" i="13"/>
  <c r="X100" i="13"/>
  <c r="Y99" i="13"/>
  <c r="T100" i="13"/>
  <c r="W100" i="13"/>
  <c r="X99" i="13"/>
  <c r="V100" i="13"/>
  <c r="W99" i="13"/>
  <c r="U100" i="13"/>
  <c r="V99" i="13"/>
  <c r="R100" i="13"/>
  <c r="Y98" i="13"/>
  <c r="AB97" i="13"/>
  <c r="W98" i="13"/>
  <c r="R97" i="13"/>
  <c r="X98" i="13"/>
  <c r="Y97" i="13"/>
  <c r="X97" i="13"/>
  <c r="V98" i="13"/>
  <c r="W97" i="13"/>
  <c r="AB98" i="13"/>
  <c r="U98" i="13"/>
  <c r="V97" i="13"/>
  <c r="T98" i="13"/>
  <c r="U97" i="13"/>
  <c r="R98" i="13"/>
  <c r="T97" i="13"/>
  <c r="R313" i="5"/>
  <c r="AB314" i="5"/>
  <c r="X315" i="5"/>
  <c r="R314" i="5"/>
  <c r="Y314" i="5"/>
  <c r="T313" i="5"/>
  <c r="Y315" i="5"/>
  <c r="U315" i="5"/>
  <c r="W315" i="5"/>
  <c r="U313" i="5"/>
  <c r="T314" i="5"/>
  <c r="AB315" i="5"/>
  <c r="U314" i="5"/>
  <c r="AB313" i="5"/>
  <c r="V313" i="5"/>
  <c r="R315" i="5"/>
  <c r="W314" i="5"/>
  <c r="W313" i="5"/>
  <c r="V314" i="5"/>
  <c r="T315" i="5"/>
  <c r="X313" i="5"/>
  <c r="Y313" i="5"/>
  <c r="X314" i="5"/>
  <c r="V315" i="5"/>
  <c r="U166" i="8"/>
  <c r="W166" i="8"/>
  <c r="X166" i="8"/>
  <c r="Y166" i="8"/>
  <c r="T166" i="8"/>
  <c r="AB166" i="8"/>
  <c r="AB237" i="5"/>
  <c r="AB236" i="5"/>
  <c r="AB235" i="5"/>
  <c r="AB234" i="5"/>
  <c r="AB233" i="5"/>
  <c r="AB232" i="5"/>
  <c r="AB231" i="5"/>
  <c r="AB230" i="5"/>
  <c r="AB229" i="5"/>
  <c r="AB228" i="5"/>
  <c r="AB227" i="5"/>
  <c r="AB226" i="5"/>
  <c r="AB225" i="5"/>
  <c r="AI72" i="5"/>
  <c r="AI73" i="5"/>
  <c r="AI74" i="5"/>
  <c r="AI75" i="5"/>
  <c r="AI76" i="5"/>
  <c r="AI77" i="5"/>
  <c r="AI78" i="5"/>
  <c r="AI79" i="5"/>
  <c r="AI80" i="5"/>
  <c r="AI81" i="5"/>
  <c r="AI82" i="5"/>
  <c r="AI83" i="5"/>
  <c r="AI84" i="5"/>
  <c r="AI85" i="5"/>
  <c r="AI86" i="5"/>
  <c r="AI87" i="5"/>
  <c r="AI88" i="5"/>
  <c r="AI89" i="5"/>
  <c r="AI90" i="5"/>
  <c r="AI91" i="5"/>
  <c r="AI92" i="5"/>
  <c r="AI93" i="5"/>
  <c r="AI94" i="5"/>
  <c r="AI95" i="5"/>
  <c r="AI96" i="5"/>
  <c r="AI97" i="5"/>
  <c r="AI98" i="5"/>
  <c r="AI99" i="5"/>
  <c r="AI100" i="5"/>
  <c r="AI101" i="5"/>
  <c r="AI102" i="5"/>
  <c r="AI103" i="5"/>
  <c r="AI104" i="5"/>
  <c r="AI105" i="5"/>
  <c r="AI106" i="5"/>
  <c r="AI62" i="5"/>
  <c r="AI63" i="5"/>
  <c r="AI64" i="5"/>
  <c r="AI65" i="5"/>
  <c r="AI66" i="5"/>
  <c r="AI67" i="5"/>
  <c r="AI68" i="5"/>
  <c r="AI69" i="5"/>
  <c r="AI70" i="5"/>
  <c r="AI71" i="5"/>
  <c r="AI42" i="5"/>
  <c r="AI43" i="5"/>
  <c r="T12" i="6"/>
  <c r="T11" i="6"/>
  <c r="AB74" i="13"/>
  <c r="Y74" i="13"/>
  <c r="X74" i="13"/>
  <c r="W74" i="13"/>
  <c r="U74" i="13"/>
  <c r="T74" i="13"/>
  <c r="R74" i="13"/>
  <c r="AB63" i="8"/>
  <c r="AX40" i="5"/>
  <c r="AB57" i="8"/>
  <c r="Y51" i="8"/>
  <c r="X51" i="8"/>
  <c r="U51" i="8"/>
  <c r="T51" i="8"/>
  <c r="R48" i="8"/>
  <c r="Y48" i="8"/>
  <c r="X48" i="8"/>
  <c r="U48" i="8"/>
  <c r="T48" i="8"/>
  <c r="AB312" i="5"/>
  <c r="Y312" i="5"/>
  <c r="X312" i="5"/>
  <c r="W312" i="5"/>
  <c r="V312" i="5"/>
  <c r="U312" i="5"/>
  <c r="AB311" i="5"/>
  <c r="Y311" i="5"/>
  <c r="X311" i="5"/>
  <c r="W311" i="5"/>
  <c r="V311" i="5"/>
  <c r="U311" i="5"/>
  <c r="AB310" i="5"/>
  <c r="Y310" i="5"/>
  <c r="X310" i="5"/>
  <c r="W310" i="5"/>
  <c r="V310" i="5"/>
  <c r="U310" i="5"/>
  <c r="AB309" i="5"/>
  <c r="Y309" i="5"/>
  <c r="X309" i="5"/>
  <c r="W309" i="5"/>
  <c r="V309" i="5"/>
  <c r="U309" i="5"/>
  <c r="AB308" i="5"/>
  <c r="Y308" i="5"/>
  <c r="X308" i="5"/>
  <c r="W308" i="5"/>
  <c r="V308" i="5"/>
  <c r="U308" i="5"/>
  <c r="AB307" i="5"/>
  <c r="Y307" i="5"/>
  <c r="X307" i="5"/>
  <c r="W307" i="5"/>
  <c r="V307" i="5"/>
  <c r="U307" i="5"/>
  <c r="AB306" i="5"/>
  <c r="Y306" i="5"/>
  <c r="X306" i="5"/>
  <c r="W306" i="5"/>
  <c r="V306" i="5"/>
  <c r="U306" i="5"/>
  <c r="AB305" i="5"/>
  <c r="Y305" i="5"/>
  <c r="X305" i="5"/>
  <c r="W305" i="5"/>
  <c r="V305" i="5"/>
  <c r="U305" i="5"/>
  <c r="AB304" i="5"/>
  <c r="Y304" i="5"/>
  <c r="X304" i="5"/>
  <c r="W304" i="5"/>
  <c r="V304" i="5"/>
  <c r="U304" i="5"/>
  <c r="AB303" i="5"/>
  <c r="Y303" i="5"/>
  <c r="X303" i="5"/>
  <c r="W303" i="5"/>
  <c r="V303" i="5"/>
  <c r="U303" i="5"/>
  <c r="AB302" i="5"/>
  <c r="Y302" i="5"/>
  <c r="X302" i="5"/>
  <c r="W302" i="5"/>
  <c r="V302" i="5"/>
  <c r="U302" i="5"/>
  <c r="AB301" i="5"/>
  <c r="Y301" i="5"/>
  <c r="X301" i="5"/>
  <c r="W301" i="5"/>
  <c r="V301" i="5"/>
  <c r="U301" i="5"/>
  <c r="AB300" i="5"/>
  <c r="Y300" i="5"/>
  <c r="X300" i="5"/>
  <c r="W300" i="5"/>
  <c r="V300" i="5"/>
  <c r="U300" i="5"/>
  <c r="AB299" i="5"/>
  <c r="Y299" i="5"/>
  <c r="X299" i="5"/>
  <c r="W299" i="5"/>
  <c r="V299" i="5"/>
  <c r="U299" i="5"/>
  <c r="AB298" i="5"/>
  <c r="Y298" i="5"/>
  <c r="X298" i="5"/>
  <c r="W298" i="5"/>
  <c r="V298" i="5"/>
  <c r="U298" i="5"/>
  <c r="AB297" i="5"/>
  <c r="Y297" i="5"/>
  <c r="X297" i="5"/>
  <c r="W297" i="5"/>
  <c r="V297" i="5"/>
  <c r="U297" i="5"/>
  <c r="AB296" i="5"/>
  <c r="Y296" i="5"/>
  <c r="X296" i="5"/>
  <c r="W296" i="5"/>
  <c r="V296" i="5"/>
  <c r="U296" i="5"/>
  <c r="AB295" i="5"/>
  <c r="Y295" i="5"/>
  <c r="X295" i="5"/>
  <c r="W295" i="5"/>
  <c r="V295" i="5"/>
  <c r="U295" i="5"/>
  <c r="AB294" i="5"/>
  <c r="Y294" i="5"/>
  <c r="X294" i="5"/>
  <c r="W294" i="5"/>
  <c r="V294" i="5"/>
  <c r="U294" i="5"/>
  <c r="AB293" i="5"/>
  <c r="Y293" i="5"/>
  <c r="X293" i="5"/>
  <c r="W293" i="5"/>
  <c r="V293" i="5"/>
  <c r="U293" i="5"/>
  <c r="AB292" i="5"/>
  <c r="Y292" i="5"/>
  <c r="X292" i="5"/>
  <c r="W292" i="5"/>
  <c r="V292" i="5"/>
  <c r="U292" i="5"/>
  <c r="AB291" i="5"/>
  <c r="Y291" i="5"/>
  <c r="X291" i="5"/>
  <c r="W291" i="5"/>
  <c r="V291" i="5"/>
  <c r="U291" i="5"/>
  <c r="AB290" i="5"/>
  <c r="Y290" i="5"/>
  <c r="X290" i="5"/>
  <c r="W290" i="5"/>
  <c r="V290" i="5"/>
  <c r="U290" i="5"/>
  <c r="AB289" i="5"/>
  <c r="Y289" i="5"/>
  <c r="X289" i="5"/>
  <c r="W289" i="5"/>
  <c r="V289" i="5"/>
  <c r="U289" i="5"/>
  <c r="U157" i="5"/>
  <c r="X157" i="5"/>
  <c r="AB157" i="5"/>
  <c r="Y157" i="5"/>
  <c r="W157" i="5"/>
  <c r="Y75" i="10"/>
  <c r="X75" i="10"/>
  <c r="W75" i="10"/>
  <c r="V75" i="10"/>
  <c r="U75" i="10"/>
  <c r="T75" i="10"/>
  <c r="Y42" i="10"/>
  <c r="Y43" i="10"/>
  <c r="Y44" i="10"/>
  <c r="Y45" i="10"/>
  <c r="Y46" i="10"/>
  <c r="Y47" i="10"/>
  <c r="Y48" i="10"/>
  <c r="Y49" i="10"/>
  <c r="Y50" i="10"/>
  <c r="X42" i="10"/>
  <c r="X43" i="10"/>
  <c r="X44" i="10"/>
  <c r="X45" i="10"/>
  <c r="X46" i="10"/>
  <c r="X47" i="10"/>
  <c r="X48" i="10"/>
  <c r="X49" i="10"/>
  <c r="X50" i="10"/>
  <c r="R63" i="8"/>
  <c r="U194" i="10"/>
  <c r="U197" i="10"/>
  <c r="V197" i="10"/>
  <c r="W197" i="10"/>
  <c r="X194" i="10"/>
  <c r="X197" i="10"/>
  <c r="Y194" i="10"/>
  <c r="Y197" i="10"/>
  <c r="T194" i="10"/>
  <c r="X383" i="1"/>
  <c r="Y382" i="1"/>
  <c r="AB381" i="1"/>
  <c r="R380" i="1"/>
  <c r="Y383" i="1"/>
  <c r="W383" i="1"/>
  <c r="X382" i="1"/>
  <c r="Y381" i="1"/>
  <c r="AB380" i="1"/>
  <c r="X380" i="1"/>
  <c r="AB382" i="1"/>
  <c r="V383" i="1"/>
  <c r="W382" i="1"/>
  <c r="X381" i="1"/>
  <c r="Y380" i="1"/>
  <c r="U383" i="1"/>
  <c r="V382" i="1"/>
  <c r="W381" i="1"/>
  <c r="T383" i="1"/>
  <c r="U382" i="1"/>
  <c r="V381" i="1"/>
  <c r="W380" i="1"/>
  <c r="R382" i="1"/>
  <c r="R381" i="1"/>
  <c r="R383" i="1"/>
  <c r="T382" i="1"/>
  <c r="U381" i="1"/>
  <c r="V380" i="1"/>
  <c r="U380" i="1"/>
  <c r="T380" i="1"/>
  <c r="AB383" i="1"/>
  <c r="T381" i="1"/>
  <c r="AB52" i="1"/>
  <c r="T52" i="1"/>
  <c r="AB51" i="1"/>
  <c r="T51" i="1"/>
  <c r="AB379" i="1"/>
  <c r="Y379" i="1"/>
  <c r="X379" i="1"/>
  <c r="W379" i="1"/>
  <c r="V379" i="1"/>
  <c r="U379" i="1"/>
  <c r="T379" i="1"/>
  <c r="R379" i="1"/>
  <c r="U378" i="1"/>
  <c r="T378" i="1"/>
  <c r="U377" i="1"/>
  <c r="T377" i="1"/>
  <c r="U376" i="1"/>
  <c r="T376" i="1"/>
  <c r="U375" i="1"/>
  <c r="T375" i="1"/>
  <c r="U374" i="1"/>
  <c r="T374" i="1"/>
  <c r="U373" i="1"/>
  <c r="T373" i="1"/>
  <c r="U372" i="1"/>
  <c r="T372" i="1"/>
  <c r="U371" i="1"/>
  <c r="T371" i="1"/>
  <c r="U370" i="1"/>
  <c r="T370" i="1"/>
  <c r="U369" i="1"/>
  <c r="T369" i="1"/>
  <c r="U368" i="1"/>
  <c r="T368" i="1"/>
  <c r="U367" i="1"/>
  <c r="T367" i="1"/>
  <c r="U366" i="1"/>
  <c r="T366" i="1"/>
  <c r="U365" i="1"/>
  <c r="T365" i="1"/>
  <c r="U364" i="1"/>
  <c r="T364" i="1"/>
  <c r="U363" i="1"/>
  <c r="T363" i="1"/>
  <c r="U362" i="1"/>
  <c r="T362" i="1"/>
  <c r="U361" i="1"/>
  <c r="T361" i="1"/>
  <c r="U360" i="1"/>
  <c r="T360" i="1"/>
  <c r="U359" i="1"/>
  <c r="T359" i="1"/>
  <c r="U358" i="1"/>
  <c r="T358" i="1"/>
  <c r="U357" i="1"/>
  <c r="T357" i="1"/>
  <c r="U356" i="1"/>
  <c r="T356" i="1"/>
  <c r="U355" i="1"/>
  <c r="T355" i="1"/>
  <c r="U354" i="1"/>
  <c r="T354" i="1"/>
  <c r="U353" i="1"/>
  <c r="T353" i="1"/>
  <c r="U352" i="1"/>
  <c r="T352" i="1"/>
  <c r="U351" i="1"/>
  <c r="T351" i="1"/>
  <c r="U350" i="1"/>
  <c r="T350" i="1"/>
  <c r="U349" i="1"/>
  <c r="T349" i="1"/>
  <c r="U348" i="1"/>
  <c r="T348" i="1"/>
  <c r="U347" i="1"/>
  <c r="T347" i="1"/>
  <c r="U346" i="1"/>
  <c r="T346" i="1"/>
  <c r="U345" i="1"/>
  <c r="T345" i="1"/>
  <c r="U344" i="1"/>
  <c r="T344" i="1"/>
  <c r="U343" i="1"/>
  <c r="T343" i="1"/>
  <c r="U342" i="1"/>
  <c r="T342" i="1"/>
  <c r="U341" i="1"/>
  <c r="T341" i="1"/>
  <c r="AB195" i="1"/>
  <c r="Y195" i="1"/>
  <c r="X195" i="1"/>
  <c r="W195" i="1"/>
  <c r="V195" i="1"/>
  <c r="U195" i="1"/>
  <c r="T195" i="1"/>
  <c r="R195" i="1"/>
  <c r="AB194" i="1"/>
  <c r="Y194" i="1"/>
  <c r="X194" i="1"/>
  <c r="W194" i="1"/>
  <c r="V194" i="1"/>
  <c r="U194" i="1"/>
  <c r="T194" i="1"/>
  <c r="R194" i="1"/>
  <c r="AB193" i="1"/>
  <c r="Y193" i="1"/>
  <c r="X193" i="1"/>
  <c r="W193" i="1"/>
  <c r="V193" i="1"/>
  <c r="U193" i="1"/>
  <c r="T193" i="1"/>
  <c r="R193" i="1"/>
  <c r="AB192" i="1"/>
  <c r="Y192" i="1"/>
  <c r="X192" i="1"/>
  <c r="W192" i="1"/>
  <c r="V192" i="1"/>
  <c r="U192" i="1"/>
  <c r="T192" i="1"/>
  <c r="R192" i="1"/>
  <c r="AB191" i="1"/>
  <c r="Y191" i="1"/>
  <c r="X191" i="1"/>
  <c r="W191" i="1"/>
  <c r="V191" i="1"/>
  <c r="U191" i="1"/>
  <c r="T191" i="1"/>
  <c r="R191" i="1"/>
  <c r="AB190" i="1"/>
  <c r="Y190" i="1"/>
  <c r="X190" i="1"/>
  <c r="W190" i="1"/>
  <c r="V190" i="1"/>
  <c r="U190" i="1"/>
  <c r="T190" i="1"/>
  <c r="R190" i="1"/>
  <c r="AB189" i="1"/>
  <c r="Y189" i="1"/>
  <c r="X189" i="1"/>
  <c r="W189" i="1"/>
  <c r="V189" i="1"/>
  <c r="U189" i="1"/>
  <c r="T189" i="1"/>
  <c r="R189" i="1"/>
  <c r="AB188" i="1"/>
  <c r="Y188" i="1"/>
  <c r="X188" i="1"/>
  <c r="W188" i="1"/>
  <c r="V188" i="1"/>
  <c r="U188" i="1"/>
  <c r="T188" i="1"/>
  <c r="R188" i="1"/>
  <c r="AB187" i="1"/>
  <c r="Y187" i="1"/>
  <c r="X187" i="1"/>
  <c r="W187" i="1"/>
  <c r="V187" i="1"/>
  <c r="U187" i="1"/>
  <c r="T187" i="1"/>
  <c r="R187" i="1"/>
  <c r="AB186" i="1"/>
  <c r="Y186" i="1"/>
  <c r="X186" i="1"/>
  <c r="W186" i="1"/>
  <c r="V186" i="1"/>
  <c r="U186" i="1"/>
  <c r="T186" i="1"/>
  <c r="R186" i="1"/>
  <c r="AB185" i="1"/>
  <c r="Y185" i="1"/>
  <c r="X185" i="1"/>
  <c r="W185" i="1"/>
  <c r="V185" i="1"/>
  <c r="U185" i="1"/>
  <c r="T185" i="1"/>
  <c r="R185" i="1"/>
  <c r="AB184" i="1"/>
  <c r="Y184" i="1"/>
  <c r="X184" i="1"/>
  <c r="W184" i="1"/>
  <c r="V184" i="1"/>
  <c r="U184" i="1"/>
  <c r="T184" i="1"/>
  <c r="R184" i="1"/>
  <c r="AB183" i="1"/>
  <c r="Y183" i="1"/>
  <c r="X183" i="1"/>
  <c r="W183" i="1"/>
  <c r="V183" i="1"/>
  <c r="U183" i="1"/>
  <c r="T183" i="1"/>
  <c r="R183" i="1"/>
  <c r="AB182" i="1"/>
  <c r="Y182" i="1"/>
  <c r="X182" i="1"/>
  <c r="W182" i="1"/>
  <c r="V182" i="1"/>
  <c r="U182" i="1"/>
  <c r="T182" i="1"/>
  <c r="R182" i="1"/>
  <c r="AB181" i="1"/>
  <c r="Y181" i="1"/>
  <c r="X181" i="1"/>
  <c r="W181" i="1"/>
  <c r="V181" i="1"/>
  <c r="U181" i="1"/>
  <c r="T181" i="1"/>
  <c r="R181" i="1"/>
  <c r="AB180" i="1"/>
  <c r="Y180" i="1"/>
  <c r="X180" i="1"/>
  <c r="W180" i="1"/>
  <c r="V180" i="1"/>
  <c r="U180" i="1"/>
  <c r="T180" i="1"/>
  <c r="R180" i="1"/>
  <c r="AB179" i="1"/>
  <c r="Y179" i="1"/>
  <c r="X179" i="1"/>
  <c r="W179" i="1"/>
  <c r="V179" i="1"/>
  <c r="U179" i="1"/>
  <c r="T179" i="1"/>
  <c r="R179" i="1"/>
  <c r="AB178" i="1"/>
  <c r="Y178" i="1"/>
  <c r="X178" i="1"/>
  <c r="W178" i="1"/>
  <c r="V178" i="1"/>
  <c r="U178" i="1"/>
  <c r="T178" i="1"/>
  <c r="R178" i="1"/>
  <c r="AB177" i="1"/>
  <c r="Y177" i="1"/>
  <c r="X177" i="1"/>
  <c r="W177" i="1"/>
  <c r="V177" i="1"/>
  <c r="U177" i="1"/>
  <c r="T177" i="1"/>
  <c r="R177" i="1"/>
  <c r="AB176" i="1"/>
  <c r="Y176" i="1"/>
  <c r="X176" i="1"/>
  <c r="W176" i="1"/>
  <c r="V176" i="1"/>
  <c r="U176" i="1"/>
  <c r="T176" i="1"/>
  <c r="R176" i="1"/>
  <c r="AB175" i="1"/>
  <c r="Y175" i="1"/>
  <c r="X175" i="1"/>
  <c r="W175" i="1"/>
  <c r="V175" i="1"/>
  <c r="U175" i="1"/>
  <c r="T175" i="1"/>
  <c r="R175" i="1"/>
  <c r="AB174" i="1"/>
  <c r="Y174" i="1"/>
  <c r="X174" i="1"/>
  <c r="W174" i="1"/>
  <c r="V174" i="1"/>
  <c r="U174" i="1"/>
  <c r="T174" i="1"/>
  <c r="R174" i="1"/>
  <c r="AB173" i="1"/>
  <c r="Y173" i="1"/>
  <c r="X173" i="1"/>
  <c r="W173" i="1"/>
  <c r="V173" i="1"/>
  <c r="U173" i="1"/>
  <c r="T173" i="1"/>
  <c r="R173" i="1"/>
  <c r="AB172" i="1"/>
  <c r="Y172" i="1"/>
  <c r="X172" i="1"/>
  <c r="W172" i="1"/>
  <c r="V172" i="1"/>
  <c r="U172" i="1"/>
  <c r="T172" i="1"/>
  <c r="R172" i="1"/>
  <c r="AB170" i="1"/>
  <c r="Y170" i="1"/>
  <c r="X170" i="1"/>
  <c r="W170" i="1"/>
  <c r="V170" i="1"/>
  <c r="U170" i="1"/>
  <c r="T170" i="1"/>
  <c r="R170" i="1"/>
  <c r="AB169" i="1"/>
  <c r="Y169" i="1"/>
  <c r="X169" i="1"/>
  <c r="W169" i="1"/>
  <c r="V169" i="1"/>
  <c r="U169" i="1"/>
  <c r="T169" i="1"/>
  <c r="R169" i="1"/>
  <c r="AB168" i="1"/>
  <c r="Y168" i="1"/>
  <c r="X168" i="1"/>
  <c r="W168" i="1"/>
  <c r="V168" i="1"/>
  <c r="U168" i="1"/>
  <c r="T168" i="1"/>
  <c r="R168" i="1"/>
  <c r="AB167" i="1"/>
  <c r="Y167" i="1"/>
  <c r="X167" i="1"/>
  <c r="W167" i="1"/>
  <c r="V167" i="1"/>
  <c r="U167" i="1"/>
  <c r="T167" i="1"/>
  <c r="R167" i="1"/>
  <c r="AB166" i="1"/>
  <c r="Y166" i="1"/>
  <c r="X166" i="1"/>
  <c r="W166" i="1"/>
  <c r="V166" i="1"/>
  <c r="U166" i="1"/>
  <c r="T166" i="1"/>
  <c r="R166" i="1"/>
  <c r="AB171" i="1"/>
  <c r="Y171" i="1"/>
  <c r="X171" i="1"/>
  <c r="W171" i="1"/>
  <c r="V171" i="1"/>
  <c r="U171" i="1"/>
  <c r="T171" i="1"/>
  <c r="R171" i="1"/>
  <c r="Y275" i="1"/>
  <c r="X275" i="1"/>
  <c r="U275" i="1"/>
  <c r="T275" i="1"/>
  <c r="Y273" i="1"/>
  <c r="X273" i="1"/>
  <c r="U273" i="1"/>
  <c r="T273" i="1"/>
  <c r="Y271" i="1"/>
  <c r="X271" i="1"/>
  <c r="U271" i="1"/>
  <c r="T271" i="1"/>
  <c r="Y269" i="1"/>
  <c r="X269" i="1"/>
  <c r="U269" i="1"/>
  <c r="T269" i="1"/>
  <c r="Y267" i="1"/>
  <c r="X267" i="1"/>
  <c r="U267" i="1"/>
  <c r="T267" i="1"/>
  <c r="AB275" i="1"/>
  <c r="AB271" i="1"/>
  <c r="AB269" i="1"/>
  <c r="AB267" i="1"/>
  <c r="Y265" i="1"/>
  <c r="X265" i="1"/>
  <c r="U265" i="1"/>
  <c r="T265" i="1"/>
  <c r="R265" i="1"/>
  <c r="Y262" i="1"/>
  <c r="X262" i="1"/>
  <c r="U262" i="1"/>
  <c r="T262" i="1"/>
  <c r="R262" i="1"/>
  <c r="Y259" i="1"/>
  <c r="X259" i="1"/>
  <c r="U259" i="1"/>
  <c r="T259" i="1"/>
  <c r="R259" i="1"/>
  <c r="Y256" i="1"/>
  <c r="X256" i="1"/>
  <c r="U256" i="1"/>
  <c r="T256" i="1"/>
  <c r="R256" i="1"/>
  <c r="Y253" i="1"/>
  <c r="X253" i="1"/>
  <c r="U253" i="1"/>
  <c r="T253" i="1"/>
  <c r="R253" i="1"/>
  <c r="AB265" i="1"/>
  <c r="AB262" i="1"/>
  <c r="AB259" i="1"/>
  <c r="AB256" i="1"/>
  <c r="AB253" i="1"/>
  <c r="AB246" i="1"/>
  <c r="Y246" i="1"/>
  <c r="X246" i="1"/>
  <c r="U246" i="1"/>
  <c r="T246" i="1"/>
  <c r="R246" i="1"/>
  <c r="Y250" i="1"/>
  <c r="X250" i="1"/>
  <c r="U250" i="1"/>
  <c r="T250" i="1"/>
  <c r="Y248" i="1"/>
  <c r="X248" i="1"/>
  <c r="U248" i="1"/>
  <c r="T248" i="1"/>
  <c r="AB250" i="1"/>
  <c r="R250" i="1"/>
  <c r="AB244" i="1"/>
  <c r="Y244" i="1"/>
  <c r="X244" i="1"/>
  <c r="U244" i="1"/>
  <c r="T244" i="1"/>
  <c r="R244" i="1"/>
  <c r="AB242" i="1"/>
  <c r="Y242" i="1"/>
  <c r="X242" i="1"/>
  <c r="U242" i="1"/>
  <c r="T242" i="1"/>
  <c r="R242" i="1"/>
  <c r="AB240" i="1"/>
  <c r="Y240" i="1"/>
  <c r="X240" i="1"/>
  <c r="U240" i="1"/>
  <c r="T240" i="1"/>
  <c r="R240" i="1"/>
  <c r="AB237" i="1"/>
  <c r="Y237" i="1"/>
  <c r="X237" i="1"/>
  <c r="U237" i="1"/>
  <c r="T237" i="1"/>
  <c r="R237" i="1"/>
  <c r="AB234" i="1"/>
  <c r="Y234" i="1"/>
  <c r="X234" i="1"/>
  <c r="U234" i="1"/>
  <c r="T234" i="1"/>
  <c r="R234" i="1"/>
  <c r="AB231" i="1"/>
  <c r="Y231" i="1"/>
  <c r="X231" i="1"/>
  <c r="U231" i="1"/>
  <c r="T231" i="1"/>
  <c r="R231" i="1"/>
  <c r="R228" i="1"/>
  <c r="AB228" i="1"/>
  <c r="Y228" i="1"/>
  <c r="X228" i="1"/>
  <c r="U228" i="1"/>
  <c r="T228" i="1"/>
  <c r="U340" i="1"/>
  <c r="T340" i="1"/>
  <c r="V87" i="7"/>
  <c r="AB165" i="1"/>
  <c r="T165" i="1"/>
  <c r="U165" i="1"/>
  <c r="V165" i="1"/>
  <c r="W165" i="1"/>
  <c r="X165" i="1"/>
  <c r="Y165" i="1"/>
  <c r="R165" i="1"/>
  <c r="T198" i="1"/>
  <c r="U198" i="1"/>
  <c r="X198" i="1"/>
  <c r="Y198" i="1"/>
  <c r="T201" i="1"/>
  <c r="U201" i="1"/>
  <c r="X201" i="1"/>
  <c r="Y201" i="1"/>
  <c r="T204" i="1"/>
  <c r="U204" i="1"/>
  <c r="X204" i="1"/>
  <c r="Y204" i="1"/>
  <c r="T206" i="1"/>
  <c r="U206" i="1"/>
  <c r="X206" i="1"/>
  <c r="Y206" i="1"/>
  <c r="T208" i="1"/>
  <c r="U208" i="1"/>
  <c r="X208" i="1"/>
  <c r="Y208" i="1"/>
  <c r="T210" i="1"/>
  <c r="U210" i="1"/>
  <c r="X210" i="1"/>
  <c r="Y210" i="1"/>
  <c r="T213" i="1"/>
  <c r="U213" i="1"/>
  <c r="X213" i="1"/>
  <c r="Y213" i="1"/>
  <c r="T216" i="1"/>
  <c r="U216" i="1"/>
  <c r="X216" i="1"/>
  <c r="Y216" i="1"/>
  <c r="T219" i="1"/>
  <c r="U219" i="1"/>
  <c r="X219" i="1"/>
  <c r="Y219" i="1"/>
  <c r="T221" i="1"/>
  <c r="U221" i="1"/>
  <c r="X221" i="1"/>
  <c r="Y221" i="1"/>
  <c r="T223" i="1"/>
  <c r="U223" i="1"/>
  <c r="X223" i="1"/>
  <c r="Y223" i="1"/>
  <c r="T225" i="1"/>
  <c r="U225" i="1"/>
  <c r="X225" i="1"/>
  <c r="Y225" i="1"/>
  <c r="AB225" i="1"/>
  <c r="AB223" i="1"/>
  <c r="AB221" i="1"/>
  <c r="R213" i="1"/>
  <c r="AB213" i="1"/>
  <c r="R216" i="1"/>
  <c r="AB216" i="1"/>
  <c r="R219" i="1"/>
  <c r="AB219" i="1"/>
  <c r="R210" i="1"/>
  <c r="AB210" i="1"/>
  <c r="R208" i="1"/>
  <c r="AB208" i="1"/>
  <c r="R206" i="1"/>
  <c r="AB206" i="1"/>
  <c r="R204" i="1"/>
  <c r="AB204" i="1"/>
  <c r="R201" i="1"/>
  <c r="AB201" i="1"/>
  <c r="R198" i="1"/>
  <c r="AB198" i="1"/>
  <c r="T60" i="10"/>
  <c r="U60" i="10"/>
  <c r="V61" i="10"/>
  <c r="W62" i="10"/>
  <c r="V62" i="10"/>
  <c r="V60" i="10"/>
  <c r="W61" i="10"/>
  <c r="X62" i="10"/>
  <c r="Y62" i="10"/>
  <c r="W60" i="10"/>
  <c r="X61" i="10"/>
  <c r="Y60" i="10"/>
  <c r="X60" i="10"/>
  <c r="Y61" i="10"/>
  <c r="U61" i="10"/>
  <c r="T62" i="10"/>
  <c r="T61" i="10"/>
  <c r="U62" i="10"/>
  <c r="U187" i="10"/>
  <c r="Y187" i="10"/>
  <c r="U57" i="10"/>
  <c r="T187" i="10"/>
  <c r="X187" i="10"/>
  <c r="T57" i="10"/>
  <c r="Y57" i="10"/>
  <c r="W58" i="10"/>
  <c r="U59" i="10"/>
  <c r="Y59" i="10"/>
  <c r="W74" i="10"/>
  <c r="V57" i="10"/>
  <c r="T58" i="10"/>
  <c r="X58" i="10"/>
  <c r="V59" i="10"/>
  <c r="T74" i="10"/>
  <c r="X74" i="10"/>
  <c r="W57" i="10"/>
  <c r="U58" i="10"/>
  <c r="Y58" i="10"/>
  <c r="W59" i="10"/>
  <c r="U74" i="10"/>
  <c r="Y74" i="10"/>
  <c r="X57" i="10"/>
  <c r="V58" i="10"/>
  <c r="T59" i="10"/>
  <c r="X59" i="10"/>
  <c r="V74" i="10"/>
  <c r="AB56" i="10"/>
  <c r="U56" i="10"/>
  <c r="Y56" i="10"/>
  <c r="V56" i="10"/>
  <c r="W56" i="10"/>
  <c r="T56" i="10"/>
  <c r="X56" i="10"/>
  <c r="Y164" i="1"/>
  <c r="U164" i="1"/>
  <c r="W163" i="1"/>
  <c r="R163" i="1"/>
  <c r="Y162" i="1"/>
  <c r="U162" i="1"/>
  <c r="W161" i="1"/>
  <c r="R161" i="1"/>
  <c r="Y160" i="1"/>
  <c r="U160" i="1"/>
  <c r="W159" i="1"/>
  <c r="R159" i="1"/>
  <c r="X164" i="1"/>
  <c r="AB163" i="1"/>
  <c r="X162" i="1"/>
  <c r="T164" i="1"/>
  <c r="V163" i="1"/>
  <c r="T162" i="1"/>
  <c r="AB161" i="1"/>
  <c r="V161" i="1"/>
  <c r="X160" i="1"/>
  <c r="T160" i="1"/>
  <c r="AB159" i="1"/>
  <c r="V159" i="1"/>
  <c r="V164" i="1"/>
  <c r="Y163" i="1"/>
  <c r="R162" i="1"/>
  <c r="X161" i="1"/>
  <c r="AB160" i="1"/>
  <c r="U159" i="1"/>
  <c r="W162" i="1"/>
  <c r="V160" i="1"/>
  <c r="T163" i="1"/>
  <c r="Y161" i="1"/>
  <c r="X159" i="1"/>
  <c r="R164" i="1"/>
  <c r="X163" i="1"/>
  <c r="AB162" i="1"/>
  <c r="U161" i="1"/>
  <c r="W160" i="1"/>
  <c r="T159" i="1"/>
  <c r="AB164" i="1"/>
  <c r="U163" i="1"/>
  <c r="T161" i="1"/>
  <c r="Y159" i="1"/>
  <c r="W164" i="1"/>
  <c r="V162" i="1"/>
  <c r="R160" i="1"/>
  <c r="X14" i="6"/>
  <c r="X4" i="6"/>
  <c r="Y14" i="6"/>
  <c r="X165" i="8"/>
  <c r="T165" i="8"/>
  <c r="Y164" i="8"/>
  <c r="U164" i="8"/>
  <c r="AB163" i="8"/>
  <c r="W165" i="8"/>
  <c r="X164" i="8"/>
  <c r="T164" i="8"/>
  <c r="Y163" i="8"/>
  <c r="U163" i="8"/>
  <c r="AB165" i="8"/>
  <c r="W164" i="8"/>
  <c r="X163" i="8"/>
  <c r="T163" i="8"/>
  <c r="T167" i="8"/>
  <c r="Y165" i="8"/>
  <c r="U165" i="8"/>
  <c r="AB164" i="8"/>
  <c r="W131" i="8"/>
  <c r="AH131" i="8" s="1"/>
  <c r="W130" i="8"/>
  <c r="AH130" i="8" s="1"/>
  <c r="W91" i="8"/>
  <c r="X90" i="8"/>
  <c r="T90" i="8"/>
  <c r="Y89" i="8"/>
  <c r="U89" i="8"/>
  <c r="AB88" i="8"/>
  <c r="V88" i="8"/>
  <c r="W87" i="8"/>
  <c r="AB91" i="8"/>
  <c r="V91" i="8"/>
  <c r="W90" i="8"/>
  <c r="X89" i="8"/>
  <c r="T89" i="8"/>
  <c r="Y88" i="8"/>
  <c r="U88" i="8"/>
  <c r="AB87" i="8"/>
  <c r="V87" i="8"/>
  <c r="Y91" i="8"/>
  <c r="U91" i="8"/>
  <c r="AB90" i="8"/>
  <c r="V90" i="8"/>
  <c r="W89" i="8"/>
  <c r="X88" i="8"/>
  <c r="T88" i="8"/>
  <c r="Y87" i="8"/>
  <c r="U87" i="8"/>
  <c r="X91" i="8"/>
  <c r="T91" i="8"/>
  <c r="Y90" i="8"/>
  <c r="U90" i="8"/>
  <c r="AB89" i="8"/>
  <c r="V89" i="8"/>
  <c r="W88" i="8"/>
  <c r="X87" i="8"/>
  <c r="T87" i="8"/>
  <c r="W64" i="8"/>
  <c r="R64" i="8"/>
  <c r="X63" i="8"/>
  <c r="T63" i="8"/>
  <c r="Y54" i="8"/>
  <c r="U54" i="8"/>
  <c r="R43" i="8"/>
  <c r="R41" i="8"/>
  <c r="W43" i="8"/>
  <c r="Y42" i="8"/>
  <c r="U42" i="8"/>
  <c r="W41" i="8"/>
  <c r="Y34" i="8"/>
  <c r="U34" i="8"/>
  <c r="W33" i="8"/>
  <c r="Y32" i="8"/>
  <c r="U32" i="8"/>
  <c r="W31" i="8"/>
  <c r="Y30" i="8"/>
  <c r="U30" i="8"/>
  <c r="W29" i="8"/>
  <c r="Y28" i="8"/>
  <c r="U28" i="8"/>
  <c r="W27" i="8"/>
  <c r="Y26" i="8"/>
  <c r="U26" i="8"/>
  <c r="W25" i="8"/>
  <c r="Y24" i="8"/>
  <c r="U24" i="8"/>
  <c r="W23" i="8"/>
  <c r="Y22" i="8"/>
  <c r="U22" i="8"/>
  <c r="W21" i="8"/>
  <c r="Y20" i="8"/>
  <c r="U20" i="8"/>
  <c r="W19" i="8"/>
  <c r="Y18" i="8"/>
  <c r="U18" i="8"/>
  <c r="W17" i="8"/>
  <c r="W16" i="8"/>
  <c r="Y15" i="8"/>
  <c r="U15" i="8"/>
  <c r="AB64" i="8"/>
  <c r="V64" i="8"/>
  <c r="W63" i="8"/>
  <c r="Y57" i="8"/>
  <c r="U57" i="8"/>
  <c r="X54" i="8"/>
  <c r="T54" i="8"/>
  <c r="T42" i="8"/>
  <c r="AB43" i="8"/>
  <c r="V43" i="8"/>
  <c r="X42" i="8"/>
  <c r="AB41" i="8"/>
  <c r="V41" i="8"/>
  <c r="X34" i="8"/>
  <c r="AB33" i="8"/>
  <c r="V33" i="8"/>
  <c r="X32" i="8"/>
  <c r="AB31" i="8"/>
  <c r="V31" i="8"/>
  <c r="X30" i="8"/>
  <c r="AB29" i="8"/>
  <c r="V29" i="8"/>
  <c r="X28" i="8"/>
  <c r="AB27" i="8"/>
  <c r="V27" i="8"/>
  <c r="X26" i="8"/>
  <c r="AB25" i="8"/>
  <c r="V25" i="8"/>
  <c r="X24" i="8"/>
  <c r="AB23" i="8"/>
  <c r="V23" i="8"/>
  <c r="X22" i="8"/>
  <c r="AB21" i="8"/>
  <c r="V21" i="8"/>
  <c r="X20" i="8"/>
  <c r="AB19" i="8"/>
  <c r="V19" i="8"/>
  <c r="X18" i="8"/>
  <c r="AB17" i="8"/>
  <c r="V17" i="8"/>
  <c r="AB16" i="8"/>
  <c r="V16" i="8"/>
  <c r="X15" i="8"/>
  <c r="Y64" i="8"/>
  <c r="U64" i="8"/>
  <c r="X57" i="8"/>
  <c r="T57" i="8"/>
  <c r="W54" i="8"/>
  <c r="R54" i="8"/>
  <c r="R42" i="8"/>
  <c r="Y43" i="8"/>
  <c r="U43" i="8"/>
  <c r="W42" i="8"/>
  <c r="Y41" i="8"/>
  <c r="U41" i="8"/>
  <c r="W34" i="8"/>
  <c r="Y33" i="8"/>
  <c r="U33" i="8"/>
  <c r="W32" i="8"/>
  <c r="Y31" i="8"/>
  <c r="U31" i="8"/>
  <c r="W30" i="8"/>
  <c r="Y29" i="8"/>
  <c r="U29" i="8"/>
  <c r="W28" i="8"/>
  <c r="Y27" i="8"/>
  <c r="U27" i="8"/>
  <c r="W26" i="8"/>
  <c r="Y25" i="8"/>
  <c r="U25" i="8"/>
  <c r="W24" i="8"/>
  <c r="Y23" i="8"/>
  <c r="U23" i="8"/>
  <c r="W22" i="8"/>
  <c r="Y21" i="8"/>
  <c r="U21" i="8"/>
  <c r="W20" i="8"/>
  <c r="Y19" i="8"/>
  <c r="U19" i="8"/>
  <c r="W18" i="8"/>
  <c r="Y17" i="8"/>
  <c r="U17" i="8"/>
  <c r="Y16" i="8"/>
  <c r="U16" i="8"/>
  <c r="W15" i="8"/>
  <c r="X64" i="8"/>
  <c r="T64" i="8"/>
  <c r="Y63" i="8"/>
  <c r="U63" i="8"/>
  <c r="W57" i="8"/>
  <c r="R57" i="8"/>
  <c r="AB54" i="8"/>
  <c r="V54" i="8"/>
  <c r="V56" i="8" s="1"/>
  <c r="T43" i="8"/>
  <c r="T41" i="8"/>
  <c r="X43" i="8"/>
  <c r="AB42" i="8"/>
  <c r="V42" i="8"/>
  <c r="X41" i="8"/>
  <c r="AB34" i="8"/>
  <c r="V34" i="8"/>
  <c r="X33" i="8"/>
  <c r="AB32" i="8"/>
  <c r="V32" i="8"/>
  <c r="X31" i="8"/>
  <c r="AB30" i="8"/>
  <c r="V30" i="8"/>
  <c r="X29" i="8"/>
  <c r="AB28" i="8"/>
  <c r="V28" i="8"/>
  <c r="X27" i="8"/>
  <c r="AB26" i="8"/>
  <c r="V26" i="8"/>
  <c r="X25" i="8"/>
  <c r="AB24" i="8"/>
  <c r="V24" i="8"/>
  <c r="X23" i="8"/>
  <c r="AB22" i="8"/>
  <c r="V22" i="8"/>
  <c r="X21" i="8"/>
  <c r="AB20" i="8"/>
  <c r="V20" i="8"/>
  <c r="X19" i="8"/>
  <c r="AB18" i="8"/>
  <c r="V18" i="8"/>
  <c r="X17" i="8"/>
  <c r="X16" i="8"/>
  <c r="AB15" i="8"/>
  <c r="V15" i="8"/>
  <c r="Y55" i="10"/>
  <c r="U55" i="10"/>
  <c r="T18" i="10"/>
  <c r="Y16" i="10"/>
  <c r="Y15" i="10"/>
  <c r="X14" i="10"/>
  <c r="U13" i="10"/>
  <c r="U12" i="10"/>
  <c r="U11" i="10"/>
  <c r="U10" i="10"/>
  <c r="U9" i="10"/>
  <c r="U8" i="10"/>
  <c r="U7" i="10"/>
  <c r="R110" i="1"/>
  <c r="T108" i="1"/>
  <c r="X108" i="1"/>
  <c r="R103" i="1"/>
  <c r="AB59" i="1"/>
  <c r="AB55" i="1"/>
  <c r="W50" i="1"/>
  <c r="R50" i="1"/>
  <c r="X49" i="1"/>
  <c r="R49" i="1"/>
  <c r="X48" i="1"/>
  <c r="R48" i="1"/>
  <c r="V47" i="1"/>
  <c r="O47" i="1"/>
  <c r="U46" i="1"/>
  <c r="AB45" i="1"/>
  <c r="T45" i="1"/>
  <c r="X44" i="1"/>
  <c r="R44" i="1"/>
  <c r="V43" i="1"/>
  <c r="O43" i="1"/>
  <c r="U42" i="1"/>
  <c r="AB41" i="1"/>
  <c r="T41" i="1"/>
  <c r="X40" i="1"/>
  <c r="R40" i="1"/>
  <c r="X39" i="1"/>
  <c r="T39" i="1"/>
  <c r="Y38" i="1"/>
  <c r="U38" i="1"/>
  <c r="AB37" i="1"/>
  <c r="V37" i="1"/>
  <c r="W36" i="1"/>
  <c r="R36" i="1"/>
  <c r="X35" i="1"/>
  <c r="T35" i="1"/>
  <c r="Y34" i="1"/>
  <c r="U34" i="1"/>
  <c r="AB33" i="1"/>
  <c r="V33" i="1"/>
  <c r="O33" i="1"/>
  <c r="W32" i="1"/>
  <c r="R32" i="1"/>
  <c r="X31" i="1"/>
  <c r="T31" i="1"/>
  <c r="Y30" i="1"/>
  <c r="U30" i="1"/>
  <c r="AB29" i="1"/>
  <c r="V29" i="1"/>
  <c r="W28" i="1"/>
  <c r="R28" i="1"/>
  <c r="X27" i="1"/>
  <c r="T27" i="1"/>
  <c r="Y26" i="1"/>
  <c r="U26" i="1"/>
  <c r="AB25" i="1"/>
  <c r="V25" i="1"/>
  <c r="X24" i="1"/>
  <c r="T24" i="1"/>
  <c r="AB23" i="1"/>
  <c r="V23" i="1"/>
  <c r="W22" i="1"/>
  <c r="R22" i="1"/>
  <c r="X21" i="1"/>
  <c r="T21" i="1"/>
  <c r="AB11" i="1"/>
  <c r="V11" i="1"/>
  <c r="O11" i="1"/>
  <c r="W10" i="1"/>
  <c r="R10" i="1"/>
  <c r="X9" i="1"/>
  <c r="T9" i="1"/>
  <c r="X55" i="10"/>
  <c r="T55" i="10"/>
  <c r="X17" i="10"/>
  <c r="X16" i="10"/>
  <c r="X15" i="10"/>
  <c r="U14" i="10"/>
  <c r="T13" i="10"/>
  <c r="T12" i="10"/>
  <c r="T11" i="10"/>
  <c r="T10" i="10"/>
  <c r="T9" i="10"/>
  <c r="T8" i="10"/>
  <c r="T7" i="10"/>
  <c r="Y110" i="1"/>
  <c r="Y103" i="1"/>
  <c r="AB58" i="1"/>
  <c r="AB54" i="1"/>
  <c r="AB50" i="1"/>
  <c r="V50" i="1"/>
  <c r="V49" i="1"/>
  <c r="O49" i="1"/>
  <c r="V48" i="1"/>
  <c r="U47" i="1"/>
  <c r="AB46" i="1"/>
  <c r="T46" i="1"/>
  <c r="X45" i="1"/>
  <c r="R45" i="1"/>
  <c r="V44" i="1"/>
  <c r="O44" i="1"/>
  <c r="U43" i="1"/>
  <c r="AB42" i="1"/>
  <c r="T42" i="1"/>
  <c r="X41" i="1"/>
  <c r="R41" i="1"/>
  <c r="V40" i="1"/>
  <c r="O40" i="1"/>
  <c r="W39" i="1"/>
  <c r="R39" i="1"/>
  <c r="X38" i="1"/>
  <c r="T38" i="1"/>
  <c r="Y37" i="1"/>
  <c r="U37" i="1"/>
  <c r="AB36" i="1"/>
  <c r="V36" i="1"/>
  <c r="O36" i="1"/>
  <c r="W35" i="1"/>
  <c r="R35" i="1"/>
  <c r="X34" i="1"/>
  <c r="T34" i="1"/>
  <c r="Y33" i="1"/>
  <c r="U33" i="1"/>
  <c r="AB32" i="1"/>
  <c r="V32" i="1"/>
  <c r="W31" i="1"/>
  <c r="R31" i="1"/>
  <c r="X30" i="1"/>
  <c r="T30" i="1"/>
  <c r="Y29" i="1"/>
  <c r="U29" i="1"/>
  <c r="AB28" i="1"/>
  <c r="V28" i="1"/>
  <c r="W27" i="1"/>
  <c r="R27" i="1"/>
  <c r="X26" i="1"/>
  <c r="T26" i="1"/>
  <c r="Y25" i="1"/>
  <c r="U25" i="1"/>
  <c r="W24" i="1"/>
  <c r="R24" i="1"/>
  <c r="Y23" i="1"/>
  <c r="U23" i="1"/>
  <c r="AB22" i="1"/>
  <c r="V22" i="1"/>
  <c r="W21" i="1"/>
  <c r="R21" i="1"/>
  <c r="Y11" i="1"/>
  <c r="U11" i="1"/>
  <c r="AB10" i="1"/>
  <c r="V10" i="1"/>
  <c r="W9" i="1"/>
  <c r="R9" i="1"/>
  <c r="W55" i="10"/>
  <c r="X18" i="10"/>
  <c r="U17" i="10"/>
  <c r="U16" i="10"/>
  <c r="U15" i="10"/>
  <c r="T14" i="10"/>
  <c r="Y12" i="10"/>
  <c r="Y11" i="10"/>
  <c r="X110" i="1"/>
  <c r="R108" i="1"/>
  <c r="X103" i="1"/>
  <c r="AB57" i="1"/>
  <c r="AB53" i="1"/>
  <c r="Y50" i="1"/>
  <c r="U50" i="1"/>
  <c r="U49" i="1"/>
  <c r="U48" i="1"/>
  <c r="AB47" i="1"/>
  <c r="T47" i="1"/>
  <c r="X46" i="1"/>
  <c r="R46" i="1"/>
  <c r="V45" i="1"/>
  <c r="U44" i="1"/>
  <c r="AB43" i="1"/>
  <c r="T43" i="1"/>
  <c r="X42" i="1"/>
  <c r="R42" i="1"/>
  <c r="V41" i="1"/>
  <c r="O41" i="1"/>
  <c r="U40" i="1"/>
  <c r="AB39" i="1"/>
  <c r="V39" i="1"/>
  <c r="O39" i="1"/>
  <c r="W38" i="1"/>
  <c r="R38" i="1"/>
  <c r="X37" i="1"/>
  <c r="T37" i="1"/>
  <c r="Y36" i="1"/>
  <c r="U36" i="1"/>
  <c r="AB35" i="1"/>
  <c r="V35" i="1"/>
  <c r="W34" i="1"/>
  <c r="R34" i="1"/>
  <c r="X33" i="1"/>
  <c r="T33" i="1"/>
  <c r="Y32" i="1"/>
  <c r="U32" i="1"/>
  <c r="AB31" i="1"/>
  <c r="V31" i="1"/>
  <c r="W30" i="1"/>
  <c r="R30" i="1"/>
  <c r="X29" i="1"/>
  <c r="T29" i="1"/>
  <c r="Y28" i="1"/>
  <c r="U28" i="1"/>
  <c r="AB27" i="1"/>
  <c r="V27" i="1"/>
  <c r="O27" i="1"/>
  <c r="W26" i="1"/>
  <c r="R26" i="1"/>
  <c r="X25" i="1"/>
  <c r="T25" i="1"/>
  <c r="AB24" i="1"/>
  <c r="V24" i="1"/>
  <c r="X23" i="1"/>
  <c r="T23" i="1"/>
  <c r="Y22" i="1"/>
  <c r="U22" i="1"/>
  <c r="AB21" i="1"/>
  <c r="V21" i="1"/>
  <c r="X11" i="1"/>
  <c r="T11" i="1"/>
  <c r="Y10" i="1"/>
  <c r="U10" i="1"/>
  <c r="AB9" i="1"/>
  <c r="V9" i="1"/>
  <c r="AB55" i="10"/>
  <c r="V55" i="10"/>
  <c r="U18" i="10"/>
  <c r="T17" i="10"/>
  <c r="T16" i="10"/>
  <c r="T15" i="10"/>
  <c r="X13" i="10"/>
  <c r="X12" i="10"/>
  <c r="X11" i="10"/>
  <c r="T110" i="1"/>
  <c r="Y108" i="1"/>
  <c r="T103" i="1"/>
  <c r="AB60" i="1"/>
  <c r="AB56" i="1"/>
  <c r="X50" i="1"/>
  <c r="T50" i="1"/>
  <c r="AB49" i="1"/>
  <c r="T49" i="1"/>
  <c r="AB48" i="1"/>
  <c r="T48" i="1"/>
  <c r="X47" i="1"/>
  <c r="R47" i="1"/>
  <c r="V46" i="1"/>
  <c r="O46" i="1"/>
  <c r="U45" i="1"/>
  <c r="AB44" i="1"/>
  <c r="T44" i="1"/>
  <c r="X43" i="1"/>
  <c r="R43" i="1"/>
  <c r="V42" i="1"/>
  <c r="U41" i="1"/>
  <c r="AB40" i="1"/>
  <c r="T40" i="1"/>
  <c r="Y39" i="1"/>
  <c r="U39" i="1"/>
  <c r="AB38" i="1"/>
  <c r="V38" i="1"/>
  <c r="W37" i="1"/>
  <c r="R37" i="1"/>
  <c r="X36" i="1"/>
  <c r="T36" i="1"/>
  <c r="Y35" i="1"/>
  <c r="U35" i="1"/>
  <c r="AB34" i="1"/>
  <c r="V34" i="1"/>
  <c r="W33" i="1"/>
  <c r="R33" i="1"/>
  <c r="X32" i="1"/>
  <c r="Y31" i="1"/>
  <c r="O30" i="1"/>
  <c r="T28" i="1"/>
  <c r="V26" i="1"/>
  <c r="R23" i="1"/>
  <c r="U21" i="1"/>
  <c r="W11" i="1"/>
  <c r="Y9" i="1"/>
  <c r="U129" i="7"/>
  <c r="T128" i="7"/>
  <c r="Y128" i="7" s="1"/>
  <c r="W87" i="7"/>
  <c r="R87" i="7"/>
  <c r="T70" i="7"/>
  <c r="U31" i="1"/>
  <c r="W29" i="1"/>
  <c r="Y27" i="1"/>
  <c r="X22" i="1"/>
  <c r="R11" i="1"/>
  <c r="U9" i="1"/>
  <c r="U130" i="7"/>
  <c r="T129" i="7"/>
  <c r="Y129" i="7" s="1"/>
  <c r="U126" i="7"/>
  <c r="AB87" i="7"/>
  <c r="T73" i="7"/>
  <c r="AB30" i="1"/>
  <c r="R29" i="1"/>
  <c r="U27" i="1"/>
  <c r="W25" i="1"/>
  <c r="Y24" i="1"/>
  <c r="T22" i="1"/>
  <c r="X10" i="1"/>
  <c r="U131" i="7"/>
  <c r="T130" i="7"/>
  <c r="Y130" i="7" s="1"/>
  <c r="U127" i="7"/>
  <c r="T126" i="7"/>
  <c r="Y126" i="7" s="1"/>
  <c r="Y87" i="7"/>
  <c r="U87" i="7"/>
  <c r="T72" i="7"/>
  <c r="T32" i="1"/>
  <c r="V30" i="1"/>
  <c r="X28" i="1"/>
  <c r="AB26" i="1"/>
  <c r="R25" i="1"/>
  <c r="U24" i="1"/>
  <c r="W23" i="1"/>
  <c r="Y21" i="1"/>
  <c r="T10" i="1"/>
  <c r="T131" i="7"/>
  <c r="Y131" i="7" s="1"/>
  <c r="U128" i="7"/>
  <c r="T127" i="7"/>
  <c r="Y127" i="7" s="1"/>
  <c r="X87" i="7"/>
  <c r="T87" i="7"/>
  <c r="T71" i="7"/>
  <c r="W328" i="5"/>
  <c r="X327" i="5"/>
  <c r="T327" i="5"/>
  <c r="Y326" i="5"/>
  <c r="U326" i="5"/>
  <c r="X288" i="5"/>
  <c r="Y287" i="5"/>
  <c r="U287" i="5"/>
  <c r="AB286" i="5"/>
  <c r="V286" i="5"/>
  <c r="W285" i="5"/>
  <c r="X284" i="5"/>
  <c r="Y283" i="5"/>
  <c r="U283" i="5"/>
  <c r="AB282" i="5"/>
  <c r="V282" i="5"/>
  <c r="W281" i="5"/>
  <c r="W209" i="5"/>
  <c r="AB328" i="5"/>
  <c r="V328" i="5"/>
  <c r="W327" i="5"/>
  <c r="X326" i="5"/>
  <c r="T326" i="5"/>
  <c r="W288" i="5"/>
  <c r="X287" i="5"/>
  <c r="Y286" i="5"/>
  <c r="U286" i="5"/>
  <c r="AB285" i="5"/>
  <c r="V285" i="5"/>
  <c r="W284" i="5"/>
  <c r="X283" i="5"/>
  <c r="Y282" i="5"/>
  <c r="U282" i="5"/>
  <c r="AB281" i="5"/>
  <c r="V281" i="5"/>
  <c r="AB209" i="5"/>
  <c r="V209" i="5"/>
  <c r="X38" i="5"/>
  <c r="T38" i="5"/>
  <c r="Y37" i="5"/>
  <c r="U37" i="5"/>
  <c r="AB36" i="5"/>
  <c r="V36" i="5"/>
  <c r="W35" i="5"/>
  <c r="X34" i="5"/>
  <c r="T34" i="5"/>
  <c r="Y33" i="5"/>
  <c r="U33" i="5"/>
  <c r="AB32" i="5"/>
  <c r="V32" i="5"/>
  <c r="Y328" i="5"/>
  <c r="U328" i="5"/>
  <c r="AB327" i="5"/>
  <c r="V327" i="5"/>
  <c r="W326" i="5"/>
  <c r="AB288" i="5"/>
  <c r="V288" i="5"/>
  <c r="W287" i="5"/>
  <c r="X286" i="5"/>
  <c r="Y285" i="5"/>
  <c r="U285" i="5"/>
  <c r="AB284" i="5"/>
  <c r="V284" i="5"/>
  <c r="W283" i="5"/>
  <c r="X282" i="5"/>
  <c r="Y281" i="5"/>
  <c r="U281" i="5"/>
  <c r="X328" i="5"/>
  <c r="T328" i="5"/>
  <c r="Y327" i="5"/>
  <c r="U327" i="5"/>
  <c r="AB326" i="5"/>
  <c r="V326" i="5"/>
  <c r="Y288" i="5"/>
  <c r="U288" i="5"/>
  <c r="AB287" i="5"/>
  <c r="V287" i="5"/>
  <c r="W286" i="5"/>
  <c r="X285" i="5"/>
  <c r="Y284" i="5"/>
  <c r="U284" i="5"/>
  <c r="AB283" i="5"/>
  <c r="V283" i="5"/>
  <c r="W282" i="5"/>
  <c r="X281" i="5"/>
  <c r="X209" i="5"/>
  <c r="T209" i="5"/>
  <c r="V38" i="5"/>
  <c r="AB37" i="5"/>
  <c r="T37" i="5"/>
  <c r="X36" i="5"/>
  <c r="V35" i="5"/>
  <c r="AB34" i="5"/>
  <c r="U34" i="5"/>
  <c r="X33" i="5"/>
  <c r="W32" i="5"/>
  <c r="W31" i="5"/>
  <c r="X30" i="5"/>
  <c r="T30" i="5"/>
  <c r="Y29" i="5"/>
  <c r="U29" i="5"/>
  <c r="AB28" i="5"/>
  <c r="V28" i="5"/>
  <c r="W27" i="5"/>
  <c r="R27" i="5"/>
  <c r="X26" i="5"/>
  <c r="T26" i="5"/>
  <c r="Y25" i="5"/>
  <c r="U25" i="5"/>
  <c r="AB24" i="5"/>
  <c r="V24" i="5"/>
  <c r="W23" i="5"/>
  <c r="R23" i="5"/>
  <c r="X22" i="5"/>
  <c r="T22" i="5"/>
  <c r="Y21" i="5"/>
  <c r="U21" i="5"/>
  <c r="X20" i="5"/>
  <c r="T20" i="5"/>
  <c r="W19" i="5"/>
  <c r="Y18" i="5"/>
  <c r="U18" i="5"/>
  <c r="X17" i="5"/>
  <c r="T17" i="5"/>
  <c r="U16" i="5"/>
  <c r="X15" i="5"/>
  <c r="T15" i="5"/>
  <c r="W14" i="5"/>
  <c r="AB13" i="5"/>
  <c r="V13" i="5"/>
  <c r="X12" i="5"/>
  <c r="T12" i="5"/>
  <c r="W11" i="5"/>
  <c r="AB10" i="5"/>
  <c r="T10" i="5"/>
  <c r="W9" i="5"/>
  <c r="AB8" i="5"/>
  <c r="V8" i="5"/>
  <c r="Y7" i="5"/>
  <c r="U7" i="5"/>
  <c r="W6" i="5"/>
  <c r="AB5" i="5"/>
  <c r="V5" i="5"/>
  <c r="Y4" i="5"/>
  <c r="T4" i="5"/>
  <c r="AB38" i="5"/>
  <c r="U38" i="5"/>
  <c r="X37" i="5"/>
  <c r="W36" i="5"/>
  <c r="AB35" i="5"/>
  <c r="U35" i="5"/>
  <c r="Y34" i="5"/>
  <c r="W33" i="5"/>
  <c r="U32" i="5"/>
  <c r="AB31" i="5"/>
  <c r="V31" i="5"/>
  <c r="W30" i="5"/>
  <c r="X29" i="5"/>
  <c r="T29" i="5"/>
  <c r="Y28" i="5"/>
  <c r="U28" i="5"/>
  <c r="AB27" i="5"/>
  <c r="V27" i="5"/>
  <c r="W26" i="5"/>
  <c r="R26" i="5"/>
  <c r="X25" i="5"/>
  <c r="T25" i="5"/>
  <c r="Y24" i="5"/>
  <c r="U24" i="5"/>
  <c r="AB23" i="5"/>
  <c r="V23" i="5"/>
  <c r="W22" i="5"/>
  <c r="R22" i="5"/>
  <c r="X21" i="5"/>
  <c r="T21" i="5"/>
  <c r="W20" i="5"/>
  <c r="AB19" i="5"/>
  <c r="V19" i="5"/>
  <c r="X18" i="5"/>
  <c r="T18" i="5"/>
  <c r="W17" i="5"/>
  <c r="AB16" i="5"/>
  <c r="T16" i="5"/>
  <c r="W15" i="5"/>
  <c r="AB14" i="5"/>
  <c r="V14" i="5"/>
  <c r="Y13" i="5"/>
  <c r="U13" i="5"/>
  <c r="W12" i="5"/>
  <c r="AB11" i="5"/>
  <c r="V11" i="5"/>
  <c r="Y10" i="5"/>
  <c r="AB9" i="5"/>
  <c r="V9" i="5"/>
  <c r="Y8" i="5"/>
  <c r="U8" i="5"/>
  <c r="X7" i="5"/>
  <c r="AB6" i="5"/>
  <c r="V6" i="5"/>
  <c r="Y5" i="5"/>
  <c r="U5" i="5"/>
  <c r="X4" i="5"/>
  <c r="Y209" i="5"/>
  <c r="Y38" i="5"/>
  <c r="W37" i="5"/>
  <c r="U36" i="5"/>
  <c r="Y35" i="5"/>
  <c r="T35" i="5"/>
  <c r="W34" i="5"/>
  <c r="V33" i="5"/>
  <c r="Y32" i="5"/>
  <c r="T32" i="5"/>
  <c r="Y31" i="5"/>
  <c r="U31" i="5"/>
  <c r="AB30" i="5"/>
  <c r="V30" i="5"/>
  <c r="W29" i="5"/>
  <c r="X28" i="5"/>
  <c r="T28" i="5"/>
  <c r="Y27" i="5"/>
  <c r="U27" i="5"/>
  <c r="AB26" i="5"/>
  <c r="V26" i="5"/>
  <c r="W25" i="5"/>
  <c r="X24" i="5"/>
  <c r="T24" i="5"/>
  <c r="Y23" i="5"/>
  <c r="U23" i="5"/>
  <c r="AB22" i="5"/>
  <c r="V22" i="5"/>
  <c r="W21" i="5"/>
  <c r="AB20" i="5"/>
  <c r="V20" i="5"/>
  <c r="Y19" i="5"/>
  <c r="U19" i="5"/>
  <c r="W18" i="5"/>
  <c r="AB17" i="5"/>
  <c r="V17" i="5"/>
  <c r="Y16" i="5"/>
  <c r="AB15" i="5"/>
  <c r="V15" i="5"/>
  <c r="Y14" i="5"/>
  <c r="U14" i="5"/>
  <c r="X13" i="5"/>
  <c r="AB12" i="5"/>
  <c r="V12" i="5"/>
  <c r="Y11" i="5"/>
  <c r="U11" i="5"/>
  <c r="W10" i="5"/>
  <c r="Y9" i="5"/>
  <c r="U9" i="5"/>
  <c r="X8" i="5"/>
  <c r="T8" i="5"/>
  <c r="W7" i="5"/>
  <c r="Y6" i="5"/>
  <c r="U6" i="5"/>
  <c r="X5" i="5"/>
  <c r="T5" i="5"/>
  <c r="W4" i="5"/>
  <c r="U209" i="5"/>
  <c r="W38" i="5"/>
  <c r="V37" i="5"/>
  <c r="Y36" i="5"/>
  <c r="T36" i="5"/>
  <c r="X35" i="5"/>
  <c r="V34" i="5"/>
  <c r="AB33" i="5"/>
  <c r="T33" i="5"/>
  <c r="X32" i="5"/>
  <c r="X31" i="5"/>
  <c r="T31" i="5"/>
  <c r="Y30" i="5"/>
  <c r="U30" i="5"/>
  <c r="AB29" i="5"/>
  <c r="V29" i="5"/>
  <c r="W28" i="5"/>
  <c r="X27" i="5"/>
  <c r="T27" i="5"/>
  <c r="Y26" i="5"/>
  <c r="U26" i="5"/>
  <c r="AB25" i="5"/>
  <c r="V25" i="5"/>
  <c r="W24" i="5"/>
  <c r="R24" i="5"/>
  <c r="X23" i="5"/>
  <c r="T23" i="5"/>
  <c r="Y22" i="5"/>
  <c r="U22" i="5"/>
  <c r="AB21" i="5"/>
  <c r="V21" i="5"/>
  <c r="Y20" i="5"/>
  <c r="U20" i="5"/>
  <c r="X19" i="5"/>
  <c r="AB18" i="5"/>
  <c r="V18" i="5"/>
  <c r="Y17" i="5"/>
  <c r="U17" i="5"/>
  <c r="W16" i="5"/>
  <c r="Y15" i="5"/>
  <c r="U15" i="5"/>
  <c r="X14" i="5"/>
  <c r="T14" i="5"/>
  <c r="W13" i="5"/>
  <c r="Y12" i="5"/>
  <c r="U12" i="5"/>
  <c r="X11" i="5"/>
  <c r="T11" i="5"/>
  <c r="U10" i="5"/>
  <c r="X9" i="5"/>
  <c r="T9" i="5"/>
  <c r="W8" i="5"/>
  <c r="AB7" i="5"/>
  <c r="V7" i="5"/>
  <c r="X6" i="5"/>
  <c r="T6" i="5"/>
  <c r="W5" i="5"/>
  <c r="AB4" i="5"/>
  <c r="U4" i="5"/>
  <c r="Y4" i="6"/>
  <c r="T10" i="6"/>
  <c r="X10" i="6"/>
  <c r="R4" i="6"/>
  <c r="U10" i="6"/>
  <c r="Y10" i="6"/>
  <c r="T13" i="6"/>
  <c r="F77" i="3"/>
  <c r="AI47" i="10" l="1"/>
  <c r="AI39" i="13"/>
  <c r="W96" i="1"/>
  <c r="V96" i="1"/>
  <c r="W93" i="1"/>
  <c r="V93" i="1"/>
  <c r="W83" i="1"/>
  <c r="V83" i="1"/>
  <c r="AH83" i="1" l="1"/>
  <c r="AH96" i="1"/>
  <c r="AH93" i="1"/>
  <c r="AH70" i="1" l="1"/>
  <c r="AH69" i="1"/>
  <c r="AH68" i="1"/>
  <c r="AH67" i="1"/>
  <c r="AH66" i="1"/>
  <c r="AH65" i="1"/>
  <c r="AH64" i="1"/>
  <c r="AH63" i="1"/>
  <c r="AH62" i="1"/>
  <c r="AH61" i="1"/>
  <c r="AI68" i="1"/>
  <c r="AI70" i="1"/>
  <c r="AI69" i="1"/>
  <c r="AI67" i="1"/>
  <c r="AI66" i="1"/>
  <c r="AI65" i="1"/>
  <c r="AI64" i="1"/>
  <c r="AI63" i="1"/>
  <c r="AI62" i="1"/>
  <c r="G45" i="4" l="1"/>
  <c r="F45" i="4"/>
  <c r="X10" i="10" l="1"/>
  <c r="X9" i="10"/>
  <c r="X8" i="10"/>
  <c r="X7" i="10"/>
  <c r="Y10" i="10"/>
  <c r="Y9" i="10"/>
  <c r="Y8" i="10"/>
  <c r="Y7" i="10"/>
  <c r="BY42" i="8"/>
  <c r="BY41" i="8"/>
  <c r="X5" i="8" l="1"/>
  <c r="Y5" i="8"/>
  <c r="AI4" i="8"/>
  <c r="AI6" i="8"/>
  <c r="AX6" i="8"/>
  <c r="AH6" i="8"/>
  <c r="AX5" i="8"/>
  <c r="AH5" i="8" l="1"/>
  <c r="AI5" i="8"/>
  <c r="BY29" i="8" l="1"/>
  <c r="BY28" i="8"/>
  <c r="BY27" i="8"/>
  <c r="BY26" i="8"/>
  <c r="BY25" i="8"/>
  <c r="BY24" i="8"/>
  <c r="BY23" i="8"/>
  <c r="BY22" i="8"/>
  <c r="BY21" i="8"/>
  <c r="BY20" i="8"/>
  <c r="BY18" i="8"/>
  <c r="BY17" i="8"/>
  <c r="BY16" i="8"/>
  <c r="BY15" i="8"/>
  <c r="AX4" i="8"/>
  <c r="AH4" i="8"/>
  <c r="AX7" i="8"/>
  <c r="AX8" i="8"/>
  <c r="AX9" i="8"/>
  <c r="AX10" i="8"/>
  <c r="AX11" i="8"/>
  <c r="AX12" i="8"/>
  <c r="AX13" i="8"/>
  <c r="AX14" i="8"/>
  <c r="AX383" i="1" l="1"/>
  <c r="AI383" i="1"/>
  <c r="AG383" i="1"/>
  <c r="AF383" i="1"/>
  <c r="AX382" i="1"/>
  <c r="AI382" i="1"/>
  <c r="AG382" i="1"/>
  <c r="AF382" i="1"/>
  <c r="AX381" i="1"/>
  <c r="AI381" i="1"/>
  <c r="AG381" i="1"/>
  <c r="AF381" i="1"/>
  <c r="AX380" i="1"/>
  <c r="AI380" i="1"/>
  <c r="AG380" i="1"/>
  <c r="AF380" i="1"/>
  <c r="AX379" i="1"/>
  <c r="AI379" i="1"/>
  <c r="AG379" i="1"/>
  <c r="AF379" i="1"/>
  <c r="AX378" i="1"/>
  <c r="AI378" i="1"/>
  <c r="AG378" i="1"/>
  <c r="AF378" i="1"/>
  <c r="AC378" i="1"/>
  <c r="AX377" i="1"/>
  <c r="AI377" i="1"/>
  <c r="AG377" i="1"/>
  <c r="AF377" i="1"/>
  <c r="AC377" i="1"/>
  <c r="AX376" i="1"/>
  <c r="AI376" i="1"/>
  <c r="AG376" i="1"/>
  <c r="AF376" i="1"/>
  <c r="AC376" i="1"/>
  <c r="AX375" i="1"/>
  <c r="AI375" i="1"/>
  <c r="AG375" i="1"/>
  <c r="AF375" i="1"/>
  <c r="AC375" i="1"/>
  <c r="AX374" i="1"/>
  <c r="AI374" i="1"/>
  <c r="AG374" i="1"/>
  <c r="AF374" i="1"/>
  <c r="AC374" i="1"/>
  <c r="AX373" i="1"/>
  <c r="AI373" i="1"/>
  <c r="AG373" i="1"/>
  <c r="AF373" i="1"/>
  <c r="AC373" i="1"/>
  <c r="AX372" i="1"/>
  <c r="AI372" i="1"/>
  <c r="AG372" i="1"/>
  <c r="AF372" i="1"/>
  <c r="AC372" i="1"/>
  <c r="AX371" i="1"/>
  <c r="AI371" i="1"/>
  <c r="AG371" i="1"/>
  <c r="AF371" i="1"/>
  <c r="AC371" i="1"/>
  <c r="AX370" i="1"/>
  <c r="AI370" i="1"/>
  <c r="AG370" i="1"/>
  <c r="AF370" i="1"/>
  <c r="AC370" i="1"/>
  <c r="AX369" i="1"/>
  <c r="AI369" i="1"/>
  <c r="AG369" i="1"/>
  <c r="AF369" i="1"/>
  <c r="AC369" i="1"/>
  <c r="AX368" i="1"/>
  <c r="AI368" i="1"/>
  <c r="AG368" i="1"/>
  <c r="AF368" i="1"/>
  <c r="AC368" i="1"/>
  <c r="AX367" i="1"/>
  <c r="AI367" i="1"/>
  <c r="AG367" i="1"/>
  <c r="AF367" i="1"/>
  <c r="AC367" i="1"/>
  <c r="AX366" i="1"/>
  <c r="AI366" i="1"/>
  <c r="AG366" i="1"/>
  <c r="AF366" i="1"/>
  <c r="AC366" i="1"/>
  <c r="AX365" i="1"/>
  <c r="AI365" i="1"/>
  <c r="AG365" i="1"/>
  <c r="AF365" i="1"/>
  <c r="AC365" i="1"/>
  <c r="AX364" i="1"/>
  <c r="AI364" i="1"/>
  <c r="AG364" i="1"/>
  <c r="AF364" i="1"/>
  <c r="AC364" i="1"/>
  <c r="AX363" i="1"/>
  <c r="AI363" i="1"/>
  <c r="AG363" i="1"/>
  <c r="AF363" i="1"/>
  <c r="AC363" i="1"/>
  <c r="AX362" i="1"/>
  <c r="AI362" i="1"/>
  <c r="AG362" i="1"/>
  <c r="AF362" i="1"/>
  <c r="AC362" i="1"/>
  <c r="AX361" i="1"/>
  <c r="AI361" i="1"/>
  <c r="AG361" i="1"/>
  <c r="AF361" i="1"/>
  <c r="AC361" i="1"/>
  <c r="AX360" i="1"/>
  <c r="AI360" i="1"/>
  <c r="AG360" i="1"/>
  <c r="AF360" i="1"/>
  <c r="AC360" i="1"/>
  <c r="AX359" i="1"/>
  <c r="AI359" i="1"/>
  <c r="AG359" i="1"/>
  <c r="AF359" i="1"/>
  <c r="AC359" i="1"/>
  <c r="AX358" i="1"/>
  <c r="AI358" i="1"/>
  <c r="AG358" i="1"/>
  <c r="AF358" i="1"/>
  <c r="AC358" i="1"/>
  <c r="AX357" i="1"/>
  <c r="AI357" i="1"/>
  <c r="AG357" i="1"/>
  <c r="AF357" i="1"/>
  <c r="AC357" i="1"/>
  <c r="AX356" i="1"/>
  <c r="AI356" i="1"/>
  <c r="AG356" i="1"/>
  <c r="AF356" i="1"/>
  <c r="AC356" i="1"/>
  <c r="AX355" i="1"/>
  <c r="AI355" i="1"/>
  <c r="AG355" i="1"/>
  <c r="AF355" i="1"/>
  <c r="AC355" i="1"/>
  <c r="AX354" i="1"/>
  <c r="AI354" i="1"/>
  <c r="AG354" i="1"/>
  <c r="AF354" i="1"/>
  <c r="AC354" i="1"/>
  <c r="AX353" i="1"/>
  <c r="AI353" i="1"/>
  <c r="AG353" i="1"/>
  <c r="AF353" i="1"/>
  <c r="AC353" i="1"/>
  <c r="AX352" i="1"/>
  <c r="AI352" i="1"/>
  <c r="AG352" i="1"/>
  <c r="AF352" i="1"/>
  <c r="AC352" i="1"/>
  <c r="AX351" i="1"/>
  <c r="AI351" i="1"/>
  <c r="AG351" i="1"/>
  <c r="AF351" i="1"/>
  <c r="AC351" i="1"/>
  <c r="AX350" i="1"/>
  <c r="AI350" i="1"/>
  <c r="AG350" i="1"/>
  <c r="AF350" i="1"/>
  <c r="AC350" i="1"/>
  <c r="AX349" i="1"/>
  <c r="AI349" i="1"/>
  <c r="AG349" i="1"/>
  <c r="AF349" i="1"/>
  <c r="AC349" i="1"/>
  <c r="AX348" i="1"/>
  <c r="AI348" i="1"/>
  <c r="AG348" i="1"/>
  <c r="AF348" i="1"/>
  <c r="AC348" i="1"/>
  <c r="AX347" i="1"/>
  <c r="AI347" i="1"/>
  <c r="AG347" i="1"/>
  <c r="AF347" i="1"/>
  <c r="AC347" i="1"/>
  <c r="AX346" i="1"/>
  <c r="AI346" i="1"/>
  <c r="AG346" i="1"/>
  <c r="AF346" i="1"/>
  <c r="AC346" i="1"/>
  <c r="AX345" i="1"/>
  <c r="AI345" i="1"/>
  <c r="AG345" i="1"/>
  <c r="AF345" i="1"/>
  <c r="AC345" i="1"/>
  <c r="AX344" i="1"/>
  <c r="AI344" i="1"/>
  <c r="AG344" i="1"/>
  <c r="AF344" i="1"/>
  <c r="AC344" i="1"/>
  <c r="AX343" i="1"/>
  <c r="AI343" i="1"/>
  <c r="AG343" i="1"/>
  <c r="AF343" i="1"/>
  <c r="AC343" i="1"/>
  <c r="AX342" i="1"/>
  <c r="AI342" i="1"/>
  <c r="AG342" i="1"/>
  <c r="AF342" i="1"/>
  <c r="AC342" i="1"/>
  <c r="AX341" i="1"/>
  <c r="AI341" i="1"/>
  <c r="AG341" i="1"/>
  <c r="AF341" i="1"/>
  <c r="AC341" i="1"/>
  <c r="AC178" i="1"/>
  <c r="AC179" i="1"/>
  <c r="AC180" i="1"/>
  <c r="AX195" i="1"/>
  <c r="AI195" i="1"/>
  <c r="AG195" i="1"/>
  <c r="AF195" i="1"/>
  <c r="AC195" i="1"/>
  <c r="AX194" i="1"/>
  <c r="AI194" i="1"/>
  <c r="AG194" i="1"/>
  <c r="AF194" i="1"/>
  <c r="AC194" i="1"/>
  <c r="AX193" i="1"/>
  <c r="AI193" i="1"/>
  <c r="AG193" i="1"/>
  <c r="AF193" i="1"/>
  <c r="AC193" i="1"/>
  <c r="AX192" i="1"/>
  <c r="AI192" i="1"/>
  <c r="AG192" i="1"/>
  <c r="AF192" i="1"/>
  <c r="AC192" i="1"/>
  <c r="AX191" i="1"/>
  <c r="AI191" i="1"/>
  <c r="AG191" i="1"/>
  <c r="AF191" i="1"/>
  <c r="AC191" i="1"/>
  <c r="AX190" i="1"/>
  <c r="AI190" i="1"/>
  <c r="AG190" i="1"/>
  <c r="AF190" i="1"/>
  <c r="AC190" i="1"/>
  <c r="AX189" i="1"/>
  <c r="AI189" i="1"/>
  <c r="AG189" i="1"/>
  <c r="AF189" i="1"/>
  <c r="AC189" i="1"/>
  <c r="AX188" i="1"/>
  <c r="AI188" i="1"/>
  <c r="AG188" i="1"/>
  <c r="AF188" i="1"/>
  <c r="AC188" i="1"/>
  <c r="AX187" i="1"/>
  <c r="AI187" i="1"/>
  <c r="AG187" i="1"/>
  <c r="AF187" i="1"/>
  <c r="AC187" i="1"/>
  <c r="AX186" i="1"/>
  <c r="AI186" i="1"/>
  <c r="AG186" i="1"/>
  <c r="AF186" i="1"/>
  <c r="AC186" i="1"/>
  <c r="AX185" i="1"/>
  <c r="AI185" i="1"/>
  <c r="AG185" i="1"/>
  <c r="AF185" i="1"/>
  <c r="AC185" i="1"/>
  <c r="AX184" i="1"/>
  <c r="AI184" i="1"/>
  <c r="AG184" i="1"/>
  <c r="AF184" i="1"/>
  <c r="AC184" i="1"/>
  <c r="AX183" i="1"/>
  <c r="AI183" i="1"/>
  <c r="AG183" i="1"/>
  <c r="AF183" i="1"/>
  <c r="AC183" i="1"/>
  <c r="AX182" i="1"/>
  <c r="AI182" i="1"/>
  <c r="AG182" i="1"/>
  <c r="AF182" i="1"/>
  <c r="AC182" i="1"/>
  <c r="AX181" i="1"/>
  <c r="AI181" i="1"/>
  <c r="AG181" i="1"/>
  <c r="AF181" i="1"/>
  <c r="AC181" i="1"/>
  <c r="AX180" i="1"/>
  <c r="AI180" i="1"/>
  <c r="AG180" i="1"/>
  <c r="AF180" i="1"/>
  <c r="AX179" i="1"/>
  <c r="AI179" i="1"/>
  <c r="AG179" i="1"/>
  <c r="AF179" i="1"/>
  <c r="AX178" i="1"/>
  <c r="AI178" i="1"/>
  <c r="AG178" i="1"/>
  <c r="AF178" i="1"/>
  <c r="AX177" i="1"/>
  <c r="AI177" i="1"/>
  <c r="AG177" i="1"/>
  <c r="AF177" i="1"/>
  <c r="AC177" i="1"/>
  <c r="AX176" i="1"/>
  <c r="AI176" i="1"/>
  <c r="AG176" i="1"/>
  <c r="AF176" i="1"/>
  <c r="AC176" i="1"/>
  <c r="AX175" i="1"/>
  <c r="AI175" i="1"/>
  <c r="AG175" i="1"/>
  <c r="AF175" i="1"/>
  <c r="AC175" i="1"/>
  <c r="AX174" i="1"/>
  <c r="AI174" i="1"/>
  <c r="AG174" i="1"/>
  <c r="AF174" i="1"/>
  <c r="AC174" i="1"/>
  <c r="AX173" i="1"/>
  <c r="AI173" i="1"/>
  <c r="AG173" i="1"/>
  <c r="AF173" i="1"/>
  <c r="AC173" i="1"/>
  <c r="AX172" i="1"/>
  <c r="AI172" i="1"/>
  <c r="AG172" i="1"/>
  <c r="AF172" i="1"/>
  <c r="AC172" i="1"/>
  <c r="AX170" i="1"/>
  <c r="AI170" i="1"/>
  <c r="AG170" i="1"/>
  <c r="AF170" i="1"/>
  <c r="AC170" i="1"/>
  <c r="AX169" i="1"/>
  <c r="AI169" i="1"/>
  <c r="AG169" i="1"/>
  <c r="AF169" i="1"/>
  <c r="AC169" i="1"/>
  <c r="AX168" i="1"/>
  <c r="AI168" i="1"/>
  <c r="AG168" i="1"/>
  <c r="AF168" i="1"/>
  <c r="AC168" i="1"/>
  <c r="AX167" i="1"/>
  <c r="AI167" i="1"/>
  <c r="AG167" i="1"/>
  <c r="AF167" i="1"/>
  <c r="AC167" i="1"/>
  <c r="AX166" i="1"/>
  <c r="AI166" i="1"/>
  <c r="AG166" i="1"/>
  <c r="AF166" i="1"/>
  <c r="AC166" i="1"/>
  <c r="AX171" i="1"/>
  <c r="AI171" i="1"/>
  <c r="AG171" i="1"/>
  <c r="AF171" i="1"/>
  <c r="AC171" i="1"/>
  <c r="AX340" i="1"/>
  <c r="AI340" i="1"/>
  <c r="AG340" i="1"/>
  <c r="AF340" i="1"/>
  <c r="AC340" i="1"/>
  <c r="AX339" i="1"/>
  <c r="AI339" i="1"/>
  <c r="AG339" i="1"/>
  <c r="AF339" i="1"/>
  <c r="AX338" i="1"/>
  <c r="AI338" i="1"/>
  <c r="AG338" i="1"/>
  <c r="AF338" i="1"/>
  <c r="AC338" i="1"/>
  <c r="AX337" i="1"/>
  <c r="AI337" i="1"/>
  <c r="AG337" i="1"/>
  <c r="AF337" i="1"/>
  <c r="AX336" i="1"/>
  <c r="AI336" i="1"/>
  <c r="AG336" i="1"/>
  <c r="AF336" i="1"/>
  <c r="AX335" i="1"/>
  <c r="AI335" i="1"/>
  <c r="AG335" i="1"/>
  <c r="AF335" i="1"/>
  <c r="AX334" i="1"/>
  <c r="AI334" i="1"/>
  <c r="AG334" i="1"/>
  <c r="AF334" i="1"/>
  <c r="AX333" i="1"/>
  <c r="AI333" i="1"/>
  <c r="AG333" i="1"/>
  <c r="AF333" i="1"/>
  <c r="AX332" i="1"/>
  <c r="AI332" i="1"/>
  <c r="AG332" i="1"/>
  <c r="AF332" i="1"/>
  <c r="AX331" i="1"/>
  <c r="AI331" i="1"/>
  <c r="AG331" i="1"/>
  <c r="AF331" i="1"/>
  <c r="AX330" i="1"/>
  <c r="AI330" i="1"/>
  <c r="AG330" i="1"/>
  <c r="AF330" i="1"/>
  <c r="AX329" i="1"/>
  <c r="AI329" i="1"/>
  <c r="AG329" i="1"/>
  <c r="AF329" i="1"/>
  <c r="AX328" i="1"/>
  <c r="AI328" i="1"/>
  <c r="AG328" i="1"/>
  <c r="AF328" i="1"/>
  <c r="AX327" i="1"/>
  <c r="AI327" i="1"/>
  <c r="AG327" i="1"/>
  <c r="AF327" i="1"/>
  <c r="AX326" i="1"/>
  <c r="AI326" i="1"/>
  <c r="AG326" i="1"/>
  <c r="AF326" i="1"/>
  <c r="AX325" i="1"/>
  <c r="AI325" i="1"/>
  <c r="AG325" i="1"/>
  <c r="AF325" i="1"/>
  <c r="AX324" i="1"/>
  <c r="AI324" i="1"/>
  <c r="AG324" i="1"/>
  <c r="AF324" i="1"/>
  <c r="AX323" i="1"/>
  <c r="AI323" i="1"/>
  <c r="AG323" i="1"/>
  <c r="AF323" i="1"/>
  <c r="AX322" i="1"/>
  <c r="AI322" i="1"/>
  <c r="AG322" i="1"/>
  <c r="AF322" i="1"/>
  <c r="AC322" i="1"/>
  <c r="AX321" i="1"/>
  <c r="AI321" i="1"/>
  <c r="AG321" i="1"/>
  <c r="AF321" i="1"/>
  <c r="AX320" i="1"/>
  <c r="AI320" i="1"/>
  <c r="AG320" i="1"/>
  <c r="AF320" i="1"/>
  <c r="AX319" i="1"/>
  <c r="AI319" i="1"/>
  <c r="AG319" i="1"/>
  <c r="AF319" i="1"/>
  <c r="AX318" i="1"/>
  <c r="AI318" i="1"/>
  <c r="AG318" i="1"/>
  <c r="AF318" i="1"/>
  <c r="AX317" i="1"/>
  <c r="AI317" i="1"/>
  <c r="AG317" i="1"/>
  <c r="AF317" i="1"/>
  <c r="AX316" i="1"/>
  <c r="AI316" i="1"/>
  <c r="AG316" i="1"/>
  <c r="AF316" i="1"/>
  <c r="AX315" i="1"/>
  <c r="AI315" i="1"/>
  <c r="AG315" i="1"/>
  <c r="AF315" i="1"/>
  <c r="AX314" i="1"/>
  <c r="AI314" i="1"/>
  <c r="AG314" i="1"/>
  <c r="AF314" i="1"/>
  <c r="AC314" i="1"/>
  <c r="AX313" i="1"/>
  <c r="AI313" i="1"/>
  <c r="AG313" i="1"/>
  <c r="AF313" i="1"/>
  <c r="AX312" i="1"/>
  <c r="AI312" i="1"/>
  <c r="AG312" i="1"/>
  <c r="AF312" i="1"/>
  <c r="AX311" i="1"/>
  <c r="AI311" i="1"/>
  <c r="AG311" i="1"/>
  <c r="AF311" i="1"/>
  <c r="AX310" i="1"/>
  <c r="AI310" i="1"/>
  <c r="AG310" i="1"/>
  <c r="AF310" i="1"/>
  <c r="AX309" i="1"/>
  <c r="AI309" i="1"/>
  <c r="AG309" i="1"/>
  <c r="AF309" i="1"/>
  <c r="AX308" i="1"/>
  <c r="AI308" i="1"/>
  <c r="AG308" i="1"/>
  <c r="AF308" i="1"/>
  <c r="AX307" i="1"/>
  <c r="AI307" i="1"/>
  <c r="AG307" i="1"/>
  <c r="AF307" i="1"/>
  <c r="AX306" i="1"/>
  <c r="AI306" i="1"/>
  <c r="AG306" i="1"/>
  <c r="AF306" i="1"/>
  <c r="AC306" i="1"/>
  <c r="AX305" i="1"/>
  <c r="AI305" i="1"/>
  <c r="AG305" i="1"/>
  <c r="AF305" i="1"/>
  <c r="AX304" i="1"/>
  <c r="AI304" i="1"/>
  <c r="AG304" i="1"/>
  <c r="AF304" i="1"/>
  <c r="AX303" i="1"/>
  <c r="AI303" i="1"/>
  <c r="AG303" i="1"/>
  <c r="AF303" i="1"/>
  <c r="AX302" i="1"/>
  <c r="AI302" i="1"/>
  <c r="AG302" i="1"/>
  <c r="AF302" i="1"/>
  <c r="AX301" i="1"/>
  <c r="AI301" i="1"/>
  <c r="AG301" i="1"/>
  <c r="AF301" i="1"/>
  <c r="AX300" i="1"/>
  <c r="AI300" i="1"/>
  <c r="AG300" i="1"/>
  <c r="AF300" i="1"/>
  <c r="AX299" i="1"/>
  <c r="AI299" i="1"/>
  <c r="AG299" i="1"/>
  <c r="AF299" i="1"/>
  <c r="AX298" i="1"/>
  <c r="AI298" i="1"/>
  <c r="AG298" i="1"/>
  <c r="AF298" i="1"/>
  <c r="AC298" i="1"/>
  <c r="AX297" i="1"/>
  <c r="AI297" i="1"/>
  <c r="AG297" i="1"/>
  <c r="AF297" i="1"/>
  <c r="AX296" i="1"/>
  <c r="AI296" i="1"/>
  <c r="AG296" i="1"/>
  <c r="AF296" i="1"/>
  <c r="AX295" i="1"/>
  <c r="AI295" i="1"/>
  <c r="AG295" i="1"/>
  <c r="AF295" i="1"/>
  <c r="AX294" i="1"/>
  <c r="AI294" i="1"/>
  <c r="AG294" i="1"/>
  <c r="AF294" i="1"/>
  <c r="AX293" i="1"/>
  <c r="AI293" i="1"/>
  <c r="AG293" i="1"/>
  <c r="AF293" i="1"/>
  <c r="AX292" i="1"/>
  <c r="AI292" i="1"/>
  <c r="AG292" i="1"/>
  <c r="AF292" i="1"/>
  <c r="AX291" i="1"/>
  <c r="AI291" i="1"/>
  <c r="AG291" i="1"/>
  <c r="AF291" i="1"/>
  <c r="AX290" i="1"/>
  <c r="AI290" i="1"/>
  <c r="AG290" i="1"/>
  <c r="AF290" i="1"/>
  <c r="AC290" i="1"/>
  <c r="AX289" i="1"/>
  <c r="AI289" i="1"/>
  <c r="AG289" i="1"/>
  <c r="AF289" i="1"/>
  <c r="AX288" i="1"/>
  <c r="AI288" i="1"/>
  <c r="AG288" i="1"/>
  <c r="AF288" i="1"/>
  <c r="AX287" i="1"/>
  <c r="AI287" i="1"/>
  <c r="AG287" i="1"/>
  <c r="AF287" i="1"/>
  <c r="AX286" i="1"/>
  <c r="AI286" i="1"/>
  <c r="AG286" i="1"/>
  <c r="AF286" i="1"/>
  <c r="AX285" i="1"/>
  <c r="AI285" i="1"/>
  <c r="AG285" i="1"/>
  <c r="AF285" i="1"/>
  <c r="AX284" i="1"/>
  <c r="AI284" i="1"/>
  <c r="AG284" i="1"/>
  <c r="AF284" i="1"/>
  <c r="AC282" i="1"/>
  <c r="AX282" i="1"/>
  <c r="AI282" i="1"/>
  <c r="AG282" i="1"/>
  <c r="AF282" i="1"/>
  <c r="AX280" i="1"/>
  <c r="AI280" i="1"/>
  <c r="AG280" i="1"/>
  <c r="AF280" i="1"/>
  <c r="AX276" i="1"/>
  <c r="AI276" i="1"/>
  <c r="AG276" i="1"/>
  <c r="AF276" i="1"/>
  <c r="AX283" i="1"/>
  <c r="AI283" i="1"/>
  <c r="AG283" i="1"/>
  <c r="AF283" i="1"/>
  <c r="AX281" i="1"/>
  <c r="AI281" i="1"/>
  <c r="AG281" i="1"/>
  <c r="AF281" i="1"/>
  <c r="AX279" i="1"/>
  <c r="AI279" i="1"/>
  <c r="AG279" i="1"/>
  <c r="AF279" i="1"/>
  <c r="AX278" i="1"/>
  <c r="AI278" i="1"/>
  <c r="AG278" i="1"/>
  <c r="AF278" i="1"/>
  <c r="AX277" i="1"/>
  <c r="AI277" i="1"/>
  <c r="AG277" i="1"/>
  <c r="AF277" i="1"/>
  <c r="AX275" i="1"/>
  <c r="AI275" i="1"/>
  <c r="AG275" i="1"/>
  <c r="AF275" i="1"/>
  <c r="AX274" i="1"/>
  <c r="AI274" i="1"/>
  <c r="AG274" i="1"/>
  <c r="AF274" i="1"/>
  <c r="AX273" i="1"/>
  <c r="AI273" i="1"/>
  <c r="AG273" i="1"/>
  <c r="AF273" i="1"/>
  <c r="AX272" i="1"/>
  <c r="AI272" i="1"/>
  <c r="AG272" i="1"/>
  <c r="AF272" i="1"/>
  <c r="AX271" i="1"/>
  <c r="AI271" i="1"/>
  <c r="AG271" i="1"/>
  <c r="AF271" i="1"/>
  <c r="AX270" i="1"/>
  <c r="AI270" i="1"/>
  <c r="AG270" i="1"/>
  <c r="AF270" i="1"/>
  <c r="AX269" i="1"/>
  <c r="AI269" i="1"/>
  <c r="AG269" i="1"/>
  <c r="AF269" i="1"/>
  <c r="AX268" i="1"/>
  <c r="AI268" i="1"/>
  <c r="AG268" i="1"/>
  <c r="AF268" i="1"/>
  <c r="AX267" i="1"/>
  <c r="AI267" i="1"/>
  <c r="AG267" i="1"/>
  <c r="AF267" i="1"/>
  <c r="AX266" i="1"/>
  <c r="AI266" i="1"/>
  <c r="AG266" i="1"/>
  <c r="AF266" i="1"/>
  <c r="AX265" i="1"/>
  <c r="AI265" i="1"/>
  <c r="AG265" i="1"/>
  <c r="AF265" i="1"/>
  <c r="AX264" i="1"/>
  <c r="AI264" i="1"/>
  <c r="AG264" i="1"/>
  <c r="AF264" i="1"/>
  <c r="AX263" i="1"/>
  <c r="AI263" i="1"/>
  <c r="AG263" i="1"/>
  <c r="AF263" i="1"/>
  <c r="AX262" i="1"/>
  <c r="AI262" i="1"/>
  <c r="AG262" i="1"/>
  <c r="AF262" i="1"/>
  <c r="AX261" i="1"/>
  <c r="AI261" i="1"/>
  <c r="AG261" i="1"/>
  <c r="AF261" i="1"/>
  <c r="AX260" i="1"/>
  <c r="AI260" i="1"/>
  <c r="AG260" i="1"/>
  <c r="AF260" i="1"/>
  <c r="AX259" i="1"/>
  <c r="AI259" i="1"/>
  <c r="AG259" i="1"/>
  <c r="AF259" i="1"/>
  <c r="AX258" i="1"/>
  <c r="AI258" i="1"/>
  <c r="AG258" i="1"/>
  <c r="AF258" i="1"/>
  <c r="AX257" i="1"/>
  <c r="AI257" i="1"/>
  <c r="AG257" i="1"/>
  <c r="AF257" i="1"/>
  <c r="AX256" i="1"/>
  <c r="AI256" i="1"/>
  <c r="AG256" i="1"/>
  <c r="AF256" i="1"/>
  <c r="AX255" i="1"/>
  <c r="AI255" i="1"/>
  <c r="AG255" i="1"/>
  <c r="AF255" i="1"/>
  <c r="AX254" i="1"/>
  <c r="AI254" i="1"/>
  <c r="AG254" i="1"/>
  <c r="AF254" i="1"/>
  <c r="AX253" i="1"/>
  <c r="AI253" i="1"/>
  <c r="AG253" i="1"/>
  <c r="AF253" i="1"/>
  <c r="AX252" i="1"/>
  <c r="AI252" i="1"/>
  <c r="AG252" i="1"/>
  <c r="AF252" i="1"/>
  <c r="AX251" i="1"/>
  <c r="AI251" i="1"/>
  <c r="AG251" i="1"/>
  <c r="AF251" i="1"/>
  <c r="AI246" i="1"/>
  <c r="AG246" i="1"/>
  <c r="AF246" i="1"/>
  <c r="AI245" i="1"/>
  <c r="AG245" i="1"/>
  <c r="AF245" i="1"/>
  <c r="AX246" i="1"/>
  <c r="AX245" i="1"/>
  <c r="AX250" i="1"/>
  <c r="AI250" i="1"/>
  <c r="AG250" i="1"/>
  <c r="AF250" i="1"/>
  <c r="AX249" i="1"/>
  <c r="AI249" i="1"/>
  <c r="AG249" i="1"/>
  <c r="AF249" i="1"/>
  <c r="AX248" i="1"/>
  <c r="AI248" i="1"/>
  <c r="AG248" i="1"/>
  <c r="AF248" i="1"/>
  <c r="AX247" i="1"/>
  <c r="AI247" i="1"/>
  <c r="AG247" i="1"/>
  <c r="AF247" i="1"/>
  <c r="AX244" i="1"/>
  <c r="AI244" i="1"/>
  <c r="AG244" i="1"/>
  <c r="AF244" i="1"/>
  <c r="AX243" i="1"/>
  <c r="AI243" i="1"/>
  <c r="AG243" i="1"/>
  <c r="AF243" i="1"/>
  <c r="AX242" i="1"/>
  <c r="AI242" i="1"/>
  <c r="AG242" i="1"/>
  <c r="AF242" i="1"/>
  <c r="AX241" i="1"/>
  <c r="AI241" i="1"/>
  <c r="AG241" i="1"/>
  <c r="AF241" i="1"/>
  <c r="AX240" i="1"/>
  <c r="AI240" i="1"/>
  <c r="AG240" i="1"/>
  <c r="AF240" i="1"/>
  <c r="AX239" i="1"/>
  <c r="AI239" i="1"/>
  <c r="AG239" i="1"/>
  <c r="AF239" i="1"/>
  <c r="AX238" i="1"/>
  <c r="AI238" i="1"/>
  <c r="AG238" i="1"/>
  <c r="AF238" i="1"/>
  <c r="AX237" i="1"/>
  <c r="AI237" i="1"/>
  <c r="AG237" i="1"/>
  <c r="AF237" i="1"/>
  <c r="AX236" i="1"/>
  <c r="AI236" i="1"/>
  <c r="AG236" i="1"/>
  <c r="AF236" i="1"/>
  <c r="AX235" i="1"/>
  <c r="AI235" i="1"/>
  <c r="AG235" i="1"/>
  <c r="AF235" i="1"/>
  <c r="AX234" i="1"/>
  <c r="AI234" i="1"/>
  <c r="AG234" i="1"/>
  <c r="AF234" i="1"/>
  <c r="AX233" i="1"/>
  <c r="AI233" i="1"/>
  <c r="AG233" i="1"/>
  <c r="AF233" i="1"/>
  <c r="AX232" i="1"/>
  <c r="AI232" i="1"/>
  <c r="AG232" i="1"/>
  <c r="AF232" i="1"/>
  <c r="AX231" i="1"/>
  <c r="AI231" i="1"/>
  <c r="AG231" i="1"/>
  <c r="AF231" i="1"/>
  <c r="AX230" i="1"/>
  <c r="AI230" i="1"/>
  <c r="AG230" i="1"/>
  <c r="AF230" i="1"/>
  <c r="AX229" i="1"/>
  <c r="AI229" i="1"/>
  <c r="AG229" i="1"/>
  <c r="AF229" i="1"/>
  <c r="AX227" i="1"/>
  <c r="AI227" i="1"/>
  <c r="AG227" i="1"/>
  <c r="AF227" i="1"/>
  <c r="AX228" i="1"/>
  <c r="AI228" i="1"/>
  <c r="AG228" i="1"/>
  <c r="AF228" i="1"/>
  <c r="AX226" i="1"/>
  <c r="AI226" i="1"/>
  <c r="AG226" i="1"/>
  <c r="AF226" i="1"/>
  <c r="AI4" i="7"/>
  <c r="AI5" i="7"/>
  <c r="AI6" i="7"/>
  <c r="AI7" i="7"/>
  <c r="AI8" i="7"/>
  <c r="AI9" i="7"/>
  <c r="AI10" i="7"/>
  <c r="AI11" i="7"/>
  <c r="AI12" i="7"/>
  <c r="AI13" i="7"/>
  <c r="AI14" i="7"/>
  <c r="AI15" i="7"/>
  <c r="AI16" i="7"/>
  <c r="AI17" i="7"/>
  <c r="AI18" i="7"/>
  <c r="AI19" i="7"/>
  <c r="AI20" i="7"/>
  <c r="AI21" i="7"/>
  <c r="AI22" i="7"/>
  <c r="AI23" i="7"/>
  <c r="AI24" i="7"/>
  <c r="AI25" i="7"/>
  <c r="AI26" i="7"/>
  <c r="AI27" i="7"/>
  <c r="AI28" i="7"/>
  <c r="AI29" i="7"/>
  <c r="AI30" i="7"/>
  <c r="AI31" i="7"/>
  <c r="AI32" i="7"/>
  <c r="AI33" i="7"/>
  <c r="AI34" i="7"/>
  <c r="AI36" i="7"/>
  <c r="AI37" i="7"/>
  <c r="AI38" i="7"/>
  <c r="AI39" i="7"/>
  <c r="AI40" i="7"/>
  <c r="AI41" i="7"/>
  <c r="AI42" i="7"/>
  <c r="AI43" i="7"/>
  <c r="AI44" i="7"/>
  <c r="AI45" i="7"/>
  <c r="AI46" i="7"/>
  <c r="AI47" i="7"/>
  <c r="AI48" i="7"/>
  <c r="AI49" i="7"/>
  <c r="AI50" i="7"/>
  <c r="AI51" i="7"/>
  <c r="AI52" i="7"/>
  <c r="AI53" i="7"/>
  <c r="AI54" i="7"/>
  <c r="AI55" i="7"/>
  <c r="AI56" i="7"/>
  <c r="AI57" i="7"/>
  <c r="AI58" i="7"/>
  <c r="AI59" i="7"/>
  <c r="AI60" i="7"/>
  <c r="AI61" i="7"/>
  <c r="AI62" i="7"/>
  <c r="AI63" i="7"/>
  <c r="AI64" i="7"/>
  <c r="AI65" i="7"/>
  <c r="AI66" i="7"/>
  <c r="AX74" i="10"/>
  <c r="AX165" i="1"/>
  <c r="AI165" i="1"/>
  <c r="AF165" i="1"/>
  <c r="AG165" i="1"/>
  <c r="AC165" i="1"/>
  <c r="AI225" i="1"/>
  <c r="AX225" i="1"/>
  <c r="AC225" i="1"/>
  <c r="AF225" i="1"/>
  <c r="AG225" i="1"/>
  <c r="AI223" i="1"/>
  <c r="AX223" i="1"/>
  <c r="AF223" i="1"/>
  <c r="AG223" i="1"/>
  <c r="AI221" i="1"/>
  <c r="AX221" i="1"/>
  <c r="AC221" i="1"/>
  <c r="AF221" i="1"/>
  <c r="AG221" i="1"/>
  <c r="AC220" i="1"/>
  <c r="AF220" i="1"/>
  <c r="AG220" i="1"/>
  <c r="AI220" i="1"/>
  <c r="AX220" i="1"/>
  <c r="AF222" i="1"/>
  <c r="AG222" i="1"/>
  <c r="AI222" i="1"/>
  <c r="AX222" i="1"/>
  <c r="AC224" i="1"/>
  <c r="AF224" i="1"/>
  <c r="AG224" i="1"/>
  <c r="AI224" i="1"/>
  <c r="AX224" i="1"/>
  <c r="AC211" i="1"/>
  <c r="AF211" i="1"/>
  <c r="AG211" i="1"/>
  <c r="AI211" i="1"/>
  <c r="AX211" i="1"/>
  <c r="AC212" i="1"/>
  <c r="AF212" i="1"/>
  <c r="AG212" i="1"/>
  <c r="AI212" i="1"/>
  <c r="AX212" i="1"/>
  <c r="AC213" i="1"/>
  <c r="AF213" i="1"/>
  <c r="AG213" i="1"/>
  <c r="AI213" i="1"/>
  <c r="AX213" i="1"/>
  <c r="AF214" i="1"/>
  <c r="AG214" i="1"/>
  <c r="AI214" i="1"/>
  <c r="AX214" i="1"/>
  <c r="AF215" i="1"/>
  <c r="AG215" i="1"/>
  <c r="AI215" i="1"/>
  <c r="AX215" i="1"/>
  <c r="AF216" i="1"/>
  <c r="AG216" i="1"/>
  <c r="AI216" i="1"/>
  <c r="AX216" i="1"/>
  <c r="AC217" i="1"/>
  <c r="AF217" i="1"/>
  <c r="AG217" i="1"/>
  <c r="AI217" i="1"/>
  <c r="AX217" i="1"/>
  <c r="AC218" i="1"/>
  <c r="AF218" i="1"/>
  <c r="AG218" i="1"/>
  <c r="AI218" i="1"/>
  <c r="AX218" i="1"/>
  <c r="AC219" i="1"/>
  <c r="AF219" i="1"/>
  <c r="AG219" i="1"/>
  <c r="AI219" i="1"/>
  <c r="AX219" i="1"/>
  <c r="AC209" i="1"/>
  <c r="AF209" i="1"/>
  <c r="AG209" i="1"/>
  <c r="AI209" i="1"/>
  <c r="AX209" i="1"/>
  <c r="AC210" i="1"/>
  <c r="AF210" i="1"/>
  <c r="AG210" i="1"/>
  <c r="AI210" i="1"/>
  <c r="AX210" i="1"/>
  <c r="AF207" i="1"/>
  <c r="AG207" i="1"/>
  <c r="AI207" i="1"/>
  <c r="AX207" i="1"/>
  <c r="AF208" i="1"/>
  <c r="AG208" i="1"/>
  <c r="AI208" i="1"/>
  <c r="AX208" i="1"/>
  <c r="AC205" i="1"/>
  <c r="AF205" i="1"/>
  <c r="AG205" i="1"/>
  <c r="AI205" i="1"/>
  <c r="AX205" i="1"/>
  <c r="AC206" i="1"/>
  <c r="AF206" i="1"/>
  <c r="AG206" i="1"/>
  <c r="AI206" i="1"/>
  <c r="AX206" i="1"/>
  <c r="AI204" i="1"/>
  <c r="AX204" i="1"/>
  <c r="AC204" i="1"/>
  <c r="AF204" i="1"/>
  <c r="AG204" i="1"/>
  <c r="AI203" i="1"/>
  <c r="AX203" i="1"/>
  <c r="AC203" i="1"/>
  <c r="AF203" i="1"/>
  <c r="AG203" i="1"/>
  <c r="AI202" i="1"/>
  <c r="AX202" i="1"/>
  <c r="AC202" i="1"/>
  <c r="AF202" i="1"/>
  <c r="AG202" i="1"/>
  <c r="AI201" i="1"/>
  <c r="AX201" i="1"/>
  <c r="AF201" i="1"/>
  <c r="AG201" i="1"/>
  <c r="AI200" i="1"/>
  <c r="AX200" i="1"/>
  <c r="AF200" i="1"/>
  <c r="AG200" i="1"/>
  <c r="AI199" i="1"/>
  <c r="AX199" i="1"/>
  <c r="AF199" i="1"/>
  <c r="AG199" i="1"/>
  <c r="AC197" i="1"/>
  <c r="AF197" i="1"/>
  <c r="AG197" i="1"/>
  <c r="AI197" i="1"/>
  <c r="AX197" i="1"/>
  <c r="AC198" i="1"/>
  <c r="AF198" i="1"/>
  <c r="AG198" i="1"/>
  <c r="AI198" i="1"/>
  <c r="AX198" i="1"/>
  <c r="AI205" i="5"/>
  <c r="AX204" i="5"/>
  <c r="AI204" i="5"/>
  <c r="AX203" i="5"/>
  <c r="AI203" i="5"/>
  <c r="AX202" i="5"/>
  <c r="AI202" i="5"/>
  <c r="AX201" i="5"/>
  <c r="AI201" i="5"/>
  <c r="AX200" i="5"/>
  <c r="AI200" i="5"/>
  <c r="AX199" i="5"/>
  <c r="AI199" i="5"/>
  <c r="AX198" i="5"/>
  <c r="AI198" i="5"/>
  <c r="AX197" i="5"/>
  <c r="AI197" i="5"/>
  <c r="AX196" i="5"/>
  <c r="AI196" i="5"/>
  <c r="AX195" i="5"/>
  <c r="AI195" i="5"/>
  <c r="AX194" i="5"/>
  <c r="AI194" i="5"/>
  <c r="AX193" i="5"/>
  <c r="AI193" i="5"/>
  <c r="AX192" i="5"/>
  <c r="AI192" i="5"/>
  <c r="AX191" i="5"/>
  <c r="AI191" i="5"/>
  <c r="AX190" i="5"/>
  <c r="AI190" i="5"/>
  <c r="AX189" i="5"/>
  <c r="AI189" i="5"/>
  <c r="AX188" i="5"/>
  <c r="AI188" i="5"/>
  <c r="AX187" i="5"/>
  <c r="AI187" i="5"/>
  <c r="AX186" i="5"/>
  <c r="AI186" i="5"/>
  <c r="AX185" i="5"/>
  <c r="AI185" i="5"/>
  <c r="AX184" i="5"/>
  <c r="AI184" i="5"/>
  <c r="AX183" i="5"/>
  <c r="AI183" i="5"/>
  <c r="AI60" i="10"/>
  <c r="AI61" i="10"/>
  <c r="AI62" i="10"/>
  <c r="AX58" i="10"/>
  <c r="AX62" i="10"/>
  <c r="AX66" i="10"/>
  <c r="AX162" i="10"/>
  <c r="AX166" i="10"/>
  <c r="AX170" i="10"/>
  <c r="AX174" i="10"/>
  <c r="AX178" i="10"/>
  <c r="AX182" i="10"/>
  <c r="AX186" i="10"/>
  <c r="AI59" i="10"/>
  <c r="AI63" i="10"/>
  <c r="AI67" i="10"/>
  <c r="AI75" i="10"/>
  <c r="AI163" i="10"/>
  <c r="AI167" i="10"/>
  <c r="AI171" i="10"/>
  <c r="AI175" i="10"/>
  <c r="AI179" i="10"/>
  <c r="AI183" i="10"/>
  <c r="AI187" i="10"/>
  <c r="AX59" i="10"/>
  <c r="AX63" i="10"/>
  <c r="AX67" i="10"/>
  <c r="AX75" i="10"/>
  <c r="AX163" i="10"/>
  <c r="AX167" i="10"/>
  <c r="AX171" i="10"/>
  <c r="AX175" i="10"/>
  <c r="AX179" i="10"/>
  <c r="AX183" i="10"/>
  <c r="AX187" i="10"/>
  <c r="AI64" i="10"/>
  <c r="AI68" i="10"/>
  <c r="AI76" i="10"/>
  <c r="AI164" i="10"/>
  <c r="AI168" i="10"/>
  <c r="AI172" i="10"/>
  <c r="AI176" i="10"/>
  <c r="AI180" i="10"/>
  <c r="AI184" i="10"/>
  <c r="AX60" i="10"/>
  <c r="AX64" i="10"/>
  <c r="AX68" i="10"/>
  <c r="AX164" i="10"/>
  <c r="AX168" i="10"/>
  <c r="AX172" i="10"/>
  <c r="AX176" i="10"/>
  <c r="AX180" i="10"/>
  <c r="AX184" i="10"/>
  <c r="AI57" i="10"/>
  <c r="AI65" i="10"/>
  <c r="AI69" i="10"/>
  <c r="AI165" i="10"/>
  <c r="AI169" i="10"/>
  <c r="AI173" i="10"/>
  <c r="AI177" i="10"/>
  <c r="AI181" i="10"/>
  <c r="AI185" i="10"/>
  <c r="AX57" i="10"/>
  <c r="AX61" i="10"/>
  <c r="AX65" i="10"/>
  <c r="AX69" i="10"/>
  <c r="AX165" i="10"/>
  <c r="AX169" i="10"/>
  <c r="AX173" i="10"/>
  <c r="AX177" i="10"/>
  <c r="AX181" i="10"/>
  <c r="AX185" i="10"/>
  <c r="AI58" i="10"/>
  <c r="AI66" i="10"/>
  <c r="AI74" i="10"/>
  <c r="AI162" i="10"/>
  <c r="AI166" i="10"/>
  <c r="AI170" i="10"/>
  <c r="AI174" i="10"/>
  <c r="AI178" i="10"/>
  <c r="AI182" i="10"/>
  <c r="AI186" i="10"/>
  <c r="AX182" i="5"/>
  <c r="AX180" i="5"/>
  <c r="AX178" i="5"/>
  <c r="AX176" i="5"/>
  <c r="AX174" i="5"/>
  <c r="AI172" i="5"/>
  <c r="AI170" i="5"/>
  <c r="AI168" i="5"/>
  <c r="AI166" i="5"/>
  <c r="AI164" i="5"/>
  <c r="AI162" i="5"/>
  <c r="AI160" i="5"/>
  <c r="AI182" i="5"/>
  <c r="AI180" i="5"/>
  <c r="AI178" i="5"/>
  <c r="AI176" i="5"/>
  <c r="AI174" i="5"/>
  <c r="AI56" i="10"/>
  <c r="AX173" i="5"/>
  <c r="AX171" i="5"/>
  <c r="AX169" i="5"/>
  <c r="AX167" i="5"/>
  <c r="AX165" i="5"/>
  <c r="AX163" i="5"/>
  <c r="AX161" i="5"/>
  <c r="AX159" i="5"/>
  <c r="AX151" i="5"/>
  <c r="AX181" i="5"/>
  <c r="AX179" i="5"/>
  <c r="AX177" i="5"/>
  <c r="AX175" i="5"/>
  <c r="AX56" i="10"/>
  <c r="AI173" i="5"/>
  <c r="AI171" i="5"/>
  <c r="AI169" i="5"/>
  <c r="AI167" i="5"/>
  <c r="AI165" i="5"/>
  <c r="AI163" i="5"/>
  <c r="AI161" i="5"/>
  <c r="AI159" i="5"/>
  <c r="AX154" i="5"/>
  <c r="AI181" i="5"/>
  <c r="AI179" i="5"/>
  <c r="AI177" i="5"/>
  <c r="AI175" i="5"/>
  <c r="AX172" i="5"/>
  <c r="AX170" i="5"/>
  <c r="AX168" i="5"/>
  <c r="AX166" i="5"/>
  <c r="AX164" i="5"/>
  <c r="AX162" i="5"/>
  <c r="AX160" i="5"/>
  <c r="AX55" i="10"/>
  <c r="AX153" i="5"/>
  <c r="AX152" i="5"/>
  <c r="AI196" i="1"/>
  <c r="AF164" i="1"/>
  <c r="AG163" i="1"/>
  <c r="AI162" i="1"/>
  <c r="AX161" i="1"/>
  <c r="AC161" i="1"/>
  <c r="AF160" i="1"/>
  <c r="AG159" i="1"/>
  <c r="AI158" i="1"/>
  <c r="AX157" i="1"/>
  <c r="AC157" i="1"/>
  <c r="AF156" i="1"/>
  <c r="AG155" i="1"/>
  <c r="AI154" i="1"/>
  <c r="AX153" i="1"/>
  <c r="AC153" i="1"/>
  <c r="AG146" i="1"/>
  <c r="AX145" i="1"/>
  <c r="AC145" i="1"/>
  <c r="AG144" i="1"/>
  <c r="AX143" i="1"/>
  <c r="AC143" i="1"/>
  <c r="AG142" i="1"/>
  <c r="AX141" i="1"/>
  <c r="AC141" i="1"/>
  <c r="AG138" i="1"/>
  <c r="AX137" i="1"/>
  <c r="AC137" i="1"/>
  <c r="AG136" i="1"/>
  <c r="AX135" i="1"/>
  <c r="AC135" i="1"/>
  <c r="AG134" i="1"/>
  <c r="AX133" i="1"/>
  <c r="AC133" i="1"/>
  <c r="AG132" i="1"/>
  <c r="AX140" i="1"/>
  <c r="AC140" i="1"/>
  <c r="AG139" i="1"/>
  <c r="AF130" i="1"/>
  <c r="AF128" i="1"/>
  <c r="AF126" i="1"/>
  <c r="AF124" i="1"/>
  <c r="AF122" i="1"/>
  <c r="AC130" i="1"/>
  <c r="AX126" i="1"/>
  <c r="AI124" i="1"/>
  <c r="AC122" i="1"/>
  <c r="AF120" i="1"/>
  <c r="AF118" i="1"/>
  <c r="AF116" i="1"/>
  <c r="AI147" i="1"/>
  <c r="AG196" i="1"/>
  <c r="AX164" i="1"/>
  <c r="AC164" i="1"/>
  <c r="AF163" i="1"/>
  <c r="AG162" i="1"/>
  <c r="AI161" i="1"/>
  <c r="AX160" i="1"/>
  <c r="AC160" i="1"/>
  <c r="AF159" i="1"/>
  <c r="AG158" i="1"/>
  <c r="AI157" i="1"/>
  <c r="AX156" i="1"/>
  <c r="AC156" i="1"/>
  <c r="AF155" i="1"/>
  <c r="AG154" i="1"/>
  <c r="AI153" i="1"/>
  <c r="AF146" i="1"/>
  <c r="AI145" i="1"/>
  <c r="AF144" i="1"/>
  <c r="AI143" i="1"/>
  <c r="AF142" i="1"/>
  <c r="AI141" i="1"/>
  <c r="AF138" i="1"/>
  <c r="AI137" i="1"/>
  <c r="AF136" i="1"/>
  <c r="AI135" i="1"/>
  <c r="AF134" i="1"/>
  <c r="AI133" i="1"/>
  <c r="AF132" i="1"/>
  <c r="AI140" i="1"/>
  <c r="AF139" i="1"/>
  <c r="AX129" i="1"/>
  <c r="AG129" i="1"/>
  <c r="AG127" i="1"/>
  <c r="AG125" i="1"/>
  <c r="AG123" i="1"/>
  <c r="AX121" i="1"/>
  <c r="AX128" i="1"/>
  <c r="AI126" i="1"/>
  <c r="AC124" i="1"/>
  <c r="AG121" i="1"/>
  <c r="AG119" i="1"/>
  <c r="AG117" i="1"/>
  <c r="AF196" i="1"/>
  <c r="AI164" i="1"/>
  <c r="AX163" i="1"/>
  <c r="AC163" i="1"/>
  <c r="AF162" i="1"/>
  <c r="AG161" i="1"/>
  <c r="AI160" i="1"/>
  <c r="AX159" i="1"/>
  <c r="AC159" i="1"/>
  <c r="AF158" i="1"/>
  <c r="AG157" i="1"/>
  <c r="AI156" i="1"/>
  <c r="AX155" i="1"/>
  <c r="AC155" i="1"/>
  <c r="AF154" i="1"/>
  <c r="AG153" i="1"/>
  <c r="AX146" i="1"/>
  <c r="AC146" i="1"/>
  <c r="AG145" i="1"/>
  <c r="AX144" i="1"/>
  <c r="AC144" i="1"/>
  <c r="AG143" i="1"/>
  <c r="AX142" i="1"/>
  <c r="AC142" i="1"/>
  <c r="AG141" i="1"/>
  <c r="AX138" i="1"/>
  <c r="AC138" i="1"/>
  <c r="AG137" i="1"/>
  <c r="AX136" i="1"/>
  <c r="AC136" i="1"/>
  <c r="AG135" i="1"/>
  <c r="AX134" i="1"/>
  <c r="AC134" i="1"/>
  <c r="AG133" i="1"/>
  <c r="AX132" i="1"/>
  <c r="AC132" i="1"/>
  <c r="AG140" i="1"/>
  <c r="AX139" i="1"/>
  <c r="AC139" i="1"/>
  <c r="AX123" i="1"/>
  <c r="AF129" i="1"/>
  <c r="AF127" i="1"/>
  <c r="AF125" i="1"/>
  <c r="AF123" i="1"/>
  <c r="AX130" i="1"/>
  <c r="AI128" i="1"/>
  <c r="AC126" i="1"/>
  <c r="AX122" i="1"/>
  <c r="AF121" i="1"/>
  <c r="AF119" i="1"/>
  <c r="AF117" i="1"/>
  <c r="AX196" i="1"/>
  <c r="AC196" i="1"/>
  <c r="AG164" i="1"/>
  <c r="AI163" i="1"/>
  <c r="AX162" i="1"/>
  <c r="AC162" i="1"/>
  <c r="AF161" i="1"/>
  <c r="AG160" i="1"/>
  <c r="AI159" i="1"/>
  <c r="AX158" i="1"/>
  <c r="AC158" i="1"/>
  <c r="AF157" i="1"/>
  <c r="AG156" i="1"/>
  <c r="AI155" i="1"/>
  <c r="AX154" i="1"/>
  <c r="AC154" i="1"/>
  <c r="AF153" i="1"/>
  <c r="AI146" i="1"/>
  <c r="AF145" i="1"/>
  <c r="AI144" i="1"/>
  <c r="AF143" i="1"/>
  <c r="AI142" i="1"/>
  <c r="AF141" i="1"/>
  <c r="AI138" i="1"/>
  <c r="AF137" i="1"/>
  <c r="AI136" i="1"/>
  <c r="AF135" i="1"/>
  <c r="AI134" i="1"/>
  <c r="AF133" i="1"/>
  <c r="AI132" i="1"/>
  <c r="AF140" i="1"/>
  <c r="AI139" i="1"/>
  <c r="AG130" i="1"/>
  <c r="AG128" i="1"/>
  <c r="AG126" i="1"/>
  <c r="AG124" i="1"/>
  <c r="AG122" i="1"/>
  <c r="AI130" i="1"/>
  <c r="AC128" i="1"/>
  <c r="AX124" i="1"/>
  <c r="AI122" i="1"/>
  <c r="AG120" i="1"/>
  <c r="AG118" i="1"/>
  <c r="AG116" i="1"/>
  <c r="AG52" i="1"/>
  <c r="AG50" i="1"/>
  <c r="AF47" i="1"/>
  <c r="AF45" i="1"/>
  <c r="AF43" i="1"/>
  <c r="AF41" i="1"/>
  <c r="AF39" i="1"/>
  <c r="AF37" i="1"/>
  <c r="AF35" i="1"/>
  <c r="AF33" i="1"/>
  <c r="AF31" i="1"/>
  <c r="AF29" i="1"/>
  <c r="AF27" i="1"/>
  <c r="AF25" i="1"/>
  <c r="AF23" i="1"/>
  <c r="AF21" i="1"/>
  <c r="AF19" i="1"/>
  <c r="AF17" i="1"/>
  <c r="AF15" i="1"/>
  <c r="AF13" i="1"/>
  <c r="AF11" i="1"/>
  <c r="AF9" i="1"/>
  <c r="AF52" i="1"/>
  <c r="AF50" i="1"/>
  <c r="AG48" i="1"/>
  <c r="AG46" i="1"/>
  <c r="AG44" i="1"/>
  <c r="AG42" i="1"/>
  <c r="AG40" i="1"/>
  <c r="AG38" i="1"/>
  <c r="AG36" i="1"/>
  <c r="AG34" i="1"/>
  <c r="AG32" i="1"/>
  <c r="AG30" i="1"/>
  <c r="AG28" i="1"/>
  <c r="AG26" i="1"/>
  <c r="AG24" i="1"/>
  <c r="AG22" i="1"/>
  <c r="AG20" i="1"/>
  <c r="AG18" i="1"/>
  <c r="AG16" i="1"/>
  <c r="AG14" i="1"/>
  <c r="AG12" i="1"/>
  <c r="AG10" i="1"/>
  <c r="AG51" i="1"/>
  <c r="AG49" i="1"/>
  <c r="AF48" i="1"/>
  <c r="AF46" i="1"/>
  <c r="AF44" i="1"/>
  <c r="AF42" i="1"/>
  <c r="AF40" i="1"/>
  <c r="AF38" i="1"/>
  <c r="AF36" i="1"/>
  <c r="AF34" i="1"/>
  <c r="AF32" i="1"/>
  <c r="AF30" i="1"/>
  <c r="AF28" i="1"/>
  <c r="AF26" i="1"/>
  <c r="AF24" i="1"/>
  <c r="AF22" i="1"/>
  <c r="AF20" i="1"/>
  <c r="AF18" i="1"/>
  <c r="AF16" i="1"/>
  <c r="AF14" i="1"/>
  <c r="AF12" i="1"/>
  <c r="AF10" i="1"/>
  <c r="AF51" i="1"/>
  <c r="AF49" i="1"/>
  <c r="AG47" i="1"/>
  <c r="AG45" i="1"/>
  <c r="AG43" i="1"/>
  <c r="AG41" i="1"/>
  <c r="AG39" i="1"/>
  <c r="AG37" i="1"/>
  <c r="AG35" i="1"/>
  <c r="AG33" i="1"/>
  <c r="AG31" i="1"/>
  <c r="AG29" i="1"/>
  <c r="AG27" i="1"/>
  <c r="AG25" i="1"/>
  <c r="AG23" i="1"/>
  <c r="AG21" i="1"/>
  <c r="AG19" i="1"/>
  <c r="AG17" i="1"/>
  <c r="AG15" i="1"/>
  <c r="AG13" i="1"/>
  <c r="AG11" i="1"/>
  <c r="AG9" i="1"/>
  <c r="AG152" i="1"/>
  <c r="AG147" i="1"/>
  <c r="AF152" i="1"/>
  <c r="AF147" i="1"/>
  <c r="AX150" i="1"/>
  <c r="AX131" i="1"/>
  <c r="AI150" i="1"/>
  <c r="AF148" i="1"/>
  <c r="AF150" i="1"/>
  <c r="AX148" i="1"/>
  <c r="AC148" i="1"/>
  <c r="AI148" i="1"/>
  <c r="AX147" i="1"/>
  <c r="AC131" i="1"/>
  <c r="AG151" i="1"/>
  <c r="AG131" i="1"/>
  <c r="AF151" i="1"/>
  <c r="AF131" i="1"/>
  <c r="AX149" i="1"/>
  <c r="AC150" i="1"/>
  <c r="AG148" i="1"/>
  <c r="AI149" i="1"/>
  <c r="AC151" i="1"/>
  <c r="AX152" i="1"/>
  <c r="AI152" i="1"/>
  <c r="AC149" i="1"/>
  <c r="AX151" i="1"/>
  <c r="AI151" i="1"/>
  <c r="AG150" i="1"/>
  <c r="AF149" i="1"/>
  <c r="AC147" i="1"/>
  <c r="AG149" i="1"/>
  <c r="AC152" i="1"/>
  <c r="AI131" i="1"/>
  <c r="AX115" i="1"/>
  <c r="AX106" i="1"/>
  <c r="AC107" i="1"/>
  <c r="AX114" i="1"/>
  <c r="AI109" i="1"/>
  <c r="AX107" i="1"/>
  <c r="AI106" i="1"/>
  <c r="AX104" i="1"/>
  <c r="AX109" i="1"/>
  <c r="AX110" i="1"/>
  <c r="AC106" i="1"/>
  <c r="AX116" i="1"/>
  <c r="AC109" i="1"/>
  <c r="AI107" i="1"/>
  <c r="AC110" i="1"/>
  <c r="AX103" i="1"/>
  <c r="AI108" i="1"/>
  <c r="AX101" i="1"/>
  <c r="AC105" i="1"/>
  <c r="AC108" i="1"/>
  <c r="AX108" i="1"/>
  <c r="AX105" i="1"/>
  <c r="AI110" i="1"/>
  <c r="AX102" i="1"/>
  <c r="AI105" i="1"/>
  <c r="AX118" i="1"/>
  <c r="AX120" i="1"/>
  <c r="AX112" i="1"/>
  <c r="AI116" i="1"/>
  <c r="AC120" i="1"/>
  <c r="AC129" i="1"/>
  <c r="AX117" i="1"/>
  <c r="AX119" i="1"/>
  <c r="AX111" i="1"/>
  <c r="AX113" i="1"/>
  <c r="AC125" i="1"/>
  <c r="AC127" i="1"/>
  <c r="AI129" i="1"/>
  <c r="AC117" i="1"/>
  <c r="AC119" i="1"/>
  <c r="AC121" i="1"/>
  <c r="AI115" i="1"/>
  <c r="AC118" i="1"/>
  <c r="AI125" i="1"/>
  <c r="AI127" i="1"/>
  <c r="AI117" i="1"/>
  <c r="AI119" i="1"/>
  <c r="AI121" i="1"/>
  <c r="AC123" i="1"/>
  <c r="AI111" i="1"/>
  <c r="AI113" i="1"/>
  <c r="AX125" i="1"/>
  <c r="AX127" i="1"/>
  <c r="AI123" i="1"/>
  <c r="AI153" i="5"/>
  <c r="AI118" i="1"/>
  <c r="AI120" i="1"/>
  <c r="AI112" i="1"/>
  <c r="AI114" i="1"/>
  <c r="AC116" i="1"/>
  <c r="AI154" i="5"/>
  <c r="AX5" i="6"/>
  <c r="AX52" i="1"/>
  <c r="AI52" i="1"/>
  <c r="AI50" i="8"/>
  <c r="AX15" i="10"/>
  <c r="AI16" i="10"/>
  <c r="AX16" i="10"/>
  <c r="AI17" i="10"/>
  <c r="AX17" i="10"/>
  <c r="AI18" i="10"/>
  <c r="AX18" i="10"/>
  <c r="AI15" i="10"/>
  <c r="AI47" i="8"/>
  <c r="AX47" i="8"/>
  <c r="AX14" i="10"/>
  <c r="AX7" i="10"/>
  <c r="AI11" i="10"/>
  <c r="AX8" i="10"/>
  <c r="AI12" i="10"/>
  <c r="AX9" i="10"/>
  <c r="AX4" i="10"/>
  <c r="AI13" i="10"/>
  <c r="AI55" i="10"/>
  <c r="AX10" i="10"/>
  <c r="AX11" i="10"/>
  <c r="AI7" i="10"/>
  <c r="AI10" i="10"/>
  <c r="AI14" i="10"/>
  <c r="AX12" i="10"/>
  <c r="AI8" i="10"/>
  <c r="AX13" i="10"/>
  <c r="AI9" i="10"/>
  <c r="AI4" i="10"/>
  <c r="AX46" i="8"/>
  <c r="AX48" i="1"/>
  <c r="AX44" i="1"/>
  <c r="AX38" i="1"/>
  <c r="AX36" i="1"/>
  <c r="AX34" i="1"/>
  <c r="AX32" i="1"/>
  <c r="AX30" i="1"/>
  <c r="AX28" i="1"/>
  <c r="AI45" i="1"/>
  <c r="AI48" i="1"/>
  <c r="AI44" i="1"/>
  <c r="AI38" i="1"/>
  <c r="AI36" i="1"/>
  <c r="AI34" i="1"/>
  <c r="AI32" i="1"/>
  <c r="AI30" i="1"/>
  <c r="AI28" i="1"/>
  <c r="AI47" i="1"/>
  <c r="AI43" i="1"/>
  <c r="AX47" i="1"/>
  <c r="AX43" i="1"/>
  <c r="AX46" i="1"/>
  <c r="AX39" i="1"/>
  <c r="AX37" i="1"/>
  <c r="AX35" i="1"/>
  <c r="AX33" i="1"/>
  <c r="AX31" i="1"/>
  <c r="AX29" i="1"/>
  <c r="AI46" i="1"/>
  <c r="AI39" i="1"/>
  <c r="AI37" i="1"/>
  <c r="AI35" i="1"/>
  <c r="AI33" i="1"/>
  <c r="AI31" i="1"/>
  <c r="AI29" i="1"/>
  <c r="AX45" i="1"/>
  <c r="AX20" i="1"/>
  <c r="AI15" i="1"/>
  <c r="AI18" i="1"/>
  <c r="AI20" i="1"/>
  <c r="AX17" i="1"/>
  <c r="AI17" i="1"/>
  <c r="AX15" i="1"/>
  <c r="AX19" i="1"/>
  <c r="AI19" i="1"/>
  <c r="AX16" i="1"/>
  <c r="AX18" i="1"/>
  <c r="AI16" i="1"/>
  <c r="AX23" i="1"/>
  <c r="AI23" i="1"/>
  <c r="AX13" i="1"/>
  <c r="AI14" i="1"/>
  <c r="AX22" i="1"/>
  <c r="AI13" i="1"/>
  <c r="AI22" i="1"/>
  <c r="AX14" i="1"/>
  <c r="AX21" i="1"/>
  <c r="AX12" i="1"/>
  <c r="AI21" i="1"/>
  <c r="AI12" i="1"/>
  <c r="AC45" i="8"/>
  <c r="AI45" i="8"/>
  <c r="AC46" i="8"/>
  <c r="AX45" i="8"/>
  <c r="AI46" i="8"/>
  <c r="AC47" i="8"/>
  <c r="AX43" i="8"/>
  <c r="AI43" i="8"/>
  <c r="AX42" i="8"/>
  <c r="AI42" i="8"/>
  <c r="AI47" i="5"/>
  <c r="AI46" i="5"/>
  <c r="AI45" i="5"/>
  <c r="AX5" i="1"/>
  <c r="AX9" i="1"/>
  <c r="AX10" i="1"/>
  <c r="AX11" i="1"/>
  <c r="AX24" i="1"/>
  <c r="AX25" i="1"/>
  <c r="AX26" i="1"/>
  <c r="AX27" i="1"/>
  <c r="AX40" i="1"/>
  <c r="AX41" i="1"/>
  <c r="AX42" i="1"/>
  <c r="AX49" i="1"/>
  <c r="AX50" i="1"/>
  <c r="AX51" i="1"/>
  <c r="AX71" i="1"/>
  <c r="AX72" i="1"/>
  <c r="AX73" i="1"/>
  <c r="AX74" i="1"/>
  <c r="AX75" i="1"/>
  <c r="AX76" i="1"/>
  <c r="AX77" i="1"/>
  <c r="AX78" i="1"/>
  <c r="AX79" i="1"/>
  <c r="AX80" i="1"/>
  <c r="AX81" i="1"/>
  <c r="AX82" i="1"/>
  <c r="AX99" i="1"/>
  <c r="AX100" i="1"/>
  <c r="AX4" i="1"/>
  <c r="AX29" i="8"/>
  <c r="AV29" i="8" s="1"/>
  <c r="AI29" i="8"/>
  <c r="AH29" i="8" s="1"/>
  <c r="AX34" i="8"/>
  <c r="AV34" i="8" s="1"/>
  <c r="AI34" i="8"/>
  <c r="AH34" i="8" s="1"/>
  <c r="AX33" i="8"/>
  <c r="AV33" i="8" s="1"/>
  <c r="AI33" i="8"/>
  <c r="AH33" i="8" s="1"/>
  <c r="AX32" i="8"/>
  <c r="AV32" i="8" s="1"/>
  <c r="AI32" i="8"/>
  <c r="AH32" i="8" s="1"/>
  <c r="AX31" i="8"/>
  <c r="AV31" i="8" s="1"/>
  <c r="AI31" i="8"/>
  <c r="AH31" i="8" s="1"/>
  <c r="AX30" i="8"/>
  <c r="AV30" i="8" s="1"/>
  <c r="AI30" i="8"/>
  <c r="AH30" i="8" s="1"/>
  <c r="AX28" i="8"/>
  <c r="AV28" i="8" s="1"/>
  <c r="AI28" i="8"/>
  <c r="AH28" i="8" s="1"/>
  <c r="AX27" i="8"/>
  <c r="AV27" i="8" s="1"/>
  <c r="AI27" i="8"/>
  <c r="AH27" i="8" s="1"/>
  <c r="AX26" i="8"/>
  <c r="AV26" i="8" s="1"/>
  <c r="AI26" i="8"/>
  <c r="AH26" i="8" s="1"/>
  <c r="AX25" i="8"/>
  <c r="AV25" i="8" s="1"/>
  <c r="AI25" i="8"/>
  <c r="AH25" i="8" s="1"/>
  <c r="AX24" i="8"/>
  <c r="AV24" i="8" s="1"/>
  <c r="AI24" i="8"/>
  <c r="AH24" i="8" s="1"/>
  <c r="AX23" i="8"/>
  <c r="AV23" i="8" s="1"/>
  <c r="AI23" i="8"/>
  <c r="AH23" i="8" s="1"/>
  <c r="AX22" i="8"/>
  <c r="AV22" i="8" s="1"/>
  <c r="AI22" i="8"/>
  <c r="AH22" i="8" s="1"/>
  <c r="AX21" i="8"/>
  <c r="AV21" i="8" s="1"/>
  <c r="AI21" i="8"/>
  <c r="AH21" i="8" s="1"/>
  <c r="AX20" i="8"/>
  <c r="AI20" i="8"/>
  <c r="AX19" i="8"/>
  <c r="AI19" i="8"/>
  <c r="AX18" i="8"/>
  <c r="AI18" i="8"/>
  <c r="AX17" i="8"/>
  <c r="AI17" i="8"/>
  <c r="AX16" i="8"/>
  <c r="AI16" i="8"/>
  <c r="AX5" i="7"/>
  <c r="AX6" i="7"/>
  <c r="AX7" i="7"/>
  <c r="AX8" i="7"/>
  <c r="AX9" i="7"/>
  <c r="AX10" i="7"/>
  <c r="AX11" i="7"/>
  <c r="AX12" i="7"/>
  <c r="AX13" i="7"/>
  <c r="AX14" i="7"/>
  <c r="AX15" i="7"/>
  <c r="AX16" i="7"/>
  <c r="AX17" i="7"/>
  <c r="AX18" i="7"/>
  <c r="AX19" i="7"/>
  <c r="AX20" i="7"/>
  <c r="AX21" i="7"/>
  <c r="AX22" i="7"/>
  <c r="AX23" i="7"/>
  <c r="AX24" i="7"/>
  <c r="AX25" i="7"/>
  <c r="AX26" i="7"/>
  <c r="AX27" i="7"/>
  <c r="AX28" i="7"/>
  <c r="AX29" i="7"/>
  <c r="AX30" i="7"/>
  <c r="AX31" i="7"/>
  <c r="AX32" i="7"/>
  <c r="AX33" i="7"/>
  <c r="AX34" i="7"/>
  <c r="AX36" i="7"/>
  <c r="AX37" i="7"/>
  <c r="AX38" i="7"/>
  <c r="AX39" i="7"/>
  <c r="AX40" i="7"/>
  <c r="AX41" i="7"/>
  <c r="AX42" i="7"/>
  <c r="AX43" i="7"/>
  <c r="AX44" i="7"/>
  <c r="AX45" i="7"/>
  <c r="AX46" i="7"/>
  <c r="AX47" i="7"/>
  <c r="AX48" i="7"/>
  <c r="AX49" i="7"/>
  <c r="AX50" i="7"/>
  <c r="AX51" i="7"/>
  <c r="AX52" i="7"/>
  <c r="AX53" i="7"/>
  <c r="AX54" i="7"/>
  <c r="AX55" i="7"/>
  <c r="AX56" i="7"/>
  <c r="AX57" i="7"/>
  <c r="AX58" i="7"/>
  <c r="AX59" i="7"/>
  <c r="AX60" i="7"/>
  <c r="AX61" i="7"/>
  <c r="AX62" i="7"/>
  <c r="AX63" i="7"/>
  <c r="AX64" i="7"/>
  <c r="AX65" i="7"/>
  <c r="AX66" i="7"/>
  <c r="AI67" i="7"/>
  <c r="AX67" i="7"/>
  <c r="AI68" i="7"/>
  <c r="AX68" i="7"/>
  <c r="AI69" i="7"/>
  <c r="AX69" i="7"/>
  <c r="AX70" i="7"/>
  <c r="AX71" i="7"/>
  <c r="AX72" i="7"/>
  <c r="AX73" i="7"/>
  <c r="AI82" i="7"/>
  <c r="AX82" i="7"/>
  <c r="AI83" i="7"/>
  <c r="AX83" i="7"/>
  <c r="AI86" i="7"/>
  <c r="AX86" i="7"/>
  <c r="AI87" i="7"/>
  <c r="AX87" i="7"/>
  <c r="AI98" i="7"/>
  <c r="AX98" i="7"/>
  <c r="AI99" i="7"/>
  <c r="AX99" i="7"/>
  <c r="AI100" i="7"/>
  <c r="AX100" i="7"/>
  <c r="AI101" i="7"/>
  <c r="AX101" i="7"/>
  <c r="AI102" i="7"/>
  <c r="AX102" i="7"/>
  <c r="AI103" i="7"/>
  <c r="AX103" i="7"/>
  <c r="AI104" i="7"/>
  <c r="AX104" i="7"/>
  <c r="AI105" i="7"/>
  <c r="AX105" i="7"/>
  <c r="AI106" i="7"/>
  <c r="AX106" i="7"/>
  <c r="AI107" i="7"/>
  <c r="AX107" i="7"/>
  <c r="AI108" i="7"/>
  <c r="AX108" i="7"/>
  <c r="AI110" i="7"/>
  <c r="AX110" i="7"/>
  <c r="AI114" i="7"/>
  <c r="AX114" i="7"/>
  <c r="AI126" i="7"/>
  <c r="AX126" i="7"/>
  <c r="AI127" i="7"/>
  <c r="AX127" i="7"/>
  <c r="AI128" i="7"/>
  <c r="AX128" i="7"/>
  <c r="AI129" i="7"/>
  <c r="AX129" i="7"/>
  <c r="AI130" i="7"/>
  <c r="AX130" i="7"/>
  <c r="AI131" i="7"/>
  <c r="AX131" i="7"/>
  <c r="AX4" i="7"/>
  <c r="AI15" i="8"/>
  <c r="AX15" i="8"/>
  <c r="AC41" i="8"/>
  <c r="AI41" i="8"/>
  <c r="AX41" i="8"/>
  <c r="AC44" i="8"/>
  <c r="AI44" i="8"/>
  <c r="AX44" i="8"/>
  <c r="AI48" i="8"/>
  <c r="AI49" i="8"/>
  <c r="AI51" i="8"/>
  <c r="AX51" i="8"/>
  <c r="AI52" i="8"/>
  <c r="AX52" i="8"/>
  <c r="AI53" i="8"/>
  <c r="AX53" i="8"/>
  <c r="AC54" i="8"/>
  <c r="AI54" i="8"/>
  <c r="AX54" i="8"/>
  <c r="AC55" i="8"/>
  <c r="AI55" i="8"/>
  <c r="AX55" i="8"/>
  <c r="AC56" i="8"/>
  <c r="AI56" i="8"/>
  <c r="AX56" i="8"/>
  <c r="AC57" i="8"/>
  <c r="AI57" i="8"/>
  <c r="AX57" i="8"/>
  <c r="AC58" i="8"/>
  <c r="AI58" i="8"/>
  <c r="AX58" i="8"/>
  <c r="AC59" i="8"/>
  <c r="AI59" i="8"/>
  <c r="AX59" i="8"/>
  <c r="AC60" i="8"/>
  <c r="AI60" i="8"/>
  <c r="AX60" i="8"/>
  <c r="AC61" i="8"/>
  <c r="AI61" i="8"/>
  <c r="AX61" i="8"/>
  <c r="AC62" i="8"/>
  <c r="AI62" i="8"/>
  <c r="AX62" i="8"/>
  <c r="AI63" i="8"/>
  <c r="AX63" i="8"/>
  <c r="AC64" i="8"/>
  <c r="AI64" i="8"/>
  <c r="AX64" i="8"/>
  <c r="AI66" i="8"/>
  <c r="AX66" i="8"/>
  <c r="AC67" i="8"/>
  <c r="AI67" i="8"/>
  <c r="AX67" i="8"/>
  <c r="AC68" i="8"/>
  <c r="AI68" i="8"/>
  <c r="AX68" i="8"/>
  <c r="AC69" i="8"/>
  <c r="AI69" i="8"/>
  <c r="AX69" i="8"/>
  <c r="AC70" i="8"/>
  <c r="AI70" i="8"/>
  <c r="AX70" i="8"/>
  <c r="AC71" i="8"/>
  <c r="AI71" i="8"/>
  <c r="AX71" i="8"/>
  <c r="AC72" i="8"/>
  <c r="AI72" i="8"/>
  <c r="AX72" i="8"/>
  <c r="AC73" i="8"/>
  <c r="AI73" i="8"/>
  <c r="AX73" i="8"/>
  <c r="AC74" i="8"/>
  <c r="AI74" i="8"/>
  <c r="AX74" i="8"/>
  <c r="AC75" i="8"/>
  <c r="AI75" i="8"/>
  <c r="AX75" i="8"/>
  <c r="AC76" i="8"/>
  <c r="AI76" i="8"/>
  <c r="AX76" i="8"/>
  <c r="AC77" i="8"/>
  <c r="AI77" i="8"/>
  <c r="AX77" i="8"/>
  <c r="AC78" i="8"/>
  <c r="AI78" i="8"/>
  <c r="AX78" i="8"/>
  <c r="AC79" i="8"/>
  <c r="AI79" i="8"/>
  <c r="AX79" i="8"/>
  <c r="AC80" i="8"/>
  <c r="AI80" i="8"/>
  <c r="AX80" i="8"/>
  <c r="AC81" i="8"/>
  <c r="AI81" i="8"/>
  <c r="AX81" i="8"/>
  <c r="AC82" i="8"/>
  <c r="AI82" i="8"/>
  <c r="AX82" i="8"/>
  <c r="AC83" i="8"/>
  <c r="AI83" i="8"/>
  <c r="AX83" i="8"/>
  <c r="AC84" i="8"/>
  <c r="AI84" i="8"/>
  <c r="AX84" i="8"/>
  <c r="AC85" i="8"/>
  <c r="AI85" i="8"/>
  <c r="AX85" i="8"/>
  <c r="AC86" i="8"/>
  <c r="AI86" i="8"/>
  <c r="AX86" i="8"/>
  <c r="AI109" i="8"/>
  <c r="AX109" i="8"/>
  <c r="AC126" i="8"/>
  <c r="AI126" i="8"/>
  <c r="AX126" i="8"/>
  <c r="AC127" i="8"/>
  <c r="AI127" i="8"/>
  <c r="AX127" i="8"/>
  <c r="AC128" i="8"/>
  <c r="AI128" i="8"/>
  <c r="AX128" i="8"/>
  <c r="AC129" i="8"/>
  <c r="AI129" i="8"/>
  <c r="AX129" i="8"/>
  <c r="AC130" i="8"/>
  <c r="AI130" i="8"/>
  <c r="AX130" i="8"/>
  <c r="AC131" i="8"/>
  <c r="AI131" i="8"/>
  <c r="AX131" i="8"/>
  <c r="AC132" i="8"/>
  <c r="AI132" i="8"/>
  <c r="AX132" i="8"/>
  <c r="AC133" i="8"/>
  <c r="AI133" i="8"/>
  <c r="AX133" i="8"/>
  <c r="AC134" i="8"/>
  <c r="AI134" i="8"/>
  <c r="AX134" i="8"/>
  <c r="AC135" i="8"/>
  <c r="AI135" i="8"/>
  <c r="AX135" i="8"/>
  <c r="AC136" i="8"/>
  <c r="AI136" i="8"/>
  <c r="AX136" i="8"/>
  <c r="AC137" i="8"/>
  <c r="AI137" i="8"/>
  <c r="AX137" i="8"/>
  <c r="AC138" i="8"/>
  <c r="AI138" i="8"/>
  <c r="AX138" i="8"/>
  <c r="AC139" i="8"/>
  <c r="AI139" i="8"/>
  <c r="AX139" i="8"/>
  <c r="AC140" i="8"/>
  <c r="AI140" i="8"/>
  <c r="AX140" i="8"/>
  <c r="AC141" i="8"/>
  <c r="AI141" i="8"/>
  <c r="AX141" i="8"/>
  <c r="AC142" i="8"/>
  <c r="AI142" i="8"/>
  <c r="AX142" i="8"/>
  <c r="AC143" i="8"/>
  <c r="AI143" i="8"/>
  <c r="AX143" i="8"/>
  <c r="AC144" i="8"/>
  <c r="AI144" i="8"/>
  <c r="AX144" i="8"/>
  <c r="AC145" i="8"/>
  <c r="AI145" i="8"/>
  <c r="AX145" i="8"/>
  <c r="AC146" i="8"/>
  <c r="AI146" i="8"/>
  <c r="AX146" i="8"/>
  <c r="AC147" i="8"/>
  <c r="AI147" i="8"/>
  <c r="AX147" i="8"/>
  <c r="AI148" i="8"/>
  <c r="AX148" i="8"/>
  <c r="AI149" i="8"/>
  <c r="AX149" i="8"/>
  <c r="AI150" i="8"/>
  <c r="AX150" i="8"/>
  <c r="AI151" i="8"/>
  <c r="AX151" i="8"/>
  <c r="AI152" i="8"/>
  <c r="AX152" i="8"/>
  <c r="AI153" i="8"/>
  <c r="AX153" i="8"/>
  <c r="AI154" i="8"/>
  <c r="AX154" i="8"/>
  <c r="AI155" i="8"/>
  <c r="AX155" i="8"/>
  <c r="AI156" i="8"/>
  <c r="AX156" i="8"/>
  <c r="AI157" i="8"/>
  <c r="AX157" i="8"/>
  <c r="AI158" i="8"/>
  <c r="AX158" i="8"/>
  <c r="AC167" i="8"/>
  <c r="AI167" i="8"/>
  <c r="AX167" i="8"/>
  <c r="AC168" i="8"/>
  <c r="AI168" i="8"/>
  <c r="AX168" i="8"/>
  <c r="AC169" i="8"/>
  <c r="AI169" i="8"/>
  <c r="AX169" i="8"/>
  <c r="AC170" i="8"/>
  <c r="AI170" i="8"/>
  <c r="AX170" i="8"/>
  <c r="AC171" i="8"/>
  <c r="AI171" i="8"/>
  <c r="AX171" i="8"/>
  <c r="AC172" i="8"/>
  <c r="AI172" i="8"/>
  <c r="AX172" i="8"/>
  <c r="AC173" i="8"/>
  <c r="AI173" i="8"/>
  <c r="AX173" i="8"/>
  <c r="AC174" i="8"/>
  <c r="AI174" i="8"/>
  <c r="AX174" i="8"/>
  <c r="AC175" i="8"/>
  <c r="AI175" i="8"/>
  <c r="AX175" i="8"/>
  <c r="AC159" i="8"/>
  <c r="AI159" i="8"/>
  <c r="AX159" i="8"/>
  <c r="AC160" i="8"/>
  <c r="AI160" i="8"/>
  <c r="AX160" i="8"/>
  <c r="AC161" i="8"/>
  <c r="AI161" i="8"/>
  <c r="AX161" i="8"/>
  <c r="AC162" i="8"/>
  <c r="AI162" i="8"/>
  <c r="AX162" i="8"/>
  <c r="AC163" i="8"/>
  <c r="AI163" i="8"/>
  <c r="AX163" i="8"/>
  <c r="AC164" i="8"/>
  <c r="AI164" i="8"/>
  <c r="AX164" i="8"/>
  <c r="AC165" i="8"/>
  <c r="AI165" i="8"/>
  <c r="AX165" i="8"/>
  <c r="AI4" i="6"/>
  <c r="AX4" i="6"/>
  <c r="AI5" i="6"/>
  <c r="AX9" i="6"/>
  <c r="AI10" i="6"/>
  <c r="AI13" i="6"/>
  <c r="AX13" i="6"/>
  <c r="AI16" i="6"/>
  <c r="AX16" i="6"/>
  <c r="AI5" i="5"/>
  <c r="AX5" i="5"/>
  <c r="AI6" i="5"/>
  <c r="AX6" i="5"/>
  <c r="AI7" i="5"/>
  <c r="AX7" i="5"/>
  <c r="AI8" i="5"/>
  <c r="AX8" i="5"/>
  <c r="AI9" i="5"/>
  <c r="AX9" i="5"/>
  <c r="AI10" i="5"/>
  <c r="AX10" i="5"/>
  <c r="AI11" i="5"/>
  <c r="AX11" i="5"/>
  <c r="AI12" i="5"/>
  <c r="AX12" i="5"/>
  <c r="AI13" i="5"/>
  <c r="AX13" i="5"/>
  <c r="AI14" i="5"/>
  <c r="AX14" i="5"/>
  <c r="AI15" i="5"/>
  <c r="AX15" i="5"/>
  <c r="AI16" i="5"/>
  <c r="AX16" i="5"/>
  <c r="AI17" i="5"/>
  <c r="AX17" i="5"/>
  <c r="AI18" i="5"/>
  <c r="AX18" i="5"/>
  <c r="AI19" i="5"/>
  <c r="AX19" i="5"/>
  <c r="AI20" i="5"/>
  <c r="AX20" i="5"/>
  <c r="AI21" i="5"/>
  <c r="AX21" i="5"/>
  <c r="AI22" i="5"/>
  <c r="AX22" i="5"/>
  <c r="AI23" i="5"/>
  <c r="AX23" i="5"/>
  <c r="AI24" i="5"/>
  <c r="AX24" i="5"/>
  <c r="AI25" i="5"/>
  <c r="AX25" i="5"/>
  <c r="AI26" i="5"/>
  <c r="AX26" i="5"/>
  <c r="AI27" i="5"/>
  <c r="AX27" i="5"/>
  <c r="AI28" i="5"/>
  <c r="AX28" i="5"/>
  <c r="AI29" i="5"/>
  <c r="AX29" i="5"/>
  <c r="AI30" i="5"/>
  <c r="AX30" i="5"/>
  <c r="AI31" i="5"/>
  <c r="AX31" i="5"/>
  <c r="AI32" i="5"/>
  <c r="AX32" i="5"/>
  <c r="AI33" i="5"/>
  <c r="AX33" i="5"/>
  <c r="AI34" i="5"/>
  <c r="AX34" i="5"/>
  <c r="AI35" i="5"/>
  <c r="AX35" i="5"/>
  <c r="AI36" i="5"/>
  <c r="AX36" i="5"/>
  <c r="AI37" i="5"/>
  <c r="AX37" i="5"/>
  <c r="AI38" i="5"/>
  <c r="AX38" i="5"/>
  <c r="AI44" i="5"/>
  <c r="AI48" i="5"/>
  <c r="AI49" i="5"/>
  <c r="AI50" i="5"/>
  <c r="AI51" i="5"/>
  <c r="AI52" i="5"/>
  <c r="AI53" i="5"/>
  <c r="AI54" i="5"/>
  <c r="AI55" i="5"/>
  <c r="AI56" i="5"/>
  <c r="AI57" i="5"/>
  <c r="AI58" i="5"/>
  <c r="AI59" i="5"/>
  <c r="AI60" i="5"/>
  <c r="AI61" i="5"/>
  <c r="AC151" i="5"/>
  <c r="AI158" i="5"/>
  <c r="AX158" i="5"/>
  <c r="AC209" i="5"/>
  <c r="AI209" i="5"/>
  <c r="AX209" i="5"/>
  <c r="AI210" i="5"/>
  <c r="AX210" i="5"/>
  <c r="AI211" i="5"/>
  <c r="AX211" i="5"/>
  <c r="AI212" i="5"/>
  <c r="AX212" i="5"/>
  <c r="AI213" i="5"/>
  <c r="AX213" i="5"/>
  <c r="AI214" i="5"/>
  <c r="AX214" i="5"/>
  <c r="AI215" i="5"/>
  <c r="AX215" i="5"/>
  <c r="AI216" i="5"/>
  <c r="AX216" i="5"/>
  <c r="AI217" i="5"/>
  <c r="AX217" i="5"/>
  <c r="AI218" i="5"/>
  <c r="AX218" i="5"/>
  <c r="AI281" i="5"/>
  <c r="AX281" i="5"/>
  <c r="AI282" i="5"/>
  <c r="AX282" i="5"/>
  <c r="AI283" i="5"/>
  <c r="AX283" i="5"/>
  <c r="AI284" i="5"/>
  <c r="AX284" i="5"/>
  <c r="AI285" i="5"/>
  <c r="AX285" i="5"/>
  <c r="AI286" i="5"/>
  <c r="AX286" i="5"/>
  <c r="AI287" i="5"/>
  <c r="AX287" i="5"/>
  <c r="AI288" i="5"/>
  <c r="AX288" i="5"/>
  <c r="AI289" i="5"/>
  <c r="AX289" i="5"/>
  <c r="AI290" i="5"/>
  <c r="AX290" i="5"/>
  <c r="AI291" i="5"/>
  <c r="AX291" i="5"/>
  <c r="AI292" i="5"/>
  <c r="AX292" i="5"/>
  <c r="AI293" i="5"/>
  <c r="AX293" i="5"/>
  <c r="AI294" i="5"/>
  <c r="AX294" i="5"/>
  <c r="AI295" i="5"/>
  <c r="AX295" i="5"/>
  <c r="AI296" i="5"/>
  <c r="AX296" i="5"/>
  <c r="AI297" i="5"/>
  <c r="AX297" i="5"/>
  <c r="AI298" i="5"/>
  <c r="AX298" i="5"/>
  <c r="AI299" i="5"/>
  <c r="AX299" i="5"/>
  <c r="AI300" i="5"/>
  <c r="AX300" i="5"/>
  <c r="AI301" i="5"/>
  <c r="AX301" i="5"/>
  <c r="AI302" i="5"/>
  <c r="AX302" i="5"/>
  <c r="AI303" i="5"/>
  <c r="AX303" i="5"/>
  <c r="AI304" i="5"/>
  <c r="AX304" i="5"/>
  <c r="AI305" i="5"/>
  <c r="AX305" i="5"/>
  <c r="AI306" i="5"/>
  <c r="AX306" i="5"/>
  <c r="AI307" i="5"/>
  <c r="AX307" i="5"/>
  <c r="AI308" i="5"/>
  <c r="AX308" i="5"/>
  <c r="AI309" i="5"/>
  <c r="AX309" i="5"/>
  <c r="AI310" i="5"/>
  <c r="AX310" i="5"/>
  <c r="AI311" i="5"/>
  <c r="AX311" i="5"/>
  <c r="AI312" i="5"/>
  <c r="AX312" i="5"/>
  <c r="AX326" i="5"/>
  <c r="AI327" i="5"/>
  <c r="AX327" i="5"/>
  <c r="AI328" i="5"/>
  <c r="AX328" i="5"/>
  <c r="AX4" i="5"/>
  <c r="AI4" i="5"/>
  <c r="AC71" i="1"/>
  <c r="AC72" i="1"/>
  <c r="AC73" i="1"/>
  <c r="AC74" i="1"/>
  <c r="AC75" i="1"/>
  <c r="AC76" i="1"/>
  <c r="AC77" i="1"/>
  <c r="AC78" i="1"/>
  <c r="AC79" i="1"/>
  <c r="AC80" i="1"/>
  <c r="AC81" i="1"/>
  <c r="AC82" i="1"/>
  <c r="AC99" i="1"/>
  <c r="AC100" i="1"/>
  <c r="AC101" i="1"/>
  <c r="AC102" i="1"/>
  <c r="AC103" i="1"/>
  <c r="AC104" i="1"/>
  <c r="AI9" i="1"/>
  <c r="AI10" i="1"/>
  <c r="AI11" i="1"/>
  <c r="AI24" i="1"/>
  <c r="AI25" i="1"/>
  <c r="AI26" i="1"/>
  <c r="AI27" i="1"/>
  <c r="AI40" i="1"/>
  <c r="AI41" i="1"/>
  <c r="AI42" i="1"/>
  <c r="AI49" i="1"/>
  <c r="AI50" i="1"/>
  <c r="AI51" i="1"/>
  <c r="AI61" i="1"/>
  <c r="AI71" i="1"/>
  <c r="AI72" i="1"/>
  <c r="AI73" i="1"/>
  <c r="AI74" i="1"/>
  <c r="AI75" i="1"/>
  <c r="AI76" i="1"/>
  <c r="AI77" i="1"/>
  <c r="AI78" i="1"/>
  <c r="AI79" i="1"/>
  <c r="AI80" i="1"/>
  <c r="AI81" i="1"/>
  <c r="AI82" i="1"/>
  <c r="AI99" i="1"/>
  <c r="AI100" i="1"/>
  <c r="AI101" i="1"/>
  <c r="AI102" i="1"/>
  <c r="AI103" i="1"/>
  <c r="AI104" i="1"/>
  <c r="U151" i="1"/>
  <c r="R151" i="1"/>
  <c r="Y151" i="1"/>
  <c r="W151" i="1"/>
  <c r="T151" i="1"/>
  <c r="AB151" i="1"/>
  <c r="V151" i="1"/>
  <c r="X151" i="1"/>
  <c r="Y149" i="1"/>
  <c r="X149" i="1"/>
  <c r="AB149" i="1"/>
  <c r="R149" i="1"/>
  <c r="T149" i="1"/>
  <c r="V149" i="1"/>
  <c r="U149" i="1"/>
  <c r="W149" i="1"/>
  <c r="X147" i="1"/>
  <c r="T147" i="1"/>
  <c r="AB147" i="1"/>
  <c r="W147" i="1"/>
  <c r="R147" i="1"/>
  <c r="U147" i="1"/>
  <c r="Y147" i="1"/>
  <c r="V147" i="1"/>
  <c r="U152" i="1"/>
  <c r="X152" i="1"/>
  <c r="AB152" i="1"/>
  <c r="Y152" i="1"/>
  <c r="V152" i="1"/>
  <c r="R152" i="1"/>
  <c r="W152" i="1"/>
  <c r="T152" i="1"/>
  <c r="T150" i="1"/>
  <c r="X150" i="1"/>
  <c r="Y150" i="1"/>
  <c r="AB150" i="1"/>
  <c r="W150" i="1"/>
  <c r="V150" i="1"/>
  <c r="R150" i="1"/>
  <c r="U150" i="1"/>
  <c r="W148" i="1"/>
  <c r="X148" i="1"/>
  <c r="R148" i="1"/>
  <c r="V148" i="1"/>
  <c r="Y148" i="1"/>
  <c r="T148" i="1"/>
  <c r="AB148" i="1"/>
  <c r="U148" i="1"/>
  <c r="AB154" i="1"/>
  <c r="W154" i="1"/>
  <c r="U154" i="1"/>
  <c r="V154" i="1"/>
  <c r="R154" i="1"/>
  <c r="Y154" i="1"/>
  <c r="X154" i="1"/>
  <c r="T154" i="1"/>
  <c r="V158" i="1"/>
  <c r="AB158" i="1"/>
  <c r="R158" i="1"/>
  <c r="W158" i="1"/>
  <c r="U158" i="1"/>
  <c r="T158" i="1"/>
  <c r="Y158" i="1"/>
  <c r="X158" i="1"/>
  <c r="AB156" i="1"/>
  <c r="U156" i="1"/>
  <c r="R156" i="1"/>
  <c r="T156" i="1"/>
  <c r="Y156" i="1"/>
  <c r="W156" i="1"/>
  <c r="V156" i="1"/>
  <c r="X156" i="1"/>
  <c r="X153" i="1"/>
  <c r="T153" i="1"/>
  <c r="W153" i="1"/>
  <c r="Y153" i="1"/>
  <c r="U153" i="1"/>
  <c r="AB153" i="1"/>
  <c r="V153" i="1"/>
  <c r="R153" i="1"/>
  <c r="V155" i="1"/>
  <c r="T155" i="1"/>
  <c r="W155" i="1"/>
  <c r="Y155" i="1"/>
  <c r="U155" i="1"/>
  <c r="AB155" i="1"/>
  <c r="X155" i="1"/>
  <c r="R155" i="1"/>
  <c r="X157" i="1"/>
  <c r="T157" i="1"/>
  <c r="V157" i="1"/>
  <c r="W157" i="1"/>
  <c r="AB157" i="1"/>
  <c r="U157" i="1"/>
  <c r="Y157" i="1"/>
  <c r="R157" i="1"/>
  <c r="U23" i="13" l="1"/>
  <c r="W23" i="13"/>
  <c r="X23" i="13"/>
  <c r="Y23" i="13"/>
  <c r="AB23" i="13"/>
  <c r="T23" i="13"/>
  <c r="R23" i="13"/>
  <c r="Y259" i="14" l="1"/>
  <c r="U259" i="14"/>
  <c r="Y258" i="14"/>
  <c r="U258" i="14"/>
  <c r="Y257" i="14"/>
  <c r="U257" i="14"/>
  <c r="Y256" i="14"/>
  <c r="U256" i="14"/>
  <c r="Y255" i="14"/>
  <c r="U255" i="14"/>
  <c r="Y254" i="14"/>
  <c r="U254" i="14"/>
  <c r="Y253" i="14"/>
  <c r="U253" i="14"/>
  <c r="U217" i="14"/>
  <c r="Y216" i="14"/>
  <c r="U216" i="14"/>
  <c r="Y215" i="14"/>
  <c r="U215" i="14"/>
  <c r="AB214" i="14"/>
  <c r="V214" i="14"/>
  <c r="W213" i="14"/>
  <c r="X212" i="14"/>
  <c r="T212" i="14"/>
  <c r="Y211" i="14"/>
  <c r="U211" i="14"/>
  <c r="AB210" i="14"/>
  <c r="V210" i="14"/>
  <c r="W209" i="14"/>
  <c r="X208" i="14"/>
  <c r="T208" i="14"/>
  <c r="Y207" i="14"/>
  <c r="U207" i="14"/>
  <c r="AB206" i="14"/>
  <c r="V206" i="14"/>
  <c r="W205" i="14"/>
  <c r="X204" i="14"/>
  <c r="T204" i="14"/>
  <c r="Y203" i="14"/>
  <c r="U203" i="14"/>
  <c r="AB202" i="14"/>
  <c r="V202" i="14"/>
  <c r="W201" i="14"/>
  <c r="X200" i="14"/>
  <c r="T200" i="14"/>
  <c r="Y199" i="14"/>
  <c r="U199" i="14"/>
  <c r="AB198" i="14"/>
  <c r="V198" i="14"/>
  <c r="W197" i="14"/>
  <c r="X196" i="14"/>
  <c r="X195" i="14"/>
  <c r="X194" i="14"/>
  <c r="T194" i="14"/>
  <c r="Y193" i="14"/>
  <c r="U193" i="14"/>
  <c r="Y192" i="14"/>
  <c r="U192" i="14"/>
  <c r="AB191" i="14"/>
  <c r="V191" i="14"/>
  <c r="W190" i="14"/>
  <c r="X189" i="14"/>
  <c r="W188" i="14"/>
  <c r="AB187" i="14"/>
  <c r="U187" i="14"/>
  <c r="Y186" i="14"/>
  <c r="T186" i="14"/>
  <c r="Y185" i="14"/>
  <c r="T185" i="14"/>
  <c r="Y184" i="14"/>
  <c r="T184" i="14"/>
  <c r="Y183" i="14"/>
  <c r="X182" i="14"/>
  <c r="W181" i="14"/>
  <c r="X177" i="14"/>
  <c r="W176" i="14"/>
  <c r="AB175" i="14"/>
  <c r="U175" i="14"/>
  <c r="Y174" i="14"/>
  <c r="X173" i="14"/>
  <c r="W172" i="14"/>
  <c r="AB171" i="14"/>
  <c r="V171" i="14"/>
  <c r="AB170" i="14"/>
  <c r="T170" i="14"/>
  <c r="X259" i="14"/>
  <c r="X258" i="14"/>
  <c r="X257" i="14"/>
  <c r="X256" i="14"/>
  <c r="X255" i="14"/>
  <c r="X254" i="14"/>
  <c r="X253" i="14"/>
  <c r="AB217" i="14"/>
  <c r="X216" i="14"/>
  <c r="X215" i="14"/>
  <c r="T215" i="14"/>
  <c r="Y214" i="14"/>
  <c r="W259" i="14"/>
  <c r="AB258" i="14"/>
  <c r="V256" i="14"/>
  <c r="W255" i="14"/>
  <c r="AB254" i="14"/>
  <c r="Y217" i="14"/>
  <c r="AB216" i="14"/>
  <c r="U214" i="14"/>
  <c r="AB213" i="14"/>
  <c r="U213" i="14"/>
  <c r="AB212" i="14"/>
  <c r="U212" i="14"/>
  <c r="X211" i="14"/>
  <c r="W210" i="14"/>
  <c r="V209" i="14"/>
  <c r="V208" i="14"/>
  <c r="AB207" i="14"/>
  <c r="T207" i="14"/>
  <c r="X206" i="14"/>
  <c r="X205" i="14"/>
  <c r="W204" i="14"/>
  <c r="V203" i="14"/>
  <c r="Y202" i="14"/>
  <c r="T202" i="14"/>
  <c r="Y201" i="14"/>
  <c r="T201" i="14"/>
  <c r="Y200" i="14"/>
  <c r="W199" i="14"/>
  <c r="U198" i="14"/>
  <c r="AB197" i="14"/>
  <c r="U197" i="14"/>
  <c r="AB196" i="14"/>
  <c r="U196" i="14"/>
  <c r="Y195" i="14"/>
  <c r="V193" i="14"/>
  <c r="X192" i="14"/>
  <c r="W191" i="14"/>
  <c r="V190" i="14"/>
  <c r="U189" i="14"/>
  <c r="Y188" i="14"/>
  <c r="W186" i="14"/>
  <c r="AB185" i="14"/>
  <c r="W184" i="14"/>
  <c r="AB183" i="14"/>
  <c r="W182" i="14"/>
  <c r="T181" i="14"/>
  <c r="W180" i="14"/>
  <c r="AB177" i="14"/>
  <c r="X176" i="14"/>
  <c r="Y175" i="14"/>
  <c r="U174" i="14"/>
  <c r="Y173" i="14"/>
  <c r="U172" i="14"/>
  <c r="X171" i="14"/>
  <c r="X169" i="14"/>
  <c r="U168" i="14"/>
  <c r="AB167" i="14"/>
  <c r="T167" i="14"/>
  <c r="Y166" i="14"/>
  <c r="X165" i="14"/>
  <c r="X164" i="14"/>
  <c r="X163" i="14"/>
  <c r="X162" i="14"/>
  <c r="U161" i="14"/>
  <c r="AB160" i="14"/>
  <c r="T160" i="14"/>
  <c r="Y159" i="14"/>
  <c r="X158" i="14"/>
  <c r="W139" i="14"/>
  <c r="W137" i="14"/>
  <c r="Y135" i="14"/>
  <c r="AB134" i="14"/>
  <c r="U134" i="14"/>
  <c r="W133" i="14"/>
  <c r="X132" i="14"/>
  <c r="Y131" i="14"/>
  <c r="AB130" i="14"/>
  <c r="U130" i="14"/>
  <c r="W129" i="14"/>
  <c r="X128" i="14"/>
  <c r="W119" i="14"/>
  <c r="W117" i="14"/>
  <c r="V259" i="14"/>
  <c r="W258" i="14"/>
  <c r="AB257" i="14"/>
  <c r="V255" i="14"/>
  <c r="W254" i="14"/>
  <c r="AB253" i="14"/>
  <c r="X217" i="14"/>
  <c r="W216" i="14"/>
  <c r="AB215" i="14"/>
  <c r="T214" i="14"/>
  <c r="Y213" i="14"/>
  <c r="T213" i="14"/>
  <c r="Y212" i="14"/>
  <c r="W211" i="14"/>
  <c r="U210" i="14"/>
  <c r="AB209" i="14"/>
  <c r="U209" i="14"/>
  <c r="AB208" i="14"/>
  <c r="U208" i="14"/>
  <c r="X207" i="14"/>
  <c r="W206" i="14"/>
  <c r="V205" i="14"/>
  <c r="V204" i="14"/>
  <c r="AB203" i="14"/>
  <c r="T203" i="14"/>
  <c r="X202" i="14"/>
  <c r="X201" i="14"/>
  <c r="W200" i="14"/>
  <c r="V199" i="14"/>
  <c r="Y198" i="14"/>
  <c r="T198" i="14"/>
  <c r="Y197" i="14"/>
  <c r="T197" i="14"/>
  <c r="Y196" i="14"/>
  <c r="W195" i="14"/>
  <c r="V194" i="14"/>
  <c r="AB193" i="14"/>
  <c r="W192" i="14"/>
  <c r="U191" i="14"/>
  <c r="AB190" i="14"/>
  <c r="U190" i="14"/>
  <c r="AB189" i="14"/>
  <c r="X188" i="14"/>
  <c r="Y187" i="14"/>
  <c r="U186" i="14"/>
  <c r="X185" i="14"/>
  <c r="U184" i="14"/>
  <c r="X183" i="14"/>
  <c r="V182" i="14"/>
  <c r="AB181" i="14"/>
  <c r="Y177" i="14"/>
  <c r="U176" i="14"/>
  <c r="X175" i="14"/>
  <c r="AB174" i="14"/>
  <c r="W173" i="14"/>
  <c r="AB172" i="14"/>
  <c r="W171" i="14"/>
  <c r="Y170" i="14"/>
  <c r="U169" i="14"/>
  <c r="AB168" i="14"/>
  <c r="T168" i="14"/>
  <c r="Y167" i="14"/>
  <c r="X166" i="14"/>
  <c r="W165" i="14"/>
  <c r="W164" i="14"/>
  <c r="W163" i="14"/>
  <c r="U162" i="14"/>
  <c r="AB161" i="14"/>
  <c r="T161" i="14"/>
  <c r="Y160" i="14"/>
  <c r="X159" i="14"/>
  <c r="U158" i="14"/>
  <c r="AB151" i="14"/>
  <c r="AB150" i="14"/>
  <c r="AB149" i="14"/>
  <c r="AB148" i="14"/>
  <c r="X135" i="14"/>
  <c r="Y134" i="14"/>
  <c r="AB133" i="14"/>
  <c r="U133" i="14"/>
  <c r="W132" i="14"/>
  <c r="X131" i="14"/>
  <c r="Y130" i="14"/>
  <c r="AB129" i="14"/>
  <c r="U129" i="14"/>
  <c r="V254" i="14"/>
  <c r="V253" i="14"/>
  <c r="T211" i="14"/>
  <c r="X210" i="14"/>
  <c r="Y209" i="14"/>
  <c r="U205" i="14"/>
  <c r="AB204" i="14"/>
  <c r="U200" i="14"/>
  <c r="X199" i="14"/>
  <c r="X198" i="14"/>
  <c r="X197" i="14"/>
  <c r="W196" i="14"/>
  <c r="AB195" i="14"/>
  <c r="T192" i="14"/>
  <c r="X191" i="14"/>
  <c r="Y190" i="14"/>
  <c r="T166" i="14"/>
  <c r="Y165" i="14"/>
  <c r="T164" i="14"/>
  <c r="Y163" i="14"/>
  <c r="T159" i="14"/>
  <c r="Y158" i="14"/>
  <c r="X151" i="14"/>
  <c r="W138" i="14"/>
  <c r="AB135" i="14"/>
  <c r="W134" i="14"/>
  <c r="Y132" i="14"/>
  <c r="U131" i="14"/>
  <c r="X129" i="14"/>
  <c r="U128" i="14"/>
  <c r="Y115" i="14"/>
  <c r="AB114" i="14"/>
  <c r="U114" i="14"/>
  <c r="W113" i="14"/>
  <c r="X112" i="14"/>
  <c r="Y111" i="14"/>
  <c r="AB110" i="14"/>
  <c r="U110" i="14"/>
  <c r="W109" i="14"/>
  <c r="X108" i="14"/>
  <c r="W99" i="14"/>
  <c r="W97" i="14"/>
  <c r="Y95" i="14"/>
  <c r="AB94" i="14"/>
  <c r="U94" i="14"/>
  <c r="W93" i="14"/>
  <c r="X92" i="14"/>
  <c r="Y91" i="14"/>
  <c r="AB90" i="14"/>
  <c r="U90" i="14"/>
  <c r="W89" i="14"/>
  <c r="X88" i="14"/>
  <c r="Y114" i="14"/>
  <c r="U113" i="14"/>
  <c r="X111" i="14"/>
  <c r="AB109" i="14"/>
  <c r="W108" i="14"/>
  <c r="Y94" i="14"/>
  <c r="U93" i="14"/>
  <c r="X91" i="14"/>
  <c r="AB89" i="14"/>
  <c r="W88" i="14"/>
  <c r="V257" i="14"/>
  <c r="W215" i="14"/>
  <c r="X213" i="14"/>
  <c r="AB211" i="14"/>
  <c r="W208" i="14"/>
  <c r="U206" i="14"/>
  <c r="U204" i="14"/>
  <c r="U202" i="14"/>
  <c r="AB200" i="14"/>
  <c r="AB192" i="14"/>
  <c r="W189" i="14"/>
  <c r="W187" i="14"/>
  <c r="U185" i="14"/>
  <c r="U183" i="14"/>
  <c r="X181" i="14"/>
  <c r="W177" i="14"/>
  <c r="W175" i="14"/>
  <c r="U173" i="14"/>
  <c r="U171" i="14"/>
  <c r="Y169" i="14"/>
  <c r="X167" i="14"/>
  <c r="T165" i="14"/>
  <c r="Y162" i="14"/>
  <c r="X160" i="14"/>
  <c r="X149" i="14"/>
  <c r="X133" i="14"/>
  <c r="W130" i="14"/>
  <c r="W116" i="14"/>
  <c r="X114" i="14"/>
  <c r="AB112" i="14"/>
  <c r="W111" i="14"/>
  <c r="AB108" i="14"/>
  <c r="W98" i="14"/>
  <c r="W95" i="14"/>
  <c r="Y93" i="14"/>
  <c r="U92" i="14"/>
  <c r="X90" i="14"/>
  <c r="Y89" i="14"/>
  <c r="U88" i="14"/>
  <c r="W253" i="14"/>
  <c r="W214" i="14"/>
  <c r="V212" i="14"/>
  <c r="Y210" i="14"/>
  <c r="Y205" i="14"/>
  <c r="V200" i="14"/>
  <c r="U194" i="14"/>
  <c r="V192" i="14"/>
  <c r="U182" i="14"/>
  <c r="U177" i="14"/>
  <c r="T169" i="14"/>
  <c r="U167" i="14"/>
  <c r="AB165" i="14"/>
  <c r="AB163" i="14"/>
  <c r="X161" i="14"/>
  <c r="U159" i="14"/>
  <c r="X150" i="14"/>
  <c r="X134" i="14"/>
  <c r="W131" i="14"/>
  <c r="W128" i="14"/>
  <c r="AB115" i="14"/>
  <c r="W114" i="14"/>
  <c r="Y112" i="14"/>
  <c r="U111" i="14"/>
  <c r="X109" i="14"/>
  <c r="AB95" i="14"/>
  <c r="W94" i="14"/>
  <c r="Y92" i="14"/>
  <c r="U91" i="14"/>
  <c r="X89" i="14"/>
  <c r="W257" i="14"/>
  <c r="AB256" i="14"/>
  <c r="AB255" i="14"/>
  <c r="T210" i="14"/>
  <c r="X209" i="14"/>
  <c r="Y208" i="14"/>
  <c r="W207" i="14"/>
  <c r="Y206" i="14"/>
  <c r="T205" i="14"/>
  <c r="Y204" i="14"/>
  <c r="X203" i="14"/>
  <c r="W202" i="14"/>
  <c r="AB201" i="14"/>
  <c r="T199" i="14"/>
  <c r="W198" i="14"/>
  <c r="V197" i="14"/>
  <c r="V196" i="14"/>
  <c r="V195" i="14"/>
  <c r="AB194" i="14"/>
  <c r="T191" i="14"/>
  <c r="X190" i="14"/>
  <c r="Y189" i="14"/>
  <c r="AB188" i="14"/>
  <c r="X187" i="14"/>
  <c r="AB186" i="14"/>
  <c r="W185" i="14"/>
  <c r="AB184" i="14"/>
  <c r="W183" i="14"/>
  <c r="AB182" i="14"/>
  <c r="X174" i="14"/>
  <c r="AB173" i="14"/>
  <c r="Y172" i="14"/>
  <c r="Y171" i="14"/>
  <c r="X170" i="14"/>
  <c r="AB169" i="14"/>
  <c r="U165" i="14"/>
  <c r="AB164" i="14"/>
  <c r="U163" i="14"/>
  <c r="AB162" i="14"/>
  <c r="T158" i="14"/>
  <c r="X148" i="14"/>
  <c r="W135" i="14"/>
  <c r="Y133" i="14"/>
  <c r="U132" i="14"/>
  <c r="X130" i="14"/>
  <c r="AB128" i="14"/>
  <c r="X115" i="14"/>
  <c r="AB113" i="14"/>
  <c r="W112" i="14"/>
  <c r="Y110" i="14"/>
  <c r="U109" i="14"/>
  <c r="X95" i="14"/>
  <c r="AB93" i="14"/>
  <c r="W92" i="14"/>
  <c r="Y90" i="14"/>
  <c r="U89" i="14"/>
  <c r="V258" i="14"/>
  <c r="W256" i="14"/>
  <c r="X214" i="14"/>
  <c r="W212" i="14"/>
  <c r="T209" i="14"/>
  <c r="V207" i="14"/>
  <c r="AB205" i="14"/>
  <c r="W203" i="14"/>
  <c r="V201" i="14"/>
  <c r="U195" i="14"/>
  <c r="X193" i="14"/>
  <c r="T190" i="14"/>
  <c r="U188" i="14"/>
  <c r="X186" i="14"/>
  <c r="X184" i="14"/>
  <c r="Y182" i="14"/>
  <c r="AB180" i="14"/>
  <c r="AB176" i="14"/>
  <c r="W174" i="14"/>
  <c r="X172" i="14"/>
  <c r="U170" i="14"/>
  <c r="Y168" i="14"/>
  <c r="AB166" i="14"/>
  <c r="Y164" i="14"/>
  <c r="T163" i="14"/>
  <c r="Y161" i="14"/>
  <c r="AB159" i="14"/>
  <c r="U135" i="14"/>
  <c r="AB131" i="14"/>
  <c r="Y128" i="14"/>
  <c r="W115" i="14"/>
  <c r="Y113" i="14"/>
  <c r="U112" i="14"/>
  <c r="X110" i="14"/>
  <c r="Y109" i="14"/>
  <c r="U108" i="14"/>
  <c r="W96" i="14"/>
  <c r="X94" i="14"/>
  <c r="AB92" i="14"/>
  <c r="W91" i="14"/>
  <c r="AB88" i="14"/>
  <c r="AB259" i="14"/>
  <c r="V216" i="14"/>
  <c r="V215" i="14"/>
  <c r="V213" i="14"/>
  <c r="V211" i="14"/>
  <c r="T206" i="14"/>
  <c r="U201" i="14"/>
  <c r="AB199" i="14"/>
  <c r="W193" i="14"/>
  <c r="Y191" i="14"/>
  <c r="U181" i="14"/>
  <c r="Y176" i="14"/>
  <c r="X168" i="14"/>
  <c r="U166" i="14"/>
  <c r="U164" i="14"/>
  <c r="T162" i="14"/>
  <c r="U160" i="14"/>
  <c r="AB158" i="14"/>
  <c r="W136" i="14"/>
  <c r="AB132" i="14"/>
  <c r="Y129" i="14"/>
  <c r="W118" i="14"/>
  <c r="U115" i="14"/>
  <c r="X113" i="14"/>
  <c r="AB111" i="14"/>
  <c r="W110" i="14"/>
  <c r="Y108" i="14"/>
  <c r="U95" i="14"/>
  <c r="X93" i="14"/>
  <c r="AB91" i="14"/>
  <c r="W90" i="14"/>
  <c r="Y88" i="14"/>
  <c r="Y194" i="14" l="1"/>
  <c r="W194" i="14"/>
</calcChain>
</file>

<file path=xl/sharedStrings.xml><?xml version="1.0" encoding="utf-8"?>
<sst xmlns="http://schemas.openxmlformats.org/spreadsheetml/2006/main" count="142710" uniqueCount="6157">
  <si>
    <t>README</t>
  </si>
  <si>
    <t>If data is missing write 'Not discussed', if they say they didn't do the thing then write 'No' - if a cell is dependent upon a previous cell that has 'Not discussed' in then enter 'NA' into the new cell</t>
  </si>
  <si>
    <t>For some data, i.e. genetic instruments, you may need to go back to the original GWAS paper that they take the instruments from and then take the information from there. In some instances they will have taken the data from a published GWAS but will have done some exclusions etc. on that data before using the data, if this is the case then in the 'Study exposure from:' column select the study and then manually fill in what the authors of the current study used e.g. Stduy A uses BMI instruments from Locke 2015 (whcih has 77 BMI SNPs in Europeans), they say they use 72 SNPs from Locke 2015 and explain they removed 5 SNPs for not being present in their outcome GWAS – you would select Locke 2015 BMI European adults from the 'Study exposure from:' column and then enter the details of the SNPs used manually from what Study A reports</t>
  </si>
  <si>
    <t>For outcome data use the drop down list in column N first - if the study is present then select it, if it is not present then enter the details into the 'Outcome_GWASs' sheet and then select the study using the drop down in column 'N'. If the outcome data is from the current study (i.e. the paper you are reading has derived their own outcome data then enter 'Current study' into column 'N' and fill in the details manually - this is what was done for teh example i have provided.</t>
  </si>
  <si>
    <t>MR study design</t>
  </si>
  <si>
    <t>Methods used for estimating causal effect</t>
  </si>
  <si>
    <t>Methods used for testing for pleiotropy</t>
  </si>
  <si>
    <t>Column1</t>
  </si>
  <si>
    <t>Column3</t>
  </si>
  <si>
    <t>Column4</t>
  </si>
  <si>
    <t>NA</t>
  </si>
  <si>
    <t>Not discussed</t>
  </si>
  <si>
    <t>One-sample</t>
  </si>
  <si>
    <t>Inverse variance weighted</t>
  </si>
  <si>
    <t>Maximum likelihood</t>
  </si>
  <si>
    <t>Two-sample summary-level</t>
  </si>
  <si>
    <t>Inverse variance weighted (multiplicative random effects)</t>
  </si>
  <si>
    <t>MR Egger</t>
  </si>
  <si>
    <t>One-sample (bi-directional)</t>
  </si>
  <si>
    <t>Inverse variance weighted (fixed effects)</t>
  </si>
  <si>
    <t>MR Egger (bootstrap)</t>
  </si>
  <si>
    <t>Two-sample summary-level (bi-directional)</t>
  </si>
  <si>
    <t>Two-stage-least-squares</t>
  </si>
  <si>
    <t>Simple median</t>
  </si>
  <si>
    <t>Multivariable, one-sample</t>
  </si>
  <si>
    <t>Wald ratio</t>
  </si>
  <si>
    <t>Weighted median</t>
  </si>
  <si>
    <t>Factorial MR</t>
  </si>
  <si>
    <t>Generalised method of moments (GMM)</t>
  </si>
  <si>
    <t>Penalised weighted median</t>
  </si>
  <si>
    <t>Multivariable, two-sample</t>
  </si>
  <si>
    <t xml:space="preserve">Likelihood based method </t>
  </si>
  <si>
    <t>Two-stage predictor substution</t>
  </si>
  <si>
    <t>one-sample meta-analysis</t>
  </si>
  <si>
    <t>Linear IV model using localized average causal effect</t>
  </si>
  <si>
    <t>two-sample meta-analysis</t>
  </si>
  <si>
    <t>Multiple-stage least squares</t>
  </si>
  <si>
    <t>Simple mode</t>
  </si>
  <si>
    <t>one-sample and two-sample meta-analysis</t>
  </si>
  <si>
    <t>Structural equation model</t>
  </si>
  <si>
    <t>Weighted mode</t>
  </si>
  <si>
    <t>Direct G-O</t>
  </si>
  <si>
    <t>Baseline 2SRI</t>
  </si>
  <si>
    <t>Weighted mode (NOME)</t>
  </si>
  <si>
    <t>MR-PheWAS</t>
  </si>
  <si>
    <t>PACE+2SRI</t>
  </si>
  <si>
    <t>Simple mode (NOME)</t>
  </si>
  <si>
    <t>Not clear</t>
  </si>
  <si>
    <t>PACE+2SFRI</t>
  </si>
  <si>
    <t>Cochrans Q</t>
  </si>
  <si>
    <t>IV-outcome test</t>
  </si>
  <si>
    <t>Ruckers Q</t>
  </si>
  <si>
    <t>Linear regression model</t>
  </si>
  <si>
    <t>HEIDI-outlier</t>
  </si>
  <si>
    <t>Logistic regression model</t>
  </si>
  <si>
    <t>MR-PRESSO</t>
  </si>
  <si>
    <t xml:space="preserve">Two-Stage GMM </t>
  </si>
  <si>
    <t>MR Raps</t>
  </si>
  <si>
    <t xml:space="preserve">Time-to-event MR </t>
  </si>
  <si>
    <t>MR TRYX</t>
  </si>
  <si>
    <t>Cox regression model</t>
  </si>
  <si>
    <t>Funnel plot</t>
  </si>
  <si>
    <t>Sub sample estimator</t>
  </si>
  <si>
    <t>Re-ran analysis using subset of SNPs, having removed SNPs associated with potential confounders</t>
  </si>
  <si>
    <t>Triangulation approach</t>
  </si>
  <si>
    <t xml:space="preserve">Forest plot </t>
  </si>
  <si>
    <t>LIML (limited information maximum likelihood)</t>
  </si>
  <si>
    <t>Overidentification tests</t>
  </si>
  <si>
    <t>sisVIVE (Some Invalid Some Valid Instrumental Variables_x000D_Estimator)</t>
  </si>
  <si>
    <t>Generalised summary-data based MR (GSMR)</t>
  </si>
  <si>
    <t>ivbma (instrumental variable Bayesian_x000D_model averaging)</t>
  </si>
  <si>
    <t>Excluded SNPs associated with outcome</t>
  </si>
  <si>
    <t>Factorial MR (full set of interactions)</t>
  </si>
  <si>
    <t>See notes</t>
  </si>
  <si>
    <t>Factorial MR (continuous gene scores)</t>
  </si>
  <si>
    <t>Multi-variable MR</t>
  </si>
  <si>
    <t>Factorial MR (binary gene scores)</t>
  </si>
  <si>
    <t>Cook's distance</t>
  </si>
  <si>
    <t>Two-stage-least-squares generalised method of moments</t>
  </si>
  <si>
    <t>Re-ran analyses after excluding potentially pleiotropic snps</t>
  </si>
  <si>
    <t>GSMR</t>
  </si>
  <si>
    <t>Logistic control function estimator</t>
  </si>
  <si>
    <t>Re-ran analysis with a subset of SNPs that were genome-wide significant</t>
  </si>
  <si>
    <t>Two-stage IV model</t>
  </si>
  <si>
    <t>SIMEX - and biased adjusted causal effect estimation</t>
  </si>
  <si>
    <t>generalised summary data-based Mendelian randomisation (GSMR)</t>
  </si>
  <si>
    <t>MRGxE</t>
  </si>
  <si>
    <t>Meta-analysis (fixed effects)</t>
  </si>
  <si>
    <t>iMAP</t>
  </si>
  <si>
    <t>MRMix</t>
  </si>
  <si>
    <t>MBE (Mode-based estimate)</t>
  </si>
  <si>
    <t>Split-sample IV estimate</t>
  </si>
  <si>
    <t>MR-IVW</t>
  </si>
  <si>
    <t>Meta-analysis (fixed or random effects)</t>
  </si>
  <si>
    <t>Generalised MR-IVW</t>
  </si>
  <si>
    <t>Penalised robust IVW</t>
  </si>
  <si>
    <t>Adjusted model</t>
  </si>
  <si>
    <t>Re-ran analysis including confounders</t>
  </si>
  <si>
    <t>Re-ran analysis with subset of SNPs</t>
  </si>
  <si>
    <t>Radial MR-Egger</t>
  </si>
  <si>
    <t>First_author</t>
  </si>
  <si>
    <t>Year</t>
  </si>
  <si>
    <t>Ref</t>
  </si>
  <si>
    <t>Consortium</t>
  </si>
  <si>
    <t>Population</t>
  </si>
  <si>
    <t>N</t>
  </si>
  <si>
    <t>Phenotype</t>
  </si>
  <si>
    <t>Phenotype_units</t>
  </si>
  <si>
    <t>GWAS_units</t>
  </si>
  <si>
    <t>GWAS_Adjustment</t>
  </si>
  <si>
    <t>Imputation</t>
  </si>
  <si>
    <t>SNP_position</t>
  </si>
  <si>
    <t>GWAS_Method</t>
  </si>
  <si>
    <t>GWAS_genetic_model</t>
  </si>
  <si>
    <t>Meta-analysis</t>
  </si>
  <si>
    <t>Meta-analysis_method</t>
  </si>
  <si>
    <t>Meta-analysis_software</t>
  </si>
  <si>
    <t>P-value</t>
  </si>
  <si>
    <t>SNPs</t>
  </si>
  <si>
    <t>Age</t>
  </si>
  <si>
    <t>sex</t>
  </si>
  <si>
    <t>doi</t>
  </si>
  <si>
    <t>Manually fill</t>
  </si>
  <si>
    <t>Current study</t>
  </si>
  <si>
    <t>Locke</t>
  </si>
  <si>
    <t>GIANT</t>
  </si>
  <si>
    <t>All ancestries</t>
  </si>
  <si>
    <t>BMI</t>
  </si>
  <si>
    <t>kg/m2</t>
  </si>
  <si>
    <t>inverse rank normal transform</t>
  </si>
  <si>
    <t>Age; Age squared; study specific covariates</t>
  </si>
  <si>
    <t>HapMap phase II CEU and CEU+YRI+CHB+JPT HapMap release 22 for African-American and Hispanic</t>
  </si>
  <si>
    <t>hg18</t>
  </si>
  <si>
    <t>Linear regression</t>
  </si>
  <si>
    <t>Additive</t>
  </si>
  <si>
    <t>Yes</t>
  </si>
  <si>
    <t>Fixed effects inverse variance-weighted</t>
  </si>
  <si>
    <t>METAL</t>
  </si>
  <si>
    <t>5x10-8</t>
  </si>
  <si>
    <t>18+</t>
  </si>
  <si>
    <t>both</t>
  </si>
  <si>
    <t>10.1038/nature14177</t>
  </si>
  <si>
    <t>European adults</t>
  </si>
  <si>
    <t>HapMap phase II CEU</t>
  </si>
  <si>
    <t>European men</t>
  </si>
  <si>
    <t>men</t>
  </si>
  <si>
    <t>European population-based studies</t>
  </si>
  <si>
    <t>European women</t>
  </si>
  <si>
    <t>women</t>
  </si>
  <si>
    <t>Shungin</t>
  </si>
  <si>
    <t>HIP</t>
  </si>
  <si>
    <t>centimetres</t>
  </si>
  <si>
    <t>10.1038/nature14132</t>
  </si>
  <si>
    <t>All ancestries men</t>
  </si>
  <si>
    <t>All ancestries women</t>
  </si>
  <si>
    <t>HIPadjBMI</t>
  </si>
  <si>
    <t>centimetres adjusted for BMI</t>
  </si>
  <si>
    <t>Age; Age squared; BMI; study specific covariates</t>
  </si>
  <si>
    <t>WC</t>
  </si>
  <si>
    <t>WCadjBMI</t>
  </si>
  <si>
    <t>WHR</t>
  </si>
  <si>
    <t>ratio</t>
  </si>
  <si>
    <t>WHRadjBMI</t>
  </si>
  <si>
    <t>ratio adjusted for BMI</t>
  </si>
  <si>
    <t>Neale</t>
  </si>
  <si>
    <t>UK biobank</t>
  </si>
  <si>
    <t>White British adults</t>
  </si>
  <si>
    <t>SD</t>
  </si>
  <si>
    <t>Age; age squared; inferred sex; age * inferred sex; age squared * inferred sex; PCs 1-20</t>
  </si>
  <si>
    <t>HRC + UK10K and 1KG</t>
  </si>
  <si>
    <t>hg19</t>
  </si>
  <si>
    <t>No</t>
  </si>
  <si>
    <t>40-69</t>
  </si>
  <si>
    <t>Weight</t>
  </si>
  <si>
    <t>Height</t>
  </si>
  <si>
    <t>Body fat percentage</t>
  </si>
  <si>
    <t>Body fat mass</t>
  </si>
  <si>
    <t>Body non-fat mass</t>
  </si>
  <si>
    <t>Trunk fat percentage</t>
  </si>
  <si>
    <t>Arm fat percentage (right)</t>
  </si>
  <si>
    <t>Arm fat percentage (left)</t>
  </si>
  <si>
    <t>Leg fat percentage (right)</t>
  </si>
  <si>
    <t>Leg fat percentage (left)</t>
  </si>
  <si>
    <t>Trunk fat mass</t>
  </si>
  <si>
    <t>Arm fat mass (right)</t>
  </si>
  <si>
    <t>Arm fat mass (left)</t>
  </si>
  <si>
    <t>Leg fat mass (right)</t>
  </si>
  <si>
    <t>Leg fatt mass (left)</t>
  </si>
  <si>
    <t>Trunk non-fatt mass</t>
  </si>
  <si>
    <t>Arm non-fat mass (right)</t>
  </si>
  <si>
    <t>Arm non-fat mass (left)</t>
  </si>
  <si>
    <t>Leg non-fat mass (right)</t>
  </si>
  <si>
    <t>Leg non-fat mass (left)</t>
  </si>
  <si>
    <t>Okbay</t>
  </si>
  <si>
    <t>Education</t>
  </si>
  <si>
    <t>n years complete schooling</t>
  </si>
  <si>
    <t xml:space="preserve">UK Biobank </t>
  </si>
  <si>
    <t>Waist circumference</t>
  </si>
  <si>
    <t xml:space="preserve">Puya Gharahkhani </t>
  </si>
  <si>
    <t>BOLT-LMM</t>
  </si>
  <si>
    <t>infinitesimal model</t>
  </si>
  <si>
    <t xml:space="preserve">No </t>
  </si>
  <si>
    <t>1x10-8</t>
  </si>
  <si>
    <t>Speliotes</t>
  </si>
  <si>
    <t>Europeans</t>
  </si>
  <si>
    <t>Age; principal components; inverse normally transformed to a mean of 0 and a standard deviation of 1; stratified by sex and case status; GWAS were genomic control corrected before meta-analysis</t>
  </si>
  <si>
    <t xml:space="preserve">HapMap Phase II European CEU </t>
  </si>
  <si>
    <t>Inverse variance</t>
  </si>
  <si>
    <t>5×10−8</t>
  </si>
  <si>
    <t>10.1038/ng.686</t>
  </si>
  <si>
    <t>Yengo</t>
  </si>
  <si>
    <t>GIANT + UK Biobank</t>
  </si>
  <si>
    <t>Age; 10 principal components; study specific covariates</t>
  </si>
  <si>
    <t>HRC</t>
  </si>
  <si>
    <t>BOLT-LMM and linear regression</t>
  </si>
  <si>
    <t>10.1093/hmg/ddy271</t>
  </si>
  <si>
    <t>Horikoshi</t>
  </si>
  <si>
    <t>EGG</t>
  </si>
  <si>
    <t>Trans-ancestry</t>
  </si>
  <si>
    <t>Birth Weight</t>
  </si>
  <si>
    <t>kg</t>
  </si>
  <si>
    <t>β value is the change in z score per birth weight–lowering allele</t>
  </si>
  <si>
    <t>Sex; gestational age (where available)</t>
  </si>
  <si>
    <t>HapMap SNPs (Phase 2, release 21/22)</t>
  </si>
  <si>
    <t>METAL (2009-10-10 release) and GWAMA (version 2.0.6)</t>
  </si>
  <si>
    <t>Akiyama</t>
  </si>
  <si>
    <t>Japanese</t>
  </si>
  <si>
    <t>Age; age squared; inferred sex; status of 47 registered diseases PCs 1-10</t>
  </si>
  <si>
    <t>1000 Genomes Project phase 1v3</t>
  </si>
  <si>
    <t>MANTRA</t>
  </si>
  <si>
    <t xml:space="preserve">Wood </t>
  </si>
  <si>
    <t>Adult height</t>
  </si>
  <si>
    <t>Bradfield</t>
  </si>
  <si>
    <t>Childhood obesity</t>
  </si>
  <si>
    <t>log odds</t>
  </si>
  <si>
    <t>HapMap Utah residents of Northern and Western European ancestry (CEU) SNPs (Phase 2, release 22)</t>
  </si>
  <si>
    <t xml:space="preserve">yes </t>
  </si>
  <si>
    <t>under 18</t>
  </si>
  <si>
    <t>10.1038/ng.2247</t>
  </si>
  <si>
    <t>Randall</t>
  </si>
  <si>
    <t>HipadjBMI</t>
  </si>
  <si>
    <t>Guo</t>
  </si>
  <si>
    <t>rank normal quantile transformed</t>
  </si>
  <si>
    <t>age, age squared, and study site within ethnicity-sex stratum and case-control status for CVD or T2D case-control studies</t>
  </si>
  <si>
    <t>yes</t>
  </si>
  <si>
    <t xml:space="preserve"> All meta-analyses were performed using sample–size based as well as inverse-variance (standard error)-based models </t>
  </si>
  <si>
    <t>2.4x10-6</t>
  </si>
  <si>
    <t>10.1093/hmg/dds396</t>
  </si>
  <si>
    <t>Lu</t>
  </si>
  <si>
    <t>European</t>
  </si>
  <si>
    <t>Body fat %</t>
  </si>
  <si>
    <t>%</t>
  </si>
  <si>
    <t>Inverse rank normal transform</t>
  </si>
  <si>
    <t>age, age squared, study specific covariates</t>
  </si>
  <si>
    <t>HapMap SNPs (Phase 2, release 22)</t>
  </si>
  <si>
    <t>Inverse variance-weighted fixed effects</t>
  </si>
  <si>
    <t>10.1038/ncomms10495</t>
  </si>
  <si>
    <t>Felix</t>
  </si>
  <si>
    <t>BMI, childhood</t>
  </si>
  <si>
    <t>Standard deviation score</t>
  </si>
  <si>
    <t xml:space="preserve">sex and age adjusted standard deviation scores were created for BMI </t>
  </si>
  <si>
    <t>HapMap CEU release 22</t>
  </si>
  <si>
    <t>3-10</t>
  </si>
  <si>
    <t>10.1093/hmg/ddv472</t>
  </si>
  <si>
    <t>Pulit</t>
  </si>
  <si>
    <t>Linear mixed model</t>
  </si>
  <si>
    <t>5x10-9</t>
  </si>
  <si>
    <t>10.1093/hmg/ddy327</t>
  </si>
  <si>
    <t>female</t>
  </si>
  <si>
    <t>male</t>
  </si>
  <si>
    <t>Wen</t>
  </si>
  <si>
    <t>Han Chinese</t>
  </si>
  <si>
    <t xml:space="preserve">Heid </t>
  </si>
  <si>
    <t xml:space="preserve">European </t>
  </si>
  <si>
    <t xml:space="preserve">Adjusted for age, BMI, stratified by gender </t>
  </si>
  <si>
    <t xml:space="preserve">Linear regression </t>
  </si>
  <si>
    <t xml:space="preserve">Additive </t>
  </si>
  <si>
    <t xml:space="preserve">Fixed effects </t>
  </si>
  <si>
    <t>0.1038/ng.685</t>
  </si>
  <si>
    <t>Yingjie Ji</t>
  </si>
  <si>
    <t>Favourable adiposity</t>
  </si>
  <si>
    <t>age, sex, genotyping platform, study center, and the first five principal components</t>
  </si>
  <si>
    <t>no</t>
  </si>
  <si>
    <t>10.2337/db18-0708</t>
  </si>
  <si>
    <t>Li</t>
  </si>
  <si>
    <t>European Prospective Investigation into Cancer and Nutrition (EPIC)-Norfolk cohort</t>
  </si>
  <si>
    <t>age, age squared, and sex</t>
  </si>
  <si>
    <t>General linear model</t>
  </si>
  <si>
    <t>39–79</t>
  </si>
  <si>
    <t>10.3945/ajcn.2009.28403</t>
  </si>
  <si>
    <t xml:space="preserve">Birth weight </t>
  </si>
  <si>
    <t>g</t>
  </si>
  <si>
    <t>Z-score transformed separately in males and females</t>
  </si>
  <si>
    <t>study-specific covariates, including gestational age, where available</t>
  </si>
  <si>
    <t>1000 Genomes Project or combined 1000G and UK10K</t>
  </si>
  <si>
    <t xml:space="preserve">both </t>
  </si>
  <si>
    <t>10.1038/nature19806</t>
  </si>
  <si>
    <t>Wheeler</t>
  </si>
  <si>
    <t xml:space="preserve">SCOOP/WTCCC2/EPIC Norfolk Controls </t>
  </si>
  <si>
    <t xml:space="preserve">HapMap2 </t>
  </si>
  <si>
    <t xml:space="preserve">Log-additive model </t>
  </si>
  <si>
    <t>10.1038/ng.2607</t>
  </si>
  <si>
    <t>Neale 2018 Hip circumference White British adults both</t>
  </si>
  <si>
    <t>Hip circumference</t>
  </si>
  <si>
    <t>Lango</t>
  </si>
  <si>
    <t>Lango 2010 Height European Caucasians both</t>
  </si>
  <si>
    <t>European Caucasians</t>
  </si>
  <si>
    <t>cm</t>
  </si>
  <si>
    <t>Inverse variance-weighted</t>
  </si>
  <si>
    <t>10.1038/nature09410</t>
  </si>
  <si>
    <t>Dick</t>
  </si>
  <si>
    <t>Cardiogenics</t>
  </si>
  <si>
    <t>DNA methylation at cg22891070</t>
  </si>
  <si>
    <t>β value, a continuous variable ranging between 0 (no methylation) and 1 (full methylation)</t>
  </si>
  <si>
    <t>age, sex, smoking status, centre, BMI, and methylation batch array as fixed effects, and methylation chip as a random effect</t>
  </si>
  <si>
    <t>Linear mixed effect model</t>
  </si>
  <si>
    <t>10.1016/S0140-6736(13)62674-4</t>
  </si>
  <si>
    <t>Scott</t>
  </si>
  <si>
    <t>MAGIC</t>
  </si>
  <si>
    <t>Fasting insulin concentration</t>
  </si>
  <si>
    <t>log pmol/L</t>
  </si>
  <si>
    <t>age, study site and geographic covariates</t>
  </si>
  <si>
    <t>METAL and GWAMA</t>
  </si>
  <si>
    <t>&lt;8-78+ (estimated by mean and SD)</t>
  </si>
  <si>
    <t>10.1038/ng.2385</t>
  </si>
  <si>
    <t>Zacho</t>
  </si>
  <si>
    <t>CRP levels</t>
  </si>
  <si>
    <t>mg/L</t>
  </si>
  <si>
    <t>age, sex, smoking status, and body-mass index</t>
  </si>
  <si>
    <t>10.1056/NEJMoa0707402</t>
  </si>
  <si>
    <t>Willer</t>
  </si>
  <si>
    <t>GLGC</t>
  </si>
  <si>
    <t>All ancestry</t>
  </si>
  <si>
    <t>Triglycerides</t>
  </si>
  <si>
    <t>age, sex</t>
  </si>
  <si>
    <t>Stouffer method</t>
  </si>
  <si>
    <t>10.1038/ng.2797</t>
  </si>
  <si>
    <t>Kottgen</t>
  </si>
  <si>
    <t>Global Urate Genetics Consortium (GUGC)</t>
  </si>
  <si>
    <t>Urate</t>
  </si>
  <si>
    <t>mg/dl</t>
  </si>
  <si>
    <t>HapMap2</t>
  </si>
  <si>
    <t>mean range: 25.5-76.4</t>
  </si>
  <si>
    <t>10.1038/ng.2500</t>
  </si>
  <si>
    <t>Gaunt</t>
  </si>
  <si>
    <t>DNA methylation at birth</t>
  </si>
  <si>
    <t>rank-normalised</t>
  </si>
  <si>
    <t>age (excluding birth), sex (children only), the top ten ancestry principal components, bisulphite conversion batch and estimated white blood cell counts</t>
  </si>
  <si>
    <t>1000 Genomes reference panel (phase 1, version 3, phased using ShapeIt version 2, December 2013, using all populations)</t>
  </si>
  <si>
    <t>Matrix eQTL (preliminary association analysis) and linear regression (re-analysis with covariates)</t>
  </si>
  <si>
    <t>1×10-7 in prelimineary analysis, 1×10-14 in final analysis</t>
  </si>
  <si>
    <t>vary by DNAm site</t>
  </si>
  <si>
    <t>10.1186/s13059-016-0926-z</t>
  </si>
  <si>
    <t>DNA methylation in childhood</t>
  </si>
  <si>
    <t>DNA methylation in adolescence</t>
  </si>
  <si>
    <t>DNA methylation during pregnancy</t>
  </si>
  <si>
    <t>Body mass index</t>
  </si>
  <si>
    <t>z-score</t>
  </si>
  <si>
    <t>Individual studies differed (repeated using age and ag2 in different sexes gave sonsistent results)</t>
  </si>
  <si>
    <t>HapMap CEU</t>
  </si>
  <si>
    <t>MACH2QTL, Merlin, SNPTEST</t>
  </si>
  <si>
    <t>10.1038/ng.287</t>
  </si>
  <si>
    <t>East asian</t>
  </si>
  <si>
    <t>unclear</t>
  </si>
  <si>
    <t>age, age squared, gender (if applicable) and ancestry (if applicable)</t>
  </si>
  <si>
    <t xml:space="preserve"> logistic regression</t>
  </si>
  <si>
    <t>9+</t>
  </si>
  <si>
    <t>10.1038/ng.1087</t>
  </si>
  <si>
    <t>Dastani</t>
  </si>
  <si>
    <t>ADIPOGen</t>
  </si>
  <si>
    <t>Mixed</t>
  </si>
  <si>
    <t>Adiponectin</t>
  </si>
  <si>
    <t>ln(mg/dL)</t>
  </si>
  <si>
    <t>age, sex, body mass index (BMI), principal components of population stratification and study site (where appropriate), and for family structure in cohorts with family members</t>
  </si>
  <si>
    <t>Phase II CEU, CEU+YRI, or CHB+JPT+CEU HapMap according to the origin of population</t>
  </si>
  <si>
    <t>inverse variance-weighted methods using both fixed and random effect models</t>
  </si>
  <si>
    <t>METAL, GWAMA version 2.0.5 or MANTRA</t>
  </si>
  <si>
    <t>10-95</t>
  </si>
  <si>
    <t>10.1371/journal.pgen.1002607</t>
  </si>
  <si>
    <t>Berndt</t>
  </si>
  <si>
    <t>Obesity class 1</t>
  </si>
  <si>
    <t>10.1038/ng.2606</t>
  </si>
  <si>
    <t>N case</t>
  </si>
  <si>
    <t>N control</t>
  </si>
  <si>
    <t>Sex</t>
  </si>
  <si>
    <t>Age (years)</t>
  </si>
  <si>
    <t>Outcome definition</t>
  </si>
  <si>
    <t>Paper</t>
  </si>
  <si>
    <t>MR meta-analysis</t>
  </si>
  <si>
    <t>CARDIoGRAMplusC4D Consortium</t>
  </si>
  <si>
    <t>European and South Asian</t>
  </si>
  <si>
    <t>5.7-76</t>
  </si>
  <si>
    <t>CAD</t>
  </si>
  <si>
    <t>Defined in individual GWASs</t>
  </si>
  <si>
    <t>https://www.ncbi.nlm.nih.gov/pmc/articles/PMC3679547/#SD1</t>
  </si>
  <si>
    <t>Naomi R. Wray</t>
  </si>
  <si>
    <t>Psychiatric Genomics Consortium</t>
  </si>
  <si>
    <t>Major depressive disorder</t>
  </si>
  <si>
    <t>https://www.nature.com/articles/s41588-018-0090-3#Abs1</t>
  </si>
  <si>
    <t>Abdellaoui</t>
  </si>
  <si>
    <t>J Hewitt</t>
  </si>
  <si>
    <t>UK Biobank</t>
  </si>
  <si>
    <t>Systolic blood pressure</t>
  </si>
  <si>
    <t>https://bmjopen.bmj.com/content/6/3/e009161</t>
  </si>
  <si>
    <t>M Horikoshi</t>
  </si>
  <si>
    <t>Early Growth Genetics (EGG) Consortium</t>
  </si>
  <si>
    <t xml:space="preserve">Birth Weight </t>
  </si>
  <si>
    <t>https://www.nature.com/articles/nature19806</t>
  </si>
  <si>
    <t>Ralf J.P. van der Valk</t>
  </si>
  <si>
    <t xml:space="preserve">Birth length </t>
  </si>
  <si>
    <t>https://academic.oup.com/hmg/article/24/4/1155/616707</t>
  </si>
  <si>
    <t xml:space="preserve">HR Taal </t>
  </si>
  <si>
    <t>0.5-1.5</t>
  </si>
  <si>
    <t>Head circumference</t>
  </si>
  <si>
    <t>https://www.nature.com/articles/ng.2238</t>
  </si>
  <si>
    <t>DL Cousminer</t>
  </si>
  <si>
    <t xml:space="preserve">Early Growth Genetics (EGG) Consortium </t>
  </si>
  <si>
    <t>Puberty height</t>
  </si>
  <si>
    <t>https://academic.oup.com/hmg/article/22/13/2735/608289#85655082</t>
  </si>
  <si>
    <t>European </t>
  </si>
  <si>
    <t xml:space="preserve">Puberty height </t>
  </si>
  <si>
    <t>White-British</t>
  </si>
  <si>
    <t>Cancer risk</t>
  </si>
  <si>
    <t>ICD-10 classification</t>
  </si>
  <si>
    <t>https://www.nature.com/articles/s41416-019-0386-9#Sec11</t>
  </si>
  <si>
    <t>ICD-10  classification</t>
  </si>
  <si>
    <t>Cancer mortality</t>
  </si>
  <si>
    <t xml:space="preserve">We used information from the UKBB field IDs 40001 (Underlying (primary) cause of death: ICD-10—Death register) and 40002 (Underlying (secondary) cause of death: ICD-10—Death register) to ensure that cancer was the main cause of death in these individuals. </t>
  </si>
  <si>
    <t>Stomach and esophageal (C15/16)</t>
  </si>
  <si>
    <t>Colorectal (C18/20/21)</t>
  </si>
  <si>
    <t>Pancreatic (C25)</t>
  </si>
  <si>
    <t>Lung (C34)</t>
  </si>
  <si>
    <t>Melanoma (C43)</t>
  </si>
  <si>
    <t>Breast (C50)</t>
  </si>
  <si>
    <t>Endometrial (C53/54)</t>
  </si>
  <si>
    <t>Ovarian (C56)</t>
  </si>
  <si>
    <t>Prostate (C61)</t>
  </si>
  <si>
    <t>Kidney (C64)</t>
  </si>
  <si>
    <t>Lymphoid (C81-96)</t>
  </si>
  <si>
    <t>Elizabeth B Claus</t>
  </si>
  <si>
    <t>20-79</t>
  </si>
  <si>
    <t>Meningioma</t>
  </si>
  <si>
    <t>https://academic.oup.com/neuro-oncology/article/20/11/1485/4995586</t>
  </si>
  <si>
    <t>Ripke</t>
  </si>
  <si>
    <t>Schizophrenia</t>
  </si>
  <si>
    <t>Case inclusion criteria included ≥2 hospitalizations with a discharge diagnosis of schizophrenia, both parents born in Scandinavia and age of ≥18 years. Case exclusion criteria included hospital register diagnosis of any medical or psychiatric disorder mitigating a confident diagnosis of schizophrenia as determined by expert review and involved the removal of 3.4% of the eligible cases owing to the primacy of another psychiatric disorder (0.9%) or a general medical condition (0.3%) or uncertainties in the hospital discharge register (for example, contiguous admissions with brief total duration; 2.2%).</t>
  </si>
  <si>
    <t>https://www.nature.com/articles/ng.2742</t>
  </si>
  <si>
    <t>Demontis</t>
  </si>
  <si>
    <t>ADHD</t>
  </si>
  <si>
    <t>https://www.nature.com/articles/s41588-018-0269-7</t>
  </si>
  <si>
    <t>Prokopenko</t>
  </si>
  <si>
    <t>Insulin secretion</t>
  </si>
  <si>
    <t>insulin secretion measured as corrected insulin response (CIR) to glucose at 30 min during an OGTT</t>
  </si>
  <si>
    <t>https://www.ncbi.nlm.nih.gov/pmc/articles/PMC3974640/</t>
  </si>
  <si>
    <t>ischemic heart disease</t>
  </si>
  <si>
    <t>Nikpay</t>
  </si>
  <si>
    <t>18-88</t>
  </si>
  <si>
    <t>https://www.ncbi.nlm.nih.gov/pubmed/26343387</t>
  </si>
  <si>
    <t>myocardial infarction</t>
  </si>
  <si>
    <t>LDL</t>
  </si>
  <si>
    <t>Directly measured or estimated</t>
  </si>
  <si>
    <t>https://www.ncbi.nlm.nih.gov/pmc/articles/PMC3838666/</t>
  </si>
  <si>
    <t>HDL</t>
  </si>
  <si>
    <t>Van Der harst</t>
  </si>
  <si>
    <t>Hb concentration</t>
  </si>
  <si>
    <t>Directly measured</t>
  </si>
  <si>
    <t>https://www.ncbi.nlm.nih.gov/pmc/articles/PMC3623669/</t>
  </si>
  <si>
    <t>MR Base</t>
  </si>
  <si>
    <t>Rheumatoid arthritis</t>
  </si>
  <si>
    <t>non-cancer illness code self‐reported: RA</t>
  </si>
  <si>
    <t>Qi Guo</t>
  </si>
  <si>
    <t>Collaborative Oncological
Gene-environment Study [COGS] , BPC3 , CGEMS , HElsinki
Breast Cancer Study [HEBCS] , METABRIC , PG-SNPs ,
Sweden Breast Cancer Study [SASBAC], and UK2 </t>
  </si>
  <si>
    <t xml:space="preserve">female </t>
  </si>
  <si>
    <t xml:space="preserve">ER negative breast cancer survival </t>
  </si>
  <si>
    <t>https://www.ncbi.nlm.nih.gov/pmc/articles/PMC4555642/pdf/djv081.pdf</t>
  </si>
  <si>
    <t xml:space="preserve">ER positive breast cancer survival </t>
  </si>
  <si>
    <t>Traylor/Meschia</t>
  </si>
  <si>
    <t>2012/2013</t>
  </si>
  <si>
    <t>METASTROKE/SiGN</t>
  </si>
  <si>
    <t>15-105</t>
  </si>
  <si>
    <t>Stroke</t>
  </si>
  <si>
    <t>Diagnosed ischemic stroke</t>
  </si>
  <si>
    <t>https://www.ncbi.nlm.nih.gov/pmc/articles/PMC3490334/#!po=72.7848 and https://www.ncbi.nlm.nih.gov/pmc/articles/PMC4056331/#!po=60.7692</t>
  </si>
  <si>
    <t>Both</t>
  </si>
  <si>
    <t>Gout</t>
  </si>
  <si>
    <t>Varies per study</t>
  </si>
  <si>
    <t>Urate levels</t>
  </si>
  <si>
    <t>Tsoi</t>
  </si>
  <si>
    <t>PsA, CASP, Kiel, Genizon, WTCCC2, Exomechip cohort, Immunochip dataset, 6,096 unrelated controls of European Caucasian descent collected in North America and Sweden</t>
  </si>
  <si>
    <t>Psoriasis</t>
  </si>
  <si>
    <t>https://www.nature.com/articles/ncomms15382#Sec20</t>
  </si>
  <si>
    <t>Hirata</t>
  </si>
  <si>
    <t>PsV GWAS Japan</t>
  </si>
  <si>
    <t>https://www.sciencedirect.com/science/article/pii/S0022202X17330373</t>
  </si>
  <si>
    <t xml:space="preserve">Okbay </t>
  </si>
  <si>
    <t>Social Science Genetic Association Consortium SSGAC</t>
  </si>
  <si>
    <t>Individuals over aged 30 </t>
  </si>
  <si>
    <t>Years in Education</t>
  </si>
  <si>
    <t>Measured in all main analyses as the number of years of schooling completed</t>
  </si>
  <si>
    <t>https://www.nature.com/articles/nature17671</t>
  </si>
  <si>
    <t>Turnbull &amp; Kristiansen</t>
  </si>
  <si>
    <t>2010 &amp; 2015</t>
  </si>
  <si>
    <t>Testicular Cancer Collaboration UK</t>
  </si>
  <si>
    <t>Testicular germ cell cancer</t>
  </si>
  <si>
    <t>Diagnosis from cancer registry</t>
  </si>
  <si>
    <t>https://academic.oup.com/hmg/article/24/14/4138/2385726 and https://www.ncbi.nlm.nih.gov/pmc/articles/PMC3773909/#!po=17.5000</t>
  </si>
  <si>
    <t xml:space="preserve">Lambert </t>
  </si>
  <si>
    <t xml:space="preserve">IGAP </t>
  </si>
  <si>
    <t>51-84</t>
  </si>
  <si>
    <t>Alzaheimers</t>
  </si>
  <si>
    <t>https://www.nature.com/articles/ng.2802#MOESM27</t>
  </si>
  <si>
    <t>Wang</t>
  </si>
  <si>
    <t>Lung cancer</t>
  </si>
  <si>
    <t>https://pubmed.ncbi.nlm.nih.gov/24880342-rare-variants-of-large-effect-in-brca2-and-chek2-affect-risk-of-lung-cancer/</t>
  </si>
  <si>
    <t>Lung cancer, adenocarcinoma</t>
  </si>
  <si>
    <t>Lung cancer, squamous cell</t>
  </si>
  <si>
    <t>Lung cancer, small cell</t>
  </si>
  <si>
    <t>Lung cancer, never smokers</t>
  </si>
  <si>
    <t>Lung cancer, ever smokers</t>
  </si>
  <si>
    <t>Germain</t>
  </si>
  <si>
    <t>INVENT</t>
  </si>
  <si>
    <t>13-99</t>
  </si>
  <si>
    <t>Venous thromboembolism</t>
  </si>
  <si>
    <t>https://www.ncbi.nlm.nih.gov/pmc/articles/PMC4385184/</t>
  </si>
  <si>
    <t>McKay</t>
  </si>
  <si>
    <t>https://pubmed.ncbi.nlm.nih.gov/28604730-large-scale-association-analysis-identifies-new-lung-cancer-susceptibility-loci-and-heterogeneity-in-genetic-susceptibility-across-histological-subtypes/</t>
  </si>
  <si>
    <t xml:space="preserve">European or South Asian </t>
  </si>
  <si>
    <t>45-75</t>
  </si>
  <si>
    <t>Coronary artery disease</t>
  </si>
  <si>
    <t>https://www.nature.com/articles/ng.2480</t>
  </si>
  <si>
    <t>TAG</t>
  </si>
  <si>
    <t>Smoking, ever vs never</t>
  </si>
  <si>
    <t xml:space="preserve">Regular smokers were defined as those who reported having smoked ≥100 cigarettes during their lifetime and never regular smokers were defined as those who reported having smoked between 0 and 99 cigarettes during their lifetime. </t>
  </si>
  <si>
    <t>Smoking, cigarettes per day</t>
  </si>
  <si>
    <t>Smoking quantity was assessed as the CPD value. Some studies collected the average CPD, whereas other studies collected the maximum CPD. Longitudinal data from the Finnish Twin Cohort Study revealed a high correlation (&gt;0.71) between these variables over time and supported the idea of using either value in a general assessment of CPD in the meta-analysis</t>
  </si>
  <si>
    <t xml:space="preserve">Smoking, former vs current </t>
  </si>
  <si>
    <t>Smoking cessation contrasted former versus current smokers, where current smokers reported that they smoked at the time of the interview and former smokers had quit smoking at least 1 year before the interview. As relapse to smoking is highest within the first year of quitting smoking, smokers who had quit smoking for less than 1 year at interview were excluded from the analysis</t>
  </si>
  <si>
    <t>Smoking, age at initiation</t>
  </si>
  <si>
    <t>Age of smoking initiation was the reported age the participant started smoking cigarettes</t>
  </si>
  <si>
    <t>Lamina</t>
  </si>
  <si>
    <t>35-75</t>
  </si>
  <si>
    <t>apoA-IV</t>
  </si>
  <si>
    <t>Double-antibody enzyme-linked immunosorbent assay using an affinity-purified polyclonal rabbit anti-human apoA-IV antibody for coating and the same antibody coupled to horseradish peroxidase for detection. Plasma with a known concentration of apoA-IV was used as the calibration standard</t>
  </si>
  <si>
    <t>https://www.ncbi.nlm.nih.gov/pmc/articles/PMC5179953/</t>
  </si>
  <si>
    <t>Carreeras-Torres</t>
  </si>
  <si>
    <t>Pancreatic cancer</t>
  </si>
  <si>
    <t>https://academic.oup.com/jnci/article/109/9/djx012/3778207#supplementary-data</t>
  </si>
  <si>
    <t>European, PanScan I</t>
  </si>
  <si>
    <t>European, PanScan II</t>
  </si>
  <si>
    <t>European, PanC4</t>
  </si>
  <si>
    <t>Cooper</t>
  </si>
  <si>
    <t>Type 1 diabetes</t>
  </si>
  <si>
    <t>T1D criteria were diagnosis before age 17 and continuous insulin treatment since diagnosis for more than 6 months. Individuals with monogenic types of diabetes were excluded</t>
  </si>
  <si>
    <t>https://www.biorxiv.org/content/10.1101/120022v3</t>
  </si>
  <si>
    <t>Hagenaars</t>
  </si>
  <si>
    <t xml:space="preserve">White-British </t>
  </si>
  <si>
    <t>36035 </t>
  </si>
  <si>
    <t xml:space="preserve">40-73 </t>
  </si>
  <si>
    <t>Cognitive ability </t>
  </si>
  <si>
    <t>Verbal numerical reasoning test </t>
  </si>
  <si>
    <t>https://www.nature.com/articles/mp2015225.pdf</t>
  </si>
  <si>
    <t>Beecham</t>
  </si>
  <si>
    <t>IMSGC</t>
  </si>
  <si>
    <t>&gt;40</t>
  </si>
  <si>
    <t>Multiple sclerosis</t>
  </si>
  <si>
    <t>Diagnosis by neurologists familiar with multiple sclerosis in accordance with recognised diagnostic critera that employ a combination of clinical and laboratory-based para-clinical information.</t>
  </si>
  <si>
    <t>https://www.ncbi.nlm.nih.gov/pmc/articles/PMC3832895/</t>
  </si>
  <si>
    <t>ANECS; SEARCH; WTCCC2</t>
  </si>
  <si>
    <t>Multiple</t>
  </si>
  <si>
    <t>ANECS; SEARCH (cases) and WTCCC2, Brisbane Adolescent Twin Study and Hunter Community Study (controls)</t>
  </si>
  <si>
    <t>18-80</t>
  </si>
  <si>
    <t>Endometrial cancer</t>
  </si>
  <si>
    <t>Histology</t>
  </si>
  <si>
    <t>https://www.ncbi.nlm.nih.gov/pmc/articles/PMC3770523/#SD1</t>
  </si>
  <si>
    <t>IGAP</t>
  </si>
  <si>
    <t>Not reported</t>
  </si>
  <si>
    <t>The paper isn't reported in the study (104, Kaitlin) so I've just put information that I can find from the paper</t>
  </si>
  <si>
    <t>Orlando</t>
  </si>
  <si>
    <t>CCFR1</t>
  </si>
  <si>
    <t>Colorectal cancer CCFR1</t>
  </si>
  <si>
    <t>https://www.ncbi.nlm.nih.gov/pmc/articles/PMC5081051/pdf/ddw087.pdf</t>
  </si>
  <si>
    <t>CCF21</t>
  </si>
  <si>
    <t>Colorectal cancer CCFR2</t>
  </si>
  <si>
    <t>COIN</t>
  </si>
  <si>
    <t>Colorectal cancer COIN</t>
  </si>
  <si>
    <t>FINLAND</t>
  </si>
  <si>
    <t>Colorectal cancer FINLAND</t>
  </si>
  <si>
    <t>UK1</t>
  </si>
  <si>
    <t>Colorectal cancer UK1 </t>
  </si>
  <si>
    <t xml:space="preserve">VQ58 </t>
  </si>
  <si>
    <t>Colorectal cancer VQ58 </t>
  </si>
  <si>
    <t>Scotland1</t>
  </si>
  <si>
    <t>Colorectal cancer Scotland 1</t>
  </si>
  <si>
    <t xml:space="preserve">Orlando </t>
  </si>
  <si>
    <t>Colorectal cancer meta-analysis </t>
  </si>
  <si>
    <t>Ware</t>
  </si>
  <si>
    <t>Cotinine Consortium</t>
  </si>
  <si>
    <t>mean range: 17.8-59.6</t>
  </si>
  <si>
    <t>Cotinine</t>
  </si>
  <si>
    <t xml:space="preserve">Cotinine levels were determined from plasma, serum or urine samples and quantified using immunoassay, radioimmunoassay or mass spectrometry </t>
  </si>
  <si>
    <t>https://www.nature.com/articles/srep20092</t>
  </si>
  <si>
    <t>Loukola</t>
  </si>
  <si>
    <t>Finnish</t>
  </si>
  <si>
    <t>15-74</t>
  </si>
  <si>
    <t>Nicotine metabolite ratio</t>
  </si>
  <si>
    <t>The ratio of 3-hydroxycotinine/cotinine</t>
  </si>
  <si>
    <t>https://journals.plos.org/plosgenetics/article?id=10.1371/journal.pgen.1005498</t>
  </si>
  <si>
    <t>Christophersen</t>
  </si>
  <si>
    <t>AFGen Consortium</t>
  </si>
  <si>
    <t>European and Asian</t>
  </si>
  <si>
    <t>0-101</t>
  </si>
  <si>
    <t>Atrial fibrillation</t>
  </si>
  <si>
    <t>https://www.nature.com/articles/ng.3843#MOESM308</t>
  </si>
  <si>
    <t>Scelo</t>
  </si>
  <si>
    <t>&gt;18</t>
  </si>
  <si>
    <t xml:space="preserve">Renal Cell Carcinoma </t>
  </si>
  <si>
    <t>Invasive RCC (International 
Classification of Disease for Oncology second and third Edition topography code C64)</t>
  </si>
  <si>
    <t>https://www.nature.com/articles/ncomms15724.pdf</t>
  </si>
  <si>
    <t>Social Science Genetic Association Consortium</t>
  </si>
  <si>
    <t>Subjective well-being</t>
  </si>
  <si>
    <t>The phenotype measure was life satisfaction, positive affect, or (in some cohorts) a measure combining life satisfaction and positive affect</t>
  </si>
  <si>
    <t>https://www.ncbi.nlm.nih.gov/pmc/articles/PMC4884152/#!po=8.59375</t>
  </si>
  <si>
    <t>Depressive symptoms</t>
  </si>
  <si>
    <t>In UKB (N = 105,739), we constructed a continuous phenotype measure by combining responses to two questions, which ask about the frequency in the past two weeks with which the respondent experienced feelings of unenthusiasm/disinterest and depression/hopelessness. The other cohorts had ascertained case-control data on major depressive disorder</t>
  </si>
  <si>
    <t>Estrada</t>
  </si>
  <si>
    <t xml:space="preserve">GEFOS Consortium </t>
  </si>
  <si>
    <t>European and East Asian</t>
  </si>
  <si>
    <t xml:space="preserve">Bone mineral density </t>
  </si>
  <si>
    <t>LS-BMD and FN-BMD were measured in all cohorts using dual-energy X-ray absorptiometry, following standard protocols</t>
  </si>
  <si>
    <t>https://www.nature.com/articles/ng.2249#Sec10</t>
  </si>
  <si>
    <t xml:space="preserve">Michailidou </t>
  </si>
  <si>
    <t>Breast Cancer Association Consortium (BCAC) and Discovery, Biology and Risk of Inherited Variants in Breast Cancer Consortium (DRIVE)</t>
  </si>
  <si>
    <t xml:space="preserve">European and East Asian </t>
  </si>
  <si>
    <t xml:space="preserve">Breast Cancer </t>
  </si>
  <si>
    <t>https://www.nature.com/articles/nature24284</t>
  </si>
  <si>
    <t>Nalls</t>
  </si>
  <si>
    <t>International Parkinson Disease Genomics Consortium</t>
  </si>
  <si>
    <t>Parkinsons</t>
  </si>
  <si>
    <t xml:space="preserve"> (IPDGC; http://pdgenetics.org/) </t>
  </si>
  <si>
    <t>Neale MR Base Deep Vein Thrombosis</t>
  </si>
  <si>
    <t>45-69</t>
  </si>
  <si>
    <t>Deep vein thrombosis</t>
  </si>
  <si>
    <t>Non-cancer illness code self-reported: deep venous thrombosis</t>
  </si>
  <si>
    <t>https://github.com/Nealelab/UK_Biobank_GWAS</t>
  </si>
  <si>
    <t>Morris</t>
  </si>
  <si>
    <t>Morris 2012 Type 2 Diabetes European/Pakistani both</t>
  </si>
  <si>
    <t>DIAbetes Genetics Replication And Meta-analysis</t>
  </si>
  <si>
    <t>European/Pakistani</t>
  </si>
  <si>
    <t>40-70 (approx)</t>
  </si>
  <si>
    <t>Type 2 Diabetes</t>
  </si>
  <si>
    <t>Varied by cohort</t>
  </si>
  <si>
    <t>https://www.nature.com/articles/ng.2383</t>
  </si>
  <si>
    <t>Eeles</t>
  </si>
  <si>
    <t>Eeles 2013 Prostate Cancer European/African Mix both</t>
  </si>
  <si>
    <t>PRostate cancer AssoCiation group To Investigate Cancer-Associated aLterations in the genome,</t>
  </si>
  <si>
    <t>European/African Mix</t>
  </si>
  <si>
    <t>&lt;55-70+ (can't find exact!)</t>
  </si>
  <si>
    <t>Prostate Cancer</t>
  </si>
  <si>
    <t>https://www.nature.com/articles/ng.2560</t>
  </si>
  <si>
    <t>Melin</t>
  </si>
  <si>
    <t>Melin 2017 All glioma European both</t>
  </si>
  <si>
    <t>All glioma</t>
  </si>
  <si>
    <t>https://www.nature.com/articles/ng.3823</t>
  </si>
  <si>
    <t>Melin 2017 GBM European both</t>
  </si>
  <si>
    <t>GBM</t>
  </si>
  <si>
    <t>Melin 2017 Non-GBM European both</t>
  </si>
  <si>
    <t>Non-GBM</t>
  </si>
  <si>
    <t>Fasting insulin was measured in serum in unit of pM.</t>
  </si>
  <si>
    <t>https://www.nature.com/articles/ng.2385</t>
  </si>
  <si>
    <t>body mass index</t>
  </si>
  <si>
    <t>https://www.nature.com/articles/nature14177</t>
  </si>
  <si>
    <t>Self-reported gout</t>
  </si>
  <si>
    <t>non-cancer illness code self‐reported: gout</t>
  </si>
  <si>
    <t>&lt;18</t>
  </si>
  <si>
    <t>Childhood BMI</t>
  </si>
  <si>
    <t>Cases were defined as having BMI &gt;95th percentile at any point in childhood. Controls were defined as consistently having BMI &lt;50th percentile throughout childhood for all measurements available for that individual.</t>
  </si>
  <si>
    <t>https://www.nature.com/articles/ng.2247</t>
  </si>
  <si>
    <t>cases were defined by BMI ≥ 30 kg/m2</t>
  </si>
  <si>
    <t>https://www.nature.com/articles/ng.2606</t>
  </si>
  <si>
    <t>Overweight</t>
  </si>
  <si>
    <t>cases were defined by BMI ≥ 25 kg/m2</t>
  </si>
  <si>
    <t>Amos</t>
  </si>
  <si>
    <t>OncoArray</t>
  </si>
  <si>
    <t>Epithelial ovarian cancer</t>
  </si>
  <si>
    <t>Invasive EOC</t>
  </si>
  <si>
    <t>https://www.ncbi.nlm.nih.gov/pmc/articles/PMC5224974/</t>
  </si>
  <si>
    <t>Banda</t>
  </si>
  <si>
    <t>GERA</t>
  </si>
  <si>
    <t>18-100</t>
  </si>
  <si>
    <t>Asthma</t>
  </si>
  <si>
    <t>https://www.genetics.org/content/200/4/1285.long</t>
  </si>
  <si>
    <t>Nicolas</t>
  </si>
  <si>
    <t>ALS Sequencing Consortium</t>
  </si>
  <si>
    <t>Amyotrophic Lateral Sclerosis</t>
  </si>
  <si>
    <t>https://www.sciencedirect.com/science/article/pii/S089662731830148X</t>
  </si>
  <si>
    <t>Schunkert</t>
  </si>
  <si>
    <t>CARDIoGRAM Consortium</t>
  </si>
  <si>
    <t>https://www.nature.com/articles/ng.784#Sec6</t>
  </si>
  <si>
    <t>Sudlow</t>
  </si>
  <si>
    <t>SBP</t>
  </si>
  <si>
    <t>https://journals.plos.org/plosmedicine/article?id=10.1371/journal.pmed.1001779</t>
  </si>
  <si>
    <t>DBP</t>
  </si>
  <si>
    <t>diastolic blood pressure</t>
  </si>
  <si>
    <t>Ehret</t>
  </si>
  <si>
    <t>CHARGE-EchoGen consortium; CHARGE-HF consortium; Wellcome Trust Case Control Consortium</t>
  </si>
  <si>
    <t>https://journals.plos.org/plosmedicine/article?id=10.1371/journal.pmed.1001780</t>
  </si>
  <si>
    <t>waist-to-hip ratio</t>
  </si>
  <si>
    <t>https://www.nature.com/articles/nature14132</t>
  </si>
  <si>
    <t>2-h glucose</t>
  </si>
  <si>
    <t>2-hours glucose</t>
  </si>
  <si>
    <t>https://www.nature.com/articles/ng.2385#Sec11</t>
  </si>
  <si>
    <t>Manning</t>
  </si>
  <si>
    <t>fasting glucose</t>
  </si>
  <si>
    <t>https://www.nature.com/articles/ng.2274#article-info</t>
  </si>
  <si>
    <t>fasting insulin</t>
  </si>
  <si>
    <t>NINDS-SiGN</t>
  </si>
  <si>
    <t>16-104</t>
  </si>
  <si>
    <t>ischemic stroke</t>
  </si>
  <si>
    <t>https://www.thelancet.com/journals/laneur/article/PIIS1474-4422(15)00338-5/references</t>
  </si>
  <si>
    <t>DIAGRAM</t>
  </si>
  <si>
    <t>T2D</t>
  </si>
  <si>
    <t>Type 2 diabetes, defined in GWASs</t>
  </si>
  <si>
    <t>https://diabetes.diabetesjournals.org/content/66/11/2888</t>
  </si>
  <si>
    <t>Burton</t>
  </si>
  <si>
    <t>TASC</t>
  </si>
  <si>
    <t>17-79</t>
  </si>
  <si>
    <t>multiple sclerosis</t>
  </si>
  <si>
    <t>https://www.nature.com/articles/ng.2007.17#Fn1</t>
  </si>
  <si>
    <t>Ankylosing Spondylitis</t>
  </si>
  <si>
    <t>https://www.nature.com/articles/ng.2007.17#Fn2</t>
  </si>
  <si>
    <t>Cordell</t>
  </si>
  <si>
    <t>White British</t>
  </si>
  <si>
    <t>primary biliary cirrhosis</t>
  </si>
  <si>
    <t>https://www.nature.com/articles/ncomms9019#Sec18</t>
  </si>
  <si>
    <t>Pankratz</t>
  </si>
  <si>
    <t>PD GWAS</t>
  </si>
  <si>
    <t>Parkinson's disease</t>
  </si>
  <si>
    <t>https://onlinelibrary.wiley.com/doi/abs/10.1002/ana.22687</t>
  </si>
  <si>
    <t>Malik</t>
  </si>
  <si>
    <t>https://www.nature.com/articles/s41588-018-0058-3#change-history</t>
  </si>
  <si>
    <t>Ji</t>
  </si>
  <si>
    <t>International IBD Genetics Consortium</t>
  </si>
  <si>
    <t>primary sclerosing cholangitis</t>
  </si>
  <si>
    <t>https://www.nature.com/articles/ng.3745</t>
  </si>
  <si>
    <t>Liu</t>
  </si>
  <si>
    <t>International Multiple Sclerosis Genetics Consortium</t>
  </si>
  <si>
    <t>Crohn's disease</t>
  </si>
  <si>
    <t>Crohn's disease, defined in GWAS</t>
  </si>
  <si>
    <t>The Wellcome Trust Case Control Consortium</t>
  </si>
  <si>
    <t>Wellcome Trust Case Control Consortium</t>
  </si>
  <si>
    <t>Type 1 diabetes, defined in GWAS</t>
  </si>
  <si>
    <t>https://www.nature.com/articles/nature05911#Abs1</t>
  </si>
  <si>
    <t>Hypertension</t>
  </si>
  <si>
    <t>Hypertension, defined in GWAS</t>
  </si>
  <si>
    <t>rheumatoid arthritis</t>
  </si>
  <si>
    <t>rheumatoid arthritis, defined in GWAS</t>
  </si>
  <si>
    <t>https://www.nature.com/articles/nature05911#Abs2</t>
  </si>
  <si>
    <t xml:space="preserve">CKDGen </t>
  </si>
  <si>
    <t>chronic kidney disease</t>
  </si>
  <si>
    <t>https://www.nature.com/articles/ng.568#MOESM28</t>
  </si>
  <si>
    <t>Fritsche</t>
  </si>
  <si>
    <t>Mouse Genome Informatics (MGI), International Mouse Phenotyping</t>
  </si>
  <si>
    <t>age-related macular degeneration</t>
  </si>
  <si>
    <t>https://www.nature.com/articles/ng.3448</t>
  </si>
  <si>
    <t>Dubois</t>
  </si>
  <si>
    <t>celiac disease</t>
  </si>
  <si>
    <t>https://www.nature.com/articles/ng.543</t>
  </si>
  <si>
    <t>Bentham</t>
  </si>
  <si>
    <t>Systemic Lupus Erythematosus</t>
  </si>
  <si>
    <t>Systemic Lupus Erythematosus, defined in GWAS</t>
  </si>
  <si>
    <t>https://www.nature.com/articles/ng.3434</t>
  </si>
  <si>
    <t>Chu</t>
  </si>
  <si>
    <t>ectopic fat depots</t>
  </si>
  <si>
    <t>https://www.nature.com/articles/ng.3738</t>
  </si>
  <si>
    <t>Sklar</t>
  </si>
  <si>
    <t>PGC</t>
  </si>
  <si>
    <t>Bipolar disorder</t>
  </si>
  <si>
    <t>https://www.nature.com/articles/ng.943</t>
  </si>
  <si>
    <t>https://www.nature.com/articles/mp201221</t>
  </si>
  <si>
    <t>Boraska</t>
  </si>
  <si>
    <t>GCAN and WTCCC3</t>
  </si>
  <si>
    <t>Anorexia nervosa</t>
  </si>
  <si>
    <t>All AN cases were female. Diagnostic determination was via semi-structured or structured interview or population assessment strategy based on DSM diagnostic criteria. Cases met DSM-IV criteria for lifetime AN (restricting or binge-purge subtype) or lifetime DSM-IV eating disorders “not otherwise specified” (EDNOS) AN-subtype (i.e., exhibiting the core features of AN). We did not require the presence of amenorrhea as this criterion does not increase diagnostic specificity</t>
  </si>
  <si>
    <t>https://www.ncbi.nlm.nih.gov/pmc/articles/PMC4325090/</t>
  </si>
  <si>
    <t>Wade</t>
  </si>
  <si>
    <t>Australian</t>
  </si>
  <si>
    <t>Bulimia nervosa</t>
  </si>
  <si>
    <t>Questionnaire</t>
  </si>
  <si>
    <t>https://www.ncbi.nlm.nih.gov/pmc/articles/PMC3775874/</t>
  </si>
  <si>
    <t>https://genomebiology.biomedcentral.com/articles/10.1186/s13059-016-0926-z</t>
  </si>
  <si>
    <t>TC</t>
  </si>
  <si>
    <t>Total cholesterol</t>
  </si>
  <si>
    <t>Fehringer</t>
  </si>
  <si>
    <t>GAME-ON</t>
  </si>
  <si>
    <t>Breast All</t>
  </si>
  <si>
    <t>Breast Er Negative</t>
  </si>
  <si>
    <t>Ovarian All</t>
  </si>
  <si>
    <t>Ovarian Clear cell</t>
  </si>
  <si>
    <t>Ovarian Endometrioid</t>
  </si>
  <si>
    <t>Ovarian Serous</t>
  </si>
  <si>
    <t>Prostate All</t>
  </si>
  <si>
    <t>Prostate Aggressive</t>
  </si>
  <si>
    <t>Lung All</t>
  </si>
  <si>
    <t>Lung Adenocarcinoma</t>
  </si>
  <si>
    <t>Lung Squamous</t>
  </si>
  <si>
    <t>Colorectal All</t>
  </si>
  <si>
    <t>Fasting insulin</t>
  </si>
  <si>
    <t>Fasting glucose</t>
  </si>
  <si>
    <t>Two hour gulcose</t>
  </si>
  <si>
    <t>HbA1c</t>
  </si>
  <si>
    <t>All outcomes</t>
  </si>
  <si>
    <t>Pattaro</t>
  </si>
  <si>
    <t>CKDGEN</t>
  </si>
  <si>
    <t>European?</t>
  </si>
  <si>
    <t xml:space="preserve">eGFRcrea-DM  </t>
  </si>
  <si>
    <t>serum creatinine results among patients with diabetes</t>
  </si>
  <si>
    <t>https://doi.org/10.1038/ncomms10023</t>
  </si>
  <si>
    <t xml:space="preserve">eGFRcrea  </t>
  </si>
  <si>
    <t>serum creatinine</t>
  </si>
  <si>
    <t>https://doi.org/10.1038/ncomms10024</t>
  </si>
  <si>
    <t xml:space="preserve">eGFRcys  </t>
  </si>
  <si>
    <t>serum creatinine calculated based on cystatin C (an additional, complementary biomarker of renal function);</t>
  </si>
  <si>
    <t>https://doi.org/10.1038/ncomms10025</t>
  </si>
  <si>
    <t>CKD</t>
  </si>
  <si>
    <t>Chronic kidney disease</t>
  </si>
  <si>
    <t>Mahajan</t>
  </si>
  <si>
    <t>Trans-ethnic</t>
  </si>
  <si>
    <t>https://doi.org/10.1038/ng.2897</t>
  </si>
  <si>
    <t>Inouye</t>
  </si>
  <si>
    <t>DILGOM</t>
  </si>
  <si>
    <t>137 Metabolites</t>
  </si>
  <si>
    <t>137 metabolites</t>
  </si>
  <si>
    <t>https://doi.org/10.1038/msb.2010.93</t>
  </si>
  <si>
    <t>CARDIOGRAM</t>
  </si>
  <si>
    <t>10.1038/ng.3396</t>
  </si>
  <si>
    <t xml:space="preserve">Mitchell </t>
  </si>
  <si>
    <t>9,866 </t>
  </si>
  <si>
    <t xml:space="preserve">multiple myeloma </t>
  </si>
  <si>
    <t>https://www.nature.com/articles/ncomms12050#Sec7</t>
  </si>
  <si>
    <t>ID</t>
  </si>
  <si>
    <t>biorxiv</t>
  </si>
  <si>
    <t>published</t>
  </si>
  <si>
    <t>title</t>
  </si>
  <si>
    <t>year</t>
  </si>
  <si>
    <t>journal</t>
  </si>
  <si>
    <t>author</t>
  </si>
  <si>
    <t>author_name</t>
  </si>
  <si>
    <t>author_email</t>
  </si>
  <si>
    <t>author_address</t>
  </si>
  <si>
    <t>hypothesis</t>
  </si>
  <si>
    <t>rationale</t>
  </si>
  <si>
    <t>MR_design</t>
  </si>
  <si>
    <t>outcome</t>
  </si>
  <si>
    <t>outcome_definition</t>
  </si>
  <si>
    <t>outcome_study</t>
  </si>
  <si>
    <t>outcome_age_range</t>
  </si>
  <si>
    <t>outcome_sex</t>
  </si>
  <si>
    <t>outcome_n_case_current</t>
  </si>
  <si>
    <t>outcome_n_control_current</t>
  </si>
  <si>
    <t>outcome_n_case_og</t>
  </si>
  <si>
    <t>outcome_n_control_og</t>
  </si>
  <si>
    <t>outcome_n_difference_reason</t>
  </si>
  <si>
    <t>outcome_health_status</t>
  </si>
  <si>
    <t>outcome_population</t>
  </si>
  <si>
    <t>exposure</t>
  </si>
  <si>
    <t>exposure_study</t>
  </si>
  <si>
    <t>exposure_age</t>
  </si>
  <si>
    <t>exposure_sex</t>
  </si>
  <si>
    <t>exposure_n_current</t>
  </si>
  <si>
    <t>exposure_n_og</t>
  </si>
  <si>
    <t>exposure_n_difference_reason</t>
  </si>
  <si>
    <t>exposure_health_status</t>
  </si>
  <si>
    <t>exposure_population</t>
  </si>
  <si>
    <t>exposure_covariates_model</t>
  </si>
  <si>
    <t>exposure_genotyping_dataset</t>
  </si>
  <si>
    <t>exposure_independence</t>
  </si>
  <si>
    <t>exposure_pleiotropy</t>
  </si>
  <si>
    <t>exposure_pvalue</t>
  </si>
  <si>
    <t>exposure_palindrome</t>
  </si>
  <si>
    <t>exposure_proxy</t>
  </si>
  <si>
    <t>exposure_HWE</t>
  </si>
  <si>
    <t>IV_single</t>
  </si>
  <si>
    <t>IV_multiple</t>
  </si>
  <si>
    <t>IV_GRS</t>
  </si>
  <si>
    <t>n_SNP_og</t>
  </si>
  <si>
    <t>n_SNP_difference_reason</t>
  </si>
  <si>
    <t>power_calculation</t>
  </si>
  <si>
    <t>power_calculation_how</t>
  </si>
  <si>
    <t>MR_method</t>
  </si>
  <si>
    <t>MR_sensitivity_method1</t>
  </si>
  <si>
    <t>MR_sensitivity_method2</t>
  </si>
  <si>
    <t>MR_sensitivity_method3</t>
  </si>
  <si>
    <t>MR_sensitivity_method4</t>
  </si>
  <si>
    <t>MR_sensitivity_method5</t>
  </si>
  <si>
    <t>MR_sensitivity_method_results</t>
  </si>
  <si>
    <t>IV_strength</t>
  </si>
  <si>
    <t>analysis_software</t>
  </si>
  <si>
    <t>analysis_programme</t>
  </si>
  <si>
    <t>replication_independent</t>
  </si>
  <si>
    <t>multiple_testing</t>
  </si>
  <si>
    <t>exposure_units</t>
  </si>
  <si>
    <t>outcome_units</t>
  </si>
  <si>
    <t>effect_estimate</t>
  </si>
  <si>
    <t>estimate</t>
  </si>
  <si>
    <t>se</t>
  </si>
  <si>
    <t>ci_percent</t>
  </si>
  <si>
    <t>ci_lower</t>
  </si>
  <si>
    <t>ci_upper</t>
  </si>
  <si>
    <t>p</t>
  </si>
  <si>
    <t>adjustment_method</t>
  </si>
  <si>
    <t>p_adjusted</t>
  </si>
  <si>
    <t>limitations_overall</t>
  </si>
  <si>
    <t>limitations_pleiotropy</t>
  </si>
  <si>
    <t>limitations_population_stratification</t>
  </si>
  <si>
    <t>limitations_statistical_power</t>
  </si>
  <si>
    <t>notes</t>
  </si>
  <si>
    <t>Article and author info</t>
  </si>
  <si>
    <t>Introduction</t>
  </si>
  <si>
    <t>Methods</t>
  </si>
  <si>
    <t>Results</t>
  </si>
  <si>
    <t>Discussion</t>
  </si>
  <si>
    <t>Other</t>
  </si>
  <si>
    <t>No.</t>
  </si>
  <si>
    <t>Title</t>
  </si>
  <si>
    <t>Publication year</t>
  </si>
  <si>
    <t>Full journal name</t>
  </si>
  <si>
    <t>First author last name</t>
  </si>
  <si>
    <t>Corresponding author - comma seperated address</t>
  </si>
  <si>
    <t>Hypothesis</t>
  </si>
  <si>
    <t>Rationale</t>
  </si>
  <si>
    <t>MR study design (One sample, Two sample etc.)</t>
  </si>
  <si>
    <t>Outcome data</t>
  </si>
  <si>
    <t>Selection of genetic variants</t>
  </si>
  <si>
    <t>Instrumental variables - how many</t>
  </si>
  <si>
    <t>SNPs in GWAS</t>
  </si>
  <si>
    <t>Reason for difference in SNPs</t>
  </si>
  <si>
    <t>A priori power calculation (including how calculated, how r² determined, etc.)</t>
  </si>
  <si>
    <t>Methods used for testing for pleiotropy (MR-Egger, Cochrans Q, Ruckers Q etc)</t>
  </si>
  <si>
    <t>Assessment of instrument strength (mean F statistic, I2 etc)</t>
  </si>
  <si>
    <t>Software used to perform MR (R, Stata etc.)</t>
  </si>
  <si>
    <t>Program used to perform MR (MR-Base etc)</t>
  </si>
  <si>
    <t>Quality control</t>
  </si>
  <si>
    <t>Multiple testing</t>
  </si>
  <si>
    <t>Exposure units (SD, mmol etc.)</t>
  </si>
  <si>
    <t>Outcome units (SD, mmol etc.)</t>
  </si>
  <si>
    <t xml:space="preserve">Instrumental variable analysis </t>
  </si>
  <si>
    <t>Limitations - do the authors discuss limitations</t>
  </si>
  <si>
    <t>Notes</t>
  </si>
  <si>
    <t>bioRxiv - if yes find the published paper and use that (put 'yes' in next column) if no published paper put 'no' in next column</t>
  </si>
  <si>
    <t>Published</t>
  </si>
  <si>
    <t>Name (Matthew A Lee)</t>
  </si>
  <si>
    <t>email (matthew.lee@bristol.ac.uk)</t>
  </si>
  <si>
    <t>correspondance address</t>
  </si>
  <si>
    <t>Study outcome from</t>
  </si>
  <si>
    <t>age range</t>
  </si>
  <si>
    <t>In your study: size/case</t>
  </si>
  <si>
    <t>In your study: control</t>
  </si>
  <si>
    <t>In the consortium/OG GWAS: size/case</t>
  </si>
  <si>
    <t>In the consortium/OG GWAS: control</t>
  </si>
  <si>
    <t>Reason for different Ns in your study and the consortium/OG GWAS</t>
  </si>
  <si>
    <t>health status</t>
  </si>
  <si>
    <t>Exposure</t>
  </si>
  <si>
    <t>Study exposure from</t>
  </si>
  <si>
    <t>age</t>
  </si>
  <si>
    <t>N reported in study</t>
  </si>
  <si>
    <t>N reported in original consortium/GWAS</t>
  </si>
  <si>
    <t>Reason for difference in N</t>
  </si>
  <si>
    <t>Population for exposure SNPs</t>
  </si>
  <si>
    <t>Description of covariates included in model to adjust genetic variant-exposure estimates and standard errors</t>
  </si>
  <si>
    <t>Data set used for genotyping (1K, HapMap, HRC, Bespoke, Sequence data, Unimputed array data, other)</t>
  </si>
  <si>
    <t>Determination of independence - LD (Genetic variants with r² less than a specified threshold selected;
- Genetic variants with r² less than a specified threshold selected and LD matrix applied to remaining variants)</t>
  </si>
  <si>
    <t>Evaluation of potential pleiotropy</t>
  </si>
  <si>
    <t>P-val threshold for selecting genetic variants for MR</t>
  </si>
  <si>
    <t>identification of palindromic SNPs</t>
  </si>
  <si>
    <t>Use of proxy SNPs</t>
  </si>
  <si>
    <t>Testing for Hardy-Weinberg equilibrium to ascertain random assignment of genetic variants</t>
  </si>
  <si>
    <t>Single</t>
  </si>
  <si>
    <t>GRS</t>
  </si>
  <si>
    <t>Yes/No</t>
  </si>
  <si>
    <t>How</t>
  </si>
  <si>
    <t>Only the method of the main causal effect reported in the study</t>
  </si>
  <si>
    <t>Put each method in a new cell</t>
  </si>
  <si>
    <t>Replication by independent researcher</t>
  </si>
  <si>
    <t>Was the analysis replicated in the same paper e.g. did they subset the data for dicovery and replication analysis</t>
  </si>
  <si>
    <t>Expressed as: OR/beta/etc - GET THE BETA IF POSSIBLE</t>
  </si>
  <si>
    <t>Estimate</t>
  </si>
  <si>
    <t>SE</t>
  </si>
  <si>
    <t>CI %</t>
  </si>
  <si>
    <t>CI lower</t>
  </si>
  <si>
    <t>CI upper</t>
  </si>
  <si>
    <t>P</t>
  </si>
  <si>
    <t>Adjustment method</t>
  </si>
  <si>
    <t>P-adjusted</t>
  </si>
  <si>
    <t>Limitations overall</t>
  </si>
  <si>
    <t>Horizontal pleiotropy</t>
  </si>
  <si>
    <t>Population stratification</t>
  </si>
  <si>
    <t>Statistical power (post hoc power calc?, selection bias, etc.)</t>
  </si>
  <si>
    <t xml:space="preserve">PHENOME-WIDE INVESTIGATION OF HEALTH OUTCOMES ASSOCIATED WITH GENETIC PREDISPOSITION TO LONELINESS </t>
  </si>
  <si>
    <t>Human Molecular Genetics</t>
  </si>
  <si>
    <t>10.1093/hmg/ddz219</t>
  </si>
  <si>
    <t xml:space="preserve">Abdel Abdellaoui </t>
  </si>
  <si>
    <t>a.abdellaoui@amsterdamumc.nl</t>
  </si>
  <si>
    <t>Department of Psychiatry, Amsterdam UMC, University of Amsterdam, Amsterdam, the NetherlandsDepartment of Biological Psychology, Vrije Universiteit, Amsterdam, Netherlands</t>
  </si>
  <si>
    <t>Loneliness is more strongly associated with mortality than obesity, emphasizing the need to understand the nature of the relationship between loneliness and health</t>
  </si>
  <si>
    <t>44.6-67.2</t>
  </si>
  <si>
    <t>Healthy</t>
  </si>
  <si>
    <t>European ancestry</t>
  </si>
  <si>
    <t>&lt; 0.001</t>
  </si>
  <si>
    <t xml:space="preserve">MR-Egger </t>
  </si>
  <si>
    <t xml:space="preserve">Not discussed </t>
  </si>
  <si>
    <t xml:space="preserve"> proxy SNPs with r2 ≥0.8</t>
  </si>
  <si>
    <t>Consistent with main analysis</t>
  </si>
  <si>
    <t>beta</t>
  </si>
  <si>
    <t xml:space="preserve"> Our MR analysis ruled out the possibility of horizontal pleiotropy among the instrumental
variables in this analysis. It is important to note that the condition in MR of “no pleiotropy” is only
required for the instrument variables themselves and need not apply genome-wide. Indeed, it is
possible (perhaps even likely) that the relationship between loneliness and health outcomes is
influenced by bidirectional causal effects and pleiotropic biological effects. </t>
  </si>
  <si>
    <t>Vitamin D concentration, obesity, and risk of diabetes:_x000D_a mendelian randomisation study</t>
  </si>
  <si>
    <t>The Lancet Diabetes and Endocrinology</t>
  </si>
  <si>
    <t>10.1016/S2213-8587(13)70200-6</t>
  </si>
  <si>
    <t>Afzal</t>
  </si>
  <si>
    <t>Prof Børge G Nordestgaard</t>
  </si>
  <si>
    <t>boerge.nordestgaard@regionh.dk</t>
  </si>
  <si>
    <t>Department of Clinical Biochemistry, Herlev Hospital, Copenhagen University Hospital, Herlev Ringvej 75, DK-2730 Herlev, Denmark</t>
  </si>
  <si>
    <t>that genetically increased BMI is associated with low_x000D_plasma 25(OH)D concentration and with increased risk_x000D_of diabetes.</t>
  </si>
  <si>
    <t>20-100</t>
  </si>
  <si>
    <t>Adjusted for study, month of blood sample (to account for seasonal variation)</t>
  </si>
  <si>
    <t>X2</t>
  </si>
  <si>
    <t>No sensitivty analysis performed</t>
  </si>
  <si>
    <t>STATA</t>
  </si>
  <si>
    <t>10 kg/m2</t>
  </si>
  <si>
    <t>nmol/L</t>
  </si>
  <si>
    <t>OR</t>
  </si>
  <si>
    <t>_x000D_we studied white Danes only, and 25(OH)D_x000D_concentrations vary with sunlight exposure and skin_x000D_colour.</t>
  </si>
  <si>
    <t>Type 2 diabetes</t>
  </si>
  <si>
    <t>Adjusted for study</t>
  </si>
  <si>
    <t xml:space="preserve">Fetal Origins of Mental Disorders? An Answer Based on Mendelian Randomization
</t>
  </si>
  <si>
    <t>Twin Research and Human Genetics</t>
  </si>
  <si>
    <t>10.1017/thg.2018.65</t>
  </si>
  <si>
    <t>Arafat</t>
  </si>
  <si>
    <t>Camelia C. Minică</t>
  </si>
  <si>
    <t>camelia.minica@vu.nl</t>
  </si>
  <si>
    <t>Department of Biological Psychology, Vrije Universiteit Amsterdam, Van der Boechorststraat 7, 1081 BT Amsterdam, the Netherlands</t>
  </si>
  <si>
    <t>The fetal origins hypothesis, also known as the Barker hypothesis,_x000D_states that low birth weight (BW), an indication_x000D_of poor fetal nutrition, is associated with increased risk of_x000D_developing adult onset diseases.</t>
  </si>
  <si>
    <t>Naomi R. Wray 2018 Major depressive disorder European both</t>
  </si>
  <si>
    <t>Horikoshi 2016 Birth Weight Trans-ancestry both</t>
  </si>
  <si>
    <t>Simple-median, weighted-median, mode, weighted-mode, MR-Egger</t>
  </si>
  <si>
    <t>We estimated statistical power for each MR analysis using_x000D_the tool by Burgess (https://sb452.shinyapps.io/power/). In_x000D_calculating the power, we used the following settings: a significance_x000D_level of 0.05 and a coefficient of determination of_x000D_0.02 (in the regression of the exposure on the genetic variants_x000D_used to instrument the analysis), and we considered_x000D_two effect sizes — 20% and 10%, respectively, per standard_x000D_deviation change in the exposure (i.e., OR = 1.2 and OR =_x000D_1.1)</t>
  </si>
  <si>
    <t>There are three potential limitations that require attentionin the interpretation of the current results. Note thatthe SNPs we used as IVexplained only 2%of the variance inBW, whichmeans that the instrumentswere relativelyweak.Although we usedmultiple SNPs to test the causal hypotheses,these variants were employed individually; hence, theapproach may still be vulnerable to weak instrument biasrelative to an approach that uses a polygenic score to instrumentthe analysis. It is known that in the two-sample analyses,weak instruments bias the estimate toward the null(Evans &amp; Davey Smith, 2015). Hence, it is worth readdressingthe Barker hypothesis as novel GWAS summary statisticsbecome available (particularly the BW-ADHDand BWschizophreniarelationships, as the current study had lowpower to detect small effects), and by employing alternativeapproaches that allow for the use of strong instrumentsin the form of polygenic scores (Minic˘a et al., 2018). Anotherlimitation concerns the relatively low power of MREggerto identify pleiotropic effects (Verbanck et al., 2018). One final issue is that the assessment_x000D_of outcomes was not always based on a clinical_x000D_diagnosis; this might potentially affect the accuracy of the_x000D_results.</t>
  </si>
  <si>
    <t>The paper (and supplement) do not give any results in the form of numbers.</t>
  </si>
  <si>
    <t xml:space="preserve">Ripke 2013 Schizophrenia European both </t>
  </si>
  <si>
    <t>We estimated statistical power for each MR analysis usingthe tool by Burgess (https://sb452.shinyapps.io/power/). Incalculating the power, we used the following settings: a significancelevel of 0.05 and a coefficient of determination of0.02 (in the regression of the exposure on the genetic variantsused to instrument the analysis), and we consideredtwo effect sizes — 20% and 10%, respectively, per standarddeviation change in the exposure (i.e., OR = 1.2 and OR =1.1)</t>
  </si>
  <si>
    <t xml:space="preserve">Demontis 2017 ADHD European both </t>
  </si>
  <si>
    <t>A comprehensive evaluation of the genetic architecture of sudden cardiac arrest</t>
  </si>
  <si>
    <t>European Heart Journal</t>
  </si>
  <si>
    <t>10.1093/eurheartj/ehy474</t>
  </si>
  <si>
    <t>Ashar</t>
  </si>
  <si>
    <t>Dab E Arking</t>
  </si>
  <si>
    <t>arking@jhmi.edu</t>
  </si>
  <si>
    <t>McKusick-Nathans Institute of Genetic Medicine, Johns Hopkins, 733 N Broadway, Baltimore, MD 21205, USA</t>
  </si>
  <si>
    <t>Sudden cardiac arrest (SCA) is a major cause of cardiac mortality, affecting over 300 000 people in the US every year. Family history of SCA is a strong risk factor for SCA in the general population, suggesting that genetic variation may influence SCA risk.</t>
  </si>
  <si>
    <t>19-101</t>
  </si>
  <si>
    <t>Case/control</t>
  </si>
  <si>
    <t>Locke 2015 BMI All ancestries both</t>
  </si>
  <si>
    <t>Unclear – presumed All ancestries based on N reported in current study</t>
  </si>
  <si>
    <t>≥ 0.01</t>
  </si>
  <si>
    <t>HEIDI-outlier method</t>
  </si>
  <si>
    <t>5x10-8; additional SNPs below the GWS threshold and is based on the rationale that using a less stringent P-value cut-off will allow for incorporation of false-positives that will downward bias the GRSA effect estimates. However, we know that this approach reduces power, since power for Mendelian Randomization is a function of the variance explained of the SNPs in the GRSA, and for the complex traits in our study, the majority of the genetic signal is contained in SNPs that do not meet GWS. We recognize that while incorporating many additional true positives (increasing power), that many false-positives are included as well (decreasing the GRSA estimate). Because of this, we wanted to identify a P-value cutoff in which we limited the number of SNPs included, therefore limiting the number of false positive SNPs included, but which the set of SNPs closely reach maximal power. Therefore, for each trait, we plotted the variance of the trait explained vs. P-value threshold to determine the P-value cut-off for which the variance explained was maximized and included the fewest number of SNPs (Figure S4 and Table S9).  Due to the downward bias of the GRSA estimate, we use this secondary analysis to only identify potential associations by evaluating the significance of the GRSA estimate at maximal power (Pmax), and do not draw any conclusions from the magnitude of the GRSA estimate (GRSAmax).</t>
  </si>
  <si>
    <t>R</t>
  </si>
  <si>
    <t>The associations of these SNPs with the risk factors and the SCA outcome are used to calculate an inverse-variance weighted multi-SNP GRSA as implemented in the R-package ‘gtx’.</t>
  </si>
  <si>
    <t>No - they did an overall MR and then subsetted men and women and repeated</t>
  </si>
  <si>
    <t>false discovery rate (FDR) cut-off of FDR &lt; 0.05.</t>
  </si>
  <si>
    <t>Inverse normally transformed</t>
  </si>
  <si>
    <t>GRSA estimate</t>
  </si>
  <si>
    <t>6.02x10-4</t>
  </si>
  <si>
    <t>FDR</t>
  </si>
  <si>
    <t>5.42x10-3</t>
  </si>
  <si>
    <t>Although we did not explicitly exclude SNPs associated withmultiple risk factors (genetic pleiotropy), we did utilize a goodness-of-fit approach to exclude putative ‘pleiotropic’ effects from all GRSAs. Furthermore, we performed a sensitivity analysis using the MR-Egger method, which tests for the presence of pleiotropy. Finally, the lack of common variants exhibiting large effect sizes associated with SCA limits the potential clinical utility for risk prediction.</t>
  </si>
  <si>
    <t>Furthermore, we performed a sensitivity analysis using the MR-Egger method, which tests for the presence of pleiotropy</t>
  </si>
  <si>
    <t>Shungin 2015 WCadjBMI All ancestries both</t>
  </si>
  <si>
    <t>Shungin 2015 WHRadjBMI All ancestries both</t>
  </si>
  <si>
    <t>3.97x10-4</t>
  </si>
  <si>
    <t>CARDIoGRAMplusC4D Consortium 2013 CAD European and South Asian both</t>
  </si>
  <si>
    <t>3.30x10-7</t>
  </si>
  <si>
    <t>8.01x10-7</t>
  </si>
  <si>
    <t>1.66x10-5</t>
  </si>
  <si>
    <t>3.14x1-5</t>
  </si>
  <si>
    <t>2.51x10-5</t>
  </si>
  <si>
    <t>3.88x10-5</t>
  </si>
  <si>
    <t>Genetic evidence that carbohydrate-stimulated insulin secretion leads to obesity</t>
  </si>
  <si>
    <t>Clinical Chemistry</t>
  </si>
  <si>
    <t>10.1373/clinchem.2017.280727</t>
  </si>
  <si>
    <t>Astley</t>
  </si>
  <si>
    <t>Joel N. Hirschhorn</t>
  </si>
  <si>
    <t>gro.etutitsnidaorb@hleoj</t>
  </si>
  <si>
    <t>300 Longwood Ave. Boston, MA, 02115</t>
  </si>
  <si>
    <t>Bi-directional MR to understand the direction of effect, whether this is from insulin to BMI or BMI to insulin</t>
  </si>
  <si>
    <t xml:space="preserve">Prokopenko 2014 Insulin secretion European both </t>
  </si>
  <si>
    <t>Unclear – presumed All ancestries based on N reported in current study and SNPs reported</t>
  </si>
  <si>
    <t>they did not report these</t>
  </si>
  <si>
    <t>Yes - calculated variance explained by the SNP set in two independent cohorts from that of the GWAS that identified the SNP set. The SNPs explained 1 and 1.8% of variation compared with 2.7% in the original GWAS.</t>
  </si>
  <si>
    <t>Genetics ToolboX package</t>
  </si>
  <si>
    <t>not discussed</t>
  </si>
  <si>
    <t>Beta</t>
  </si>
  <si>
    <t>The Egger test was not statistically significant_x000D_for any of the analyses, although this test is not well-powered_x000D_and may not be valid in the context of substantial heterogeneity_x000D_and/or violations of the InSIDE assumption (36)._x000D_Tests for heterogeneity were statistically significant for all_x000D_the instrument sets, which may be a marker of the true_x000D_underlying biology, sample size for the testing data, or violation_x000D_of the assumption for Mendelian randomization. Our_x000D_results were robust to removal of the variants that contributed_x000D_to the heterogeneity.</t>
  </si>
  <si>
    <t>MR Egger was not significant</t>
  </si>
  <si>
    <t>Birth weight and risk of ischemic
heart disease: A Mendelian
randomization study</t>
  </si>
  <si>
    <t>Scientific Reports</t>
  </si>
  <si>
    <t>10.1038/srep38420</t>
  </si>
  <si>
    <t>Au Yeung</t>
  </si>
  <si>
    <t>Mary Schooling</t>
  </si>
  <si>
    <t>cms1@hku.hk</t>
  </si>
  <si>
    <t>School of Public Health, Li Ka Shing Faculty of Medicine, The University of Hong Kong, Hong Kong SAR, China</t>
  </si>
  <si>
    <t>The association of low birth weight and CVD may be confounded by many factors. MR could clarify the role of birth weight in ischemic heart disease</t>
  </si>
  <si>
    <t xml:space="preserve">Nikpay 2015 ischemic heart disease All ancestry both </t>
  </si>
  <si>
    <t>Horikoshi 2013 Birth Weight Europeans both</t>
  </si>
  <si>
    <t>Said they did check LD, but do not give a value</t>
  </si>
  <si>
    <t>Corss-referenced SNPs in Ensembl</t>
  </si>
  <si>
    <t>STATA and R</t>
  </si>
  <si>
    <t>Z-score</t>
  </si>
  <si>
    <t>Not given</t>
  </si>
  <si>
    <t>The genetic predictors of birth weight strongly predicted birth weight at genome wide significance, which reduces the risk of false positives. Confounding of the relation between genetic variants and the outcomes is unlikely because we used separate samples for birth weight and the outcomes which reduces the risk of chance associations generated by any common underlying data structure. Overlaps between the samples used to obtain genetic predictors of birth weight and their effects were not substantial. The samples used were largely of people of European descent and included genomic control to avoid any hidden genetic associations or confounding by population stratification. However, the estimates for IHD were not robust to the use of different cases-control studies.</t>
  </si>
  <si>
    <t>estimates for IHD and MI were not robust to the exclusion of potentially pleiotropic SNPs affecting height or to the use of more conservative methods</t>
  </si>
  <si>
    <t>The samples used were largely of people of European descent and included genomic control to avoid any hidden genetic associations or confounding by population stratification.</t>
  </si>
  <si>
    <t>CARDIoGRAMplusC4D Consortium 2013 ischemic heart disease All ancestry both</t>
  </si>
  <si>
    <t xml:space="preserve">Nikpay 2015 myocardial infarction All ancestry both </t>
  </si>
  <si>
    <t>Removed SNPs related to height</t>
  </si>
  <si>
    <t>Removed SNPs related to height and BP</t>
  </si>
  <si>
    <t>Removed SNPs related to height, BP and type 2 diabetes</t>
  </si>
  <si>
    <t>Included SNPs at p-value &lt; 10-5</t>
  </si>
  <si>
    <t xml:space="preserve">Willer 2013 LDL All ancestry both </t>
  </si>
  <si>
    <t xml:space="preserve">Willer 2013 HDL All ancestry both </t>
  </si>
  <si>
    <t xml:space="preserve">Willer 2013 Triglycerides All ancestry both </t>
  </si>
  <si>
    <t>Lower hemoglobin levels associate with lower body mass index and healthier metabolic profile</t>
  </si>
  <si>
    <t>bioRxiv</t>
  </si>
  <si>
    <t>10.1101/472142</t>
  </si>
  <si>
    <t>Auvinen</t>
  </si>
  <si>
    <t>Peppi Koivunen</t>
  </si>
  <si>
    <t>peppi.koivunen@oulu.fi</t>
  </si>
  <si>
    <t>Faculty of Biochemistry and Molecular Medicine, University of Oulu, Aapistie 7, P.O. Box 5400, FIN-90014, Finland</t>
  </si>
  <si>
    <t>Hemoglobin (Hb) is the main carrier of oxygen. In general, high-end Hb levels within the normal range are considered beneficial for health1. However, activation of the hypoxia response has been shown to protect mice against metabolic dysfunction2-4. We used Hb levels as an indicator for oxygenation status</t>
  </si>
  <si>
    <t xml:space="preserve">Van Der harst 2012 Hb concentration All ancestry both </t>
  </si>
  <si>
    <t>Locke 2015 BMI European adults both</t>
  </si>
  <si>
    <t>No discussion</t>
  </si>
  <si>
    <t>Use of MR Egger</t>
  </si>
  <si>
    <t>Causal association between body mass index and risk of rheumatoid arthritis: A Mendelian randomization study</t>
  </si>
  <si>
    <t>European Journal of Clinical Investigation</t>
  </si>
  <si>
    <t>10.1111/eci.13076</t>
  </si>
  <si>
    <t>Bae</t>
  </si>
  <si>
    <t>Young Ho Lee</t>
  </si>
  <si>
    <t>lyhcgh@korea.ac.kr</t>
  </si>
  <si>
    <t>Department of Rheumatology, Korea University Anam Hospital, Korea University College of Medicine, Seoul, Korea</t>
  </si>
  <si>
    <t>Adipose tissue is considered to be actively associated with inflammation and immunity. Overweight or obese individuals may have an increased risk of RA, and excess body weight has been considered as a potential contributor to the develop- ment of RA</t>
  </si>
  <si>
    <t xml:space="preserve">Neale MR Base Rheumatoid arthritis White-British both </t>
  </si>
  <si>
    <t>MR-Base</t>
  </si>
  <si>
    <t>Although the MR estimates using IVW, MR Egger and weighted median analysis were not consistent, IVW and weighted median analysis support a causal association between BMI and RA. as many RA patients are not obese, the issue of causality of BMI also could be ques- tioned.</t>
  </si>
  <si>
    <t>To eliminate pleiotropy, we employed a weighted median estimator and we used MR‐Egger regression to provide a test for unbalanced pleiotropy and a causal estimate of the influ- ence of exposure on the outcome in its presence. Our results were not consistent across all the three approaches.</t>
  </si>
  <si>
    <t>Assessing the robustness of sisVIVE in a Mendelian randomization study to estimate the causal effect of body mass index on income using multiple SNPs from understanding society</t>
  </si>
  <si>
    <t>Statistics in Medicine</t>
  </si>
  <si>
    <t>10.1002/sim.8066</t>
  </si>
  <si>
    <t>Bao</t>
  </si>
  <si>
    <t>Yanchun Bao</t>
  </si>
  <si>
    <t>ybaoa@essex.ac.uk</t>
  </si>
  <si>
    <t>Institute for Social and Economic Research, University of Essex, Wivenhoe Park, Colchester CO4 3SQ, UK</t>
  </si>
  <si>
    <t>Method validation using BMI and personal income as example</t>
  </si>
  <si>
    <t>Average annual income</t>
  </si>
  <si>
    <t>Only 71 SNPs available</t>
  </si>
  <si>
    <t>£</t>
  </si>
  <si>
    <t>Very little discussion of how they performed the GWAS for average annual income. No discussion of practically performing the analysis. Suggest that the observational association of -0.032 is equivalent to a loss of £431.20 earnings per year.</t>
  </si>
  <si>
    <t>Discussed that this is controlled for in GWAS.</t>
  </si>
  <si>
    <t>Assessing the Causality Factors in the Association between (Abdominal) Obesity and Physical Activity among the Newfoundland Population—A Mendelian Randomization Analysis</t>
  </si>
  <si>
    <t>Genetics &amp; Epigenetics</t>
  </si>
  <si>
    <t>10.4137/GEG.S38289</t>
  </si>
  <si>
    <t>Barning</t>
  </si>
  <si>
    <t>Taraneh Abarin</t>
  </si>
  <si>
    <t>tabarin@mun.ca</t>
  </si>
  <si>
    <t xml:space="preserve">Department of Mathematics and Statistics, Memorial University of Newfoundland, Canada </t>
  </si>
  <si>
    <t>there is no current study, which confirms that levels of physical activity are a causal effect of obesity in this Newfoundland</t>
  </si>
  <si>
    <t>Ability of the Atherosclerosis Risk in Com- munities (ARIC) questionnaire</t>
  </si>
  <si>
    <t>19+</t>
  </si>
  <si>
    <t>Newfoundlan</t>
  </si>
  <si>
    <t>Confounder analysis</t>
  </si>
  <si>
    <t>None performed</t>
  </si>
  <si>
    <t>Units</t>
  </si>
  <si>
    <t>Coefficient</t>
  </si>
  <si>
    <t>Observational and MR was roughly consistent. Not able to investiagte confounding factors such as socioeconomic status. No other limitations discussed</t>
  </si>
  <si>
    <t>High body mass index and cancer risk—a Mendelian randomisation study</t>
  </si>
  <si>
    <t>European Journal of Epidemiology</t>
  </si>
  <si>
    <t>10.1007/s10654-016-0147-5</t>
  </si>
  <si>
    <t>Benn</t>
  </si>
  <si>
    <t>Marianne Benn</t>
  </si>
  <si>
    <t>marianne.benn@regionh.dk</t>
  </si>
  <si>
    <t>Department of Clinical Biochemistry, Gentofte Hospital, Copenhagen University Hospital, Kildega ̊rdsvej 28, 2900 Gentofte, Denmark</t>
  </si>
  <si>
    <t>High body mass index (BMI) has been associ- ated with increased risk of some cancer. Whether these reflect causal associations is unknown. We examined this issue.</t>
  </si>
  <si>
    <t>any non-skin cancer</t>
  </si>
  <si>
    <t>any non-skin cancer (ICD-7:140–171, 174–205; ICD-10:C00– C42, C45–C96)</t>
  </si>
  <si>
    <t>20+</t>
  </si>
  <si>
    <t>Power to exclude a causal risk of cancer (odds ratio) at a two-sided a of 0.05 and b of 80 % was calculated using an online power calculation tool (https://sb452.shi nyapps.io/power/) for instrumental variable analysis in Mendelian Randomization studies with binary outcomes</t>
  </si>
  <si>
    <t>F statistic &gt; 10</t>
  </si>
  <si>
    <t>ivreg2 and ivpois</t>
  </si>
  <si>
    <t>case/control</t>
  </si>
  <si>
    <t>Hazard ratio</t>
  </si>
  <si>
    <t>To minimize influence from pleiotropy, we carefully selected genetic instruments and used genetic variants located in five different genes combined in an allele score for body mass index, making it unlikely that the genetic variants in the allele score have the same pleiotropic effects</t>
  </si>
  <si>
    <t>Lack of power for rare cancer</t>
  </si>
  <si>
    <t>non-melanoma skin cancer</t>
  </si>
  <si>
    <t>non-melanoma skin cancer (ICD-7:173; ICD-10:C44</t>
  </si>
  <si>
    <t>lung cancer</t>
  </si>
  <si>
    <t>lung cancer (including less than 1 % cancers in trachea, bronchia, and pleura: ICD-7:162–163; ICD- 10:C33–34)</t>
  </si>
  <si>
    <t>other smoking related cancers, that is oral, larynx and bladder cancer (ICD-7:140–149, 188; ICD-10:C00–C14, C67)</t>
  </si>
  <si>
    <t>colon cancer</t>
  </si>
  <si>
    <t>colon cancer (ICD-7:153; ICD-10:C18)</t>
  </si>
  <si>
    <t>kidney cancer</t>
  </si>
  <si>
    <t>kidney cancer (ICD-7:189.09; ICD-10:C64)</t>
  </si>
  <si>
    <t>breast cancer (ICD-7:174; ICD-10:C50)</t>
  </si>
  <si>
    <t>prostate cancer</t>
  </si>
  <si>
    <t>prostate cancer (ICD- 7:185; ICD-10:C61)</t>
  </si>
  <si>
    <t>other cancers including all other cancer diagnoses than the former</t>
  </si>
  <si>
    <t>The effect of weight on labor market outcomes: An application of genetic instrumental variables</t>
  </si>
  <si>
    <t>Health Economics</t>
  </si>
  <si>
    <t>10.1002/hec.3828</t>
  </si>
  <si>
    <t>Bockerman</t>
  </si>
  <si>
    <t>Petir Bockerman</t>
  </si>
  <si>
    <t>petri.bockerman@labour.fi</t>
  </si>
  <si>
    <t>Labour Institute for Economic Research and IZA, Jyväskylä University School of Business and Economics, University of Jyväskylä, Jyväskylä, Finland</t>
  </si>
  <si>
    <t>A high wieght is associated with poor health outcomes and social stigma which may contribute to worse labour market outcomes. However reverse causation may also be t play.</t>
  </si>
  <si>
    <t>log of average earnings, 2001-201</t>
  </si>
  <si>
    <t>24-50</t>
  </si>
  <si>
    <t>Speliotes 2010 BMI Europeans both</t>
  </si>
  <si>
    <t>Serached literature to see if the SNPs used where associated with any 'related' traits to the outcome</t>
  </si>
  <si>
    <t>Log of average earnings</t>
  </si>
  <si>
    <t>Mean value for the dependet variable</t>
  </si>
  <si>
    <t xml:space="preserve">Small sample size and tus weak power. </t>
  </si>
  <si>
    <t>Only discussed, and looked at, whether SNPs were asosciated with related traits. Did no formal testing.</t>
  </si>
  <si>
    <t>Share of years employed, 2001-2012</t>
  </si>
  <si>
    <t>Average share of employment years</t>
  </si>
  <si>
    <t>Indicator for social income transfers, 2001-2012 (extensive margin)</t>
  </si>
  <si>
    <t>Log of average social income transfers, 2001-2012 (intensive margin)</t>
  </si>
  <si>
    <t>log of average social income</t>
  </si>
  <si>
    <t>Relationship between salivary/pancreatic amylase and body mass index: a systems biology approach</t>
  </si>
  <si>
    <t>BMC Medicine</t>
  </si>
  <si>
    <t>10.1186/s12916-017-0784-x</t>
  </si>
  <si>
    <t>Bonnefond</t>
  </si>
  <si>
    <t>Amelie Bonnefond</t>
  </si>
  <si>
    <t>amelie.bonnefond@inserm.fr</t>
  </si>
  <si>
    <t>University of Lille, CNRS, Institut Pasteur de Lille, UMR 8199 – EGID, Lille 59000, France</t>
  </si>
  <si>
    <t>Copy number of AMY1A (encoding AMY1) was reported to be higher in populations with a high-starch diet and reduced in obese people</t>
  </si>
  <si>
    <t>AMY1</t>
  </si>
  <si>
    <t>Salivary amylase</t>
  </si>
  <si>
    <t>French</t>
  </si>
  <si>
    <t>Removed SNPs with known pleiotropic effects (n = 14)</t>
  </si>
  <si>
    <t>LD R2 ≥ 0.64</t>
  </si>
  <si>
    <t>Removed 14 SNPs for being pleiotropic</t>
  </si>
  <si>
    <t>We found no significant effect of pleiotropy (P = 0.41 for AMY1 activity, and P = 0.49 for AMY2 activity</t>
  </si>
  <si>
    <t>Enzymatic activity</t>
  </si>
  <si>
    <t>Removed potentially pleiotropic SNPs</t>
  </si>
  <si>
    <t>AMY2</t>
  </si>
  <si>
    <t>Pancreatic amylase</t>
  </si>
  <si>
    <t>7.1 x 10-3</t>
  </si>
  <si>
    <t>6.1 x 10-3</t>
  </si>
  <si>
    <t>Obesity and cancer: Mendelian randomization approach utilizing the FTO genotype</t>
  </si>
  <si>
    <t>International Journal of Epidemiology</t>
  </si>
  <si>
    <t>10.1093/ije/dyp162</t>
  </si>
  <si>
    <t>Brennan</t>
  </si>
  <si>
    <t>Paul Brennan</t>
  </si>
  <si>
    <t>brennan@iarc.fr</t>
  </si>
  <si>
    <t>Genetic Epidemiology Group, International Agency for Research on Cancer, 150 cours Albert Thomas, 69008 Lyon, France</t>
  </si>
  <si>
    <t>Obesity is a risk factor for several cancers although appears to have an inverse association with cancers strongly related to tobacco. Studying obesity is difficult due to numerous biases and confounding.
To avoid these biases we used a Mendelian randomization approach incorporating an analysis of variants in the FTO gene that are strongly associated with BMI levels among 7000 subjects from a study of lung, kidney and upper-aerodigestive cancer.</t>
  </si>
  <si>
    <t>1x10-5</t>
  </si>
  <si>
    <t>Small sample, needs relication in larger studies.</t>
  </si>
  <si>
    <t xml:space="preserve">yes - 34% and 10% to detect a p = 0.05 for lung and kidney cancer respectively. </t>
  </si>
  <si>
    <t>upper-aerodigestive</t>
  </si>
  <si>
    <t>Bidirectional Mendelian randomization to explore the causal relationships between body mass index and polycystic ovary syndrome</t>
  </si>
  <si>
    <t>Human Reproduction</t>
  </si>
  <si>
    <t>10.1093/humrep/dey343</t>
  </si>
  <si>
    <t>Brower</t>
  </si>
  <si>
    <t>Mark Goodarzi</t>
  </si>
  <si>
    <t>mark.goodarzi@cshs.org</t>
  </si>
  <si>
    <t>Division of Endocrinology, Diabetes and Metabolism, Cedars-Sinai Medical Center, 8700 Beverly Blvd., Room B-131, Los Angeles, CA 90048, USA</t>
  </si>
  <si>
    <t>Women with PCOS have a high prevalence (50–70%) of overweight and obesity, with obesity exacerbating the PCOS phenotype</t>
  </si>
  <si>
    <t>PCOS</t>
  </si>
  <si>
    <t>LD R2 &gt; 0.8</t>
  </si>
  <si>
    <t>4 SNPs not available in outcome and 1 SNP did not meet MR inclusion criteria</t>
  </si>
  <si>
    <t>Consistent with IVW</t>
  </si>
  <si>
    <t>TwoSampleMR</t>
  </si>
  <si>
    <t>SD inverse rank normal transform</t>
  </si>
  <si>
    <t>Evidence of a causal relationship between body mass index and psoriasis: A mendelian randomization study</t>
  </si>
  <si>
    <t>PLOS Medicine</t>
  </si>
  <si>
    <t>doi.org/10.1371/journal.pmed.1002739</t>
  </si>
  <si>
    <t>Budu-Aggrey</t>
  </si>
  <si>
    <t>Ashley Budu-Aggrey</t>
  </si>
  <si>
    <t xml:space="preserve"> ashley.budu-aggrey@bristol.ac.uk</t>
  </si>
  <si>
    <t>Medical Research Council (MRC) Integrative Epidemiology Unit, University of Bristol, Bristol, United Kingdom</t>
  </si>
  <si>
    <t>Psoriasis is a common inflammatory skin disease that has been reported to be associated with obesity</t>
  </si>
  <si>
    <t>Participants were asked to tell the interviewer which serious illnesses or disabilities they had been diagnosed with by a doctor and were defined as psoriasis cases if this disease was mentioned. Disease information was also obtained from the Hospital Episode Statistics (HES) data extract service in which health-related outcomes had been defined by International Clas- sification of Diseases (ICD)-10 codes</t>
  </si>
  <si>
    <t>One-sample where they got exposure SNPs from external GWAS</t>
  </si>
  <si>
    <t>Labelled as European ancestry but SNPs are All ancestry</t>
  </si>
  <si>
    <t>age, sex, smoking status, alcohol intake, educational attainment</t>
  </si>
  <si>
    <t>yes - no R2 given</t>
  </si>
  <si>
    <t>Mendelian Randomisation R package</t>
  </si>
  <si>
    <t>OR per 1kg/m2 increase in BMI</t>
  </si>
  <si>
    <t>8.75x10-5</t>
  </si>
  <si>
    <t>possible misdiagnosis of psoriasis, and mild sufferers remaining undiagnosed, should be taken into account when interpreting the results of this study, especially given the little overlap of psoriasis cases who are self-reported and also defined with the HES data extract service in UK Biobank /  Our MR esti- mate is also limited in that it only informs on the lifetime impact of higher BMI on psoriasis / some association with confoudners but minimal</t>
  </si>
  <si>
    <t>We performed various sensitivity analyses to explore potential pleiotropic effects of the SNPs that make up the BMI instrument. When restricting the instrument to only the FTO variant, for which there is good understanding of the biological mechanism [35], we found the estimate from this analysis to be consistent with the estimate using all BMI SNPs. This suggests that the causal estimates seen are not predominantly driven by pleiotropic SNPs with alternative biological effects. This is supported by the MR-Egger regression intercepts that were centered around zero (indicating no directional pleiotropy among the included variants).</t>
  </si>
  <si>
    <t>Genetic principal components were included as covari- ates in the analysis to control for residual population structure.</t>
  </si>
  <si>
    <t>Participants were defined as psoriasis cases based on their response to a general ques- tionnaire sent to all HUNT participants. Psoriasis cases were identified by affirmative response to the question “Have you had or do you have psoriasis?” The diagnostic properties of the pso- riasis question have been validated in HUNT (positive predictive value was 78%; 95% CI 69– 85)</t>
  </si>
  <si>
    <t>age, sex, smoking status, alcohol intake</t>
  </si>
  <si>
    <t>Participants were asked to tell the interviewer which serious illnesses or disabilities they had been diagnosed with by a doctor and were defined as psoriasis cases if this disease was mentioned. Disease information was also obtained from the Hospital Episode Statistics (HES) data extract service in which health-related outcomes had been defined by International Clas- sification of Diseases (ICD)-10 codes &amp; Participants were defined as psoriasis cases based on their response to a general ques- tionnaire sent to all HUNT participants. Psoriasis cases were identified by affirmative response to the question “Have you had or do you have psoriasis?” The diagnostic properties of the pso- riasis question have been validated in HUNT (positive predictive value was 78%; 95% CI 69– 85)</t>
  </si>
  <si>
    <t>meta-analysis</t>
  </si>
  <si>
    <t xml:space="preserve">Tsoi 2017 Psoriasis European  both </t>
  </si>
  <si>
    <t>6.46x10-5</t>
  </si>
  <si>
    <t>4.67x10-9</t>
  </si>
  <si>
    <t>Used single FTO variant from Locke 2015 BMI paper</t>
  </si>
  <si>
    <t>Yengo 2018 BMI Europeans both</t>
  </si>
  <si>
    <t>1.59x10-4</t>
  </si>
  <si>
    <t>Locke 2015 BMI All ancestries</t>
  </si>
  <si>
    <t>Instrumental Variable Analysis with a Nonlinear  Exposure–Outcome Relationship</t>
  </si>
  <si>
    <t>Epidemiology</t>
  </si>
  <si>
    <t>10.1097/eDe.0000000000000161</t>
  </si>
  <si>
    <t>Burgess</t>
  </si>
  <si>
    <t>Stephen Burgess</t>
  </si>
  <si>
    <t>sb452@medschl.cam.ac.uk</t>
  </si>
  <si>
    <t>Department of Public Health and Primary care, Strangeways research laboratory, 2 Worts causeway, cambridge CB1 8RN, UK</t>
  </si>
  <si>
    <t>the shape of the relation may be a target for investiga- tion. For example, the observed relation between body mass index (BMi) and mortality is highly nonlinear, with mortality increas- ing sharply as BMi increases. However, an increased risk of mortality has also been observed for individuals with low BMi. it is unclear whether this merely reflects reverse causation (sick people lose weight) or confounding (underweight individuals dif- fer in other risk factors from those of average weight) or whether there is a causal effect of low BMi on increased mortality</t>
  </si>
  <si>
    <t>age, sex, study center</t>
  </si>
  <si>
    <t>LD R2 &gt; 0.95</t>
  </si>
  <si>
    <t>Replication in quintiles and test of heterogeniety. Consisten with main model</t>
  </si>
  <si>
    <t>Explain 0.77% of variance in study population</t>
  </si>
  <si>
    <t>mmHg</t>
  </si>
  <si>
    <t>Linear IV estimate</t>
  </si>
  <si>
    <t>Methodological paper so discussion/limitations focussed on method rather than MR analysis.</t>
  </si>
  <si>
    <t>mg/L, log transformed</t>
  </si>
  <si>
    <t>umol/L</t>
  </si>
  <si>
    <t>HbA1c %</t>
  </si>
  <si>
    <t>mmol/L</t>
  </si>
  <si>
    <t>3 SNPs (including proxies) not avaialble</t>
  </si>
  <si>
    <t>mmol/L, log transformed</t>
  </si>
  <si>
    <t>Network Mendelian randomization: using
genetic variants as instrumental variables to
investigate mediation in causal pathways</t>
  </si>
  <si>
    <t>10.1093/ije/dyu176</t>
  </si>
  <si>
    <t>Application to BMI, C-reactive protein and uric acid</t>
  </si>
  <si>
    <t>Uric acid, CRP mediator; direct effect</t>
  </si>
  <si>
    <t>yes, no value given</t>
  </si>
  <si>
    <t>Uric acid, CRP mediator; total effect</t>
  </si>
  <si>
    <t>Uric acid, CRP mediator; indirect effect</t>
  </si>
  <si>
    <t>Mendelian randomization analysis of a time-varying exposure for binary disease outcomes using functional data analysis methods</t>
  </si>
  <si>
    <t>Genetic Epidemiology</t>
  </si>
  <si>
    <t>10.1002/gepi.22013</t>
  </si>
  <si>
    <t>Cao</t>
  </si>
  <si>
    <t>Peng Wei</t>
  </si>
  <si>
    <t>pwei2@mdanderson.org</t>
  </si>
  <si>
    <t>Department of Biostatistics, The University of Texas MD Anderson Cancer Center, 1400 Pressler St, Pickens Tower, FCT4.6044, Houston, TX 77030, USA</t>
  </si>
  <si>
    <t>25-75</t>
  </si>
  <si>
    <t>Guo 2013 BMI All ancestries both</t>
  </si>
  <si>
    <t>They say they used 14 SNPs from the GWAS by Guo et al but that GWAS only identified 11 so no idea where they got 3 extra SNPs from because there is no info</t>
  </si>
  <si>
    <t>effect of the GRS on BMI increases slowly from age 25 to 50 years, followed by a slow decrease</t>
  </si>
  <si>
    <t>the two new proposed methods are only aimed for hypothesis testing, not for causal effect size estimation. Time varying information not captured by single measurement. SNP weights may not be transferable from large to small population.</t>
  </si>
  <si>
    <t>No validated methods at time of writing</t>
  </si>
  <si>
    <t>subjects with more effect alleles have higher fitted BMI values across their lifetime</t>
  </si>
  <si>
    <t>The causal relevance of body mass index in different histological types of lung cancer: A Mendelian randomization study</t>
  </si>
  <si>
    <t>10.1038/srep31121</t>
  </si>
  <si>
    <t>Carreras-Torres</t>
  </si>
  <si>
    <t>gep@iarc.fr</t>
  </si>
  <si>
    <t>Section of Genetics, International Agency for Research on Cancer (IARC), Lyon, France</t>
  </si>
  <si>
    <t>Body mass index (BMI) is inversely associated with lung cancer risk in observational studies, even though it increases the risk of several other cancers, which could indicate confounding by tobacco smoking or reverse causality.</t>
  </si>
  <si>
    <t>Wang 2014 Lung cancer European both</t>
  </si>
  <si>
    <t>Auhors state GWAS independence threshold. Do not do formal test.</t>
  </si>
  <si>
    <t>BMI GRS was not associated with available measures of tobacco exposure in individual level data</t>
  </si>
  <si>
    <t>power calculations for the MR analysis were performed acording to Burgess20, assuming a nominal statistical significance of alpha 0.05 and a genetic instrument explaining 2.7% of phenotype variance. 80% to detect OR of 1.21 for overall lung cancer, 1.32 for adenocarcinoma, 1.36 for squamous cell car- cinoma, 1.85 for small cell carcinoma, 1.36 for lung cancer overall ever smokers, and 2.14 for lung cancer overall never smokers</t>
  </si>
  <si>
    <t>BMI GRS associated with BMI in individual level data of the study and was not associated with available measures of tobacco exposure.</t>
  </si>
  <si>
    <t>Little discussion of limitations of MR, especialy given small sample sizes.</t>
  </si>
  <si>
    <t>Used multiple SNPs so less likely to be biased by pleiotropy. No evidence of pleiotropic effects on estimates.</t>
  </si>
  <si>
    <t>Wang 2014 Lung cancer, adenocarcinoma European both</t>
  </si>
  <si>
    <t>Wang 2014 Lung cancer, squamous cell European both</t>
  </si>
  <si>
    <t>1.2x10-3</t>
  </si>
  <si>
    <t>Wang 2014 Lung cancer, small cell European both</t>
  </si>
  <si>
    <t>Wang 2014 Lung cancer, never smokers European both</t>
  </si>
  <si>
    <t>Wang 2014 Lung cancer, ever smokers European both</t>
  </si>
  <si>
    <t>Obesity, metabolic factors and risk of different histological types of lung cancer: A Mendelian randomization study</t>
  </si>
  <si>
    <t>PLOS ONE</t>
  </si>
  <si>
    <t>10.1371/journal. pone.0177875</t>
  </si>
  <si>
    <t>Assessing the relationship between lung cancer and metabolic conditions is challenging because of the confounding effect of tobacco. Mendelian randomization (MR), or the use of genetic instrumental variables to assess causality, may help to identify the metabolic drivers of lung cancer</t>
  </si>
  <si>
    <t>McKay 2017 Lung cancer European both</t>
  </si>
  <si>
    <t>Using MR-Base, we also evaluated the association between cigarette smoking for each genetic instrument associated with lung cancer risk, including BMI, LDL, and fasting insulin. Each SD increase in BMI increased cigarette consumption by 1.27 cigarettes (95%CI = 0.46:2.07; P = 2.1x10-3; MR likelihood based approach)</t>
  </si>
  <si>
    <t>Power calculations on MR analyses were performed according to Burgess</t>
  </si>
  <si>
    <t>Association between BMI and lung cancer may be a result of an association between BMI and cigarette smoking.</t>
  </si>
  <si>
    <t>Said no limitations because used MR Egger and tested for BMI association with smoking</t>
  </si>
  <si>
    <t>McKay 2017 Lung cancer, adenocarcinoma European both</t>
  </si>
  <si>
    <t>McKay 2017 Lung cancer, squamous cell European both</t>
  </si>
  <si>
    <t>McKay 2017 Lung cancer, small cell European both</t>
  </si>
  <si>
    <t>3.6x10-3</t>
  </si>
  <si>
    <t>McKay 2017 Lung cancer, never smokers European both</t>
  </si>
  <si>
    <t>McKay 2017 Lung cancer, ever smokers European both</t>
  </si>
  <si>
    <t>Shungin 2015 WHR European adults both</t>
  </si>
  <si>
    <t>Said no limitations because used MR Egger</t>
  </si>
  <si>
    <t>The Role of Obesity, Type 2 Diabetes, and Metabolic Factors in Pancreatic Cancer: A Mendelian Randomization Study</t>
  </si>
  <si>
    <t>Journal of the National Cancer Institute</t>
  </si>
  <si>
    <t>10.1093/jnci/djx012</t>
  </si>
  <si>
    <t>Risk factors for pancreatic cancer include a cluster of metabolic conditions such as obesity, hypertension, dyslipidemia, insulin resistance, and type 2 diabetes. Given that these risk factors are correlated, separating out causal from confounded effects is challenging.</t>
  </si>
  <si>
    <t xml:space="preserve">Carreeras-Torres 2017 Pancreatic cancer European both </t>
  </si>
  <si>
    <t>Replaced with proxies or removed</t>
  </si>
  <si>
    <t>Allowed for ambiguos strans but not discussed for other SNPs</t>
  </si>
  <si>
    <t>Said they used European SNPs but clearly using all ancestry SNPs - though 1 is missing which isn't discussed</t>
  </si>
  <si>
    <t>Variance explaine from GWAS presented, 2.7%</t>
  </si>
  <si>
    <t>Underpowered for WHR. Deviations from the MR assumptions would bias results to the null. Effects may not be reflective of the extremes of exposure distributions. </t>
  </si>
  <si>
    <t>MR Egger and weighted median did not show evidence of pleiotropy. Neither did funnel plots.</t>
  </si>
  <si>
    <t>Not discussed, but sia dthey were underpowered for WHR</t>
  </si>
  <si>
    <t>Carreeras-Torres 2017 Pancreatic cancer European, PanScan I both</t>
  </si>
  <si>
    <t xml:space="preserve">Carreeras-Torres 2017 Pancreatic cancer European, PanScan II both </t>
  </si>
  <si>
    <t xml:space="preserve">Carreeras-Torres 2017 Pancreatic cancer European, PanC4 both </t>
  </si>
  <si>
    <t>Carreeras-Torres 2017 Pancreatic cancer European male</t>
  </si>
  <si>
    <t xml:space="preserve">Carreeras-Torres 2017 Pancreatic cancer European female </t>
  </si>
  <si>
    <t>Said they used European SNPs but clearly using all ancestry SNPs - not discussed why different</t>
  </si>
  <si>
    <t>Variance explaine from GWAS presented, 1.4%</t>
  </si>
  <si>
    <t>Said they used European SNPs but clearly using all ancestry SNPs - only included SNPs that clustered in Neuronal developmental processes</t>
  </si>
  <si>
    <t>Bonferroni correction for 157 tests (tests included for other phenotypes such as height) = 3.2x10-4</t>
  </si>
  <si>
    <t>Bonferroni for 157 tests</t>
  </si>
  <si>
    <t>3.2x10-4</t>
  </si>
  <si>
    <t>Said they used European SNPs but clearly using all ancestry SNPs - only included SNPs that clustered in Hypothalamic expression and regulatory function</t>
  </si>
  <si>
    <t>Said they used European SNPs but clearly using all ancestry SNPs - only included SNPs that clustered in Neuronal Expression</t>
  </si>
  <si>
    <t>Said they used European SNPs but clearly using all ancestry SNPs - only included SNPs that clustered in Lipid biosynthesis and metabolism</t>
  </si>
  <si>
    <t>Said they used European SNPs but clearly using all ancestry SNPs - only included SNPs that clustered in Neurotransmission</t>
  </si>
  <si>
    <t>Said they used European SNPs but clearly using all ancestry SNPs - only included SNPs that clustered in Bone development</t>
  </si>
  <si>
    <t>Said they used European SNPs but clearly using all ancestry SNPs - only included SNPs that clustered in Mitogen activated protein kinase 1 Extracellular sinal regulated kinases</t>
  </si>
  <si>
    <t>Said they used European SNPs but clearly using all ancestry SNPs - only included SNPs that clustered in CyclicAMP</t>
  </si>
  <si>
    <t>Said they used European SNPs but clearly using all ancestry SNPs - only included SNPs that clustered in Wnt</t>
  </si>
  <si>
    <t>Said they used European SNPs but clearly using all ancestry SNPs - only included SNPs that clustered in Cell cycle</t>
  </si>
  <si>
    <t>Said they used European SNPs but clearly using all ancestry SNPs - only included SNPs that clustered in Endocytosis Exocytosis</t>
  </si>
  <si>
    <t>Said they used European SNPs but clearly using all ancestry SNPs - only included SNPs that clustered in Immune system</t>
  </si>
  <si>
    <t>Said they used European SNPs but clearly using all ancestry SNPs - only included SNPs that clustered in Apopotosis</t>
  </si>
  <si>
    <t>Said they used European SNPs but clearly using all ancestry SNPs - only included SNPs that clustered in Glucose homeostasis and or diabetes</t>
  </si>
  <si>
    <t>Said they used European SNPs but clearly using all ancestry SNPs - only included SNPs that clustered in Membrane proteins</t>
  </si>
  <si>
    <t>Said they used European SNPs but clearly using all ancestry SNPs - only included SNPs that clustered in Tumorigenesis</t>
  </si>
  <si>
    <t>Said they used European SNPs but clearly using all ancestry SNPs - only included SNPs that clustered in Mitochndrial</t>
  </si>
  <si>
    <t>Said they used European SNPs but clearly using all ancestry SNPs - only included SNPs that clustered in Monogenic Obesity and or Energy Homeostasis</t>
  </si>
  <si>
    <t>Said they used European SNPs but clearly using all ancestry SNPs - only included SNPs that clustered in Retinoic Acid Receptors</t>
  </si>
  <si>
    <t>Role of obesity in smoking behaviour: Mendelian randomisation study in UK Biobank</t>
  </si>
  <si>
    <t>British Medical Journal</t>
  </si>
  <si>
    <t>10.1136/bmj.k1767</t>
  </si>
  <si>
    <t>Observational studies consistently show an inverse association between current cigarette smoking and body weight, followed by weight gain after smoking cessation</t>
  </si>
  <si>
    <t>smoking behaviour parameters were collected by questionnaire or interview at recruitment</t>
  </si>
  <si>
    <t>Say they considered LD and appear to have removed 4 SNPs - but no explanation</t>
  </si>
  <si>
    <t>Excluded 14 SNPs associated (p&lt;0.05) with the Townsend deprivation index in UK Biobank and re-ran analysis. Results consistent.</t>
  </si>
  <si>
    <t xml:space="preserve">Started with 77. Removed 4 because they restricted to independent SNPs but didn’t explain what this was. </t>
  </si>
  <si>
    <t>GRS explained 1.6% of measured BMI variance in study - very similar to discovery GWAS</t>
  </si>
  <si>
    <t>Replicated using two-sample MR with external cohort (TAG) as outcome and the exposure SNP GWAS as exposure.</t>
  </si>
  <si>
    <t>Smoking status</t>
  </si>
  <si>
    <t>&lt;0.001</t>
  </si>
  <si>
    <t>Limitations mostly absent due to extensive sensitivity and re-analysis using different SNPs and populations the authors perform.</t>
  </si>
  <si>
    <t>Identified SNPs associated with SEP and removed these. Re-analysis provided similar results</t>
  </si>
  <si>
    <t>Population stratification unlikely to be present.</t>
  </si>
  <si>
    <t xml:space="preserve">TAG 2010 Smoking, ever vs never European both </t>
  </si>
  <si>
    <t>Replication using two-sample MR</t>
  </si>
  <si>
    <t>Lu 2016 Body fat % European both</t>
  </si>
  <si>
    <t>Say they considered LD - not sure what this means</t>
  </si>
  <si>
    <t>Excluded 2 SNPs associated (p&lt;0.05) with the Townsend deprivation index in UK Biobank. Results consistent</t>
  </si>
  <si>
    <t xml:space="preserve">Said they used Europeans but appear to be using all ancestry SNPs as they say they started with 12. </t>
  </si>
  <si>
    <t>GRS explained 0.2% of measured BF% variance in study - very similar to discovery GWAS</t>
  </si>
  <si>
    <t>Shungin 2015 WC European adults both</t>
  </si>
  <si>
    <t>Excluded 9 SNPs associated (p&lt;0.05) with the Townsend deprivation index in UK Biobank. Results consistent.</t>
  </si>
  <si>
    <t>They started with 44 (no idea how as GWAS identifies 0).</t>
  </si>
  <si>
    <t>GRS explained 0.9% of measured WC variance in study - very similar to discovery GWAS</t>
  </si>
  <si>
    <t>Smoking cessation</t>
  </si>
  <si>
    <t xml:space="preserve">TAG 2010 Smoking, former vs current  European both </t>
  </si>
  <si>
    <t>Number of cigarettes smoked per day</t>
  </si>
  <si>
    <t xml:space="preserve">TAG 2010 Smoking, cigarettes per day European both </t>
  </si>
  <si>
    <t>Age of smoking initiation, log transformed</t>
  </si>
  <si>
    <t>Age (years) when started smoking</t>
  </si>
  <si>
    <t xml:space="preserve">TAG 2010 Smoking, age at initiation European both </t>
  </si>
  <si>
    <t>Started with 77. Removed 4 because they restricted to independent SNPs but didn’t explain what this was, then only included "neuronal" SNPs</t>
  </si>
  <si>
    <t>3.6x10-5</t>
  </si>
  <si>
    <t>8.5x10-10</t>
  </si>
  <si>
    <t>3.8x10-3</t>
  </si>
  <si>
    <t>Started with 77. Removed 4 because they restricted to independent SNPs but didn’t explain what this was, then only included "non-neuronal" SNPs</t>
  </si>
  <si>
    <t>1.9x10-8</t>
  </si>
  <si>
    <t>3.2x10-14</t>
  </si>
  <si>
    <t>Said they used Europeans but appear to be using all ancestry SNPs as they say they started with 12, then removed 14 SNPs associated with townsend deprivation index in Biobank</t>
  </si>
  <si>
    <t>2.1x10-5</t>
  </si>
  <si>
    <t>Said they used Europeans but appear to be using all ancestry SNPs as they say they started with 12, they then removed 2 SNPs associated with townsend deprivation index in Biobank</t>
  </si>
  <si>
    <t>1.9x10-6</t>
  </si>
  <si>
    <t>5.6x10-6</t>
  </si>
  <si>
    <t>They started with 44 (no idea how as GWAS identifies 0) they then removed 9 for being associated with townsend deprivation index in biobank</t>
  </si>
  <si>
    <t>1.4x10-4</t>
  </si>
  <si>
    <t>6.3x10-11</t>
  </si>
  <si>
    <t>1.1x10-4</t>
  </si>
  <si>
    <t>2.9x10-3</t>
  </si>
  <si>
    <t>1.2x10-7</t>
  </si>
  <si>
    <t>1.1x10-3</t>
  </si>
  <si>
    <t>7.4x10-3</t>
  </si>
  <si>
    <t>5.1x10-6</t>
  </si>
  <si>
    <t>6.7x10-4</t>
  </si>
  <si>
    <t>1.3x10-3</t>
  </si>
  <si>
    <t>1.3x10-4</t>
  </si>
  <si>
    <t>1.5x10-4</t>
  </si>
  <si>
    <t>6.1x10-4</t>
  </si>
  <si>
    <t>1.8x10-3</t>
  </si>
  <si>
    <t>-1.4x10-3</t>
  </si>
  <si>
    <t>-4.7x10-3</t>
  </si>
  <si>
    <t>3.7x10-3</t>
  </si>
  <si>
    <t>2.2x10-6</t>
  </si>
  <si>
    <t>9.8x10-4</t>
  </si>
  <si>
    <t>2.5x10-4</t>
  </si>
  <si>
    <t>2.6x10-4</t>
  </si>
  <si>
    <t>They started with 44 (no idea how as GWAS identifies 0) </t>
  </si>
  <si>
    <t>5.9x10-8</t>
  </si>
  <si>
    <t>1.2x10-9</t>
  </si>
  <si>
    <t>4.7x10-8</t>
  </si>
  <si>
    <t>9.5x10-5</t>
  </si>
  <si>
    <t>2.7x10-3</t>
  </si>
  <si>
    <t>2.7x10-8</t>
  </si>
  <si>
    <t>7.6x10-7</t>
  </si>
  <si>
    <t>1.5x10-5</t>
  </si>
  <si>
    <t>3.4x10-4</t>
  </si>
  <si>
    <t>6.7x10-6</t>
  </si>
  <si>
    <t>4.9x10-3</t>
  </si>
  <si>
    <t>-4x10-4</t>
  </si>
  <si>
    <t>3.0x10-3</t>
  </si>
  <si>
    <t>2.5x10-3</t>
  </si>
  <si>
    <t>8.7x10-4</t>
  </si>
  <si>
    <t>4.6x10-4</t>
  </si>
  <si>
    <t>1.4x10-3</t>
  </si>
  <si>
    <t>-1.5x10-3</t>
  </si>
  <si>
    <t>-2.0x10-3</t>
  </si>
  <si>
    <t>4x10-3</t>
  </si>
  <si>
    <t>3.2x10-3</t>
  </si>
  <si>
    <t>5.0x10-3</t>
  </si>
  <si>
    <t>1.0x10-3</t>
  </si>
  <si>
    <t>4.1x10-3</t>
  </si>
  <si>
    <t>-4.2x10-3</t>
  </si>
  <si>
    <t xml:space="preserve">Combined Association of Body Mass Index and Alcohol Consumption With Biomarkers for Liver Injury and Incidence of Liver Disease: A Mendelian Randomization Study
</t>
  </si>
  <si>
    <t>Journal of the American Medical Association Network Open</t>
  </si>
  <si>
    <t>10.1001/jamanetworkopen.2019.0305</t>
  </si>
  <si>
    <t>Carter</t>
  </si>
  <si>
    <t>Alice R Carter</t>
  </si>
  <si>
    <t>alice.carter@bristol.ac.uk</t>
  </si>
  <si>
    <t>MRC Integrative Epidemiology Unit, University of Bristol, Oakfield House, Oakfield Grove, Bristol BS8 2BN, United Kingdom</t>
  </si>
  <si>
    <t>Individually, higher body mass index (BMI) and alcohol consumption increase the risk of liver disease. Evidence of a joint association is mixed; however, previous studies have not used causal inference methods robust to confounding and reverse causation. Understanding any true effect is key to developing effective interventions to reduce liver disease</t>
  </si>
  <si>
    <t>ALT</t>
  </si>
  <si>
    <t>Excluding prevalent cases. ICD8: 570-571.9, 155.09-155.89, 573-573.9, 785.19-785.39; ICD10: K70-70.9, K74, K74.6, K75.8, K75.9, K&amp;6, K76.p. C22, R18</t>
  </si>
  <si>
    <t>NA - direct genotyping of selected SNPs</t>
  </si>
  <si>
    <t>Used top 5 strongest SNPs associated with BMI in Locke et al 2015 due to available genotyping</t>
  </si>
  <si>
    <t>BMI weighted allele F statistic = 453</t>
  </si>
  <si>
    <t>Percent mean</t>
  </si>
  <si>
    <t>Difference in mean</t>
  </si>
  <si>
    <t>Removal of prevalent cases should have accounted for survival bias and reverse causation. Potential for misreporting and misclassification.</t>
  </si>
  <si>
    <t>Some association between BMI instruments and smoking and income, but adjustemnt did not affect results.</t>
  </si>
  <si>
    <t>Population are homogenous and results unlikely to be generalizeable.</t>
  </si>
  <si>
    <t>Wide confidence intervals suggest power may have been low - likely a reuslt of the small number of cases in the liver disease MR analyses.</t>
  </si>
  <si>
    <t>GGT</t>
  </si>
  <si>
    <t>Reference</t>
  </si>
  <si>
    <t>Including prevalent cases. ICD8: 570-571.9, 155.09-155.89, 573-573.9, 785.19-785.39; ICD10: K70-70.9, K74, K74.6, K75.8, K75.9, K&amp;6, K76.p. C22, R18</t>
  </si>
  <si>
    <t>Including all cases of liver disease. ICD8: 570-571.9, 155.09-155.89, 573-573.9, 785.19-785.39; ICD10: K70-70.9, K74, K74.6, K75.8, K75.9, K&amp;6, K76.p. C22, R18</t>
  </si>
  <si>
    <t>Childhood adiposity and risk of type 1 diabetes: A Mendelian randomization study</t>
  </si>
  <si>
    <t>10.1371/journal.pmed.1002362</t>
  </si>
  <si>
    <t>Censin</t>
  </si>
  <si>
    <t>Tove Fall</t>
  </si>
  <si>
    <t>tove.fall@medsci.uu.se</t>
  </si>
  <si>
    <t>Department of Medical Sciences, Molecular Epidemiology and Science for Life Laboratory, Uppsala University, Uppsala, Sweden,</t>
  </si>
  <si>
    <t>The incidence of type 1 diabetes (T1D) is increasing globally. One hypothesis is that increasing childhood obesity rates may explain part of this increase, but, as T1D is rare, intervention studies are challenging to perform.</t>
  </si>
  <si>
    <t xml:space="preserve">Cooper 2017 Type 1 diabetes European both </t>
  </si>
  <si>
    <t>Felix 2016 BMI, childhood European both</t>
  </si>
  <si>
    <t>Tested for associations with smoking, birth weight and education</t>
  </si>
  <si>
    <t>They did some odd thresholding for p-values in the original GWAS to extract a number of additional SNPs at 'suggestive' significance. They also remvoed three SNPs for associations with confoudners (smoking, education, birth weight) but unclear if these SNPs are in the 'suggestive' significance threshold.</t>
  </si>
  <si>
    <t>R package MendelianRandomization</t>
  </si>
  <si>
    <t>Outcome GWAS was largest available but still small. Results need replication in larger study.</t>
  </si>
  <si>
    <t>Removed 3 SNPs that were each associated with 1 of three confounders from the analysis. Results may have been biased towards the null from MR Egger results.</t>
  </si>
  <si>
    <t>OR, adjusted for birth weight, smoking and education</t>
  </si>
  <si>
    <t xml:space="preserve">Causal relationships between obesity and the leading causes of death in women and men
</t>
  </si>
  <si>
    <t>PLOS Genetics</t>
  </si>
  <si>
    <t>10.1371/journal.pgen.1008405</t>
  </si>
  <si>
    <t>Cecilia M Lindgren</t>
  </si>
  <si>
    <t>lindgrenpa@bdi.ox.ac.uk</t>
  </si>
  <si>
    <t>Big Data Institute at the Li Ka Shing Centre for Health Information and Discovery, University of Oxford, Oxford, United Kingdom, Wellcome Centre for Human Genetics, Nuffield Department of Medicine, University of Oxford, Oxford, United Kingdom, Program in Medical and Population Genetics, Broad Institute, Cambridge, Massachusetts, United States of America</t>
  </si>
  <si>
    <t>Previous studies have found causal relationships between higher BMI and WHR adjusted for BMI (WHRadjBMI) and type 2 diabetes (T2D) and coronary artery disease (CAD), using a limited number of previously known obesity-associated single nucleotide polymorphisms (SNPs). However, sex-specific relationships are largely unexplored as is the the role that obesity traits play in the leading causes of death beyond these cardiometabolic diseases.</t>
  </si>
  <si>
    <t xml:space="preserve">Algorithm sorts participants to likely diabetes status by using information on e.g. self-reported diabetes diagnosis, age of diagnosis, medications, start of insulin within a year of diagnosis, and other self-reported data at the baseline visit. Outcome definition from Eastwood et al (28) algorithm. Probable and possible cases or probable only. Controls defined as diabetes unlikely. </t>
  </si>
  <si>
    <t>Pulit 2019 BMI European both</t>
  </si>
  <si>
    <t>Adjustments were made for baseline age, age2, array type, assessment centre, 10 principalcomponents, and sex if applicable, for all traits when in clinical units and for binary outcomes,and array and 10 principal components if rank inverse normal transformed (where adjustmentfor age, age2, assessment centre, and if applicable sex had already been performed in the rankinverse normal transformation of the residuals)</t>
  </si>
  <si>
    <t>We then pruned these SNPs for LD independence, so that not correlated SNPs from different sex-specific analyses would be included, and to obtain a set of the same SNPs for all sex strata. Independent SNPs were selected by taking all the SNPs specified as “index” SNPs in the men, women or combined-sexes analyses and then keeping the SNP with the lowest combined-sexes P-value within each 1 Mb sliding window for BMI, WHR, and WHRadjBMI separately. We later excluded SNPs based on long-distance LD (r2&gt;0.05)</t>
  </si>
  <si>
    <t>Extensive re-analysis using differnet SNP sets and startification by smoking etc.</t>
  </si>
  <si>
    <t>P &gt;= 1x10-6</t>
  </si>
  <si>
    <t>Not all exclusions explained. For all GRSs, any SNPs found to be non-biallelic in the UK Biobank were excluded (n=6, rs7798002, rs73646205, rs10828247, rs10892873, rs699370, rs805768), as this would violate the additive assumption. Four SNPs were also excluded as they failed post-imputation quality control (rs11500477, rs144926207, rs547943994, rs9638713). To further ascertain that there was no LD between SNPs in a GRS, we computed the r2 between all pairs of SNPs included in an instrument–for pairs of correlated (r2&gt;0.05) SNPs included in the same instrument, the SNP in each pair with the highest P-value was excluded (rs1025395, rs9302652, rs8189480).</t>
  </si>
  <si>
    <t>Consistent with main analysis: A few of the GRSs used in the main analysis showed evidence of directional pleiotropy in the MR-Egger intercept test. The MR-Egger point estimates for all these associations were of lower magnitude than the point estimates from the main MR analyses. Despite this, for all the disease outcome MR analyses where one sex had significantly higher estimates than the other the point estimates using the IVW, MR-Egger, and weighted median methods were all higher in the same sex as in the main analysis. This indicates that the sex differences we see are robust using different MR methods to compute causal estimates</t>
  </si>
  <si>
    <t>Lowest F stat of any GRS was 4,921. We assessed the strengths of associations between the GRSs and their respective obesity trait by computing trait variance explained and the F-statistics. First, we standardized the obesity traits by rank inverse normal transformation of the residuals after regression of the obesity trait on baseline age, age2, assessment centre, and if applicable sex, after any sample quality exclusions. This was done separately for men and women in the sex-specific analyses, but jointly in the combined analyses. For WHRadjBMI, we also adjusted for BMI. We thereafter performed linear regression, adjusting for array type and 10 principal components. Trait variance explained was defined as the increase in adjusted R2 by inclusion of the GRS in the linear regression model. F-statistics were computed using the formula F=((n-k-1)/k)(R^2/〖1-R〗^2 ), where n is the number of observations, k=1 for number of instruments, and R2 the unadjusted R2</t>
  </si>
  <si>
    <t>Replicated in white british only subset. Consitent with main analysis</t>
  </si>
  <si>
    <t>For the obesity trait-disease analyses, the P-value threshold was set at &lt;0.001 (= 0.05/51) for the total of 51 obesity trait-disease combinations investigated in the study. For the obesitytrait-risk factor analyses, the P-value threshold was set at &lt;0.003 (= 0.05/15), for the total of 15obesity trait-risk factor combinations investigated in the study.</t>
  </si>
  <si>
    <t>&lt;1.0x10-200</t>
  </si>
  <si>
    <t>Bonferromi for 51 tests</t>
  </si>
  <si>
    <t xml:space="preserve">imbalances in the proportion of women and men
in included studies, differential availability of summary-level sex-stratified GWAS data and
the potential for biases to operate differentially between women and men pose additional complexities in deciphering underlying causal effects. It is possible that our genetic instrument for WHRadjBMI might show features of colliderbias whereby SNPs included in the GRS associate with both higher WHR and lower BMI leading to potentially spurious findings. Sensitivity analysis supported main findings. Different SNPs and weightings for SNPs all supported main findings. </t>
  </si>
  <si>
    <t>Performed extensive re-analysis using different SNP sets which were all consistent with main analysis</t>
  </si>
  <si>
    <t xml:space="preserve">Results not generalizeable outside of Europeans. Recent studies have highlighted potential population stratification in both Genetic Investigation of ANthropometric Traits (GIANT) and UKBB. Another study has indicated that GRS distributions can differ slightly between different European populations. We therefore conducted analyses both in all Europeans (self-report of any “white” category) in the main analyses and in a subset of British participants only (in the “White British ancestry subset” as classified by the UK Biobank. The results were highly similar to those performed in all Europeans. </t>
  </si>
  <si>
    <t>Samll case samples in cancers may have lead to weak power. In women, the effects of WHR were directionally consistent with harm, but the estimates were imprecise, probably reflecting insufficient powerin the sex-stratified analysis.</t>
  </si>
  <si>
    <t>Pulit 2019 BMI European male</t>
  </si>
  <si>
    <t>5.7x10--135</t>
  </si>
  <si>
    <t>Pulit 2019 BMI European female</t>
  </si>
  <si>
    <t>1.7x10-128</t>
  </si>
  <si>
    <t>Pulit 2019 WHR European both</t>
  </si>
  <si>
    <t>8.8x10-187</t>
  </si>
  <si>
    <t>Pulit 2019 WHR European male</t>
  </si>
  <si>
    <t>Unsure why more SNPs. For all GRSs, any SNPs found to be non-biallelic in the UK Biobank were excluded (n=6, rs7798002, rs73646205, rs10828247, rs10892873, rs699370, rs805768), as this would violate the additive assumption. Four SNPs were also excluded as they failed post-imputation quality control (rs11500477, rs144926207, rs547943994, rs9638713). To further ascertain that there was no LD between SNPs in a GRS, we computed the r2 between all pairs of SNPs included in an instrument–for pairs of correlated (r2&gt;0.05) SNPs included in the same instrument, the SNP in each pair with the highest P-value was excluded (rs1025395, rs9302652, rs8189480).</t>
  </si>
  <si>
    <t>7.5x10-74</t>
  </si>
  <si>
    <t>Pulit 2019 WHR European female</t>
  </si>
  <si>
    <t>2.1x10-110</t>
  </si>
  <si>
    <t>Pulit 2019 WHRadjBMI European both</t>
  </si>
  <si>
    <t>2.3x10-89</t>
  </si>
  <si>
    <t>Pulit 2019 WHRadjBMI European male</t>
  </si>
  <si>
    <t>6.5x10-27</t>
  </si>
  <si>
    <t>Pulit 2019 WHRadjBMI European female</t>
  </si>
  <si>
    <t>7.5x10-55</t>
  </si>
  <si>
    <t xml:space="preserve">Coronary artery disease: Codes for myocardial infarction, percutaneous transluminal coronary angioplasty, coronary artery bypass grafting, chronic ischemic heart disease and angina. Outcome definition from Nelson et al (29); SOFT CAD definition including angina. </t>
  </si>
  <si>
    <t>8.2x10-100</t>
  </si>
  <si>
    <t>3.8x10-63</t>
  </si>
  <si>
    <t>8.0x10-38</t>
  </si>
  <si>
    <t>9.2x10-70</t>
  </si>
  <si>
    <t>1.1x10-32</t>
  </si>
  <si>
    <t>9.8x10-26</t>
  </si>
  <si>
    <t>1.8x10-33</t>
  </si>
  <si>
    <t>5.1x10-15</t>
  </si>
  <si>
    <t>1.4x10-12</t>
  </si>
  <si>
    <t>Chronic liver disease: Codes for fibrosis, sclerosis, cirrhosis of liver and liver failure, including if caused by alcohol, toxic liver disease, biliary cirrhosis, and other causes as well as codes defining complications specified as caused by these</t>
  </si>
  <si>
    <t>8.5x10-6</t>
  </si>
  <si>
    <t>3.3x10-5</t>
  </si>
  <si>
    <t>2.9x10-5</t>
  </si>
  <si>
    <t>Chronic obstructive pulmonary diseases: Codes for chronic bronchitis, emphysema, COPD, or complications specified from COPD</t>
  </si>
  <si>
    <t>1.3x10-46</t>
  </si>
  <si>
    <t>6.0x10-20</t>
  </si>
  <si>
    <t>1.4x10-26</t>
  </si>
  <si>
    <t>7.8x10-16</t>
  </si>
  <si>
    <t>6.6x10-17</t>
  </si>
  <si>
    <t>2.1x10-4</t>
  </si>
  <si>
    <t>Codes for cancers in trachea, bronchi, and lungs, including personal history codes</t>
  </si>
  <si>
    <t>3.7x10-4</t>
  </si>
  <si>
    <t>7.7x10-4</t>
  </si>
  <si>
    <t>Non-alcoholic fatty liver disease: Code for fatty liver disease</t>
  </si>
  <si>
    <t>7.2x10-26</t>
  </si>
  <si>
    <t>2.7x10-13</t>
  </si>
  <si>
    <t>2.3x10-14</t>
  </si>
  <si>
    <t>4.1x10-13</t>
  </si>
  <si>
    <t>4.4x10-5</t>
  </si>
  <si>
    <t>2.2x10-9</t>
  </si>
  <si>
    <t>4.8x10-5</t>
  </si>
  <si>
    <t>7.3x10-4</t>
  </si>
  <si>
    <t>Codes for both acute, chronic and unspecified renal failure and chronic kidney disease. Also includes renal failure from hypertensive disease and various dialysis procedures in ICD-10 and OPCS-4 codes</t>
  </si>
  <si>
    <t>4.7x10-32</t>
  </si>
  <si>
    <t>2.0x10-17</t>
  </si>
  <si>
    <t>8.9x10-18</t>
  </si>
  <si>
    <t>1.3x10-16</t>
  </si>
  <si>
    <t>4.1x10-14</t>
  </si>
  <si>
    <t>Codes that are specifically for acute renal failure</t>
  </si>
  <si>
    <t>3.8x10-22</t>
  </si>
  <si>
    <t>3.8x10-13</t>
  </si>
  <si>
    <t>2.9x10-11</t>
  </si>
  <si>
    <t>4.9x10-8</t>
  </si>
  <si>
    <t>1.3x10-7</t>
  </si>
  <si>
    <t>Codes that are specifically for chronic kidney disease</t>
  </si>
  <si>
    <t>1.3x10-21</t>
  </si>
  <si>
    <t>2.9x10-14</t>
  </si>
  <si>
    <t>3.5x10-10</t>
  </si>
  <si>
    <t>2.1x10-11</t>
  </si>
  <si>
    <t>4.2x10-11</t>
  </si>
  <si>
    <t>3.1x10-5</t>
  </si>
  <si>
    <t>Codes for subarachnoid and intracerebral hemorrhages and cerebral infarctions including cerebral thrombosis and embolism, and unspecified stroke. Does not included transient cerebral ischaemia but includes acute but ill-defined cerebrovascular disease</t>
  </si>
  <si>
    <t>1.2x10-16</t>
  </si>
  <si>
    <t>4.1x10-11</t>
  </si>
  <si>
    <t>8.9x10-8</t>
  </si>
  <si>
    <t>3.7x10-8</t>
  </si>
  <si>
    <t>6.4x10-8</t>
  </si>
  <si>
    <t>Codes that denote ischemic stroke</t>
  </si>
  <si>
    <t>8.2x10-6</t>
  </si>
  <si>
    <t>6.6x10-5</t>
  </si>
  <si>
    <t>3.1x10-6</t>
  </si>
  <si>
    <t>8.8x10-3</t>
  </si>
  <si>
    <t>5.5x10-5</t>
  </si>
  <si>
    <t>FG</t>
  </si>
  <si>
    <t>Fasting glucose: plasma FG (in mmol/L, untransformed, corrected to
plasma levels using a correction factor of 1.13 if measured in whole blood in the original
GWAS)</t>
  </si>
  <si>
    <t>Obtaining instruments from one sample, making a GRS in another sample, and using outcome from a third sample</t>
  </si>
  <si>
    <t>Bonferroni for 15 tests</t>
  </si>
  <si>
    <t>1.5x10-6</t>
  </si>
  <si>
    <t>4.5x10-8</t>
  </si>
  <si>
    <t>4.0x10-3</t>
  </si>
  <si>
    <t>4.2x10-8</t>
  </si>
  <si>
    <t>8.4x10-4</t>
  </si>
  <si>
    <t>FI</t>
  </si>
  <si>
    <t>Fasting insulin: serum FI (in pmol/L, ln-transformed)</t>
  </si>
  <si>
    <t>2.2x10-78</t>
  </si>
  <si>
    <t>2.9x10-44</t>
  </si>
  <si>
    <t>2.4x10-44</t>
  </si>
  <si>
    <t>3.5x10-29</t>
  </si>
  <si>
    <t>3.6x10-11</t>
  </si>
  <si>
    <t>4.3x10-26</t>
  </si>
  <si>
    <t>2.2x10-16</t>
  </si>
  <si>
    <t>4.3x10-4</t>
  </si>
  <si>
    <t>2.6x10-17</t>
  </si>
  <si>
    <t>The mean of the baseline measurement was used for SBP and 15 mmHg added if blood pressure loweing medications were used 9defined as self reported use of such data-fields 6153 and 6177).</t>
  </si>
  <si>
    <t>1.5x10-184</t>
  </si>
  <si>
    <t>2.0x10-90</t>
  </si>
  <si>
    <t>5.7x10-101</t>
  </si>
  <si>
    <t>2.6x10-134</t>
  </si>
  <si>
    <t>1.6x10-40</t>
  </si>
  <si>
    <t>5.0x10-89</t>
  </si>
  <si>
    <t>3.0x10-59</t>
  </si>
  <si>
    <t>4.4x10-10</t>
  </si>
  <si>
    <t>3.7x10-46</t>
  </si>
  <si>
    <t>The mean of the baseline measurement was used for DBP and 10 mmHg added if blood pressure loweing medications were used 9defined as self reported use of such data-fields 6153 and 6177).</t>
  </si>
  <si>
    <t>1.6x10-140</t>
  </si>
  <si>
    <t>6.1x10-174</t>
  </si>
  <si>
    <t>1.5x10-64</t>
  </si>
  <si>
    <t>9.0x10-110</t>
  </si>
  <si>
    <t>3.2x10-39</t>
  </si>
  <si>
    <t>2.5x10-10</t>
  </si>
  <si>
    <t>6.4x10-31</t>
  </si>
  <si>
    <t>Smoking status was defined as self-report of being a current or previous smoker or having
smoked or currently smoking (most days or occasionally; any code 1 or 2 in any of the data
fields 1239, 1249, and 20116 for the baseline assessment)</t>
  </si>
  <si>
    <t>4.2x10-100</t>
  </si>
  <si>
    <t>2.2x10-63</t>
  </si>
  <si>
    <t>1.2x10-38</t>
  </si>
  <si>
    <t>2.2x10-34</t>
  </si>
  <si>
    <t>1.1x10-35</t>
  </si>
  <si>
    <t>3.4x10-9</t>
  </si>
  <si>
    <t>i</t>
  </si>
  <si>
    <t>Genetic Obesity and the Risk of Atrial Fibrillation – Causal Estimates from Mendelian Randomization</t>
  </si>
  <si>
    <t>Circulation</t>
  </si>
  <si>
    <t>10.1161/CIRCULATIONAHA.116.024921</t>
  </si>
  <si>
    <t>Chatterjee</t>
  </si>
  <si>
    <t>Neal A. Chatterjee</t>
  </si>
  <si>
    <t>nchatterjee@partners.org</t>
  </si>
  <si>
    <t>Division of Preventive Medicine, Department of Medicine, Brigham Women’s Hospital, Division of Cardiology, Department of Medicine, Massachusetts General Hospital, 900 Commonwealth Ave, Boston, MA 02215</t>
  </si>
  <si>
    <t>Effect of body mass index on atrial fibrilation</t>
  </si>
  <si>
    <t>Given that approximately one third of the world’s population is estimated to be overweight or obese, targeting obesity – through both preventive and weight reduction strategies – has the potential to greatly lower the incidence of AF if the observed associations between BMI and AF are causal.</t>
  </si>
  <si>
    <t>AF was assessed using cohort-specific methodology including physician-adjudication, electrocardiography, and diagnosis codes for AF or flutter (ICD-9-CM 427.3, 427.31 or 427.32; ICD-10 I48) present in hospitalization discharges or death certificates. Further details of AF ascertainment in each cohort are available in the Supplemental Material.</t>
  </si>
  <si>
    <t>49-76</t>
  </si>
  <si>
    <t>Case/Control</t>
  </si>
  <si>
    <t>One-sample MR using SNPs from external source</t>
  </si>
  <si>
    <t>Age and sex</t>
  </si>
  <si>
    <t>1000 Genomes phase I v3, March 2012</t>
  </si>
  <si>
    <t>Method unclear, P &lt; 10-5 or P&lt;10-6</t>
  </si>
  <si>
    <t>I2</t>
  </si>
  <si>
    <t>R version 3.2.1 or SAS version 9.3</t>
  </si>
  <si>
    <t>HR</t>
  </si>
  <si>
    <t>In our study, the magnitude of the significant associations between genetic instruments and increasing BMI were moderately heterogeneous and stronger in cohorts with a lower mean age. BMI at older ages is more likely to be influenced by the development of comorbid illness, which may confound the BMI-AF association and decrease the specificity of BMI as a pathophysiological surrogate of AF risk (eg. for adiposity, epicardial fat). Second, AF ascertainment was not systematically harmonized across studies, although the large sample size (&gt; 50 000 participants) augmented the precision of effect estimates, and associations between observational and genetic instruments with AF were consistent across cohorts. Third, genetic variants associated with BMI are known to explain only a minority of the variation in BMI,24 thus decreasing the power of these instruments to detect significant exposureoutcome association and potentially inflating bias related to violations of instrumental variable assumptions (e.g. absent pleiotropy).68 The use of a weighted genetic score, as employed in our study, mitigated both of these risks.27 Fourth, additional SNPs not included in our gene score have been recently associated with BMI in GWAS.69 Given the reported per allele effect estimates, we would estimate that these SNPs in toto would account for no more than 0.6% of the variance in BMI (assuming an additive contribution) and therefore inclusion of these identified gene variants would be unlikely to alter the findings of our study. Finally, our study included participants of European ancestry, and therefore our findings may not be generalizable to non-European individuals.</t>
  </si>
  <si>
    <t>pleiotropy might account for some of the discordance in risk estimates.46 The association between the genetic instruments and AF, however, remained significant after adjustment for several possible pleiotropic mediators including hypertension and coronary heart disease. In addition, our finding that adjustment for observed BMI nullified the statistical association between the genetic instruments and AF supports BMI as the causal mediator of the association between the genetic instruments and incident AF, and argues against a major contribution from pleiotropic effects.</t>
  </si>
  <si>
    <t>FTO (rs1558902)</t>
  </si>
  <si>
    <t>per allele</t>
  </si>
  <si>
    <t>Causal relationships between adiposity and childhood asthma:bi-directional Mendelian Randomization analysis</t>
  </si>
  <si>
    <t>International Journal of Obesity</t>
  </si>
  <si>
    <t>10.1038/s41366-018-0160-8</t>
  </si>
  <si>
    <t>Chen</t>
  </si>
  <si>
    <t>Yungling L. Lee</t>
  </si>
  <si>
    <t>leolee@ntu.edu.tw</t>
  </si>
  <si>
    <t>Institute of Epidemiology and Preventive Medicine, National Taiwan University, Taipei, Taiwan</t>
  </si>
  <si>
    <t>Effect of adiposity measures on asthma</t>
  </si>
  <si>
    <t>Obesity and asthma are common chronic diseases and have been reported to be mutually causative</t>
  </si>
  <si>
    <t>Asthma was defined in children by asking two questions from the parent-reported questionnaire [11]: “Has a doctor ever diagnosed your child as having asthma?” and “Did  your child ever experience difficulty breathing, or did you observe any wheezing or whistling from his or her chest in the past 12 months?” If the answers were “Yes” to both questions, we classified the child as having active asthma. We classified the asthmatic children into atopic or nonatopic groups using fractional exhaled nitric oxide (FeNO) measurements, with a cut-off value of 20 ppb [12].</t>
  </si>
  <si>
    <t>10-11</t>
  </si>
  <si>
    <t>Taiwanese</t>
  </si>
  <si>
    <t>R2 not given</t>
  </si>
  <si>
    <t>Excluded SNPs associated with BMI and asthma</t>
  </si>
  <si>
    <t>One-sample MR using SNPs from multiple external sources</t>
  </si>
  <si>
    <t>Linear regression of SNPs and z-BMI; F-statistics were used to verify the association between genotypes and intermediate traits and the strength
of these genetic IVs.</t>
  </si>
  <si>
    <t>RR</t>
  </si>
  <si>
    <t>Multiple adiposity meausres but very little info outside of BMI. Use BMI SNPs for all other adiposity meausres. Do not perform correction ofr multiple testing.</t>
  </si>
  <si>
    <t>Furthermore, we adopted several new analytical techniques, such as the sensitivity analysis for MR inferences, to overcome difficulties caused by directional pleiotropy.</t>
  </si>
  <si>
    <t xml:space="preserve">BMI  </t>
  </si>
  <si>
    <t>Genome–wide association study for risk takingpropensity indicates shared pathways with bodymass index</t>
  </si>
  <si>
    <t>Communications Biology</t>
  </si>
  <si>
    <t>10.1038/s42003-018-0042-6</t>
  </si>
  <si>
    <t>Clifton</t>
  </si>
  <si>
    <t>Emma Clifton</t>
  </si>
  <si>
    <t>emma.clifton@mrc-epid.cam.ac.uk</t>
  </si>
  <si>
    <t>MRC Epidemiology Unit, University of Cambridge School of Clinical Medicine, Institute of Metabolic Science, Cambridge, CB2 0SL, UK</t>
  </si>
  <si>
    <t>Effect of body mass index on risk taking behaviour</t>
  </si>
  <si>
    <t>Risk-taking, measured using varied methods, has been associated with obesity in experimental and cross-sectional observational studies</t>
  </si>
  <si>
    <t>Questionnaire: Would you describe yourself as someone who takes risks? Possible responses were: Yes, No, Don’t know or Prefer not to say.</t>
  </si>
  <si>
    <t>White Europeans</t>
  </si>
  <si>
    <t>Used data from an unpublished GWAS meta-analysis of BMI using UKB plus
GIANT data</t>
  </si>
  <si>
    <t>Genetic correlations (rg) were calculated using LD score regression</t>
  </si>
  <si>
    <t>Bonferroni corrections</t>
  </si>
  <si>
    <t>case/control status</t>
  </si>
  <si>
    <t>research among those involved in extreme sports cautions against assuming psychological or behavioural homogeneity in risk-taking populations47. While some risk-takers in these studies may be impulsive, others may take risks in response to feelings of confidence and self-efficacy, justified by experience and the development of expertise47,60. The risks that this latter group of individuals are taking are planned, rather than impulsive. The lack of clarifying questions to determine why respondents self-identify as risktakers is an important limitation of the present study.</t>
  </si>
  <si>
    <t>Of the MR analyses performed, only the IVW analysis generated a significant result. While this analysis generally assumes the absence of horizontal pleiotropy, which could not be eliminated here, it has the highest statistical power of the MR analyses performed and is more reliable than the other methods in situations where the effect estimates for associations to the exposure do not vary greatly between SNPs59</t>
  </si>
  <si>
    <t>Issues of overlapping samples in a two-sample MR</t>
  </si>
  <si>
    <t>Obese individuals experience wheezing without asthma but not asthma without wheezing:a Mendelian randomisation study of 85 437 adultsfrom the Copenhagen General Population Study</t>
  </si>
  <si>
    <t>Respiratory epidemiology</t>
  </si>
  <si>
    <t>10.1136/thoraxjnl-2015-207379</t>
  </si>
  <si>
    <t>Colak</t>
  </si>
  <si>
    <t>Børge G Nordestgaard</t>
  </si>
  <si>
    <t>Boerge.Nordestgaard@regionh. Dk</t>
  </si>
  <si>
    <t xml:space="preserve"> Department of Clinical Biochemistry, Herlev and Gentofte Hospital, Copenhagen University Hospital, Herlev Ringvej 75, Herlev DK-2730, Denmark;</t>
  </si>
  <si>
    <t>Effect of body mass index on astma and wheezing</t>
  </si>
  <si>
    <t xml:space="preserve">Observational studies suggest that obesity is associated with increased risk of asthma, although there have been contradictory findings. Importantly, asthma can lead to physical inactivity which may lead to weight gain. Furthermore, obese individuals often wheeze,10 17 which could bias the association with asthma as wheezing also is a cardinal symptom of asthma. Thus, it is uncertain whether obesity causes asthma or whether the association is due to reverse causation and/or confounding. </t>
  </si>
  <si>
    <t>Wheezing was defined as an affirmative response to the question: ‘Do you occasionally have whistling or wheezing while breathing?’ acquired from the questionnaire and reviewed at the day of attendance by an investigator. Asthma was defined in four different ways: (1) Self-reported asthma: if participants responded affirmative to the question: ‘Do you have asthma?’ acquired from the questionnaire and reviewed at the day of attendance by an investigator; (2) Hospital contacts with asthma: if participants had an official doctor diagnosis of asthma, inpatient or outpatient (ICD8: 493 and ICD10: J45-J46) from 1977 until the day of attendance; (3) Receiving medication for asthma: if participants were neversmokers and responded affirmative to the question: ‘Do you take medication for asthma/bronchitis (including sprays/dry powders)?’ acquired from the questionnaire and reviewed at the day of attendance by an investigator; and (4) Any asthma: if participants were positive for one or more of the above definitions of asthma.</t>
  </si>
  <si>
    <t>45-68</t>
  </si>
  <si>
    <t>White Europeans (Danish)</t>
  </si>
  <si>
    <t>χ2 test</t>
  </si>
  <si>
    <t>F-statistic &gt; 10; R2</t>
  </si>
  <si>
    <t>STATA/SE V.13.0 for Windows</t>
  </si>
  <si>
    <t>OR compared with reference of 0-4 alleles</t>
  </si>
  <si>
    <t>3x10-10</t>
  </si>
  <si>
    <t>None</t>
  </si>
  <si>
    <t>There are issues with self-reporting asthma and can't distinguish between severe/normal asthma</t>
  </si>
  <si>
    <t>Although there seems to be genetic pleiotropy or linkage disequilibrium between genetic variants associated with obesity and asthma,33 by using five different genetic variants, which are independently associated with high BMI via different pathways, genetic pleiotropy and linkage disequilibrium are likely to have been avoided, since results were similar when using allele score or the individual genotypes. However, we cannot exclude that the allele score or the individual genotypes are associated with unmeasured confounders.</t>
  </si>
  <si>
    <t>As we had an ethnically homogenous population, the complicating effects of population stratification are likely to have been avoided.</t>
  </si>
  <si>
    <t>1x10-6</t>
  </si>
  <si>
    <t>7-10</t>
  </si>
  <si>
    <t>Increased genetic risk for obesity in premature coronaryartery disease</t>
  </si>
  <si>
    <t>European Journal of Human Genetic</t>
  </si>
  <si>
    <t>10.1038/ejhg.2015.162</t>
  </si>
  <si>
    <t>Cole</t>
  </si>
  <si>
    <t>R McPherson</t>
  </si>
  <si>
    <t>rmcpherson@ottawaheart.ca</t>
  </si>
  <si>
    <t>Atherogenomics Laboratory, University of Ottawa Heart Institute, 40 Ruskin St. – H4203, Ottawa, Ontario K1Y 4W7, Canada</t>
  </si>
  <si>
    <t>Effect of body mass idnex on coronary artery disease</t>
  </si>
  <si>
    <t>Coronary artery disease (CAD) is a major cause of morbidity and mortality; much international effort has been expended to detect risk factors, both heritable and environmental.1 One of these, obesity, is associated with CAD, but it is not clear whether this association is directly causal, is due to confounding by conventional risk factors such as diabetes mellitus, or is due to reverse causation.</t>
  </si>
  <si>
    <t>Cases had a history of at least one of: myocardial infarction, coronary artery bypass grafting, percutaneous coronary intervention, or a coronary angiogram or computed tomography angiogram demonstrating a stenosis of at least 50% in at least one epicardial artery.</t>
  </si>
  <si>
    <t>62.8±12.3</t>
  </si>
  <si>
    <t>sex, current smoking status, plasma triglycerides, LDL cholesterol, and HDL cholesterol</t>
  </si>
  <si>
    <t>1000 Genomes, December 2012</t>
  </si>
  <si>
    <t>Used Speliotes and an additional SNP list. State "after genotyping, imputation, and pruning, 35 of the 39 candidate SNPs were available" - no reasoning though.</t>
  </si>
  <si>
    <t>Consistent with main anakysis</t>
  </si>
  <si>
    <t>R version 3.1.0</t>
  </si>
  <si>
    <t>Corrected for multiple testing when examing effect of single SNPS: "When SNPs were analyzed individually, none survived multiple testing correction for association with CAD."</t>
  </si>
  <si>
    <t>Per allele</t>
  </si>
  <si>
    <t>Case/control status</t>
  </si>
  <si>
    <t>4.33x10-10</t>
  </si>
  <si>
    <t>For this study, we recruited elderly asymptomatic control subjects, because younger subjects may harbor a significant burden of occult atherosclerosis. To the knowledge of the authors, none of the alleles used in this analysis have been associated with longevity, and thus, differing allele frequencies between cases and controls should not contribute significantly to the results of this study.</t>
  </si>
  <si>
    <t>For example, possible pleiotropic effects of BMI risk variants may be directly linked to the pathogenesis of CAD. FTO has been studied in this regard and direct effects on atherogenesis have been hypothesized2–5 but not well substantiated. It is, however, conceivable that the BMI risk alleles are in weak indirect pleiotropy with any of a number of phenotypes which could affect CAD risk or that a fraction is in direct pleiotropy.</t>
  </si>
  <si>
    <t>Only mention about relatedness in the GWAS: Any pair of individuals whose genetic similarity is equal to or greater than a fourth cousin was removed (pairwise relatedness 40.025) prior to the analysis, and first and second
ancestry principal components were used to correct for population stratification and for genotyping artifacts.</t>
  </si>
  <si>
    <t>They also adjusted for mutlitple risk factors for CAD (BMI, sex, current smoking status, TG levels, HDL levels, and LDL levels.), and result was the same</t>
  </si>
  <si>
    <t>Mendelian randomisation analysis of clustered causal effects of body mass on cardiometabolic biomarkers</t>
  </si>
  <si>
    <t>BMC Informatics</t>
  </si>
  <si>
    <t>10.1186/s12859-018-2178-2</t>
  </si>
  <si>
    <t>Conde</t>
  </si>
  <si>
    <t>Carlo Berzuini</t>
  </si>
  <si>
    <t>carlo.berzuini@manchester.ac.uk</t>
  </si>
  <si>
    <t>Centre for Biostatistics, University of Manchester, University Place, Oxford Road, M13 9PL Manchester, UK</t>
  </si>
  <si>
    <t>We apply Mendelian Randomisation methods in the analysis of data from the DILGOM (Dietary, Lifestyle and Genetic determinants of Obesity and Metabolic syndrome) study, in the context of an effort to identify molecular pathways of cardiovascular disease. In particular, our illustrative analysis addresses the question whether body mass, as measured by body mass index (BMI), exerts a causal effect on the concentrations of a collection of 137 cardiometabolic markers with different degrees of atherogenic power,</t>
  </si>
  <si>
    <t xml:space="preserve">Recent advances in data analysis methods based on principles of Mendelian Randomisation, such as Egger regression and the weighted median estimator, add to the researcher’s ability to infer cause-effect links from observational data. Now is the time to gauge the potential of these methods within specific areas of biomedical research. </t>
  </si>
  <si>
    <t>Inouye 2010 137 Metabolites European both</t>
  </si>
  <si>
    <t>25–74</t>
  </si>
  <si>
    <t>LD score between pairs of SNPs, as obtained by using the R snpStats package, never exceeded the threshold value of 0.05.</t>
  </si>
  <si>
    <t>Use MR-Egger</t>
  </si>
  <si>
    <t>The final set of instruments consisted of SNPs with a call rate (both per SNP and subject) ≥ 0.95, minor allele frequency &gt; 0.01, and absolute value of the Hardy-Weinberg equilibrium observed statistic &lt; 4.</t>
  </si>
  <si>
    <t>Varied by metabolite under investigation</t>
  </si>
  <si>
    <t>No assessment made, but they do discuss it</t>
  </si>
  <si>
    <t>"These p-values were not adjusted formultiple testing, partly because there is little point in adjusting for multiple testing on a set of highly correlated metabolites"</t>
  </si>
  <si>
    <t>Lack of power compared to bigger GWASs. "Due to the relatively small size of our sample, and to the
cross-sectional nature of the study, our findings deserve future independent validation."</t>
  </si>
  <si>
    <t>"The estimates of the causal effect produced by Egger regression and by the weighted median estimator are both significant and in reasonable concordance."</t>
  </si>
  <si>
    <t>Another explanation of the finding could be the relative lack of power of our study, due to a smaller sample size than the previous studies, in conjunctionn with the small magnitude of the BMI-SNP associations</t>
  </si>
  <si>
    <t xml:space="preserve">Wasn't entirely sure how to describe this truly weird study, as they are reanalysing another cohort. </t>
  </si>
  <si>
    <t>Hypothesis-free analysisof deep vein thrombosis aetiology: aMendelian randomization study</t>
  </si>
  <si>
    <t>10.1101/476135</t>
  </si>
  <si>
    <t>Constantinescu</t>
  </si>
  <si>
    <t>Emma E Vincent</t>
  </si>
  <si>
    <t>emma.vincent@bristol.ac.uk</t>
  </si>
  <si>
    <t>School of Cellular and Molecular Medicine, University of Bristol, Bristol, United Kingdom</t>
  </si>
  <si>
    <t>Hypothesis-free: Effect of risk factors on deep vein thrombosis</t>
  </si>
  <si>
    <t>Confirming and identifying risk factors associated with DVT is likely to lead to a reduction in the incidence, morbidity and mortality of VTE especially where these risk factors are modifiable.</t>
  </si>
  <si>
    <t>Neale 2018 BMI White British adults both</t>
  </si>
  <si>
    <t>R2 = 0.001 and radius = 10,000kb</t>
  </si>
  <si>
    <t>Yes, allele frequencies were used to solve ambiguities</t>
  </si>
  <si>
    <t>PhenoSpD</t>
  </si>
  <si>
    <t>No instruments for certain traits. Problems when case/control ratio is small. Issues with Type 2 error introduced byt PhenoSpD</t>
  </si>
  <si>
    <t>Discussed on a trait-by-trait basis</t>
  </si>
  <si>
    <t>Neale 2018 Body fat percentage White British adults both</t>
  </si>
  <si>
    <t>Lu 2016 Body fat % All ancestries both</t>
  </si>
  <si>
    <t>Neale 2018 Waist circumference White British adults both</t>
  </si>
  <si>
    <t>Neale 2018 Weight White British adults both</t>
  </si>
  <si>
    <t>Neale 2018 Body fat mass White British adults both</t>
  </si>
  <si>
    <t>Neale 2018 Body non-fat mass White British adults both</t>
  </si>
  <si>
    <t>Neale 2018 Trunk fat percentage White British adults both</t>
  </si>
  <si>
    <t>Neale 2018 Arm fat percentage (right) White British adults both</t>
  </si>
  <si>
    <t>Neale 2018 Arm fat percentage (left) White British adults both</t>
  </si>
  <si>
    <t>Neale 2018 Leg fat percentage (right) White British adults both</t>
  </si>
  <si>
    <t>Neale 2018 Leg fat percentage (left) White British adults both</t>
  </si>
  <si>
    <t>Neale 2018 Trunk fat mass White British adults both</t>
  </si>
  <si>
    <t>Neale 2018 Arm fat mass (right) White British adults both</t>
  </si>
  <si>
    <t>Neale 2018 Arm fat mass (left) White British adults both</t>
  </si>
  <si>
    <t>Neale 2018 Leg fat mass (right) White British adults both</t>
  </si>
  <si>
    <t>Neale 2018 Leg fatt mass (left) White British adults both</t>
  </si>
  <si>
    <t>Neale 2018 Trunk non-fatt mass White British adults both</t>
  </si>
  <si>
    <t>Neale 2018 Arm non-fat mass (right) White British adults both</t>
  </si>
  <si>
    <t>Neale 2018 Arm non-fat mass (left) White British adults both</t>
  </si>
  <si>
    <t>Neale 2018 Leg non-fat mass (right) White British adults both</t>
  </si>
  <si>
    <t>Neale 2018 Leg non-fat mass (left) White British adults both</t>
  </si>
  <si>
    <t>BMI as a Modifiable Risk Factorfor Type 2 Diabetes: Refining andUnderstanding Causal EstimatesUsing Mendelian Randomization</t>
  </si>
  <si>
    <t>Diabetes</t>
  </si>
  <si>
    <t>10.2337/db16-0418</t>
  </si>
  <si>
    <t>Corbin</t>
  </si>
  <si>
    <t>Nicholas J. Timpson</t>
  </si>
  <si>
    <t>n.j.timpson@bristol.ac.uk</t>
  </si>
  <si>
    <t>MRC Integrative Epidemiology Unit, University of Bristol, Bristol, U.K.</t>
  </si>
  <si>
    <t>Effect of body mass idnex on type 2 diabetes</t>
  </si>
  <si>
    <t>The availability of multiple variants associated with BMI offers a new chance to resolve the true causal effect of BMI on type 2 diabetes</t>
  </si>
  <si>
    <t>Unclear whether using one or two of the GWAS's in the external source: The DIAGRAM consortium produced two GWAS and combined them</t>
  </si>
  <si>
    <t>To avoid sample overlap, GIANT estimates were recalculated in the absence of DIAGRAM cohorts, yielding a maximum sample size at any given locus of 189,079.</t>
  </si>
  <si>
    <t>Say they use EU SNPs but quote All ancestries SNP number. Of the all anestries SNPs, all but one (rs4787491, INO80E) of the BMI-associated SNPs (P , 5 3 1028) from GIANT had results listed in the DIAGRAMv3 data set so 96 SNPs with results in both data sets were taken forward for analysis.</t>
  </si>
  <si>
    <t>8.00 x 10-5</t>
  </si>
  <si>
    <t>No major limitations mentioned</t>
  </si>
  <si>
    <t>In this example, the use of recently derived methods (9,11) designed to overcome problems caused by directional pleiotropy yields estimates that are more stable in the presence or absence of potentially invalid instruments and confirm the likely magnitude of the average effect of BMI on type 2 diabetes</t>
  </si>
  <si>
    <t>Causal Associations of Adiposity and Body Fat Distribution with Coronary Heart Disease, Stroke Subtypes and Type 2 Diabetes: A Mendelian Randomization Analysis</t>
  </si>
  <si>
    <t>10.1161/CIRCULATIONAHA.116.026560</t>
  </si>
  <si>
    <t>Dale</t>
  </si>
  <si>
    <t>Caroline E Dale</t>
  </si>
  <si>
    <t>ku.ca.lcu@elad.c</t>
  </si>
  <si>
    <t>Farr Institute of Health Informatics Research, UCL Institute of Health Informatics, University College London, 222 Euston Road, London, NW1 2DA, United Kingdom</t>
  </si>
  <si>
    <t>Effect of body mass index and waist hip ratio adjusted for body mass idnex on cardiometabolic traits</t>
  </si>
  <si>
    <t>Implications of different adiposity measures on cardiovascular disease aetiology remain unclear</t>
  </si>
  <si>
    <t>63.5 (mean)</t>
  </si>
  <si>
    <t>European (Individuals of non-European ancestry were removed to minimise confounding by population structure.)</t>
  </si>
  <si>
    <t>Defined in individual cohorts</t>
  </si>
  <si>
    <t>Linear and logistic models with confounders</t>
  </si>
  <si>
    <t>Power to detect causal estimates was calculated based on the proportion of variance of the exposure explained by the instruments (R2), the total number of individuals in the analysis, and the number of cases and controls using the online tool http://cnsgenomics.com/shiny/mRnd/32.</t>
  </si>
  <si>
    <t>R2 1.7%</t>
  </si>
  <si>
    <t>Stata version 14</t>
  </si>
  <si>
    <t>mrrobust</t>
  </si>
  <si>
    <t>Correction for two exposures P &lt; 0.025</t>
  </si>
  <si>
    <t>Mean difference</t>
  </si>
  <si>
    <t>Limitations include the potential pleiotropic effects of the multi-SNP instruments. However, results suggest little evidence for unbalanced pleiotropy</t>
  </si>
  <si>
    <t>With multi-SNP instruments, there is a chance that pleiotropic effects might become balanced such that causal inference regarding the exposure is possible. In this study we perform MR analyses of BMI and WHR together with recently developed methods that are robust to horizontal pleiotropy under additional assumptions. We therefore employ MR-Egger regression to provide a test for unbalanced pleiotropy and a causal estimate of exposure on outcome in its presence10, 11. In addition we use the weighted median estimator which can give valid estimates even in the presence of horizontal pleiotropy provided at least 50 per cent of the information in the analysis comes from variants that are valid instruments, and has the advantage of retaining greater precision in the estimates compared to MR-Egger12.</t>
  </si>
  <si>
    <t>Performed MVMR as sensitivity: We found some evidence for association of both adiposity instruments with smoking, but not with other major confounders (Supplemental Table 16). To account for this, sensitivity analyses were undertaken for each cardiometabolic disease using multivariate MR including the effect of each SNP used as instrument for BMI and WHRadjBMI on smoking. MR estimates were found to be robust to this adjustment</t>
  </si>
  <si>
    <t>SD (log)</t>
  </si>
  <si>
    <t>log IL6</t>
  </si>
  <si>
    <t>EGFR</t>
  </si>
  <si>
    <t>PR interval</t>
  </si>
  <si>
    <t>log QRS voltage sum</t>
  </si>
  <si>
    <t>log QRS voltage prod</t>
  </si>
  <si>
    <t>Unclear</t>
  </si>
  <si>
    <t>Unclear, but maybe "SNPs with a low call rate or evidence of departure from Hardy–Weinberg equilibrium were excluded from analyses"</t>
  </si>
  <si>
    <t>R2 0.7%</t>
  </si>
  <si>
    <t>The effects of height and BMI on prostate cancer incidenceand mortality: a Mendelian randomization study in 20,848 casesand 20,214 controls from the PRACTICAL consortium</t>
  </si>
  <si>
    <t>Cancer Causes Control</t>
  </si>
  <si>
    <t>10.1007/s10552-015-0654-9</t>
  </si>
  <si>
    <t>Davies</t>
  </si>
  <si>
    <t>Richard M. Martin</t>
  </si>
  <si>
    <t>Richard.Martin@bristol.ac.uk</t>
  </si>
  <si>
    <t>MRC Integrative Epidemiology Unit, University of Bristol, Bristol, UK</t>
  </si>
  <si>
    <t>Effect of body mass index and hip circumference on prostate cancer</t>
  </si>
  <si>
    <t>Epidemiological studies suggest a potential
role for obesity and determinants of adult stature in prostate
cancer risk and mortality, but the relationships described in
the literature are complex.</t>
  </si>
  <si>
    <t>Of the studies within the PRACTICAL Consortium at the time of data extraction, we excluded the EPIC-Norfolk, CAPS, and SEARCH studies (involving 3,005 cases and 2,825 controls), because they were included in the genome-wide studies that originally detected the height and BMI genetic variants [the numbers don't add up: 3005 != 25074-20848! Potentially because "Participants with low call rates (\95 %) and high or low heterozygosity (p\1 9 10-5) were excluded;"]</t>
  </si>
  <si>
    <t>Association with confounders in subset</t>
  </si>
  <si>
    <t>R2 = 1.46%; F-statistic</t>
  </si>
  <si>
    <t>we used combinations of genome-wide genetic variants to proxy BMI and height, but these variants may not be specific for BMI or height and may influence prostate cancer through biological pathways other than through the phenotypes that they are acting as proxies for (genetic confounding or pleiotropy).</t>
  </si>
  <si>
    <t>we found similar results when we used two independent instruments for each phenotype, suggesting these results may not be due pleiotropy of a single SNP.</t>
  </si>
  <si>
    <t>Present analysis "Adjusted for the eight principal components of population stratification", and results don't really change.</t>
  </si>
  <si>
    <t>This is a subset of the all prostate cancer outcome. Of the studies within the PRACTICAL Consortium at the time of data extraction, we excluded the EPIC-Norfolk, CAPS, and SEARCH studies (involving 3,005 cases and 2,825 controls), because they were included in the genome-wide studies that originally detected the height and BMI genetic variants [the numbers don't add up: 3005 != 25074-20848! Potentially because "Participants with low call rates (\95 %) and high or low heterozygosity (p\1 9 10-5) were excluded;"]</t>
  </si>
  <si>
    <t>Causal mechanisms and balancing selection inferred from genetic associations with polycysticovary syndrome</t>
  </si>
  <si>
    <t>Nature Communications</t>
  </si>
  <si>
    <t>10.1038/ncomms9464</t>
  </si>
  <si>
    <t>Day</t>
  </si>
  <si>
    <t>John R.B. Perry</t>
  </si>
  <si>
    <t>john.perry@mrc-epid.cam.ac.uk</t>
  </si>
  <si>
    <t>MRC Epidemiology Unit, University of Cambridge School of Clinical Medicine, Box 285 Institute of Metabolic Science, Addenbrooke’s Hospital, Cambridge, CB2 0QQ</t>
  </si>
  <si>
    <t>Effect of body mass index on polycystic ovary syndrome</t>
  </si>
  <si>
    <t xml:space="preserve">Phenotypic heterogeneity between cases has limited the ability to make definitive conclusions regarding its aetiology and pathophysiology. Obesity is associated with PCOS, but its causal role has yet to be determined3; alternative explanations include reverse causality (that is, PCOS increases susceptibility to weight gain) and synergistic but independent roles for obesity and PCOS in infertility </t>
  </si>
  <si>
    <t>Self-reported polycystic ovary syndrome</t>
  </si>
  <si>
    <t>Seems like the MR analysis was limited to two of the cohorts, while the original GWAS in the papers used all cohorts - which would explain the discrepancy. I got the N for the study by adding the 23 and me numbers to the Rotterdam numbers (both in Supp Table 1)</t>
  </si>
  <si>
    <t>White European</t>
  </si>
  <si>
    <t>Said they did sensitivity analysis but only discuss a funnel plot</t>
  </si>
  <si>
    <t>Correction for 15 exposures P &lt; 0.0033</t>
  </si>
  <si>
    <t>2.5x10-9</t>
  </si>
  <si>
    <t>The limitations of Mendelian randomization analyses are well-recognized; its major assumptions regarding lack of heterogeneity and pleiotropy are supported by the consistency of our findings across individual SNPs. Furthermore, the reported inverse association between the insulin resistance genetic score and BMI25 might attenuate our observed positive univariate effects of these traits on PCOS risk. Other uncertainties remain, such as possible canalization and age-specific effects</t>
  </si>
  <si>
    <t>Sensitivity analyses performed, but not discussed.</t>
  </si>
  <si>
    <t>The case numbers don’t add up, possible that they used &gt;1 criteria per person</t>
  </si>
  <si>
    <t>Large-scalegenome-widemeta-analysisofpolycysticovarysyndromesuggestssharedgeneticarchitecturefordifferentdiagnosiscriteria</t>
  </si>
  <si>
    <t>10.1371/journal.pgen.1007813</t>
  </si>
  <si>
    <t>Corrine K. Welt</t>
  </si>
  <si>
    <t>cwelt@genetics.utah.edu</t>
  </si>
  <si>
    <t>Division of Endocrinology, Metabolism and Diabetes, University of Utah, Salt Lake City, Utah, United States of America, Reproductive Endocrine Unit, Massachusetts General Hospital, Boston, Massachusetts, United States of America</t>
  </si>
  <si>
    <t>PCOS is commonly associated with insulin resistance, pancreatic beta cell dysfunction, obesity and type 2 diabetes (T2D). These metabolic abnormalities are most pronounced in women with the NIH phenotype [12]. In addition, the odds for moderate or severe depression and anxiety disorders are higher in women with PCOS [13]. However, the mechanisms behind the association between the reproductive, metabolic and psychiatric features of the syndrome remain largely unknown.</t>
  </si>
  <si>
    <t>PCOS according to the NIH (2,540 cases and 15,020 controls) or Rotterdam criteria (2,669 cases and 17,035 controls), or by self reported diagnosis (5,184 cases and 82,759 controls)</t>
  </si>
  <si>
    <t>To assess the level of shared etiology between PCOS and related traits, we performed genetic correlation analysis using LD-score regression.</t>
  </si>
  <si>
    <t>Removed BMI associated variants as sensitivity, which attenuated effect "The importance of BMI pathways on reproductive phenotypes was further demonstrated by the attenuation of significance of Mendelian randomization analysis for age-at-menarche when BMI-associated variants were excluded from the analysis."</t>
  </si>
  <si>
    <t>1.56x10-23</t>
  </si>
  <si>
    <t>No discussion of where BMI instruments are from or how many. The links between PCOS and depression might be complicated by pathways that are also related to BMI, as BMI pathways are causal in both PCOS and depression</t>
  </si>
  <si>
    <t>Abdominal obesity and lower gray matter volume: a Mendelian randomization
study</t>
  </si>
  <si>
    <t>Neurobiology of Aging</t>
  </si>
  <si>
    <t>10.1016/j.neurobiolaging.2013.07.022</t>
  </si>
  <si>
    <t>Debette</t>
  </si>
  <si>
    <t>Stéphanie Debette</t>
  </si>
  <si>
    <t>sdebette@bu.edu</t>
  </si>
  <si>
    <t>Department of Neurology, Lariboisière Hospital, 2 rue Ambroise Paré, 75010 Paris, France.</t>
  </si>
  <si>
    <t xml:space="preserve">Effect of waist hip ratio on lower gray matter volume </t>
  </si>
  <si>
    <t>Beside its impact on vascular events and cancer, there is mounting evidence that obesity raises the risk of cognitive decline and dementia</t>
  </si>
  <si>
    <t>3D high-resolution T1-weighted brain volume was acquired us- ing a 3D inversion recovery fast spoiled-gradient echo sequence and T2- and proton density (PD)eweighted brain volumes were acquired using a 2-dimensional dual spin echo sequence with 2 echo times. Images were sent to the database repository (Godin, et al., 2008), where they were analyzed with the optimized Voxel-Based Morphometry protocol (Good, et al., 2001), using Statistical Parametric Mapping 99, modified to take into account structural characteristics of the aging brain (Godin, et al., 2009; Lemaitre, et al., 2005). Gray matter (GM), white matter (WM), and cerebrospinal fluid (CSF) volumes were estimated as the inte- gral of voxel intensities over the respective modulated tissue partition images; total intracranial volume was computed as their sum, and total brain volume (TBV) as the sum of GM volume (GMV) and WM volume. Hippocampal volume (HV, sum of left and right hippocampal regions) was computed by integrating voxel in- tensities of modulated GM partition images within this region of interest (Lemaitre, et al., 2005). Fully automated image processing software was developed to detect, measure, and localize WM hyperintensities and to quantify white matter hyperintensity vol- ume (WMHV) (Maillard, et al., 2008). Brain infarcts (BI), defined as focal lesions &gt;3 mm in diameter with the same signal character- istics as CSF, were rated on T1, T2 and PD-weighted images (Zhu, et al., 2010), and discriminated from dilated Virchow-Robin spaces using multiplanar reformatting (Zhu, et al., 2011).</t>
  </si>
  <si>
    <t>72.8 (+/- 4.1)</t>
  </si>
  <si>
    <t>SNP only showed effect in women, so MR analysis limited to women</t>
  </si>
  <si>
    <t>Heid  2010 WHR European  both</t>
  </si>
  <si>
    <t>1000 Genomes database (August 2010 release)</t>
  </si>
  <si>
    <t>Yes - threshold not discussed</t>
  </si>
  <si>
    <t>rs6905288-A</t>
  </si>
  <si>
    <t>Only one SNP had F-statistic &gt; 10</t>
  </si>
  <si>
    <t>F-statistic &gt; 10</t>
  </si>
  <si>
    <t>STATA 11</t>
  </si>
  <si>
    <t>Grey matter volume were standardized by dividing them by total intracranial volume</t>
  </si>
  <si>
    <t xml:space="preserve">Instrument only valid in women. he relatively low value of the F-statistic, although in the required range, may have led to some imprecision of the MR estimates. </t>
  </si>
  <si>
    <t xml:space="preserve">A large set of covariates was not associated with rs6905288, except for triglycerides and glycemia; these covariates were included in the MR analyses and did not modify our conclu- sions. </t>
  </si>
  <si>
    <t>MR assumes no population stratification: this is un- likely to have affected our results, as the availability of genome- wide genotypes enabled us to exclude geographical outliers and adjusting for Eigenstrat principal components did not modify the relationship between rs6905288 and WHR. "We adjusted for the first 4 principal components of the Eigenstrat analysis to account for potential population stratification." "Adjusting for the first 4 principal components did not alter these results (data not shown)."</t>
  </si>
  <si>
    <t>Outcome GWAS is both sexes but analysis is women only. "After adjustment for WHR, this associationwas attenuated by 16% (b = -0.00274, -0.00537 to -0.00011, p = 0.041)."</t>
  </si>
  <si>
    <t>Helicobacter pylori colonization
and obesity – a Mendelian
randomization study</t>
  </si>
  <si>
    <t>SCIENTIFIC REPORTS</t>
  </si>
  <si>
    <t>10.1038/s41598-017-14106-4</t>
  </si>
  <si>
    <t>den Hollander</t>
  </si>
  <si>
    <t>Wouter J. den Hollander</t>
  </si>
  <si>
    <t>w.j.denhollander@gmail.com</t>
  </si>
  <si>
    <t>Department of Gastroenterology and Hepatology, Erasmus MC University Medical Centre, Rotterdam, The Netherlands</t>
  </si>
  <si>
    <t>Effect of body mass index on Helicobacter pylori colonization (bi-directional)</t>
  </si>
  <si>
    <t>While etiological understanding is needed for prevention, epidemiological studies indicated that colonization with Helicobacter pylori (H. pylori) may affect body mass index (BMI), but with inconsistent results.</t>
  </si>
  <si>
    <t>defined by measuring IgG antibody levels in serum using commercial enzyme-linked immunosorbent assay (Pyloriset EIA-G III ELISA; Orion). Seropositivity was defined as an anti-H. pylori IgG titer of ≥20 U/mL.</t>
  </si>
  <si>
    <t>In 220 subjects (1.7%) no data on BMI was available. Data on H. pylori titer was lacking in 252 individuals (1.9%) of SHIP</t>
  </si>
  <si>
    <t>Varied by cohort: 69.0 (9.3) 49.7 (16.3) 50.1 (13.7)</t>
  </si>
  <si>
    <t>1000 G PhaseIv3</t>
  </si>
  <si>
    <t>Not dicussed</t>
  </si>
  <si>
    <t>They did a literature search: "Three different strategies were used to optimize the SNP selection procedure using a key word search (e.g. BMI) on i) the National Human Genome Research Institute (NHGRI) GWAS Catalog (www.genome.gov/gwastudies/) ii) the HuGE Navigator GWAS Integrator (www.hugenavigator.net/HuGENavigator/gWAHitStartPage.do) iii) the PubMed database (www.ncbi.nlm.nih.gov/pubmed)."</t>
  </si>
  <si>
    <t>SPSS/R</t>
  </si>
  <si>
    <t>meta</t>
  </si>
  <si>
    <t>U/mL</t>
  </si>
  <si>
    <t>As any method, the Mendelian randomization has its limitations. Although many genetic variants are discovered, these common variants only explain a small proportion of the estimated trait heritability. Regarding the H. pylori-gene risk score, we were only able to include two genetic variants, due to the fact tha no others (as far as we know) have been discovered so far, and these explain only 0.5% of the variance.</t>
  </si>
  <si>
    <t>Obesity</t>
  </si>
  <si>
    <t>Role of obesity on all-cause mortality in whites with type 2
diabetes from Italy</t>
  </si>
  <si>
    <t>Acta Diabetol</t>
  </si>
  <si>
    <t>10.1007/s00592-013-0509-3</t>
  </si>
  <si>
    <t>Diapola</t>
  </si>
  <si>
    <t>R. Di Paola</t>
  </si>
  <si>
    <t>r.dipaola@operapadrepio.it</t>
  </si>
  <si>
    <t>Research Unit of Diabetes and Endocrine Diseases, Poliambulatorio Giovanni Paolo II, IRCCS “Casa Sollievo della Sofferenza”, Viale Padre Pio, 71013, San Giovanni Rotondo, Italy</t>
  </si>
  <si>
    <t>Effect of body mass index on all cause mortality in people with type 2 diabetes</t>
  </si>
  <si>
    <t>While there is no doubts that obesity is a major risk factor for all-cause mortality in otherwise healthy individuals [2], its role in patients with type 2 diabetes is controversial [3–7], with some studies showing a deleterious [4] and others a protective, paradoxical [6–8] effect.</t>
  </si>
  <si>
    <t>Death from any cause</t>
  </si>
  <si>
    <t>62.5 ± 9.7</t>
  </si>
  <si>
    <t>European ancestry (whites from Apulia, central-southern Italy)</t>
  </si>
  <si>
    <t>The supervised survival random forest algorithm was employed to impute missing SNPs data on such patients, on the basis of their mortality outcome [13]</t>
  </si>
  <si>
    <t>p &gt; 0.01</t>
  </si>
  <si>
    <t>Of the 32 SNPs, only used those whose risk allele increase in BMI was &gt;=0.10 kg/m2 and allele frequency was &gt;=10 % [11, 12] (n = 20). AND Only SNPs obeying Hardy–Weinberg equilibrium (HWE, n = 18) were used for further analyses</t>
  </si>
  <si>
    <t xml:space="preserve">No real limitations mentioned, just that can't rule out a false negative result due to small sample, and that there was no replication in another sample. </t>
  </si>
  <si>
    <t>Influence of obesity-related risk factors in the aetiology of glioma</t>
  </si>
  <si>
    <t>British Journal of Cancer</t>
  </si>
  <si>
    <t>10.1038/s41416-018-0009-x</t>
  </si>
  <si>
    <t>Disney-Hogg</t>
  </si>
  <si>
    <t>Richard S. Houlston</t>
  </si>
  <si>
    <t>richard.houlston@icr.ac.uk</t>
  </si>
  <si>
    <t>Division of Genetics and Epidemiology, The Institute of Cancer Research, London, SW7 3RP, UK</t>
  </si>
  <si>
    <t>Effect of body mass idnex and waist hip ratio on glioma</t>
  </si>
  <si>
    <t>Obesity and related factors have been implicated as possible aetiological factors for the development of glioma in epidemiological observation studies.</t>
  </si>
  <si>
    <t>To avoid co-linearity between SNPs for each trait, we excluded SNPs that were correlated (i.e. r2 ≥ 0.01) within each trait,</t>
  </si>
  <si>
    <t>HEIDI-outlier test to detect and eliminate genetic instruments that have apparent pleiotropic effects on both the obesity-related trait and glioma. A P value threshold of 0.01 for the HEIDI-outlier test was utilised as recommended by Zhu et al.</t>
  </si>
  <si>
    <t xml:space="preserve">"To avoid co-linearity between SNPs for each trait, we excluded SNPs that were correlated (i.e. r2 ≥ 0.01) within each trait, and only considered the SNPs with the strongest effect on the trait for inclusion in genetic risk scores" </t>
  </si>
  <si>
    <t>We estimated study power a priori using the methodology of Burgess, references Burgess, S. Sample size and power calculations in Mendelian randomization with a single instrumental variable and a binary outcome. Int. J. Epidemiol. 43, 922–929 (2014).</t>
  </si>
  <si>
    <t>"Only considered the SNPs with the strongest effect on the trait for inclusion in genetic risk scores (Supplementary Table 2)." Not sure how they quanitfied this - you might need to have a look.</t>
  </si>
  <si>
    <t>R Version 3.1.2</t>
  </si>
  <si>
    <t>correct for 10 traits over three outcomes P &lt; 0.0017</t>
  </si>
  <si>
    <t xml:space="preserve">There are however potential limitations in our analysis that warrant further discussion. Firstly, the use of summary test statistics in two-sample MR analyses requires consideration of sample overlap, the winner’s curse and genotype uncertainty. Goes on to detailed the limitations and potential impact of these. Also discussed limitations related to power. </t>
  </si>
  <si>
    <t>No SNPS for adiposity outcomes violated  the assumptions of MR with respect to horizontal pleiotropy</t>
  </si>
  <si>
    <t>In the Glioma GWAS: "To limit the effects of cryptic population stratification, association test statistics for six of the glioma GWAS were generated using principal components as previously detailed."</t>
  </si>
  <si>
    <t>Adult body mass index and risk of ovarian cancer by subtype: a Mendelian randomization study</t>
  </si>
  <si>
    <t>10.1093/ije/dyw158</t>
  </si>
  <si>
    <t>Dixon</t>
  </si>
  <si>
    <t>Suzanne C Dixon</t>
  </si>
  <si>
    <t>Suzanne.Dixon@qimrberghofer.edu.au</t>
  </si>
  <si>
    <t>Gynaecological Cancers Group, QIMR Berghofer Medical Research Institute, Brisbane, QLD, Australia</t>
  </si>
  <si>
    <t>Effect of body mass index on ovarian cancer subtypes</t>
  </si>
  <si>
    <t>Observational studies have reported a positive association between body mass index (BMI) and ovarian cancer risk. However, questions remain as to whether this represents a causal effect, or holds for all histological subtypes.</t>
  </si>
  <si>
    <t>Defined in individual studies</t>
  </si>
  <si>
    <t>18-92</t>
  </si>
  <si>
    <t>Female</t>
  </si>
  <si>
    <t>23003</t>
  </si>
  <si>
    <t>Europe, North America and Australia</t>
  </si>
  <si>
    <t>1000 genomes</t>
  </si>
  <si>
    <t>We examined associations between the GRS and potential confounders of the BMI-ovarian cancer relationship using chi-square statistics or analysis of variance, stratified by study</t>
  </si>
  <si>
    <t>Genotyped SNPs that were not in Hardy-Weinberg equilibrium, or with discordant duplicate samples or call rates &lt; 95% or 99% [depending on SNP minor allele frequencies (MAF)], were excluded</t>
  </si>
  <si>
    <t>We excluded three loci which were associated with BMI only among men in the GIANT analysis, and seven loci where the GIANT SNP was not genotyped on iCOGS and was imputed with a quality score (estimated correlation between imputed and true genotype, r2) of&lt;0.6 in our data.</t>
  </si>
  <si>
    <t>SAS 9.2; STATA 13.0</t>
  </si>
  <si>
    <t>5-unit (no info on what this is)</t>
  </si>
  <si>
    <t>Not presented</t>
  </si>
  <si>
    <t>The chief concerns regarding the validity of MR studies are: an absence of appropriate variants, due, for example, to canalization (developmental compensation for the effects of the SNPs); population structure influencing both SNP frequency and risk; and pleiotropy or linkage disequilibrium whereby the IV might influence risk via a non-BMI pathway</t>
  </si>
  <si>
    <t>The results from anMREgger test suggested no bias from pleiotropy (P ¼ 0.9 and P ¼ 0.2 comparing traditional MR and MR-Egger results for HGSC and non-HGSC, respectively).</t>
  </si>
  <si>
    <t>We restricted our analysis to an ethnically homogeneous analysis sample and adjusted models for principal components of population substructure</t>
  </si>
  <si>
    <t>18-93</t>
  </si>
  <si>
    <t>18-94</t>
  </si>
  <si>
    <t>We excluded three loci which were associated with BMI only among men in the GIANT analysis, and seven loci where the GIANT SNP was not genotyped on iCOGS and was imputed with a quality score (estimated correlation between imputed and true genotype, r2 of &lt;0.6 in our data. AND restricting the GRS to 56 SNPs with imputation quality scores &gt; 0.9;</t>
  </si>
  <si>
    <t>18-95</t>
  </si>
  <si>
    <t>18-96</t>
  </si>
  <si>
    <t>1 - FTO</t>
  </si>
  <si>
    <t>We excluded three loci which were associated with BMI only among men in the GIANT analysis, and seven loci where the GIANT SNP was not genotyped on iCOGS and was imputed with a quality score (estimated correlation between imputed and true genotype, r2) of&lt;0.6 in our data. AND using a single-SNP instrument in the locus explaining most variation (FTO);</t>
  </si>
  <si>
    <t>18-97</t>
  </si>
  <si>
    <t>1- FTO</t>
  </si>
  <si>
    <t>18-98</t>
  </si>
  <si>
    <t>18-99</t>
  </si>
  <si>
    <t>18-101</t>
  </si>
  <si>
    <t>18-102</t>
  </si>
  <si>
    <t>18-103</t>
  </si>
  <si>
    <t>18-104</t>
  </si>
  <si>
    <t>Causal relationship of hepatic fat with liver damage and insulin resistance in nonalcoholic fatty liver</t>
  </si>
  <si>
    <t>Journal of Internal Medicine</t>
  </si>
  <si>
    <t>10.1111/joim.12719</t>
  </si>
  <si>
    <t>Dongiovannir</t>
  </si>
  <si>
    <t>Luca Valenti</t>
  </si>
  <si>
    <t>luca.valenti@unimi.it</t>
  </si>
  <si>
    <t>Department of Pathophysiology and Transplantation, University of Milan, Internal Medicine and Metabolic Diseases, Fondazione IRCCS Ca’ Granda Ospedale Policlinico, Pad. Granelli, Via Sforza 35, Milan 20122, Italy</t>
  </si>
  <si>
    <t>Effect of hepatic fat on liver damage and comorbidities</t>
  </si>
  <si>
    <t>Nonalcoholic fatty liver disease is epidemiologically associated with hepatic and metabolic disorders.</t>
  </si>
  <si>
    <t>Defined in Liver biopsy cohort (LBC) study. Note: this paper reports the results from three different cohort studies</t>
  </si>
  <si>
    <t>43 +/- 16</t>
  </si>
  <si>
    <t>They use the data from three separate cohorts, so I have included their details here. Can't see cae/control data, so have just put total N</t>
  </si>
  <si>
    <t>At risk of progressive NAFLD</t>
  </si>
  <si>
    <t>age, sex, BMI, use of statins, recruitment centre in the LBC or ethnicity in the DHS.</t>
  </si>
  <si>
    <t>"As GCKR rs1260326 (P446L) has likely pleiotropic effects on glucose metabolism, we reported the effect but did not consider it as a proxy for hepatic fat when evaluating T2D risk in a Mendelian randomization context."</t>
  </si>
  <si>
    <t>Reviewed literature and selected a few SNPS</t>
  </si>
  <si>
    <t xml:space="preserve">Seems like they looked at several previous GWAS's and other literature and picked 4 variants from there. </t>
  </si>
  <si>
    <t>Association of SNPs with hepatic fat in each cohort</t>
  </si>
  <si>
    <t>R 3.3.2</t>
  </si>
  <si>
    <t>MendelianRandomization</t>
  </si>
  <si>
    <t>After correction for multiple comparisons, P &lt; 0.0065, P &lt; 0.008 and P &lt; 0.0071 are considered statistically significant in the LBC, SOS and DHS, respectively.</t>
  </si>
  <si>
    <t>GRS unit</t>
  </si>
  <si>
    <t xml:space="preserve">Discuss a few different limitaions, incl. small # of variants &amp; assumptions of MR; </t>
  </si>
  <si>
    <t>In summary, pleiotropic effects are unlikely to explain the main findings of our study, even if pleiotropy remains an unavoidable limitation of the Mendelian randomization approach</t>
  </si>
  <si>
    <t>They perform the analysis stratified by ethnicity?</t>
  </si>
  <si>
    <t>Alternatively, the lack of association may be a result of reduced power, owing to the fact that the impact of the genetic risk variants for NAFLD on liver damage was more marked in individuals with acquired risk factors such as obesity</t>
  </si>
  <si>
    <t>44 +/- 16</t>
  </si>
  <si>
    <t>R 3.3.3</t>
  </si>
  <si>
    <t>45 +/- 16</t>
  </si>
  <si>
    <t>R 3.3.4</t>
  </si>
  <si>
    <t>R 3.3.5</t>
  </si>
  <si>
    <t>R 3.3.6</t>
  </si>
  <si>
    <t>Hypertension was defined as systolic blood pressure ≥140 mm Hg or diastolic blood pressure ≥90 mm Hg, or self-reported antihypertensive treatment. Defined in Liver biopsy cohort (LBC) study. Note: this paper reports the results from three different cohort studies</t>
  </si>
  <si>
    <t>R 3.3.7</t>
  </si>
  <si>
    <t>T2D was defined as fasting blood glucose level ≥126 mg dL_x0001_1, nonfasting glucose ≥200 mg dL_x0001_1, HbA1c ≥6.5% or use of glucoselowering medication. Defined in Liver biopsy cohort (LBC) study. Note: this paper reports the results from three different cohort studies</t>
  </si>
  <si>
    <t>R 3.3.8</t>
  </si>
  <si>
    <t>HOMA-IR</t>
  </si>
  <si>
    <t>HOMA-IR was calculated from fasting levels of glucose and insulin.  Defined in Liver biopsy cohort (LBC) study. Note: this paper reports the results from three different cohort studies</t>
  </si>
  <si>
    <t>R 3.3.9</t>
  </si>
  <si>
    <t>R 3.3.10</t>
  </si>
  <si>
    <t>2.8x10-5</t>
  </si>
  <si>
    <t>3x10-5</t>
  </si>
  <si>
    <t>JAMA</t>
  </si>
  <si>
    <t>10.1001/jama.2016.21042</t>
  </si>
  <si>
    <t>Emdin</t>
  </si>
  <si>
    <t>Sekar Kathiresan</t>
  </si>
  <si>
    <t>skathiresan1@mgh.harvard.edu</t>
  </si>
  <si>
    <t xml:space="preserve">Center for Genomic Medicine, Massachusetts General Hospital, 185 Cambridge St, CPZN 5.830, Boston, MA 02114 </t>
  </si>
  <si>
    <t xml:space="preserve">Effect of waist hip ratio adjusted for body mass index on cardiometabolic traits </t>
  </si>
  <si>
    <t>In observational studies, abdominal adiposity has been associated with type 2 diabetes and coronary heart disease (CHD). Whether these associations represent causal relationships remains uncertain.</t>
  </si>
  <si>
    <t>Defined in UK BioBank (I think?)</t>
  </si>
  <si>
    <t>109951</t>
  </si>
  <si>
    <t>To test assumption 2 (independence of polygenic risk score for WHR adjusted for BMI from potential confounders, Figure 1), the relationship of the polygenic risk score to smoking, alcohol use, physical activity, vegetable consumption, red meat consumption, and breastfeeding status as a child was determined among individuals in the UK Biobank</t>
  </si>
  <si>
    <t>F-statistic = 1713</t>
  </si>
  <si>
    <t>R; STATA</t>
  </si>
  <si>
    <t>List four main ones: pleiotropy, mislassification of 35 phenotypes, power, and restriction to Europeans</t>
  </si>
  <si>
    <t>Discussed in limitations: "First, although a number of approaches were used in an attempt to rule out pleiotropy, it is possible that these results represent a shared genetic basisbetweenWHRadjustedforBMIandCHDrather than a causal relationship."</t>
  </si>
  <si>
    <t>Don't discuss, but do say in the methods: "The inclusion of principal components of ancestry as covariates is commonly implemented to correct for population stratification according to ancestral background."</t>
  </si>
  <si>
    <t>The way this paper is written makes it difficult to work out what has been done</t>
  </si>
  <si>
    <t>109792</t>
  </si>
  <si>
    <t>111400</t>
  </si>
  <si>
    <t>111796</t>
  </si>
  <si>
    <t>111304</t>
  </si>
  <si>
    <t>108715</t>
  </si>
  <si>
    <t>111120</t>
  </si>
  <si>
    <t>106571</t>
  </si>
  <si>
    <t>110419</t>
  </si>
  <si>
    <t>110354</t>
  </si>
  <si>
    <t>110381</t>
  </si>
  <si>
    <t>107122</t>
  </si>
  <si>
    <t>109314</t>
  </si>
  <si>
    <t>110161</t>
  </si>
  <si>
    <t>108831</t>
  </si>
  <si>
    <t>105350</t>
  </si>
  <si>
    <t>110447</t>
  </si>
  <si>
    <t>111405</t>
  </si>
  <si>
    <t>111609</t>
  </si>
  <si>
    <t>110256</t>
  </si>
  <si>
    <t>102331</t>
  </si>
  <si>
    <t>110956</t>
  </si>
  <si>
    <t>110137</t>
  </si>
  <si>
    <t>9890</t>
  </si>
  <si>
    <t>109636</t>
  </si>
  <si>
    <t>110410</t>
  </si>
  <si>
    <t>105735</t>
  </si>
  <si>
    <t>111873</t>
  </si>
  <si>
    <t>109608</t>
  </si>
  <si>
    <t>111376</t>
  </si>
  <si>
    <t>109511</t>
  </si>
  <si>
    <t>111151</t>
  </si>
  <si>
    <t>111116</t>
  </si>
  <si>
    <t>109588</t>
  </si>
  <si>
    <t>102492</t>
  </si>
  <si>
    <t xml:space="preserve">WHR  </t>
  </si>
  <si>
    <t>Waist circumference divided by height</t>
  </si>
  <si>
    <t>Locke 2015 All outcomes European adults both</t>
  </si>
  <si>
    <t>&lt;1.00 × 10–200</t>
  </si>
  <si>
    <t>2.74 × 10–20</t>
  </si>
  <si>
    <t>2.23 × 10–160</t>
  </si>
  <si>
    <t>4.45 × 10–44</t>
  </si>
  <si>
    <t>mg/dL</t>
  </si>
  <si>
    <t>1.42 × 10–10</t>
  </si>
  <si>
    <t>9.03 × 10–13</t>
  </si>
  <si>
    <t>8.56 × 10–74</t>
  </si>
  <si>
    <t>1.25 × 10–89</t>
  </si>
  <si>
    <t xml:space="preserve">0.02  </t>
  </si>
  <si>
    <t>Two hour glucose</t>
  </si>
  <si>
    <t xml:space="preserve">Prokopenko 2014 Two hour gulcose European both </t>
  </si>
  <si>
    <t xml:space="preserve">0.001  </t>
  </si>
  <si>
    <t xml:space="preserve">Prokopenko 2014 HbA1c European both </t>
  </si>
  <si>
    <t>4.65 × 10–5</t>
  </si>
  <si>
    <t>eGFR</t>
  </si>
  <si>
    <t>Pattaro 2016 Serum EGFR  both</t>
  </si>
  <si>
    <t>mL/min/1.73 m2</t>
  </si>
  <si>
    <t xml:space="preserve">0.43  </t>
  </si>
  <si>
    <t xml:space="preserve">Prokopenko 2014 Fasting insulin European both </t>
  </si>
  <si>
    <t>log(pmol/L)</t>
  </si>
  <si>
    <t>3.15 × 10–22</t>
  </si>
  <si>
    <t>mm Hg</t>
  </si>
  <si>
    <t>7.8 × 10–6</t>
  </si>
  <si>
    <t>8.26 × 10–7</t>
  </si>
  <si>
    <t>Causal relationship between obesity and serum testosterone status in men: A bidirectional mendelian randomization analysis</t>
  </si>
  <si>
    <t>PLOS One</t>
  </si>
  <si>
    <t>10.1371/journal.pone.0176277</t>
  </si>
  <si>
    <t>Eriksson</t>
  </si>
  <si>
    <t>Claes Ohlsson</t>
  </si>
  <si>
    <t>claes.ohlsson@medic.gu.se</t>
  </si>
  <si>
    <t>Centre for Bone and Arthritis Research, Institute of Medicine, Sahlgrenska Academy, University of Gothenburg, Gothenburg, Sweden</t>
  </si>
  <si>
    <t>Effect of body mass index on serum testosterone</t>
  </si>
  <si>
    <t>Obesity in men is associated with low serum testosterone and both are associated with several diseases and increased mortality.</t>
  </si>
  <si>
    <t>GOOD and MrOS Sweden used a validated gas chromatography/mass spectroscopy (intraassay CV, 2.9%; inter-assay CV, 3.4%) to measure serum T. SHIP and Inter99 used immunoassays (intra-assay CV 8.9±13.3%, inter-assay CV 2.3%) [21] to measure serum T. A liquid chromatography-tandem mass spectrometry was used to measure serum T (intra-assay and inter-assay CVs&lt;10%) in SHIP Trend [22].</t>
  </si>
  <si>
    <t>Male</t>
  </si>
  <si>
    <t>Caucasian</t>
  </si>
  <si>
    <t>One sample where they took exposure SNPs from other GWAS</t>
  </si>
  <si>
    <t>Repeated having adjusted for age, smoking, site, and time of sampling</t>
  </si>
  <si>
    <t>Cohort specific</t>
  </si>
  <si>
    <t xml:space="preserve">Two independent instrumental variables (rs1558902 from the FTO locus and a weighted risk score based on the remaining 96 SNPs) were used for each phenotype to assess pleiotropy. </t>
  </si>
  <si>
    <t>Power calculations for IV regression were based on a previously published analytical approach, using sample size, the observed association between phenotypes and the association between each phenotype and their genetic proxies</t>
  </si>
  <si>
    <t>F-statistic = 147</t>
  </si>
  <si>
    <t>Not dicsussed</t>
  </si>
  <si>
    <t>SD of ln-transformed BMI</t>
  </si>
  <si>
    <t>Large discussion section, but discuss MR assumptions, plus the items in the three cells to the right.</t>
  </si>
  <si>
    <t>"However, using as many as 97 recently reported independent SNPs to index BMI, we were able to minimize the risk of shared pleiotropy and linkage-disequilibrium-induced confounding pleiotropic effects"</t>
  </si>
  <si>
    <t>"The participant data used in the present study were unrelated men with European ancestry, limiting the generalizability of the observed findings to other ethnic groups. However, this also means that a major influence from population stratification is unlikely."</t>
  </si>
  <si>
    <t>"Our analyses provided no evidence for a causal role of serum T on BMI. It could be argued that if a possible effect of serum T on BMI would be substantially less pronounced than the observational association between T and BMI, then our study would not be adequately powered.</t>
  </si>
  <si>
    <t>Result presented is for weighted genetic risk score. They also provided an unweighted estimate, which is very similar</t>
  </si>
  <si>
    <t>The Role of Adiposity in Cardiometabolic Traits: A
Mendelian Randomization Analysis</t>
  </si>
  <si>
    <t>10.1371/journal.pmed.1001474</t>
  </si>
  <si>
    <t>Fall</t>
  </si>
  <si>
    <t>Erik Ingelsson</t>
  </si>
  <si>
    <t>erik.ingelsson@medsci.uu.se</t>
  </si>
  <si>
    <t>Molecular Epidemiology and Science for Life Laboratory, Department of Medical Sciences, Uppsala University, Uppsala, Sweden</t>
  </si>
  <si>
    <t>Effect of body mass index on cardiometabolic traits</t>
  </si>
  <si>
    <t>The association between adiposity and cardiometabolic traits is well known from epidemiological studies. Whilst the causal relationship is clear for some of these traits, for others it is not.</t>
  </si>
  <si>
    <t>Age, Sex</t>
  </si>
  <si>
    <t>Whenever rs9939609 was not genotyped directly, we used either (i) the HapMap II CEU (European) reference panel–imputed genetic information from genome-wide association studies (http://hapmap.ncbi.nlm.nih.gov/downloads/genotypes/2008-10_phaseII/) for rs9939609 (n = 5) or (ii) genotype information from a predefined list of proxies that are in high linkage disequilibrium (LD) with rs9939609 (n = 10, r2&gt;0.9; Table S3)</t>
  </si>
  <si>
    <t>R2 &gt; 0.9</t>
  </si>
  <si>
    <t>p&gt;0.0001</t>
  </si>
  <si>
    <t>FTO (rs9939609)</t>
  </si>
  <si>
    <t>Observational estimates were similar</t>
  </si>
  <si>
    <t>Varied by cohort but  at least one cohort used PLINK, R, SPSS, STATA</t>
  </si>
  <si>
    <t>Odds ratio</t>
  </si>
  <si>
    <t>The limitations of our study are tied to the validity of the assumptions underlying causal interpretation within MR studies.</t>
  </si>
  <si>
    <t>the precise mechanism of the FTO polymorphisms is still unclear, and potential pleiotropy cannot completely be ruled out</t>
  </si>
  <si>
    <t>all studies included only individuals of European ancestry. Hence, bias from population stratification is deemed unlikely</t>
  </si>
  <si>
    <t>Post hoc power calculation showed that for the binary traits with non-significant IVs (CHD, ischemic stroke, and all-cause stroke), we had an 80% chance of detecting an IV estimator odds ratio (OR) of 1.08–1.09/BMI unit or higher, and a 95% chance of detecting an OR of 1.13–1.15/BMI unit or higher.</t>
  </si>
  <si>
    <t>Either defined from hospital discharge registry or cause of death registry (main diagnosis); or from validated events ICD-8 codes: 410, 411 , ICD-9 codes: 410, 411B, ICD-10 codes: I20.0, I21, I22, Note: Self-reported events are considered not useful.</t>
  </si>
  <si>
    <t>Either defined from hospital discharge registry or cause of death registry (main diagnosis); or from adjudicated events, ICD-8 codes: 427.00, 427.10, ICD-9 codes: 428, ICD-10 codes: I50, Note: Self-reported events are considered not useful</t>
  </si>
  <si>
    <t>Either defined from hospital discharge registry or cause of death registry (main diagnosis); or from adjudicated events
ICD-8 codes: 430-431, ICD-9 codes 430-432, ICD-10 codes: I60-I62, Note: Self-reported events are considered not useful</t>
  </si>
  <si>
    <t>Either defined from hospital discharge registry or cause of death registry (main diagnosis); or from adjudicated events
ICD-8 codes: 432-434, ICD-9 codes: 433-434, ICD-10 codes: I63, Note: Self-reported events are considered not useful.</t>
  </si>
  <si>
    <t>Either defined from hospital discharge registry or cause of death registry (main diagnosis); or from adjudicated events
ICD-8 codes: 430-436, ICD-9 codes: 430-436, ICD-10 codes: I60-I64+G45, Note: Self-reported events are considered not useful</t>
  </si>
  <si>
    <t>Fasting blood glucose ≥7 mmol/L or anti-diabetic treatment. Self-reported diabetes</t>
  </si>
  <si>
    <t>2.0x10-9</t>
  </si>
  <si>
    <t>Serum triglycerides ≥1.7 mmol/L, HDL-cholesterol &lt; 1.0 mmol/L in men and &lt;1.3 mmol/L in women, or treatment with nicotinic acid or fibrates</t>
  </si>
  <si>
    <t>2.6x10-5</t>
  </si>
  <si>
    <t>Systolic blood pressure ≥140, diastolic blood pressure ≥90, or on anti-hypertensive treatment</t>
  </si>
  <si>
    <t>7.0x10-6</t>
  </si>
  <si>
    <t>At least 3 out of 5 criteria should be present: waist circumference (men, ≥102 cm; women, ≥88 cm), elevated triglycerides (≥1.7 mmol/l), reduced HDL cholesterol (men, &lt;1.03 mmol/l; women, &lt;1.29 mmol/l), blood pressure (systolic ≥130 mmHg or diastolic ≥85mmHg), fasting glucose (≥5.6 mmol/l).</t>
  </si>
  <si>
    <t>2.6x10-7</t>
  </si>
  <si>
    <t xml:space="preserve">mmol/l </t>
  </si>
  <si>
    <t xml:space="preserve">HbA1c  </t>
  </si>
  <si>
    <t xml:space="preserve">% </t>
  </si>
  <si>
    <t>pmol/l (ln)</t>
  </si>
  <si>
    <t>5.7x10-8</t>
  </si>
  <si>
    <t>3.9x10-5</t>
  </si>
  <si>
    <t>U/l (ln)</t>
  </si>
  <si>
    <t>2.0x10-4</t>
  </si>
  <si>
    <t xml:space="preserve">CRP  </t>
  </si>
  <si>
    <t>mg/l (ln)</t>
  </si>
  <si>
    <t>8.1x10-5</t>
  </si>
  <si>
    <t>pg/ml (ln)</t>
  </si>
  <si>
    <t>mmol/l (ln)</t>
  </si>
  <si>
    <t>4.6x10-6</t>
  </si>
  <si>
    <t>mmol/l</t>
  </si>
  <si>
    <t>Age- and Sex-Specific Causal Effects
of Adiposity on Cardiovascular
Risk Factors</t>
  </si>
  <si>
    <t>10.2337/db14-0988</t>
  </si>
  <si>
    <t>Observational studies have reported different effects of adiposity on cardiovascular risk factors across age and sex. Since cardiovascular risk factors are enriched in obese individuals, it has not been easy to dissect the effects of adiposity from those of other risk factors.</t>
  </si>
  <si>
    <t>Varied by cohort: where observed values were increased with 15 mmHg for systolic blood pressure and 10 mmHg for diastolic blood pressure in case of reported hypertension medication</t>
  </si>
  <si>
    <t>&lt;55</t>
  </si>
  <si>
    <t>Directly genotyped, not discussed</t>
  </si>
  <si>
    <t>Yes, directly genotyped proxy SNPs from a predefined list of variants that are in high linkage disequilibrium (LD) with lead SNPs were used</t>
  </si>
  <si>
    <t>F-statistic = 484</t>
  </si>
  <si>
    <t>R 3.0.0</t>
  </si>
  <si>
    <t>rmeta for random effect meta-analysis, unclear for calculating estimates</t>
  </si>
  <si>
    <t>Benjamini and Hochberg (24) procedure implemented in the STATA multproc procedure to correct the level of significance to a 5% false discovery rate (FDR).</t>
  </si>
  <si>
    <t>8.0×10−4</t>
  </si>
  <si>
    <t>5% FDR</t>
  </si>
  <si>
    <t>The limitations are mainly related to the validity of the assumptions underlying causal interpretation within Mendelian randomization studies</t>
  </si>
  <si>
    <t>Possible violations of the first and the third assumptions include population stratification, pleiotropic effects, canalization, epigenetic effects, and the presence of genes associated with confounders and outcomes in LD with the genetic variants used.</t>
  </si>
  <si>
    <t>all studies included only individuals of European ancestry. Hence, bias from population stratification is deemed unlikely.</t>
  </si>
  <si>
    <t>No formal analysis, but they do qualitatively talk about the power, e.g.: "The sample sizes in IV analyses varied with phenotype and strata from 2,077 individuals (age ,55 years, 2-h post-OGTT glucose levels) to 67,553 individuals (nonstratified analysis, systolic blood pressure), yielding larger SEs in the smaller groups, and lower statistical power to detect causal effects and differences between strata."</t>
  </si>
  <si>
    <t>Also present results straitified by age and sex</t>
  </si>
  <si>
    <t>The objective of the current study was to use a Mendelian
randomization design to assess whether adiposity causally
affects known cardiovascular risk factors at a similar magnitude
in men and women and before and after 55 years
of age.</t>
  </si>
  <si>
    <t>Observational studies have reported different effects of
adiposity on cardiovascular risk factors across age and
sex. Since cardiovascular risk factors are enriched in
obese individuals, it has not been easy to dissect the
effects of adiposity from those of other risk factors.</t>
  </si>
  <si>
    <t>2.5×10−6</t>
  </si>
  <si>
    <t>Varied by cohort: measurements of glucose homeostasis in nondiabetic subjects</t>
  </si>
  <si>
    <t>−0.01</t>
  </si>
  <si>
    <t>7.5×10−8</t>
  </si>
  <si>
    <t>Varied by cohort: circulating lipid fraction (only in individuals not receiving lipid-lowering medication)</t>
  </si>
  <si>
    <t>−0.36</t>
  </si>
  <si>
    <t>3.4×10−10</t>
  </si>
  <si>
    <t>1.3×10−5</t>
  </si>
  <si>
    <t>&gt;55</t>
  </si>
  <si>
    <t>−0.28</t>
  </si>
  <si>
    <t>−0.10</t>
  </si>
  <si>
    <t>−0.19</t>
  </si>
  <si>
    <t>Women</t>
  </si>
  <si>
    <t>−0.04</t>
  </si>
  <si>
    <t>−0.03</t>
  </si>
  <si>
    <t>−0.22</t>
  </si>
  <si>
    <t>3.0×10−4</t>
  </si>
  <si>
    <t>−0.34</t>
  </si>
  <si>
    <t>7.9×10−10</t>
  </si>
  <si>
    <t>−0.02</t>
  </si>
  <si>
    <t>2.8×10−5</t>
  </si>
  <si>
    <t>Men</t>
  </si>
  <si>
    <t>We used the Benjamini and Hochberg (24) procedure implemented in the STATA multproc procedure to correct the level of significance to a 5% false discovery rate (FDR).</t>
  </si>
  <si>
    <t>−0.31</t>
  </si>
  <si>
    <t>4.0×10−5</t>
  </si>
  <si>
    <t>9.6x10-6</t>
  </si>
  <si>
    <t>8.8x10-9</t>
  </si>
  <si>
    <t>1.1x10-12</t>
  </si>
  <si>
    <t>2.7x10-5</t>
  </si>
  <si>
    <t>Birthweight, time-varying adiposity growth and early menarche ingirls: A Mendelian randomisation and mediation analysis</t>
  </si>
  <si>
    <t>Obesity Research &amp; Clinical Practice</t>
  </si>
  <si>
    <t>10.1016/j.orcp.2018.07.008</t>
  </si>
  <si>
    <t>Fan</t>
  </si>
  <si>
    <t>Yang-Ching Chen</t>
  </si>
  <si>
    <t>melisa26@gmail.com</t>
  </si>
  <si>
    <t>Department of Family Medicine, Taipei Medical University Hospital, Taipei Medical University, Taipei, Taiwan</t>
  </si>
  <si>
    <t>To explore the causal effect of time-varying z-BMI growth on early menarche using Mendelianrandomisation (MR); to identify critical adiposity predictors of early menarche; to compare the effectsof birthweight and time-varying z-BMI growth as mediators of the path from genes to early menarcheusing mediation analysis.</t>
  </si>
  <si>
    <t>Childhood obesity has been linked to early menarche, which fur-ther leads to health events in later life such as fertility impairment[1], cardiometabolic diseases [2], breast cancer [3] and mortality [4].</t>
  </si>
  <si>
    <t>The menarcheoutcome is defined as the first menstrual bleeding in girls. Defined by an open question (age at menarche). The ages of 25th percentile [18]for menarche were 10.8 years, which was defined as early menar-che.</t>
  </si>
  <si>
    <t>11/12</t>
  </si>
  <si>
    <t>One sample where they took exposure SNPs from multiple GWAS</t>
  </si>
  <si>
    <t>Linear regression with phenotype and F-statistic &gt;10</t>
  </si>
  <si>
    <t>z-BMI</t>
  </si>
  <si>
    <t>They don't spend much of the discussion on limitations at all: "A limitation of this work is the lack of a time-varying assessment of accumulation of body composition. Future studies to address these issues are recommended."</t>
  </si>
  <si>
    <t>Not mentioned</t>
  </si>
  <si>
    <t>2 (FTO)</t>
  </si>
  <si>
    <t>−0.30</t>
  </si>
  <si>
    <t>19 (Non-FTO)</t>
  </si>
  <si>
    <t>This is a time-verying exposure, so not sure if it is valid, but said I would extract anyways!</t>
  </si>
  <si>
    <t>−0.20</t>
  </si>
  <si>
    <t>age, maternal gestational age, gestational weight gain, gestational diabetes, birthweight, breastfeeding, parental education and householdcigarette smoke</t>
  </si>
  <si>
    <t>?</t>
  </si>
  <si>
    <t>Adjusted RR</t>
  </si>
  <si>
    <t>Mendelian randomization study of adiposity-related traits and risk of breast, ovarian, prostate, lung and colorectal cancer</t>
  </si>
  <si>
    <t>IJE</t>
  </si>
  <si>
    <t>10.1093/ije/dyw129</t>
  </si>
  <si>
    <t>Gao</t>
  </si>
  <si>
    <t>Peter Kraft</t>
  </si>
  <si>
    <t>pkraft@hsph.harvard.edu</t>
  </si>
  <si>
    <t>Program in Genetic Epidemiology and Statistical Genetics, Harvard T.H. Chan School of Public Health, Boston, MA, USA,</t>
  </si>
  <si>
    <t>Effect of birthweight, childhood and adult body mass index, and waist-hip ratio on the risks of breast, ovarian, prostate, colorectal and lung cancer</t>
  </si>
  <si>
    <t>Adiposity traits have been associated with risk of many cancers in observational studies, but whether these associations are causal is unclear.</t>
  </si>
  <si>
    <t>Fehringer 2016 Breast All European both</t>
  </si>
  <si>
    <t>r2  &gt; 0.9</t>
  </si>
  <si>
    <t>Bonferroni for 48 tests</t>
  </si>
  <si>
    <t>Discuss several: MR assumptions, limits of summary level approach, limited power</t>
  </si>
  <si>
    <t>To test for and correct for bias due to pleiotropy where the InSIDE assumption holds, we performed Egger regression for all traits investigated</t>
  </si>
  <si>
    <t>population stratification may be a source of confounding but the original studies saw little evidence for such bias and all have appropriately controlled for it.</t>
  </si>
  <si>
    <t>Finally, the statistical power is limited by both the proportion of the adiposity risk factors explained by the genetic instruments, and the sample size in the cancer genetic association studies</t>
  </si>
  <si>
    <t>Repeated analysis after removing overlapping loci, same results</t>
  </si>
  <si>
    <t>Fehringer 2016 Breast Er Negative European both</t>
  </si>
  <si>
    <t>Fehringer 2016 Ovarian All European both</t>
  </si>
  <si>
    <t>Fehringer 2016 Ovarian Clear cell European both</t>
  </si>
  <si>
    <t>Fehringer 2016 Ovarian Endometrioid European both</t>
  </si>
  <si>
    <t>Fehringer 2016 Ovarian Serous European both</t>
  </si>
  <si>
    <t>Fehringer 2016 Prostate All European both</t>
  </si>
  <si>
    <t>Fehringer 2016 Prostate Aggressive European both</t>
  </si>
  <si>
    <t>Fehringer 2016 Lung All European both</t>
  </si>
  <si>
    <t>Fehringer 2016 Lung Adenocarcinoma European both</t>
  </si>
  <si>
    <t>Fehringer 2016 Lung Squamous European both</t>
  </si>
  <si>
    <t>Fehringer 2016 Colorectal All European both</t>
  </si>
  <si>
    <t>6.5*10-5</t>
  </si>
  <si>
    <t>Quote all ancestries N, use EU SNPs</t>
  </si>
  <si>
    <t>2.5*10-7</t>
  </si>
  <si>
    <t>2.0*10-5</t>
  </si>
  <si>
    <t>2.9*10-3</t>
  </si>
  <si>
    <t>6.6*10-4</t>
  </si>
  <si>
    <t>4.7*10-3</t>
  </si>
  <si>
    <t>6.8*10-4</t>
  </si>
  <si>
    <t>5.3*10-4</t>
  </si>
  <si>
    <t>Childhood BMI and Adult Type 2 Diabetes, Coronary Artery Diseases, Chronic Kidney Disease, and Cardiometabolic Traits: A Mendelian Randomization Analysis</t>
  </si>
  <si>
    <t>Diabetes Care</t>
  </si>
  <si>
    <t>10.2337/dc17-2141</t>
  </si>
  <si>
    <t>Geng</t>
  </si>
  <si>
    <t>Tao Huang</t>
  </si>
  <si>
    <t>huangtao@bjmu.edu.cn</t>
  </si>
  <si>
    <t>Epidemiology Domain, Saw Swee Hock School of Public Health, National University of Singapore, Singapore</t>
  </si>
  <si>
    <t xml:space="preserve">Effect of childhood body mass index on adult cardiometabolic traits </t>
  </si>
  <si>
    <t>Compelling observational studies have documented that higher BMI during childhood is associated with an increased risk of cardiometabolic morbidities such as coronary artery disease (CAD), type 2 diabetes, hypertension, and dyslipidemia in adult life (4–6), as well as the adult levels of insulin, lipids, and systolic blood pressure (7). However, both socioeconomic status and unmeasured lifestyle factors might confound these observational associations. Therefore, the causality of these observations remains unclear.
Identifying a potentially causal effect of childhood obesity on later life disease development could help guide prevention efforts.</t>
  </si>
  <si>
    <t>Locke 2015 All outcomes European both</t>
  </si>
  <si>
    <t>R2 &gt;= 0.05 (We assessed correlation linkage disequilibrium (LD) between the 15 childhood BMI SNPs and sentinel SNPs associated with all outcomes. . . When the correlation coefficient between SNPs was high (r2 &gt;= 0.05), we discarded the SNP with the larger P value)</t>
  </si>
  <si>
    <t>No direct assessment, but they do say "The MR-Egger regression test was used to evaluate the directional pleiotropy and investigate the null causal hypothesis under the InSIDE (Instrument Strength Independent of Direct Effect) assumption"</t>
  </si>
  <si>
    <t>Stata version 13;R version 3.2.3</t>
  </si>
  <si>
    <t>SD (decrease)</t>
  </si>
  <si>
    <t>we assumed that the associations between childhood BMI and all outcomes are linear. possible that our findings reflect a shared genetic basis between childhood BMI and cardiometabolic diseases rather than a causal relationship. genetic variants influencing childhood BMI may also influence adult BMI; therefore, it is difficult to specify when these effects happen. there would be some overlap between the genetic variants related to childhood BMI versus adult BMI. Although adult BMI is not strictly a confounder, 12 of the 15 SNPs for childhood BMI are also reported signals for adulthood. Further investigations on the timing of the exposure are warranted. Finally, we cannot directly assess whether population stratification and other potential confounders may be influencing our results; residual and unmeasured confounding might remain.</t>
  </si>
  <si>
    <t>The MREgger regression showed that the estimated intercept term was centered at the origin with a CI including the null, suggesting that our results were not being influenced by pleiotropy</t>
  </si>
  <si>
    <t>we cannot directly assess whether population stratification may influence our results</t>
  </si>
  <si>
    <t>The large sample size allowed us to assess the consistency of associations across different methods and to gain sufficient power for reliable estimation of causal effects.</t>
  </si>
  <si>
    <t xml:space="preserve">WHRadjBMI  </t>
  </si>
  <si>
    <t xml:space="preserve">WCadjBMI  </t>
  </si>
  <si>
    <t>4.8x10-7</t>
  </si>
  <si>
    <t xml:space="preserve">Prokopenko 2014 Fasting glucose European both </t>
  </si>
  <si>
    <t xml:space="preserve">Clinical unit  Fasting glucose </t>
  </si>
  <si>
    <t>Clinical unit  Log fasting insulin</t>
  </si>
  <si>
    <t>2.7x10-6</t>
  </si>
  <si>
    <t xml:space="preserve">Clinical unit  HbA1c  </t>
  </si>
  <si>
    <t xml:space="preserve">Log HOMA-B </t>
  </si>
  <si>
    <t xml:space="preserve">Clinical unit  Log HOMA-B </t>
  </si>
  <si>
    <t xml:space="preserve">Log HOMA-IR </t>
  </si>
  <si>
    <t xml:space="preserve">Clinical unit  Log HOMA-IR </t>
  </si>
  <si>
    <t>4.7x10-9</t>
  </si>
  <si>
    <t xml:space="preserve">Log proinsulin </t>
  </si>
  <si>
    <t xml:space="preserve">Clinical unit  Log proinsulin </t>
  </si>
  <si>
    <t xml:space="preserve">Clinical unit  2-h glucose </t>
  </si>
  <si>
    <t xml:space="preserve">HDL  </t>
  </si>
  <si>
    <t>9.3x10-9</t>
  </si>
  <si>
    <t xml:space="preserve">LDL  </t>
  </si>
  <si>
    <t xml:space="preserve">Willer 2013 TC All ancestry both </t>
  </si>
  <si>
    <t>Pattaro 2016 eGFRcrea-DM   European? both</t>
  </si>
  <si>
    <t xml:space="preserve">Clinical unit  eGFRcrea-DM  </t>
  </si>
  <si>
    <t>Pattaro 2016 eGFRcrea   European? both</t>
  </si>
  <si>
    <t xml:space="preserve">Clinical unit  eGFRcrea  </t>
  </si>
  <si>
    <t>Pattaro 2016 eGFRcys   European? both</t>
  </si>
  <si>
    <t xml:space="preserve">Clinical unit  eGFRcys  </t>
  </si>
  <si>
    <t>Mahajan 2014 T2D Trans-ethnic both</t>
  </si>
  <si>
    <t>SD (increase)</t>
  </si>
  <si>
    <t>2.5x10-7</t>
  </si>
  <si>
    <t>2.1x10-8</t>
  </si>
  <si>
    <t>Pattaro 2016 CKD European? both</t>
  </si>
  <si>
    <t xml:space="preserve">no </t>
  </si>
  <si>
    <t xml:space="preserve">Maternal central obesity and birth size: a Mendelian randomization analysis </t>
  </si>
  <si>
    <t>Lipids in Health and Disease</t>
  </si>
  <si>
    <t>10.1186/s12944-018-0831-4</t>
  </si>
  <si>
    <t>Department of Epidemiology and Biostatistics, School of Public Health, Peking University, Health Science Center, 38 Xeyuan Road, Haidain District, Beijing, 100191, China</t>
  </si>
  <si>
    <t>Effect of maternal central obesity on birth size and puberty height</t>
  </si>
  <si>
    <t>Up to 50% of reproductive age women were overweight or obese in Europe and the USA. Maternal overweight and obesity are associated with higher rixks of many pregnancy complications and perinatal outcomes</t>
  </si>
  <si>
    <t xml:space="preserve">M Horikoshi 2016 Birth Weight  European both </t>
  </si>
  <si>
    <t>Paper states they only used European ancestry which is 143677 in the OG GWAS. but quotes an N of 153781 which corresponds to the multi-ancestry N in the OG GWAS. I think they must have used European only meaning correct N is 143677</t>
  </si>
  <si>
    <t>Shungin 2015 WHRadjBMI European women women</t>
  </si>
  <si>
    <t>Just quote N of GIANT saying 'This genome-wide association meta-analysis (GWAS) included 224,459 individuals of European ancestry'</t>
  </si>
  <si>
    <t xml:space="preserve">5x10-8 </t>
  </si>
  <si>
    <t>Yes (r2 &gt; 0.8), no indication of how many</t>
  </si>
  <si>
    <t xml:space="preserve">Not discussed and can't see which SNPs from GIANT they would be referring to - have supplementary table detailing the SNPs used </t>
  </si>
  <si>
    <t>They also  repeated the analyses excluding SNPs (26 SNPs left) that could influence WHRadjBMI and high-density lipo- protein cholesterol (HDL-C), triglycerides (TG), low-density lipoprotein cholesterol (LDL-C), adiponectin adjusted for BMI, fasting insulin adjusted for BMI, T2D, and height manually</t>
  </si>
  <si>
    <t>R version 3.2.4</t>
  </si>
  <si>
    <t xml:space="preserve">Bonferroni </t>
  </si>
  <si>
    <t xml:space="preserve">Beta </t>
  </si>
  <si>
    <t>The threshold of significance was at the Bonferroni-adjusted level P &lt; 0.0026 (0.05/35 = 0.00142)</t>
  </si>
  <si>
    <t xml:space="preserve">Used two-sample MR to explore the causal effect of maternal exposure on later offspring outcomes. Though in theory two-sample MR could be used to explain this issue; in general it is impossible to assess many questions related to intrauterine effects on offspring outcomes. </t>
  </si>
  <si>
    <t>The intercept term estimated from MR-Egger regression was centred at the origin with a confidence interval including the null showed that no evidence of pleiotropy effects.</t>
  </si>
  <si>
    <t>Finally, our study was restricted to individuals of European ancestry; the association of genetic HIP adjusted for BMI with birth weight may differ by ethnicity or genetic ancestry. Our results may not be generalized to non-European populations.</t>
  </si>
  <si>
    <t>Our large two sample MR study using public data provided more precise estimates with greater statistical powerbecause of the large sample size. We assumed that the association between maternal central obesity and birth size was linear. If the relationship was non-linear, it is necessary for the association of the IV with the exposure in the population to remain constant at different levels of the exposure [31]. However, deviations from the assumption would result in reduced statistical power in risk analyses</t>
  </si>
  <si>
    <t>Ralf J.P. van der Valk 2015 Birth length  European both</t>
  </si>
  <si>
    <t>HR Taal  2012 Head circumference European both</t>
  </si>
  <si>
    <t>DL Cousminer 2013 Puberty height European both</t>
  </si>
  <si>
    <t>DL Cousminer 2013 Puberty height  European female</t>
  </si>
  <si>
    <t>DL Cousminer 2013 Puberty height European  male</t>
  </si>
  <si>
    <t xml:space="preserve">Healthy </t>
  </si>
  <si>
    <t>Paper states they only used European ancestry which would be (143677) if looking at OG GWAS, but quotes an N of 153781 which corresponds to the multi-ancestry N in the OG GWAS. I think they must have used European only meaning correct N is 143677</t>
  </si>
  <si>
    <t>Shungin 2015 WCadjBMI European women women</t>
  </si>
  <si>
    <t>The threshold of significance was at the Bonferroni-adjusted level P &lt; 0.0026 (0.05/25 = 0.002)</t>
  </si>
  <si>
    <t>Shungin 2015 HIPadjBMI European women women</t>
  </si>
  <si>
    <t>7.1x10-5</t>
  </si>
  <si>
    <t>The threshold of significance was at the Bonferroni-adjusted level P &lt; 0.0026 (0.05/40 = 0.00125)</t>
  </si>
  <si>
    <t>1.12x10-6</t>
  </si>
  <si>
    <t>8.36x10-10</t>
  </si>
  <si>
    <t>1.37x10-5</t>
  </si>
  <si>
    <t xml:space="preserve">5.63x10-7 </t>
  </si>
  <si>
    <t xml:space="preserve">Effect of increased body mass index on risk of diagnosis or death from cancer </t>
  </si>
  <si>
    <t>10.1038/s41416-019-0386-9</t>
  </si>
  <si>
    <t>Gharahkhani</t>
  </si>
  <si>
    <t>Puya.Gharahkhani@qimrberghofer.edu.au</t>
  </si>
  <si>
    <t>QIMR Berghofer Medical Research Institute, Brisbane, QLD, Australia</t>
  </si>
  <si>
    <t>Effect of BMI on overall cancer risk and cancer mortality</t>
  </si>
  <si>
    <t>High BMI is strongly associated with increased risk of various cancers.</t>
  </si>
  <si>
    <t xml:space="preserve">Puya Gharahkhani  2019 Cancer risk White-British both </t>
  </si>
  <si>
    <t xml:space="preserve">BMI </t>
  </si>
  <si>
    <t>Puya Gharahkhani  2019 BMI White British adults both</t>
  </si>
  <si>
    <t>Healthy (cancer-free)</t>
  </si>
  <si>
    <t xml:space="preserve">Age and sex </t>
  </si>
  <si>
    <t>HRC </t>
  </si>
  <si>
    <t>To assess this assumption, we repeated the analyses by removing a subset of SNPs that were associated with potential confounders. These were identified by having a Bonferroni-corrected P &lt; 1×10-5 for 520 SNPs tested in nine traits; smoking (four traits), alcohol intake (two traits), coffee/tea consumption (two traits), and height (one trait). In addition, to test for the presence of directional pleiotropy, we used two approaches: (1) we created funnel plots for the MR estimates for all SNPs used as instrumental variable, where asymmetry in the funnel plots indicates directional pleiotropy; and (2) we used the MR Egger regression approach where a non-zero intercept indicates presence of directional pleiotropy.2</t>
  </si>
  <si>
    <t>We repeated the analyses by removing a subset of SNPs that were associated with potential confounders. These were identified by having a Bonferroni-corrected P &lt; 1×10-5 for 520 SNPs tested in nine traits; smoking (four traits), alcohol intake (two traits), coffee/tea consumption (two traits), and height (one trait). In addition, to test for the presence of directional pleiotropy.</t>
  </si>
  <si>
    <t>r2 (7%) and F statistic</t>
  </si>
  <si>
    <t>4.01x10-3</t>
  </si>
  <si>
    <t>Did not investigate the causal effect of obesity as a dichotomous risk factor. MR model assumed a linear relationship between genetically predicted BMI with cancer risk and mortality. Did not investigate the effect of BMI on cancer mortality in prevalent and incident cancers, separately. Overall cancer phenotype may be rather hetero- geneous</t>
  </si>
  <si>
    <t>Used a homogenous population with all the participants being of white-British ancestry</t>
  </si>
  <si>
    <t>Statistical power was quite low for a conclusive interpretation of the non-significant individual cancer results</t>
  </si>
  <si>
    <t>Puya Gharahkhani  2019 Cancer risk White-British female</t>
  </si>
  <si>
    <t>1.73x10-2</t>
  </si>
  <si>
    <t>Puya Gharahkhani  2019 Cancer risk White-British male</t>
  </si>
  <si>
    <t>1.94x10-2</t>
  </si>
  <si>
    <t xml:space="preserve">Puya Gharahkhani  2019 Cancer mortality White-British both </t>
  </si>
  <si>
    <t>1.13x10-6</t>
  </si>
  <si>
    <t>Puya Gharahkhani  2019 Cancer mortality White-British female</t>
  </si>
  <si>
    <t>3.05x10-3</t>
  </si>
  <si>
    <t>Puya Gharahkhani  2019 Cancer mortality White-British male</t>
  </si>
  <si>
    <t>3.06x10-5</t>
  </si>
  <si>
    <t xml:space="preserve">Puya Gharahkhani  2019 Stomach and esophageal (C15/16) White-British both </t>
  </si>
  <si>
    <t>8.48x10-5</t>
  </si>
  <si>
    <t xml:space="preserve">Puya Gharahkhani  2019 Colorectal (C18/20/21) White-British both </t>
  </si>
  <si>
    <t>3.38x10-1</t>
  </si>
  <si>
    <t xml:space="preserve">Puya Gharahkhani  2019 Pancreatic (C25) White-British both </t>
  </si>
  <si>
    <t>8.95x10-2</t>
  </si>
  <si>
    <t xml:space="preserve">Puya Gharahkhani  2019 Lung (C34) White-British both </t>
  </si>
  <si>
    <t xml:space="preserve">Puya Gharahkhani  2019 Melanoma (C43) White-British both </t>
  </si>
  <si>
    <t>8.36x10-1</t>
  </si>
  <si>
    <t xml:space="preserve">Puya Gharahkhani  2019 Breast (C50) White-British both </t>
  </si>
  <si>
    <t>7.53x10-1</t>
  </si>
  <si>
    <t xml:space="preserve">Puya Gharahkhani  2019 Endometrial (C53/54) White-British both </t>
  </si>
  <si>
    <t>1.92x10-1</t>
  </si>
  <si>
    <t xml:space="preserve">Puya Gharahkhani  2019 Ovarian (C56) White-British both </t>
  </si>
  <si>
    <t>1.37x10-4</t>
  </si>
  <si>
    <t xml:space="preserve">Puya Gharahkhani  2019 Prostate (C61) White-British both </t>
  </si>
  <si>
    <t>1.41x10-1</t>
  </si>
  <si>
    <t xml:space="preserve">Puya Gharahkhani  2019 Kidney (C64) White-British both </t>
  </si>
  <si>
    <t>1.54x10-1</t>
  </si>
  <si>
    <t xml:space="preserve">Puya Gharahkhani  2019 Lymphoid (C81-96) White-British both </t>
  </si>
  <si>
    <t>8.24x10-3</t>
  </si>
  <si>
    <t>Causal Effect of Genetic Variants Associated With Body Mass Index on Multiple Sclerosis Susceptibility</t>
  </si>
  <si>
    <t xml:space="preserve">American Journal of Epidemiology </t>
  </si>
  <si>
    <t>10.1093/aje/kww120</t>
  </si>
  <si>
    <t>Gianfrancesco</t>
  </si>
  <si>
    <t>Lisa F. Barcellos</t>
  </si>
  <si>
    <t>lbarcellos@berkeley.edu</t>
  </si>
  <si>
    <t>Division of Epidemiology, School of Public Health, University of California, 324 Stanley Hall, Berkeley, CA 94720-3220</t>
  </si>
  <si>
    <t>Effect of BMI on MS risk</t>
  </si>
  <si>
    <t>Recent studies indicate that childhood and adolescent obesity double the risk of MS, but this association may reflect unmeasured confounders rather than causal effects of obesity</t>
  </si>
  <si>
    <t>MS cases as diagnosed by a neurologist in the KPNC (Kaiser Permanente Medical Care Plan of Northern California) </t>
  </si>
  <si>
    <t>18-70</t>
  </si>
  <si>
    <t xml:space="preserve">Case/control </t>
  </si>
  <si>
    <t xml:space="preserve">White (Non-Hispanic) </t>
  </si>
  <si>
    <t>18-29</t>
  </si>
  <si>
    <t>White (Non-Hispanic)</t>
  </si>
  <si>
    <t xml:space="preserve">Sex, year of birth, education, ancestry, smoking status, wGRS, and number of HLA-DRB1*15:01 alleles in the KPNC sample participants </t>
  </si>
  <si>
    <t xml:space="preserve">1000 Genomes </t>
  </si>
  <si>
    <t xml:space="preserve">NA </t>
  </si>
  <si>
    <t xml:space="preserve">We evaluated evidence that any of the BMI variants had a direct effect on MS, implying a violation of the MR assumption that there is no direct effect of the instrument on the outcome (18). Direct effects were ana- lyzed using regression-based mediation to estimate the con- trolled direct effect for changes in exposure level </t>
  </si>
  <si>
    <t xml:space="preserve">r2 (2.3%) </t>
  </si>
  <si>
    <t xml:space="preserve">STATA and R </t>
  </si>
  <si>
    <t xml:space="preserve">They used a replication dataset from Sweden </t>
  </si>
  <si>
    <t xml:space="preserve">kg/m2 </t>
  </si>
  <si>
    <t xml:space="preserve">Lim-iations of our study include a relatively small sample of men, an assumption of linearity. Associations of genetic variants with unmeasured or unknown confounders cannot be ruled out, leaving one assumption not fully test- able </t>
  </si>
  <si>
    <t xml:space="preserve">Additional lim-itations of our study include possible pleiotropic effects of BMI GRS on MS </t>
  </si>
  <si>
    <t>Additional studies should aim to replicate these find- ings, specifically in populations of other race/ethnicities.</t>
  </si>
  <si>
    <t xml:space="preserve">A major strength of this study was the large sample size and the statistical power </t>
  </si>
  <si>
    <t xml:space="preserve">Multivariable MR </t>
  </si>
  <si>
    <t xml:space="preserve">Evidence for a causal relationship between low vitamin D, high BMI and pediatric-onset MS </t>
  </si>
  <si>
    <t xml:space="preserve">Neurology </t>
  </si>
  <si>
    <t>10.1212/WNL.0000000000003849</t>
  </si>
  <si>
    <t>Emmanuelle Waubant</t>
  </si>
  <si>
    <t>emmanuelle.waubant@ucsf.edu</t>
  </si>
  <si>
    <t>Effect of BMI on paediatric MS</t>
  </si>
  <si>
    <t>To utilize Mendelian randomization to estimate the causal association between low serum vitamin D concentrations, increased body mass index (BMI), and pediatric-onset multiple sclerosis (MS) using genetic risk scores (GRS).</t>
  </si>
  <si>
    <t>Cases enrolled through pediatric MS centres using established diagnostic criteria </t>
  </si>
  <si>
    <t>Made GRS in White (Non-Hispanic) population but took 97 all ancestry SNPs  </t>
  </si>
  <si>
    <t>1000 Genomes reference panel</t>
  </si>
  <si>
    <t xml:space="preserve">Not discussed, Proxy SNPs used for MS GRS but not discussed for BMI GRS </t>
  </si>
  <si>
    <t>SNPs not in Hardy-Weinberg equilibrium among controls (p , 0.0001) were removed from analysis</t>
  </si>
  <si>
    <t>The variant rs2245368 could not be imputed with high quality and was therefore omitted from the BMI GRS</t>
  </si>
  <si>
    <t>r2 (2.7%)</t>
  </si>
  <si>
    <t xml:space="preserve">Fixed-effects meta-analysis of US/Swedish participants </t>
  </si>
  <si>
    <t>Limitations include identification of pediatric- onset MS cases through tertiary clinics in the United States, which may not represent all MS cases with pediatric onset</t>
  </si>
  <si>
    <t>Associations of genetic variants with unmeasured or unknown confounders cannot be ruled out, and our models assumed linearity of the relationship between instrumental variable and outcome</t>
  </si>
  <si>
    <t>Our study included non-Hispanic white participants and small numbers of male patients, which may limit the generalizability of our findings</t>
  </si>
  <si>
    <t>Larger studies are needed to determine whether sex-specific effects contribute to pediatric-onset MS</t>
  </si>
  <si>
    <t xml:space="preserve">Exposure SNPs taken from 5 GWAS looking at childhood BMI/obesity, unclear where exactly SNPs are from </t>
  </si>
  <si>
    <t>Of the 28 variants in the chBMI GRS, 11 overlapped or were highly corre- lated with (R2 . 0.6) variants in the BMI GRS</t>
  </si>
  <si>
    <t xml:space="preserve">Unclear where exposure SNPs come from, they list the following papers: https://www.nature.com/articles/ng.2247 https://www.ncbi.nlm.nih.gov/pmc/articles/PMC2963559/ https://onlinelibrary.wiley.com/doi/full/10.1002/oby.20319 https://onlinelibrary.wiley.com/doi/full/10.1002/oby.20840 https://academic.oup.com/ije/article/44/2/700/754310 </t>
  </si>
  <si>
    <t xml:space="preserve">PLOS medicine </t>
  </si>
  <si>
    <t>10.1371/journal.pmed.1001669</t>
  </si>
  <si>
    <t>Granell</t>
  </si>
  <si>
    <t>Raquel Granell</t>
  </si>
  <si>
    <t>raquel.granell@bristol.ac.uk</t>
  </si>
  <si>
    <t>School of Social and Community Medicine, University of Bristol, Bristol, United Kingdom</t>
  </si>
  <si>
    <t>Effect of BMI on asthma</t>
  </si>
  <si>
    <t>Observational studies have reported associations between body mass index (BMI) and asthma, but confounding and reverse causality remain plausible explanations.</t>
  </si>
  <si>
    <t>Current asthma at ages 7.5 yrs was defined based on parental self-report of ever doctor diagnosis of asthma from questionnaires sent to mothers at child ages 91, mo, respectively, together with either (1) reported asthma or symptoms of wheezing in the previous 12 mo or (2) reported treatment for asthma in the previous 12 mo.</t>
  </si>
  <si>
    <t>Illumina HumanHap550Quad genome-wide SNP genotyping platform</t>
  </si>
  <si>
    <t>Not explicitly said, but take 32 genetic variants from Speliotes et al., 2010 which used a threshold of 5 x10-8</t>
  </si>
  <si>
    <t>evidence for violations of Hardy-Weinberg equilibrium (p &lt; 5x10-7) were removed</t>
  </si>
  <si>
    <t>To examine evidence of pleiotropy we derived a forest plot displaying IV estimates (and 95% CIs) derived using individual SNPs contributing to the allele score, and conducted overidentification tests of differences between these SNP-based IV estimates</t>
  </si>
  <si>
    <t xml:space="preserve">Stata v.13 </t>
  </si>
  <si>
    <t>Analyses assumed that the effects of BMI-related SNPs on asthma are mediated through their effect on BMI</t>
  </si>
  <si>
    <t>The association between BMI and asthma could be under- pinned by shared heritability cannot discount the possibility of genetic pleiotropy.</t>
  </si>
  <si>
    <t>All individuals with non-European ancestry were removed to avoid population stratification</t>
  </si>
  <si>
    <t>Known genetic variants explain only a small proportion of population variation in BMI, so the IV analyses that underpin Mendelian randomization studies may require large sample sizes</t>
  </si>
  <si>
    <t>Current asthma at ages 7.5 yrs was defined based on parental self-report of ever doctor diagnosis of asthma from questionnaires sent to mothers at child ages 91, 128, and 166 mo, respectively, together with either (1) reported asthma or symptoms of wheezing in the previous 12 mo or (2) reported treatment for asthma in the previous 12 mo.</t>
  </si>
  <si>
    <t>Not explicitly said, but take 32 genetic variants from Speliotes et al., 2010 which used a threshold of 5 x10-9</t>
  </si>
  <si>
    <t>Not explicitly said, but take 32 genetic variants from Speliotes et al., 2010 which used a threshold of 5 x10-10</t>
  </si>
  <si>
    <t>Atopic status was determined at age 7.5y by skin prick test response to a panel of up to 12 common allergens including house dust mite, grass pollen, cat, egg, peanut, and mixed nuts. A positive response was defined as a mean weal diameter of .2 mm with an absent response to negative control solution, and atopy was defined as a positive response to one or more of house dust mite, grass pollen, and cat.</t>
  </si>
  <si>
    <t>Stata v.13</t>
  </si>
  <si>
    <t>kg/2</t>
  </si>
  <si>
    <t>Current asthma at age 9 y was defined based on parental report of asthma or symptoms of wheezing or treatment for asthma in the previous 12 mo</t>
  </si>
  <si>
    <t>Atopic status was determined by skin prick test response to a panel of up to 12 common allergens including house dust mite, grass pollen, cat, egg, peanut, and mixed nuts. A positive response was defined as a mean weal diameter of .2 mm with an absent response to negative co</t>
  </si>
  <si>
    <t xml:space="preserve">Current asthma at ages 11y was defined based on parental self-report of ever doctor diagnosis of asthma from questionnaires sent to mothers at child ages 128 months </t>
  </si>
  <si>
    <t>Not explicitly said, but take 32 genetic variants from Speliotes et al., 2010 which used a threshold of 5 x10-11</t>
  </si>
  <si>
    <t>Not explicitly said, but take 32 genetic variants from Speliotes et al., 2010 which used a threshold of 5 x10-12</t>
  </si>
  <si>
    <t>Not explicitly said, but take 32 genetic variants from Speliotes et al., 2010 which used a threshold of 5 x10-13</t>
  </si>
  <si>
    <t>Not explicitly said, but take 32 genetic variants from Speliotes et al., 2010 which used a threshold of 5 x10-14</t>
  </si>
  <si>
    <t>Not explicitly said, but take 32 genetic variants from Speliotes et al., 2010 which used a threshold of 5 x10-15</t>
  </si>
  <si>
    <t>Current asthma at age 13 y was defined by parental report of asthma or symptoms of wheezing in the previous 12 mo</t>
  </si>
  <si>
    <t>Not explicitly said, but take 32 genetic variants from Speliotes et al., 2010 which used a threshold of 5 x10-16</t>
  </si>
  <si>
    <t>Not explicitly said, but take 32 genetic variants from Speliotes et al., 2010 which used a threshold of 5 x10-17</t>
  </si>
  <si>
    <t>Not explicitly said, but take 32 genetic variants from Speliotes et al., 2010 which used a threshold of 5 x10-18</t>
  </si>
  <si>
    <t>Not explicitly said, but take 32 genetic variants from Speliotes et al., 2010 which used a threshold of 5 x10-19</t>
  </si>
  <si>
    <t>Not explicitly said, but take 32 genetic variants from Speliotes et al., 2010 which used a threshold of 5 x10-20</t>
  </si>
  <si>
    <t>Current asthma at ages 14 y was defined based on parental self-report of ever doctor diagnosis of asthma from questionnaires sent to mothers at child ages 166 mo,</t>
  </si>
  <si>
    <t>Not explicitly said, but take 32 genetic variants from Speliotes et al., 2010 which used a threshold of 5 x10-21</t>
  </si>
  <si>
    <t>Not explicitly said, but take 32 genetic variants from Speliotes et al., 2010 which used a threshold of 5 x10-22</t>
  </si>
  <si>
    <t>Not explicitly said, but take 32 genetic variants from Speliotes et al., 2010 which used a threshold of 5 x10-23</t>
  </si>
  <si>
    <t>Not explicitly said, but take 32 genetic variants from Speliotes et al., 2010 which used a threshold of 5 x10-24</t>
  </si>
  <si>
    <t>Not explicitly said, but take 32 genetic variants from Speliotes et al., 2010 which used a threshold of 5 x10-25</t>
  </si>
  <si>
    <t>Not explicitly said, but take 32 genetic variants from Speliotes et al., 2010 which used a threshold of 5 x10-26</t>
  </si>
  <si>
    <t>Not explicitly said, but take 32 genetic variants from Speliotes et al., 2010 which used a threshold of 5 x10-27</t>
  </si>
  <si>
    <t>Not explicitly said, but take 32 genetic variants from Speliotes et al., 2010 which used a threshold of 5 x10-28</t>
  </si>
  <si>
    <t>Atopic status was determined at age 7.5 y by skin prick test response to a panel of up to 12 common allergens including house dust mite, grass pollen, cat, egg, peanut, and mixed nuts</t>
  </si>
  <si>
    <t>Not explicitly said, but take 32 genetic variants from Speliotes et al., 2010 which used a threshold of 5 x10-29</t>
  </si>
  <si>
    <t>Not explicitly said, but take 32 genetic variants from Speliotes et al., 2010 which used a threshold of 5 x10-30</t>
  </si>
  <si>
    <t>Not explicitly said, but take 32 genetic variants from Speliotes et al., 2010 which used a threshold of 5 x10-31</t>
  </si>
  <si>
    <t>Not explicitly said, but take 32 genetic variants from Speliotes et al., 2010 which used a threshold of 5 x10-32</t>
  </si>
  <si>
    <t>Not explicitly said, but take 32 genetic variants from Speliotes et al., 2010 which used a threshold of 5 x10-33</t>
  </si>
  <si>
    <t>Not explicitly said, but take 32 genetic variants from Speliotes et al., 2010 which used a threshold of 5 x10-34</t>
  </si>
  <si>
    <t>Not explicitly said, but take 32 genetic variants from Speliotes et al., 2010 which used a threshold of 5 x10-35</t>
  </si>
  <si>
    <t>Not explicitly said, but take 32 genetic variants from Speliotes et al., 2010 which used a threshold of 5 x10-36</t>
  </si>
  <si>
    <t>Not explicitly said, but take 32 genetic variants from Speliotes et al., 2010 which used a threshold of 5 x10-37</t>
  </si>
  <si>
    <t>Not explicitly said, but take 32 genetic variants from Speliotes et al., 2010 which used a threshold of 5 x10-38</t>
  </si>
  <si>
    <t>Not explicitly said, but take 32 genetic variants from Speliotes et al., 2010 which used a threshold of 5 x10-39</t>
  </si>
  <si>
    <t>Not explicitly said, but take 32 genetic variants from Speliotes et al., 2010 which used a threshold of 5 x10-40</t>
  </si>
  <si>
    <t xml:space="preserve">Parental report of ever doctor diagnosis of asthma at 15 y </t>
  </si>
  <si>
    <t>Not explicitly said, but take 32 genetic variants from Speliotes et al., 2010 which used a threshold of 5 x10-41</t>
  </si>
  <si>
    <t>Not explicitly said, but take 32 genetic variants from Speliotes et al., 2010 which used a threshold of 5 x10-42</t>
  </si>
  <si>
    <t>Not explicitly said, but take 32 genetic variants from Speliotes et al., 2010 which used a threshold of 5 x10-43</t>
  </si>
  <si>
    <t>Not explicitly said, but take 32 genetic variants from Speliotes et al., 2010 which used a threshold of 5 x10-44</t>
  </si>
  <si>
    <t>Not explicitly said, but take 32 genetic variants from Speliotes et al., 2010 which used a threshold of 5 x10-45</t>
  </si>
  <si>
    <t>Genetically Predicted Body Mass Index and Breast Cancer Risk: Mendelian Randomization Analyses of Data from 145,000 Women of European Descent</t>
  </si>
  <si>
    <t xml:space="preserve">PLOS Medicine </t>
  </si>
  <si>
    <t>10.1371/journal.pmed.1002105</t>
  </si>
  <si>
    <t>Wei Zheng</t>
  </si>
  <si>
    <t>wei.zheng@vanderbilt.edu</t>
  </si>
  <si>
    <t>Division of Epidemiology, Department of Medicine, Vanderbilt-Ingram Cancer Center, Vanderbilt University School of Medicine, Nashville, Tennessee, United States of America</t>
  </si>
  <si>
    <t>Effect of BMI on breast cancer</t>
  </si>
  <si>
    <t>Observational epidemiological studies have shown that high body mass index (BMI) is associated with a reduced risk of breast cancer in premenopausal women but an increased risk in postmenopausal women. It is unclear whether this association is mediated through shared genetic or environmental factors.</t>
  </si>
  <si>
    <t xml:space="preserve">Defined in Breast Cancer Association Consortium (BCAC) </t>
  </si>
  <si>
    <t>HapMap Project phase 3 data</t>
  </si>
  <si>
    <t>Selected independent SNPs, defined as r2 &lt; 0.1</t>
  </si>
  <si>
    <t>SNPs from Locke et al (77) were combined with SNPs associated with variation in BMI identified from the NHGRI-EBI Catalog of Published Genome-Wide Association Studies in August 2015</t>
  </si>
  <si>
    <t>In addition to pooled analysis also conducted meta-analysis, we estimated the risk of breast cancer associated with BMI-GS in each of the BCAC studies</t>
  </si>
  <si>
    <t>r2 (1.27%)</t>
  </si>
  <si>
    <t>R (v 3.02)</t>
  </si>
  <si>
    <t xml:space="preserve">Used summary statistics from the Discovery, Biology, and Risk of Inherited Variants in Breast Cancer (DRIVE) Project to look at BMI and breast cancer risk </t>
  </si>
  <si>
    <t>Our study has certain limitations. To date, GWAS-identified SNPs represent a small, but statistically significant, portion of the explained variance of observed BMI—approximately 2.7%</t>
  </si>
  <si>
    <t xml:space="preserve">some of the BMI-associated SNPs may be related to other traits. However, we were unable to evaluate these hypotheses in our study. </t>
  </si>
  <si>
    <t>Using data from approximately 146,000 women involved in two large consortia, we provide strong evidence of an inverse association between genetically predicted BMI and breast cancer risk for both premenopausal and postmenopausal women</t>
  </si>
  <si>
    <t xml:space="preserve">Results table quotes total N not split by case/control </t>
  </si>
  <si>
    <t>3.32 × 10−10</t>
  </si>
  <si>
    <t>9.91 × 10−8</t>
  </si>
  <si>
    <t>1.88 × 10−8</t>
  </si>
  <si>
    <t>2.74 × 10−6</t>
  </si>
  <si>
    <t>3.41 × 10−10</t>
  </si>
  <si>
    <t>9.52 × 10−7</t>
  </si>
  <si>
    <t>2.84 × 10−11</t>
  </si>
  <si>
    <t>5.46 × 10−6</t>
  </si>
  <si>
    <t>7.19 × 10−10</t>
  </si>
  <si>
    <t>Body mass index and breast cancer survival: a Mendelian randomization analysis</t>
  </si>
  <si>
    <t xml:space="preserve">International Journal of Epidemiology </t>
  </si>
  <si>
    <t>10.1093/ije/dyx131</t>
  </si>
  <si>
    <t>qg209@medschl.cam.ac.uk</t>
  </si>
  <si>
    <t>Cardiovascular Epidemiology Unit, Department of Public Health and Primary Care, University of Cambridge, Strangeways Research Laboratory, Worts Causeway, Cambridge CB1 8RN, UK</t>
  </si>
  <si>
    <t>Effect of BMI on breast cancer survival</t>
  </si>
  <si>
    <t>There is increasing evidence that elevated body mass index (BMI) is associated with reduced survival for women with breast cancer. However, the underlying reasons remain unclear.</t>
  </si>
  <si>
    <t>ER negative breast cancer survival</t>
  </si>
  <si>
    <t>1000 Genomes</t>
  </si>
  <si>
    <t>say they dropped 3 SNPs that were specific to men (97-3=94) but took the 97 SNPs from all ancestries not european only (77) </t>
  </si>
  <si>
    <t>Power plot - supplementary figure 1</t>
  </si>
  <si>
    <t>r2 (1.6%) and F statistic (450)</t>
  </si>
  <si>
    <t xml:space="preserve">Study comprises data from 6 breast cancer cohorts, they conduct MR in one study plus repeat MR in metanalysis of all 6 studies </t>
  </si>
  <si>
    <t>Conditioned on a collider: if BMI is a causal risk factor for breast cancer risk, then conditioning on breast cancer risk (by only including breast cancer patients in the analysis) means that all common causes of breast cancer risk (including the genetic variants and confounders) are condi- tionally associated</t>
  </si>
  <si>
    <t>ER positive breast cancer survival</t>
  </si>
  <si>
    <t xml:space="preserve">not discussed </t>
  </si>
  <si>
    <t xml:space="preserve">HR </t>
  </si>
  <si>
    <t>Cognitive ability and physical health: a Mendelian randomization study </t>
  </si>
  <si>
    <t xml:space="preserve">Scientific Reports </t>
  </si>
  <si>
    <t>10.1038/s41598-017-02837-3</t>
  </si>
  <si>
    <t>Sarah Harris</t>
  </si>
  <si>
    <t>sarah.harris@igmm.ed.ac.uk</t>
  </si>
  <si>
    <t>Centre for Cognitive Ageing and Cognitive Epidemiology, University of Edinburgh, 7 George Square, Edinburgh, EH8 9JZ, UK. 5Medical Genetics Section, University of Edinburgh Centre for Genomic and Experimental Medicine and MRC Institute of Genetics and Molecular Medicine, Western General Hospital, Crewe Road, Edinburgh, EH4 2XU, UK</t>
  </si>
  <si>
    <t>Effect of BMI on cognitive ability</t>
  </si>
  <si>
    <t>Lower cognitive ability, lower educational attainment and greater cognitive decline are all associated with poorer health outcomes. The causes of these associations are unclear, but some may reflect, in part, a shared genetic aetiology.</t>
  </si>
  <si>
    <t>Cognitive ability score given as a total out of 13 </t>
  </si>
  <si>
    <t xml:space="preserve">Hagenaars 2016 Cognitive ability  White-British  both </t>
  </si>
  <si>
    <t>Aged 40–70 years (mean age = 56.9 years)</t>
  </si>
  <si>
    <t>A total of 36 035 had valid cognitive ability and genetic data' - this corresponds to the verbal-numerical reasoning test in the OG GWAS but at times they quote 112151 which corresponds to entire sample from UKB in OG GWAS </t>
  </si>
  <si>
    <t>SNPs with an imputation quality below 0.9, or individual genotypes with a genotype probability below 0.9 and strand ambiguous SNPs were excluded from the instrumental variables</t>
  </si>
  <si>
    <t>SNPs out of Hardy-Weinberg equilibrium (HWE, p &lt; 1 × 10−6) were excluded </t>
  </si>
  <si>
    <t>1 SNP unavailable in UK Biobank, 3 out of HWE, 2 AT/CG SNPs </t>
  </si>
  <si>
    <t>Power calculations are based on the method developed by Brion, et al.</t>
  </si>
  <si>
    <t>No sensitivity analyses were performed due to the lack of causal associations</t>
  </si>
  <si>
    <t>Limitations of this study include the fact that cognitive ability was only measured on a subset of the UK Biobank participants and that it was a bespoke test. A second major limitation was that there is no published large genome-wide association study of cognitive ability in early life from which we could obtain genetic variants to use as an instrumental variable. Therefore, we used genome-wide significant SNPs associated with educational attainment as our early life cognitive ability instrument. A further limitation is the case-control ascertainment in UK Biobank, as the current study based case-control status on self-report measures. This may have led to misclas- sification of disease status, causing a likely bias towards the null hypothesis</t>
  </si>
  <si>
    <t>This study did not find evidence for causal associations between cognitive ability and physical health, which could be due to the small numbers of disease cases.</t>
  </si>
  <si>
    <t>Adiposity as a cause of cardiovascular disease: a Mendelian randomization study</t>
  </si>
  <si>
    <t>10.1093/ije/dyv094</t>
  </si>
  <si>
    <t>Hägg</t>
  </si>
  <si>
    <t>Department of Medical Sciences, Molecular Epidemiology and Science for Life Laboratory, Box 1115, SE-751 85 Uppsala, Sweden</t>
  </si>
  <si>
    <t>Effect of BMI on cardiovascular diseases</t>
  </si>
  <si>
    <t>Adiposity, as indicated by body mass index (BMI), has been associated with risk of cardiovascular diseases in epidemiological studies.</t>
  </si>
  <si>
    <t>Coronary heart disease incidence (health resgistries/validated medical records)</t>
  </si>
  <si>
    <t xml:space="preserve">case/control </t>
  </si>
  <si>
    <t>Not discussed </t>
  </si>
  <si>
    <t>the SNPs are independent of confounders given the randomization dur- ing meiosis and conception, and analyses in TWINGENE showed no associations between the genetic score and smoking, education or exercise</t>
  </si>
  <si>
    <t>LD r2 &gt;0.8</t>
  </si>
  <si>
    <t xml:space="preserve">Hardy Weinberg equilibrium p-value &lt;10-4  </t>
  </si>
  <si>
    <t>23+</t>
  </si>
  <si>
    <t xml:space="preserve">All included studies had genotype information (directly genotyped lead SNP or proxy SNP, or imputed lead SNP) for at least 23 of the 32 SNPs that represent loci according to the Speliotes et al </t>
  </si>
  <si>
    <t>F statistic = 484</t>
  </si>
  <si>
    <t xml:space="preserve">Case/Control </t>
  </si>
  <si>
    <t>Different disease definitions are used and some cohorts might have selection bias from genotyping at follow-up and not at baseline.</t>
  </si>
  <si>
    <t xml:space="preserve">The SNPs are independent of confounders given the randomization during meiosis and conception, and analyses in TWINGENE showed no associations between the genetic score and smoking, education or exercise </t>
  </si>
  <si>
    <t>Population stratification is unlikely to be an issue because we include only individuals of European ancestry</t>
  </si>
  <si>
    <t xml:space="preserve">despite post hoc power calculations indicating that the current design had greater power for CHD than for heart failure or ischaemic stroke </t>
  </si>
  <si>
    <t>Coronary heart disease incidence, women (health resgistries/validated medical records)</t>
  </si>
  <si>
    <t>F statistic = 440</t>
  </si>
  <si>
    <t>Coronary heart disease incidence, men (health resgistries/validated medical records)</t>
  </si>
  <si>
    <t xml:space="preserve">male </t>
  </si>
  <si>
    <t>F statistic = 249</t>
  </si>
  <si>
    <t>Coronary heart disease incidence, early onset (health resgistries/validated medical records)</t>
  </si>
  <si>
    <t>F statistic = 540</t>
  </si>
  <si>
    <t>Coronary heart disease incidence, early onset, men (health resgistries/validated medical records)</t>
  </si>
  <si>
    <t xml:space="preserve">F statistic = 130 </t>
  </si>
  <si>
    <t>Coronary heart disease incidence, late onset (health resgistries/validated medical records)</t>
  </si>
  <si>
    <t>F statistc = 130</t>
  </si>
  <si>
    <t>Coronary heart disease incidence, late onset, women (health resgistries/validated medical records)</t>
  </si>
  <si>
    <t>F statistic = 140 </t>
  </si>
  <si>
    <t>Coronary heart disease incidence, late onset, men (health resgistries/validated medical records)</t>
  </si>
  <si>
    <t>F statistic = 69</t>
  </si>
  <si>
    <t>Heart failure incidence (health resgistries/validated medical records)</t>
  </si>
  <si>
    <t>Heart failure incidence, women (health resgistries/validated medical records)</t>
  </si>
  <si>
    <t>Heart failure incidence, men (health resgistries/validated medical records)</t>
  </si>
  <si>
    <t>Heart failure incidence, early-onset (health resgistries/validated medical records)</t>
  </si>
  <si>
    <t>Heart failure incidence, late-onset (health resgistries/validated medical records)</t>
  </si>
  <si>
    <t>Heart failure incidence, late-onset, women (health resgistries/validated medical records)</t>
  </si>
  <si>
    <t>Heart faiure incidence, late-onset, men (health resgistries/validated medical records)</t>
  </si>
  <si>
    <t>Ischaemic stroke incidence (health resgistries/validated medical records)</t>
  </si>
  <si>
    <t>Ischaemic stroke incidence, women (health resgistries/validated medical records)</t>
  </si>
  <si>
    <t>Ischaemic stroke incidence, men (health resgistries/validated medical records)</t>
  </si>
  <si>
    <t>Ischaemic stroke incidence, early-onset (health resgistries/validated medical records)</t>
  </si>
  <si>
    <t>Ischaemic stroke incidence, late-onset (health resgistries/validated medical records)</t>
  </si>
  <si>
    <t>Ischaemic stroke incidence, late-onset, women (health resgistries/validated medical records)</t>
  </si>
  <si>
    <t>Ischaemic stroke incidence, late-onset, men (health resgistries/validated medical records)</t>
  </si>
  <si>
    <t>Coronary heart disease ever (health resgistries/validated medical records)</t>
  </si>
  <si>
    <t>Coronary heart disease ever, women (health resgistries/validated medical records)</t>
  </si>
  <si>
    <t>Coronary heart disease ever, men (health resgistries/validated medical records)</t>
  </si>
  <si>
    <t>Coronary heart disease ever, early onset (health resgistries/validated medical records)</t>
  </si>
  <si>
    <t>Coronary heart disease ever, early onset, women (health resgistries/validated medical records)</t>
  </si>
  <si>
    <t>F statistic = 300</t>
  </si>
  <si>
    <t>Coronary heart disease ever, early onset, men (health resgistries/validated medical records)</t>
  </si>
  <si>
    <t>Coronary heart disease ever, late onset (health resgistries/validated medical records)</t>
  </si>
  <si>
    <t>Coronary heart disease ever, late onset, women (health resgistries/validated medical records)</t>
  </si>
  <si>
    <t>Coronary heart disease ever, late onset, men (health resgistries/validated medical records)</t>
  </si>
  <si>
    <t>Heart failure ever, all (health resgistries/validated medical records)</t>
  </si>
  <si>
    <t>1.3x10-5</t>
  </si>
  <si>
    <t>Heart failure ever, women (health resgistries/validated medical records)</t>
  </si>
  <si>
    <t>Heart failure ever, men (health resgistries/validated medical records)</t>
  </si>
  <si>
    <t>Heart failure ever, early onset, both (health resgistries/validated medical records)</t>
  </si>
  <si>
    <t>Heart failure ever, early onset, women (health resgistries/validated medical records)</t>
  </si>
  <si>
    <t>Heart failure ever, early onset, men (health resgistries/validated medical records)</t>
  </si>
  <si>
    <t>Heart failure ever, late onset, both (health resgistries/validated medical records)</t>
  </si>
  <si>
    <t>Heart failure ever, late onset, women (health resgistries/validated medical records)</t>
  </si>
  <si>
    <t>Heart failure ever, late onset, men (health resgistries/validated medical records)</t>
  </si>
  <si>
    <t>Ischaemic stroke ever (health resgistries/validated medical records)</t>
  </si>
  <si>
    <t>Ischaemic stroke ever, women (health resgistries/validated medical records)</t>
  </si>
  <si>
    <t>Ischaemic stroke ever, men (health resgistries/validated medical records)</t>
  </si>
  <si>
    <t>Ischaemic stroke ever, early-onset (health resgistries/validated medical records)</t>
  </si>
  <si>
    <t>Ischaemic stroke ever, late-onset (health resgistries/validated medical records)</t>
  </si>
  <si>
    <t>Ischaemic stroke ever, late-onset, women (health resgistries/validated medical records)</t>
  </si>
  <si>
    <t>Ischaemic stroke ever, late-onset, men (health resgistries/validated medical records)</t>
  </si>
  <si>
    <t>Coronary heart disease (health resgistries/validated medical records)</t>
  </si>
  <si>
    <t xml:space="preserve">63 746 </t>
  </si>
  <si>
    <t>130 681 </t>
  </si>
  <si>
    <t>130 681</t>
  </si>
  <si>
    <t>Paper quotes Europeans but quotes N of European/ South Asian individuals in cardiogram</t>
  </si>
  <si>
    <t xml:space="preserve">Paper quotes Europeans but quotes N of European/ South Asian individuals in cardiogram </t>
  </si>
  <si>
    <t>2 SNPs were missing and thus imputed to have zero effect and the mean standard error of the other SNPs</t>
  </si>
  <si>
    <t>sensitivity analysis for pleiotropic effects - but not discussed</t>
  </si>
  <si>
    <t>2.38x10-8</t>
  </si>
  <si>
    <t>Body mass index and psychiatric
disorders: a Mendelian
randomization study</t>
  </si>
  <si>
    <t>10.1038/srep32730</t>
  </si>
  <si>
    <t>Hartwig</t>
  </si>
  <si>
    <t>Fernando Pires Hartwig</t>
  </si>
  <si>
    <t>fernandophartwig@gmail.com</t>
  </si>
  <si>
    <t>Federal University of Pelotas, Pelotas, Brazil</t>
  </si>
  <si>
    <t>Effect of BMI on psychiatric disorders</t>
  </si>
  <si>
    <t xml:space="preserve">Obesity is a highly prevalent risk factor for cardiometabolic diseases. Observational studies suggest that obesity is associated with psychiatric traits, but causal inference from such studies has several limitations. </t>
  </si>
  <si>
    <t>Defined in individual GWAS</t>
  </si>
  <si>
    <t>Sklar 2011 Bipolar disorder European both</t>
  </si>
  <si>
    <t>Quote European but use all ancestry data</t>
  </si>
  <si>
    <t>F statistic (&gt;10)</t>
  </si>
  <si>
    <t>R 3.2.4</t>
  </si>
  <si>
    <t>it is still possible that reverse causation occurred due to effects (not related to medication usage) of pre-clinical psychiatric disorders on weight gain if such effects exist.</t>
  </si>
  <si>
    <t>FTO/MC4R may be pleiotropic with mental health disorders</t>
  </si>
  <si>
    <t>European ancestry was predominant in all datasets, which increases the plausibility of the assumption that the two datasets are samples from the same or comparable populations</t>
  </si>
  <si>
    <t xml:space="preserve">Although SNP-BMI associations used in the analyses were obtained from GIANT, this difference sug- gests that, for bipolar and major depressive disorders, SNP-outcome associations were too imprecise, which is likely to decrease power. Indeed, in spite of the consistency across Mendelian randomization methods and sensi- tivity analyses, causal effect estimates for major depressive disorder – especially when using MR-Egger – had wide confidence intervals and in some cases failed to achieve conventional statistical significance levels. </t>
  </si>
  <si>
    <t>Ripke 2013 Major depressive disorder European both</t>
  </si>
  <si>
    <t>62 genotyped, plus 28 proxies</t>
  </si>
  <si>
    <t xml:space="preserve">Only 96 genotyped </t>
  </si>
  <si>
    <t>Causal effects of cardiovascular risk factors on onset of major age-related diseases: A time-to-event Mendelian randomization study</t>
  </si>
  <si>
    <t>Experimental Gerontology</t>
  </si>
  <si>
    <t>10.1016/j.exger.2017.09.019</t>
  </si>
  <si>
    <t>He</t>
  </si>
  <si>
    <t>Liang He</t>
  </si>
  <si>
    <t>lianghe@mit.edu</t>
  </si>
  <si>
    <t>Erwin Mill Building, 2024 W. Main St., Durham, NC 27705, USA</t>
  </si>
  <si>
    <t>Effect of BMI on age related diseases</t>
  </si>
  <si>
    <t>Elucidating the causal effects of common intermediate risk factors on the onset of age-related diseases is indispensable for developing prevention and intervention procedures.</t>
  </si>
  <si>
    <t xml:space="preserve">Defined in individual cohorts </t>
  </si>
  <si>
    <t>Mean 35.91-72.41</t>
  </si>
  <si>
    <t xml:space="preserve">non-Hispanic Caucasian </t>
  </si>
  <si>
    <t xml:space="preserve">One-sample where they got exposure SNPs from external GWAS </t>
  </si>
  <si>
    <t>1000 Genomes Project Phase I reference panel</t>
  </si>
  <si>
    <t>Hardy-Weinberg equilibrium test p &lt; 1e−05</t>
  </si>
  <si>
    <t>Also conducted sensitivity analyses: Leave-one out, plus analysis where birth cohort, sex, education level, smoking and alcohol consumption history up to the enrollment were included as covariates</t>
  </si>
  <si>
    <t xml:space="preserve">Polygenic score was significantly (p &lt; 0.05) as- sociated with its risk factor </t>
  </si>
  <si>
    <t>Performed cohort specific MR plus MR on meta-analysed cohorts</t>
  </si>
  <si>
    <t>Additive hazards model</t>
  </si>
  <si>
    <t>The definitions of the diseases and criteria of diagnosis may vary across these five cohorts</t>
  </si>
  <si>
    <t>Some observed causal associations can be attributed to pleiotropic effects of some genetic variations</t>
  </si>
  <si>
    <t>the constructed polygenic scores can only explain a small proportion of the variance of the intermediate risk factors, which may limits the statistical power to detect the causal effects, the numbers of cases for some diseases are small, so there might be no sufficient statistical power to detect the causal effect for these diseases.</t>
  </si>
  <si>
    <t>Cancer</t>
  </si>
  <si>
    <t>Alzheimers disease</t>
  </si>
  <si>
    <t>Cardiovascular disease</t>
  </si>
  <si>
    <t>Cardiometabolic polygenic risk scores and osteoarthritis outcomes: a Mendelian randomization study from the Malmӧ Diet and Cancer Study and the UK Biobank</t>
  </si>
  <si>
    <t xml:space="preserve">Arthritis and Rheumatology </t>
  </si>
  <si>
    <t>10.1002/art.40812</t>
  </si>
  <si>
    <t>Hindy</t>
  </si>
  <si>
    <t>George Hindy</t>
  </si>
  <si>
    <t>George.Hindy@med.lu.se</t>
  </si>
  <si>
    <t>Department of Clinical Sciences in Malmö, Lund University, Jan Waldenströms gata 35, Clinical Research Center, 205 02 Malmö, Sweden</t>
  </si>
  <si>
    <t>Effect of BMI on osteoarthritis</t>
  </si>
  <si>
    <t>To investigate the causal role of cardiometabolic risk factors in osteoarthritis (OA) using associated genetic variants</t>
  </si>
  <si>
    <t>A clinical record of either knee or hip OA</t>
  </si>
  <si>
    <t>Mean age 58.5</t>
  </si>
  <si>
    <t xml:space="preserve">White ancestry </t>
  </si>
  <si>
    <t>Mean age 27.3</t>
  </si>
  <si>
    <t>Proxy SNPs were identified using SNAP version 2.2.2</t>
  </si>
  <si>
    <t>SNPs with a genotype success rate of &lt;90% or deviation from Bonferroni-corrected Hardy-Weinberg Equilibrium in each set of SNPs of the specific traits were excluded</t>
  </si>
  <si>
    <t>wald ratio</t>
  </si>
  <si>
    <t xml:space="preserve">STATA 13.1 and R </t>
  </si>
  <si>
    <t xml:space="preserve">“MendelianRandomization” package in R </t>
  </si>
  <si>
    <t>Performed replication analyses in the UK Biobank using two-sample conventional MR</t>
  </si>
  <si>
    <t>Did not correct for multiple testing</t>
  </si>
  <si>
    <t xml:space="preserve">Used two different OA end-points, one based on clinical diagnosis and the other on the surgical intervention of arthroplasty, the study-defined phenotype is heterogeneous and prone to other non-random factors that influence indications for joint replacement </t>
  </si>
  <si>
    <t>The PRSs included pleiotropic SNPs, which may have biased our results</t>
  </si>
  <si>
    <t>A record of either a hip or knee joint arthroplasty surgery</t>
  </si>
  <si>
    <t>Mean age 60.2</t>
  </si>
  <si>
    <t>Either a diagnosis or joint replacement</t>
  </si>
  <si>
    <t>Mean age 59.2</t>
  </si>
  <si>
    <t>Causal Effects of Body Mass Index
on Cardiometabolic Traits and Events: A Mendelian Randomization Analysis</t>
  </si>
  <si>
    <t xml:space="preserve">The American Journal of Human Genetics </t>
  </si>
  <si>
    <t>10.1016/j.ajhg.2013.12.014</t>
  </si>
  <si>
    <t>Holmes</t>
  </si>
  <si>
    <t xml:space="preserve">Michael V. Holmes,  </t>
  </si>
  <si>
    <t xml:space="preserve">michael.holmes@uphs.upenn.edu    </t>
  </si>
  <si>
    <t>Division of Transplantation, Department of Surgery, Perelman School of Medicine, University of Pennsylvania, 3400 Spruce Street, Philadelphia, PA 19104, USA; Genetic Epidemiology Group, Institute of Cardiovascular Science, Faculty of Population Health Sciences, University College London, 1–19 Torrington Place, London WC1E 6BT, UK</t>
  </si>
  <si>
    <t>Effect of BMI on cardiometabolic traits and events</t>
  </si>
  <si>
    <t>Elevated body mass index associates with cardiometabolic traits on observational analysis, yet the underlying causal relationships remain unclear.</t>
  </si>
  <si>
    <t>We also investigated the association between the GS and the traditional confounders age, gender, and smoking status.</t>
  </si>
  <si>
    <t>Sensitivity analysis for pleiotropic effects - but not frmal method, rather SNP lists and associations tested</t>
  </si>
  <si>
    <t>F statistic (&gt;10); r2 (0.8%)</t>
  </si>
  <si>
    <t>ivreg</t>
  </si>
  <si>
    <t>Our instrumental variable (causal) analysis made the assumption of a linear relationship14 between BMI and cardiometabolic traits and events. This is at odds with some published observa- tional studies</t>
  </si>
  <si>
    <t>In support of our data is the concordance between our Mendelian randomized estimates for all traits (including CHD) and the clinical-trial randomized estimates from the LOOK AHEAD trial.
SNPs specific to refined adiposity phenotypes. Studies
included in this analysis contributed to the original dis-
covery analysis,23 and thus use of overlapping studies for
discovery and Mendelian randomization analysis could
theoretically result in model overfitting. Our instrumental
variable (causal) analysis made the assumption of a linear
relationship14 between BMI and cardiometabolic traits
and events. This is at odds with some published observa-
4
intervention on risk of T2D.
When we compared the estimates from the instru-
the Look AHEAD trial</t>
  </si>
  <si>
    <t>We restricted our analysis to individuals of European ancestry to avoid confounding by population admixture.</t>
  </si>
  <si>
    <t>log pmol</t>
  </si>
  <si>
    <t>CRP</t>
  </si>
  <si>
    <t>log mg/l</t>
  </si>
  <si>
    <t>log pg/ml</t>
  </si>
  <si>
    <t>log g/l</t>
  </si>
  <si>
    <t>mmhg</t>
  </si>
  <si>
    <t>log mmol/l</t>
  </si>
  <si>
    <t>log mm</t>
  </si>
  <si>
    <t>Body mass index, body dissatisfaction and adolescent smoking initiation</t>
  </si>
  <si>
    <t>Drug and Alcohol Dependence</t>
  </si>
  <si>
    <t>10.1016/j.drugalcdep.2017.04.008</t>
  </si>
  <si>
    <t>Howe</t>
  </si>
  <si>
    <t>Laurence J Howe</t>
  </si>
  <si>
    <t>lh14833@bristol.ac.uk</t>
  </si>
  <si>
    <t>MRC Integrative Epidemiology Unit, University of Bristol, Bristol, BS8 2BN, UK</t>
  </si>
  <si>
    <t xml:space="preserve">Effect of BMI on smoking </t>
  </si>
  <si>
    <t>Smoking influences body weight, but there is little evidence as to whether body mass index (BMI) and body dissatisfaction increase smoking initiation in adolescents.</t>
  </si>
  <si>
    <t xml:space="preserve">Responses to one or more questions at each time point were used to derive a repeated 4 level ordinal variable with categories “Non-smoker”, “Occasional smoker” (typically less than once per week), “Weekly smoker” and “Daily smoker” </t>
  </si>
  <si>
    <t>13-18</t>
  </si>
  <si>
    <t>mean (10.7)</t>
  </si>
  <si>
    <t>Adjusted for sex. As it was hypothesised that the relationship between BMI/body dissatisfaction and smoking would be different in males and females, we stratified the analyses by gender and tested for an interaction</t>
  </si>
  <si>
    <t xml:space="preserve">1000 Genomes Version 1 Phase 3 </t>
  </si>
  <si>
    <t>As one of the BMI related SNPs (rs11030104 in BDNF) is associated with smoking initiation at a genome-wide significance level (Tobacco and Genetics Consortium, 2010), we also created a risk score excluding this SNP.</t>
  </si>
  <si>
    <t xml:space="preserve">Genotypes were filtered to have Hardy Weinberg equilibrium p &gt; 5 x 10-7 </t>
  </si>
  <si>
    <t>76 were directly genotyped or imputed in ALSPAC and met quality control criteria.</t>
  </si>
  <si>
    <t xml:space="preserve"> As one of the BMI related SNPs (rs11030104 in BDNF) is associated with smoking initiation at a genome-wide significance level (Tobacco and Genetics Consortium, 2010), we also created a risk score excluding this SNP. Removal of this variant did not alter results substantially </t>
  </si>
  <si>
    <t>r2 (4.06%)</t>
  </si>
  <si>
    <t xml:space="preserve">MPlus 7.31 and Stata 13.1 </t>
  </si>
  <si>
    <t>Many study participants were lost to follow-up; the initial ALSPAC sample included over 14,000 pregnancies and smoking behaviour data was collected only in 5335 participants.</t>
  </si>
  <si>
    <t>The amount of variation in BMI at 10.5 years explained by the BMI genetic risk score was 4.06%, therefore it is possible that we did not have sufficient power to detect associations between BMI and smoking initiation using MR in this sample.</t>
  </si>
  <si>
    <t xml:space="preserve"> As one of the BMI related SNPs (rs11030104 in BDNF) is associated with smoking initiation at a genome-wide significance level (Tobacco and Genetics Consortium, 2010), we also created a risk score excluding this SNP. Removal of this variant did not alter results substantially </t>
  </si>
  <si>
    <t>13-18 </t>
  </si>
  <si>
    <t>Genotypes were filtered to have Hardy Weinberg equilibrium p &gt; 5 x 10-7</t>
  </si>
  <si>
    <t xml:space="preserve">Perceived and desired body shape were assessed using Stunkard figure rating scales (Stunkard et al., 1983) in a questionnaire administered at 10.5 years </t>
  </si>
  <si>
    <t xml:space="preserve">Effects of body mass index on relationship status, social contact and socio-economic position: Mendelian randomization and within-sibling study in UK Biobank </t>
  </si>
  <si>
    <t>10.1093/ije/dyz240</t>
  </si>
  <si>
    <t>Laura D Howe</t>
  </si>
  <si>
    <t>laura.howe@bristol.ac.uk</t>
  </si>
  <si>
    <t>MRC Integrative Epidemiology Unit at the University of Bristol, Population Health Sciences, Bristol Medical School, University of Bristol, Oakfield House, Oakfield Grove, Bristol BS8 2BN</t>
  </si>
  <si>
    <t>Effect of BMI on socioeconomic status</t>
  </si>
  <si>
    <t>Lower socio-economic position (SEP) is associated with higher body mass index (BMI) and greater risk of obesity in high-income countries. People with higher BMI are more likely to experience weight-related stigma or discrimination, lower self-esteem, and physical and mental ill-health,5–13 all of which could potentially affect social, educational and em- ployment outcomes, meaning that the relationships between social factors and BMI could be bidirectional</t>
  </si>
  <si>
    <t>An area based measure: higher scores indicate higher deprivation</t>
  </si>
  <si>
    <t>37-73</t>
  </si>
  <si>
    <t xml:space="preserve">Took SNPs from GIANT and made a GRS in UK Biobank participants for a one sample MR </t>
  </si>
  <si>
    <t>Three variants were excluded because they were known to have pleiotropic effects on other traits [rs11030104 (BDNF reward phenotypes including smok- ing), rs13107325 (SLC39A8 lipids, blood pressure), rs3888190 (SH2B1 multiple traits)]</t>
  </si>
  <si>
    <r>
      <t>Three variants were excluded because they were known to have pleiotropic effects on other traits [rs11030104 (</t>
    </r>
    <r>
      <rPr>
        <sz val="9"/>
        <color theme="1"/>
        <rFont val="AdvPS595D"/>
        <charset val="1"/>
      </rPr>
      <t>BDNF </t>
    </r>
    <r>
      <rPr>
        <sz val="9"/>
        <color theme="1"/>
        <rFont val="AdvPSSAB"/>
        <charset val="1"/>
      </rPr>
      <t>reward phenotypes including smoking), rs13107325 (</t>
    </r>
    <r>
      <rPr>
        <sz val="9"/>
        <color theme="1"/>
        <rFont val="AdvPS595D"/>
        <charset val="1"/>
      </rPr>
      <t>SLC39A8 </t>
    </r>
    <r>
      <rPr>
        <sz val="9"/>
        <color theme="1"/>
        <rFont val="AdvPSSAB"/>
        <charset val="1"/>
      </rPr>
      <t>lipids, blood pressure), rs3888190 (</t>
    </r>
    <r>
      <rPr>
        <sz val="9"/>
        <color theme="1"/>
        <rFont val="AdvPS595D"/>
        <charset val="1"/>
      </rPr>
      <t>SH2B1 </t>
    </r>
    <r>
      <rPr>
        <sz val="9"/>
        <color theme="1"/>
        <rFont val="AdvPSSAB"/>
        <charset val="1"/>
      </rPr>
      <t>multiple traits)].</t>
    </r>
  </si>
  <si>
    <t xml:space="preserve">Two-stage-least-squares regression </t>
  </si>
  <si>
    <t>MR-Egger</t>
  </si>
  <si>
    <t>Stata</t>
  </si>
  <si>
    <t>ivreg2</t>
  </si>
  <si>
    <t>Repeated using BMI GRS derived from Yengo et al (2018), which included 941 SNPs</t>
  </si>
  <si>
    <t>Several of our results from MR analyses differ considerably from our analysis using linear/logistic regression. Notably, associations of BMI with educational outcomes are far weaker when analysed using MR, and associations with social contact seen in logistic regression analyses were null in MR. This sug- gests that the linear and logistic regression results are strongly biased from reverse causality or confounding</t>
  </si>
  <si>
    <t>MR Egger suggested weak or no effect of BMI on deprivation and income, and a small positive effect on education.</t>
  </si>
  <si>
    <t>It is a relatively homoge- nous population, and our analyses were restricted to people of White European descent; generalizability of our findings may therefore be limited.</t>
  </si>
  <si>
    <t>For education, MR Egger suggested the presence of pleiotropy, which may explain the difference between these results. For the other outcomes, the differences may be attributable to lower power in MR Egger analysis compared with the main analysis.</t>
  </si>
  <si>
    <t>Annual household income</t>
  </si>
  <si>
    <t xml:space="preserve">Years in education </t>
  </si>
  <si>
    <t xml:space="preserve">Degree-level education or lower </t>
  </si>
  <si>
    <t>Skilled vs unskilled</t>
  </si>
  <si>
    <t xml:space="preserve">Employed (or self-employed) vs unemployed </t>
  </si>
  <si>
    <t xml:space="preserve">Less than weekly vs weekly or more visits from friends or family </t>
  </si>
  <si>
    <t xml:space="preserve">Participation in leisure or social activity: no activity vs any </t>
  </si>
  <si>
    <t>Confiding in others: less than weekly vs weekly or more</t>
  </si>
  <si>
    <t xml:space="preserve">Participants reporting that lived with a 'husband, wife or partner' </t>
  </si>
  <si>
    <t>Obesity and peripheral arterial disease: A Mendelian Randomization analysis</t>
  </si>
  <si>
    <t>Atherosclerosis</t>
  </si>
  <si>
    <t>10.1016/j.atherosclerosis.2015.12.034</t>
  </si>
  <si>
    <t>Ya Huang</t>
  </si>
  <si>
    <t>Yifei Zhang</t>
  </si>
  <si>
    <t>feifei-a@163.com </t>
  </si>
  <si>
    <t>Department of Endocrine and Metabolic Diseases, Rui- Jin Hospital, Shanghai Jiao Tong University School of Medicine, 197 Rui-Jin 2nd Road, Shanghai, 200025, China</t>
  </si>
  <si>
    <t>Effect of BMI on peripheral arterial disease</t>
  </si>
  <si>
    <t xml:space="preserve">Observational studies showed that obesity is a major risk factor for peripheral arterial disease. However, conventional epidemiology studies are vulnerable to residual bias from confounding factors. </t>
  </si>
  <si>
    <t xml:space="preserve">Peripheral arterial disease is characterised by narrowing and blockade of peripheral arteries </t>
  </si>
  <si>
    <t>Average 63.2</t>
  </si>
  <si>
    <t>Case/control (unclear if diabetic cohort)</t>
  </si>
  <si>
    <t>Chinese</t>
  </si>
  <si>
    <t>Wen 2012 BMI East asian both</t>
  </si>
  <si>
    <t>average 63.5</t>
  </si>
  <si>
    <t>Unclear if diabetic</t>
  </si>
  <si>
    <t>LD (unclear threshold)</t>
  </si>
  <si>
    <t>Additional models with covariates</t>
  </si>
  <si>
    <t>Took one additional SNP from 10.1038/ng.1086</t>
  </si>
  <si>
    <t>SAS</t>
  </si>
  <si>
    <t>case/contol</t>
  </si>
  <si>
    <t>&lt;0.0001</t>
  </si>
  <si>
    <t>BMI-GRS only based on common variants, which was considered to represent part of the obesity heritability, unable to assess the potential contribution of rare variants</t>
  </si>
  <si>
    <t>It is difficult to use the BMI-GRS to completely discriminate the effects of obesity from other cardiovascular risk factors on risk of PAD because of possible pleiotropic effects of SNPs in the BMI- GRS</t>
  </si>
  <si>
    <t>Created the BMI-GRS using the common variants robustly associated with BMI in East Asians; it needs to be cautious to generalize the finding to other ethnicities or ethnic groups.</t>
  </si>
  <si>
    <t>Relationship between obesity and the risk
of clinically significant depression:
Mendelian randomisation study</t>
  </si>
  <si>
    <t xml:space="preserve">The British Journal of Psychiatry </t>
  </si>
  <si>
    <t>10.1192/bjp.bp.113.130419</t>
  </si>
  <si>
    <t>Hung</t>
  </si>
  <si>
    <t>Margarita Rivera</t>
  </si>
  <si>
    <t>margarita.rivera_sanchez@kcl.ac.uk</t>
  </si>
  <si>
    <t>MRC Social Genetic and Developmental Psychiatry Centre, Institute of Psychiatry, King’s College London, London SE5 8AF, UK</t>
  </si>
  <si>
    <t>Effect of BMI on major depression</t>
  </si>
  <si>
    <t>Obesity has been shown to be associated with depression and it has been suggested that higher body mass index (BMI) increases the risk of depression and other common mental disorders. However, the causal relationship remains unclear and Mendelian randomisation, a form of instrumental variable analysis, has recently been employed to attempt to resolve this issue.</t>
  </si>
  <si>
    <t>Diagnosis of major depression was ascertained using the Schedules for Clinical Assessment in Neuropsychiatry (SCAN) interview </t>
  </si>
  <si>
    <t xml:space="preserve">White European </t>
  </si>
  <si>
    <t xml:space="preserve">All analyses were adjusted for the first five principal components of ancestry, which were calculated with EIGENSOFT </t>
  </si>
  <si>
    <t>Repeated with just FTO variant</t>
  </si>
  <si>
    <t>Of the 32 GRS SNPs, 14 were extracted from our GWAS data after applying the quality control and the other 13 were extracted using proxy SNPs. The remaining five SNPs, namely rs11847697, rs11083779, rs11165643, rs7640855 and rs1475219, were derived from the 1000 Genomes imputed data</t>
  </si>
  <si>
    <t>Single nucleotide polymorphisms with minor allele frequency 51% or showing departure from Hardy– Weinberg equilibrium (P5161075) were excluded.</t>
  </si>
  <si>
    <t>We derived a 32-SNP additive GRS from the SNPs reported by Speliotes et al15 including rs3751812 of FTO gene.</t>
  </si>
  <si>
    <t xml:space="preserve">Stata v. 12.1 </t>
  </si>
  <si>
    <t xml:space="preserve">ivprobit command </t>
  </si>
  <si>
    <t>Only prospective cohort studies can provide clear temporal relationships between exposure and outcome, whereas ours is a cross-sectional study. </t>
  </si>
  <si>
    <t>Our study was entirely based on White Europeans so our results might not generalise to other ethnicities.</t>
  </si>
  <si>
    <t xml:space="preserve">The issue of power. Unfortunately, no formal methods currently exist that satisfactorily address the estimation of required sample size in Mendelian randomisation studies but our current sample is of a comparable or larger size than previous Mendelian randomisation studies that have suggested a causal relationship between high BMI and depression.
</t>
  </si>
  <si>
    <t>Only used FTO genotype </t>
  </si>
  <si>
    <t xml:space="preserve">British Journal of Cancer </t>
  </si>
  <si>
    <t>10.1038/bjc.2016.188</t>
  </si>
  <si>
    <t>Jarvis</t>
  </si>
  <si>
    <t>Richard S Houlston</t>
  </si>
  <si>
    <t>Human Longevity Inc., La Jolla, CA 92121, USA.</t>
  </si>
  <si>
    <t>Effect of adiposity on colorectal cancer</t>
  </si>
  <si>
    <t>Observational studies have associated adiposity with an increased risk of colorectal cancer (CRC). However, such studies do not establish a causal relationship. To minimise bias from confounding we performed a Mendelian randomisation (MR) analysis to examine the relationship between adiposity and CRC.</t>
  </si>
  <si>
    <t>Colorectal cancer - CCFR1</t>
  </si>
  <si>
    <t xml:space="preserve">Orlando 2016 Colorectal cancer CCFR1 European both </t>
  </si>
  <si>
    <t>Case/control </t>
  </si>
  <si>
    <t xml:space="preserve">Stated they used Europen ancestry only but quoted N for all ancestries </t>
  </si>
  <si>
    <t>Confined the analysis to 76 SNPs that were found in European populations, and were separated by at least 500 kb.</t>
  </si>
  <si>
    <t xml:space="preserve">We used MR-Egger and inverse weighted variance regression to examine for violation (e.g., from pleiotopy) of the standard IV assumptions in our analysis </t>
  </si>
  <si>
    <t xml:space="preserve">Not discssed </t>
  </si>
  <si>
    <t>The generation of substantive IVs for highly complex traits is a major limitation of the MR-based strategy to investigate the aetiological basis of diseases like cancer.</t>
  </si>
  <si>
    <t xml:space="preserve">IVs for adult BMI we used explain 3% of the total phenotypic variation in BMI </t>
  </si>
  <si>
    <t>Colorectal cancer - CCFR2</t>
  </si>
  <si>
    <t xml:space="preserve">Orlando 2016 Colorectal cancer CCFR2 European both </t>
  </si>
  <si>
    <t>Colorectal cancer - COIN</t>
  </si>
  <si>
    <t xml:space="preserve">Orlando 2016 Colorectal cancer COIN European both </t>
  </si>
  <si>
    <t>Colorectal cancer - FIN</t>
  </si>
  <si>
    <t xml:space="preserve">Orlando 2016 Colorectal cancer FINLAND European both </t>
  </si>
  <si>
    <t>Colorectal cancer - UK1</t>
  </si>
  <si>
    <t xml:space="preserve">Orlando 2016 Colorectal cancer UK1  European both </t>
  </si>
  <si>
    <t>Colorectal cancer - Scotland1</t>
  </si>
  <si>
    <t xml:space="preserve">Orlando 2016 Colorectal cancer Scotland 1 European both </t>
  </si>
  <si>
    <t>Colorectal cancer - VQ58</t>
  </si>
  <si>
    <t xml:space="preserve">Orlando 2016 Colorectal cancer VQ58  European both </t>
  </si>
  <si>
    <t>Colorectal cancer - meta-analysis</t>
  </si>
  <si>
    <t xml:space="preserve">Orlando  2016 Colorectal cancer meta-analysis  European  both </t>
  </si>
  <si>
    <t>Mendelian randomisation analysis strongly implicates adiposity with risk of developing colorectal cancer</t>
  </si>
  <si>
    <t>Wheeler 2013 Childhood obesity European both</t>
  </si>
  <si>
    <t xml:space="preserve">We did not identify a relationship between the IVs for birth weight and CRC. Although this is less likely to be a determinant of CRC risk per se, we acknowledge that our power to demonstrate a relationship was limited. </t>
  </si>
  <si>
    <t xml:space="preserve">The influence of obesity-related factors in the etiology of renal cell carcinoma - A mendelian randomization study </t>
  </si>
  <si>
    <t>10.1371/journal.pmed.1002724</t>
  </si>
  <si>
    <t>Johansson</t>
  </si>
  <si>
    <t>Mattias Johansson</t>
  </si>
  <si>
    <t>johanssonm@iarc.fr</t>
  </si>
  <si>
    <t>International Agency for Research on Cancer (IARC), Lyon, France,</t>
  </si>
  <si>
    <t>Effect of obesity measures on renal cell carcinoma</t>
  </si>
  <si>
    <t>Several obesity-related factors have been associated with renal cell carcinoma (RCC), but it is unclear which individual factors directly influence risk</t>
  </si>
  <si>
    <t xml:space="preserve">Scelo 2017 Renal Cell Carcinoma  European both </t>
  </si>
  <si>
    <t>Correlated SNPs were excluded based on measures of linkage disequilibrium (LD) R2 &lt; 0.1</t>
  </si>
  <si>
    <t>SNPs with ambiguous strand codification (A/T or C/G) were replaced by SNPs in genetic linkage (R2 &gt; 0.8) using the proxysnps R package or were removed from the analyses if the minor allele frequency was higher than 0.4</t>
  </si>
  <si>
    <t>A priori power calculations for the MR analysis to detect an association of nominal statistical significance (P &lt; 0.05) were performed for instrumental variables explaining a range in vari-ance of a causal risk factor</t>
  </si>
  <si>
    <t xml:space="preserve">Likelihood based </t>
  </si>
  <si>
    <t>8x10-13</t>
  </si>
  <si>
    <t>Horizontal pleiotropy (PMR_PRESSO &lt; 1 × 10−4) were observed for each obesity instrument, but there was little evidence of outlier SNPs or directional pleiotropy</t>
  </si>
  <si>
    <t xml:space="preserve">well powered two-sample MR analysis that provided strong support for a role of obesity and being overweight in RCC etiology </t>
  </si>
  <si>
    <t>5x10-10</t>
  </si>
  <si>
    <t>6x10-25</t>
  </si>
  <si>
    <t xml:space="preserve">Body mass index and depressive symptoms: instrumental-variables regression with genetic risk score </t>
  </si>
  <si>
    <t xml:space="preserve">Genes, Brain and Behavior </t>
  </si>
  <si>
    <t>10.1111/j.1601-183X.2012.00846.x</t>
  </si>
  <si>
    <t>Jokela</t>
  </si>
  <si>
    <t>Markus Jokela</t>
  </si>
  <si>
    <t>markus.jokela@helsinki.fi</t>
  </si>
  <si>
    <t>Institute of Behavioural Sciences, University of Helsinki, P.O. Box 9, 00014 Helsinki, Finland</t>
  </si>
  <si>
    <t>Effect of BMI (adolescent and adult) on depressive symptoms</t>
  </si>
  <si>
    <t>The causal role of obesity in the development of depression remains uncertain</t>
  </si>
  <si>
    <t>Depressive symptoms were assessed using a modified version of Beck’s Depression Inventory</t>
  </si>
  <si>
    <t xml:space="preserve">Mean age men: 15.4, mean age women: 15.2 </t>
  </si>
  <si>
    <t>Mean age men: 26.1, mean age women: 24.8</t>
  </si>
  <si>
    <t>The rs12444979 SNP identified by Speliotes et al. (2010) was not included due to missing data</t>
  </si>
  <si>
    <t xml:space="preserve">Instrumental Variable Regression </t>
  </si>
  <si>
    <t>STATA 12.1</t>
  </si>
  <si>
    <t>Instrumented effects had lower precision than standard analysis</t>
  </si>
  <si>
    <t xml:space="preserve">The association between BMI and depressive symptoms might arise directly due to pleiotropic genetic effects that affect both the tendency to gain weight and risk of becoming depressed </t>
  </si>
  <si>
    <t>The present sample included only native Finnish individuals, so the results are unlikely to be confounded by population heterogeneity.</t>
  </si>
  <si>
    <t xml:space="preserve">Finnish </t>
  </si>
  <si>
    <t>Mean age men: 19.9, mean age women: 19.8</t>
  </si>
  <si>
    <t xml:space="preserve">Genome-wide Association Analyses in 128,266 Individuals Identifies New Morningness and Sleep Duration Loci </t>
  </si>
  <si>
    <t>10.1371/journal.pgen.1006125</t>
  </si>
  <si>
    <t>Jones</t>
  </si>
  <si>
    <t>Michael N. Weedon</t>
  </si>
  <si>
    <t>M.N.Weedon@exeter.ac.uk</t>
  </si>
  <si>
    <t>Genetics of Complex Traits, University of Exeter Medical School, Exeter, United Kingdom</t>
  </si>
  <si>
    <t>Effect of BMI on sleep traits</t>
  </si>
  <si>
    <t>Disrupted circadian rhythms and reduced sleep duration are associated with several human diseases, particularly obesity and type 2 diabetes</t>
  </si>
  <si>
    <t>Self-reported chronotype (morning/evening person)</t>
  </si>
  <si>
    <t>White british</t>
  </si>
  <si>
    <t xml:space="preserve">Quote N for entire GIANT consortium </t>
  </si>
  <si>
    <t>Three variants were excluded from the score due to potential plei- otropy (rs11030104 [BDNF reward phenotypes], rs13107325 [SLC39A8 lipids, blood pressure], rs3888190 [SH2B1 multiple traits])</t>
  </si>
  <si>
    <t>5x10-8 (Did not include those that only reached genome-wide levels of statistical confidence in one sex or one stratum only)</t>
  </si>
  <si>
    <t xml:space="preserve">Three variants were excluded due to being out of HWE (rs17001654, rs2075650 and rs9925964) </t>
  </si>
  <si>
    <t xml:space="preserve">SNPs were excluded that only met GWAS significance in one sex/strata, if there was potential pleiotropy, if known to be classified as a secondary signal within a locus, if they were out of HWE or if not present in imputed data </t>
  </si>
  <si>
    <t xml:space="preserve">Two-stage least squares </t>
  </si>
  <si>
    <t>Not discussed due to results not reaching significance thresholds in main analysis</t>
  </si>
  <si>
    <t>STATA 13.1</t>
  </si>
  <si>
    <t>8.2x10-2</t>
  </si>
  <si>
    <t>Chronotype and sleep duration were self-reported and are subject to reporting bias. We did not find any evidence that overall chronotype or sleep duration causally lead to obesity or type 2 diabetes</t>
  </si>
  <si>
    <t>The identified variants only account for a small amount of the variation in chronotype and sleep duration and we therefore had limited power to detect an effect of these variants on BMI</t>
  </si>
  <si>
    <t xml:space="preserve">Self-reported sleep duration </t>
  </si>
  <si>
    <t>4.1x10-1</t>
  </si>
  <si>
    <t>Binary phenotype: &lt;7 hours vs. 7-8 hours</t>
  </si>
  <si>
    <t>9.5x10-1</t>
  </si>
  <si>
    <t xml:space="preserve">Binary phenotype: &gt;8 hours vs. 7-8 hours </t>
  </si>
  <si>
    <t>2.9x10-1</t>
  </si>
  <si>
    <t>IVW</t>
  </si>
  <si>
    <t>6.54x10-2</t>
  </si>
  <si>
    <t>The MR-Egger method, however, accounts for the fact that genetic variants could be pleiotropic and may influence the outcome via path- ways other than through the exposure</t>
  </si>
  <si>
    <t>6.25x10-1</t>
  </si>
  <si>
    <t>4.47x10-2</t>
  </si>
  <si>
    <t xml:space="preserve">IVW </t>
  </si>
  <si>
    <t>6.19x10-1</t>
  </si>
  <si>
    <t xml:space="preserve">The association between weight at birth and breast cancer risk revisited using Mendelian randomisation </t>
  </si>
  <si>
    <t xml:space="preserve">European Journal of Epidemiology </t>
  </si>
  <si>
    <t>10.1007/s10654-019-00485-7</t>
  </si>
  <si>
    <t>Kar</t>
  </si>
  <si>
    <t>Siddhartha P. Kar</t>
  </si>
  <si>
    <t xml:space="preserve">sk718@medschl.cam.ac.uk </t>
  </si>
  <si>
    <t>Department of Public Health and Primary Care, University of Cambridge, Cambridge, UK</t>
  </si>
  <si>
    <t>Effect of birth weight on breast cancer risk</t>
  </si>
  <si>
    <t>Observational studies suggest that higher birth weight is associated with increased risk of breast cancer in adult life</t>
  </si>
  <si>
    <t>Defined in GWAS</t>
  </si>
  <si>
    <t xml:space="preserve">Michailidou  2017 Breast Cancer  European and East Asian  female </t>
  </si>
  <si>
    <t xml:space="preserve">Horikoshi 2016 Birth weight  European both </t>
  </si>
  <si>
    <t xml:space="preserve">Took 41 of the 49 SNPs that were not associated with birth length, adult height, adult BMI, age at menarche, age at menopause, age at first birth, number of children ever born at P &lt; 5x10-8 </t>
  </si>
  <si>
    <t xml:space="preserve">26 SNPs, proxy SNPs in linkage disequilibrium with the BW-associ- ated lead SNP (r2 &gt; 0.6 in European samples) </t>
  </si>
  <si>
    <t xml:space="preserve">A priori power to detect an association at a significance level of 0.05 was calculated using an online tool (https://sb452.shinyapps.io/power) </t>
  </si>
  <si>
    <t>Consistent with main analysis - Sensitivity analyses using four alternative methods and three alternative IVs, including an IV with 59 of the 60 BW-associated SNPs, yielded similar results.</t>
  </si>
  <si>
    <t xml:space="preserve">R </t>
  </si>
  <si>
    <t xml:space="preserve">TwoSampleMR package </t>
  </si>
  <si>
    <t>lack of strong associations between the other birth weight SNPs and age at first birth and number of children ever born, not being able to adjust for these two putative breast cancer risk factors in our multivariable MR is highly unlikely to have substantially altered the overall conclusion from our MR study.</t>
  </si>
  <si>
    <t>The BW-associated lead SNP at the 41 loci did not show genome-wide significant pleiotropic associations</t>
  </si>
  <si>
    <t>Data on the association between BW and breast cancer risk in non-European populations is scarce</t>
  </si>
  <si>
    <t>Genetic IV with maximum power (59-SNP IV) explained only 2% of the variance of BW, Horikoshi et al. study excluded individuals with extremes of BW (for the UK Biobank, which contributed nearly half the European sample, this was defined as &lt; 2500 g or &gt; 4000 g). Thus, the genetic IV we used may not adequately capture common genetic variants that only specifically affect the extremes of BW</t>
  </si>
  <si>
    <t xml:space="preserve">27 SNPs, proxy SNPs in linkage disequilibrium with the BW-associ- ated lead SNP (r2 &gt; 0.6 in European samples) </t>
  </si>
  <si>
    <t xml:space="preserve">28 SNPs, proxy SNPs in linkage disequilibrium with the BW-associ- ated lead SNP (r2 &gt; 0.6 in European samples) </t>
  </si>
  <si>
    <t xml:space="preserve">Using Mendelian randomization to investigate a possible causal relationship between adiposity and increased bone mineral density at different skeletal sites in children </t>
  </si>
  <si>
    <t>10.1093/ije/dyw079</t>
  </si>
  <si>
    <t>Kemp</t>
  </si>
  <si>
    <t>David M Evans</t>
  </si>
  <si>
    <t>d.evans1@uq.edu.au</t>
  </si>
  <si>
    <t xml:space="preserve"> University of Queensland Diamantina Institute, Level 5 Translational Research Institute, Woolloongabba, Brisbane 4102, QLD, Australia</t>
  </si>
  <si>
    <t>Effect of adiposity on bone mineral density</t>
  </si>
  <si>
    <t>Lean mass is positively associated with bone mineral density (BMD). However, the relationship between adiposity and BMD is more controversial. In particu- lar, it is unclear if the observational association between the two reflects a causal effect of fat mass on BMD.</t>
  </si>
  <si>
    <t xml:space="preserve">Dual-energy X-ray absoptiometry (DXA) measures of BMD were derived for this region of interest </t>
  </si>
  <si>
    <t>mean 9.9</t>
  </si>
  <si>
    <t>Sex and age were included as covariates in order to generate estimates from the IV analyses that were comparable to those from the observational regressions</t>
  </si>
  <si>
    <t>Illumina HumanHap550 quad genome-wide SNP genotyping platform</t>
  </si>
  <si>
    <t xml:space="preserve">r²  values for SNPs given in supplementary tables </t>
  </si>
  <si>
    <t>Only SNPs that passed an exact test of Hardy– Weinberg equilibrium (P &gt; 5 x10-7) were considered for analysis</t>
  </si>
  <si>
    <t>Two-stage least squares</t>
  </si>
  <si>
    <t>R version 3.02</t>
  </si>
  <si>
    <t>Findings would benefit from replication in a larger sample of individuals as well as utilizing SNPs that are specific (and strongly associated with) lean or fat mass.</t>
  </si>
  <si>
    <t>Employed two statistical procedures to mitigate concerns due to horizontal pleiotropy: MR Egger regression and multivariable MR.</t>
  </si>
  <si>
    <t>EIGENSTRAT analysis revealed no additional obvious population stratification</t>
  </si>
  <si>
    <t xml:space="preserve">Used BMI SNPs for fat mass </t>
  </si>
  <si>
    <t xml:space="preserve">Lifetime body mass index and later atherosclerosis risk in young adults: examining causal links using Mendelian randomization in the Cardiovascular Risk in Young Finns study </t>
  </si>
  <si>
    <t xml:space="preserve">European Heart Journal </t>
  </si>
  <si>
    <t>10.1093/eurheartj/ehn252</t>
  </si>
  <si>
    <t>Kivima ̈ki</t>
  </si>
  <si>
    <t>Mika Kivima ̈ki</t>
  </si>
  <si>
    <t>m.kivimaki@ucl.ac.uk</t>
  </si>
  <si>
    <t>Department of Epidemiology and Public Health, University College London, 1-19 Torrington Place, London WC1E 6BT, UK</t>
  </si>
  <si>
    <t>Effect of BMI on atherosclerosis traits</t>
  </si>
  <si>
    <t xml:space="preserve">Limitations of observational cohort studies to determine causal associations between risk factors and important chronic diseases such as coronary heart disease are well documented </t>
  </si>
  <si>
    <t xml:space="preserve">Carotid arteries imaged via ultrasound </t>
  </si>
  <si>
    <t>24-39</t>
  </si>
  <si>
    <t xml:space="preserve">Caucasian </t>
  </si>
  <si>
    <t>3-39</t>
  </si>
  <si>
    <t>Hardy–Weinberg equilibrium (P . 0.20)</t>
  </si>
  <si>
    <t>Stata 9.2</t>
  </si>
  <si>
    <t xml:space="preserve">Repeated in a sample of simulated data with larger sample size </t>
  </si>
  <si>
    <t>Wider confidence intervals for effect estimates from instrumental variables analysis compared with those obtained from the standard regression models demonstrate a drawback</t>
  </si>
  <si>
    <t>It is possible that FTO has other direct phenotypic effects in addition to those on BMI, and it is these that influence the outcomes</t>
  </si>
  <si>
    <t>Life course measures were based on repeated assessments in 1980, 1983, 1986 and 2001. Measurements of blood pressure were taken with the participant in the sitting position after 5 min rest with a mercury sphygmomanometer</t>
  </si>
  <si>
    <t xml:space="preserve">24-39 </t>
  </si>
  <si>
    <t>Standard enzymatic methods were used for plasma glucose concentrations</t>
  </si>
  <si>
    <t>Insulin resistance was estimated according to the homeostasis model as the product of fasting glucose and insulin divided by the constant 22.5, i.e. the HOMA index.</t>
  </si>
  <si>
    <t xml:space="preserve">Examining Overweight and  Obesity as Risk Factors for Common Mental Disorders Using Fat Mass and Obesity-Associated (FTO) Genotype-Instrumented Analysis </t>
  </si>
  <si>
    <t>10.1093/aje/kwq444</t>
  </si>
  <si>
    <t>Effect of adiposity on bone common mental health problems</t>
  </si>
  <si>
    <t>It is well established that obesity is a risk factor for cardiovascular disease, certain cancers, and premature mortality, but it is unclear whether it also increases the risk of common mental health problems, such as depression and anxiety. Examined the relation between long-term obesity and common mental disorders (CMD) by utilizing the known relation between fat mass and obesity-associated (FTO) genotype and body mass index (BMI; weight (kg)/height (m)2)</t>
  </si>
  <si>
    <t xml:space="preserve">Standardised assessment of symptoms of depression and anxiety </t>
  </si>
  <si>
    <t>35-55</t>
  </si>
  <si>
    <t xml:space="preserve">Mean: 43.8 </t>
  </si>
  <si>
    <t>The genotype frequencies did not deviate from Hardy-Weinberg equilibrium (P =0.90)</t>
  </si>
  <si>
    <t>FTO (rs1421085)</t>
  </si>
  <si>
    <t>Stata 10</t>
  </si>
  <si>
    <t>Findings were based on self-reported common mental health disorders, in the instrumental-variables models, the effects of BMI (per 1-unit increase) and other adiposity measures on CMD were imprecisely estimated because of the limited variance in genetic instruments (the difference in mean BMI between extreme genotype groups was less than 1 unit)</t>
  </si>
  <si>
    <t>While protein biomarkers have a single, proximal associated gene, obesity is influenced by multiple genes which may also affect other phenotypes (42). In this study, the direct FTO-CMD link, which was not accounted for by measured adiposity, suggests that the exclusion restriction assumption might not have been met.</t>
  </si>
  <si>
    <t>Study benefitted from its large sample size</t>
  </si>
  <si>
    <t>Mean: 43.8</t>
  </si>
  <si>
    <t xml:space="preserve">Multivariable-adjusted Instrumental Variable Regression </t>
  </si>
  <si>
    <t>Multivariable analysis adjusted for age, marital status, socioeconomic position, chronic illness, coronary heart disease, diabetes, use of antidepressants, alcohol intake, physical activity, and smoking. Men with missing data on any of the variables were excluded.</t>
  </si>
  <si>
    <t xml:space="preserve">men </t>
  </si>
  <si>
    <t>Data set used for imputation (1K, HapMap, HRC, Bespoke, Sequence data, Unimputed array data, other)</t>
  </si>
  <si>
    <t>Genetic Analysis of Venous Thromboembolism in UK Biobank Identifies the ZFPM2 Locus and Implicates Obesity as a Causal Risk Factor</t>
  </si>
  <si>
    <t>Circulation: Cardiovascular Genetics</t>
  </si>
  <si>
    <t>10.1161/CIRCGENETICS.116.001643</t>
  </si>
  <si>
    <t>Klarin</t>
  </si>
  <si>
    <t>Program in Medical and Population Genetics, Broad Institute, Center for Human Genetics Research, Massachusetts General Hospital, 185 Cambridge Street, CPZN 5.252, Boston, MA 02114</t>
  </si>
  <si>
    <t>Effect of body mass idnex on venous thromboembolism (VTE)</t>
  </si>
  <si>
    <t>Venous thromboembolism is a leading cause of cardiovascular-related mortality and a disorder with significant genetic predisposition. The genetic determinants of the disease remain under active investigation.</t>
  </si>
  <si>
    <t>Individuals were defined as a VTE case based on at least one of the following criteria: 1. VTE ascertained at baseline by self-report, followed by a verbal interview with a trained nurse to confirm diagnosis; 2. Hospitalization for ICD-10 Code I80.1 or I80.2 - phlebitis and thrombophlebitis of the  femoral vein or other deep vessels of lower extremities; 3. Hospitalization for ICD-10 Code I82.2 - embolism and thrombosis of vena cava; 4. Hospitalization for ICD-10 Code I26.0 or I26.9 - pulmonary embolism with or without acute cor pulmonale; 5. Hospitalization for OPCS-4 Procedures Codes L79.1 or L90.2 - open venous thrombectomy of lower limb vein or inferior vena cava filter insertion.</t>
  </si>
  <si>
    <t>11-108</t>
  </si>
  <si>
    <t>European ancestries</t>
  </si>
  <si>
    <t>BMI was adjusted for age, age-squared and sex then inverse normal transformed</t>
  </si>
  <si>
    <t>UK Biobank study - used UK Bileve and UK Bioban Axiom Array - reference panel for imputation was 1000 Genomes and UK10K combined</t>
  </si>
  <si>
    <t>No sensitivity analyses conducted</t>
  </si>
  <si>
    <t>None discussed in the context of MR. General limtiations include focus on participants of European ancestry within UK Biobank and therefore results may not be generalizable to other populations.</t>
  </si>
  <si>
    <t>The associations were conducted in a manner that is similar to a TSLS but unclear. Authors looked at a one-standard deviation increase in genetically elevated and standardised BMI, with standard deviation increase being 4.6kg/m^2</t>
  </si>
  <si>
    <t>Obesity as a causal risk factor for deep venous thrombosis: a Mendelian randomization study</t>
  </si>
  <si>
    <t>10.1111/joim.12299</t>
  </si>
  <si>
    <t>Klovaite</t>
  </si>
  <si>
    <t>Børge G. Nordestgaard</t>
  </si>
  <si>
    <t>Effect of body mass index on deep venous thrombosis</t>
  </si>
  <si>
    <t>Obesity has been associated in numerous studies with an approximate doubling of the risk of venous thromboembolism. However, whether this represents a causal association is unknown</t>
  </si>
  <si>
    <t>All first DVT alone were recorded. In both studies, data on diagnoses of DVT [according to World Health Organization International Classification of Diseases, eighth revision (ICD-8) codes</t>
  </si>
  <si>
    <t xml:space="preserve">Unclear </t>
  </si>
  <si>
    <t xml:space="preserve">Copenhagen City Heart Study and the Copenhagen General Population Study. </t>
  </si>
  <si>
    <t>F-statistic = 118; R2 = 0.3%</t>
  </si>
  <si>
    <t>Stata version 12</t>
  </si>
  <si>
    <t>1kg/m^2</t>
  </si>
  <si>
    <t>As participation rates were 45% and 61% in the two studies, it is possible that less healthy and obese individuals were less likely to participate compared with healthy individuals of normal weight. Such a potential bias would probably be nondifferential, particularly for FTO genotype and therefore is unlikely to explain our results. A further limitation is that we were not able to demonstrate a statistically significant association between two other BMI-associated loci, MC4R (rs17782313) and TMEM18 (rs6548238), and risk of DVT alone or complicated by PE; however, these genotypes have been shown to have even less effect on BMI than the FTO genotype and therefore less statistical  power. It could also be argued that inclusion of only white subjects of Danish descent is a limitation of this study; however, we are not aware of any evidence to suggest that our findings should not be applicable to most races in most countries. The control function estimator, or adjusted twostage odds ratios method, gives a valid test of the null hypothesis, but interpretation and comparison of the magnitude of odds ratios are limited.</t>
  </si>
  <si>
    <t>Sample size was a major limitation here and really unclear as to how many people had the exposure/outcome measured. Specifically, the total sample of Copenhagen City Heart Study and Copenhagen General Population study combined is 87574. Of these,  86267 had genetic information and 86112 of these had BMI available. In the first paragraph of the results, the authors say that 2158 individuals had the outcome (DVT); however, when you add up the numbers of individuals with DVT stratified by normal weight, overweight, moderate obesity and severe obesity, there are 1859 individuals with DVT. The third number is different than what is stated in the figure of results (they say 396 rather than 369, so it's unclear how many people actually have the disease). Lastly, in their MR results, they do not say how many people the results include and therefore I can't tell how many cases/controls there are in any analysis. They also only show results for FTO but in the supplement, they look at both FTO and MC4R and an allele score of both of them (which is mentioned throughout but isn't in the main tables/figures).</t>
  </si>
  <si>
    <t>All DVT complicated by PE events were recorded. In both studies, data on diagnoses of DVT [according to World Health Organization International Classification of Diseases, eighth revision (ICD-8) codes.</t>
  </si>
  <si>
    <t>Sample size was a major limitation here and really unclear as to how many people had the exposure/outcome measured. Specifically, the total sample of Copenhagen City Heart Study and Copenhagen General Population study combined is 87574. Of these,  86267 had genetic information and 86112 of these had BMI available. In the first paragraph of the results, the authors say that 299 individuals had the outcome (DVT with PE); however, when you add up the numbers of individuals with DVT stratified by normal weight, overweight, moderate obesity and severe obesity, there are 299 individuals with DVT and PE. Lastly, in their MR results, they do not say how many people the results include and therefore I can't tell how many cases/controls there are in any analysis. They also only show results for FTO but in the supplement, they look at both FTO and MC4R and an allele score of both of them (which is mentioned throughout but isn't in the main tables/figures).</t>
  </si>
  <si>
    <t>Type 2 diabetes, glucose, insulin, BMI, and ischemic stroke subtypes: Mendelian randomization study</t>
  </si>
  <si>
    <t>Neurology</t>
  </si>
  <si>
    <t>10.1212/WNL.0000000000004173</t>
  </si>
  <si>
    <t>Larsson</t>
  </si>
  <si>
    <t>Susanna Larsson</t>
  </si>
  <si>
    <t>Susanna.Larsson@ki.se</t>
  </si>
  <si>
    <t>Stroke Research Group, University of Cambridge, UK and Unit of Nutritional Epidemiology, Institute of Environmental Medicine, Karolinska Institutet, Stockholm</t>
  </si>
  <si>
    <t>Effect of body mass index, type 2 diabetes, fasting glucose, and fasting insulin on ischemic stroke subtypes</t>
  </si>
  <si>
    <t>Stroke is one of the leading causes of disability and death worldwide. The burden of stroke is projected to increase considerably in the next decades. Hence, there is a need to develop effective prevention strategies for stroke, which necessitates a better understanding of the underlying risk factors</t>
  </si>
  <si>
    <t>Strokes defined by the Trial of Org 10172 in Acute Stroke Treatment (TOAST) classification system with confirmation with brain imaging</t>
  </si>
  <si>
    <t>Traylor/Meschia 2012/2013 Stroke European both</t>
  </si>
  <si>
    <t>They excluded overlapping participants (but not clear how many or who else was removed) - plus, the numbers quoted in column S ("In the consortium/OG GWAS: size/case") are the total number of cases rather than subtype specific</t>
  </si>
  <si>
    <t>Bonferroni-correction of 0.05/16 = 0.003</t>
  </si>
  <si>
    <t>1SD</t>
  </si>
  <si>
    <t xml:space="preserve">Because our MR study had limited statistical power to detect such a small increase in risk, we cannot rule out the possibility of a causal association between BMI and ischemic stroke. And they discuss general limitations including pleiotropy, canalization, population stratification, binary exposures and monotonicity assumption, variance explained (eg &lt;3% in BMI) and therefore limited power. </t>
  </si>
  <si>
    <t>Pleiotropy (i.e., the genetic association with the outcome is through a different causal pathway and not via the risk factor of interest) could have influenced our results.</t>
  </si>
  <si>
    <t>We cannot entirely rule out population stratification as a source of bias in this study. Nevertheless, restriction of the data to largely European-descent individuals reduced potential bias due to population stratification.</t>
  </si>
  <si>
    <t>We cannot exclude that the lack of significant associations of fasting glucose, fasting insulin, and BMI with ischemic stroke subtypes is due to insufficient statistical power.</t>
  </si>
  <si>
    <t>Note that the sample sizes in the contributing GWAS are difficult to extract</t>
  </si>
  <si>
    <t>Thus, we cannot exclude that the lack of significant associations of fasting glucose, fasting insulin, and BMI with ischemic stroke subtypes is due to insufficient statistical power.</t>
  </si>
  <si>
    <t>Genetic association between adiposity and gout: a Mendelian randomization study</t>
  </si>
  <si>
    <t>Rhematology</t>
  </si>
  <si>
    <t>10.1093/rheumatology/key229</t>
  </si>
  <si>
    <t>susanna.larsson@ki.se</t>
  </si>
  <si>
    <t xml:space="preserve">Unit of Nutritional, Epidemiology, Institute of Environmental Medicine, Karolinska, Institutet, 171 77 Stockholm, Sweden. </t>
  </si>
  <si>
    <t>Effect of body mas index and waist hip ratio adjusted for body mass index on gout and serum urate concentrationusing</t>
  </si>
  <si>
    <t>Gout inflicts substantial morbidity by causing severe pain and is associated with an increased risk of death and is paralleled with the rise in obesity trend, suggesting excess adiposity may be a risk factor for gout but the literature is inconsistent.</t>
  </si>
  <si>
    <t>Usually by questionnaire of gout or medication but defined differently</t>
  </si>
  <si>
    <t>Kottgen 2013 Gout European Both</t>
  </si>
  <si>
    <t>Both in Locke paper</t>
  </si>
  <si>
    <t>They seem to use information from all ancestries for their main analyses but then restrict to the SNPs associated with each exposure within just Europeans for a sensitivity analyses to check that population stratification wasn't a problem</t>
  </si>
  <si>
    <t>In the Locke paper, the used a distance criterion of +/- 500kb surround in each GWAS peak at 5 x 10e-8</t>
  </si>
  <si>
    <t>Not in the GWAS but in the current paper, authors used weighted median and MR-Egger regression plus heterogeneity statistics using Cochran's Q test</t>
  </si>
  <si>
    <t>Stata version 14.1</t>
  </si>
  <si>
    <t>Bonferroni-correction of 0.05/14 = 0.0125 to reflect two adiposity measures and two outcomes</t>
  </si>
  <si>
    <t>8.4x10e-9</t>
  </si>
  <si>
    <t>We could not assess the associations of adiposity with gout and serum urate concentrations separately for men and women, with potentially different fat accumulation in different locations.</t>
  </si>
  <si>
    <t xml:space="preserve">The possibility that pleiotropy (i.e. the genetic association with the outcome is through a different causal pathway and not through the exposure of interest) may have influenced the results cannot entirely be ruled out. However, the genetic association between BMI and risk of gout was similar in sensitivity analyses and there was no evidence of pleiotropy. </t>
  </si>
  <si>
    <t xml:space="preserve">Bias due to population stratification is unlikely to explain the observed associations because BMI was positively associated with gout and serum urate concentrations in analyses restricted to data from 77 SNPs associated with BMI in European-ancestry individuals. </t>
  </si>
  <si>
    <t>Both in Shungin paper</t>
  </si>
  <si>
    <t>MATT - Not mentioned; having said that - I think the number in column AC ("N" from original GWAS is wrong). In the Shungin paper, they say they have information from 142762 with GWAS data and 81697 with Metabochip = 224459</t>
  </si>
  <si>
    <t>Those that were genome-wide significant within all ancestries (49) then limited to the SNPs found in only European individuals (39).</t>
  </si>
  <si>
    <t>MATT - not mentioned but I think the 49 is correct though</t>
  </si>
  <si>
    <t>Just a note that the figure says that the odds ratio for gout is 0.96 but the table says 0.97</t>
  </si>
  <si>
    <t>Usually obtained via serum measurements but defined differently between studies</t>
  </si>
  <si>
    <t>Kottgen 2013 Urate levels European Both</t>
  </si>
  <si>
    <t>1.6x10e-36</t>
  </si>
  <si>
    <t>This is their sensitivity analyses - where the authors restrict to the SNPs associated with each exposure within just Europeans to check that population stratification wasn't a problem</t>
  </si>
  <si>
    <t>3.4x10e-7</t>
  </si>
  <si>
    <t>Shungin 2015 WHRadjBMI European adults both</t>
  </si>
  <si>
    <t>Liver fat content, non-alcoholic fatty liver disease, and ischaemic heart disease: Mendelian randomization andmeta-analysis of 279 013 individuals</t>
  </si>
  <si>
    <t>10.1093/eurheartj/ehx662</t>
  </si>
  <si>
    <t>Lauridsen</t>
  </si>
  <si>
    <t>Anne Tybjærg-Hansen</t>
  </si>
  <si>
    <t>anne.tybjaerg.hansen@regionh.dk</t>
  </si>
  <si>
    <t>Department of Clinical Biochemistry, Rigshospitalet, Blegdamsvej 9, 2100 Copenhagen, Denmark</t>
  </si>
  <si>
    <t>Effect of liver fat content or a diagnosis of non-alcoholic fatty liver disease on Ischemic heart disease</t>
  </si>
  <si>
    <t xml:space="preserve">Non-alcoholic fatty liver disease (NAFLD) has reached epidemic proportions and now affects ~25% of adult Europeans. Observational studies have suggested NAFLD is associated with cardiovascular diseases but also may be due to shared underlyingfactors (confounding). </t>
  </si>
  <si>
    <t>Diagnosis of ischemic heart disease by ICD8 (410-414) and ICD10 (I20-I25) from National Danish Patient Registry and National Danish Cause of Death Registry</t>
  </si>
  <si>
    <t>European - Copenhagen General Population Study and Copenhagen City Heart Study combined</t>
  </si>
  <si>
    <t>Liver fat estimated with liver attenuation on computerized tomography</t>
  </si>
  <si>
    <t>They just mention two SNPs (one in the PNPLA3 locus called rs738409 and one in the TM6SF2 locus called E167K) from the following two studies: Romeo et al. Genetic variation in PNPLA3 confers susceptibility to nonalcoholic fatty liver disease. And Kozlitina et al. Exome-wide association study identifies a TM6SF2 variant that confers susceptibility to nonalcoholic fatty liver disease</t>
  </si>
  <si>
    <t>They used sex- and age-adjusted linear regression analysis to look at the association between the SNPs in a score with liver fat in the 1439 participants. Then logistic regression was used to calculate odds ratio of M-allele causal association with IHD adjusted for age, sex and study among the 94708. The genetic effect of high liver fat content of IHD was determined with Wald ratio.</t>
  </si>
  <si>
    <t>Chi-squared</t>
  </si>
  <si>
    <t>2 - PNPLA3 rs783409 and TM6SF2 E16K rs58542969</t>
  </si>
  <si>
    <t>F-statistic = 15</t>
  </si>
  <si>
    <t>Stata/SE12.0</t>
  </si>
  <si>
    <t>1 M-allele change in liver fat content (they never say the per-allele increase in liver fat but they do present the mean liver fat content with the genotype)</t>
  </si>
  <si>
    <t>Measurements of liver fat content were only available on 1439 individuals, a small subset of the total cohort. Due to the modest risk of radiation these individuals were older (inclusion criteria &gt;40 years) than those not CT scanned. However, the association between PNPLA3 I148M and liver fat content is firmly established for all age groups, and age-related modifications of its effect size have not been reported. In agreement, age was not a confounder of the per M-allele change in PNPLA3 genotype in this study. An assumption of our study is that the steatogenic effect of the PNPLA3 I148M variant applies to the entire cohort and to the participants from the IHD GWAS. This is likely a reasonable assumption, given the strong phenotypic effect of the variant. Only 633 (0.7% of the cohort) in the Danish studies had International Classification of Diseases (ICD)-defined NAFLD. There are several potential explanations for this low prevalence. Note - this was an impact of liver fat (not adiposity) on IHD (they did some other outcomes but didn't report the MR analysis results from the other outcomes. First, the registry-based method used to define the endpoint (ICD code received in a hospital setting) likely means that we mainly captured the subset of symptomatic NAFLD patients. Second, until recently, NAFLD was not widely recognized clinically, likely causing
the disease to be underdiagnosed. Third, the median BMI in the Danish cohorts was 26 kg/m2, lower than what is  typically seen in American cohorts. Supporting the validity of the ICD-based NAFLD endpoint used here is the fact that PNPLA3 I148M was strongly associated with the endpoint, with odds ratios of comparable magnitude
to those reported in previous studies that used imaging to define NAFLD</t>
  </si>
  <si>
    <t>We used only one functional variant as a genetic instrument for liver fat. Confirming the null association with IHD for NAFLD associated variants in other genes without effects on lipids and lipoproteins or other risk factors for IHD would be ideal. However, PNPLA3 I148M is so far the strongest, and the only widely replicated genetic risk factor for NAFLD. No strong associations with PNPLA3 I148M have been reported for other traits, although we could confirm marginal associations with HDL cholesterol and with red blood cell traits. ICAM1 was not measured in this study. Nevertheless, we cannot entirely rule out associations with factors that are not routinely measured (e.g. metabolomic traits). Importantly, any such associations would likely be directly caused by the M-allele, the so-called vertical pleiotropy, which is less problematic than horizontal pleiotropy in an MR setting.</t>
  </si>
  <si>
    <t>We mainly studied individuals of European descent, potentially reducing the generalizability of our findings</t>
  </si>
  <si>
    <t>Using genetic loci to understand the relationship between adiposity and psychological distress: a Mendelian Randomization study in the Copenhagen General Population Study of 53 221 adults</t>
  </si>
  <si>
    <t>10.1111/j.1365-2796.2011.02343.x</t>
  </si>
  <si>
    <t xml:space="preserve">Lawlor </t>
  </si>
  <si>
    <t>Debbie A. Lawlor</t>
  </si>
  <si>
    <t>D.A.lawlor@bristol.ac.uk.</t>
  </si>
  <si>
    <t>MRC Centre for Causal Analyses in Translational Epidemiology, University of Bristol, OakfieldHouse,OakfieldGrove,BS82BN,UK</t>
  </si>
  <si>
    <t>Effect of body mass index and waist hip ratio on psychological distress</t>
  </si>
  <si>
    <t>An association between greater levels of adiposity and psychological distress or disorders, including depression and anxiety, has been reported in several publications, but the direction and nature of these associations remains unclear</t>
  </si>
  <si>
    <t>Questionnaire - "do you often feel nervous or stressed"</t>
  </si>
  <si>
    <t>20-99</t>
  </si>
  <si>
    <t>European - Copenhagen General Population Study</t>
  </si>
  <si>
    <t>20-100+ within the study</t>
  </si>
  <si>
    <t>They just mention two SNPs (the FTO rs9939609 and the MC4R rs17782313 variants) but don't reference anything</t>
  </si>
  <si>
    <t xml:space="preserve">Age- and sex-standardized z-scores for BMI </t>
  </si>
  <si>
    <t>1 - FTO rs9939609</t>
  </si>
  <si>
    <t>F-statistic with FTO and BMI - 85</t>
  </si>
  <si>
    <t>Stata version 11</t>
  </si>
  <si>
    <t>1 SD - age and sex standardized z-score</t>
  </si>
  <si>
    <t>A key underlying instrumental variables assumption for causal analyses is that there is no link between the genetic loci and outcomes other than through their associations with the risk factor of interest (BMI and WHR here). This might be violated by population stratification, pleiotropic effects or canalization.</t>
  </si>
  <si>
    <t xml:space="preserve">Neither genotype has been found to be robustly associated with depression in genome-wide association studies. Second, the two genetic variants that we have used as instrumental variables are on different chromosomes and are independently of each other in their associations with BMI and WHR. Whilst the detailed functions of MC4R and FTO are unknown, they are likely to act on different biological pathways to affect BMI ⁄WHR. Despite this, they produce similar instrumental variable estimates. It would be surprising to get these very similar instrumental variable estimates if they were both acting directly (over and above via their effects on BMI ⁄WHR) on outcomes as it would assume that they produced a direct effect on psychological distress that for each (and despite different associations with BMI ⁄WHR) perfectly matched the indirect effect via BMI ⁄WHR to give the same (biased) instrumental variable estimate [41]. However, we acknowledge that we cannot exclude a direct effect of the genotypes on our outcomes (i.e. other than via their association with BMI ⁄WHR). </t>
  </si>
  <si>
    <t>Since this cohort, consisted ofwhite individuals all of Danish descent, population stratification is unlikely.</t>
  </si>
  <si>
    <t>Questionnaire - "Do you have the feeling that you have not accomplished very much recently?"</t>
  </si>
  <si>
    <t>Questionnaire - "Do you feel like giving up?"</t>
  </si>
  <si>
    <t>Questionnaire - "Do you currently use antidepressants, sedatives or relaxing pills?"</t>
  </si>
  <si>
    <t>F-statistic with FTO and WHR - 28. For MC4R and both FTO and MC4R, the F-statistics were 5 and 16 for WHR so authors didn't do this analysis.</t>
  </si>
  <si>
    <t>1 - MC4R rs17782313</t>
  </si>
  <si>
    <t>F-statistic with MC4R and BMI - 24</t>
  </si>
  <si>
    <t>2 - FTO rs9939609 and MC4R rs17782313</t>
  </si>
  <si>
    <t xml:space="preserve">Sargan type test of over-identification to check that the multiple instruments are jointly valid and provide the same causal estimates when used alone or in combination. </t>
  </si>
  <si>
    <t>F-statistic with FTO and MC4R and BMI - 55</t>
  </si>
  <si>
    <t>Causal association of body mass index with hypertension using a Mendelian randomization design</t>
  </si>
  <si>
    <t>Medicine</t>
  </si>
  <si>
    <t>10.1097/MD.0000000000011252</t>
  </si>
  <si>
    <t>Lee</t>
  </si>
  <si>
    <t>Yun-Chul Hong</t>
  </si>
  <si>
    <t>ychong1@snu.ac.kr</t>
  </si>
  <si>
    <t>Department of Preventive Medicine, Seoul National University College of Medicine, 103 Daehakro, Jongrogu, Seoul 110-744, Republic of Korea</t>
  </si>
  <si>
    <t>Effect of body mass index on hypertension</t>
  </si>
  <si>
    <t>Observational studies have shown that obesity is a major risk factor for hypertension, but unmeasured confounding factors may exist.</t>
  </si>
  <si>
    <t>Defined as SBP &gt;= 140 or DBP &gt;=90mmHg and taking antihypertensive drugs during the 10-year follow up</t>
  </si>
  <si>
    <t>Koren ancestry - Ansan/Ansung population from KOGES</t>
  </si>
  <si>
    <t>Despite discussing the MR methodology, they only show the results in a figure that doesn't include the effect estimates... What I can extract is the analyses where they performed direct G-D association in 4 models - (1) unadjusted; (2) adjusted for age and sex; (3) adjusted for age, sex, area (i.e., Ansan or Ansung), education, smoking and education; and (4) further adjusted for BMI. (I've just presented the unadjusted one here)</t>
  </si>
  <si>
    <t>some SNPs were found to be in linkage disequilibrium so they selected one representative SNP from closely linked SNPs based on the estimated size of the main genetic analysis results or significance in previous studies</t>
  </si>
  <si>
    <t xml:space="preserve">Yes (P&lt;10e-6) - no method provided </t>
  </si>
  <si>
    <t>2 - rs17178527 and rs9939609 (unweighted)</t>
  </si>
  <si>
    <t>Note: they do an IV analysis but ONLY PRESENT THE P-VALUES. They present a figure with the IV analyses results but they don't present the actual odds ratios, just the P-values and just that they range between 1.13-1.26. Hence, why I've just presented the direct G-D results. We could probably calculate the IV analyses but would be good to get these somehow.</t>
  </si>
  <si>
    <t>They just tested the association in the sample and in the discussion (not mentioned anywhere else), authors say that F-statistics ranged between 52.7-125.3 with all GRSs).</t>
  </si>
  <si>
    <t>SAS version 9.3, plink version 1.08 and R version 3.1.0.</t>
  </si>
  <si>
    <t>1 SD in the BMI GRS (they do an IV analysis but don't present the actual ORs, just the p-values and the results in a figure.</t>
  </si>
  <si>
    <t>They do not present MR estimates outside of a figure from which estimates can not be retrieved. They additionally talk about validity and power: This difference might be due to the inclusion of additional marginally significant SNPs, which would reduce the strength and precision of a SNP-exposure association. First, we built the BMI GRS based only on common variants, so we were unable to assess the potential contribution of rare  variants. Second, this study did not include any subjects aged ≥70 years or &lt;40 years, so these results may not be generalizable to populations of different ages. Third, this study examined the causal effect of obesity on BP, but we could not test the impact of acute changes.</t>
  </si>
  <si>
    <t xml:space="preserve">The rs9939609 SNP on the FTO gene has no known pleiotropy. However, the other SNPs were not validated to exclude pleiotropy. </t>
  </si>
  <si>
    <t>Results may not be generalizable populations of different ethnicities because we used a cohort composed only of Koreans.</t>
  </si>
  <si>
    <t>Also something to mention is that, in the weighted GRS, I'm pretty sure (but it's not clear) that they use the weightings form the same sample (i.e., they did a linear regression of the SNPs on BMI in their sample, they took the beta coefficients from that linear regression and then used those beta coefficients to weight their GRS in the same sample) so overfitting is a problem here if that is the case. Additionally, It's really unclear but it says that they selected 32 SNPs based on linear regression (presumably in their study but not stated explictly), then they created 3 GRSs for BMI: one with the 2 SNPs that had been reported previously, one with the 4 SNPs that reached a pvalue threshold of 5x10e-6 and one with 6 SNPs that reached a pvalue threshold of 5x10-5</t>
  </si>
  <si>
    <t>Authors selected 32 SNPs associated with BMI at a liberal p-value of 1x10-5 but doesn't say where these were obtained. Suggests they were just found in KOGES? Among the 32, 2 were previously reported (citing Cho YS, Go MJ, Kim YJ, et al. A large-scale genome-wide association
study of Asian populations uncovers genetic factors influencing eight
quantitative traits. Nat Genet 2009;41:527–34). But some were in high LD (D'&gt;=0.9) so they chose 1 representative SNP from the closely linked SNPs based on estimate size of genetic analyses results or significance in previous studies. Then they constructed 6 GRSs.</t>
  </si>
  <si>
    <t>2 - rs17178527 and rs9939609 (weighted)</t>
  </si>
  <si>
    <t>5x10-6</t>
  </si>
  <si>
    <t>4 - rs17178527, rs9939609, rs7668087, and rs11000212 unweighted)</t>
  </si>
  <si>
    <t>4 - rs17178527, rs9939609, rs7668087, and rs11000212 (weighted)</t>
  </si>
  <si>
    <t>5x10-5</t>
  </si>
  <si>
    <t>6 - rs17178527, rs9939609, rs7668087, rs11000212, rs17130257, and rs10936246) (unweighted)</t>
  </si>
  <si>
    <t>6 - rs17178527, rs9939609, rs7668087, rs11000212, rs17130257, and rs10936246) (weighted)</t>
  </si>
  <si>
    <t>Mendelian randomisation analysis provides no evidence for a relationship between adult height and testicular cancer risk</t>
  </si>
  <si>
    <t>Andrology</t>
  </si>
  <si>
    <t>10.1111/andr.12388</t>
  </si>
  <si>
    <t>Levy</t>
  </si>
  <si>
    <t>Clare Turnball</t>
  </si>
  <si>
    <t>clare.turnbull@icr.ac.uk</t>
  </si>
  <si>
    <t>Division of Genetics and Epidemiology, The Institute of Cancer Research, London, SM2 5NG, UK.</t>
  </si>
  <si>
    <t>Effect of antropometric traits on testicular cancer</t>
  </si>
  <si>
    <t>Observational studies have suggested anthropometric traits, particularly increased height are associated with an elevated risk of testicular cancer (testicular germ cell tumour). However, there is an inconsistency between study findings, suggesting the possibility of the influence of confounding factors.</t>
  </si>
  <si>
    <t>Case vs. control of testicular cancer</t>
  </si>
  <si>
    <t>Turnbull &amp; Kristiansen 2010 &amp; 2015 Testicular germ cell cancer European both</t>
  </si>
  <si>
    <t>Age range not mentioned - just that they have people &lt;20 and &gt;40</t>
  </si>
  <si>
    <t>They say that they used individuals of European descent but then quote numbers from all ancestries so unclear</t>
  </si>
  <si>
    <t>In the Locke paper, BMI was adjusted for age, age-squared and study-specific covariates.</t>
  </si>
  <si>
    <t>Locke paper was GWAS + Metabochip and imputed to HapMap phase II CEU reference panel for Europeans</t>
  </si>
  <si>
    <t>They imposed some thresholds: r-squared &lt; 0.8 for LD and included only the SNPs with the strongest effects on the trait in the genetic risk score</t>
  </si>
  <si>
    <t>Used that described by Brion et al 2013</t>
  </si>
  <si>
    <t>Note: they use LDScore regression to examine "global pleiotropy" and then use MR-Egger and IVW to examine standard IV assumptions. They also tested the associations between identified SNPs and gene expression in GTEx</t>
  </si>
  <si>
    <t>R Version 2.14.1</t>
  </si>
  <si>
    <t>Bonferroni correction for 379 SNPs(?)</t>
  </si>
  <si>
    <t>1 SD</t>
  </si>
  <si>
    <t>Bonferroni but not mentioned after method</t>
  </si>
  <si>
    <t>Talk about this in relation to height MR: Although we found no evidence of global pleiotropism between height and TGCT through LDR, our results, however, do not discount pleiotropic influences of individual SNPs on both adult height and TGCT development. Interestingly, three SNPs associated with increased height also showed a strong association with TGCT risk. While these results are consistent with overlapping pleiotropic pathways for these variants, these three SNPs are among 379 instrumental variables for height and contribute very modestly individually or in combination to each trait (Cole, 2000; Le Cornet et al., 2014).</t>
  </si>
  <si>
    <t xml:space="preserve">Globally we did not find genetic evidence for a role in TGCT of BMI, waist circumference, or any other related traits. However, we acknowledge our power to detect an association of BMI and related anthropometric traits with TGCT using MR was limited. Similarly, MR analyses for association of both birth weight and childhood obesity on TGCT risk were subject to low power. </t>
  </si>
  <si>
    <t>Worth noting that one of the GWASs of testicular cancer (outcome) included females as controls. Note also that they report a pvalue for heterogeneity and i-squared statistic (no estimates seem to show much evidence of heterogeneity) but they don't detail how the estimate these statistics.</t>
  </si>
  <si>
    <t>They say that they used individuals of European descent but then quote numbers from all ancestries so unclear; plus they just say "up to 224459"</t>
  </si>
  <si>
    <t>In the Shungin paper, they adjusted WHRadjBMI for age, age-squared, study-specific covariates and BMI</t>
  </si>
  <si>
    <t>GWAS was imputed to HapMap in CEU</t>
  </si>
  <si>
    <t>Shungin 2015 WCadjBMI European adults both</t>
  </si>
  <si>
    <t>Shungin 2015 HIPadjBMI European adults both</t>
  </si>
  <si>
    <t>Birthweight</t>
  </si>
  <si>
    <t>Presumably age was 0… gestational age may vary</t>
  </si>
  <si>
    <t>Adjusted for sex and gestational age</t>
  </si>
  <si>
    <t>HapMap</t>
  </si>
  <si>
    <t>Bradfield 2012 Childhood obesity Europeans both</t>
  </si>
  <si>
    <t>Between 2-18</t>
  </si>
  <si>
    <t xml:space="preserve">No mention of adjusted </t>
  </si>
  <si>
    <t>Depending on study but some directly genotyped, others imputed to HapMap</t>
  </si>
  <si>
    <t>Randall 2013 WHRadjBMI Europeans both</t>
  </si>
  <si>
    <t>The N in the previous column is the number of men (the GWAS says 270000 but this is with females too). Also, authors of the MR don't mention N for this GWAS</t>
  </si>
  <si>
    <t>Adjusted for BMI, age and age-squared for men and women separately</t>
  </si>
  <si>
    <t>Pruning by sorting by p-values and deleting SNPs within 0.2cM of any of the top hits</t>
  </si>
  <si>
    <t>They imposed some thresholds: r-squared &lt; 0.8 for LD and included only the SNPs with the strongest effects on the trait in the genetic risk score. That being said, the Randall paper is not clear</t>
  </si>
  <si>
    <t>Randall 2013 HipadjBMI Europeans both</t>
  </si>
  <si>
    <t>Randall 2013 WCadjBMI Europeans both</t>
  </si>
  <si>
    <t>Relation of Age-related Cataract With Obesity and Obesity Genes in an Asian Population</t>
  </si>
  <si>
    <t>American Journal of Epidemiology</t>
  </si>
  <si>
    <t>10.1093/aje/kwp045</t>
  </si>
  <si>
    <t>Lim</t>
  </si>
  <si>
    <t>Tai E. Shyong</t>
  </si>
  <si>
    <t>eshyong@pacific.net.sg</t>
  </si>
  <si>
    <t>Department of Endocrinology, Singapore General Hospital, Outram Road, Singapore 169608</t>
  </si>
  <si>
    <t>Effect of FTO on cataracts</t>
  </si>
  <si>
    <t>Obesity shows an inconsistent association with cataract. Causality has not been established.</t>
  </si>
  <si>
    <t>A slip-lamp examination was performed by opthalmologists to assess anterior segment prior to pupillary dilation. Cataracts were graded by the study opthalmologists and grading nomenclature of nuclear color, nuclear opalescence, cortical cataract and posterior subcapsular (PSC) cataracts was adopted. Any cataractwas defined as the presence, in at least 1 eye, of a significant nuclear (nuclear opalescence and nuclear color), cortical, or PSC lens cataract</t>
  </si>
  <si>
    <t>40-80</t>
  </si>
  <si>
    <t>Malay</t>
  </si>
  <si>
    <t xml:space="preserve">FTO </t>
  </si>
  <si>
    <t>Very unclear - they say there are 3000 individuals genotyped. Of these, 2985 samples had a reliable genotyping call rate. No idea how many of these individuals also had BMI measured. Possible everyone?</t>
  </si>
  <si>
    <r>
      <t xml:space="preserve">Pairwise LD measures between polymorphisms and expectation maximization algorithm-based haplotype associations were computed using Haploview. They only present results for one SNP (rs9939609 in </t>
    </r>
    <r>
      <rPr>
        <i/>
        <sz val="12"/>
        <color theme="1"/>
        <rFont val="Calibri (Body)"/>
      </rPr>
      <t>FTO</t>
    </r>
    <r>
      <rPr>
        <sz val="12"/>
        <color theme="1"/>
        <rFont val="Calibri (Body)"/>
      </rPr>
      <t>) but present results for the other 9 SNPs in LD with this lead SNP in the appendix.</t>
    </r>
  </si>
  <si>
    <t>1 - rs9939609</t>
  </si>
  <si>
    <t xml:space="preserve">Not discussed - all they said is that these 9 FTO SNPs were selected (with the primary analyses only including rs9939609) because previous studies have shown that this is the strongest SNP associated with obesity in Caucasian and non-Caucasion populations. </t>
  </si>
  <si>
    <t>They just tested the association between the main genetic variant and body mass index in the sample (0.64 units (presumably kg/m2?); 95% CI: 0.35, 0.91; P&lt;0.001)</t>
  </si>
  <si>
    <t>R version 2.5.1</t>
  </si>
  <si>
    <r>
      <t xml:space="preserve">Minor allele increase in the </t>
    </r>
    <r>
      <rPr>
        <i/>
        <sz val="12"/>
        <color theme="1"/>
        <rFont val="Calibri (Body)"/>
      </rPr>
      <t>FTO</t>
    </r>
    <r>
      <rPr>
        <sz val="12"/>
        <color theme="1"/>
        <rFont val="Calibri (Body)"/>
      </rPr>
      <t xml:space="preserve"> SNP rs9939609</t>
    </r>
  </si>
  <si>
    <t>Potential limitations include nonparticipation bias and subjectivity in cataract assessment and grading. The latter, however, is a nondifferential measurement error, since the examiners had no knowledge of the genotype; the effect, if any, would have been to bias the associations towards the null hypothesis and thus not alter the interpretation of our findings. In addition, body mass index was measured at only a single time point, which may not adequately represent a person’s lifetime exposure to obesity. This could have resulted in underadjustment for obesity in our models.</t>
  </si>
  <si>
    <t>The racial homogeneity of our study population also limits the generalizability of our findings, since phenotypic expression of FTO variants is known to vary with ethnicity.</t>
  </si>
  <si>
    <t>The relatively small number of subjects with PSC cataract also limited the study’s power to detect an association.</t>
  </si>
  <si>
    <r>
      <t xml:space="preserve">Note: it's very unclear how many individuals have cataract. Row 60 represents "any cataract" but if you add up the numbers of nuclear, cortical and PSC cataracts then there should be 2072 so there must be some individuals that overlap (i.e., they have more than one type of cataract, in order for there to be only 1339 individuals rather than 2072 who have a cataract). It's also unclear as to who in the sample are considered "controls" - they say there are 3000 individuals in the sample in total and only list the number of cases in the tables. The only type where they give an "N" and a "case" number, this is for a different analysis that does not include genetic data, therefore the sample sizes are different to the actual direct G-O analysis. The number here in the controls column (1661) was in their Table 1 as the people with "no cataract" so, I presume, these were the individuals used as the controls for all analyses. But unclear. Additionally: Firstly, they initially selected 10 SNPs within intron 1 of </t>
    </r>
    <r>
      <rPr>
        <i/>
        <sz val="12"/>
        <color theme="1"/>
        <rFont val="Calibri (Body)"/>
      </rPr>
      <t>FTO</t>
    </r>
    <r>
      <rPr>
        <sz val="12"/>
        <color theme="1"/>
        <rFont val="Calibri (Body)"/>
      </rPr>
      <t xml:space="preserve"> and only present results for rs9939609 because this is the strongest one associated with BMI - they present the results for the other 9 in the appendix but they are all in high LD (i.e., r-squared is &gt;0.8). They also do a direct G-O test, not an actual MR analysis, both unadjusted and adjusted for age, gender, BMI, diabetes, hypertension and smoking. They also present a very weird stratified analysis where they look at the association between FTO (in a dominant, not additive, model) and cataract status by being overweight and having diabetes, again unadjusted and adjusted for age, gender, diabetes or BMI, hypertension and smoking. Also, they said that there was "no association between [the </t>
    </r>
    <r>
      <rPr>
        <i/>
        <sz val="12"/>
        <color theme="1"/>
        <rFont val="Calibri (Body)"/>
      </rPr>
      <t>FTO</t>
    </r>
    <r>
      <rPr>
        <sz val="12"/>
        <color theme="1"/>
        <rFont val="Calibri (Body)"/>
      </rPr>
      <t xml:space="preserve"> variant] any cataract or with cortical or PSC cataract" because the p-values are 0.056 and 0.175 despite the fact that the odds ratios (95% CI) are 1.17 (1.00, 1.37) and 0.86 (0.70, 1.07) respectively. so clearly just basing on p-values....</t>
    </r>
  </si>
  <si>
    <t>A slip-lamp examination was performed by opthalmologists to assess anterior segment prior to pupillary dilation. Cataracts were graded by the study opthalmologists and grading nomenclature of nuclear color, nuclear opalescence, cortical cataract and posterior subcapsular (PSC) cataracts was adopted. Significant nuclear cataract was defined by a LOCS III score of &gt;4 for nuclear opalescence or &gt;4 for nuclear color.</t>
  </si>
  <si>
    <t>A slip-lamp examination was performed by opthalmologists to assess anterior segment prior to pupillary dilation. Cataracts were graded by the study opthalmologists and grading nomenclature of nuclear color, nuclear opalescence, cortical cataract and posterior subcapsular (PSC) cataracts was adopted. Significant cortical cataract was defined as a LOCS III score of&gt;2 for cortical cataract.</t>
  </si>
  <si>
    <t>A slip-lamp examination was performed by opthalmologists to assess anterior segment prior to pupillary dilation. Cataracts were graded by the study opthalmologists and grading nomenclature of nuclear color, nuclear opalescence, cortical cataract and posterior subcapsular (PSC) cataracts was adopted. Significant PSC cataract was defined as a LOCS III score of &gt;2 for PSC cataract.</t>
  </si>
  <si>
    <t>Assessing the causal relationship between obesity and venous thromboembolism through a Mendelian Randomization study</t>
  </si>
  <si>
    <t>Human Genetics</t>
  </si>
  <si>
    <t>10.1007/s00439-017-1811-x</t>
  </si>
  <si>
    <t>Lindstrom</t>
  </si>
  <si>
    <t>Sara Lindström</t>
  </si>
  <si>
    <t>Department of Epidemiology, University of Washington, Seattle, WA, USA</t>
  </si>
  <si>
    <t>saralind@uw.edu</t>
  </si>
  <si>
    <t>Effect of body mass index on venous thromboembolism</t>
  </si>
  <si>
    <t>Observational studies have shown an association between obesity and venous thromboembolism (VTE) but it is not known if observed associations are causal, due to reverse causation or confounding bias.</t>
  </si>
  <si>
    <t>In all studies, VTE (PE or DVT) was objectively diagnosed by physicians using different techniques including compression venous duplex ultrasonography, computed tomography, Doppler ultrasound, impedance plethysmography, magnetic resonance, venography, pulmonary angiography, and ventilation/perfusion lung scan. VTE events relatedto cancer, autoimmune disorders, or natural anticoagulant inhibitor deficiencies (protein C, protein S, antithrombin) were excluded in most studies.</t>
  </si>
  <si>
    <t>Germain 2015 Venous thromboembolism European both</t>
  </si>
  <si>
    <t>Age range in Locke et al paper is 11-108</t>
  </si>
  <si>
    <t>They just didn't report the number in their methods</t>
  </si>
  <si>
    <t xml:space="preserve">So, they say that "Of those 97 SNPs, 77 reached genome-wide significance in European ancestry populations only (European ancestry-specific P values for the 20 remaining SNPs ranged between 6.0 × 10−8 and 6.1 × 10−6)." And three were not directly in the INVENT GWAS, with one being replaced by an LD proxy (R-squared = 1). I presumed this meant that they used 75 but actually they go onto say that "We then extracted VTE-specific effect estimates and P values from the INVENT GWAS for each of the 95 SNPs." </t>
  </si>
  <si>
    <t>5.8x10-6</t>
  </si>
  <si>
    <t>Since our outcome was binary, there is a possibility that adjustment for covariates in the VTE analysis (in our case, primarily sex and age) will affect the causal estimate asymptotically as the coefficients from logistic regression are non‐collapsible (Burgess et al. 2016). However, this should not affect the validity of causal findings, provided that the instrumental variables are valid both marginally and conditionally on the covariates. A potential limitation of our study is the use of summary-level statistics rather than individuallevel data which would have allowed us to explore casual relationships in subgroups such as PE vs. DVT, smokers vs. non-smokers or women vs. men.</t>
  </si>
  <si>
    <t>We assessed the validity of the third assumption by performing MR Egger regression and observed no evidence of directional pleiotropic effects that would have influenced our results. However, we note that MR Egger regression is valid under the assumption that the association between genetic variants and the exposure (here BMI) is independent of the direct effects the genetic variants have on the outcome (here VTE). This assumption is also known as the InSIDE assumption and would thus be violated if any pleiotropic effects act through a confounder of the BMI–VTE association. Further, we note that MR Egger regression is only sensitive to directional pleiotropy, thus it will not detect situations where several SNPs exhibit pleiotropy but in different directions, canceling out the “overall effect” of pleiotropy. In addition, compared to the 2-sample MR analysis that was primarily used here, MR Egger regression has less power to detect a true causal effect in the presence of balanced pleiotropy.</t>
  </si>
  <si>
    <t>For the second assumption, the major potential confounder is population stratification. We believe this to be small since the VTE GWAS was conducted in European ancestry populations only and analyses were adjusted for population stratification through principal components as appropriate. Although we included BMI SNPs that reached genome-wide significance in a multi-ethnic meta-analysis, our results did not change when we restricted our analysis to SNPs that reached genome-wide significance in European ancestry populations.</t>
  </si>
  <si>
    <t>MR Egger regression has less power to detect a true causal effect in the presence of balanced pleiotropy</t>
  </si>
  <si>
    <t>They did a multivariable MR-like analysis where they conditioned their analysis (using the 95 variants) on 11 variants known to related risk factors for VTE.  The analysis results were essentially unchanged (OR: 1.62; 95% CI: 1.31, 2.00: p-value = 7.2x10-06). MR-Egger results showed that there was no strong evidence for directional pleiotropy because the MR-Egger intercept was not different from zero (esimate: -0.005; 95% CI: -0.02, 0.01: p=0.43) and the causal estimate adjusting for this minimal directional pleiotropy was unchanged (OR: 1.90; 95% CI: 1.17, 3.08; P=0.01)</t>
  </si>
  <si>
    <t>So, they say that "Of those 97 SNPs, 77 reached genome-wide significance in European ancestry populations only (European ancestry-specific P values for the 20 remaining SNPs ranged between 6.0 × 10−8 and 6.1 × 10−6)." And three were not directly in the INVENT GWAS, with one being replaced by an LD proxy (R-squared = 1). I presumed this meant that they used 75 but actually they go onto say that "We then extracted VTE-specific effect estimates and P values from the INVENT GWAS for each of the 95 SNPs." This is the results of the sensitivity analyses where they use the 95</t>
  </si>
  <si>
    <t>2.02x10-5</t>
  </si>
  <si>
    <t>Genetically driven adiposity traits increase the risk of coronary artery disease independent of blood pressure, dyslipidaemia, glycaemic traits</t>
  </si>
  <si>
    <t>European Journal of Human Genetics</t>
  </si>
  <si>
    <t>10.1038/s41431-018-0180-9</t>
  </si>
  <si>
    <t>Lv</t>
  </si>
  <si>
    <t>Hong-Wen Deng</t>
  </si>
  <si>
    <t xml:space="preserve">hdeng2@tulane.edu at </t>
  </si>
  <si>
    <t>College of Public Health, Zhengzhou University, ZhengzhouNO.100 Kexue Road, High-Tech Development Zone of StatesPeople’s Republic of China</t>
  </si>
  <si>
    <t>Effect of body mass index, waist hip ratio, and waist hip ratio adjusted for body mass index on coronary heart disease</t>
  </si>
  <si>
    <t>Adiposity has been associated with the risk of coronary artery disease (CAD) in observational studies, but their association may differ according to specific characteristics of studies.</t>
  </si>
  <si>
    <t>Case status was defined by an inclusive CAD diagnosis (e.g. myocardial infarction (MI), acute coronary syndrome, chronic stable angina, or coronary stenosis &gt;50%).</t>
  </si>
  <si>
    <t>They excluded SNPs that were associated with CAD (i.e., where the p-values for association in the CAD GWAS were smaller than 5x10-8). They also had a whole section about how they excluded genetic variants of CAD in a "cross-phenotype meta-analysis", whereby they used a method that provided evidence for possible pleiotropic SNPs on possible mediators of the BMI --&gt; CAD association (?) ignoring the strength or the direction of genetic effect (?) using a pvalue threshold of p&lt;0.01. These traits included blood lipids (LDL, HDL, TG, TC), SBP and DBP, fasting glucose and 2h glucose, T2D. They also used MR-Egger.</t>
  </si>
  <si>
    <t>Excluded on pleiotropy grounds</t>
  </si>
  <si>
    <t>5.1x10-12</t>
  </si>
  <si>
    <t>The association of adiposity traits with CAD was assessed in linear regression model, but a log-linear association may not exist between adiposity traits and cardiometabolic traits in observational studies. However, when a BMI value is greater than 25kg/m2, the association has been reported to be linear and therefore our findings are primarily applicable to those individuals.</t>
  </si>
  <si>
    <t>Although several methods were used in an attempt to rule out pleiotropy, it is possible that the results represent a shared genetic basis between obesity and CAD rather than a causal relationship</t>
  </si>
  <si>
    <t>This analysis was only included individuals of European descent, the association of genetically determined adiposity traits with CAD may differ by ethnicity or genetic ancestry.</t>
  </si>
  <si>
    <t>Note that they say they used the "Q" statistics but didn't specify cochran or rucker (or any others) and didn't reference anything. No strong evidence for pleiotropy (intercept was non-zero. Some heterogeneity (p=0.0009)</t>
  </si>
  <si>
    <t>Age range in Shungin et al paper is 11-108</t>
  </si>
  <si>
    <t>MATT - The authors say "European individuals" but quote the number that I think is affiliated with the "all ancestries" category. I think the number in column AC ("N" from original GWAS is wrong). In the Shungin paper, they say they have information from 142762 with GWAS data and 81697 with Metabochip = 224459</t>
  </si>
  <si>
    <t>They excluded SNPs that were associated with CAD (i.e., where the p-values for association in the CAD GWAS were smaller than 5x10-8). They also had a whole section about how they excluded genetic variants of CAD in a "cross-phenotype meta-analysis", whereby they used a method that provided evidence for possible pleiotropic SNPs on possible mediators of the BMI --&gt; CAD association (?) ignoring the strength or the direction of genetic effect (?) using a pvalue threshold of p&lt;0.01. These traits included blood lipids (LDL, HDL, TG, TC), SBP and DBP, fasting glucose and 2h glucose, T2D. They also used MR-Egger. This is the analysis excluding those "pleiotropic variants" which were associated with intermediate factors by the cross-phenotype meta-analysis</t>
  </si>
  <si>
    <t>2.9x10-8</t>
  </si>
  <si>
    <t>Association of Body Mass Index With Cardiometabolic Disease in the UK Biobank</t>
  </si>
  <si>
    <t>JAMA Cardiology</t>
  </si>
  <si>
    <t>10.1001/jamacardio.2016.5804</t>
  </si>
  <si>
    <t>Lyall</t>
  </si>
  <si>
    <t>Donald M. Lyall</t>
  </si>
  <si>
    <t>donald.lyall@glasgow.ac.uk</t>
  </si>
  <si>
    <t xml:space="preserve"> Institute of Health and Wellbeing, University of Glasgow, 1 Lilybank Gardens, Glasgow G12 8RZ, Scotland</t>
  </si>
  <si>
    <t>Effect of body mass index on cardiometabolic diseases/traits</t>
  </si>
  <si>
    <t>Higher body mass index (BMI) is a risk factor for cardiometabolic disease; however, the underlying causal associations remain unclear.</t>
  </si>
  <si>
    <t>Participants were asked whether their physician had diagnosed them with stroke. Participants were excluded if they had said "prefer not to answer"</t>
  </si>
  <si>
    <t>assessment centre, age, sex, genetic batch effect, array and stratification with 10 principal components</t>
  </si>
  <si>
    <t>95 genotyped and 2 not in HWE</t>
  </si>
  <si>
    <t>Consistent with main analysis: Note that they said that they visually looked for outliers on the snp-exposure/snp-outcome scatter plot to see if there were any outliers. They said there was one for each of t2d and both blood pressure. However "results were unchanged when these outliers were removed and, for simplicity, we report estimates derived using all 93 SNPs"</t>
  </si>
  <si>
    <t>F-statistic</t>
  </si>
  <si>
    <t>Stata version 13</t>
  </si>
  <si>
    <t>Yes - the authors stated "All statistical tests were 2-sided and P&lt;0.01 was chosen as we had multiple outcomes; formal correction for type 1 error can be overly conservative when testing intercorrelated outcomes" but they don't show any correlations between outcomes or justify the choice of 0.01 any further than that statement</t>
  </si>
  <si>
    <t>Not fully explained</t>
  </si>
  <si>
    <t>We found a small but significant correlation between the PGR score and higher rates of smoking, alcohol intake, and Townsend deprivation scores and thus made additional adjustments for these factors in our analyses, which did notalter the estimates we obtained.</t>
  </si>
  <si>
    <t xml:space="preserve">Whether these associations represent vertical or horizontal pleiotropy remains unknown. The present sample also lacks data on a complete repertoire of potential mediators, such as lipid traits and glucose levels; these data will be available in the full UK Biobank in the next few years. </t>
  </si>
  <si>
    <t xml:space="preserve">There may be a degree of selection bias in the sense that less physically and cognitively impaired individuals responded to theUKBiobank invitation and attended the assessment. The UK Biobank cohort is representative of the UK population in terms of some characteristics, such as age, sex, ethnicity, and deprivation, but not necessarily all (eg,someparticipants are less likely tosmoke and drink alcohol regularly). </t>
  </si>
  <si>
    <t>Because MR-Egger is inherently more conservative, potentially meaningful causal associations might not be identified (type II error). Furthermore, this approach may be inadequately powered to detect pleiotropy when it is present.</t>
  </si>
  <si>
    <t>Note: it's unclear how many individuals were used as controls, as the authors only state the number of cases and not the number of controls or not how many individuals overlapped between the four binary outcomes (i.e., stroke, CHD, hypertension and T2D). One note is that they state that they used 97 variants from the study of 339224 individuals of EUROPEAN descent. So actually unclear as to whether they used the European adults one or the all ancestries results. Note that the authors also did an adjusted model for townsend deprivation score, smoking and alcohol.  The results didn't really change when adding these (the betas attenuated slightly with some and inflated in others but confidence intervals all overlapped).</t>
  </si>
  <si>
    <t>Participants were asked whether their physician had diagnosed them with myocardial infarction or angina. CHD was defined as either MI or angine (but results were apparently similar to when they just defined as MI). Participants were excluded if they had said "prefer not to answer"</t>
  </si>
  <si>
    <t>2.4x10-04</t>
  </si>
  <si>
    <t>Participants were asked whether their physician had diagnosed them with hypertension. Participants were excluded if they had said "prefer not to answer"</t>
  </si>
  <si>
    <t>1.6x10-21</t>
  </si>
  <si>
    <t>Participants were asked whether their physician had diagnosed them with diabetes (a minority may have had type 1 rather than type 2). They excluded individuals who had missing data for this question</t>
  </si>
  <si>
    <t>3.9x10-22</t>
  </si>
  <si>
    <t>Blood pressure and pulse rate were assessed using digital blood pressure monitors (HEM-7015IT; Omron Healthcare Inc). We used the first reading because it had the largest sample size.</t>
  </si>
  <si>
    <t>Healthy - levels of SBP</t>
  </si>
  <si>
    <t>3.3x10-04</t>
  </si>
  <si>
    <t>Healthy - levels of DBP</t>
  </si>
  <si>
    <t>2.5x10-07</t>
  </si>
  <si>
    <t>Healthy - levels of pulse rate</t>
  </si>
  <si>
    <t>beats / min</t>
  </si>
  <si>
    <t>Serum Uric Acid and Adiposity: Deciphering Causality Using a Bidirectional Mendelian Randomization approach</t>
  </si>
  <si>
    <t>10.1371/journal.pone.0039321</t>
  </si>
  <si>
    <t>Lyngdoh</t>
  </si>
  <si>
    <t>Murielle Bochud</t>
  </si>
  <si>
    <t>murielle.bochud@chuv.ch</t>
  </si>
  <si>
    <t>Institute of Social and Preventive Medicine (IUMSP), Lausanne University Hospital, Lausanne, Switzerland</t>
  </si>
  <si>
    <t>Effect of body mass idnex, fat mass, weight, and waist circumference on serum uric acid levels</t>
  </si>
  <si>
    <t>Although the relationship between serum uric acid (SUA) and adiposity is well established, the direction of the causality is still unclear in the presence of conflicting evidences.</t>
  </si>
  <si>
    <t>Uricase-PAP (1.0%-0.5%)</t>
  </si>
  <si>
    <t>In the whole sample, there is 19830 individuals but only 6184 were included</t>
  </si>
  <si>
    <t>Healthy - levels of uric acid</t>
  </si>
  <si>
    <t>But in their study they say that there are 6184 individuals so clearly missing data</t>
  </si>
  <si>
    <t>They conducted an unadjusted (reported here) and adjusted model, where they additionally adjusted for age, sex, smoking, alcohol, GFR and diuretic use in the MR analyses.</t>
  </si>
  <si>
    <r>
      <t xml:space="preserve">Not discussed (they just used the strongest SNPs within </t>
    </r>
    <r>
      <rPr>
        <i/>
        <sz val="12"/>
        <color theme="1"/>
        <rFont val="Calibri (Body)"/>
      </rPr>
      <t>FTO</t>
    </r>
    <r>
      <rPr>
        <sz val="12"/>
        <color theme="1"/>
        <rFont val="Calibri (Body)"/>
      </rPr>
      <t xml:space="preserve">, </t>
    </r>
    <r>
      <rPr>
        <i/>
        <sz val="12"/>
        <color theme="1"/>
        <rFont val="Calibri (Body)"/>
      </rPr>
      <t>MC4R and</t>
    </r>
    <r>
      <rPr>
        <sz val="12"/>
        <color theme="1"/>
        <rFont val="Calibri (Body)"/>
      </rPr>
      <t xml:space="preserve"> </t>
    </r>
    <r>
      <rPr>
        <i/>
        <sz val="12"/>
        <color theme="1"/>
        <rFont val="Calibri (Body)"/>
      </rPr>
      <t xml:space="preserve">TMEM18 </t>
    </r>
    <r>
      <rPr>
        <sz val="12"/>
        <color theme="1"/>
        <rFont val="Calibri (Body)"/>
      </rPr>
      <t>due to being reported in the literature)</t>
    </r>
  </si>
  <si>
    <t>They just used SNPs found in the literature - see column AK for SNP selection</t>
  </si>
  <si>
    <t>ivregress</t>
  </si>
  <si>
    <t>SD of log(kg)</t>
  </si>
  <si>
    <t>SD of sqrt(µmol/L)</t>
  </si>
  <si>
    <t>First, the adiposity-related genetic variants used as instruments were weak, resulting in the estimates having wide confidence intervals and low precision. Second, the approach used here is not the classical Mendelian Randomization approach but a slight deviation from it (which has been considered in Hernan et al), since both the SUA and adiposity-related genetic variants used as instruments are not the direct gene products. Thus, there is always a risk that the proteins on the pathway work as confounders and drive the association. Third, since we included only middle-aged Caucasians, the findings may not be generalizable to other populations. Fourth, the approach of selecting the best genetic instrument in the CoLaus sample may be subject to over-fitting.</t>
  </si>
  <si>
    <t>Some of the potential sources of residual confounding may arise due to pleiotropy and population stratification. Pleiotropy of genetic variants is difficult to address without examining all the biological pathways and this is often not possible because of the lack of understanding on the exact underlying mechanisms. However, we did not observe significant associations between any of the instruments and potential confounders suggesting that the associations are unlikely to be mediated through biological pathway involving the measured confounders.</t>
  </si>
  <si>
    <t>It is reasonable to speculate that residual confounding from the association between the instruments and unmeasured confounders is minimal based on our findings of comparable crude and adjusted estimates (particularly in the direction of adiposity causing elevated SUA). We also did not find evidence of confounding by population stratification in our data.</t>
  </si>
  <si>
    <t xml:space="preserve">Finally, an important issue is that the statistical power is, in general, not the same in both directions. In this regard, it is interesting to note that our confidence intervals of the instrumental variable analyses were in general wider when estimating a causal effect of adiposity on SUA than when estimating a causal effect of SUA on adiposity (recall that since all variables are standardized, the effects are expressed on a similar scale, which allows such a comparison). </t>
  </si>
  <si>
    <r>
      <t xml:space="preserve">They used different SNPs (but from the same gene regions) in each of their exposures - e.g., they used the rs1121980 variant in </t>
    </r>
    <r>
      <rPr>
        <i/>
        <sz val="12"/>
        <color theme="1"/>
        <rFont val="Calibri (Body)"/>
      </rPr>
      <t xml:space="preserve">FTO </t>
    </r>
    <r>
      <rPr>
        <sz val="12"/>
        <color theme="1"/>
        <rFont val="Calibri (Body)"/>
      </rPr>
      <t>for both weight and BMI but the rs 7193144 for fat mass and rs1861868 for waist circumference. They also used two FTO variants in each instrument plus a variant in TMEM18. I also don't remember reading whether they had tested whether these SNPs were independent</t>
    </r>
  </si>
  <si>
    <t>SD of sqrt(%)</t>
  </si>
  <si>
    <t>SD of inverse sqrt(kg/m2)</t>
  </si>
  <si>
    <t>SD of log(cm)</t>
  </si>
  <si>
    <t>Evaluating the Causal Relation of ApoA-IV with Disease-Related Traits - A Bidirectional Two-sample Mendelian Randomization Study</t>
  </si>
  <si>
    <t>10.1038/s41598-017-07213-9</t>
  </si>
  <si>
    <t>Mack</t>
  </si>
  <si>
    <t xml:space="preserve">Claudia Lamina </t>
  </si>
  <si>
    <t>Claudia.Lamina@i-med.ac.at</t>
  </si>
  <si>
    <t>Division of Genetic Epidemiology, Department of Medical Genetics, Molecular and Clinical Pharmacology, Medical University of Innsbruck, Innsbruck, 6020, Austria</t>
  </si>
  <si>
    <t>Effect of body mass index and waist hip ratio adjusted for body mass index on apolipoprotein A</t>
  </si>
  <si>
    <t>The association between apo-A-IV and lipids, kidney function, adiposity- and diabetes-related phenotypes have been observed but whether apo-IV is a biomarker or risk factor for these diseases is unclear, as is causality.</t>
  </si>
  <si>
    <t>Lamina 2016 apoA-IV European both</t>
  </si>
  <si>
    <t>Not mentioned (sample size and number of SNPs used in the GWAS is only really discussed in Figure 1) then stated in tables</t>
  </si>
  <si>
    <t>If there were multiple SNPs within one locus having a p-value &lt; 5x10-8, they selected the leading SNP based on the lowest p-value resulting in 77 independent SNPs (sample size ranging from 205,675 to 322135). The 20 SNPs that were found in non-Europeans only were not included.</t>
  </si>
  <si>
    <t>They used the online tool https://sb452.shinyapps.io/power/.</t>
  </si>
  <si>
    <t xml:space="preserve">R2; detectable R2 of exposure on outcome in %; F-statistic </t>
  </si>
  <si>
    <t>log(apoA-IV)</t>
  </si>
  <si>
    <t xml:space="preserve">Using summary-level data of all SNPs that have been shown to be genome-wide significantly associated with their respective traits as instrumental variables, is both a strength but also a limitation of our study. Another limitation which arises from using summary-level data is that observed effect sizes cannot be derived from directly and thus, if not obtainable from the literature, cannot be compared with the estimated causal effects. Although we only investigated causal relationships for which there is already sufficient evidence of either observational association or functional experiments, direct comparison of observational and causal estimate is only possible if it is on the same scale. All GWAS meta-analysis data we used for our analyses are derived from either log-transformation or inverse normal transformation. However, such transformations are hardly ever done in observational epidemiological studies. Results from functional wet-lab experiments can certainly not be transferred into observational estimates. </t>
  </si>
  <si>
    <t>The exclusion of all instrumental variables that were found to be associated with at least two of the three lipid traits would lead to a substantial loss of strength for the Mendelian randomization analyses. However, we checked for possible pleiotropy of the SNPs using appropriate statistical methods and adjusted for the effects of the other lipid traits to find independent causal effects. Still, the interpretation of the identified causal effects remains difficult.</t>
  </si>
  <si>
    <t xml:space="preserve">One reason for that might be that – despite the already huge datasets and the high number of associated SNPs – the power is still insufficient to detect a causal effect from especially WHR as exposure on apoA-IV as outcome variable. </t>
  </si>
  <si>
    <t>They said that if there were multiple SNPs within one locus having a p-value of &lt;5x10-8 then they selected the lead SNP based on the lowerst p-value result in 40 independent SNPs (with sample sizes ranging from 191,245-231,293) with 8 sex-specific SNPs as well as one SNP found in non-Europeans only were not included in this MR analysis</t>
  </si>
  <si>
    <t>Genetically predicted high body mass index is associated with increased gastric cancer risk</t>
  </si>
  <si>
    <t>10.1038/ejhg.2017.103</t>
  </si>
  <si>
    <t>Mao</t>
  </si>
  <si>
    <t>Guangfu Jin</t>
  </si>
  <si>
    <t>guangfujin@njmu.edu.cn</t>
  </si>
  <si>
    <t>Department of Epidemiology and Biostatistics, School of Public Health, Nanjing Medical University, Nanjing, China</t>
  </si>
  <si>
    <t>Effect of body mass index on gastric cancer</t>
  </si>
  <si>
    <t>It is unclear whether the observed association between BMI with risk of gastrointestinal cancers is due to confounding or bias inherent in conventional observational studies.</t>
  </si>
  <si>
    <t>Cases were histopathologically confirmed as non-cardia gastric cancer</t>
  </si>
  <si>
    <t>Chinese Han</t>
  </si>
  <si>
    <t xml:space="preserve">Wen 2014 BMI Han Chinese </t>
  </si>
  <si>
    <t>mean range 36-66</t>
  </si>
  <si>
    <t>Adjusted for age, age-squared and gender</t>
  </si>
  <si>
    <t>Imputed with MACH with HapMap CHD + JPT</t>
  </si>
  <si>
    <t xml:space="preserve">Conditional analysis </t>
  </si>
  <si>
    <t>Genome-wide threshold of 5x10-8 and a less strict one of P &lt; 1x10-3</t>
  </si>
  <si>
    <t>The GWAS is unclear - they talk about 51 genetic variants associated with BMI in europeans that they looked up in their meta-analysis in Han Chinese. Their meta-analysis revealed four novel loci and confirmed 8 of the 51 associated loci, then an additional 14 reached a very stringent threshold of 1x10-3. So in total, I can only imagine there would be 26 SNPs, yet in the MR analysis, they say they use 37... But in their methods, they say that 16 SNPs were identified at genome-wide significance (?) and then they also confirmed another 22 (?)... not clear.</t>
  </si>
  <si>
    <t xml:space="preserve">It's sort of unclear though what their main analysis is - they talk about this being an MR analysis but I'm pretty sure that their main analysis is the direct association between the unweighted GRS and the outcome. Their table says "association between the unweighted GRS, SD and gastric cancer" then they compare this to the IVW estimate that is scaled to an SD to be comparable to the unweighted GRS (but not sure how or why you would want to scale the IVW to represent a per unit change in the GRS only and not the exposure). So they've either just not explained things well - and they have done an MR analysis, where the effect estimates are on the BMI scale - or they have just done a direct gene-outcome association and somehow scaled the IVW estimate to be comparable to this or they don't know what they're doing. </t>
  </si>
  <si>
    <t>plink, R and SAS</t>
  </si>
  <si>
    <t>gtx (for IVW regression)</t>
  </si>
  <si>
    <t xml:space="preserve">We did not perform stratification analysis by gastric cancer subsite, because we did not obtain subsite information from the NCI study. Because the coefficients used to construct the BMI wGRS were derived from rankbased INT-transformed BMI data, we could only calculate OR per 5kg/m2 change in BMI using the unweighted GRS as the genetic instrument.The predicted association, a 3% increase in gastric cancer risk per 5kg/m2 increase, in BMI was smaller than that estimated in the observational study using measured BMI.8 However, this point estimate may not be appropriate or correct, since the sample size of our control population with BMI data available was small, and the BMI values did not follow normal distribution. Moreover, the unweighted GRS could only explain very small amount of variance in BMI. Nevertheless, this did not reduce the significance of the current study, which provided genetic evidence for the causal relationship between high BMI and gastric cancer risk. </t>
  </si>
  <si>
    <t xml:space="preserve">In the current study, we performed MR Egger regression, which did not detect bias for the BMI wGRS. Sensitivity analyses using alternative causal inference measures demonstrated consistent association </t>
  </si>
  <si>
    <t xml:space="preserve">In addition, because the analyses were restricted to participants of Chinese ancestry, our results may not necessarily apply to other races. However, this fact also minimizes the risk of population stratification affecting the results of our instrumental variable analyses. </t>
  </si>
  <si>
    <t xml:space="preserve">As the current genetic loci identified by GWASs only explain a small amount of variance in BMI,19 we were not able to test the full spectrum of genetically influenced BMI.  </t>
  </si>
  <si>
    <t>Components of the Metabolic Syndrome and Risk of Type 2 Diabetes</t>
  </si>
  <si>
    <t>J Clin Endocrinol Metab</t>
  </si>
  <si>
    <t>10.1210/jc.2015-3777</t>
  </si>
  <si>
    <t>Marott</t>
  </si>
  <si>
    <t>Marianne.Benn@regionh.dk.</t>
  </si>
  <si>
    <t xml:space="preserve">Department of Clinical Biochemistry, Herlev and Gentofte Hospital, Kildegårdsvej 28, DK-2900 Hellerup, </t>
  </si>
  <si>
    <t>Effect of waist circumference on twype 2 diabetes</t>
  </si>
  <si>
    <t>The metabolic syndrome (MetS) is associated with type 2 diabetes (T2D). However, whether each of the 5 components of the MetS individually is causally associated with T2D is unknown.</t>
  </si>
  <si>
    <t>Hospital admissions and diagnoses entered in the national Danish Patient Registry and all causes of death in the Danish Causes of Death Registry with information on a diagnosis of type 2 diabetes according to the WHO, ICD 8th and 10th edition. Diagnosis of type 2 diabetes requried a plasms glucose according to the changing diagnostic critera over time.</t>
  </si>
  <si>
    <t>20-100 years</t>
  </si>
  <si>
    <t>Unclear what the right numbers are</t>
  </si>
  <si>
    <t>Europeans - Copenhagen General Population Study</t>
  </si>
  <si>
    <t>Yes - Pearson's chi-squared test</t>
  </si>
  <si>
    <t>Not discussed - (SNPs in FTO, MC4R, TMEM18, BDNF, GNPDA2)</t>
  </si>
  <si>
    <t>They just say that they used SNPs associated with BMI and waist circumference</t>
  </si>
  <si>
    <t>They note that they used the two-stage least-squares method (with ivreg2) but then they also generated causal odds ratios estimated using the multiplicative generalized method of moments estimator implemented in the user-written Stata command ivpois. They also state that "as the main finding of this study is a causal relationship between waist circumference and type 2 diabetes, the association between potentially confounding factors and waist circumference, type 2 diabetes and the combined, weighted waist circumference genotype score was examined".</t>
  </si>
  <si>
    <t>Stata version 13.1</t>
  </si>
  <si>
    <t>Odds ratio of type 2 diabetes risk</t>
  </si>
  <si>
    <t xml:space="preserve">A potential limitation of the study include the fact that only in- and outpatients hospital contacts with T2D were included in this study, excluding T2D cases treated solely by general practitioners. Further, misclassification may have occurred because some individuals reported taking antidiabetic medication, but did not have a diagnosis in the national Danish Patient Registry. Also, in general a large percentage of T2D cases are presumably undiagnosed as undiagnosed cases previously have been estimated to represent 46% of all T2D cases (43). Other potential limitations of the Mendelian randomization design include pleitrophy, selection bias, and population stratification. However, by using multiple genetic polymorphisms acting independently and via different pathways to change levels of the MetS components in all available individuals from an ethnically homogenous white population, these potential limitations are likely to have been avoided or minimized.  </t>
  </si>
  <si>
    <t>They only mention it as a limitation but don’t say how it is mitigated</t>
  </si>
  <si>
    <t>They mention that the study is an ethnically homogenous white population</t>
  </si>
  <si>
    <t>Use BMI asscoiated SNPs for waist circumference? Authors wanted to look at individual components of the metabolic syndrome. I've only reported waist circumference (as the measure of adiposity) but they also looked at blood pressure, non-fasting glucose, triglycerides and HDL cholesterol. Same as row 86, authors checked for linearity in ordered groups using the Cuzick nonparametric extension of the Wilkcoxon rank sum test with groups of subjects classified by each of the 5 metabolic syndrome components were ranked according to changing levels and coded as 0,1,2,3,4 and 5.</t>
  </si>
  <si>
    <t>Causal Associations in Type 2 Diabetes Development</t>
  </si>
  <si>
    <t>10.1210/jc.2018-01648</t>
  </si>
  <si>
    <t>Department of Clinical Biochemistry, Rigshospitalet, Blegdamsvej 9, Copenhagen Ø 2100, Denmark</t>
  </si>
  <si>
    <t>Effect of body mass index on type 2 diabetes</t>
  </si>
  <si>
    <t>Obesity, glucose, insulin resistance [homeostatic model assessment, version 2, for insulin resistance (HOMA2-IR)], and insulin secretion (HOMA2-b) have been associated with type 2 diabetes (T2D) observationally.</t>
  </si>
  <si>
    <t>Hospital admissions and diagnoses entered in the national Danish Patient Registry and all causes of death in the Danish Causes of Death Registry with information on a diagnosis of type 2 diabetes according to the WHO, ICD 8th and 10th edition. Diagnosis of type 2 diabetes requried a plasms glucose or hemoglobin A1c level according to the changing diagnostic critera over time.</t>
  </si>
  <si>
    <t>They just say that they used SNPs associated with BMI</t>
  </si>
  <si>
    <t>They also checked association between the genetic variants and confounders, but do not discuss MR Egger results</t>
  </si>
  <si>
    <t>No - but they did do a one-sample and two-sample analysis so not much of a replication but validation</t>
  </si>
  <si>
    <t>The potential limitations of the present study consequently included that only inpatients and outpatients with type 2 diabetes were included in the present study, excluding all patients with type 2 diabetes only seen by general practitioners. Despite this limitation of the observational estimates, the causal, genetic estimates will not be biased by the nonfasting state. The potential limitations of the Mendelian randomization design include pleitropy, selection bias, and population stratification. However, using multiple genetic polymorphisms acting independently and via different pathways to change the levels of BMI, glucose, C-peptide, HOMA2- IR index, and HOMA2-b percentage, which might be informative in understanding the etiology of type 2 diabetes and might highlight specific mechanisms to prioritize for pharmacological intervention in all available individuals from an ethnically homogenous white population, these potential limitations are likely to have been avoided.</t>
  </si>
  <si>
    <t>Literally only said once (and spelt wrong!) - "The potential limitations of the Mendelian randomization design include pleitropy…"</t>
  </si>
  <si>
    <t>Literally only said once - "The potential limitations of the Mendelian randomization design include… and population stratification" and then mention that they used an "ethnically homogenous white population"</t>
  </si>
  <si>
    <t>Worth noting that this is one of the only papers I've read so far that has checked for linearity in ordered groups using the Cuzick nonparametric extension of the Wilkcoxon rank sum test with groups of participants classified by alleles associated with BMI, glucose and C-peptide levels, HOMA2-IR index and HOMA2-B percentage were ranked according to changing levels and coded as 0,1,2,3 and so forth. This estimate was a similar magnitude and same direction as the observational analysis in the same paper (HR: 1.66; 95% CI: 1.62, 1.72; p=1x10e-188). Despite the fact that they perform a two-sample MR they only say "The consortia data showed results similar to those from the data from the CGPS" 0 they don't show results</t>
  </si>
  <si>
    <t>Association of Body Mass Index with DNA Methylation and Gene Expression in Blood Cells and Relations to Cardiometabolic Disease: A Mendelian Randomization Approach</t>
  </si>
  <si>
    <t>PLoS Medicine</t>
  </si>
  <si>
    <t>10.1371/journal.pmed.1002215</t>
  </si>
  <si>
    <t>Mendelson</t>
  </si>
  <si>
    <t>Daniel Levy</t>
  </si>
  <si>
    <t>levyd@nih.gov</t>
  </si>
  <si>
    <t>Framingham Heart Study, Framingham, Massachusetts, United States of America</t>
  </si>
  <si>
    <t>Effect of body mass index on methylation sites associated with body mass index</t>
  </si>
  <si>
    <t>The link between DNA methylation, obesity, and adiposity-related diseases in the general population remains uncertain.</t>
  </si>
  <si>
    <t>cg23998749</t>
  </si>
  <si>
    <t>DNA methylation, assayed with the Infinium HumanMethylation450 BeadChip [19] (Illumina), was available for 2,846 FHS participants and 1,518 LBC participants (514 from LBC1921 and 1,004 from LBC1936). After quality control in the discovery cohorts, there were 402,358 shared CpG (cytosine-phosphate-guanine) methylation probes available for analyses in 2,377 FHS and 1,366 LBC participants (446 from LBC1921 and 920 from LBC1936).</t>
  </si>
  <si>
    <t>Not clear how many individuals were in their analyses. The table with the results (Supplementary Table 12) say that the meta-analysis has 2170. But in the results, the authors write "the discovery sample [of the EWAS] included 3743 individuals (2377 from FHS, 1366 from the LBC studies)). So not sure why these are different to the studies</t>
  </si>
  <si>
    <t>Unclear if European or all ancestry GWAS</t>
  </si>
  <si>
    <t>Europeans (unclear)</t>
  </si>
  <si>
    <t>They did a sensitivity analysis using only the FTO variant to examine an "IV less prone to pleiotropy bias but also less powerful to detect causal relations".</t>
  </si>
  <si>
    <t>Stata/R</t>
  </si>
  <si>
    <t>ivreg function from STATA in R</t>
  </si>
  <si>
    <t>Bonferonni</t>
  </si>
  <si>
    <t>SD change in methylation</t>
  </si>
  <si>
    <t>Not reported for meta-analysis between FHS batches</t>
  </si>
  <si>
    <t xml:space="preserve">Results from MR analyses utilizing genetically predicted methylation and expression levels do not prove causation but provide supportive evidence. The results of the MR analyses are based on numerous assumptions, for example, that there are not alternative pathways through which the SNP IV may act on BMI (i.e., pleiotropic effects). The MR assumptions cannot be tested directly and may bias the results.  </t>
  </si>
  <si>
    <t xml:space="preserve">One huge thing to note is that the supplementary table (where these "reverse MR" results are) have one set of beta for the "FHS lab batch #1" and another for the "FHS lab batch #2", which they NEVER talk about in the results. Only in the methods is this mentioned in the EWAS section as "In FHS, regression models were run within laboratory batches separately." However, this is a problem because in the supplementary table, they present the causal beta in each of these batches then they only report the p-value of association in the meta-analysis. This is why I haven't presented any beta coefficients here. Table 1 tries to outline what they do but it's still not 100% clear in the methods. In the paper, the authors (1) conduct an EWAS of BMI then do MR analyses including (2) "forward MR" of DNA methylation and BMI (3) "two-step MR" of DNA methylation -&gt; gene expression and gene expression -&gt; BMI, (4) DNA methylation and other adiposity traits and (5) gene expression on other adiposity traits. Finally, they do "reverse MR", which is what I'm presenting here, where they do an MR analysis of BMI on DNA methylation in the Framingham Heart Study. Worth noting that their supplementary tables are wrong - the actual results for this is not STable11 but STable 12 and sensitivity analyses are in ST13. They only report the p-values for the 16 CpG sites that show a relationship with BMI though in the sensitivity analysis so can't compare whether there is pleiotropy. </t>
  </si>
  <si>
    <t>cg06500161</t>
  </si>
  <si>
    <t>cg25649826</t>
  </si>
  <si>
    <t>cg07730360</t>
  </si>
  <si>
    <t>cg26950531</t>
  </si>
  <si>
    <t>cg13274938</t>
  </si>
  <si>
    <t>cg13708645</t>
  </si>
  <si>
    <t>cg01751802</t>
  </si>
  <si>
    <t>cg06876354</t>
  </si>
  <si>
    <t>cg00108715</t>
  </si>
  <si>
    <t>cg24678869</t>
  </si>
  <si>
    <t>cg04286697</t>
  </si>
  <si>
    <t>cg02571142</t>
  </si>
  <si>
    <t>cg14017402</t>
  </si>
  <si>
    <t>cg24145109</t>
  </si>
  <si>
    <t>cg03500056</t>
  </si>
  <si>
    <t>cg10179300</t>
  </si>
  <si>
    <t>cg18098839</t>
  </si>
  <si>
    <t>cg11673687</t>
  </si>
  <si>
    <t>cg19750657</t>
  </si>
  <si>
    <t>cg01368219</t>
  </si>
  <si>
    <t>cg04927537</t>
  </si>
  <si>
    <t>cg21429551</t>
  </si>
  <si>
    <t>cg08857797</t>
  </si>
  <si>
    <t>cg09664445</t>
  </si>
  <si>
    <t>cg01130991</t>
  </si>
  <si>
    <t>cg10919522</t>
  </si>
  <si>
    <t>cg26361535</t>
  </si>
  <si>
    <t>cg12484113</t>
  </si>
  <si>
    <t>cg26894079</t>
  </si>
  <si>
    <t>cg06946797</t>
  </si>
  <si>
    <t>cg26403843</t>
  </si>
  <si>
    <t>cg27470213</t>
  </si>
  <si>
    <t>cg03078551</t>
  </si>
  <si>
    <t>cg25178683</t>
  </si>
  <si>
    <t>cg00574958</t>
  </si>
  <si>
    <t>cg13139542</t>
  </si>
  <si>
    <t>cg10474597</t>
  </si>
  <si>
    <t>cg02286155</t>
  </si>
  <si>
    <t>cg07573872</t>
  </si>
  <si>
    <t>cg10092518</t>
  </si>
  <si>
    <t>cg14870271</t>
  </si>
  <si>
    <t>cg26470501</t>
  </si>
  <si>
    <t>cg11024682</t>
  </si>
  <si>
    <t>cg07094298</t>
  </si>
  <si>
    <t>cg24531955</t>
  </si>
  <si>
    <t>cg27243685</t>
  </si>
  <si>
    <t>cg17738521</t>
  </si>
  <si>
    <t>cg16611584</t>
  </si>
  <si>
    <t>cg07037944</t>
  </si>
  <si>
    <t>cg26955383</t>
  </si>
  <si>
    <t>cg09349128</t>
  </si>
  <si>
    <t>cg04816311</t>
  </si>
  <si>
    <t>cg08548559</t>
  </si>
  <si>
    <t>cg13134297</t>
  </si>
  <si>
    <t>cg18181703</t>
  </si>
  <si>
    <t>cg17901584</t>
  </si>
  <si>
    <t>cg14476101</t>
  </si>
  <si>
    <t>cg10192877</t>
  </si>
  <si>
    <t>cg10717869</t>
  </si>
  <si>
    <t>cg26651978</t>
  </si>
  <si>
    <t>cg22012981</t>
  </si>
  <si>
    <t>cg09182678</t>
  </si>
  <si>
    <t>cg01526748</t>
  </si>
  <si>
    <t>cg17836612</t>
  </si>
  <si>
    <t>cg17782974</t>
  </si>
  <si>
    <t>cg11202345</t>
  </si>
  <si>
    <t>cg10508317</t>
  </si>
  <si>
    <t>cg12593793</t>
  </si>
  <si>
    <t>cg03725309</t>
  </si>
  <si>
    <t>cg01881899</t>
  </si>
  <si>
    <t>cg07504977</t>
  </si>
  <si>
    <t>cg21766592</t>
  </si>
  <si>
    <t>cg17501210</t>
  </si>
  <si>
    <t>cg01243823</t>
  </si>
  <si>
    <t>cg17058475</t>
  </si>
  <si>
    <t>cg27115863</t>
  </si>
  <si>
    <t>cg23172671</t>
  </si>
  <si>
    <t>cg06192883</t>
  </si>
  <si>
    <t>cg13123009</t>
  </si>
  <si>
    <t>cg26800893</t>
  </si>
  <si>
    <t>cg19017142</t>
  </si>
  <si>
    <t>cg07814318</t>
  </si>
  <si>
    <t>MR-PheWAS: hypothesis prioritization among potential causal effects of body mass index on many outcomes, using Mendelian randomization</t>
  </si>
  <si>
    <t>10.1038/srep16645</t>
  </si>
  <si>
    <t>Millard</t>
  </si>
  <si>
    <t>Louise Millard</t>
  </si>
  <si>
    <t>louise.millard@bristol.ac.uk</t>
  </si>
  <si>
    <t>MRC Integrative Epidemiology Unit (IEU) at the University of Bristol, University of Bristol, Bristol</t>
  </si>
  <si>
    <t>Effect of body mass index using MR-PheWAS in ALSPAC</t>
  </si>
  <si>
    <t>Observational cohort studies can provide rich datasets with a diverse range of phenotypic variables. However, hypothesis-driven epidemiological analyses by definition only test particular hypotheses chosen by researchers.</t>
  </si>
  <si>
    <t>ALSPAC outcomes defined by the datasets described in Supplementary Table 2 of the paper</t>
  </si>
  <si>
    <t>8 years</t>
  </si>
  <si>
    <t>14-108</t>
  </si>
  <si>
    <t>age, age squared and sex</t>
  </si>
  <si>
    <t>Stata version 11.2</t>
  </si>
  <si>
    <t>SD log BMI</t>
  </si>
  <si>
    <t>SD change</t>
  </si>
  <si>
    <t>Bonferonni adjusted for 160 tests. They say that outcomes in validation sets aren't included</t>
  </si>
  <si>
    <t xml:space="preserve">The validity of our results depends on whether the instrumental variable assumptions hold, such that the genetic variants only affect the outcomes through BMI (the exposure). We ensured our BMI allele score was a strong instrument for BMI, and was not associated with common confounding variables such as sex and potential socio-economic confounders such as household social class. In contrast, BMI at age 8 was associated with confounders consistent with the social patterning reported previously45-47. The allele score was composed of 32 BMI-associated genetic variants. While a larger number of SNPs increases the power to detect associations, this also means that the third instrumental variable assumption may be more likely to be invalid for at least one genetic variant included in the allele score. A number of mechanisms could invalidate the third instrumental variable assumption: that the genetic variants only affect the outcomes through BMI at age 8. These include genetic induced confounding through horizontal  leiotropy (where a locus affects several outcomes directly9), population stratification and linkage disequilibrium, each of which could add a causal path from the IV to an outcome which was not mediated via BMI. </t>
  </si>
  <si>
    <t xml:space="preserve">The effect estimates when using two independent instruments (FTO and the remaining 31 variants) were consistent providing evidence against pleiotropy because it is unlikely that two independent instruments suffer the same pleiotropic effects. Furthermore, the IV estimates using the 52-SNP allele score were consistent with the IV estimates of our 32-SNP score. However, we found evidence of heterogeneity when testing the 32 SNPs individually using Hansen tests, for 5 of the 21 ‘top’ results. This may indicate either the core or point identifying IV assumptions are invalid.  </t>
  </si>
  <si>
    <t>In the methods the authors say that they performed EIGENSTRAT analysis which "revealed no additional obvious population stratification" and that they restricted analysis to individuals of white European ethnic origin to reduce the potential for population stratification</t>
  </si>
  <si>
    <t xml:space="preserve">Any biases introduced by violations of these assumptions may be amplified due to the low power of the individual SNPs. This is because these weak instruments account for only a small proportion of the variance of BMI, such that their effect through BMI is small compared with the strength of the association through one of these alternative pathways13. Further tests to investigate heterogeneity could be performed in follow up analyses. </t>
  </si>
  <si>
    <t>The authors performed an MR-PheWAS so technically their first analysis was the direct G-O association. They do not present all of these results, only those that reach their specific p-value thresholds corrected for multiple testing. They then run an IV analysis and again only present those that reach a certain threshold. I've presented these results.</t>
  </si>
  <si>
    <t xml:space="preserve">ALSPAC outcomes defined by the datasets described in Supplementary Table 2 of the paper </t>
  </si>
  <si>
    <t>Odds ratio from logistic regression</t>
  </si>
  <si>
    <t>SDQ emotional symptoms score</t>
  </si>
  <si>
    <t>Searching for the causal effects of body mass index in over 300 000 participants in UK Biobank, using Mendelian randomization</t>
  </si>
  <si>
    <t>PLoS Genetics</t>
  </si>
  <si>
    <t>10.1371/journal.pgen.1007951</t>
  </si>
  <si>
    <t>Effect of body mass index using MR-PheWAS in UK Biobank</t>
  </si>
  <si>
    <t>BMI may be a modifiable, causal risk factor for outcomes where there is no prior reason to suggest a causal effect exists</t>
  </si>
  <si>
    <t xml:space="preserve">Being a "nervous person" - not really detailed how this is measured apart from that it was "self-reported". UK Biobank phenotype id = 1970. The methods sates that these were part of a 12-item Neuroticism scale of the Eysenck Personality Questionniare-Revised (EPQ-R), identified as a homogenous set of "neuroticism" items on the EPQ-R, denoting a "worry" facet of the neuroticism personality trait. They also created a "worry score", which was the number of "yes" responses to the four nervousness phenotypes. They only present the MR results separately though. </t>
  </si>
  <si>
    <t>Not clear - UK Biobank has 503325 individuals in the study and after described exclusions, authors eded up with 334968. However, in Supplementary Table E (MR results for psychosocial traits), there are 325552 individuals in this analysis, with no explanation of difference.</t>
  </si>
  <si>
    <t>White British Europeans</t>
  </si>
  <si>
    <t>age and sex plus the first 10 principal components</t>
  </si>
  <si>
    <t>Their analysis where they removed SNPs that may be pleiotropic including removing just the FTO variant and repeating the analysis with just the FTO variant comparing this to the results with the other 96 variants (e.g., like a leave one out analysis but only removing the strongest variant).</t>
  </si>
  <si>
    <t>PHESANT (version 0.17), R version 3.2.4 ATLAS, Matlab r2015a and Stata version 14</t>
  </si>
  <si>
    <t>ivprobit</t>
  </si>
  <si>
    <t>Subsamples</t>
  </si>
  <si>
    <t>1 kg/m2</t>
  </si>
  <si>
    <t>Bonferonni adjusted</t>
  </si>
  <si>
    <t>PHESANT uses a rule-based method to automatically determine how to test each outcome, and it is possible that this may deal with some variables inappropriately. Also, PHESANT tests the linear association of the genetic score with the set of outcomes, and it is possible that non-linear associations may exist. For instance, it is possible that BMI has a non-linear effect on nervousness/anxiety (for example low and high BMI may cause higher levels of anxiety compared with those in the normal range) and in follow-up analyses this should be investigated. Ranking the associations means that we should expect the true strength of the associations to be less than we reported due to the winner’s curse. We used stringent P value thresholds, which, although reducing the type I error rate, is likely to also increase the type II error rate. We used BMI as a surrogate measure for adiposity, but the effect of adiposity estimated using observational data is not the true effect of an intervention that modifies BMI, because this will depend on the particular intervention used. The causal effects we have estimated may be the result of changes of other aspects of BMI in addition to or instead of changes in adiposity (e.g. changes in lean mass versus fat mass) [63]. Similarly, our BMI genetic score is an instrument for life-long BMI, hence we cannot say that it is BMI at a specific age (e.g. the age of the UK Biobank cohort) that affects an outcome. However, searching for potential causal effects using MR is useful to identify outcomes that may be modified through interventions on modifiable determinants of adiposity (e.g. diet or physical activity) [63]. Also, if selection is additionally dependent on a given outcome (e.g. self-reported nervousness), associations may be biased by a particular form of collider bias—selection induced collider bias</t>
  </si>
  <si>
    <t>FTO may be an invalid instrument for BMI for mental health outcomes due to horizontal pleiotropy [50,51], and this is consistent with the differences we observed between causal estimates using FTO and 96 SNP genetic risk scores for two of our nervousness outcomes. While we found little evidence of directional pleiotropy, we did find evidence of non-directional pleiotropy for the ‘being a worrier’ and being tense/“highly strung” outcomes, indicated by different estimates using the 96 SNP score versus FTO SNP, and also different estimates using IV probit regression compared to the weighted MBE for the former only. Instrument validity is likely to be consistent in our discovery and replication subsamples of UK Biobank as they are likely to have similar confounding structures, but may be different in other populations such that replicating in other large cohorts may be informative.</t>
  </si>
  <si>
    <t xml:space="preserve">UK Biobank is a highly-selected sample of the UK population, having a response rate of 5.5% [59], that is not representative of the UK general population. We found that our BMI genetic score was associated with assessment centre, even after adjustment for the first 40 principal components. This may indicate that the genetic principal components are not fully accounting for genetic population differences. However, this may also be due to selection induced collider bias, because both BMI and location are related to selection into the sample </t>
  </si>
  <si>
    <t xml:space="preserve">There may be insufficient statistical power. Our two-sample results were broadly consistent with the results of our main (one sample) analyses, although these approaches (apart from IVW) lacked power and confidence intervals included the null </t>
  </si>
  <si>
    <t>This is a hypothesis-free MR-PHeWAS (i.e., initial scan using direct G-O association p-value then follow up with instrumental variable analyses). Supplementary table D shows the 587 results from the MR-PheWAS below the p-value threshold of 1.20x10-3, only showing the p-value and whether the effect estimate was positive or negative. They also do some follow up analysis, specifically showing results from nervousness/worrying traits including "nervous person", "being a worrier", "tense/highly strung" and "suffering from nerves" phenotypes in Supplementary Table E. Even though authors say that "a subset of identified associations were followed up with a formal two-stage instrumental variable analysis", they only present these psychosocial trait associations, not the full 587 in any of the paper or supplementary materials.</t>
  </si>
  <si>
    <t xml:space="preserve">Being a "worrier" - not really detailed how this is measured apart from that it was "self-reported". UK Biobank phenotype id = 1980. The methods sates that these were part of a 12-item Neuroticism scale of the Eysenck Personality Questionniare-Revised (EPQ-R), identified as a homogenous set of "neuroticism" items on the EPQ-R, denoting a "worry" facet of the neuroticism personality trait. They also created a "worry score", which was the number of "yes" responses to the four nervousness phenotypes. They only present the MR results separately though. </t>
  </si>
  <si>
    <t xml:space="preserve">Being "tense/highly-strung" - not really detailed how this is measured apart from that it was "self-reported". UK Biobank phenotype id = 1990. The methods sates that these were part of a 12-item Neuroticism scale of the Eysenck Personality Questionniare-Revised (EPQ-R), identified as a homogenous set of "neuroticism" items on the EPQ-R, denoting a "worry" facet of the neuroticism personality trait. They also created a "worry score", which was the number of "yes" responses to the four nervousness phenotypes. They only present the MR results separately though. </t>
  </si>
  <si>
    <t xml:space="preserve">"Suffering from nerves" - not really detailed how this is measured apart from that it was "self-reported". UK Biobank phenotype id = 2010. The methods sates that these were part of a 12-item Neuroticism scale of the Eysenck Personality Questionniare-Revised (EPQ-R), identified as a homogenous set of "neuroticism" items on the EPQ-R, denoting a "worry" facet of the neuroticism personality trait. They also created a "worry score", which was the number of "yes" responses to the four nervousness phenotypes. They only present the MR results separately though. </t>
  </si>
  <si>
    <t>Obesity and Multiple Sclerosis: A Mendelian Randomization Study</t>
  </si>
  <si>
    <t xml:space="preserve">10.1371/journal.pmed.1002053 </t>
  </si>
  <si>
    <t>Mokry</t>
  </si>
  <si>
    <t>Brent Richards</t>
  </si>
  <si>
    <t>brent.richards@mcgill.ca</t>
  </si>
  <si>
    <t>Department of Epidemiology, Biostatistics and Occupational Health, McGill University, Montreal, Quebec, Canada</t>
  </si>
  <si>
    <t>Effet of body mass index on multiple sclerosis</t>
  </si>
  <si>
    <t>Observational studies have reported an association between obesity, as measured by elevated body mass index (BMI), in early adulthood and risk of multiple sclerosis (MS).</t>
  </si>
  <si>
    <t xml:space="preserve">Cases of multiple sclerosis </t>
  </si>
  <si>
    <t>Beecham 2013 Multiple sclerosis European both</t>
  </si>
  <si>
    <t>Only use discovery data</t>
  </si>
  <si>
    <t>State they use Europena SNPs</t>
  </si>
  <si>
    <t>r2 &gt; 0.05</t>
  </si>
  <si>
    <t>r2 &gt; 0.8</t>
  </si>
  <si>
    <t>7 SNPs/proxies not available</t>
  </si>
  <si>
    <t>SD (kg/m2)</t>
  </si>
  <si>
    <t xml:space="preserve">While we ensured that our SNPs were not in LD with each other, it remains possible that they are in LD with SNPs that influence unknown risk factors for MS. Secondly, we note that both GIANT and the IMSGC used samples from the WTCCC cohort; therefore, we cannot exclude the possibility of sample overlap. This may have introduced bias into our results; however, given the sample size employed, this effect would likely be small since the WTCCC comprised ~2.5% of the overall GIANT consortium. Third, because of our use of summary-level statistics, we could not investigate nonlinear effects of BMI. Lastly, we cannot determine whether an established and more actionable intermediate, such as vitamin D, is primarily driving this causal relationship, nor can we conclude whether BMI influences MS progression. </t>
  </si>
  <si>
    <t xml:space="preserve">First, while we undertook multiple sensitivity analyses to assess for pleiotropy, the possibility of residual pleiotropy is difficult to exclude. However, consistency across these approaches, and the fact that the MR-Egger intercept was centered at the origin, provides evidence that pleiotropy did not greatly influence the results. </t>
  </si>
  <si>
    <t>We can also not directly assess whether population stratification or compensatory mechanisms (otherwise known as canalization) may be influencing our results; however, these would likely bias our estimates towards the null.</t>
  </si>
  <si>
    <t>They don't mention power in the discussion but do say "This two-sample approach has equivalent statistical power to one-sample approaches [31] and is favorable in this setting since large GWAS consortia exist for both BMI and MS and are thus better powered than an MR study in a single cohort with a smaller sample size."</t>
  </si>
  <si>
    <t>The authors also did some sensitivity analyses that were more quality control (so didn't add them into the sensitivity analyses bit here) - they checked whether the inclusion of proxy SNPs introduced random error so excluded those and re-ran analyses, then re-ran analyses with all proxies with an allele frequency of between 0.4-0.6. Then the re-ran the analysis excluding SNPs that were in LD with any loci associated at genome-wide significance with height (to remove any concerns that results were confounded by height).</t>
  </si>
  <si>
    <t>Genetically Predicted Body Mass Index and Alzheimer’s Disease Related Phenotypes in Three Large Samples: Mendelian Randomization Analyses</t>
  </si>
  <si>
    <t>Alzheimers and Dementia</t>
  </si>
  <si>
    <t>10.1016/j.jalz.2015.05.015.</t>
  </si>
  <si>
    <t>Mukherjee</t>
  </si>
  <si>
    <t>Paul K. Crane</t>
  </si>
  <si>
    <t>pcrane@uw.edu</t>
  </si>
  <si>
    <t>Department of Medicine, Box 359780, 325 Ninth Avenue, Seattle, WA 98104, USA</t>
  </si>
  <si>
    <t>Effect of body mass index on Alzheiumers</t>
  </si>
  <si>
    <t>Observational research shows that higher body mass index (BMI) increases Alzheimer’s disease (AD) risk, but it is unclear whether this association is causal.</t>
  </si>
  <si>
    <t>Alzheimer's disease (in ADGC)</t>
  </si>
  <si>
    <t>NINCDS-ADRDA criteria for definite, probable or possible Alzheimer's disease and all controls were cognitively normal elders.</t>
  </si>
  <si>
    <t>&gt;60</t>
  </si>
  <si>
    <t>Cases of AD and healthy "normal elderly controls"</t>
  </si>
  <si>
    <t>3 principal components for ADGC and 6 for HRS (no mention of GERAD)</t>
  </si>
  <si>
    <t>P &lt; 10−6</t>
  </si>
  <si>
    <t>They said that there were only 31 SNPs available in ADGC</t>
  </si>
  <si>
    <t>Not clear what main analysis is - It's not actually clear in the methods what the authors did as their main analysis - they literally just say "our primary MR analyses, we used each SNP and BMI polygenic scores to predict AD or dementia probability in logistic regression models to estimate odds ratios and 95% confidence intervals" The over identification tests were used to compare the effect estimates from the 4 mechanism-specific polygenic scores - stating "If associations between mechanism-specific scores and AD risk are statistically different, this would imply either a direct pathway linking genetic variants to AD that is not mediated by BMI, or that the different genetic subscores influence distinct types of adiposity, which in turn have distinct consequences on AD"</t>
  </si>
  <si>
    <t>Not clear - they just say "unit" and then specify that BMI is measured in kg/m2 without much information in analyses section</t>
  </si>
  <si>
    <t>One caveat to our analyses is that BMI may be relevant for AD only above a certain threshold. Another concern is related to survivor bias. Both ADGC and the GERAD1 sample are AD case control studies among older individuals. BMI has strong and age-dependent links to mortality[40], thus our samples may have included a highly selected subgroup of “survivors” immune to the effects of obesity. A very similar bias should apply to conventional observational studies, however, so it is unlikely that this bias could explain differences between our results and previous work.</t>
  </si>
  <si>
    <t>These SNPs were not associated with AD in ADGC or dementia in HRS. This does not conclusively prove the validity of our approach, but we note that even if there is modest pleiotropy, it is unlikely to explain our unexpected null associations.</t>
  </si>
  <si>
    <t>Not discussed - they just state that they adjusted for principal components in their analyses to overcome population stratification</t>
  </si>
  <si>
    <t>Statistical power is a common limitation in MR analyses, but the CIs in our analyses are informative and exclude any but very tiny harmful effects of BMI.</t>
  </si>
  <si>
    <t xml:space="preserve">The authors also did some sensitivity analyses whereby they split the 32 SNP into four functional categories - adipogenesis, appetite, cardiopulmonary factors, and BMI-related processes not otherwise specified. </t>
  </si>
  <si>
    <t>Previously developed dementia probability score (probablility individuals meet DSM-IV criteria) that integrates proxy and direct cognitive assessments</t>
  </si>
  <si>
    <t>They said that only 29 SNPs were available in HRS</t>
  </si>
  <si>
    <t>Memory outcomes comprising word list recall and proxy assessments averaged across up to 9 assessments</t>
  </si>
  <si>
    <t>Memory score</t>
  </si>
  <si>
    <t>Alzheimer's disease (in GERAD)</t>
  </si>
  <si>
    <t>Probable (NINCDS-ADRDA, DSM-IV) or definite (CERAD) Alzheimer's disease</t>
  </si>
  <si>
    <t>Cases of dementia and controls confirmed to be free of dementia</t>
  </si>
  <si>
    <t>Alzheimer's disease (in both ADGC + GERAD)</t>
  </si>
  <si>
    <t xml:space="preserve">NINCDS-ADRDA criteria for definite, probable or possible Alzheimer's disease and all controls were cognitively normal elders (GERAD). Previously developed dementia probability score (probablility individuals meet DSM-IV criteria) that integrates proxy and direct cognitive assessments (in ADGC). </t>
  </si>
  <si>
    <t>Cases of AD and healthy "normal elderly controls" (ADGC) and Cases of dementia and controls confirmed to be free of dementia (GERAD)</t>
  </si>
  <si>
    <t>Mendelian Randomisation Study of Childhood BMI and Early Menarche</t>
  </si>
  <si>
    <t>Journal of Obesity</t>
  </si>
  <si>
    <t>10.1155/2011/180729</t>
  </si>
  <si>
    <t>Mumby</t>
  </si>
  <si>
    <t>Ken K. Ong</t>
  </si>
  <si>
    <t>ken.ong@mrc-epid.cam.ac.uk</t>
  </si>
  <si>
    <t>MRC Epidemiology Unit, Institute of Metabolic Science, Addenbrooke’s Hospital, P.O. Box 285, Cambridge CB2 0QQ, UK</t>
  </si>
  <si>
    <t>Effect of body mass index on age at menarche</t>
  </si>
  <si>
    <t xml:space="preserve">It has been suggested that childhood BMI has a causal effect on the risk for early menarche and there are a number of strongly plausible biological mechanisms [4, 5]. However, discordant secular trends in obesity and age at menarche have raised doubts about the causal nature of these associations. </t>
  </si>
  <si>
    <t xml:space="preserve">Recall in a baseline questionnaire. </t>
  </si>
  <si>
    <t>39-77</t>
  </si>
  <si>
    <t>Eeach locus genotyped was under HWequilibrium given α = 0.05</t>
  </si>
  <si>
    <t>Stata version 10.2</t>
  </si>
  <si>
    <t>1kg/m2</t>
  </si>
  <si>
    <t>Risk of early menarche (i.e., before age 12)</t>
  </si>
  <si>
    <t>% absolute risk</t>
  </si>
  <si>
    <t>The lack of direct assessments of growth during childhood was a limitation of our study.</t>
  </si>
  <si>
    <t xml:space="preserve">We would expect that pleiotropic effects (i.e., mediated by independent biological processes) on BMI and timing of menarche are infrequent among BMI variants. As most BMI-increasing variants are associated with lower age at menarche, we consider that pleiotropy is unlikely and therefore our findings indicate a causal pathway linking higher BMI, or the growth and developmental processes that lead to higher BMI, to earlier menarche. </t>
  </si>
  <si>
    <t>Evidence of a Causal Association Between Insulinemia and Endometrial Cancer: A MendelianRandomization Analysis</t>
  </si>
  <si>
    <t>10.1093/jnci/djv178</t>
  </si>
  <si>
    <t>Nead</t>
  </si>
  <si>
    <t>Robert A. Scott</t>
  </si>
  <si>
    <t>robert.scott@mrc-epid.cam.ac.uk</t>
  </si>
  <si>
    <t>MRC Epidemiology Unit, Institute of Metabolic Science, University of Cambridge School of Clinical Medicine, Box 285, Cambridge Biomedical Campus, Cambridge, CB2 0QQ</t>
  </si>
  <si>
    <t>Effect of body mass index on endometrial cancer</t>
  </si>
  <si>
    <t>Insulinemia and type 2 diabetes (T2D) have been associated with endometrial cancer risk in numerous observational studies. However, the causality of these associations is uncertain.</t>
  </si>
  <si>
    <t>Patients with endometroid histology</t>
  </si>
  <si>
    <t>ANECS; SEARCH; WTCCC2 Multiple Endometrial cancer European women</t>
  </si>
  <si>
    <t>Australian populations adjusted for the first two principal components and the UK analyses adjusted for the first three PCs.</t>
  </si>
  <si>
    <t>P &gt; 10–12 (case) and P &gt; 10–7 (control)</t>
  </si>
  <si>
    <t>Authors removed SNPs that had associations exceeding Bonferroni-correction thresholds with endometrial cancer</t>
  </si>
  <si>
    <t>Stata version 12.0</t>
  </si>
  <si>
    <t>Odds ratio for risk of endometrial cancer</t>
  </si>
  <si>
    <t>1.2x10-6</t>
  </si>
  <si>
    <t xml:space="preserve">We saw no convincing evidence of confounding in analyses investigating pleiotropy. While not possible to exclude confounding by unknown confounders, the use of multiple independent variants acting through different pathways decreases the likelihood of confounded instrumental variable associations (9,51). Importantly, we saw no association of either the fasting or postchallenge insulin scores with BMI (Figures 2 and 3). </t>
  </si>
  <si>
    <t>They only mention population stratification when talking about the principal components that were adjusted for in the different analyses.</t>
  </si>
  <si>
    <t>As with any Mendelian randomization analysis, there are potential limitations to our findings, including the limited trait variance explained by genetic variants, thus restricting statistical power.</t>
  </si>
  <si>
    <t>Note that BMI wasn't their main analysis, the main interest was insulinemia so BMI was one of the risk factors</t>
  </si>
  <si>
    <t>The Effect of Elevated Body Mass Index on Ischemic Heart Disease Risk: Causal Estimates from a Mendelian Randomisation Approach</t>
  </si>
  <si>
    <t>10.1371/journal.pmed.100121</t>
  </si>
  <si>
    <t>Nordestgaard</t>
  </si>
  <si>
    <t>Boerge Nordestgaard</t>
  </si>
  <si>
    <t>Boerge.Nordestgaard@regionh.dk</t>
  </si>
  <si>
    <t>Department of Clinical Biochemistry, Herlev Hospital, Copenhagen University Hospital, Copenhagen, Denmark</t>
  </si>
  <si>
    <t>Effect of body mass index on ischemic heart disease</t>
  </si>
  <si>
    <t>Adiposity, assessed as elevated body mass index (BMI), is associated with increased risk of ischemic heart disease (IHD); however, whether this is causal is unknown</t>
  </si>
  <si>
    <t xml:space="preserve">Information on diagnosis of IHD (World Health Organization International Classification of Diseases: ICD8 410–414; ICD10 I20–I25) was collected and verified from existing data from 1976 until May 2009 by reviewing all hospital admissions and diagnoses entered in the national Danish Patient Registry and all causes of death entered in the national Danish Causes of Death Registry. </t>
  </si>
  <si>
    <t>age- and sex-adjusted BMI z-scores</t>
  </si>
  <si>
    <t>Pearson chi-squared test</t>
  </si>
  <si>
    <t>Note: they just state that the used SNPs that had the largest known common effect sizes for association with BMI in European populations.</t>
  </si>
  <si>
    <t xml:space="preserve">Used metan for the random effects meta-analysis </t>
  </si>
  <si>
    <t>Odds ratio for risk of IHD</t>
  </si>
  <si>
    <t xml:space="preserve">Nevertheless, canalisation cannot be completely excluded as a limitation of the present study; however, as canalisation theoretically acts to buffer the effect of genetic deviations, it can obscure associations between genes and IHD, but it is unlikely to explain away the results in this study. Also, although the analyses provide insight into the likely causal effect of lifecourse elevations in BMI, we are not well placed to comment on the impact of acute changes. Lastly, there are known limitations to the use of BMI as a marker for adiposity or other possible anthropometrically related aetiological contributions to IHD risk, and using alternative measures may prove more informative [42]. Nevertheless, these potential limitations to BMI cannot explain the results in this study.  </t>
  </si>
  <si>
    <t>pleiotropy and the potentially confounding effects of linkage disequilibrium are likely avoided owing to the use of multiple genetic polymorphisms, each associated with increased BMI and each acting on BMI independently and via different pathways</t>
  </si>
  <si>
    <t>the complicating effect of population stratification in Mendelian randomisation studies is likely to have been avoided through the use of an ethnically homogenous white population in the present study</t>
  </si>
  <si>
    <t>Note: the estimate here is that from the pooled analysis. The individual study results were similar. They also did subgroup analyses across age.</t>
  </si>
  <si>
    <t>Body Mass Index and Risk of Alzheimer’s Disease: A Mendelian Randomization Study of 399,536 Individuals</t>
  </si>
  <si>
    <t>Journal of Clinical Endocrinology and Metabolism</t>
  </si>
  <si>
    <t>10.1210/jc.2017-00195</t>
  </si>
  <si>
    <t>Ruth Frikke-Schmidt</t>
  </si>
  <si>
    <t>ruth.frikke-schmidt@regionh.dk.</t>
  </si>
  <si>
    <t>Department of Clinical Biochemistry, KB 3011, Rigshospitalet, Copenhagen University Hospital, Blegdamsvej 9, DK-2100 Copenhagen Ø, Denmark.</t>
  </si>
  <si>
    <t>Effect of body mas index on Alzheimers disease</t>
  </si>
  <si>
    <t>Recently, data on 2,000,000 people established that low body mass index (BMI) is associated
with increased risk of dementia. Whether this observational association reflects a causal
effect remains to be clarified.</t>
  </si>
  <si>
    <t xml:space="preserve">Information on diagnoses of Alzheimer’s disease was collected from the national Danish Patient Registry with data on all patient contacts from all clinical hospital departments in Denmark since 1977, including emergency wards and outpatient
clinics from 1995, and from the national Danish Causes of Death Registry with data on causes of all deaths in Denmark, as reported by hospitals and general practitioners since 1977. Alzheimer’s disease was World Health Organization International Classification of Diseases (ICD) ICD8 290 and ICD10 F00 and G30. The validity of Alzheimer’s disease ICD codes from the Danish registries is high (16), and was further ensured by the presence of thewell-known association with the apolipoprotein E «4 allele in the present cohort </t>
  </si>
  <si>
    <t>20-100+</t>
  </si>
  <si>
    <t>Age range in the Speliotes paper is 14-108</t>
  </si>
  <si>
    <t xml:space="preserve">age and sex </t>
  </si>
  <si>
    <t>Chi-square</t>
  </si>
  <si>
    <t xml:space="preserve">Chose the top 5 striongest SNPs </t>
  </si>
  <si>
    <t>1kg/m2 lower BMI</t>
  </si>
  <si>
    <t xml:space="preserve">Odds ratio for risk of Alzheimer's risk </t>
  </si>
  <si>
    <t>The reason for this is that the associations of the genetic variants with BMI are relatively small, and therefore, large numbers of cases
and controls are required to reliably preclude any causal relation. A limitation
could be the observation that genetically low BMI is associated with low risk of hypertension. This is expected, as a causal relationship exists between high BMI and hypertension (36). However, because genetically low BMI is associated with low risk of hypertension, and because low risk of hypertension is associated with low risk of Alzheimer’s disease, these associations cannot explain the present observational relation between low BMI and high risk of Alzheimer’s disease.</t>
  </si>
  <si>
    <t>They mention that their findings are based in a large homogenous population such that they can control for a number of important confounders and they included a positive control</t>
  </si>
  <si>
    <t>This is the weighted allele score group and the resul using the simple unweighted score is similar</t>
  </si>
  <si>
    <t>Alzheimer's disease cases</t>
  </si>
  <si>
    <t>IGAP Not reported  European both</t>
  </si>
  <si>
    <t xml:space="preserve">age, age squared and sex. </t>
  </si>
  <si>
    <t xml:space="preserve">Not discussed in the Speliotes paper </t>
  </si>
  <si>
    <t>This was a sensitivity analysis to the previous row (main analysis)</t>
  </si>
  <si>
    <t>This was a sensitivity analysis to the row above, which was a one-sample MR</t>
  </si>
  <si>
    <t>Information on diagnoses of type 2
diabetes (World Health Organization; ICD-8 250; and ICD-
10, E11 E13 and E14) was collected similarly, and was used
as a positive control. Follow up began at the time of blood
sampling (observational analyses) or at the establishment of
the national Danish Patient Registry (January 1st, 1977) or on
the birthday of the participant, whichever came later (genetic
analyses).</t>
  </si>
  <si>
    <t>This was a "positive control" to examine the association between BMI and Alzheimer's disease (previous two rows)</t>
  </si>
  <si>
    <t>Odds ratio for risk of Type 2 Diabetes</t>
  </si>
  <si>
    <t>Estimating the causal influence of body mass
index on risk of Parkinson disease: A
Mendelian randomisation study</t>
  </si>
  <si>
    <t>PLOS Mecicine</t>
  </si>
  <si>
    <t>10.1371/journal.pmed.1002314</t>
  </si>
  <si>
    <t>Noyce</t>
  </si>
  <si>
    <t>Nicholas Wood</t>
  </si>
  <si>
    <t>n.wood@ucl.ac.uk</t>
  </si>
  <si>
    <t>Department of Molecular Neuroscience, UCL Institute of Neurology, University College London, London, United Kingdom</t>
  </si>
  <si>
    <t>Effect of body mass index on parkinsons disease</t>
  </si>
  <si>
    <t>There have been a number of conflicting observational studies describing associations between higher body mass index (BMI) and the future risk of Parkinson disease (PD). The most recent meta-analysis of cohort studies suggested that, overall, there was no effect.</t>
  </si>
  <si>
    <t xml:space="preserve">Nalls 2014 Parkinsons European both </t>
  </si>
  <si>
    <t>Claimed to use european GWAS but state all ancestry N</t>
  </si>
  <si>
    <t>R2 &gt; 0.001</t>
  </si>
  <si>
    <t>R2 (&gt; 0.9)</t>
  </si>
  <si>
    <t>na</t>
  </si>
  <si>
    <t>Clumping and 1 SNP not availabe in outcome data (neither was a proxy)</t>
  </si>
  <si>
    <t>Power calculations were undertaken using the proportion of variance in BMI explained by the 77 independent SNPs (R2 = 0.022) and the methods described by Brion and colleagues [21]. There was 92% power to detect a relative 20% difference in PD risk for a 5-kg/m2 difference in BMI (i.e., an OR of at least 0.80 or 1.20) in the IPDGC cases and controls with an alpha of 5% (p-value ≤ 0.05). Power reduced to 38% to detect a relative difference in risk of 10%. These power calculations assumed no heterogeneity.</t>
  </si>
  <si>
    <t xml:space="preserve">OR </t>
  </si>
  <si>
    <t>Can't examine non-linear relationships between exposures and outcomes in two-sample MR</t>
  </si>
  <si>
    <t xml:space="preserve">MR–Egger regression gave similar results, suggesting that directional pleiotropy was unlikely to be biasing the result </t>
  </si>
  <si>
    <t>Took steps to ensure that both samples were of individuals of European ancestry - but data used for Bmi was from all ancestries</t>
  </si>
  <si>
    <t>Statistical power is high because very large sample sizes</t>
  </si>
  <si>
    <t>A Transethnic Mendelian Randomization Study Identifies Causality of Obesity on Risk of Psoriasis</t>
  </si>
  <si>
    <t>Journal of Investigative Dermatology</t>
  </si>
  <si>
    <t>10.1016/j.jid.2018.11.023</t>
  </si>
  <si>
    <t>Ogawa</t>
  </si>
  <si>
    <t>Yukinori Okada</t>
  </si>
  <si>
    <t>yokada@sg.med.osaka-u.ac.jp</t>
  </si>
  <si>
    <t>Department of Statistical Genetics, Osaka University Graduate School of Medicine, 2-2 Yamadaoka, Suita, Osaka 565-0871, Japan</t>
  </si>
  <si>
    <t>Effect of body mass index on psoriasis</t>
  </si>
  <si>
    <t>Epidemiological studies have reported increased comorbidity of psoriasis with numerous complex diseases such as metabolic clinical measurements</t>
  </si>
  <si>
    <t xml:space="preserve">Tsoi 2017 Psoriasis European </t>
  </si>
  <si>
    <t>Claimed to use european GWAS but actually used all ancestries</t>
  </si>
  <si>
    <t>R2 (&gt; 0.5)</t>
  </si>
  <si>
    <t>3.1×10-5</t>
  </si>
  <si>
    <t>Hirata 2018  Japanese</t>
  </si>
  <si>
    <t>Japanese ancestry</t>
  </si>
  <si>
    <t>Akiyama 2017 BMI Japanese both</t>
  </si>
  <si>
    <t>Associations between serum uric acid and markers of subclinical atherosclerosis in young adults. The cardiovascular risk in Young Finns study</t>
  </si>
  <si>
    <t>10.1016/j.atherosclerosis.2012.05.036</t>
  </si>
  <si>
    <t xml:space="preserve">Oikonen </t>
  </si>
  <si>
    <t>Mervi Oikonen</t>
  </si>
  <si>
    <t>mervi.oikonen@utu.fi</t>
  </si>
  <si>
    <t>The Centre of Applied and Preventive Cardiovascular Medicine, University of Turku, Kiinamyllynkatu 10, P.O. Box 52, FI-20520 Turku, Finland</t>
  </si>
  <si>
    <t>Effect of body mass idnex on carotid intima media thickness</t>
  </si>
  <si>
    <t>Higher levels of serum uric acid have been associated with lots of cardiovascular traits</t>
  </si>
  <si>
    <t>Carotid and brachial artery ultrasound studies were performedto measure the left common carotid artery IMT</t>
  </si>
  <si>
    <t>30-45</t>
  </si>
  <si>
    <t>healthy</t>
  </si>
  <si>
    <t>Age, systolic blood pressure</t>
  </si>
  <si>
    <t>HapMap II</t>
  </si>
  <si>
    <t>1 SNP not genotyped/imputed</t>
  </si>
  <si>
    <t>SAS/R</t>
  </si>
  <si>
    <t>mm</t>
  </si>
  <si>
    <t>No cardiovascular events able to be used as end points.  We used surrogate markers of vascular structure and function such as carotid IMT and FMD. The latter is a surrogate endpoint of vascular damage and not representative of coronary plaques or CHD</t>
  </si>
  <si>
    <t>multiple pathways can be affected by SUA and a more detailed metabolic study would be needed to fully understand the potential role of SUA in the pathogenesis of atherosclerosis</t>
  </si>
  <si>
    <t>The present study was conducted in a homogenous population of healthy young Finnish adults and care must be taken before generalizing to other population</t>
  </si>
  <si>
    <t>Age, alcohol use, triglycerides, glucose, oral contraceptives, systolic blood pressure, creatinine</t>
  </si>
  <si>
    <t>Effect of body mass idnex on serum uric acid</t>
  </si>
  <si>
    <t xml:space="preserve">Serum uric acid </t>
  </si>
  <si>
    <t>Alcohol use, triglycerides, oral contraceptives, creatinine, sex, total cholesterol, CRP, adiponectin</t>
  </si>
  <si>
    <t>mmol</t>
  </si>
  <si>
    <t>Associations between Potentially Modifiable
Risk Factors and Alzheimer Disease: A
Mendelian Randomization Study</t>
  </si>
  <si>
    <t>10.1371/journal.pmed.1001841</t>
  </si>
  <si>
    <t>Østergaard</t>
  </si>
  <si>
    <t>Robert Scott</t>
  </si>
  <si>
    <t>Robert.Scott@mrc-epid.cam.ac.uk</t>
  </si>
  <si>
    <t>MRC Epidemiology Unit, Institute of Metabolic Science, University of Cambridge, Cambridge, United Kingdom</t>
  </si>
  <si>
    <t>Effect of body mass index on Alzheimers</t>
  </si>
  <si>
    <t>Potentially modifiable risk factors including obesity, diabetes, hypertension, and smoking are associated with Alzheimer disease (AD) and represent promising targets for intervention. However, the causality of these associations is unclear. We sought to assess the causal nature of these associations using Mendelian randomization (MR)</t>
  </si>
  <si>
    <t xml:space="preserve">Lambert  2013 Alzaheimers European  both </t>
  </si>
  <si>
    <t>Just used stage 1 of GWAS </t>
  </si>
  <si>
    <t xml:space="preserve">not reported </t>
  </si>
  <si>
    <t xml:space="preserve">healthy </t>
  </si>
  <si>
    <t>R2 &lt; 0.01</t>
  </si>
  <si>
    <t>Excluded SNPs with a more significant association with AD than expectedby chance (p &lt; 0.05/302 = 0.00017)</t>
  </si>
  <si>
    <t xml:space="preserve">R2 (&gt; 0.8; except for rs4420638, where the best available proxy was rs6857 (R2 = 0.46)) </t>
  </si>
  <si>
    <t>Potential limitations of this study include the small proportion of intermediate trait variance explained by genetic variants and other implicit limitations of MR analyses</t>
  </si>
  <si>
    <t>Not disucssed - but removed SNPs assoiated with alzheimers in sensitivity analyses which was consisitent with main</t>
  </si>
  <si>
    <t>Limited strength of the SNPs to explain variation inthe intermediate traits, restricting statistical power.</t>
  </si>
  <si>
    <t>Genetic risk score Mendelian randomization shows obesity_x000D_
measured as body mass index, but not waist:hip ratio, is causal_x000D_
for endometrial cancer</t>
  </si>
  <si>
    <t xml:space="preserve">Cancer epidemiology, biomarkers and prevention </t>
  </si>
  <si>
    <t>10.1158/1055-9965.EPI-16-0147</t>
  </si>
  <si>
    <t>Painter</t>
  </si>
  <si>
    <t>Amanda B. Spurdle</t>
  </si>
  <si>
    <t>Amanda.Spurdle@qimrberghofer.edu.au</t>
  </si>
  <si>
    <t>QIMR Berghofer Medical Research Institute, 300 Herston Road, Brisbane, Queensland 4006, Australia</t>
  </si>
  <si>
    <t>Effect of body mass index and waist hip ratio adjusted for body mass index on endometrial cancer</t>
  </si>
  <si>
    <t>Strongest known risk factor for endometrial cancer is obesity.</t>
  </si>
  <si>
    <t xml:space="preserve"> Endometrial Cancer Association Consortium</t>
  </si>
  <si>
    <t xml:space="preserve">One sample GRS with SNPs from external GWAS </t>
  </si>
  <si>
    <t>3.4x10-17</t>
  </si>
  <si>
    <t xml:space="preserve"> Rather than WHR, WC may be a more relevant measure of central adiposity, with evidence that the association between WC and endometrial cancer is independent of BMI</t>
  </si>
  <si>
    <t>womeh</t>
  </si>
  <si>
    <t>8.6x10-1</t>
  </si>
  <si>
    <t>9.0x10-2</t>
  </si>
  <si>
    <t>Instrumental Variable Estimation of Causal Risk Ratios and Causal Odds Ratios in Mendelian Randomization Analyses</t>
  </si>
  <si>
    <t>10.1093/aje/kwr026</t>
  </si>
  <si>
    <t>Palmer</t>
  </si>
  <si>
    <t>Tom M. Palmer</t>
  </si>
  <si>
    <t>tom.palmer@bristol.ac.uk</t>
  </si>
  <si>
    <t>MRC Centre for Causal Analyses in Translational Epidemiology United Kingdom</t>
  </si>
  <si>
    <t>Effect of body mass index on asthma</t>
  </si>
  <si>
    <t>Methods paper using body mass index and asthma as example</t>
  </si>
  <si>
    <t>Physician diagnosis of asthma</t>
  </si>
  <si>
    <t>Association of SNP with outcome and covariates</t>
  </si>
  <si>
    <t>R2, F-statistic</t>
  </si>
  <si>
    <t>Method comparison paper using BMI/asthma as example.</t>
  </si>
  <si>
    <t>Using multiple genetic variants_x000D_
as instrumental variables for_x000D_
modifiable risk factors</t>
  </si>
  <si>
    <t>Statistical methods in medical research</t>
  </si>
  <si>
    <t>10.1177/0962280210394459</t>
  </si>
  <si>
    <t>Effect of fat mass on bone mineral density</t>
  </si>
  <si>
    <t>Methods paper using body mass index and bone mineral density as example</t>
  </si>
  <si>
    <t>Dual energy X-ray densitometry</t>
  </si>
  <si>
    <t>Willer 2008 Body mass index European both</t>
  </si>
  <si>
    <t xml:space="preserve">One sample with SNPs from external GWAS </t>
  </si>
  <si>
    <t>sex, age, height, height squared</t>
  </si>
  <si>
    <t>Took 4 most significant</t>
  </si>
  <si>
    <t>Geometric mean</t>
  </si>
  <si>
    <t xml:space="preserve">Method comparison paper using BMI/bone mineral density as example. </t>
  </si>
  <si>
    <t>Association of plasma uric acid with ischaemic heart_x000D_
disease and blood pressure: mendelian randomisation_x000D_
analysis of two large cohorts</t>
  </si>
  <si>
    <t>10.1136/bmj.f4262</t>
  </si>
  <si>
    <t>Nicholas Timpson</t>
  </si>
  <si>
    <t>Effect of body mass index on uric acid levels</t>
  </si>
  <si>
    <t>We aimed to investigate whether there was a causal effect of uric acid and hyperuricaemia on ischaemic heart disease and diastolic and systolic blood pressure using a mendelian randomisation approach. To determine whether body mass index might be a particularly potent confounder of this association, we also examined the effect of body mass index on uric acid levels using genetic variants that have been shown to be robustly associated with body mass index.</t>
  </si>
  <si>
    <t>Plasma uric acid was measured by clinic assessment at baseline, using colorimetry on a Konelab Autoanalyser (Thermo Scientific). In the Copenhagen City Heart Study, participants had up to four examinations, and measurements of plasma uric acid were available from the 1991-94 and 2001-03 examinations. Each participant’s measurement of uric acid—and hence hyperuricaemia status—that was recorded closest before their event of ischaemic heart disease was used. Hyperuricaemia was defined as plasma levels of uric acid greater than 0.4 mmol/L (or 6.72 mg/dL, which sits at the approximate limit of solubility for urate).25 Plasma uric acid was internally standardised by 5 year age groups and sex using a z score (web table 1) over the whole sample; results were therefore relative risks per one standard deviation increase in uric acid.</t>
  </si>
  <si>
    <t>TaqMan</t>
  </si>
  <si>
    <t>Pearson χ2</t>
  </si>
  <si>
    <t>Observational analysis consistent with MR</t>
  </si>
  <si>
    <t>metan</t>
  </si>
  <si>
    <t xml:space="preserve">Not really discussed in terms of BMI analysis. Tthe potential for the complicating effects of linkage disequilibrium, pleiotropy, or the nature of genotypic effect are difficult to account for. Another potential limitation was that we did not have data available to identify participants receiving uric acid lowering drugs at the time of measurement. </t>
  </si>
  <si>
    <t>Analyses were undertaken within large, ethnically homogeneous, clinically assessed case series with access to control sets of comparable quality.</t>
  </si>
  <si>
    <t>The effect of FTO variation on increased osteoarthritis risk is mediated through body mass index: a mendelian randomisation study</t>
  </si>
  <si>
    <t>Clinical and Epidemiological Research</t>
  </si>
  <si>
    <t>10.1136/annrheumdis-2013-203772</t>
  </si>
  <si>
    <t>Panoutsopoulou</t>
  </si>
  <si>
    <t>Kalliope Panoutsopoulou</t>
  </si>
  <si>
    <t>kp6@sanger.ac.uk</t>
  </si>
  <si>
    <t>Wellcome Trust Sanger Institute, Wellcome Trust Genome Campus, Hinxton, Cambridgeshire</t>
  </si>
  <si>
    <t>Effect of body mass index on osteoarthritis</t>
  </si>
  <si>
    <t>Variation in the fat mass and obesity- associated (FTO) gene influences susceptibility to obesity. A variant in the FTO gene has been implicated in genetic risk to osteoarthritis (OA). We examined the role of the FTO polymorphism rs8044769 in risk of knee and hip OA in cases and controls incorporating body mass index</t>
  </si>
  <si>
    <t>Hip osteoarthritis</t>
  </si>
  <si>
    <t>Association of SNP with phenotype</t>
  </si>
  <si>
    <t>study has combined both OA cases from population-based cohorts and severe OA cases from case/control studies recruited via secondary care</t>
  </si>
  <si>
    <t>the statistical power of the current study to detect association of the FTO SNP and OA is sufficient in the overweight stratum (73%–80%) but is modest for the normal weight and obese strata (34%–47%). Thus, we cannot exclude the possibility that a very modest association may be present among normal weight individuals, which our study failed to detect.</t>
  </si>
  <si>
    <t>Knee osteoarthritis</t>
  </si>
  <si>
    <t>Hip or knee osteoartrits</t>
  </si>
  <si>
    <t>A putative causal relationship between genetically determined female body shape and posttraumatic stress disorder</t>
  </si>
  <si>
    <t>Genome Medicine</t>
  </si>
  <si>
    <t>10.1186/s13073-017-0491-4</t>
  </si>
  <si>
    <t>Polimanti</t>
  </si>
  <si>
    <t>Renato Polimanti</t>
  </si>
  <si>
    <t>renato.polimanti@yale.edu</t>
  </si>
  <si>
    <t>Department of Psychiatry, Yale University School of Medicine and VA CT Healthcare Center, 116A2, 950 Campbell Avenue, West Haven, CT 06516, USA</t>
  </si>
  <si>
    <t>Effect of waist circumference adjusted for body mass index on post traumatic stress disorder</t>
  </si>
  <si>
    <t>The nature and underlying mechanisms of the observed increased vulnerability to posttraumatic stress disorder in women are unclear.</t>
  </si>
  <si>
    <t>Mental illness that affects susceptible individuals who have experi- enced, witnessed, or been confronted with an event involving actual or threatened dangers</t>
  </si>
  <si>
    <t xml:space="preserve">European ancestry </t>
  </si>
  <si>
    <t>R2 &lt; 0.2</t>
  </si>
  <si>
    <t>cannot investigate further the relationship between female body shape and traumatic specific experiences, such as sexual assault, because trauma type information is not currently available in the PGC PTSD dataset</t>
  </si>
  <si>
    <t xml:space="preserve">Considering MR-Egger regression intercept, we did not observe a pleiotropic effect between WCadj and PTSD. </t>
  </si>
  <si>
    <t>Mendelian randomization analysis using mixture models for robust and efficient estimation of causal effects</t>
  </si>
  <si>
    <t>10.1038/s41467-019-09432-2</t>
  </si>
  <si>
    <t>Qi</t>
  </si>
  <si>
    <t>Nilanjan Chatterjee</t>
  </si>
  <si>
    <t>nilanjan@jhu.edu</t>
  </si>
  <si>
    <t>12 Department of Biostatistics, Bloomberg School of Public Health, Johns Hopkins University, Baltimore, MD 21205, USA., Department of Oncology, School of Medicine, Johns Hopkins University, Baltimore, MD 21205, USA</t>
  </si>
  <si>
    <t>Method: Effect of body mass index on coronary artery disease, breast cancer, and major depressive disorder</t>
  </si>
  <si>
    <t>Method paper proposing a novel approach for robust and efficient MR analysis using large number of genetic instruments, based on a novel spike-detection algorithm under a normal-mixture model for underlying effect-size distributions.</t>
  </si>
  <si>
    <t>Nikpay 2015 CAD All ancestry both</t>
  </si>
  <si>
    <t>HapMap3</t>
  </si>
  <si>
    <t>R2 &lt; 0.1</t>
  </si>
  <si>
    <t>log-OR</t>
  </si>
  <si>
    <t>Method comparison paper using BMI as example. Only discussed method not the example</t>
  </si>
  <si>
    <t>European and east asian</t>
  </si>
  <si>
    <t>Height and Body Mass Index as Modifiers of Breast Cancer Risk in BRCA1/2 Mutation Carriers: A Mendelian Randomization Study</t>
  </si>
  <si>
    <t>10.1093/jnci/djy132</t>
  </si>
  <si>
    <t>Qian</t>
  </si>
  <si>
    <t>Dezheng Huo</t>
  </si>
  <si>
    <t>dhuo@health.bsd.uchicago.edu</t>
  </si>
  <si>
    <t xml:space="preserve">Department of Public Health Sciences, University of Chicago, 5841 S. Maryland Ave, MC 2000, Chicago, IL 60637 </t>
  </si>
  <si>
    <t>Effect of body mass index on breast cancer</t>
  </si>
  <si>
    <t>Whether height or body mass index (BMI) modifies breast cancer risk in BRCA1/2 mutation carriers remains unclear.</t>
  </si>
  <si>
    <t>Cancer (breast; BRCA1 and BRCA2 carriers)</t>
  </si>
  <si>
    <t>One sample</t>
  </si>
  <si>
    <t>p &lt; 10-7</t>
  </si>
  <si>
    <t>GRS association with phenotype</t>
  </si>
  <si>
    <t>Observed BMI for breast cancer cases were typically measured approximiately 5–6years after initial diagnosis.</t>
  </si>
  <si>
    <t>Another limitation is that our study only included women of European ancestry, which limits generalizability to women of other racial/ethnic groups</t>
  </si>
  <si>
    <t>Cancer (breast; BRCA1 carrier)</t>
  </si>
  <si>
    <t>Cancer (breast; BRCA2 carrier)</t>
  </si>
  <si>
    <t>Assessing the causal role of adiposity on disordered eating in_x000D_childhood, adolescence, and adulthood: a Mendelian randomization_x000D_analysis</t>
  </si>
  <si>
    <t>The American Journal of Clinical Nutrition</t>
  </si>
  <si>
    <t>10.3945/ajcn.117.154104</t>
  </si>
  <si>
    <t>Reed</t>
  </si>
  <si>
    <t>Kaitlin H Wade</t>
  </si>
  <si>
    <t>kaitlin.wade@bristol.ac.uk</t>
  </si>
  <si>
    <t>Medical Research Council Integrative Epidemiology Unit, School of Social and Community Medicine, Faculty of Health Sciences, University of Bristol, Bristol, United Kingdom</t>
  </si>
  <si>
    <t>Effect of body mass index on eating disorders</t>
  </si>
  <si>
    <t>Observational studies have shown that higher body mass index (BMI) is associated with increased risk of developing disordered eating patterns. However, the causal direction of this relation remains ambiguous.</t>
  </si>
  <si>
    <t xml:space="preserve">consisted of 28 questions, which provide information about ED behaviors and cognitions, impairment on the adolescent's life as a result of the ED symptoms, and burden on the family and parents as a result of the ED symptoms. The cognitions and behaviors that were investigated included a fear of weight gain, being upset or distressed about weight and shape, the avoidance of fattening foods, food restriction, exercising for weight loss, and purging behaviors. Of these questions, 16 questions (15 questions in males) were used in previous exploratory structural equation models that derived 3 latent dimensions as follows: 1) binge eating and overeating, 2) weight or shape concern and weight-control behaviors (WCBs), and 3) food restriction (17). The disordered eating patterns can be interpreted on the SD scale, with higher scores indicating greater disordered eating.
</t>
  </si>
  <si>
    <t>One-sample with SNPs from external source</t>
  </si>
  <si>
    <t>1 SNP not present in genetic dataset of current cohort.</t>
  </si>
  <si>
    <t>Sensitivity consistent with main analysis. rs7899106 and rs13201877 for binge eating and overeating and rs11847697 for food restriction being the main drivers of any pleiotropic effect in males; no evidence of other differences.</t>
  </si>
  <si>
    <t>R2 = 0.03</t>
  </si>
  <si>
    <t>Stata and R</t>
  </si>
  <si>
    <t>issue of decreased power associated with split-sample GWAS for disordered eating patterns; pleiotropy and confounding effect because disordered eating IVs may indirectly associate with BMI; genetic score for BMI and IV for disordered eating may associate with confounders e.g. maternal BMI; related individuals were removed to avoid biases from population stratification</t>
  </si>
  <si>
    <t>this approach is generally more likely to be subject to pleiotropy and confounding as some of the variants that were included in the IV for the disordered eating patterns may also be associated indirectly with BMI. However, to limit the possible pleiotropic effect of SNPs that were included in the IV that was generated for the disordered eating patterns to the best of our ability, we removed SNPs that are known to be associated with BMI.</t>
  </si>
  <si>
    <t>MR has some other general limitations such as canalization and population stratification, the latter of which is unlikely to have had a large impact on our results because related individuals were removed, and the sample that was used is of European ancestry.</t>
  </si>
  <si>
    <t xml:space="preserve">to our knowledge, there have been no GWASs of the disordered eating patterns that were used; therefore, we were unable to perform MR to assess the causal effect of disordered eating patterns at age 13 y on BMI at age 17 y in the conventional manner. Although we used a split-sample technique to overcome this matter, there is an issue of decreased power with this method whereby estimates tend to be more biased toward the null </t>
  </si>
  <si>
    <t>Boraska 2015 Anorexia nervosa All ancestries both</t>
  </si>
  <si>
    <t>Some SNPs not available in outcome dataset</t>
  </si>
  <si>
    <t>Wade 2014 Bulimia nervosa Australian female</t>
  </si>
  <si>
    <t>Factorial Mendelian randomization: using genetic variants to assess interactions</t>
  </si>
  <si>
    <t>10.1093/ije/dyz161</t>
  </si>
  <si>
    <t>Rees</t>
  </si>
  <si>
    <t>MRC Biostatistics Unit, Cambridge Institute of Public Health, Robinson Way, Cambridge CB2 0SR, UK</t>
  </si>
  <si>
    <t>Methods paper: Effect of body mass index on systolic blood pressure with interaction of alcohol consumption</t>
  </si>
  <si>
    <t>Increased systolic blood pressure (SBP) is associated with a range of health conditions, including cardiovascular disease and diabetes.Whereas there have been numerous studies highlighting the adverse effects of increased BMI on SBP, the adverse effects of increased alcohol consumption, there has been little research on the combined effect of BMI and alcohol consumption on SBP.</t>
  </si>
  <si>
    <t>BMI and alcohol consumption</t>
  </si>
  <si>
    <t>includes 77 SNP from Locke et al BMI GWAS of European ancestry and 10 variants for alcohol consumption</t>
  </si>
  <si>
    <t>per 1 kg/m2 change in BMI and 1 unit/day change in alcohol consumption</t>
  </si>
  <si>
    <t>We rely on theassumption that all genetic variants included in our analysesare valid IVs. The IV assumptions may be violated byincluding genetic variants that are associated with the outcomeindependently of the risk factors. This violationwould result in biased estimates, and could potentially leadto incorrect inferences on the presence of an interaction effect. Our recommendations rely on simulated data.Different choices for the parameters included in the simulationstudies may have resulted in different conclusions.However, our findings were robust to different choices ofparameters considered in this paper, they correspond towhat we know about the theoretical properties of estimators,and similar conclusions were observed from the appliedanalysis. We have only considered interactions on anadditive scale, although interactions could be consideredon a multiplicative scale by log-transforming the outcome.Finally, we have not considered the impact of model misspecification on estimates. It would not be possible to perform simulation studies corresponding to all possible ways that model misspecification could occur, meaning that our recommendations cannot be proven to be optimalin all settings. We believe that we have chosen parametersand scenarios that are relevant to modern Mendelian randomizationanalyses.</t>
  </si>
  <si>
    <t>This is a paper on the factorial MR methodology - taking the association between BMI, alcohol consumption and blood pressure as an applied example.</t>
  </si>
  <si>
    <t>includes 77 SNP from Locke et al BMI GWAS of European ancestry and 1 variant for alcohol consumption (ADH1B)</t>
  </si>
  <si>
    <t>Systematic Mendelian randomization framework elucidates hundreds of CpG sites which may mediate the influence of genetic variants on disease</t>
  </si>
  <si>
    <t>10.1093/hmg/ddy211</t>
  </si>
  <si>
    <t>Richardson</t>
  </si>
  <si>
    <t>Tom G. Richardson</t>
  </si>
  <si>
    <t>tom.g.richardson@bristol.ac.uk</t>
  </si>
  <si>
    <t>MRC Integrative Epidemiology Unit, Bristol Medical School (Population Health Sciences), University of Bristol, Oakfield House, Oakfield Grove, Bristol BS8 2BN, UK</t>
  </si>
  <si>
    <t>Effect of body mass index on cpg sites (bi-directional - effect of meQTL on 139 complex traits)</t>
  </si>
  <si>
    <t>The majority of genetic variants associated with complex traits are located in non-coding regions of the genome and therefore likely to influence disease via gene regulation (1). To improve our understanding of these mechanisms, information about genetic variants associated with gene expression (also known as expression quantitative trait loci, eQTL) is now commonly incorporated with complex traits and diseases (2–4). Recently, this type of methodology has been extended to integrate epigenetic data using genetic variants associated with DNA methylation levels (known as methylation quantitative trait loci, meQTL) (5,6). In this study, we have built on previous work to prioritize CpG sites which may play a mediatory role along the causal pathway from genetic variation to complex trait and disease susceptibility.</t>
  </si>
  <si>
    <t>cg05578595</t>
  </si>
  <si>
    <t>Gaunt 2016 DNA methylation in childhood European both</t>
  </si>
  <si>
    <t>Dastani 2012 Adiponectin Mixed both</t>
  </si>
  <si>
    <t>10 to 95</t>
  </si>
  <si>
    <t>relative sample size was reported as certain SNPs are available in all cohorts meta-analysed whereas others are only available in some</t>
  </si>
  <si>
    <t>MR-Base (TwoSampleMR)</t>
  </si>
  <si>
    <t>Yes - analysis was replicated using meta-analysed meQTL data from the BIOS QTL browser and trait data from the UK Biobank project</t>
  </si>
  <si>
    <t>P &lt; 1.397x10^-41</t>
  </si>
  <si>
    <t xml:space="preserve">A limitation of using 2SMR is that the statistical power is determined by the sample size used to generate effect estimateson the outcome variable. In this study, we therefore only applied the reverse MR analysis at loci identified in theinitial analysis. Nonetheless, we did not identify strong evidence that complextraits influence DNA methylation levels in our reverse MRanalysis, although this approach is likely to yield insightfulfindings as larger samples with 450K data become accessible. However, subsequent studies which investigate this need to take into complex trait incidence. Therefore results can only be regarded as an association of the disease/trait liability as opposed to causality. Furthermore, effect estimates for the instrumental variables used in our study were obtained from the same sample that they were identified in. </t>
  </si>
  <si>
    <t>we are unable to distinguish mediation from horizontal pleiotropy in these analyses</t>
  </si>
  <si>
    <t>we did not identify strong evidence that complextraits influence DNA methylation levels in our reverse MRanalysis, although this approach is likely to yield insightfulfindings as larger samples with 450K data become accessible.</t>
  </si>
  <si>
    <t>cg01567051</t>
  </si>
  <si>
    <t>Gaunt 2016 DNA methylation in adolescence European both</t>
  </si>
  <si>
    <t>cg03493300</t>
  </si>
  <si>
    <t>Gaunt 2016 DNA methylation during pregnancy European female</t>
  </si>
  <si>
    <t>cg05180856</t>
  </si>
  <si>
    <t>Gaunt 2016 DNA methylation at birth European both</t>
  </si>
  <si>
    <t>cg18007957</t>
  </si>
  <si>
    <t>cg00638945</t>
  </si>
  <si>
    <t>cg00601836</t>
  </si>
  <si>
    <t>cg27423445</t>
  </si>
  <si>
    <t>cg09781307</t>
  </si>
  <si>
    <t>SD (kg/m^2)</t>
  </si>
  <si>
    <t>cg03560416</t>
  </si>
  <si>
    <t>cg17644208</t>
  </si>
  <si>
    <t>cg09754948</t>
  </si>
  <si>
    <t>cg19139589</t>
  </si>
  <si>
    <t>cg27413008</t>
  </si>
  <si>
    <t>cg09917562</t>
  </si>
  <si>
    <t>cg05377527</t>
  </si>
  <si>
    <t>cg08761264</t>
  </si>
  <si>
    <t>cg26038461</t>
  </si>
  <si>
    <t>cg24579218</t>
  </si>
  <si>
    <t>cg08180572</t>
  </si>
  <si>
    <t>cg16758037</t>
  </si>
  <si>
    <t>cg11023668</t>
  </si>
  <si>
    <t>Shungin 2015 HIP All ancestries both</t>
  </si>
  <si>
    <t>cg20434926</t>
  </si>
  <si>
    <t>cg18735402</t>
  </si>
  <si>
    <t>cg10635145</t>
  </si>
  <si>
    <t>Berndt 2013 Obesity class 1 European both</t>
  </si>
  <si>
    <t>Shungin 2015 WC All ancestries both</t>
  </si>
  <si>
    <t>cg22814740</t>
  </si>
  <si>
    <t>An atlas of polygenic risk score associations to highlight putative causal relationships across the human phenome</t>
  </si>
  <si>
    <t>eLife</t>
  </si>
  <si>
    <t>10.7554/eLife.43657</t>
  </si>
  <si>
    <t>PRS PheWAS follow-up</t>
  </si>
  <si>
    <t>We used various two-sample MR methods to evaluate associations detected in the PRS analysis</t>
  </si>
  <si>
    <t xml:space="preserve">Neale MR Base Self-reported gout European both </t>
  </si>
  <si>
    <t>Using SNPs present in both GWAS results for MR.</t>
  </si>
  <si>
    <t>although we have flagged the PRS traits in our study derived using GWAS which have overlapping samples with the UK Biobank, weare unable to assess this for scores whose GWAS predate this cohort; bias from population structure is possible</t>
  </si>
  <si>
    <t>Although resources such as the UK Biobank provide an unparalleled opportunity to investigate the determinants of complex disease as we have done in this study, findings regarding genetic liability may not be generalizable to individuals who are not of European descent. Although we have adjusted all analyses in our study using the top 10 principal components from the UK Biobank, there may still be an influence of geographic clustering whichremains unaccounted for.</t>
  </si>
  <si>
    <t>Multivariable Mendelian randomization analysis to investigate the effect of body mass index, triglycerides and urate on gout risk</t>
  </si>
  <si>
    <t>Multivariable Mendelian randomization analysis to investigate the effect of body mass index and urate on gout risk</t>
  </si>
  <si>
    <t>Assessing Causality in the Association between Child Adiposity and Physical Activity Levels: A Mendelian Randomization Analysis</t>
  </si>
  <si>
    <t>10.1371/journal.pmed.1001618</t>
  </si>
  <si>
    <t>Richmond</t>
  </si>
  <si>
    <t>MRC Integrative Epidemiology Unit, School of Social and Community Medicine, University of Bristol, Bristol, United Kingdom</t>
  </si>
  <si>
    <t>Effect of childhood body mass index on on levels of physical activity</t>
  </si>
  <si>
    <t>Cross-sectional studies have shown that objectively measured physical activity is associated with childhood adiposity, and a strong inverse dose–response association with body mass index (BMI) has been found. However, few studies have explored the extent to which this association reflects reverse causation.</t>
  </si>
  <si>
    <t>Total daily volume of physical activity averaged over the period of valid recording (counts/minute)</t>
  </si>
  <si>
    <t>F-statistic = 124.85</t>
  </si>
  <si>
    <t>no strong statistical evidence for a pleiotropic effect; Major population stratification is unlikely; Whilst we cannot fully exclude selection bias, associations were not altered by adjustment for factors associated with missing data.</t>
  </si>
  <si>
    <t>Whereas instrumental variable estimates for the association between adiposityand physical activity obtained using the 31-SNP allelic score(excluding FTO) were consistently similar to observational effectsizes, the estimates produced using the FTO variant as aninstrument were generally larger than observational findings. However, there was no strong statistical evidence for a difference between the instrumented estimates, arguing against a pleiotropic effect.</t>
  </si>
  <si>
    <t>Major population stratification is unlikely since this analysis was completed in unrelated individuals of European ancestry.</t>
  </si>
  <si>
    <t>A limitation of the study was that we were not able to collect physical activity, body composition, or genetic data on a substantial number of children originally enrolled in the study. These missing data can lead to a bias if the causal effect of adiposity on physical activity (and vice versa) is different in the children who did not take part. Whilst we cannot fully exclude such a bias, associations were not altered by adjustment for factors associated with missing data.</t>
  </si>
  <si>
    <t>Time spent on moderate-to-vigorous intensity physical activity (.3,600 counts/min) in minutes/day</t>
  </si>
  <si>
    <t>Whereas instrumental variable estimates for the association between adiposityand physical activity obtained using the 31-SNP allelic score(excluding FTO) were consistently similar to observational effectsizes, the estimates produced using the FTO variant as aninstrument were generally larger than observational findings. However, there was no strong statistical evidence for a differencebetween the instrumented estimates, arguing against a pleiotropic effect.</t>
  </si>
  <si>
    <t>Major population stratification is unlikely_x000D_since this analysis was completed in unrelated individuals of_x000D_ European ancestry.</t>
  </si>
  <si>
    <t>A limitation of the study was that we were not able to collect physical activity, body composition, or genetic data on a substantial number of children originally enrolled in the study. These missing data can lead to a bias if the causal effect of adiposity on physical activity (and vice versa) is different in the _x000D_children who did not take part. Whilst we cannot fully exclude_x000D_ such a bias, associations were not altered by adjustment for factors_x000D_ associated with missing data.</t>
  </si>
  <si>
    <t>Time spent on sedentary time (,199 counts/min) in minutes/day</t>
  </si>
  <si>
    <t>F-statistic = 108.34</t>
  </si>
  <si>
    <t>Please note the exposure here is Fat mass index. BMI allelic scores were used as instruments for fat mass index (FMI) in one-sample MR.</t>
  </si>
  <si>
    <t>rs1558902 in FTO was selected because it was the individual SNP with the largest effect size in the meta-analysis of GWASs for BMI.</t>
  </si>
  <si>
    <t>F-statistic = 35</t>
  </si>
  <si>
    <t>F-statistic = 34.7</t>
  </si>
  <si>
    <t>Please note the exposure here is Fat mass index. FTO SNP rs1558902 from BMI GWAS was used as instruments for fat mass index (FMI) in one-sample MR.</t>
  </si>
  <si>
    <t>rs1558902 in FTO was excluded from the analysis, leaving 31 SNPs from the BMI GWAS to generate an allelic score as IV.</t>
  </si>
  <si>
    <t>F-statistic = 88.9</t>
  </si>
  <si>
    <t>F-statistic = 73.3</t>
  </si>
  <si>
    <t>Please note the exposure here is Fat mass index. BMI allelic scores was used as instruments for fat mass index (FMI) in one-sample MR.</t>
  </si>
  <si>
    <t>DNA Methylation and BMI:_x000D_Investigating Identified Methylation_x000D_Sites at HIF3A in a Causal Framework</t>
  </si>
  <si>
    <t>10.2337/db15-0996</t>
  </si>
  <si>
    <t>Gemma C. Sharp</t>
  </si>
  <si>
    <t>gemma.sharp@bristol.ac.uk</t>
  </si>
  <si>
    <t>Medical Research Council Integrative Epidemiology Unit, University of Bristol,Bristol, U.K. &amp; School of Social and Community Medicine, University of Bristol, Bristol, U.K.</t>
  </si>
  <si>
    <t>Effect of body mass index on methylation at HIF3A</t>
  </si>
  <si>
    <t>A large-scale epigenome-wide association study (EWAS)of BMI, undertaken using the Infinium HumanMethylation450BeadChip array (Illumina Inc., San Diego, CA),found robust associations between BMI and DNA methylationat three neighboring probes in intron 1 of HIF3A,which were confirmed in two additional independent cohorts. However, it is also possible that greater BMI induces changes in HIF3A methylation because thedirection of the effect is difficult to discern in these crosssectional studies. Further research is required to determine the directionalityof the association and strengthen the inference regardingcausality.</t>
  </si>
  <si>
    <t>Methylation beta-value at cg27146050</t>
  </si>
  <si>
    <t>kg/m2 (log)</t>
  </si>
  <si>
    <t>Not discussed - presumably methylation beta-value ranging from 0 to 1 (0 = not methylated, 1 = methylated)</t>
  </si>
  <si>
    <t>Test for difference between observed and expected associations</t>
  </si>
  <si>
    <t>BMI SNPs are unlikelyto have a pleiotropic influence on methylation independentof BMI. Major population stratification is unlikely. There was the limited power to detect a difference between the observed and expected triangulation estimates between the BMI allele score and DNA methylation Further limitations of the study include missing data for BMI, FMI, and some of the potential confounders that reduced the complete case sample size.</t>
  </si>
  <si>
    <t>Although the genetic variants included in the cis-SNPscore were robustly associated with cg27146050 methylationlevels, in a previous study, they were associated withmethylation at the neighboring CpG, cg22891070, implyingnonspecificity of these genetic instruments, which insteadproxy for regional HIF3A methylation levels ratherthan methylation at individual CpG sites. To investigatespecificity of the BMI SNPs, we performed a look-up ofthe 97 SNPs in a large-scale methylation quantitative trait locus analysis within the ARIES data set and did not findany SNP-CpG associations that surpassed genome-widesignificance, indicating that the BMI SNPs are unlikelyto have a pleiotropic influence on methylation independentof BMI.</t>
  </si>
  <si>
    <t>Major population stratification is unlikely because this analysis was completed in unrelated individuals of European ancestry.</t>
  </si>
  <si>
    <t>The main limitation of this analysis was the limited power to detect a difference between the observed and expected triangulation estimates between the BMI allele score and DNA methylation, and further exploration inadditional large studies is warranted.</t>
  </si>
  <si>
    <t>Investigating the role of insulin in increased adiposity: Bidirectional _x000D_Mendelian randomization study</t>
  </si>
  <si>
    <t>10.1101/155739</t>
  </si>
  <si>
    <t>Rebecca Richmond</t>
  </si>
  <si>
    <t>rebecca.richmond@bristol.ac.uk</t>
  </si>
  <si>
    <t>MRC Integrative Epidemiology Unit (IEU), School of Social and Community Medicine, University of Bristol, Bristol, UK</t>
  </si>
  <si>
    <t>Effect of body mass index on fasting insulin</t>
  </si>
  <si>
    <t>Although observationally there is a strong association between levels of insulin and measures of adiposity, causal mechanisms (and indeed the direction of causation) still remain uncertain.</t>
  </si>
  <si>
    <t xml:space="preserve">Scott 2012 Fasting insulin concentration European both </t>
  </si>
  <si>
    <t>Authors of the current study reported a wrong sample size. 133010 is the largest sample size involved in the GWAS paper but not for fasting insulin.</t>
  </si>
  <si>
    <t>r2 &gt; 0.8, 250kb window</t>
  </si>
  <si>
    <t>Steiger test was also used as sensitivity analysis</t>
  </si>
  <si>
    <t>F-statistic = 95.6</t>
  </si>
  <si>
    <t>pmol/L (log)</t>
  </si>
  <si>
    <t>a limitation of the MR-Egger approach highlighted in this work was the violation of the InSIDE assumption due to the presence of the same variant in the SNP list for the exposure and the outcome.</t>
  </si>
  <si>
    <t>A limitation of MR is the presence of a pleiotropic association of a genetic variant with the outcome which is independent of the exposure of interest. However, the use of MREgger regression, weighted median and weighted mode techniques have been used to
provide estimates of causal effects that are robust to the presence of pleiotropy in different but complementary ways.</t>
  </si>
  <si>
    <t>Using Genetic Variation to Explore the Causal_x000D_ Effect of Maternal Pregnancy Adiposity on _x000D_Future Offspring Adiposity: A Mendelian _x000D_Randomisation Study</t>
  </si>
  <si>
    <t>10.1371/journal.pmed.1002221</t>
  </si>
  <si>
    <t>Effect of maternal body mass index (intrauterine) on offspring body mass index and fat mass index</t>
  </si>
  <si>
    <t>Being overweight or obese in pregnancy causes babies to be born larger. Whether these babies go into childhood and adolescence more overweight as a result oftheir mothers being overweight in pregnancy has not been fully established.</t>
  </si>
  <si>
    <t>weight (in_x000D_ kilograms) divided by height (in meters) squared.</t>
  </si>
  <si>
    <t>F-statistic &gt; 45</t>
  </si>
  <si>
    <t>Test for difference between MR and Confounder-adjusted multivariable regression results</t>
  </si>
  <si>
    <t>A general limitation of the longitudinal measures in ALSPAC is loss to follow-up of the sample over time, from 3,720 participants at age 7 to 2,521 at age 17. Nonetheless, the distribution of birth weight was similar in groups at each age. In addition, loss to follow-up bias is unlikely to influence the MR estimates, as genetic associations are unlikely to be biased by missing data [72]. This is supported by the fact that the allele scores used in this study were not strongly associated with a range of risk factors associated with loss to follow-up.</t>
  </si>
  <si>
    <t>We have attempted tocontrol for the effect of offspring genotype, which is related to maternal genotype, on offspringBMI by adjusting for offspring genotype. It is hard to determine a real pleiotropic effect thatFig 3. Diminishing causal effect of developmental overnutrition across the life course. Multivariable andIV effect estimates from ALSPAC at ages 7±18 (Table 2) compared with those obtained when investigating theeffect of maternal BMI on offspring ponderal index (kg/m3) at birth in the same cohort would produce the null effects seen following this adjustment. In addition, the consistency ofIV estimates obtained using two allele scores in this study suggests that pleiotropy is unlikely.Furthermore, there was no strong evidence for heterogeneity of individual SNP estimates comprisingthe allele scores, and the MR Egger method gave no indication of directional pleiotropyin ALSPAC or Generation R.</t>
  </si>
  <si>
    <t>Further limitations to the MR analysis include the possibility of population stratification and canalisation. Although in ALSPAC population stratification is unlikely because the participants are unrelated individuals of European ancestry, the Generation R Study is a multiethnic cohort. However, attempts made to adjust for population stratification by including principal components and analyses restricted to those of European ancestry were similar on the whole. Developmental canalisation, in which systems develop differently to counter balance the effects of a particular genotype, may pose a problem for conventional MR. However, this is less of an issue in intergenerational MR analysis. This is because when maternal genotype is used as an indicator of the intrauterine environment, then this will only influence the developmental environment of the offspring through the exposure of interest and not by competing mechanisms</t>
  </si>
  <si>
    <t>we were adequately powered to detect an effect the size of that seen observationally, and the heterogeneity we see between the multivariable and MR results is unlikely to be due to chance. However, we would need a much larger number of participants to completely rule out evidence for a weaker causal effect.
Furthermore, power was limited for some of the sensitivity tests such as the evaluation of
SNP heterogeneity, the MR Egger analysis, and the evaluation of heterogeneity in causal estimates
between ALSPAC and Generation R. Further studies with relevant data on maternal,
offspring, and paternal genotype are required to obtain more precise (and unbiased) causal
estimates.</t>
  </si>
  <si>
    <t>The maternal weighted BMI allele score adjusted for offspring BMI allele score was used as an IV for her pre-/early-pregnancy BMI to assess its causal effect on offspring BMI (from ages 7 to 18) and offspring FMI (from ages 10 to 18).</t>
  </si>
  <si>
    <t>total fat mass (in kilograms) divided by height (in meters)</t>
  </si>
  <si>
    <t>MR was achieved for ALSPAC and generation R using 2SLS. Then, the results were pooled with a fixed effect meta-analysis.</t>
  </si>
  <si>
    <t>97/32</t>
  </si>
  <si>
    <t>This is a meta-analysis of ALSPAC and Generation R cohorts. Allele score for ALSPAC individuals were generated with 97 Locke SNPs. The score for generation R was generated using 32 Speliotes SNPs.</t>
  </si>
  <si>
    <t>Increased Body Mass Index, Elevated C-reactive_x000D_Protein, and Short Telomere Length</t>
  </si>
  <si>
    <t>The Journal of Clinical Endocrinology and Metabolism</t>
  </si>
  <si>
    <t>10.1210/jc.2014-1161</t>
  </si>
  <si>
    <t>Rode</t>
  </si>
  <si>
    <t>Stig E Bojesen</t>
  </si>
  <si>
    <t>stig.egil.bojesen@regionh.dk</t>
  </si>
  <si>
    <t>Department of Clinical Biochemistry, HerlevHospital,CopenhagenUniversity Hospital,HerlevRingvej 75,DK-2730 Herlev, Denmark.</t>
  </si>
  <si>
    <t>Effect of body mass index on telomere length</t>
  </si>
  <si>
    <t>Obesity is associated with short telomere length. The cause of this association is unknown.</t>
  </si>
  <si>
    <t>Telomere length was measured in DNA isolated from blood leukocytes. We used a modified monochrome multiplex quantitative PCR method on a real-time PCR platform.</t>
  </si>
  <si>
    <t>Not discussed - persumably all ancestry as samples are from the Copenhagen General Population Study</t>
  </si>
  <si>
    <t>The FTO locus rs9939609, the MC4R locusrs17782313, the TMEM18 locus rs6548238 were selected a priori as they have been shown to have the strongest association with BMI in Speloites study.</t>
  </si>
  <si>
    <t>base pairs</t>
  </si>
  <si>
    <t>Mendelian randomization assumes that the association between the genetic variant and the phenotype is reliably established, and that the genetic variant is independent of confounding factors. However, the rs3091244 variant explains only approximately 1% of the variation in CRP levels with a partical r2 of 0.0125. In addition, BMI allele score was borderline associated with cumulative smoking. A possible limitation of our telomere length measurementis that it only measures an average across chromosomesand not the telomere. proportion beyond criticalshortening, which might be a better indicator of telomeredysfunction. However, as telomere length wasstrongly associated with age (P&lt;1*10^-300), it does containbiological meaningful information.</t>
  </si>
  <si>
    <t>We could not show an association between increasing BMIallele score and decreasing telomere length. This could be due to lack of statistical power because we would need 2.3million participants to show this.</t>
  </si>
  <si>
    <t>High-sensitivity CRP was measured on fresh samples using turbidimetry or nephelometry. The measurement precision was monitored using daily controls, and accuracy was monitored using monthly external controls from a Scandinavian quality control program.</t>
  </si>
  <si>
    <t>percent</t>
  </si>
  <si>
    <t>Genetic predisposition to adiposity is associated with increased_x000D_ objectively assessed sedentary time in young children</t>
  </si>
  <si>
    <t>10.1038/ijo.2017.235</t>
  </si>
  <si>
    <t>Schnurr</t>
  </si>
  <si>
    <t>TM Schnurr</t>
  </si>
  <si>
    <t>tmschnurr@sund.ku.dk</t>
  </si>
  <si>
    <t>NNF Center for Basic Metabolic Research, Faculty of Health and Medical Sciences, University of Copenhagen, Blegdamsvej 3B, Maersk Tower 8thfloor, Copenhagen 2200, Denmark.</t>
  </si>
  <si>
    <t>Effect of body mass index on sedentary time and physical activity in young children</t>
  </si>
  <si>
    <t>Increased sedentariness has been linked to the growing prevalence of obesity in children, but some longitudinal studies suggest_x000D_that sedentariness may be a consequence rather than a cause of increased adiposity.</t>
  </si>
  <si>
    <t>In the SKOT I and II studies the ActiGraph GT3X accelerometer (ActiGraph LLC, Pensacola, FL, USA), and in the PANIC study Actiheart (Actiheart, CamNTech Ltd., Cambridge, UK) was used to assess sedentary time and physical activity.</t>
  </si>
  <si>
    <t>3-9</t>
  </si>
  <si>
    <t>2-10</t>
  </si>
  <si>
    <t>We pooled the results from the SKOT I, SKOT II and PANIC studies by fixed effects meta-analyses using the ‘meta’ package in R (version4.6.0).</t>
  </si>
  <si>
    <t>F-statistic = 8.2</t>
  </si>
  <si>
    <t>AER package</t>
  </si>
  <si>
    <t>While our results are suggestive of an effect of adiposity onsedentary behaviour, we could not investigate whether a geneticpredisposition to sedentary behaviour reciprocally results inhigher BMI, because no genetic variants associated with sedentarybehaviour have yet been robustly identified.17 Similarly, we couldnot examine whether MVPA has a causal effect on BMI in youngchildren, and whether such an effect explains the observedassociation between higher BMI and lower MVPA. Furthermore,we cannot fully exclude the possibility of residual pleiotropy, thatis, that the selected genetic variants act not only on BMI but also on other phenotypes related to sedentary time.</t>
  </si>
  <si>
    <t>we cannot fully exclude the possibility of residual pleiotropy, that is, that the selected genetic variants act not only on BMI but also on other phenotypes related to sedentary time.</t>
  </si>
  <si>
    <t>F-statistic = 7.5</t>
  </si>
  <si>
    <t>we cannot fully exclude the possibility of residual pleiotropy, that_x000D_is, that the selected genetic variants act not only on BMI but also _x000D_on other phenotypes related to sedentary time.</t>
  </si>
  <si>
    <t>A Bayesian approach to Mendelian randomisation with_x000D_ dependent instruments</t>
  </si>
  <si>
    <t>10.1002/sim.8029</t>
  </si>
  <si>
    <t>Shapland</t>
  </si>
  <si>
    <t>Chin Yang Shapland</t>
  </si>
  <si>
    <t>chinyang.shapland@bristol.ac.uk</t>
  </si>
  <si>
    <t>Department ofHealth Sciences and Genetics, Universityof Leicester, Leicester LE1 7RH, UK.</t>
  </si>
  <si>
    <t>Method paper: effect of body mass index on mean 24-hour systolic blood pressure</t>
  </si>
  <si>
    <t>In the context of MR, the selection of instruments using the p-value or F-statistic cannot distinguish between situations in which (1) there is not sufficient data to detect an effect and (2) there is no effect. By computing the posterior effect probability for each variant, the Bayesian approach is able to quantify these two possibilities. Instead of selecting instruments based on significance, instruments that are biologically relevant to the exposure or instruments that have shown association with it in a meta-analysis can be given more weight.</t>
  </si>
  <si>
    <t>mean 24-hour Systolic blood pressure</t>
  </si>
  <si>
    <t>52.7±4.6</t>
  </si>
  <si>
    <t>Yes - not clear on method</t>
  </si>
  <si>
    <t>Highest F-statistic = 8</t>
  </si>
  <si>
    <t>We have not compared ivbma with all of the approaches for many instruments. However, the many instruments literature concentrates on strong instruments and may therefore notbe relevant to most MR settings. IVBMA is particularly appealing in the context of many weak instruments because, bydefinition, model selection will be difficult and model averaging allows us to incorporate that uncertainty.</t>
  </si>
  <si>
    <t>sisVIVE package</t>
  </si>
  <si>
    <t>ivbma package</t>
  </si>
  <si>
    <t>95% credible interval</t>
  </si>
  <si>
    <t>P(causal)=0.98</t>
  </si>
  <si>
    <t>Associations of obesity and circulating_x000D_ insulin and glucose with breast cancer risk:_x000D_ a Mendelian randomization analysis</t>
  </si>
  <si>
    <t>10.1093/ije/dyy201</t>
  </si>
  <si>
    <t>Shu</t>
  </si>
  <si>
    <t>Vanderbilt Epidemiology Center and Vanderbilt-Ingram Cancer Center, Vanderbilt University School of Medicine, 2525 West End Avenue, 8th Floor, Nashville, TN 37203-1738, USA</t>
  </si>
  <si>
    <t>Effect of adiposity measures on type 2 diabetes and breast cancer</t>
  </si>
  <si>
    <t>In addition to the established association between general obesity and_x000D_breast cancer risk, central obesity and circulating fasting insulin and glucose have been_x000D_linked to the development of this common malignancy. Findings from previous studies,_x000D_however, have been inconsistent, and the nature of the associations is unclear.</t>
  </si>
  <si>
    <t>SNPs were selected from multiple studies by searching the National Human Genome Research Institute-European Bioinformatics Institute Catalogof Published Genome-Wide Association Studies and the literaturefor SNPs associated with the following traits: levels of2-h glucose (2hrGlu), fasting glucose (FG), fasting insulin(FI), BMI and waist-hip-ratio with adjustment of BMI(WHRadj BMI).</t>
  </si>
  <si>
    <t>r2 &lt; 0.1</t>
  </si>
  <si>
    <t>Pleiotropy effect exist in obesity association studies; statistical power might be low because of low variance explained by IVs.</t>
  </si>
  <si>
    <t>Pleiotropy was found for the associations of obesity, but it is not likely that the observed associations can be primarily explained by pleiotropic effects.</t>
  </si>
  <si>
    <t>Our ability to perform Mendelianrandomization analysis is limited by the genetic variants identified to date in GWAS, and the variance explained bythese genetic variants for some traits is small. We used 10 instruments in our main analysis, which could lead to false positive findings due to multiple comparisons. However, the associations reported in this study for 2-h glucose, fastinginsulin, BMI and WHRadj BMI were robust, reaching thestringent Bonferroni corrected significance level (P &lt; 0.005).</t>
  </si>
  <si>
    <t>SNPs were selected from multiple studies by searching the National Human Genome Research Institute-European Bioinformatics Institute Catalogof Published Genome-Wide Association Studies and the literaturefor SNPs associated with the following traits: levels of2-h glucose (2hrGlu), fasting glucose (FG), fasting insulin(FI), BMI and waist-hip-ratio with adjustment of BMI(WHRadj BMI). SNPs for each trait excluded pleiotropic SNPs and the SNPs associated with the other four traits of interest.</t>
  </si>
  <si>
    <t>55±12</t>
  </si>
  <si>
    <t>Associations of wPRSs with breast cancer risk were evaluated separately in the iCOGs and OncoArray datasets by  treating these scores as continuous variables. A logistic regression was performed with age at interview/diagnosis, study site/country and PCs as covariates. The results were then combined using meta-analyses in METAL with a fixed effects model.</t>
  </si>
  <si>
    <t>F-statistic = 32.6</t>
  </si>
  <si>
    <t>per 5 kg/m2</t>
  </si>
  <si>
    <t>F-statistic = 67.5</t>
  </si>
  <si>
    <t>F-statistic = 32.3</t>
  </si>
  <si>
    <t>F-statistic = 65.2</t>
  </si>
  <si>
    <t>Using genetics to test the causal relationship oftotal adiposity and periodontitis: Mendelianrandomization analyses in the Gene-LifestyleInteractions and Dental Endpoints(GLIDE) Consortium</t>
  </si>
  <si>
    <t>10.1093/ije/dyv075</t>
  </si>
  <si>
    <t>Paul W Franks</t>
  </si>
  <si>
    <t>paul.franks@med.lu.se</t>
  </si>
  <si>
    <t>Department of Clinical Sciences, Genetic and Molecular Epidemiology Unit, CRC, Building 60, Level12, Jan Walderstro ̈msgata 35, Ska ̊ne University Hospital Malmo ̈, SE-205 02 Malmo ̈, Sweden.</t>
  </si>
  <si>
    <t>Effect of body mass index on periodontitis</t>
  </si>
  <si>
    <t>Periodontitis is one of two major globaloral  health  burdens  and  the  most  prevalent  in  adults. Multiple observational studies have reported associationsbetween periodontitis and a wide variety of systemic diseases  and  conditions, including  obesity. The observational relationship between obesity and periodontitis is widelyknown, yet causal evidence is lacking.</t>
  </si>
  <si>
    <t>Defined in individual cohorts - medically assessed and from self-report</t>
  </si>
  <si>
    <t>33.9-68.1 (mean values of cohorts)</t>
  </si>
  <si>
    <t>10 prinical components</t>
  </si>
  <si>
    <t>Assessed association of GRS with common confounders</t>
  </si>
  <si>
    <t>Genotypes at FTO(rs1121980), MC4R(rs17782313), and TMEM18(rs6548238) were selected as they convey the largest known effect estimates for BMI among European-ancestry general populations</t>
  </si>
  <si>
    <t>Yes - depending on cohort</t>
  </si>
  <si>
    <t>chi-squared test, P &gt; 0.1</t>
  </si>
  <si>
    <t>No - they performed an MR analysis within different cohorts within the GLIDE consortium then meta-analysed the results and checked for heterogeneity between these results</t>
  </si>
  <si>
    <t>the variants studied here explain only a small proportion of the variance in total adiposity, it is possible that the exclusion of participants without any teeth may have diluted the observed effect estimates</t>
  </si>
  <si>
    <t>Although it is difficult to completely exclude confounding by pleiotropy, we pooled three uncorrelated genotypes acting through different biological pathways (FTO, MC4R and TMEM18) into a GRS, which should decrease this possibility</t>
  </si>
  <si>
    <t>A further limitation of MR, as with all genetic association analyses, is that it is prone to confounding by population stratification.8 To minimize this possibility, we used a standard approach (genetic principal components) to control for this type of confounding. Moreover, the low admixture of several of the participating cohorts (e.g. those from Sweden) and the ethnic homogeneity of all cohorts, mean that population stratification is unlikely to be a pervasive issue in these analyses.</t>
  </si>
  <si>
    <t>it is possible that the exclusion of participants without any teeth may have diluted the observed effect estimates</t>
  </si>
  <si>
    <t xml:space="preserve">Our objective was to investigate causal associ-ations between periodontitis and body mass index </t>
  </si>
  <si>
    <t>Defined in individual cohorts - medically assessed only</t>
  </si>
  <si>
    <t>33.9-65.2  (mean values of cohorts)</t>
  </si>
  <si>
    <t>Defined in individual cohorts - self-report only</t>
  </si>
  <si>
    <t>54.7 -68.1 (mean values of cohorts)</t>
  </si>
  <si>
    <t>Estimating the causal effect of body mass index on hay fever, asthma and lung function using Mendelian randomization.</t>
  </si>
  <si>
    <t>Allergy</t>
  </si>
  <si>
    <t>10.1111/all.13242</t>
  </si>
  <si>
    <t>Skaaby</t>
  </si>
  <si>
    <t>Tea Skaaby</t>
  </si>
  <si>
    <t>tea.skaaby.01@regionh.dk</t>
  </si>
  <si>
    <t>Research Centre for Prevention and Health, Rigshospitalet–Glostrup, Glostrup, Denmark.</t>
  </si>
  <si>
    <t>Effect of body mass index on asthma, hay fever, allergic sensitization, serum total immunoglobulin E (IgE), forced expiratory volume in one‐second (FEV1) and forced vital capacity (FVC).</t>
  </si>
  <si>
    <t>Overweight and obesity are in reported observational studies consistently associated with increased prevalence of asthma and,1 to some extent, decreased lung function,2 while the association with hay fever and allergic sensitization is less clear.3-5 Overweight and obesity may affect the lungs in several ways, for example, through inflammation that may predispose to asthma or through a mechanical effect on lung function.</t>
  </si>
  <si>
    <t>Serum specific IgE positivity against inhalant allergens</t>
  </si>
  <si>
    <t>40-61 (IQR across cohorts)</t>
  </si>
  <si>
    <t>sex and age</t>
  </si>
  <si>
    <t>Unimputed array data</t>
  </si>
  <si>
    <t>Tested and presented HWE, SNPs excluded in a sensitivity analysis</t>
  </si>
  <si>
    <t>F-statistic = 1185</t>
  </si>
  <si>
    <t>SAS, Stata, R</t>
  </si>
  <si>
    <t>MendelianRandomization; ivpack</t>
  </si>
  <si>
    <t>There were no obvious trends or consistencies regarding the SNPs with signs of Hardy‐Weinberg disequilibrium, neither relating to the SNPs nor the studies, and we consider these chance findings. This was corroborated by analyses excluding the three SNPs in Hardy‐Weinberg disequilibrium in the UK Biobank Study as listed in the results. In addition, results from two‐sample Mendelian randomization analyses of hay fever, asthma, FEV1 and FVC were almost identical to the one‐sample analyses which means that weak instrument bias does not seriously bias our results</t>
  </si>
  <si>
    <t>MR Egger and median regressions showed little sign of pleiotropy in the BMI‐associated SNPs and asthma. There was also a high degree of consistency in the predicted effect of each single‐SNP on asthma (Fig. S5). Also, we found little evidence of associations between the included SNPs and the possible confounders, age, sex, smoking and alcohol intake in the UK Biobank data</t>
  </si>
  <si>
    <t>FEV1</t>
  </si>
  <si>
    <t>measured with spirometry</t>
  </si>
  <si>
    <t>40-63 (IQR across cohorts)</t>
  </si>
  <si>
    <t>helathy</t>
  </si>
  <si>
    <t>sex, age and height</t>
  </si>
  <si>
    <t>litres</t>
  </si>
  <si>
    <t>FVC</t>
  </si>
  <si>
    <t>measured with an assay, differs by cohort</t>
  </si>
  <si>
    <t>36-63 (IQR across cohorts)</t>
  </si>
  <si>
    <t>log(IgE) - don't mention any other units...</t>
  </si>
  <si>
    <t>Based on self-report - questions are particular to each cohort</t>
  </si>
  <si>
    <t>50-63 (IQR)</t>
  </si>
  <si>
    <t>we also performed MR Egger regression and median regression analyses</t>
  </si>
  <si>
    <t>They mention "median regression" and don't explain what this means - assuming simple median though. Also they're not explicit they used IVW,</t>
  </si>
  <si>
    <t>F-statistic = 1-397</t>
  </si>
  <si>
    <t>Investigating the Association Between Body Fat and Depression via Mendelian Randomization</t>
  </si>
  <si>
    <t>10.1101/539601</t>
  </si>
  <si>
    <t>Speed</t>
  </si>
  <si>
    <t>Søren Dinesen Østergaard</t>
  </si>
  <si>
    <t>soeoes@rm.dk</t>
  </si>
  <si>
    <t>Department of Affective Disorders, Aarhus University Hospital, Palle Juul-Jensens Boulevard 175, 8200 Aarhus N, Denmark</t>
  </si>
  <si>
    <t>Effect of fat mass and non-fat mass depositions and depression</t>
  </si>
  <si>
    <t>Most studies of the obesity-depression association have used body mass index as a measure of obesity. Body mass index is defined as weight (measured in kilograms) divided by the square of height (meters) and therefore does not distinguish between the contributions of fat and non-fat to body weight</t>
  </si>
  <si>
    <t>major depressive disorder as defined in PGC GWAS</t>
  </si>
  <si>
    <t>we firstidentify which have P&lt;5e-8 for the measure then thin these until no pair remains within 3 centiMorgan with correlation-squared&gt;0.05</t>
  </si>
  <si>
    <t>weighted-median, MR egger, repeat IVW after excluding identified pleiotropic SNPs (don't mention how they identify individual pleiotropic SNPs)</t>
  </si>
  <si>
    <t>Plaindormic SNPs excluded</t>
  </si>
  <si>
    <t>They also re-analyse using IVW after excluding SNPs they identify as being pleiotropic at their p value threshold</t>
  </si>
  <si>
    <t>r2 = 0.064</t>
  </si>
  <si>
    <t>Bonferroni adjusted P value &lt; 0.05</t>
  </si>
  <si>
    <t>Bonferroni</t>
  </si>
  <si>
    <t>the UK Biobank measured fat and non-fat mass via bioelectrical impedance analysis (using a Tanita BC418MA body composition analyzer), which is considered less accurate than techniques such as dual-energy x-ray absorptiometry. However, we would expect measurement error to cause the estimates for fat and non-fat to become more similar, so the fact that we observed a significant difference indicates that the UK Biobank measurements were sufficiently accurate for our purpose. Thirdly, while we found only suggestive evidence that location of fat affects risk of depression, we recognize that the high correlations between measurements taken in the trunk, arms and legs would have reduced our power to detect significant differences. Fourthly, it is recognized that there are sex-specific psychological and physiological factors affecting the obesity-depression relationship. While we were not able to test sex differences, because the PGC did not release results from male-only and female-only GWAS of depression, this is worthy of further study</t>
  </si>
  <si>
    <t>our sensitivity analyses indicate that our conclusions are not the consequence of pleiotropy</t>
  </si>
  <si>
    <t>r2 = 0.083</t>
  </si>
  <si>
    <t>r2 = 0.049</t>
  </si>
  <si>
    <t>r2 = 0.058</t>
  </si>
  <si>
    <t>r2= 0.119</t>
  </si>
  <si>
    <t>r2= 0.046</t>
  </si>
  <si>
    <t>r2= 0.047</t>
  </si>
  <si>
    <t>r2= 0.048</t>
  </si>
  <si>
    <t>r2= 0.045</t>
  </si>
  <si>
    <t>r2= 0.044</t>
  </si>
  <si>
    <t>r2= 0.058</t>
  </si>
  <si>
    <t>r2= 0.057</t>
  </si>
  <si>
    <t>r2= 0.055</t>
  </si>
  <si>
    <t>r2= 0.056</t>
  </si>
  <si>
    <t>r2= 0.121</t>
  </si>
  <si>
    <t>r2= 0.098</t>
  </si>
  <si>
    <t>r2= 0.096</t>
  </si>
  <si>
    <t>r2= 0.099</t>
  </si>
  <si>
    <t>Detecting and correcting for bias in Mendelian randomization analyses using Gene-by- Environment interactions</t>
  </si>
  <si>
    <t>10.1093/ije/dyy204</t>
  </si>
  <si>
    <t>Spiller</t>
  </si>
  <si>
    <t>Wes Spiller</t>
  </si>
  <si>
    <t>wes.spiller@bristol.ac.uk</t>
  </si>
  <si>
    <t>MRC Integrative Epidemiology Unit University of Bristol, Oakfield House, Oakfield Grove, Bristol BS8 2BN, UK</t>
  </si>
  <si>
    <t>Method paper: Effect of body mass index on systolic blood pressure</t>
  </si>
  <si>
    <t>Mendelian randomization (MR) has developed into an established method for strengthening causal inference and estimating causal effects, largely due to the proliferation of genome-wide association studies. However, genetic instruments remain controversial, as horizontal pleiotropic effects can introduce bias into causal estimates. Recent work has highlighted the potential of gene–environment interactions in detecting and correcting for pleiotropic bias in MR analyses.</t>
  </si>
  <si>
    <t>Used a subsample of UK Biobank</t>
  </si>
  <si>
    <t>Egger, weighted median, SIMEX-corrected weighted median, modal estimator, MRGxE</t>
  </si>
  <si>
    <t>Extra analysis dividing sample into townsend deprivation scores (1-4)</t>
  </si>
  <si>
    <t>Limitations focussed on the method in development</t>
  </si>
  <si>
    <t>Semiparametric methods for estimation of a nonlinear exposure-outcome relationship using instrumental variables with application to Mendelian randomization</t>
  </si>
  <si>
    <t>International Genetic Epidemiology Society</t>
  </si>
  <si>
    <t>10.1002/gepi.22041</t>
  </si>
  <si>
    <t>Staley</t>
  </si>
  <si>
    <t>Strangeways Research Laboratory, Department of Public Health and Primary Care, Cardiovascular Epidemiology Unit, University of Cambridge, Wort's Causeway, Cambridge CB1 8RN, UK.</t>
  </si>
  <si>
    <t>Method paper: Effect of body mass index on systolic and diastolic blood pressure</t>
  </si>
  <si>
    <t>Most IV methods assume that the function relating the exposure to the expected value of the outcome (the exposure-outcome relationship) is linear.However, in practice, this assumption may not hold</t>
  </si>
  <si>
    <t>40-79</t>
  </si>
  <si>
    <t>age, sex, and center</t>
  </si>
  <si>
    <t>European samples from 1KG</t>
  </si>
  <si>
    <t>A proxy variant (rs751414; 𝑟2 = 0.99) was used instead of rs2033529</t>
  </si>
  <si>
    <t>r2</t>
  </si>
  <si>
    <t>Elevated Body Mass Index as a Causal Risk Factor for Symptomatic Gallstone Disease: A Mendelian Randomization Study</t>
  </si>
  <si>
    <t>Hepatology</t>
  </si>
  <si>
    <t>10.1002/hep.26563</t>
  </si>
  <si>
    <t>Stender</t>
  </si>
  <si>
    <t>Anne Tybjærg‐Hansen</t>
  </si>
  <si>
    <t>Department of Clinical Biochemistry, Rigshospitalet, Copenhagen University Hospital and Faculty of Health and Medical Sciences, University of Copenhagen, Copenhagen, Denmark</t>
  </si>
  <si>
    <t>Effect of body mass index on gallstone disease</t>
  </si>
  <si>
    <t>Elevated body mass index (BMI) is associated with an increased risk of gallstone disease. Whether this reflects a causal association is unknown</t>
  </si>
  <si>
    <t>We defined symptomatic gallstone disease as International Classification of Disease (ICD) codes for cholelithiasis or cholecystitis (ICD8: 574 and 575; ICD10: K80 and K81) received at hospitals.</t>
  </si>
  <si>
    <t>Case IQR=47-67, control IQR=52-71</t>
  </si>
  <si>
    <t>Danish</t>
  </si>
  <si>
    <t>Sequence data</t>
  </si>
  <si>
    <t>Chi-square P = 0.83, 0.77, 0.27</t>
  </si>
  <si>
    <t>Only genotyped 3 SNPS. assays were used to genotype for FTO[rs9939609], MC4R[rs17782313], and TMEM18[rs6548238], as previously described.10 These polymorphisms were selected as those with the largest known common effect sizes for association with BMI in European populations</t>
  </si>
  <si>
    <t>gallstone disease is a hard clinical endpoint with welldefined diagnostic critera, the risk of misclassification is likely minor, and individuals receiving ICD codes for gallstones in hospitals likely had symptomatic gallstones. However, we cannot rule out that a small fraction of symptomatic gallstones defined this way were, in fact, asymptomatic gallstones diagnosed incidentally. we only studied white individuals ofDanish descent. Because ethnic differences in gallstoneprevalence are well known, the results reported heremay not necessarily translate to other ethnicities. Also, the effect of lifelong genetically elevated BMI may havebeen buffered by compensatory biological mechanisms(i.e., canalisation). Canalization might theoreticallyobscure effects of BMI-associated genetic variants onsymptomatic gallstone disease and would thus tend todrive associations toward the null, but is unlikely toaccount for positive associations, as those reported inthe present study.</t>
  </si>
  <si>
    <t>the genetic variants used may have influenced risk ofsymptomatic gallstone disease by other pathways thanBMI (i.e., pleiotropy). However, this concern is lessenedby the use of multiple genetic variants, each associatedwith increased BMI and each influencing BMIindependently and by different pathways</t>
  </si>
  <si>
    <t>Another potential limitation to our definition of symptomatic gallstone disease is that treating physicians might be more suspicious of gallbladder disease in obese than in lean individuals. Such an ascertainment bias might have led to a slight overestimation of the BMI-gallstone association in the present study. However, the estimates of the BMI-gallstone association reported here are in agreement with those from previous studies that used ultrasound to diagnose gallstones in asymptomatic individuals</t>
  </si>
  <si>
    <t>females</t>
  </si>
  <si>
    <t>gallstone disease is a hard clinical endpoint with welldefined diagnostic critera, the risk of misclassification is likely minor, and individuals receiving ICD codes for gallstones in hospitals likely had symptomatic gallstones. However, we cannot rule out that a small fraction of symptomatic gallstones defined this way were, in fact, asymptomatic gallstones diagnosed incidentally. we only studied white individuals ofDanish descent. Because ethnic differences in gallstoneprevalence are well known, the results reported heremay not necessarily translate to other ethnicities. Also, the _x000D_effect of lifelong genetically elevated BMI may have_x000D_been buffered by compensatory biological mechanisms_x000D_(i.e., canalisation). Canalization might theoretically_x000D_obscure effects of BMI-associated genetic variants on_x000D_symptomatic gallstone disease and would thus tend to_x000D_drive associations toward the null, but is unlikely to_x000D_account for positive associations, as those reported in_x000D_the present study.</t>
  </si>
  <si>
    <t>males</t>
  </si>
  <si>
    <t>Mendelian randomization provides support for obesity as a risk factor for meningioma</t>
  </si>
  <si>
    <t>10.1038/s41598-018-36186-6</t>
  </si>
  <si>
    <t>Takahashi</t>
  </si>
  <si>
    <t>Alex J. Cornish</t>
  </si>
  <si>
    <t>alex.cornish@icr.ac.uk</t>
  </si>
  <si>
    <t>Division of Genetics and Epidemiology, The Institute of Cancer Research, London, UK</t>
  </si>
  <si>
    <t>Effect of body mass index, body fat percentage, and waist circumference on meningioma</t>
  </si>
  <si>
    <t>Obesity and obesity-related traits have been reported in several epidemiological observational studies to be risk factors for meningioma</t>
  </si>
  <si>
    <t xml:space="preserve">Elizabeth B Claus 2018 Meningioma European both </t>
  </si>
  <si>
    <t>r2 &gt; 0.01</t>
  </si>
  <si>
    <t>MR egger</t>
  </si>
  <si>
    <t>Yengo used COJO to test independence Takahashi used LD</t>
  </si>
  <si>
    <t>r2=0.075</t>
  </si>
  <si>
    <t>whilst we cannot exclude the possibility that confounders such as type-2 diabetes medication use may be having some effect on the causal estimates, it is unlikely that they are a substantial source of bias. Some potential weak instrument bias is quantified by the low (&lt;10) first-stage F-statistics </t>
  </si>
  <si>
    <t>MR-Egger analysis of each obesity-related trait did not identify bias caused by directional pleiotropy</t>
  </si>
  <si>
    <t>Our study does however have limited power to detect causal effects for some of the obesity-related traits</t>
  </si>
  <si>
    <t>Unsure, hard to determine when there isn't a paper for the biobank GWAS...</t>
  </si>
  <si>
    <t>r2=0.058</t>
  </si>
  <si>
    <t>r2=0.049</t>
  </si>
  <si>
    <t>Paradoxical Relationship Between Body Mass Index and Thyroid Hormone Levels: A Study Using Mendelian Randomization</t>
  </si>
  <si>
    <t>10.1210/jc.2015-3505</t>
  </si>
  <si>
    <t>Taylor</t>
  </si>
  <si>
    <t>Peter N. Taylor</t>
  </si>
  <si>
    <t>taylorpn@cardiff.ac.uk</t>
  </si>
  <si>
    <t>Thyroid Research Group, Institute of Molecular and Experimental Medicine, Cardiff University School of Medicine</t>
  </si>
  <si>
    <t>Effect of body mass index (childhood) on FT3 (thryoid hormone levels) and FT4</t>
  </si>
  <si>
    <t>Free T3 (FT3) has been positively associated with body mass index (BMI) in cross-sectional studies in healthy individuals</t>
  </si>
  <si>
    <t>Measured by chemiluminescent emission using a photomultiplier on Cobas e601 (Roche Diagnostics)</t>
  </si>
  <si>
    <t>British</t>
  </si>
  <si>
    <t>one-sample</t>
  </si>
  <si>
    <t>HapMap Phase II European CEU</t>
  </si>
  <si>
    <t>To explore the potential distorting effects of pleiotropy in our analysis we repeated our analyses using 2 independent genetic instruments</t>
  </si>
  <si>
    <t>p &lt; 5.7×10−7</t>
  </si>
  <si>
    <t>Model 1 covaraites = age + sex</t>
  </si>
  <si>
    <t>F-statistic=72.4</t>
  </si>
  <si>
    <t>pmol/L</t>
  </si>
  <si>
    <t>Limitations include population stratification, pleiotropy (genes influencing multiple phenotypes), canalization (the ability of a population to produce the same phenotype regardless of variability of its environment or genotype), inadequate power and linkage disequilibrium. Another limitation was that we did not have data on thyroid function, body composition or genetic architecture in a substantial number of children in the ALSPAC cohort. However, this would only lead to bias if the causal effects of higher fat mass increasing FT3 levels are different in the children not studied in this study. Although we cannot fully exclude this there was no substantial difference in our models after adjustment for relevant socioeconomic confounders.</t>
  </si>
  <si>
    <t>Our use of 32 independent alleles in determining the gene score, substantially reduced the risk of shared pleiotropy and linkage-disequilibrium-induced confounding. Furthermore, our use of 2 separate genetic instruments substantially reduced the risk of pleiotropy</t>
  </si>
  <si>
    <t>Used BMI GRS to proxy for fat mass index, Model 1 covaraites = age + sex</t>
  </si>
  <si>
    <t>F-statistic=100.4</t>
  </si>
  <si>
    <t>We used 32 independent genetic correlates of BMI, confirmed in a large-scale metaanalysis of genome-wide association studies (17), to assess whether there is a causal pathway between BMI and FT3 levels, which would explain the paradoxical opposing relationship between FT3 and FT4 on BMI in observational studies.</t>
  </si>
  <si>
    <t>Age; principal components; inverse normally transformed to a mean of 0 and a standard deviation of 1; stratified by sex and case status; GWAS were genomic control corrected before meta-analysis</t>
  </si>
  <si>
    <t>F-statistic=100</t>
  </si>
  <si>
    <t>The effect of body mass index on smoking behaviour and nicotine metabolism: a Mendelian randomization study</t>
  </si>
  <si>
    <t>10.1093/hmg/ddy434</t>
  </si>
  <si>
    <t>Amy E. Taylor</t>
  </si>
  <si>
    <t>amy.taylor@bristol.ac.uk</t>
  </si>
  <si>
    <t>Population Health Sciences, Bristol Medical School, University of Bristol, Bristol, UK</t>
  </si>
  <si>
    <t>Effect of body mass index on smoking traits</t>
  </si>
  <si>
    <t xml:space="preserve">We sought to extend this work and explore the potential causal effect of BMI on smoking using a larger number of genetic variants and MR methods, which are more robust to potential pleiotropy </t>
  </si>
  <si>
    <t>Only full sample size reported</t>
  </si>
  <si>
    <t>MR egger, weighted median, weighted mode</t>
  </si>
  <si>
    <t>r2 &gt; 0.9</t>
  </si>
  <si>
    <t>They report 97 SNPs which is the case for the all-ancestries Locke GWAS but say they just use the European adults results</t>
  </si>
  <si>
    <t>Worked out ORs detectable from sample size at power of 80%, alpha of 5% using the shiny app</t>
  </si>
  <si>
    <t>mrrobust package</t>
  </si>
  <si>
    <t>There are several limitations to this analysis. Firstly, there is sample overlap between the BMI GWAS and the smoking, cotinine, NMR and GWA studies (estimated to be up to 17%), which may have biased the results of our two sample MR analyses in the direction of the observational estimates (44). However, results for smoking behaviour from UK Biobank (which was not included in the BMI GWAS) were highly consistent with those from TAG, suggesting that these results were not driven by bias due to participant overlap. We also repeated the TAG, cotinine and NMR analyses using beta coefficients and standard errors for BMI generated in UK Biobank and these were similar (data not shown). Secondly, we were unable to test associations of the BMI genetic risk score with BMI in the outcome data sets in the two-sample MR analysis. We found some evidence that the association of the BMI genetic risk score with BMI is stronger in current than in former or never smokers in UK Biobank. Therefore, effect sizes should be interpreted with some caution.</t>
  </si>
  <si>
    <t>Individuals were classified as ever smokers if they had smoked more than 100 cigarettes in their lifetime and current smokers if they indicated that they were still smoking</t>
  </si>
  <si>
    <t>40-70</t>
  </si>
  <si>
    <t>Meta-analysis of the results using TAG and UK biobank</t>
  </si>
  <si>
    <t>Former vs. current smoking assessed by self-report</t>
  </si>
  <si>
    <t>Cigarettes per day</t>
  </si>
  <si>
    <t>Cigarettes smoked per day amongst current smokers and past regular smokers was reported on a continuous scale</t>
  </si>
  <si>
    <t>Worked out betas detectable from sample size at power of 80%, alpha of 5% using the shiny app</t>
  </si>
  <si>
    <t>Lifetime smoking was calculated from self-reported smoking duration, cessation and heaviness. A full description of score construction is provided</t>
  </si>
  <si>
    <t>Methylation at cg05575921 (AHRR)</t>
  </si>
  <si>
    <t>Methylation at cg05575921 (AHRR; after pregnancy)</t>
  </si>
  <si>
    <t>mean age = 47</t>
  </si>
  <si>
    <t>They report 97 SNPs which is the case for the all-ancestries Locke GWAS but say they just use the European adults results. Also here they use 96 SNPs but don't say why any of the 97 are excluded</t>
  </si>
  <si>
    <t>Methylation measured 18 years after pregnancy</t>
  </si>
  <si>
    <t>Methylation at cg05575921 (AHRR; during pregnancy)</t>
  </si>
  <si>
    <t>mean age = 29</t>
  </si>
  <si>
    <t>Methylation measured during pregnancy</t>
  </si>
  <si>
    <t xml:space="preserve">Ware 2016 Cotinine European both </t>
  </si>
  <si>
    <t>They report 97 SNPs which is the case for the all-ancestries Locke GWAS but say they just use the European adults results. Also here they use 95 SNPs but don't say why any of the 97 are excluded</t>
  </si>
  <si>
    <t xml:space="preserve">Loukola 2015 Nicotine metabolite ratio Finnish both </t>
  </si>
  <si>
    <t>Causal relationship between body mass index and fetuin-A level in the asian population: a bidirectional mendelian randomization study</t>
  </si>
  <si>
    <t>Clinical Endocrinology</t>
  </si>
  <si>
    <t>10.1111/cen.12303</t>
  </si>
  <si>
    <t>Thakkinstian</t>
  </si>
  <si>
    <t>Ammarin Thakkinstian</t>
  </si>
  <si>
    <t>ammarin.tha@mahidol.ac.th</t>
  </si>
  <si>
    <t>Section for Clinical Epidemiology and Biostatistics, Faculty of Medicine, Ramathibodi Hospital, Thailand</t>
  </si>
  <si>
    <t>Fetuin-A is associated with body mass index (BMI) as well as components of the metabolic syndrome. However, it is unclear if fetuin-A affects BMI or the other way around.</t>
  </si>
  <si>
    <t>Serum fetuin-A level was measured by sandwich enzyme immunoassay</t>
  </si>
  <si>
    <t>24-54</t>
  </si>
  <si>
    <t>Thai</t>
  </si>
  <si>
    <t>Age, gender, serum glucose, serum triglyceride, serum alanine aminotransferase</t>
  </si>
  <si>
    <t>TaqMan assay</t>
  </si>
  <si>
    <t>yes - no value given</t>
  </si>
  <si>
    <t>Just used FTO snp to proxy for BMI</t>
  </si>
  <si>
    <t>mg/l</t>
  </si>
  <si>
    <t>Our data were cross-sectional; thus, changes in circulating fetuin-A and BMI could not be determined. It would be more beneficial to look at associations with clinical end-points (e.g. diabetes, chronic kidney disease or cardiovascular disease), and this should be possible when the next follow-up of the cohort (every 5 years) is conducted. We considered only one locus as the IV for each model.</t>
  </si>
  <si>
    <t>Obesity and Risk of Esophageal Adenocarcinoma and Barrett’s Esophagus: A Mendelian Randomization Study</t>
  </si>
  <si>
    <t>10.1093/jnci/dju252</t>
  </si>
  <si>
    <t>Thrift</t>
  </si>
  <si>
    <t>Aaron P. Thrift</t>
  </si>
  <si>
    <t>athrift@fhcrc.org</t>
  </si>
  <si>
    <t>Fred Hutchinson Cancer Research Center, USA</t>
  </si>
  <si>
    <t>Effect of body mass index on esophageal adenocarcinoma and its precursor, Barrett’s esophagus (BE).</t>
  </si>
  <si>
    <t>Data from observational studies suggest that body mass index (BMI) is causally related to esophageal adenocarcinoma (EAC) and its precursor, Barrett’s esophagus (BE). However, the relationships may be affected by bias and confounding.</t>
  </si>
  <si>
    <t>Diagnosed by doctor</t>
  </si>
  <si>
    <t>mean age = 62.4</t>
  </si>
  <si>
    <t>Looked at association of GRS with potential confounders</t>
  </si>
  <si>
    <t>α = 0.0001</t>
  </si>
  <si>
    <t>two-stage control function instrumental variable approach</t>
  </si>
  <si>
    <t>All individuals. Unweighted genetic risk score. </t>
  </si>
  <si>
    <t>Misclassification of selfreported BMI may have biased our IV estimates away from the null. However, the bias is likely to be minimal, because measurement error has been shown to be small and inconsequential for rare, binary outcomes such as EAC and BE</t>
  </si>
  <si>
    <t>While it is unlikely that one or more pleiotropic SNPs in the GRS will reduce the causal implications of BMI calculated from the GRS, we are unable to directly test this assumption and it is thus possible that our IV estimates for the BMI associations are a combination of the BMI-outcome and the direct genotype-outcome effects. We also satisfied the final assumption of the Mendelian randomization method, that the genetic risk scores are independent of potential confounders.</t>
  </si>
  <si>
    <t>we had too few participants with waist-to-hip ratio data (377 control patients, 746 BE case patients) to perform a Mendelian randomization study</t>
  </si>
  <si>
    <t>All individuals. Weighted genetic risk score. </t>
  </si>
  <si>
    <t>Unclear (mean age around 60)</t>
  </si>
  <si>
    <t>Males only. Unweighted genetic risk score.</t>
  </si>
  <si>
    <t>Males only. Weighted genetic risk score. </t>
  </si>
  <si>
    <t>Females only. Unweighted genetic risk score. </t>
  </si>
  <si>
    <t>Females only. Weighted genetic risk score. </t>
  </si>
  <si>
    <t>Barrett’s esophagus (precursor to Cancer (esophageal adenocarcinoma))</t>
  </si>
  <si>
    <t>mean age = 61.4</t>
  </si>
  <si>
    <t>All individuals. Unweighted genetic risk score.</t>
  </si>
  <si>
    <t>All individuals. Weighted genetic risk score.</t>
  </si>
  <si>
    <t>Males only. Unweighted genetic risk score. </t>
  </si>
  <si>
    <t>Males only. Weighted genetic risk score.</t>
  </si>
  <si>
    <t>Females only. Unweighted genetic risk score.</t>
  </si>
  <si>
    <t>Mendelian Randomization Study of Body Mass Index and Colorectal Cancer Risk</t>
  </si>
  <si>
    <t>Cancer epidemiology biomarkers and prevention</t>
  </si>
  <si>
    <t>10.1158/1055-9965.EPI-14-1309</t>
  </si>
  <si>
    <t>aaron.thrift@bcm.edu</t>
  </si>
  <si>
    <t>Dan L. Duncan Cancer Center, Baylor College of Medicine, One Baylor Plaza, Houston, TX 77030-3498</t>
  </si>
  <si>
    <t>Effect of body mass index on colon, rectal, and colorectal cancer</t>
  </si>
  <si>
    <t>As risk estimates from observational studies may be biased and/or confounded, we conducted a Mendelian randomization study to estimate the causal association between BMI and colorectal cancer.</t>
  </si>
  <si>
    <t>mean age = 63</t>
  </si>
  <si>
    <t>First 3 prinicipal components</t>
  </si>
  <si>
    <t>P ≥ 1 × 10−4</t>
  </si>
  <si>
    <t>All individuals</t>
  </si>
  <si>
    <t>A final limitation in this study is the lack of data on tumor molecular phenotype</t>
  </si>
  <si>
    <t>we feel that it is highly unlikely that a large subset of the 77 SNPs in the score would have pleiotropic associations with BMI and colorectal cancer. If the IV is associated with colorectal cancer risk through the same metabolic pathways (e.g., inflammation, oxidative stress, glucose/insulin dysregulation) that are suspected to connect BMI to carcinogenesis, then this second assumption would still hold, as both the IV and BMI would be considered markers of altered metabolic (or related) risk factors.</t>
  </si>
  <si>
    <t>our IV analyses may have been underpowered as the IV explained less than 2% of total phenotypic variation for BMI</t>
  </si>
  <si>
    <t>10.1158/1055-9965.EPI-14-1310</t>
  </si>
  <si>
    <t>10.1158/1055-9965.EPI-14-1311</t>
  </si>
  <si>
    <t>10.1158/1055-9965.EPI-14-1312</t>
  </si>
  <si>
    <t>Males only</t>
  </si>
  <si>
    <t>10.1158/1055-9965.EPI-14-1313</t>
  </si>
  <si>
    <t>10.1158/1055-9965.EPI-14-1314</t>
  </si>
  <si>
    <t>10.1158/1055-9965.EPI-14-1315</t>
  </si>
  <si>
    <t>Females only</t>
  </si>
  <si>
    <t>10.1158/1055-9965.EPI-14-1316</t>
  </si>
  <si>
    <t>10.1158/1055-9965.EPI-14-1317</t>
  </si>
  <si>
    <t xml:space="preserve">Body composition and atrial fibrillation: a Mendelian randomization study </t>
  </si>
  <si>
    <t>10.1093/eurheartj/ehz003</t>
  </si>
  <si>
    <t>Tikkanen</t>
  </si>
  <si>
    <t>eriking@stanford.edu</t>
  </si>
  <si>
    <t>Division of Cardiovascular Medicine, Department of Medicine, Stanford University, USA</t>
  </si>
  <si>
    <t>Effetc of fat mass and fat free mass on atrial fibrillation</t>
  </si>
  <si>
    <t>It is not known whether these associations reflect independent causal processes. Our aim was to evaluate independent causal roles of fat-free mass and fat mass on AF.</t>
  </si>
  <si>
    <t xml:space="preserve">Christophersen 2017 Atrial fibrillation European and Asian both </t>
  </si>
  <si>
    <t>fat-free mass</t>
  </si>
  <si>
    <t>Age, sex, genotype array, and 10 principal components were used as covariates</t>
  </si>
  <si>
    <t>both HRC and 1000 Genomes Phase 3 merged with the UK10K haplotype reference panels</t>
  </si>
  <si>
    <t>Yes - no value given</t>
  </si>
  <si>
    <t>Egger regression was used to assess horizontal pleiotropy.</t>
  </si>
  <si>
    <t>TwoSampleMR; MendelianRandomization</t>
  </si>
  <si>
    <t xml:space="preserve">we conducted our main analysis with bioimpedance-derived fat-free mass and fat mass, which is not ideal as they might be influenced by factors, such as hydration. the AF prevalence and incidence rates are not generalizable to general population due to ‘healthy volunteer bias’ among the UK Biobank study participants. the majority of participants in the UK Biobank were of European ancestry, and the GWAS was conducted using only Europeans. Hence, the generalizability of the results to other ethnicities is unknown.
</t>
  </si>
  <si>
    <t>there is always some risk of pleiotropy despite extensive sensitivity analyses.</t>
  </si>
  <si>
    <t>the AF prevalence and incidence rates are not generalizable to general population due to ‘healthy volunteer bias’ among the UK Biobank study participants</t>
  </si>
  <si>
    <t>At an alpha level 0.05, the statistical power was &gt;99% to detect the effects of fat-free mass and fat mass on AF at the observed effect sizes of 1.77 and 1.40 per SD-increase, respectively (Supplementary material online, Table S3). We had &gt;80% power to detect causal effects down to 1.08 and 1.12 per SD-increase for fat-free mass and fat mass on AF, respectively.</t>
  </si>
  <si>
    <t>fat mass</t>
  </si>
  <si>
    <t>MVMR adjusting for fat mass. For sensitivity analyses they restricted SNPs to those with strong evidence for association with fat-free mass, but not fat mass.</t>
  </si>
  <si>
    <t>MVMR adjusting for fat-free mass. For sensitivity analyses they restricted SNPs to those with strong evidence for association with fat mass, but not fat-free mass.</t>
  </si>
  <si>
    <t>MVMR adjusting for BMI</t>
  </si>
  <si>
    <t>Not discussed (&lt; 15990)</t>
  </si>
  <si>
    <t>Does Greater Adiposity Increase Blood Pressure and Hypertension Risk?</t>
  </si>
  <si>
    <t>10.1161/HYPERTENSIONAHA.109.130005</t>
  </si>
  <si>
    <t>Timpson</t>
  </si>
  <si>
    <t>Børge G. Nordestgaard,</t>
  </si>
  <si>
    <t>brno@heh.regionh.dk</t>
  </si>
  <si>
    <t>Effect of body mass index on systolic and diastolic blood pressure</t>
  </si>
  <si>
    <t>Current observational data suggest that body mass index may have a causal role in the etiology of hypertension, but this may be influenced by confounding and reverse causation</t>
  </si>
  <si>
    <t>Systolic blood pressure in mm Hg</t>
  </si>
  <si>
    <t>median age = 57.6</t>
  </si>
  <si>
    <t>Age, sex, and height</t>
  </si>
  <si>
    <t>Genotyped rare FTO and MC4R variants</t>
  </si>
  <si>
    <t>Linear regression with phenotype</t>
  </si>
  <si>
    <t>Change in mm Hg per increase in 10% BMI</t>
  </si>
  <si>
    <t>the possible effects of canalization are lessened because of both the apparent lack of effect of the FTO locus on adiposity in early life and the concordance of MC4R-derived results with those of FTO as an instrument for adiposity</t>
  </si>
  <si>
    <t>A further possible limitation of the approach taken in this work relates to the possible existence of pleiotropy concerning the genetic variation used as a proxy measure for BMI.35 Recent work concentrating on rare variation at the MC4R locus has suggested that there may be a BMI and insulin-independent effect on BP, and, as such, it may have the potential to introduce error to the inference taken from instrumental variable analysis.36 However, analyses here suggest an attenuation of the expected association between variation of the MC4R locus and BP (Table 2), suggesting that MC4R variation retains a BMI-specific BP effect (as seen for FTO).</t>
  </si>
  <si>
    <t>because of the nature of this population cohort, both population stratification and power are unlikely to have considerable impact</t>
  </si>
  <si>
    <t>Diastolic blood pressure in mm Hg</t>
  </si>
  <si>
    <t>How Does Body Fat Influence Bone Mass in Childhood? A Mendelian Randomization Approach</t>
  </si>
  <si>
    <t>JOURNAL OF BONE AND MINERAL RESEARCH</t>
  </si>
  <si>
    <t>10.1359/JBMR.081109</t>
  </si>
  <si>
    <t>Jon Tobias</t>
  </si>
  <si>
    <t>Jon.Tobias@bristol.ac.uk</t>
  </si>
  <si>
    <t>Academic Rheumatology, Avon Orthopaedic Centre, Bristol BS10 5NB</t>
  </si>
  <si>
    <t>Effect of trunk fat mass on bone mass traits</t>
  </si>
  <si>
    <t>Fat mass may be a causal determinant of bone mass, but the evidence is conflicting, possibly_x000D_reflecting the influence of confounding factors</t>
  </si>
  <si>
    <t>Measuered by whole body DXA scan. Bone variables comprised whole body minus head</t>
  </si>
  <si>
    <t>mean age = 9.8</t>
  </si>
  <si>
    <t>sex, sitting height, and height</t>
  </si>
  <si>
    <t>Ratio of means</t>
  </si>
  <si>
    <t>Not discussed in general</t>
  </si>
  <si>
    <t>Pleiotropism, whereby genetic markers affect the outcome of interest independently of the exposure variable (in this instance fat mass), is one of several factors that can complicate interpretation of MR analyses. For example, MC4R is known to be a major regulator of cocaine- and_x000D_amphetamine-regulated transcript (CART) in the hypothalamus,_x000D_the absence of which in mice leads to a low bone_x000D_mass phenotype secondary to increased bone resorption</t>
  </si>
  <si>
    <t>cm2</t>
  </si>
  <si>
    <t>obtained by dividing BMC by BA</t>
  </si>
  <si>
    <t>g/cm2</t>
  </si>
  <si>
    <t>area-adjusted BMC (ABMC), was also derived to provide a measure of volumetric BMD, by using linear regression to adjust BMC for BA</t>
  </si>
  <si>
    <t>DXA variables for the spine were derived from spine subregional analysis of whole body scans, excluding scans showing any spinal curvature</t>
  </si>
  <si>
    <t>DXA variables for the spine were derived from spine subregional analysis of whole body scans, excluding scans showing any spinal curvature. obtained by dividing BMC by BA</t>
  </si>
  <si>
    <t>g/m2</t>
  </si>
  <si>
    <t>DXA variables for the spine were derived from spine subregional analysis of whole body scans, excluding scans showing any spinal curvature. area-adjusted BMC (ABMC), was also derived to provide a measure of volumetric BMD, by using linear regression to adjust BMC for BA</t>
  </si>
  <si>
    <t xml:space="preserve">Measuered by whole body DXA scan. </t>
  </si>
  <si>
    <t>C-reactive protein levels and body mass index: elucidating direction of causation through reciprocal Mendelian randomization</t>
  </si>
  <si>
    <t>International journal of obesity</t>
  </si>
  <si>
    <t>10.1038/ijo.2010.137</t>
  </si>
  <si>
    <t>MRC Centre for Causal Analysis in Translational Epidemiology, Bristol University, Bristol, UK</t>
  </si>
  <si>
    <t>Effect of body mass index on CRP</t>
  </si>
  <si>
    <t>The assignment of direction and causality within networks of observational associations is problematic outside randomized control trials, and the presence of a causal relationship between body mass index (BMI) and C-reactive protein (CRP) is disputed.</t>
  </si>
  <si>
    <t>High-sensitivity measurement of circulating CRP was measured once by high-sensitivity laser nephelometry. Measured in mg/l</t>
  </si>
  <si>
    <t>20-80+</t>
  </si>
  <si>
    <t>sex, age, age squared, age–sex interaction, log(height), smoking, drinking, education and income.</t>
  </si>
  <si>
    <t>Tested associations of SNP with potential confounders (age, smoking, education, income)</t>
  </si>
  <si>
    <t>F-statistic; regression analysis of SNP with phenotype</t>
  </si>
  <si>
    <t>the possibility of developmental plasticity altering the impact of chronic changes of metabolism delivered by heritable change (otherwise termed ‘canalization’53) cannot be taken into account, although may influence the interpretation of findings.</t>
  </si>
  <si>
    <t>the possibility of complicating pleiotrophy in the action of FTO variation cannot be completely ruled out</t>
  </si>
  <si>
    <t>Genetic Evidence for a Causal Role of Obesity in Diabetic Kidney Disease</t>
  </si>
  <si>
    <t>10.2337/db15-0254</t>
  </si>
  <si>
    <t>Todd</t>
  </si>
  <si>
    <t>Jose C. Florez</t>
  </si>
  <si>
    <t>jcflorez@partners.org</t>
  </si>
  <si>
    <t>Program in Medical and Population Genetics, Broad Institute, Cambridge, MA</t>
  </si>
  <si>
    <t>Obesity has been posited as an independent risk factor for diabetic kidney disease (DKD), but establishing causality from observational data is problematic</t>
  </si>
  <si>
    <t>Obesity has been posited as an independent risk factor for diabetic kidney disease (DKD), but establishing causality from observational data is problematic.</t>
  </si>
  <si>
    <t>a broad definition including subjects with either ESRD or macroalbuminuria as case subjects</t>
  </si>
  <si>
    <t>mean=40.8</t>
  </si>
  <si>
    <t>age, sex, and diabetes duration</t>
  </si>
  <si>
    <t>HapMap phase II CEU population</t>
  </si>
  <si>
    <t>To assess whether our results were influenced by pleiotropy, we performed a sensitivity analysis using two subsets of the original genetic risk score: one excluding SNPs with nominally significant effects on other metabolic traits (HDL and LDL cholesterol, triglycerides, fasting glucose, fasting insulin, HOMA of insulin resistance, HOMA of b-cell function, 2-h glucose, and type 2 diabetes risk) and one including only SNPs found within genes associated with monogenic obesity syndromes (MC4R, POMC, BDNF, and SH2B1).</t>
  </si>
  <si>
    <t>Genotype information not present in cohort or removed in QC</t>
  </si>
  <si>
    <t>Method they say they used: logistic control function estimator method and they reference this paper: https://www.ncbi.nlm.nih.gov/pubmed/21555716</t>
  </si>
  <si>
    <t>our findings are limited to European populations, as the variants used to construct our genetic risk score were identified in European subjects and the cohorts used in our study are all of European descent.</t>
  </si>
  <si>
    <t xml:space="preserve">Both the first and third assumptions are subject to violation from population stratification and pleiotropic effects (either directly or from genes in linkage disequilibrium with the variant used). In this study, inclusion of principal components in the analysis did not change the results significantly. The use of multiple variants in a genetic risk score, as used in this study, may help balance out the effect of pleiotropy in the sense of a given individual variant affecting multiple phenotypes (31,32), although systematic pleiotropic effects across many loci could still theoretically be present. When we performed sensitivity analysis using two different subsets of the BMI genetic risk score, our results were directionally consistent for both subsets, suggesting that pleiotropy does not explain our results. </t>
  </si>
  <si>
    <t>Both the first and third assumptions are subject to violation from population stratification and pleiotropic effects (either directly or from genes in linkage disequilibrium with the variant used). In this study, inclusion of principal components in the analysis did not change the results significantly.</t>
  </si>
  <si>
    <t>These variants together only explain 1.45% of the variance in BMI (25), limiting the power of our analysis. We sought to maximize power by combining findings from three separate cohorts</t>
  </si>
  <si>
    <t>mean=44.6</t>
  </si>
  <si>
    <t>mean=43.7</t>
  </si>
  <si>
    <t>mean=42.7</t>
  </si>
  <si>
    <t>Meta-analysis of 3 cohorts</t>
  </si>
  <si>
    <t>end-stage renal disease only</t>
  </si>
  <si>
    <t>Macroalbuminuria only</t>
  </si>
  <si>
    <t>Genetic Evidence for Causal Relationships Between Maternal Obesity-Related Traits and BirthWeight</t>
  </si>
  <si>
    <t>The Journal of the American Medical Association</t>
  </si>
  <si>
    <t>10.1001/jama.2016.1975</t>
  </si>
  <si>
    <t>Tyrrell</t>
  </si>
  <si>
    <t>Rachel M. Freathy</t>
  </si>
  <si>
    <t>r.freathy@ex.ac.uk</t>
  </si>
  <si>
    <t>University of Exeter, Institute of Biomedical and Clinical Science, Royal Devon and Exeter Hospital, Barrack Road, Exeter EX2 5DW, UK</t>
  </si>
  <si>
    <t>Effect of maternal body mass index on offspring birthweight</t>
  </si>
  <si>
    <t>Many maternal obesity-related traits are observationally associated with birth weight, but the causal nature of these associations is uncertain.</t>
  </si>
  <si>
    <t>sex and gestational age</t>
  </si>
  <si>
    <t>r2 &lt; 0.2</t>
  </si>
  <si>
    <t>To identify SNPs with pleiotropic effects, we queried each of our initial 193 selected SNPs and all SNPs in linkage disequilibrium with these (r2 &gt;0.2) using the National Human Genome Research Institute (NHGRI) catalog of published genome-wide association studies (GWAS)1 and listed SNPs associated with other traits at P &lt; 5x10-8 . Starting with this list, we excluded SNPs whose location near a candidate gene and/or the strength of association with another trait suggested that the association with the maternal exposure of interest is almost certainly secondary to the other trait (e.g. exclusion of index SNPs at FTO and MC4R from the type 2 diabetes genetic score, since these are primarily associated with BMI and secondarily with type 2 diabetes via their effect on BMI). We additionally excluded SNPs from the list with strong evidence of effects on two or more traits that are potentially relevant to the maternal environment and birth weight.</t>
  </si>
  <si>
    <t>When index SNPs were missing from individual studies, we used the SNP Annotation and Proxy Search tool, SNAP3 to identify suitable proxy SNPs (r2 &gt; 0.8). If a study had fewer than 80% of the index or proxy SNPs required to generate a specific genetic score, it was excluded from the analysis.</t>
  </si>
  <si>
    <t>adjusted-r2 determined using linear regression models (birthweight ~ genetic score + covariates). Power calculations were performed using Quanto v.1.2 (http://biostats.usc.edu/software).</t>
  </si>
  <si>
    <t>Without adjustment for fetal genotype</t>
  </si>
  <si>
    <t>Although adjusting for the fetal genetic scoreswas necessary to separatematernal effects fromthe direct effects of genetic variants in the fetus, this could introduce bias via association with paternal genotypes. Assortative mating for BMI couldadditionally result in a correlation betweenmaternal and paternal genotypes, leading to similar bias. However, a father’s genetic scorewould only confound the mendelian randomization estimates if the father’s phenotype were related to birth weight, and we found only very weak associations of fathers BMI and related traits with offspring birth weight. the large overall sample size ensured that the possiblecausal associations identified are unlikely to be due toweak instrument bias.  Our analyses assume that maternal BMI and related traits_x000D_are linearly associatedwithoffspring birthweight.We have not_x000D_tested for nonlinear associations which, in a mendelian randomization_x000D_design,would require very large numbers</t>
  </si>
  <si>
    <t>we cannot fully exclude the possibility that the selected genetic variants act onmore than onematernal trait.</t>
  </si>
  <si>
    <t>Although all available information was used, there was limited power to detect associations between the genetic scores and other traits. Despite the large sample in this study, statistical power to detect potentially causal relationshipswaslimitedforsomematernal traits</t>
  </si>
  <si>
    <t>sex, gestational age and fetal genotype</t>
  </si>
  <si>
    <t>With adjustment for fetal genotype</t>
  </si>
  <si>
    <t>Height, body mass index, and socioeconomic status: mendelian randomisation study in UK Biobank</t>
  </si>
  <si>
    <t>10.1136/bmj.i582</t>
  </si>
  <si>
    <t>Timothy Frayling</t>
  </si>
  <si>
    <t>T.M.Frayling@exeter.ac.uk</t>
  </si>
  <si>
    <t>Genetics of Complex Traits, Institute of Biomedical and Clinical Science, University of Exeter Medical School, Royal Devon and Exeter Hospital, Exeter EX2 5DW, UK</t>
  </si>
  <si>
    <t>Effect of body mass index on socioeconomic status traits</t>
  </si>
  <si>
    <t>To determine whether height and body mass index (BMI) have a causal role in five measures of socioeconomic status.</t>
  </si>
  <si>
    <t>Age in years at completion of full time education (questionnaire based; available only for people who did not go on to degree level education).</t>
  </si>
  <si>
    <t>We also excluded variants if they were known to be classified as a secondary signal within a locus</t>
  </si>
  <si>
    <t>P&lt;1×10−6</t>
  </si>
  <si>
    <t>3 ecluded for potential pleiotropy, 3 excluded for HWE, 1 unavailable</t>
  </si>
  <si>
    <t>Males + females</t>
  </si>
  <si>
    <t>F</t>
  </si>
  <si>
    <t>years</t>
  </si>
  <si>
    <t>UK Biobank participants were born between 1938 and 1971, and the causal associations may not remain in today’s society or be generalisable to societies outside of the United Kingdom. Thecausal associations may have been influenced byparental genotype-socioeconomic status associations. The educational, job status, and income data used in this study were self reported, which may result in measurement bias. However, Townsend deprivation index was derived by the UK Biobank and we observed consistent trends across the different socioeconomic status constructs, suggesting limited bias due to self report. Socioeconomic status is a very complex multidimensional_x000D_construct. We looked at a range of individual_x000D_components and observed similar trends for each, but_x000D_the selected variables may not cover the entirety of_x000D_social status. This study used a homogenous population,_x000D_so the results may not be generalisable to other_x000D_ethnic groups.</t>
  </si>
  <si>
    <t>SNPs selected for height and BMI may have effects on socioeconomic status not mediated by their effects on height or BMI (pleiotropy), which were not measured but could potentially affect socioeconomic status. However, to minimise this possibility, we selected SNPs carefully and used the Egger method, which can detect and adjust for pleiotropy bias in many scenarios24 (hence the broader confidence intervals observed).</t>
  </si>
  <si>
    <t>Finally, height, BMI, and socioeconomic status are subtly stratified across the United Kingdom, with people living and working in the north of the country having lower socioeconomic status, higher BMI, and shorter stature, on average, than those in the south. If genetic variants are also subtly different between north and south, this could have confounded our results. However, several factors mean that this population stratification should not have caused false positive results. Firstly, we would not have expected to have seen differences between men and women (because gene allele frequencies do not differ between the sexes). Secondly, we used both within UK genetic ancestry principal components and a second method that corrects for all levels of relatedness, and our results did not change.</t>
  </si>
  <si>
    <t>power was limited for some of the causal associations for BMI</t>
  </si>
  <si>
    <t>Males</t>
  </si>
  <si>
    <t>Females</t>
  </si>
  <si>
    <t>coded as degree level or not, derived from the questionnaire</t>
  </si>
  <si>
    <t>We dichotomised this variable into unskilled (n=21 036; elementary occupations to personal service occupations) and skilled (n=55 698; skilled trades to managers and senior officials)</t>
  </si>
  <si>
    <t>A categorical income variable (questionnaire based), representing annual household income of &lt;£18 000 (€23 600; $25 800), £18 000 to £30 999, £31 000 to £51 999, £52 000 to £100 000, and &gt;£100 000.</t>
  </si>
  <si>
    <t>Males + females - MR egger used as original p &lt; 0.05</t>
  </si>
  <si>
    <t>Females -  MR egger used as original p &lt; 0.05</t>
  </si>
  <si>
    <t>Townsend deprivation index</t>
  </si>
  <si>
    <t>a composite measure of deprivation based on unemployment, non-car ownership, non-home ownership, and household overcrowding; a negative value represents high socioeconomic status). This was calculated before participants joined the UK Biobank and was based on the preceding national census data, with each participant assigned a score corresponding to the postcode of their home dwelling.</t>
  </si>
  <si>
    <t>Using genetics to understand the causal influence of higher BMI on depression</t>
  </si>
  <si>
    <t>Interntaional Journal of Epidemiology</t>
  </si>
  <si>
    <t>10.1093/ije/dyy223</t>
  </si>
  <si>
    <t>Elina Hyppönen</t>
  </si>
  <si>
    <t>Elina.Hypponen@unisa.edu.au</t>
  </si>
  <si>
    <t>Australian Centre for Precision Health, University of South Australia Cancer Research Institute, Adelaide, SA, Australia</t>
  </si>
  <si>
    <t>Effect of body mass index and favourable adiposity on depression</t>
  </si>
  <si>
    <t>Depression is more common in obese than non-obese individuals, especially in women, but the causal relationship between obesity and depression is complex and uncertain.</t>
  </si>
  <si>
    <t>Individuals were considered a case if they met one or more of the following criteria: • self-reported seeing a GP for nerves/anxiety or depression AND reported at least a 2-week duration of depression or unenthusiasm; • self-reported seeing a psychiatrist for nerves/anxiety or depression AND reported at least a 2-week duration of depression or unenthusiasm; • had the following ICD-10 codes in the Hospital Episode Statistics: F33 representing recurrent major depressive disorder (MDD) or F32 representing single-episodeMDD.</t>
  </si>
  <si>
    <t>mean=57.3</t>
  </si>
  <si>
    <t>We also excluded variants if they were known to be classified as a secondary signal within a locus.</t>
  </si>
  <si>
    <t>exclusion due to potential pleiotropy</t>
  </si>
  <si>
    <t>the UK Biobank participants were born between 1938 and 1971, and the causal associations may not apply to younger birth cohorts or be generalizable outside the UK. However, our results were consistent with several other studies which used data from individuals of different ages and from different European countries14,15 and PGC data excluding the UK Biobank. Second, the definition of depression was not gold standard; we used both Hospital Episode Statistic data and derived self-reported data to identify depression cases.</t>
  </si>
  <si>
    <t>the BMI GRS was associated with smoking. However, this association was minimal in comparison with the strength of the association with raw BMI, and unlikely to be altering the results of this study.</t>
  </si>
  <si>
    <t>Finally, the one-sample approaches in the unrelated individuals may not fully account for genetic population differences.</t>
  </si>
  <si>
    <t>the favourable adiposity GRS only explains a small percentage of the variance in BMI, but the large number of depression cases in the UK Biobank and PGC data meant we had sufficient power to detect a 1.23 higher OR per 1-SD higher BMI, an effect only slightly higher than that of the observational BMI-depression association.</t>
  </si>
  <si>
    <t>Unrelated individuals</t>
  </si>
  <si>
    <t>mean=57.5</t>
  </si>
  <si>
    <t>Unrelated males</t>
  </si>
  <si>
    <t>mean=57.1</t>
  </si>
  <si>
    <t>Unrelated females</t>
  </si>
  <si>
    <t>Unrelated and related males and females</t>
  </si>
  <si>
    <t>Unrelated and related males</t>
  </si>
  <si>
    <t>Unrelated and related females</t>
  </si>
  <si>
    <t>Yingjie Ji 2018 Favourable adiposity European both</t>
  </si>
  <si>
    <t>4 removed for potential pleiotropy - 73 BMI SNPs were further separated into two subgroups— a neuronal and a non-neuronal group, based on their presence in or near genes enriched in specific pathways as summarized in Supplementary Table 3 of the Locke et al., 2015 paper</t>
  </si>
  <si>
    <t>Genetic variants associated with type 2 diabetes and adiposity and risk of intracranial and abdominal aortic aneurysms</t>
  </si>
  <si>
    <t>10.1038/ejhg.2017.48</t>
  </si>
  <si>
    <t>van't Hof</t>
  </si>
  <si>
    <t>Ynte M Ruigrok</t>
  </si>
  <si>
    <t>ij.m.ruigrok@umcutrecht.nl</t>
  </si>
  <si>
    <t>Department of Neurology and Neurosurgery, Brain Center Rudolf Magnus, University Medical Center Utrecht, Utrecht, The Netherlands</t>
  </si>
  <si>
    <t>Effect of body mass index and waist hip ratio adjusted for body mass index on aneurysms (intracranial and abdominal aortic)</t>
  </si>
  <si>
    <t>We assessed whether these observations have a genetic, causal basis.</t>
  </si>
  <si>
    <t>The cohort both included cases with ruptured and unruptured IA. Ruptured IA cases were defined by symptoms suggestive of subarachnoid hemorrhage (SAH) combined with subarachnoid blood on a computed tomography (CT) scan and a proven IA at angiography (conventional angiogram, CT- or magnetic resonance (MR)- angiogram). Unruptured IA cases were identified by CT or MR angiography or conventional angiography in the absence of clinical or radiological signs of SAH. Patients with fusiform IA, possible traumatic SAH and polycystic kidney disease were excluded.</t>
  </si>
  <si>
    <t>mean=57</t>
  </si>
  <si>
    <t>Dutch</t>
  </si>
  <si>
    <t>Multiple ancestries</t>
  </si>
  <si>
    <t>1k</t>
  </si>
  <si>
    <t>MR-Egger, MR-Egger adjusted for simulation extrapolation and weighted median MR</t>
  </si>
  <si>
    <t>r2=1</t>
  </si>
  <si>
    <t>it is important to realize that the adjustment for the heritable BMI trait in WHRadjBMI may have created spurious associations, a phenomenon referred to as collider bias</t>
  </si>
  <si>
    <t>these results are hampered by limited statistical power and studies involving larger sample sizes would be required to provide a definitive answer</t>
  </si>
  <si>
    <t>10.1038/ejhg.2017.49</t>
  </si>
  <si>
    <t>An AAA was defined as an infrarenal aorta diameter of ≥ 30 mm</t>
  </si>
  <si>
    <t>mean=63</t>
  </si>
  <si>
    <t>10.1038/ejhg.2017.50</t>
  </si>
  <si>
    <t xml:space="preserve">One removed as not present in dataset and no proxy (at r2 &gt;0.8), but unclear why 3 are missing </t>
  </si>
  <si>
    <t>10.1038/ejhg.2017.51</t>
  </si>
  <si>
    <t>Causal associations between body mass index and mental health: a Mendelian randomisation study</t>
  </si>
  <si>
    <t>Journal of Epidemiology and Community Health</t>
  </si>
  <si>
    <t>10.1136/jech-2017-210000</t>
  </si>
  <si>
    <t>van den Broek</t>
  </si>
  <si>
    <t>Nina van den Broek</t>
  </si>
  <si>
    <t>n. vandenbroek@bsi.ru.nl</t>
  </si>
  <si>
    <t>Behavioural Science Institute, Radboud University, Nijmegen 6525, The Netherlands</t>
  </si>
  <si>
    <t>Effect of body mass index on subjective wellbeing and depressive symptoms</t>
  </si>
  <si>
    <t>Body mass index (BMI) is correlated negatively with subjective well-being and positively with depressive symptoms. Whether these associations reflect causal effects is unclear.</t>
  </si>
  <si>
    <t>Subjective wellbeing was measured by a combination of validated survey questions on life satisfaction and/or positive effect</t>
  </si>
  <si>
    <t xml:space="preserve">Okbay 2016 Subjective well-being European both </t>
  </si>
  <si>
    <t>Exclusion of 23andMe data</t>
  </si>
  <si>
    <t>r2&lt;0.001</t>
  </si>
  <si>
    <t>If a SNP was not present in the outcome GWA study, a proxy was identified (a SNP in high linkage disequilibrium, r2≥0.80)</t>
  </si>
  <si>
    <t>Unclear, clumping most likely</t>
  </si>
  <si>
    <t>Bonferroni p-value &lt; 0.05</t>
  </si>
  <si>
    <t>There was some sample overlap between the GWA studies that we used, which may have caused bias in the direction of the observational association. Another limitation is that we were unable to address non-linear effects. The association between BMI and mental health may be inverse u-shaped, with both very low and very high levels of BMI leading to impaired mental health.3 Finally, there may be sex-specific differences in weight stigma consequences and obesity.</t>
  </si>
  <si>
    <t>our genetic instruments still only account for a small part of the variance of the exposure variables</t>
  </si>
  <si>
    <t>less stringent p-value threshold and clumping</t>
  </si>
  <si>
    <t>depressive symptoms was a Diagnostic and Statistical Manual of Mental Disorders (DSM) oriented or International Classification of Diseases (ICD) oriented symptom count measure</t>
  </si>
  <si>
    <t xml:space="preserve">Okbay 2016 Depressive symptoms European both </t>
  </si>
  <si>
    <t>Causal Relationship between Obesity and Vitamin D Status: Bi-Directional Mendelian Randomization Analysis of Multiple Cohorts</t>
  </si>
  <si>
    <t>10.1371/journal.pmed.1001383</t>
  </si>
  <si>
    <t>Vimaleswaran</t>
  </si>
  <si>
    <t>e.hypponen@ucl.ac.uk</t>
  </si>
  <si>
    <t>Centre for Paediatric Epidemiology and Biostatistics and MRC Centre of Epidemiology for Child Health, UCL Institute of Child Health, London, United Kingdom</t>
  </si>
  <si>
    <t>Effect of body mass idnex on Vitamin D</t>
  </si>
  <si>
    <t>We explored the causality and direction of the relationship between body mass index (BMI) and 25-hydroxyvitamin D [25(OH)D]</t>
  </si>
  <si>
    <t>25-hydroxyvitamin D [25(OH)D]</t>
  </si>
  <si>
    <t>Caucasian populations from North America and Europe</t>
  </si>
  <si>
    <t>The genetic data for most studies were obtained from genome-wide association platforms, but for some studies, variants were genotyped de novo</t>
  </si>
  <si>
    <t>r2 = 1</t>
  </si>
  <si>
    <t>Used only SNPs validated in Li et al. 2010, Cumulative effects_x000D_and predictive value of common obesity-susceptibility variants identified by_x000D_genome-wide association studies</t>
  </si>
  <si>
    <t>Simulations - no power actually listed though</t>
  </si>
  <si>
    <t>r2 = 0.97%; F-statistic=316</t>
  </si>
  <si>
    <t>nmol/l</t>
  </si>
  <si>
    <t>it is not possible to examine the influences arising from the extremes of non-linear distributions</t>
  </si>
  <si>
    <t>it could be argued that as the biological function for some of the BMI SNPs is yet to be established, there could be alternative biological pathways explaining their association with BMI. Using multiple SNPs to index BMI, we were able to minimise the risk of pleiotropic effects, as the effects of alternative pathways reflected by individual SNPs would be expected to be strongly diluted when combined in a multi marker score</t>
  </si>
  <si>
    <t>Combining large population-based studies from North America and Europe could lead to confounding by population stratification. however, we adjusted for geographical variation/principal components_x000D_in all analyses, which appeared adequate, as there was no_x000D_evidence for heterogeneity by continent for the allele score metaanalyses</t>
  </si>
  <si>
    <t>This method assumes linear relationships and may have less power to detect an effect than other IV methods. In our_x000D_analyses, the F-statistic was greater than 200 for all instruments used_x000D_due to our large sample size.</t>
  </si>
  <si>
    <t>Assessing the Causal Role of Body Mass Index on Cardiovascular Health in Young Adults</t>
  </si>
  <si>
    <t>10.1161/CIRCULATIONAHA.117.033278</t>
  </si>
  <si>
    <t>Kaitlin H. Wade</t>
  </si>
  <si>
    <t>Kaitlin.Wade@bristol.ac.uk</t>
  </si>
  <si>
    <t>Oakfield House, Oakfield Grove, Bristol BS8 2BN, United Kingdom</t>
  </si>
  <si>
    <t>Effect of body mass index on cardiometabolic diseases</t>
  </si>
  <si>
    <t>the nature of these relationships has been assessed predominantly in populations of adults, and no large studies have explicitly assessed the causal impact of BMI on detailed cardiovascular phenotypes in early life, where risk may emerge</t>
  </si>
  <si>
    <t>Sitting BP and heart rate were measured in both arms with an Omron 705 IT oscillometric BP monitor in accordance with European Society of Hypertension guidelines.1 The average of the final two of three readings was used and the arm with the greatest number of valid observations was used for analyses</t>
  </si>
  <si>
    <t>17-18</t>
  </si>
  <si>
    <t>To investigate the validity of the weighted GRS as an IV, the MREgger approach was used to detect and accommodate violations of the MR assumptions. As a sensitivity analysis, 3 variants were removed from the GRS that were suggested they were pleiotropic.</t>
  </si>
  <si>
    <t>P&lt;5x10-7</t>
  </si>
  <si>
    <t>In addition, it is possible that some of the differences in effect size of BMI on cardiovascular outcomes (for example, carotid-femoral PWV) between ages may relate to either the difference in age at which the analyses were undertaken or phenotyping methods used at these ages. Finally, in all analyses, we only included participants with complete data on all variables used in the specific model (ie, complete data on BMI, outcome and all confounders in multivariable analyses and on genetic instruments, BMI and outcome in Mendelian randomization). This assumes that missing data are missing at random. The similarity in characteristics between those with complete data and those with any missing data suggested that this assumption is unlikely to be violated.</t>
  </si>
  <si>
    <t>Although we aimed to make best use of all available data, our main analyses included the use of an aggregate GRS comprising all 97 SNPs associated with BMI, which may increase the possibility of horizontal pleiotropy.</t>
  </si>
  <si>
    <t>Given the small range of some of the cardiovascular outcomes (for example, cIMT) in these young individuals and the potentially small effect size of BMI, power to detect such small effect sizes in this context may be limited.</t>
  </si>
  <si>
    <t>Pulse pressure (PP) was calculated as the difference between SBP and DBP.</t>
  </si>
  <si>
    <t>From the systolic and diastolic BP readings (SBP and DBP, respectively), mean arterial pressure (MAP) was calculated (DBP + (SBP-DBP)/3)</t>
  </si>
  <si>
    <t>Common carotid artery B-mode ultrasound images were acquired in the ear-to-ear plane with the head rotated to 45° from the midpoint using a Zonare Z.OneUltra system equipped with a L10-5 linear transducer (Zonare Medical Systems, CA, US). Images were recorded in Digital 2 Imaging and Communications in Medicine (DICOM) format as 10 second cine-loop files for offline analysis using the Carotid Analyzer (Medical Imaging Applications, Coralville, IA). Left and right cIMT were taken to be the average of three end-diastolic measurements located on the far-wall of a single segment of arterial wall 5–10 mm in length and 10 mm proximal to the bifurcation. The mean of left and right cIMT was calculated and used in analyses.</t>
  </si>
  <si>
    <t>10.1161/CIRCULATIONAHA.117.033279</t>
  </si>
  <si>
    <t>Aortic stiffness (carotid-femoral PWV) was assessed using a Vicorder device (Skidmore Medical, UK). Participants rested supine on a couch with their head raised to 30°. Real-time pulsewave measures were recorded between proximal (right carotid) and distal (the upper right thigh) sensor cuffs and with the time delay between the two simultaneously measured cardiac cycles measured. Transit distance was measured from suprasternal notch directly to the top of the thigh cuff. Measurements were taken until pressure waveforms over the carotid and thigh area were of high quality and reproducible. Three carotid-femoral PWV measurements, within ≤0.5 m/s of each other, were averaged.</t>
  </si>
  <si>
    <t>10.1161/CIRCULATIONAHA.117.033280</t>
  </si>
  <si>
    <t>A sub-sample of study participants from the 17-year clinic underwent echocardiography using a HDI 5000 ultrasound machine (Phillips) and P4-2 Phased Array ultrasound transducer using a standard examination protocol. LVM was estimated according to American Society of Echocardiography (ASE) guidelines</t>
  </si>
  <si>
    <t>g/m2.7</t>
  </si>
  <si>
    <t>10.1161/CIRCULATIONAHA.117.033281</t>
  </si>
  <si>
    <t>bpm</t>
  </si>
  <si>
    <t>First author, last name</t>
  </si>
  <si>
    <t>Corresponding author full name, institution, and country of institution (if different from first author)</t>
  </si>
  <si>
    <t>Software used to perform MR (R, Stata etc. INCLUDE PACKAGE)</t>
  </si>
  <si>
    <t>BMI and Mortality in UK Biobank: Revised Estimates Using Mendelian Randomization</t>
  </si>
  <si>
    <t>0.1002/oby.22313</t>
  </si>
  <si>
    <t>MRC  Integrative  Epidemiology  Unit,  University  of  Bristol,  Bristol,  UK</t>
  </si>
  <si>
    <t>Effect of body mass index on mortality and cause specific mortality</t>
  </si>
  <si>
    <t>Inconsistencies in previous literature regarding the risk of death from obestiy. Obesity paradox makes it appear that being overweight can be protective, however, this may be due to unmeasured confounding</t>
  </si>
  <si>
    <t xml:space="preserve">death certificates include the disease or condition stated to be the underlying cause of death, as well as other conditions, diseases, injuries or events contributing to death but not related to the disease or condition causing it. Data were provided as date of death (DoD), an integer value for age of death (AoD) and underlying (primary) cause of death in International Classification of Diseases (ICD)-10 codes for all deaths that occurred between the 10/05/2006 and 16/02/2016. </t>
  </si>
  <si>
    <t>56.87 (8)</t>
  </si>
  <si>
    <t>White British Ancestry</t>
  </si>
  <si>
    <t xml:space="preserve">White British </t>
  </si>
  <si>
    <t xml:space="preserve">First 10 genetic PCs </t>
  </si>
  <si>
    <t>HRC and UK10K</t>
  </si>
  <si>
    <t>Consistent with ain analysis</t>
  </si>
  <si>
    <t xml:space="preserve">risk of mortality by X time </t>
  </si>
  <si>
    <t>Hazard Ratio</t>
  </si>
  <si>
    <t>Not really discussed in overall terms</t>
  </si>
  <si>
    <t>analyses conducted in the current study provided little evidence of con- founding or pleiotropy and awarded greater confidence in the validity of the instrument used and, thus, MR-derived estimates. Notably, the GRS was associated (with very small effect sizes) with covariables. The sheer presence of an association between traditionally considered confounders with the GRS is interesting and could be because of (1) vertical pleiotropy (i.e., the GRS being associated with smoking sta- tus, for example, because of the potentially causal relationship between BMI and smoking) or (2) coincident genetic and phenotypic variation because of population structure or selection/collider bias; both reasons are increasingly easier to detect with the advent of very large studies such as UK Biobank (45).</t>
  </si>
  <si>
    <t>analyses were restricted to those of White British ancestry, limiting the generalizability of results to other ancestral groups. Second, one cannot rule the coincident structure in both genotype and phenotype out of any potential biasing role in genetic analyses within a study of this scale. Lastly, the power to detect associations with MR analyses remains low for many mortality causes</t>
  </si>
  <si>
    <t>Analyses of cancer-specific mortality in the current study were limited by the rarity of these deaths, accentuated further in sex-stratified analyses.</t>
  </si>
  <si>
    <t>2SLS with Cox proportional hazard models as second stage</t>
  </si>
  <si>
    <t>0.1002/oby.22314</t>
  </si>
  <si>
    <t xml:space="preserve">Analyses of cancer-specific mortality in the current study were limited by the rarity of these deaths, accentuated further in sex-stratified analyses </t>
  </si>
  <si>
    <t>0.1002/oby.22315</t>
  </si>
  <si>
    <t>0.1002/oby.22316</t>
  </si>
  <si>
    <t>0.1002/oby.22318</t>
  </si>
  <si>
    <t>0.1002/oby.22319</t>
  </si>
  <si>
    <t>0.1002/oby.22320</t>
  </si>
  <si>
    <t>0.1002/oby.22321</t>
  </si>
  <si>
    <t>0.1002/oby.22322</t>
  </si>
  <si>
    <t>0.1002/oby.22323</t>
  </si>
  <si>
    <t>0.1002/oby.22324</t>
  </si>
  <si>
    <t>0.1002/oby.22325</t>
  </si>
  <si>
    <t>0.1002/oby.22326</t>
  </si>
  <si>
    <t>0.1002/oby.22327</t>
  </si>
  <si>
    <t>0.1002/oby.22328</t>
  </si>
  <si>
    <t>0.1002/oby.22329</t>
  </si>
  <si>
    <t>0.1002/oby.22330</t>
  </si>
  <si>
    <t>0.1002/oby.22331</t>
  </si>
  <si>
    <t>0.1002/oby.22332</t>
  </si>
  <si>
    <t>0.1002/oby.22333</t>
  </si>
  <si>
    <t>0.1002/oby.22334</t>
  </si>
  <si>
    <t>0.1002/oby.22335</t>
  </si>
  <si>
    <t>0.1002/oby.22336</t>
  </si>
  <si>
    <t>0.1002/oby.22337</t>
  </si>
  <si>
    <t>0.1002/oby.22338</t>
  </si>
  <si>
    <t>0.1002/oby.22340</t>
  </si>
  <si>
    <t>0.1002/oby.22341</t>
  </si>
  <si>
    <t>0.1002/oby.22342</t>
  </si>
  <si>
    <t>0.1002/oby.22343</t>
  </si>
  <si>
    <t>0.1002/oby.22344</t>
  </si>
  <si>
    <t>0.1002/oby.22345</t>
  </si>
  <si>
    <t>0.1002/oby.22346</t>
  </si>
  <si>
    <t>0.1002/oby.22347</t>
  </si>
  <si>
    <t>0.1002/oby.22348</t>
  </si>
  <si>
    <t>0.1002/oby.22349</t>
  </si>
  <si>
    <t>0.1002/oby.22350</t>
  </si>
  <si>
    <t>0.1002/oby.22351</t>
  </si>
  <si>
    <t>0.1002/oby.22352</t>
  </si>
  <si>
    <t>0.1002/oby.22353</t>
  </si>
  <si>
    <t>0.1002/oby.22354</t>
  </si>
  <si>
    <t>0.1002/oby.22355</t>
  </si>
  <si>
    <t>0.1002/oby.22356</t>
  </si>
  <si>
    <t>0.1002/oby.22357</t>
  </si>
  <si>
    <t>0.1002/oby.22358</t>
  </si>
  <si>
    <t>0.1002/oby.22359</t>
  </si>
  <si>
    <t>0.1002/oby.22360</t>
  </si>
  <si>
    <t>0.1002/oby.22363</t>
  </si>
  <si>
    <t>0.1002/oby.22364</t>
  </si>
  <si>
    <t>0.1002/oby.22365</t>
  </si>
  <si>
    <t>0.1002/oby.22366</t>
  </si>
  <si>
    <t>0.1002/oby.22367</t>
  </si>
  <si>
    <t>0.1002/oby.22368</t>
  </si>
  <si>
    <t>0.1002/oby.22369</t>
  </si>
  <si>
    <t>0.1002/oby.22370</t>
  </si>
  <si>
    <t>0.1002/oby.22371</t>
  </si>
  <si>
    <t>0.1002/oby.22372</t>
  </si>
  <si>
    <t>0.1002/oby.22373</t>
  </si>
  <si>
    <t>0.1002/oby.22374</t>
  </si>
  <si>
    <t>0.1002/oby.22375</t>
  </si>
  <si>
    <t>0.1002/oby.22376</t>
  </si>
  <si>
    <t>0.1002/oby.22377</t>
  </si>
  <si>
    <t>0.1002/oby.22378</t>
  </si>
  <si>
    <t>0.1002/oby.22379</t>
  </si>
  <si>
    <t>0.1002/oby.22380</t>
  </si>
  <si>
    <t>0.1002/oby.22381</t>
  </si>
  <si>
    <t>Do genetic risk scores for body mass index predict risk of phobic anxiety? Evidence for a shared genetic risk of phobic anxiety? Evidence for a shared genetic risk factor</t>
  </si>
  <si>
    <t>Psychological Medicine</t>
  </si>
  <si>
    <t>10.1017/S0033291714001226</t>
  </si>
  <si>
    <t>Walter</t>
  </si>
  <si>
    <t>S. Walter</t>
  </si>
  <si>
    <t>swalter@hsph.harvard.edu</t>
  </si>
  <si>
    <t>Department of Social and Behavioral Sciences, Harvard School of Public Health, Boston, MA, USA</t>
  </si>
  <si>
    <t>Effect of body mass index on phobic anxiety</t>
  </si>
  <si>
    <t>Obesity and anxiety are often linked but the direction of effects is not clear.</t>
  </si>
  <si>
    <t>As defined in Crown Crisp Index (&gt;4)</t>
  </si>
  <si>
    <t>Only used participants with both exposure and outcome</t>
  </si>
  <si>
    <t>North American</t>
  </si>
  <si>
    <t>age, age2, top 3 eigenverctors</t>
  </si>
  <si>
    <t>HapMap Phase II</t>
  </si>
  <si>
    <t>FTO</t>
  </si>
  <si>
    <t>single SNP analysis</t>
  </si>
  <si>
    <t>Symptom score</t>
  </si>
  <si>
    <t xml:space="preserve">Rather than assessing all anxiety phenotypes, the CCI measures phobic anxiety only. However, thus far no conclusive evidence has linked a specific genetic marker with any form of anxiety, nor has evidence suggested that any one form of anxiety disorder has a stronger genetic basis than any other. </t>
  </si>
  <si>
    <t>we find that a genetic locus known to influence adiposity is likely to have direct ef- fects on phobic anxiety</t>
  </si>
  <si>
    <t xml:space="preserve">Findings will need to be replicated in more diverse populations </t>
  </si>
  <si>
    <t xml:space="preserve"> It is important to extend these findings in larger samples</t>
  </si>
  <si>
    <t>MC4R</t>
  </si>
  <si>
    <t>Excluding FTO SNP</t>
  </si>
  <si>
    <t>Revisiting Mendelian Randomization Studies of the Effect of Body Mass Index on Depression</t>
  </si>
  <si>
    <t>American Journal of medical genetics part B: Neoruopsychiatric Genetics</t>
  </si>
  <si>
    <t>10.1002/ajmg.b.32286</t>
  </si>
  <si>
    <t xml:space="preserve">Derived a standardised composite depression score </t>
  </si>
  <si>
    <t>Mean 56.4(SD 6.91)</t>
  </si>
  <si>
    <t xml:space="preserve">White </t>
  </si>
  <si>
    <t>56.4 96.91)</t>
  </si>
  <si>
    <t>White</t>
  </si>
  <si>
    <t>Consistent with ain analysis, also adjusted model for self-reported BMI (also consistent)</t>
  </si>
  <si>
    <t>r2 = 0.006</t>
  </si>
  <si>
    <t>&gt; 0.05</t>
  </si>
  <si>
    <t>we assume linear effects of BMI on depressive symptoms. It might well be that the effects are different at the extremes of the BMI distribution, or there may even be thresholds for effects, such as obesity. Such non- linear effects would not invalidate our hypothesis test, because the GRS is associated with increases throughout the distribution of BMI (i.e., higher risk of being obese). However, if the effect of BMI on depression follows a completely non-linear model, the effect esti- mate from our MR analysis is not informative</t>
  </si>
  <si>
    <t>Our polygenic IV was not associated with age, education, or marital status providing evidence that the GRS can be considered a valid instrument plausibly mimicking a randomized experiment. Type 2 diabetes and cancer were sig- nificantly associated with the GRS supporting the validity of the GRS, given that increases in BMI are expected to substantially increase risk of both type 2 diabetes and cancer, particularly in women</t>
  </si>
  <si>
    <t>Our study population, although reweighted to represent the original study sample of 32,826 female nurses who provided a blood sample in 1990, is not representative of the general population</t>
  </si>
  <si>
    <t>Sample size is a limiting factor for Genetic IV studies. Even though the polygenic score used in this study is strongly predictive of BMI, it only accounts for a modest percent of the variation in the phenotype. This is reflected in the fact that the confidence interval for the IV effect estimate is consistent with both a small protective as well as a small hazardous effect.</t>
  </si>
  <si>
    <t>r2 = 0.001</t>
  </si>
  <si>
    <t>r2 = 0.024</t>
  </si>
  <si>
    <t>Excluding FTO</t>
  </si>
  <si>
    <t>r2 = 0.018</t>
  </si>
  <si>
    <t>Low birthweight and risk of type 2 diabetes: a Mendelian randomisation study</t>
  </si>
  <si>
    <t>Diabetalogica</t>
  </si>
  <si>
    <t>10.1007/s00125-016-4019-z</t>
  </si>
  <si>
    <t>Lu Qi</t>
  </si>
  <si>
    <t>lqi1@tulane.edu</t>
  </si>
  <si>
    <t>Department of Epidemiology, Tulane University School of Public Health and Tropical Medicine, 1440 Canal Street, New
Orleans, LA 70112, USA</t>
  </si>
  <si>
    <t xml:space="preserve">Self-reported </t>
  </si>
  <si>
    <t>Mean 54 (SD 6)</t>
  </si>
  <si>
    <t>We excluded two SNPs lying in the ADCY5 and CDKAL1 loci that have been implicat- ed by GWASs in susceptibility to type 2 diabetes</t>
  </si>
  <si>
    <t>Excluded 2 for associations with type 2 diabetes</t>
  </si>
  <si>
    <t>used individual SNPs rather than a GRS as instrumental variables in the Mendelian randomisation analysis, and the potential low power and weak instrument bias could affect the results.</t>
  </si>
  <si>
    <t>although we excluded the likely pleiotropic variants at the CDKAL1 and ADCY5 loci from the analysis, little is known about the mechanisms underlying the other five loci. It is possible that some or all of these loci could also influence the processes leading to type 2 diabetes independently of intrauterine growth.</t>
  </si>
  <si>
    <t>the study included only white participants, and future investigations in other ethnic populations are needed to verify our findings</t>
  </si>
  <si>
    <t>Mendelian randomisation analysis was relatively small, future studies with larger sample sizes are warranted to confirm the findings</t>
  </si>
  <si>
    <t xml:space="preserve">
Overall and central obesity with insulin sensitivity and
secretion in a Han Chinese population: a Mendelian
randomization analysis</t>
  </si>
  <si>
    <t>10.1038/ijo.2016.155</t>
  </si>
  <si>
    <t>Cheng Hu</t>
  </si>
  <si>
    <t>alfredhc@sjtu.edu.cn</t>
  </si>
  <si>
    <t>Shanghai Diabetes Institute, Shanghai Key Laboratory of Diabetes Mellitus, Shanghai Clinical Centre for Diabetes, Shanghai Jiao Tong University Affiliated Sixth People’s Hospital, Shanghai, China</t>
  </si>
  <si>
    <t>Effect of body mass index and waist hip ratio on insulin secretion and sensitivity traits</t>
  </si>
  <si>
    <t>Clinical heterogeneity exists in overall obesity and obesity in terms of susceptibility to type 2 diabetes, but the relationship is vulnerable to be confounded by traditional risk factors in epidemiological studies. We aimed to characterize the impact of obesity in insulin secretion and sensitivity by using Mendelian randomization (MR) approach with genetic variants.</t>
  </si>
  <si>
    <t xml:space="preserve">Insulin sensitivity and secretion were estimated according to the homeostasis model assessments of insulin resistance and β-cell function (HOMA-IR and HOMA-B, respectively), as well as computations proposed by Stumvoll et al.9 and Gutt et al.,10 </t>
  </si>
  <si>
    <t>Mean 52.08 (sd 6.93)</t>
  </si>
  <si>
    <t xml:space="preserve">Han Chinese </t>
  </si>
  <si>
    <t>Linear regression of GRS with outcomes</t>
  </si>
  <si>
    <t>p = 4.62x10-13</t>
  </si>
  <si>
    <t>First, adjustments for multiple comparison tests were not performed because SNPs were selected on the basis of an a priori hypothesis and the traits analysed were highly related.</t>
  </si>
  <si>
    <t>owing to the the differences in linkage disequilibrium patterns, the generalizability of our GRS in other ethnic groups merits further investigation.</t>
  </si>
  <si>
    <t>our finding needs to be replicated in other MR analyses and large-scale prospective cohort</t>
  </si>
  <si>
    <t>Not clear where the SNPs come from, papers referneced in supplement arent GWAS papers.</t>
  </si>
  <si>
    <t>Gutt index</t>
  </si>
  <si>
    <t>Causal Association of Overall Obesity and Abdominal Obesity with Type 2 Diabetes: A Mendelian Randomization Analysis</t>
  </si>
  <si>
    <t>10.1002/oby.22167</t>
  </si>
  <si>
    <t>Glucose levels were measured with the glucose oxidase method, and plasma insulin levels were assayed by radioim- munoassay (Linco Research, St Charles, Missouri) in a specific cen- ter. Glycated hemoglobin (HbA1c) level was tested using high- performance liquid chromatography (VARIANT II; Bio-Rad, Hercu- les, California). Insulin sensitivity and secretion were estimated according to the homeostatic model assessments of insulin resistance and b-cell function (HOMA-IR and HOMA-B) and computations proposed by Stumvoll et al. and Gutt et al. (Stumvoll first-phase and second-phase insulin secretion and Gutt index, respectively)</t>
  </si>
  <si>
    <t>Bonferroni &lt; 0.025</t>
  </si>
  <si>
    <t>the change of insulin secre- tion during follow-up differs between the 9-year cohort and the com- bined 3-year cohort (i.e., insulin secretion-related traits were increased in the SHDS cohort but decreased in the SDHS II and FADE cohorts from baseline to follow-up), which may be explained by the difference in follow-up periods, to some extent. This is possibly accounted for by the fact that the results from the 9-year cohort were not replicated in the combined 3-year cohort, even though we did not test the heteroge- neity between these cohorts with the comparable sample sizes and characteristics of subjects at baseline. Second, we did not conduct sex- specific instruments of WHR for type 2 diabetes because of the limited numbers of subjects. But we found that the WHR-GRS performed similarly in males and females. Thus, future research that explores sex-specific instruments in larger data sets may prove more conclu- sive.</t>
  </si>
  <si>
    <t>With the current sample size, the statistical power was 81% to detect the effect size of 0.147 kg/m2 for BMI with a minor allele frequency of 0.49 (as of rs6265 in BDNF) and was 61% to detect the effect size of 0.004 for WHR with a minor allele frequency of 0.41 (as of rs984222 in TBX15) given a two-sided type I error rate of 0.05</t>
  </si>
  <si>
    <t>They reference their previous paper (161) for the SNPs, but the numbers dont add up and they also didnt perform a GWAS in the previous paper. They say they did MR Egger and weighted median but no info on what data they use for this analysis.</t>
  </si>
  <si>
    <t>Bonferroni &lt; 0.005</t>
  </si>
  <si>
    <t>HOMA-B</t>
  </si>
  <si>
    <t>age, sex, bmi</t>
  </si>
  <si>
    <t>Genome-wide association analysis of self-reported
daytime sleepiness identifies 42 loci that suggest
biological subtypes</t>
  </si>
  <si>
    <t xml:space="preserve">10.1038/s41467-019-11456-7 </t>
  </si>
  <si>
    <t>R.S.</t>
  </si>
  <si>
    <t>rsaxena@partners.org</t>
  </si>
  <si>
    <t>Division of Sleep and Circadian Disorders, Brigham and Women’s Hospital and Harvard Medical School, Boston, MA, USA. 2
Program in Medical
and Population Genetics, Broad Institute, Cambridge, MA, USA</t>
  </si>
  <si>
    <t>Effect of body massindex (and other traits) on daytime sleepiness</t>
  </si>
  <si>
    <t>Previous longitudinal research indicated obesity and weight gain are associated with incidence of daytime sleepiness</t>
  </si>
  <si>
    <t xml:space="preserve">Self-reported daytime sleepiness as a continuous variable derived from a 4-point scale </t>
  </si>
  <si>
    <t>40–69</t>
  </si>
  <si>
    <t>P &lt; 0.003</t>
  </si>
  <si>
    <t>Paper is focussed on GWAS and little info on MR is provided at all</t>
  </si>
  <si>
    <t>Type 2 Diabetes and Adiposity Induce Different Lipid Profile Disorders: A Mendelian Randomization Analysis</t>
  </si>
  <si>
    <t>10.1210/jc.2017-02789</t>
  </si>
  <si>
    <t>Yingli Lu</t>
  </si>
  <si>
    <t xml:space="preserve">luyingli2008@126.com </t>
  </si>
  <si>
    <t>Institute and Department of Endocrinology and Metabolism, Shanghai Ninth People’s Hospital, Shanghai JiaoTong University School of Medicine, Shanghai 200011</t>
  </si>
  <si>
    <t>Effect of body mass index on lipids</t>
  </si>
  <si>
    <t>Type 2 diabetes and obesity often coexist, so it is difficult to judge whether diabetes or obesity induce certain types of hyperlipidemia due to mutual confounds and reverse causation</t>
  </si>
  <si>
    <t xml:space="preserve">TG, TC, HDL-C, and LDL-C were measured with a Beckman Coulter AU680 </t>
  </si>
  <si>
    <t>Wen 2012 Body mass index East asian both</t>
  </si>
  <si>
    <t xml:space="preserve">East Asian </t>
  </si>
  <si>
    <t>age, sex, BMI, hypertension, economic status</t>
  </si>
  <si>
    <t>Tested association with confounders</t>
  </si>
  <si>
    <t>Additional SNP from Okada et al Nat Genet. 2012;44(3):302–306.</t>
  </si>
  <si>
    <t xml:space="preserve">F statistic = 39 </t>
  </si>
  <si>
    <t>SPSS</t>
  </si>
  <si>
    <t>The lipid profiles were measured only once at baseline. Hence, we were not able to control for intra- individual variability</t>
  </si>
  <si>
    <t>It was difficult to use the GRSs to completely discriminate the effects of diabetes and obesity from the effects of other risk factors on changes in lipid profile because of the possible pleiotropic effects of SNPs, especially regarding the BMI_GRS</t>
  </si>
  <si>
    <t>All of the participants were of Asian origin. Therefore, findings may not be applicable to other ethnicities.</t>
  </si>
  <si>
    <t>Built our GRSs based only on common variants that are considered to represent limited diabetes and BMI heritability. We were unable to assess the po- tential contribution of rare variants.</t>
  </si>
  <si>
    <t>mmol/L (log10)</t>
  </si>
  <si>
    <t>Causal inference of the effect of adiposity on bone mineral density in adults</t>
  </si>
  <si>
    <t xml:space="preserve">Clinical Endocrinology </t>
  </si>
  <si>
    <t>10.1111/cen.12061</t>
  </si>
  <si>
    <t>Warodomwichit</t>
  </si>
  <si>
    <t>Boonsong Ongphiphadhanakul</t>
  </si>
  <si>
    <t>boonsong.ong@mahidol.ac.th</t>
  </si>
  <si>
    <t>Department of Medicine, Faculty of Medicine, Ramathibodi Hospital, Mahidol University, Bangkok 10400, Thailand</t>
  </si>
  <si>
    <t>Effect of body mass index, body fat mass, and body fat percentage on bone mineral density</t>
  </si>
  <si>
    <t>The causal effect of adipose tissue on bone mass and the direction of its net influence have not been directly assessed in adult humans.</t>
  </si>
  <si>
    <t xml:space="preserve">DXA scans </t>
  </si>
  <si>
    <t>mean 40 (SD 7.4)</t>
  </si>
  <si>
    <t xml:space="preserve">Thaiwanese </t>
  </si>
  <si>
    <t>alcohol consumption, age, sex</t>
  </si>
  <si>
    <t xml:space="preserve">Real-time PCR </t>
  </si>
  <si>
    <t>exact test</t>
  </si>
  <si>
    <t>F-statistic = 25.734</t>
  </si>
  <si>
    <t>Although causality is sug- gested by these analyses, the underlying mechanism(s) still require further investigation</t>
  </si>
  <si>
    <t>It is therefore unclear whether adiposity directly leads to high bone mass or is simply related to BMD because of the confounding effect of body size and weight.</t>
  </si>
  <si>
    <t xml:space="preserve">No discussed </t>
  </si>
  <si>
    <t>F-statistic = 21.864</t>
  </si>
  <si>
    <t>F-statistic = 21.826</t>
  </si>
  <si>
    <t>NS</t>
  </si>
  <si>
    <t>F-statistic = 15.378</t>
  </si>
  <si>
    <t>F-statistic = 15.377</t>
  </si>
  <si>
    <t>F-statistic = 15.303</t>
  </si>
  <si>
    <t>F-statistic = 17.188</t>
  </si>
  <si>
    <t>F-statistic = 17.090</t>
  </si>
  <si>
    <t>Unraveling the Directional Link between Adiposity
and Inflammation: A Bidirectional Mendelian
Randomization Approach</t>
  </si>
  <si>
    <t xml:space="preserve">The Journal of Clinical Endocrinology and Metabolism </t>
  </si>
  <si>
    <t>10.1210/jc.2009-1064</t>
  </si>
  <si>
    <t xml:space="preserve">Welsh </t>
  </si>
  <si>
    <t>Naveed Sattar</t>
  </si>
  <si>
    <t>British Heart Foundation Glasgow Cardiovascular Research Centre, University of Glasgow, 126 University Place, Glasgow G12 8TA, Scotland, United Kingdom.</t>
  </si>
  <si>
    <t>Effect of body mas index on CRP and leptin</t>
  </si>
  <si>
    <t>Associations between adiposity and circulating inflammation markers are assumed to be causal, although the direction of the relationship has not been proven</t>
  </si>
  <si>
    <t>measured by automated particle-enhanced immunoturbidimetric assay</t>
  </si>
  <si>
    <t>70-82</t>
  </si>
  <si>
    <t>Scotland, Ireland, and The Netherlands</t>
  </si>
  <si>
    <t xml:space="preserve">Yes - method not discussed </t>
  </si>
  <si>
    <t>chi squared</t>
  </si>
  <si>
    <t>mg/l (log)</t>
  </si>
  <si>
    <t>BMI is a rather indirect indicator of adiposity, especially in the elderly</t>
  </si>
  <si>
    <t>FTO and MC4R could have pleiotropic effects on other
metabolic systems independent of their influence on BMI,
and as such we cannot exclude the possibility that these
genetic variants influence circulating levels of CRP independently of their effects on BMI</t>
  </si>
  <si>
    <t>Results are presented as a comparison between extremes of the BMI allele scores, i.e BMI score 4 increases CRP by X compared to BMI score of 0.</t>
  </si>
  <si>
    <t xml:space="preserve">Leptin was measured by an in-house RIA validated thoroughly against the commercially available Linco Research Co. </t>
  </si>
  <si>
    <t>ng/ml</t>
  </si>
  <si>
    <t>Assessing the effect of obesity-related traits on multiple myeloma using a Mendelian randomisation approach</t>
  </si>
  <si>
    <t xml:space="preserve">Blood Cancer Journal </t>
  </si>
  <si>
    <t>10.1038/bcj.2017.48</t>
  </si>
  <si>
    <t xml:space="preserve">Went </t>
  </si>
  <si>
    <t xml:space="preserve">R S Houlston </t>
  </si>
  <si>
    <t>Effect of adiposity traits on multiple myeloma</t>
  </si>
  <si>
    <t>High body mass index (BMI) has been reported to be associated with an increased risk of MM in several observational studies, though questions remain regarding the aetiological relevance, including the distribution of body fat.</t>
  </si>
  <si>
    <t xml:space="preserve">Defined in individual GWASs </t>
  </si>
  <si>
    <t xml:space="preserve">Mitchell  2016 multiple myeloma  European  both </t>
  </si>
  <si>
    <t>we only used SNPs associated with adiposity- related traits at genome-wide significance from GWAS</t>
  </si>
  <si>
    <t>While we found no evidence that the SNPs violated this IV assumption, this does not exclude confounding by as yet unidentified confounders.</t>
  </si>
  <si>
    <t>we only used the data from individuals of European descent to limit bias from population stratification.</t>
  </si>
  <si>
    <t>16–97% study power to demonstrate an association WITHIN OR 95% CIs of 1.08–1.35. Hence, we cannot exclude the possibility that the null results we observed were simply a consequence of limited study power if the true effect is marginal.</t>
  </si>
  <si>
    <t>Letter to the editor, very little information provided</t>
  </si>
  <si>
    <t>HCadjBMI</t>
  </si>
  <si>
    <t>Metabolic Signatures of Adiposity in Young Adults: Mendelian Randomization Analysis and Effects of Weight Change</t>
  </si>
  <si>
    <t>10.1371/journal.pmed.1001765</t>
  </si>
  <si>
    <t>Wurtz</t>
  </si>
  <si>
    <t>Peter Wurtz</t>
  </si>
  <si>
    <t>peter.wurtz@computationalmedicine.fi</t>
  </si>
  <si>
    <t>Computational Medicine, Institute of Health Sciences, University of Oulu, Oulu, Finland</t>
  </si>
  <si>
    <t>Effect of body mass index on NMR metabolites</t>
  </si>
  <si>
    <t>The pattern of metabolic aberrations observed cross-sectionally was compared to the causal effect estimates and longitudinal associations in order to summa- rize the influence of adiposity on the metabolic risk profile, and to clarify the metabolic consequences of weight change in early adulthood.</t>
  </si>
  <si>
    <t>Extremely large VLDL (log)</t>
  </si>
  <si>
    <t>16-39</t>
  </si>
  <si>
    <t>One-sample with SNPs from external GWAS</t>
  </si>
  <si>
    <t>Illumina HumanHap 370k/670k and Illumina Cardio-Metabochip and iPLEX Sequenom MassARRAY (multiple cohorts)</t>
  </si>
  <si>
    <t>To assess the potential pleiotropic role of each genetic variant, we tested the effect of omitting each variant from the gene score by calculating the correspondence between cross-sectional associations and causal effect estimates</t>
  </si>
  <si>
    <t>F-statistic = 194</t>
  </si>
  <si>
    <t>Bonferroni (100 tests)</t>
  </si>
  <si>
    <t>GRS associated with BMI in individual data, metabolites require more power (sex differences apparent), larger breadth of metabolites from different platforms may help</t>
  </si>
  <si>
    <t>Results were consistent when each individual variant was omitted in turn from the gene score (Table 2), suggesting that the metabolic effects are not attributable to a specific genetic variant.</t>
  </si>
  <si>
    <t>Very large VLDL (log)</t>
  </si>
  <si>
    <t>Large VLDL (log)</t>
  </si>
  <si>
    <t>Medium VLDL (log)</t>
  </si>
  <si>
    <t>Small VLDL</t>
  </si>
  <si>
    <t>Very small VLDL</t>
  </si>
  <si>
    <t>IDL</t>
  </si>
  <si>
    <t>Large LDL</t>
  </si>
  <si>
    <t>Medium LDL</t>
  </si>
  <si>
    <t>Small LDL</t>
  </si>
  <si>
    <t>Very large HDL</t>
  </si>
  <si>
    <t>Large HDL</t>
  </si>
  <si>
    <t>Medium HDL</t>
  </si>
  <si>
    <t>Small HDL</t>
  </si>
  <si>
    <t>VLDL particle size</t>
  </si>
  <si>
    <t>LDL particle size</t>
  </si>
  <si>
    <t>HDL particle size</t>
  </si>
  <si>
    <t>n-3 fatty acids</t>
  </si>
  <si>
    <t>n-3 fatty acids (%)</t>
  </si>
  <si>
    <t>n-6 fatty acids</t>
  </si>
  <si>
    <t>n-6 fatty acids (%)</t>
  </si>
  <si>
    <t>PUFA</t>
  </si>
  <si>
    <t>PUFA (%)</t>
  </si>
  <si>
    <t>MUFA</t>
  </si>
  <si>
    <t>MUFA (%)</t>
  </si>
  <si>
    <t>Double bonds / Fatty acid</t>
  </si>
  <si>
    <t>Methylene groups / Fatty acid</t>
  </si>
  <si>
    <t>Fatty acid chain length</t>
  </si>
  <si>
    <t>A joint view on genetic variants for adiposity differentiates subtypes with distinct metabolic implications</t>
  </si>
  <si>
    <t>Nature Communication</t>
  </si>
  <si>
    <t>10.1038/s41467-018-04124-9</t>
  </si>
  <si>
    <t>Winkler</t>
  </si>
  <si>
    <t>Thomas W Winkler</t>
  </si>
  <si>
    <t>thomas.winkler@ukr.de</t>
  </si>
  <si>
    <t>Department of Genetic Epidemiology, University of Regensburg, D-93051 Regensburg, Germany</t>
  </si>
  <si>
    <t>Effect of class specific adiposity instruments on anthropometric and cardiometabolic traits</t>
  </si>
  <si>
    <t xml:space="preserve"> it is a current concern whether adjusted-model trait loci like WHRadjBMI loci can reveal meaningful biological information or whether they represent uninterpretable artefacts. We thus investigated the genetic variants that are associated genome-wide with BMI, WHR, or WHRadjBMI in the GIANT data5,6 with regard to their co-association with BMI and WHR and the link of this co-association to metabolic health and pathways. We find that the joint view of the genetic variants across all three of the adiposity traits helps differentiate adiposity subtypes with distinct fat depots and distinct metabolic implications. Furthermore, the joint view helps resolve some of the issues that derive from conducting GWAS on adjusted-model traits.</t>
  </si>
  <si>
    <t>Waist-hip ratio</t>
  </si>
  <si>
    <t>39-72</t>
  </si>
  <si>
    <t>Bonferroni (60 tests)</t>
  </si>
  <si>
    <t>not reported</t>
  </si>
  <si>
    <t>waist circumferrence</t>
  </si>
  <si>
    <t>hip circumferrence</t>
  </si>
  <si>
    <t>body fat</t>
  </si>
  <si>
    <t>Trunk fat</t>
  </si>
  <si>
    <t>Leg fat</t>
  </si>
  <si>
    <t>Visceral adipose tissue volume</t>
  </si>
  <si>
    <t>Chu 2017 ectopic fat depots European both</t>
  </si>
  <si>
    <t>Subcutaneous adipose tissue volume</t>
  </si>
  <si>
    <t>Visceral adipose tissue volume or Subcutaneous adipose tissue volume</t>
  </si>
  <si>
    <t>Pericardial adipose tissue volume</t>
  </si>
  <si>
    <t>Coronary Artery Disease</t>
  </si>
  <si>
    <t>~185000</t>
  </si>
  <si>
    <t>Myocardial Infarction</t>
  </si>
  <si>
    <t>~170,000</t>
  </si>
  <si>
    <t>High-Density-Lipoprotein-Cholesterol</t>
  </si>
  <si>
    <t>Low-Density-Lipoprotein-Cholesterol</t>
  </si>
  <si>
    <t>Fasting Glucose</t>
  </si>
  <si>
    <t>Fasting Insulin</t>
  </si>
  <si>
    <t>Evaluation of the causal effects between subjective wellbeing and cardiometabolic health: mendelian randomisation study</t>
  </si>
  <si>
    <t>BMJ</t>
  </si>
  <si>
    <t>10.1136/bmj.k3788</t>
  </si>
  <si>
    <t>Wootton</t>
  </si>
  <si>
    <t>Robyn E Wootton</t>
  </si>
  <si>
    <t>robyn.wootton@bristol.ac.uk</t>
  </si>
  <si>
    <t>School of Experimental Psychology, University of Bristol, UK.</t>
  </si>
  <si>
    <t>The association between subjective wellbeing (subjective happiness and life satisfaction) and cardiometabolic health is causal.</t>
  </si>
  <si>
    <t>A previous mendelian randomisation analysis has shown evidence of an effect of body mass index on subjective wellbeing, but did not adjust for sample overlap and did not look at other cardiometabolic traits</t>
  </si>
  <si>
    <t>Affymetrix GeneTitan® Multi-Channel (MC) Instrument</t>
  </si>
  <si>
    <t>If a SNP was palindromic, we aligned strands using minor allele frequency up to 0.3</t>
  </si>
  <si>
    <t xml:space="preserve">Power calculations were conducted using Burgess’ online calculator. Causal effect refers to the change in outcome in SD units per SD change in exposure. Where possible, variance explained from the original GWAS paper was used. </t>
  </si>
  <si>
    <t>In addition to the specific limitations of weak instruments and statistical power outlined above, a more general limitation of this study could be the influence of population structure on the genetic instrument. In large samples such as the UK Biobank cohort, it is difficult to fully remove population structure without removing true effects.</t>
  </si>
  <si>
    <t>Secondly, the follow-up analysis showed evidence of an association between the body mass index polygenic score and baseline confounders. If the body mass index SNPs affect these confounders independently (horizontal pleiotropy), then the assumptions of mendelian randomisation are violated, and bias would be introduced.</t>
  </si>
  <si>
    <t>In large samples such as the UK Biobank cohort, it is difficult to fully remove population structure without removing true effects.63 Coincident structure could confound the association between body mass index and subjective wellbeing, generating spurious signal. Although we cannot completely remove the possible influence of structure in our follow-up analysis, we are reasonably confident that the effect of body mass index on satisfaction with health is not spurious because we do not see the same inflation for the negative control outcomes of domain satisfaction or happiness.</t>
  </si>
  <si>
    <t>However, coronary artery disease and myocardial infarction are rare outcomes, and the SNPs for coronary artery disease risk used in our analysis all had small effect sizes,30 resulting in limited power to detect an effect on subjective wellbeing. However, the continuous phenotype of blood pressure still showed no causal effects on subjective wellbeing, further supporting residual confounding. Overall, the evidence suggests no causal effect of cardiovascular health on subjective wellbeing.</t>
  </si>
  <si>
    <t>10.1136/bmj.k3789</t>
  </si>
  <si>
    <t>Life satisfaction was assessed by five single item measures relating to domains of life satisfaction. Domains were: family and relationships, work or job, health, finances, and friendships (eg, “In general, how satisfied are you with your family relationships?”). Responses were collected on a 6 point Likert scale ranging from “Extremely unhappy” to “Extremely happy.” Individuals who responded with “Do not know” or “Prefer not to answer” (as well as “I am not employed” for the work/job domain) were coded as missing.</t>
  </si>
  <si>
    <t>10.1136/bmj.k3790</t>
  </si>
  <si>
    <t>10.1136/bmj.k3791</t>
  </si>
  <si>
    <t>10.1136/bmj.k3792</t>
  </si>
  <si>
    <t>10.1136/bmj.k3793</t>
  </si>
  <si>
    <t>The role of glycaemic and lipid risk factors in mediating the effect of BMI on coronary heart disease: a two-step, two-sample Mendelian randomisation study</t>
  </si>
  <si>
    <t>Diabetologia</t>
  </si>
  <si>
    <t>10.1007/s00125-017-4396-y</t>
  </si>
  <si>
    <t>Xu</t>
  </si>
  <si>
    <t>d.a.lawlor@bristol.ac.uk</t>
  </si>
  <si>
    <t>MRC Integrative Epidemiology Unit, University of Bristol, UK.</t>
  </si>
  <si>
    <t>The extent to which effects of BMI on CHD are mediated by glycaemic and lipid risk factors is unclear. In this study we examined the effects of these traits using genetic evidence.</t>
  </si>
  <si>
    <t>Two-step, two-sample</t>
  </si>
  <si>
    <t>binary outcome</t>
  </si>
  <si>
    <t>&lt; 0.1</t>
  </si>
  <si>
    <t>we used three different analytical
approaches for both step one (effect of BMI on CHD and
potential mediators) and step two (effect of potential
mediators on CHD) of the two-step MR mediation approach. IVW, weighted-median and MR-Egger</t>
  </si>
  <si>
    <t>F &gt; 500</t>
  </si>
  <si>
    <r>
      <t>SD (4.5 kg/m</t>
    </r>
    <r>
      <rPr>
        <vertAlign val="superscript"/>
        <sz val="12"/>
        <color theme="1"/>
        <rFont val="Calibri"/>
        <family val="2"/>
        <scheme val="minor"/>
      </rPr>
      <t>2</t>
    </r>
    <r>
      <rPr>
        <sz val="12"/>
        <color theme="1"/>
        <rFont val="Calibri"/>
        <family val="2"/>
        <scheme val="minor"/>
      </rPr>
      <t>)</t>
    </r>
  </si>
  <si>
    <t>Another potential limitation to our study is that we have assumed no interaction betweenBMI and mediators, but we are not able to test for this because we have used aggregated genome-wide data.</t>
  </si>
  <si>
    <t>Horizontal pleiotropy is one of the major concerns in relation to limitations of MR studies. However, to explore the potential effects of this pleiotropy, we used different MR methods (IVW, medianbased estimators and MR-Egger) that have different assumptions and we assessed the consistency across each of these estimators. The mediators that we took forward into MR-based mediation analyses (triacylglycerols, HbA1c and type 2 diabetes) had consistent causal effects across these different methods for both steps (i.e. the effect ofBMI on them and of them on CHD). In the mediation analyses, where we include both genetically predicted triacylglycerols and HbA1c, we are assuming that these factors are not causally related to each other. We tested for causal relationships between potential mediators prior to our main two-step MR analyses and these do not suggest any causal effects between triacylglycerols and HbAlc or other glycaemic traits.</t>
  </si>
  <si>
    <t>continous measured</t>
  </si>
  <si>
    <r>
      <t>HbA</t>
    </r>
    <r>
      <rPr>
        <vertAlign val="subscript"/>
        <sz val="12"/>
        <color theme="1"/>
        <rFont val="Calibri"/>
        <family val="2"/>
        <scheme val="minor"/>
      </rPr>
      <t>1c</t>
    </r>
    <r>
      <rPr>
        <sz val="12"/>
        <color theme="1"/>
        <rFont val="Calibri"/>
        <family val="2"/>
        <scheme val="minor"/>
      </rPr>
      <t xml:space="preserve"> (%)</t>
    </r>
  </si>
  <si>
    <t>Fasting insulin (log-pmol/l)</t>
  </si>
  <si>
    <t>log-pmol/l</t>
  </si>
  <si>
    <t>LDL-cholesterol (1 SD = 1 mmol/l)</t>
  </si>
  <si>
    <t>HDL-cholesterol (1 SD = 0.4 mmol/l)</t>
  </si>
  <si>
    <t>Triaccylglycerol (1 SD = 1.024 mmol/l)</t>
  </si>
  <si>
    <t>10.1101/472696</t>
  </si>
  <si>
    <t>Yarmolinsky</t>
  </si>
  <si>
    <t>Sarah J Lewis</t>
  </si>
  <si>
    <t>S.J.Lewis@bristol.ac.uk</t>
  </si>
  <si>
    <t>MRC Integrative Epidemiology Unit, Population Health Sciences, University of Bristol, UK</t>
  </si>
  <si>
    <t>Previously reported observational associations between risk factors and epithelial ovarian cancer (EOC) could reflect residual confounding, reverse causation, or measurement error.</t>
  </si>
  <si>
    <t>Mendelian randomization (MR) uses genetic variants as proxies for modifiable risk factors to strengthen causal inference in observational studies.</t>
  </si>
  <si>
    <t>odds of overall epithelial ovarian cancer</t>
  </si>
  <si>
    <t>Amos 2017 Epithelial ovarian cancer European female</t>
  </si>
  <si>
    <t>Additionally, leave-one-out permutation analyses were performed to examine whether any results were driven by individual SNPs in IVW models. Lastly, Steiger filtering was employed to orient the direction of causal relationships between presumed risk factors and outcomes for some analyses.</t>
  </si>
  <si>
    <t>F-statistic = 110</t>
  </si>
  <si>
    <t>Bonferroni(13 tests)</t>
  </si>
  <si>
    <t>There are several limitations to these analyses. First, though F-statistics generated for most risk factors suggested that results were unlikely to suffer from weak instrument bias, statistical power for some analyses of less common ovarian cancer subtypes (low grade serous, mucinous, and clear cell carcinomas) was likely modest, meaning that the possibility that some results may reflect “false negative” findings cannot be ruled out. Since analyses were performed using summarized genetic association data in aggregate, it was not possible to restrict age at natural menopause analyses exclusively to participants who had undergone menopause. However, given that most ovarian cancer cases occur after menopause and that age-matched controls were used, the inclusion of some pre- or perimenopausal women in
these analyses would likely have biased results toward the null (i.e., providing a conservative effect estimate). Additionally, models employed assumed no interaction (e.g., geneenvironment, gene-gene) or effect modification and linear relationships between risk factors and ovarian cancer. Lastly, the use of a MR framework precluded directly examining the causal effects of some ovarian cancer risk factors that do not have robust genetic variants available to serve as proxies (e.g., use of oral contraceptives, hormone replacement therapy).</t>
  </si>
  <si>
    <t>First, though F-statistics generated for most risk factors suggested that results were unlikely to suffer from weak instrument bias, statistical power for some analyses of less common ovarian cancer subtypes (low grade serous, mucinous, and clear cell carcinomas) was likely modest, meaning that the possibility that some results may reflect “false negative” findings cannot be ruled out.</t>
  </si>
  <si>
    <t>high grade serous carcinoma</t>
  </si>
  <si>
    <t>low grade serous carcinoma</t>
  </si>
  <si>
    <t>mucinous carcinoma</t>
  </si>
  <si>
    <t>endometrioid carcinoma</t>
  </si>
  <si>
    <t>clear cell carcinoma</t>
  </si>
  <si>
    <t>low malignant potential tumors</t>
  </si>
  <si>
    <t>Birthweight, Type 2 Diabetes Mellitus, and Cardiovascular Disease: Addressing the Barker Hypothesis With Mendelian Randomization</t>
  </si>
  <si>
    <t>Circulation: Genomic and Precision Medicine</t>
  </si>
  <si>
    <t>10.1161/CIRCGEN.117.002054</t>
  </si>
  <si>
    <t>Zanetti</t>
  </si>
  <si>
    <t>Division of Cardiovascular Medicine, Department of Medicine, Stanford University School of Medicine, United States.</t>
  </si>
  <si>
    <t>Sudlow 2015 SBP White-British both</t>
  </si>
  <si>
    <t>From this study sample, we excluded 158 individuals who had withdrawn consent at the time of the study. Further, to focus on term pregnancies and linear effects of birth weight (BW), we excluded 42,555 individuals reporting a BW under 2.5 kg or over 4.5 kg, which is also consistent with the largest meta-analysis of BW to date, performed by the Early Growth Genetics (EGG) Consortium.</t>
  </si>
  <si>
    <t>We clustered variants based on their associations with outcomes and confounders to understand any larger patterns of underlying pleiotropic or mediating effects, by using hierarchical clustering with Euclidean distance and Ward method by means of the R software (http://www.Rproject.org/). To minimize the risk of pleiotropy affecting our results, we performed analyses using 3 different IVs: IV1: Including up to 58 independent lead variants (excluding the insulin-like growth factor 2 [IGF2] locus because of imprinting; see Methods section in the Data Supplement) from the GWAS of birthweight performed by the EGG consortium8; IV2: Including up to 46 variants after exclusion of 12 variants associated with CAD, AF, IS, and T2D at GWAS significance; any confounders at GWAS significance; or with any of the confounders or CAD, AF, IS, and T2D at a P value lower than the P value for association with birthweight (Figure II and Table II in the Data Supplement). These associations were estimated in UKB. IV3: Excluded 1 to 9 heterogeneous variants (different for each outcome; Figure III in the Data Supplement). We performed a stepwise downward model selection in which SNPs were iteratively removed from the risk score until the heterogeneity test was no longer significant at the prespecified threshold (P&lt;0.05) using the R package gtx. We decided a priori that IV2 would constitute our main model (balancing high statistical power and low risk of pleiotropy) but included IV1 to maximize power and IV3 to decrease risk of pleiotropy in sensitivity analyses.</t>
  </si>
  <si>
    <t>Further, although we excluded variants with higher likelihood of pleiotropy from our analysis and applied a range of sensitivity analyses and methods robust to pleiotropy, little is known about the mechanisms underlying loci included in the IV. Although our comprehensive analytic framework did not indicate any presence of horizontal pleiotropy, it is possible that some or all of these loci may also have a direct influence on the processes leading to CAD or T2D independent of intrauterine growth.</t>
  </si>
  <si>
    <t xml:space="preserve">our study is limited by the study samples of middle-aged to elderly individuals of European descent from a rich country. Hence, generalizability of our findings to other populations where the diet, prenatal care, prevalence, and predispositions of cardiometabolic disease are different is unknown. </t>
  </si>
  <si>
    <t>Sudlow 2015 DBP White-British both</t>
  </si>
  <si>
    <r>
      <t>kg/m</t>
    </r>
    <r>
      <rPr>
        <vertAlign val="superscript"/>
        <sz val="12"/>
        <color theme="1"/>
        <rFont val="Calibri"/>
        <family val="2"/>
        <scheme val="minor"/>
      </rPr>
      <t>2</t>
    </r>
  </si>
  <si>
    <t>Shungin 2015 WHR All ancestries both</t>
  </si>
  <si>
    <t>Scott 2012 2-h glucose European both</t>
  </si>
  <si>
    <t>Manning 2012 fasting glucose European both</t>
  </si>
  <si>
    <t>Manning 2012 fasting insulin European both</t>
  </si>
  <si>
    <t>coronary artery disease</t>
  </si>
  <si>
    <t>Pulit 2016 ischemic stroke European both</t>
  </si>
  <si>
    <t>Morris 2012 T2D European both</t>
  </si>
  <si>
    <t>10.1038/s41598-019-44114-5</t>
  </si>
  <si>
    <t>Zeng</t>
  </si>
  <si>
    <t>Ping Zeng</t>
  </si>
  <si>
    <t>zpstat@xzhmu.edu.cn</t>
  </si>
  <si>
    <t>Department of Epidemiology and Biostatistics, Xuzhou Medical University, China.</t>
  </si>
  <si>
    <t>In the present study we performed a MR study based on novel causal inference approaches including genetic risk score and two-sample inverse-variance weighted (IVW) estimation.</t>
  </si>
  <si>
    <t xml:space="preserve">asthma </t>
  </si>
  <si>
    <t>Banda 2015 Asthma All ancestry both</t>
  </si>
  <si>
    <t>family
income, education level, and gender, alcohol and smoking statuses, BMI and general health status as well as top ten principal components</t>
  </si>
  <si>
    <t>For the two-sample MR IVW method, we conducted the Mendelian randomization pleiotropy residual sum and outlier (MR-PRESSO) method to identify instrumental outliers that can substantially influence the causal effect estimate.</t>
  </si>
  <si>
    <t>p&lt;10-4</t>
  </si>
  <si>
    <t>Hardy-Weinberg equilibrium (HWE) test p-value&lt;10-4, genotype call rate&lt;95% and minor allele frequency (MAF) &lt;0.01], we obtained a total of 487,609 SNPs on 61,916 people.</t>
  </si>
  <si>
    <t>Excluding instruments that are strongly correlated to the outcome of interest (or outcome relevant traits) is a conservative strategy to guarantee the validity of the MR analysis — by focusing on only instruments that do not have horizontal pleiotropic effects, we can ensure that these instruments only have an influence adult asthma by the path of birth weight.</t>
  </si>
  <si>
    <t>In the calculations, we set the total phenotypic variance explained (PVE) by all instrumental variables to be 1.23% (i.e. the total phenotypic variance of birth weight explained by all used instruments; see below), set the significance level α to be 0.05, and set the proportion of the asthma cases equal to 16.3% (i.e. the fraction of cases observed in the GEAR study). In the present study, the powers were calculated using the method shown in (Brion et al. 2013) that can be easy to implement online at https://cnsgenomics.shinyapps.io/mRnd/.</t>
  </si>
  <si>
    <t>F-statistic: 25-138</t>
  </si>
  <si>
    <t>we emphasize that we cannot completely rule out the possibility that we are underpowered to discover a weak causal influence of birth weight on adult asthma as shown in the power calculations.</t>
  </si>
  <si>
    <t>Causal Association between Birth Weight and Adult Diseases: Evidence from a Mendelian Randomisation Analysis</t>
  </si>
  <si>
    <t>Frontiers in Genetics</t>
  </si>
  <si>
    <t>10.3389/fgene.2019.00618</t>
  </si>
  <si>
    <t>Type 2 diabete adjusted for BMI</t>
  </si>
  <si>
    <t>Scott 2017 T2D European both</t>
  </si>
  <si>
    <t>p&lt;1.06E−3</t>
  </si>
  <si>
    <t>For these index SNPs that do not have summary statistics in the corresponding disease, we either replaced them with proxy SNPs that are in high linkage disequilibrium (LD) with the index SNPs or imputed the summary statistics (Pasaniuc et al., 2014) for the index SNPs—both approaches yield similar results</t>
  </si>
  <si>
    <t>F-statistic: 30.82-177.29</t>
  </si>
  <si>
    <t>First, we acknowledge that there was a small overlap between individuals used in the EGG GWAS for birth weight (Table S1) and individuals used in the DIAGRAM GWAS for T2D (Table S11), suggesting that a small set of individuals are simultaneously used to obtain SNP effect size estimates for both birth weight and T2D. Second, for some complex traits, we had to use GWASs with relatively small samples due to data availability reasons. Third, like many other MR applications, we have assumed a linear relationship between birth weight and adult diseases. It is certainly possible that non-linear relationships exist;</t>
  </si>
  <si>
    <t>Sixth, our study focuses only on European population, and future studies are needed to investigate whether our conclusions can be generalized to other human populations.</t>
  </si>
  <si>
    <t>Type 2 diabete</t>
  </si>
  <si>
    <t>Burton 2007 multiple sclerosis European both</t>
  </si>
  <si>
    <t>Cordell 2015 primary biliary cirrhosis White British both</t>
  </si>
  <si>
    <t>Parkinson’s disease</t>
  </si>
  <si>
    <t>Pankratz 2012 Parkinson's disease White British both</t>
  </si>
  <si>
    <t>Malik 2018 ischemic stroke European both</t>
  </si>
  <si>
    <t>Ji 2017 primary sclerosing cholangitis European both</t>
  </si>
  <si>
    <t>Crohn’s disease</t>
  </si>
  <si>
    <t>Liu 2015 Crohn's disease European  both</t>
  </si>
  <si>
    <t>inflammatory bowel disease</t>
  </si>
  <si>
    <t>Type 1 diabete</t>
  </si>
  <si>
    <t>The Wellcome Trust Case Control Consortium 2007 Type 1 diabetes European both</t>
  </si>
  <si>
    <t>Alzheimer’s disease</t>
  </si>
  <si>
    <t>ulcerative colitis</t>
  </si>
  <si>
    <t>Kottgen 2010 chronic kidney disease European both</t>
  </si>
  <si>
    <t>The Wellcome Trust Case Control Consortium 2007 Hypertension European both</t>
  </si>
  <si>
    <t>Fritsche 2016 age-related macular degeneration European both</t>
  </si>
  <si>
    <t>The Wellcome Trust Case Control Consortium 2007 rheumatoid arthritis European both</t>
  </si>
  <si>
    <t>Dubois 2010 celiac disease European both</t>
  </si>
  <si>
    <t>Burton 2007 Ankylosing Spondylitis European both</t>
  </si>
  <si>
    <t>Bentham 2015 Systemic Lupus Erythematosus European both</t>
  </si>
  <si>
    <t>Association Between Premorbid Body Mass Index and Amyotrophic Lateral Sclerosis: Causal Inference Through Genetic Approaches</t>
  </si>
  <si>
    <t>Frontiers in Neurology</t>
  </si>
  <si>
    <t>10.3389/fneur.2019.00543</t>
  </si>
  <si>
    <t>Amyotrophic lateral sclerosis</t>
  </si>
  <si>
    <t>Nicolas 2018 Amyotrophic Lateral Sclerosis European both</t>
  </si>
  <si>
    <t>r &lt; 0.01</t>
  </si>
  <si>
    <t>Before formal analysis, to ensure the validity of Mendelian randomization analysis, we examined the pleiotropic associations of instruments by removing SNPs that may be associated with ALS with a marginal p-value below 0.05 after Bonferroni correction.</t>
  </si>
  <si>
    <t xml:space="preserve">using an analytic method (https://cnsgenomics.shinyapps.io/mRnd/) </t>
  </si>
  <si>
    <t>Genome-wide analyses using UK Biobank data provide insights into the genetic architecture of osteoarthritis</t>
  </si>
  <si>
    <t>Nature Genetics</t>
  </si>
  <si>
    <t>Zengini</t>
  </si>
  <si>
    <t>Eleftheria Zeggini</t>
  </si>
  <si>
    <t>eleftheria@sanger.ac.uk</t>
  </si>
  <si>
    <t>Human Genetics, Wellcome Trust Sanger Institute, Hinxton, UK.</t>
  </si>
  <si>
    <t>self-reported osteoarthritis</t>
  </si>
  <si>
    <t>48-73</t>
  </si>
  <si>
    <t xml:space="preserve"> r2&lt; 0.001</t>
  </si>
  <si>
    <t>Horizontal pleiotropy tests. We additionally assessed the robustness of our findings to potential violations of the assumption of no horizontal pleiotropy by applying two tests of horizontal pleiotropy. One test was the MR–Egger intercept, which can be interpreted as the average instrument-outcome coefficient when the instrument-exposure coefficient is zero. If there is no horizontal pleiotropy, the intercept should be zero. Therefore, the intercept provides an indication of overall unbalanced horizontal pleiotropy. The second test was Cochran’s Q test of heterogeneity, which relies on the assumption that all valid genetic instruments estimate the same causal effect.</t>
  </si>
  <si>
    <t>P&lt; 5.0× 10−8</t>
  </si>
  <si>
    <t>We performed power calculations to estimate the power of our two-sample MR analysis to detect odds ratios of 1.2, 1.5 and 2.0. The analysis were performed through simulations (10,000 iterations), with power defined as the proportion of times that 95% confidence intervals of the IVW method excluded 1.</t>
  </si>
  <si>
    <t xml:space="preserve"> For all other exposure phenotypes, there was no convincing evidence of a causal effect on osteoarthritis risk, thus suggesting that the genetic correlations detected by linkage disequilibrium (LD)-score regression may be mostly due to horizontal pleiotropy, although for some phenotypes the MR analyses were underpowered.</t>
  </si>
  <si>
    <t xml:space="preserve"> for some phenotypes the MR analyses were underpowered</t>
  </si>
  <si>
    <t>Hospital-diagnosed  all-site osteoarthritis</t>
  </si>
  <si>
    <t>Hospital-diagnosed hip and/or knee osteoarthritis</t>
  </si>
  <si>
    <t>Hospital-diagnosed hip osteoarthritis</t>
  </si>
  <si>
    <t>Hospital-diagnosed knee osteoarthritis</t>
  </si>
  <si>
    <t>Assessing causal estimates of the association of obesity-related traits with coronary artery disease using a Mendelian randomization approach</t>
  </si>
  <si>
    <t>Scientific Report</t>
  </si>
  <si>
    <t>10.1038/s41598-018-25305-y</t>
  </si>
  <si>
    <t>Zhang</t>
  </si>
  <si>
    <t>Ya-Rong Hao</t>
  </si>
  <si>
    <t>984022801@qq.com</t>
  </si>
  <si>
    <t>Department of Geriatrics, Renmin Hospital of Wuhan University, Wuhan, 430060, Hubei Province, P. R. China.</t>
  </si>
  <si>
    <t xml:space="preserve">Although some MR studies have been applied to assess the association of adiposity with CAD, these have mainly focused on BMI as an exposure proxy solely for adiposity and used small sample sizes. MR estimates from a two-sample analysis (in which data on the risk factor and outcome are derived from non-overlapping genome-wide association study (GWAS) datasets) are less biased, and any bias is in the direction of the null. </t>
  </si>
  <si>
    <t>Schunkert 2011 Coronary artery disease European both</t>
  </si>
  <si>
    <t xml:space="preserve">HapMap phase II CEU </t>
  </si>
  <si>
    <t>For the causal estimate of the efect of obesity-related traits on CAD, with an available total sample size of 210,088 subjects, we had 100% statistical power to detect diferences in CAD odds higher than 1.2 in the causal efect of obesity-related traits on CAD (type I error rate set at 0.05).</t>
  </si>
  <si>
    <t>Furthermore, there were at most 2.1% of individuals overlapping between the GIANT and CARDIoGRAM datasets, and the details of the results are shown in Supplementary Tables S8 and S9. As suggested in the study by Stephen Burgess and coworkers39, we used the F statistic to investigate the magnitude of bias arising from sample overlap based on a web application (https:// sb452.shinyapps.io/overlap). Te F statistic results indicated that the F parameters for obesity-related traits were large, bias would not be substantial due to sample overlap in our study. Lastly, as we only used summary statistics and had no access to the original individual clinical outcome measures, we could not conduct analyses stratifed by age, sex, smoking status, or subtypes of CAD, nor could we explore the non-linearity of relationships between obesity-related traits and CAD, as had been revealed by previous studies.</t>
  </si>
  <si>
    <t>Although the results from the MR-Egger test showed limited evidence for unbalanced horizontal pleiotropy infuencing the associations, it is still possible that the relationships represent a common genetic basis rather than a causal efect due to the potential pleiotropic efects of the IVs</t>
  </si>
  <si>
    <t xml:space="preserve">Moreover, the power of the small percentage of the genetic variance of traits explained by the IVs is limited. </t>
  </si>
  <si>
    <t>Causal associations between risk factors and common diseases inferred from GWAS summary data</t>
  </si>
  <si>
    <t>NATURE COMMUNICATIONS</t>
  </si>
  <si>
    <t xml:space="preserve"> 10.1038/s41467-017-02317-2</t>
  </si>
  <si>
    <t>Zhu</t>
  </si>
  <si>
    <t>Jian Yang</t>
  </si>
  <si>
    <t>jian.yang@uq.edu.au</t>
  </si>
  <si>
    <t>Institute for Molecular Bioscience, The University of Queensland, Brisbane, Australia</t>
  </si>
  <si>
    <t xml:space="preserve">We develop a method (HEIDI-outlier) to detect and eliminate genetic instruments that have apparent pleiotropic effects on both risk factor and disease, and another method (multi-trait-based conditional and joint analysis, or mtCOJO) to estimate the effect of a risk factor on disease conditioning on other risk factors. All methods developed in this study only require summary-level data (with LD between genetic variants from a reference sample with individual-level data), providing a great flexibility to integrate data from multiple studies. </t>
  </si>
  <si>
    <t>Generalized summary data-based MR (GSMR)</t>
  </si>
  <si>
    <t>Asthma (Community)</t>
  </si>
  <si>
    <t>r2&lt; 0.05</t>
  </si>
  <si>
    <t>We propose a method (called HEIDI-outlier) to detect pleiotropic SNPs at which the estimates of bxy are significantly different from expected under a causal model, and remove them from the GSMR analysis (Methods).</t>
  </si>
  <si>
    <t>We cleaned the GERA genotype data using the standard quality control (QC) filters (excluding SNPs with missing rate ≥0.02, Hardy–Weinber equilibrium test P-value ≤ 1 × 10−6 or minor allele count &lt; 1, and removing individuals with missing rate ≥0.02), and imputed the genotype data to the 1000G using IMPUTE2.</t>
  </si>
  <si>
    <t>We simulated 1,000 independent SNPs from a binomial distribution z ~B(2,f). We then generated x and y under the assumption that x has a causal effect ton y, using the same method as above with 7'" 2 = 0.6, 7"# 2 = 0.005, n1 =	50,000	and n2 = 20,000. We conducted analyses using GSMR,	MR-Egger1, MR-IVW2,	generalized MR-IVW3, and the Pickrell methods4 based on a random	subset	of the	genome-wide	significant SNPs associated with x, the	number of instruments	m ~U(10,mt) where mt is the total number of genome-wide	significant SNPs. We  ran the simulations with	10,000	replicates.</t>
  </si>
  <si>
    <t>Third, although we have identified a large number of associations, we would expect that associations of small effect size would be missed in our study.</t>
  </si>
  <si>
    <t>Allergic Rhinitis</t>
  </si>
  <si>
    <t>Major Depressive Disorder</t>
  </si>
  <si>
    <t>Dermatophytosis (Community)/from two summarised GWAS</t>
  </si>
  <si>
    <t>Type 2 Diabetes (Community)</t>
  </si>
  <si>
    <t>&lt; 1.0E-50</t>
  </si>
  <si>
    <t>Dyslipidemia (Community)</t>
  </si>
  <si>
    <t>Hypertensive disease</t>
  </si>
  <si>
    <t>Hemorrhoids</t>
  </si>
  <si>
    <t>Hernia Abdominopelvic Cavity</t>
  </si>
  <si>
    <t>Insomnia</t>
  </si>
  <si>
    <t>Iron Deficiency Anemias</t>
  </si>
  <si>
    <t>Irritable Bowel Syndrome</t>
  </si>
  <si>
    <t>Macular Degeneration</t>
  </si>
  <si>
    <t>Osteoarthritis  (Community)</t>
  </si>
  <si>
    <t>Osteoporosis (Community)</t>
  </si>
  <si>
    <t>Peripheral Vascular Disease</t>
  </si>
  <si>
    <t>Peptic Ulcer</t>
  </si>
  <si>
    <t>Psychiatric Disorder</t>
  </si>
  <si>
    <t>Acute Reaction to Stress</t>
  </si>
  <si>
    <t>Varicose Veins</t>
  </si>
  <si>
    <t>µmol/L</t>
  </si>
  <si>
    <t>No post-hoc test, but some metabolites require more power</t>
  </si>
  <si>
    <t>Ratio</t>
  </si>
  <si>
    <t>cu</t>
  </si>
  <si>
    <t>nmol/ml/min</t>
  </si>
  <si>
    <t>U/L</t>
  </si>
  <si>
    <t>ug/mL</t>
  </si>
  <si>
    <t>IU/L</t>
  </si>
  <si>
    <t>p &lt; 5×10-8</t>
  </si>
  <si>
    <t xml:space="preserve">We classify 159 signals associated with body mass index (BMI), waist-to-hip ratio (WHR), or WHR adjusted for BMI (WHRadjBMI) at P &lt; 5 × 10−8, into four classes based on the direction of their effects on BMI and WHR. </t>
  </si>
  <si>
    <t>Effect of The association between subjective wellbeing (subjective happiness and life satisfaction) and cardiometabolic health is causal.</t>
  </si>
  <si>
    <t>R2 = 0.001</t>
  </si>
  <si>
    <t>consistent with main analysis</t>
  </si>
  <si>
    <t>56.87 mean</t>
  </si>
  <si>
    <t>One sample using SNPs from external GWAS</t>
  </si>
  <si>
    <t>Age, sex, and 10 principal components</t>
  </si>
  <si>
    <t>ivreg (AER package)</t>
  </si>
  <si>
    <t>Effect of body mass index on coronary heart disease and potential mediators</t>
  </si>
  <si>
    <t>Dupuis 2010 Fasting insulin European both</t>
  </si>
  <si>
    <t>Dupuis 2010 Fasting glucose European both</t>
  </si>
  <si>
    <t>Dupuis 2010 HbA1c European both</t>
  </si>
  <si>
    <t>SD (1 SD = 1.0 mmol/l)</t>
  </si>
  <si>
    <t>SD (1 SD = 0.4 mmol/l)</t>
  </si>
  <si>
    <t>SD (1 SD = 1.024 mmol/l)</t>
  </si>
  <si>
    <t>Adjusted for triglycerides and HbA1c</t>
  </si>
  <si>
    <t>Adjusted for HbA1c</t>
  </si>
  <si>
    <t>Adjusted for type 2 diabetes status</t>
  </si>
  <si>
    <t>Adjusted for triglycerides and type 2 diabetes</t>
  </si>
  <si>
    <t>Appraising the role of previously reported risk factors in epithelial ovarian cancer risk: A Mendelian randomization analysis</t>
  </si>
  <si>
    <t>66 available in outcome GWAS</t>
  </si>
  <si>
    <t>Subgroups</t>
  </si>
  <si>
    <t>Effect of birth weight on cardiometabolic traits</t>
  </si>
  <si>
    <t xml:space="preserve">Low birthweight has been associated with a higher risk of hypertension, type 2 diabetes mellitus (T2D), and cardiovascular disease. The Barker hypothesis posits that intrauterine growth restriction resulting in lower birthweight is causal for these diseases, but causality is difficult to infer from observational studies. We address this important question with Mendelian randomization analysis to shed light on biological mechanisms behind these complex traits. In traditional observational analyses, self-reported birth weight was inversely associated with blood pressure, coronary artery disease, and type 2 diabetes mellitus and directly associated with body mass index and body fat percentage. </t>
  </si>
  <si>
    <t>Systolic blood pressure (mmHg)</t>
  </si>
  <si>
    <t>Including up to 46 variants after exclusion of 12 variants associated with CAD, AF, IS, and T2D at GWAS significance; any confounders at GWAS significance; or with any of the confounders or CAD, AF, IS, and T2D at a P value lower than the P value for association with birthweight (Figure II and Table II in the Data Supplement). These associations were estimated in UKB.</t>
  </si>
  <si>
    <t>our study is limited by the study samples of middle-aged to elderly individuals of European descent from a rich country. Hence, generalizability of our findings to other populations where the diet, prenatal care, prevalence, and predispositions of cardiometabolic disease are different is unknown.</t>
  </si>
  <si>
    <t>Despite the large sample in this study, statistical power to detect potentially causal relationships was limited for some traits, at least for the effect sizes from our observational analyses (in particular, DBP and WHR;)</t>
  </si>
  <si>
    <t>Diastolic blood pressure (mmHg)</t>
  </si>
  <si>
    <t>Systolic blood pressure (adjusted for BMI, mmHg)</t>
  </si>
  <si>
    <t>5.34x10-2</t>
  </si>
  <si>
    <t>Diastolic blood pressure (adjusted for BMI, mmHg)</t>
  </si>
  <si>
    <t>4.99x10-2</t>
  </si>
  <si>
    <t>Body mass index (SD)</t>
  </si>
  <si>
    <t>Waist hip ratio (SD)</t>
  </si>
  <si>
    <t>High-density lipoproteins (SD, mg/dL)</t>
  </si>
  <si>
    <t>Low-density lipoproteins (SD, mg/dL)</t>
  </si>
  <si>
    <t>Triglycerides (SD, mg/dL)</t>
  </si>
  <si>
    <t>2-hour glucose (mmol/L)</t>
  </si>
  <si>
    <t>Fasting glucose (mmol/L)</t>
  </si>
  <si>
    <t>Fasting insulin (mmol/L)</t>
  </si>
  <si>
    <t>Coronary artery disease (log-odds)</t>
  </si>
  <si>
    <t>Atrial fibrillation (log-odds)</t>
  </si>
  <si>
    <t>Ischemic stroke (log-odds)</t>
  </si>
  <si>
    <t>Type 2 diabetes (log-odds)</t>
  </si>
  <si>
    <t>Birth weight is not causally associated with adult asthma: results from instrumental variable analyses</t>
  </si>
  <si>
    <t>Effect of birth weight on asthma</t>
  </si>
  <si>
    <t>Completely classify this issue requires dataset of adult asthma with larger sample size in the future. We also note that two large scale GWASs about adult asthma were published recently and the corresponding summary statistics results can be publicly available</t>
  </si>
  <si>
    <t>Effect of birth weight on later life risk factors</t>
  </si>
  <si>
    <t>it is not fully clear to what extent the fetal origins of adult diseases hypothesis holds and it is also not completely known what types of adult diseases are causally affected by birth weight. Determining the causal impact of birth weight on various adult diseases through traditional randomised intervention studies is a challenging task.</t>
  </si>
  <si>
    <t>They re -ran the analysis using different SNP lists for birthweight from 2013 and UKBiobank - reuslts did not change</t>
  </si>
  <si>
    <t>Effect of body mass index on amyotrophic lateral scelrosis</t>
  </si>
  <si>
    <t>Inverse association between premorbid body mass index (BMI) and amyotrophic lateral sclerosis (ALS) was implied in observational studies; however, whether this association is causal remains largely unknown.</t>
  </si>
  <si>
    <t>R2 = 8.28%; F-statistic: 58.4</t>
  </si>
  <si>
    <t>similar to other Mendelian randomization studies, we acknowledge that the validity of our Mendelian randomization relies on three crucial modeling assumptions.  we assumed a linear relationship between BMI and ALS in the Mendelian randomization model; while linearity may be not appropriate in the practice</t>
  </si>
  <si>
    <t>results obtained in the present study should be explained cautiously, although we have implemented a lot of sensitivity analyses to guard against the misspecification of model assumptions</t>
  </si>
  <si>
    <t>Benyamin 2017 Amyotrophic lateral sclerosis Chinese both</t>
  </si>
  <si>
    <t>R2 = 2.59%; F-statistic: 56.8</t>
  </si>
  <si>
    <t>s41588-018-0079-y</t>
  </si>
  <si>
    <t>Effect of adiposity traits and body mass extremes on osteoarthritis</t>
  </si>
  <si>
    <t>We undertook Mendelian randomization (MR) analyses to strengthen causal inference regarding modifiable exposures that might influence osteoarthritis risk</t>
  </si>
  <si>
    <t>Not focussed on MR</t>
  </si>
  <si>
    <t>Shungin 2015 HIP European adults both</t>
  </si>
  <si>
    <t>Extreme body mass index</t>
  </si>
  <si>
    <t>Berndt 2013 Extreme body mass index European both</t>
  </si>
  <si>
    <t>Only used stage 1 of meta-analysis results</t>
  </si>
  <si>
    <t>0.3438196×ln(odds)</t>
  </si>
  <si>
    <t>Berndt 2013 Overweight European both</t>
  </si>
  <si>
    <t>Effect of adiposity measures on coronary artery disease</t>
  </si>
  <si>
    <t>Re-ran analysis after excluding overlapping SNPs</t>
  </si>
  <si>
    <t>R2 = 0.019</t>
  </si>
  <si>
    <t>R2 = 0.018</t>
  </si>
  <si>
    <t>R2 = 0.012</t>
  </si>
  <si>
    <t>R2 = 0.007</t>
  </si>
  <si>
    <t>R2 = 0.026</t>
  </si>
  <si>
    <t>R2 = 0.017</t>
  </si>
  <si>
    <t>R2 = 0.011</t>
  </si>
  <si>
    <t>Method paper: Effect of body mass index and waits hip ratio adjusted for body mass index on 22 traits and a disease count trait</t>
  </si>
  <si>
    <t>Probably used all ancestries GWAS not EU as stated, plus use of HEIDI-outlier detection</t>
  </si>
  <si>
    <t>there are several caveats in interpreting the GSMR results. First, if the exposure is a composite trait that comprises multiple sub-phenotypes, we could not rule out the possibility that the effect of exposure on disease is driven by one of the sub-phenotypes. Second, the effect of a risk factor on disease can be non-linear. Fourth, our analyses ignored age-specific and sex-specific effects because of the lack of data from age- and sex-stratified analyses.</t>
  </si>
  <si>
    <t>results were not driven by pleiotropy and reverse causality. In some cases, the relationship between a risk factor and a disease could be a mixture of multiple models. the intercepts from MR-Egger (a significant deviation of the intercept from 0 is evidence for the presence of pleiotropy) were very small relative to the slopes (Supplementary Fig. 24), and there was no inflation in the test-statistics (Supplementary Fig. 24b, c), suggesting that the degree of pleiotropy was negligible if there was any.</t>
  </si>
  <si>
    <t xml:space="preserve">the number of diseases affecting each individual (i.e., disease count) as a crude index to measure the general health status of an individual </t>
  </si>
  <si>
    <t>Benyamin</t>
  </si>
  <si>
    <t>https://www.nature.com/articles/s41467-017-00471-1#Sec8</t>
  </si>
  <si>
    <t>Dupuis</t>
  </si>
  <si>
    <t>https://www.ncbi.nlm.nih.gov/pmc/articles/PMC3018764/</t>
  </si>
  <si>
    <t>replication_subsetting</t>
  </si>
  <si>
    <t>Effect of body mass index on depression</t>
  </si>
  <si>
    <t>Effect of birthweight on later life diabetes</t>
  </si>
  <si>
    <t>The relationship between obesity and depression has long been controversial: many studies indicate that overweight and obesity are correlated with adverse mental health consequences while others report higher BMI pre- dicts lower risk of depression.</t>
  </si>
  <si>
    <t>It has been hypothesised that prenatal development might influence the susceptibility to type 2 diabetes in later life</t>
  </si>
  <si>
    <t>Exposure definition</t>
  </si>
  <si>
    <t>exposure_definition</t>
  </si>
  <si>
    <t>rs9939609</t>
  </si>
  <si>
    <t>rs1121980</t>
  </si>
  <si>
    <t>FTO variant rs9939609</t>
  </si>
  <si>
    <t>FTO variant rs1558902</t>
  </si>
  <si>
    <t>non-neuronal SNPs</t>
  </si>
  <si>
    <t>non-deprivation SNPs</t>
  </si>
  <si>
    <t>neuronal SNPs</t>
  </si>
  <si>
    <t>non-deprivation</t>
  </si>
  <si>
    <t>childhood</t>
  </si>
  <si>
    <t>body fat percentage</t>
  </si>
  <si>
    <t>HC</t>
  </si>
  <si>
    <t>body fat mass</t>
  </si>
  <si>
    <t>body non-fat mass</t>
  </si>
  <si>
    <t>sum of skinfolds</t>
  </si>
  <si>
    <t>total body fat</t>
  </si>
  <si>
    <t>right arm</t>
  </si>
  <si>
    <t>left arm</t>
  </si>
  <si>
    <t>right leg</t>
  </si>
  <si>
    <t>left leg</t>
  </si>
  <si>
    <t>obesity</t>
  </si>
  <si>
    <t>hepatic fat</t>
  </si>
  <si>
    <t>single time-point at age 11/12</t>
  </si>
  <si>
    <t>Time varying z-BMI Growth is an approximation of the integral by a Riemann sum</t>
  </si>
  <si>
    <t>fat free mass</t>
  </si>
  <si>
    <t>birth weight</t>
  </si>
  <si>
    <t xml:space="preserve">central obesity </t>
  </si>
  <si>
    <t>Exposure description</t>
  </si>
  <si>
    <t>lean mass</t>
  </si>
  <si>
    <t>BMI &gt; 25.5-25.9 versus BMI &lt; 25.5</t>
  </si>
  <si>
    <t>BMI &gt; 26-26.5 versus BMI &lt; 25.5</t>
  </si>
  <si>
    <t>BMI &gt; 26.5 versus BMI &lt; 25.5</t>
  </si>
  <si>
    <t>5kg/m2 increase in BMI</t>
  </si>
  <si>
    <t>non-weighted GRS</t>
  </si>
  <si>
    <t>adult</t>
  </si>
  <si>
    <t>adolescent</t>
  </si>
  <si>
    <t>life time</t>
  </si>
  <si>
    <t>overweight</t>
  </si>
  <si>
    <t>number of times overweight</t>
  </si>
  <si>
    <t>number of times obese</t>
  </si>
  <si>
    <t>composite measure of BMI and WHR and WHRadjBMI</t>
  </si>
  <si>
    <t>BMI increasing and WHR increasing</t>
  </si>
  <si>
    <t>BMI increasing and WHR decreasing</t>
  </si>
  <si>
    <t>extreme BMI</t>
  </si>
  <si>
    <t xml:space="preserve">body fat percentage </t>
  </si>
  <si>
    <t>weight</t>
  </si>
  <si>
    <t>BMI not adjusted for fetal genotype</t>
  </si>
  <si>
    <t>BMI adjusted for fetal genotype</t>
  </si>
  <si>
    <t>favourable adiposity</t>
  </si>
  <si>
    <t>adiponectin</t>
  </si>
  <si>
    <t>fat mass index</t>
  </si>
  <si>
    <t>excluded pleiotropic SNPs</t>
  </si>
  <si>
    <t>per 5 units increase</t>
  </si>
  <si>
    <t>excluded pleiotropic SNPs, per five units</t>
  </si>
  <si>
    <t>loneliness</t>
  </si>
  <si>
    <t>plasma 25(OH)D concentration</t>
  </si>
  <si>
    <t>25(OH)D</t>
  </si>
  <si>
    <t>type 2 diabetes</t>
  </si>
  <si>
    <t>diabetes</t>
  </si>
  <si>
    <t>any diabetes</t>
  </si>
  <si>
    <t>depression</t>
  </si>
  <si>
    <t>major depressive disorder</t>
  </si>
  <si>
    <t>schizophrenia</t>
  </si>
  <si>
    <t>sudden cardiac arrest</t>
  </si>
  <si>
    <t>attention deficit hyperactivity disorder</t>
  </si>
  <si>
    <t>men only</t>
  </si>
  <si>
    <t>women only</t>
  </si>
  <si>
    <t>insulin secretion</t>
  </si>
  <si>
    <t>triglycerides</t>
  </si>
  <si>
    <t>haemoglobin concentration</t>
  </si>
  <si>
    <t>arthritis</t>
  </si>
  <si>
    <t>income</t>
  </si>
  <si>
    <t>average annual income</t>
  </si>
  <si>
    <t>physical activity</t>
  </si>
  <si>
    <t>cancer</t>
  </si>
  <si>
    <t>annual income</t>
  </si>
  <si>
    <t>employment</t>
  </si>
  <si>
    <t>years employed</t>
  </si>
  <si>
    <t>social income</t>
  </si>
  <si>
    <t>average social income</t>
  </si>
  <si>
    <t>psoriasis</t>
  </si>
  <si>
    <t>any self-report</t>
  </si>
  <si>
    <t>any HES defined</t>
  </si>
  <si>
    <t>only self-report</t>
  </si>
  <si>
    <t>only HES defined</t>
  </si>
  <si>
    <t>overlapping cases</t>
  </si>
  <si>
    <t>log CRP</t>
  </si>
  <si>
    <t>uric acid</t>
  </si>
  <si>
    <t>cholesterol</t>
  </si>
  <si>
    <t>total cholesterol</t>
  </si>
  <si>
    <t>log triglycerides</t>
  </si>
  <si>
    <t>salivary amylase</t>
  </si>
  <si>
    <t>pancreatic amylase</t>
  </si>
  <si>
    <t>polycystic ovary syndrome</t>
  </si>
  <si>
    <t>Outcome_formatted</t>
  </si>
  <si>
    <t>Outcome_info</t>
  </si>
  <si>
    <t>outcome group</t>
  </si>
  <si>
    <t>metabolic</t>
  </si>
  <si>
    <t>mental health</t>
  </si>
  <si>
    <t>cardiovascular</t>
  </si>
  <si>
    <t>skeletal</t>
  </si>
  <si>
    <t>social</t>
  </si>
  <si>
    <t>reproductive</t>
  </si>
  <si>
    <t>skin</t>
  </si>
  <si>
    <t>hepatic</t>
  </si>
  <si>
    <t>respiratory</t>
  </si>
  <si>
    <t>chronic liver disease</t>
  </si>
  <si>
    <t>chronic obstructive pulmonary disorder</t>
  </si>
  <si>
    <t>non-alcoholic fatty liver disease</t>
  </si>
  <si>
    <t>renal</t>
  </si>
  <si>
    <t>coronary heart disease</t>
  </si>
  <si>
    <t>pancreatic cancer</t>
  </si>
  <si>
    <t>breast cancer</t>
  </si>
  <si>
    <t>premenopausal</t>
  </si>
  <si>
    <t>postmenopausal</t>
  </si>
  <si>
    <t>not including: any non-skin cancer, non-melanoma skin cancer, lung cancer, other smoking related cancer,s colon cancer, kidney cancer, breast cancer, prostate cancer</t>
  </si>
  <si>
    <t>other smoking cancer</t>
  </si>
  <si>
    <t>not including: any non-skin cancer, non-melanoma skin cancer, lung cancer</t>
  </si>
  <si>
    <t>upper-aerodigestive cancer</t>
  </si>
  <si>
    <t>young onset</t>
  </si>
  <si>
    <t>old onset</t>
  </si>
  <si>
    <t>never smokers</t>
  </si>
  <si>
    <t>former smokers</t>
  </si>
  <si>
    <t>current smokers</t>
  </si>
  <si>
    <t>other</t>
  </si>
  <si>
    <t>other, not including: aquamous cell, adenocarcinoma, small cell</t>
  </si>
  <si>
    <t>small cell</t>
  </si>
  <si>
    <t>squamous cell</t>
  </si>
  <si>
    <t>adenocarcinoma</t>
  </si>
  <si>
    <t>ever smokers</t>
  </si>
  <si>
    <t>current</t>
  </si>
  <si>
    <t>ever</t>
  </si>
  <si>
    <t>cessation</t>
  </si>
  <si>
    <t>smoking</t>
  </si>
  <si>
    <t>current, cigarettes per day</t>
  </si>
  <si>
    <t>ever, cigarettes per day</t>
  </si>
  <si>
    <t>age of initiation</t>
  </si>
  <si>
    <t>ever vs never</t>
  </si>
  <si>
    <t>former vs current</t>
  </si>
  <si>
    <t>liver disease</t>
  </si>
  <si>
    <t>lov BMI and low alcohol</t>
  </si>
  <si>
    <t>lov BMI and high alcohol</t>
  </si>
  <si>
    <t>high BMI and low alcohol</t>
  </si>
  <si>
    <t>high BMI and high alcohol</t>
  </si>
  <si>
    <t>alcohol = 0 units, self-report</t>
  </si>
  <si>
    <t>alcohol = 1-14 units, self-report</t>
  </si>
  <si>
    <t>alcohol = &gt; 15 units, self-report</t>
  </si>
  <si>
    <t>type 1 diabetes</t>
  </si>
  <si>
    <t>renal failure</t>
  </si>
  <si>
    <t>acute</t>
  </si>
  <si>
    <t>chronic</t>
  </si>
  <si>
    <t>brain</t>
  </si>
  <si>
    <t>stroke</t>
  </si>
  <si>
    <t>ischemic</t>
  </si>
  <si>
    <t>status</t>
  </si>
  <si>
    <t>atrial fibrilation</t>
  </si>
  <si>
    <t>incident</t>
  </si>
  <si>
    <t>active</t>
  </si>
  <si>
    <t>non-atopic</t>
  </si>
  <si>
    <t>atopic</t>
  </si>
  <si>
    <t>asthma</t>
  </si>
  <si>
    <t>risk taking behaviour</t>
  </si>
  <si>
    <t>without asthma</t>
  </si>
  <si>
    <t>without wheezing</t>
  </si>
  <si>
    <t>wheezing</t>
  </si>
  <si>
    <t>deep vein thrombosis</t>
  </si>
  <si>
    <t>anthropometric</t>
  </si>
  <si>
    <t>FEV1:FVC ratio</t>
  </si>
  <si>
    <t>IL6</t>
  </si>
  <si>
    <t>glucose</t>
  </si>
  <si>
    <t>insulin</t>
  </si>
  <si>
    <t>log insulin</t>
  </si>
  <si>
    <t>albumin</t>
  </si>
  <si>
    <t>creatine</t>
  </si>
  <si>
    <t>log creatine</t>
  </si>
  <si>
    <t>MDRD calculated EGFR</t>
  </si>
  <si>
    <t>log cornell product</t>
  </si>
  <si>
    <t>left ventricular hypertrophy</t>
  </si>
  <si>
    <t>Sokolow Lyon criteria</t>
  </si>
  <si>
    <t>heart beat</t>
  </si>
  <si>
    <t>log carotid IMT</t>
  </si>
  <si>
    <t>ischemic, all</t>
  </si>
  <si>
    <t>cardsiometabolic</t>
  </si>
  <si>
    <t>large vessel disease</t>
  </si>
  <si>
    <t>small vessel disease</t>
  </si>
  <si>
    <t>all</t>
  </si>
  <si>
    <t>localised</t>
  </si>
  <si>
    <t>advanced</t>
  </si>
  <si>
    <t>low grade</t>
  </si>
  <si>
    <t>high grade</t>
  </si>
  <si>
    <t>titer</t>
  </si>
  <si>
    <t>positivity</t>
  </si>
  <si>
    <t>mortality</t>
  </si>
  <si>
    <t>all cause</t>
  </si>
  <si>
    <t>Helicobacter pylori</t>
  </si>
  <si>
    <t>gastrointestinal</t>
  </si>
  <si>
    <t>grey matter volume</t>
  </si>
  <si>
    <t>AST</t>
  </si>
  <si>
    <t>glioma-glioblastoma</t>
  </si>
  <si>
    <t>non-glioma-glioblastoma</t>
  </si>
  <si>
    <t>high grade serous</t>
  </si>
  <si>
    <t>non-high grade serous</t>
  </si>
  <si>
    <t>high-grade ovary/tubal</t>
  </si>
  <si>
    <t>high-grade peritoneal</t>
  </si>
  <si>
    <t>invasive low-grade and borderline</t>
  </si>
  <si>
    <t>mucinous (invasive and borderline)</t>
  </si>
  <si>
    <t>endometroid</t>
  </si>
  <si>
    <t>clear cell</t>
  </si>
  <si>
    <t>glioma</t>
  </si>
  <si>
    <t>ovarian cancer</t>
  </si>
  <si>
    <t>hepatocellular ballooning</t>
  </si>
  <si>
    <t>liver fibrosis</t>
  </si>
  <si>
    <t>lobular necroinflammation</t>
  </si>
  <si>
    <t>hypertension</t>
  </si>
  <si>
    <t>7.4x10-13</t>
  </si>
  <si>
    <t>3.1x10-10</t>
  </si>
  <si>
    <t>8.3x10-17</t>
  </si>
  <si>
    <t>1.0x10-7</t>
  </si>
  <si>
    <t>6.3x10-13</t>
  </si>
  <si>
    <t>arrhythmia</t>
  </si>
  <si>
    <t>atrial fibriliation or flutter</t>
  </si>
  <si>
    <t>heart failure</t>
  </si>
  <si>
    <t xml:space="preserve">aortic stenosis  </t>
  </si>
  <si>
    <t xml:space="preserve">peripheral vascular disease </t>
  </si>
  <si>
    <t xml:space="preserve">venous thromboembolism  </t>
  </si>
  <si>
    <t xml:space="preserve">hyperthyroidism   </t>
  </si>
  <si>
    <t xml:space="preserve">hypothyroidism   </t>
  </si>
  <si>
    <t>benign enlarged prostate</t>
  </si>
  <si>
    <t>gout</t>
  </si>
  <si>
    <t>gastric reflux</t>
  </si>
  <si>
    <t xml:space="preserve">irritable bowel syndrome </t>
  </si>
  <si>
    <t>galstones</t>
  </si>
  <si>
    <t>migraine</t>
  </si>
  <si>
    <t>anxiety</t>
  </si>
  <si>
    <t>immune</t>
  </si>
  <si>
    <t>serous</t>
  </si>
  <si>
    <t>aggressive</t>
  </si>
  <si>
    <t>colorectal cancer</t>
  </si>
  <si>
    <t>height</t>
  </si>
  <si>
    <t xml:space="preserve">HCadjBMI  </t>
  </si>
  <si>
    <t xml:space="preserve">fasting glucose </t>
  </si>
  <si>
    <t>log fasting insulin</t>
  </si>
  <si>
    <t xml:space="preserve">HOMA-B </t>
  </si>
  <si>
    <t xml:space="preserve">HOMA-IR </t>
  </si>
  <si>
    <t xml:space="preserve">proinsulin </t>
  </si>
  <si>
    <t>uterine fibroids</t>
  </si>
  <si>
    <t>acid reflux</t>
  </si>
  <si>
    <t>back pain</t>
  </si>
  <si>
    <t>joint pain</t>
  </si>
  <si>
    <t xml:space="preserve">osteoporosis </t>
  </si>
  <si>
    <t xml:space="preserve">osteoarthritis </t>
  </si>
  <si>
    <t xml:space="preserve">sciatica </t>
  </si>
  <si>
    <t>prolapsed disk</t>
  </si>
  <si>
    <t>chronic obstructive pulmonary disease</t>
  </si>
  <si>
    <t xml:space="preserve">pneumonia </t>
  </si>
  <si>
    <t>hay fever</t>
  </si>
  <si>
    <t>skin cancer</t>
  </si>
  <si>
    <t>cervical cancer</t>
  </si>
  <si>
    <t>other cancer</t>
  </si>
  <si>
    <t>not including: lung, breast, colorectal, skin, prostate, cervical</t>
  </si>
  <si>
    <t>any cancer</t>
  </si>
  <si>
    <t>gallstones</t>
  </si>
  <si>
    <t>Genetic Association of Waist-to-Hip Ratio With Cardiometabolic Traits, Type 2 Diabetes, and Coronary Heart Disease</t>
  </si>
  <si>
    <t>two hour glucose</t>
  </si>
  <si>
    <t>serum testosterone status</t>
  </si>
  <si>
    <t>hemorrhagic</t>
  </si>
  <si>
    <t>incident hemorrhagic</t>
  </si>
  <si>
    <t>incident ischemic</t>
  </si>
  <si>
    <t>incident all cause</t>
  </si>
  <si>
    <t>incident ever</t>
  </si>
  <si>
    <t>dyslipidemia</t>
  </si>
  <si>
    <t>metabolic syndrome</t>
  </si>
  <si>
    <t>natural log fasting insulin</t>
  </si>
  <si>
    <t>natural log CRP</t>
  </si>
  <si>
    <t>natural log IL6</t>
  </si>
  <si>
    <t>natural log triglycerides</t>
  </si>
  <si>
    <t>natural log ALT</t>
  </si>
  <si>
    <t>natural log GGT</t>
  </si>
  <si>
    <t>menarche</t>
  </si>
  <si>
    <t>early menarche</t>
  </si>
  <si>
    <t>EGFR calculated based on serum creatinine</t>
  </si>
  <si>
    <t>EGFR calculated based on cystatin C</t>
  </si>
  <si>
    <t>EGFR calculated based on serum creatinine in people with diabetes</t>
  </si>
  <si>
    <t xml:space="preserve">birth length </t>
  </si>
  <si>
    <t>head circumference</t>
  </si>
  <si>
    <t>puberty height sex combined</t>
  </si>
  <si>
    <t>puberty height female</t>
  </si>
  <si>
    <t>puberty height male</t>
  </si>
  <si>
    <t>cancer risk</t>
  </si>
  <si>
    <t>cancer mortality</t>
  </si>
  <si>
    <t>stomach and esophageal cancer</t>
  </si>
  <si>
    <t>melanoma</t>
  </si>
  <si>
    <t>lymphoid cancer</t>
  </si>
  <si>
    <t>susceptibility</t>
  </si>
  <si>
    <t>pediatric onset</t>
  </si>
  <si>
    <t>current, doctor diagnosed</t>
  </si>
  <si>
    <t>non-atopic, doctor diagnosed</t>
  </si>
  <si>
    <t>atopic, doctor diagnosed</t>
  </si>
  <si>
    <t>ER+</t>
  </si>
  <si>
    <t>ER-</t>
  </si>
  <si>
    <t>PR+</t>
  </si>
  <si>
    <t>PR-</t>
  </si>
  <si>
    <t>ER/PR+</t>
  </si>
  <si>
    <t>ER/PR-</t>
  </si>
  <si>
    <t>ER- survival</t>
  </si>
  <si>
    <t>ER+ survival</t>
  </si>
  <si>
    <t>mid to later life</t>
  </si>
  <si>
    <t>cognitive ability</t>
  </si>
  <si>
    <t xml:space="preserve">stroke </t>
  </si>
  <si>
    <t xml:space="preserve">heart failure </t>
  </si>
  <si>
    <t>bipolar disorder</t>
  </si>
  <si>
    <t>atrial fibrillation</t>
  </si>
  <si>
    <t>cardiovascular disease</t>
  </si>
  <si>
    <t>diagnosis</t>
  </si>
  <si>
    <t>joint replacement</t>
  </si>
  <si>
    <t>diagnosis or joint replacement</t>
  </si>
  <si>
    <t>osteoarthritis</t>
  </si>
  <si>
    <t>fibrinogen</t>
  </si>
  <si>
    <t>carotid IMT</t>
  </si>
  <si>
    <t>experimental vs never</t>
  </si>
  <si>
    <t>late-onset vs never</t>
  </si>
  <si>
    <t>early onset vs never</t>
  </si>
  <si>
    <t>body dissatisfaction</t>
  </si>
  <si>
    <t>annual household</t>
  </si>
  <si>
    <t>education</t>
  </si>
  <si>
    <t>years in education</t>
  </si>
  <si>
    <t>socioeconomic status</t>
  </si>
  <si>
    <t>degree status</t>
  </si>
  <si>
    <t>emplyment</t>
  </si>
  <si>
    <t>job class</t>
  </si>
  <si>
    <t>employment status</t>
  </si>
  <si>
    <t>peripheral arterial disease</t>
  </si>
  <si>
    <t>major depression</t>
  </si>
  <si>
    <t>visits from friends and family</t>
  </si>
  <si>
    <t xml:space="preserve">participation in activity </t>
  </si>
  <si>
    <t>confide</t>
  </si>
  <si>
    <t>cohabitation</t>
  </si>
  <si>
    <t>renal cell carcinoma</t>
  </si>
  <si>
    <t>depressive symptoms</t>
  </si>
  <si>
    <t>chronotype</t>
  </si>
  <si>
    <t>hours slept</t>
  </si>
  <si>
    <t>undersleeper</t>
  </si>
  <si>
    <t>oversleeper</t>
  </si>
  <si>
    <t>sleep</t>
  </si>
  <si>
    <t>skull</t>
  </si>
  <si>
    <t>upper limbs</t>
  </si>
  <si>
    <t>lower limbs</t>
  </si>
  <si>
    <t>spine</t>
  </si>
  <si>
    <t>pelvis</t>
  </si>
  <si>
    <t>bone mineral density</t>
  </si>
  <si>
    <t>lifetime</t>
  </si>
  <si>
    <t>adults</t>
  </si>
  <si>
    <t xml:space="preserve">common mental health disorders </t>
  </si>
  <si>
    <t>venous thromboembolism</t>
  </si>
  <si>
    <t>deep vein thrombosis and pulmonary embolism</t>
  </si>
  <si>
    <t>ischemic large artery</t>
  </si>
  <si>
    <t>ischemic small vessel</t>
  </si>
  <si>
    <t>ischemic cardiometabolic</t>
  </si>
  <si>
    <t>serum urate</t>
  </si>
  <si>
    <t>stress/nevous</t>
  </si>
  <si>
    <t>not accomplishing</t>
  </si>
  <si>
    <t>wanting to give up</t>
  </si>
  <si>
    <t>using antidepressants</t>
  </si>
  <si>
    <t>psychological distress</t>
  </si>
  <si>
    <t>testicular germ cell tumor</t>
  </si>
  <si>
    <t>testicular cancer</t>
  </si>
  <si>
    <t>cataract</t>
  </si>
  <si>
    <t>any</t>
  </si>
  <si>
    <t>nuclear</t>
  </si>
  <si>
    <t>cortical</t>
  </si>
  <si>
    <t>posterior subscapular</t>
  </si>
  <si>
    <t>heart rate</t>
  </si>
  <si>
    <t>serum uric acid</t>
  </si>
  <si>
    <t>urate</t>
  </si>
  <si>
    <t>apolipoprotein A-IV</t>
  </si>
  <si>
    <t>gastric cancer</t>
  </si>
  <si>
    <t>methylation (cpg)</t>
  </si>
  <si>
    <t>leptin</t>
  </si>
  <si>
    <t>age at menarche</t>
  </si>
  <si>
    <t>apoB</t>
  </si>
  <si>
    <t>VLDL</t>
  </si>
  <si>
    <t>hygiene score</t>
  </si>
  <si>
    <t>enjoyment of school score</t>
  </si>
  <si>
    <t>attention/activity symptoms score</t>
  </si>
  <si>
    <t>self esteem: scholastic competence</t>
  </si>
  <si>
    <t>self esteem: global self worth score</t>
  </si>
  <si>
    <t>burden of compulsions obsessions score</t>
  </si>
  <si>
    <t>particular fears score</t>
  </si>
  <si>
    <t>being tense/highly-strung</t>
  </si>
  <si>
    <t>being a worrier</t>
  </si>
  <si>
    <t>being a nervous person</t>
  </si>
  <si>
    <t>suffering from nerves</t>
  </si>
  <si>
    <t>alzheimer's disease</t>
  </si>
  <si>
    <t>dementia</t>
  </si>
  <si>
    <t>specifically diagnosed dementia (in HRS)</t>
  </si>
  <si>
    <t>endometrial cancer</t>
  </si>
  <si>
    <t>parkinson's disease</t>
  </si>
  <si>
    <t xml:space="preserve">psoriasis </t>
  </si>
  <si>
    <t>IMT</t>
  </si>
  <si>
    <t>plasma uric acid</t>
  </si>
  <si>
    <t>hyperuricaemia</t>
  </si>
  <si>
    <t>hip</t>
  </si>
  <si>
    <t>knee</t>
  </si>
  <si>
    <t>post traumatic stress disorder</t>
  </si>
  <si>
    <t>BRCA1/2</t>
  </si>
  <si>
    <t>BRCA1</t>
  </si>
  <si>
    <t>BRCA2</t>
  </si>
  <si>
    <t>binge eating and overeating</t>
  </si>
  <si>
    <t>weight and shape concerns</t>
  </si>
  <si>
    <t>food restriction</t>
  </si>
  <si>
    <t>anorexia nervosa</t>
  </si>
  <si>
    <t>bulimia nervosa</t>
  </si>
  <si>
    <t>gout self report</t>
  </si>
  <si>
    <t>total physical activity</t>
  </si>
  <si>
    <t>moderate to vigorous physical activity</t>
  </si>
  <si>
    <t>sedentary time</t>
  </si>
  <si>
    <t>cg27146050 adolescent</t>
  </si>
  <si>
    <t>offspring BMI</t>
  </si>
  <si>
    <t>telomere length</t>
  </si>
  <si>
    <t>self report and clinical</t>
  </si>
  <si>
    <t>clinical</t>
  </si>
  <si>
    <t>self report</t>
  </si>
  <si>
    <t>periodontitis</t>
  </si>
  <si>
    <t>allergic sensitisation</t>
  </si>
  <si>
    <t>IgE</t>
  </si>
  <si>
    <t>serum total IgE</t>
  </si>
  <si>
    <t>symptomatic</t>
  </si>
  <si>
    <t>gallstone disease</t>
  </si>
  <si>
    <t>meningioma</t>
  </si>
  <si>
    <t>free T3</t>
  </si>
  <si>
    <t>thyroid hormone levels</t>
  </si>
  <si>
    <t>free T4</t>
  </si>
  <si>
    <t>cigarettes per day</t>
  </si>
  <si>
    <t>age at initiation</t>
  </si>
  <si>
    <t>lifetime smoking</t>
  </si>
  <si>
    <t>cotinine</t>
  </si>
  <si>
    <t>nicotine metabolite ratio</t>
  </si>
  <si>
    <t>fetuin-A</t>
  </si>
  <si>
    <t>esophageal adenocarcinoma</t>
  </si>
  <si>
    <t>Barrett’s esophagus</t>
  </si>
  <si>
    <t>rectal cancer</t>
  </si>
  <si>
    <t>lower limb</t>
  </si>
  <si>
    <t>area adjusted</t>
  </si>
  <si>
    <t>spine area adjusted</t>
  </si>
  <si>
    <t>upper limb</t>
  </si>
  <si>
    <t>bone mineral content</t>
  </si>
  <si>
    <t>bone area</t>
  </si>
  <si>
    <t>diabetic kidney disease</t>
  </si>
  <si>
    <t>renal disease</t>
  </si>
  <si>
    <t>end stage kidney disease</t>
  </si>
  <si>
    <t>urinary albumin-to-creatinine level of more than 300 mg/g Cr</t>
  </si>
  <si>
    <t>macroalbuminuria</t>
  </si>
  <si>
    <t>age in years at completion of full time education</t>
  </si>
  <si>
    <t>degree level education</t>
  </si>
  <si>
    <t>job calss (skill/unskilled)</t>
  </si>
  <si>
    <t>annual household income</t>
  </si>
  <si>
    <t>aneurysm</t>
  </si>
  <si>
    <t>intracranial aneurysm</t>
  </si>
  <si>
    <t>abdominal aortic aneurysm</t>
  </si>
  <si>
    <t>pulse pressure</t>
  </si>
  <si>
    <t>differnece between SBP and DBP</t>
  </si>
  <si>
    <t>mean arterial pressure</t>
  </si>
  <si>
    <t>pulse wave velocity</t>
  </si>
  <si>
    <t>carotid femoral</t>
  </si>
  <si>
    <t>Left ventricular mass</t>
  </si>
  <si>
    <t>indexed to height</t>
  </si>
  <si>
    <t>all cardiovascular</t>
  </si>
  <si>
    <t>aortic aneurysm</t>
  </si>
  <si>
    <t>all cancer</t>
  </si>
  <si>
    <t>malignant melanoma</t>
  </si>
  <si>
    <t>other cardiovascular not including: coronary artery disease, stroke, aortic anurysm</t>
  </si>
  <si>
    <t>other cancer not including: lung, colorectal, pancreatic, stomach, esophageal, malignant melanoma, kidney, bladder, brain, liver, lymphatic</t>
  </si>
  <si>
    <t>external cause</t>
  </si>
  <si>
    <t>stomach cancer</t>
  </si>
  <si>
    <t>esophageal cancer</t>
  </si>
  <si>
    <t>bladder cancer</t>
  </si>
  <si>
    <t>brain cancer</t>
  </si>
  <si>
    <t>liver cancer</t>
  </si>
  <si>
    <t>lymphatic cancer</t>
  </si>
  <si>
    <t>breast cancer premenopausal</t>
  </si>
  <si>
    <t>breats cancer postmenopausal</t>
  </si>
  <si>
    <t>phobic anxiety</t>
  </si>
  <si>
    <t>daytime sleepiness</t>
  </si>
  <si>
    <t xml:space="preserve">type 2 diabetes </t>
  </si>
  <si>
    <t xml:space="preserve">Stumvoll first-phase </t>
  </si>
  <si>
    <t>Stumvoll second-phase</t>
  </si>
  <si>
    <t>glucose deterioration</t>
  </si>
  <si>
    <t>total hip</t>
  </si>
  <si>
    <t>femoral neck</t>
  </si>
  <si>
    <t>total spine</t>
  </si>
  <si>
    <t>log leptin</t>
  </si>
  <si>
    <t>multiple myeloma</t>
  </si>
  <si>
    <t>risk of multiple myeloma</t>
  </si>
  <si>
    <t>trunk fat</t>
  </si>
  <si>
    <t>leg fat</t>
  </si>
  <si>
    <t>adipose tissue volume</t>
  </si>
  <si>
    <t>subcutaneous or visceral</t>
  </si>
  <si>
    <t>visceral</t>
  </si>
  <si>
    <t>subcutaneous</t>
  </si>
  <si>
    <t>pericardial</t>
  </si>
  <si>
    <t>subjective wellbeing</t>
  </si>
  <si>
    <t>happiness</t>
  </si>
  <si>
    <t>satisfaction with work</t>
  </si>
  <si>
    <t>satisfaction with health</t>
  </si>
  <si>
    <t>satisfaction with finances</t>
  </si>
  <si>
    <t>satisfaction with friends</t>
  </si>
  <si>
    <t>satisfaction with family</t>
  </si>
  <si>
    <t>low grade serous</t>
  </si>
  <si>
    <t>mucinous</t>
  </si>
  <si>
    <t>endometroid cancer</t>
  </si>
  <si>
    <t>clear cell cancer</t>
  </si>
  <si>
    <t>low malignant potential tumours</t>
  </si>
  <si>
    <t>adjusted for BMI</t>
  </si>
  <si>
    <t>log odds atrial fibriliation</t>
  </si>
  <si>
    <t>log odds ischemic</t>
  </si>
  <si>
    <t>log odds type 2 diabetes</t>
  </si>
  <si>
    <t>parkinson’s disease</t>
  </si>
  <si>
    <t>crohn’s disease</t>
  </si>
  <si>
    <t>alzheimer’s disease</t>
  </si>
  <si>
    <t>ankylosing spondylitis</t>
  </si>
  <si>
    <t>ELVLDL</t>
  </si>
  <si>
    <t>VLVLDL</t>
  </si>
  <si>
    <t>LVLDL</t>
  </si>
  <si>
    <t>MVLDL</t>
  </si>
  <si>
    <t>SVLDL</t>
  </si>
  <si>
    <t>VSVLDL</t>
  </si>
  <si>
    <t>LLDL</t>
  </si>
  <si>
    <t>MLDL</t>
  </si>
  <si>
    <t>SLDL</t>
  </si>
  <si>
    <t>VLHDL</t>
  </si>
  <si>
    <t>LHDL</t>
  </si>
  <si>
    <t>MHDL</t>
  </si>
  <si>
    <t>SHDL</t>
  </si>
  <si>
    <t>non-HDL cholesterol</t>
  </si>
  <si>
    <t>cholesterol esterification (%)</t>
  </si>
  <si>
    <t>cholesterol esterification</t>
  </si>
  <si>
    <t>apoA1</t>
  </si>
  <si>
    <t>lipoprotein(a)</t>
  </si>
  <si>
    <t>log lipoprotein(a)</t>
  </si>
  <si>
    <t>phosphoglycerides</t>
  </si>
  <si>
    <t>phosphatidylcholines</t>
  </si>
  <si>
    <t>sphingomyelin</t>
  </si>
  <si>
    <t>total fatty acids</t>
  </si>
  <si>
    <t>docosahexaenoic acid</t>
  </si>
  <si>
    <t>linoleic acid</t>
  </si>
  <si>
    <t>saturated fatty acids</t>
  </si>
  <si>
    <t>saturated fatty acids (%)</t>
  </si>
  <si>
    <t>ratio of double bonds to fatty acids</t>
  </si>
  <si>
    <t>ratio of methylene groups to fatty acids</t>
  </si>
  <si>
    <t>fatty acid chain length</t>
  </si>
  <si>
    <t>lactate</t>
  </si>
  <si>
    <t xml:space="preserve">pyruvate </t>
  </si>
  <si>
    <t xml:space="preserve">citrate </t>
  </si>
  <si>
    <t>glycerol</t>
  </si>
  <si>
    <t xml:space="preserve">alanine </t>
  </si>
  <si>
    <t xml:space="preserve">glutamine </t>
  </si>
  <si>
    <t>glycine</t>
  </si>
  <si>
    <t xml:space="preserve">histidine </t>
  </si>
  <si>
    <t xml:space="preserve">homocysteine </t>
  </si>
  <si>
    <t xml:space="preserve">isoleucine </t>
  </si>
  <si>
    <t>leucine</t>
  </si>
  <si>
    <t xml:space="preserve">valine </t>
  </si>
  <si>
    <t xml:space="preserve">phenylalanine </t>
  </si>
  <si>
    <t xml:space="preserve">tyrosine </t>
  </si>
  <si>
    <t>acetate</t>
  </si>
  <si>
    <t>log acetoacetate</t>
  </si>
  <si>
    <t>acetoacetate</t>
  </si>
  <si>
    <t>creatinine</t>
  </si>
  <si>
    <t>urea</t>
  </si>
  <si>
    <t>phospholipase activity</t>
  </si>
  <si>
    <t>glycoprotein acetyls</t>
  </si>
  <si>
    <t>log ALT</t>
  </si>
  <si>
    <t>log GGT</t>
  </si>
  <si>
    <t>log bilirubin</t>
  </si>
  <si>
    <t>log SHBG men</t>
  </si>
  <si>
    <t>log SHBG women</t>
  </si>
  <si>
    <t>log vitamin D</t>
  </si>
  <si>
    <t>bilirubin</t>
  </si>
  <si>
    <t>testosterone</t>
  </si>
  <si>
    <t>SHBG</t>
  </si>
  <si>
    <t>vitamin D</t>
  </si>
  <si>
    <t>lupus</t>
  </si>
  <si>
    <t>amyotrophic lateral sclerosis</t>
  </si>
  <si>
    <t>hospital diagnosed</t>
  </si>
  <si>
    <t>hip and/or knee hospital diagnosed</t>
  </si>
  <si>
    <t>hip hospital diagnosed</t>
  </si>
  <si>
    <t>knee hospital diagnosed</t>
  </si>
  <si>
    <t>allergic rhinitis</t>
  </si>
  <si>
    <t>community</t>
  </si>
  <si>
    <t xml:space="preserve">dermatophytosis </t>
  </si>
  <si>
    <t>hypertensive disease</t>
  </si>
  <si>
    <t>hemorrhoids</t>
  </si>
  <si>
    <t>insomnia</t>
  </si>
  <si>
    <t>hernia</t>
  </si>
  <si>
    <t>abdominopelvic cavity</t>
  </si>
  <si>
    <t>anemia</t>
  </si>
  <si>
    <t>iron deficiency</t>
  </si>
  <si>
    <t>irritable bowel syndrome</t>
  </si>
  <si>
    <t>macular degeneration</t>
  </si>
  <si>
    <t>osteoporosis</t>
  </si>
  <si>
    <t xml:space="preserve">vascular disease </t>
  </si>
  <si>
    <t>peptic ulcer</t>
  </si>
  <si>
    <t>psychiatric disorder</t>
  </si>
  <si>
    <t>acute reaction to stress</t>
  </si>
  <si>
    <t>varicose veins</t>
  </si>
  <si>
    <t>disease count</t>
  </si>
  <si>
    <t>number of the following diseases: asthma, allergic rhinitis, cardiovascular disease, cancer, depression, dermatophytosis, type 2 diabetes, dyslipidemia, hypertensive disease, hemorrhoids, hernia, sleep, anemia, irritable bowel syndrome, macular degeneration, osteoarthritis, osteoporosis, vascular disease, peptic ulcer, psychiatric disorder, acute reaction to stress, varicose veins</t>
  </si>
  <si>
    <t>outcome_info</t>
  </si>
  <si>
    <t>outcome_group</t>
  </si>
  <si>
    <t>BMI ≥ 30 kg/m2 &lt; 35kg/m2</t>
  </si>
  <si>
    <t>trunk</t>
  </si>
  <si>
    <t>fat percentage</t>
  </si>
  <si>
    <t>non-fat mass</t>
  </si>
  <si>
    <t>Effects of BMI, Fat Mass and Lean Mass on Asthma in Childhood: A Mendelian Randomization Study</t>
  </si>
  <si>
    <t>intima media thickness</t>
  </si>
  <si>
    <t>excess uric acid</t>
  </si>
  <si>
    <t>Karolinska Institutet at Karolinska University Hospital, Stockholm, Sweden; Department of Neurology</t>
  </si>
  <si>
    <t>Effect of body mass index on loneliness</t>
  </si>
  <si>
    <t>Effect of body mass index on diabetes</t>
  </si>
  <si>
    <t>Effect of birthwieght on later life mental health traits</t>
  </si>
  <si>
    <t>Effect of anthropometric traits on sudden cardiac arrest</t>
  </si>
  <si>
    <t>Effect of body mass index on insulin secretion</t>
  </si>
  <si>
    <t>Effect of birthweight on later life cardiovasulcar disease and traits</t>
  </si>
  <si>
    <t>Effect of body mass index on haemoglobin concentration</t>
  </si>
  <si>
    <t>Effect of body mass index on arthritis</t>
  </si>
  <si>
    <t>Effect of body mass index on income</t>
  </si>
  <si>
    <t>Effect of body mass index and central obesity on physical activity</t>
  </si>
  <si>
    <t>Effect of body mass index on cancer</t>
  </si>
  <si>
    <t>Effect of body mass index on social factors (employment, income etc.</t>
  </si>
  <si>
    <t>Effect of body mass index on amylase</t>
  </si>
  <si>
    <t>Effect of body mass index on PCOS</t>
  </si>
  <si>
    <t>Effect of body mass index on uric acid</t>
  </si>
  <si>
    <t>Effect of body mass index on smoking</t>
  </si>
  <si>
    <t>Effect of body mass index on hepatic traits</t>
  </si>
  <si>
    <t>Effect of body mass index on multiple disease outcomes</t>
  </si>
  <si>
    <t>Effect of body mass index on type 2 diabetes and coronary artery disease</t>
  </si>
  <si>
    <t>Method validation</t>
  </si>
  <si>
    <t>subjects with abdominal obesity, quantified by waist circumference (WC) or waist‐to‐hip ratio (WHR), have shown increased sensitivity to type 2 diabetes independent of overall obesity (quantified by BMI) in observational epidemiological studies</t>
  </si>
  <si>
    <t>C15/16</t>
  </si>
  <si>
    <t>C18/20/21</t>
  </si>
  <si>
    <t>C25</t>
  </si>
  <si>
    <t>C34</t>
  </si>
  <si>
    <t>C43</t>
  </si>
  <si>
    <t>C50</t>
  </si>
  <si>
    <t>C53/54</t>
  </si>
  <si>
    <t>C56</t>
  </si>
  <si>
    <t>C61</t>
  </si>
  <si>
    <t>C64</t>
  </si>
  <si>
    <t>C81-96</t>
  </si>
  <si>
    <t>never HRT</t>
  </si>
  <si>
    <t>ever HRT</t>
  </si>
  <si>
    <t>beta hydroxy butyrate</t>
  </si>
  <si>
    <t>log beta hydroxy butyrate</t>
  </si>
  <si>
    <t>Overall and central obesity with insulin sensitivity and
secretion in a Han Chinese population: a Mendelian
randomization analysis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</si>
</sst>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00"/>
  </numFmts>
  <fonts count="44">
    <font>
      <sz val="12"/>
      <color theme="1"/>
      <name val="Calibri"/>
      <family val="2"/>
      <scheme val="minor"/>
    </font>
    <font>
      <b/>
      <sz val="12"/>
      <color theme="1"/>
      <name val="Calibri"/>
      <family val="2"/>
      <scheme val="minor"/>
    </font>
    <font>
      <b/>
      <sz val="20"/>
      <color theme="1"/>
      <name val="Calibri"/>
      <family val="2"/>
      <scheme val="minor"/>
    </font>
    <font>
      <b/>
      <sz val="14"/>
      <color theme="1"/>
      <name val="Calibri"/>
      <family val="2"/>
      <scheme val="minor"/>
    </font>
    <font>
      <u/>
      <sz val="12"/>
      <color theme="10"/>
      <name val="Calibri"/>
      <family val="2"/>
      <scheme val="minor"/>
    </font>
    <font>
      <sz val="14"/>
      <color theme="1"/>
      <name val="Calibri"/>
      <family val="2"/>
      <scheme val="minor"/>
    </font>
    <font>
      <sz val="12"/>
      <color theme="1"/>
      <name val="Calibri"/>
      <family val="2"/>
    </font>
    <font>
      <sz val="8"/>
      <name val="Calibri"/>
      <family val="2"/>
      <scheme val="minor"/>
    </font>
    <font>
      <sz val="12"/>
      <color theme="1"/>
      <name val="AdvOT863180Fb"/>
      <charset val="1"/>
    </font>
    <font>
      <sz val="12"/>
      <color rgb="FF222222"/>
      <name val="Lora"/>
      <charset val="1"/>
    </font>
    <font>
      <sz val="12"/>
      <color rgb="FF222222"/>
      <name val="Calibri"/>
      <family val="2"/>
    </font>
    <font>
      <sz val="8"/>
      <color rgb="FF000000"/>
      <name val="Arial"/>
      <family val="2"/>
    </font>
    <font>
      <sz val="12"/>
      <color rgb="FF000000"/>
      <name val="Calibri"/>
      <family val="2"/>
    </font>
    <font>
      <b/>
      <sz val="20"/>
      <color theme="1"/>
      <name val="Calibri (Body)"/>
    </font>
    <font>
      <b/>
      <sz val="14"/>
      <color theme="1"/>
      <name val="Calibri (Body)"/>
    </font>
    <font>
      <b/>
      <sz val="12"/>
      <color theme="1"/>
      <name val="Calibri (Body)"/>
    </font>
    <font>
      <sz val="12"/>
      <color theme="1"/>
      <name val="Calibri (Body)"/>
    </font>
    <font>
      <i/>
      <sz val="12"/>
      <color theme="1"/>
      <name val="Calibri (Body)"/>
    </font>
    <font>
      <sz val="12"/>
      <name val="Calibri"/>
      <family val="2"/>
    </font>
    <font>
      <vertAlign val="superscript"/>
      <sz val="12"/>
      <color theme="1"/>
      <name val="Calibri"/>
      <family val="2"/>
      <scheme val="minor"/>
    </font>
    <font>
      <vertAlign val="subscript"/>
      <sz val="12"/>
      <color theme="1"/>
      <name val="Calibri"/>
      <family val="2"/>
      <scheme val="minor"/>
    </font>
    <font>
      <sz val="11"/>
      <color theme="1"/>
      <name val="Arial"/>
      <family val="2"/>
      <charset val="161"/>
    </font>
    <font>
      <sz val="8"/>
      <color theme="1"/>
      <name val="AdvOT863180Fb"/>
      <charset val="1"/>
    </font>
    <font>
      <sz val="9"/>
      <color theme="1"/>
      <name val="AdvP9725"/>
      <charset val="1"/>
    </font>
    <font>
      <u/>
      <sz val="12"/>
      <color theme="1"/>
      <name val="Calibri"/>
      <family val="2"/>
      <scheme val="minor"/>
    </font>
    <font>
      <sz val="8"/>
      <color theme="1"/>
      <name val="AdvPSA3A1"/>
      <charset val="1"/>
    </font>
    <font>
      <sz val="9"/>
      <color theme="1"/>
      <name val="AdvPSA3A1"/>
      <charset val="1"/>
    </font>
    <font>
      <sz val="9"/>
      <color theme="1"/>
      <name val="AdvPSSAB"/>
      <charset val="1"/>
    </font>
    <font>
      <sz val="9"/>
      <color theme="1"/>
      <name val="AdvPS595D"/>
      <charset val="1"/>
    </font>
    <font>
      <sz val="12"/>
      <color theme="1"/>
      <name val="BlinkMacSystemFont"/>
      <charset val="1"/>
    </font>
    <font>
      <sz val="7"/>
      <color theme="1"/>
      <name val="AdvOT863180Fb"/>
      <charset val="1"/>
    </font>
    <font>
      <sz val="11"/>
      <color theme="1"/>
      <name val="Calibri (Body)"/>
    </font>
    <font>
      <sz val="12"/>
      <color rgb="FF000000"/>
      <name val="Calibri"/>
      <family val="2"/>
      <scheme val="minor"/>
    </font>
    <font>
      <u/>
      <sz val="12"/>
      <color theme="1"/>
      <name val="Calibri"/>
      <family val="2"/>
    </font>
    <font>
      <sz val="12"/>
      <color theme="1"/>
      <name val="Arial"/>
      <family val="2"/>
    </font>
    <font>
      <sz val="12"/>
      <color theme="1"/>
      <name val="Calibri"/>
      <family val="2"/>
    </font>
    <font>
      <sz val="12"/>
      <color rgb="FF111111"/>
      <name val="Calibri"/>
      <family val="2"/>
    </font>
    <font>
      <sz val="12"/>
      <color rgb="FF211E1E"/>
      <name val="Calibri"/>
      <family val="2"/>
    </font>
    <font>
      <sz val="12"/>
      <color rgb="FF222222"/>
      <name val="Calibri"/>
      <family val="2"/>
    </font>
    <font>
      <sz val="14"/>
      <color rgb="FF222222"/>
      <name val="Harding"/>
      <charset val="1"/>
    </font>
    <font>
      <sz val="11"/>
      <color rgb="FF000000"/>
      <name val="Calibri"/>
      <family val="2"/>
    </font>
    <font>
      <b/>
      <sz val="11"/>
      <color rgb="FF000000"/>
      <name val="Calibri"/>
      <family val="2"/>
    </font>
    <font>
      <sz val="9"/>
      <color theme="1"/>
      <name val="Times New Roman"/>
      <family val="1"/>
    </font>
    <font>
      <sz val="12"/>
      <color rgb="FF000000"/>
      <name val="Calibri"/>
      <scheme val="minor"/>
    </font>
  </fonts>
  <fills count="7">
    <fill>
      <patternFill patternType="none"/>
    </fill>
    <fill>
      <patternFill patternType="gray125"/>
    </fill>
    <fill>
      <patternFill patternType="solid">
        <fgColor rgb="FFFFC000"/>
        <bgColor indexed="64"/>
      </patternFill>
    </fill>
    <fill>
      <patternFill patternType="solid">
        <fgColor theme="4" tint="0.79998168889431442"/>
        <bgColor theme="4" tint="0.79998168889431442"/>
      </patternFill>
    </fill>
    <fill>
      <patternFill patternType="solid">
        <fgColor rgb="FFFFFF00"/>
        <bgColor rgb="FF000000"/>
      </patternFill>
    </fill>
    <fill>
      <patternFill patternType="solid">
        <fgColor rgb="FFFFFFFF"/>
        <bgColor indexed="64"/>
      </patternFill>
    </fill>
    <fill>
      <patternFill patternType="solid">
        <fgColor rgb="FFD9E1F2"/>
        <bgColor rgb="FFD9E1F2"/>
      </patternFill>
    </fill>
  </fills>
  <borders count="12">
    <border>
      <left/>
      <right/>
      <top/>
      <bottom/>
      <diagonal/>
    </border>
    <border>
      <left style="thin">
        <color indexed="64"/>
      </left>
      <right/>
      <top/>
      <bottom/>
      <diagonal/>
    </border>
    <border>
      <left/>
      <right style="thin">
        <color indexed="64"/>
      </right>
      <top/>
      <bottom/>
      <diagonal/>
    </border>
    <border>
      <left style="thin">
        <color theme="4" tint="0.39997558519241921"/>
      </left>
      <right style="thin">
        <color theme="4" tint="0.39997558519241921"/>
      </right>
      <top style="thin">
        <color theme="4" tint="0.39997558519241921"/>
      </top>
      <bottom/>
      <diagonal/>
    </border>
    <border>
      <left/>
      <right/>
      <top style="thin">
        <color theme="4" tint="0.39997558519241921"/>
      </top>
      <bottom style="thin">
        <color theme="4" tint="0.39997558519241921"/>
      </bottom>
      <diagonal/>
    </border>
    <border>
      <left/>
      <right/>
      <top style="thin">
        <color theme="4" tint="0.39997558519241921"/>
      </top>
      <bottom/>
      <diagonal/>
    </border>
    <border>
      <left style="thin">
        <color theme="4" tint="0.39997558519241921"/>
      </left>
      <right/>
      <top style="thin">
        <color theme="4" tint="0.39997558519241921"/>
      </top>
      <bottom style="thin">
        <color theme="4" tint="0.39997558519241921"/>
      </bottom>
      <diagonal/>
    </border>
    <border>
      <left style="thin">
        <color indexed="64"/>
      </left>
      <right style="thin">
        <color indexed="64"/>
      </right>
      <top/>
      <bottom/>
      <diagonal/>
    </border>
    <border>
      <left/>
      <right/>
      <top style="thin">
        <color rgb="FF8EA9DB"/>
      </top>
      <bottom style="thin">
        <color rgb="FF8EA9DB"/>
      </bottom>
      <diagonal/>
    </border>
    <border>
      <left/>
      <right/>
      <top/>
      <bottom style="medium">
        <color indexed="64"/>
      </bottom>
      <diagonal/>
    </border>
    <border>
      <left/>
      <right style="thin">
        <color theme="4" tint="0.39997558519241921"/>
      </right>
      <top style="thin">
        <color theme="4" tint="0.39997558519241921"/>
      </top>
      <bottom style="thin">
        <color theme="4" tint="0.39997558519241921"/>
      </bottom>
      <diagonal/>
    </border>
    <border>
      <left style="thin">
        <color rgb="FF8EA9DB"/>
      </left>
      <right/>
      <top style="thin">
        <color rgb="FF8EA9DB"/>
      </top>
      <bottom style="thin">
        <color rgb="FF8EA9DB"/>
      </bottom>
      <diagonal/>
    </border>
  </borders>
  <cellStyleXfs count="2">
    <xf numFmtId="0" fontId="0" fillId="0" borderId="0"/>
    <xf numFmtId="0" fontId="4" fillId="0" borderId="0" applyNumberFormat="0" applyFill="0" applyBorder="0" applyAlignment="0" applyProtection="0"/>
  </cellStyleXfs>
  <cellXfs count="319">
    <xf numFmtId="0" fontId="0" fillId="0" borderId="0" xfId="0"/>
    <xf numFmtId="0" fontId="3" fillId="0" borderId="0" xfId="0" applyFont="1" applyAlignment="1">
      <alignment wrapText="1"/>
    </xf>
    <xf numFmtId="0" fontId="0" fillId="0" borderId="0" xfId="0" applyAlignment="1"/>
    <xf numFmtId="0" fontId="0" fillId="0" borderId="0" xfId="0" applyAlignment="1">
      <alignment wrapText="1"/>
    </xf>
    <xf numFmtId="0" fontId="3" fillId="0" borderId="0" xfId="0" applyFont="1" applyBorder="1" applyAlignment="1">
      <alignment wrapText="1"/>
    </xf>
    <xf numFmtId="0" fontId="0" fillId="0" borderId="0" xfId="0" applyFill="1" applyBorder="1" applyAlignment="1"/>
    <xf numFmtId="0" fontId="0" fillId="0" borderId="0" xfId="0" applyAlignment="1">
      <alignment horizontal="left"/>
    </xf>
    <xf numFmtId="0" fontId="4" fillId="0" borderId="0" xfId="1"/>
    <xf numFmtId="0" fontId="3" fillId="0" borderId="0" xfId="0" applyFont="1" applyAlignment="1">
      <alignment horizontal="center" wrapText="1"/>
    </xf>
    <xf numFmtId="0" fontId="2" fillId="0" borderId="0" xfId="0" applyFont="1" applyAlignment="1">
      <alignment horizontal="center" wrapText="1"/>
    </xf>
    <xf numFmtId="0" fontId="0" fillId="0" borderId="0" xfId="0" applyFill="1" applyAlignment="1"/>
    <xf numFmtId="0" fontId="0" fillId="0" borderId="3" xfId="0" applyFont="1" applyFill="1" applyBorder="1" applyAlignment="1"/>
    <xf numFmtId="0" fontId="3" fillId="0" borderId="0" xfId="0" applyFont="1" applyBorder="1" applyAlignment="1">
      <alignment vertical="center" wrapText="1"/>
    </xf>
    <xf numFmtId="0" fontId="0" fillId="0" borderId="0" xfId="0" applyBorder="1" applyAlignment="1">
      <alignment vertical="center"/>
    </xf>
    <xf numFmtId="0" fontId="1" fillId="0" borderId="2" xfId="0" applyFont="1" applyBorder="1" applyAlignment="1">
      <alignment horizontal="left" vertical="center" wrapText="1"/>
    </xf>
    <xf numFmtId="0" fontId="0" fillId="0" borderId="0" xfId="0" applyAlignment="1">
      <alignment horizontal="left" vertical="center" wrapText="1"/>
    </xf>
    <xf numFmtId="0" fontId="0" fillId="0" borderId="1" xfId="0" applyBorder="1" applyAlignment="1">
      <alignment horizontal="left" vertical="center" wrapText="1"/>
    </xf>
    <xf numFmtId="0" fontId="0" fillId="0" borderId="0" xfId="0" applyBorder="1" applyAlignment="1">
      <alignment horizontal="left" vertical="center" wrapText="1"/>
    </xf>
    <xf numFmtId="0" fontId="0" fillId="0" borderId="2" xfId="0" applyBorder="1" applyAlignment="1">
      <alignment horizontal="left" vertical="center" wrapText="1"/>
    </xf>
    <xf numFmtId="0" fontId="1" fillId="0" borderId="1" xfId="0" applyFont="1" applyBorder="1" applyAlignment="1">
      <alignment horizontal="left" vertical="center" wrapText="1"/>
    </xf>
    <xf numFmtId="0" fontId="1" fillId="0" borderId="0" xfId="0" applyFont="1" applyAlignment="1">
      <alignment horizontal="left" vertical="center" wrapText="1"/>
    </xf>
    <xf numFmtId="0" fontId="0" fillId="0" borderId="0" xfId="0" applyAlignment="1">
      <alignment horizontal="left" vertical="center"/>
    </xf>
    <xf numFmtId="0" fontId="0" fillId="0" borderId="1" xfId="0" applyBorder="1" applyAlignment="1">
      <alignment horizontal="left" vertical="center"/>
    </xf>
    <xf numFmtId="0" fontId="0" fillId="0" borderId="0" xfId="0" applyBorder="1" applyAlignment="1">
      <alignment horizontal="left" vertical="center"/>
    </xf>
    <xf numFmtId="0" fontId="0" fillId="0" borderId="2" xfId="0" applyBorder="1" applyAlignment="1">
      <alignment horizontal="left" vertical="center"/>
    </xf>
    <xf numFmtId="0" fontId="0" fillId="0" borderId="0" xfId="0" applyFill="1" applyBorder="1" applyAlignment="1">
      <alignment horizontal="left" vertical="center"/>
    </xf>
    <xf numFmtId="0" fontId="1" fillId="0" borderId="2" xfId="0" applyFont="1" applyBorder="1" applyAlignment="1">
      <alignment horizontal="center" vertical="center" wrapText="1"/>
    </xf>
    <xf numFmtId="0" fontId="0" fillId="0" borderId="4" xfId="0" applyFont="1" applyFill="1" applyBorder="1" applyAlignment="1"/>
    <xf numFmtId="0" fontId="0" fillId="0" borderId="5" xfId="0" applyFont="1" applyFill="1" applyBorder="1" applyAlignment="1"/>
    <xf numFmtId="0" fontId="3" fillId="0" borderId="0" xfId="0" applyFont="1" applyFill="1" applyBorder="1" applyAlignment="1"/>
    <xf numFmtId="0" fontId="3" fillId="0" borderId="0" xfId="0" applyFont="1" applyFill="1" applyAlignment="1"/>
    <xf numFmtId="0" fontId="0" fillId="0" borderId="0" xfId="0" applyFill="1"/>
    <xf numFmtId="0" fontId="0" fillId="0" borderId="0" xfId="0" applyNumberFormat="1"/>
    <xf numFmtId="0" fontId="0" fillId="0" borderId="4" xfId="0" applyFont="1" applyBorder="1"/>
    <xf numFmtId="0" fontId="0" fillId="0" borderId="4" xfId="0" applyFont="1" applyFill="1" applyBorder="1"/>
    <xf numFmtId="11" fontId="0" fillId="0" borderId="0" xfId="0" applyNumberFormat="1" applyFill="1" applyBorder="1" applyAlignment="1">
      <alignment horizontal="left" vertical="center"/>
    </xf>
    <xf numFmtId="0" fontId="0" fillId="0" borderId="0" xfId="0" applyFill="1" applyAlignment="1">
      <alignment horizontal="left" vertical="center"/>
    </xf>
    <xf numFmtId="0" fontId="0" fillId="0" borderId="2" xfId="0" applyFill="1" applyBorder="1" applyAlignment="1">
      <alignment horizontal="left" vertical="center"/>
    </xf>
    <xf numFmtId="0" fontId="0" fillId="0" borderId="1" xfId="0" applyFill="1" applyBorder="1" applyAlignment="1">
      <alignment horizontal="left" vertical="center"/>
    </xf>
    <xf numFmtId="11" fontId="0" fillId="0" borderId="2" xfId="0" applyNumberFormat="1" applyFill="1" applyBorder="1" applyAlignment="1">
      <alignment horizontal="left" vertical="center"/>
    </xf>
    <xf numFmtId="3" fontId="0" fillId="0" borderId="0" xfId="0" applyNumberFormat="1"/>
    <xf numFmtId="1" fontId="0" fillId="0" borderId="0" xfId="0" applyNumberFormat="1"/>
    <xf numFmtId="20" fontId="0" fillId="0" borderId="0" xfId="0" applyNumberFormat="1"/>
    <xf numFmtId="0" fontId="1" fillId="0" borderId="0" xfId="0" applyFont="1" applyBorder="1" applyAlignment="1">
      <alignment horizontal="center" vertical="center" wrapText="1"/>
    </xf>
    <xf numFmtId="0" fontId="1" fillId="0" borderId="1" xfId="0" applyFont="1" applyBorder="1" applyAlignment="1">
      <alignment vertical="center" wrapText="1"/>
    </xf>
    <xf numFmtId="0" fontId="1" fillId="0" borderId="0" xfId="0" applyFont="1" applyBorder="1" applyAlignment="1">
      <alignment vertical="center" wrapText="1"/>
    </xf>
    <xf numFmtId="0" fontId="0" fillId="0" borderId="4" xfId="0" applyBorder="1"/>
    <xf numFmtId="0" fontId="0" fillId="0" borderId="6" xfId="0" applyBorder="1"/>
    <xf numFmtId="0" fontId="5" fillId="0" borderId="0" xfId="0" applyFont="1" applyFill="1" applyAlignment="1"/>
    <xf numFmtId="0" fontId="5" fillId="0" borderId="0" xfId="0" applyFont="1"/>
    <xf numFmtId="0" fontId="0" fillId="0" borderId="0" xfId="0" applyFill="1" applyAlignment="1">
      <alignment wrapText="1"/>
    </xf>
    <xf numFmtId="1" fontId="0" fillId="0" borderId="0" xfId="0" applyNumberFormat="1" applyAlignment="1"/>
    <xf numFmtId="0" fontId="0" fillId="0" borderId="0" xfId="0" applyNumberFormat="1" applyAlignment="1"/>
    <xf numFmtId="0" fontId="4" fillId="0" borderId="0" xfId="1" applyAlignment="1"/>
    <xf numFmtId="0" fontId="0" fillId="0" borderId="0" xfId="0" applyFont="1" applyBorder="1"/>
    <xf numFmtId="0" fontId="0" fillId="0" borderId="0" xfId="0" applyFont="1" applyFill="1" applyBorder="1" applyAlignment="1"/>
    <xf numFmtId="49" fontId="0" fillId="0" borderId="0" xfId="0" applyNumberFormat="1"/>
    <xf numFmtId="0" fontId="9" fillId="0" borderId="0" xfId="0" applyFont="1"/>
    <xf numFmtId="0" fontId="10" fillId="0" borderId="0" xfId="0" applyFont="1"/>
    <xf numFmtId="0" fontId="11" fillId="0" borderId="0" xfId="0" applyFont="1"/>
    <xf numFmtId="0" fontId="1" fillId="0" borderId="0" xfId="0" applyFont="1" applyBorder="1" applyAlignment="1">
      <alignment horizontal="left" vertical="center"/>
    </xf>
    <xf numFmtId="0" fontId="16" fillId="0" borderId="0" xfId="0" applyFont="1" applyFill="1" applyBorder="1" applyAlignment="1">
      <alignment horizontal="left" vertical="center"/>
    </xf>
    <xf numFmtId="0" fontId="16" fillId="0" borderId="0" xfId="0" applyFont="1" applyFill="1" applyAlignment="1">
      <alignment horizontal="left" vertical="center"/>
    </xf>
    <xf numFmtId="0" fontId="16" fillId="0" borderId="1" xfId="0" applyFont="1" applyFill="1" applyBorder="1" applyAlignment="1">
      <alignment horizontal="left" vertical="center"/>
    </xf>
    <xf numFmtId="0" fontId="4" fillId="0" borderId="0" xfId="1" applyFill="1"/>
    <xf numFmtId="0" fontId="4" fillId="0" borderId="0" xfId="1" applyFill="1" applyBorder="1" applyAlignment="1">
      <alignment horizontal="left" vertical="center"/>
    </xf>
    <xf numFmtId="0" fontId="6" fillId="0" borderId="0" xfId="0" applyFont="1" applyFill="1" applyAlignment="1">
      <alignment horizontal="left"/>
    </xf>
    <xf numFmtId="0" fontId="8" fillId="0" borderId="0" xfId="0" applyFont="1" applyFill="1" applyAlignment="1">
      <alignment horizontal="left"/>
    </xf>
    <xf numFmtId="0" fontId="22" fillId="0" borderId="0" xfId="0" applyFont="1" applyFill="1"/>
    <xf numFmtId="0" fontId="23" fillId="0" borderId="0" xfId="0" applyFont="1" applyFill="1"/>
    <xf numFmtId="0" fontId="12" fillId="0" borderId="8" xfId="0" applyFont="1" applyFill="1" applyBorder="1" applyAlignment="1"/>
    <xf numFmtId="0" fontId="1" fillId="0" borderId="0" xfId="0" applyFont="1" applyFill="1" applyBorder="1" applyAlignment="1">
      <alignment horizontal="left" vertical="center" wrapText="1"/>
    </xf>
    <xf numFmtId="0" fontId="1" fillId="0" borderId="2" xfId="0" applyFont="1" applyFill="1" applyBorder="1" applyAlignment="1">
      <alignment horizontal="left" vertical="center" wrapText="1"/>
    </xf>
    <xf numFmtId="0" fontId="1" fillId="0" borderId="1" xfId="0" applyFont="1" applyFill="1" applyBorder="1" applyAlignment="1">
      <alignment horizontal="left" vertical="center" wrapText="1"/>
    </xf>
    <xf numFmtId="0" fontId="1" fillId="0" borderId="0" xfId="0" applyFont="1" applyFill="1" applyAlignment="1">
      <alignment horizontal="left" vertical="center" wrapText="1"/>
    </xf>
    <xf numFmtId="0" fontId="16" fillId="0" borderId="2" xfId="0" applyFont="1" applyFill="1" applyBorder="1" applyAlignment="1">
      <alignment horizontal="left" vertical="center"/>
    </xf>
    <xf numFmtId="0" fontId="16" fillId="0" borderId="1" xfId="0" applyFont="1" applyFill="1" applyBorder="1" applyAlignment="1"/>
    <xf numFmtId="0" fontId="16" fillId="0" borderId="0" xfId="0" applyFont="1" applyFill="1" applyAlignment="1"/>
    <xf numFmtId="0" fontId="16" fillId="0" borderId="2" xfId="0" applyFont="1" applyFill="1" applyBorder="1" applyAlignment="1">
      <alignment horizontal="left" vertical="center" wrapText="1"/>
    </xf>
    <xf numFmtId="0" fontId="16" fillId="0" borderId="0" xfId="0" applyFont="1" applyFill="1" applyBorder="1" applyAlignment="1">
      <alignment horizontal="left" vertical="center" wrapText="1"/>
    </xf>
    <xf numFmtId="0" fontId="16" fillId="0" borderId="0" xfId="0" applyFont="1" applyFill="1" applyAlignment="1">
      <alignment horizontal="left" vertical="center" wrapText="1"/>
    </xf>
    <xf numFmtId="0" fontId="16" fillId="0" borderId="0" xfId="0" applyFont="1" applyFill="1"/>
    <xf numFmtId="0" fontId="16" fillId="0" borderId="1" xfId="0" applyFont="1" applyFill="1" applyBorder="1"/>
    <xf numFmtId="17" fontId="16" fillId="0" borderId="0" xfId="0" applyNumberFormat="1" applyFont="1" applyFill="1" applyAlignment="1">
      <alignment horizontal="left" vertical="center"/>
    </xf>
    <xf numFmtId="0" fontId="16" fillId="0" borderId="7" xfId="0" applyFont="1" applyFill="1" applyBorder="1" applyAlignment="1">
      <alignment horizontal="left" vertical="center"/>
    </xf>
    <xf numFmtId="0" fontId="16" fillId="0" borderId="0" xfId="0" applyFont="1" applyFill="1" applyAlignment="1">
      <alignment wrapText="1"/>
    </xf>
    <xf numFmtId="0" fontId="16" fillId="0" borderId="1" xfId="0" applyFont="1" applyFill="1" applyBorder="1" applyAlignment="1">
      <alignment horizontal="left" vertical="center" wrapText="1"/>
    </xf>
    <xf numFmtId="0" fontId="16" fillId="0" borderId="1" xfId="0" applyFont="1" applyFill="1" applyBorder="1" applyAlignment="1">
      <alignment wrapText="1"/>
    </xf>
    <xf numFmtId="0" fontId="0" fillId="0" borderId="4" xfId="0" applyNumberFormat="1" applyFont="1" applyBorder="1"/>
    <xf numFmtId="0" fontId="0" fillId="2" borderId="0" xfId="0" applyFont="1" applyFill="1" applyBorder="1" applyAlignment="1">
      <alignment horizontal="left" vertical="center"/>
    </xf>
    <xf numFmtId="17" fontId="0" fillId="0" borderId="0" xfId="0" quotePrefix="1" applyNumberFormat="1"/>
    <xf numFmtId="0" fontId="0" fillId="3" borderId="6" xfId="0" applyFont="1" applyFill="1" applyBorder="1"/>
    <xf numFmtId="0" fontId="0" fillId="3" borderId="4" xfId="0" applyFont="1" applyFill="1" applyBorder="1" applyAlignment="1">
      <alignment horizontal="left"/>
    </xf>
    <xf numFmtId="0" fontId="0" fillId="0" borderId="6" xfId="0" applyFont="1" applyBorder="1"/>
    <xf numFmtId="0" fontId="0" fillId="0" borderId="4" xfId="0" applyFont="1" applyBorder="1" applyAlignment="1">
      <alignment horizontal="left"/>
    </xf>
    <xf numFmtId="0" fontId="0" fillId="3" borderId="4" xfId="0" applyFont="1" applyFill="1" applyBorder="1"/>
    <xf numFmtId="0" fontId="1" fillId="0" borderId="0" xfId="0" applyFont="1" applyFill="1" applyBorder="1" applyAlignment="1">
      <alignment horizontal="center" vertical="center" wrapText="1"/>
    </xf>
    <xf numFmtId="0" fontId="1" fillId="0" borderId="2" xfId="0" applyFont="1" applyFill="1" applyBorder="1" applyAlignment="1">
      <alignment horizontal="center" vertical="center" wrapText="1"/>
    </xf>
    <xf numFmtId="0" fontId="1" fillId="0" borderId="1" xfId="0" applyFont="1" applyFill="1" applyBorder="1" applyAlignment="1">
      <alignment vertical="center" wrapText="1"/>
    </xf>
    <xf numFmtId="0" fontId="1" fillId="0" borderId="0" xfId="0" applyFont="1" applyFill="1" applyBorder="1" applyAlignment="1">
      <alignment vertical="center" wrapText="1"/>
    </xf>
    <xf numFmtId="0" fontId="0" fillId="0" borderId="0" xfId="0" applyFont="1" applyFill="1" applyAlignment="1">
      <alignment horizontal="left" vertical="center" wrapText="1"/>
    </xf>
    <xf numFmtId="0" fontId="0" fillId="0" borderId="1" xfId="0" applyFont="1" applyFill="1" applyBorder="1" applyAlignment="1">
      <alignment horizontal="left" vertical="center" wrapText="1"/>
    </xf>
    <xf numFmtId="0" fontId="0" fillId="0" borderId="0" xfId="0" applyFont="1" applyFill="1" applyBorder="1" applyAlignment="1">
      <alignment horizontal="left" vertical="center" wrapText="1"/>
    </xf>
    <xf numFmtId="0" fontId="0" fillId="0" borderId="2" xfId="0" applyFont="1" applyFill="1" applyBorder="1" applyAlignment="1">
      <alignment horizontal="left" vertical="center" wrapText="1"/>
    </xf>
    <xf numFmtId="0" fontId="0" fillId="0" borderId="0" xfId="0" applyFont="1" applyFill="1" applyBorder="1" applyAlignment="1">
      <alignment vertical="center"/>
    </xf>
    <xf numFmtId="0" fontId="0" fillId="0" borderId="0" xfId="0" applyFont="1" applyFill="1" applyAlignment="1">
      <alignment horizontal="left" vertical="center"/>
    </xf>
    <xf numFmtId="0" fontId="0" fillId="0" borderId="1" xfId="0" applyFont="1" applyFill="1" applyBorder="1" applyAlignment="1">
      <alignment horizontal="left" vertical="center"/>
    </xf>
    <xf numFmtId="0" fontId="0" fillId="0" borderId="0" xfId="0" applyFont="1" applyFill="1" applyBorder="1" applyAlignment="1">
      <alignment horizontal="left" vertical="center"/>
    </xf>
    <xf numFmtId="0" fontId="24" fillId="0" borderId="0" xfId="1" applyFont="1" applyFill="1" applyBorder="1" applyAlignment="1">
      <alignment horizontal="left" vertical="center"/>
    </xf>
    <xf numFmtId="0" fontId="24" fillId="0" borderId="2" xfId="1" applyFont="1" applyFill="1" applyBorder="1" applyAlignment="1">
      <alignment horizontal="left" vertical="center"/>
    </xf>
    <xf numFmtId="0" fontId="0" fillId="0" borderId="2" xfId="0" applyFont="1" applyFill="1" applyBorder="1" applyAlignment="1">
      <alignment horizontal="left" vertical="center"/>
    </xf>
    <xf numFmtId="3" fontId="0" fillId="0" borderId="0" xfId="0" applyNumberFormat="1" applyFont="1" applyFill="1" applyBorder="1" applyAlignment="1">
      <alignment horizontal="left" vertical="center"/>
    </xf>
    <xf numFmtId="0" fontId="0" fillId="0" borderId="0" xfId="0" applyFont="1" applyFill="1" applyAlignment="1"/>
    <xf numFmtId="11" fontId="0" fillId="0" borderId="0" xfId="0" applyNumberFormat="1" applyFont="1" applyFill="1" applyBorder="1" applyAlignment="1">
      <alignment horizontal="left" vertical="center"/>
    </xf>
    <xf numFmtId="0" fontId="24" fillId="0" borderId="0" xfId="1" applyFont="1" applyFill="1" applyAlignment="1">
      <alignment horizontal="left" vertical="center"/>
    </xf>
    <xf numFmtId="0" fontId="0" fillId="0" borderId="0" xfId="0" applyFont="1" applyFill="1"/>
    <xf numFmtId="16" fontId="0" fillId="0" borderId="0" xfId="0" applyNumberFormat="1" applyFont="1" applyFill="1" applyBorder="1" applyAlignment="1">
      <alignment horizontal="left" vertical="center"/>
    </xf>
    <xf numFmtId="11" fontId="0" fillId="0" borderId="0" xfId="0" applyNumberFormat="1" applyFont="1" applyFill="1" applyAlignment="1">
      <alignment horizontal="left" vertical="center"/>
    </xf>
    <xf numFmtId="3" fontId="0" fillId="0" borderId="0" xfId="0" applyNumberFormat="1" applyFont="1" applyFill="1" applyAlignment="1"/>
    <xf numFmtId="16" fontId="0" fillId="0" borderId="0" xfId="0" applyNumberFormat="1" applyFont="1" applyFill="1" applyAlignment="1"/>
    <xf numFmtId="0" fontId="0" fillId="0" borderId="0" xfId="0" applyFont="1" applyFill="1" applyAlignment="1">
      <alignment horizontal="left"/>
    </xf>
    <xf numFmtId="3" fontId="0" fillId="0" borderId="0" xfId="0" applyNumberFormat="1" applyFont="1" applyFill="1" applyAlignment="1">
      <alignment horizontal="left" vertical="center"/>
    </xf>
    <xf numFmtId="20" fontId="0" fillId="0" borderId="0" xfId="0" applyNumberFormat="1" applyFont="1" applyFill="1" applyBorder="1" applyAlignment="1">
      <alignment horizontal="left" vertical="center"/>
    </xf>
    <xf numFmtId="20" fontId="0" fillId="0" borderId="0" xfId="0" applyNumberFormat="1" applyFont="1" applyFill="1" applyAlignment="1">
      <alignment horizontal="left" vertical="center"/>
    </xf>
    <xf numFmtId="0" fontId="0" fillId="0" borderId="4" xfId="0" applyFont="1" applyFill="1" applyBorder="1" applyAlignment="1">
      <alignment horizontal="left"/>
    </xf>
    <xf numFmtId="0" fontId="24" fillId="0" borderId="2" xfId="1" applyFont="1" applyFill="1" applyBorder="1" applyAlignment="1">
      <alignment horizontal="left" vertical="center" wrapText="1"/>
    </xf>
    <xf numFmtId="0" fontId="0" fillId="0" borderId="0" xfId="0" applyFont="1" applyFill="1" applyBorder="1" applyAlignment="1">
      <alignment horizontal="left"/>
    </xf>
    <xf numFmtId="0" fontId="0" fillId="0" borderId="0" xfId="0" applyFont="1" applyFill="1" applyAlignment="1">
      <alignment horizontal="left" vertical="top"/>
    </xf>
    <xf numFmtId="0" fontId="0" fillId="0" borderId="0" xfId="0" quotePrefix="1" applyFont="1" applyFill="1" applyBorder="1" applyAlignment="1">
      <alignment horizontal="left" vertical="center"/>
    </xf>
    <xf numFmtId="0" fontId="24" fillId="0" borderId="0" xfId="1" applyFont="1" applyFill="1" applyAlignment="1">
      <alignment horizontal="left"/>
    </xf>
    <xf numFmtId="0" fontId="0" fillId="0" borderId="0" xfId="0" applyFont="1" applyFill="1" applyAlignment="1">
      <alignment horizontal="left" wrapText="1"/>
    </xf>
    <xf numFmtId="11" fontId="0" fillId="0" borderId="0" xfId="0" applyNumberFormat="1" applyFont="1" applyFill="1" applyAlignment="1">
      <alignment horizontal="left"/>
    </xf>
    <xf numFmtId="49" fontId="0" fillId="0" borderId="0" xfId="0" applyNumberFormat="1" applyFont="1" applyFill="1" applyBorder="1" applyAlignment="1">
      <alignment horizontal="left" vertical="center"/>
    </xf>
    <xf numFmtId="0" fontId="25" fillId="0" borderId="0" xfId="0" applyFont="1" applyFill="1" applyAlignment="1">
      <alignment horizontal="left"/>
    </xf>
    <xf numFmtId="0" fontId="26" fillId="0" borderId="0" xfId="0" applyFont="1" applyFill="1" applyAlignment="1">
      <alignment horizontal="left"/>
    </xf>
    <xf numFmtId="0" fontId="27" fillId="0" borderId="0" xfId="0" applyFont="1" applyFill="1" applyAlignment="1">
      <alignment horizontal="left"/>
    </xf>
    <xf numFmtId="0" fontId="29" fillId="0" borderId="0" xfId="0" applyFont="1" applyFill="1" applyAlignment="1">
      <alignment horizontal="left"/>
    </xf>
    <xf numFmtId="0" fontId="30" fillId="0" borderId="0" xfId="0" applyFont="1" applyFill="1" applyAlignment="1">
      <alignment horizontal="left" wrapText="1"/>
    </xf>
    <xf numFmtId="0" fontId="30" fillId="0" borderId="0" xfId="0" applyFont="1" applyFill="1" applyAlignment="1">
      <alignment horizontal="left"/>
    </xf>
    <xf numFmtId="0" fontId="2" fillId="0" borderId="0" xfId="0" applyFont="1" applyFill="1" applyAlignment="1">
      <alignment horizontal="left" wrapText="1"/>
    </xf>
    <xf numFmtId="0" fontId="3" fillId="0" borderId="0" xfId="0" applyFont="1" applyFill="1" applyAlignment="1">
      <alignment horizontal="left" wrapText="1"/>
    </xf>
    <xf numFmtId="0" fontId="13" fillId="0" borderId="0" xfId="0" applyFont="1" applyFill="1" applyAlignment="1">
      <alignment horizontal="center" wrapText="1"/>
    </xf>
    <xf numFmtId="0" fontId="15" fillId="0" borderId="0" xfId="0" applyFont="1" applyFill="1" applyBorder="1" applyAlignment="1">
      <alignment horizontal="center" vertical="center" wrapText="1"/>
    </xf>
    <xf numFmtId="0" fontId="15" fillId="0" borderId="2" xfId="0" applyFont="1" applyFill="1" applyBorder="1" applyAlignment="1">
      <alignment horizontal="center" vertical="center" wrapText="1"/>
    </xf>
    <xf numFmtId="0" fontId="15" fillId="0" borderId="1" xfId="0" applyFont="1" applyFill="1" applyBorder="1" applyAlignment="1">
      <alignment vertical="center" wrapText="1"/>
    </xf>
    <xf numFmtId="0" fontId="15" fillId="0" borderId="0" xfId="0" applyFont="1" applyFill="1" applyBorder="1" applyAlignment="1">
      <alignment vertical="center" wrapText="1"/>
    </xf>
    <xf numFmtId="0" fontId="14" fillId="0" borderId="0" xfId="0" applyFont="1" applyFill="1" applyAlignment="1">
      <alignment horizontal="center" wrapText="1"/>
    </xf>
    <xf numFmtId="0" fontId="15" fillId="0" borderId="1" xfId="0" applyFont="1" applyFill="1" applyBorder="1" applyAlignment="1">
      <alignment horizontal="left" vertical="center" wrapText="1"/>
    </xf>
    <xf numFmtId="0" fontId="15" fillId="0" borderId="0" xfId="0" applyFont="1" applyFill="1" applyBorder="1" applyAlignment="1">
      <alignment horizontal="left" vertical="center" wrapText="1"/>
    </xf>
    <xf numFmtId="0" fontId="15" fillId="0" borderId="0" xfId="0" applyFont="1" applyFill="1" applyAlignment="1">
      <alignment horizontal="left" vertical="center" wrapText="1"/>
    </xf>
    <xf numFmtId="0" fontId="16" fillId="0" borderId="0" xfId="0" applyFont="1" applyFill="1" applyBorder="1" applyAlignment="1">
      <alignment vertical="center"/>
    </xf>
    <xf numFmtId="0" fontId="15" fillId="0" borderId="2" xfId="0" applyFont="1" applyFill="1" applyBorder="1" applyAlignment="1">
      <alignment horizontal="left" vertical="center" wrapText="1"/>
    </xf>
    <xf numFmtId="0" fontId="24" fillId="0" borderId="0" xfId="1" applyFont="1" applyFill="1" applyBorder="1" applyAlignment="1">
      <alignment horizontal="left" vertical="center" wrapText="1"/>
    </xf>
    <xf numFmtId="0" fontId="2" fillId="0" borderId="0" xfId="0" applyFont="1" applyFill="1" applyAlignment="1">
      <alignment horizontal="center" wrapText="1"/>
    </xf>
    <xf numFmtId="0" fontId="3" fillId="0" borderId="0" xfId="0" applyFont="1" applyFill="1" applyAlignment="1">
      <alignment horizontal="center" wrapText="1"/>
    </xf>
    <xf numFmtId="0" fontId="0" fillId="0" borderId="0" xfId="0" applyFont="1" applyFill="1" applyAlignment="1">
      <alignment wrapText="1"/>
    </xf>
    <xf numFmtId="0" fontId="0" fillId="0" borderId="0" xfId="0" applyFont="1" applyFill="1" applyAlignment="1">
      <alignment vertical="center"/>
    </xf>
    <xf numFmtId="0" fontId="0" fillId="0" borderId="1" xfId="0" applyFont="1" applyFill="1" applyBorder="1" applyAlignment="1">
      <alignment horizontal="center" vertical="center"/>
    </xf>
    <xf numFmtId="0" fontId="24" fillId="0" borderId="0" xfId="1" applyFont="1" applyFill="1" applyAlignment="1"/>
    <xf numFmtId="17" fontId="16" fillId="0" borderId="0" xfId="0" applyNumberFormat="1" applyFont="1" applyFill="1" applyBorder="1" applyAlignment="1">
      <alignment horizontal="left" vertical="center"/>
    </xf>
    <xf numFmtId="0" fontId="31" fillId="0" borderId="0" xfId="0" applyFont="1" applyFill="1"/>
    <xf numFmtId="0" fontId="31" fillId="0" borderId="0" xfId="0" applyFont="1" applyFill="1" applyBorder="1" applyAlignment="1"/>
    <xf numFmtId="0" fontId="16" fillId="0" borderId="4" xfId="0" applyFont="1" applyFill="1" applyBorder="1"/>
    <xf numFmtId="0" fontId="0" fillId="0" borderId="0" xfId="0" applyFont="1" applyAlignment="1">
      <alignment horizontal="left" vertical="center" wrapText="1"/>
    </xf>
    <xf numFmtId="0" fontId="0" fillId="0" borderId="1" xfId="0" applyFont="1" applyBorder="1" applyAlignment="1">
      <alignment horizontal="left" vertical="center" wrapText="1"/>
    </xf>
    <xf numFmtId="0" fontId="0" fillId="0" borderId="0" xfId="0" applyFont="1" applyBorder="1" applyAlignment="1">
      <alignment horizontal="left" vertical="center" wrapText="1"/>
    </xf>
    <xf numFmtId="0" fontId="0" fillId="0" borderId="2" xfId="0" applyFont="1" applyBorder="1" applyAlignment="1">
      <alignment horizontal="left" vertical="center" wrapText="1"/>
    </xf>
    <xf numFmtId="0" fontId="0" fillId="0" borderId="0" xfId="0" applyFont="1" applyBorder="1" applyAlignment="1">
      <alignment vertical="center"/>
    </xf>
    <xf numFmtId="0" fontId="0" fillId="0" borderId="0" xfId="0" applyFont="1" applyAlignment="1">
      <alignment horizontal="left" vertical="center"/>
    </xf>
    <xf numFmtId="0" fontId="0" fillId="0" borderId="1" xfId="0" applyFont="1" applyBorder="1" applyAlignment="1">
      <alignment horizontal="left" vertical="center"/>
    </xf>
    <xf numFmtId="0" fontId="0" fillId="0" borderId="0" xfId="0" applyFont="1" applyBorder="1" applyAlignment="1">
      <alignment horizontal="left" vertical="center"/>
    </xf>
    <xf numFmtId="0" fontId="0" fillId="0" borderId="2" xfId="0" applyFont="1" applyBorder="1" applyAlignment="1">
      <alignment horizontal="left" vertical="center"/>
    </xf>
    <xf numFmtId="0" fontId="0" fillId="0" borderId="0" xfId="0" applyFont="1" applyAlignment="1"/>
    <xf numFmtId="11" fontId="0" fillId="0" borderId="0" xfId="0" applyNumberFormat="1" applyFont="1" applyBorder="1" applyAlignment="1">
      <alignment horizontal="left" vertical="center"/>
    </xf>
    <xf numFmtId="0" fontId="0" fillId="0" borderId="0" xfId="0" applyFont="1" applyFill="1" applyBorder="1" applyAlignment="1">
      <alignment horizontal="right" vertical="center"/>
    </xf>
    <xf numFmtId="16" fontId="0" fillId="0" borderId="0" xfId="0" quotePrefix="1" applyNumberFormat="1" applyFont="1" applyFill="1" applyBorder="1" applyAlignment="1">
      <alignment horizontal="left" vertical="center"/>
    </xf>
    <xf numFmtId="0" fontId="0" fillId="0" borderId="0" xfId="0" applyFont="1"/>
    <xf numFmtId="0" fontId="4" fillId="0" borderId="0" xfId="1" applyFill="1" applyAlignment="1"/>
    <xf numFmtId="3" fontId="0" fillId="0" borderId="0" xfId="0" applyNumberFormat="1" applyFill="1" applyBorder="1" applyAlignment="1">
      <alignment horizontal="left" vertical="center"/>
    </xf>
    <xf numFmtId="0" fontId="1" fillId="0" borderId="0" xfId="0" applyFont="1" applyFill="1" applyBorder="1" applyAlignment="1">
      <alignment horizontal="left" vertical="center"/>
    </xf>
    <xf numFmtId="11" fontId="0" fillId="0" borderId="0" xfId="0" applyNumberFormat="1" applyFill="1" applyAlignment="1">
      <alignment horizontal="left" vertical="center"/>
    </xf>
    <xf numFmtId="0" fontId="2" fillId="0" borderId="0" xfId="0" applyFont="1" applyBorder="1" applyAlignment="1">
      <alignment horizontal="center" vertical="center"/>
    </xf>
    <xf numFmtId="0" fontId="3" fillId="0" borderId="0" xfId="0" applyFont="1" applyBorder="1" applyAlignment="1">
      <alignment horizontal="center" vertical="center"/>
    </xf>
    <xf numFmtId="0" fontId="4" fillId="0" borderId="0" xfId="1" applyFill="1" applyAlignment="1">
      <alignment horizontal="left" vertical="center"/>
    </xf>
    <xf numFmtId="0" fontId="32" fillId="0" borderId="0" xfId="0" applyFont="1" applyFill="1" applyAlignment="1">
      <alignment horizontal="left" vertical="center"/>
    </xf>
    <xf numFmtId="11" fontId="0" fillId="0" borderId="0" xfId="0" applyNumberFormat="1" applyFill="1"/>
    <xf numFmtId="0" fontId="0" fillId="0" borderId="0" xfId="0" applyFill="1" applyAlignment="1">
      <alignment horizontal="left" vertical="center" wrapText="1"/>
    </xf>
    <xf numFmtId="0" fontId="0" fillId="2" borderId="0" xfId="0" applyFill="1" applyAlignment="1">
      <alignment horizontal="left" vertical="center"/>
    </xf>
    <xf numFmtId="0" fontId="6" fillId="0" borderId="0" xfId="0" applyFont="1" applyAlignment="1">
      <alignment horizontal="left" vertical="center"/>
    </xf>
    <xf numFmtId="0" fontId="6" fillId="0" borderId="0" xfId="0" applyFont="1"/>
    <xf numFmtId="0" fontId="6" fillId="4" borderId="0" xfId="0" applyFont="1" applyFill="1" applyAlignment="1">
      <alignment horizontal="left" vertical="center"/>
    </xf>
    <xf numFmtId="0" fontId="6" fillId="0" borderId="0" xfId="0" applyFont="1" applyAlignment="1">
      <alignment horizontal="left" vertical="center" wrapText="1"/>
    </xf>
    <xf numFmtId="0" fontId="33" fillId="0" borderId="0" xfId="1" applyFont="1" applyFill="1" applyBorder="1" applyAlignment="1">
      <alignment horizontal="left" vertical="center"/>
    </xf>
    <xf numFmtId="0" fontId="34" fillId="0" borderId="0" xfId="0" applyFont="1"/>
    <xf numFmtId="0" fontId="0" fillId="2" borderId="0" xfId="0" applyFont="1" applyFill="1" applyAlignment="1"/>
    <xf numFmtId="0" fontId="0" fillId="0" borderId="1" xfId="0" applyFill="1" applyBorder="1" applyAlignment="1">
      <alignment horizontal="left" vertical="center" wrapText="1"/>
    </xf>
    <xf numFmtId="0" fontId="0" fillId="0" borderId="0" xfId="0" applyFill="1" applyBorder="1" applyAlignment="1">
      <alignment horizontal="left" vertical="center" wrapText="1"/>
    </xf>
    <xf numFmtId="0" fontId="0" fillId="0" borderId="2" xfId="0" applyFill="1" applyBorder="1" applyAlignment="1">
      <alignment horizontal="left" vertical="center" wrapText="1"/>
    </xf>
    <xf numFmtId="0" fontId="0" fillId="0" borderId="0" xfId="0" applyFill="1" applyBorder="1" applyAlignment="1">
      <alignment vertical="center"/>
    </xf>
    <xf numFmtId="0" fontId="35" fillId="0" borderId="0" xfId="0" applyFont="1" applyFill="1" applyAlignment="1">
      <alignment vertical="center"/>
    </xf>
    <xf numFmtId="3" fontId="0" fillId="0" borderId="0" xfId="0" applyNumberFormat="1" applyFill="1" applyAlignment="1">
      <alignment horizontal="left" vertical="center"/>
    </xf>
    <xf numFmtId="0" fontId="35" fillId="0" borderId="0" xfId="0" applyFont="1" applyFill="1" applyAlignment="1">
      <alignment horizontal="left" vertical="center"/>
    </xf>
    <xf numFmtId="0" fontId="37" fillId="0" borderId="0" xfId="0" applyFont="1" applyAlignment="1">
      <alignment wrapText="1"/>
    </xf>
    <xf numFmtId="0" fontId="4" fillId="0" borderId="0" xfId="1" applyAlignment="1">
      <alignment horizontal="left" vertical="center"/>
    </xf>
    <xf numFmtId="0" fontId="37" fillId="0" borderId="0" xfId="0" applyFont="1" applyAlignment="1"/>
    <xf numFmtId="0" fontId="37" fillId="0" borderId="0" xfId="0" applyFont="1"/>
    <xf numFmtId="0" fontId="1" fillId="0" borderId="0" xfId="0" applyFont="1" applyBorder="1" applyAlignment="1">
      <alignment horizontal="left" vertical="center" wrapText="1"/>
    </xf>
    <xf numFmtId="0" fontId="2" fillId="0" borderId="0" xfId="0" applyFont="1" applyBorder="1" applyAlignment="1">
      <alignment horizontal="center" vertical="center" wrapText="1"/>
    </xf>
    <xf numFmtId="0" fontId="3" fillId="0" borderId="1" xfId="0" applyFont="1" applyBorder="1" applyAlignment="1">
      <alignment horizontal="center" vertical="center" wrapText="1"/>
    </xf>
    <xf numFmtId="0" fontId="3" fillId="0" borderId="0" xfId="0" applyFont="1" applyBorder="1" applyAlignment="1">
      <alignment horizontal="center" vertical="center" wrapText="1"/>
    </xf>
    <xf numFmtId="0" fontId="3" fillId="0" borderId="2" xfId="0" applyFont="1" applyBorder="1" applyAlignment="1">
      <alignment horizontal="center" vertical="center" wrapText="1"/>
    </xf>
    <xf numFmtId="0" fontId="3" fillId="0" borderId="0" xfId="0" applyFont="1" applyAlignment="1">
      <alignment horizontal="center" vertical="center" wrapText="1"/>
    </xf>
    <xf numFmtId="0" fontId="2" fillId="0" borderId="2" xfId="0" applyFont="1" applyBorder="1" applyAlignment="1">
      <alignment horizontal="center" vertical="center" wrapText="1"/>
    </xf>
    <xf numFmtId="0" fontId="2" fillId="0" borderId="0" xfId="0" applyFont="1" applyAlignment="1">
      <alignment horizontal="center" vertical="center" wrapText="1"/>
    </xf>
    <xf numFmtId="0" fontId="3" fillId="0" borderId="0" xfId="0" applyFont="1" applyFill="1" applyBorder="1" applyAlignment="1">
      <alignment horizontal="center" vertical="center" wrapText="1"/>
    </xf>
    <xf numFmtId="0" fontId="3" fillId="0" borderId="2" xfId="0" applyFont="1" applyFill="1" applyBorder="1" applyAlignment="1">
      <alignment horizontal="center" vertical="center" wrapText="1"/>
    </xf>
    <xf numFmtId="0" fontId="2" fillId="0" borderId="0" xfId="0" applyFont="1" applyFill="1" applyBorder="1" applyAlignment="1">
      <alignment horizontal="center" vertical="center" wrapText="1"/>
    </xf>
    <xf numFmtId="0" fontId="3" fillId="0" borderId="1" xfId="0" applyFont="1" applyFill="1" applyBorder="1" applyAlignment="1">
      <alignment horizontal="center" vertical="center" wrapText="1"/>
    </xf>
    <xf numFmtId="0" fontId="3" fillId="0" borderId="0" xfId="0" applyFont="1" applyFill="1" applyAlignment="1">
      <alignment horizontal="center" vertical="center" wrapText="1"/>
    </xf>
    <xf numFmtId="0" fontId="2" fillId="0" borderId="0" xfId="0" applyFont="1" applyFill="1" applyAlignment="1">
      <alignment horizontal="center" vertical="center" wrapText="1"/>
    </xf>
    <xf numFmtId="0" fontId="3" fillId="0" borderId="0" xfId="0" applyFont="1" applyFill="1" applyBorder="1" applyAlignment="1">
      <alignment horizontal="left" vertical="center" wrapText="1"/>
    </xf>
    <xf numFmtId="0" fontId="3" fillId="0" borderId="2" xfId="0" applyFont="1" applyFill="1" applyBorder="1" applyAlignment="1">
      <alignment horizontal="left" vertical="center" wrapText="1"/>
    </xf>
    <xf numFmtId="0" fontId="3" fillId="0" borderId="1" xfId="0" applyFont="1" applyFill="1" applyBorder="1" applyAlignment="1">
      <alignment horizontal="left" vertical="center" wrapText="1"/>
    </xf>
    <xf numFmtId="0" fontId="3" fillId="0" borderId="0" xfId="0" applyFont="1" applyFill="1" applyAlignment="1">
      <alignment horizontal="left" vertical="center" wrapText="1"/>
    </xf>
    <xf numFmtId="0" fontId="2" fillId="0" borderId="1" xfId="0" applyFont="1" applyFill="1" applyBorder="1" applyAlignment="1">
      <alignment horizontal="left" vertical="center" wrapText="1"/>
    </xf>
    <xf numFmtId="0" fontId="2" fillId="0" borderId="0" xfId="0" applyFont="1" applyFill="1" applyBorder="1" applyAlignment="1">
      <alignment horizontal="left" vertical="center" wrapText="1"/>
    </xf>
    <xf numFmtId="0" fontId="2" fillId="0" borderId="0" xfId="0" applyFont="1" applyFill="1" applyAlignment="1">
      <alignment horizontal="left" vertical="center" wrapText="1"/>
    </xf>
    <xf numFmtId="0" fontId="14" fillId="0" borderId="0" xfId="0" applyFont="1" applyFill="1" applyBorder="1" applyAlignment="1">
      <alignment horizontal="center" vertical="center" wrapText="1"/>
    </xf>
    <xf numFmtId="0" fontId="14" fillId="0" borderId="2" xfId="0" applyFont="1" applyFill="1" applyBorder="1" applyAlignment="1">
      <alignment horizontal="center" vertical="center" wrapText="1"/>
    </xf>
    <xf numFmtId="0" fontId="14" fillId="0" borderId="1" xfId="0" applyFont="1" applyFill="1" applyBorder="1" applyAlignment="1">
      <alignment horizontal="center" vertical="center" wrapText="1"/>
    </xf>
    <xf numFmtId="0" fontId="14" fillId="0" borderId="0" xfId="0" applyFont="1" applyFill="1" applyAlignment="1">
      <alignment horizontal="center" vertical="center" wrapText="1"/>
    </xf>
    <xf numFmtId="0" fontId="13" fillId="0" borderId="0" xfId="0" applyFont="1" applyFill="1" applyBorder="1" applyAlignment="1">
      <alignment horizontal="center" vertical="center" wrapText="1"/>
    </xf>
    <xf numFmtId="0" fontId="13" fillId="0" borderId="0" xfId="0" applyFont="1" applyFill="1" applyAlignment="1">
      <alignment horizontal="center" vertical="center" wrapText="1"/>
    </xf>
    <xf numFmtId="3" fontId="35" fillId="0" borderId="0" xfId="0" applyNumberFormat="1" applyFont="1" applyAlignment="1">
      <alignment wrapText="1"/>
    </xf>
    <xf numFmtId="0" fontId="38" fillId="5" borderId="0" xfId="0" applyFont="1" applyFill="1" applyAlignment="1"/>
    <xf numFmtId="0" fontId="39" fillId="0" borderId="0" xfId="0" applyFont="1" applyAlignment="1">
      <alignment wrapText="1"/>
    </xf>
    <xf numFmtId="3" fontId="39" fillId="0" borderId="0" xfId="0" applyNumberFormat="1" applyFont="1" applyAlignment="1">
      <alignment wrapText="1"/>
    </xf>
    <xf numFmtId="11" fontId="0" fillId="0" borderId="0" xfId="0" applyNumberFormat="1" applyAlignment="1">
      <alignment horizontal="left" vertical="center"/>
    </xf>
    <xf numFmtId="0" fontId="0" fillId="0" borderId="0" xfId="0" applyAlignment="1">
      <alignment horizontal="left" vertical="top"/>
    </xf>
    <xf numFmtId="11" fontId="0" fillId="0" borderId="0" xfId="0" applyNumberFormat="1" applyAlignment="1">
      <alignment horizontal="left" vertical="top"/>
    </xf>
    <xf numFmtId="0" fontId="18" fillId="0" borderId="0" xfId="0" applyFont="1" applyAlignment="1">
      <alignment horizontal="left" vertical="center"/>
    </xf>
    <xf numFmtId="0" fontId="40" fillId="0" borderId="0" xfId="0" applyFont="1" applyAlignment="1">
      <alignment horizontal="right" vertical="center"/>
    </xf>
    <xf numFmtId="11" fontId="41" fillId="0" borderId="0" xfId="0" applyNumberFormat="1" applyFont="1" applyAlignment="1">
      <alignment horizontal="right" vertical="center"/>
    </xf>
    <xf numFmtId="0" fontId="41" fillId="0" borderId="0" xfId="0" applyFont="1" applyAlignment="1">
      <alignment horizontal="right" vertical="center"/>
    </xf>
    <xf numFmtId="0" fontId="40" fillId="0" borderId="9" xfId="0" applyFont="1" applyBorder="1" applyAlignment="1">
      <alignment horizontal="right" vertical="center"/>
    </xf>
    <xf numFmtId="11" fontId="41" fillId="0" borderId="9" xfId="0" applyNumberFormat="1" applyFont="1" applyBorder="1" applyAlignment="1">
      <alignment horizontal="right" vertical="center"/>
    </xf>
    <xf numFmtId="11" fontId="41" fillId="0" borderId="0" xfId="0" applyNumberFormat="1" applyFont="1" applyAlignment="1">
      <alignment horizontal="center" vertical="center"/>
    </xf>
    <xf numFmtId="11" fontId="0" fillId="0" borderId="0" xfId="0" applyNumberFormat="1"/>
    <xf numFmtId="0" fontId="21" fillId="0" borderId="0" xfId="0" applyFont="1" applyAlignment="1">
      <alignment horizontal="center"/>
    </xf>
    <xf numFmtId="2" fontId="21" fillId="0" borderId="0" xfId="0" applyNumberFormat="1" applyFont="1" applyAlignment="1">
      <alignment horizontal="center"/>
    </xf>
    <xf numFmtId="164" fontId="21" fillId="0" borderId="0" xfId="0" applyNumberFormat="1" applyFont="1" applyAlignment="1">
      <alignment horizontal="center"/>
    </xf>
    <xf numFmtId="2" fontId="0" fillId="0" borderId="0" xfId="0" applyNumberFormat="1"/>
    <xf numFmtId="0" fontId="32" fillId="0" borderId="0" xfId="0" applyFont="1"/>
    <xf numFmtId="0" fontId="42" fillId="0" borderId="2" xfId="0" applyFont="1" applyBorder="1" applyAlignment="1">
      <alignment horizontal="center"/>
    </xf>
    <xf numFmtId="0" fontId="32" fillId="0" borderId="11" xfId="0" applyFont="1" applyBorder="1"/>
    <xf numFmtId="0" fontId="32" fillId="6" borderId="11" xfId="0" applyFont="1" applyFill="1" applyBorder="1"/>
    <xf numFmtId="0" fontId="0" fillId="3" borderId="6" xfId="0" applyFill="1" applyBorder="1"/>
    <xf numFmtId="0" fontId="0" fillId="3" borderId="4" xfId="0" applyFill="1" applyBorder="1" applyAlignment="1">
      <alignment horizontal="left"/>
    </xf>
    <xf numFmtId="0" fontId="0" fillId="3" borderId="4" xfId="0" applyFill="1" applyBorder="1"/>
    <xf numFmtId="1" fontId="0" fillId="3" borderId="4" xfId="0" applyNumberFormat="1" applyFill="1" applyBorder="1"/>
    <xf numFmtId="0" fontId="4" fillId="3" borderId="4" xfId="1" applyFill="1" applyBorder="1"/>
    <xf numFmtId="0" fontId="0" fillId="3" borderId="10" xfId="0" applyFill="1" applyBorder="1"/>
    <xf numFmtId="0" fontId="0" fillId="0" borderId="4" xfId="0" applyBorder="1" applyAlignment="1">
      <alignment horizontal="left"/>
    </xf>
    <xf numFmtId="1" fontId="0" fillId="0" borderId="4" xfId="0" applyNumberFormat="1" applyBorder="1"/>
    <xf numFmtId="0" fontId="0" fillId="0" borderId="10" xfId="0" applyBorder="1"/>
    <xf numFmtId="0" fontId="1" fillId="0" borderId="0" xfId="0" applyFont="1" applyBorder="1" applyAlignment="1">
      <alignment horizontal="left" vertical="center" wrapText="1"/>
    </xf>
    <xf numFmtId="0" fontId="2" fillId="0" borderId="0" xfId="0" applyFont="1" applyBorder="1" applyAlignment="1">
      <alignment horizontal="center" vertical="center" wrapText="1"/>
    </xf>
    <xf numFmtId="0" fontId="3" fillId="0" borderId="0" xfId="0" applyFont="1" applyBorder="1" applyAlignment="1">
      <alignment horizontal="center" vertical="center" wrapText="1"/>
    </xf>
    <xf numFmtId="0" fontId="32" fillId="0" borderId="0" xfId="0" applyFont="1" applyFill="1"/>
    <xf numFmtId="0" fontId="32" fillId="0" borderId="0" xfId="0" applyFont="1" applyAlignment="1">
      <alignment horizontal="left" vertical="center"/>
    </xf>
    <xf numFmtId="0" fontId="32" fillId="0" borderId="0" xfId="0" applyFont="1" applyAlignment="1">
      <alignment horizontal="left"/>
    </xf>
    <xf numFmtId="0" fontId="16" fillId="0" borderId="0" xfId="0" applyFont="1" applyFill="1" applyBorder="1" applyAlignment="1"/>
    <xf numFmtId="0" fontId="16" fillId="0" borderId="0" xfId="0" applyFont="1" applyFill="1" applyBorder="1"/>
    <xf numFmtId="0" fontId="36" fillId="0" borderId="0" xfId="0" applyFont="1" applyFill="1" applyAlignment="1"/>
    <xf numFmtId="0" fontId="36" fillId="0" borderId="0" xfId="0" applyFont="1" applyFill="1"/>
    <xf numFmtId="0" fontId="16" fillId="2" borderId="0" xfId="0" applyFont="1" applyFill="1" applyAlignment="1">
      <alignment horizontal="left" vertical="center"/>
    </xf>
    <xf numFmtId="0" fontId="16" fillId="2" borderId="1" xfId="0" applyFont="1" applyFill="1" applyBorder="1" applyAlignment="1">
      <alignment horizontal="left" vertical="center"/>
    </xf>
    <xf numFmtId="0" fontId="16" fillId="2" borderId="0" xfId="0" applyFont="1" applyFill="1" applyBorder="1" applyAlignment="1">
      <alignment horizontal="left" vertical="center"/>
    </xf>
    <xf numFmtId="0" fontId="16" fillId="2" borderId="2" xfId="0" applyFont="1" applyFill="1" applyBorder="1" applyAlignment="1">
      <alignment horizontal="left" vertical="center"/>
    </xf>
    <xf numFmtId="0" fontId="16" fillId="2" borderId="0" xfId="0" applyFont="1" applyFill="1" applyAlignment="1"/>
    <xf numFmtId="0" fontId="31" fillId="2" borderId="0" xfId="0" applyFont="1" applyFill="1"/>
    <xf numFmtId="0" fontId="31" fillId="2" borderId="0" xfId="0" applyFont="1" applyFill="1" applyBorder="1" applyAlignment="1"/>
    <xf numFmtId="0" fontId="0" fillId="2" borderId="1" xfId="0" applyFont="1" applyFill="1" applyBorder="1" applyAlignment="1">
      <alignment horizontal="left" vertical="center"/>
    </xf>
    <xf numFmtId="0" fontId="32" fillId="0" borderId="0" xfId="0" applyFont="1" applyFill="1" applyAlignment="1"/>
    <xf numFmtId="0" fontId="43" fillId="0" borderId="0" xfId="0" applyFont="1" applyAlignment="1">
      <alignment horizontal="left" vertical="center"/>
    </xf>
    <xf numFmtId="0" fontId="0" fillId="0" borderId="0" xfId="0" applyFill="1" applyAlignment="1">
      <alignment horizontal="left" vertical="top"/>
    </xf>
    <xf numFmtId="0" fontId="0" fillId="0" borderId="0" xfId="0" applyFont="1" applyFill="1" applyBorder="1" applyAlignment="1">
      <alignment horizontal="center" vertical="center"/>
    </xf>
    <xf numFmtId="0" fontId="3" fillId="0" borderId="0" xfId="0" applyFont="1" applyFill="1" applyBorder="1" applyAlignment="1">
      <alignment horizontal="center" vertical="center" wrapText="1"/>
    </xf>
    <xf numFmtId="0" fontId="3" fillId="0" borderId="2" xfId="0" applyFont="1" applyFill="1" applyBorder="1" applyAlignment="1">
      <alignment horizontal="center" vertical="center" wrapText="1"/>
    </xf>
    <xf numFmtId="0" fontId="2" fillId="0" borderId="1" xfId="0" applyFont="1" applyFill="1" applyBorder="1" applyAlignment="1">
      <alignment horizontal="center" vertical="center" wrapText="1"/>
    </xf>
    <xf numFmtId="0" fontId="2" fillId="0" borderId="0" xfId="0" applyFont="1" applyFill="1" applyBorder="1" applyAlignment="1">
      <alignment horizontal="center" vertical="center" wrapText="1"/>
    </xf>
    <xf numFmtId="0" fontId="3" fillId="0" borderId="1" xfId="0" applyFont="1" applyFill="1" applyBorder="1" applyAlignment="1">
      <alignment horizontal="center" vertical="center" wrapText="1"/>
    </xf>
    <xf numFmtId="0" fontId="3" fillId="0" borderId="0" xfId="0" applyFont="1" applyFill="1" applyAlignment="1">
      <alignment horizontal="center" vertical="center" wrapText="1"/>
    </xf>
    <xf numFmtId="0" fontId="2" fillId="0" borderId="0" xfId="0" applyFont="1" applyFill="1" applyAlignment="1">
      <alignment horizontal="center" vertical="center" wrapText="1"/>
    </xf>
    <xf numFmtId="0" fontId="2" fillId="0" borderId="2" xfId="0" applyFont="1" applyFill="1" applyBorder="1" applyAlignment="1">
      <alignment horizontal="center" vertical="center" wrapText="1"/>
    </xf>
    <xf numFmtId="0" fontId="2" fillId="0" borderId="1" xfId="0" applyFont="1" applyFill="1" applyBorder="1" applyAlignment="1">
      <alignment horizontal="left" vertical="center" wrapText="1"/>
    </xf>
    <xf numFmtId="0" fontId="2" fillId="0" borderId="0" xfId="0" applyFont="1" applyFill="1" applyBorder="1" applyAlignment="1">
      <alignment horizontal="left" vertical="center" wrapText="1"/>
    </xf>
    <xf numFmtId="0" fontId="2" fillId="0" borderId="2" xfId="0" applyFont="1" applyFill="1" applyBorder="1" applyAlignment="1">
      <alignment horizontal="left" vertical="center" wrapText="1"/>
    </xf>
    <xf numFmtId="0" fontId="2" fillId="0" borderId="0" xfId="0" applyFont="1" applyFill="1" applyAlignment="1">
      <alignment horizontal="left" vertical="center" wrapText="1"/>
    </xf>
    <xf numFmtId="0" fontId="3" fillId="0" borderId="0" xfId="0" applyFont="1" applyFill="1" applyBorder="1" applyAlignment="1">
      <alignment horizontal="left" vertical="center" wrapText="1"/>
    </xf>
    <xf numFmtId="0" fontId="3" fillId="0" borderId="2" xfId="0" applyFont="1" applyFill="1" applyBorder="1" applyAlignment="1">
      <alignment horizontal="left" vertical="center" wrapText="1"/>
    </xf>
    <xf numFmtId="0" fontId="3" fillId="0" borderId="1" xfId="0" applyFont="1" applyFill="1" applyBorder="1" applyAlignment="1">
      <alignment horizontal="left" vertical="center" wrapText="1"/>
    </xf>
    <xf numFmtId="0" fontId="3" fillId="0" borderId="0" xfId="0" applyFont="1" applyFill="1" applyAlignment="1">
      <alignment horizontal="left" vertical="center" wrapText="1"/>
    </xf>
    <xf numFmtId="0" fontId="13" fillId="0" borderId="1" xfId="0" applyFont="1" applyFill="1" applyBorder="1" applyAlignment="1">
      <alignment horizontal="center" vertical="center" wrapText="1"/>
    </xf>
    <xf numFmtId="0" fontId="13" fillId="0" borderId="0" xfId="0" applyFont="1" applyFill="1" applyBorder="1" applyAlignment="1">
      <alignment horizontal="center" vertical="center" wrapText="1"/>
    </xf>
    <xf numFmtId="0" fontId="13" fillId="0" borderId="2" xfId="0" applyFont="1" applyFill="1" applyBorder="1" applyAlignment="1">
      <alignment horizontal="center" vertical="center" wrapText="1"/>
    </xf>
    <xf numFmtId="0" fontId="13" fillId="0" borderId="0" xfId="0" applyFont="1" applyFill="1" applyAlignment="1">
      <alignment horizontal="center" vertical="center" wrapText="1"/>
    </xf>
    <xf numFmtId="0" fontId="14" fillId="0" borderId="0" xfId="0" applyFont="1" applyFill="1" applyBorder="1" applyAlignment="1">
      <alignment horizontal="center" vertical="center" wrapText="1"/>
    </xf>
    <xf numFmtId="0" fontId="14" fillId="0" borderId="2" xfId="0" applyFont="1" applyFill="1" applyBorder="1" applyAlignment="1">
      <alignment horizontal="center" vertical="center" wrapText="1"/>
    </xf>
    <xf numFmtId="0" fontId="14" fillId="0" borderId="1" xfId="0" applyFont="1" applyFill="1" applyBorder="1" applyAlignment="1">
      <alignment horizontal="center" vertical="center" wrapText="1"/>
    </xf>
    <xf numFmtId="0" fontId="14" fillId="0" borderId="0" xfId="0" applyFont="1" applyFill="1" applyAlignment="1">
      <alignment horizontal="center" vertical="center" wrapText="1"/>
    </xf>
    <xf numFmtId="0" fontId="3" fillId="0" borderId="1" xfId="0" applyFont="1" applyBorder="1" applyAlignment="1">
      <alignment horizontal="center" vertical="center" wrapText="1"/>
    </xf>
    <xf numFmtId="0" fontId="3" fillId="0" borderId="0" xfId="0" applyFont="1" applyBorder="1" applyAlignment="1">
      <alignment horizontal="center" vertical="center" wrapText="1"/>
    </xf>
    <xf numFmtId="0" fontId="3" fillId="0" borderId="2" xfId="0" applyFont="1" applyBorder="1" applyAlignment="1">
      <alignment horizontal="center" vertical="center" wrapText="1"/>
    </xf>
    <xf numFmtId="0" fontId="2" fillId="0" borderId="1" xfId="0" applyFont="1" applyBorder="1" applyAlignment="1">
      <alignment horizontal="center" vertical="center" wrapText="1"/>
    </xf>
    <xf numFmtId="0" fontId="2" fillId="0" borderId="0" xfId="0" applyFont="1" applyBorder="1" applyAlignment="1">
      <alignment horizontal="center" vertical="center" wrapText="1"/>
    </xf>
    <xf numFmtId="0" fontId="2" fillId="0" borderId="2" xfId="0" applyFont="1" applyBorder="1" applyAlignment="1">
      <alignment horizontal="center" vertical="center" wrapText="1"/>
    </xf>
    <xf numFmtId="0" fontId="2" fillId="0" borderId="0" xfId="0" applyFont="1" applyAlignment="1">
      <alignment horizontal="center" vertical="center" wrapText="1"/>
    </xf>
    <xf numFmtId="0" fontId="3" fillId="0" borderId="0" xfId="0" applyFont="1" applyAlignment="1">
      <alignment horizontal="center" vertical="center" wrapText="1"/>
    </xf>
  </cellXfs>
  <cellStyles count="2">
    <cellStyle name="Hyperlink" xfId="1" builtinId="8"/>
    <cellStyle name="Normal" xfId="0" builtinId="0"/>
  </cellStyles>
  <dxfs count="14">
    <dxf>
      <numFmt numFmtId="0" formatCode="General"/>
    </dxf>
    <dxf>
      <numFmt numFmtId="1" formatCode="0"/>
    </dxf>
    <dxf>
      <numFmt numFmtId="0" formatCode="General"/>
    </dxf>
    <dxf>
      <alignment horizontal="left" vertical="bottom" textRotation="0" wrapText="0" indent="0" justifyLastLine="0" shrinkToFit="0" readingOrder="0"/>
    </dxf>
    <dxf>
      <numFmt numFmtId="0" formatCode="General"/>
    </dxf>
    <dxf>
      <alignment horizontal="left" vertical="bottom" textRotation="0" wrapText="0" indent="0" justifyLastLine="0" shrinkToFit="0" readingOrder="0"/>
    </dxf>
    <dxf>
      <fill>
        <patternFill patternType="none">
          <fgColor indexed="64"/>
          <bgColor indexed="65"/>
        </patternFill>
      </fill>
      <alignment horizontal="general" vertical="bottom" textRotation="0" wrapText="0" indent="0" justifyLastLine="0" shrinkToFit="0" readingOrder="0"/>
    </dxf>
    <dxf>
      <fill>
        <patternFill patternType="none">
          <fgColor indexed="64"/>
          <bgColor indexed="65"/>
        </patternFill>
      </fill>
      <alignment horizontal="general" vertical="bottom" textRotation="0" wrapText="0" indent="0" justifyLastLine="0" shrinkToFit="0" readingOrder="0"/>
    </dxf>
    <dxf>
      <fill>
        <patternFill patternType="none">
          <fgColor indexed="64"/>
          <bgColor indexed="65"/>
        </patternFill>
      </fill>
      <alignment horizontal="general" vertical="bottom" textRotation="0" wrapText="0" indent="0" justifyLastLine="0" shrinkToFit="0" readingOrder="0"/>
    </dxf>
    <dxf>
      <fill>
        <patternFill patternType="none">
          <fgColor indexed="64"/>
          <bgColor indexed="65"/>
        </patternFill>
      </fill>
      <alignment horizontal="general" vertical="bottom" textRotation="0" wrapText="0" indent="0" justifyLastLine="0" shrinkToFit="0" readingOrder="0"/>
    </dxf>
    <dxf>
      <fill>
        <patternFill patternType="none">
          <fgColor indexed="64"/>
          <bgColor indexed="65"/>
        </patternFill>
      </fill>
      <alignment horizontal="general" vertical="bottom" textRotation="0" wrapText="0" indent="0" justifyLastLine="0" shrinkToFit="0" readingOrder="0"/>
    </dxf>
    <dxf>
      <fill>
        <patternFill patternType="none">
          <fgColor indexed="64"/>
          <bgColor indexed="65"/>
        </patternFill>
      </fill>
      <alignment horizontal="general" vertical="bottom" textRotation="0" wrapText="0" indent="0" justifyLastLine="0" shrinkToFit="0" readingOrder="0"/>
    </dxf>
    <dxf>
      <fill>
        <patternFill patternType="none">
          <fgColor indexed="64"/>
          <bgColor indexed="65"/>
        </patternFill>
      </fill>
      <alignment horizontal="general" vertical="bottom" textRotation="0" wrapText="0" indent="0" justifyLastLine="0" shrinkToFit="0" readingOrder="0"/>
    </dxf>
    <dxf>
      <font>
        <b/>
        <i val="0"/>
        <strike val="0"/>
        <condense val="0"/>
        <extend val="0"/>
        <outline val="0"/>
        <shadow val="0"/>
        <u val="none"/>
        <vertAlign val="baseline"/>
        <sz val="14"/>
        <color theme="1"/>
        <name val="Calibri"/>
        <family val="2"/>
        <scheme val="minor"/>
      </font>
      <alignment horizontal="general" vertical="bottom" textRotation="0" wrapText="1"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4.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3.xml"/><Relationship Id="rId2" Type="http://schemas.openxmlformats.org/officeDocument/2006/relationships/worksheet" Target="worksheets/sheet2.xml"/><Relationship Id="rId16" Type="http://schemas.openxmlformats.org/officeDocument/2006/relationships/externalLink" Target="externalLinks/externalLink2.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externalLink" Target="externalLinks/externalLink1.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externalLink" Target="externalLinks/externalLink5.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https://uob-my.sharepoint.com/personal/hi19359_bristol_ac_uk/Documents/Matt's%20systematic%20review/data_extraction%20self-copy.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https://uob-my.sharepoint.com/personal/ml16847_bristol_ac_uk/Documents/001_projects/005_systematic_review/analysis/data_extraction_Luke.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ml16847/Library/Containers/com.apple.mail/Data/Library/Mail%20Downloads/2B1B9C7D-F1FC-4988-B65A-1CDA82E0D314/data_extraction_Luke_done.xlsx" TargetMode="External"/></Relationships>
</file>

<file path=xl/externalLinks/_rels/externalLink4.xml.rels><?xml version="1.0" encoding="UTF-8" standalone="yes"?>
<Relationships xmlns="http://schemas.openxmlformats.org/package/2006/relationships"><Relationship Id="rId2" Type="http://schemas.microsoft.com/office/2019/04/relationships/externalLinkLongPath" Target="https://uob-my.sharepoint.com/Users/ml16847/Library/Containers/com.microsoft.Excel/Data/Documents/Users/ml16847/Library/Containers/com.microsoft.Excel/Data/Documents/C:/Users/kw8985/OneDrive%20-%20University%20of%20Bristol/Migrated%20O%20Drive/Post-Doc/Work/Reviews%20and%20editorials/Matthew%20-%20Systematic%20Review/data_extraction_15?67466504" TargetMode="External"/><Relationship Id="rId1" Type="http://schemas.openxmlformats.org/officeDocument/2006/relationships/externalLinkPath" Target="file:///67466504/data_extraction_15"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https://uob-my.sharepoint.com/personal/ml16847_bristol_ac_uk/Documents/001_projects/005_systematic_review/analysis/data_extraction_wenxin.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ADME"/>
      <sheetName val="Autofill-data"/>
      <sheetName val="Exposure_GWASs"/>
      <sheetName val="Outcome_GWASs"/>
      <sheetName val="Wenxin"/>
      <sheetName val="Charlie"/>
      <sheetName val="Nance"/>
      <sheetName val="Steph"/>
      <sheetName val="Kaitlin"/>
      <sheetName val="Matt"/>
      <sheetName val="Luke"/>
      <sheetName val="TomB"/>
      <sheetName val="Si"/>
      <sheetName val="data_extraction self-copy"/>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ADME"/>
      <sheetName val="Autofill-data"/>
      <sheetName val="Exposure_GWASs"/>
      <sheetName val="Outcome_GWASs"/>
      <sheetName val="Luke"/>
      <sheetName val="Matt"/>
      <sheetName val="Kaitlin"/>
      <sheetName val="Wenxin"/>
      <sheetName val="Charlie"/>
      <sheetName val="Nance"/>
      <sheetName val="Steph"/>
      <sheetName val="TomB"/>
      <sheetName val="Si"/>
    </sheetNames>
    <sheetDataSet>
      <sheetData sheetId="0" refreshError="1"/>
      <sheetData sheetId="1" refreshError="1"/>
      <sheetData sheetId="2" refreshError="1">
        <row r="1">
          <cell r="C1" t="str">
            <v>Ref</v>
          </cell>
          <cell r="F1" t="str">
            <v>N</v>
          </cell>
          <cell r="G1" t="str">
            <v>Phenotype</v>
          </cell>
          <cell r="S1" t="str">
            <v>SNPs</v>
          </cell>
        </row>
        <row r="2">
          <cell r="C2" t="str">
            <v>Current study</v>
          </cell>
          <cell r="F2" t="str">
            <v>Manually fill</v>
          </cell>
          <cell r="G2" t="str">
            <v>Manually fill</v>
          </cell>
          <cell r="S2" t="str">
            <v>Manually fill</v>
          </cell>
        </row>
        <row r="3">
          <cell r="C3" t="str">
            <v>Not discussed</v>
          </cell>
          <cell r="F3" t="str">
            <v>NA</v>
          </cell>
          <cell r="G3" t="str">
            <v>NA</v>
          </cell>
          <cell r="S3" t="str">
            <v>NA</v>
          </cell>
        </row>
        <row r="4">
          <cell r="C4" t="str">
            <v>Locke 2015 BMI All ancestries both</v>
          </cell>
          <cell r="F4">
            <v>339224</v>
          </cell>
          <cell r="G4" t="str">
            <v>BMI</v>
          </cell>
          <cell r="S4">
            <v>97</v>
          </cell>
        </row>
        <row r="5">
          <cell r="C5" t="str">
            <v>Locke 2015 BMI European adults both</v>
          </cell>
          <cell r="F5">
            <v>322154</v>
          </cell>
          <cell r="G5" t="str">
            <v>BMI</v>
          </cell>
          <cell r="S5">
            <v>77</v>
          </cell>
        </row>
        <row r="6">
          <cell r="C6" t="str">
            <v>Locke 2015 BMI European men men</v>
          </cell>
          <cell r="F6">
            <v>152893</v>
          </cell>
          <cell r="G6" t="str">
            <v>BMI</v>
          </cell>
          <cell r="S6">
            <v>30</v>
          </cell>
        </row>
        <row r="7">
          <cell r="C7" t="str">
            <v>Locke 2015 BMI European population-based studies both</v>
          </cell>
          <cell r="F7">
            <v>209521</v>
          </cell>
          <cell r="G7" t="str">
            <v>BMI</v>
          </cell>
          <cell r="S7">
            <v>46</v>
          </cell>
        </row>
        <row r="8">
          <cell r="C8" t="str">
            <v>Locke 2015 BMI European women women</v>
          </cell>
          <cell r="F8">
            <v>171977</v>
          </cell>
          <cell r="G8" t="str">
            <v>BMI</v>
          </cell>
          <cell r="S8">
            <v>38</v>
          </cell>
        </row>
        <row r="9">
          <cell r="C9" t="str">
            <v>Shungin 2015 HIP All ancestries both</v>
          </cell>
          <cell r="F9">
            <v>227408</v>
          </cell>
          <cell r="G9" t="str">
            <v>HIP</v>
          </cell>
          <cell r="S9">
            <v>7</v>
          </cell>
        </row>
        <row r="10">
          <cell r="C10" t="str">
            <v>Shungin 2015 HIP All ancestries men men</v>
          </cell>
          <cell r="F10">
            <v>100371</v>
          </cell>
          <cell r="G10" t="str">
            <v>HIP</v>
          </cell>
          <cell r="S10">
            <v>2</v>
          </cell>
        </row>
        <row r="11">
          <cell r="C11" t="str">
            <v>Shungin 2015 HIP All ancestries women women</v>
          </cell>
          <cell r="F11">
            <v>125106</v>
          </cell>
          <cell r="G11" t="str">
            <v>HIP</v>
          </cell>
          <cell r="S11">
            <v>2</v>
          </cell>
        </row>
        <row r="12">
          <cell r="C12" t="str">
            <v>Shungin 2015 HIP European adults both</v>
          </cell>
          <cell r="F12">
            <v>213019</v>
          </cell>
          <cell r="G12" t="str">
            <v>HIP</v>
          </cell>
          <cell r="S12">
            <v>7</v>
          </cell>
        </row>
        <row r="13">
          <cell r="C13" t="str">
            <v>Shungin 2015 HIP European men men</v>
          </cell>
          <cell r="F13">
            <v>94778</v>
          </cell>
          <cell r="G13" t="str">
            <v>HIP</v>
          </cell>
        </row>
        <row r="14">
          <cell r="C14" t="str">
            <v>Shungin 2015 HIP European women women</v>
          </cell>
          <cell r="F14">
            <v>118522</v>
          </cell>
          <cell r="G14" t="str">
            <v>HIP</v>
          </cell>
          <cell r="S14">
            <v>2</v>
          </cell>
        </row>
        <row r="15">
          <cell r="C15" t="str">
            <v>Shungin 2015 HIPadjBMI All ancestries both</v>
          </cell>
          <cell r="F15">
            <v>225421</v>
          </cell>
          <cell r="G15" t="str">
            <v>HIPadjBMI</v>
          </cell>
          <cell r="S15">
            <v>13</v>
          </cell>
        </row>
        <row r="16">
          <cell r="C16" t="str">
            <v>Shungin 2015 HIPadjBMI All ancestries men men</v>
          </cell>
          <cell r="F16">
            <v>99546</v>
          </cell>
          <cell r="G16" t="str">
            <v>HIPadjBMI</v>
          </cell>
          <cell r="S16">
            <v>2</v>
          </cell>
        </row>
        <row r="17">
          <cell r="C17" t="str">
            <v>Shungin 2015 HIPadjBMI All ancestries women women</v>
          </cell>
          <cell r="F17">
            <v>123871</v>
          </cell>
          <cell r="G17" t="str">
            <v>HIPadjBMI</v>
          </cell>
          <cell r="S17">
            <v>15</v>
          </cell>
        </row>
        <row r="18">
          <cell r="C18" t="str">
            <v>Shungin 2015 HIPadjBMI European adults both</v>
          </cell>
          <cell r="F18">
            <v>211055</v>
          </cell>
          <cell r="G18" t="str">
            <v>HIPadjBMI</v>
          </cell>
          <cell r="S18">
            <v>12</v>
          </cell>
        </row>
        <row r="19">
          <cell r="C19" t="str">
            <v>Shungin 2015 HIPadjBMI European men men</v>
          </cell>
          <cell r="F19">
            <v>93946</v>
          </cell>
          <cell r="G19" t="str">
            <v>HIPadjBMI</v>
          </cell>
          <cell r="S19">
            <v>4</v>
          </cell>
        </row>
        <row r="20">
          <cell r="C20" t="str">
            <v>Shungin 2015 HIPadjBMI European women women</v>
          </cell>
          <cell r="F20">
            <v>117307</v>
          </cell>
          <cell r="G20" t="str">
            <v>HIPadjBMI</v>
          </cell>
          <cell r="S20">
            <v>14</v>
          </cell>
        </row>
        <row r="21">
          <cell r="C21" t="str">
            <v>Shungin 2015 WC All ancestries both</v>
          </cell>
          <cell r="F21">
            <v>244415</v>
          </cell>
          <cell r="G21" t="str">
            <v>WC</v>
          </cell>
          <cell r="S21">
            <v>1</v>
          </cell>
        </row>
        <row r="22">
          <cell r="C22" t="str">
            <v>Shungin 2015 WC All ancestries men men</v>
          </cell>
          <cell r="F22">
            <v>109958</v>
          </cell>
          <cell r="G22" t="str">
            <v>WC</v>
          </cell>
          <cell r="S22">
            <v>0</v>
          </cell>
        </row>
        <row r="23">
          <cell r="C23" t="str">
            <v>Shungin 2015 WC All ancestries women women</v>
          </cell>
          <cell r="F23">
            <v>134585</v>
          </cell>
          <cell r="G23" t="str">
            <v>WC</v>
          </cell>
          <cell r="S23">
            <v>0</v>
          </cell>
        </row>
        <row r="24">
          <cell r="C24" t="str">
            <v>Shungin 2015 WC European adults both</v>
          </cell>
          <cell r="F24">
            <v>232074</v>
          </cell>
          <cell r="G24" t="str">
            <v>WC</v>
          </cell>
          <cell r="S24">
            <v>0</v>
          </cell>
        </row>
        <row r="25">
          <cell r="C25" t="str">
            <v>Shungin 2015 WC European men men</v>
          </cell>
          <cell r="F25">
            <v>104386</v>
          </cell>
          <cell r="G25" t="str">
            <v>WC</v>
          </cell>
          <cell r="S25">
            <v>0</v>
          </cell>
        </row>
        <row r="26">
          <cell r="C26" t="str">
            <v>Shungin 2015 WC European women women</v>
          </cell>
          <cell r="F26">
            <v>127990</v>
          </cell>
          <cell r="G26" t="str">
            <v>WC</v>
          </cell>
          <cell r="S26">
            <v>0</v>
          </cell>
        </row>
        <row r="27">
          <cell r="C27" t="str">
            <v>Shungin 2015 WCadjBMI All ancestries both</v>
          </cell>
          <cell r="F27">
            <v>245679</v>
          </cell>
          <cell r="G27" t="str">
            <v>WCadjBMI</v>
          </cell>
          <cell r="S27">
            <v>31</v>
          </cell>
        </row>
        <row r="28">
          <cell r="C28" t="str">
            <v>Shungin 2015 WCadjBMI All ancestries men men</v>
          </cell>
          <cell r="F28">
            <v>109651</v>
          </cell>
          <cell r="G28" t="str">
            <v>WCadjBMI</v>
          </cell>
          <cell r="S28">
            <v>9</v>
          </cell>
        </row>
        <row r="29">
          <cell r="C29" t="str">
            <v>Shungin 2015 WCadjBMI All ancestries women women</v>
          </cell>
          <cell r="F29">
            <v>134006</v>
          </cell>
          <cell r="G29" t="str">
            <v>WCadjBMI</v>
          </cell>
          <cell r="S29">
            <v>27</v>
          </cell>
        </row>
        <row r="30">
          <cell r="C30" t="str">
            <v>Shungin 2015 WCadjBMI European adults both</v>
          </cell>
          <cell r="F30">
            <v>231293</v>
          </cell>
          <cell r="G30" t="str">
            <v>WCadjBMI</v>
          </cell>
          <cell r="S30">
            <v>31</v>
          </cell>
        </row>
        <row r="31">
          <cell r="C31" t="str">
            <v>Shungin 2015 WCadjBMI European men men</v>
          </cell>
          <cell r="F31">
            <v>104054</v>
          </cell>
          <cell r="G31" t="str">
            <v>WCadjBMI</v>
          </cell>
          <cell r="S31">
            <v>9</v>
          </cell>
        </row>
        <row r="32">
          <cell r="C32" t="str">
            <v>Shungin 2015 WCadjBMI European women women</v>
          </cell>
          <cell r="F32">
            <v>127437</v>
          </cell>
          <cell r="G32" t="str">
            <v>WCadjBMI</v>
          </cell>
          <cell r="S32">
            <v>28</v>
          </cell>
        </row>
        <row r="33">
          <cell r="C33" t="str">
            <v>Shungin 2015 WHR All ancestries both</v>
          </cell>
          <cell r="F33">
            <v>226596</v>
          </cell>
          <cell r="G33" t="str">
            <v>WHR</v>
          </cell>
          <cell r="S33">
            <v>27</v>
          </cell>
        </row>
        <row r="34">
          <cell r="C34" t="str">
            <v>Shungin 2015 WHR All ancestries men men</v>
          </cell>
          <cell r="F34">
            <v>100011</v>
          </cell>
          <cell r="G34" t="str">
            <v>WHR</v>
          </cell>
          <cell r="S34">
            <v>2</v>
          </cell>
        </row>
        <row r="35">
          <cell r="C35" t="str">
            <v>Shungin 2015 WHR All ancestries women women</v>
          </cell>
          <cell r="F35">
            <v>124583</v>
          </cell>
          <cell r="G35" t="str">
            <v>WHR</v>
          </cell>
          <cell r="S35">
            <v>31</v>
          </cell>
        </row>
        <row r="36">
          <cell r="C36" t="str">
            <v>Shungin 2015 WHR European adults both</v>
          </cell>
          <cell r="F36">
            <v>212216</v>
          </cell>
          <cell r="G36" t="str">
            <v>WHR</v>
          </cell>
          <cell r="S36">
            <v>26</v>
          </cell>
        </row>
        <row r="37">
          <cell r="C37" t="str">
            <v>Shungin 2015 WHR European men men</v>
          </cell>
          <cell r="F37">
            <v>94414</v>
          </cell>
          <cell r="G37" t="str">
            <v>WHR</v>
          </cell>
          <cell r="S37">
            <v>2</v>
          </cell>
        </row>
        <row r="38">
          <cell r="C38" t="str">
            <v>Shungin 2015 WHR European women women</v>
          </cell>
          <cell r="F38">
            <v>117997</v>
          </cell>
          <cell r="G38" t="str">
            <v>WHR</v>
          </cell>
          <cell r="S38">
            <v>30</v>
          </cell>
        </row>
        <row r="39">
          <cell r="C39" t="str">
            <v>Shungin 2015 WHRadjBMI All ancestries both</v>
          </cell>
          <cell r="F39">
            <v>224385</v>
          </cell>
          <cell r="G39" t="str">
            <v>WHRadjBMI</v>
          </cell>
          <cell r="S39">
            <v>52</v>
          </cell>
        </row>
        <row r="40">
          <cell r="C40" t="str">
            <v>Shungin 2015 WHRadjBMI All ancestries men men</v>
          </cell>
          <cell r="F40">
            <v>99050</v>
          </cell>
          <cell r="G40" t="str">
            <v>WHRadjBMI</v>
          </cell>
          <cell r="S40">
            <v>6</v>
          </cell>
        </row>
        <row r="41">
          <cell r="C41" t="str">
            <v>Shungin 2015 WHRadjBMI All ancestries women women</v>
          </cell>
          <cell r="F41">
            <v>123270</v>
          </cell>
          <cell r="G41" t="str">
            <v>WHRadjBMI</v>
          </cell>
          <cell r="S41">
            <v>46</v>
          </cell>
        </row>
        <row r="42">
          <cell r="C42" t="str">
            <v>Shungin 2015 WHRadjBMI European adults both</v>
          </cell>
          <cell r="F42">
            <v>210023</v>
          </cell>
          <cell r="G42" t="str">
            <v>WHRadjBMI</v>
          </cell>
          <cell r="S42">
            <v>53</v>
          </cell>
        </row>
        <row r="43">
          <cell r="C43" t="str">
            <v>Shungin 2015 WHRadjBMI European men men</v>
          </cell>
          <cell r="F43">
            <v>93453</v>
          </cell>
          <cell r="G43" t="str">
            <v>WHRadjBMI</v>
          </cell>
          <cell r="S43">
            <v>6</v>
          </cell>
        </row>
        <row r="44">
          <cell r="C44" t="str">
            <v>Shungin 2015 WHRadjBMI European women women</v>
          </cell>
          <cell r="F44">
            <v>116709</v>
          </cell>
          <cell r="G44" t="str">
            <v>WHRadjBMI</v>
          </cell>
          <cell r="S44">
            <v>47</v>
          </cell>
        </row>
        <row r="45">
          <cell r="C45" t="str">
            <v>Neale 2018 BMI White British adults both</v>
          </cell>
          <cell r="F45">
            <v>336107</v>
          </cell>
          <cell r="G45" t="str">
            <v>BMI</v>
          </cell>
          <cell r="S45">
            <v>420</v>
          </cell>
        </row>
        <row r="46">
          <cell r="C46" t="str">
            <v>Neale 2018 Weight White British adults both</v>
          </cell>
          <cell r="F46">
            <v>336227</v>
          </cell>
          <cell r="G46" t="str">
            <v>Weight</v>
          </cell>
          <cell r="S46">
            <v>527</v>
          </cell>
        </row>
        <row r="47">
          <cell r="C47" t="str">
            <v>Neale 2018 Height White British adults both</v>
          </cell>
          <cell r="F47">
            <v>336474</v>
          </cell>
          <cell r="G47" t="str">
            <v>Height</v>
          </cell>
          <cell r="S47">
            <v>1304</v>
          </cell>
        </row>
        <row r="48">
          <cell r="C48" t="str">
            <v>Neale 2018 Body fat percentage White British adults both</v>
          </cell>
          <cell r="F48">
            <v>331117</v>
          </cell>
          <cell r="G48" t="str">
            <v>Body fat percentage</v>
          </cell>
          <cell r="S48">
            <v>336</v>
          </cell>
        </row>
        <row r="49">
          <cell r="C49" t="str">
            <v>Neale 2018 Body fat mass White British adults both</v>
          </cell>
          <cell r="F49">
            <v>330762</v>
          </cell>
          <cell r="G49" t="str">
            <v>Body fat mass</v>
          </cell>
          <cell r="S49">
            <v>387</v>
          </cell>
        </row>
        <row r="50">
          <cell r="C50" t="str">
            <v>Neale 2018 Body non-fat mass White British adults both</v>
          </cell>
          <cell r="F50">
            <v>331291</v>
          </cell>
          <cell r="G50" t="str">
            <v>Body non-fat mass</v>
          </cell>
          <cell r="S50">
            <v>667</v>
          </cell>
        </row>
        <row r="51">
          <cell r="C51" t="str">
            <v>Neale 2018 Trunk fat percentage White British adults both</v>
          </cell>
          <cell r="F51">
            <v>331113</v>
          </cell>
          <cell r="G51" t="str">
            <v>Trunk fat percentage</v>
          </cell>
          <cell r="S51">
            <v>312</v>
          </cell>
        </row>
        <row r="52">
          <cell r="C52" t="str">
            <v>Neale 2018 Arm fat percentage (right) White British adults both</v>
          </cell>
          <cell r="F52">
            <v>331249</v>
          </cell>
          <cell r="G52" t="str">
            <v>Arm fat percentage (right)</v>
          </cell>
          <cell r="S52">
            <v>313</v>
          </cell>
        </row>
        <row r="53">
          <cell r="C53" t="str">
            <v>Neale 2018 Arm fat percentage (left) White British adults both</v>
          </cell>
          <cell r="F53">
            <v>331198</v>
          </cell>
          <cell r="G53" t="str">
            <v>Arm fat percentage (left)</v>
          </cell>
          <cell r="S53">
            <v>323</v>
          </cell>
        </row>
        <row r="54">
          <cell r="C54" t="str">
            <v>Neale 2018 Leg fat percentage (right) White British adults both</v>
          </cell>
          <cell r="F54">
            <v>331296</v>
          </cell>
          <cell r="G54" t="str">
            <v>Leg fat percentage (right)</v>
          </cell>
          <cell r="S54">
            <v>322</v>
          </cell>
        </row>
        <row r="55">
          <cell r="C55" t="str">
            <v>Neale 2018 Leg fat percentage (left) White British adults both</v>
          </cell>
          <cell r="F55">
            <v>331278</v>
          </cell>
          <cell r="G55" t="str">
            <v>Leg fat percentage (left)</v>
          </cell>
          <cell r="S55">
            <v>315</v>
          </cell>
        </row>
        <row r="56">
          <cell r="C56" t="str">
            <v>Neale 2018 Trunk fat mass White British adults both</v>
          </cell>
          <cell r="F56">
            <v>331093</v>
          </cell>
          <cell r="G56" t="str">
            <v>Trunk fat mass</v>
          </cell>
          <cell r="S56">
            <v>384</v>
          </cell>
        </row>
        <row r="57">
          <cell r="C57" t="str">
            <v>Neale 2018 Arm fat mass (right) White British adults both</v>
          </cell>
          <cell r="F57">
            <v>331226</v>
          </cell>
          <cell r="G57" t="str">
            <v>Arm fat mass (right)</v>
          </cell>
          <cell r="S57">
            <v>373</v>
          </cell>
        </row>
        <row r="58">
          <cell r="C58" t="str">
            <v>Neale 2018 Arm fat mass (left) White British adults both</v>
          </cell>
          <cell r="F58">
            <v>331164</v>
          </cell>
          <cell r="G58" t="str">
            <v>Arm fat mass (left)</v>
          </cell>
          <cell r="S58">
            <v>378</v>
          </cell>
        </row>
        <row r="59">
          <cell r="C59" t="str">
            <v>Neale 2018 Leg fat mass (right) White British adults both</v>
          </cell>
          <cell r="F59">
            <v>331293</v>
          </cell>
          <cell r="G59" t="str">
            <v>Leg fat mass (right)</v>
          </cell>
          <cell r="S59">
            <v>363</v>
          </cell>
        </row>
        <row r="60">
          <cell r="C60" t="str">
            <v>Neale 2018 Leg fatt mass (left) White British adults both</v>
          </cell>
          <cell r="F60">
            <v>331275</v>
          </cell>
          <cell r="G60" t="str">
            <v>Leg fatt mass (left)</v>
          </cell>
          <cell r="S60">
            <v>372</v>
          </cell>
        </row>
        <row r="61">
          <cell r="C61" t="str">
            <v>Neale 2018 Trunk non-fatt mass White British adults both</v>
          </cell>
          <cell r="F61">
            <v>331030</v>
          </cell>
          <cell r="G61" t="str">
            <v>Trunk non-fatt mass</v>
          </cell>
          <cell r="S61">
            <v>659</v>
          </cell>
        </row>
        <row r="62">
          <cell r="C62" t="str">
            <v>Neale 2018 Arm non-fat mass (right) White British adults both</v>
          </cell>
          <cell r="F62">
            <v>331221</v>
          </cell>
          <cell r="G62" t="str">
            <v>Arm non-fat mass (right)</v>
          </cell>
          <cell r="S62">
            <v>577</v>
          </cell>
        </row>
        <row r="63">
          <cell r="C63" t="str">
            <v>Neale 2018 Arm non-fat mass (left) White British adults both</v>
          </cell>
          <cell r="F63">
            <v>331159</v>
          </cell>
          <cell r="G63" t="str">
            <v>Arm non-fat mass (left)</v>
          </cell>
          <cell r="S63">
            <v>565</v>
          </cell>
        </row>
        <row r="64">
          <cell r="C64" t="str">
            <v>Neale 2018 Leg non-fat mass (right) White British adults both</v>
          </cell>
          <cell r="F64">
            <v>331285</v>
          </cell>
          <cell r="G64" t="str">
            <v>Leg non-fat mass (right)</v>
          </cell>
          <cell r="S64">
            <v>575</v>
          </cell>
        </row>
        <row r="65">
          <cell r="C65" t="str">
            <v>Neale 2018 Leg non-fat mass (left) White British adults both</v>
          </cell>
          <cell r="F65">
            <v>331258</v>
          </cell>
          <cell r="G65" t="str">
            <v>Leg non-fat mass (left)</v>
          </cell>
          <cell r="S65">
            <v>558</v>
          </cell>
        </row>
        <row r="66">
          <cell r="C66" t="str">
            <v>Okbay 2016 Education White British adults both</v>
          </cell>
          <cell r="F66">
            <v>405072</v>
          </cell>
          <cell r="G66" t="str">
            <v>Education</v>
          </cell>
          <cell r="S66">
            <v>162</v>
          </cell>
        </row>
        <row r="67">
          <cell r="C67" t="str">
            <v>Neale 2018 Waist circumference White British adults both</v>
          </cell>
          <cell r="F67">
            <v>336639</v>
          </cell>
          <cell r="G67" t="str">
            <v>Waist circumference</v>
          </cell>
          <cell r="S67">
            <v>367</v>
          </cell>
        </row>
        <row r="68">
          <cell r="C68" t="str">
            <v>Puya Gharahkhani  2019 BMI White British adults both</v>
          </cell>
          <cell r="F68">
            <v>390628</v>
          </cell>
          <cell r="G68" t="str">
            <v>BMI</v>
          </cell>
          <cell r="S68">
            <v>520</v>
          </cell>
        </row>
        <row r="69">
          <cell r="C69" t="str">
            <v>Speliotes 2010 BMI Europeans both</v>
          </cell>
          <cell r="F69">
            <v>249796</v>
          </cell>
          <cell r="G69" t="str">
            <v>BMI</v>
          </cell>
          <cell r="S69">
            <v>32</v>
          </cell>
        </row>
        <row r="70">
          <cell r="C70" t="str">
            <v>Yengo 2018 BMI Europeans both</v>
          </cell>
          <cell r="F70">
            <v>681275</v>
          </cell>
          <cell r="G70" t="str">
            <v>BMI</v>
          </cell>
          <cell r="S70">
            <v>941</v>
          </cell>
        </row>
        <row r="71">
          <cell r="C71" t="str">
            <v xml:space="preserve">    </v>
          </cell>
        </row>
        <row r="72">
          <cell r="C72" t="str">
            <v>Horikoshi 2016 Birth Weight Trans-ancestry both</v>
          </cell>
          <cell r="F72">
            <v>153781</v>
          </cell>
          <cell r="G72" t="str">
            <v>Birth Weight</v>
          </cell>
          <cell r="S72">
            <v>60</v>
          </cell>
        </row>
        <row r="73">
          <cell r="C73" t="str">
            <v xml:space="preserve">    </v>
          </cell>
        </row>
        <row r="74">
          <cell r="C74" t="str">
            <v>Horikoshi 2013 Birth Weight Europeans both</v>
          </cell>
          <cell r="F74">
            <v>69308</v>
          </cell>
          <cell r="G74" t="str">
            <v>Birth Weight</v>
          </cell>
          <cell r="S74">
            <v>7</v>
          </cell>
        </row>
        <row r="75">
          <cell r="C75" t="str">
            <v>Akiyama 2017 BMI Japanese both</v>
          </cell>
          <cell r="F75">
            <v>173430</v>
          </cell>
          <cell r="G75" t="str">
            <v>BMI</v>
          </cell>
          <cell r="S75">
            <v>85</v>
          </cell>
        </row>
        <row r="76">
          <cell r="C76" t="str">
            <v>Wood  2014 Adult height Europeans both</v>
          </cell>
          <cell r="F76">
            <v>253288</v>
          </cell>
          <cell r="G76" t="str">
            <v>Adult height</v>
          </cell>
        </row>
        <row r="77">
          <cell r="C77" t="str">
            <v>Bradfield 2012 Childhood obesity Europeans both</v>
          </cell>
          <cell r="F77">
            <v>13848</v>
          </cell>
          <cell r="G77" t="str">
            <v>Childhood obesity</v>
          </cell>
        </row>
        <row r="78">
          <cell r="C78" t="str">
            <v>Randall 2013 Height Europeans both</v>
          </cell>
          <cell r="F78">
            <v>60586</v>
          </cell>
          <cell r="G78" t="str">
            <v>Height</v>
          </cell>
        </row>
        <row r="79">
          <cell r="C79" t="str">
            <v>Randall 2013 WHRadjBMI Europeans both</v>
          </cell>
          <cell r="F79">
            <v>60586</v>
          </cell>
          <cell r="G79" t="str">
            <v>WHRadjBMI</v>
          </cell>
        </row>
        <row r="80">
          <cell r="C80" t="str">
            <v>Randall 2013 HipadjBMI Europeans both</v>
          </cell>
          <cell r="F80">
            <v>60586</v>
          </cell>
          <cell r="G80" t="str">
            <v>HipadjBMI</v>
          </cell>
        </row>
        <row r="81">
          <cell r="C81" t="str">
            <v>Randall 2013 WCadjBMI Europeans both</v>
          </cell>
          <cell r="F81">
            <v>60586</v>
          </cell>
          <cell r="G81" t="str">
            <v>WCadjBMI</v>
          </cell>
        </row>
        <row r="82">
          <cell r="C82" t="str">
            <v>Guo 2013 BMI All ancestries both</v>
          </cell>
          <cell r="F82">
            <v>108912</v>
          </cell>
          <cell r="G82" t="str">
            <v>BMI</v>
          </cell>
          <cell r="S82">
            <v>11</v>
          </cell>
        </row>
        <row r="83">
          <cell r="C83" t="str">
            <v>Lu 2016 Body fat % European both</v>
          </cell>
          <cell r="F83">
            <v>89297</v>
          </cell>
          <cell r="G83" t="str">
            <v>Body fat %</v>
          </cell>
          <cell r="S83">
            <v>7</v>
          </cell>
        </row>
        <row r="84">
          <cell r="C84" t="str">
            <v>Lu 2016 Body fat % All ancestries both</v>
          </cell>
          <cell r="F84">
            <v>100716</v>
          </cell>
          <cell r="G84" t="str">
            <v>Body fat %</v>
          </cell>
          <cell r="S84">
            <v>12</v>
          </cell>
        </row>
        <row r="85">
          <cell r="C85" t="str">
            <v>Felix 2016 BMI, childhood European both</v>
          </cell>
          <cell r="F85">
            <v>35668</v>
          </cell>
          <cell r="G85" t="str">
            <v>BMI, childhood</v>
          </cell>
          <cell r="S85">
            <v>15</v>
          </cell>
        </row>
        <row r="86">
          <cell r="C86" t="str">
            <v>Pulit 2019 BMI European both</v>
          </cell>
          <cell r="F86">
            <v>806834</v>
          </cell>
          <cell r="G86" t="str">
            <v>BMI</v>
          </cell>
          <cell r="S86">
            <v>806</v>
          </cell>
        </row>
        <row r="87">
          <cell r="C87" t="str">
            <v>Pulit 2019 BMI European female</v>
          </cell>
          <cell r="F87">
            <v>434794</v>
          </cell>
          <cell r="G87" t="str">
            <v>BMI</v>
          </cell>
          <cell r="S87">
            <v>306</v>
          </cell>
        </row>
        <row r="88">
          <cell r="C88" t="str">
            <v>Pulit 2019 BMI European male</v>
          </cell>
          <cell r="F88">
            <v>374756</v>
          </cell>
          <cell r="G88" t="str">
            <v>BMI</v>
          </cell>
          <cell r="S88">
            <v>243</v>
          </cell>
        </row>
        <row r="89">
          <cell r="C89" t="str">
            <v>Pulit 2019 WHRadjBMI European both</v>
          </cell>
          <cell r="F89">
            <v>694649</v>
          </cell>
          <cell r="G89" t="str">
            <v>WHRadjBMI</v>
          </cell>
          <cell r="S89">
            <v>463</v>
          </cell>
        </row>
        <row r="90">
          <cell r="C90" t="str">
            <v>Pulit 2019 WHRadjBMI European female</v>
          </cell>
          <cell r="F90">
            <v>379501</v>
          </cell>
          <cell r="G90" t="str">
            <v>WHRadjBMI</v>
          </cell>
          <cell r="S90">
            <v>363</v>
          </cell>
        </row>
        <row r="91">
          <cell r="C91" t="str">
            <v>Pulit 2019 WHRadjBMI European male</v>
          </cell>
          <cell r="F91">
            <v>315284</v>
          </cell>
          <cell r="G91" t="str">
            <v>WHRadjBMI</v>
          </cell>
          <cell r="S91">
            <v>102</v>
          </cell>
        </row>
        <row r="92">
          <cell r="C92" t="str">
            <v>Pulit 2019 WHR European both</v>
          </cell>
          <cell r="F92">
            <v>697734</v>
          </cell>
          <cell r="G92" t="str">
            <v>WHR</v>
          </cell>
          <cell r="S92">
            <v>382</v>
          </cell>
        </row>
        <row r="93">
          <cell r="C93" t="str">
            <v>Pulit 2019 WHR European female</v>
          </cell>
          <cell r="F93">
            <v>381152</v>
          </cell>
          <cell r="G93" t="str">
            <v>WHR</v>
          </cell>
          <cell r="S93">
            <v>261</v>
          </cell>
        </row>
        <row r="94">
          <cell r="C94" t="str">
            <v>Pulit 2019 WHR European male</v>
          </cell>
          <cell r="F94">
            <v>316772</v>
          </cell>
          <cell r="G94" t="str">
            <v>WHR</v>
          </cell>
          <cell r="S94">
            <v>82</v>
          </cell>
        </row>
        <row r="95">
          <cell r="C95" t="str">
            <v xml:space="preserve">Wen 2014 BMI Han Chinese </v>
          </cell>
          <cell r="F95">
            <v>86757</v>
          </cell>
          <cell r="G95" t="str">
            <v>BMI</v>
          </cell>
        </row>
        <row r="96">
          <cell r="C96" t="str">
            <v>Heid  2010 WHR European  both</v>
          </cell>
          <cell r="F96">
            <v>190803</v>
          </cell>
          <cell r="G96" t="str">
            <v>WHR</v>
          </cell>
          <cell r="S96">
            <v>14</v>
          </cell>
        </row>
        <row r="97">
          <cell r="C97" t="str">
            <v>Yingjie Ji 2018 Favourable adiposity European both</v>
          </cell>
          <cell r="F97">
            <v>442278</v>
          </cell>
          <cell r="G97" t="str">
            <v>Favourable adiposity</v>
          </cell>
          <cell r="S97">
            <v>14</v>
          </cell>
        </row>
        <row r="98">
          <cell r="C98" t="str">
            <v>Li 2010 BMI European both</v>
          </cell>
          <cell r="F98">
            <v>20431</v>
          </cell>
          <cell r="G98" t="str">
            <v>BMI</v>
          </cell>
          <cell r="S98">
            <v>14</v>
          </cell>
        </row>
        <row r="99">
          <cell r="C99" t="str">
            <v xml:space="preserve">Horikoshi 2016 Birth weight  European both </v>
          </cell>
          <cell r="F99">
            <v>143677</v>
          </cell>
          <cell r="G99" t="str">
            <v xml:space="preserve">Birth weight </v>
          </cell>
          <cell r="S99">
            <v>49</v>
          </cell>
        </row>
        <row r="100">
          <cell r="C100" t="str">
            <v>Wheeler 2013 Childhood obesity European both</v>
          </cell>
          <cell r="F100">
            <v>9850</v>
          </cell>
          <cell r="G100" t="str">
            <v>Childhood obesity</v>
          </cell>
          <cell r="S100">
            <v>9</v>
          </cell>
        </row>
        <row r="101">
          <cell r="C101" t="str">
            <v>Neale 2018 Hip circumference White British adults both</v>
          </cell>
          <cell r="F101">
            <v>336601</v>
          </cell>
          <cell r="G101" t="str">
            <v>Hip circumference</v>
          </cell>
          <cell r="S101">
            <v>282</v>
          </cell>
        </row>
        <row r="102">
          <cell r="C102" t="str">
            <v>Lango 2010 Height European Caucasians both</v>
          </cell>
          <cell r="F102">
            <v>183727</v>
          </cell>
          <cell r="G102" t="str">
            <v>Height</v>
          </cell>
          <cell r="S102">
            <v>180</v>
          </cell>
        </row>
        <row r="103">
          <cell r="C103" t="str">
            <v>Dick 2014 DNA methylation at cg22891070 Europeans both</v>
          </cell>
          <cell r="F103">
            <v>459</v>
          </cell>
          <cell r="G103" t="str">
            <v>DNA methylation at cg22891070</v>
          </cell>
          <cell r="S103">
            <v>2</v>
          </cell>
        </row>
        <row r="104">
          <cell r="C104" t="str">
            <v>Scott 2012 Fasting insulin concentration Europeans both</v>
          </cell>
          <cell r="F104">
            <v>108557</v>
          </cell>
          <cell r="G104" t="str">
            <v>Fasting insulin concentration</v>
          </cell>
          <cell r="S104">
            <v>19</v>
          </cell>
        </row>
        <row r="105">
          <cell r="C105" t="str">
            <v>Zacho 2008 CRP levels All ancestries both</v>
          </cell>
          <cell r="F105">
            <v>34233</v>
          </cell>
          <cell r="G105" t="str">
            <v>CRP levels</v>
          </cell>
          <cell r="S105">
            <v>4</v>
          </cell>
        </row>
        <row r="106">
          <cell r="C106" t="str">
            <v>Willer 2013 Triglycerides All ancestry both</v>
          </cell>
          <cell r="F106">
            <v>188578</v>
          </cell>
          <cell r="G106" t="str">
            <v>Triglycerides</v>
          </cell>
        </row>
        <row r="107">
          <cell r="C107" t="str">
            <v>Kottgen 2013 Urate European both</v>
          </cell>
          <cell r="F107">
            <v>110347</v>
          </cell>
          <cell r="G107" t="str">
            <v>Urate</v>
          </cell>
          <cell r="S107">
            <v>28</v>
          </cell>
        </row>
        <row r="108">
          <cell r="C108" t="str">
            <v>Gaunt 2016 DNA methylation at birth European both</v>
          </cell>
          <cell r="F108">
            <v>771</v>
          </cell>
          <cell r="G108" t="str">
            <v>DNA methylation at birth</v>
          </cell>
          <cell r="S108" t="str">
            <v>vary by DNAm site</v>
          </cell>
        </row>
        <row r="109">
          <cell r="C109" t="str">
            <v>Gaunt 2016 DNA methylation in childhood European both</v>
          </cell>
          <cell r="F109">
            <v>834</v>
          </cell>
          <cell r="G109" t="str">
            <v>DNA methylation in childhood</v>
          </cell>
          <cell r="S109" t="str">
            <v>vary by DNAm site</v>
          </cell>
        </row>
        <row r="110">
          <cell r="C110" t="str">
            <v>Gaunt 2016 DNA methylation in adolescence European both</v>
          </cell>
          <cell r="F110">
            <v>837</v>
          </cell>
          <cell r="G110" t="str">
            <v>DNA methylation in adolescence</v>
          </cell>
          <cell r="S110" t="str">
            <v>vary by DNAm site</v>
          </cell>
        </row>
        <row r="111">
          <cell r="C111" t="str">
            <v>Gaunt 2016 DNA methylation during pregnancy European female</v>
          </cell>
          <cell r="F111">
            <v>764</v>
          </cell>
          <cell r="G111" t="str">
            <v>DNA methylation during pregnancy</v>
          </cell>
          <cell r="S111" t="str">
            <v>vary by DNAm site</v>
          </cell>
        </row>
        <row r="112">
          <cell r="C112" t="str">
            <v>Willer 2008 Body mass index European both</v>
          </cell>
          <cell r="F112">
            <v>32387</v>
          </cell>
          <cell r="G112" t="str">
            <v>Body mass index</v>
          </cell>
          <cell r="S112">
            <v>8</v>
          </cell>
        </row>
        <row r="113">
          <cell r="C113" t="str">
            <v>Wen 2012 Body mass index East asian both</v>
          </cell>
          <cell r="F113" t="str">
            <v>unclear</v>
          </cell>
          <cell r="G113" t="str">
            <v>Body mass index</v>
          </cell>
          <cell r="S113">
            <v>13</v>
          </cell>
        </row>
        <row r="114">
          <cell r="C114" t="str">
            <v>Dastani 2012 Adiponectin Mixed both</v>
          </cell>
          <cell r="F114">
            <v>39883</v>
          </cell>
          <cell r="G114" t="str">
            <v>Adiponectin</v>
          </cell>
          <cell r="S114">
            <v>12</v>
          </cell>
        </row>
        <row r="115">
          <cell r="C115" t="str">
            <v>Berndt 2013 Obesity class 1 European both</v>
          </cell>
          <cell r="F115">
            <v>98697</v>
          </cell>
          <cell r="G115" t="str">
            <v>Obesity class 1</v>
          </cell>
          <cell r="S115">
            <v>18</v>
          </cell>
        </row>
        <row r="116">
          <cell r="C116" t="str">
            <v xml:space="preserve">    </v>
          </cell>
        </row>
        <row r="117">
          <cell r="C117" t="str">
            <v xml:space="preserve">    </v>
          </cell>
        </row>
        <row r="118">
          <cell r="C118" t="str">
            <v xml:space="preserve">    </v>
          </cell>
        </row>
        <row r="119">
          <cell r="C119" t="str">
            <v xml:space="preserve">    </v>
          </cell>
        </row>
        <row r="120">
          <cell r="C120" t="str">
            <v xml:space="preserve">    </v>
          </cell>
        </row>
        <row r="121">
          <cell r="C121" t="str">
            <v xml:space="preserve">    </v>
          </cell>
        </row>
        <row r="122">
          <cell r="C122" t="str">
            <v xml:space="preserve">    </v>
          </cell>
        </row>
        <row r="123">
          <cell r="C123" t="str">
            <v xml:space="preserve">    </v>
          </cell>
        </row>
        <row r="124">
          <cell r="C124" t="str">
            <v xml:space="preserve">    </v>
          </cell>
        </row>
        <row r="125">
          <cell r="C125" t="str">
            <v xml:space="preserve">    </v>
          </cell>
        </row>
        <row r="126">
          <cell r="C126" t="str">
            <v xml:space="preserve">    </v>
          </cell>
        </row>
        <row r="127">
          <cell r="C127" t="str">
            <v xml:space="preserve">    </v>
          </cell>
        </row>
        <row r="128">
          <cell r="C128" t="str">
            <v xml:space="preserve">    </v>
          </cell>
        </row>
        <row r="129">
          <cell r="C129" t="str">
            <v xml:space="preserve">    </v>
          </cell>
        </row>
        <row r="130">
          <cell r="C130" t="str">
            <v xml:space="preserve">    </v>
          </cell>
        </row>
        <row r="131">
          <cell r="C131" t="str">
            <v xml:space="preserve">    </v>
          </cell>
        </row>
        <row r="132">
          <cell r="C132" t="str">
            <v xml:space="preserve">    </v>
          </cell>
        </row>
        <row r="133">
          <cell r="C133" t="str">
            <v xml:space="preserve">    </v>
          </cell>
        </row>
        <row r="134">
          <cell r="C134" t="str">
            <v xml:space="preserve">    </v>
          </cell>
        </row>
        <row r="135">
          <cell r="C135" t="str">
            <v xml:space="preserve">    </v>
          </cell>
        </row>
        <row r="136">
          <cell r="C136" t="str">
            <v xml:space="preserve">    </v>
          </cell>
        </row>
        <row r="137">
          <cell r="C137" t="str">
            <v xml:space="preserve">    </v>
          </cell>
        </row>
        <row r="138">
          <cell r="C138" t="str">
            <v xml:space="preserve">    </v>
          </cell>
        </row>
        <row r="139">
          <cell r="C139" t="str">
            <v xml:space="preserve">    </v>
          </cell>
        </row>
        <row r="140">
          <cell r="C140" t="str">
            <v xml:space="preserve">    </v>
          </cell>
        </row>
        <row r="141">
          <cell r="C141" t="str">
            <v xml:space="preserve">   </v>
          </cell>
        </row>
        <row r="142">
          <cell r="C142" t="str">
            <v xml:space="preserve">   </v>
          </cell>
        </row>
        <row r="143">
          <cell r="C143" t="str">
            <v xml:space="preserve">   </v>
          </cell>
        </row>
        <row r="144">
          <cell r="C144" t="str">
            <v xml:space="preserve">   </v>
          </cell>
        </row>
        <row r="145">
          <cell r="C145" t="str">
            <v xml:space="preserve">   </v>
          </cell>
        </row>
        <row r="146">
          <cell r="C146" t="str">
            <v xml:space="preserve">   </v>
          </cell>
        </row>
        <row r="147">
          <cell r="C147" t="str">
            <v xml:space="preserve">   </v>
          </cell>
        </row>
        <row r="148">
          <cell r="C148" t="str">
            <v xml:space="preserve">   </v>
          </cell>
        </row>
        <row r="149">
          <cell r="C149" t="str">
            <v xml:space="preserve">   </v>
          </cell>
        </row>
        <row r="150">
          <cell r="C150" t="str">
            <v xml:space="preserve">   </v>
          </cell>
        </row>
        <row r="151">
          <cell r="C151" t="str">
            <v xml:space="preserve">   </v>
          </cell>
        </row>
        <row r="152">
          <cell r="C152" t="str">
            <v xml:space="preserve">   </v>
          </cell>
        </row>
        <row r="153">
          <cell r="C153" t="str">
            <v xml:space="preserve">   </v>
          </cell>
        </row>
        <row r="154">
          <cell r="C154" t="str">
            <v xml:space="preserve">   </v>
          </cell>
        </row>
        <row r="155">
          <cell r="C155" t="str">
            <v xml:space="preserve">   </v>
          </cell>
        </row>
        <row r="156">
          <cell r="C156" t="str">
            <v xml:space="preserve">   </v>
          </cell>
        </row>
        <row r="157">
          <cell r="C157" t="str">
            <v xml:space="preserve">   </v>
          </cell>
        </row>
        <row r="158">
          <cell r="C158" t="str">
            <v xml:space="preserve">   </v>
          </cell>
        </row>
        <row r="159">
          <cell r="C159" t="str">
            <v xml:space="preserve">   </v>
          </cell>
        </row>
        <row r="160">
          <cell r="C160" t="str">
            <v xml:space="preserve">   </v>
          </cell>
        </row>
        <row r="161">
          <cell r="C161" t="str">
            <v xml:space="preserve">   </v>
          </cell>
        </row>
        <row r="162">
          <cell r="C162" t="str">
            <v xml:space="preserve">   </v>
          </cell>
        </row>
        <row r="163">
          <cell r="C163" t="str">
            <v xml:space="preserve">   </v>
          </cell>
        </row>
        <row r="164">
          <cell r="C164" t="str">
            <v xml:space="preserve">   </v>
          </cell>
        </row>
        <row r="165">
          <cell r="C165" t="str">
            <v xml:space="preserve">   </v>
          </cell>
        </row>
        <row r="166">
          <cell r="C166" t="str">
            <v xml:space="preserve">   </v>
          </cell>
        </row>
        <row r="167">
          <cell r="C167" t="str">
            <v xml:space="preserve">   </v>
          </cell>
        </row>
        <row r="168">
          <cell r="C168" t="str">
            <v xml:space="preserve">   </v>
          </cell>
        </row>
        <row r="169">
          <cell r="C169" t="str">
            <v xml:space="preserve">   </v>
          </cell>
        </row>
        <row r="170">
          <cell r="C170" t="str">
            <v xml:space="preserve">   </v>
          </cell>
        </row>
        <row r="171">
          <cell r="C171" t="str">
            <v xml:space="preserve">   </v>
          </cell>
        </row>
        <row r="172">
          <cell r="C172" t="str">
            <v xml:space="preserve">   </v>
          </cell>
        </row>
        <row r="173">
          <cell r="C173" t="str">
            <v xml:space="preserve">   </v>
          </cell>
        </row>
        <row r="174">
          <cell r="C174" t="str">
            <v xml:space="preserve">   </v>
          </cell>
        </row>
        <row r="175">
          <cell r="C175" t="str">
            <v xml:space="preserve">   </v>
          </cell>
        </row>
        <row r="176">
          <cell r="C176" t="str">
            <v xml:space="preserve">   </v>
          </cell>
        </row>
        <row r="177">
          <cell r="C177" t="str">
            <v xml:space="preserve">   </v>
          </cell>
        </row>
        <row r="178">
          <cell r="C178" t="str">
            <v xml:space="preserve">   </v>
          </cell>
        </row>
        <row r="179">
          <cell r="C179" t="str">
            <v xml:space="preserve">   </v>
          </cell>
        </row>
        <row r="180">
          <cell r="C180" t="str">
            <v xml:space="preserve">   </v>
          </cell>
        </row>
        <row r="181">
          <cell r="C181" t="str">
            <v xml:space="preserve">   </v>
          </cell>
        </row>
        <row r="182">
          <cell r="C182" t="str">
            <v xml:space="preserve">   </v>
          </cell>
        </row>
        <row r="183">
          <cell r="C183" t="str">
            <v xml:space="preserve">   </v>
          </cell>
        </row>
        <row r="184">
          <cell r="C184" t="str">
            <v xml:space="preserve">   </v>
          </cell>
        </row>
        <row r="185">
          <cell r="C185" t="str">
            <v xml:space="preserve">   </v>
          </cell>
        </row>
        <row r="186">
          <cell r="C186" t="str">
            <v xml:space="preserve">   </v>
          </cell>
        </row>
        <row r="187">
          <cell r="C187" t="str">
            <v xml:space="preserve">   </v>
          </cell>
        </row>
        <row r="188">
          <cell r="C188" t="str">
            <v xml:space="preserve">   </v>
          </cell>
        </row>
        <row r="189">
          <cell r="C189" t="str">
            <v xml:space="preserve">   </v>
          </cell>
        </row>
        <row r="190">
          <cell r="C190" t="str">
            <v xml:space="preserve">   </v>
          </cell>
        </row>
        <row r="191">
          <cell r="C191" t="str">
            <v xml:space="preserve">   </v>
          </cell>
        </row>
        <row r="192">
          <cell r="C192" t="str">
            <v xml:space="preserve">   </v>
          </cell>
        </row>
        <row r="193">
          <cell r="C193" t="str">
            <v xml:space="preserve">   </v>
          </cell>
        </row>
        <row r="194">
          <cell r="C194" t="str">
            <v xml:space="preserve">   </v>
          </cell>
        </row>
        <row r="195">
          <cell r="C195" t="str">
            <v xml:space="preserve">   </v>
          </cell>
        </row>
        <row r="196">
          <cell r="C196" t="str">
            <v xml:space="preserve">   </v>
          </cell>
        </row>
        <row r="197">
          <cell r="C197" t="str">
            <v xml:space="preserve">   </v>
          </cell>
        </row>
        <row r="198">
          <cell r="C198" t="str">
            <v xml:space="preserve">   </v>
          </cell>
        </row>
        <row r="199">
          <cell r="C199" t="str">
            <v xml:space="preserve">   </v>
          </cell>
        </row>
        <row r="200">
          <cell r="C200" t="str">
            <v xml:space="preserve">   </v>
          </cell>
        </row>
        <row r="201">
          <cell r="C201" t="str">
            <v xml:space="preserve">   </v>
          </cell>
        </row>
        <row r="202">
          <cell r="C202" t="str">
            <v xml:space="preserve">   </v>
          </cell>
        </row>
        <row r="203">
          <cell r="C203" t="str">
            <v xml:space="preserve">   </v>
          </cell>
        </row>
        <row r="204">
          <cell r="C204" t="str">
            <v xml:space="preserve">   </v>
          </cell>
        </row>
        <row r="205">
          <cell r="C205" t="str">
            <v xml:space="preserve">   </v>
          </cell>
        </row>
        <row r="206">
          <cell r="C206" t="str">
            <v xml:space="preserve">   </v>
          </cell>
        </row>
        <row r="207">
          <cell r="C207" t="str">
            <v xml:space="preserve">   </v>
          </cell>
        </row>
        <row r="208">
          <cell r="C208" t="str">
            <v xml:space="preserve">   </v>
          </cell>
        </row>
        <row r="209">
          <cell r="C209" t="str">
            <v xml:space="preserve">   </v>
          </cell>
        </row>
        <row r="210">
          <cell r="C210" t="str">
            <v xml:space="preserve">   </v>
          </cell>
        </row>
        <row r="211">
          <cell r="C211" t="str">
            <v xml:space="preserve">   </v>
          </cell>
        </row>
        <row r="212">
          <cell r="C212" t="str">
            <v xml:space="preserve">   </v>
          </cell>
        </row>
        <row r="213">
          <cell r="C213" t="str">
            <v xml:space="preserve">   </v>
          </cell>
        </row>
        <row r="214">
          <cell r="C214" t="str">
            <v xml:space="preserve">   </v>
          </cell>
        </row>
        <row r="215">
          <cell r="C215" t="str">
            <v xml:space="preserve">   </v>
          </cell>
        </row>
        <row r="216">
          <cell r="C216" t="str">
            <v xml:space="preserve">   </v>
          </cell>
        </row>
        <row r="217">
          <cell r="C217" t="str">
            <v xml:space="preserve">   </v>
          </cell>
        </row>
        <row r="218">
          <cell r="C218" t="str">
            <v xml:space="preserve">   </v>
          </cell>
        </row>
        <row r="219">
          <cell r="C219" t="str">
            <v xml:space="preserve">   </v>
          </cell>
        </row>
        <row r="220">
          <cell r="C220" t="str">
            <v xml:space="preserve">   </v>
          </cell>
        </row>
        <row r="221">
          <cell r="C221" t="str">
            <v xml:space="preserve">   </v>
          </cell>
        </row>
        <row r="222">
          <cell r="C222" t="str">
            <v xml:space="preserve">   </v>
          </cell>
        </row>
        <row r="223">
          <cell r="C223" t="str">
            <v xml:space="preserve">   </v>
          </cell>
        </row>
        <row r="224">
          <cell r="C224" t="str">
            <v xml:space="preserve">   </v>
          </cell>
        </row>
        <row r="225">
          <cell r="C225" t="str">
            <v xml:space="preserve">   </v>
          </cell>
        </row>
        <row r="226">
          <cell r="C226" t="str">
            <v xml:space="preserve">   </v>
          </cell>
        </row>
        <row r="227">
          <cell r="C227" t="str">
            <v xml:space="preserve">   </v>
          </cell>
        </row>
      </sheetData>
      <sheetData sheetId="3" refreshError="1">
        <row r="1">
          <cell r="C1" t="str">
            <v>Ref</v>
          </cell>
          <cell r="E1" t="str">
            <v>Population</v>
          </cell>
          <cell r="F1" t="str">
            <v>N case</v>
          </cell>
          <cell r="G1" t="str">
            <v>N control</v>
          </cell>
          <cell r="H1" t="str">
            <v>Sex</v>
          </cell>
          <cell r="I1" t="str">
            <v>Age (years)</v>
          </cell>
          <cell r="K1" t="str">
            <v>Outcome definition</v>
          </cell>
        </row>
        <row r="2">
          <cell r="C2" t="str">
            <v>Current study</v>
          </cell>
          <cell r="E2" t="str">
            <v>Manually fill</v>
          </cell>
          <cell r="F2" t="str">
            <v>Manually fill</v>
          </cell>
          <cell r="G2" t="str">
            <v>Manually fill</v>
          </cell>
          <cell r="H2" t="str">
            <v>Manually fill</v>
          </cell>
          <cell r="I2" t="str">
            <v>Manually fill</v>
          </cell>
          <cell r="K2" t="str">
            <v>Manually fill</v>
          </cell>
        </row>
        <row r="3">
          <cell r="C3" t="str">
            <v>MR meta-analysis</v>
          </cell>
          <cell r="E3" t="str">
            <v>Manually fill</v>
          </cell>
          <cell r="F3" t="str">
            <v>Manually fill</v>
          </cell>
          <cell r="G3" t="str">
            <v>Manually fill</v>
          </cell>
          <cell r="H3" t="str">
            <v>Manually fill</v>
          </cell>
          <cell r="I3" t="str">
            <v>Manually fill</v>
          </cell>
          <cell r="K3" t="str">
            <v>Manually fill</v>
          </cell>
        </row>
        <row r="4">
          <cell r="C4" t="str">
            <v>CARDIoGRAMplusC4D Consortium 2013 CAD European and South Asian both</v>
          </cell>
          <cell r="E4" t="str">
            <v>European and South Asian</v>
          </cell>
          <cell r="F4">
            <v>63746</v>
          </cell>
          <cell r="G4">
            <v>130681</v>
          </cell>
          <cell r="H4" t="str">
            <v>both</v>
          </cell>
          <cell r="I4" t="str">
            <v>5.7-76</v>
          </cell>
          <cell r="K4" t="str">
            <v>Defined in individual GWASs</v>
          </cell>
        </row>
        <row r="5">
          <cell r="C5" t="str">
            <v>Naomi R. Wray 2018 Major depressive disorder European both</v>
          </cell>
          <cell r="E5" t="str">
            <v>European</v>
          </cell>
          <cell r="F5">
            <v>135438</v>
          </cell>
          <cell r="G5">
            <v>344901</v>
          </cell>
          <cell r="H5" t="str">
            <v>both</v>
          </cell>
          <cell r="K5" t="str">
            <v>Defined in individual GWASs</v>
          </cell>
        </row>
        <row r="6">
          <cell r="C6" t="str">
            <v xml:space="preserve">Abdellaoui 2018  European </v>
          </cell>
          <cell r="E6" t="str">
            <v>European</v>
          </cell>
          <cell r="F6">
            <v>475661</v>
          </cell>
        </row>
        <row r="7">
          <cell r="C7" t="str">
            <v>J Hewitt 2016 Systolic blood pressure European both</v>
          </cell>
          <cell r="E7" t="str">
            <v>European</v>
          </cell>
          <cell r="F7">
            <v>502650</v>
          </cell>
          <cell r="G7" t="str">
            <v>NA</v>
          </cell>
          <cell r="H7" t="str">
            <v>both</v>
          </cell>
          <cell r="I7" t="str">
            <v>40-69</v>
          </cell>
        </row>
        <row r="8">
          <cell r="C8" t="str">
            <v xml:space="preserve">M Horikoshi 2016 Birth Weight  European both </v>
          </cell>
          <cell r="E8" t="str">
            <v>European</v>
          </cell>
          <cell r="F8">
            <v>143677</v>
          </cell>
          <cell r="G8" t="str">
            <v>NA</v>
          </cell>
          <cell r="H8" t="str">
            <v xml:space="preserve">both </v>
          </cell>
          <cell r="I8">
            <v>0</v>
          </cell>
          <cell r="K8" t="str">
            <v>Defined in individual GWASs</v>
          </cell>
        </row>
        <row r="9">
          <cell r="C9" t="str">
            <v>Ralf J.P. van der Valk 2015 Birth length  European both</v>
          </cell>
          <cell r="E9" t="str">
            <v>European</v>
          </cell>
          <cell r="F9">
            <v>28459</v>
          </cell>
          <cell r="G9" t="str">
            <v>NA</v>
          </cell>
          <cell r="H9" t="str">
            <v>both</v>
          </cell>
          <cell r="I9">
            <v>0</v>
          </cell>
          <cell r="K9" t="str">
            <v>Defined in individual GWASs</v>
          </cell>
        </row>
        <row r="10">
          <cell r="C10" t="str">
            <v>HR Taal  2012 Head circumference European both</v>
          </cell>
          <cell r="E10" t="str">
            <v>European</v>
          </cell>
          <cell r="F10">
            <v>10768</v>
          </cell>
          <cell r="G10" t="str">
            <v>NA</v>
          </cell>
          <cell r="H10" t="str">
            <v>both</v>
          </cell>
          <cell r="I10" t="str">
            <v>0.5-1.5</v>
          </cell>
          <cell r="K10" t="str">
            <v>Defined in individual GWASs</v>
          </cell>
        </row>
        <row r="11">
          <cell r="C11" t="str">
            <v>DL Cousminer 2013 Puberty height European both</v>
          </cell>
          <cell r="E11" t="str">
            <v>European</v>
          </cell>
          <cell r="F11">
            <v>18737</v>
          </cell>
          <cell r="G11" t="str">
            <v>NA</v>
          </cell>
          <cell r="H11" t="str">
            <v>both</v>
          </cell>
          <cell r="I11">
            <v>0.42499999999999999</v>
          </cell>
          <cell r="K11" t="str">
            <v>Defined in individual GWASs</v>
          </cell>
        </row>
        <row r="12">
          <cell r="C12" t="str">
            <v>DL Cousminer 2013 Puberty height European  male</v>
          </cell>
          <cell r="E12" t="str">
            <v>European </v>
          </cell>
          <cell r="F12">
            <v>7161</v>
          </cell>
          <cell r="G12" t="str">
            <v>NA</v>
          </cell>
          <cell r="H12" t="str">
            <v>male</v>
          </cell>
          <cell r="I12">
            <v>12</v>
          </cell>
          <cell r="K12" t="str">
            <v>Defined in individual GWASs</v>
          </cell>
        </row>
        <row r="13">
          <cell r="C13" t="str">
            <v>DL Cousminer 2013 Puberty height  European female</v>
          </cell>
          <cell r="E13" t="str">
            <v>European</v>
          </cell>
          <cell r="F13">
            <v>6879</v>
          </cell>
          <cell r="G13" t="str">
            <v>NA</v>
          </cell>
          <cell r="H13" t="str">
            <v>female</v>
          </cell>
          <cell r="I13">
            <v>10</v>
          </cell>
          <cell r="K13" t="str">
            <v>Defined in individual GWASs</v>
          </cell>
        </row>
        <row r="14">
          <cell r="C14" t="str">
            <v xml:space="preserve">Puya Gharahkhani  2019 Cancer risk White-British both </v>
          </cell>
          <cell r="E14" t="str">
            <v>White-British</v>
          </cell>
          <cell r="F14">
            <v>46155</v>
          </cell>
          <cell r="G14">
            <v>264638</v>
          </cell>
          <cell r="H14" t="str">
            <v xml:space="preserve">both </v>
          </cell>
          <cell r="I14" t="str">
            <v>40-69</v>
          </cell>
          <cell r="K14" t="str">
            <v>ICD-10 classification</v>
          </cell>
        </row>
        <row r="15">
          <cell r="C15" t="str">
            <v>Puya Gharahkhani  2019 Cancer risk White-British female</v>
          </cell>
          <cell r="E15" t="str">
            <v>White-British</v>
          </cell>
          <cell r="F15">
            <v>25152</v>
          </cell>
          <cell r="G15">
            <v>141351</v>
          </cell>
          <cell r="H15" t="str">
            <v>female</v>
          </cell>
          <cell r="I15" t="str">
            <v>40-69</v>
          </cell>
          <cell r="K15" t="str">
            <v>ICD-10  classification</v>
          </cell>
        </row>
        <row r="16">
          <cell r="C16" t="str">
            <v>Puya Gharahkhani  2019 Cancer risk White-British male</v>
          </cell>
          <cell r="E16" t="str">
            <v>White-British</v>
          </cell>
          <cell r="F16">
            <v>21324</v>
          </cell>
          <cell r="G16">
            <v>131834</v>
          </cell>
          <cell r="H16" t="str">
            <v>male</v>
          </cell>
          <cell r="I16" t="str">
            <v>40-69</v>
          </cell>
          <cell r="K16" t="str">
            <v>ICD-10 classification</v>
          </cell>
        </row>
        <row r="17">
          <cell r="C17" t="str">
            <v xml:space="preserve">Puya Gharahkhani  2019 Cancer mortality White-British both </v>
          </cell>
          <cell r="E17" t="str">
            <v>White-British</v>
          </cell>
          <cell r="F17">
            <v>6998</v>
          </cell>
          <cell r="G17">
            <v>270342</v>
          </cell>
          <cell r="H17" t="str">
            <v xml:space="preserve">both </v>
          </cell>
          <cell r="I17" t="str">
            <v>40-69</v>
          </cell>
          <cell r="K17" t="str">
            <v xml:space="preserve">We used information from the UKBB field IDs 40001 (Underlying (primary) cause of death: ICD-10—Death register) and 40002 (Underlying (secondary) cause of death: ICD-10—Death register) to ensure that cancer was the main cause of death in these individuals. </v>
          </cell>
        </row>
        <row r="18">
          <cell r="C18" t="str">
            <v>Puya Gharahkhani  2019 Cancer mortality White-British female</v>
          </cell>
          <cell r="E18" t="str">
            <v>White-British</v>
          </cell>
          <cell r="F18">
            <v>3836</v>
          </cell>
          <cell r="G18">
            <v>133272</v>
          </cell>
          <cell r="H18" t="str">
            <v>female</v>
          </cell>
          <cell r="I18" t="str">
            <v>40-69</v>
          </cell>
          <cell r="K18" t="str">
            <v xml:space="preserve">We used information from the UKBB field IDs 40001 (Underlying (primary) cause of death: ICD-10—Death register) and 40002 (Underlying (secondary) cause of death: ICD-10—Death register) to ensure that cancer was the main cause of death in these individuals. </v>
          </cell>
        </row>
        <row r="19">
          <cell r="C19" t="str">
            <v>Puya Gharahkhani  2019 Cancer mortality White-British male</v>
          </cell>
          <cell r="E19" t="str">
            <v>White-British</v>
          </cell>
          <cell r="F19">
            <v>3165</v>
          </cell>
          <cell r="G19">
            <v>143465</v>
          </cell>
          <cell r="H19" t="str">
            <v>male</v>
          </cell>
          <cell r="I19" t="str">
            <v>40-69</v>
          </cell>
          <cell r="K19" t="str">
            <v xml:space="preserve">We used information from the UKBB field IDs 40001 (Underlying (primary) cause of death: ICD-10—Death register) and 40002 (Underlying (secondary) cause of death: ICD-10—Death register) to ensure that cancer was the main cause of death in these individuals. </v>
          </cell>
        </row>
        <row r="20">
          <cell r="C20" t="str">
            <v xml:space="preserve">Puya Gharahkhani  2019 Stomach and esophageal (C15/16) White-British both </v>
          </cell>
          <cell r="E20" t="str">
            <v>White-British</v>
          </cell>
          <cell r="F20">
            <v>959</v>
          </cell>
          <cell r="G20" t="str">
            <v>NA</v>
          </cell>
          <cell r="H20" t="str">
            <v xml:space="preserve">both </v>
          </cell>
          <cell r="I20" t="str">
            <v>40-69</v>
          </cell>
          <cell r="K20" t="str">
            <v>ICD-10 classification</v>
          </cell>
        </row>
        <row r="21">
          <cell r="C21" t="str">
            <v xml:space="preserve">Puya Gharahkhani  2019 Colorectal (C18/20/21) White-British both </v>
          </cell>
          <cell r="E21" t="str">
            <v>White-British</v>
          </cell>
          <cell r="F21">
            <v>4442</v>
          </cell>
          <cell r="G21" t="str">
            <v>NA</v>
          </cell>
          <cell r="H21" t="str">
            <v xml:space="preserve">both </v>
          </cell>
          <cell r="I21" t="str">
            <v>40-69</v>
          </cell>
          <cell r="K21" t="str">
            <v>ICD-10 classification</v>
          </cell>
        </row>
        <row r="22">
          <cell r="C22" t="str">
            <v xml:space="preserve">Puya Gharahkhani  2019 Pancreatic (C25) White-British both </v>
          </cell>
          <cell r="E22" t="str">
            <v>White-British</v>
          </cell>
          <cell r="F22">
            <v>500</v>
          </cell>
          <cell r="G22" t="str">
            <v>NA</v>
          </cell>
          <cell r="H22" t="str">
            <v xml:space="preserve">both </v>
          </cell>
          <cell r="I22" t="str">
            <v>40-69</v>
          </cell>
          <cell r="K22" t="str">
            <v>ICD-10 classification</v>
          </cell>
        </row>
        <row r="23">
          <cell r="C23" t="str">
            <v xml:space="preserve">Puya Gharahkhani  2019 Lung (C34) White-British both </v>
          </cell>
          <cell r="E23" t="str">
            <v>White-British</v>
          </cell>
          <cell r="F23">
            <v>1863</v>
          </cell>
          <cell r="G23" t="str">
            <v>NA</v>
          </cell>
          <cell r="H23" t="str">
            <v xml:space="preserve">both </v>
          </cell>
          <cell r="I23" t="str">
            <v>40-69</v>
          </cell>
          <cell r="K23" t="str">
            <v>ICD-10 classification</v>
          </cell>
        </row>
        <row r="24">
          <cell r="C24" t="str">
            <v xml:space="preserve">Puya Gharahkhani  2019 Melanoma (C43) White-British both </v>
          </cell>
          <cell r="E24" t="str">
            <v>White-British</v>
          </cell>
          <cell r="F24">
            <v>2758</v>
          </cell>
          <cell r="G24" t="str">
            <v>NA</v>
          </cell>
          <cell r="H24" t="str">
            <v xml:space="preserve">both </v>
          </cell>
          <cell r="I24" t="str">
            <v>40-69</v>
          </cell>
          <cell r="K24" t="str">
            <v>ICD-10 classification</v>
          </cell>
        </row>
        <row r="25">
          <cell r="C25" t="str">
            <v xml:space="preserve">Puya Gharahkhani  2019 Breast (C50) White-British both </v>
          </cell>
          <cell r="E25" t="str">
            <v>White-British</v>
          </cell>
          <cell r="F25">
            <v>11703</v>
          </cell>
          <cell r="G25" t="str">
            <v>NA</v>
          </cell>
          <cell r="H25" t="str">
            <v xml:space="preserve">both </v>
          </cell>
          <cell r="I25" t="str">
            <v>40-69</v>
          </cell>
          <cell r="K25" t="str">
            <v>ICD-10 classification</v>
          </cell>
        </row>
        <row r="26">
          <cell r="C26" t="str">
            <v xml:space="preserve">Puya Gharahkhani  2019 Endometrial (C53/54) White-British both </v>
          </cell>
          <cell r="E26" t="str">
            <v>White-British</v>
          </cell>
          <cell r="F26">
            <v>1012</v>
          </cell>
          <cell r="G26" t="str">
            <v>NA</v>
          </cell>
          <cell r="H26" t="str">
            <v xml:space="preserve">both </v>
          </cell>
          <cell r="I26" t="str">
            <v>40-69</v>
          </cell>
          <cell r="K26" t="str">
            <v>ICD-10 classification</v>
          </cell>
        </row>
        <row r="27">
          <cell r="C27" t="str">
            <v xml:space="preserve">Puya Gharahkhani  2019 Ovarian (C56) White-British both </v>
          </cell>
          <cell r="E27" t="str">
            <v>White-British</v>
          </cell>
          <cell r="F27">
            <v>1938</v>
          </cell>
          <cell r="G27" t="str">
            <v>NA</v>
          </cell>
          <cell r="H27" t="str">
            <v xml:space="preserve">both </v>
          </cell>
          <cell r="I27" t="str">
            <v>40-69</v>
          </cell>
          <cell r="K27" t="str">
            <v>ICD-10 classification</v>
          </cell>
        </row>
        <row r="28">
          <cell r="C28" t="str">
            <v xml:space="preserve">Puya Gharahkhani  2019 Prostate (C61) White-British both </v>
          </cell>
          <cell r="E28" t="str">
            <v>White-British</v>
          </cell>
          <cell r="F28">
            <v>1031</v>
          </cell>
          <cell r="G28" t="str">
            <v>NA</v>
          </cell>
          <cell r="H28" t="str">
            <v xml:space="preserve">both </v>
          </cell>
          <cell r="I28" t="str">
            <v>40-69</v>
          </cell>
          <cell r="K28" t="str">
            <v>ICD-10 classification</v>
          </cell>
        </row>
        <row r="29">
          <cell r="C29" t="str">
            <v xml:space="preserve">Puya Gharahkhani  2019 Kidney (C64) White-British both </v>
          </cell>
          <cell r="E29" t="str">
            <v>White-British</v>
          </cell>
          <cell r="F29">
            <v>7532</v>
          </cell>
          <cell r="G29" t="str">
            <v>NA</v>
          </cell>
          <cell r="H29" t="str">
            <v xml:space="preserve">both </v>
          </cell>
          <cell r="I29" t="str">
            <v>40-69</v>
          </cell>
          <cell r="K29" t="str">
            <v>ICD-10 classification</v>
          </cell>
        </row>
        <row r="30">
          <cell r="C30" t="str">
            <v xml:space="preserve">Puya Gharahkhani  2019 Lymphoid (C81-96) White-British both </v>
          </cell>
          <cell r="E30" t="str">
            <v>White-British</v>
          </cell>
          <cell r="F30">
            <v>3576</v>
          </cell>
          <cell r="G30" t="str">
            <v>NA</v>
          </cell>
          <cell r="H30" t="str">
            <v xml:space="preserve">both </v>
          </cell>
          <cell r="I30" t="str">
            <v>40-69</v>
          </cell>
          <cell r="K30" t="str">
            <v>ICD-10 classification</v>
          </cell>
        </row>
        <row r="31">
          <cell r="C31" t="str">
            <v xml:space="preserve">Elizabeth B Claus 2018 Meningioma European both </v>
          </cell>
          <cell r="E31" t="str">
            <v>European</v>
          </cell>
          <cell r="F31">
            <v>1606</v>
          </cell>
          <cell r="G31">
            <v>9823</v>
          </cell>
          <cell r="H31" t="str">
            <v xml:space="preserve">both </v>
          </cell>
          <cell r="I31" t="str">
            <v>20-79</v>
          </cell>
          <cell r="K31" t="str">
            <v>Defined in individual GWASs</v>
          </cell>
        </row>
        <row r="32">
          <cell r="C32" t="str">
            <v xml:space="preserve">Ripke 2013 Schizophrenia European both </v>
          </cell>
          <cell r="E32" t="str">
            <v>European</v>
          </cell>
          <cell r="F32">
            <v>34241</v>
          </cell>
          <cell r="G32">
            <v>45604</v>
          </cell>
          <cell r="H32" t="str">
            <v xml:space="preserve">both </v>
          </cell>
          <cell r="I32" t="str">
            <v>18+</v>
          </cell>
          <cell r="K32" t="str">
            <v>Case inclusion criteria included ≥2 hospitalizations with a discharge diagnosis of schizophrenia, both parents born in Scandinavia and age of ≥18 years. Case exclusion criteria included hospital register diagnosis of any medical or psychiatric disorder mitigating a confident diagnosis of schizophrenia as determined by expert review and involved the removal of 3.4% of the eligible cases owing to the primacy of another psychiatric disorder (0.9%) or a general medical condition (0.3%) or uncertainties in the hospital discharge register (for example, contiguous admissions with brief total duration; 2.2%).</v>
          </cell>
        </row>
        <row r="33">
          <cell r="C33" t="str">
            <v xml:space="preserve">Demontis 2017 ADHD European both </v>
          </cell>
          <cell r="E33" t="str">
            <v>European</v>
          </cell>
          <cell r="F33">
            <v>20183</v>
          </cell>
          <cell r="G33">
            <v>35191</v>
          </cell>
          <cell r="H33" t="str">
            <v xml:space="preserve">both </v>
          </cell>
          <cell r="I33" t="str">
            <v>18+</v>
          </cell>
          <cell r="K33" t="str">
            <v>Defined in individual GWASs</v>
          </cell>
        </row>
        <row r="34">
          <cell r="C34" t="str">
            <v xml:space="preserve">Prokopenko 2014 Insulin secretion European both </v>
          </cell>
          <cell r="E34" t="str">
            <v>European</v>
          </cell>
          <cell r="F34">
            <v>26037</v>
          </cell>
          <cell r="G34" t="str">
            <v>NA</v>
          </cell>
          <cell r="H34" t="str">
            <v xml:space="preserve">both </v>
          </cell>
          <cell r="I34">
            <v>49.59</v>
          </cell>
          <cell r="K34" t="str">
            <v>insulin secretion measured as corrected insulin response (CIR) to glucose at 30 min during an OGTT</v>
          </cell>
        </row>
        <row r="35">
          <cell r="C35" t="str">
            <v>CARDIoGRAMplusC4D Consortium 2013 ischemic heart disease All ancestry both</v>
          </cell>
          <cell r="E35" t="str">
            <v>All ancestry</v>
          </cell>
          <cell r="F35">
            <v>63746</v>
          </cell>
          <cell r="G35">
            <v>130681</v>
          </cell>
          <cell r="H35" t="str">
            <v>both</v>
          </cell>
          <cell r="I35" t="str">
            <v>5.7-76</v>
          </cell>
          <cell r="K35" t="str">
            <v>Defined in individual GWASs</v>
          </cell>
        </row>
        <row r="36">
          <cell r="C36" t="str">
            <v xml:space="preserve">Nikpay 2015 ischemic heart disease All ancestry both </v>
          </cell>
          <cell r="E36" t="str">
            <v>All ancestry</v>
          </cell>
          <cell r="F36">
            <v>60801</v>
          </cell>
          <cell r="G36">
            <v>123504</v>
          </cell>
          <cell r="H36" t="str">
            <v xml:space="preserve">both </v>
          </cell>
          <cell r="I36" t="str">
            <v>18-88</v>
          </cell>
          <cell r="K36" t="str">
            <v>Defined in individual GWASs</v>
          </cell>
        </row>
        <row r="37">
          <cell r="C37" t="str">
            <v xml:space="preserve">Nikpay 2015 myocardial infarction All ancestry both </v>
          </cell>
          <cell r="E37" t="str">
            <v>All ancestry</v>
          </cell>
          <cell r="F37">
            <v>42560</v>
          </cell>
          <cell r="G37">
            <v>123504</v>
          </cell>
          <cell r="H37" t="str">
            <v xml:space="preserve">both </v>
          </cell>
          <cell r="I37" t="str">
            <v>18-88</v>
          </cell>
          <cell r="K37" t="str">
            <v>Defined in individual GWASs</v>
          </cell>
        </row>
        <row r="38">
          <cell r="C38" t="str">
            <v xml:space="preserve">Willer 2013 LDL All ancestry both </v>
          </cell>
          <cell r="E38" t="str">
            <v>All ancestry</v>
          </cell>
          <cell r="F38">
            <v>188578</v>
          </cell>
          <cell r="G38" t="str">
            <v>NA</v>
          </cell>
          <cell r="H38" t="str">
            <v xml:space="preserve">both </v>
          </cell>
          <cell r="I38" t="str">
            <v>18+</v>
          </cell>
          <cell r="K38" t="str">
            <v>Directly measured or estimated</v>
          </cell>
        </row>
        <row r="39">
          <cell r="C39" t="str">
            <v xml:space="preserve">Willer 2013 HDL All ancestry both </v>
          </cell>
          <cell r="E39" t="str">
            <v>All ancestry</v>
          </cell>
          <cell r="F39">
            <v>188578</v>
          </cell>
          <cell r="G39" t="str">
            <v>NA</v>
          </cell>
          <cell r="H39" t="str">
            <v xml:space="preserve">both </v>
          </cell>
          <cell r="I39" t="str">
            <v>18+</v>
          </cell>
          <cell r="K39" t="str">
            <v>Directly measured or estimated</v>
          </cell>
        </row>
        <row r="40">
          <cell r="C40" t="str">
            <v xml:space="preserve">Willer 2013 Triglycerides All ancestry both </v>
          </cell>
          <cell r="E40" t="str">
            <v>All ancestry</v>
          </cell>
          <cell r="F40">
            <v>188578</v>
          </cell>
          <cell r="G40" t="str">
            <v>NA</v>
          </cell>
          <cell r="H40" t="str">
            <v xml:space="preserve">both </v>
          </cell>
          <cell r="I40" t="str">
            <v>18+</v>
          </cell>
          <cell r="K40" t="str">
            <v>Directly measured or estimated</v>
          </cell>
        </row>
        <row r="41">
          <cell r="C41" t="str">
            <v xml:space="preserve">Van Der harst 2012 Hb concentration All ancestry both </v>
          </cell>
          <cell r="E41" t="str">
            <v>All ancestry</v>
          </cell>
          <cell r="F41">
            <v>71861</v>
          </cell>
          <cell r="G41" t="str">
            <v>NA</v>
          </cell>
          <cell r="H41" t="str">
            <v xml:space="preserve">both </v>
          </cell>
          <cell r="I41" t="str">
            <v>18+</v>
          </cell>
          <cell r="K41" t="str">
            <v>Directly measured</v>
          </cell>
        </row>
        <row r="42">
          <cell r="C42" t="str">
            <v xml:space="preserve">Neale MR Base Rheumatoid arthritis White-British both </v>
          </cell>
          <cell r="E42" t="str">
            <v>White-British</v>
          </cell>
          <cell r="F42">
            <v>7480</v>
          </cell>
          <cell r="G42">
            <v>329679</v>
          </cell>
          <cell r="H42" t="str">
            <v xml:space="preserve">both </v>
          </cell>
          <cell r="I42" t="str">
            <v>40-69</v>
          </cell>
          <cell r="K42" t="str">
            <v>non-cancer illness code self‐reported: RA</v>
          </cell>
        </row>
        <row r="43">
          <cell r="C43" t="str">
            <v xml:space="preserve">Qi Guo 2015 ER negative breast cancer survival  European  female </v>
          </cell>
          <cell r="E43" t="str">
            <v xml:space="preserve">European </v>
          </cell>
          <cell r="F43">
            <v>920</v>
          </cell>
          <cell r="G43">
            <v>6881</v>
          </cell>
          <cell r="H43" t="str">
            <v xml:space="preserve">female </v>
          </cell>
          <cell r="I43"/>
          <cell r="K43" t="str">
            <v xml:space="preserve">ER negative breast cancer survival </v>
          </cell>
        </row>
        <row r="44">
          <cell r="C44" t="str">
            <v xml:space="preserve">Qi Guo 2015 ER positive breast cancer survival  European  female </v>
          </cell>
          <cell r="E44" t="str">
            <v xml:space="preserve">European </v>
          </cell>
          <cell r="F44">
            <v>1333</v>
          </cell>
          <cell r="G44">
            <v>23059</v>
          </cell>
          <cell r="H44" t="str">
            <v xml:space="preserve">female </v>
          </cell>
          <cell r="I44"/>
          <cell r="K44" t="str">
            <v xml:space="preserve">ER positive breast cancer survival </v>
          </cell>
        </row>
        <row r="45">
          <cell r="C45" t="str">
            <v>Traylor/Meschia 2012/2013 Stroke European both</v>
          </cell>
          <cell r="E45" t="str">
            <v>European</v>
          </cell>
          <cell r="F45">
            <v>26838</v>
          </cell>
          <cell r="G45">
            <v>78641</v>
          </cell>
          <cell r="H45" t="str">
            <v>both</v>
          </cell>
          <cell r="I45" t="str">
            <v>15-105</v>
          </cell>
          <cell r="K45" t="str">
            <v>Diagnosed ischemic stroke</v>
          </cell>
        </row>
        <row r="46">
          <cell r="C46" t="str">
            <v>Kottgen 2013 Gout European Both</v>
          </cell>
          <cell r="E46" t="str">
            <v>European</v>
          </cell>
          <cell r="F46">
            <v>2115</v>
          </cell>
          <cell r="G46">
            <v>67259</v>
          </cell>
          <cell r="H46" t="str">
            <v>Both</v>
          </cell>
          <cell r="I46" t="str">
            <v>mean range: 25.5-76.4</v>
          </cell>
          <cell r="K46" t="str">
            <v>Varies per study</v>
          </cell>
        </row>
        <row r="47">
          <cell r="C47" t="str">
            <v>Kottgen 2013 Urate levels European Both</v>
          </cell>
          <cell r="E47" t="str">
            <v>European</v>
          </cell>
          <cell r="F47">
            <v>110347</v>
          </cell>
          <cell r="G47" t="str">
            <v>NA</v>
          </cell>
          <cell r="H47" t="str">
            <v>Both</v>
          </cell>
          <cell r="I47" t="str">
            <v>mean range: 25.5-76.4</v>
          </cell>
          <cell r="K47" t="str">
            <v>Varies per study</v>
          </cell>
        </row>
        <row r="48">
          <cell r="C48" t="str">
            <v xml:space="preserve">Tsoi 2017 Psoriasis European  both </v>
          </cell>
          <cell r="E48" t="str">
            <v xml:space="preserve">European </v>
          </cell>
          <cell r="F48">
            <v>19032</v>
          </cell>
          <cell r="G48">
            <v>286769</v>
          </cell>
          <cell r="H48" t="str">
            <v xml:space="preserve">both </v>
          </cell>
          <cell r="K48" t="str">
            <v>Directly measured</v>
          </cell>
        </row>
        <row r="49">
          <cell r="C49" t="str">
            <v>Hirata 2018 Psoriasis Japanese both</v>
          </cell>
          <cell r="E49" t="str">
            <v>Japanese</v>
          </cell>
          <cell r="F49">
            <v>606</v>
          </cell>
          <cell r="G49">
            <v>2052</v>
          </cell>
          <cell r="H49" t="str">
            <v>both</v>
          </cell>
          <cell r="K49" t="str">
            <v>Directly measured</v>
          </cell>
        </row>
        <row r="50">
          <cell r="C50" t="str">
            <v xml:space="preserve">Okbay  2016 Years in Education European  both </v>
          </cell>
          <cell r="E50" t="str">
            <v xml:space="preserve">European </v>
          </cell>
          <cell r="F50">
            <v>293723</v>
          </cell>
          <cell r="G50" t="str">
            <v>NA</v>
          </cell>
          <cell r="H50" t="str">
            <v xml:space="preserve">both </v>
          </cell>
          <cell r="I50" t="str">
            <v>Individuals over aged 30 </v>
          </cell>
          <cell r="K50" t="str">
            <v>Measured in all main analyses as the number of years of schooling completed</v>
          </cell>
        </row>
        <row r="51">
          <cell r="C51" t="str">
            <v>Turnbull &amp; Kristiansen 2010 &amp; 2015 Testicular germ cell cancer European both</v>
          </cell>
          <cell r="E51" t="str">
            <v>European</v>
          </cell>
          <cell r="F51">
            <v>5518</v>
          </cell>
          <cell r="G51">
            <v>19055</v>
          </cell>
          <cell r="H51" t="str">
            <v>both</v>
          </cell>
          <cell r="K51" t="str">
            <v>Diagnosis from cancer registry</v>
          </cell>
        </row>
        <row r="52">
          <cell r="C52" t="str">
            <v xml:space="preserve">Lambert  2013 Alzaheimers European  both </v>
          </cell>
          <cell r="E52" t="str">
            <v xml:space="preserve">European </v>
          </cell>
          <cell r="F52">
            <v>25580</v>
          </cell>
          <cell r="G52">
            <v>48466</v>
          </cell>
          <cell r="H52" t="str">
            <v xml:space="preserve">both </v>
          </cell>
          <cell r="I52" t="str">
            <v>51-84</v>
          </cell>
          <cell r="K52" t="str">
            <v>devastating neurological disorder primarily affecting the elderly. The disease manifests with progressive deterioration in cognitive functions, leading to loss of autonomy</v>
          </cell>
        </row>
        <row r="53">
          <cell r="C53" t="str">
            <v>Wang 2014 Lung cancer European both</v>
          </cell>
          <cell r="E53" t="str">
            <v>European</v>
          </cell>
          <cell r="F53">
            <v>16241</v>
          </cell>
          <cell r="G53">
            <v>21164</v>
          </cell>
          <cell r="H53" t="str">
            <v>both</v>
          </cell>
          <cell r="I53" t="str">
            <v>18+</v>
          </cell>
          <cell r="K53" t="str">
            <v>Defined in individual GWASs</v>
          </cell>
        </row>
        <row r="54">
          <cell r="C54" t="str">
            <v>Wang 2014 Lung cancer, adenocarcinoma European both</v>
          </cell>
          <cell r="E54" t="str">
            <v>European</v>
          </cell>
          <cell r="F54">
            <v>5282</v>
          </cell>
          <cell r="G54">
            <v>21164</v>
          </cell>
          <cell r="H54" t="str">
            <v>both</v>
          </cell>
          <cell r="I54" t="str">
            <v>18+</v>
          </cell>
          <cell r="K54" t="str">
            <v>Defined in individual GWASs</v>
          </cell>
        </row>
        <row r="55">
          <cell r="C55" t="str">
            <v>Wang 2014 Lung cancer, squamous cell European both</v>
          </cell>
          <cell r="E55" t="str">
            <v>European</v>
          </cell>
          <cell r="F55">
            <v>4224</v>
          </cell>
          <cell r="G55">
            <v>21164</v>
          </cell>
          <cell r="H55" t="str">
            <v>both</v>
          </cell>
          <cell r="I55" t="str">
            <v>18+</v>
          </cell>
          <cell r="K55" t="str">
            <v>Defined in individual GWASs</v>
          </cell>
        </row>
        <row r="56">
          <cell r="C56" t="str">
            <v>Wang 2014 Lung cancer, small cell European both</v>
          </cell>
          <cell r="E56" t="str">
            <v>European</v>
          </cell>
          <cell r="F56">
            <v>27</v>
          </cell>
          <cell r="G56">
            <v>8833</v>
          </cell>
          <cell r="H56" t="str">
            <v>both</v>
          </cell>
          <cell r="I56" t="str">
            <v>18+</v>
          </cell>
          <cell r="K56" t="str">
            <v>Defined in individual GWASs</v>
          </cell>
        </row>
        <row r="57">
          <cell r="C57" t="str">
            <v>Wang 2014 Lung cancer, never smokers European both</v>
          </cell>
          <cell r="E57" t="str">
            <v>European</v>
          </cell>
          <cell r="F57">
            <v>712</v>
          </cell>
          <cell r="G57">
            <v>3032</v>
          </cell>
          <cell r="H57" t="str">
            <v>both</v>
          </cell>
          <cell r="I57" t="str">
            <v>18+</v>
          </cell>
          <cell r="K57" t="str">
            <v>Defined in individual GWASs</v>
          </cell>
        </row>
        <row r="58">
          <cell r="C58" t="str">
            <v>Wang 2014 Lung cancer, ever smokers European both</v>
          </cell>
          <cell r="E58" t="str">
            <v>European</v>
          </cell>
          <cell r="F58">
            <v>7049</v>
          </cell>
          <cell r="G58">
            <v>6377</v>
          </cell>
          <cell r="H58" t="str">
            <v>both</v>
          </cell>
          <cell r="I58" t="str">
            <v>18+</v>
          </cell>
          <cell r="K58" t="str">
            <v>Defined in individual GWASs</v>
          </cell>
        </row>
        <row r="59">
          <cell r="C59" t="str">
            <v>Germain 2015 Venous thromboembolism European both</v>
          </cell>
          <cell r="E59" t="str">
            <v>European</v>
          </cell>
          <cell r="F59">
            <v>7507</v>
          </cell>
          <cell r="G59">
            <v>52632</v>
          </cell>
          <cell r="H59" t="str">
            <v>both</v>
          </cell>
          <cell r="I59" t="str">
            <v>13-99</v>
          </cell>
          <cell r="K59" t="str">
            <v>Defined in individual GWASs</v>
          </cell>
        </row>
        <row r="60">
          <cell r="C60" t="str">
            <v>McKay 2017 Lung cancer European both</v>
          </cell>
          <cell r="E60" t="str">
            <v>European</v>
          </cell>
          <cell r="F60">
            <v>29266</v>
          </cell>
          <cell r="G60">
            <v>56450</v>
          </cell>
          <cell r="H60" t="str">
            <v>both</v>
          </cell>
          <cell r="I60" t="str">
            <v>18+</v>
          </cell>
          <cell r="K60" t="str">
            <v>Defined in individual GWASs</v>
          </cell>
        </row>
        <row r="61">
          <cell r="C61" t="str">
            <v>McKay 2017 Lung cancer, adenocarcinoma European both</v>
          </cell>
          <cell r="E61" t="str">
            <v>European</v>
          </cell>
          <cell r="F61">
            <v>11273</v>
          </cell>
          <cell r="G61">
            <v>55483</v>
          </cell>
          <cell r="H61" t="str">
            <v>both</v>
          </cell>
          <cell r="I61" t="str">
            <v>18+</v>
          </cell>
          <cell r="K61" t="str">
            <v>Defined in individual GWASs</v>
          </cell>
        </row>
        <row r="62">
          <cell r="C62" t="str">
            <v>McKay 2017 Lung cancer, squamous cell European both</v>
          </cell>
          <cell r="E62" t="str">
            <v>European</v>
          </cell>
          <cell r="F62">
            <v>7426</v>
          </cell>
          <cell r="G62">
            <v>55627</v>
          </cell>
          <cell r="H62" t="str">
            <v>both</v>
          </cell>
          <cell r="I62" t="str">
            <v>18+</v>
          </cell>
          <cell r="K62" t="str">
            <v>Defined in individual GWASs</v>
          </cell>
        </row>
        <row r="63">
          <cell r="C63" t="str">
            <v>McKay 2017 Lung cancer, small cell European both</v>
          </cell>
          <cell r="E63" t="str">
            <v>European</v>
          </cell>
          <cell r="F63">
            <v>2664</v>
          </cell>
          <cell r="G63">
            <v>21444</v>
          </cell>
          <cell r="H63" t="str">
            <v>both</v>
          </cell>
          <cell r="I63" t="str">
            <v>18+</v>
          </cell>
          <cell r="K63" t="str">
            <v>Defined in individual GWASs</v>
          </cell>
        </row>
        <row r="64">
          <cell r="C64" t="str">
            <v>McKay 2017 Lung cancer, never smokers European both</v>
          </cell>
          <cell r="E64" t="str">
            <v>European</v>
          </cell>
          <cell r="F64">
            <v>2355</v>
          </cell>
          <cell r="G64">
            <v>7504</v>
          </cell>
          <cell r="H64" t="str">
            <v>both</v>
          </cell>
          <cell r="I64" t="str">
            <v>18+</v>
          </cell>
          <cell r="K64" t="str">
            <v>Defined in individual GWASs</v>
          </cell>
        </row>
        <row r="65">
          <cell r="C65" t="str">
            <v>McKay 2017 Lung cancer, ever smokers European both</v>
          </cell>
          <cell r="E65" t="str">
            <v>European</v>
          </cell>
          <cell r="F65">
            <v>23223</v>
          </cell>
          <cell r="G65">
            <v>16964</v>
          </cell>
          <cell r="H65" t="str">
            <v>both</v>
          </cell>
          <cell r="I65" t="str">
            <v>18+</v>
          </cell>
          <cell r="K65" t="str">
            <v>Defined in individual GWASs</v>
          </cell>
        </row>
        <row r="66">
          <cell r="C66" t="str">
            <v xml:space="preserve">CARDIoGRAMplusC4D Consortium 2012 Coronary artery disease European or South Asian  both </v>
          </cell>
          <cell r="E66" t="str">
            <v xml:space="preserve">European or South Asian </v>
          </cell>
          <cell r="F66">
            <v>63746</v>
          </cell>
          <cell r="G66">
            <v>130681</v>
          </cell>
          <cell r="H66" t="str">
            <v xml:space="preserve">both </v>
          </cell>
          <cell r="I66" t="str">
            <v>45-75</v>
          </cell>
          <cell r="K66" t="str">
            <v>Defined in individual GWASs</v>
          </cell>
        </row>
        <row r="67">
          <cell r="C67" t="str">
            <v xml:space="preserve">TAG 2010 Smoking, ever vs never European both </v>
          </cell>
          <cell r="E67" t="str">
            <v>European</v>
          </cell>
          <cell r="F67">
            <v>39022</v>
          </cell>
          <cell r="G67">
            <v>30387</v>
          </cell>
          <cell r="H67" t="str">
            <v xml:space="preserve">both </v>
          </cell>
          <cell r="I67" t="str">
            <v>18+</v>
          </cell>
          <cell r="K67" t="str">
            <v xml:space="preserve">Regular smokers were defined as those who reported having smoked ≥100 cigarettes during their lifetime and never regular smokers were defined as those who reported having smoked between 0 and 99 cigarettes during their lifetime. </v>
          </cell>
        </row>
        <row r="68">
          <cell r="C68" t="str">
            <v xml:space="preserve">TAG 2010 Smoking, cigarettes per day European both </v>
          </cell>
          <cell r="E68" t="str">
            <v>European</v>
          </cell>
          <cell r="F68">
            <v>38181</v>
          </cell>
          <cell r="G68" t="str">
            <v>NA</v>
          </cell>
          <cell r="H68" t="str">
            <v xml:space="preserve">both </v>
          </cell>
          <cell r="I68" t="str">
            <v>18+</v>
          </cell>
          <cell r="K68" t="str">
            <v>Smoking quantity was assessed as the CPD value. Some studies collected the average CPD, whereas other studies collected the maximum CPD. Longitudinal data from the Finnish Twin Cohort Study revealed a high correlation (&gt;0.71) between these variables over time and supported the idea of using either value in a general assessment of CPD in the meta-analysis</v>
          </cell>
        </row>
        <row r="69">
          <cell r="C69" t="str">
            <v xml:space="preserve">TAG 2010 Smoking, former vs current  European both </v>
          </cell>
          <cell r="E69" t="str">
            <v>European</v>
          </cell>
          <cell r="F69">
            <v>20619</v>
          </cell>
          <cell r="G69">
            <v>15226</v>
          </cell>
          <cell r="H69" t="str">
            <v xml:space="preserve">both </v>
          </cell>
          <cell r="I69" t="str">
            <v>18+</v>
          </cell>
          <cell r="K69" t="str">
            <v>Smoking cessation contrasted former versus current smokers, where current smokers reported that they smoked at the time of the interview and former smokers had quit smoking at least 1 year before the interview. As relapse to smoking is highest within the first year of quitting smoking, smokers who had quit smoking for less than 1 year at interview were excluded from the analysis</v>
          </cell>
        </row>
        <row r="70">
          <cell r="C70" t="str">
            <v xml:space="preserve">TAG 2010 Smoking, age at initiation European both </v>
          </cell>
          <cell r="E70" t="str">
            <v>European</v>
          </cell>
          <cell r="F70">
            <v>22438</v>
          </cell>
          <cell r="G70" t="str">
            <v>NA</v>
          </cell>
          <cell r="H70" t="str">
            <v xml:space="preserve">both </v>
          </cell>
          <cell r="I70" t="str">
            <v>18+</v>
          </cell>
          <cell r="K70" t="str">
            <v>Age of smoking initiation was the reported age the participant started smoking cigarettes</v>
          </cell>
        </row>
        <row r="71">
          <cell r="C71" t="str">
            <v>Lamina 2016 apoA-IV European both</v>
          </cell>
          <cell r="E71" t="str">
            <v>European</v>
          </cell>
          <cell r="F71">
            <v>13813</v>
          </cell>
          <cell r="G71" t="str">
            <v>NA</v>
          </cell>
          <cell r="H71" t="str">
            <v>both</v>
          </cell>
          <cell r="I71" t="str">
            <v>35-75</v>
          </cell>
          <cell r="K71" t="str">
            <v>Double-antibody enzyme-linked immunosorbent assay using an affinity-purified polyclonal rabbit anti-human apoA-IV antibody for coating and the same antibody coupled to horseradish peroxidase for detection. Plasma with a known concentration of apoA-IV was used as the calibration standard</v>
          </cell>
        </row>
        <row r="72">
          <cell r="C72" t="str">
            <v xml:space="preserve">Carreeras-Torres 2017 Pancreatic cancer European both </v>
          </cell>
          <cell r="E72" t="str">
            <v>European</v>
          </cell>
          <cell r="F72">
            <v>7110</v>
          </cell>
          <cell r="G72">
            <v>7264</v>
          </cell>
          <cell r="H72" t="str">
            <v xml:space="preserve">both </v>
          </cell>
          <cell r="I72" t="str">
            <v>18+</v>
          </cell>
          <cell r="K72" t="str">
            <v>Defined in individual GWASs</v>
          </cell>
        </row>
        <row r="73">
          <cell r="C73" t="str">
            <v>Carreeras-Torres 2017 Pancreatic cancer European, PanScan I both</v>
          </cell>
          <cell r="E73" t="str">
            <v>European, PanScan I</v>
          </cell>
          <cell r="F73">
            <v>1788</v>
          </cell>
          <cell r="G73">
            <v>1769</v>
          </cell>
          <cell r="H73" t="str">
            <v>both</v>
          </cell>
          <cell r="I73" t="str">
            <v>18+</v>
          </cell>
          <cell r="K73" t="str">
            <v>Defined in individual GWASs</v>
          </cell>
        </row>
        <row r="74">
          <cell r="C74" t="str">
            <v xml:space="preserve">Carreeras-Torres 2017 Pancreatic cancer European, PanScan II both </v>
          </cell>
          <cell r="E74" t="str">
            <v>European, PanScan II</v>
          </cell>
          <cell r="F74">
            <v>1696</v>
          </cell>
          <cell r="G74">
            <v>1563</v>
          </cell>
          <cell r="H74" t="str">
            <v xml:space="preserve">both </v>
          </cell>
          <cell r="I74" t="str">
            <v>18+</v>
          </cell>
          <cell r="K74" t="str">
            <v>Defined in individual GWASs</v>
          </cell>
        </row>
        <row r="75">
          <cell r="C75" t="str">
            <v xml:space="preserve">Carreeras-Torres 2017 Pancreatic cancer European, PanC4 both </v>
          </cell>
          <cell r="E75" t="str">
            <v>European, PanC4</v>
          </cell>
          <cell r="F75">
            <v>3626</v>
          </cell>
          <cell r="G75">
            <v>3632</v>
          </cell>
          <cell r="H75" t="str">
            <v xml:space="preserve">both </v>
          </cell>
          <cell r="I75" t="str">
            <v>18+</v>
          </cell>
          <cell r="K75" t="str">
            <v>Defined in individual GWASs</v>
          </cell>
        </row>
        <row r="76">
          <cell r="C76" t="str">
            <v>Carreeras-Torres 2017 Pancreatic cancer European male</v>
          </cell>
          <cell r="E76" t="str">
            <v>European</v>
          </cell>
          <cell r="F76">
            <v>3861</v>
          </cell>
          <cell r="G76">
            <v>4056</v>
          </cell>
          <cell r="H76" t="str">
            <v>male</v>
          </cell>
          <cell r="I76" t="str">
            <v>18+</v>
          </cell>
          <cell r="K76" t="str">
            <v>Defined in individual GWASs</v>
          </cell>
        </row>
        <row r="77">
          <cell r="C77" t="str">
            <v xml:space="preserve">Carreeras-Torres 2017 Pancreatic cancer European female </v>
          </cell>
          <cell r="E77" t="str">
            <v>European</v>
          </cell>
          <cell r="F77">
            <v>3252</v>
          </cell>
          <cell r="G77">
            <v>3268</v>
          </cell>
          <cell r="H77" t="str">
            <v xml:space="preserve">female </v>
          </cell>
          <cell r="I77" t="str">
            <v>18+</v>
          </cell>
          <cell r="K77" t="str">
            <v>Defined in individual GWASs</v>
          </cell>
        </row>
        <row r="78">
          <cell r="C78" t="str">
            <v xml:space="preserve">    </v>
          </cell>
        </row>
        <row r="79">
          <cell r="C79" t="str">
            <v xml:space="preserve">Cooper 2017 Type 1 diabetes European both </v>
          </cell>
          <cell r="E79" t="str">
            <v>European</v>
          </cell>
          <cell r="F79">
            <v>5913</v>
          </cell>
          <cell r="G79">
            <v>8828</v>
          </cell>
          <cell r="H79" t="str">
            <v xml:space="preserve">both </v>
          </cell>
          <cell r="I79" t="str">
            <v>18+</v>
          </cell>
          <cell r="K79" t="str">
            <v>T1D criteria were diagnosis before age 17 and continuous insulin treatment since diagnosis for more than 6 months. Individuals with monogenic types of diabetes were excluded</v>
          </cell>
        </row>
        <row r="80">
          <cell r="C80" t="str">
            <v xml:space="preserve">Hagenaars 2016 Cognitive ability  White-British  both </v>
          </cell>
          <cell r="E80" t="str">
            <v xml:space="preserve">White-British </v>
          </cell>
          <cell r="F80" t="str">
            <v>36035 </v>
          </cell>
          <cell r="H80" t="str">
            <v xml:space="preserve">both </v>
          </cell>
          <cell r="I80" t="str">
            <v xml:space="preserve">40-73 </v>
          </cell>
          <cell r="K80" t="str">
            <v>Verbal numerical reasoning test </v>
          </cell>
        </row>
        <row r="81">
          <cell r="C81" t="str">
            <v>Beecham 2013 Multiple sclerosis European both</v>
          </cell>
          <cell r="E81" t="str">
            <v>European</v>
          </cell>
          <cell r="F81">
            <v>29300</v>
          </cell>
          <cell r="G81">
            <v>50794</v>
          </cell>
          <cell r="H81" t="str">
            <v>both</v>
          </cell>
          <cell r="I81" t="str">
            <v>&gt;40</v>
          </cell>
          <cell r="K81" t="str">
            <v>Diagnosis by neurologists familiar with multiple sclerosis in accordance with recognised diagnostic critera that employ a combination of clinical and laboratory-based para-clinical information.</v>
          </cell>
        </row>
        <row r="82">
          <cell r="C82" t="str">
            <v>ANECS; SEARCH; WTCCC2 Multiple Endometrial cancer European women</v>
          </cell>
          <cell r="E82" t="str">
            <v>European</v>
          </cell>
          <cell r="F82">
            <v>1265</v>
          </cell>
          <cell r="G82">
            <v>5190</v>
          </cell>
          <cell r="H82" t="str">
            <v>women</v>
          </cell>
          <cell r="I82" t="str">
            <v>18-80</v>
          </cell>
          <cell r="K82" t="str">
            <v>Histology</v>
          </cell>
        </row>
        <row r="83">
          <cell r="C83" t="str">
            <v>IGAP Not reported  European both</v>
          </cell>
          <cell r="E83" t="str">
            <v>European</v>
          </cell>
          <cell r="F83">
            <v>17008</v>
          </cell>
          <cell r="G83">
            <v>37154</v>
          </cell>
          <cell r="H83" t="str">
            <v>both</v>
          </cell>
        </row>
        <row r="84">
          <cell r="C84" t="str">
            <v xml:space="preserve">Orlando 2016 Colorectal cancer CCFR1 European both </v>
          </cell>
          <cell r="E84" t="str">
            <v>European</v>
          </cell>
          <cell r="F84">
            <v>1290</v>
          </cell>
          <cell r="G84">
            <v>1055</v>
          </cell>
          <cell r="H84" t="str">
            <v xml:space="preserve">both </v>
          </cell>
        </row>
        <row r="85">
          <cell r="C85" t="str">
            <v xml:space="preserve">Orlando 2016 Colorectal cancer CCFR2 European both </v>
          </cell>
          <cell r="E85" t="str">
            <v>European</v>
          </cell>
          <cell r="F85">
            <v>796</v>
          </cell>
          <cell r="G85">
            <v>2236</v>
          </cell>
          <cell r="H85" t="str">
            <v xml:space="preserve">both </v>
          </cell>
        </row>
        <row r="86">
          <cell r="C86" t="str">
            <v xml:space="preserve">Orlando 2016 Colorectal cancer COIN European both </v>
          </cell>
          <cell r="E86" t="str">
            <v>European</v>
          </cell>
          <cell r="F86">
            <v>2244</v>
          </cell>
          <cell r="G86">
            <v>2162</v>
          </cell>
          <cell r="H86" t="str">
            <v xml:space="preserve">both </v>
          </cell>
        </row>
        <row r="87">
          <cell r="C87" t="str">
            <v xml:space="preserve">Orlando 2016 Colorectal cancer FINLAND European both </v>
          </cell>
          <cell r="E87" t="str">
            <v>European</v>
          </cell>
          <cell r="F87">
            <v>1172</v>
          </cell>
          <cell r="G87">
            <v>8266</v>
          </cell>
          <cell r="H87" t="str">
            <v xml:space="preserve">both </v>
          </cell>
        </row>
        <row r="88">
          <cell r="C88" t="str">
            <v xml:space="preserve">Orlando 2016 Colorectal cancer UK1  European both </v>
          </cell>
          <cell r="E88" t="str">
            <v>European</v>
          </cell>
          <cell r="F88">
            <v>940</v>
          </cell>
          <cell r="G88">
            <v>965</v>
          </cell>
          <cell r="H88" t="str">
            <v xml:space="preserve">both </v>
          </cell>
        </row>
        <row r="89">
          <cell r="C89" t="str">
            <v xml:space="preserve">Orlando 2016 Colorectal cancer VQ58  European both </v>
          </cell>
          <cell r="E89" t="str">
            <v>European</v>
          </cell>
          <cell r="F89">
            <v>1800</v>
          </cell>
          <cell r="G89">
            <v>2690</v>
          </cell>
          <cell r="H89" t="str">
            <v xml:space="preserve">both </v>
          </cell>
        </row>
        <row r="90">
          <cell r="C90" t="str">
            <v xml:space="preserve">Orlando 2016 Colorectal cancer Scotland 1 European both </v>
          </cell>
          <cell r="E90" t="str">
            <v>European</v>
          </cell>
          <cell r="F90">
            <v>1012</v>
          </cell>
          <cell r="G90">
            <v>1012</v>
          </cell>
          <cell r="H90" t="str">
            <v xml:space="preserve">both </v>
          </cell>
        </row>
        <row r="91">
          <cell r="C91" t="str">
            <v xml:space="preserve">Orlando  2016 Colorectal cancer meta-analysis  European  both </v>
          </cell>
          <cell r="E91" t="str">
            <v xml:space="preserve">European </v>
          </cell>
          <cell r="F91">
            <v>13656</v>
          </cell>
          <cell r="G91">
            <v>21667</v>
          </cell>
          <cell r="H91" t="str">
            <v xml:space="preserve">both </v>
          </cell>
        </row>
        <row r="92">
          <cell r="C92" t="str">
            <v xml:space="preserve">Ware 2016 Cotinine European both </v>
          </cell>
          <cell r="E92" t="str">
            <v>European</v>
          </cell>
          <cell r="F92">
            <v>4548</v>
          </cell>
          <cell r="G92" t="str">
            <v>NA</v>
          </cell>
          <cell r="H92" t="str">
            <v xml:space="preserve">both </v>
          </cell>
          <cell r="I92" t="str">
            <v>mean range: 17.8-59.6</v>
          </cell>
          <cell r="K92" t="str">
            <v xml:space="preserve">Cotinine levels were determined from plasma, serum or urine samples and quantified using immunoassay, radioimmunoassay or mass spectrometry </v>
          </cell>
        </row>
        <row r="93">
          <cell r="C93" t="str">
            <v xml:space="preserve">Loukola 2015 Nicotine metabolite ratio Finnish both </v>
          </cell>
          <cell r="E93" t="str">
            <v>Finnish</v>
          </cell>
          <cell r="F93">
            <v>1518</v>
          </cell>
          <cell r="G93" t="str">
            <v>NA</v>
          </cell>
          <cell r="H93" t="str">
            <v xml:space="preserve">both </v>
          </cell>
          <cell r="I93" t="str">
            <v>15-74</v>
          </cell>
          <cell r="K93" t="str">
            <v>The ratio of 3-hydroxycotinine/cotinine</v>
          </cell>
        </row>
        <row r="94">
          <cell r="C94" t="str">
            <v xml:space="preserve">Christophersen 2017 Atrial fibrillation European and Asian both </v>
          </cell>
          <cell r="E94" t="str">
            <v>European and Asian</v>
          </cell>
          <cell r="F94">
            <v>17931</v>
          </cell>
          <cell r="G94">
            <v>115142</v>
          </cell>
          <cell r="H94" t="str">
            <v xml:space="preserve">both </v>
          </cell>
          <cell r="I94" t="str">
            <v>0-101</v>
          </cell>
        </row>
        <row r="95">
          <cell r="C95" t="str">
            <v xml:space="preserve">Scelo 2017 Renal Cell Carcinoma  European both </v>
          </cell>
          <cell r="E95" t="str">
            <v>European</v>
          </cell>
          <cell r="F95">
            <v>10784</v>
          </cell>
          <cell r="G95">
            <v>20406</v>
          </cell>
          <cell r="H95" t="str">
            <v xml:space="preserve">both </v>
          </cell>
          <cell r="I95" t="str">
            <v>&gt;18</v>
          </cell>
          <cell r="K95" t="str">
            <v>Invasive RCC (International 
Classification of Disease for Oncology second and third Edition topography code C64)</v>
          </cell>
        </row>
        <row r="96">
          <cell r="C96" t="str">
            <v xml:space="preserve">Okbay 2016 Subjective well-being European both </v>
          </cell>
          <cell r="E96" t="str">
            <v>European</v>
          </cell>
          <cell r="F96">
            <v>298420</v>
          </cell>
          <cell r="G96" t="str">
            <v>NA</v>
          </cell>
          <cell r="H96" t="str">
            <v xml:space="preserve">both </v>
          </cell>
          <cell r="K96" t="str">
            <v>The phenotype measure was life satisfaction, positive affect, or (in some cohorts) a measure combining life satisfaction and positive affect</v>
          </cell>
        </row>
        <row r="97">
          <cell r="C97" t="str">
            <v xml:space="preserve">Okbay 2016 Depressive symptoms European both </v>
          </cell>
          <cell r="E97" t="str">
            <v>European</v>
          </cell>
          <cell r="F97">
            <v>180866</v>
          </cell>
          <cell r="G97" t="str">
            <v>NA</v>
          </cell>
          <cell r="H97" t="str">
            <v xml:space="preserve">both </v>
          </cell>
          <cell r="K97" t="str">
            <v>In UKB (N = 105,739), we constructed a continuous phenotype measure by combining responses to two questions, which ask about the frequency in the past two weeks with which the respondent experienced feelings of unenthusiasm/disinterest and depression/hopelessness. The other cohorts had ascertained case-control data on major depressive disorder</v>
          </cell>
        </row>
        <row r="98">
          <cell r="C98" t="str">
            <v xml:space="preserve">Estrada 2012 Bone mineral density  European and East Asian both </v>
          </cell>
          <cell r="E98" t="str">
            <v>European and East Asian</v>
          </cell>
          <cell r="F98">
            <v>32961</v>
          </cell>
          <cell r="G98" t="str">
            <v>NA</v>
          </cell>
          <cell r="H98" t="str">
            <v xml:space="preserve">both </v>
          </cell>
          <cell r="K98" t="str">
            <v>LS-BMD and FN-BMD were measured in all cohorts using dual-energy X-ray absorptiometry, following standard protocols</v>
          </cell>
        </row>
        <row r="99">
          <cell r="C99" t="str">
            <v xml:space="preserve">Michailidou  2017 Breast Cancer  European and East Asian  female </v>
          </cell>
          <cell r="E99" t="str">
            <v xml:space="preserve">European and East Asian </v>
          </cell>
          <cell r="F99">
            <v>137045</v>
          </cell>
          <cell r="G99">
            <v>119078</v>
          </cell>
          <cell r="H99" t="str">
            <v xml:space="preserve">female </v>
          </cell>
        </row>
        <row r="100">
          <cell r="C100" t="str">
            <v>Neale MR Base Deep Vein Thrombosis</v>
          </cell>
          <cell r="E100" t="str">
            <v>European</v>
          </cell>
          <cell r="F100">
            <v>6767</v>
          </cell>
          <cell r="G100">
            <v>330392</v>
          </cell>
          <cell r="H100" t="str">
            <v>both</v>
          </cell>
          <cell r="I100" t="str">
            <v>45-69</v>
          </cell>
          <cell r="K100" t="str">
            <v>Non-cancer illness code self-reported: deep venous thrombosis</v>
          </cell>
        </row>
        <row r="101">
          <cell r="C101" t="str">
            <v>Morris 2012 Type 2 Diabetes European/Pakistani both</v>
          </cell>
          <cell r="E101" t="str">
            <v>European/Pakistani</v>
          </cell>
          <cell r="F101">
            <v>34840</v>
          </cell>
          <cell r="G101">
            <v>114981</v>
          </cell>
          <cell r="H101" t="str">
            <v>both</v>
          </cell>
          <cell r="I101" t="str">
            <v>40-70 (approx)</v>
          </cell>
          <cell r="K101" t="str">
            <v>Varied by cohort</v>
          </cell>
        </row>
        <row r="102">
          <cell r="C102" t="str">
            <v>Eeles 2013 Prostate Cancer European/African Mix both</v>
          </cell>
          <cell r="E102" t="str">
            <v>European/African Mix</v>
          </cell>
          <cell r="F102">
            <v>25074</v>
          </cell>
          <cell r="G102">
            <v>24272</v>
          </cell>
          <cell r="H102" t="str">
            <v>both</v>
          </cell>
          <cell r="I102" t="str">
            <v>&lt;55-70+ (can't find exact!)</v>
          </cell>
          <cell r="K102" t="str">
            <v>Prostate Cancer</v>
          </cell>
        </row>
        <row r="103">
          <cell r="C103" t="str">
            <v>Melin 2017 All glioma European both</v>
          </cell>
          <cell r="E103" t="str">
            <v>European</v>
          </cell>
          <cell r="F103">
            <v>12496</v>
          </cell>
          <cell r="G103">
            <v>18190</v>
          </cell>
          <cell r="H103" t="str">
            <v>both</v>
          </cell>
          <cell r="I103" t="str">
            <v>18+</v>
          </cell>
          <cell r="K103" t="str">
            <v>Glioma</v>
          </cell>
        </row>
        <row r="104">
          <cell r="C104" t="str">
            <v>Melin 2017 GBM European both</v>
          </cell>
          <cell r="E104" t="str">
            <v>European</v>
          </cell>
          <cell r="F104">
            <v>6191</v>
          </cell>
          <cell r="G104">
            <v>18190</v>
          </cell>
          <cell r="H104" t="str">
            <v>both</v>
          </cell>
          <cell r="I104" t="str">
            <v>18+</v>
          </cell>
          <cell r="K104" t="str">
            <v>Glioma</v>
          </cell>
        </row>
        <row r="105">
          <cell r="C105" t="str">
            <v>Melin 2017 Non-GBM European both</v>
          </cell>
          <cell r="E105" t="str">
            <v>European</v>
          </cell>
          <cell r="F105">
            <v>5819</v>
          </cell>
          <cell r="G105">
            <v>18190</v>
          </cell>
          <cell r="H105" t="str">
            <v>both</v>
          </cell>
          <cell r="I105" t="str">
            <v>18+</v>
          </cell>
          <cell r="K105" t="str">
            <v>Glioma</v>
          </cell>
        </row>
        <row r="106">
          <cell r="C106" t="str">
            <v xml:space="preserve">Willer 2013 TC All ancestry both </v>
          </cell>
          <cell r="E106" t="str">
            <v>All ancestry</v>
          </cell>
          <cell r="F106">
            <v>188578</v>
          </cell>
          <cell r="G106" t="str">
            <v>NA</v>
          </cell>
          <cell r="H106" t="str">
            <v xml:space="preserve">both </v>
          </cell>
          <cell r="I106" t="str">
            <v>18+</v>
          </cell>
          <cell r="K106" t="str">
            <v>Total cholesterol</v>
          </cell>
        </row>
        <row r="107">
          <cell r="C107" t="str">
            <v>Fehringer 2016 Breast All European both</v>
          </cell>
          <cell r="E107" t="str">
            <v>European</v>
          </cell>
          <cell r="F107">
            <v>15748</v>
          </cell>
          <cell r="G107">
            <v>18084</v>
          </cell>
          <cell r="H107" t="str">
            <v>both</v>
          </cell>
          <cell r="I107" t="str">
            <v>18+</v>
          </cell>
          <cell r="K107" t="str">
            <v>Defined in individual GWASs</v>
          </cell>
        </row>
        <row r="108">
          <cell r="C108" t="str">
            <v>Fehringer 2016 Breast Er Negative European both</v>
          </cell>
          <cell r="E108" t="str">
            <v>European</v>
          </cell>
          <cell r="F108">
            <v>4939</v>
          </cell>
          <cell r="G108">
            <v>13128</v>
          </cell>
          <cell r="H108" t="str">
            <v>both</v>
          </cell>
          <cell r="I108" t="str">
            <v>18+</v>
          </cell>
          <cell r="K108" t="str">
            <v>Defined in individual GWASs</v>
          </cell>
        </row>
        <row r="109">
          <cell r="C109" t="str">
            <v>Fehringer 2016 Ovarian All European both</v>
          </cell>
          <cell r="E109" t="str">
            <v>European</v>
          </cell>
          <cell r="F109">
            <v>5100</v>
          </cell>
          <cell r="G109">
            <v>4831</v>
          </cell>
          <cell r="H109" t="str">
            <v>both</v>
          </cell>
          <cell r="I109" t="str">
            <v>18+</v>
          </cell>
          <cell r="K109" t="str">
            <v>Defined in individual GWASs</v>
          </cell>
        </row>
        <row r="110">
          <cell r="C110" t="str">
            <v>Fehringer 2016 Ovarian Clear cell European both</v>
          </cell>
          <cell r="E110" t="str">
            <v>European</v>
          </cell>
          <cell r="F110">
            <v>12160</v>
          </cell>
          <cell r="G110">
            <v>16838</v>
          </cell>
          <cell r="H110" t="str">
            <v>both</v>
          </cell>
          <cell r="I110" t="str">
            <v>18+</v>
          </cell>
          <cell r="K110" t="str">
            <v>Defined in individual GWASs</v>
          </cell>
        </row>
        <row r="111">
          <cell r="C111" t="str">
            <v>Fehringer 2016 Ovarian Endometrioid European both</v>
          </cell>
          <cell r="E111" t="str">
            <v>European</v>
          </cell>
          <cell r="F111">
            <v>3718</v>
          </cell>
          <cell r="G111">
            <v>15871</v>
          </cell>
          <cell r="H111" t="str">
            <v>both</v>
          </cell>
          <cell r="I111" t="str">
            <v>18+</v>
          </cell>
          <cell r="K111" t="str">
            <v>Defined in individual GWASs</v>
          </cell>
        </row>
        <row r="112">
          <cell r="C112" t="str">
            <v>Fehringer 2016 Ovarian Serous European both</v>
          </cell>
          <cell r="E112" t="str">
            <v>European</v>
          </cell>
          <cell r="F112">
            <v>3422</v>
          </cell>
          <cell r="G112">
            <v>16015</v>
          </cell>
          <cell r="H112" t="str">
            <v>both</v>
          </cell>
          <cell r="I112" t="str">
            <v>18+</v>
          </cell>
          <cell r="K112" t="str">
            <v>Defined in individual GWASs</v>
          </cell>
        </row>
        <row r="113">
          <cell r="C113" t="str">
            <v>Fehringer 2016 Prostate All European both</v>
          </cell>
          <cell r="E113" t="str">
            <v>European</v>
          </cell>
          <cell r="F113">
            <v>4369</v>
          </cell>
          <cell r="G113">
            <v>9123</v>
          </cell>
          <cell r="H113" t="str">
            <v>both</v>
          </cell>
          <cell r="I113" t="str">
            <v>18+</v>
          </cell>
          <cell r="K113" t="str">
            <v>Defined in individual GWASs</v>
          </cell>
        </row>
        <row r="114">
          <cell r="C114" t="str">
            <v>Fehringer 2016 Prostate Aggressive European both</v>
          </cell>
          <cell r="E114" t="str">
            <v>European</v>
          </cell>
          <cell r="F114">
            <v>356</v>
          </cell>
          <cell r="G114">
            <v>9123</v>
          </cell>
          <cell r="H114" t="str">
            <v>both</v>
          </cell>
          <cell r="I114" t="str">
            <v>18+</v>
          </cell>
          <cell r="K114" t="str">
            <v>Defined in individual GWASs</v>
          </cell>
        </row>
        <row r="115">
          <cell r="C115" t="str">
            <v>Fehringer 2016 Lung All European both</v>
          </cell>
          <cell r="E115" t="str">
            <v>European</v>
          </cell>
          <cell r="F115">
            <v>715</v>
          </cell>
          <cell r="G115">
            <v>9123</v>
          </cell>
          <cell r="H115" t="str">
            <v>both</v>
          </cell>
          <cell r="I115" t="str">
            <v>18+</v>
          </cell>
          <cell r="K115" t="str">
            <v>Defined in individual GWASs</v>
          </cell>
        </row>
        <row r="116">
          <cell r="C116" t="str">
            <v>Fehringer 2016 Lung Adenocarcinoma European both</v>
          </cell>
          <cell r="E116" t="str">
            <v>European</v>
          </cell>
          <cell r="F116">
            <v>2556</v>
          </cell>
          <cell r="G116">
            <v>9123</v>
          </cell>
          <cell r="H116" t="str">
            <v>both</v>
          </cell>
          <cell r="I116" t="str">
            <v>18+</v>
          </cell>
          <cell r="K116" t="str">
            <v>Defined in individual GWASs</v>
          </cell>
        </row>
        <row r="117">
          <cell r="C117" t="str">
            <v>Fehringer 2016 Lung Squamous European both</v>
          </cell>
          <cell r="E117" t="str">
            <v>European</v>
          </cell>
          <cell r="F117">
            <v>14160</v>
          </cell>
          <cell r="G117">
            <v>12724</v>
          </cell>
          <cell r="H117" t="str">
            <v>both</v>
          </cell>
          <cell r="I117" t="str">
            <v>18+</v>
          </cell>
          <cell r="K117" t="str">
            <v>Defined in individual GWASs</v>
          </cell>
        </row>
        <row r="118">
          <cell r="C118" t="str">
            <v>Fehringer 2016 Colorectal All European both</v>
          </cell>
          <cell r="E118" t="str">
            <v>European</v>
          </cell>
          <cell r="F118">
            <v>4450</v>
          </cell>
          <cell r="G118">
            <v>12724</v>
          </cell>
          <cell r="H118" t="str">
            <v>both</v>
          </cell>
          <cell r="I118" t="str">
            <v>18+</v>
          </cell>
          <cell r="K118" t="str">
            <v>Defined in individual GWASs</v>
          </cell>
        </row>
        <row r="119">
          <cell r="C119" t="str">
            <v xml:space="preserve">Prokopenko 2014 Fasting insulin European both </v>
          </cell>
          <cell r="E119" t="str">
            <v>European</v>
          </cell>
          <cell r="F119">
            <v>26037</v>
          </cell>
          <cell r="G119" t="str">
            <v>NA</v>
          </cell>
          <cell r="H119" t="str">
            <v xml:space="preserve">both </v>
          </cell>
          <cell r="I119">
            <v>49.59</v>
          </cell>
        </row>
        <row r="120">
          <cell r="C120" t="str">
            <v xml:space="preserve">Prokopenko 2014 Fasting glucose European both </v>
          </cell>
          <cell r="E120" t="str">
            <v>European</v>
          </cell>
          <cell r="F120">
            <v>26037</v>
          </cell>
          <cell r="G120" t="str">
            <v>NA</v>
          </cell>
          <cell r="H120" t="str">
            <v xml:space="preserve">both </v>
          </cell>
          <cell r="I120">
            <v>49.59</v>
          </cell>
        </row>
        <row r="121">
          <cell r="C121" t="str">
            <v xml:space="preserve">Prokopenko 2014 Two hour gulcose European both </v>
          </cell>
          <cell r="E121" t="str">
            <v>European</v>
          </cell>
          <cell r="F121">
            <v>26037</v>
          </cell>
          <cell r="G121" t="str">
            <v>NA</v>
          </cell>
          <cell r="H121" t="str">
            <v xml:space="preserve">both </v>
          </cell>
          <cell r="I121">
            <v>49.59</v>
          </cell>
        </row>
        <row r="122">
          <cell r="C122" t="str">
            <v xml:space="preserve">Prokopenko 2014 HbA1c European both </v>
          </cell>
          <cell r="E122" t="str">
            <v>European</v>
          </cell>
          <cell r="F122">
            <v>26037</v>
          </cell>
          <cell r="G122" t="str">
            <v>NA</v>
          </cell>
          <cell r="H122" t="str">
            <v xml:space="preserve">both </v>
          </cell>
          <cell r="I122">
            <v>49.59</v>
          </cell>
        </row>
        <row r="123">
          <cell r="C123" t="str">
            <v>Locke 2015 All outcomes European both</v>
          </cell>
          <cell r="E123" t="str">
            <v>European</v>
          </cell>
          <cell r="F123">
            <v>322154</v>
          </cell>
          <cell r="H123" t="str">
            <v>both</v>
          </cell>
        </row>
        <row r="124">
          <cell r="C124" t="str">
            <v>Pattaro 2016 eGFRcrea-DM   European? both</v>
          </cell>
          <cell r="E124" t="str">
            <v>European?</v>
          </cell>
          <cell r="F124">
            <v>133413</v>
          </cell>
          <cell r="H124" t="str">
            <v>both</v>
          </cell>
          <cell r="I124" t="str">
            <v>18+</v>
          </cell>
          <cell r="K124" t="str">
            <v>serum creatinine results among patients with diabetes</v>
          </cell>
        </row>
        <row r="125">
          <cell r="C125" t="str">
            <v>Pattaro 2016 eGFRcrea   European? both</v>
          </cell>
          <cell r="E125" t="str">
            <v>European?</v>
          </cell>
          <cell r="F125">
            <v>133413</v>
          </cell>
          <cell r="H125" t="str">
            <v>both</v>
          </cell>
          <cell r="I125" t="str">
            <v>18+</v>
          </cell>
          <cell r="K125" t="str">
            <v>serum creatinine</v>
          </cell>
        </row>
        <row r="126">
          <cell r="C126" t="str">
            <v>Pattaro 2016 eGFRcys   European? both</v>
          </cell>
          <cell r="E126" t="str">
            <v>European?</v>
          </cell>
          <cell r="F126">
            <v>133413</v>
          </cell>
          <cell r="H126" t="str">
            <v>both</v>
          </cell>
          <cell r="I126" t="str">
            <v>18+</v>
          </cell>
          <cell r="K126" t="str">
            <v>serum creatinine calculated based on cystatin C (an additional, complementary biomarker of renal function);</v>
          </cell>
        </row>
        <row r="127">
          <cell r="C127" t="str">
            <v>Pattaro 2016 CKD European? both</v>
          </cell>
          <cell r="E127" t="str">
            <v>European?</v>
          </cell>
          <cell r="F127">
            <v>12385</v>
          </cell>
          <cell r="G127">
            <v>104780</v>
          </cell>
          <cell r="H127" t="str">
            <v>both</v>
          </cell>
          <cell r="I127" t="str">
            <v>18+</v>
          </cell>
          <cell r="K127" t="str">
            <v>Chronic kidney disease</v>
          </cell>
        </row>
        <row r="128">
          <cell r="C128" t="str">
            <v>Mahajan 2014 T2D Trans-ethnic both</v>
          </cell>
          <cell r="E128" t="str">
            <v>Trans-ethnic</v>
          </cell>
          <cell r="F128">
            <v>26488</v>
          </cell>
          <cell r="G128">
            <v>83964</v>
          </cell>
          <cell r="H128" t="str">
            <v>both</v>
          </cell>
          <cell r="I128" t="str">
            <v>18+</v>
          </cell>
          <cell r="K128" t="str">
            <v>Type 2 Diabetes</v>
          </cell>
        </row>
      </sheetData>
      <sheetData sheetId="4" refreshError="1">
        <row r="4">
          <cell r="AB4" t="str">
            <v>Speliotes 2010 BMI Europeans both</v>
          </cell>
        </row>
        <row r="5">
          <cell r="AB5" t="str">
            <v>Current study</v>
          </cell>
        </row>
        <row r="52">
          <cell r="AB52" t="str">
            <v>Locke 2015 BMI All ancestries both</v>
          </cell>
        </row>
        <row r="53">
          <cell r="AB53" t="str">
            <v>Locke 2015 BMI All ancestries both</v>
          </cell>
        </row>
        <row r="54">
          <cell r="AB54" t="str">
            <v>Locke 2015 BMI All ancestries both</v>
          </cell>
        </row>
        <row r="55">
          <cell r="AB55" t="str">
            <v>Locke 2015 BMI All ancestries both</v>
          </cell>
        </row>
        <row r="56">
          <cell r="AB56" t="str">
            <v>Locke 2015 BMI All ancestries both</v>
          </cell>
        </row>
        <row r="57">
          <cell r="AB57" t="str">
            <v>Locke 2015 BMI All ancestries both</v>
          </cell>
        </row>
        <row r="58">
          <cell r="AB58" t="str">
            <v>Locke 2015 BMI All ancestries both</v>
          </cell>
        </row>
        <row r="59">
          <cell r="AB59" t="str">
            <v>Locke 2015 BMI All ancestries both</v>
          </cell>
        </row>
        <row r="60">
          <cell r="AB60" t="str">
            <v>Locke 2015 BMI All ancestries both</v>
          </cell>
        </row>
        <row r="61">
          <cell r="AB61" t="str">
            <v>Locke 2015 BMI All ancestries both</v>
          </cell>
        </row>
        <row r="62">
          <cell r="AB62" t="str">
            <v>Locke 2015 BMI All ancestries both</v>
          </cell>
        </row>
        <row r="63">
          <cell r="AB63" t="str">
            <v>Locke 2015 BMI All ancestries both</v>
          </cell>
        </row>
        <row r="64">
          <cell r="AB64" t="str">
            <v>Speliotes 2010 BMI Europeans both</v>
          </cell>
        </row>
        <row r="65">
          <cell r="Q65" t="str">
            <v>Neale MR Base Deep Vein Thrombosis</v>
          </cell>
          <cell r="AB65" t="str">
            <v>Neale 2018 BMI White British adults both</v>
          </cell>
        </row>
        <row r="66">
          <cell r="Q66" t="str">
            <v>Neale MR Base Deep Vein Thrombosis</v>
          </cell>
          <cell r="AB66" t="str">
            <v>Neale 2018 Body fat percentage White British adults both</v>
          </cell>
        </row>
        <row r="67">
          <cell r="Q67" t="str">
            <v>Neale MR Base Deep Vein Thrombosis</v>
          </cell>
          <cell r="AB67" t="str">
            <v>Lu 2016 Body fat % All ancestries both</v>
          </cell>
        </row>
        <row r="68">
          <cell r="Q68" t="str">
            <v>Neale MR Base Deep Vein Thrombosis</v>
          </cell>
          <cell r="AB68" t="str">
            <v>Shungin 2015 WHR European adults both</v>
          </cell>
        </row>
        <row r="69">
          <cell r="Q69" t="str">
            <v>Neale MR Base Deep Vein Thrombosis</v>
          </cell>
          <cell r="AB69" t="str">
            <v>Neale 2018 Waist circumference White British adults both</v>
          </cell>
        </row>
        <row r="70">
          <cell r="Q70" t="str">
            <v>Neale MR Base Deep Vein Thrombosis</v>
          </cell>
          <cell r="AB70" t="str">
            <v>Neale 2018 Weight White British adults both</v>
          </cell>
        </row>
        <row r="71">
          <cell r="Q71" t="str">
            <v>Neale MR Base Deep Vein Thrombosis</v>
          </cell>
          <cell r="AB71" t="str">
            <v>Neale 2018 Hip circumference White British adults both</v>
          </cell>
        </row>
        <row r="72">
          <cell r="Q72" t="str">
            <v>Neale MR Base Deep Vein Thrombosis</v>
          </cell>
          <cell r="AB72" t="str">
            <v>Neale 2018 Body fat mass White British adults both</v>
          </cell>
        </row>
        <row r="73">
          <cell r="Q73" t="str">
            <v>Neale MR Base Deep Vein Thrombosis</v>
          </cell>
          <cell r="AB73" t="str">
            <v>Neale 2018 Body non-fat mass White British adults both</v>
          </cell>
        </row>
        <row r="74">
          <cell r="Q74" t="str">
            <v>Neale MR Base Deep Vein Thrombosis</v>
          </cell>
          <cell r="AB74" t="str">
            <v>Neale 2018 Trunk fat percentage White British adults both</v>
          </cell>
        </row>
        <row r="75">
          <cell r="Q75" t="str">
            <v>Neale MR Base Deep Vein Thrombosis</v>
          </cell>
          <cell r="AB75" t="str">
            <v>Neale 2018 Arm fat percentage (right) White British adults both</v>
          </cell>
        </row>
        <row r="76">
          <cell r="Q76" t="str">
            <v>Neale MR Base Deep Vein Thrombosis</v>
          </cell>
          <cell r="AB76" t="str">
            <v>Neale 2018 Arm fat percentage (left) White British adults both</v>
          </cell>
        </row>
        <row r="77">
          <cell r="Q77" t="str">
            <v>Neale MR Base Deep Vein Thrombosis</v>
          </cell>
          <cell r="AB77" t="str">
            <v>Neale 2018 Leg fat percentage (right) White British adults both</v>
          </cell>
        </row>
        <row r="78">
          <cell r="Q78" t="str">
            <v>Neale MR Base Deep Vein Thrombosis</v>
          </cell>
          <cell r="AB78" t="str">
            <v>Neale 2018 Leg fat percentage (left) White British adults both</v>
          </cell>
        </row>
        <row r="79">
          <cell r="Q79" t="str">
            <v>Neale MR Base Deep Vein Thrombosis</v>
          </cell>
          <cell r="AB79" t="str">
            <v>Neale 2018 Trunk fat mass White British adults both</v>
          </cell>
        </row>
        <row r="80">
          <cell r="Q80" t="str">
            <v>Neale MR Base Deep Vein Thrombosis</v>
          </cell>
          <cell r="AB80" t="str">
            <v>Neale 2018 Arm fat mass (right) White British adults both</v>
          </cell>
        </row>
        <row r="81">
          <cell r="Q81" t="str">
            <v>Neale MR Base Deep Vein Thrombosis</v>
          </cell>
          <cell r="AB81" t="str">
            <v>Neale 2018 Arm fat mass (left) White British adults both</v>
          </cell>
        </row>
        <row r="82">
          <cell r="Q82" t="str">
            <v>Neale MR Base Deep Vein Thrombosis</v>
          </cell>
          <cell r="AB82" t="str">
            <v>Neale 2018 Leg fat mass (right) White British adults both</v>
          </cell>
        </row>
        <row r="83">
          <cell r="Q83" t="str">
            <v>Neale MR Base Deep Vein Thrombosis</v>
          </cell>
          <cell r="AB83" t="str">
            <v>Neale 2018 Leg fatt mass (left) White British adults both</v>
          </cell>
        </row>
        <row r="84">
          <cell r="Q84" t="str">
            <v>Neale MR Base Deep Vein Thrombosis</v>
          </cell>
          <cell r="AB84" t="str">
            <v>Neale 2018 Trunk non-fatt mass White British adults both</v>
          </cell>
        </row>
        <row r="85">
          <cell r="Q85" t="str">
            <v>Neale MR Base Deep Vein Thrombosis</v>
          </cell>
          <cell r="AB85" t="str">
            <v>Neale 2018 Arm non-fat mass (right) White British adults both</v>
          </cell>
        </row>
        <row r="86">
          <cell r="Q86" t="str">
            <v>Neale MR Base Deep Vein Thrombosis</v>
          </cell>
          <cell r="AB86" t="str">
            <v>Neale 2018 Arm non-fat mass (left) White British adults both</v>
          </cell>
        </row>
        <row r="87">
          <cell r="Q87" t="str">
            <v>Neale MR Base Deep Vein Thrombosis</v>
          </cell>
          <cell r="AB87" t="str">
            <v>Neale 2018 Leg non-fat mass (right) White British adults both</v>
          </cell>
        </row>
        <row r="88">
          <cell r="Q88" t="str">
            <v>Neale MR Base Deep Vein Thrombosis</v>
          </cell>
          <cell r="AB88" t="str">
            <v>Neale 2018 Leg non-fat mass (left) White British adults both</v>
          </cell>
        </row>
        <row r="89">
          <cell r="Q89" t="str">
            <v>Morris 2012 Type 2 Diabetes European/Pakistani both</v>
          </cell>
          <cell r="AB89" t="str">
            <v>Locke 2015 BMI European adults both</v>
          </cell>
        </row>
        <row r="90">
          <cell r="AB90" t="str">
            <v>Locke 2015 BMI All ancestries both</v>
          </cell>
        </row>
        <row r="91">
          <cell r="AB91" t="str">
            <v>Locke 2015 BMI All ancestries both</v>
          </cell>
        </row>
        <row r="92">
          <cell r="AB92" t="str">
            <v>Locke 2015 BMI All ancestries both</v>
          </cell>
        </row>
        <row r="93">
          <cell r="AB93" t="str">
            <v>Locke 2015 BMI All ancestries both</v>
          </cell>
        </row>
        <row r="94">
          <cell r="AB94" t="str">
            <v>Locke 2015 BMI All ancestries both</v>
          </cell>
        </row>
        <row r="95">
          <cell r="AB95" t="str">
            <v>Locke 2015 BMI All ancestries both</v>
          </cell>
        </row>
        <row r="96">
          <cell r="AB96" t="str">
            <v>Locke 2015 BMI All ancestries both</v>
          </cell>
        </row>
        <row r="97">
          <cell r="AB97" t="str">
            <v>Locke 2015 BMI All ancestries both</v>
          </cell>
        </row>
        <row r="98">
          <cell r="AB98" t="str">
            <v>Locke 2015 BMI All ancestries both</v>
          </cell>
        </row>
        <row r="99">
          <cell r="AB99" t="str">
            <v>Locke 2015 BMI All ancestries both</v>
          </cell>
        </row>
        <row r="100">
          <cell r="AB100" t="str">
            <v>Locke 2015 BMI All ancestries both</v>
          </cell>
        </row>
        <row r="101">
          <cell r="AB101" t="str">
            <v>Locke 2015 BMI All ancestries both</v>
          </cell>
        </row>
        <row r="102">
          <cell r="AB102" t="str">
            <v>Locke 2015 BMI All ancestries both</v>
          </cell>
        </row>
        <row r="103">
          <cell r="AB103" t="str">
            <v>Locke 2015 BMI All ancestries both</v>
          </cell>
        </row>
        <row r="104">
          <cell r="AB104" t="str">
            <v>Locke 2015 BMI All ancestries both</v>
          </cell>
        </row>
        <row r="105">
          <cell r="AB105" t="str">
            <v>Locke 2015 BMI All ancestries both</v>
          </cell>
        </row>
        <row r="106">
          <cell r="AB106" t="str">
            <v>Locke 2015 BMI All ancestries both</v>
          </cell>
        </row>
        <row r="107">
          <cell r="AB107" t="str">
            <v>Locke 2015 BMI All ancestries both</v>
          </cell>
        </row>
        <row r="108">
          <cell r="AB108" t="str">
            <v>Locke 2015 BMI All ancestries both</v>
          </cell>
        </row>
        <row r="109">
          <cell r="AB109" t="str">
            <v>Locke 2015 BMI All ancestries both</v>
          </cell>
        </row>
        <row r="110">
          <cell r="AB110" t="str">
            <v>Shungin 2015 WHRadjBMI All ancestries both</v>
          </cell>
        </row>
        <row r="111">
          <cell r="AB111" t="str">
            <v>Shungin 2015 WHRadjBMI All ancestries both</v>
          </cell>
        </row>
        <row r="112">
          <cell r="AB112" t="str">
            <v>Shungin 2015 WHRadjBMI All ancestries both</v>
          </cell>
        </row>
        <row r="113">
          <cell r="AB113" t="str">
            <v>Shungin 2015 WHRadjBMI All ancestries both</v>
          </cell>
        </row>
        <row r="114">
          <cell r="AB114" t="str">
            <v>Shungin 2015 WHRadjBMI All ancestries both</v>
          </cell>
        </row>
        <row r="115">
          <cell r="AB115" t="str">
            <v>Shungin 2015 WHRadjBMI All ancestries both</v>
          </cell>
        </row>
        <row r="116">
          <cell r="AB116" t="str">
            <v>Shungin 2015 WHRadjBMI All ancestries both</v>
          </cell>
        </row>
        <row r="117">
          <cell r="AB117" t="str">
            <v>Shungin 2015 WHRadjBMI All ancestries both</v>
          </cell>
        </row>
        <row r="118">
          <cell r="AB118" t="str">
            <v>Shungin 2015 WHRadjBMI All ancestries both</v>
          </cell>
        </row>
        <row r="119">
          <cell r="AB119" t="str">
            <v>Shungin 2015 WHRadjBMI All ancestries both</v>
          </cell>
        </row>
        <row r="120">
          <cell r="AB120" t="str">
            <v>Shungin 2015 WHRadjBMI All ancestries both</v>
          </cell>
        </row>
        <row r="121">
          <cell r="AB121" t="str">
            <v>Shungin 2015 WHRadjBMI All ancestries both</v>
          </cell>
        </row>
        <row r="122">
          <cell r="AB122" t="str">
            <v>Shungin 2015 WHRadjBMI All ancestries both</v>
          </cell>
        </row>
        <row r="123">
          <cell r="AB123" t="str">
            <v>Shungin 2015 WHRadjBMI All ancestries both</v>
          </cell>
        </row>
        <row r="124">
          <cell r="AB124" t="str">
            <v>Shungin 2015 WHRadjBMI All ancestries both</v>
          </cell>
        </row>
        <row r="125">
          <cell r="AB125" t="str">
            <v>Shungin 2015 WHRadjBMI All ancestries both</v>
          </cell>
        </row>
        <row r="126">
          <cell r="AB126" t="str">
            <v>Shungin 2015 WHRadjBMI All ancestries both</v>
          </cell>
        </row>
        <row r="127">
          <cell r="AB127" t="str">
            <v>Shungin 2015 WHRadjBMI All ancestries both</v>
          </cell>
        </row>
        <row r="128">
          <cell r="AB128" t="str">
            <v>Shungin 2015 WHRadjBMI All ancestries both</v>
          </cell>
        </row>
        <row r="129">
          <cell r="AB129" t="str">
            <v>Shungin 2015 WHRadjBMI All ancestries both</v>
          </cell>
        </row>
        <row r="130">
          <cell r="AB130" t="str">
            <v>Locke 2015 BMI All ancestries both</v>
          </cell>
        </row>
        <row r="131">
          <cell r="AB131" t="str">
            <v>Locke 2015 BMI All ancestries both</v>
          </cell>
        </row>
        <row r="132">
          <cell r="AB132" t="str">
            <v>Locke 2015 BMI All ancestries both</v>
          </cell>
        </row>
        <row r="133">
          <cell r="AB133" t="str">
            <v>Locke 2015 BMI All ancestries both</v>
          </cell>
        </row>
        <row r="134">
          <cell r="AB134" t="str">
            <v>Locke 2015 BMI All ancestries both</v>
          </cell>
        </row>
        <row r="135">
          <cell r="AB135" t="str">
            <v>Locke 2015 BMI All ancestries both</v>
          </cell>
        </row>
        <row r="136">
          <cell r="AB136" t="str">
            <v>Locke 2015 BMI All ancestries both</v>
          </cell>
        </row>
        <row r="137">
          <cell r="AB137" t="str">
            <v>Shungin 2015 WHRadjBMI All ancestries both</v>
          </cell>
        </row>
        <row r="138">
          <cell r="AB138" t="str">
            <v>Shungin 2015 WHRadjBMI All ancestries both</v>
          </cell>
        </row>
        <row r="139">
          <cell r="AB139" t="str">
            <v>Shungin 2015 WHRadjBMI All ancestries both</v>
          </cell>
        </row>
        <row r="140">
          <cell r="AB140" t="str">
            <v>Shungin 2015 WHRadjBMI All ancestries both</v>
          </cell>
        </row>
        <row r="141">
          <cell r="AB141" t="str">
            <v>Shungin 2015 WHRadjBMI All ancestries both</v>
          </cell>
        </row>
        <row r="142">
          <cell r="AB142" t="str">
            <v>Shungin 2015 WHRadjBMI All ancestries both</v>
          </cell>
        </row>
        <row r="143">
          <cell r="AB143" t="str">
            <v>Shungin 2015 WHRadjBMI All ancestries both</v>
          </cell>
        </row>
        <row r="144">
          <cell r="Q144" t="str">
            <v>Eeles 2013 Prostate Cancer European/African Mix both</v>
          </cell>
          <cell r="AB144" t="str">
            <v>Speliotes 2010 BMI Europeans both</v>
          </cell>
        </row>
        <row r="145">
          <cell r="Q145" t="str">
            <v>Eeles 2013 Prostate Cancer European/African Mix both</v>
          </cell>
          <cell r="AB145" t="str">
            <v>Speliotes 2010 BMI Europeans both</v>
          </cell>
        </row>
        <row r="146">
          <cell r="Q146" t="str">
            <v>Eeles 2013 Prostate Cancer European/African Mix both</v>
          </cell>
          <cell r="AB146" t="str">
            <v>Speliotes 2010 BMI Europeans both</v>
          </cell>
        </row>
        <row r="147">
          <cell r="Q147" t="str">
            <v>Eeles 2013 Prostate Cancer European/African Mix both</v>
          </cell>
          <cell r="AB147" t="str">
            <v>Speliotes 2010 BMI Europeans both</v>
          </cell>
        </row>
        <row r="148">
          <cell r="Q148" t="str">
            <v>Eeles 2013 Prostate Cancer European/African Mix both</v>
          </cell>
          <cell r="AB148" t="str">
            <v>Speliotes 2010 BMI Europeans both</v>
          </cell>
        </row>
        <row r="149">
          <cell r="AB149" t="str">
            <v>Speliotes 2010 BMI Europeans both</v>
          </cell>
        </row>
        <row r="150">
          <cell r="AB150" t="str">
            <v>Not discussed</v>
          </cell>
        </row>
        <row r="151">
          <cell r="Q151" t="str">
            <v>Current study</v>
          </cell>
          <cell r="AB151" t="str">
            <v>Heid  2010 WHR European  both</v>
          </cell>
        </row>
        <row r="152">
          <cell r="Q152" t="str">
            <v>Current study</v>
          </cell>
        </row>
        <row r="153">
          <cell r="Q153" t="str">
            <v>Current study</v>
          </cell>
        </row>
        <row r="154">
          <cell r="Q154" t="str">
            <v>Current study</v>
          </cell>
        </row>
        <row r="155">
          <cell r="Q155" t="str">
            <v>Current study</v>
          </cell>
        </row>
        <row r="156">
          <cell r="AB156" t="str">
            <v>Speliotes 2010 BMI Europeans both</v>
          </cell>
        </row>
        <row r="157">
          <cell r="Q157" t="str">
            <v>Melin 2017 All glioma European both</v>
          </cell>
          <cell r="AB157" t="str">
            <v>Locke 2015 BMI European adults both</v>
          </cell>
        </row>
        <row r="158">
          <cell r="Q158" t="str">
            <v>Melin 2017 GBM European both</v>
          </cell>
          <cell r="AB158" t="str">
            <v>Locke 2015 BMI European adults both</v>
          </cell>
        </row>
        <row r="159">
          <cell r="Q159" t="str">
            <v>Melin 2017 Non-GBM European both</v>
          </cell>
          <cell r="AB159" t="str">
            <v>Locke 2015 BMI European adults both</v>
          </cell>
        </row>
        <row r="160">
          <cell r="Q160" t="str">
            <v>Melin 2017 All glioma European both</v>
          </cell>
          <cell r="AB160" t="str">
            <v>Shungin 2015 WHR European adults both</v>
          </cell>
        </row>
        <row r="161">
          <cell r="Q161" t="str">
            <v>Melin 2017 GBM European both</v>
          </cell>
          <cell r="AB161" t="str">
            <v>Shungin 2015 WHR European adults both</v>
          </cell>
        </row>
        <row r="162">
          <cell r="Q162" t="str">
            <v>Melin 2017 Non-GBM European both</v>
          </cell>
          <cell r="AB162" t="str">
            <v>Shungin 2015 WHR European adults both</v>
          </cell>
        </row>
        <row r="163">
          <cell r="AB163" t="str">
            <v>Locke 2015 BMI All ancestries both</v>
          </cell>
        </row>
        <row r="164">
          <cell r="AB164" t="str">
            <v>Locke 2015 BMI All ancestries both</v>
          </cell>
        </row>
        <row r="165">
          <cell r="AB165" t="str">
            <v>Locke 2015 BMI All ancestries both</v>
          </cell>
        </row>
        <row r="166">
          <cell r="AB166" t="str">
            <v>Locke 2015 BMI All ancestries both</v>
          </cell>
        </row>
        <row r="167">
          <cell r="AB167" t="str">
            <v>Locke 2015 BMI All ancestries both</v>
          </cell>
        </row>
        <row r="168">
          <cell r="AB168" t="str">
            <v>Locke 2015 BMI All ancestries both</v>
          </cell>
        </row>
        <row r="169">
          <cell r="AB169" t="str">
            <v>Locke 2015 BMI All ancestries both</v>
          </cell>
        </row>
        <row r="170">
          <cell r="AB170" t="str">
            <v>Locke 2015 BMI All ancestries both</v>
          </cell>
        </row>
        <row r="171">
          <cell r="AB171" t="str">
            <v>Locke 2015 BMI All ancestries both</v>
          </cell>
        </row>
        <row r="172">
          <cell r="AB172" t="str">
            <v>Locke 2015 BMI All ancestries both</v>
          </cell>
        </row>
        <row r="173">
          <cell r="AB173" t="str">
            <v>Locke 2015 BMI All ancestries both</v>
          </cell>
        </row>
        <row r="174">
          <cell r="AB174" t="str">
            <v>Locke 2015 BMI All ancestries both</v>
          </cell>
        </row>
        <row r="175">
          <cell r="AB175" t="str">
            <v>Locke 2015 BMI All ancestries both</v>
          </cell>
        </row>
        <row r="314">
          <cell r="Q314" t="str">
            <v>Current study</v>
          </cell>
          <cell r="AB314" t="str">
            <v>Shungin 2015 WHRadjBMI All ancestries both</v>
          </cell>
        </row>
        <row r="315">
          <cell r="Q315" t="str">
            <v>Current study</v>
          </cell>
          <cell r="AB315" t="str">
            <v>Shungin 2015 WHRadjBMI All ancestries both</v>
          </cell>
        </row>
        <row r="316">
          <cell r="Q316" t="str">
            <v>Current study</v>
          </cell>
          <cell r="AB316" t="str">
            <v>Shungin 2015 WHRadjBMI All ancestries both</v>
          </cell>
        </row>
        <row r="317">
          <cell r="Q317" t="str">
            <v>Current study</v>
          </cell>
          <cell r="AB317" t="str">
            <v>Shungin 2015 WHRadjBMI All ancestries both</v>
          </cell>
        </row>
        <row r="318">
          <cell r="Q318" t="str">
            <v>Current study</v>
          </cell>
          <cell r="AB318" t="str">
            <v>Shungin 2015 WHRadjBMI All ancestries both</v>
          </cell>
        </row>
        <row r="319">
          <cell r="Q319" t="str">
            <v>Current study</v>
          </cell>
          <cell r="AB319" t="str">
            <v>Shungin 2015 WHRadjBMI All ancestries both</v>
          </cell>
        </row>
        <row r="320">
          <cell r="Q320" t="str">
            <v>Current study</v>
          </cell>
          <cell r="AB320" t="str">
            <v>Shungin 2015 WHRadjBMI All ancestries both</v>
          </cell>
        </row>
        <row r="321">
          <cell r="Q321" t="str">
            <v>Current study</v>
          </cell>
          <cell r="AB321" t="str">
            <v>Shungin 2015 WHRadjBMI All ancestries both</v>
          </cell>
        </row>
        <row r="322">
          <cell r="Q322" t="str">
            <v>Current study</v>
          </cell>
          <cell r="AB322" t="str">
            <v>Shungin 2015 WHRadjBMI All ancestries both</v>
          </cell>
        </row>
        <row r="323">
          <cell r="Q323" t="str">
            <v>Current study</v>
          </cell>
          <cell r="AB323" t="str">
            <v>Shungin 2015 WHRadjBMI All ancestries both</v>
          </cell>
        </row>
        <row r="324">
          <cell r="Q324" t="str">
            <v>Current study</v>
          </cell>
          <cell r="AB324" t="str">
            <v>Shungin 2015 WHRadjBMI All ancestries both</v>
          </cell>
        </row>
        <row r="325">
          <cell r="Q325" t="str">
            <v>Current study</v>
          </cell>
          <cell r="AB325" t="str">
            <v>Shungin 2015 WHRadjBMI All ancestries both</v>
          </cell>
        </row>
        <row r="326">
          <cell r="Q326" t="str">
            <v>Current study</v>
          </cell>
          <cell r="AB326" t="str">
            <v>Shungin 2015 WHRadjBMI All ancestries both</v>
          </cell>
        </row>
        <row r="327">
          <cell r="Q327" t="str">
            <v>Current study</v>
          </cell>
          <cell r="AB327" t="str">
            <v>Shungin 2015 WHRadjBMI All ancestries both</v>
          </cell>
        </row>
        <row r="328">
          <cell r="Q328" t="str">
            <v>Current study</v>
          </cell>
          <cell r="AB328" t="str">
            <v>Shungin 2015 WHRadjBMI All ancestries both</v>
          </cell>
        </row>
        <row r="329">
          <cell r="Q329" t="str">
            <v>Current study</v>
          </cell>
          <cell r="AB329" t="str">
            <v>Shungin 2015 WHRadjBMI All ancestries both</v>
          </cell>
        </row>
        <row r="330">
          <cell r="Q330" t="str">
            <v>Current study</v>
          </cell>
          <cell r="AB330" t="str">
            <v>Shungin 2015 WHRadjBMI All ancestries both</v>
          </cell>
        </row>
        <row r="331">
          <cell r="Q331" t="str">
            <v>Current study</v>
          </cell>
          <cell r="AB331" t="str">
            <v>Shungin 2015 WHRadjBMI All ancestries both</v>
          </cell>
        </row>
        <row r="332">
          <cell r="Q332" t="str">
            <v>Current study</v>
          </cell>
          <cell r="AB332" t="str">
            <v>Shungin 2015 WHRadjBMI All ancestries both</v>
          </cell>
        </row>
        <row r="333">
          <cell r="Q333" t="str">
            <v>Current study</v>
          </cell>
          <cell r="AB333" t="str">
            <v>Shungin 2015 WHRadjBMI All ancestries both</v>
          </cell>
        </row>
        <row r="334">
          <cell r="Q334" t="str">
            <v>Current study</v>
          </cell>
          <cell r="AB334" t="str">
            <v>Shungin 2015 WHRadjBMI All ancestries both</v>
          </cell>
        </row>
        <row r="335">
          <cell r="Q335" t="str">
            <v>Current study</v>
          </cell>
          <cell r="AB335" t="str">
            <v>Shungin 2015 WHRadjBMI All ancestries both</v>
          </cell>
        </row>
        <row r="336">
          <cell r="Q336" t="str">
            <v>Current study</v>
          </cell>
          <cell r="AB336" t="str">
            <v>Shungin 2015 WHRadjBMI All ancestries both</v>
          </cell>
        </row>
        <row r="337">
          <cell r="Q337" t="str">
            <v>Current study</v>
          </cell>
          <cell r="AB337" t="str">
            <v>Shungin 2015 WHRadjBMI All ancestries both</v>
          </cell>
        </row>
        <row r="338">
          <cell r="Q338" t="str">
            <v>Current study</v>
          </cell>
          <cell r="AB338" t="str">
            <v>Shungin 2015 WHRadjBMI All ancestries both</v>
          </cell>
        </row>
        <row r="339">
          <cell r="Q339" t="str">
            <v>Current study</v>
          </cell>
          <cell r="AB339" t="str">
            <v>Shungin 2015 WHRadjBMI All ancestries both</v>
          </cell>
        </row>
        <row r="340">
          <cell r="Q340" t="str">
            <v>Current study</v>
          </cell>
          <cell r="AB340" t="str">
            <v>Shungin 2015 WHRadjBMI All ancestries both</v>
          </cell>
        </row>
        <row r="341">
          <cell r="Q341" t="str">
            <v>Current study</v>
          </cell>
          <cell r="AB341" t="str">
            <v>Shungin 2015 WHRadjBMI All ancestries both</v>
          </cell>
        </row>
        <row r="342">
          <cell r="Q342" t="str">
            <v>Current study</v>
          </cell>
          <cell r="AB342" t="str">
            <v>Shungin 2015 WHRadjBMI All ancestries both</v>
          </cell>
        </row>
        <row r="343">
          <cell r="Q343" t="str">
            <v>Current study</v>
          </cell>
          <cell r="AB343" t="str">
            <v>Shungin 2015 WHRadjBMI All ancestries both</v>
          </cell>
        </row>
        <row r="344">
          <cell r="Q344" t="str">
            <v>Current study</v>
          </cell>
          <cell r="AB344" t="str">
            <v>Shungin 2015 WHRadjBMI All ancestries both</v>
          </cell>
        </row>
        <row r="345">
          <cell r="Q345" t="str">
            <v>Current study</v>
          </cell>
          <cell r="AB345" t="str">
            <v>Shungin 2015 WHRadjBMI All ancestries both</v>
          </cell>
        </row>
        <row r="346">
          <cell r="Q346" t="str">
            <v>Current study</v>
          </cell>
          <cell r="AB346" t="str">
            <v>Shungin 2015 WHRadjBMI All ancestries both</v>
          </cell>
        </row>
        <row r="347">
          <cell r="Q347" t="str">
            <v>Current study</v>
          </cell>
          <cell r="AB347" t="str">
            <v>Shungin 2015 WHRadjBMI All ancestries both</v>
          </cell>
        </row>
        <row r="348">
          <cell r="Q348" t="str">
            <v>Current study</v>
          </cell>
          <cell r="AB348" t="str">
            <v>Shungin 2015 WHRadjBMI All ancestries both</v>
          </cell>
        </row>
        <row r="349">
          <cell r="Q349" t="str">
            <v>Locke 2015 All outcomes European adults both</v>
          </cell>
          <cell r="AB349" t="str">
            <v>Shungin 2015 WHRadjBMI All ancestries both</v>
          </cell>
        </row>
        <row r="350">
          <cell r="Q350" t="str">
            <v>Locke 2015 All outcomes European adults both</v>
          </cell>
          <cell r="AB350" t="str">
            <v>Shungin 2015 WHRadjBMI All ancestries both</v>
          </cell>
        </row>
        <row r="351">
          <cell r="Q351" t="str">
            <v>Locke 2015 All outcomes European adults both</v>
          </cell>
          <cell r="AB351" t="str">
            <v>Shungin 2015 WHRadjBMI All ancestries both</v>
          </cell>
        </row>
        <row r="352">
          <cell r="Q352" t="str">
            <v>Locke 2015 All outcomes European adults both</v>
          </cell>
          <cell r="AB352" t="str">
            <v>Shungin 2015 WHRadjBMI All ancestries both</v>
          </cell>
        </row>
        <row r="353">
          <cell r="Q353" t="str">
            <v>Locke 2015 All outcomes European adults both</v>
          </cell>
          <cell r="AB353" t="str">
            <v>Shungin 2015 WHRadjBMI All ancestries both</v>
          </cell>
        </row>
        <row r="354">
          <cell r="Q354" t="str">
            <v xml:space="preserve">Willer 2013 LDL All ancestry both </v>
          </cell>
          <cell r="AB354" t="str">
            <v>Shungin 2015 WHRadjBMI All ancestries both</v>
          </cell>
        </row>
        <row r="355">
          <cell r="Q355" t="str">
            <v xml:space="preserve">Willer 2013 HDL All ancestry both </v>
          </cell>
          <cell r="AB355" t="str">
            <v>Shungin 2015 WHRadjBMI All ancestries both</v>
          </cell>
        </row>
        <row r="356">
          <cell r="Q356" t="str">
            <v xml:space="preserve">Willer 2013 Triglycerides All ancestry both </v>
          </cell>
          <cell r="AB356" t="str">
            <v>Shungin 2015 WHRadjBMI All ancestries both</v>
          </cell>
        </row>
        <row r="357">
          <cell r="Q357" t="str">
            <v xml:space="preserve">Prokopenko 2014 Insulin secretion European both </v>
          </cell>
          <cell r="AB357" t="str">
            <v>Shungin 2015 WHRadjBMI All ancestries both</v>
          </cell>
        </row>
        <row r="358">
          <cell r="Q358" t="str">
            <v xml:space="preserve">Prokopenko 2014 Two hour gulcose European both </v>
          </cell>
          <cell r="AB358" t="str">
            <v>Shungin 2015 WHRadjBMI All ancestries both</v>
          </cell>
        </row>
        <row r="359">
          <cell r="Q359" t="str">
            <v xml:space="preserve">Prokopenko 2014 HbA1c European both </v>
          </cell>
          <cell r="AB359" t="str">
            <v>Shungin 2015 WHRadjBMI All ancestries both</v>
          </cell>
        </row>
        <row r="360">
          <cell r="Q360" t="str">
            <v>Pattaro 2016 Serum EGFR  both</v>
          </cell>
          <cell r="AB360" t="str">
            <v>Shungin 2015 WHRadjBMI All ancestries both</v>
          </cell>
        </row>
        <row r="361">
          <cell r="Q361" t="str">
            <v xml:space="preserve">Prokopenko 2014 Fasting insulin European both </v>
          </cell>
          <cell r="AB361" t="str">
            <v>Shungin 2015 WHRadjBMI All ancestries both</v>
          </cell>
        </row>
        <row r="362">
          <cell r="AB362" t="str">
            <v>Shungin 2015 WHRadjBMI All ancestries both</v>
          </cell>
        </row>
        <row r="363">
          <cell r="AB363" t="str">
            <v>Shungin 2015 WHRadjBMI All ancestries both</v>
          </cell>
        </row>
        <row r="364">
          <cell r="Q364" t="str">
            <v>Morris 2012 Type 2 Diabetes European/Pakistani both</v>
          </cell>
          <cell r="AB364" t="str">
            <v>Shungin 2015 WHRadjBMI All ancestries both</v>
          </cell>
        </row>
        <row r="365">
          <cell r="Q365" t="str">
            <v>CARDIoGRAMplusC4D Consortium 2013 CAD European and South Asian both</v>
          </cell>
          <cell r="AB365" t="str">
            <v>Shungin 2015 WHRadjBMI All ancestries both</v>
          </cell>
        </row>
        <row r="366">
          <cell r="AB366" t="str">
            <v>Locke 2015 BMI All ancestries both</v>
          </cell>
        </row>
        <row r="400">
          <cell r="AB400" t="str">
            <v>Speliotes 2010 BMI Europeans both</v>
          </cell>
        </row>
        <row r="401">
          <cell r="AB401" t="str">
            <v>Speliotes 2010 BMI Europeans both</v>
          </cell>
        </row>
        <row r="402">
          <cell r="AB402" t="str">
            <v>Speliotes 2010 BMI Europeans both</v>
          </cell>
        </row>
        <row r="403">
          <cell r="AB403" t="str">
            <v>Speliotes 2010 BMI Europeans both</v>
          </cell>
        </row>
        <row r="404">
          <cell r="AB404" t="str">
            <v>Speliotes 2010 BMI Europeans both</v>
          </cell>
        </row>
        <row r="405">
          <cell r="AB405" t="str">
            <v>Speliotes 2010 BMI Europeans both</v>
          </cell>
        </row>
        <row r="406">
          <cell r="AB406" t="str">
            <v>Speliotes 2010 BMI Europeans both</v>
          </cell>
        </row>
        <row r="407">
          <cell r="AB407" t="str">
            <v>Speliotes 2010 BMI Europeans both</v>
          </cell>
        </row>
        <row r="408">
          <cell r="AB408" t="str">
            <v>Speliotes 2010 BMI Europeans both</v>
          </cell>
        </row>
        <row r="409">
          <cell r="AB409" t="str">
            <v>Speliotes 2010 BMI Europeans both</v>
          </cell>
        </row>
        <row r="410">
          <cell r="AB410" t="str">
            <v>Speliotes 2010 BMI Europeans both</v>
          </cell>
        </row>
        <row r="411">
          <cell r="AB411" t="str">
            <v>Speliotes 2010 BMI Europeans both</v>
          </cell>
        </row>
        <row r="412">
          <cell r="AB412" t="str">
            <v>Speliotes 2010 BMI Europeans both</v>
          </cell>
        </row>
        <row r="413">
          <cell r="AB413" t="str">
            <v>Speliotes 2010 BMI Europeans both</v>
          </cell>
        </row>
        <row r="414">
          <cell r="AB414" t="str">
            <v>Speliotes 2010 BMI Europeans both</v>
          </cell>
        </row>
        <row r="415">
          <cell r="AB415" t="str">
            <v>Speliotes 2010 BMI Europeans both</v>
          </cell>
        </row>
        <row r="416">
          <cell r="AB416" t="str">
            <v>Speliotes 2010 BMI Europeans both</v>
          </cell>
        </row>
        <row r="417">
          <cell r="AB417" t="str">
            <v>Speliotes 2010 BMI Europeans both</v>
          </cell>
        </row>
        <row r="418">
          <cell r="AB418" t="str">
            <v>Speliotes 2010 BMI Europeans both</v>
          </cell>
        </row>
        <row r="419">
          <cell r="AB419" t="str">
            <v>Speliotes 2010 BMI Europeans both</v>
          </cell>
        </row>
        <row r="420">
          <cell r="AB420" t="str">
            <v>Speliotes 2010 BMI Europeans both</v>
          </cell>
        </row>
        <row r="421">
          <cell r="AB421" t="str">
            <v>Speliotes 2010 BMI Europeans both</v>
          </cell>
        </row>
        <row r="422">
          <cell r="AB422" t="str">
            <v>Speliotes 2010 BMI Europeans both</v>
          </cell>
        </row>
        <row r="423">
          <cell r="AB423" t="str">
            <v>Speliotes 2010 BMI Europeans both</v>
          </cell>
        </row>
        <row r="424">
          <cell r="AB424" t="str">
            <v>Speliotes 2010 BMI Europeans both</v>
          </cell>
        </row>
        <row r="425">
          <cell r="AB425" t="str">
            <v>Speliotes 2010 BMI Europeans both</v>
          </cell>
        </row>
        <row r="426">
          <cell r="AB426" t="str">
            <v>Speliotes 2010 BMI Europeans both</v>
          </cell>
        </row>
        <row r="427">
          <cell r="AB427" t="str">
            <v>Speliotes 2010 BMI Europeans both</v>
          </cell>
        </row>
        <row r="428">
          <cell r="AB428" t="str">
            <v>Speliotes 2010 BMI Europeans both</v>
          </cell>
        </row>
        <row r="429">
          <cell r="AB429" t="str">
            <v>Speliotes 2010 BMI Europeans both</v>
          </cell>
        </row>
        <row r="430">
          <cell r="AB430" t="str">
            <v>Speliotes 2010 BMI Europeans both</v>
          </cell>
        </row>
        <row r="431">
          <cell r="AB431" t="str">
            <v>Speliotes 2010 BMI Europeans both</v>
          </cell>
        </row>
        <row r="432">
          <cell r="AB432" t="str">
            <v>Speliotes 2010 BMI Europeans both</v>
          </cell>
        </row>
        <row r="433">
          <cell r="AB433" t="str">
            <v>Speliotes 2010 BMI Europeans both</v>
          </cell>
        </row>
        <row r="434">
          <cell r="AB434" t="str">
            <v>Speliotes 2010 BMI Europeans both</v>
          </cell>
        </row>
        <row r="435">
          <cell r="AB435" t="str">
            <v>Speliotes 2010 BMI Europeans both</v>
          </cell>
        </row>
        <row r="436">
          <cell r="AB436" t="str">
            <v>Speliotes 2010 BMI Europeans both</v>
          </cell>
        </row>
        <row r="437">
          <cell r="AB437" t="str">
            <v>Speliotes 2010 BMI Europeans both</v>
          </cell>
        </row>
        <row r="438">
          <cell r="AB438" t="str">
            <v>Speliotes 2010 BMI Europeans both</v>
          </cell>
        </row>
        <row r="439">
          <cell r="AB439" t="str">
            <v>Speliotes 2010 BMI Europeans both</v>
          </cell>
        </row>
        <row r="440">
          <cell r="AB440" t="str">
            <v>Speliotes 2010 BMI Europeans both</v>
          </cell>
        </row>
        <row r="441">
          <cell r="AB441" t="str">
            <v>Speliotes 2010 BMI Europeans both</v>
          </cell>
        </row>
        <row r="442">
          <cell r="AB442" t="str">
            <v>Speliotes 2010 BMI Europeans both</v>
          </cell>
        </row>
        <row r="443">
          <cell r="AB443" t="str">
            <v>Speliotes 2010 BMI Europeans both</v>
          </cell>
        </row>
        <row r="444">
          <cell r="AB444" t="str">
            <v>Speliotes 2010 BMI Europeans both</v>
          </cell>
        </row>
        <row r="445">
          <cell r="AB445" t="str">
            <v>Speliotes 2010 BMI Europeans both</v>
          </cell>
        </row>
        <row r="446">
          <cell r="AB446" t="str">
            <v>Speliotes 2010 BMI Europeans both</v>
          </cell>
        </row>
        <row r="447">
          <cell r="AB447" t="str">
            <v>Speliotes 2010 BMI Europeans both</v>
          </cell>
        </row>
        <row r="448">
          <cell r="AB448" t="str">
            <v>Speliotes 2010 BMI Europeans both</v>
          </cell>
        </row>
        <row r="449">
          <cell r="AB449" t="str">
            <v>Speliotes 2010 BMI Europeans both</v>
          </cell>
        </row>
        <row r="450">
          <cell r="AB450" t="str">
            <v>Speliotes 2010 BMI Europeans both</v>
          </cell>
        </row>
        <row r="451">
          <cell r="AB451" t="str">
            <v>Speliotes 2010 BMI Europeans both</v>
          </cell>
        </row>
        <row r="452">
          <cell r="AB452" t="str">
            <v>Speliotes 2010 BMI Europeans both</v>
          </cell>
        </row>
        <row r="453">
          <cell r="AB453" t="str">
            <v>Speliotes 2010 BMI Europeans both</v>
          </cell>
        </row>
        <row r="454">
          <cell r="AB454" t="str">
            <v>Speliotes 2010 BMI Europeans both</v>
          </cell>
        </row>
        <row r="455">
          <cell r="AB455" t="str">
            <v>Speliotes 2010 BMI Europeans both</v>
          </cell>
        </row>
        <row r="456">
          <cell r="AB456" t="str">
            <v>Speliotes 2010 BMI Europeans both</v>
          </cell>
        </row>
        <row r="457">
          <cell r="AB457" t="str">
            <v>Speliotes 2010 BMI Europeans both</v>
          </cell>
        </row>
        <row r="458">
          <cell r="AB458" t="str">
            <v>Speliotes 2010 BMI Europeans both</v>
          </cell>
        </row>
        <row r="459">
          <cell r="AB459" t="str">
            <v>Speliotes 2010 BMI Europeans both</v>
          </cell>
        </row>
        <row r="460">
          <cell r="AB460" t="str">
            <v>Speliotes 2010 BMI Europeans both</v>
          </cell>
        </row>
        <row r="461">
          <cell r="AB461" t="str">
            <v>Speliotes 2010 BMI Europeans both</v>
          </cell>
        </row>
        <row r="462">
          <cell r="AB462" t="str">
            <v>Speliotes 2010 BMI Europeans both</v>
          </cell>
        </row>
        <row r="463">
          <cell r="AB463" t="str">
            <v>Speliotes 2010 BMI Europeans both</v>
          </cell>
        </row>
        <row r="464">
          <cell r="AB464" t="str">
            <v>Speliotes 2010 BMI Europeans both</v>
          </cell>
        </row>
        <row r="465">
          <cell r="AB465" t="str">
            <v>Speliotes 2010 BMI Europeans both</v>
          </cell>
        </row>
        <row r="466">
          <cell r="AB466" t="str">
            <v>Speliotes 2010 BMI Europeans both</v>
          </cell>
        </row>
        <row r="467">
          <cell r="AB467" t="str">
            <v>Speliotes 2010 BMI Europeans both</v>
          </cell>
        </row>
        <row r="468">
          <cell r="AB468" t="str">
            <v>Speliotes 2010 BMI Europeans both</v>
          </cell>
        </row>
        <row r="469">
          <cell r="AB469" t="str">
            <v>Speliotes 2010 BMI Europeans both</v>
          </cell>
        </row>
        <row r="470">
          <cell r="Q470" t="str">
            <v>Current study</v>
          </cell>
          <cell r="AB470" t="str">
            <v>Current study</v>
          </cell>
        </row>
        <row r="471">
          <cell r="Q471" t="str">
            <v>Current study</v>
          </cell>
          <cell r="AB471" t="str">
            <v>Current study</v>
          </cell>
        </row>
        <row r="472">
          <cell r="Q472" t="str">
            <v>Current study</v>
          </cell>
          <cell r="AB472" t="str">
            <v>Current study</v>
          </cell>
        </row>
        <row r="473">
          <cell r="Q473" t="str">
            <v>Current study</v>
          </cell>
          <cell r="AB473" t="str">
            <v>Current study</v>
          </cell>
        </row>
        <row r="474">
          <cell r="Q474" t="str">
            <v>Current study</v>
          </cell>
          <cell r="AB474" t="str">
            <v>Current study</v>
          </cell>
        </row>
        <row r="475">
          <cell r="Q475" t="str">
            <v>Current study</v>
          </cell>
          <cell r="AB475" t="str">
            <v>Current study</v>
          </cell>
        </row>
        <row r="476">
          <cell r="Q476" t="str">
            <v>Current study</v>
          </cell>
          <cell r="AB476" t="str">
            <v>Current study</v>
          </cell>
        </row>
        <row r="477">
          <cell r="Q477" t="str">
            <v>Current study</v>
          </cell>
          <cell r="AB477" t="str">
            <v>Current study</v>
          </cell>
        </row>
        <row r="478">
          <cell r="Q478" t="str">
            <v>Current study</v>
          </cell>
          <cell r="AB478" t="str">
            <v>Current study</v>
          </cell>
        </row>
        <row r="479">
          <cell r="Q479" t="str">
            <v>Current study</v>
          </cell>
          <cell r="AB479" t="str">
            <v>Current study</v>
          </cell>
        </row>
        <row r="480">
          <cell r="Q480" t="str">
            <v>Current study</v>
          </cell>
          <cell r="AB480" t="str">
            <v>Current study</v>
          </cell>
        </row>
        <row r="481">
          <cell r="Q481" t="str">
            <v>Current study</v>
          </cell>
          <cell r="AB481" t="str">
            <v>Current study</v>
          </cell>
        </row>
        <row r="482">
          <cell r="Q482" t="str">
            <v>Current study</v>
          </cell>
          <cell r="AB482" t="str">
            <v>Current study</v>
          </cell>
        </row>
        <row r="483">
          <cell r="Q483" t="str">
            <v>Fehringer 2016 Breast All European both</v>
          </cell>
          <cell r="AB483" t="str">
            <v>Horikoshi 2013 Birth Weight Europeans both</v>
          </cell>
        </row>
        <row r="484">
          <cell r="Q484" t="str">
            <v>Fehringer 2016 Breast Er Negative European both</v>
          </cell>
          <cell r="AB484" t="str">
            <v>Horikoshi 2013 Birth Weight Europeans both</v>
          </cell>
        </row>
        <row r="485">
          <cell r="Q485" t="str">
            <v>Fehringer 2016 Ovarian All European both</v>
          </cell>
          <cell r="AB485" t="str">
            <v>Horikoshi 2013 Birth Weight Europeans both</v>
          </cell>
        </row>
        <row r="486">
          <cell r="Q486" t="str">
            <v>Fehringer 2016 Ovarian Clear cell European both</v>
          </cell>
          <cell r="AB486" t="str">
            <v>Horikoshi 2013 Birth Weight Europeans both</v>
          </cell>
        </row>
        <row r="487">
          <cell r="Q487" t="str">
            <v>Fehringer 2016 Ovarian Endometrioid European both</v>
          </cell>
          <cell r="AB487" t="str">
            <v>Horikoshi 2013 Birth Weight Europeans both</v>
          </cell>
        </row>
        <row r="488">
          <cell r="Q488" t="str">
            <v>Fehringer 2016 Ovarian Serous European both</v>
          </cell>
          <cell r="AB488" t="str">
            <v>Horikoshi 2013 Birth Weight Europeans both</v>
          </cell>
        </row>
        <row r="489">
          <cell r="Q489" t="str">
            <v>Fehringer 2016 Prostate All European both</v>
          </cell>
          <cell r="AB489" t="str">
            <v>Horikoshi 2013 Birth Weight Europeans both</v>
          </cell>
        </row>
        <row r="490">
          <cell r="Q490" t="str">
            <v>Fehringer 2016 Prostate Aggressive European both</v>
          </cell>
          <cell r="AB490" t="str">
            <v>Horikoshi 2013 Birth Weight Europeans both</v>
          </cell>
        </row>
        <row r="491">
          <cell r="Q491" t="str">
            <v>Fehringer 2016 Lung All European both</v>
          </cell>
          <cell r="AB491" t="str">
            <v>Horikoshi 2013 Birth Weight Europeans both</v>
          </cell>
        </row>
        <row r="492">
          <cell r="Q492" t="str">
            <v>Fehringer 2016 Lung Adenocarcinoma European both</v>
          </cell>
          <cell r="AB492" t="str">
            <v>Horikoshi 2013 Birth Weight Europeans both</v>
          </cell>
        </row>
        <row r="493">
          <cell r="Q493" t="str">
            <v>Fehringer 2016 Lung Squamous European both</v>
          </cell>
          <cell r="AB493" t="str">
            <v>Horikoshi 2013 Birth Weight Europeans both</v>
          </cell>
        </row>
        <row r="494">
          <cell r="Q494" t="str">
            <v>Fehringer 2016 Colorectal All European both</v>
          </cell>
          <cell r="AB494" t="str">
            <v>Horikoshi 2013 Birth Weight Europeans both</v>
          </cell>
        </row>
        <row r="495">
          <cell r="Q495" t="str">
            <v>Fehringer 2016 Breast All European both</v>
          </cell>
          <cell r="AB495" t="str">
            <v>Felix 2016 BMI, childhood European both</v>
          </cell>
        </row>
        <row r="496">
          <cell r="Q496" t="str">
            <v>Fehringer 2016 Breast Er Negative European both</v>
          </cell>
          <cell r="AB496" t="str">
            <v>Felix 2016 BMI, childhood European both</v>
          </cell>
        </row>
        <row r="497">
          <cell r="Q497" t="str">
            <v>Fehringer 2016 Ovarian All European both</v>
          </cell>
          <cell r="AB497" t="str">
            <v>Felix 2016 BMI, childhood European both</v>
          </cell>
        </row>
        <row r="498">
          <cell r="Q498" t="str">
            <v>Fehringer 2016 Ovarian Clear cell European both</v>
          </cell>
          <cell r="AB498" t="str">
            <v>Felix 2016 BMI, childhood European both</v>
          </cell>
        </row>
        <row r="499">
          <cell r="Q499" t="str">
            <v>Fehringer 2016 Ovarian Endometrioid European both</v>
          </cell>
          <cell r="AB499" t="str">
            <v>Felix 2016 BMI, childhood European both</v>
          </cell>
        </row>
        <row r="500">
          <cell r="Q500" t="str">
            <v>Fehringer 2016 Ovarian Serous European both</v>
          </cell>
          <cell r="AB500" t="str">
            <v>Felix 2016 BMI, childhood European both</v>
          </cell>
        </row>
        <row r="501">
          <cell r="Q501" t="str">
            <v>Fehringer 2016 Prostate All European both</v>
          </cell>
          <cell r="AB501" t="str">
            <v>Felix 2016 BMI, childhood European both</v>
          </cell>
        </row>
        <row r="502">
          <cell r="Q502" t="str">
            <v>Fehringer 2016 Prostate Aggressive European both</v>
          </cell>
          <cell r="AB502" t="str">
            <v>Felix 2016 BMI, childhood European both</v>
          </cell>
        </row>
        <row r="503">
          <cell r="Q503" t="str">
            <v>Fehringer 2016 Lung All European both</v>
          </cell>
          <cell r="AB503" t="str">
            <v>Felix 2016 BMI, childhood European both</v>
          </cell>
        </row>
        <row r="504">
          <cell r="Q504" t="str">
            <v>Fehringer 2016 Lung Adenocarcinoma European both</v>
          </cell>
          <cell r="AB504" t="str">
            <v>Felix 2016 BMI, childhood European both</v>
          </cell>
        </row>
        <row r="505">
          <cell r="Q505" t="str">
            <v>Fehringer 2016 Lung Squamous European both</v>
          </cell>
          <cell r="AB505" t="str">
            <v>Felix 2016 BMI, childhood European both</v>
          </cell>
        </row>
        <row r="506">
          <cell r="Q506" t="str">
            <v>Fehringer 2016 Colorectal All European both</v>
          </cell>
          <cell r="AB506" t="str">
            <v>Felix 2016 BMI, childhood European both</v>
          </cell>
        </row>
        <row r="507">
          <cell r="Q507" t="str">
            <v>Fehringer 2016 Breast All European both</v>
          </cell>
          <cell r="AB507" t="str">
            <v>Locke 2015 BMI All ancestries both</v>
          </cell>
        </row>
        <row r="508">
          <cell r="Q508" t="str">
            <v>Fehringer 2016 Breast Er Negative European both</v>
          </cell>
          <cell r="AB508" t="str">
            <v>Locke 2015 BMI All ancestries both</v>
          </cell>
        </row>
        <row r="509">
          <cell r="Q509" t="str">
            <v>Fehringer 2016 Ovarian All European both</v>
          </cell>
          <cell r="AB509" t="str">
            <v>Locke 2015 BMI All ancestries both</v>
          </cell>
        </row>
        <row r="510">
          <cell r="Q510" t="str">
            <v>Fehringer 2016 Ovarian Clear cell European both</v>
          </cell>
          <cell r="AB510" t="str">
            <v>Locke 2015 BMI All ancestries both</v>
          </cell>
        </row>
        <row r="511">
          <cell r="Q511" t="str">
            <v>Fehringer 2016 Ovarian Endometrioid European both</v>
          </cell>
          <cell r="AB511" t="str">
            <v>Locke 2015 BMI All ancestries both</v>
          </cell>
        </row>
        <row r="512">
          <cell r="Q512" t="str">
            <v>Fehringer 2016 Ovarian Serous European both</v>
          </cell>
          <cell r="AB512" t="str">
            <v>Locke 2015 BMI All ancestries both</v>
          </cell>
        </row>
        <row r="513">
          <cell r="Q513" t="str">
            <v>Fehringer 2016 Prostate All European both</v>
          </cell>
          <cell r="AB513" t="str">
            <v>Locke 2015 BMI All ancestries both</v>
          </cell>
        </row>
        <row r="514">
          <cell r="Q514" t="str">
            <v>Fehringer 2016 Prostate Aggressive European both</v>
          </cell>
          <cell r="AB514" t="str">
            <v>Locke 2015 BMI All ancestries both</v>
          </cell>
        </row>
        <row r="515">
          <cell r="Q515" t="str">
            <v>Fehringer 2016 Lung All European both</v>
          </cell>
          <cell r="AB515" t="str">
            <v>Locke 2015 BMI All ancestries both</v>
          </cell>
        </row>
        <row r="516">
          <cell r="Q516" t="str">
            <v>Fehringer 2016 Lung Adenocarcinoma European both</v>
          </cell>
          <cell r="AB516" t="str">
            <v>Locke 2015 BMI All ancestries both</v>
          </cell>
        </row>
        <row r="517">
          <cell r="Q517" t="str">
            <v>Fehringer 2016 Lung Squamous European both</v>
          </cell>
          <cell r="AB517" t="str">
            <v>Locke 2015 BMI All ancestries both</v>
          </cell>
        </row>
        <row r="518">
          <cell r="Q518" t="str">
            <v>Fehringer 2016 Colorectal All European both</v>
          </cell>
          <cell r="AB518" t="str">
            <v>Locke 2015 BMI All ancestries both</v>
          </cell>
        </row>
        <row r="519">
          <cell r="Q519" t="str">
            <v>Fehringer 2016 Breast All European both</v>
          </cell>
          <cell r="AB519" t="str">
            <v>Heid  2010 WHR European  both</v>
          </cell>
        </row>
        <row r="520">
          <cell r="Q520" t="str">
            <v>Fehringer 2016 Breast Er Negative European both</v>
          </cell>
          <cell r="AB520" t="str">
            <v>Heid  2010 WHR European  both</v>
          </cell>
        </row>
        <row r="521">
          <cell r="Q521" t="str">
            <v>Fehringer 2016 Ovarian All European both</v>
          </cell>
          <cell r="AB521" t="str">
            <v>Heid  2010 WHR European  both</v>
          </cell>
        </row>
        <row r="522">
          <cell r="Q522" t="str">
            <v>Fehringer 2016 Ovarian Clear cell European both</v>
          </cell>
          <cell r="AB522" t="str">
            <v>Heid  2010 WHR European  both</v>
          </cell>
        </row>
        <row r="523">
          <cell r="Q523" t="str">
            <v>Fehringer 2016 Ovarian Endometrioid European both</v>
          </cell>
          <cell r="AB523" t="str">
            <v>Heid  2010 WHR European  both</v>
          </cell>
        </row>
        <row r="524">
          <cell r="Q524" t="str">
            <v>Fehringer 2016 Ovarian Serous European both</v>
          </cell>
          <cell r="AB524" t="str">
            <v>Heid  2010 WHR European  both</v>
          </cell>
        </row>
        <row r="525">
          <cell r="Q525" t="str">
            <v>Fehringer 2016 Prostate All European both</v>
          </cell>
          <cell r="AB525" t="str">
            <v>Heid  2010 WHR European  both</v>
          </cell>
        </row>
        <row r="526">
          <cell r="Q526" t="str">
            <v>Fehringer 2016 Prostate Aggressive European both</v>
          </cell>
          <cell r="AB526" t="str">
            <v>Heid  2010 WHR European  both</v>
          </cell>
        </row>
        <row r="527">
          <cell r="Q527" t="str">
            <v>Fehringer 2016 Lung All European both</v>
          </cell>
          <cell r="AB527" t="str">
            <v>Heid  2010 WHR European  both</v>
          </cell>
        </row>
        <row r="528">
          <cell r="Q528" t="str">
            <v>Fehringer 2016 Lung Adenocarcinoma European both</v>
          </cell>
          <cell r="AB528" t="str">
            <v>Heid  2010 WHR European  both</v>
          </cell>
        </row>
        <row r="529">
          <cell r="Q529" t="str">
            <v>Fehringer 2016 Lung Squamous European both</v>
          </cell>
          <cell r="AB529" t="str">
            <v>Heid  2010 WHR European  both</v>
          </cell>
        </row>
        <row r="530">
          <cell r="Q530" t="str">
            <v>Fehringer 2016 Colorectal All European both</v>
          </cell>
          <cell r="AB530" t="str">
            <v>Heid  2010 WHR European  both</v>
          </cell>
        </row>
        <row r="531">
          <cell r="Q531" t="str">
            <v>Fehringer 2016 Breast All European both</v>
          </cell>
          <cell r="AB531" t="str">
            <v>Felix 2016 BMI, childhood European both</v>
          </cell>
        </row>
        <row r="532">
          <cell r="Q532" t="str">
            <v>Fehringer 2016 Breast Er Negative European both</v>
          </cell>
          <cell r="AB532" t="str">
            <v>Felix 2016 BMI, childhood European both</v>
          </cell>
        </row>
        <row r="533">
          <cell r="Q533" t="str">
            <v>Fehringer 2016 Ovarian All European both</v>
          </cell>
          <cell r="AB533" t="str">
            <v>Felix 2016 BMI, childhood European both</v>
          </cell>
        </row>
        <row r="534">
          <cell r="Q534" t="str">
            <v>Fehringer 2016 Ovarian Clear cell European both</v>
          </cell>
          <cell r="AB534" t="str">
            <v>Felix 2016 BMI, childhood European both</v>
          </cell>
        </row>
        <row r="535">
          <cell r="Q535" t="str">
            <v>Fehringer 2016 Ovarian Endometrioid European both</v>
          </cell>
          <cell r="AB535" t="str">
            <v>Felix 2016 BMI, childhood European both</v>
          </cell>
        </row>
        <row r="536">
          <cell r="Q536" t="str">
            <v>Fehringer 2016 Ovarian Serous European both</v>
          </cell>
          <cell r="AB536" t="str">
            <v>Felix 2016 BMI, childhood European both</v>
          </cell>
        </row>
        <row r="537">
          <cell r="Q537" t="str">
            <v>Fehringer 2016 Prostate All European both</v>
          </cell>
          <cell r="AB537" t="str">
            <v>Felix 2016 BMI, childhood European both</v>
          </cell>
        </row>
        <row r="538">
          <cell r="Q538" t="str">
            <v>Fehringer 2016 Prostate Aggressive European both</v>
          </cell>
          <cell r="AB538" t="str">
            <v>Felix 2016 BMI, childhood European both</v>
          </cell>
        </row>
        <row r="539">
          <cell r="Q539" t="str">
            <v>Fehringer 2016 Lung All European both</v>
          </cell>
          <cell r="AB539" t="str">
            <v>Felix 2016 BMI, childhood European both</v>
          </cell>
        </row>
        <row r="540">
          <cell r="Q540" t="str">
            <v>Fehringer 2016 Lung Adenocarcinoma European both</v>
          </cell>
          <cell r="AB540" t="str">
            <v>Felix 2016 BMI, childhood European both</v>
          </cell>
        </row>
        <row r="541">
          <cell r="Q541" t="str">
            <v>Fehringer 2016 Lung Squamous European both</v>
          </cell>
          <cell r="AB541" t="str">
            <v>Felix 2016 BMI, childhood European both</v>
          </cell>
        </row>
        <row r="542">
          <cell r="Q542" t="str">
            <v>Fehringer 2016 Colorectal All European both</v>
          </cell>
          <cell r="AB542" t="str">
            <v>Felix 2016 BMI, childhood European both</v>
          </cell>
        </row>
        <row r="543">
          <cell r="Q543" t="str">
            <v>Fehringer 2016 Breast All European both</v>
          </cell>
          <cell r="AB543" t="str">
            <v>Locke 2015 BMI All ancestries both</v>
          </cell>
        </row>
        <row r="544">
          <cell r="Q544" t="str">
            <v>Fehringer 2016 Breast Er Negative European both</v>
          </cell>
          <cell r="AB544" t="str">
            <v>Locke 2015 BMI All ancestries both</v>
          </cell>
        </row>
        <row r="545">
          <cell r="Q545" t="str">
            <v>Fehringer 2016 Ovarian All European both</v>
          </cell>
          <cell r="AB545" t="str">
            <v>Locke 2015 BMI All ancestries both</v>
          </cell>
        </row>
        <row r="546">
          <cell r="Q546" t="str">
            <v>Fehringer 2016 Ovarian Clear cell European both</v>
          </cell>
          <cell r="AB546" t="str">
            <v>Locke 2015 BMI All ancestries both</v>
          </cell>
        </row>
        <row r="547">
          <cell r="Q547" t="str">
            <v>Fehringer 2016 Ovarian Endometrioid European both</v>
          </cell>
          <cell r="AB547" t="str">
            <v>Locke 2015 BMI All ancestries both</v>
          </cell>
        </row>
        <row r="548">
          <cell r="Q548" t="str">
            <v>Fehringer 2016 Ovarian Serous European both</v>
          </cell>
          <cell r="AB548" t="str">
            <v>Locke 2015 BMI All ancestries both</v>
          </cell>
        </row>
        <row r="549">
          <cell r="Q549" t="str">
            <v>Fehringer 2016 Prostate All European both</v>
          </cell>
          <cell r="AB549" t="str">
            <v>Locke 2015 BMI All ancestries both</v>
          </cell>
        </row>
        <row r="550">
          <cell r="Q550" t="str">
            <v>Fehringer 2016 Prostate Aggressive European both</v>
          </cell>
          <cell r="AB550" t="str">
            <v>Locke 2015 BMI All ancestries both</v>
          </cell>
        </row>
        <row r="551">
          <cell r="Q551" t="str">
            <v>Fehringer 2016 Lung All European both</v>
          </cell>
          <cell r="AB551" t="str">
            <v>Locke 2015 BMI All ancestries both</v>
          </cell>
        </row>
        <row r="552">
          <cell r="Q552" t="str">
            <v>Fehringer 2016 Lung Adenocarcinoma European both</v>
          </cell>
          <cell r="AB552" t="str">
            <v>Locke 2015 BMI All ancestries both</v>
          </cell>
        </row>
        <row r="553">
          <cell r="Q553" t="str">
            <v>Fehringer 2016 Lung Squamous European both</v>
          </cell>
          <cell r="AB553" t="str">
            <v>Locke 2015 BMI All ancestries both</v>
          </cell>
        </row>
        <row r="554">
          <cell r="Q554" t="str">
            <v>Fehringer 2016 Colorectal All European both</v>
          </cell>
          <cell r="AB554" t="str">
            <v>Locke 2015 BMI All ancestries both</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ADME"/>
      <sheetName val="Autofill-data"/>
      <sheetName val="Exposure_GWASs"/>
      <sheetName val="Outcome_GWASs"/>
      <sheetName val="Luke"/>
      <sheetName val="Matt"/>
      <sheetName val="Kaitlin"/>
      <sheetName val="Wenxin"/>
      <sheetName val="Charlie"/>
      <sheetName val="Nance"/>
      <sheetName val="Steph"/>
      <sheetName val="TomB"/>
      <sheetName val="Si"/>
    </sheetNames>
    <sheetDataSet>
      <sheetData sheetId="0"/>
      <sheetData sheetId="1"/>
      <sheetData sheetId="2">
        <row r="1">
          <cell r="C1" t="str">
            <v>Ref</v>
          </cell>
          <cell r="F1" t="str">
            <v>N</v>
          </cell>
          <cell r="S1" t="str">
            <v>SNPs</v>
          </cell>
        </row>
        <row r="2">
          <cell r="C2" t="str">
            <v>Current study</v>
          </cell>
          <cell r="F2" t="str">
            <v>Manually fill</v>
          </cell>
          <cell r="S2" t="str">
            <v>Manually fill</v>
          </cell>
        </row>
        <row r="3">
          <cell r="C3" t="str">
            <v>Not discussed</v>
          </cell>
          <cell r="F3" t="str">
            <v>NA</v>
          </cell>
          <cell r="S3" t="str">
            <v>NA</v>
          </cell>
        </row>
        <row r="4">
          <cell r="C4" t="str">
            <v>Locke 2015 BMI All ancestries both</v>
          </cell>
          <cell r="F4">
            <v>339224</v>
          </cell>
          <cell r="S4">
            <v>97</v>
          </cell>
        </row>
        <row r="5">
          <cell r="C5" t="str">
            <v>Locke 2015 BMI European adults both</v>
          </cell>
          <cell r="F5">
            <v>322154</v>
          </cell>
          <cell r="S5">
            <v>77</v>
          </cell>
        </row>
        <row r="6">
          <cell r="C6" t="str">
            <v>Locke 2015 BMI European men men</v>
          </cell>
          <cell r="F6">
            <v>152893</v>
          </cell>
          <cell r="S6">
            <v>30</v>
          </cell>
        </row>
        <row r="7">
          <cell r="C7" t="str">
            <v>Locke 2015 BMI European population-based studies both</v>
          </cell>
          <cell r="F7">
            <v>209521</v>
          </cell>
          <cell r="S7">
            <v>46</v>
          </cell>
        </row>
        <row r="8">
          <cell r="C8" t="str">
            <v>Locke 2015 BMI European women women</v>
          </cell>
          <cell r="F8">
            <v>171977</v>
          </cell>
          <cell r="S8">
            <v>38</v>
          </cell>
        </row>
        <row r="9">
          <cell r="C9" t="str">
            <v>Shungin 2015 HIP All ancestries both</v>
          </cell>
          <cell r="F9">
            <v>227408</v>
          </cell>
          <cell r="S9">
            <v>7</v>
          </cell>
        </row>
        <row r="10">
          <cell r="C10" t="str">
            <v>Shungin 2015 HIP All ancestries men men</v>
          </cell>
          <cell r="F10">
            <v>100371</v>
          </cell>
          <cell r="S10">
            <v>2</v>
          </cell>
        </row>
        <row r="11">
          <cell r="C11" t="str">
            <v>Shungin 2015 HIP All ancestries women women</v>
          </cell>
          <cell r="F11">
            <v>125106</v>
          </cell>
          <cell r="S11">
            <v>2</v>
          </cell>
        </row>
        <row r="12">
          <cell r="C12" t="str">
            <v>Shungin 2015 HIP European adults both</v>
          </cell>
          <cell r="F12">
            <v>213019</v>
          </cell>
          <cell r="S12">
            <v>7</v>
          </cell>
        </row>
        <row r="13">
          <cell r="C13" t="str">
            <v>Shungin 2015 HIP European men men</v>
          </cell>
          <cell r="F13">
            <v>94778</v>
          </cell>
        </row>
        <row r="14">
          <cell r="C14" t="str">
            <v>Shungin 2015 HIP European women women</v>
          </cell>
          <cell r="F14">
            <v>118522</v>
          </cell>
          <cell r="S14">
            <v>2</v>
          </cell>
        </row>
        <row r="15">
          <cell r="C15" t="str">
            <v>Shungin 2015 HIPadjBMI All ancestries both</v>
          </cell>
          <cell r="F15">
            <v>225421</v>
          </cell>
          <cell r="S15">
            <v>13</v>
          </cell>
        </row>
        <row r="16">
          <cell r="C16" t="str">
            <v>Shungin 2015 HIPadjBMI All ancestries men men</v>
          </cell>
          <cell r="F16">
            <v>99546</v>
          </cell>
          <cell r="S16">
            <v>2</v>
          </cell>
        </row>
        <row r="17">
          <cell r="C17" t="str">
            <v>Shungin 2015 HIPadjBMI All ancestries women women</v>
          </cell>
          <cell r="F17">
            <v>123871</v>
          </cell>
          <cell r="S17">
            <v>15</v>
          </cell>
        </row>
        <row r="18">
          <cell r="C18" t="str">
            <v>Shungin 2015 HIPadjBMI European adults both</v>
          </cell>
          <cell r="F18">
            <v>211055</v>
          </cell>
          <cell r="S18">
            <v>12</v>
          </cell>
        </row>
        <row r="19">
          <cell r="C19" t="str">
            <v>Shungin 2015 HIPadjBMI European men men</v>
          </cell>
          <cell r="F19">
            <v>93946</v>
          </cell>
          <cell r="S19">
            <v>4</v>
          </cell>
        </row>
        <row r="20">
          <cell r="C20" t="str">
            <v>Shungin 2015 HIPadjBMI European women women</v>
          </cell>
          <cell r="F20">
            <v>117307</v>
          </cell>
          <cell r="S20">
            <v>14</v>
          </cell>
        </row>
        <row r="21">
          <cell r="C21" t="str">
            <v>Shungin 2015 WC All ancestries both</v>
          </cell>
          <cell r="F21">
            <v>244415</v>
          </cell>
          <cell r="S21">
            <v>1</v>
          </cell>
        </row>
        <row r="22">
          <cell r="C22" t="str">
            <v>Shungin 2015 WC All ancestries men men</v>
          </cell>
          <cell r="F22">
            <v>109958</v>
          </cell>
          <cell r="S22">
            <v>0</v>
          </cell>
        </row>
        <row r="23">
          <cell r="C23" t="str">
            <v>Shungin 2015 WC All ancestries women women</v>
          </cell>
          <cell r="F23">
            <v>134585</v>
          </cell>
          <cell r="S23">
            <v>0</v>
          </cell>
        </row>
        <row r="24">
          <cell r="C24" t="str">
            <v>Shungin 2015 WC European adults both</v>
          </cell>
          <cell r="F24">
            <v>232074</v>
          </cell>
          <cell r="S24">
            <v>0</v>
          </cell>
        </row>
        <row r="25">
          <cell r="C25" t="str">
            <v>Shungin 2015 WC European men men</v>
          </cell>
          <cell r="F25">
            <v>104386</v>
          </cell>
          <cell r="S25">
            <v>0</v>
          </cell>
        </row>
        <row r="26">
          <cell r="C26" t="str">
            <v>Shungin 2015 WC European women women</v>
          </cell>
          <cell r="F26">
            <v>127990</v>
          </cell>
          <cell r="S26">
            <v>0</v>
          </cell>
        </row>
        <row r="27">
          <cell r="C27" t="str">
            <v>Shungin 2015 WCadjBMI All ancestries both</v>
          </cell>
          <cell r="F27">
            <v>245679</v>
          </cell>
          <cell r="S27">
            <v>31</v>
          </cell>
        </row>
        <row r="28">
          <cell r="C28" t="str">
            <v>Shungin 2015 WCadjBMI All ancestries men men</v>
          </cell>
          <cell r="F28">
            <v>109651</v>
          </cell>
          <cell r="S28">
            <v>9</v>
          </cell>
        </row>
        <row r="29">
          <cell r="C29" t="str">
            <v>Shungin 2015 WCadjBMI All ancestries women women</v>
          </cell>
          <cell r="F29">
            <v>134006</v>
          </cell>
          <cell r="S29">
            <v>27</v>
          </cell>
        </row>
        <row r="30">
          <cell r="C30" t="str">
            <v>Shungin 2015 WCadjBMI European adults both</v>
          </cell>
          <cell r="F30">
            <v>231293</v>
          </cell>
          <cell r="S30">
            <v>31</v>
          </cell>
        </row>
        <row r="31">
          <cell r="C31" t="str">
            <v>Shungin 2015 WCadjBMI European men men</v>
          </cell>
          <cell r="F31">
            <v>104054</v>
          </cell>
          <cell r="S31">
            <v>9</v>
          </cell>
        </row>
        <row r="32">
          <cell r="C32" t="str">
            <v>Shungin 2015 WCadjBMI European women women</v>
          </cell>
          <cell r="F32">
            <v>127437</v>
          </cell>
          <cell r="S32">
            <v>28</v>
          </cell>
        </row>
        <row r="33">
          <cell r="C33" t="str">
            <v>Shungin 2015 WHR All ancestries both</v>
          </cell>
          <cell r="F33">
            <v>226596</v>
          </cell>
          <cell r="S33">
            <v>27</v>
          </cell>
        </row>
        <row r="34">
          <cell r="C34" t="str">
            <v>Shungin 2015 WHR All ancestries men men</v>
          </cell>
          <cell r="F34">
            <v>100011</v>
          </cell>
          <cell r="S34">
            <v>2</v>
          </cell>
        </row>
        <row r="35">
          <cell r="C35" t="str">
            <v>Shungin 2015 WHR All ancestries women women</v>
          </cell>
          <cell r="F35">
            <v>124583</v>
          </cell>
          <cell r="S35">
            <v>31</v>
          </cell>
        </row>
        <row r="36">
          <cell r="C36" t="str">
            <v>Shungin 2015 WHR European adults both</v>
          </cell>
          <cell r="F36">
            <v>212216</v>
          </cell>
          <cell r="S36">
            <v>26</v>
          </cell>
        </row>
        <row r="37">
          <cell r="C37" t="str">
            <v>Shungin 2015 WHR European men men</v>
          </cell>
          <cell r="F37">
            <v>94414</v>
          </cell>
          <cell r="S37">
            <v>2</v>
          </cell>
        </row>
        <row r="38">
          <cell r="C38" t="str">
            <v>Shungin 2015 WHR European women women</v>
          </cell>
          <cell r="F38">
            <v>117997</v>
          </cell>
          <cell r="S38">
            <v>30</v>
          </cell>
        </row>
        <row r="39">
          <cell r="C39" t="str">
            <v>Shungin 2015 WHRadjBMI All ancestries both</v>
          </cell>
          <cell r="F39">
            <v>224385</v>
          </cell>
          <cell r="S39">
            <v>52</v>
          </cell>
        </row>
        <row r="40">
          <cell r="C40" t="str">
            <v>Shungin 2015 WHRadjBMI All ancestries men men</v>
          </cell>
          <cell r="F40">
            <v>99050</v>
          </cell>
          <cell r="S40">
            <v>6</v>
          </cell>
        </row>
        <row r="41">
          <cell r="C41" t="str">
            <v>Shungin 2015 WHRadjBMI All ancestries women women</v>
          </cell>
          <cell r="F41">
            <v>123270</v>
          </cell>
          <cell r="S41">
            <v>46</v>
          </cell>
        </row>
        <row r="42">
          <cell r="C42" t="str">
            <v>Shungin 2015 WHRadjBMI European adults both</v>
          </cell>
          <cell r="F42">
            <v>210023</v>
          </cell>
          <cell r="S42">
            <v>53</v>
          </cell>
        </row>
        <row r="43">
          <cell r="C43" t="str">
            <v>Shungin 2015 WHRadjBMI European men men</v>
          </cell>
          <cell r="F43">
            <v>93453</v>
          </cell>
          <cell r="S43">
            <v>6</v>
          </cell>
        </row>
        <row r="44">
          <cell r="C44" t="str">
            <v>Shungin 2015 WHRadjBMI European women women</v>
          </cell>
          <cell r="F44">
            <v>116709</v>
          </cell>
          <cell r="S44">
            <v>47</v>
          </cell>
        </row>
        <row r="45">
          <cell r="C45" t="str">
            <v>Neale 2018 BMI White British adults both</v>
          </cell>
          <cell r="F45">
            <v>336107</v>
          </cell>
          <cell r="S45">
            <v>420</v>
          </cell>
        </row>
        <row r="46">
          <cell r="C46" t="str">
            <v>Neale 2018 Weight White British adults both</v>
          </cell>
          <cell r="F46">
            <v>336227</v>
          </cell>
          <cell r="S46">
            <v>527</v>
          </cell>
        </row>
        <row r="47">
          <cell r="C47" t="str">
            <v>Neale 2018 Height White British adults both</v>
          </cell>
          <cell r="F47">
            <v>336474</v>
          </cell>
          <cell r="S47">
            <v>1304</v>
          </cell>
        </row>
        <row r="48">
          <cell r="C48" t="str">
            <v>Neale 2018 Body fat percentage White British adults both</v>
          </cell>
          <cell r="F48">
            <v>331117</v>
          </cell>
          <cell r="S48">
            <v>336</v>
          </cell>
        </row>
        <row r="49">
          <cell r="C49" t="str">
            <v>Neale 2018 Body fat mass White British adults both</v>
          </cell>
          <cell r="F49">
            <v>330762</v>
          </cell>
          <cell r="S49">
            <v>387</v>
          </cell>
        </row>
        <row r="50">
          <cell r="C50" t="str">
            <v>Neale 2018 Body non-fat mass White British adults both</v>
          </cell>
          <cell r="F50">
            <v>331291</v>
          </cell>
          <cell r="S50">
            <v>667</v>
          </cell>
        </row>
        <row r="51">
          <cell r="C51" t="str">
            <v>Neale 2018 Trunk fat percentage White British adults both</v>
          </cell>
          <cell r="F51">
            <v>331113</v>
          </cell>
          <cell r="S51">
            <v>312</v>
          </cell>
        </row>
        <row r="52">
          <cell r="C52" t="str">
            <v>Neale 2018 Arm fat percentage (right) White British adults both</v>
          </cell>
          <cell r="F52">
            <v>331249</v>
          </cell>
          <cell r="S52">
            <v>313</v>
          </cell>
        </row>
        <row r="53">
          <cell r="C53" t="str">
            <v>Neale 2018 Arm fat percentage (left) White British adults both</v>
          </cell>
          <cell r="F53">
            <v>331198</v>
          </cell>
          <cell r="S53">
            <v>323</v>
          </cell>
        </row>
        <row r="54">
          <cell r="C54" t="str">
            <v>Neale 2018 Leg fat percentage (right) White British adults both</v>
          </cell>
          <cell r="F54">
            <v>331296</v>
          </cell>
          <cell r="S54">
            <v>322</v>
          </cell>
        </row>
        <row r="55">
          <cell r="C55" t="str">
            <v>Neale 2018 Leg fat percentage (left) White British adults both</v>
          </cell>
          <cell r="F55">
            <v>331278</v>
          </cell>
          <cell r="S55">
            <v>315</v>
          </cell>
        </row>
        <row r="56">
          <cell r="C56" t="str">
            <v>Neale 2018 Trunk fat mass White British adults both</v>
          </cell>
          <cell r="F56">
            <v>331093</v>
          </cell>
          <cell r="S56">
            <v>384</v>
          </cell>
        </row>
        <row r="57">
          <cell r="C57" t="str">
            <v>Neale 2018 Arm fat mass (right) White British adults both</v>
          </cell>
          <cell r="F57">
            <v>331226</v>
          </cell>
          <cell r="S57">
            <v>373</v>
          </cell>
        </row>
        <row r="58">
          <cell r="C58" t="str">
            <v>Neale 2018 Arm fat mass (left) White British adults both</v>
          </cell>
          <cell r="F58">
            <v>331164</v>
          </cell>
          <cell r="S58">
            <v>378</v>
          </cell>
        </row>
        <row r="59">
          <cell r="C59" t="str">
            <v>Neale 2018 Leg fat mass (right) White British adults both</v>
          </cell>
          <cell r="F59">
            <v>331293</v>
          </cell>
          <cell r="S59">
            <v>363</v>
          </cell>
        </row>
        <row r="60">
          <cell r="C60" t="str">
            <v>Neale 2018 Leg fatt mass (left) White British adults both</v>
          </cell>
          <cell r="F60">
            <v>331275</v>
          </cell>
          <cell r="S60">
            <v>372</v>
          </cell>
        </row>
        <row r="61">
          <cell r="C61" t="str">
            <v>Neale 2018 Trunk non-fatt mass White British adults both</v>
          </cell>
          <cell r="F61">
            <v>331030</v>
          </cell>
          <cell r="S61">
            <v>659</v>
          </cell>
        </row>
        <row r="62">
          <cell r="C62" t="str">
            <v>Neale 2018 Arm non-fat mass (right) White British adults both</v>
          </cell>
          <cell r="F62">
            <v>331221</v>
          </cell>
          <cell r="S62">
            <v>577</v>
          </cell>
        </row>
        <row r="63">
          <cell r="C63" t="str">
            <v>Neale 2018 Arm non-fat mass (left) White British adults both</v>
          </cell>
          <cell r="F63">
            <v>331159</v>
          </cell>
          <cell r="S63">
            <v>565</v>
          </cell>
        </row>
        <row r="64">
          <cell r="C64" t="str">
            <v>Neale 2018 Leg non-fat mass (right) White British adults both</v>
          </cell>
          <cell r="F64">
            <v>331285</v>
          </cell>
          <cell r="S64">
            <v>575</v>
          </cell>
        </row>
        <row r="65">
          <cell r="C65" t="str">
            <v>Neale 2018 Leg non-fat mass (left) White British adults both</v>
          </cell>
          <cell r="F65">
            <v>331258</v>
          </cell>
          <cell r="S65">
            <v>558</v>
          </cell>
        </row>
        <row r="66">
          <cell r="C66" t="str">
            <v>Okbay 2016 Education White British adults both</v>
          </cell>
          <cell r="F66">
            <v>405072</v>
          </cell>
          <cell r="S66">
            <v>162</v>
          </cell>
        </row>
        <row r="67">
          <cell r="C67" t="str">
            <v>Neale 2018 Waist circumference White British adults both</v>
          </cell>
          <cell r="F67">
            <v>336639</v>
          </cell>
          <cell r="S67">
            <v>367</v>
          </cell>
        </row>
        <row r="68">
          <cell r="C68" t="str">
            <v>Puya Gharahkhani  2019 BMI White British adults both</v>
          </cell>
          <cell r="F68">
            <v>390628</v>
          </cell>
          <cell r="S68">
            <v>520</v>
          </cell>
        </row>
        <row r="69">
          <cell r="C69" t="str">
            <v>Speliotes 2010 BMI Europeans both</v>
          </cell>
          <cell r="F69">
            <v>249796</v>
          </cell>
          <cell r="S69">
            <v>32</v>
          </cell>
        </row>
        <row r="70">
          <cell r="C70" t="str">
            <v>Yengo 2018 BMI Europeans both</v>
          </cell>
          <cell r="F70">
            <v>681275</v>
          </cell>
          <cell r="S70">
            <v>941</v>
          </cell>
        </row>
        <row r="71">
          <cell r="C71" t="str">
            <v xml:space="preserve">    </v>
          </cell>
        </row>
        <row r="72">
          <cell r="C72" t="str">
            <v>Horikoshi 2016 Birth Weight Trans-ancestry both</v>
          </cell>
          <cell r="F72">
            <v>153781</v>
          </cell>
          <cell r="S72">
            <v>60</v>
          </cell>
        </row>
        <row r="73">
          <cell r="C73" t="str">
            <v xml:space="preserve">    </v>
          </cell>
        </row>
        <row r="74">
          <cell r="C74" t="str">
            <v>Horikoshi 2013 Birth Weight Europeans both</v>
          </cell>
          <cell r="F74">
            <v>69308</v>
          </cell>
          <cell r="S74">
            <v>7</v>
          </cell>
        </row>
        <row r="75">
          <cell r="C75" t="str">
            <v>Akiyama 2017 BMI Japanese both</v>
          </cell>
          <cell r="F75">
            <v>173430</v>
          </cell>
          <cell r="S75">
            <v>85</v>
          </cell>
        </row>
        <row r="76">
          <cell r="C76" t="str">
            <v>Wood  2014 Adult height Europeans both</v>
          </cell>
          <cell r="F76">
            <v>253288</v>
          </cell>
        </row>
        <row r="77">
          <cell r="C77" t="str">
            <v>Bradfield 2012 Childhood obesity Europeans both</v>
          </cell>
          <cell r="F77">
            <v>13848</v>
          </cell>
        </row>
        <row r="78">
          <cell r="C78" t="str">
            <v>Randall 2013 Height Europeans both</v>
          </cell>
          <cell r="F78">
            <v>60586</v>
          </cell>
        </row>
        <row r="79">
          <cell r="C79" t="str">
            <v>Randall 2013 WHRadjBMI Europeans both</v>
          </cell>
          <cell r="F79">
            <v>60586</v>
          </cell>
        </row>
        <row r="80">
          <cell r="C80" t="str">
            <v>Randall 2013 HipadjBMI Europeans both</v>
          </cell>
          <cell r="F80">
            <v>60586</v>
          </cell>
        </row>
        <row r="81">
          <cell r="C81" t="str">
            <v>Randall 2013 WCadjBMI Europeans both</v>
          </cell>
          <cell r="F81">
            <v>60586</v>
          </cell>
        </row>
        <row r="82">
          <cell r="C82" t="str">
            <v>Guo 2013 BMI All ancestries both</v>
          </cell>
          <cell r="F82">
            <v>108912</v>
          </cell>
          <cell r="S82">
            <v>11</v>
          </cell>
        </row>
        <row r="83">
          <cell r="C83" t="str">
            <v>Lu 2016 Body fat % European both</v>
          </cell>
          <cell r="F83">
            <v>89297</v>
          </cell>
          <cell r="S83">
            <v>7</v>
          </cell>
        </row>
        <row r="84">
          <cell r="C84" t="str">
            <v>Lu 2016 Body fat % All ancestries both</v>
          </cell>
          <cell r="F84">
            <v>100716</v>
          </cell>
          <cell r="S84">
            <v>12</v>
          </cell>
        </row>
        <row r="85">
          <cell r="C85" t="str">
            <v>Felix 2016 BMI, childhood European both</v>
          </cell>
          <cell r="F85">
            <v>35668</v>
          </cell>
          <cell r="S85">
            <v>15</v>
          </cell>
        </row>
        <row r="86">
          <cell r="C86" t="str">
            <v>Pulit 2019 BMI European both</v>
          </cell>
          <cell r="F86">
            <v>806834</v>
          </cell>
          <cell r="S86">
            <v>806</v>
          </cell>
        </row>
        <row r="87">
          <cell r="C87" t="str">
            <v>Pulit 2019 BMI European female</v>
          </cell>
          <cell r="F87">
            <v>434794</v>
          </cell>
          <cell r="S87">
            <v>306</v>
          </cell>
        </row>
        <row r="88">
          <cell r="C88" t="str">
            <v>Pulit 2019 BMI European male</v>
          </cell>
          <cell r="F88">
            <v>374756</v>
          </cell>
          <cell r="S88">
            <v>243</v>
          </cell>
        </row>
        <row r="89">
          <cell r="C89" t="str">
            <v>Pulit 2019 WHRadjBMI European both</v>
          </cell>
          <cell r="F89">
            <v>694649</v>
          </cell>
          <cell r="S89">
            <v>463</v>
          </cell>
        </row>
        <row r="90">
          <cell r="C90" t="str">
            <v>Pulit 2019 WHRadjBMI European female</v>
          </cell>
          <cell r="F90">
            <v>379501</v>
          </cell>
          <cell r="S90">
            <v>363</v>
          </cell>
        </row>
        <row r="91">
          <cell r="C91" t="str">
            <v>Pulit 2019 WHRadjBMI European male</v>
          </cell>
          <cell r="F91">
            <v>315284</v>
          </cell>
          <cell r="S91">
            <v>102</v>
          </cell>
        </row>
        <row r="92">
          <cell r="C92" t="str">
            <v>Pulit 2019 WHR European both</v>
          </cell>
          <cell r="F92">
            <v>697734</v>
          </cell>
          <cell r="S92">
            <v>382</v>
          </cell>
        </row>
        <row r="93">
          <cell r="C93" t="str">
            <v>Pulit 2019 WHR European female</v>
          </cell>
          <cell r="F93">
            <v>381152</v>
          </cell>
          <cell r="S93">
            <v>261</v>
          </cell>
        </row>
        <row r="94">
          <cell r="C94" t="str">
            <v>Pulit 2019 WHR European male</v>
          </cell>
          <cell r="F94">
            <v>316772</v>
          </cell>
          <cell r="S94">
            <v>82</v>
          </cell>
        </row>
        <row r="95">
          <cell r="C95" t="str">
            <v xml:space="preserve">Wen 2014 BMI Han Chinese </v>
          </cell>
          <cell r="F95">
            <v>86757</v>
          </cell>
        </row>
        <row r="96">
          <cell r="C96" t="str">
            <v>Heid  2010 WHR European  both</v>
          </cell>
          <cell r="F96">
            <v>190803</v>
          </cell>
          <cell r="S96">
            <v>14</v>
          </cell>
        </row>
        <row r="97">
          <cell r="C97" t="str">
            <v>Yingjie Ji 2018 Favourable adiposity European both</v>
          </cell>
          <cell r="F97">
            <v>442278</v>
          </cell>
          <cell r="S97">
            <v>14</v>
          </cell>
        </row>
        <row r="98">
          <cell r="C98" t="str">
            <v>Li 2010 BMI European both</v>
          </cell>
          <cell r="F98">
            <v>20431</v>
          </cell>
          <cell r="S98">
            <v>14</v>
          </cell>
        </row>
        <row r="99">
          <cell r="C99" t="str">
            <v xml:space="preserve">Horikoshi 2016 Birth weight  European both </v>
          </cell>
          <cell r="F99">
            <v>143677</v>
          </cell>
          <cell r="S99">
            <v>49</v>
          </cell>
        </row>
        <row r="100">
          <cell r="C100" t="str">
            <v>Wheeler 2013 Childhood obesity European both</v>
          </cell>
          <cell r="F100">
            <v>9850</v>
          </cell>
          <cell r="S100">
            <v>9</v>
          </cell>
        </row>
        <row r="101">
          <cell r="C101" t="str">
            <v>Neale 2018 Hip circumference White British adults both</v>
          </cell>
          <cell r="F101">
            <v>336601</v>
          </cell>
          <cell r="S101">
            <v>282</v>
          </cell>
        </row>
        <row r="102">
          <cell r="C102" t="str">
            <v>Lango 2010 Height European Caucasians both</v>
          </cell>
          <cell r="F102">
            <v>183727</v>
          </cell>
          <cell r="S102">
            <v>180</v>
          </cell>
        </row>
        <row r="103">
          <cell r="C103" t="str">
            <v xml:space="preserve">    </v>
          </cell>
        </row>
        <row r="104">
          <cell r="C104" t="str">
            <v xml:space="preserve">    </v>
          </cell>
        </row>
        <row r="105">
          <cell r="C105" t="str">
            <v xml:space="preserve">    </v>
          </cell>
        </row>
        <row r="106">
          <cell r="C106" t="str">
            <v xml:space="preserve">    </v>
          </cell>
        </row>
        <row r="107">
          <cell r="C107" t="str">
            <v xml:space="preserve">    </v>
          </cell>
        </row>
        <row r="108">
          <cell r="C108" t="str">
            <v xml:space="preserve">    </v>
          </cell>
        </row>
        <row r="109">
          <cell r="C109" t="str">
            <v xml:space="preserve">    </v>
          </cell>
        </row>
        <row r="110">
          <cell r="C110" t="str">
            <v xml:space="preserve">    </v>
          </cell>
        </row>
        <row r="111">
          <cell r="C111" t="str">
            <v xml:space="preserve">    </v>
          </cell>
        </row>
        <row r="112">
          <cell r="C112" t="str">
            <v xml:space="preserve">    </v>
          </cell>
        </row>
        <row r="113">
          <cell r="C113" t="str">
            <v xml:space="preserve">    </v>
          </cell>
        </row>
        <row r="114">
          <cell r="C114" t="str">
            <v xml:space="preserve">    </v>
          </cell>
        </row>
        <row r="115">
          <cell r="C115" t="str">
            <v xml:space="preserve">    </v>
          </cell>
        </row>
        <row r="116">
          <cell r="C116" t="str">
            <v xml:space="preserve">    </v>
          </cell>
        </row>
        <row r="117">
          <cell r="C117" t="str">
            <v xml:space="preserve">    </v>
          </cell>
        </row>
        <row r="118">
          <cell r="C118" t="str">
            <v xml:space="preserve">    </v>
          </cell>
        </row>
        <row r="119">
          <cell r="C119" t="str">
            <v xml:space="preserve">    </v>
          </cell>
        </row>
        <row r="120">
          <cell r="C120" t="str">
            <v xml:space="preserve">    </v>
          </cell>
        </row>
        <row r="121">
          <cell r="C121" t="str">
            <v xml:space="preserve">    </v>
          </cell>
        </row>
        <row r="122">
          <cell r="C122" t="str">
            <v xml:space="preserve">    </v>
          </cell>
        </row>
        <row r="123">
          <cell r="C123" t="str">
            <v xml:space="preserve">    </v>
          </cell>
        </row>
        <row r="124">
          <cell r="C124" t="str">
            <v xml:space="preserve">    </v>
          </cell>
        </row>
        <row r="125">
          <cell r="C125" t="str">
            <v xml:space="preserve">    </v>
          </cell>
        </row>
        <row r="126">
          <cell r="C126" t="str">
            <v xml:space="preserve">    </v>
          </cell>
        </row>
        <row r="127">
          <cell r="C127" t="str">
            <v xml:space="preserve">    </v>
          </cell>
        </row>
        <row r="128">
          <cell r="C128" t="str">
            <v xml:space="preserve">    </v>
          </cell>
        </row>
        <row r="129">
          <cell r="C129" t="str">
            <v xml:space="preserve">    </v>
          </cell>
        </row>
        <row r="130">
          <cell r="C130" t="str">
            <v xml:space="preserve">    </v>
          </cell>
        </row>
        <row r="131">
          <cell r="C131" t="str">
            <v xml:space="preserve">    </v>
          </cell>
        </row>
        <row r="132">
          <cell r="C132" t="str">
            <v xml:space="preserve">    </v>
          </cell>
        </row>
        <row r="133">
          <cell r="C133" t="str">
            <v xml:space="preserve">    </v>
          </cell>
        </row>
        <row r="134">
          <cell r="C134" t="str">
            <v xml:space="preserve">    </v>
          </cell>
        </row>
        <row r="135">
          <cell r="C135" t="str">
            <v xml:space="preserve">    </v>
          </cell>
        </row>
        <row r="136">
          <cell r="C136" t="str">
            <v xml:space="preserve">    </v>
          </cell>
        </row>
        <row r="137">
          <cell r="C137" t="str">
            <v xml:space="preserve">    </v>
          </cell>
        </row>
        <row r="138">
          <cell r="C138" t="str">
            <v xml:space="preserve">    </v>
          </cell>
        </row>
        <row r="139">
          <cell r="C139" t="str">
            <v xml:space="preserve">    </v>
          </cell>
        </row>
        <row r="140">
          <cell r="C140" t="str">
            <v xml:space="preserve">    </v>
          </cell>
        </row>
        <row r="141">
          <cell r="C141" t="str">
            <v xml:space="preserve">   </v>
          </cell>
        </row>
        <row r="142">
          <cell r="C142" t="str">
            <v xml:space="preserve">   </v>
          </cell>
        </row>
        <row r="143">
          <cell r="C143" t="str">
            <v xml:space="preserve">   </v>
          </cell>
        </row>
        <row r="144">
          <cell r="C144" t="str">
            <v xml:space="preserve">   </v>
          </cell>
        </row>
        <row r="145">
          <cell r="C145" t="str">
            <v xml:space="preserve">   </v>
          </cell>
        </row>
        <row r="146">
          <cell r="C146" t="str">
            <v xml:space="preserve">   </v>
          </cell>
        </row>
        <row r="147">
          <cell r="C147" t="str">
            <v xml:space="preserve">   </v>
          </cell>
        </row>
        <row r="148">
          <cell r="C148" t="str">
            <v xml:space="preserve">   </v>
          </cell>
        </row>
        <row r="149">
          <cell r="C149" t="str">
            <v xml:space="preserve">   </v>
          </cell>
        </row>
        <row r="150">
          <cell r="C150" t="str">
            <v xml:space="preserve">   </v>
          </cell>
        </row>
        <row r="151">
          <cell r="C151" t="str">
            <v xml:space="preserve">   </v>
          </cell>
        </row>
        <row r="152">
          <cell r="C152" t="str">
            <v xml:space="preserve">   </v>
          </cell>
        </row>
        <row r="153">
          <cell r="C153" t="str">
            <v xml:space="preserve">   </v>
          </cell>
        </row>
        <row r="154">
          <cell r="C154" t="str">
            <v xml:space="preserve">   </v>
          </cell>
        </row>
        <row r="155">
          <cell r="C155" t="str">
            <v xml:space="preserve">   </v>
          </cell>
        </row>
        <row r="156">
          <cell r="C156" t="str">
            <v xml:space="preserve">   </v>
          </cell>
        </row>
        <row r="157">
          <cell r="C157" t="str">
            <v xml:space="preserve">   </v>
          </cell>
        </row>
        <row r="158">
          <cell r="C158" t="str">
            <v xml:space="preserve">   </v>
          </cell>
        </row>
        <row r="159">
          <cell r="C159" t="str">
            <v xml:space="preserve">   </v>
          </cell>
        </row>
        <row r="160">
          <cell r="C160" t="str">
            <v xml:space="preserve">   </v>
          </cell>
        </row>
        <row r="161">
          <cell r="C161" t="str">
            <v xml:space="preserve">   </v>
          </cell>
        </row>
        <row r="162">
          <cell r="C162" t="str">
            <v xml:space="preserve">   </v>
          </cell>
        </row>
        <row r="163">
          <cell r="C163" t="str">
            <v xml:space="preserve">   </v>
          </cell>
        </row>
        <row r="164">
          <cell r="C164" t="str">
            <v xml:space="preserve">   </v>
          </cell>
        </row>
        <row r="165">
          <cell r="C165" t="str">
            <v xml:space="preserve">   </v>
          </cell>
        </row>
        <row r="166">
          <cell r="C166" t="str">
            <v xml:space="preserve">   </v>
          </cell>
        </row>
        <row r="167">
          <cell r="C167" t="str">
            <v xml:space="preserve">   </v>
          </cell>
        </row>
        <row r="168">
          <cell r="C168" t="str">
            <v xml:space="preserve">   </v>
          </cell>
        </row>
        <row r="169">
          <cell r="C169" t="str">
            <v xml:space="preserve">   </v>
          </cell>
        </row>
        <row r="170">
          <cell r="C170" t="str">
            <v xml:space="preserve">   </v>
          </cell>
        </row>
        <row r="171">
          <cell r="C171" t="str">
            <v xml:space="preserve">   </v>
          </cell>
        </row>
        <row r="172">
          <cell r="C172" t="str">
            <v xml:space="preserve">   </v>
          </cell>
        </row>
        <row r="173">
          <cell r="C173" t="str">
            <v xml:space="preserve">   </v>
          </cell>
        </row>
        <row r="174">
          <cell r="C174" t="str">
            <v xml:space="preserve">   </v>
          </cell>
        </row>
        <row r="175">
          <cell r="C175" t="str">
            <v xml:space="preserve">   </v>
          </cell>
        </row>
        <row r="176">
          <cell r="C176" t="str">
            <v xml:space="preserve">   </v>
          </cell>
        </row>
        <row r="177">
          <cell r="C177" t="str">
            <v xml:space="preserve">   </v>
          </cell>
        </row>
        <row r="178">
          <cell r="C178" t="str">
            <v xml:space="preserve">   </v>
          </cell>
        </row>
        <row r="179">
          <cell r="C179" t="str">
            <v xml:space="preserve">   </v>
          </cell>
        </row>
        <row r="180">
          <cell r="C180" t="str">
            <v xml:space="preserve">   </v>
          </cell>
        </row>
        <row r="181">
          <cell r="C181" t="str">
            <v xml:space="preserve">   </v>
          </cell>
        </row>
        <row r="182">
          <cell r="C182" t="str">
            <v xml:space="preserve">   </v>
          </cell>
        </row>
        <row r="183">
          <cell r="C183" t="str">
            <v xml:space="preserve">   </v>
          </cell>
        </row>
        <row r="184">
          <cell r="C184" t="str">
            <v xml:space="preserve">   </v>
          </cell>
        </row>
        <row r="185">
          <cell r="C185" t="str">
            <v xml:space="preserve">   </v>
          </cell>
        </row>
        <row r="186">
          <cell r="C186" t="str">
            <v xml:space="preserve">   </v>
          </cell>
        </row>
        <row r="187">
          <cell r="C187" t="str">
            <v xml:space="preserve">   </v>
          </cell>
        </row>
        <row r="188">
          <cell r="C188" t="str">
            <v xml:space="preserve">   </v>
          </cell>
        </row>
        <row r="189">
          <cell r="C189" t="str">
            <v xml:space="preserve">   </v>
          </cell>
        </row>
        <row r="190">
          <cell r="C190" t="str">
            <v xml:space="preserve">   </v>
          </cell>
        </row>
        <row r="191">
          <cell r="C191" t="str">
            <v xml:space="preserve">   </v>
          </cell>
        </row>
        <row r="192">
          <cell r="C192" t="str">
            <v xml:space="preserve">   </v>
          </cell>
        </row>
        <row r="193">
          <cell r="C193" t="str">
            <v xml:space="preserve">   </v>
          </cell>
        </row>
        <row r="194">
          <cell r="C194" t="str">
            <v xml:space="preserve">   </v>
          </cell>
        </row>
        <row r="195">
          <cell r="C195" t="str">
            <v xml:space="preserve">   </v>
          </cell>
        </row>
        <row r="196">
          <cell r="C196" t="str">
            <v xml:space="preserve">   </v>
          </cell>
        </row>
        <row r="197">
          <cell r="C197" t="str">
            <v xml:space="preserve">   </v>
          </cell>
        </row>
        <row r="198">
          <cell r="C198" t="str">
            <v xml:space="preserve">   </v>
          </cell>
        </row>
        <row r="199">
          <cell r="C199" t="str">
            <v xml:space="preserve">   </v>
          </cell>
        </row>
        <row r="200">
          <cell r="C200" t="str">
            <v xml:space="preserve">   </v>
          </cell>
        </row>
        <row r="201">
          <cell r="C201" t="str">
            <v xml:space="preserve">   </v>
          </cell>
        </row>
        <row r="202">
          <cell r="C202" t="str">
            <v xml:space="preserve">   </v>
          </cell>
        </row>
        <row r="203">
          <cell r="C203" t="str">
            <v xml:space="preserve">   </v>
          </cell>
        </row>
        <row r="204">
          <cell r="C204" t="str">
            <v xml:space="preserve">   </v>
          </cell>
        </row>
        <row r="205">
          <cell r="C205" t="str">
            <v xml:space="preserve">   </v>
          </cell>
        </row>
        <row r="206">
          <cell r="C206" t="str">
            <v xml:space="preserve">   </v>
          </cell>
        </row>
        <row r="207">
          <cell r="C207" t="str">
            <v xml:space="preserve">   </v>
          </cell>
        </row>
        <row r="208">
          <cell r="C208" t="str">
            <v xml:space="preserve">   </v>
          </cell>
        </row>
        <row r="209">
          <cell r="C209" t="str">
            <v xml:space="preserve">   </v>
          </cell>
        </row>
        <row r="210">
          <cell r="C210" t="str">
            <v xml:space="preserve">   </v>
          </cell>
        </row>
        <row r="211">
          <cell r="C211" t="str">
            <v xml:space="preserve">   </v>
          </cell>
        </row>
        <row r="212">
          <cell r="C212" t="str">
            <v xml:space="preserve">   </v>
          </cell>
        </row>
        <row r="213">
          <cell r="C213" t="str">
            <v xml:space="preserve">   </v>
          </cell>
        </row>
        <row r="214">
          <cell r="C214" t="str">
            <v xml:space="preserve">   </v>
          </cell>
        </row>
        <row r="215">
          <cell r="C215" t="str">
            <v xml:space="preserve">   </v>
          </cell>
        </row>
        <row r="216">
          <cell r="C216" t="str">
            <v xml:space="preserve">   </v>
          </cell>
        </row>
        <row r="217">
          <cell r="C217" t="str">
            <v xml:space="preserve">   </v>
          </cell>
        </row>
        <row r="218">
          <cell r="C218" t="str">
            <v xml:space="preserve">   </v>
          </cell>
        </row>
        <row r="219">
          <cell r="C219" t="str">
            <v xml:space="preserve">   </v>
          </cell>
        </row>
        <row r="220">
          <cell r="C220" t="str">
            <v xml:space="preserve">   </v>
          </cell>
        </row>
        <row r="221">
          <cell r="C221" t="str">
            <v xml:space="preserve">   </v>
          </cell>
        </row>
        <row r="222">
          <cell r="C222" t="str">
            <v xml:space="preserve">   </v>
          </cell>
        </row>
        <row r="223">
          <cell r="C223" t="str">
            <v xml:space="preserve">   </v>
          </cell>
        </row>
        <row r="224">
          <cell r="C224" t="str">
            <v xml:space="preserve">   </v>
          </cell>
        </row>
        <row r="225">
          <cell r="C225" t="str">
            <v xml:space="preserve">   </v>
          </cell>
        </row>
        <row r="226">
          <cell r="C226" t="str">
            <v xml:space="preserve">   </v>
          </cell>
        </row>
        <row r="227">
          <cell r="C227" t="str">
            <v xml:space="preserve">   </v>
          </cell>
        </row>
      </sheetData>
      <sheetData sheetId="3">
        <row r="1">
          <cell r="C1" t="str">
            <v>Ref</v>
          </cell>
          <cell r="E1" t="str">
            <v>Population</v>
          </cell>
          <cell r="F1" t="str">
            <v>N case</v>
          </cell>
          <cell r="G1" t="str">
            <v>N control</v>
          </cell>
          <cell r="H1" t="str">
            <v>Sex</v>
          </cell>
          <cell r="I1" t="str">
            <v>Age (years)</v>
          </cell>
          <cell r="K1" t="str">
            <v>Outcome definition</v>
          </cell>
        </row>
        <row r="2">
          <cell r="C2" t="str">
            <v>Current study</v>
          </cell>
          <cell r="E2" t="str">
            <v>Manually fill</v>
          </cell>
          <cell r="F2" t="str">
            <v>Manually fill</v>
          </cell>
          <cell r="G2" t="str">
            <v>Manually fill</v>
          </cell>
          <cell r="H2" t="str">
            <v>Manually fill</v>
          </cell>
          <cell r="I2" t="str">
            <v>Manually fill</v>
          </cell>
          <cell r="K2" t="str">
            <v>Manually fill</v>
          </cell>
        </row>
        <row r="3">
          <cell r="C3" t="str">
            <v>MR meta-analysis</v>
          </cell>
          <cell r="E3" t="str">
            <v>Manually fill</v>
          </cell>
          <cell r="F3" t="str">
            <v>Manually fill</v>
          </cell>
          <cell r="G3" t="str">
            <v>Manually fill</v>
          </cell>
          <cell r="H3" t="str">
            <v>Manually fill</v>
          </cell>
          <cell r="I3" t="str">
            <v>Manually fill</v>
          </cell>
          <cell r="K3" t="str">
            <v>Manually fill</v>
          </cell>
        </row>
        <row r="4">
          <cell r="C4" t="str">
            <v>CARDIoGRAMplusC4D Consortium 2013 CAD European and South Asian both</v>
          </cell>
          <cell r="E4" t="str">
            <v>European and South Asian</v>
          </cell>
          <cell r="F4">
            <v>63746</v>
          </cell>
          <cell r="G4">
            <v>130681</v>
          </cell>
          <cell r="H4" t="str">
            <v>both</v>
          </cell>
          <cell r="I4" t="str">
            <v>5.7-76</v>
          </cell>
          <cell r="K4" t="str">
            <v>Defined in individual GWASs</v>
          </cell>
        </row>
        <row r="5">
          <cell r="C5" t="str">
            <v>Naomi R. Wray 2018 Major depressive disorder European both</v>
          </cell>
          <cell r="E5" t="str">
            <v>European</v>
          </cell>
          <cell r="F5">
            <v>135438</v>
          </cell>
          <cell r="G5">
            <v>344901</v>
          </cell>
          <cell r="H5" t="str">
            <v>both</v>
          </cell>
          <cell r="K5" t="str">
            <v>Defined in individual GWASs</v>
          </cell>
        </row>
        <row r="6">
          <cell r="C6" t="str">
            <v xml:space="preserve">Abdellaoui 2018  European </v>
          </cell>
          <cell r="E6" t="str">
            <v>European</v>
          </cell>
          <cell r="F6">
            <v>475661</v>
          </cell>
        </row>
        <row r="7">
          <cell r="C7" t="str">
            <v>J Hewitt 2016 Systolic blood pressure European both</v>
          </cell>
          <cell r="E7" t="str">
            <v>European</v>
          </cell>
          <cell r="F7">
            <v>502650</v>
          </cell>
          <cell r="G7" t="str">
            <v>NA</v>
          </cell>
          <cell r="H7" t="str">
            <v>both</v>
          </cell>
          <cell r="I7" t="str">
            <v>40-69</v>
          </cell>
        </row>
        <row r="8">
          <cell r="C8" t="str">
            <v xml:space="preserve">M Horikoshi 2016 Birth Weight  European both </v>
          </cell>
          <cell r="E8" t="str">
            <v>European</v>
          </cell>
          <cell r="F8">
            <v>143677</v>
          </cell>
          <cell r="G8" t="str">
            <v>NA</v>
          </cell>
          <cell r="H8" t="str">
            <v xml:space="preserve">both </v>
          </cell>
          <cell r="I8">
            <v>0</v>
          </cell>
          <cell r="K8" t="str">
            <v>Defined in individual GWASs</v>
          </cell>
        </row>
        <row r="9">
          <cell r="C9" t="str">
            <v>Ralf J.P. van der Valk 2015 Birth length  European both</v>
          </cell>
          <cell r="E9" t="str">
            <v>European</v>
          </cell>
          <cell r="F9">
            <v>28459</v>
          </cell>
          <cell r="G9" t="str">
            <v>NA</v>
          </cell>
          <cell r="H9" t="str">
            <v>both</v>
          </cell>
          <cell r="I9">
            <v>0</v>
          </cell>
          <cell r="K9" t="str">
            <v>Defined in individual GWASs</v>
          </cell>
        </row>
        <row r="10">
          <cell r="C10" t="str">
            <v>HR Taal  2012 Head circumference European both</v>
          </cell>
          <cell r="E10" t="str">
            <v>European</v>
          </cell>
          <cell r="F10">
            <v>10768</v>
          </cell>
          <cell r="G10" t="str">
            <v>NA</v>
          </cell>
          <cell r="H10" t="str">
            <v>both</v>
          </cell>
          <cell r="I10" t="str">
            <v>0.5-1.5</v>
          </cell>
          <cell r="K10" t="str">
            <v>Defined in individual GWASs</v>
          </cell>
        </row>
        <row r="11">
          <cell r="C11" t="str">
            <v>DL Cousminer 2013 Puberty height European both</v>
          </cell>
          <cell r="E11" t="str">
            <v>European</v>
          </cell>
          <cell r="F11">
            <v>18737</v>
          </cell>
          <cell r="G11" t="str">
            <v>NA</v>
          </cell>
          <cell r="H11" t="str">
            <v>both</v>
          </cell>
          <cell r="I11">
            <v>0.42499999999999999</v>
          </cell>
          <cell r="K11" t="str">
            <v>Defined in individual GWASs</v>
          </cell>
        </row>
        <row r="12">
          <cell r="C12" t="str">
            <v>DL Cousminer 2013 Puberty height European  male</v>
          </cell>
          <cell r="E12" t="str">
            <v>European </v>
          </cell>
          <cell r="F12">
            <v>7161</v>
          </cell>
          <cell r="G12" t="str">
            <v>NA</v>
          </cell>
          <cell r="H12" t="str">
            <v>male</v>
          </cell>
          <cell r="I12">
            <v>12</v>
          </cell>
          <cell r="K12" t="str">
            <v>Defined in individual GWASs</v>
          </cell>
        </row>
        <row r="13">
          <cell r="C13" t="str">
            <v>DL Cousminer 2013 Puberty height  European female</v>
          </cell>
          <cell r="E13" t="str">
            <v>European</v>
          </cell>
          <cell r="F13">
            <v>6879</v>
          </cell>
          <cell r="G13" t="str">
            <v>NA</v>
          </cell>
          <cell r="H13" t="str">
            <v>female</v>
          </cell>
          <cell r="I13">
            <v>10</v>
          </cell>
          <cell r="K13" t="str">
            <v>Defined in individual GWASs</v>
          </cell>
        </row>
        <row r="14">
          <cell r="C14" t="str">
            <v xml:space="preserve">Puya Gharahkhani  2019 Cancer risk White-British both </v>
          </cell>
          <cell r="E14" t="str">
            <v>White-British</v>
          </cell>
          <cell r="F14">
            <v>46155</v>
          </cell>
          <cell r="G14">
            <v>264638</v>
          </cell>
          <cell r="H14" t="str">
            <v xml:space="preserve">both </v>
          </cell>
          <cell r="I14" t="str">
            <v>40-69</v>
          </cell>
          <cell r="K14" t="str">
            <v>ICD-10 classification</v>
          </cell>
        </row>
        <row r="15">
          <cell r="C15" t="str">
            <v>Puya Gharahkhani  2019 Cancer risk White-British female</v>
          </cell>
          <cell r="E15" t="str">
            <v>White-British</v>
          </cell>
          <cell r="F15">
            <v>25152</v>
          </cell>
          <cell r="G15">
            <v>141351</v>
          </cell>
          <cell r="H15" t="str">
            <v>female</v>
          </cell>
          <cell r="I15" t="str">
            <v>40-69</v>
          </cell>
          <cell r="K15" t="str">
            <v>ICD-10  classification</v>
          </cell>
        </row>
        <row r="16">
          <cell r="C16" t="str">
            <v>Puya Gharahkhani  2019 Cancer risk White-British male</v>
          </cell>
          <cell r="E16" t="str">
            <v>White-British</v>
          </cell>
          <cell r="F16">
            <v>21324</v>
          </cell>
          <cell r="G16">
            <v>131834</v>
          </cell>
          <cell r="H16" t="str">
            <v>male</v>
          </cell>
          <cell r="I16" t="str">
            <v>40-69</v>
          </cell>
          <cell r="K16" t="str">
            <v>ICD-10 classification</v>
          </cell>
        </row>
        <row r="17">
          <cell r="C17" t="str">
            <v xml:space="preserve">Puya Gharahkhani  2019 Cancer mortality White-British both </v>
          </cell>
          <cell r="E17" t="str">
            <v>White-British</v>
          </cell>
          <cell r="F17">
            <v>6998</v>
          </cell>
          <cell r="G17">
            <v>270342</v>
          </cell>
          <cell r="H17" t="str">
            <v xml:space="preserve">both </v>
          </cell>
          <cell r="I17" t="str">
            <v>40-69</v>
          </cell>
          <cell r="K17" t="str">
            <v xml:space="preserve">We used information from the UKBB field IDs 40001 (Underlying (primary) cause of death: ICD-10—Death register) and 40002 (Underlying (secondary) cause of death: ICD-10—Death register) to ensure that cancer was the main cause of death in these individuals. </v>
          </cell>
        </row>
        <row r="18">
          <cell r="C18" t="str">
            <v>Puya Gharahkhani  2019 Cancer mortality White-British female</v>
          </cell>
          <cell r="E18" t="str">
            <v>White-British</v>
          </cell>
          <cell r="F18">
            <v>3836</v>
          </cell>
          <cell r="G18">
            <v>133272</v>
          </cell>
          <cell r="H18" t="str">
            <v>female</v>
          </cell>
          <cell r="I18" t="str">
            <v>40-69</v>
          </cell>
          <cell r="K18" t="str">
            <v xml:space="preserve">We used information from the UKBB field IDs 40001 (Underlying (primary) cause of death: ICD-10—Death register) and 40002 (Underlying (secondary) cause of death: ICD-10—Death register) to ensure that cancer was the main cause of death in these individuals. </v>
          </cell>
        </row>
        <row r="19">
          <cell r="C19" t="str">
            <v>Puya Gharahkhani  2019 Cancer mortality White-British male</v>
          </cell>
          <cell r="E19" t="str">
            <v>White-British</v>
          </cell>
          <cell r="F19">
            <v>3165</v>
          </cell>
          <cell r="G19">
            <v>143465</v>
          </cell>
          <cell r="H19" t="str">
            <v>male</v>
          </cell>
          <cell r="I19" t="str">
            <v>40-69</v>
          </cell>
          <cell r="K19" t="str">
            <v xml:space="preserve">We used information from the UKBB field IDs 40001 (Underlying (primary) cause of death: ICD-10—Death register) and 40002 (Underlying (secondary) cause of death: ICD-10—Death register) to ensure that cancer was the main cause of death in these individuals. </v>
          </cell>
        </row>
        <row r="20">
          <cell r="C20" t="str">
            <v xml:space="preserve">Puya Gharahkhani  2019 Stomach and esophageal (C15/16) White-British both </v>
          </cell>
          <cell r="E20" t="str">
            <v>White-British</v>
          </cell>
          <cell r="F20">
            <v>959</v>
          </cell>
          <cell r="G20" t="str">
            <v>NA</v>
          </cell>
          <cell r="H20" t="str">
            <v xml:space="preserve">both </v>
          </cell>
          <cell r="I20" t="str">
            <v>40-69</v>
          </cell>
          <cell r="K20" t="str">
            <v>ICD-10 classification</v>
          </cell>
        </row>
        <row r="21">
          <cell r="C21" t="str">
            <v xml:space="preserve">Puya Gharahkhani  2019 Colorectal (C18/20/21) White-British both </v>
          </cell>
          <cell r="E21" t="str">
            <v>White-British</v>
          </cell>
          <cell r="F21">
            <v>4442</v>
          </cell>
          <cell r="G21" t="str">
            <v>NA</v>
          </cell>
          <cell r="H21" t="str">
            <v xml:space="preserve">both </v>
          </cell>
          <cell r="I21" t="str">
            <v>40-69</v>
          </cell>
          <cell r="K21" t="str">
            <v>ICD-10 classification</v>
          </cell>
        </row>
        <row r="22">
          <cell r="C22" t="str">
            <v xml:space="preserve">Puya Gharahkhani  2019 Pancreatic (C25) White-British both </v>
          </cell>
          <cell r="E22" t="str">
            <v>White-British</v>
          </cell>
          <cell r="F22">
            <v>500</v>
          </cell>
          <cell r="G22" t="str">
            <v>NA</v>
          </cell>
          <cell r="H22" t="str">
            <v xml:space="preserve">both </v>
          </cell>
          <cell r="I22" t="str">
            <v>40-69</v>
          </cell>
          <cell r="K22" t="str">
            <v>ICD-10 classification</v>
          </cell>
        </row>
        <row r="23">
          <cell r="C23" t="str">
            <v xml:space="preserve">Puya Gharahkhani  2019 Lung (C34) White-British both </v>
          </cell>
          <cell r="E23" t="str">
            <v>White-British</v>
          </cell>
          <cell r="F23">
            <v>1863</v>
          </cell>
          <cell r="G23" t="str">
            <v>NA</v>
          </cell>
          <cell r="H23" t="str">
            <v xml:space="preserve">both </v>
          </cell>
          <cell r="I23" t="str">
            <v>40-69</v>
          </cell>
          <cell r="K23" t="str">
            <v>ICD-10 classification</v>
          </cell>
        </row>
        <row r="24">
          <cell r="C24" t="str">
            <v xml:space="preserve">Puya Gharahkhani  2019 Melanoma (C43) White-British both </v>
          </cell>
          <cell r="E24" t="str">
            <v>White-British</v>
          </cell>
          <cell r="F24">
            <v>2758</v>
          </cell>
          <cell r="G24" t="str">
            <v>NA</v>
          </cell>
          <cell r="H24" t="str">
            <v xml:space="preserve">both </v>
          </cell>
          <cell r="I24" t="str">
            <v>40-69</v>
          </cell>
          <cell r="K24" t="str">
            <v>ICD-10 classification</v>
          </cell>
        </row>
        <row r="25">
          <cell r="C25" t="str">
            <v xml:space="preserve">Puya Gharahkhani  2019 Breast (C50) White-British both </v>
          </cell>
          <cell r="E25" t="str">
            <v>White-British</v>
          </cell>
          <cell r="F25">
            <v>11703</v>
          </cell>
          <cell r="G25" t="str">
            <v>NA</v>
          </cell>
          <cell r="H25" t="str">
            <v xml:space="preserve">both </v>
          </cell>
          <cell r="I25" t="str">
            <v>40-69</v>
          </cell>
          <cell r="K25" t="str">
            <v>ICD-10 classification</v>
          </cell>
        </row>
        <row r="26">
          <cell r="C26" t="str">
            <v xml:space="preserve">Puya Gharahkhani  2019 Endometrial (C53/54) White-British both </v>
          </cell>
          <cell r="E26" t="str">
            <v>White-British</v>
          </cell>
          <cell r="F26">
            <v>1012</v>
          </cell>
          <cell r="G26" t="str">
            <v>NA</v>
          </cell>
          <cell r="H26" t="str">
            <v xml:space="preserve">both </v>
          </cell>
          <cell r="I26" t="str">
            <v>40-69</v>
          </cell>
          <cell r="K26" t="str">
            <v>ICD-10 classification</v>
          </cell>
        </row>
        <row r="27">
          <cell r="C27" t="str">
            <v xml:space="preserve">Puya Gharahkhani  2019 Ovarian (C56) White-British both </v>
          </cell>
          <cell r="E27" t="str">
            <v>White-British</v>
          </cell>
          <cell r="F27">
            <v>1938</v>
          </cell>
          <cell r="G27" t="str">
            <v>NA</v>
          </cell>
          <cell r="H27" t="str">
            <v xml:space="preserve">both </v>
          </cell>
          <cell r="I27" t="str">
            <v>40-69</v>
          </cell>
          <cell r="K27" t="str">
            <v>ICD-10 classification</v>
          </cell>
        </row>
        <row r="28">
          <cell r="C28" t="str">
            <v xml:space="preserve">Puya Gharahkhani  2019 Prostate (C61) White-British both </v>
          </cell>
          <cell r="E28" t="str">
            <v>White-British</v>
          </cell>
          <cell r="F28">
            <v>1031</v>
          </cell>
          <cell r="G28" t="str">
            <v>NA</v>
          </cell>
          <cell r="H28" t="str">
            <v xml:space="preserve">both </v>
          </cell>
          <cell r="I28" t="str">
            <v>40-69</v>
          </cell>
          <cell r="K28" t="str">
            <v>ICD-10 classification</v>
          </cell>
        </row>
        <row r="29">
          <cell r="C29" t="str">
            <v xml:space="preserve">Puya Gharahkhani  2019 Kidney (C64) White-British both </v>
          </cell>
          <cell r="E29" t="str">
            <v>White-British</v>
          </cell>
          <cell r="F29">
            <v>7532</v>
          </cell>
          <cell r="G29" t="str">
            <v>NA</v>
          </cell>
          <cell r="H29" t="str">
            <v xml:space="preserve">both </v>
          </cell>
          <cell r="I29" t="str">
            <v>40-69</v>
          </cell>
          <cell r="K29" t="str">
            <v>ICD-10 classification</v>
          </cell>
        </row>
        <row r="30">
          <cell r="C30" t="str">
            <v xml:space="preserve">Puya Gharahkhani  2019 Lymphoid (C81-96) White-British both </v>
          </cell>
          <cell r="E30" t="str">
            <v>White-British</v>
          </cell>
          <cell r="F30">
            <v>3576</v>
          </cell>
          <cell r="G30" t="str">
            <v>NA</v>
          </cell>
          <cell r="H30" t="str">
            <v xml:space="preserve">both </v>
          </cell>
          <cell r="I30" t="str">
            <v>40-69</v>
          </cell>
          <cell r="K30" t="str">
            <v>ICD-10 classification</v>
          </cell>
        </row>
        <row r="31">
          <cell r="C31" t="str">
            <v xml:space="preserve">Elizabeth B Claus 2018 Meningioma European both </v>
          </cell>
          <cell r="E31" t="str">
            <v>European</v>
          </cell>
          <cell r="F31">
            <v>1606</v>
          </cell>
          <cell r="G31">
            <v>9823</v>
          </cell>
          <cell r="H31" t="str">
            <v xml:space="preserve">both </v>
          </cell>
          <cell r="I31" t="str">
            <v>20-79</v>
          </cell>
          <cell r="K31" t="str">
            <v>Defined in individual GWASs</v>
          </cell>
        </row>
        <row r="32">
          <cell r="C32" t="str">
            <v xml:space="preserve">Ripke 2013 Schizophrenia European both </v>
          </cell>
          <cell r="E32" t="str">
            <v>European</v>
          </cell>
          <cell r="F32">
            <v>34241</v>
          </cell>
          <cell r="G32">
            <v>45604</v>
          </cell>
          <cell r="H32" t="str">
            <v xml:space="preserve">both </v>
          </cell>
          <cell r="I32" t="str">
            <v>18+</v>
          </cell>
          <cell r="K32" t="str">
            <v>Case inclusion criteria included ≥2 hospitalizations with a discharge diagnosis of schizophrenia, both parents born in Scandinavia and age of ≥18 years. Case exclusion criteria included hospital register diagnosis of any medical or psychiatric disorder mitigating a confident diagnosis of schizophrenia as determined by expert review and involved the removal of 3.4% of the eligible cases owing to the primacy of another psychiatric disorder (0.9%) or a general medical condition (0.3%) or uncertainties in the hospital discharge register (for example, contiguous admissions with brief total duration; 2.2%).</v>
          </cell>
        </row>
        <row r="33">
          <cell r="C33" t="str">
            <v xml:space="preserve">Demontis 2017 ADHD European both </v>
          </cell>
          <cell r="E33" t="str">
            <v>European</v>
          </cell>
          <cell r="F33">
            <v>20183</v>
          </cell>
          <cell r="G33">
            <v>35191</v>
          </cell>
          <cell r="H33" t="str">
            <v xml:space="preserve">both </v>
          </cell>
          <cell r="I33" t="str">
            <v>18+</v>
          </cell>
          <cell r="K33" t="str">
            <v>Defined in individual GWASs</v>
          </cell>
        </row>
        <row r="34">
          <cell r="C34" t="str">
            <v xml:space="preserve">Prokopenko 2014 Insulin secretion European both </v>
          </cell>
          <cell r="E34" t="str">
            <v>European</v>
          </cell>
          <cell r="F34">
            <v>26037</v>
          </cell>
          <cell r="G34" t="str">
            <v>NA</v>
          </cell>
          <cell r="H34" t="str">
            <v xml:space="preserve">both </v>
          </cell>
          <cell r="I34">
            <v>49.59</v>
          </cell>
          <cell r="K34" t="str">
            <v>insulin secretion measured as corrected insulin response (CIR) to glucose at 30 min during an OGTT</v>
          </cell>
        </row>
        <row r="35">
          <cell r="C35" t="str">
            <v>CARDIoGRAMplusC4D Consortium 2013 ischemic heart disease All ancestry both</v>
          </cell>
          <cell r="E35" t="str">
            <v>All ancestry</v>
          </cell>
          <cell r="F35">
            <v>63746</v>
          </cell>
          <cell r="G35">
            <v>130681</v>
          </cell>
          <cell r="H35" t="str">
            <v>both</v>
          </cell>
          <cell r="I35" t="str">
            <v>5.7-76</v>
          </cell>
          <cell r="K35" t="str">
            <v>Defined in individual GWASs</v>
          </cell>
        </row>
        <row r="36">
          <cell r="C36" t="str">
            <v xml:space="preserve">Nikpay 2015 ischemic heart disease All ancestry both </v>
          </cell>
          <cell r="E36" t="str">
            <v>All ancestry</v>
          </cell>
          <cell r="F36">
            <v>60801</v>
          </cell>
          <cell r="G36">
            <v>123504</v>
          </cell>
          <cell r="H36" t="str">
            <v xml:space="preserve">both </v>
          </cell>
          <cell r="I36" t="str">
            <v>18-88</v>
          </cell>
          <cell r="K36" t="str">
            <v>Defined in individual GWASs</v>
          </cell>
        </row>
        <row r="37">
          <cell r="C37" t="str">
            <v xml:space="preserve">Nikpay 2015 myocardial infarction All ancestry both </v>
          </cell>
          <cell r="E37" t="str">
            <v>All ancestry</v>
          </cell>
          <cell r="F37">
            <v>42560</v>
          </cell>
          <cell r="G37">
            <v>123504</v>
          </cell>
          <cell r="H37" t="str">
            <v xml:space="preserve">both </v>
          </cell>
          <cell r="I37" t="str">
            <v>18-88</v>
          </cell>
          <cell r="K37" t="str">
            <v>Defined in individual GWASs</v>
          </cell>
        </row>
        <row r="38">
          <cell r="C38" t="str">
            <v xml:space="preserve">Willer 2013 LDL All ancestry both </v>
          </cell>
          <cell r="E38" t="str">
            <v>All ancestry</v>
          </cell>
          <cell r="F38">
            <v>188578</v>
          </cell>
          <cell r="G38" t="str">
            <v>NA</v>
          </cell>
          <cell r="H38" t="str">
            <v xml:space="preserve">both </v>
          </cell>
          <cell r="I38" t="str">
            <v>18+</v>
          </cell>
          <cell r="K38" t="str">
            <v>Directly measured or estimated</v>
          </cell>
        </row>
        <row r="39">
          <cell r="C39" t="str">
            <v xml:space="preserve">Willer 2013 HDL All ancestry both </v>
          </cell>
          <cell r="E39" t="str">
            <v>All ancestry</v>
          </cell>
          <cell r="F39">
            <v>188578</v>
          </cell>
          <cell r="G39" t="str">
            <v>NA</v>
          </cell>
          <cell r="H39" t="str">
            <v xml:space="preserve">both </v>
          </cell>
          <cell r="I39" t="str">
            <v>18+</v>
          </cell>
          <cell r="K39" t="str">
            <v>Directly measured or estimated</v>
          </cell>
        </row>
        <row r="40">
          <cell r="C40" t="str">
            <v xml:space="preserve">Willer 2013 Triglycerides All ancestry both </v>
          </cell>
          <cell r="E40" t="str">
            <v>All ancestry</v>
          </cell>
          <cell r="F40">
            <v>188578</v>
          </cell>
          <cell r="G40" t="str">
            <v>NA</v>
          </cell>
          <cell r="H40" t="str">
            <v xml:space="preserve">both </v>
          </cell>
          <cell r="I40" t="str">
            <v>18+</v>
          </cell>
          <cell r="K40" t="str">
            <v>Directly measured or estimated</v>
          </cell>
        </row>
        <row r="41">
          <cell r="C41" t="str">
            <v xml:space="preserve">Van Der harst 2012 Hb concentration All ancestry both </v>
          </cell>
          <cell r="E41" t="str">
            <v>All ancestry</v>
          </cell>
          <cell r="F41">
            <v>71861</v>
          </cell>
          <cell r="G41" t="str">
            <v>NA</v>
          </cell>
          <cell r="H41" t="str">
            <v xml:space="preserve">both </v>
          </cell>
          <cell r="I41" t="str">
            <v>18+</v>
          </cell>
          <cell r="K41" t="str">
            <v>Directly measured</v>
          </cell>
        </row>
        <row r="42">
          <cell r="C42" t="str">
            <v xml:space="preserve">Neale MR Base Rheumatoid arthritis White-British both </v>
          </cell>
          <cell r="E42" t="str">
            <v>White-British</v>
          </cell>
          <cell r="F42">
            <v>7480</v>
          </cell>
          <cell r="G42">
            <v>329679</v>
          </cell>
          <cell r="H42" t="str">
            <v xml:space="preserve">both </v>
          </cell>
          <cell r="I42" t="str">
            <v>40-69</v>
          </cell>
          <cell r="K42" t="str">
            <v>non-cancer illness code self‐reported: RA</v>
          </cell>
        </row>
        <row r="43">
          <cell r="C43" t="str">
            <v xml:space="preserve">Qi Guo 2015 ER negative breast cancer survival  European  female </v>
          </cell>
          <cell r="E43" t="str">
            <v xml:space="preserve">European </v>
          </cell>
          <cell r="F43">
            <v>920</v>
          </cell>
          <cell r="G43">
            <v>6881</v>
          </cell>
          <cell r="H43" t="str">
            <v xml:space="preserve">female </v>
          </cell>
          <cell r="I43"/>
          <cell r="K43" t="str">
            <v xml:space="preserve">ER negative breast cancer survival </v>
          </cell>
        </row>
        <row r="44">
          <cell r="C44" t="str">
            <v xml:space="preserve">Qi Guo 2015 ER positive breast cancer survival  European  female </v>
          </cell>
          <cell r="E44" t="str">
            <v xml:space="preserve">European </v>
          </cell>
          <cell r="F44">
            <v>1333</v>
          </cell>
          <cell r="G44">
            <v>23059</v>
          </cell>
          <cell r="H44" t="str">
            <v xml:space="preserve">female </v>
          </cell>
          <cell r="I44"/>
          <cell r="K44" t="str">
            <v xml:space="preserve">ER positive breast cancer survival </v>
          </cell>
        </row>
        <row r="45">
          <cell r="C45" t="str">
            <v>Traylor/Meschia 2012/2013 Stroke European both</v>
          </cell>
          <cell r="E45" t="str">
            <v>European</v>
          </cell>
          <cell r="F45">
            <v>26838</v>
          </cell>
          <cell r="G45">
            <v>78641</v>
          </cell>
          <cell r="H45" t="str">
            <v>both</v>
          </cell>
          <cell r="I45" t="str">
            <v>15-105</v>
          </cell>
          <cell r="K45" t="str">
            <v>Diagnosed ischemic stroke</v>
          </cell>
        </row>
        <row r="46">
          <cell r="C46" t="str">
            <v>Kottgen 2013 Gout European Both</v>
          </cell>
          <cell r="E46" t="str">
            <v>European</v>
          </cell>
          <cell r="F46">
            <v>2115</v>
          </cell>
          <cell r="G46">
            <v>67259</v>
          </cell>
          <cell r="H46" t="str">
            <v>Both</v>
          </cell>
          <cell r="I46" t="str">
            <v>mean range: 25.5-76.4</v>
          </cell>
          <cell r="K46" t="str">
            <v>Varies per study</v>
          </cell>
        </row>
        <row r="47">
          <cell r="C47" t="str">
            <v>Kottgen 2013 Urate levels European Both</v>
          </cell>
          <cell r="E47" t="str">
            <v>European</v>
          </cell>
          <cell r="F47">
            <v>110347</v>
          </cell>
          <cell r="G47" t="str">
            <v>NA</v>
          </cell>
          <cell r="H47" t="str">
            <v>Both</v>
          </cell>
          <cell r="I47" t="str">
            <v>mean range: 25.5-76.4</v>
          </cell>
          <cell r="K47" t="str">
            <v>Varies per study</v>
          </cell>
        </row>
        <row r="48">
          <cell r="C48" t="str">
            <v xml:space="preserve">Tsoi 2017 Psoriasis European  both </v>
          </cell>
          <cell r="E48" t="str">
            <v xml:space="preserve">European </v>
          </cell>
          <cell r="F48">
            <v>19032</v>
          </cell>
          <cell r="G48">
            <v>286769</v>
          </cell>
          <cell r="H48" t="str">
            <v xml:space="preserve">both </v>
          </cell>
          <cell r="K48" t="str">
            <v>Directly measured</v>
          </cell>
        </row>
        <row r="49">
          <cell r="C49" t="str">
            <v>Hirata 2018 Psoriasis Japanese both</v>
          </cell>
          <cell r="E49" t="str">
            <v>Japanese</v>
          </cell>
          <cell r="F49">
            <v>606</v>
          </cell>
          <cell r="G49">
            <v>2052</v>
          </cell>
          <cell r="H49" t="str">
            <v>both</v>
          </cell>
          <cell r="K49" t="str">
            <v>Directly measured</v>
          </cell>
        </row>
        <row r="50">
          <cell r="C50" t="str">
            <v xml:space="preserve">Okbay  2016 Years in Education European  both </v>
          </cell>
          <cell r="E50" t="str">
            <v xml:space="preserve">European </v>
          </cell>
          <cell r="F50">
            <v>293723</v>
          </cell>
          <cell r="G50" t="str">
            <v>NA</v>
          </cell>
          <cell r="H50" t="str">
            <v xml:space="preserve">both </v>
          </cell>
          <cell r="I50" t="str">
            <v>Individuals over aged 30 </v>
          </cell>
          <cell r="K50" t="str">
            <v>Measured in all main analyses as the number of years of schooling completed</v>
          </cell>
        </row>
        <row r="51">
          <cell r="C51" t="str">
            <v>Turnbull &amp; Kristiansen 2010 &amp; 2015 Testicular germ cell cancer European both</v>
          </cell>
          <cell r="E51" t="str">
            <v>European</v>
          </cell>
          <cell r="F51">
            <v>5518</v>
          </cell>
          <cell r="G51">
            <v>19055</v>
          </cell>
          <cell r="H51" t="str">
            <v>both</v>
          </cell>
          <cell r="K51" t="str">
            <v>Diagnosis from cancer registry</v>
          </cell>
        </row>
        <row r="52">
          <cell r="C52" t="str">
            <v xml:space="preserve">Lambert  2013 Alzaheimers European  both </v>
          </cell>
          <cell r="E52" t="str">
            <v xml:space="preserve">European </v>
          </cell>
          <cell r="F52">
            <v>25580</v>
          </cell>
          <cell r="G52">
            <v>48466</v>
          </cell>
          <cell r="H52" t="str">
            <v xml:space="preserve">both </v>
          </cell>
          <cell r="I52" t="str">
            <v>51-84</v>
          </cell>
          <cell r="K52" t="str">
            <v>devastating neurological disorder primarily affecting the elderly. The disease manifests with progressive deterioration in cognitive functions, leading to loss of autonomy</v>
          </cell>
        </row>
        <row r="53">
          <cell r="C53" t="str">
            <v>Wang 2014 Lung cancer European both</v>
          </cell>
          <cell r="E53" t="str">
            <v>European</v>
          </cell>
          <cell r="F53">
            <v>16241</v>
          </cell>
          <cell r="G53">
            <v>21164</v>
          </cell>
          <cell r="H53" t="str">
            <v>both</v>
          </cell>
          <cell r="I53" t="str">
            <v>18+</v>
          </cell>
          <cell r="K53" t="str">
            <v>Defined in individual GWASs</v>
          </cell>
        </row>
        <row r="54">
          <cell r="C54" t="str">
            <v>Wang 2014 Lung cancer, adenocarcinoma European both</v>
          </cell>
          <cell r="E54" t="str">
            <v>European</v>
          </cell>
          <cell r="F54">
            <v>5282</v>
          </cell>
          <cell r="G54">
            <v>21164</v>
          </cell>
          <cell r="H54" t="str">
            <v>both</v>
          </cell>
          <cell r="I54" t="str">
            <v>18+</v>
          </cell>
          <cell r="K54" t="str">
            <v>Defined in individual GWASs</v>
          </cell>
        </row>
        <row r="55">
          <cell r="C55" t="str">
            <v>Wang 2014 Lung cancer, squamous cell European both</v>
          </cell>
          <cell r="E55" t="str">
            <v>European</v>
          </cell>
          <cell r="F55">
            <v>4224</v>
          </cell>
          <cell r="G55">
            <v>21164</v>
          </cell>
          <cell r="H55" t="str">
            <v>both</v>
          </cell>
          <cell r="I55" t="str">
            <v>18+</v>
          </cell>
          <cell r="K55" t="str">
            <v>Defined in individual GWASs</v>
          </cell>
        </row>
        <row r="56">
          <cell r="C56" t="str">
            <v>Wang 2014 Lung cancer, small cell European both</v>
          </cell>
          <cell r="E56" t="str">
            <v>European</v>
          </cell>
          <cell r="F56">
            <v>27</v>
          </cell>
          <cell r="G56">
            <v>8833</v>
          </cell>
          <cell r="H56" t="str">
            <v>both</v>
          </cell>
          <cell r="I56" t="str">
            <v>18+</v>
          </cell>
          <cell r="K56" t="str">
            <v>Defined in individual GWASs</v>
          </cell>
        </row>
        <row r="57">
          <cell r="C57" t="str">
            <v>Wang 2014 Lung cancer, never smokers European both</v>
          </cell>
          <cell r="E57" t="str">
            <v>European</v>
          </cell>
          <cell r="F57">
            <v>712</v>
          </cell>
          <cell r="G57">
            <v>3032</v>
          </cell>
          <cell r="H57" t="str">
            <v>both</v>
          </cell>
          <cell r="I57" t="str">
            <v>18+</v>
          </cell>
          <cell r="K57" t="str">
            <v>Defined in individual GWASs</v>
          </cell>
        </row>
        <row r="58">
          <cell r="C58" t="str">
            <v>Wang 2014 Lung cancer, ever smokers European both</v>
          </cell>
          <cell r="E58" t="str">
            <v>European</v>
          </cell>
          <cell r="F58">
            <v>7049</v>
          </cell>
          <cell r="G58">
            <v>6377</v>
          </cell>
          <cell r="H58" t="str">
            <v>both</v>
          </cell>
          <cell r="I58" t="str">
            <v>18+</v>
          </cell>
          <cell r="K58" t="str">
            <v>Defined in individual GWASs</v>
          </cell>
        </row>
        <row r="59">
          <cell r="C59" t="str">
            <v>Germain 2015 Venous thromboembolism European both</v>
          </cell>
          <cell r="E59" t="str">
            <v>European</v>
          </cell>
          <cell r="F59">
            <v>7507</v>
          </cell>
          <cell r="G59">
            <v>52632</v>
          </cell>
          <cell r="H59" t="str">
            <v>both</v>
          </cell>
          <cell r="I59" t="str">
            <v>13-99</v>
          </cell>
          <cell r="K59" t="str">
            <v>Defined in individual GWASs</v>
          </cell>
        </row>
        <row r="60">
          <cell r="C60" t="str">
            <v>McKay 2017 Lung cancer European both</v>
          </cell>
          <cell r="E60" t="str">
            <v>European</v>
          </cell>
          <cell r="F60">
            <v>29266</v>
          </cell>
          <cell r="G60">
            <v>56450</v>
          </cell>
          <cell r="H60" t="str">
            <v>both</v>
          </cell>
          <cell r="I60" t="str">
            <v>18+</v>
          </cell>
          <cell r="K60" t="str">
            <v>Defined in individual GWASs</v>
          </cell>
        </row>
        <row r="61">
          <cell r="C61" t="str">
            <v>McKay 2017 Lung cancer, adenocarcinoma European both</v>
          </cell>
          <cell r="E61" t="str">
            <v>European</v>
          </cell>
          <cell r="F61">
            <v>11273</v>
          </cell>
          <cell r="G61">
            <v>55483</v>
          </cell>
          <cell r="H61" t="str">
            <v>both</v>
          </cell>
          <cell r="I61" t="str">
            <v>18+</v>
          </cell>
          <cell r="K61" t="str">
            <v>Defined in individual GWASs</v>
          </cell>
        </row>
        <row r="62">
          <cell r="C62" t="str">
            <v>McKay 2017 Lung cancer, squamous cell European both</v>
          </cell>
          <cell r="E62" t="str">
            <v>European</v>
          </cell>
          <cell r="F62">
            <v>7426</v>
          </cell>
          <cell r="G62">
            <v>55627</v>
          </cell>
          <cell r="H62" t="str">
            <v>both</v>
          </cell>
          <cell r="I62" t="str">
            <v>18+</v>
          </cell>
          <cell r="K62" t="str">
            <v>Defined in individual GWASs</v>
          </cell>
        </row>
        <row r="63">
          <cell r="C63" t="str">
            <v>McKay 2017 Lung cancer, small cell European both</v>
          </cell>
          <cell r="E63" t="str">
            <v>European</v>
          </cell>
          <cell r="F63">
            <v>2664</v>
          </cell>
          <cell r="G63">
            <v>21444</v>
          </cell>
          <cell r="H63" t="str">
            <v>both</v>
          </cell>
          <cell r="I63" t="str">
            <v>18+</v>
          </cell>
          <cell r="K63" t="str">
            <v>Defined in individual GWASs</v>
          </cell>
        </row>
        <row r="64">
          <cell r="C64" t="str">
            <v>McKay 2017 Lung cancer, never smokers European both</v>
          </cell>
          <cell r="E64" t="str">
            <v>European</v>
          </cell>
          <cell r="F64">
            <v>2355</v>
          </cell>
          <cell r="G64">
            <v>7504</v>
          </cell>
          <cell r="H64" t="str">
            <v>both</v>
          </cell>
          <cell r="I64" t="str">
            <v>18+</v>
          </cell>
          <cell r="K64" t="str">
            <v>Defined in individual GWASs</v>
          </cell>
        </row>
        <row r="65">
          <cell r="C65" t="str">
            <v>McKay 2017 Lung cancer, ever smokers European both</v>
          </cell>
          <cell r="E65" t="str">
            <v>European</v>
          </cell>
          <cell r="F65">
            <v>23223</v>
          </cell>
          <cell r="G65">
            <v>16964</v>
          </cell>
          <cell r="H65" t="str">
            <v>both</v>
          </cell>
          <cell r="I65" t="str">
            <v>18+</v>
          </cell>
          <cell r="K65" t="str">
            <v>Defined in individual GWASs</v>
          </cell>
        </row>
        <row r="66">
          <cell r="C66" t="str">
            <v xml:space="preserve">CARDIoGRAMplusC4D Consortium 2012 Coronary artery disease European or South Asian  both </v>
          </cell>
          <cell r="E66" t="str">
            <v xml:space="preserve">European or South Asian </v>
          </cell>
          <cell r="F66">
            <v>63746</v>
          </cell>
          <cell r="G66">
            <v>130681</v>
          </cell>
          <cell r="H66" t="str">
            <v xml:space="preserve">both </v>
          </cell>
          <cell r="I66" t="str">
            <v>45-75</v>
          </cell>
          <cell r="K66" t="str">
            <v>Defined in individual GWASs</v>
          </cell>
        </row>
        <row r="67">
          <cell r="C67" t="str">
            <v xml:space="preserve">TAG 2010 Smoking, ever vs never European both </v>
          </cell>
          <cell r="E67" t="str">
            <v>European</v>
          </cell>
          <cell r="F67">
            <v>39022</v>
          </cell>
          <cell r="G67">
            <v>30387</v>
          </cell>
          <cell r="H67" t="str">
            <v xml:space="preserve">both </v>
          </cell>
          <cell r="I67" t="str">
            <v>18+</v>
          </cell>
          <cell r="K67" t="str">
            <v xml:space="preserve">Regular smokers were defined as those who reported having smoked ≥100 cigarettes during their lifetime and never regular smokers were defined as those who reported having smoked between 0 and 99 cigarettes during their lifetime. </v>
          </cell>
        </row>
        <row r="68">
          <cell r="C68" t="str">
            <v xml:space="preserve">TAG 2010 Smoking, cigarettes per day European both </v>
          </cell>
          <cell r="E68" t="str">
            <v>European</v>
          </cell>
          <cell r="F68">
            <v>38181</v>
          </cell>
          <cell r="G68" t="str">
            <v>NA</v>
          </cell>
          <cell r="H68" t="str">
            <v xml:space="preserve">both </v>
          </cell>
          <cell r="I68" t="str">
            <v>18+</v>
          </cell>
          <cell r="K68" t="str">
            <v>Smoking quantity was assessed as the CPD value. Some studies collected the average CPD, whereas other studies collected the maximum CPD. Longitudinal data from the Finnish Twin Cohort Study revealed a high correlation (&gt;0.71) between these variables over time and supported the idea of using either value in a general assessment of CPD in the meta-analysis</v>
          </cell>
        </row>
        <row r="69">
          <cell r="C69" t="str">
            <v xml:space="preserve">TAG 2010 Smoking, former vs current  European both </v>
          </cell>
          <cell r="E69" t="str">
            <v>European</v>
          </cell>
          <cell r="F69">
            <v>20619</v>
          </cell>
          <cell r="G69">
            <v>15226</v>
          </cell>
          <cell r="H69" t="str">
            <v xml:space="preserve">both </v>
          </cell>
          <cell r="I69" t="str">
            <v>18+</v>
          </cell>
          <cell r="K69" t="str">
            <v>Smoking cessation contrasted former versus current smokers, where current smokers reported that they smoked at the time of the interview and former smokers had quit smoking at least 1 year before the interview. As relapse to smoking is highest within the first year of quitting smoking, smokers who had quit smoking for less than 1 year at interview were excluded from the analysis</v>
          </cell>
        </row>
        <row r="70">
          <cell r="C70" t="str">
            <v xml:space="preserve">TAG 2010 Smoking, age at initiation European both </v>
          </cell>
          <cell r="E70" t="str">
            <v>European</v>
          </cell>
          <cell r="F70">
            <v>22438</v>
          </cell>
          <cell r="G70" t="str">
            <v>NA</v>
          </cell>
          <cell r="H70" t="str">
            <v xml:space="preserve">both </v>
          </cell>
          <cell r="I70" t="str">
            <v>18+</v>
          </cell>
          <cell r="K70" t="str">
            <v>Age of smoking initiation was the reported age the participant started smoking cigarettes</v>
          </cell>
        </row>
        <row r="71">
          <cell r="C71" t="str">
            <v>Lamina 2016 apoA-IV European both</v>
          </cell>
          <cell r="E71" t="str">
            <v>European</v>
          </cell>
          <cell r="F71">
            <v>13813</v>
          </cell>
          <cell r="G71" t="str">
            <v>NA</v>
          </cell>
          <cell r="H71" t="str">
            <v>both</v>
          </cell>
          <cell r="I71" t="str">
            <v>35-75</v>
          </cell>
          <cell r="K71" t="str">
            <v>Double-antibody enzyme-linked immunosorbent assay using an affinity-purified polyclonal rabbit anti-human apoA-IV antibody for coating and the same antibody coupled to horseradish peroxidase for detection. Plasma with a known concentration of apoA-IV was used as the calibration standard</v>
          </cell>
        </row>
        <row r="72">
          <cell r="C72" t="str">
            <v xml:space="preserve">Carreeras-Torres 2017 Pancreatic cancer European both </v>
          </cell>
          <cell r="E72" t="str">
            <v>European</v>
          </cell>
          <cell r="F72">
            <v>7110</v>
          </cell>
          <cell r="G72">
            <v>7264</v>
          </cell>
          <cell r="H72" t="str">
            <v xml:space="preserve">both </v>
          </cell>
          <cell r="I72" t="str">
            <v>18+</v>
          </cell>
          <cell r="K72" t="str">
            <v>Defined in individual GWASs</v>
          </cell>
        </row>
        <row r="73">
          <cell r="C73" t="str">
            <v>Carreeras-Torres 2017 Pancreatic cancer European, PanScan I both</v>
          </cell>
          <cell r="E73" t="str">
            <v>European, PanScan I</v>
          </cell>
          <cell r="F73">
            <v>1788</v>
          </cell>
          <cell r="G73">
            <v>1769</v>
          </cell>
          <cell r="H73" t="str">
            <v>both</v>
          </cell>
          <cell r="I73" t="str">
            <v>18+</v>
          </cell>
          <cell r="K73" t="str">
            <v>Defined in individual GWASs</v>
          </cell>
        </row>
        <row r="74">
          <cell r="C74" t="str">
            <v xml:space="preserve">Carreeras-Torres 2017 Pancreatic cancer European, PanScan II both </v>
          </cell>
          <cell r="E74" t="str">
            <v>European, PanScan II</v>
          </cell>
          <cell r="F74">
            <v>1696</v>
          </cell>
          <cell r="G74">
            <v>1563</v>
          </cell>
          <cell r="H74" t="str">
            <v xml:space="preserve">both </v>
          </cell>
          <cell r="I74" t="str">
            <v>18+</v>
          </cell>
          <cell r="K74" t="str">
            <v>Defined in individual GWASs</v>
          </cell>
        </row>
        <row r="75">
          <cell r="C75" t="str">
            <v xml:space="preserve">Carreeras-Torres 2017 Pancreatic cancer European, PanC4 both </v>
          </cell>
          <cell r="E75" t="str">
            <v>European, PanC4</v>
          </cell>
          <cell r="F75">
            <v>3626</v>
          </cell>
          <cell r="G75">
            <v>3632</v>
          </cell>
          <cell r="H75" t="str">
            <v xml:space="preserve">both </v>
          </cell>
          <cell r="I75" t="str">
            <v>18+</v>
          </cell>
          <cell r="K75" t="str">
            <v>Defined in individual GWASs</v>
          </cell>
        </row>
        <row r="76">
          <cell r="C76" t="str">
            <v>Carreeras-Torres 2017 Pancreatic cancer European male</v>
          </cell>
          <cell r="E76" t="str">
            <v>European</v>
          </cell>
          <cell r="F76">
            <v>3861</v>
          </cell>
          <cell r="G76">
            <v>4056</v>
          </cell>
          <cell r="H76" t="str">
            <v>male</v>
          </cell>
          <cell r="I76" t="str">
            <v>18+</v>
          </cell>
          <cell r="K76" t="str">
            <v>Defined in individual GWASs</v>
          </cell>
        </row>
        <row r="77">
          <cell r="C77" t="str">
            <v xml:space="preserve">Carreeras-Torres 2017 Pancreatic cancer European female </v>
          </cell>
          <cell r="E77" t="str">
            <v>European</v>
          </cell>
          <cell r="F77">
            <v>3252</v>
          </cell>
          <cell r="G77">
            <v>3268</v>
          </cell>
          <cell r="H77" t="str">
            <v xml:space="preserve">female </v>
          </cell>
          <cell r="I77" t="str">
            <v>18+</v>
          </cell>
          <cell r="K77" t="str">
            <v>Defined in individual GWASs</v>
          </cell>
        </row>
        <row r="78">
          <cell r="C78" t="str">
            <v xml:space="preserve">    </v>
          </cell>
        </row>
        <row r="79">
          <cell r="C79" t="str">
            <v xml:space="preserve">Cooper 2017 Type 1 diabetes European both </v>
          </cell>
          <cell r="E79" t="str">
            <v>European</v>
          </cell>
          <cell r="F79">
            <v>5913</v>
          </cell>
          <cell r="G79">
            <v>8828</v>
          </cell>
          <cell r="H79" t="str">
            <v xml:space="preserve">both </v>
          </cell>
          <cell r="I79" t="str">
            <v>18+</v>
          </cell>
          <cell r="K79" t="str">
            <v>T1D criteria were diagnosis before age 17 and continuous insulin treatment since diagnosis for more than 6 months. Individuals with monogenic types of diabetes were excluded</v>
          </cell>
        </row>
        <row r="80">
          <cell r="C80" t="str">
            <v xml:space="preserve">Hagenaars 2016 Cognitive ability  White-British  both </v>
          </cell>
          <cell r="E80" t="str">
            <v xml:space="preserve">White-British </v>
          </cell>
          <cell r="F80" t="str">
            <v>36035 </v>
          </cell>
          <cell r="H80" t="str">
            <v xml:space="preserve">both </v>
          </cell>
          <cell r="I80" t="str">
            <v xml:space="preserve">40-73 </v>
          </cell>
          <cell r="K80" t="str">
            <v>Verbal numerical reasoning test </v>
          </cell>
        </row>
        <row r="81">
          <cell r="C81" t="str">
            <v>Beecham 2013 Multiple sclerosis European both</v>
          </cell>
          <cell r="E81" t="str">
            <v>European</v>
          </cell>
          <cell r="F81">
            <v>29300</v>
          </cell>
          <cell r="G81">
            <v>50794</v>
          </cell>
          <cell r="H81" t="str">
            <v>both</v>
          </cell>
          <cell r="I81" t="str">
            <v>&gt;40</v>
          </cell>
          <cell r="K81" t="str">
            <v>Diagnosis by neurologists familiar with multiple sclerosis in accordance with recognised diagnostic critera that employ a combination of clinical and laboratory-based para-clinical information.</v>
          </cell>
        </row>
        <row r="82">
          <cell r="C82" t="str">
            <v>ANECS; SEARCH; WTCCC2 Multiple Endometrial cancer European women</v>
          </cell>
          <cell r="E82" t="str">
            <v>European</v>
          </cell>
          <cell r="F82">
            <v>1265</v>
          </cell>
          <cell r="G82">
            <v>5190</v>
          </cell>
          <cell r="H82" t="str">
            <v>women</v>
          </cell>
          <cell r="I82" t="str">
            <v>18-80</v>
          </cell>
          <cell r="K82" t="str">
            <v>Histology</v>
          </cell>
        </row>
        <row r="83">
          <cell r="C83" t="str">
            <v>IGAP Not reported  European both</v>
          </cell>
          <cell r="E83" t="str">
            <v>European</v>
          </cell>
          <cell r="F83">
            <v>17008</v>
          </cell>
          <cell r="G83">
            <v>37154</v>
          </cell>
          <cell r="H83" t="str">
            <v>both</v>
          </cell>
        </row>
        <row r="84">
          <cell r="C84" t="str">
            <v xml:space="preserve">Orlando 2016 Colorectal cancer CCFR1 European both </v>
          </cell>
          <cell r="E84" t="str">
            <v>European</v>
          </cell>
          <cell r="F84">
            <v>1290</v>
          </cell>
          <cell r="G84">
            <v>1055</v>
          </cell>
          <cell r="H84" t="str">
            <v xml:space="preserve">both </v>
          </cell>
        </row>
        <row r="85">
          <cell r="C85" t="str">
            <v xml:space="preserve">Orlando 2016 Colorectal cancer CCFR2 European both </v>
          </cell>
          <cell r="E85" t="str">
            <v>European</v>
          </cell>
          <cell r="F85">
            <v>796</v>
          </cell>
          <cell r="G85">
            <v>2236</v>
          </cell>
          <cell r="H85" t="str">
            <v xml:space="preserve">both </v>
          </cell>
        </row>
        <row r="86">
          <cell r="C86" t="str">
            <v xml:space="preserve">Orlando 2016 Colorectal cancer COIN European both </v>
          </cell>
          <cell r="E86" t="str">
            <v>European</v>
          </cell>
          <cell r="F86">
            <v>2244</v>
          </cell>
          <cell r="G86">
            <v>2162</v>
          </cell>
          <cell r="H86" t="str">
            <v xml:space="preserve">both </v>
          </cell>
        </row>
        <row r="87">
          <cell r="C87" t="str">
            <v xml:space="preserve">Orlando 2016 Colorectal cancer FINLAND European both </v>
          </cell>
          <cell r="E87" t="str">
            <v>European</v>
          </cell>
          <cell r="F87">
            <v>1172</v>
          </cell>
          <cell r="G87">
            <v>8266</v>
          </cell>
          <cell r="H87" t="str">
            <v xml:space="preserve">both </v>
          </cell>
        </row>
        <row r="88">
          <cell r="C88" t="str">
            <v xml:space="preserve">Orlando 2016 Colorectal cancer UK1  European both </v>
          </cell>
          <cell r="E88" t="str">
            <v>European</v>
          </cell>
          <cell r="F88">
            <v>940</v>
          </cell>
          <cell r="G88">
            <v>965</v>
          </cell>
          <cell r="H88" t="str">
            <v xml:space="preserve">both </v>
          </cell>
        </row>
        <row r="89">
          <cell r="C89" t="str">
            <v xml:space="preserve">Orlando 2016 Colorectal cancer VQ58  European both </v>
          </cell>
          <cell r="E89" t="str">
            <v>European</v>
          </cell>
          <cell r="F89">
            <v>1800</v>
          </cell>
          <cell r="G89">
            <v>2690</v>
          </cell>
          <cell r="H89" t="str">
            <v xml:space="preserve">both </v>
          </cell>
        </row>
        <row r="90">
          <cell r="C90" t="str">
            <v xml:space="preserve">Orlando 2016 Colorectal cancer Scotland 1 European both </v>
          </cell>
          <cell r="E90" t="str">
            <v>European</v>
          </cell>
          <cell r="F90">
            <v>1012</v>
          </cell>
          <cell r="G90">
            <v>1012</v>
          </cell>
          <cell r="H90" t="str">
            <v xml:space="preserve">both </v>
          </cell>
        </row>
        <row r="91">
          <cell r="C91" t="str">
            <v xml:space="preserve">Orlando  2016 Colorectal cancer meta-analysis  European  both </v>
          </cell>
          <cell r="E91" t="str">
            <v xml:space="preserve">European </v>
          </cell>
          <cell r="F91">
            <v>13656</v>
          </cell>
          <cell r="G91">
            <v>21667</v>
          </cell>
          <cell r="H91" t="str">
            <v xml:space="preserve">both </v>
          </cell>
        </row>
        <row r="92">
          <cell r="C92" t="str">
            <v xml:space="preserve">Ware 2016 Cotinine European both </v>
          </cell>
          <cell r="E92" t="str">
            <v>European</v>
          </cell>
          <cell r="F92">
            <v>4548</v>
          </cell>
          <cell r="G92" t="str">
            <v>NA</v>
          </cell>
          <cell r="H92" t="str">
            <v xml:space="preserve">both </v>
          </cell>
          <cell r="I92" t="str">
            <v>mean range: 17.8-59.6</v>
          </cell>
          <cell r="K92" t="str">
            <v xml:space="preserve">Cotinine levels were determined from plasma, serum or urine samples and quantified using immunoassay, radioimmunoassay or mass spectrometry </v>
          </cell>
        </row>
        <row r="93">
          <cell r="C93" t="str">
            <v xml:space="preserve">Loukola 2015 Nicotine metabolite ratio Finnish both </v>
          </cell>
          <cell r="E93" t="str">
            <v>Finnish</v>
          </cell>
          <cell r="F93">
            <v>1518</v>
          </cell>
          <cell r="G93" t="str">
            <v>NA</v>
          </cell>
          <cell r="H93" t="str">
            <v xml:space="preserve">both </v>
          </cell>
          <cell r="I93" t="str">
            <v>15-74</v>
          </cell>
          <cell r="K93" t="str">
            <v>The ratio of 3-hydroxycotinine/cotinine</v>
          </cell>
        </row>
        <row r="94">
          <cell r="C94" t="str">
            <v xml:space="preserve">Christophersen 2017 Atrial fibrillation European and Asian both </v>
          </cell>
          <cell r="E94" t="str">
            <v>European and Asian</v>
          </cell>
          <cell r="F94">
            <v>17931</v>
          </cell>
          <cell r="G94">
            <v>115142</v>
          </cell>
          <cell r="H94" t="str">
            <v xml:space="preserve">both </v>
          </cell>
          <cell r="I94" t="str">
            <v>0-101</v>
          </cell>
        </row>
        <row r="95">
          <cell r="C95" t="str">
            <v xml:space="preserve">Scelo 2017 Renal Cell Carcinoma  European both </v>
          </cell>
          <cell r="E95" t="str">
            <v>European</v>
          </cell>
          <cell r="F95">
            <v>10784</v>
          </cell>
          <cell r="G95">
            <v>20406</v>
          </cell>
          <cell r="H95" t="str">
            <v xml:space="preserve">both </v>
          </cell>
          <cell r="I95" t="str">
            <v>&gt;18</v>
          </cell>
          <cell r="K95" t="str">
            <v>Invasive RCC (International 
Classification of Disease for Oncology second and third Edition topography code C64)</v>
          </cell>
        </row>
        <row r="96">
          <cell r="C96" t="str">
            <v xml:space="preserve">Okbay 2016 Subjective well-being European both </v>
          </cell>
          <cell r="E96" t="str">
            <v>European</v>
          </cell>
          <cell r="F96">
            <v>298420</v>
          </cell>
          <cell r="G96" t="str">
            <v>NA</v>
          </cell>
          <cell r="H96" t="str">
            <v xml:space="preserve">both </v>
          </cell>
          <cell r="K96" t="str">
            <v>The phenotype measure was life satisfaction, positive affect, or (in some cohorts) a measure combining life satisfaction and positive affect</v>
          </cell>
        </row>
        <row r="97">
          <cell r="C97" t="str">
            <v xml:space="preserve">Okbay 2016 Depressive symptoms European both </v>
          </cell>
          <cell r="E97" t="str">
            <v>European</v>
          </cell>
          <cell r="F97">
            <v>180866</v>
          </cell>
          <cell r="G97" t="str">
            <v>NA</v>
          </cell>
          <cell r="H97" t="str">
            <v xml:space="preserve">both </v>
          </cell>
          <cell r="K97" t="str">
            <v>In UKB (N = 105,739), we constructed a continuous phenotype measure by combining responses to two questions, which ask about the frequency in the past two weeks with which the respondent experienced feelings of unenthusiasm/disinterest and depression/hopelessness. The other cohorts had ascertained case-control data on major depressive disorder</v>
          </cell>
        </row>
        <row r="98">
          <cell r="C98" t="str">
            <v xml:space="preserve">Estrada 2012 Bone mineral density  European and East Asian both </v>
          </cell>
          <cell r="E98" t="str">
            <v>European and East Asian</v>
          </cell>
          <cell r="F98">
            <v>32961</v>
          </cell>
          <cell r="G98" t="str">
            <v>NA</v>
          </cell>
          <cell r="H98" t="str">
            <v xml:space="preserve">both </v>
          </cell>
          <cell r="K98" t="str">
            <v>LS-BMD and FN-BMD were measured in all cohorts using dual-energy X-ray absorptiometry, following standard protocols</v>
          </cell>
        </row>
        <row r="99">
          <cell r="C99" t="str">
            <v xml:space="preserve">Michailidou  2017 Breast Cancer  European and East Asian  female </v>
          </cell>
          <cell r="E99" t="str">
            <v xml:space="preserve">European and East Asian </v>
          </cell>
          <cell r="F99">
            <v>137045</v>
          </cell>
          <cell r="G99">
            <v>119078</v>
          </cell>
          <cell r="H99" t="str">
            <v xml:space="preserve">female </v>
          </cell>
        </row>
        <row r="100">
          <cell r="C100" t="str">
            <v>Neale MR Base Deep Vein Thrombosis</v>
          </cell>
          <cell r="E100" t="str">
            <v>European</v>
          </cell>
          <cell r="F100">
            <v>6767</v>
          </cell>
          <cell r="G100">
            <v>330392</v>
          </cell>
          <cell r="H100" t="str">
            <v>both</v>
          </cell>
          <cell r="I100" t="str">
            <v>45-69</v>
          </cell>
          <cell r="K100" t="str">
            <v>Non-cancer illness code self-reported: deep venous thrombosis</v>
          </cell>
        </row>
        <row r="101">
          <cell r="C101" t="str">
            <v>Morris 2012 Type 2 Diabetes European/Pakistani both</v>
          </cell>
          <cell r="E101" t="str">
            <v>European/Pakistani</v>
          </cell>
          <cell r="F101">
            <v>34840</v>
          </cell>
          <cell r="G101">
            <v>114981</v>
          </cell>
          <cell r="H101" t="str">
            <v>both</v>
          </cell>
          <cell r="I101" t="str">
            <v>40-70 (approx)</v>
          </cell>
          <cell r="K101" t="str">
            <v>Varied by cohort</v>
          </cell>
        </row>
        <row r="102">
          <cell r="C102" t="str">
            <v>Eeles 2013 Prostate Cancer European/African Mix both</v>
          </cell>
          <cell r="E102" t="str">
            <v>European/African Mix</v>
          </cell>
          <cell r="F102">
            <v>25074</v>
          </cell>
          <cell r="G102">
            <v>24272</v>
          </cell>
          <cell r="H102" t="str">
            <v>both</v>
          </cell>
          <cell r="I102" t="str">
            <v>&lt;55-70+ (can't find exact!)</v>
          </cell>
          <cell r="K102" t="str">
            <v>Prostate Cancer</v>
          </cell>
        </row>
        <row r="103">
          <cell r="C103" t="str">
            <v>Melin 2017 All glioma European both</v>
          </cell>
          <cell r="E103" t="str">
            <v>European</v>
          </cell>
          <cell r="F103">
            <v>12496</v>
          </cell>
          <cell r="G103">
            <v>18190</v>
          </cell>
          <cell r="H103" t="str">
            <v>both</v>
          </cell>
          <cell r="I103" t="str">
            <v>18+</v>
          </cell>
          <cell r="K103" t="str">
            <v>Glioma</v>
          </cell>
        </row>
        <row r="104">
          <cell r="C104" t="str">
            <v>Melin 2017 GBM European both</v>
          </cell>
          <cell r="E104" t="str">
            <v>European</v>
          </cell>
          <cell r="F104">
            <v>6191</v>
          </cell>
          <cell r="G104">
            <v>18190</v>
          </cell>
          <cell r="H104" t="str">
            <v>both</v>
          </cell>
          <cell r="I104" t="str">
            <v>18+</v>
          </cell>
          <cell r="K104" t="str">
            <v>Glioma</v>
          </cell>
        </row>
        <row r="105">
          <cell r="C105" t="str">
            <v>Melin 2017 Non-GBM European both</v>
          </cell>
          <cell r="E105" t="str">
            <v>European</v>
          </cell>
          <cell r="F105">
            <v>5819</v>
          </cell>
          <cell r="G105">
            <v>18190</v>
          </cell>
          <cell r="H105" t="str">
            <v>both</v>
          </cell>
          <cell r="I105" t="str">
            <v>18+</v>
          </cell>
          <cell r="K105" t="str">
            <v>Glioma</v>
          </cell>
        </row>
        <row r="106">
          <cell r="C106" t="str">
            <v xml:space="preserve">Willer 2013 TC All ancestry both </v>
          </cell>
          <cell r="E106" t="str">
            <v>All ancestry</v>
          </cell>
          <cell r="F106">
            <v>188578</v>
          </cell>
          <cell r="G106" t="str">
            <v>NA</v>
          </cell>
          <cell r="H106" t="str">
            <v xml:space="preserve">both </v>
          </cell>
          <cell r="I106" t="str">
            <v>18+</v>
          </cell>
          <cell r="K106" t="str">
            <v>Total cholesterol</v>
          </cell>
        </row>
        <row r="107">
          <cell r="C107" t="str">
            <v>Fehringer 2016 Breast All European both</v>
          </cell>
          <cell r="E107" t="str">
            <v>European</v>
          </cell>
          <cell r="F107">
            <v>15748</v>
          </cell>
          <cell r="G107">
            <v>18084</v>
          </cell>
          <cell r="H107" t="str">
            <v>both</v>
          </cell>
          <cell r="I107" t="str">
            <v>18+</v>
          </cell>
          <cell r="K107" t="str">
            <v>Defined in individual GWASs</v>
          </cell>
        </row>
        <row r="108">
          <cell r="C108" t="str">
            <v>Fehringer 2016 Breast Er Negative European both</v>
          </cell>
          <cell r="E108" t="str">
            <v>European</v>
          </cell>
          <cell r="F108">
            <v>4939</v>
          </cell>
          <cell r="G108">
            <v>13128</v>
          </cell>
          <cell r="H108" t="str">
            <v>both</v>
          </cell>
          <cell r="I108" t="str">
            <v>18+</v>
          </cell>
          <cell r="K108" t="str">
            <v>Defined in individual GWASs</v>
          </cell>
        </row>
        <row r="109">
          <cell r="C109" t="str">
            <v>Fehringer 2016 Ovarian All European both</v>
          </cell>
          <cell r="E109" t="str">
            <v>European</v>
          </cell>
          <cell r="F109">
            <v>5100</v>
          </cell>
          <cell r="G109">
            <v>4831</v>
          </cell>
          <cell r="H109" t="str">
            <v>both</v>
          </cell>
          <cell r="I109" t="str">
            <v>18+</v>
          </cell>
          <cell r="K109" t="str">
            <v>Defined in individual GWASs</v>
          </cell>
        </row>
        <row r="110">
          <cell r="C110" t="str">
            <v>Fehringer 2016 Ovarian Clear cell European both</v>
          </cell>
          <cell r="E110" t="str">
            <v>European</v>
          </cell>
          <cell r="F110">
            <v>12160</v>
          </cell>
          <cell r="G110">
            <v>16838</v>
          </cell>
          <cell r="H110" t="str">
            <v>both</v>
          </cell>
          <cell r="I110" t="str">
            <v>18+</v>
          </cell>
          <cell r="K110" t="str">
            <v>Defined in individual GWASs</v>
          </cell>
        </row>
        <row r="111">
          <cell r="C111" t="str">
            <v>Fehringer 2016 Ovarian Endometrioid European both</v>
          </cell>
          <cell r="E111" t="str">
            <v>European</v>
          </cell>
          <cell r="F111">
            <v>3718</v>
          </cell>
          <cell r="G111">
            <v>15871</v>
          </cell>
          <cell r="H111" t="str">
            <v>both</v>
          </cell>
          <cell r="I111" t="str">
            <v>18+</v>
          </cell>
          <cell r="K111" t="str">
            <v>Defined in individual GWASs</v>
          </cell>
        </row>
        <row r="112">
          <cell r="C112" t="str">
            <v>Fehringer 2016 Ovarian Serous European both</v>
          </cell>
          <cell r="E112" t="str">
            <v>European</v>
          </cell>
          <cell r="F112">
            <v>3422</v>
          </cell>
          <cell r="G112">
            <v>16015</v>
          </cell>
          <cell r="H112" t="str">
            <v>both</v>
          </cell>
          <cell r="I112" t="str">
            <v>18+</v>
          </cell>
          <cell r="K112" t="str">
            <v>Defined in individual GWASs</v>
          </cell>
        </row>
        <row r="113">
          <cell r="C113" t="str">
            <v>Fehringer 2016 Prostate All European both</v>
          </cell>
          <cell r="E113" t="str">
            <v>European</v>
          </cell>
          <cell r="F113">
            <v>4369</v>
          </cell>
          <cell r="G113">
            <v>9123</v>
          </cell>
          <cell r="H113" t="str">
            <v>both</v>
          </cell>
          <cell r="I113" t="str">
            <v>18+</v>
          </cell>
          <cell r="K113" t="str">
            <v>Defined in individual GWASs</v>
          </cell>
        </row>
        <row r="114">
          <cell r="C114" t="str">
            <v>Fehringer 2016 Prostate Aggressive European both</v>
          </cell>
          <cell r="E114" t="str">
            <v>European</v>
          </cell>
          <cell r="F114">
            <v>356</v>
          </cell>
          <cell r="G114">
            <v>9123</v>
          </cell>
          <cell r="H114" t="str">
            <v>both</v>
          </cell>
          <cell r="I114" t="str">
            <v>18+</v>
          </cell>
          <cell r="K114" t="str">
            <v>Defined in individual GWASs</v>
          </cell>
        </row>
        <row r="115">
          <cell r="C115" t="str">
            <v>Fehringer 2016 Lung All European both</v>
          </cell>
          <cell r="E115" t="str">
            <v>European</v>
          </cell>
          <cell r="F115">
            <v>715</v>
          </cell>
          <cell r="G115">
            <v>9123</v>
          </cell>
          <cell r="H115" t="str">
            <v>both</v>
          </cell>
          <cell r="I115" t="str">
            <v>18+</v>
          </cell>
          <cell r="K115" t="str">
            <v>Defined in individual GWASs</v>
          </cell>
        </row>
        <row r="116">
          <cell r="C116" t="str">
            <v>Fehringer 2016 Lung Adenocarcinoma European both</v>
          </cell>
          <cell r="E116" t="str">
            <v>European</v>
          </cell>
          <cell r="F116">
            <v>2556</v>
          </cell>
          <cell r="G116">
            <v>9123</v>
          </cell>
          <cell r="H116" t="str">
            <v>both</v>
          </cell>
          <cell r="I116" t="str">
            <v>18+</v>
          </cell>
          <cell r="K116" t="str">
            <v>Defined in individual GWASs</v>
          </cell>
        </row>
        <row r="117">
          <cell r="C117" t="str">
            <v>Fehringer 2016 Lung Squamous European both</v>
          </cell>
          <cell r="E117" t="str">
            <v>European</v>
          </cell>
          <cell r="F117">
            <v>14160</v>
          </cell>
          <cell r="G117">
            <v>12724</v>
          </cell>
          <cell r="H117" t="str">
            <v>both</v>
          </cell>
          <cell r="I117" t="str">
            <v>18+</v>
          </cell>
          <cell r="K117" t="str">
            <v>Defined in individual GWASs</v>
          </cell>
        </row>
        <row r="118">
          <cell r="C118" t="str">
            <v>Fehringer 2016 Colorectal All European both</v>
          </cell>
          <cell r="E118" t="str">
            <v>European</v>
          </cell>
          <cell r="F118">
            <v>4450</v>
          </cell>
          <cell r="G118">
            <v>12724</v>
          </cell>
          <cell r="H118" t="str">
            <v>both</v>
          </cell>
          <cell r="I118" t="str">
            <v>18+</v>
          </cell>
          <cell r="K118" t="str">
            <v>Defined in individual GWASs</v>
          </cell>
        </row>
        <row r="119">
          <cell r="C119" t="str">
            <v xml:space="preserve">Prokopenko 2014 Fasting insulin European both </v>
          </cell>
          <cell r="E119" t="str">
            <v>European</v>
          </cell>
          <cell r="F119">
            <v>26037</v>
          </cell>
          <cell r="G119" t="str">
            <v>NA</v>
          </cell>
          <cell r="H119" t="str">
            <v xml:space="preserve">both </v>
          </cell>
          <cell r="I119">
            <v>49.59</v>
          </cell>
        </row>
        <row r="120">
          <cell r="C120" t="str">
            <v xml:space="preserve">Prokopenko 2014 Fasting glucose European both </v>
          </cell>
          <cell r="E120" t="str">
            <v>European</v>
          </cell>
          <cell r="F120">
            <v>26037</v>
          </cell>
          <cell r="G120" t="str">
            <v>NA</v>
          </cell>
          <cell r="H120" t="str">
            <v xml:space="preserve">both </v>
          </cell>
          <cell r="I120">
            <v>49.59</v>
          </cell>
        </row>
        <row r="121">
          <cell r="C121" t="str">
            <v xml:space="preserve">Prokopenko 2014 Two hour gulcose European both </v>
          </cell>
          <cell r="E121" t="str">
            <v>European</v>
          </cell>
          <cell r="F121">
            <v>26037</v>
          </cell>
          <cell r="G121" t="str">
            <v>NA</v>
          </cell>
          <cell r="H121" t="str">
            <v xml:space="preserve">both </v>
          </cell>
          <cell r="I121">
            <v>49.59</v>
          </cell>
        </row>
        <row r="122">
          <cell r="C122" t="str">
            <v xml:space="preserve">Prokopenko 2014 HbA1c European both </v>
          </cell>
          <cell r="E122" t="str">
            <v>European</v>
          </cell>
          <cell r="F122">
            <v>26037</v>
          </cell>
          <cell r="G122" t="str">
            <v>NA</v>
          </cell>
          <cell r="H122" t="str">
            <v xml:space="preserve">both </v>
          </cell>
          <cell r="I122">
            <v>49.59</v>
          </cell>
        </row>
        <row r="123">
          <cell r="C123" t="str">
            <v>Locke 2015 All outcomes European both</v>
          </cell>
          <cell r="E123" t="str">
            <v>European</v>
          </cell>
          <cell r="F123">
            <v>322154</v>
          </cell>
          <cell r="H123" t="str">
            <v>both</v>
          </cell>
        </row>
        <row r="124">
          <cell r="C124" t="str">
            <v>Pattaro 2016 eGFRcrea-DM   European? both</v>
          </cell>
          <cell r="E124" t="str">
            <v>European?</v>
          </cell>
          <cell r="F124">
            <v>133413</v>
          </cell>
          <cell r="H124" t="str">
            <v>both</v>
          </cell>
          <cell r="I124" t="str">
            <v>18+</v>
          </cell>
          <cell r="K124" t="str">
            <v>serum creatinine results among patients with diabetes</v>
          </cell>
        </row>
        <row r="125">
          <cell r="C125" t="str">
            <v>Pattaro 2016 eGFRcrea   European? both</v>
          </cell>
          <cell r="E125" t="str">
            <v>European?</v>
          </cell>
          <cell r="F125">
            <v>133413</v>
          </cell>
          <cell r="H125" t="str">
            <v>both</v>
          </cell>
          <cell r="I125" t="str">
            <v>18+</v>
          </cell>
          <cell r="K125" t="str">
            <v>serum creatinine</v>
          </cell>
        </row>
        <row r="126">
          <cell r="C126" t="str">
            <v>Pattaro 2016 eGFRcys   European? both</v>
          </cell>
          <cell r="E126" t="str">
            <v>European?</v>
          </cell>
          <cell r="F126">
            <v>133413</v>
          </cell>
          <cell r="H126" t="str">
            <v>both</v>
          </cell>
          <cell r="I126" t="str">
            <v>18+</v>
          </cell>
          <cell r="K126" t="str">
            <v>serum creatinine calculated based on cystatin C (an additional, complementary biomarker of renal function);</v>
          </cell>
        </row>
        <row r="127">
          <cell r="C127" t="str">
            <v>Pattaro 2016 CKD European? both</v>
          </cell>
          <cell r="E127" t="str">
            <v>European?</v>
          </cell>
          <cell r="F127">
            <v>12385</v>
          </cell>
          <cell r="G127">
            <v>104780</v>
          </cell>
          <cell r="H127" t="str">
            <v>both</v>
          </cell>
          <cell r="I127" t="str">
            <v>18+</v>
          </cell>
          <cell r="K127" t="str">
            <v>Chronic kidney disease</v>
          </cell>
        </row>
        <row r="128">
          <cell r="C128" t="str">
            <v>Mahajan 2014 T2D Trans-ethnic both</v>
          </cell>
          <cell r="E128" t="str">
            <v>Trans-ethnic</v>
          </cell>
          <cell r="F128">
            <v>26488</v>
          </cell>
          <cell r="G128">
            <v>83964</v>
          </cell>
          <cell r="H128" t="str">
            <v>both</v>
          </cell>
          <cell r="I128" t="str">
            <v>18+</v>
          </cell>
          <cell r="K128" t="str">
            <v>Type 2 Diabetes</v>
          </cell>
        </row>
        <row r="129">
          <cell r="C129" t="str">
            <v xml:space="preserve">    </v>
          </cell>
        </row>
        <row r="130">
          <cell r="C130" t="str">
            <v xml:space="preserve">    </v>
          </cell>
        </row>
        <row r="131">
          <cell r="C131" t="str">
            <v xml:space="preserve">    </v>
          </cell>
        </row>
        <row r="132">
          <cell r="C132" t="str">
            <v xml:space="preserve">    </v>
          </cell>
        </row>
      </sheetData>
      <sheetData sheetId="4">
        <row r="578">
          <cell r="Q578" t="str">
            <v>Locke 2015 All outcomes European both</v>
          </cell>
          <cell r="AB578" t="str">
            <v>Felix 2016 BMI, childhood European both</v>
          </cell>
        </row>
        <row r="579">
          <cell r="Q579" t="str">
            <v>Locke 2015 All outcomes European both</v>
          </cell>
          <cell r="AB579" t="str">
            <v>Felix 2016 BMI, childhood European both</v>
          </cell>
        </row>
        <row r="580">
          <cell r="Q580" t="str">
            <v>Locke 2015 All outcomes European both</v>
          </cell>
          <cell r="AB580" t="str">
            <v>Felix 2016 BMI, childhood European both</v>
          </cell>
        </row>
        <row r="581">
          <cell r="Q581" t="str">
            <v>Locke 2015 All outcomes European both</v>
          </cell>
          <cell r="AB581" t="str">
            <v>Felix 2016 BMI, childhood European both</v>
          </cell>
        </row>
        <row r="582">
          <cell r="Q582" t="str">
            <v>Locke 2015 All outcomes European both</v>
          </cell>
          <cell r="AB582" t="str">
            <v>Felix 2016 BMI, childhood European both</v>
          </cell>
        </row>
        <row r="583">
          <cell r="Q583" t="str">
            <v xml:space="preserve">Prokopenko 2014 Fasting glucose European both </v>
          </cell>
          <cell r="AB583" t="str">
            <v>Felix 2016 BMI, childhood European both</v>
          </cell>
        </row>
        <row r="584">
          <cell r="Q584" t="str">
            <v xml:space="preserve">Prokopenko 2014 Fasting insulin European both </v>
          </cell>
          <cell r="AB584" t="str">
            <v>Felix 2016 BMI, childhood European both</v>
          </cell>
        </row>
        <row r="585">
          <cell r="Q585" t="str">
            <v xml:space="preserve">Prokopenko 2014 HbA1c European both </v>
          </cell>
          <cell r="AB585" t="str">
            <v>Felix 2016 BMI, childhood European both</v>
          </cell>
        </row>
        <row r="586">
          <cell r="Q586" t="str">
            <v xml:space="preserve">Prokopenko 2014 HbA1c European both </v>
          </cell>
          <cell r="AB586" t="str">
            <v>Felix 2016 BMI, childhood European both</v>
          </cell>
        </row>
        <row r="587">
          <cell r="Q587" t="str">
            <v xml:space="preserve">Prokopenko 2014 HbA1c European both </v>
          </cell>
          <cell r="AB587" t="str">
            <v>Felix 2016 BMI, childhood European both</v>
          </cell>
        </row>
        <row r="588">
          <cell r="Q588" t="str">
            <v xml:space="preserve">Prokopenko 2014 HbA1c European both </v>
          </cell>
          <cell r="AB588" t="str">
            <v>Felix 2016 BMI, childhood European both</v>
          </cell>
        </row>
        <row r="589">
          <cell r="Q589" t="str">
            <v xml:space="preserve">Prokopenko 2014 HbA1c European both </v>
          </cell>
          <cell r="AB589" t="str">
            <v>Felix 2016 BMI, childhood European both</v>
          </cell>
        </row>
        <row r="590">
          <cell r="Q590" t="str">
            <v xml:space="preserve">Willer 2013 LDL All ancestry both </v>
          </cell>
          <cell r="AB590" t="str">
            <v>Felix 2016 BMI, childhood European both</v>
          </cell>
        </row>
        <row r="591">
          <cell r="Q591" t="str">
            <v xml:space="preserve">Willer 2013 HDL All ancestry both </v>
          </cell>
          <cell r="AB591" t="str">
            <v>Felix 2016 BMI, childhood European both</v>
          </cell>
        </row>
        <row r="592">
          <cell r="Q592" t="str">
            <v xml:space="preserve">Willer 2013 Triglycerides All ancestry both </v>
          </cell>
          <cell r="AB592" t="str">
            <v>Felix 2016 BMI, childhood European both</v>
          </cell>
        </row>
        <row r="593">
          <cell r="Q593" t="str">
            <v xml:space="preserve">Willer 2013 TC All ancestry both </v>
          </cell>
          <cell r="AB593" t="str">
            <v>Felix 2016 BMI, childhood European both</v>
          </cell>
        </row>
        <row r="594">
          <cell r="Q594" t="str">
            <v>Pattaro 2016 eGFRcrea-DM   European? both</v>
          </cell>
          <cell r="AB594" t="str">
            <v>Felix 2016 BMI, childhood European both</v>
          </cell>
        </row>
        <row r="595">
          <cell r="Q595" t="str">
            <v>Pattaro 2016 eGFRcrea   European? both</v>
          </cell>
          <cell r="AB595" t="str">
            <v>Felix 2016 BMI, childhood European both</v>
          </cell>
        </row>
        <row r="596">
          <cell r="Q596" t="str">
            <v>Pattaro 2016 eGFRcys   European? both</v>
          </cell>
          <cell r="AB596" t="str">
            <v>Felix 2016 BMI, childhood European both</v>
          </cell>
        </row>
        <row r="597">
          <cell r="Q597" t="str">
            <v>Mahajan 2014 T2D Trans-ethnic both</v>
          </cell>
          <cell r="AB597" t="str">
            <v>Felix 2016 BMI, childhood European both</v>
          </cell>
        </row>
        <row r="598">
          <cell r="Q598" t="str">
            <v xml:space="preserve">Nikpay 2015 ischemic heart disease All ancestry both </v>
          </cell>
          <cell r="AB598" t="str">
            <v>Felix 2016 BMI, childhood European both</v>
          </cell>
        </row>
        <row r="599">
          <cell r="Q599" t="str">
            <v>Pattaro 2016 CKD European? both</v>
          </cell>
          <cell r="AB599" t="str">
            <v>Felix 2016 BMI, childhood European both</v>
          </cell>
        </row>
      </sheetData>
      <sheetData sheetId="5"/>
      <sheetData sheetId="6"/>
      <sheetData sheetId="7"/>
      <sheetData sheetId="8"/>
      <sheetData sheetId="9"/>
      <sheetData sheetId="10"/>
      <sheetData sheetId="11"/>
      <sheetData sheetId="12"/>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utcome_GWASs"/>
      <sheetName val="Exposure_GWASs"/>
      <sheetName val="Autofill-data"/>
    </sheetNames>
    <sheetDataSet>
      <sheetData sheetId="0" refreshError="1"/>
      <sheetData sheetId="1" refreshError="1"/>
      <sheetData sheetId="2"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ADME"/>
      <sheetName val="Autofill-data"/>
      <sheetName val="Exposure_GWASs"/>
      <sheetName val="Outcome_GWASs"/>
      <sheetName val="Wenxin"/>
      <sheetName val="Charlie"/>
      <sheetName val="Nance"/>
      <sheetName val="Steph"/>
      <sheetName val="Kaitlin"/>
      <sheetName val="Matt"/>
      <sheetName val="Luke"/>
      <sheetName val="TomB"/>
      <sheetName val="Si"/>
    </sheetNames>
    <sheetDataSet>
      <sheetData sheetId="0" refreshError="1"/>
      <sheetData sheetId="1" refreshError="1"/>
      <sheetData sheetId="2">
        <row r="1">
          <cell r="C1" t="str">
            <v>Ref</v>
          </cell>
          <cell r="F1" t="str">
            <v>N</v>
          </cell>
          <cell r="G1" t="str">
            <v>Phenotype</v>
          </cell>
          <cell r="S1" t="str">
            <v>SNPs</v>
          </cell>
        </row>
        <row r="2">
          <cell r="C2" t="str">
            <v>Current study</v>
          </cell>
          <cell r="F2" t="str">
            <v>Manually fill</v>
          </cell>
          <cell r="G2" t="str">
            <v>Manually fill</v>
          </cell>
          <cell r="S2" t="str">
            <v>Manually fill</v>
          </cell>
        </row>
        <row r="3">
          <cell r="C3" t="str">
            <v>Not discussed</v>
          </cell>
          <cell r="F3" t="str">
            <v>NA</v>
          </cell>
          <cell r="G3" t="str">
            <v>NA</v>
          </cell>
          <cell r="S3" t="str">
            <v>NA</v>
          </cell>
        </row>
        <row r="4">
          <cell r="C4" t="str">
            <v>Locke 2015 BMI All ancestries both</v>
          </cell>
          <cell r="F4">
            <v>339224</v>
          </cell>
          <cell r="G4" t="str">
            <v>BMI</v>
          </cell>
          <cell r="S4">
            <v>97</v>
          </cell>
        </row>
        <row r="5">
          <cell r="C5" t="str">
            <v>Locke 2015 BMI European adults both</v>
          </cell>
          <cell r="F5">
            <v>322154</v>
          </cell>
          <cell r="G5" t="str">
            <v>BMI</v>
          </cell>
          <cell r="S5">
            <v>77</v>
          </cell>
        </row>
        <row r="6">
          <cell r="C6" t="str">
            <v>Locke 2015 BMI European men men</v>
          </cell>
          <cell r="F6">
            <v>152893</v>
          </cell>
          <cell r="G6" t="str">
            <v>BMI</v>
          </cell>
          <cell r="S6">
            <v>30</v>
          </cell>
        </row>
        <row r="7">
          <cell r="C7" t="str">
            <v>Locke 2015 BMI European population-based studies both</v>
          </cell>
          <cell r="F7">
            <v>209521</v>
          </cell>
          <cell r="G7" t="str">
            <v>BMI</v>
          </cell>
          <cell r="S7">
            <v>46</v>
          </cell>
        </row>
        <row r="8">
          <cell r="C8" t="str">
            <v>Locke 2015 BMI European women women</v>
          </cell>
          <cell r="F8">
            <v>171977</v>
          </cell>
          <cell r="G8" t="str">
            <v>BMI</v>
          </cell>
          <cell r="S8">
            <v>38</v>
          </cell>
        </row>
        <row r="9">
          <cell r="C9" t="str">
            <v>Shungin 2015 HIP All ancestries both</v>
          </cell>
          <cell r="F9">
            <v>227408</v>
          </cell>
          <cell r="G9" t="str">
            <v>HIP</v>
          </cell>
          <cell r="S9">
            <v>7</v>
          </cell>
        </row>
        <row r="10">
          <cell r="C10" t="str">
            <v>Shungin 2015 HIP All ancestries men men</v>
          </cell>
          <cell r="F10">
            <v>100371</v>
          </cell>
          <cell r="G10" t="str">
            <v>HIP</v>
          </cell>
          <cell r="S10">
            <v>2</v>
          </cell>
        </row>
        <row r="11">
          <cell r="C11" t="str">
            <v>Shungin 2015 HIP All ancestries women women</v>
          </cell>
          <cell r="F11">
            <v>125106</v>
          </cell>
          <cell r="G11" t="str">
            <v>HIP</v>
          </cell>
          <cell r="S11">
            <v>2</v>
          </cell>
        </row>
        <row r="12">
          <cell r="C12" t="str">
            <v>Shungin 2015 HIP European adults both</v>
          </cell>
          <cell r="F12">
            <v>213019</v>
          </cell>
          <cell r="G12" t="str">
            <v>HIP</v>
          </cell>
          <cell r="S12">
            <v>7</v>
          </cell>
        </row>
        <row r="13">
          <cell r="C13" t="str">
            <v>Shungin 2015 HIP European men men</v>
          </cell>
          <cell r="F13">
            <v>94778</v>
          </cell>
          <cell r="G13" t="str">
            <v>HIP</v>
          </cell>
        </row>
        <row r="14">
          <cell r="C14" t="str">
            <v>Shungin 2015 HIP European women women</v>
          </cell>
          <cell r="F14">
            <v>118522</v>
          </cell>
          <cell r="G14" t="str">
            <v>HIP</v>
          </cell>
          <cell r="S14">
            <v>2</v>
          </cell>
        </row>
        <row r="15">
          <cell r="C15" t="str">
            <v>Shungin 2015 HIPadjBMI All ancestries both</v>
          </cell>
          <cell r="F15">
            <v>225421</v>
          </cell>
          <cell r="G15" t="str">
            <v>HIPadjBMI</v>
          </cell>
          <cell r="S15">
            <v>13</v>
          </cell>
        </row>
        <row r="16">
          <cell r="C16" t="str">
            <v>Shungin 2015 HIPadjBMI All ancestries men men</v>
          </cell>
          <cell r="F16">
            <v>99546</v>
          </cell>
          <cell r="G16" t="str">
            <v>HIPadjBMI</v>
          </cell>
          <cell r="S16">
            <v>2</v>
          </cell>
        </row>
        <row r="17">
          <cell r="C17" t="str">
            <v>Shungin 2015 HIPadjBMI All ancestries women women</v>
          </cell>
          <cell r="F17">
            <v>123871</v>
          </cell>
          <cell r="G17" t="str">
            <v>HIPadjBMI</v>
          </cell>
          <cell r="S17">
            <v>15</v>
          </cell>
        </row>
        <row r="18">
          <cell r="C18" t="str">
            <v>Shungin 2015 HIPadjBMI European adults both</v>
          </cell>
          <cell r="F18">
            <v>211055</v>
          </cell>
          <cell r="G18" t="str">
            <v>HIPadjBMI</v>
          </cell>
          <cell r="S18">
            <v>12</v>
          </cell>
        </row>
        <row r="19">
          <cell r="C19" t="str">
            <v>Shungin 2015 HIPadjBMI European men men</v>
          </cell>
          <cell r="F19">
            <v>93946</v>
          </cell>
          <cell r="G19" t="str">
            <v>HIPadjBMI</v>
          </cell>
          <cell r="S19">
            <v>4</v>
          </cell>
        </row>
        <row r="20">
          <cell r="C20" t="str">
            <v>Shungin 2015 HIPadjBMI European women women</v>
          </cell>
          <cell r="F20">
            <v>117307</v>
          </cell>
          <cell r="G20" t="str">
            <v>HIPadjBMI</v>
          </cell>
          <cell r="S20">
            <v>14</v>
          </cell>
        </row>
        <row r="21">
          <cell r="C21" t="str">
            <v>Shungin 2015 WC All ancestries both</v>
          </cell>
          <cell r="F21">
            <v>244415</v>
          </cell>
          <cell r="G21" t="str">
            <v>WC</v>
          </cell>
          <cell r="S21">
            <v>1</v>
          </cell>
        </row>
        <row r="22">
          <cell r="C22" t="str">
            <v>Shungin 2015 WC All ancestries men men</v>
          </cell>
          <cell r="F22">
            <v>109958</v>
          </cell>
          <cell r="G22" t="str">
            <v>WC</v>
          </cell>
          <cell r="S22">
            <v>0</v>
          </cell>
        </row>
        <row r="23">
          <cell r="C23" t="str">
            <v>Shungin 2015 WC All ancestries women women</v>
          </cell>
          <cell r="F23">
            <v>134585</v>
          </cell>
          <cell r="G23" t="str">
            <v>WC</v>
          </cell>
          <cell r="S23">
            <v>0</v>
          </cell>
        </row>
        <row r="24">
          <cell r="C24" t="str">
            <v>Shungin 2015 WC European adults both</v>
          </cell>
          <cell r="F24">
            <v>232074</v>
          </cell>
          <cell r="G24" t="str">
            <v>WC</v>
          </cell>
          <cell r="S24">
            <v>0</v>
          </cell>
        </row>
        <row r="25">
          <cell r="C25" t="str">
            <v>Shungin 2015 WC European men men</v>
          </cell>
          <cell r="F25">
            <v>104386</v>
          </cell>
          <cell r="G25" t="str">
            <v>WC</v>
          </cell>
          <cell r="S25">
            <v>0</v>
          </cell>
        </row>
        <row r="26">
          <cell r="C26" t="str">
            <v>Shungin 2015 WC European women women</v>
          </cell>
          <cell r="F26">
            <v>127990</v>
          </cell>
          <cell r="G26" t="str">
            <v>WC</v>
          </cell>
          <cell r="S26">
            <v>0</v>
          </cell>
        </row>
        <row r="27">
          <cell r="C27" t="str">
            <v>Shungin 2015 WCadjBMI All ancestries both</v>
          </cell>
          <cell r="F27">
            <v>245679</v>
          </cell>
          <cell r="G27" t="str">
            <v>WCadjBMI</v>
          </cell>
          <cell r="S27">
            <v>31</v>
          </cell>
        </row>
        <row r="28">
          <cell r="C28" t="str">
            <v>Shungin 2015 WCadjBMI All ancestries men men</v>
          </cell>
          <cell r="F28">
            <v>109651</v>
          </cell>
          <cell r="G28" t="str">
            <v>WCadjBMI</v>
          </cell>
          <cell r="S28">
            <v>9</v>
          </cell>
        </row>
        <row r="29">
          <cell r="C29" t="str">
            <v>Shungin 2015 WCadjBMI All ancestries women women</v>
          </cell>
          <cell r="F29">
            <v>134006</v>
          </cell>
          <cell r="G29" t="str">
            <v>WCadjBMI</v>
          </cell>
          <cell r="S29">
            <v>27</v>
          </cell>
        </row>
        <row r="30">
          <cell r="C30" t="str">
            <v>Shungin 2015 WCadjBMI European adults both</v>
          </cell>
          <cell r="F30">
            <v>231293</v>
          </cell>
          <cell r="G30" t="str">
            <v>WCadjBMI</v>
          </cell>
          <cell r="S30">
            <v>31</v>
          </cell>
        </row>
        <row r="31">
          <cell r="C31" t="str">
            <v>Shungin 2015 WCadjBMI European men men</v>
          </cell>
          <cell r="F31">
            <v>104054</v>
          </cell>
          <cell r="G31" t="str">
            <v>WCadjBMI</v>
          </cell>
          <cell r="S31">
            <v>9</v>
          </cell>
        </row>
        <row r="32">
          <cell r="C32" t="str">
            <v>Shungin 2015 WCadjBMI European women women</v>
          </cell>
          <cell r="F32">
            <v>127437</v>
          </cell>
          <cell r="G32" t="str">
            <v>WCadjBMI</v>
          </cell>
          <cell r="S32">
            <v>28</v>
          </cell>
        </row>
        <row r="33">
          <cell r="C33" t="str">
            <v>Shungin 2015 WHR All ancestries both</v>
          </cell>
          <cell r="F33">
            <v>226596</v>
          </cell>
          <cell r="G33" t="str">
            <v>WHR</v>
          </cell>
          <cell r="S33">
            <v>27</v>
          </cell>
        </row>
        <row r="34">
          <cell r="C34" t="str">
            <v>Shungin 2015 WHR All ancestries men men</v>
          </cell>
          <cell r="F34">
            <v>100011</v>
          </cell>
          <cell r="G34" t="str">
            <v>WHR</v>
          </cell>
          <cell r="S34">
            <v>2</v>
          </cell>
        </row>
        <row r="35">
          <cell r="C35" t="str">
            <v>Shungin 2015 WHR All ancestries women women</v>
          </cell>
          <cell r="F35">
            <v>124583</v>
          </cell>
          <cell r="G35" t="str">
            <v>WHR</v>
          </cell>
          <cell r="S35">
            <v>31</v>
          </cell>
        </row>
        <row r="36">
          <cell r="C36" t="str">
            <v>Shungin 2015 WHR European adults both</v>
          </cell>
          <cell r="F36">
            <v>212216</v>
          </cell>
          <cell r="G36" t="str">
            <v>WHR</v>
          </cell>
          <cell r="S36">
            <v>26</v>
          </cell>
        </row>
        <row r="37">
          <cell r="C37" t="str">
            <v>Shungin 2015 WHR European men men</v>
          </cell>
          <cell r="F37">
            <v>94414</v>
          </cell>
          <cell r="G37" t="str">
            <v>WHR</v>
          </cell>
          <cell r="S37">
            <v>2</v>
          </cell>
        </row>
        <row r="38">
          <cell r="C38" t="str">
            <v>Shungin 2015 WHR European women women</v>
          </cell>
          <cell r="F38">
            <v>117997</v>
          </cell>
          <cell r="G38" t="str">
            <v>WHR</v>
          </cell>
          <cell r="S38">
            <v>30</v>
          </cell>
        </row>
        <row r="39">
          <cell r="C39" t="str">
            <v>Shungin 2015 WHRadjBMI All ancestries both</v>
          </cell>
          <cell r="F39">
            <v>224385</v>
          </cell>
          <cell r="G39" t="str">
            <v>WHRadjBMI</v>
          </cell>
          <cell r="S39">
            <v>52</v>
          </cell>
        </row>
        <row r="40">
          <cell r="C40" t="str">
            <v>Shungin 2015 WHRadjBMI All ancestries men men</v>
          </cell>
          <cell r="F40">
            <v>99050</v>
          </cell>
          <cell r="G40" t="str">
            <v>WHRadjBMI</v>
          </cell>
          <cell r="S40">
            <v>6</v>
          </cell>
        </row>
        <row r="41">
          <cell r="C41" t="str">
            <v>Shungin 2015 WHRadjBMI All ancestries women women</v>
          </cell>
          <cell r="F41">
            <v>123270</v>
          </cell>
          <cell r="G41" t="str">
            <v>WHRadjBMI</v>
          </cell>
          <cell r="S41">
            <v>46</v>
          </cell>
        </row>
        <row r="42">
          <cell r="C42" t="str">
            <v>Shungin 2015 WHRadjBMI European adults both</v>
          </cell>
          <cell r="F42">
            <v>210023</v>
          </cell>
          <cell r="G42" t="str">
            <v>WHRadjBMI</v>
          </cell>
          <cell r="S42">
            <v>53</v>
          </cell>
        </row>
        <row r="43">
          <cell r="C43" t="str">
            <v>Shungin 2015 WHRadjBMI European men men</v>
          </cell>
          <cell r="F43">
            <v>93453</v>
          </cell>
          <cell r="G43" t="str">
            <v>WHRadjBMI</v>
          </cell>
          <cell r="S43">
            <v>6</v>
          </cell>
        </row>
        <row r="44">
          <cell r="C44" t="str">
            <v>Shungin 2015 WHRadjBMI European women women</v>
          </cell>
          <cell r="F44">
            <v>116709</v>
          </cell>
          <cell r="G44" t="str">
            <v>WHRadjBMI</v>
          </cell>
          <cell r="S44">
            <v>47</v>
          </cell>
        </row>
        <row r="45">
          <cell r="C45" t="str">
            <v>Neale 2018 BMI White British adults both</v>
          </cell>
          <cell r="F45">
            <v>336107</v>
          </cell>
          <cell r="G45" t="str">
            <v>BMI</v>
          </cell>
          <cell r="S45">
            <v>420</v>
          </cell>
        </row>
        <row r="46">
          <cell r="C46" t="str">
            <v>Neale 2018 Weight White British adults both</v>
          </cell>
          <cell r="F46">
            <v>336227</v>
          </cell>
          <cell r="G46" t="str">
            <v>Weight</v>
          </cell>
          <cell r="S46">
            <v>527</v>
          </cell>
        </row>
        <row r="47">
          <cell r="C47" t="str">
            <v>Neale 2018 Height White British adults both</v>
          </cell>
          <cell r="F47">
            <v>336474</v>
          </cell>
          <cell r="G47" t="str">
            <v>Height</v>
          </cell>
          <cell r="S47">
            <v>1304</v>
          </cell>
        </row>
        <row r="48">
          <cell r="C48" t="str">
            <v>Neale 2018 Body fat percentage White British adults both</v>
          </cell>
          <cell r="F48">
            <v>331117</v>
          </cell>
          <cell r="G48" t="str">
            <v>Body fat percentage</v>
          </cell>
          <cell r="S48">
            <v>336</v>
          </cell>
        </row>
        <row r="49">
          <cell r="C49" t="str">
            <v>Neale 2018 Body fat mass White British adults both</v>
          </cell>
          <cell r="F49">
            <v>330762</v>
          </cell>
          <cell r="G49" t="str">
            <v>Body fat mass</v>
          </cell>
          <cell r="S49">
            <v>387</v>
          </cell>
        </row>
        <row r="50">
          <cell r="C50" t="str">
            <v>Neale 2018 Body non-fat mass White British adults both</v>
          </cell>
          <cell r="F50">
            <v>331291</v>
          </cell>
          <cell r="G50" t="str">
            <v>Body non-fat mass</v>
          </cell>
          <cell r="S50">
            <v>667</v>
          </cell>
        </row>
        <row r="51">
          <cell r="C51" t="str">
            <v>Neale 2018 Trunk fat percentage White British adults both</v>
          </cell>
          <cell r="F51">
            <v>331113</v>
          </cell>
          <cell r="G51" t="str">
            <v>Trunk fat percentage</v>
          </cell>
          <cell r="S51">
            <v>312</v>
          </cell>
        </row>
        <row r="52">
          <cell r="C52" t="str">
            <v>Neale 2018 Arm fat percentage (right) White British adults both</v>
          </cell>
          <cell r="F52">
            <v>331249</v>
          </cell>
          <cell r="G52" t="str">
            <v>Arm fat percentage (right)</v>
          </cell>
          <cell r="S52">
            <v>313</v>
          </cell>
        </row>
        <row r="53">
          <cell r="C53" t="str">
            <v>Neale 2018 Arm fat percentage (left) White British adults both</v>
          </cell>
          <cell r="F53">
            <v>331198</v>
          </cell>
          <cell r="G53" t="str">
            <v>Arm fat percentage (left)</v>
          </cell>
          <cell r="S53">
            <v>323</v>
          </cell>
        </row>
        <row r="54">
          <cell r="C54" t="str">
            <v>Neale 2018 Leg fat percentage (right) White British adults both</v>
          </cell>
          <cell r="F54">
            <v>331296</v>
          </cell>
          <cell r="G54" t="str">
            <v>Leg fat percentage (right)</v>
          </cell>
          <cell r="S54">
            <v>322</v>
          </cell>
        </row>
        <row r="55">
          <cell r="C55" t="str">
            <v>Neale 2018 Leg fat percentage (left) White British adults both</v>
          </cell>
          <cell r="F55">
            <v>331278</v>
          </cell>
          <cell r="G55" t="str">
            <v>Leg fat percentage (left)</v>
          </cell>
          <cell r="S55">
            <v>315</v>
          </cell>
        </row>
        <row r="56">
          <cell r="C56" t="str">
            <v>Neale 2018 Trunk fat mass White British adults both</v>
          </cell>
          <cell r="F56">
            <v>331093</v>
          </cell>
          <cell r="G56" t="str">
            <v>Trunk fat mass</v>
          </cell>
          <cell r="S56">
            <v>384</v>
          </cell>
        </row>
        <row r="57">
          <cell r="C57" t="str">
            <v>Neale 2018 Arm fat mass (right) White British adults both</v>
          </cell>
          <cell r="F57">
            <v>331226</v>
          </cell>
          <cell r="G57" t="str">
            <v>Arm fat mass (right)</v>
          </cell>
          <cell r="S57">
            <v>373</v>
          </cell>
        </row>
        <row r="58">
          <cell r="C58" t="str">
            <v>Neale 2018 Arm fat mass (left) White British adults both</v>
          </cell>
          <cell r="F58">
            <v>331164</v>
          </cell>
          <cell r="G58" t="str">
            <v>Arm fat mass (left)</v>
          </cell>
          <cell r="S58">
            <v>378</v>
          </cell>
        </row>
        <row r="59">
          <cell r="C59" t="str">
            <v>Neale 2018 Leg fat mass (right) White British adults both</v>
          </cell>
          <cell r="F59">
            <v>331293</v>
          </cell>
          <cell r="G59" t="str">
            <v>Leg fat mass (right)</v>
          </cell>
          <cell r="S59">
            <v>363</v>
          </cell>
        </row>
        <row r="60">
          <cell r="C60" t="str">
            <v>Neale 2018 Leg fatt mass (left) White British adults both</v>
          </cell>
          <cell r="F60">
            <v>331275</v>
          </cell>
          <cell r="G60" t="str">
            <v>Leg fatt mass (left)</v>
          </cell>
          <cell r="S60">
            <v>372</v>
          </cell>
        </row>
        <row r="61">
          <cell r="C61" t="str">
            <v>Neale 2018 Trunk non-fatt mass White British adults both</v>
          </cell>
          <cell r="F61">
            <v>331030</v>
          </cell>
          <cell r="G61" t="str">
            <v>Trunk non-fatt mass</v>
          </cell>
          <cell r="S61">
            <v>659</v>
          </cell>
        </row>
        <row r="62">
          <cell r="C62" t="str">
            <v>Neale 2018 Arm non-fat mass (right) White British adults both</v>
          </cell>
          <cell r="F62">
            <v>331221</v>
          </cell>
          <cell r="G62" t="str">
            <v>Arm non-fat mass (right)</v>
          </cell>
          <cell r="S62">
            <v>577</v>
          </cell>
        </row>
        <row r="63">
          <cell r="C63" t="str">
            <v>Neale 2018 Arm non-fat mass (left) White British adults both</v>
          </cell>
          <cell r="F63">
            <v>331159</v>
          </cell>
          <cell r="G63" t="str">
            <v>Arm non-fat mass (left)</v>
          </cell>
          <cell r="S63">
            <v>565</v>
          </cell>
        </row>
        <row r="64">
          <cell r="C64" t="str">
            <v>Neale 2018 Leg non-fat mass (right) White British adults both</v>
          </cell>
          <cell r="F64">
            <v>331285</v>
          </cell>
          <cell r="G64" t="str">
            <v>Leg non-fat mass (right)</v>
          </cell>
          <cell r="S64">
            <v>575</v>
          </cell>
        </row>
        <row r="65">
          <cell r="C65" t="str">
            <v>Neale 2018 Leg non-fat mass (left) White British adults both</v>
          </cell>
          <cell r="F65">
            <v>331258</v>
          </cell>
          <cell r="G65" t="str">
            <v>Leg non-fat mass (left)</v>
          </cell>
          <cell r="S65">
            <v>558</v>
          </cell>
        </row>
        <row r="66">
          <cell r="C66" t="str">
            <v>Okbay 2016 Education White British adults both</v>
          </cell>
          <cell r="F66">
            <v>405072</v>
          </cell>
          <cell r="G66" t="str">
            <v>Education</v>
          </cell>
          <cell r="S66">
            <v>162</v>
          </cell>
        </row>
        <row r="67">
          <cell r="C67" t="str">
            <v>Neale 2018 Waist circumference White British adults both</v>
          </cell>
          <cell r="F67">
            <v>336639</v>
          </cell>
          <cell r="G67" t="str">
            <v>Waist circumference</v>
          </cell>
          <cell r="S67">
            <v>367</v>
          </cell>
        </row>
        <row r="68">
          <cell r="C68" t="str">
            <v>Puya Gharahkhani  2019 BMI White British adults both</v>
          </cell>
          <cell r="F68">
            <v>390628</v>
          </cell>
          <cell r="G68" t="str">
            <v>BMI</v>
          </cell>
          <cell r="S68">
            <v>520</v>
          </cell>
        </row>
        <row r="69">
          <cell r="C69" t="str">
            <v>Speliotes 2010 BMI Europeans both</v>
          </cell>
          <cell r="F69">
            <v>249796</v>
          </cell>
          <cell r="G69" t="str">
            <v>BMI</v>
          </cell>
          <cell r="S69">
            <v>32</v>
          </cell>
        </row>
        <row r="70">
          <cell r="C70" t="str">
            <v>Yengo 2018 BMI Europeans both</v>
          </cell>
          <cell r="F70">
            <v>681275</v>
          </cell>
          <cell r="G70" t="str">
            <v>BMI</v>
          </cell>
          <cell r="S70">
            <v>941</v>
          </cell>
        </row>
        <row r="71">
          <cell r="C71" t="str">
            <v xml:space="preserve">    </v>
          </cell>
        </row>
        <row r="72">
          <cell r="C72" t="str">
            <v>Horikoshi 2016 Birth Weight Trans-ancestry both</v>
          </cell>
          <cell r="F72">
            <v>153781</v>
          </cell>
          <cell r="G72" t="str">
            <v>Birth Weight</v>
          </cell>
          <cell r="S72">
            <v>60</v>
          </cell>
        </row>
        <row r="73">
          <cell r="C73" t="str">
            <v xml:space="preserve">    </v>
          </cell>
        </row>
        <row r="74">
          <cell r="C74" t="str">
            <v>Horikoshi 2013 Birth Weight Europeans both</v>
          </cell>
          <cell r="F74">
            <v>69308</v>
          </cell>
          <cell r="G74" t="str">
            <v>Birth Weight</v>
          </cell>
          <cell r="S74">
            <v>7</v>
          </cell>
        </row>
        <row r="75">
          <cell r="C75" t="str">
            <v>Akiyama 2017 BMI Japanese both</v>
          </cell>
          <cell r="F75">
            <v>173430</v>
          </cell>
          <cell r="G75" t="str">
            <v>BMI</v>
          </cell>
          <cell r="S75">
            <v>85</v>
          </cell>
        </row>
        <row r="76">
          <cell r="C76" t="str">
            <v>Wood  2014 Adult height Europeans both</v>
          </cell>
          <cell r="F76">
            <v>253288</v>
          </cell>
          <cell r="G76" t="str">
            <v>Adult height</v>
          </cell>
        </row>
        <row r="77">
          <cell r="C77" t="str">
            <v>Bradfield 2012 Childhood obesity Europeans both</v>
          </cell>
          <cell r="F77">
            <v>13848</v>
          </cell>
          <cell r="G77" t="str">
            <v>Childhood obesity</v>
          </cell>
        </row>
        <row r="78">
          <cell r="C78" t="str">
            <v>Randall 2013 Height Europeans both</v>
          </cell>
          <cell r="F78">
            <v>60586</v>
          </cell>
          <cell r="G78" t="str">
            <v>Height</v>
          </cell>
        </row>
        <row r="79">
          <cell r="C79" t="str">
            <v>Randall 2013 WHRadjBMI Europeans both</v>
          </cell>
          <cell r="F79">
            <v>60586</v>
          </cell>
          <cell r="G79" t="str">
            <v>WHRadjBMI</v>
          </cell>
        </row>
        <row r="80">
          <cell r="C80" t="str">
            <v>Randall 2013 HipadjBMI Europeans both</v>
          </cell>
          <cell r="F80">
            <v>60586</v>
          </cell>
          <cell r="G80" t="str">
            <v>HipadjBMI</v>
          </cell>
        </row>
        <row r="81">
          <cell r="C81" t="str">
            <v>Randall 2013 WCadjBMI Europeans both</v>
          </cell>
          <cell r="F81">
            <v>60586</v>
          </cell>
          <cell r="G81" t="str">
            <v>WCadjBMI</v>
          </cell>
        </row>
        <row r="82">
          <cell r="C82" t="str">
            <v>Guo 2013 BMI All ancestries both</v>
          </cell>
          <cell r="F82">
            <v>108912</v>
          </cell>
          <cell r="G82" t="str">
            <v>BMI</v>
          </cell>
          <cell r="S82">
            <v>11</v>
          </cell>
        </row>
        <row r="83">
          <cell r="C83" t="str">
            <v>Lu 2016 Body fat % European both</v>
          </cell>
          <cell r="F83">
            <v>89297</v>
          </cell>
          <cell r="G83" t="str">
            <v>Body fat %</v>
          </cell>
          <cell r="S83">
            <v>7</v>
          </cell>
        </row>
        <row r="84">
          <cell r="C84" t="str">
            <v>Lu 2016 Body fat % All ancestries both</v>
          </cell>
          <cell r="F84">
            <v>100716</v>
          </cell>
          <cell r="G84" t="str">
            <v>Body fat %</v>
          </cell>
          <cell r="S84">
            <v>12</v>
          </cell>
        </row>
        <row r="85">
          <cell r="C85" t="str">
            <v>Felix 2016 BMI, childhood European both</v>
          </cell>
          <cell r="F85">
            <v>35668</v>
          </cell>
          <cell r="G85" t="str">
            <v>BMI, childhood</v>
          </cell>
          <cell r="S85">
            <v>15</v>
          </cell>
        </row>
        <row r="86">
          <cell r="C86" t="str">
            <v>Pulit 2019 BMI European both</v>
          </cell>
          <cell r="F86">
            <v>806834</v>
          </cell>
          <cell r="G86" t="str">
            <v>BMI</v>
          </cell>
          <cell r="S86">
            <v>806</v>
          </cell>
        </row>
        <row r="87">
          <cell r="C87" t="str">
            <v>Pulit 2019 BMI European female</v>
          </cell>
          <cell r="F87">
            <v>434794</v>
          </cell>
          <cell r="G87" t="str">
            <v>BMI</v>
          </cell>
          <cell r="S87">
            <v>306</v>
          </cell>
        </row>
        <row r="88">
          <cell r="C88" t="str">
            <v>Pulit 2019 BMI European male</v>
          </cell>
          <cell r="F88">
            <v>374756</v>
          </cell>
          <cell r="G88" t="str">
            <v>BMI</v>
          </cell>
          <cell r="S88">
            <v>243</v>
          </cell>
        </row>
        <row r="89">
          <cell r="C89" t="str">
            <v>Pulit 2019 WHRadjBMI European both</v>
          </cell>
          <cell r="F89">
            <v>694649</v>
          </cell>
          <cell r="G89" t="str">
            <v>WHRadjBMI</v>
          </cell>
          <cell r="S89">
            <v>463</v>
          </cell>
        </row>
        <row r="90">
          <cell r="C90" t="str">
            <v>Pulit 2019 WHRadjBMI European female</v>
          </cell>
          <cell r="F90">
            <v>379501</v>
          </cell>
          <cell r="G90" t="str">
            <v>WHRadjBMI</v>
          </cell>
          <cell r="S90">
            <v>363</v>
          </cell>
        </row>
        <row r="91">
          <cell r="C91" t="str">
            <v>Pulit 2019 WHRadjBMI European male</v>
          </cell>
          <cell r="F91">
            <v>315284</v>
          </cell>
          <cell r="G91" t="str">
            <v>WHRadjBMI</v>
          </cell>
          <cell r="S91">
            <v>102</v>
          </cell>
        </row>
        <row r="92">
          <cell r="C92" t="str">
            <v>Pulit 2019 WHR European both</v>
          </cell>
          <cell r="F92">
            <v>697734</v>
          </cell>
          <cell r="G92" t="str">
            <v>WHR</v>
          </cell>
          <cell r="S92">
            <v>382</v>
          </cell>
        </row>
        <row r="93">
          <cell r="C93" t="str">
            <v>Pulit 2019 WHR European female</v>
          </cell>
          <cell r="F93">
            <v>381152</v>
          </cell>
          <cell r="G93" t="str">
            <v>WHR</v>
          </cell>
          <cell r="S93">
            <v>261</v>
          </cell>
        </row>
        <row r="94">
          <cell r="C94" t="str">
            <v>Pulit 2019 WHR European male</v>
          </cell>
          <cell r="F94">
            <v>316772</v>
          </cell>
          <cell r="G94" t="str">
            <v>WHR</v>
          </cell>
          <cell r="S94">
            <v>82</v>
          </cell>
        </row>
        <row r="95">
          <cell r="C95" t="str">
            <v xml:space="preserve">Wen 2014 BMI Han Chinese </v>
          </cell>
          <cell r="F95">
            <v>86757</v>
          </cell>
          <cell r="G95" t="str">
            <v>BMI</v>
          </cell>
        </row>
        <row r="96">
          <cell r="C96" t="str">
            <v>Heid  2010 WHR European  both</v>
          </cell>
          <cell r="F96">
            <v>190803</v>
          </cell>
          <cell r="G96" t="str">
            <v>WHR</v>
          </cell>
          <cell r="S96">
            <v>14</v>
          </cell>
        </row>
        <row r="97">
          <cell r="C97" t="str">
            <v>Yingjie Ji 2018 Favourable adiposity European both</v>
          </cell>
          <cell r="F97">
            <v>442278</v>
          </cell>
          <cell r="G97" t="str">
            <v>Favourable adiposity</v>
          </cell>
          <cell r="S97">
            <v>14</v>
          </cell>
        </row>
        <row r="98">
          <cell r="C98" t="str">
            <v>Li 2010 BMI European both</v>
          </cell>
          <cell r="F98">
            <v>20431</v>
          </cell>
          <cell r="G98" t="str">
            <v>BMI</v>
          </cell>
          <cell r="S98">
            <v>14</v>
          </cell>
        </row>
        <row r="99">
          <cell r="C99" t="str">
            <v xml:space="preserve">Horikoshi 2016 Birth weight  European both </v>
          </cell>
          <cell r="F99">
            <v>143677</v>
          </cell>
          <cell r="G99" t="str">
            <v xml:space="preserve">Birth weight </v>
          </cell>
          <cell r="S99">
            <v>49</v>
          </cell>
        </row>
        <row r="100">
          <cell r="C100" t="str">
            <v>Wheeler 2013 Childhood obesity European both</v>
          </cell>
          <cell r="F100">
            <v>9850</v>
          </cell>
          <cell r="G100" t="str">
            <v>Childhood obesity</v>
          </cell>
          <cell r="S100">
            <v>9</v>
          </cell>
        </row>
        <row r="101">
          <cell r="C101" t="str">
            <v>Berndt 2013 Overweight European both</v>
          </cell>
          <cell r="F101">
            <v>263407</v>
          </cell>
          <cell r="G101" t="str">
            <v>Overweight</v>
          </cell>
          <cell r="S101" t="str">
            <v>Not clear</v>
          </cell>
        </row>
        <row r="102">
          <cell r="C102" t="str">
            <v>Berndt 2013 Extreme body mass index European both</v>
          </cell>
          <cell r="F102">
            <v>70996</v>
          </cell>
          <cell r="G102" t="str">
            <v>Extreme body mass index</v>
          </cell>
          <cell r="S102" t="str">
            <v>Not clear</v>
          </cell>
        </row>
        <row r="103">
          <cell r="C103" t="str">
            <v xml:space="preserve">    </v>
          </cell>
        </row>
        <row r="104">
          <cell r="C104" t="str">
            <v xml:space="preserve">    </v>
          </cell>
        </row>
        <row r="105">
          <cell r="C105" t="str">
            <v xml:space="preserve">    </v>
          </cell>
        </row>
        <row r="106">
          <cell r="C106" t="str">
            <v xml:space="preserve">    </v>
          </cell>
        </row>
        <row r="107">
          <cell r="C107" t="str">
            <v xml:space="preserve">    </v>
          </cell>
        </row>
        <row r="108">
          <cell r="C108" t="str">
            <v xml:space="preserve">    </v>
          </cell>
        </row>
        <row r="109">
          <cell r="C109" t="str">
            <v xml:space="preserve">    </v>
          </cell>
        </row>
        <row r="110">
          <cell r="C110" t="str">
            <v xml:space="preserve">    </v>
          </cell>
        </row>
        <row r="111">
          <cell r="C111" t="str">
            <v xml:space="preserve">    </v>
          </cell>
        </row>
        <row r="112">
          <cell r="C112" t="str">
            <v xml:space="preserve">    </v>
          </cell>
        </row>
        <row r="113">
          <cell r="C113" t="str">
            <v xml:space="preserve">    </v>
          </cell>
        </row>
        <row r="114">
          <cell r="C114" t="str">
            <v xml:space="preserve">    </v>
          </cell>
        </row>
        <row r="115">
          <cell r="C115" t="str">
            <v xml:space="preserve">    </v>
          </cell>
        </row>
        <row r="116">
          <cell r="C116" t="str">
            <v xml:space="preserve">    </v>
          </cell>
        </row>
        <row r="117">
          <cell r="C117" t="str">
            <v xml:space="preserve">    </v>
          </cell>
        </row>
        <row r="118">
          <cell r="C118" t="str">
            <v xml:space="preserve">    </v>
          </cell>
        </row>
        <row r="119">
          <cell r="C119" t="str">
            <v xml:space="preserve">    </v>
          </cell>
        </row>
        <row r="120">
          <cell r="C120" t="str">
            <v xml:space="preserve">    </v>
          </cell>
        </row>
        <row r="121">
          <cell r="C121" t="str">
            <v xml:space="preserve">    </v>
          </cell>
        </row>
        <row r="122">
          <cell r="C122" t="str">
            <v xml:space="preserve">    </v>
          </cell>
        </row>
        <row r="123">
          <cell r="C123" t="str">
            <v xml:space="preserve">    </v>
          </cell>
        </row>
        <row r="124">
          <cell r="C124" t="str">
            <v xml:space="preserve">    </v>
          </cell>
        </row>
        <row r="125">
          <cell r="C125" t="str">
            <v xml:space="preserve">    </v>
          </cell>
        </row>
        <row r="126">
          <cell r="C126" t="str">
            <v xml:space="preserve">    </v>
          </cell>
        </row>
        <row r="127">
          <cell r="C127" t="str">
            <v xml:space="preserve">    </v>
          </cell>
        </row>
        <row r="128">
          <cell r="C128" t="str">
            <v xml:space="preserve">    </v>
          </cell>
        </row>
        <row r="129">
          <cell r="C129" t="str">
            <v xml:space="preserve">    </v>
          </cell>
        </row>
        <row r="130">
          <cell r="C130" t="str">
            <v xml:space="preserve">    </v>
          </cell>
        </row>
        <row r="131">
          <cell r="C131" t="str">
            <v xml:space="preserve">    </v>
          </cell>
        </row>
        <row r="132">
          <cell r="C132" t="str">
            <v xml:space="preserve">    </v>
          </cell>
        </row>
        <row r="133">
          <cell r="C133" t="str">
            <v xml:space="preserve">    </v>
          </cell>
        </row>
        <row r="134">
          <cell r="C134" t="str">
            <v xml:space="preserve">    </v>
          </cell>
        </row>
        <row r="135">
          <cell r="C135" t="str">
            <v xml:space="preserve">    </v>
          </cell>
        </row>
        <row r="136">
          <cell r="C136" t="str">
            <v xml:space="preserve">    </v>
          </cell>
        </row>
        <row r="137">
          <cell r="C137" t="str">
            <v xml:space="preserve">    </v>
          </cell>
        </row>
        <row r="138">
          <cell r="C138" t="str">
            <v xml:space="preserve">    </v>
          </cell>
        </row>
        <row r="139">
          <cell r="C139" t="str">
            <v xml:space="preserve">    </v>
          </cell>
        </row>
        <row r="140">
          <cell r="C140" t="str">
            <v xml:space="preserve">   </v>
          </cell>
        </row>
        <row r="141">
          <cell r="C141" t="str">
            <v xml:space="preserve">   </v>
          </cell>
        </row>
        <row r="142">
          <cell r="C142" t="str">
            <v xml:space="preserve">   </v>
          </cell>
        </row>
        <row r="143">
          <cell r="C143" t="str">
            <v xml:space="preserve">   </v>
          </cell>
        </row>
        <row r="144">
          <cell r="C144" t="str">
            <v xml:space="preserve">   </v>
          </cell>
        </row>
        <row r="145">
          <cell r="C145" t="str">
            <v xml:space="preserve">   </v>
          </cell>
        </row>
        <row r="146">
          <cell r="C146" t="str">
            <v xml:space="preserve">   </v>
          </cell>
        </row>
        <row r="147">
          <cell r="C147" t="str">
            <v xml:space="preserve">   </v>
          </cell>
        </row>
        <row r="148">
          <cell r="C148" t="str">
            <v xml:space="preserve">   </v>
          </cell>
        </row>
        <row r="149">
          <cell r="C149" t="str">
            <v xml:space="preserve">   </v>
          </cell>
        </row>
        <row r="150">
          <cell r="C150" t="str">
            <v xml:space="preserve">   </v>
          </cell>
        </row>
        <row r="151">
          <cell r="C151" t="str">
            <v xml:space="preserve">   </v>
          </cell>
        </row>
        <row r="152">
          <cell r="C152" t="str">
            <v xml:space="preserve">   </v>
          </cell>
        </row>
        <row r="153">
          <cell r="C153" t="str">
            <v xml:space="preserve">   </v>
          </cell>
        </row>
        <row r="154">
          <cell r="C154" t="str">
            <v xml:space="preserve">   </v>
          </cell>
        </row>
        <row r="155">
          <cell r="C155" t="str">
            <v xml:space="preserve">   </v>
          </cell>
        </row>
        <row r="156">
          <cell r="C156" t="str">
            <v xml:space="preserve">   </v>
          </cell>
        </row>
        <row r="157">
          <cell r="C157" t="str">
            <v xml:space="preserve">   </v>
          </cell>
        </row>
        <row r="158">
          <cell r="C158" t="str">
            <v xml:space="preserve">   </v>
          </cell>
        </row>
        <row r="159">
          <cell r="C159" t="str">
            <v xml:space="preserve">   </v>
          </cell>
        </row>
        <row r="160">
          <cell r="C160" t="str">
            <v xml:space="preserve">   </v>
          </cell>
        </row>
        <row r="161">
          <cell r="C161" t="str">
            <v xml:space="preserve">   </v>
          </cell>
        </row>
        <row r="162">
          <cell r="C162" t="str">
            <v xml:space="preserve">   </v>
          </cell>
        </row>
        <row r="163">
          <cell r="C163" t="str">
            <v xml:space="preserve">   </v>
          </cell>
        </row>
        <row r="164">
          <cell r="C164" t="str">
            <v xml:space="preserve">   </v>
          </cell>
        </row>
        <row r="165">
          <cell r="C165" t="str">
            <v xml:space="preserve">   </v>
          </cell>
        </row>
        <row r="166">
          <cell r="C166" t="str">
            <v xml:space="preserve">   </v>
          </cell>
        </row>
        <row r="167">
          <cell r="C167" t="str">
            <v xml:space="preserve">   </v>
          </cell>
        </row>
        <row r="168">
          <cell r="C168" t="str">
            <v xml:space="preserve">   </v>
          </cell>
        </row>
        <row r="169">
          <cell r="C169" t="str">
            <v xml:space="preserve">   </v>
          </cell>
        </row>
        <row r="170">
          <cell r="C170" t="str">
            <v xml:space="preserve">   </v>
          </cell>
        </row>
        <row r="171">
          <cell r="C171" t="str">
            <v xml:space="preserve">   </v>
          </cell>
        </row>
        <row r="172">
          <cell r="C172" t="str">
            <v xml:space="preserve">   </v>
          </cell>
        </row>
        <row r="173">
          <cell r="C173" t="str">
            <v xml:space="preserve">   </v>
          </cell>
        </row>
        <row r="174">
          <cell r="C174" t="str">
            <v xml:space="preserve">   </v>
          </cell>
        </row>
        <row r="175">
          <cell r="C175" t="str">
            <v xml:space="preserve">   </v>
          </cell>
        </row>
        <row r="176">
          <cell r="C176" t="str">
            <v xml:space="preserve">   </v>
          </cell>
        </row>
        <row r="177">
          <cell r="C177" t="str">
            <v xml:space="preserve">   </v>
          </cell>
        </row>
        <row r="178">
          <cell r="C178" t="str">
            <v xml:space="preserve">   </v>
          </cell>
        </row>
        <row r="179">
          <cell r="C179" t="str">
            <v xml:space="preserve">   </v>
          </cell>
        </row>
        <row r="180">
          <cell r="C180" t="str">
            <v xml:space="preserve">   </v>
          </cell>
        </row>
        <row r="181">
          <cell r="C181" t="str">
            <v xml:space="preserve">   </v>
          </cell>
        </row>
        <row r="182">
          <cell r="C182" t="str">
            <v xml:space="preserve">   </v>
          </cell>
        </row>
        <row r="183">
          <cell r="C183" t="str">
            <v xml:space="preserve">   </v>
          </cell>
        </row>
        <row r="184">
          <cell r="C184" t="str">
            <v xml:space="preserve">   </v>
          </cell>
        </row>
        <row r="185">
          <cell r="C185" t="str">
            <v xml:space="preserve">   </v>
          </cell>
        </row>
        <row r="186">
          <cell r="C186" t="str">
            <v xml:space="preserve">   </v>
          </cell>
        </row>
        <row r="187">
          <cell r="C187" t="str">
            <v xml:space="preserve">   </v>
          </cell>
        </row>
        <row r="188">
          <cell r="C188" t="str">
            <v xml:space="preserve">   </v>
          </cell>
        </row>
        <row r="189">
          <cell r="C189" t="str">
            <v xml:space="preserve">   </v>
          </cell>
        </row>
        <row r="190">
          <cell r="C190" t="str">
            <v xml:space="preserve">   </v>
          </cell>
        </row>
        <row r="191">
          <cell r="C191" t="str">
            <v xml:space="preserve">   </v>
          </cell>
        </row>
        <row r="192">
          <cell r="C192" t="str">
            <v xml:space="preserve">   </v>
          </cell>
        </row>
        <row r="193">
          <cell r="C193" t="str">
            <v xml:space="preserve">   </v>
          </cell>
        </row>
        <row r="194">
          <cell r="C194" t="str">
            <v xml:space="preserve">   </v>
          </cell>
        </row>
        <row r="195">
          <cell r="C195" t="str">
            <v xml:space="preserve">   </v>
          </cell>
        </row>
        <row r="196">
          <cell r="C196" t="str">
            <v xml:space="preserve">   </v>
          </cell>
        </row>
        <row r="197">
          <cell r="C197" t="str">
            <v xml:space="preserve">   </v>
          </cell>
        </row>
        <row r="198">
          <cell r="C198" t="str">
            <v xml:space="preserve">   </v>
          </cell>
        </row>
        <row r="199">
          <cell r="C199" t="str">
            <v xml:space="preserve">   </v>
          </cell>
        </row>
        <row r="200">
          <cell r="C200" t="str">
            <v xml:space="preserve">   </v>
          </cell>
        </row>
        <row r="201">
          <cell r="C201" t="str">
            <v xml:space="preserve">   </v>
          </cell>
        </row>
        <row r="202">
          <cell r="C202" t="str">
            <v xml:space="preserve">   </v>
          </cell>
        </row>
        <row r="203">
          <cell r="C203" t="str">
            <v xml:space="preserve">   </v>
          </cell>
        </row>
        <row r="204">
          <cell r="C204" t="str">
            <v xml:space="preserve">   </v>
          </cell>
        </row>
        <row r="205">
          <cell r="C205" t="str">
            <v xml:space="preserve">   </v>
          </cell>
        </row>
        <row r="206">
          <cell r="C206" t="str">
            <v xml:space="preserve">   </v>
          </cell>
        </row>
        <row r="207">
          <cell r="C207" t="str">
            <v xml:space="preserve">   </v>
          </cell>
        </row>
        <row r="208">
          <cell r="C208" t="str">
            <v xml:space="preserve">   </v>
          </cell>
        </row>
        <row r="209">
          <cell r="C209" t="str">
            <v xml:space="preserve">   </v>
          </cell>
        </row>
        <row r="210">
          <cell r="C210" t="str">
            <v xml:space="preserve">   </v>
          </cell>
        </row>
        <row r="211">
          <cell r="C211" t="str">
            <v xml:space="preserve">   </v>
          </cell>
        </row>
        <row r="212">
          <cell r="C212" t="str">
            <v xml:space="preserve">   </v>
          </cell>
        </row>
        <row r="213">
          <cell r="C213" t="str">
            <v xml:space="preserve">   </v>
          </cell>
        </row>
        <row r="214">
          <cell r="C214" t="str">
            <v xml:space="preserve">   </v>
          </cell>
        </row>
        <row r="215">
          <cell r="C215" t="str">
            <v xml:space="preserve">   </v>
          </cell>
        </row>
        <row r="216">
          <cell r="C216" t="str">
            <v xml:space="preserve">   </v>
          </cell>
        </row>
        <row r="217">
          <cell r="C217" t="str">
            <v xml:space="preserve">   </v>
          </cell>
        </row>
        <row r="218">
          <cell r="C218" t="str">
            <v xml:space="preserve">   </v>
          </cell>
        </row>
        <row r="219">
          <cell r="C219" t="str">
            <v xml:space="preserve">   </v>
          </cell>
        </row>
        <row r="220">
          <cell r="C220" t="str">
            <v xml:space="preserve">   </v>
          </cell>
        </row>
        <row r="221">
          <cell r="C221" t="str">
            <v xml:space="preserve">   </v>
          </cell>
        </row>
        <row r="222">
          <cell r="C222" t="str">
            <v xml:space="preserve">   </v>
          </cell>
        </row>
        <row r="223">
          <cell r="C223" t="str">
            <v xml:space="preserve">   </v>
          </cell>
        </row>
        <row r="224">
          <cell r="C224" t="str">
            <v xml:space="preserve">   </v>
          </cell>
        </row>
        <row r="225">
          <cell r="C225" t="str">
            <v xml:space="preserve">   </v>
          </cell>
        </row>
        <row r="226">
          <cell r="C226" t="str">
            <v xml:space="preserve">   </v>
          </cell>
        </row>
      </sheetData>
      <sheetData sheetId="3">
        <row r="1">
          <cell r="C1" t="str">
            <v>Ref</v>
          </cell>
          <cell r="E1" t="str">
            <v>Population</v>
          </cell>
          <cell r="F1" t="str">
            <v>N case</v>
          </cell>
          <cell r="G1" t="str">
            <v>N control</v>
          </cell>
          <cell r="H1" t="str">
            <v>Sex</v>
          </cell>
          <cell r="I1" t="str">
            <v>Age (years)</v>
          </cell>
        </row>
        <row r="2">
          <cell r="C2" t="str">
            <v>Current study</v>
          </cell>
          <cell r="E2" t="str">
            <v>Manually fill</v>
          </cell>
          <cell r="F2" t="str">
            <v>Manually fill</v>
          </cell>
          <cell r="G2" t="str">
            <v>Manually fill</v>
          </cell>
          <cell r="H2" t="str">
            <v>Manually fill</v>
          </cell>
          <cell r="I2" t="str">
            <v>Manually fill</v>
          </cell>
        </row>
        <row r="3">
          <cell r="C3" t="str">
            <v>Manually fill Manually fill Manually fill Manually fill Manually fill</v>
          </cell>
          <cell r="E3" t="str">
            <v>Manually fill</v>
          </cell>
          <cell r="F3" t="str">
            <v>Manually fill</v>
          </cell>
          <cell r="G3" t="str">
            <v>Manually fill</v>
          </cell>
          <cell r="H3" t="str">
            <v>Manually fill</v>
          </cell>
          <cell r="I3" t="str">
            <v>Manually fill</v>
          </cell>
        </row>
        <row r="4">
          <cell r="C4" t="str">
            <v>CARDIoGRAMplusC4D Consortium 2013 CAD European and South Asian both</v>
          </cell>
          <cell r="E4" t="str">
            <v>European and South Asian</v>
          </cell>
          <cell r="F4">
            <v>63746</v>
          </cell>
          <cell r="G4">
            <v>130681</v>
          </cell>
          <cell r="H4" t="str">
            <v>both</v>
          </cell>
          <cell r="I4" t="str">
            <v>5.7-76</v>
          </cell>
        </row>
        <row r="5">
          <cell r="C5" t="str">
            <v>Naomi R. Wray 2018 Major depressive disorder European both</v>
          </cell>
          <cell r="E5" t="str">
            <v>European</v>
          </cell>
          <cell r="F5">
            <v>135438</v>
          </cell>
          <cell r="G5">
            <v>344901</v>
          </cell>
          <cell r="H5" t="str">
            <v>both</v>
          </cell>
        </row>
        <row r="6">
          <cell r="C6" t="str">
            <v xml:space="preserve">Abdellaoui 2018  European </v>
          </cell>
          <cell r="E6" t="str">
            <v>European</v>
          </cell>
          <cell r="F6">
            <v>475661</v>
          </cell>
        </row>
        <row r="7">
          <cell r="C7" t="str">
            <v>J Hewitt 2016 Systolic blood pressure European both</v>
          </cell>
          <cell r="E7" t="str">
            <v>European</v>
          </cell>
          <cell r="F7">
            <v>502650</v>
          </cell>
          <cell r="G7" t="str">
            <v>NA</v>
          </cell>
          <cell r="H7" t="str">
            <v>both</v>
          </cell>
          <cell r="I7" t="str">
            <v>40-69</v>
          </cell>
        </row>
        <row r="8">
          <cell r="C8" t="str">
            <v xml:space="preserve">M Horikoshi 2016 Birth Weight  European both </v>
          </cell>
          <cell r="E8" t="str">
            <v>European</v>
          </cell>
          <cell r="F8">
            <v>143677</v>
          </cell>
          <cell r="G8" t="str">
            <v>NA</v>
          </cell>
          <cell r="H8" t="str">
            <v xml:space="preserve">both </v>
          </cell>
          <cell r="I8">
            <v>0</v>
          </cell>
        </row>
        <row r="9">
          <cell r="C9" t="str">
            <v>Ralf J.P. van der Valk 2015 Birth length  European both</v>
          </cell>
          <cell r="E9" t="str">
            <v>European</v>
          </cell>
          <cell r="F9">
            <v>28459</v>
          </cell>
          <cell r="G9" t="str">
            <v>NA</v>
          </cell>
          <cell r="H9" t="str">
            <v>both</v>
          </cell>
          <cell r="I9">
            <v>0</v>
          </cell>
        </row>
        <row r="10">
          <cell r="C10" t="str">
            <v>HR Taal  2012 Head circumference European both</v>
          </cell>
          <cell r="E10" t="str">
            <v>European</v>
          </cell>
          <cell r="F10">
            <v>10768</v>
          </cell>
          <cell r="G10" t="str">
            <v>NA</v>
          </cell>
          <cell r="H10" t="str">
            <v>both</v>
          </cell>
          <cell r="I10" t="str">
            <v>0.5-1.5</v>
          </cell>
        </row>
        <row r="11">
          <cell r="C11" t="str">
            <v>DL Cousminer 2013 Puberty height European both</v>
          </cell>
          <cell r="E11" t="str">
            <v>European</v>
          </cell>
          <cell r="F11">
            <v>18737</v>
          </cell>
          <cell r="G11" t="str">
            <v>NA</v>
          </cell>
          <cell r="H11" t="str">
            <v>both</v>
          </cell>
          <cell r="I11">
            <v>0.42499999999999999</v>
          </cell>
        </row>
        <row r="12">
          <cell r="C12" t="str">
            <v>DL Cousminer 2013 Puberty height European  male</v>
          </cell>
          <cell r="E12" t="str">
            <v>European </v>
          </cell>
          <cell r="F12">
            <v>7161</v>
          </cell>
          <cell r="G12" t="str">
            <v>NA</v>
          </cell>
          <cell r="H12" t="str">
            <v>male</v>
          </cell>
          <cell r="I12">
            <v>12</v>
          </cell>
        </row>
        <row r="13">
          <cell r="C13" t="str">
            <v>DL Cousminer 2013 Puberty height  European female</v>
          </cell>
          <cell r="E13" t="str">
            <v>European</v>
          </cell>
          <cell r="F13">
            <v>6879</v>
          </cell>
          <cell r="G13" t="str">
            <v>NA</v>
          </cell>
          <cell r="H13" t="str">
            <v>female</v>
          </cell>
          <cell r="I13">
            <v>10</v>
          </cell>
        </row>
        <row r="14">
          <cell r="C14" t="str">
            <v xml:space="preserve">Puya Gharahkhani  2019 Cancer risk White-British both </v>
          </cell>
          <cell r="E14" t="str">
            <v>White-British</v>
          </cell>
          <cell r="F14">
            <v>46155</v>
          </cell>
          <cell r="G14">
            <v>264638</v>
          </cell>
          <cell r="H14" t="str">
            <v xml:space="preserve">both </v>
          </cell>
          <cell r="I14" t="str">
            <v>40-69</v>
          </cell>
        </row>
        <row r="15">
          <cell r="C15" t="str">
            <v>Puya Gharahkhani  2019 Cancer risk White-British female</v>
          </cell>
          <cell r="E15" t="str">
            <v>White-British</v>
          </cell>
          <cell r="F15">
            <v>25152</v>
          </cell>
          <cell r="G15">
            <v>141351</v>
          </cell>
          <cell r="H15" t="str">
            <v>female</v>
          </cell>
          <cell r="I15" t="str">
            <v>40-69</v>
          </cell>
        </row>
        <row r="16">
          <cell r="C16" t="str">
            <v>Puya Gharahkhani  2019 Cancer risk White-British male</v>
          </cell>
          <cell r="E16" t="str">
            <v>White-British</v>
          </cell>
          <cell r="F16">
            <v>21324</v>
          </cell>
          <cell r="G16">
            <v>131834</v>
          </cell>
          <cell r="H16" t="str">
            <v>male</v>
          </cell>
          <cell r="I16" t="str">
            <v>40-69</v>
          </cell>
        </row>
        <row r="17">
          <cell r="C17" t="str">
            <v xml:space="preserve">Puya Gharahkhani  2019 Cancer mortality White-British both </v>
          </cell>
          <cell r="E17" t="str">
            <v>White-British</v>
          </cell>
          <cell r="F17">
            <v>6998</v>
          </cell>
          <cell r="G17">
            <v>270342</v>
          </cell>
          <cell r="H17" t="str">
            <v xml:space="preserve">both </v>
          </cell>
          <cell r="I17" t="str">
            <v>40-69</v>
          </cell>
        </row>
        <row r="18">
          <cell r="C18" t="str">
            <v>Puya Gharahkhani  2019 Cancer mortality White-British female</v>
          </cell>
          <cell r="E18" t="str">
            <v>White-British</v>
          </cell>
          <cell r="F18">
            <v>3836</v>
          </cell>
          <cell r="G18">
            <v>133272</v>
          </cell>
          <cell r="H18" t="str">
            <v>female</v>
          </cell>
          <cell r="I18" t="str">
            <v>40-69</v>
          </cell>
        </row>
        <row r="19">
          <cell r="C19" t="str">
            <v>Puya Gharahkhani  2019 Cancer mortality White-British male</v>
          </cell>
          <cell r="E19" t="str">
            <v>White-British</v>
          </cell>
          <cell r="F19">
            <v>3165</v>
          </cell>
          <cell r="G19">
            <v>143465</v>
          </cell>
          <cell r="H19" t="str">
            <v>male</v>
          </cell>
          <cell r="I19" t="str">
            <v>40-69</v>
          </cell>
        </row>
        <row r="20">
          <cell r="C20" t="str">
            <v xml:space="preserve">Puya Gharahkhani  2019 Stomach and esophageal (C15/16) White-British both </v>
          </cell>
          <cell r="E20" t="str">
            <v>White-British</v>
          </cell>
          <cell r="F20">
            <v>959</v>
          </cell>
          <cell r="G20" t="str">
            <v>NA</v>
          </cell>
          <cell r="H20" t="str">
            <v xml:space="preserve">both </v>
          </cell>
          <cell r="I20" t="str">
            <v>40-69</v>
          </cell>
        </row>
        <row r="21">
          <cell r="C21" t="str">
            <v xml:space="preserve">Puya Gharahkhani  2019 Colorectal (C18/20/21) White-British both </v>
          </cell>
          <cell r="E21" t="str">
            <v>White-British</v>
          </cell>
          <cell r="F21">
            <v>4442</v>
          </cell>
          <cell r="G21" t="str">
            <v>NA</v>
          </cell>
          <cell r="H21" t="str">
            <v xml:space="preserve">both </v>
          </cell>
          <cell r="I21" t="str">
            <v>40-69</v>
          </cell>
        </row>
        <row r="22">
          <cell r="C22" t="str">
            <v xml:space="preserve">Puya Gharahkhani  2019 Pancreatic (C25) White-British both </v>
          </cell>
          <cell r="E22" t="str">
            <v>White-British</v>
          </cell>
          <cell r="F22">
            <v>500</v>
          </cell>
          <cell r="G22" t="str">
            <v>NA</v>
          </cell>
          <cell r="H22" t="str">
            <v xml:space="preserve">both </v>
          </cell>
          <cell r="I22" t="str">
            <v>40-69</v>
          </cell>
        </row>
        <row r="23">
          <cell r="C23" t="str">
            <v xml:space="preserve">Puya Gharahkhani  2019 Lung (C34) White-British both </v>
          </cell>
          <cell r="E23" t="str">
            <v>White-British</v>
          </cell>
          <cell r="F23">
            <v>1863</v>
          </cell>
          <cell r="G23" t="str">
            <v>NA</v>
          </cell>
          <cell r="H23" t="str">
            <v xml:space="preserve">both </v>
          </cell>
          <cell r="I23" t="str">
            <v>40-69</v>
          </cell>
        </row>
        <row r="24">
          <cell r="C24" t="str">
            <v xml:space="preserve">Puya Gharahkhani  2019 Melanoma (C43) White-British both </v>
          </cell>
          <cell r="E24" t="str">
            <v>White-British</v>
          </cell>
          <cell r="F24">
            <v>2758</v>
          </cell>
          <cell r="G24" t="str">
            <v>NA</v>
          </cell>
          <cell r="H24" t="str">
            <v xml:space="preserve">both </v>
          </cell>
          <cell r="I24" t="str">
            <v>40-69</v>
          </cell>
        </row>
        <row r="25">
          <cell r="C25" t="str">
            <v xml:space="preserve">Puya Gharahkhani  2019 Breast (C50) White-British both </v>
          </cell>
          <cell r="E25" t="str">
            <v>White-British</v>
          </cell>
          <cell r="F25">
            <v>11703</v>
          </cell>
          <cell r="G25" t="str">
            <v>NA</v>
          </cell>
          <cell r="H25" t="str">
            <v xml:space="preserve">both </v>
          </cell>
          <cell r="I25" t="str">
            <v>40-69</v>
          </cell>
        </row>
        <row r="26">
          <cell r="C26" t="str">
            <v xml:space="preserve">Puya Gharahkhani  2019 Endometrial (C53/54) White-British both </v>
          </cell>
          <cell r="E26" t="str">
            <v>White-British</v>
          </cell>
          <cell r="F26">
            <v>1012</v>
          </cell>
          <cell r="G26" t="str">
            <v>NA</v>
          </cell>
          <cell r="H26" t="str">
            <v xml:space="preserve">both </v>
          </cell>
          <cell r="I26" t="str">
            <v>40-69</v>
          </cell>
        </row>
        <row r="27">
          <cell r="C27" t="str">
            <v xml:space="preserve">Puya Gharahkhani  2019 Ovarian (C56) White-British both </v>
          </cell>
          <cell r="E27" t="str">
            <v>White-British</v>
          </cell>
          <cell r="F27">
            <v>1938</v>
          </cell>
          <cell r="G27" t="str">
            <v>NA</v>
          </cell>
          <cell r="H27" t="str">
            <v xml:space="preserve">both </v>
          </cell>
          <cell r="I27" t="str">
            <v>40-69</v>
          </cell>
        </row>
        <row r="28">
          <cell r="C28" t="str">
            <v xml:space="preserve">Puya Gharahkhani  2019 Prostate (C61) White-British both </v>
          </cell>
          <cell r="E28" t="str">
            <v>White-British</v>
          </cell>
          <cell r="F28">
            <v>1031</v>
          </cell>
          <cell r="G28" t="str">
            <v>NA</v>
          </cell>
          <cell r="H28" t="str">
            <v xml:space="preserve">both </v>
          </cell>
          <cell r="I28" t="str">
            <v>40-69</v>
          </cell>
        </row>
        <row r="29">
          <cell r="C29" t="str">
            <v xml:space="preserve">Puya Gharahkhani  2019 Kidney (C64) White-British both </v>
          </cell>
          <cell r="E29" t="str">
            <v>White-British</v>
          </cell>
          <cell r="F29">
            <v>7532</v>
          </cell>
          <cell r="G29" t="str">
            <v>NA</v>
          </cell>
          <cell r="H29" t="str">
            <v xml:space="preserve">both </v>
          </cell>
          <cell r="I29" t="str">
            <v>40-69</v>
          </cell>
        </row>
        <row r="30">
          <cell r="C30" t="str">
            <v xml:space="preserve">Puya Gharahkhani  2019 Lymphoid (C81-96) White-British both </v>
          </cell>
          <cell r="E30" t="str">
            <v>White-British</v>
          </cell>
          <cell r="F30">
            <v>3576</v>
          </cell>
          <cell r="G30" t="str">
            <v>NA</v>
          </cell>
          <cell r="H30" t="str">
            <v xml:space="preserve">both </v>
          </cell>
          <cell r="I30" t="str">
            <v>40-69</v>
          </cell>
        </row>
        <row r="31">
          <cell r="C31" t="str">
            <v xml:space="preserve">Elizabeth B Claus 2018 Meningioma European both </v>
          </cell>
          <cell r="E31" t="str">
            <v>European</v>
          </cell>
          <cell r="F31">
            <v>1606</v>
          </cell>
          <cell r="G31">
            <v>9823</v>
          </cell>
          <cell r="H31" t="str">
            <v xml:space="preserve">both </v>
          </cell>
          <cell r="I31" t="str">
            <v>20-79</v>
          </cell>
        </row>
        <row r="32">
          <cell r="C32" t="str">
            <v xml:space="preserve">Ripke 2013 Schizophrenia European both </v>
          </cell>
          <cell r="E32" t="str">
            <v>European</v>
          </cell>
          <cell r="F32">
            <v>34241</v>
          </cell>
          <cell r="G32">
            <v>45604</v>
          </cell>
          <cell r="H32" t="str">
            <v xml:space="preserve">both </v>
          </cell>
          <cell r="I32" t="str">
            <v>18+</v>
          </cell>
        </row>
        <row r="33">
          <cell r="C33" t="str">
            <v xml:space="preserve">Demontis 2017 ADHD European both </v>
          </cell>
          <cell r="E33" t="str">
            <v>European</v>
          </cell>
          <cell r="F33">
            <v>20183</v>
          </cell>
          <cell r="G33">
            <v>35191</v>
          </cell>
          <cell r="H33" t="str">
            <v xml:space="preserve">both </v>
          </cell>
          <cell r="I33" t="str">
            <v>18+</v>
          </cell>
        </row>
        <row r="34">
          <cell r="C34" t="str">
            <v xml:space="preserve">Prokopenko 2014 Insulin secretion European both </v>
          </cell>
          <cell r="E34" t="str">
            <v>European</v>
          </cell>
          <cell r="F34">
            <v>26037</v>
          </cell>
          <cell r="G34" t="str">
            <v>NA</v>
          </cell>
          <cell r="H34" t="str">
            <v xml:space="preserve">both </v>
          </cell>
          <cell r="I34">
            <v>49.59</v>
          </cell>
        </row>
        <row r="35">
          <cell r="C35" t="str">
            <v>CARDIoGRAMplusC4D Consortium 2013 ischemic heart disease All ancestry both</v>
          </cell>
          <cell r="E35" t="str">
            <v>All ancestry</v>
          </cell>
          <cell r="F35">
            <v>63746</v>
          </cell>
          <cell r="G35">
            <v>130681</v>
          </cell>
          <cell r="H35" t="str">
            <v>both</v>
          </cell>
          <cell r="I35" t="str">
            <v>5.7-76</v>
          </cell>
        </row>
        <row r="36">
          <cell r="C36" t="str">
            <v xml:space="preserve">Nikpay 2015 ischemic heart disease All ancestry both </v>
          </cell>
          <cell r="E36" t="str">
            <v>All ancestry</v>
          </cell>
          <cell r="F36">
            <v>60801</v>
          </cell>
          <cell r="G36">
            <v>123504</v>
          </cell>
          <cell r="H36" t="str">
            <v xml:space="preserve">both </v>
          </cell>
          <cell r="I36" t="str">
            <v>18-88</v>
          </cell>
        </row>
        <row r="37">
          <cell r="C37" t="str">
            <v xml:space="preserve">Nikpay 2015 myocardial infarction All ancestry both </v>
          </cell>
          <cell r="E37" t="str">
            <v>All ancestry</v>
          </cell>
          <cell r="F37">
            <v>42560</v>
          </cell>
          <cell r="G37">
            <v>123504</v>
          </cell>
          <cell r="H37" t="str">
            <v xml:space="preserve">both </v>
          </cell>
          <cell r="I37" t="str">
            <v>18-88</v>
          </cell>
        </row>
        <row r="38">
          <cell r="C38" t="str">
            <v xml:space="preserve">Willer 2013 LDL All ancestry both </v>
          </cell>
          <cell r="E38" t="str">
            <v>All ancestry</v>
          </cell>
          <cell r="F38">
            <v>188578</v>
          </cell>
          <cell r="G38" t="str">
            <v>NA</v>
          </cell>
          <cell r="H38" t="str">
            <v xml:space="preserve">both </v>
          </cell>
          <cell r="I38" t="str">
            <v>18+</v>
          </cell>
        </row>
        <row r="39">
          <cell r="C39" t="str">
            <v xml:space="preserve">Willer 2013 HDL All ancestry both </v>
          </cell>
          <cell r="E39" t="str">
            <v>All ancestry</v>
          </cell>
          <cell r="F39">
            <v>188578</v>
          </cell>
          <cell r="G39" t="str">
            <v>NA</v>
          </cell>
          <cell r="H39" t="str">
            <v xml:space="preserve">both </v>
          </cell>
          <cell r="I39" t="str">
            <v>18+</v>
          </cell>
        </row>
        <row r="40">
          <cell r="C40" t="str">
            <v xml:space="preserve">Willer 2013 Triglycerides All ancestry both </v>
          </cell>
          <cell r="E40" t="str">
            <v>All ancestry</v>
          </cell>
          <cell r="F40">
            <v>188578</v>
          </cell>
          <cell r="G40" t="str">
            <v>NA</v>
          </cell>
          <cell r="H40" t="str">
            <v xml:space="preserve">both </v>
          </cell>
          <cell r="I40" t="str">
            <v>18+</v>
          </cell>
        </row>
        <row r="41">
          <cell r="C41" t="str">
            <v xml:space="preserve">Van Der harst 2012 Hb concentration All ancestry both </v>
          </cell>
          <cell r="E41" t="str">
            <v>All ancestry</v>
          </cell>
          <cell r="F41">
            <v>71861</v>
          </cell>
          <cell r="G41" t="str">
            <v>NA</v>
          </cell>
          <cell r="H41" t="str">
            <v xml:space="preserve">both </v>
          </cell>
          <cell r="I41" t="str">
            <v>18+</v>
          </cell>
        </row>
        <row r="42">
          <cell r="C42" t="str">
            <v xml:space="preserve">Neale MR Base Rheumatoid arthritis White-British both </v>
          </cell>
          <cell r="E42" t="str">
            <v>White-British</v>
          </cell>
          <cell r="F42">
            <v>7480</v>
          </cell>
          <cell r="G42">
            <v>329679</v>
          </cell>
          <cell r="H42" t="str">
            <v xml:space="preserve">both </v>
          </cell>
          <cell r="I42" t="str">
            <v>40-69</v>
          </cell>
        </row>
        <row r="43">
          <cell r="C43" t="str">
            <v xml:space="preserve">Qi Guo 2015 ER negative breast cancer survival  European  female </v>
          </cell>
          <cell r="E43" t="str">
            <v xml:space="preserve">European </v>
          </cell>
          <cell r="F43">
            <v>920</v>
          </cell>
          <cell r="G43">
            <v>6881</v>
          </cell>
          <cell r="H43" t="str">
            <v xml:space="preserve">female </v>
          </cell>
        </row>
        <row r="44">
          <cell r="C44" t="str">
            <v xml:space="preserve">Qi Guo 2015 ER positive breast cancer survival  European  female </v>
          </cell>
          <cell r="E44" t="str">
            <v xml:space="preserve">European </v>
          </cell>
          <cell r="F44">
            <v>1333</v>
          </cell>
          <cell r="G44">
            <v>23059</v>
          </cell>
          <cell r="H44" t="str">
            <v xml:space="preserve">female </v>
          </cell>
        </row>
        <row r="45">
          <cell r="C45" t="str">
            <v>Traylor/Meschia 2012/2013 Stroke European both</v>
          </cell>
          <cell r="E45" t="str">
            <v>European</v>
          </cell>
          <cell r="F45">
            <v>26838</v>
          </cell>
          <cell r="G45">
            <v>78641</v>
          </cell>
          <cell r="H45" t="str">
            <v>both</v>
          </cell>
          <cell r="I45" t="str">
            <v>15-105</v>
          </cell>
        </row>
        <row r="46">
          <cell r="C46" t="str">
            <v>Kottgen 2013 Gout European Both</v>
          </cell>
          <cell r="E46" t="str">
            <v>European</v>
          </cell>
          <cell r="F46">
            <v>2115</v>
          </cell>
          <cell r="G46">
            <v>67259</v>
          </cell>
          <cell r="H46" t="str">
            <v>Both</v>
          </cell>
          <cell r="I46" t="str">
            <v>mean range: 25.5-76.4</v>
          </cell>
        </row>
        <row r="47">
          <cell r="C47" t="str">
            <v>Kottgen 2013 Urate levels European Both</v>
          </cell>
          <cell r="E47" t="str">
            <v>European</v>
          </cell>
          <cell r="F47">
            <v>110347</v>
          </cell>
          <cell r="G47" t="str">
            <v>NA</v>
          </cell>
          <cell r="H47" t="str">
            <v>Both</v>
          </cell>
          <cell r="I47" t="str">
            <v>mean range: 25.5-76.4</v>
          </cell>
        </row>
        <row r="48">
          <cell r="C48" t="str">
            <v xml:space="preserve">Tsoi 2017 Psoriasis European  both </v>
          </cell>
          <cell r="E48" t="str">
            <v xml:space="preserve">European </v>
          </cell>
          <cell r="F48">
            <v>19032</v>
          </cell>
          <cell r="G48">
            <v>286769</v>
          </cell>
          <cell r="H48" t="str">
            <v xml:space="preserve">both </v>
          </cell>
        </row>
        <row r="49">
          <cell r="C49" t="str">
            <v>Hirata 2018 Psoriasis Japanese both</v>
          </cell>
          <cell r="E49" t="str">
            <v>Japanese</v>
          </cell>
          <cell r="F49">
            <v>606</v>
          </cell>
          <cell r="G49">
            <v>2052</v>
          </cell>
          <cell r="H49" t="str">
            <v>both</v>
          </cell>
        </row>
        <row r="50">
          <cell r="C50" t="str">
            <v xml:space="preserve">Okbay  2016 Years in Education European  both </v>
          </cell>
          <cell r="E50" t="str">
            <v xml:space="preserve">European </v>
          </cell>
          <cell r="F50">
            <v>293723</v>
          </cell>
          <cell r="G50" t="str">
            <v>NA</v>
          </cell>
          <cell r="H50" t="str">
            <v xml:space="preserve">both </v>
          </cell>
          <cell r="I50" t="str">
            <v>Individuals over aged 30 </v>
          </cell>
        </row>
        <row r="51">
          <cell r="C51" t="str">
            <v>Turnbull &amp; Kristiansen 2010 &amp; 2015 Testicular germ cell cancer European both</v>
          </cell>
          <cell r="E51" t="str">
            <v>European</v>
          </cell>
          <cell r="F51">
            <v>5518</v>
          </cell>
          <cell r="G51">
            <v>19055</v>
          </cell>
          <cell r="H51" t="str">
            <v>both</v>
          </cell>
        </row>
        <row r="52">
          <cell r="C52" t="str">
            <v xml:space="preserve">Lambert  2013 Alzaheimers European  both </v>
          </cell>
          <cell r="E52" t="str">
            <v xml:space="preserve">European </v>
          </cell>
          <cell r="F52">
            <v>25580</v>
          </cell>
          <cell r="G52">
            <v>48466</v>
          </cell>
          <cell r="H52" t="str">
            <v xml:space="preserve">both </v>
          </cell>
          <cell r="I52" t="str">
            <v>51-84</v>
          </cell>
        </row>
        <row r="53">
          <cell r="C53" t="str">
            <v>Wang 2014 Lung cancer European both</v>
          </cell>
          <cell r="E53" t="str">
            <v>European</v>
          </cell>
          <cell r="F53">
            <v>16241</v>
          </cell>
          <cell r="G53">
            <v>21164</v>
          </cell>
          <cell r="H53" t="str">
            <v>both</v>
          </cell>
          <cell r="I53" t="str">
            <v>18+</v>
          </cell>
        </row>
        <row r="54">
          <cell r="C54" t="str">
            <v>Wang 2014 Lung cancer, adenocarcinoma European both</v>
          </cell>
          <cell r="E54" t="str">
            <v>European</v>
          </cell>
          <cell r="F54">
            <v>5282</v>
          </cell>
          <cell r="G54">
            <v>21164</v>
          </cell>
          <cell r="H54" t="str">
            <v>both</v>
          </cell>
          <cell r="I54" t="str">
            <v>18+</v>
          </cell>
        </row>
        <row r="55">
          <cell r="C55" t="str">
            <v>Wang 2014 Lung cancer, squamous cell European both</v>
          </cell>
          <cell r="E55" t="str">
            <v>European</v>
          </cell>
          <cell r="F55">
            <v>4224</v>
          </cell>
          <cell r="G55">
            <v>21164</v>
          </cell>
          <cell r="H55" t="str">
            <v>both</v>
          </cell>
          <cell r="I55" t="str">
            <v>18+</v>
          </cell>
        </row>
        <row r="56">
          <cell r="C56" t="str">
            <v>Wang 2014 Lung cancer, small cell European both</v>
          </cell>
          <cell r="E56" t="str">
            <v>European</v>
          </cell>
          <cell r="F56">
            <v>27</v>
          </cell>
          <cell r="G56">
            <v>8833</v>
          </cell>
          <cell r="H56" t="str">
            <v>both</v>
          </cell>
          <cell r="I56" t="str">
            <v>18+</v>
          </cell>
        </row>
        <row r="57">
          <cell r="C57" t="str">
            <v>Wang 2014 Lung cancer, never smokers European both</v>
          </cell>
          <cell r="E57" t="str">
            <v>European</v>
          </cell>
          <cell r="F57">
            <v>712</v>
          </cell>
          <cell r="G57">
            <v>3032</v>
          </cell>
          <cell r="H57" t="str">
            <v>both</v>
          </cell>
          <cell r="I57" t="str">
            <v>18+</v>
          </cell>
        </row>
        <row r="58">
          <cell r="C58" t="str">
            <v>Wang 2014 Lung cancer, ever smokers European both</v>
          </cell>
          <cell r="E58" t="str">
            <v>European</v>
          </cell>
          <cell r="F58">
            <v>7049</v>
          </cell>
          <cell r="G58">
            <v>6377</v>
          </cell>
          <cell r="H58" t="str">
            <v>both</v>
          </cell>
          <cell r="I58" t="str">
            <v>18+</v>
          </cell>
        </row>
        <row r="59">
          <cell r="C59" t="str">
            <v>Germain 2015 Venous thromboembolism European both</v>
          </cell>
          <cell r="E59" t="str">
            <v>European</v>
          </cell>
          <cell r="F59">
            <v>7507</v>
          </cell>
          <cell r="G59">
            <v>52632</v>
          </cell>
          <cell r="H59" t="str">
            <v>both</v>
          </cell>
          <cell r="I59" t="str">
            <v>13-99</v>
          </cell>
        </row>
        <row r="60">
          <cell r="C60" t="str">
            <v>McKay 2017 Lung cancer European both</v>
          </cell>
          <cell r="E60" t="str">
            <v>European</v>
          </cell>
          <cell r="F60">
            <v>29266</v>
          </cell>
          <cell r="G60">
            <v>56450</v>
          </cell>
          <cell r="H60" t="str">
            <v>both</v>
          </cell>
          <cell r="I60" t="str">
            <v>18+</v>
          </cell>
        </row>
        <row r="61">
          <cell r="C61" t="str">
            <v>McKay 2017 Lung cancer, adenocarcinoma European both</v>
          </cell>
          <cell r="E61" t="str">
            <v>European</v>
          </cell>
          <cell r="F61">
            <v>11273</v>
          </cell>
          <cell r="G61">
            <v>55483</v>
          </cell>
          <cell r="H61" t="str">
            <v>both</v>
          </cell>
          <cell r="I61" t="str">
            <v>18+</v>
          </cell>
        </row>
        <row r="62">
          <cell r="C62" t="str">
            <v>McKay 2017 Lung cancer, squamous cell European both</v>
          </cell>
          <cell r="E62" t="str">
            <v>European</v>
          </cell>
          <cell r="F62">
            <v>7426</v>
          </cell>
          <cell r="G62">
            <v>55627</v>
          </cell>
          <cell r="H62" t="str">
            <v>both</v>
          </cell>
          <cell r="I62" t="str">
            <v>18+</v>
          </cell>
        </row>
        <row r="63">
          <cell r="C63" t="str">
            <v>McKay 2017 Lung cancer, small cell European both</v>
          </cell>
          <cell r="E63" t="str">
            <v>European</v>
          </cell>
          <cell r="F63">
            <v>2664</v>
          </cell>
          <cell r="G63">
            <v>21444</v>
          </cell>
          <cell r="H63" t="str">
            <v>both</v>
          </cell>
          <cell r="I63" t="str">
            <v>18+</v>
          </cell>
        </row>
        <row r="64">
          <cell r="C64" t="str">
            <v>McKay 2017 Lung cancer, never smokers European both</v>
          </cell>
          <cell r="E64" t="str">
            <v>European</v>
          </cell>
          <cell r="F64">
            <v>2355</v>
          </cell>
          <cell r="G64">
            <v>7504</v>
          </cell>
          <cell r="H64" t="str">
            <v>both</v>
          </cell>
          <cell r="I64" t="str">
            <v>18+</v>
          </cell>
        </row>
        <row r="65">
          <cell r="C65" t="str">
            <v>McKay 2017 Lung cancer, ever smokers European both</v>
          </cell>
          <cell r="E65" t="str">
            <v>European</v>
          </cell>
          <cell r="F65">
            <v>23223</v>
          </cell>
          <cell r="G65">
            <v>16964</v>
          </cell>
          <cell r="H65" t="str">
            <v>both</v>
          </cell>
          <cell r="I65" t="str">
            <v>18+</v>
          </cell>
        </row>
        <row r="66">
          <cell r="C66" t="str">
            <v xml:space="preserve">CARDIoGRAMplusC4D Consortium 2012 Coronary artery disease European or South Asian  both </v>
          </cell>
          <cell r="E66" t="str">
            <v xml:space="preserve">European or South Asian </v>
          </cell>
          <cell r="F66">
            <v>63746</v>
          </cell>
          <cell r="G66">
            <v>130681</v>
          </cell>
          <cell r="H66" t="str">
            <v xml:space="preserve">both </v>
          </cell>
          <cell r="I66" t="str">
            <v>45-75</v>
          </cell>
        </row>
        <row r="67">
          <cell r="C67" t="str">
            <v xml:space="preserve">TAG 2010 Smoking, ever vs never European both </v>
          </cell>
          <cell r="E67" t="str">
            <v>European</v>
          </cell>
          <cell r="F67">
            <v>39022</v>
          </cell>
          <cell r="G67">
            <v>30387</v>
          </cell>
          <cell r="H67" t="str">
            <v xml:space="preserve">both </v>
          </cell>
          <cell r="I67" t="str">
            <v>18+</v>
          </cell>
        </row>
        <row r="68">
          <cell r="C68" t="str">
            <v xml:space="preserve">TAG 2010 Smoking, cigarettes per day European both </v>
          </cell>
          <cell r="E68" t="str">
            <v>European</v>
          </cell>
          <cell r="F68">
            <v>38181</v>
          </cell>
          <cell r="G68" t="str">
            <v>NA</v>
          </cell>
          <cell r="H68" t="str">
            <v xml:space="preserve">both </v>
          </cell>
          <cell r="I68" t="str">
            <v>18+</v>
          </cell>
        </row>
        <row r="69">
          <cell r="C69" t="str">
            <v xml:space="preserve">TAG 2010 Smoking, former vs current  European both </v>
          </cell>
          <cell r="E69" t="str">
            <v>European</v>
          </cell>
          <cell r="F69">
            <v>20619</v>
          </cell>
          <cell r="G69">
            <v>15226</v>
          </cell>
          <cell r="H69" t="str">
            <v xml:space="preserve">both </v>
          </cell>
          <cell r="I69" t="str">
            <v>18+</v>
          </cell>
        </row>
        <row r="70">
          <cell r="C70" t="str">
            <v xml:space="preserve">TAG 2010 Smoking, age at initiation European both </v>
          </cell>
          <cell r="E70" t="str">
            <v>European</v>
          </cell>
          <cell r="F70">
            <v>22438</v>
          </cell>
          <cell r="G70" t="str">
            <v>NA</v>
          </cell>
          <cell r="H70" t="str">
            <v xml:space="preserve">both </v>
          </cell>
          <cell r="I70" t="str">
            <v>18+</v>
          </cell>
        </row>
        <row r="71">
          <cell r="C71" t="str">
            <v>Lamina 2016 apoA-IV European both</v>
          </cell>
          <cell r="E71" t="str">
            <v>European</v>
          </cell>
          <cell r="F71">
            <v>13813</v>
          </cell>
          <cell r="G71" t="str">
            <v>NA</v>
          </cell>
          <cell r="H71" t="str">
            <v>both</v>
          </cell>
          <cell r="I71" t="str">
            <v>35-75</v>
          </cell>
        </row>
        <row r="72">
          <cell r="C72" t="str">
            <v xml:space="preserve">Carreeras-Torres 2017 Pancreatic cancer European both </v>
          </cell>
          <cell r="E72" t="str">
            <v>European</v>
          </cell>
          <cell r="F72">
            <v>7110</v>
          </cell>
          <cell r="G72">
            <v>7264</v>
          </cell>
          <cell r="H72" t="str">
            <v xml:space="preserve">both </v>
          </cell>
          <cell r="I72" t="str">
            <v>18+</v>
          </cell>
        </row>
        <row r="73">
          <cell r="C73" t="str">
            <v>Carreeras-Torres 2017 Pancreatic cancer European, PanScan I both</v>
          </cell>
          <cell r="E73" t="str">
            <v>European, PanScan I</v>
          </cell>
          <cell r="F73">
            <v>1788</v>
          </cell>
          <cell r="G73">
            <v>1769</v>
          </cell>
          <cell r="H73" t="str">
            <v>both</v>
          </cell>
          <cell r="I73" t="str">
            <v>18+</v>
          </cell>
        </row>
        <row r="74">
          <cell r="C74" t="str">
            <v xml:space="preserve">Carreeras-Torres 2017 Pancreatic cancer European, PanScan II both </v>
          </cell>
          <cell r="E74" t="str">
            <v>European, PanScan II</v>
          </cell>
          <cell r="F74">
            <v>1696</v>
          </cell>
          <cell r="G74">
            <v>1563</v>
          </cell>
          <cell r="H74" t="str">
            <v xml:space="preserve">both </v>
          </cell>
          <cell r="I74" t="str">
            <v>18+</v>
          </cell>
        </row>
        <row r="75">
          <cell r="C75" t="str">
            <v xml:space="preserve">Carreeras-Torres 2017 Pancreatic cancer European, PanC4 both </v>
          </cell>
          <cell r="E75" t="str">
            <v>European, PanC4</v>
          </cell>
          <cell r="F75">
            <v>3626</v>
          </cell>
          <cell r="G75">
            <v>3632</v>
          </cell>
          <cell r="H75" t="str">
            <v xml:space="preserve">both </v>
          </cell>
          <cell r="I75" t="str">
            <v>18+</v>
          </cell>
        </row>
        <row r="76">
          <cell r="C76" t="str">
            <v>Carreeras-Torres 2017 Pancreatic cancer European male</v>
          </cell>
          <cell r="E76" t="str">
            <v>European</v>
          </cell>
          <cell r="F76">
            <v>3861</v>
          </cell>
          <cell r="G76">
            <v>4056</v>
          </cell>
          <cell r="H76" t="str">
            <v>male</v>
          </cell>
          <cell r="I76" t="str">
            <v>18+</v>
          </cell>
        </row>
        <row r="77">
          <cell r="C77" t="str">
            <v xml:space="preserve">Carreeras-Torres 2017 Pancreatic cancer European female </v>
          </cell>
          <cell r="E77" t="str">
            <v>European</v>
          </cell>
          <cell r="F77">
            <v>3252</v>
          </cell>
          <cell r="G77">
            <v>3268</v>
          </cell>
          <cell r="H77" t="str">
            <v xml:space="preserve">female </v>
          </cell>
          <cell r="I77" t="str">
            <v>18+</v>
          </cell>
        </row>
        <row r="78">
          <cell r="C78" t="str">
            <v xml:space="preserve">    </v>
          </cell>
        </row>
        <row r="79">
          <cell r="C79" t="str">
            <v xml:space="preserve">Cooper 2017 Type 1 diabetes European both </v>
          </cell>
          <cell r="E79" t="str">
            <v>European</v>
          </cell>
          <cell r="F79">
            <v>5913</v>
          </cell>
          <cell r="G79">
            <v>8828</v>
          </cell>
          <cell r="H79" t="str">
            <v xml:space="preserve">both </v>
          </cell>
          <cell r="I79" t="str">
            <v>18+</v>
          </cell>
        </row>
        <row r="80">
          <cell r="C80" t="str">
            <v xml:space="preserve">Hagenaars 2016 Cognitive ability  White-British  both </v>
          </cell>
          <cell r="E80" t="str">
            <v xml:space="preserve">White-British </v>
          </cell>
          <cell r="F80" t="str">
            <v>36035 </v>
          </cell>
          <cell r="H80" t="str">
            <v xml:space="preserve">both </v>
          </cell>
          <cell r="I80" t="str">
            <v xml:space="preserve">40-73 </v>
          </cell>
        </row>
        <row r="81">
          <cell r="C81" t="str">
            <v>Beecham 2013 Multiple sclerosis European both</v>
          </cell>
          <cell r="E81" t="str">
            <v>European</v>
          </cell>
          <cell r="F81">
            <v>29300</v>
          </cell>
          <cell r="G81">
            <v>50794</v>
          </cell>
          <cell r="H81" t="str">
            <v>both</v>
          </cell>
          <cell r="I81" t="str">
            <v>&gt;40</v>
          </cell>
        </row>
        <row r="82">
          <cell r="C82" t="str">
            <v>ANECS; SEARCH; WTCCC2 Multiple Endometrial cancer European women</v>
          </cell>
          <cell r="E82" t="str">
            <v>European</v>
          </cell>
          <cell r="F82">
            <v>1265</v>
          </cell>
          <cell r="G82">
            <v>5190</v>
          </cell>
          <cell r="H82" t="str">
            <v>women</v>
          </cell>
          <cell r="I82" t="str">
            <v>18-80</v>
          </cell>
        </row>
        <row r="83">
          <cell r="C83" t="str">
            <v>IGAP Not reported  European both</v>
          </cell>
          <cell r="E83" t="str">
            <v>European</v>
          </cell>
          <cell r="F83">
            <v>17008</v>
          </cell>
          <cell r="G83">
            <v>37154</v>
          </cell>
          <cell r="H83" t="str">
            <v>both</v>
          </cell>
        </row>
        <row r="84">
          <cell r="C84" t="str">
            <v xml:space="preserve">Orlando 2016 Colorectal cancer CCFR1 European both </v>
          </cell>
          <cell r="E84" t="str">
            <v>European</v>
          </cell>
          <cell r="F84">
            <v>1290</v>
          </cell>
          <cell r="G84">
            <v>1055</v>
          </cell>
          <cell r="H84" t="str">
            <v xml:space="preserve">both </v>
          </cell>
        </row>
        <row r="85">
          <cell r="C85" t="str">
            <v xml:space="preserve">Orlando 2016 Colorectal cancer CCFR2 European both </v>
          </cell>
          <cell r="E85" t="str">
            <v>European</v>
          </cell>
          <cell r="F85">
            <v>796</v>
          </cell>
          <cell r="G85">
            <v>2236</v>
          </cell>
          <cell r="H85" t="str">
            <v xml:space="preserve">both </v>
          </cell>
        </row>
        <row r="86">
          <cell r="C86" t="str">
            <v xml:space="preserve">Orlando 2016 Colorectal cancer COIN European both </v>
          </cell>
          <cell r="E86" t="str">
            <v>European</v>
          </cell>
          <cell r="F86">
            <v>2244</v>
          </cell>
          <cell r="G86">
            <v>2162</v>
          </cell>
          <cell r="H86" t="str">
            <v xml:space="preserve">both </v>
          </cell>
        </row>
        <row r="87">
          <cell r="C87" t="str">
            <v xml:space="preserve">Orlando 2016 Colorectal cancer FINLAND European both </v>
          </cell>
          <cell r="E87" t="str">
            <v>European</v>
          </cell>
          <cell r="F87">
            <v>1172</v>
          </cell>
          <cell r="G87">
            <v>8266</v>
          </cell>
          <cell r="H87" t="str">
            <v xml:space="preserve">both </v>
          </cell>
        </row>
        <row r="88">
          <cell r="C88" t="str">
            <v xml:space="preserve">Orlando 2016 Colorectal cancer UK1  European both </v>
          </cell>
          <cell r="E88" t="str">
            <v>European</v>
          </cell>
          <cell r="F88">
            <v>940</v>
          </cell>
          <cell r="G88">
            <v>965</v>
          </cell>
          <cell r="H88" t="str">
            <v xml:space="preserve">both </v>
          </cell>
        </row>
        <row r="89">
          <cell r="C89" t="str">
            <v xml:space="preserve">Orlando 2016 Colorectal cancer VQ58  European both </v>
          </cell>
          <cell r="E89" t="str">
            <v>European</v>
          </cell>
          <cell r="F89">
            <v>1800</v>
          </cell>
          <cell r="G89">
            <v>2690</v>
          </cell>
          <cell r="H89" t="str">
            <v xml:space="preserve">both </v>
          </cell>
        </row>
        <row r="90">
          <cell r="C90" t="str">
            <v xml:space="preserve">Orlando 2016 Colorectal cancer Scotland 1 European both </v>
          </cell>
          <cell r="E90" t="str">
            <v>European</v>
          </cell>
          <cell r="F90">
            <v>1012</v>
          </cell>
          <cell r="G90">
            <v>1012</v>
          </cell>
          <cell r="H90" t="str">
            <v xml:space="preserve">both </v>
          </cell>
        </row>
        <row r="91">
          <cell r="C91" t="str">
            <v xml:space="preserve">Orlando  2016 Colorectal cancer meta-analysis  European  both </v>
          </cell>
          <cell r="E91" t="str">
            <v xml:space="preserve">European </v>
          </cell>
          <cell r="F91">
            <v>13656</v>
          </cell>
          <cell r="G91">
            <v>21667</v>
          </cell>
          <cell r="H91" t="str">
            <v xml:space="preserve">both </v>
          </cell>
        </row>
        <row r="92">
          <cell r="C92" t="str">
            <v xml:space="preserve">Ware 2016 Cotinine European both </v>
          </cell>
          <cell r="E92" t="str">
            <v>European</v>
          </cell>
          <cell r="F92">
            <v>4548</v>
          </cell>
          <cell r="G92" t="str">
            <v>NA</v>
          </cell>
          <cell r="H92" t="str">
            <v xml:space="preserve">both </v>
          </cell>
          <cell r="I92" t="str">
            <v>mean range: 17.8-59.6</v>
          </cell>
        </row>
        <row r="93">
          <cell r="C93" t="str">
            <v xml:space="preserve">Loukola 2015 Nicotine metabolite ratio Finnish both </v>
          </cell>
          <cell r="E93" t="str">
            <v>Finnish</v>
          </cell>
          <cell r="F93">
            <v>1518</v>
          </cell>
          <cell r="G93" t="str">
            <v>NA</v>
          </cell>
          <cell r="H93" t="str">
            <v xml:space="preserve">both </v>
          </cell>
          <cell r="I93" t="str">
            <v>15-74</v>
          </cell>
        </row>
        <row r="94">
          <cell r="C94" t="str">
            <v xml:space="preserve">Christophersen 2017 Atrial fibrillation European and Asian both </v>
          </cell>
          <cell r="E94" t="str">
            <v>European and Asian</v>
          </cell>
          <cell r="F94">
            <v>17931</v>
          </cell>
          <cell r="G94">
            <v>115142</v>
          </cell>
          <cell r="H94" t="str">
            <v xml:space="preserve">both </v>
          </cell>
          <cell r="I94" t="str">
            <v>0-101</v>
          </cell>
        </row>
        <row r="95">
          <cell r="C95" t="str">
            <v xml:space="preserve">Scelo 2017 Renal Cell Carcinoma  European both </v>
          </cell>
          <cell r="E95" t="str">
            <v>European</v>
          </cell>
          <cell r="F95">
            <v>10784</v>
          </cell>
          <cell r="G95">
            <v>20406</v>
          </cell>
          <cell r="H95" t="str">
            <v xml:space="preserve">both </v>
          </cell>
          <cell r="I95" t="str">
            <v>&gt;18</v>
          </cell>
        </row>
        <row r="96">
          <cell r="C96" t="str">
            <v xml:space="preserve">Okbay 2016 Subjective well-being European both </v>
          </cell>
          <cell r="E96" t="str">
            <v>European</v>
          </cell>
          <cell r="F96">
            <v>298420</v>
          </cell>
          <cell r="G96" t="str">
            <v>NA</v>
          </cell>
          <cell r="H96" t="str">
            <v xml:space="preserve">both </v>
          </cell>
        </row>
        <row r="97">
          <cell r="C97" t="str">
            <v xml:space="preserve">Okbay 2016 Depressive symptoms European both </v>
          </cell>
          <cell r="E97" t="str">
            <v>European</v>
          </cell>
          <cell r="F97">
            <v>180866</v>
          </cell>
          <cell r="G97" t="str">
            <v>NA</v>
          </cell>
          <cell r="H97" t="str">
            <v xml:space="preserve">both </v>
          </cell>
        </row>
        <row r="98">
          <cell r="C98" t="str">
            <v xml:space="preserve">Estrada 2012 Bone mineral density  European and East Asian both </v>
          </cell>
          <cell r="E98" t="str">
            <v>European and East Asian</v>
          </cell>
          <cell r="F98">
            <v>32961</v>
          </cell>
          <cell r="G98" t="str">
            <v>NA</v>
          </cell>
          <cell r="H98" t="str">
            <v xml:space="preserve">both </v>
          </cell>
        </row>
        <row r="99">
          <cell r="C99" t="str">
            <v xml:space="preserve">Michailidou  2017 Breast Cancer  European and East Asian  female </v>
          </cell>
          <cell r="E99" t="str">
            <v xml:space="preserve">European and East Asian </v>
          </cell>
          <cell r="F99">
            <v>137045</v>
          </cell>
          <cell r="G99">
            <v>119078</v>
          </cell>
          <cell r="H99" t="str">
            <v xml:space="preserve">female </v>
          </cell>
        </row>
        <row r="100">
          <cell r="C100" t="str">
            <v>Amos 2017 Epithelial ovarian cancer European female</v>
          </cell>
          <cell r="E100" t="str">
            <v>European</v>
          </cell>
          <cell r="F100">
            <v>25509</v>
          </cell>
          <cell r="G100">
            <v>40941</v>
          </cell>
          <cell r="H100" t="str">
            <v>female</v>
          </cell>
        </row>
        <row r="101">
          <cell r="C101" t="str">
            <v>Banda 2015 Asthma All ancestry both</v>
          </cell>
          <cell r="E101" t="str">
            <v>All ancestry</v>
          </cell>
          <cell r="F101">
            <v>10101</v>
          </cell>
          <cell r="G101">
            <v>51815</v>
          </cell>
          <cell r="H101" t="str">
            <v>both</v>
          </cell>
          <cell r="I101" t="str">
            <v>18-100</v>
          </cell>
        </row>
        <row r="102">
          <cell r="C102" t="str">
            <v>Nicolas 2018 Amyotrophic Lateral Sclerosis European both</v>
          </cell>
          <cell r="E102" t="str">
            <v>European</v>
          </cell>
          <cell r="F102">
            <v>20806</v>
          </cell>
          <cell r="G102">
            <v>59804</v>
          </cell>
          <cell r="H102" t="str">
            <v>both</v>
          </cell>
        </row>
        <row r="103">
          <cell r="C103" t="str">
            <v>Schunkert 2011 Coronary artery disease European both</v>
          </cell>
          <cell r="E103" t="str">
            <v>European</v>
          </cell>
          <cell r="F103">
            <v>22233</v>
          </cell>
          <cell r="G103">
            <v>64762</v>
          </cell>
          <cell r="H103" t="str">
            <v>both</v>
          </cell>
        </row>
        <row r="104">
          <cell r="C104" t="str">
            <v>Sudlow 2015 SBP White-British both</v>
          </cell>
          <cell r="E104" t="str">
            <v>White-British</v>
          </cell>
          <cell r="F104">
            <v>337229</v>
          </cell>
          <cell r="G104" t="str">
            <v>NA</v>
          </cell>
          <cell r="H104" t="str">
            <v>both</v>
          </cell>
          <cell r="I104" t="str">
            <v>40-69</v>
          </cell>
        </row>
        <row r="105">
          <cell r="C105" t="str">
            <v>Sudlow 2015 DBP White-British both</v>
          </cell>
          <cell r="E105" t="str">
            <v>White-British</v>
          </cell>
          <cell r="F105">
            <v>337229</v>
          </cell>
          <cell r="G105" t="str">
            <v>NA</v>
          </cell>
          <cell r="H105" t="str">
            <v>both</v>
          </cell>
          <cell r="I105" t="str">
            <v>40-69</v>
          </cell>
        </row>
        <row r="106">
          <cell r="C106" t="str">
            <v>Ehret 2016 DBP European both</v>
          </cell>
          <cell r="E106" t="str">
            <v>European</v>
          </cell>
          <cell r="F106">
            <v>342415</v>
          </cell>
          <cell r="G106" t="str">
            <v>NA</v>
          </cell>
          <cell r="H106" t="str">
            <v>both</v>
          </cell>
        </row>
        <row r="107">
          <cell r="C107" t="str">
            <v>Locke 2015 BMI All ancestries both</v>
          </cell>
          <cell r="E107" t="str">
            <v>All ancestries</v>
          </cell>
          <cell r="F107">
            <v>339224</v>
          </cell>
          <cell r="G107" t="str">
            <v>NA</v>
          </cell>
          <cell r="H107" t="str">
            <v>both</v>
          </cell>
        </row>
        <row r="108">
          <cell r="C108" t="str">
            <v>Shungin 2015 WHR All ancestries both</v>
          </cell>
          <cell r="E108" t="str">
            <v>All ancestries</v>
          </cell>
          <cell r="F108">
            <v>224459</v>
          </cell>
          <cell r="G108" t="str">
            <v>NA</v>
          </cell>
          <cell r="H108" t="str">
            <v>both</v>
          </cell>
        </row>
        <row r="109">
          <cell r="C109" t="str">
            <v>Scott 2012 2-h glucose European both</v>
          </cell>
          <cell r="E109" t="str">
            <v>European</v>
          </cell>
          <cell r="F109">
            <v>133010</v>
          </cell>
          <cell r="G109" t="str">
            <v>NA</v>
          </cell>
          <cell r="H109" t="str">
            <v>both</v>
          </cell>
        </row>
        <row r="110">
          <cell r="C110" t="str">
            <v>Manning 2012 fasting glucose European both</v>
          </cell>
          <cell r="E110" t="str">
            <v>European</v>
          </cell>
          <cell r="F110">
            <v>96496</v>
          </cell>
          <cell r="G110" t="str">
            <v>NA</v>
          </cell>
          <cell r="H110" t="str">
            <v>both</v>
          </cell>
        </row>
        <row r="111">
          <cell r="C111" t="str">
            <v>Manning 2012 fasting insulin European both</v>
          </cell>
          <cell r="E111" t="str">
            <v>European</v>
          </cell>
          <cell r="F111">
            <v>96496</v>
          </cell>
          <cell r="G111" t="str">
            <v>NA</v>
          </cell>
          <cell r="H111" t="str">
            <v>both</v>
          </cell>
        </row>
        <row r="112">
          <cell r="C112" t="str">
            <v>Pulit 2016 ischemic stroke European both</v>
          </cell>
          <cell r="E112" t="str">
            <v>European</v>
          </cell>
          <cell r="F112">
            <v>16851</v>
          </cell>
          <cell r="G112">
            <v>32473</v>
          </cell>
          <cell r="H112" t="str">
            <v>both</v>
          </cell>
          <cell r="I112" t="str">
            <v>16-104</v>
          </cell>
        </row>
        <row r="113">
          <cell r="C113" t="str">
            <v>Morris 2012 T2D European both</v>
          </cell>
          <cell r="E113" t="str">
            <v>European</v>
          </cell>
          <cell r="F113">
            <v>34840</v>
          </cell>
          <cell r="G113">
            <v>114981</v>
          </cell>
          <cell r="H113" t="str">
            <v>both</v>
          </cell>
          <cell r="I113" t="str">
            <v>18+</v>
          </cell>
        </row>
        <row r="114">
          <cell r="C114" t="str">
            <v>Scott 2017 T2D European both</v>
          </cell>
          <cell r="E114" t="str">
            <v>European</v>
          </cell>
          <cell r="F114">
            <v>26676</v>
          </cell>
          <cell r="G114">
            <v>132532</v>
          </cell>
          <cell r="H114" t="str">
            <v>both</v>
          </cell>
        </row>
        <row r="115">
          <cell r="C115" t="str">
            <v>Burton 2007 multiple sclerosis European both</v>
          </cell>
          <cell r="E115" t="str">
            <v>European</v>
          </cell>
          <cell r="F115">
            <v>994</v>
          </cell>
          <cell r="G115">
            <v>1500</v>
          </cell>
          <cell r="H115" t="str">
            <v>both</v>
          </cell>
          <cell r="I115" t="str">
            <v>17-79</v>
          </cell>
        </row>
        <row r="116">
          <cell r="C116" t="str">
            <v>Burton 2007 Ankylosing Spondylitis European both</v>
          </cell>
          <cell r="E116" t="str">
            <v>European</v>
          </cell>
          <cell r="F116">
            <v>994</v>
          </cell>
          <cell r="G116">
            <v>1500</v>
          </cell>
          <cell r="H116" t="str">
            <v>both</v>
          </cell>
          <cell r="I116" t="str">
            <v>17-79</v>
          </cell>
        </row>
        <row r="117">
          <cell r="C117" t="str">
            <v>Cordell 2015 primary biliary cirrhosis White British both</v>
          </cell>
          <cell r="E117" t="str">
            <v>White British</v>
          </cell>
          <cell r="F117">
            <v>2764</v>
          </cell>
          <cell r="G117">
            <v>10475</v>
          </cell>
          <cell r="H117" t="str">
            <v>both</v>
          </cell>
          <cell r="I117" t="str">
            <v>NA</v>
          </cell>
        </row>
        <row r="118">
          <cell r="C118" t="str">
            <v>Pankratz 2012 Parkinson's disease White British both</v>
          </cell>
          <cell r="E118" t="str">
            <v>White British</v>
          </cell>
          <cell r="F118">
            <v>4238</v>
          </cell>
          <cell r="G118">
            <v>4239</v>
          </cell>
          <cell r="H118" t="str">
            <v>both</v>
          </cell>
          <cell r="I118" t="str">
            <v>NA</v>
          </cell>
        </row>
        <row r="119">
          <cell r="C119" t="str">
            <v>Malik 2018 ischemic stroke European both</v>
          </cell>
          <cell r="E119" t="str">
            <v>European</v>
          </cell>
          <cell r="F119">
            <v>67162</v>
          </cell>
          <cell r="G119">
            <v>454450</v>
          </cell>
          <cell r="H119" t="str">
            <v>both</v>
          </cell>
          <cell r="I119" t="str">
            <v>NA</v>
          </cell>
        </row>
        <row r="120">
          <cell r="C120" t="str">
            <v>Ji 2017 primary sclerosing cholangitis European both</v>
          </cell>
          <cell r="E120" t="str">
            <v>European</v>
          </cell>
          <cell r="F120">
            <v>4796</v>
          </cell>
          <cell r="G120">
            <v>19955</v>
          </cell>
          <cell r="H120" t="str">
            <v>both</v>
          </cell>
          <cell r="I120" t="str">
            <v>NA</v>
          </cell>
        </row>
        <row r="121">
          <cell r="C121" t="str">
            <v>Liu 2015 Crohn's disease European  both</v>
          </cell>
          <cell r="E121" t="str">
            <v xml:space="preserve">European </v>
          </cell>
          <cell r="F121">
            <v>5956</v>
          </cell>
          <cell r="G121">
            <v>21770</v>
          </cell>
          <cell r="H121" t="str">
            <v>both</v>
          </cell>
          <cell r="I121" t="str">
            <v>NA</v>
          </cell>
        </row>
        <row r="122">
          <cell r="C122" t="str">
            <v>The Wellcome Trust Case Control Consortium 2007 Type 1 diabetes European both</v>
          </cell>
          <cell r="E122" t="str">
            <v>European</v>
          </cell>
          <cell r="F122">
            <v>1963</v>
          </cell>
          <cell r="G122">
            <v>3000</v>
          </cell>
          <cell r="H122" t="str">
            <v>both</v>
          </cell>
          <cell r="I122" t="str">
            <v>NA</v>
          </cell>
        </row>
        <row r="123">
          <cell r="C123" t="str">
            <v>The Wellcome Trust Case Control Consortium 2007 Hypertension European both</v>
          </cell>
          <cell r="E123" t="str">
            <v>European</v>
          </cell>
          <cell r="F123">
            <v>1963</v>
          </cell>
          <cell r="G123">
            <v>3000</v>
          </cell>
          <cell r="H123" t="str">
            <v>both</v>
          </cell>
          <cell r="I123" t="str">
            <v>NA</v>
          </cell>
        </row>
        <row r="124">
          <cell r="C124" t="str">
            <v>The Wellcome Trust Case Control Consortium 2007 rheumatoid arthritis European both</v>
          </cell>
          <cell r="E124" t="str">
            <v>European</v>
          </cell>
          <cell r="F124">
            <v>1963</v>
          </cell>
          <cell r="G124">
            <v>3000</v>
          </cell>
          <cell r="H124" t="str">
            <v>both</v>
          </cell>
          <cell r="I124" t="str">
            <v>NA</v>
          </cell>
        </row>
        <row r="125">
          <cell r="C125" t="str">
            <v>Kottgen 2010 chronic kidney disease European both</v>
          </cell>
          <cell r="E125" t="str">
            <v>European</v>
          </cell>
          <cell r="F125">
            <v>5807</v>
          </cell>
          <cell r="G125">
            <v>67093</v>
          </cell>
          <cell r="H125" t="str">
            <v>both</v>
          </cell>
          <cell r="I125" t="str">
            <v>NA</v>
          </cell>
        </row>
        <row r="126">
          <cell r="C126" t="str">
            <v>Fritsche 2016 age-related macular degeneration European both</v>
          </cell>
          <cell r="E126" t="str">
            <v>European</v>
          </cell>
          <cell r="F126">
            <v>16144</v>
          </cell>
          <cell r="G126">
            <v>17832</v>
          </cell>
          <cell r="H126" t="str">
            <v>both</v>
          </cell>
          <cell r="I126" t="str">
            <v>NA</v>
          </cell>
        </row>
        <row r="127">
          <cell r="C127" t="str">
            <v>Dubois 2010 celiac disease European both</v>
          </cell>
          <cell r="E127" t="str">
            <v>European</v>
          </cell>
          <cell r="F127">
            <v>4533</v>
          </cell>
          <cell r="G127">
            <v>10750</v>
          </cell>
          <cell r="H127" t="str">
            <v>both</v>
          </cell>
          <cell r="I127" t="str">
            <v>NA</v>
          </cell>
        </row>
        <row r="128">
          <cell r="C128" t="str">
            <v>Bentham 2015 Systemic Lupus Erythematosus European both</v>
          </cell>
          <cell r="E128" t="str">
            <v>European</v>
          </cell>
          <cell r="F128">
            <v>7219</v>
          </cell>
          <cell r="G128">
            <v>15991</v>
          </cell>
          <cell r="H128" t="str">
            <v>both</v>
          </cell>
          <cell r="I128" t="str">
            <v>NA</v>
          </cell>
        </row>
        <row r="129">
          <cell r="C129" t="str">
            <v>Chu 2017 ectopic fat depots European both</v>
          </cell>
          <cell r="E129" t="str">
            <v>European</v>
          </cell>
          <cell r="F129">
            <v>18332</v>
          </cell>
          <cell r="G129" t="str">
            <v>NA</v>
          </cell>
          <cell r="H129" t="str">
            <v>both</v>
          </cell>
          <cell r="I129" t="str">
            <v>NA</v>
          </cell>
        </row>
        <row r="130">
          <cell r="C130" t="str">
            <v>Benyamin 2017 Amyotrophic lateral sclerosis Chinese both</v>
          </cell>
          <cell r="E130" t="str">
            <v>Chinese</v>
          </cell>
          <cell r="F130">
            <v>1234</v>
          </cell>
          <cell r="G130">
            <v>2850</v>
          </cell>
          <cell r="H130" t="str">
            <v>both</v>
          </cell>
        </row>
        <row r="131">
          <cell r="C131" t="str">
            <v>Dupuis 2010 Fasting insulin European both</v>
          </cell>
          <cell r="E131" t="str">
            <v>European</v>
          </cell>
          <cell r="F131">
            <v>38238</v>
          </cell>
          <cell r="G131" t="str">
            <v>NA</v>
          </cell>
          <cell r="H131" t="str">
            <v>both</v>
          </cell>
          <cell r="I131" t="str">
            <v>18+</v>
          </cell>
        </row>
        <row r="132">
          <cell r="C132" t="str">
            <v>Dupuis 2010 Fasting glucose European both</v>
          </cell>
          <cell r="E132" t="str">
            <v>European</v>
          </cell>
          <cell r="F132">
            <v>46186</v>
          </cell>
          <cell r="G132" t="str">
            <v>NA</v>
          </cell>
          <cell r="H132" t="str">
            <v>both</v>
          </cell>
          <cell r="I132" t="str">
            <v>18+</v>
          </cell>
        </row>
        <row r="133">
          <cell r="C133" t="str">
            <v>Dupuis 2010 HbA1c European both</v>
          </cell>
          <cell r="E133" t="str">
            <v>European</v>
          </cell>
          <cell r="F133">
            <v>46368</v>
          </cell>
          <cell r="G133" t="str">
            <v>NA</v>
          </cell>
          <cell r="H133" t="str">
            <v>both</v>
          </cell>
          <cell r="I133" t="str">
            <v>18+</v>
          </cell>
        </row>
      </sheetData>
      <sheetData sheetId="4">
        <row r="4">
          <cell r="AB4" t="str">
            <v>Speliotes 2010 BMI Europeans both</v>
          </cell>
        </row>
        <row r="5">
          <cell r="AB5" t="str">
            <v>Speliotes 2010 BMI Europeans both</v>
          </cell>
        </row>
        <row r="6">
          <cell r="AB6" t="str">
            <v>Speliotes 2010 BMI Europeans both</v>
          </cell>
        </row>
        <row r="7">
          <cell r="AB7" t="str">
            <v>Speliotes 2010 BMI Europeans both</v>
          </cell>
        </row>
        <row r="8">
          <cell r="AB8" t="str">
            <v>Speliotes 2010 BMI Europeans both</v>
          </cell>
        </row>
        <row r="9">
          <cell r="AB9" t="str">
            <v>Speliotes 2010 BMI Europeans both</v>
          </cell>
        </row>
        <row r="10">
          <cell r="AB10" t="str">
            <v>Speliotes 2010 BMI Europeans both</v>
          </cell>
        </row>
        <row r="11">
          <cell r="AB11" t="str">
            <v>Speliotes 2010 BMI Europeans both</v>
          </cell>
        </row>
        <row r="12">
          <cell r="AB12" t="str">
            <v>Speliotes 2010 BMI Europeans both</v>
          </cell>
        </row>
        <row r="13">
          <cell r="AB13" t="str">
            <v>Speliotes 2010 BMI Europeans both</v>
          </cell>
        </row>
        <row r="14">
          <cell r="AB14" t="str">
            <v>Speliotes 2010 BMI Europeans both</v>
          </cell>
        </row>
        <row r="15">
          <cell r="AB15" t="str">
            <v>Speliotes 2010 BMI Europeans both</v>
          </cell>
        </row>
        <row r="16">
          <cell r="AB16" t="str">
            <v>Speliotes 2010 BMI Europeans both</v>
          </cell>
        </row>
        <row r="17">
          <cell r="AB17" t="str">
            <v>Speliotes 2010 BMI Europeans both</v>
          </cell>
        </row>
        <row r="18">
          <cell r="AB18" t="str">
            <v>Speliotes 2010 BMI Europeans both</v>
          </cell>
        </row>
        <row r="19">
          <cell r="AB19" t="str">
            <v>Speliotes 2010 BMI Europeans both</v>
          </cell>
        </row>
        <row r="20">
          <cell r="AB20" t="str">
            <v>Speliotes 2010 BMI Europeans both</v>
          </cell>
        </row>
        <row r="21">
          <cell r="AB21" t="str">
            <v>Speliotes 2010 BMI Europeans both</v>
          </cell>
        </row>
        <row r="22">
          <cell r="AB22" t="str">
            <v>Speliotes 2010 BMI Europeans both</v>
          </cell>
        </row>
        <row r="23">
          <cell r="AB23" t="str">
            <v>Speliotes 2010 BMI Europeans both</v>
          </cell>
        </row>
        <row r="24">
          <cell r="AB24" t="str">
            <v>Speliotes 2010 BMI Europeans both</v>
          </cell>
        </row>
        <row r="25">
          <cell r="AB25" t="str">
            <v>Speliotes 2010 BMI Europeans both</v>
          </cell>
        </row>
        <row r="26">
          <cell r="AB26" t="str">
            <v>Speliotes 2010 BMI Europeans both</v>
          </cell>
        </row>
        <row r="27">
          <cell r="AB27" t="str">
            <v>Speliotes 2010 BMI Europeans both</v>
          </cell>
        </row>
        <row r="28">
          <cell r="AB28" t="str">
            <v>Speliotes 2010 BMI Europeans both</v>
          </cell>
        </row>
        <row r="29">
          <cell r="AB29" t="str">
            <v>Speliotes 2010 BMI Europeans both</v>
          </cell>
        </row>
        <row r="30">
          <cell r="AB30" t="str">
            <v>Speliotes 2010 BMI Europeans both</v>
          </cell>
        </row>
        <row r="31">
          <cell r="AB31" t="str">
            <v>Speliotes 2010 BMI Europeans both</v>
          </cell>
        </row>
        <row r="32">
          <cell r="AB32" t="str">
            <v>Speliotes 2010 BMI Europeans both</v>
          </cell>
        </row>
        <row r="33">
          <cell r="AB33" t="str">
            <v>Speliotes 2010 BMI Europeans both</v>
          </cell>
        </row>
        <row r="34">
          <cell r="AB34" t="str">
            <v>Speliotes 2010 BMI Europeans both</v>
          </cell>
        </row>
        <row r="35">
          <cell r="AB35" t="str">
            <v>Speliotes 2010 BMI Europeans both</v>
          </cell>
        </row>
        <row r="36">
          <cell r="AB36" t="str">
            <v>Speliotes 2010 BMI Europeans both</v>
          </cell>
        </row>
        <row r="37">
          <cell r="AB37" t="str">
            <v>Speliotes 2010 BMI Europeans both</v>
          </cell>
        </row>
        <row r="38">
          <cell r="AB38" t="str">
            <v>Speliotes 2010 BMI Europeans both</v>
          </cell>
        </row>
        <row r="39">
          <cell r="AB39" t="str">
            <v>Speliotes 2010 BMI Europeans both</v>
          </cell>
        </row>
        <row r="40">
          <cell r="AB40" t="str">
            <v>Speliotes 2010 BMI Europeans both</v>
          </cell>
        </row>
        <row r="41">
          <cell r="AB41" t="str">
            <v>Speliotes 2010 BMI Europeans both</v>
          </cell>
        </row>
        <row r="42">
          <cell r="AB42" t="str">
            <v>Speliotes 2010 BMI Europeans both</v>
          </cell>
        </row>
        <row r="43">
          <cell r="AB43" t="str">
            <v>Speliotes 2010 BMI Europeans both</v>
          </cell>
        </row>
        <row r="44">
          <cell r="AB44" t="str">
            <v>Speliotes 2010 BMI Europeans both</v>
          </cell>
        </row>
        <row r="45">
          <cell r="AB45" t="str">
            <v>Speliotes 2010 BMI Europeans both</v>
          </cell>
        </row>
        <row r="46">
          <cell r="AB46" t="str">
            <v>Speliotes 2010 BMI Europeans both</v>
          </cell>
        </row>
        <row r="47">
          <cell r="AB47" t="str">
            <v>Speliotes 2010 BMI Europeans both</v>
          </cell>
        </row>
        <row r="48">
          <cell r="AB48" t="str">
            <v>Speliotes 2010 BMI Europeans both</v>
          </cell>
        </row>
        <row r="49">
          <cell r="AB49" t="str">
            <v>Speliotes 2010 BMI Europeans both</v>
          </cell>
        </row>
        <row r="50">
          <cell r="AB50" t="str">
            <v>Speliotes 2010 BMI Europeans both</v>
          </cell>
        </row>
        <row r="51">
          <cell r="AB51" t="str">
            <v>Speliotes 2010 BMI Europeans both</v>
          </cell>
        </row>
        <row r="52">
          <cell r="AB52" t="str">
            <v>Speliotes 2010 BMI Europeans both</v>
          </cell>
        </row>
        <row r="53">
          <cell r="AB53" t="str">
            <v>Speliotes 2010 BMI Europeans both</v>
          </cell>
        </row>
        <row r="54">
          <cell r="AB54" t="str">
            <v>Speliotes 2010 BMI Europeans both</v>
          </cell>
        </row>
        <row r="55">
          <cell r="AB55" t="str">
            <v>Speliotes 2010 BMI Europeans both</v>
          </cell>
        </row>
        <row r="56">
          <cell r="AB56" t="str">
            <v>Speliotes 2010 BMI Europeans both</v>
          </cell>
        </row>
        <row r="57">
          <cell r="AB57" t="str">
            <v>Speliotes 2010 BMI Europeans both</v>
          </cell>
        </row>
        <row r="58">
          <cell r="AB58" t="str">
            <v>Speliotes 2010 BMI Europeans both</v>
          </cell>
        </row>
        <row r="59">
          <cell r="AB59" t="str">
            <v>Speliotes 2010 BMI Europeans both</v>
          </cell>
        </row>
        <row r="60">
          <cell r="AB60" t="str">
            <v>Speliotes 2010 BMI Europeans both</v>
          </cell>
        </row>
        <row r="61">
          <cell r="AB61" t="str">
            <v>Speliotes 2010 BMI Europeans both</v>
          </cell>
        </row>
        <row r="62">
          <cell r="AB62" t="str">
            <v>Speliotes 2010 BMI Europeans both</v>
          </cell>
        </row>
        <row r="63">
          <cell r="AB63" t="str">
            <v>Speliotes 2010 BMI Europeans both</v>
          </cell>
        </row>
        <row r="64">
          <cell r="AB64" t="str">
            <v>Speliotes 2010 BMI Europeans both</v>
          </cell>
        </row>
        <row r="65">
          <cell r="AB65" t="str">
            <v>Speliotes 2010 BMI Europeans both</v>
          </cell>
        </row>
        <row r="66">
          <cell r="AB66" t="str">
            <v>Speliotes 2010 BMI Europeans both</v>
          </cell>
        </row>
        <row r="67">
          <cell r="AB67" t="str">
            <v>Speliotes 2010 BMI Europeans both</v>
          </cell>
        </row>
        <row r="68">
          <cell r="AB68" t="str">
            <v>Speliotes 2010 BMI Europeans both</v>
          </cell>
        </row>
        <row r="69">
          <cell r="AB69" t="str">
            <v>Speliotes 2010 BMI Europeans both</v>
          </cell>
        </row>
        <row r="70">
          <cell r="AB70" t="str">
            <v>Speliotes 2010 BMI Europeans both</v>
          </cell>
        </row>
        <row r="71">
          <cell r="AB71" t="str">
            <v>Speliotes 2010 BMI Europeans both</v>
          </cell>
        </row>
        <row r="72">
          <cell r="AB72" t="str">
            <v>Speliotes 2010 BMI Europeans both</v>
          </cell>
        </row>
        <row r="73">
          <cell r="AB73" t="str">
            <v>Speliotes 2010 BMI Europeans both</v>
          </cell>
        </row>
        <row r="74">
          <cell r="AB74" t="str">
            <v>Speliotes 2010 BMI Europeans both</v>
          </cell>
        </row>
        <row r="75">
          <cell r="AB75" t="str">
            <v>Speliotes 2010 BMI Europeans both</v>
          </cell>
        </row>
        <row r="76">
          <cell r="AB76" t="str">
            <v>Speliotes 2010 BMI Europeans both</v>
          </cell>
        </row>
        <row r="77">
          <cell r="AB77" t="str">
            <v>Speliotes 2010 BMI Europeans both</v>
          </cell>
        </row>
        <row r="78">
          <cell r="AB78" t="str">
            <v>Speliotes 2010 BMI Europeans both</v>
          </cell>
        </row>
        <row r="79">
          <cell r="AB79" t="str">
            <v>Speliotes 2010 BMI Europeans both</v>
          </cell>
        </row>
        <row r="80">
          <cell r="AB80" t="str">
            <v>Speliotes 2010 BMI Europeans both</v>
          </cell>
        </row>
        <row r="81">
          <cell r="AB81" t="str">
            <v>Speliotes 2010 BMI Europeans both</v>
          </cell>
        </row>
        <row r="82">
          <cell r="AB82" t="str">
            <v>Speliotes 2010 BMI Europeans both</v>
          </cell>
        </row>
        <row r="83">
          <cell r="AB83" t="str">
            <v>Speliotes 2010 BMI Europeans both</v>
          </cell>
        </row>
        <row r="84">
          <cell r="AB84" t="str">
            <v>Speliotes 2010 BMI Europeans both</v>
          </cell>
        </row>
        <row r="85">
          <cell r="AB85" t="str">
            <v>Speliotes 2010 BMI Europeans both</v>
          </cell>
        </row>
        <row r="86">
          <cell r="AB86" t="str">
            <v>Speliotes 2010 BMI Europeans both</v>
          </cell>
        </row>
        <row r="87">
          <cell r="AB87" t="str">
            <v>Speliotes 2010 BMI Europeans both</v>
          </cell>
        </row>
        <row r="88">
          <cell r="Q88" t="str">
            <v>Locke 2015 BMI All ancestries both</v>
          </cell>
        </row>
        <row r="89">
          <cell r="Q89" t="str">
            <v>Locke 2015 BMI All ancestries both</v>
          </cell>
        </row>
        <row r="90">
          <cell r="Q90" t="str">
            <v>Locke 2015 BMI All ancestries both</v>
          </cell>
        </row>
        <row r="91">
          <cell r="Q91" t="str">
            <v>Locke 2015 BMI All ancestries both</v>
          </cell>
        </row>
        <row r="92">
          <cell r="Q92" t="str">
            <v>Locke 2015 BMI All ancestries both</v>
          </cell>
        </row>
        <row r="93">
          <cell r="Q93" t="str">
            <v>Locke 2015 BMI All ancestries both</v>
          </cell>
        </row>
        <row r="94">
          <cell r="Q94" t="str">
            <v>Locke 2015 BMI All ancestries both</v>
          </cell>
        </row>
        <row r="95">
          <cell r="Q95" t="str">
            <v>Locke 2015 BMI All ancestries both</v>
          </cell>
        </row>
        <row r="96">
          <cell r="Q96" t="str">
            <v>Chu 2017 ectopic fat depots European both</v>
          </cell>
        </row>
        <row r="97">
          <cell r="Q97" t="str">
            <v>Chu 2017 ectopic fat depots European both</v>
          </cell>
        </row>
        <row r="98">
          <cell r="Q98" t="str">
            <v>Chu 2017 ectopic fat depots European both</v>
          </cell>
        </row>
        <row r="99">
          <cell r="Q99" t="str">
            <v>Chu 2017 ectopic fat depots European both</v>
          </cell>
        </row>
        <row r="108">
          <cell r="Q108" t="str">
            <v>Locke 2015 BMI All ancestries both</v>
          </cell>
        </row>
        <row r="109">
          <cell r="Q109" t="str">
            <v>Locke 2015 BMI All ancestries both</v>
          </cell>
        </row>
        <row r="110">
          <cell r="Q110" t="str">
            <v>Locke 2015 BMI All ancestries both</v>
          </cell>
        </row>
        <row r="111">
          <cell r="Q111" t="str">
            <v>Locke 2015 BMI All ancestries both</v>
          </cell>
        </row>
        <row r="112">
          <cell r="Q112" t="str">
            <v>Locke 2015 BMI All ancestries both</v>
          </cell>
        </row>
        <row r="113">
          <cell r="Q113" t="str">
            <v>Locke 2015 BMI All ancestries both</v>
          </cell>
        </row>
        <row r="114">
          <cell r="Q114" t="str">
            <v>Locke 2015 BMI All ancestries both</v>
          </cell>
        </row>
        <row r="115">
          <cell r="Q115" t="str">
            <v>Locke 2015 BMI All ancestries both</v>
          </cell>
        </row>
        <row r="116">
          <cell r="Q116" t="str">
            <v>Chu 2017 ectopic fat depots European both</v>
          </cell>
        </row>
        <row r="117">
          <cell r="Q117" t="str">
            <v>Chu 2017 ectopic fat depots European both</v>
          </cell>
        </row>
        <row r="118">
          <cell r="Q118" t="str">
            <v>Chu 2017 ectopic fat depots European both</v>
          </cell>
        </row>
        <row r="119">
          <cell r="Q119" t="str">
            <v>Chu 2017 ectopic fat depots European both</v>
          </cell>
        </row>
        <row r="128">
          <cell r="Q128" t="str">
            <v>Locke 2015 BMI All ancestries both</v>
          </cell>
        </row>
        <row r="129">
          <cell r="Q129" t="str">
            <v>Locke 2015 BMI All ancestries both</v>
          </cell>
        </row>
        <row r="130">
          <cell r="Q130" t="str">
            <v>Locke 2015 BMI All ancestries both</v>
          </cell>
        </row>
        <row r="131">
          <cell r="Q131" t="str">
            <v>Locke 2015 BMI All ancestries both</v>
          </cell>
        </row>
        <row r="132">
          <cell r="Q132" t="str">
            <v>Locke 2015 BMI All ancestries both</v>
          </cell>
        </row>
        <row r="133">
          <cell r="Q133" t="str">
            <v>Locke 2015 BMI All ancestries both</v>
          </cell>
        </row>
        <row r="134">
          <cell r="Q134" t="str">
            <v>Locke 2015 BMI All ancestries both</v>
          </cell>
        </row>
        <row r="135">
          <cell r="Q135" t="str">
            <v>Locke 2015 BMI All ancestries both</v>
          </cell>
        </row>
        <row r="136">
          <cell r="Q136" t="str">
            <v>Chu 2017 ectopic fat depots European both</v>
          </cell>
        </row>
        <row r="137">
          <cell r="Q137" t="str">
            <v>Chu 2017 ectopic fat depots European both</v>
          </cell>
        </row>
        <row r="138">
          <cell r="Q138" t="str">
            <v>Chu 2017 ectopic fat depots European both</v>
          </cell>
        </row>
        <row r="139">
          <cell r="Q139" t="str">
            <v>Chu 2017 ectopic fat depots European both</v>
          </cell>
        </row>
        <row r="148">
          <cell r="Q148" t="str">
            <v xml:space="preserve">Okbay 2016 Subjective well-being European both </v>
          </cell>
          <cell r="AB148" t="str">
            <v>Locke 2015 BMI All ancestries both</v>
          </cell>
        </row>
        <row r="149">
          <cell r="Q149" t="str">
            <v xml:space="preserve">Okbay 2016 Subjective well-being European both </v>
          </cell>
          <cell r="AB149" t="str">
            <v>Shungin 2015 WHR All ancestries both</v>
          </cell>
        </row>
        <row r="150">
          <cell r="Q150" t="str">
            <v xml:space="preserve">Okbay 2016 Subjective well-being European both </v>
          </cell>
          <cell r="AB150" t="str">
            <v>Shungin 2015 WC All ancestries both</v>
          </cell>
        </row>
        <row r="151">
          <cell r="Q151" t="str">
            <v xml:space="preserve">Okbay 2016 Subjective well-being European both </v>
          </cell>
          <cell r="AB151" t="str">
            <v>Lu 2016 Body fat % All ancestries both</v>
          </cell>
        </row>
        <row r="152">
          <cell r="AB152" t="str">
            <v>Locke 2015 BMI All ancestries both</v>
          </cell>
        </row>
        <row r="153">
          <cell r="AB153" t="str">
            <v>Locke 2015 BMI All ancestries both</v>
          </cell>
        </row>
        <row r="154">
          <cell r="AB154" t="str">
            <v>Locke 2015 BMI All ancestries both</v>
          </cell>
        </row>
        <row r="155">
          <cell r="AB155" t="str">
            <v>Locke 2015 BMI All ancestries both</v>
          </cell>
        </row>
        <row r="156">
          <cell r="AB156" t="str">
            <v>Locke 2015 BMI All ancestries both</v>
          </cell>
        </row>
        <row r="157">
          <cell r="AB157" t="str">
            <v>Locke 2015 BMI All ancestries both</v>
          </cell>
        </row>
        <row r="158">
          <cell r="Q158" t="str">
            <v>CARDIoGRAMplusC4D Consortium 2013 CAD European and South Asian both</v>
          </cell>
          <cell r="AB158" t="str">
            <v>Locke 2015 BMI European adults both</v>
          </cell>
        </row>
        <row r="159">
          <cell r="Q159" t="str">
            <v>Morris 2012 T2D European both</v>
          </cell>
          <cell r="AB159" t="str">
            <v>Locke 2015 BMI European adults both</v>
          </cell>
        </row>
        <row r="160">
          <cell r="Q160" t="str">
            <v>Dupuis 2010 Fasting insulin European both</v>
          </cell>
          <cell r="AB160" t="str">
            <v>Locke 2015 BMI European adults both</v>
          </cell>
        </row>
        <row r="161">
          <cell r="Q161" t="str">
            <v>Dupuis 2010 Fasting glucose European both</v>
          </cell>
          <cell r="AB161" t="str">
            <v>Locke 2015 BMI European adults both</v>
          </cell>
        </row>
        <row r="162">
          <cell r="Q162" t="str">
            <v>Dupuis 2010 HbA1c European both</v>
          </cell>
          <cell r="AB162" t="str">
            <v>Locke 2015 BMI European adults both</v>
          </cell>
        </row>
        <row r="163">
          <cell r="Q163" t="str">
            <v xml:space="preserve">Willer 2013 LDL All ancestry both </v>
          </cell>
          <cell r="AB163" t="str">
            <v>Locke 2015 BMI European adults both</v>
          </cell>
        </row>
        <row r="164">
          <cell r="Q164" t="str">
            <v xml:space="preserve">Willer 2013 HDL All ancestry both </v>
          </cell>
          <cell r="AB164" t="str">
            <v>Locke 2015 BMI European adults both</v>
          </cell>
        </row>
        <row r="165">
          <cell r="Q165" t="str">
            <v xml:space="preserve">Willer 2013 Triglycerides All ancestry both </v>
          </cell>
          <cell r="AB165" t="str">
            <v>Locke 2015 BMI European adults both</v>
          </cell>
        </row>
        <row r="166">
          <cell r="Q166" t="str">
            <v>CARDIoGRAMplusC4D Consortium 2013 CAD European and South Asian both</v>
          </cell>
          <cell r="AB166" t="str">
            <v>Locke 2015 BMI European adults both</v>
          </cell>
        </row>
        <row r="167">
          <cell r="Q167" t="str">
            <v>CARDIoGRAMplusC4D Consortium 2013 CAD European and South Asian both</v>
          </cell>
          <cell r="AB167" t="str">
            <v>Locke 2015 BMI European adults both</v>
          </cell>
        </row>
        <row r="168">
          <cell r="Q168" t="str">
            <v>CARDIoGRAMplusC4D Consortium 2013 CAD European and South Asian both</v>
          </cell>
          <cell r="AB168" t="str">
            <v>Locke 2015 BMI European adults both</v>
          </cell>
        </row>
        <row r="169">
          <cell r="Q169" t="str">
            <v>CARDIoGRAMplusC4D Consortium 2013 CAD European and South Asian both</v>
          </cell>
          <cell r="AB169" t="str">
            <v>Locke 2015 BMI European adults both</v>
          </cell>
        </row>
        <row r="170">
          <cell r="Q170" t="str">
            <v>CARDIoGRAMplusC4D Consortium 2013 CAD European and South Asian both</v>
          </cell>
          <cell r="AB170" t="str">
            <v>Locke 2015 BMI European adults both</v>
          </cell>
        </row>
        <row r="171">
          <cell r="Q171" t="str">
            <v>Amos 2017 Epithelial ovarian cancer European female</v>
          </cell>
          <cell r="AB171" t="str">
            <v>Locke 2015 BMI European adults both</v>
          </cell>
        </row>
        <row r="172">
          <cell r="Q172" t="str">
            <v>Amos 2017 Epithelial ovarian cancer European female</v>
          </cell>
          <cell r="AB172" t="str">
            <v>Locke 2015 BMI European adults both</v>
          </cell>
        </row>
        <row r="173">
          <cell r="Q173" t="str">
            <v>Amos 2017 Epithelial ovarian cancer European female</v>
          </cell>
          <cell r="AB173" t="str">
            <v>Locke 2015 BMI European adults both</v>
          </cell>
        </row>
        <row r="174">
          <cell r="Q174" t="str">
            <v>Amos 2017 Epithelial ovarian cancer European female</v>
          </cell>
          <cell r="AB174" t="str">
            <v>Locke 2015 BMI European adults both</v>
          </cell>
        </row>
        <row r="175">
          <cell r="Q175" t="str">
            <v>Amos 2017 Epithelial ovarian cancer European female</v>
          </cell>
          <cell r="AB175" t="str">
            <v>Locke 2015 BMI European adults both</v>
          </cell>
        </row>
        <row r="176">
          <cell r="Q176" t="str">
            <v>Amos 2017 Epithelial ovarian cancer European female</v>
          </cell>
          <cell r="AB176" t="str">
            <v>Locke 2015 BMI European adults both</v>
          </cell>
        </row>
        <row r="177">
          <cell r="Q177" t="str">
            <v>Amos 2017 Epithelial ovarian cancer European female</v>
          </cell>
          <cell r="AB177" t="str">
            <v>Locke 2015 BMI European adults both</v>
          </cell>
        </row>
        <row r="178">
          <cell r="AB178" t="str">
            <v>Horikoshi 2016 Birth Weight Trans-ancestry both</v>
          </cell>
        </row>
        <row r="179">
          <cell r="Q179" t="str">
            <v>Current study</v>
          </cell>
          <cell r="AB179" t="str">
            <v>Horikoshi 2016 Birth Weight Trans-ancestry both</v>
          </cell>
        </row>
        <row r="180">
          <cell r="Q180" t="str">
            <v>Sudlow 2015 SBP White-British both</v>
          </cell>
          <cell r="AB180" t="str">
            <v>Horikoshi 2016 Birth Weight Trans-ancestry both</v>
          </cell>
        </row>
        <row r="181">
          <cell r="Q181" t="str">
            <v>Sudlow 2015 DBP White-British both</v>
          </cell>
          <cell r="AB181" t="str">
            <v>Horikoshi 2016 Birth Weight Trans-ancestry both</v>
          </cell>
        </row>
        <row r="182">
          <cell r="Q182" t="str">
            <v>Locke 2015 BMI All ancestries both</v>
          </cell>
          <cell r="AB182" t="str">
            <v>Horikoshi 2016 Birth Weight Trans-ancestry both</v>
          </cell>
        </row>
        <row r="183">
          <cell r="Q183" t="str">
            <v>Shungin 2015 WHR All ancestries both</v>
          </cell>
          <cell r="AB183" t="str">
            <v>Horikoshi 2016 Birth Weight Trans-ancestry both</v>
          </cell>
        </row>
        <row r="184">
          <cell r="Q184" t="str">
            <v xml:space="preserve">Willer 2013 HDL All ancestry both </v>
          </cell>
          <cell r="AB184" t="str">
            <v>Horikoshi 2016 Birth Weight Trans-ancestry both</v>
          </cell>
        </row>
        <row r="185">
          <cell r="Q185" t="str">
            <v xml:space="preserve">Willer 2013 LDL All ancestry both </v>
          </cell>
          <cell r="AB185" t="str">
            <v>Horikoshi 2016 Birth Weight Trans-ancestry both</v>
          </cell>
        </row>
        <row r="186">
          <cell r="Q186" t="str">
            <v xml:space="preserve">Willer 2013 Triglycerides All ancestry both </v>
          </cell>
          <cell r="AB186" t="str">
            <v>Horikoshi 2016 Birth Weight Trans-ancestry both</v>
          </cell>
        </row>
        <row r="187">
          <cell r="Q187" t="str">
            <v>Scott 2012 2-h glucose European both</v>
          </cell>
          <cell r="AB187" t="str">
            <v>Horikoshi 2016 Birth Weight Trans-ancestry both</v>
          </cell>
        </row>
        <row r="188">
          <cell r="Q188" t="str">
            <v>Manning 2012 fasting glucose European both</v>
          </cell>
          <cell r="AB188" t="str">
            <v>Horikoshi 2016 Birth Weight Trans-ancestry both</v>
          </cell>
        </row>
        <row r="189">
          <cell r="Q189" t="str">
            <v>Manning 2012 fasting insulin European both</v>
          </cell>
          <cell r="AB189" t="str">
            <v>Horikoshi 2016 Birth Weight Trans-ancestry both</v>
          </cell>
        </row>
        <row r="190">
          <cell r="Q190" t="str">
            <v xml:space="preserve">Nikpay 2015 ischemic heart disease All ancestry both </v>
          </cell>
          <cell r="AB190" t="str">
            <v>Horikoshi 2016 Birth Weight Trans-ancestry both</v>
          </cell>
        </row>
        <row r="191">
          <cell r="Q191" t="str">
            <v xml:space="preserve">Christophersen 2017 Atrial fibrillation European and Asian both </v>
          </cell>
          <cell r="AB191" t="str">
            <v>Horikoshi 2016 Birth Weight Trans-ancestry both</v>
          </cell>
        </row>
        <row r="192">
          <cell r="Q192" t="str">
            <v>Pulit 2016 ischemic stroke European both</v>
          </cell>
          <cell r="AB192" t="str">
            <v>Horikoshi 2016 Birth Weight Trans-ancestry both</v>
          </cell>
        </row>
        <row r="193">
          <cell r="Q193" t="str">
            <v>Morris 2012 T2D European both</v>
          </cell>
          <cell r="AB193" t="str">
            <v>Horikoshi 2016 Birth Weight Trans-ancestry both</v>
          </cell>
        </row>
        <row r="194">
          <cell r="Q194" t="str">
            <v>Banda 2015 Asthma All ancestry both</v>
          </cell>
          <cell r="AB194" t="str">
            <v xml:space="preserve">Horikoshi 2016 Birth weight  European both </v>
          </cell>
        </row>
        <row r="195">
          <cell r="Q195" t="str">
            <v>Scott 2017 T2D European both</v>
          </cell>
          <cell r="AB195" t="str">
            <v xml:space="preserve">Horikoshi 2016 Birth weight  European both </v>
          </cell>
        </row>
        <row r="196">
          <cell r="Q196" t="str">
            <v>Scott 2017 T2D European both</v>
          </cell>
          <cell r="AB196" t="str">
            <v xml:space="preserve">Horikoshi 2016 Birth weight  European both </v>
          </cell>
        </row>
        <row r="197">
          <cell r="Q197" t="str">
            <v xml:space="preserve">Nikpay 2015 ischemic heart disease All ancestry both </v>
          </cell>
          <cell r="AB197" t="str">
            <v xml:space="preserve">Horikoshi 2016 Birth weight  European both </v>
          </cell>
        </row>
        <row r="198">
          <cell r="Q198" t="str">
            <v xml:space="preserve">Nikpay 2015 myocardial infarction All ancestry both </v>
          </cell>
          <cell r="AB198" t="str">
            <v xml:space="preserve">Horikoshi 2016 Birth weight  European both </v>
          </cell>
        </row>
        <row r="199">
          <cell r="Q199" t="str">
            <v>Burton 2007 multiple sclerosis European both</v>
          </cell>
          <cell r="AB199" t="str">
            <v xml:space="preserve">Horikoshi 2016 Birth weight  European both </v>
          </cell>
        </row>
        <row r="200">
          <cell r="Q200" t="str">
            <v>Cordell 2015 primary biliary cirrhosis White British both</v>
          </cell>
          <cell r="AB200" t="str">
            <v xml:space="preserve">Horikoshi 2016 Birth weight  European both </v>
          </cell>
        </row>
        <row r="201">
          <cell r="Q201" t="str">
            <v>Pankratz 2012 Parkinson's disease White British both</v>
          </cell>
          <cell r="AB201" t="str">
            <v xml:space="preserve">Horikoshi 2016 Birth weight  European both </v>
          </cell>
        </row>
        <row r="202">
          <cell r="Q202" t="str">
            <v>Malik 2018 ischemic stroke European both</v>
          </cell>
          <cell r="AB202" t="str">
            <v xml:space="preserve">Horikoshi 2016 Birth weight  European both </v>
          </cell>
        </row>
        <row r="203">
          <cell r="Q203" t="str">
            <v>Ji 2017 primary sclerosing cholangitis European both</v>
          </cell>
          <cell r="AB203" t="str">
            <v xml:space="preserve">Horikoshi 2016 Birth weight  European both </v>
          </cell>
        </row>
        <row r="204">
          <cell r="Q204" t="str">
            <v>Liu 2015 Crohn's disease European  both</v>
          </cell>
          <cell r="AB204" t="str">
            <v xml:space="preserve">Horikoshi 2016 Birth weight  European both </v>
          </cell>
        </row>
        <row r="205">
          <cell r="Q205" t="str">
            <v>Liu 2015 Crohn's disease European  both</v>
          </cell>
          <cell r="AB205" t="str">
            <v xml:space="preserve">Horikoshi 2016 Birth weight  European both </v>
          </cell>
        </row>
        <row r="206">
          <cell r="Q206" t="str">
            <v>The Wellcome Trust Case Control Consortium 2007 Type 1 diabetes European both</v>
          </cell>
          <cell r="AB206" t="str">
            <v xml:space="preserve">Horikoshi 2016 Birth weight  European both </v>
          </cell>
        </row>
        <row r="207">
          <cell r="Q207" t="str">
            <v xml:space="preserve">Lambert  2013 Alzaheimers European  both </v>
          </cell>
          <cell r="AB207" t="str">
            <v xml:space="preserve">Horikoshi 2016 Birth weight  European both </v>
          </cell>
        </row>
        <row r="208">
          <cell r="Q208" t="str">
            <v>Liu 2015 Crohn's disease European  both</v>
          </cell>
          <cell r="AB208" t="str">
            <v xml:space="preserve">Horikoshi 2016 Birth weight  European both </v>
          </cell>
        </row>
        <row r="209">
          <cell r="Q209" t="str">
            <v>Kottgen 2010 chronic kidney disease European both</v>
          </cell>
          <cell r="AB209" t="str">
            <v xml:space="preserve">Horikoshi 2016 Birth weight  European both </v>
          </cell>
        </row>
        <row r="210">
          <cell r="Q210" t="str">
            <v>The Wellcome Trust Case Control Consortium 2007 Hypertension European both</v>
          </cell>
          <cell r="AB210" t="str">
            <v xml:space="preserve">Horikoshi 2016 Birth weight  European both </v>
          </cell>
        </row>
        <row r="211">
          <cell r="Q211" t="str">
            <v>Fritsche 2016 age-related macular degeneration European both</v>
          </cell>
          <cell r="AB211" t="str">
            <v xml:space="preserve">Horikoshi 2016 Birth weight  European both </v>
          </cell>
        </row>
        <row r="212">
          <cell r="Q212" t="str">
            <v>The Wellcome Trust Case Control Consortium 2007 rheumatoid arthritis European both</v>
          </cell>
          <cell r="AB212" t="str">
            <v xml:space="preserve">Horikoshi 2016 Birth weight  European both </v>
          </cell>
        </row>
        <row r="213">
          <cell r="Q213" t="str">
            <v>Dubois 2010 celiac disease European both</v>
          </cell>
          <cell r="AB213" t="str">
            <v xml:space="preserve">Horikoshi 2016 Birth weight  European both </v>
          </cell>
        </row>
        <row r="214">
          <cell r="Q214" t="str">
            <v>Burton 2007 Ankylosing Spondylitis European both</v>
          </cell>
          <cell r="AB214" t="str">
            <v xml:space="preserve">Horikoshi 2016 Birth weight  European both </v>
          </cell>
        </row>
        <row r="215">
          <cell r="Q215" t="str">
            <v>Bentham 2015 Systemic Lupus Erythematosus European both</v>
          </cell>
          <cell r="AB215" t="str">
            <v xml:space="preserve">Horikoshi 2016 Birth weight  European both </v>
          </cell>
        </row>
        <row r="216">
          <cell r="Q216" t="str">
            <v>Nicolas 2018 Amyotrophic Lateral Sclerosis European both</v>
          </cell>
          <cell r="AB216" t="str">
            <v>Yengo 2018 BMI Europeans both</v>
          </cell>
        </row>
        <row r="217">
          <cell r="Q217" t="str">
            <v>Benyamin 2017 Amyotrophic lateral sclerosis Chinese both</v>
          </cell>
          <cell r="AB217" t="str">
            <v>Akiyama 2017 BMI Japanese both</v>
          </cell>
        </row>
        <row r="218">
          <cell r="AB218" t="str">
            <v>Locke 2015 BMI European adults both</v>
          </cell>
        </row>
        <row r="219">
          <cell r="AB219" t="str">
            <v>Locke 2015 BMI European adults both</v>
          </cell>
        </row>
        <row r="220">
          <cell r="AB220" t="str">
            <v>Locke 2015 BMI European adults both</v>
          </cell>
        </row>
        <row r="221">
          <cell r="AB221" t="str">
            <v>Locke 2015 BMI European adults both</v>
          </cell>
        </row>
        <row r="222">
          <cell r="AB222" t="str">
            <v>Locke 2015 BMI European adults both</v>
          </cell>
        </row>
        <row r="223">
          <cell r="AB223" t="str">
            <v>Shungin 2015 WC European adults both</v>
          </cell>
        </row>
        <row r="224">
          <cell r="AB224" t="str">
            <v>Shungin 2015 WC European adults both</v>
          </cell>
        </row>
        <row r="225">
          <cell r="AB225" t="str">
            <v>Shungin 2015 WC European adults both</v>
          </cell>
        </row>
        <row r="226">
          <cell r="AB226" t="str">
            <v>Shungin 2015 WC European adults both</v>
          </cell>
        </row>
        <row r="227">
          <cell r="AB227" t="str">
            <v>Shungin 2015 WC European adults both</v>
          </cell>
        </row>
        <row r="228">
          <cell r="AB228" t="str">
            <v>Shungin 2015 HIP European adults both</v>
          </cell>
        </row>
        <row r="229">
          <cell r="AB229" t="str">
            <v>Shungin 2015 HIP European adults both</v>
          </cell>
        </row>
        <row r="230">
          <cell r="AB230" t="str">
            <v>Shungin 2015 HIP European adults both</v>
          </cell>
        </row>
        <row r="231">
          <cell r="AB231" t="str">
            <v>Shungin 2015 HIP European adults both</v>
          </cell>
        </row>
        <row r="232">
          <cell r="AB232" t="str">
            <v>Shungin 2015 HIP European adults both</v>
          </cell>
        </row>
        <row r="233">
          <cell r="AB233" t="str">
            <v>Berndt 2013 Extreme body mass index European both</v>
          </cell>
        </row>
        <row r="234">
          <cell r="AB234" t="str">
            <v>Berndt 2013 Extreme body mass index European both</v>
          </cell>
        </row>
        <row r="235">
          <cell r="AB235" t="str">
            <v>Berndt 2013 Extreme body mass index European both</v>
          </cell>
        </row>
        <row r="236">
          <cell r="AB236" t="str">
            <v>Berndt 2013 Extreme body mass index European both</v>
          </cell>
        </row>
        <row r="237">
          <cell r="AB237" t="str">
            <v>Berndt 2013 Extreme body mass index European both</v>
          </cell>
        </row>
        <row r="238">
          <cell r="AB238" t="str">
            <v>Berndt 2013 Overweight European both</v>
          </cell>
        </row>
        <row r="239">
          <cell r="AB239" t="str">
            <v>Berndt 2013 Overweight European both</v>
          </cell>
        </row>
        <row r="240">
          <cell r="AB240" t="str">
            <v>Berndt 2013 Overweight European both</v>
          </cell>
        </row>
        <row r="241">
          <cell r="AB241" t="str">
            <v>Berndt 2013 Overweight European both</v>
          </cell>
        </row>
        <row r="242">
          <cell r="AB242" t="str">
            <v>Berndt 2013 Overweight European both</v>
          </cell>
        </row>
        <row r="243">
          <cell r="AB243" t="str">
            <v>Shungin 2015 WHR European adults both</v>
          </cell>
        </row>
        <row r="244">
          <cell r="AB244" t="str">
            <v>Shungin 2015 WHR European adults both</v>
          </cell>
        </row>
        <row r="245">
          <cell r="AB245" t="str">
            <v>Shungin 2015 WHR European adults both</v>
          </cell>
        </row>
        <row r="246">
          <cell r="AB246" t="str">
            <v>Shungin 2015 WHR European adults both</v>
          </cell>
        </row>
        <row r="247">
          <cell r="AB247" t="str">
            <v>Shungin 2015 WHR European adults both</v>
          </cell>
        </row>
        <row r="248">
          <cell r="AB248" t="str">
            <v xml:space="preserve">Horikoshi 2016 Birth weight  European both </v>
          </cell>
        </row>
        <row r="249">
          <cell r="AB249" t="str">
            <v xml:space="preserve">Horikoshi 2016 Birth weight  European both </v>
          </cell>
        </row>
        <row r="250">
          <cell r="AB250" t="str">
            <v xml:space="preserve">Horikoshi 2016 Birth weight  European both </v>
          </cell>
        </row>
        <row r="251">
          <cell r="AB251" t="str">
            <v xml:space="preserve">Horikoshi 2016 Birth weight  European both </v>
          </cell>
        </row>
        <row r="252">
          <cell r="AB252" t="str">
            <v xml:space="preserve">Horikoshi 2016 Birth weight  European both </v>
          </cell>
        </row>
        <row r="253">
          <cell r="Q253" t="str">
            <v>Schunkert 2011 Coronary artery disease European both</v>
          </cell>
          <cell r="AB253" t="str">
            <v>Locke 2015 BMI European adults both</v>
          </cell>
        </row>
        <row r="254">
          <cell r="Q254" t="str">
            <v>Schunkert 2011 Coronary artery disease European both</v>
          </cell>
          <cell r="AB254" t="str">
            <v>Shungin 2015 HIP European adults both</v>
          </cell>
        </row>
        <row r="255">
          <cell r="Q255" t="str">
            <v>Schunkert 2011 Coronary artery disease European both</v>
          </cell>
          <cell r="AB255" t="str">
            <v>Shungin 2015 WC European adults both</v>
          </cell>
        </row>
        <row r="256">
          <cell r="Q256" t="str">
            <v>Schunkert 2011 Coronary artery disease European both</v>
          </cell>
          <cell r="AB256" t="str">
            <v>Shungin 2015 WHR European adults both</v>
          </cell>
        </row>
        <row r="257">
          <cell r="Q257" t="str">
            <v>Schunkert 2011 Coronary artery disease European both</v>
          </cell>
          <cell r="AB257" t="str">
            <v>Shungin 2015 HIPadjBMI European adults both</v>
          </cell>
        </row>
        <row r="258">
          <cell r="Q258" t="str">
            <v>Schunkert 2011 Coronary artery disease European both</v>
          </cell>
          <cell r="AB258" t="str">
            <v>Shungin 2015 WCadjBMI European adults both</v>
          </cell>
        </row>
        <row r="259">
          <cell r="Q259" t="str">
            <v>Schunkert 2011 Coronary artery disease European both</v>
          </cell>
          <cell r="AB259" t="str">
            <v>Shungin 2015 WHRadjBMI European adults both</v>
          </cell>
        </row>
        <row r="260">
          <cell r="AB260" t="str">
            <v>Locke 2015 BMI European adults both</v>
          </cell>
        </row>
        <row r="261">
          <cell r="AB261" t="str">
            <v>Locke 2015 BMI European adults both</v>
          </cell>
        </row>
        <row r="262">
          <cell r="AB262" t="str">
            <v>Locke 2015 BMI European adults both</v>
          </cell>
        </row>
        <row r="263">
          <cell r="AB263" t="str">
            <v>Locke 2015 BMI European adults both</v>
          </cell>
        </row>
        <row r="264">
          <cell r="AB264" t="str">
            <v>Locke 2015 BMI European adults both</v>
          </cell>
        </row>
        <row r="265">
          <cell r="AB265" t="str">
            <v>Locke 2015 BMI European adults both</v>
          </cell>
        </row>
        <row r="266">
          <cell r="AB266" t="str">
            <v>Locke 2015 BMI European adults both</v>
          </cell>
        </row>
        <row r="267">
          <cell r="AB267" t="str">
            <v>Locke 2015 BMI European adults both</v>
          </cell>
        </row>
        <row r="268">
          <cell r="AB268" t="str">
            <v>Locke 2015 BMI European adults both</v>
          </cell>
        </row>
        <row r="269">
          <cell r="AB269" t="str">
            <v>Locke 2015 BMI European adults both</v>
          </cell>
        </row>
        <row r="270">
          <cell r="AB270" t="str">
            <v>Locke 2015 BMI European adults both</v>
          </cell>
        </row>
        <row r="271">
          <cell r="AB271" t="str">
            <v>Locke 2015 BMI European adults both</v>
          </cell>
        </row>
        <row r="272">
          <cell r="AB272" t="str">
            <v>Locke 2015 BMI European adults both</v>
          </cell>
        </row>
        <row r="273">
          <cell r="AB273" t="str">
            <v>Locke 2015 BMI European adults both</v>
          </cell>
        </row>
        <row r="274">
          <cell r="AB274" t="str">
            <v>Locke 2015 BMI European adults both</v>
          </cell>
        </row>
        <row r="275">
          <cell r="AB275" t="str">
            <v>Locke 2015 BMI European adults both</v>
          </cell>
        </row>
        <row r="276">
          <cell r="AB276" t="str">
            <v>Locke 2015 BMI European adults both</v>
          </cell>
        </row>
        <row r="277">
          <cell r="AB277" t="str">
            <v>Locke 2015 BMI European adults both</v>
          </cell>
        </row>
        <row r="278">
          <cell r="AB278" t="str">
            <v>Locke 2015 BMI European adults both</v>
          </cell>
        </row>
        <row r="279">
          <cell r="AB279" t="str">
            <v>Locke 2015 BMI European adults both</v>
          </cell>
        </row>
        <row r="280">
          <cell r="AB280" t="str">
            <v>Locke 2015 BMI European adults both</v>
          </cell>
        </row>
        <row r="281">
          <cell r="AB281" t="str">
            <v>Locke 2015 BMI European adults both</v>
          </cell>
        </row>
        <row r="282">
          <cell r="AB282" t="str">
            <v>Locke 2015 BMI European adults both</v>
          </cell>
        </row>
        <row r="283">
          <cell r="AB283" t="str">
            <v>Shungin 2015 WHRadjBMI European adults both</v>
          </cell>
        </row>
        <row r="284">
          <cell r="AB284" t="str">
            <v>Shungin 2015 WHRadjBMI European adults both</v>
          </cell>
        </row>
        <row r="285">
          <cell r="AB285" t="str">
            <v>Shungin 2015 WHRadjBMI European adults both</v>
          </cell>
        </row>
        <row r="286">
          <cell r="AB286" t="str">
            <v>Shungin 2015 WHRadjBMI European adults both</v>
          </cell>
        </row>
        <row r="287">
          <cell r="AB287" t="str">
            <v>Shungin 2015 WHRadjBMI European adults both</v>
          </cell>
        </row>
        <row r="288">
          <cell r="AB288" t="str">
            <v>Shungin 2015 WHRadjBMI European adults both</v>
          </cell>
        </row>
        <row r="289">
          <cell r="AB289" t="str">
            <v>Shungin 2015 WHRadjBMI European adults both</v>
          </cell>
        </row>
        <row r="290">
          <cell r="AB290" t="str">
            <v>Shungin 2015 WHRadjBMI European adults both</v>
          </cell>
        </row>
        <row r="291">
          <cell r="AB291" t="str">
            <v>Shungin 2015 WHRadjBMI European adults both</v>
          </cell>
        </row>
        <row r="292">
          <cell r="AB292" t="str">
            <v>Shungin 2015 WHRadjBMI European adults both</v>
          </cell>
        </row>
        <row r="293">
          <cell r="AB293" t="str">
            <v>Shungin 2015 WHRadjBMI European adults both</v>
          </cell>
        </row>
        <row r="294">
          <cell r="AB294" t="str">
            <v>Shungin 2015 WHRadjBMI European adults both</v>
          </cell>
        </row>
        <row r="295">
          <cell r="AB295" t="str">
            <v>Shungin 2015 WHRadjBMI European adults both</v>
          </cell>
        </row>
        <row r="296">
          <cell r="AB296" t="str">
            <v>Shungin 2015 WHRadjBMI European adults both</v>
          </cell>
        </row>
        <row r="297">
          <cell r="AB297" t="str">
            <v>Shungin 2015 WHRadjBMI European adults both</v>
          </cell>
        </row>
        <row r="298">
          <cell r="AB298" t="str">
            <v>Shungin 2015 WHRadjBMI European adults both</v>
          </cell>
        </row>
        <row r="299">
          <cell r="AB299" t="str">
            <v>Shungin 2015 WHRadjBMI European adults both</v>
          </cell>
        </row>
        <row r="300">
          <cell r="AB300" t="str">
            <v>Shungin 2015 WHRadjBMI European adults both</v>
          </cell>
        </row>
        <row r="301">
          <cell r="AB301" t="str">
            <v>Shungin 2015 WHRadjBMI European adults both</v>
          </cell>
        </row>
        <row r="302">
          <cell r="AB302" t="str">
            <v>Shungin 2015 WHRadjBMI European adults both</v>
          </cell>
        </row>
        <row r="303">
          <cell r="AB303" t="str">
            <v>Shungin 2015 WHRadjBMI European adults both</v>
          </cell>
        </row>
        <row r="304">
          <cell r="AB304" t="str">
            <v>Shungin 2015 WHRadjBMI European adults both</v>
          </cell>
        </row>
        <row r="305">
          <cell r="AB305" t="str">
            <v>Shungin 2015 WHRadjBMI European adults both</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450A28AD-EBFC-4F53-B96B-36B6AD8D8455}" name="Table3" displayName="Table3" ref="A1:F45" totalsRowShown="0" headerRowDxfId="13" dataDxfId="12">
  <autoFilter ref="A1:F45" xr:uid="{0C428B3E-4B10-4CD8-9AD6-B4C2EE8F98A1}"/>
  <tableColumns count="6">
    <tableColumn id="1" xr3:uid="{0915905A-C2C5-4A5D-9E6E-A33E34726376}" name="MR study design" dataDxfId="11"/>
    <tableColumn id="2" xr3:uid="{55390123-C1D6-414D-8D9C-9CCFB94D9CF1}" name="Methods used for estimating causal effect" dataDxfId="10"/>
    <tableColumn id="3" xr3:uid="{2AF8C46C-92BE-4C5C-8078-79102F158C32}" name="Methods used for testing for pleiotropy" dataDxfId="9"/>
    <tableColumn id="4" xr3:uid="{31F17587-92BD-43BA-AB79-BFF097AD3B62}" name="Column1" dataDxfId="8"/>
    <tableColumn id="5" xr3:uid="{0E5D9BD5-F0A4-42E8-81C3-74614B3B6070}" name="Column3" dataDxfId="7"/>
    <tableColumn id="6" xr3:uid="{745E0CEC-17C3-42C9-981D-2FF439F3DC2C}" name="Column4" dataDxfId="6"/>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8435D2B-E573-D046-B8A3-6B2ACC5D57BF}" name="Table1" displayName="Table1" ref="A1:V227" totalsRowShown="0">
  <autoFilter ref="A1:V227" xr:uid="{313BBF02-7F45-0940-B4B7-1E5877B8486D}"/>
  <sortState xmlns:xlrd2="http://schemas.microsoft.com/office/spreadsheetml/2017/richdata2" ref="A2:S44">
    <sortCondition ref="C1:C44"/>
  </sortState>
  <tableColumns count="22">
    <tableColumn id="1" xr3:uid="{2BA03DF5-CA77-2540-B4FF-9ED1727C6D22}" name="First_author"/>
    <tableColumn id="2" xr3:uid="{18C03A94-B39B-C740-8903-D7BCA395B4F3}" name="Year" dataDxfId="5"/>
    <tableColumn id="3" xr3:uid="{5CA9BB46-E1F0-E743-A123-9EC9FE1DB1EB}" name="Ref" dataDxfId="4">
      <calculatedColumnFormula>A2&amp;" "&amp;B2&amp;" "&amp;G2&amp;" "&amp;E2</calculatedColumnFormula>
    </tableColumn>
    <tableColumn id="4" xr3:uid="{01A959CE-AE38-324A-A0C1-B78A568EC984}" name="Consortium"/>
    <tableColumn id="5" xr3:uid="{F6C4B4A8-321F-5149-8676-3DA3D0E3B665}" name="Population"/>
    <tableColumn id="6" xr3:uid="{62117AD8-67AE-1F4E-B536-1835DB0CFEEE}" name="N"/>
    <tableColumn id="12" xr3:uid="{DB70BE09-82D3-EE47-BCFA-CEF0469781C6}" name="Phenotype"/>
    <tableColumn id="13" xr3:uid="{85767341-B3D4-5247-B4AA-361136D9933E}" name="Phenotype_units"/>
    <tableColumn id="27" xr3:uid="{2D82D263-1BA4-EE4B-B7DB-DF96407D3B24}" name="GWAS_units"/>
    <tableColumn id="14" xr3:uid="{0D2D73C1-AC6B-E84A-AFB5-C7E5265140F5}" name="GWAS_Adjustment"/>
    <tableColumn id="15" xr3:uid="{AEA3A047-A964-0E46-8956-277F4333CE82}" name="Imputation"/>
    <tableColumn id="16" xr3:uid="{2DDC56DC-D6B6-074A-9826-4512FCA3ADEC}" name="SNP_position"/>
    <tableColumn id="17" xr3:uid="{B6ED7E22-CCB4-0E46-B9BA-15C310F902C8}" name="GWAS_Method"/>
    <tableColumn id="18" xr3:uid="{03BB7732-3C95-E544-961B-10DCB57CB77A}" name="GWAS_genetic_model"/>
    <tableColumn id="19" xr3:uid="{E3092927-5C86-5647-A5E1-BE650AA3AB44}" name="Meta-analysis"/>
    <tableColumn id="20" xr3:uid="{01100793-2ADF-7B42-9B08-3A99AC8DB159}" name="Meta-analysis_method"/>
    <tableColumn id="21" xr3:uid="{B0C9C64D-ECBB-0A46-9FD0-74442BC689FF}" name="Meta-analysis_software"/>
    <tableColumn id="22" xr3:uid="{9A7B2239-7D33-D04C-B6E5-FC905E391A83}" name="P-value"/>
    <tableColumn id="23" xr3:uid="{16705980-6B05-504E-A590-BBA5D176CE94}" name="SNPs"/>
    <tableColumn id="24" xr3:uid="{FAAA8059-F0C0-1D48-B2AA-F94BB9E7F58B}" name="Age"/>
    <tableColumn id="25" xr3:uid="{5999529B-A64C-1341-BFF4-5AE79708D6B2}" name="sex"/>
    <tableColumn id="26" xr3:uid="{1930DC9A-E7B0-D54C-A20F-C6F13033B159}" name="doi"/>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DE192CAD-DA38-6146-91B9-E05F1B98B2F1}" name="Table13" displayName="Table13" ref="A1:L144" totalsRowShown="0">
  <autoFilter ref="A1:L144" xr:uid="{ADFEAF20-AD27-7A4A-8D40-292AECAE10AD}"/>
  <sortState xmlns:xlrd2="http://schemas.microsoft.com/office/spreadsheetml/2017/richdata2" ref="A2:J43">
    <sortCondition ref="C1:C43"/>
  </sortState>
  <tableColumns count="12">
    <tableColumn id="1" xr3:uid="{6ABBEE3C-204D-F64E-A1EB-BBFA9E09FC4D}" name="First_author"/>
    <tableColumn id="2" xr3:uid="{B2DADAB7-3FC8-7E41-9E9B-E9347958EBDF}" name="Year" dataDxfId="3"/>
    <tableColumn id="3" xr3:uid="{1998CC9F-7AE8-9E46-964D-F64F7A1C5C85}" name="Ref" dataDxfId="2">
      <calculatedColumnFormula>A2&amp;" "&amp;B2&amp;" "&amp;J4&amp;" "&amp;E2</calculatedColumnFormula>
    </tableColumn>
    <tableColumn id="4" xr3:uid="{91066E74-8AAB-FF44-BDF8-A165F7D3DE9B}" name="Consortium"/>
    <tableColumn id="5" xr3:uid="{6FEBAB34-4BBC-4A4F-A9B9-BB11DA21DED5}" name="Population"/>
    <tableColumn id="24" xr3:uid="{49EFAF14-6062-BF4F-A642-0B34E928836F}" name="N case" dataDxfId="1"/>
    <tableColumn id="6" xr3:uid="{01E193F9-2044-044E-84FA-7A3470AA9C82}" name="N control"/>
    <tableColumn id="7" xr3:uid="{53801911-7DD4-454C-B0AE-34752C035818}" name="Sex"/>
    <tableColumn id="8" xr3:uid="{791D1AB3-EAED-CA43-8373-C4B0F3661862}" name="Age (years)" dataDxfId="0"/>
    <tableColumn id="12" xr3:uid="{60FDBEBB-2513-0846-A1B9-9B7AB88A58E5}" name="Phenotype"/>
    <tableColumn id="26" xr3:uid="{5F3AFA80-7C88-664C-A8D2-F28FC0F89655}" name="Outcome definition"/>
    <tableColumn id="25" xr3:uid="{62BEB1AD-4B3A-9A4F-B2A1-9C300EBE1B83}" name="Paper"/>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6" Type="http://schemas.openxmlformats.org/officeDocument/2006/relationships/hyperlink" Target="https://www.nature.com/articles/ng.2742" TargetMode="External"/><Relationship Id="rId117" Type="http://schemas.openxmlformats.org/officeDocument/2006/relationships/hyperlink" Target="https://www.nature.com/articles/ncomms12050" TargetMode="External"/><Relationship Id="rId21" Type="http://schemas.openxmlformats.org/officeDocument/2006/relationships/hyperlink" Target="https://www.nature.com/articles/s41416-019-0386-9" TargetMode="External"/><Relationship Id="rId42" Type="http://schemas.openxmlformats.org/officeDocument/2006/relationships/hyperlink" Target="https://www.ncbi.nlm.nih.gov/pmc/articles/PMC4385184/" TargetMode="External"/><Relationship Id="rId47" Type="http://schemas.openxmlformats.org/officeDocument/2006/relationships/hyperlink" Target="https://academic.oup.com/jnci/article/109/9/djx012/3778207" TargetMode="External"/><Relationship Id="rId63" Type="http://schemas.openxmlformats.org/officeDocument/2006/relationships/hyperlink" Target="https://www.nature.com/articles/ng.3843" TargetMode="External"/><Relationship Id="rId68" Type="http://schemas.openxmlformats.org/officeDocument/2006/relationships/hyperlink" Target="https://www.nature.com/articles/nature24284" TargetMode="External"/><Relationship Id="rId84" Type="http://schemas.openxmlformats.org/officeDocument/2006/relationships/hyperlink" Target="https://www.thelancet.com/journals/laneur/article/PIIS1474-4422(15)00338-5/references" TargetMode="External"/><Relationship Id="rId89" Type="http://schemas.openxmlformats.org/officeDocument/2006/relationships/hyperlink" Target="https://onlinelibrary.wiley.com/doi/abs/10.1002/ana.22687" TargetMode="External"/><Relationship Id="rId112" Type="http://schemas.openxmlformats.org/officeDocument/2006/relationships/hyperlink" Target="https://www.ncbi.nlm.nih.gov/pmc/articles/PMC3974640/" TargetMode="External"/><Relationship Id="rId16" Type="http://schemas.openxmlformats.org/officeDocument/2006/relationships/hyperlink" Target="https://www.nature.com/articles/s41416-019-0386-9" TargetMode="External"/><Relationship Id="rId107" Type="http://schemas.openxmlformats.org/officeDocument/2006/relationships/hyperlink" Target="https://genomebiology.biomedcentral.com/articles/10.1186/s13059-016-0926-z" TargetMode="External"/><Relationship Id="rId11" Type="http://schemas.openxmlformats.org/officeDocument/2006/relationships/hyperlink" Target="https://www.nature.com/articles/s41416-019-0386-9" TargetMode="External"/><Relationship Id="rId32" Type="http://schemas.openxmlformats.org/officeDocument/2006/relationships/hyperlink" Target="https://www.ncbi.nlm.nih.gov/pmc/articles/PMC3838666/" TargetMode="External"/><Relationship Id="rId37" Type="http://schemas.openxmlformats.org/officeDocument/2006/relationships/hyperlink" Target="https://www.sciencedirect.com/science/article/pii/S0022202X17330373" TargetMode="External"/><Relationship Id="rId53" Type="http://schemas.openxmlformats.org/officeDocument/2006/relationships/hyperlink" Target="https://www.biorxiv.org/content/10.1101/120022v3" TargetMode="External"/><Relationship Id="rId58" Type="http://schemas.openxmlformats.org/officeDocument/2006/relationships/hyperlink" Target="https://www.ncbi.nlm.nih.gov/pmc/articles/PMC5081051/pdf/ddw087.pdf" TargetMode="External"/><Relationship Id="rId74" Type="http://schemas.openxmlformats.org/officeDocument/2006/relationships/hyperlink" Target="https://www.sciencedirect.com/science/article/pii/S089662731830148X" TargetMode="External"/><Relationship Id="rId79" Type="http://schemas.openxmlformats.org/officeDocument/2006/relationships/hyperlink" Target="https://www.nature.com/articles/nature14177" TargetMode="External"/><Relationship Id="rId102" Type="http://schemas.openxmlformats.org/officeDocument/2006/relationships/hyperlink" Target="https://www.nature.com/articles/ng.943" TargetMode="External"/><Relationship Id="rId5" Type="http://schemas.openxmlformats.org/officeDocument/2006/relationships/hyperlink" Target="https://academic.oup.com/hmg/article/22/13/2735/608289" TargetMode="External"/><Relationship Id="rId90" Type="http://schemas.openxmlformats.org/officeDocument/2006/relationships/hyperlink" Target="https://www.nature.com/articles/s41588-018-0058-3" TargetMode="External"/><Relationship Id="rId95" Type="http://schemas.openxmlformats.org/officeDocument/2006/relationships/hyperlink" Target="https://www.nature.com/articles/nature05911" TargetMode="External"/><Relationship Id="rId22" Type="http://schemas.openxmlformats.org/officeDocument/2006/relationships/hyperlink" Target="https://www.nature.com/articles/s41416-019-0386-9" TargetMode="External"/><Relationship Id="rId27" Type="http://schemas.openxmlformats.org/officeDocument/2006/relationships/hyperlink" Target="https://www.nature.com/articles/s41588-018-0269-7" TargetMode="External"/><Relationship Id="rId43" Type="http://schemas.openxmlformats.org/officeDocument/2006/relationships/hyperlink" Target="https://www.ncbi.nlm.nih.gov/pubmed/26343387" TargetMode="External"/><Relationship Id="rId48" Type="http://schemas.openxmlformats.org/officeDocument/2006/relationships/hyperlink" Target="https://academic.oup.com/jnci/article/109/9/djx012/3778207" TargetMode="External"/><Relationship Id="rId64" Type="http://schemas.openxmlformats.org/officeDocument/2006/relationships/hyperlink" Target="https://www.nature.com/articles/ncomms15724.pdf" TargetMode="External"/><Relationship Id="rId69" Type="http://schemas.openxmlformats.org/officeDocument/2006/relationships/hyperlink" Target="https://www.nature.com/articles/ng.2247" TargetMode="External"/><Relationship Id="rId113" Type="http://schemas.openxmlformats.org/officeDocument/2006/relationships/hyperlink" Target="https://www.ncbi.nlm.nih.gov/pmc/articles/PMC3974640/" TargetMode="External"/><Relationship Id="rId118" Type="http://schemas.openxmlformats.org/officeDocument/2006/relationships/hyperlink" Target="https://www.nature.com/articles/s41467-017-00471-1" TargetMode="External"/><Relationship Id="rId80" Type="http://schemas.openxmlformats.org/officeDocument/2006/relationships/hyperlink" Target="https://www.nature.com/articles/nature14132" TargetMode="External"/><Relationship Id="rId85" Type="http://schemas.openxmlformats.org/officeDocument/2006/relationships/hyperlink" Target="https://www.nature.com/articles/ng.2383" TargetMode="External"/><Relationship Id="rId12" Type="http://schemas.openxmlformats.org/officeDocument/2006/relationships/hyperlink" Target="https://www.nature.com/articles/s41416-019-0386-9" TargetMode="External"/><Relationship Id="rId17" Type="http://schemas.openxmlformats.org/officeDocument/2006/relationships/hyperlink" Target="https://www.nature.com/articles/s41416-019-0386-9" TargetMode="External"/><Relationship Id="rId33" Type="http://schemas.openxmlformats.org/officeDocument/2006/relationships/hyperlink" Target="https://www.ncbi.nlm.nih.gov/pmc/articles/PMC3838666/" TargetMode="External"/><Relationship Id="rId38" Type="http://schemas.openxmlformats.org/officeDocument/2006/relationships/hyperlink" Target="https://www.nature.com/articles/ncomms15382" TargetMode="External"/><Relationship Id="rId59" Type="http://schemas.openxmlformats.org/officeDocument/2006/relationships/hyperlink" Target="https://www.ncbi.nlm.nih.gov/pmc/articles/PMC5081051/pdf/ddw087.pdf" TargetMode="External"/><Relationship Id="rId103" Type="http://schemas.openxmlformats.org/officeDocument/2006/relationships/hyperlink" Target="https://www.nature.com/articles/mp201221" TargetMode="External"/><Relationship Id="rId108" Type="http://schemas.openxmlformats.org/officeDocument/2006/relationships/hyperlink" Target="https://genomebiology.biomedcentral.com/articles/10.1186/s13059-016-0926-z" TargetMode="External"/><Relationship Id="rId54" Type="http://schemas.openxmlformats.org/officeDocument/2006/relationships/hyperlink" Target="https://www.ncbi.nlm.nih.gov/pmc/articles/PMC5179953/" TargetMode="External"/><Relationship Id="rId70" Type="http://schemas.openxmlformats.org/officeDocument/2006/relationships/hyperlink" Target="https://www.nature.com/articles/ng.2606" TargetMode="External"/><Relationship Id="rId75" Type="http://schemas.openxmlformats.org/officeDocument/2006/relationships/hyperlink" Target="https://www.nature.com/articles/ng.784" TargetMode="External"/><Relationship Id="rId91" Type="http://schemas.openxmlformats.org/officeDocument/2006/relationships/hyperlink" Target="https://www.nature.com/articles/ng.3745" TargetMode="External"/><Relationship Id="rId96" Type="http://schemas.openxmlformats.org/officeDocument/2006/relationships/hyperlink" Target="https://www.nature.com/articles/ng.3448" TargetMode="External"/><Relationship Id="rId1" Type="http://schemas.openxmlformats.org/officeDocument/2006/relationships/hyperlink" Target="https://www.ncbi.nlm.nih.gov/pmc/articles/PMC3679547/" TargetMode="External"/><Relationship Id="rId6" Type="http://schemas.openxmlformats.org/officeDocument/2006/relationships/hyperlink" Target="https://academic.oup.com/hmg/article/22/13/2735/608289" TargetMode="External"/><Relationship Id="rId23" Type="http://schemas.openxmlformats.org/officeDocument/2006/relationships/hyperlink" Target="https://www.nature.com/articles/s41416-019-0386-9" TargetMode="External"/><Relationship Id="rId28" Type="http://schemas.openxmlformats.org/officeDocument/2006/relationships/hyperlink" Target="https://www.ncbi.nlm.nih.gov/pmc/articles/PMC3974640/" TargetMode="External"/><Relationship Id="rId49" Type="http://schemas.openxmlformats.org/officeDocument/2006/relationships/hyperlink" Target="https://academic.oup.com/jnci/article/109/9/djx012/3778207" TargetMode="External"/><Relationship Id="rId114" Type="http://schemas.openxmlformats.org/officeDocument/2006/relationships/hyperlink" Target="https://doi.org/10.1038/ng.2897" TargetMode="External"/><Relationship Id="rId119" Type="http://schemas.openxmlformats.org/officeDocument/2006/relationships/printerSettings" Target="../printerSettings/printerSettings4.bin"/><Relationship Id="rId10" Type="http://schemas.openxmlformats.org/officeDocument/2006/relationships/hyperlink" Target="https://www.nature.com/articles/s41416-019-0386-9" TargetMode="External"/><Relationship Id="rId31" Type="http://schemas.openxmlformats.org/officeDocument/2006/relationships/hyperlink" Target="https://www.ncbi.nlm.nih.gov/pmc/articles/PMC3838666/" TargetMode="External"/><Relationship Id="rId44" Type="http://schemas.openxmlformats.org/officeDocument/2006/relationships/hyperlink" Target="https://pubmed.ncbi.nlm.nih.gov/28604730-large-scale-association-analysis-identifies-new-lung-cancer-susceptibility-loci-and-heterogeneity-in-genetic-susceptibility-across-histological-subtypes/" TargetMode="External"/><Relationship Id="rId52" Type="http://schemas.openxmlformats.org/officeDocument/2006/relationships/hyperlink" Target="https://academic.oup.com/jnci/article/109/9/djx012/3778207" TargetMode="External"/><Relationship Id="rId60" Type="http://schemas.openxmlformats.org/officeDocument/2006/relationships/hyperlink" Target="https://www.ncbi.nlm.nih.gov/pmc/articles/PMC5081051/pdf/ddw087.pdf" TargetMode="External"/><Relationship Id="rId65" Type="http://schemas.openxmlformats.org/officeDocument/2006/relationships/hyperlink" Target="https://www.ncbi.nlm.nih.gov/pmc/articles/PMC4884152/" TargetMode="External"/><Relationship Id="rId73" Type="http://schemas.openxmlformats.org/officeDocument/2006/relationships/hyperlink" Target="https://www.genetics.org/content/200/4/1285.long" TargetMode="External"/><Relationship Id="rId78" Type="http://schemas.openxmlformats.org/officeDocument/2006/relationships/hyperlink" Target="https://journals.plos.org/plosmedicine/article?id=10.1371/journal.pmed.1001779" TargetMode="External"/><Relationship Id="rId81" Type="http://schemas.openxmlformats.org/officeDocument/2006/relationships/hyperlink" Target="https://www.nature.com/articles/ng.2385" TargetMode="External"/><Relationship Id="rId86" Type="http://schemas.openxmlformats.org/officeDocument/2006/relationships/hyperlink" Target="https://diabetes.diabetesjournals.org/content/66/11/2888" TargetMode="External"/><Relationship Id="rId94" Type="http://schemas.openxmlformats.org/officeDocument/2006/relationships/hyperlink" Target="https://www.nature.com/articles/ng.568" TargetMode="External"/><Relationship Id="rId99" Type="http://schemas.openxmlformats.org/officeDocument/2006/relationships/hyperlink" Target="https://www.nature.com/articles/ng.2007.17" TargetMode="External"/><Relationship Id="rId101" Type="http://schemas.openxmlformats.org/officeDocument/2006/relationships/hyperlink" Target="https://www.nature.com/articles/ng.3738" TargetMode="External"/><Relationship Id="rId4" Type="http://schemas.openxmlformats.org/officeDocument/2006/relationships/hyperlink" Target="https://academic.oup.com/hmg/article/22/13/2735/608289" TargetMode="External"/><Relationship Id="rId9" Type="http://schemas.openxmlformats.org/officeDocument/2006/relationships/hyperlink" Target="https://www.nature.com/articles/s41416-019-0386-9" TargetMode="External"/><Relationship Id="rId13" Type="http://schemas.openxmlformats.org/officeDocument/2006/relationships/hyperlink" Target="https://www.nature.com/articles/s41416-019-0386-9" TargetMode="External"/><Relationship Id="rId18" Type="http://schemas.openxmlformats.org/officeDocument/2006/relationships/hyperlink" Target="https://www.nature.com/articles/s41416-019-0386-9" TargetMode="External"/><Relationship Id="rId39" Type="http://schemas.openxmlformats.org/officeDocument/2006/relationships/hyperlink" Target="https://www.nature.com/articles/nature17671" TargetMode="External"/><Relationship Id="rId109" Type="http://schemas.openxmlformats.org/officeDocument/2006/relationships/hyperlink" Target="https://www.ncbi.nlm.nih.gov/pmc/articles/PMC3838666/" TargetMode="External"/><Relationship Id="rId34" Type="http://schemas.openxmlformats.org/officeDocument/2006/relationships/hyperlink" Target="https://www.ncbi.nlm.nih.gov/pmc/articles/PMC3623669/" TargetMode="External"/><Relationship Id="rId50" Type="http://schemas.openxmlformats.org/officeDocument/2006/relationships/hyperlink" Target="https://academic.oup.com/jnci/article/109/9/djx012/3778207" TargetMode="External"/><Relationship Id="rId55" Type="http://schemas.openxmlformats.org/officeDocument/2006/relationships/hyperlink" Target="https://www.nature.com/articles/mp2015225.pdf" TargetMode="External"/><Relationship Id="rId76" Type="http://schemas.openxmlformats.org/officeDocument/2006/relationships/hyperlink" Target="https://journals.plos.org/plosmedicine/article?id=10.1371/journal.pmed.1001779" TargetMode="External"/><Relationship Id="rId97" Type="http://schemas.openxmlformats.org/officeDocument/2006/relationships/hyperlink" Target="https://www.nature.com/articles/nature05911" TargetMode="External"/><Relationship Id="rId104" Type="http://schemas.openxmlformats.org/officeDocument/2006/relationships/hyperlink" Target="https://www.ncbi.nlm.nih.gov/pmc/articles/PMC3775874/" TargetMode="External"/><Relationship Id="rId120" Type="http://schemas.openxmlformats.org/officeDocument/2006/relationships/table" Target="../tables/table3.xml"/><Relationship Id="rId7" Type="http://schemas.openxmlformats.org/officeDocument/2006/relationships/hyperlink" Target="https://www.nature.com/articles/nature19806" TargetMode="External"/><Relationship Id="rId71" Type="http://schemas.openxmlformats.org/officeDocument/2006/relationships/hyperlink" Target="https://www.nature.com/articles/ng.2606" TargetMode="External"/><Relationship Id="rId92" Type="http://schemas.openxmlformats.org/officeDocument/2006/relationships/hyperlink" Target="https://www.nature.com/articles/ng.3745" TargetMode="External"/><Relationship Id="rId2" Type="http://schemas.openxmlformats.org/officeDocument/2006/relationships/hyperlink" Target="https://www.nature.com/articles/s41588-018-0090-3" TargetMode="External"/><Relationship Id="rId29" Type="http://schemas.openxmlformats.org/officeDocument/2006/relationships/hyperlink" Target="https://www.ncbi.nlm.nih.gov/pmc/articles/PMC3679547/" TargetMode="External"/><Relationship Id="rId24" Type="http://schemas.openxmlformats.org/officeDocument/2006/relationships/hyperlink" Target="https://www.nature.com/articles/s41416-019-0386-9" TargetMode="External"/><Relationship Id="rId40" Type="http://schemas.openxmlformats.org/officeDocument/2006/relationships/hyperlink" Target="https://academic.oup.com/hmg/article/24/14/4138/2385726" TargetMode="External"/><Relationship Id="rId45" Type="http://schemas.openxmlformats.org/officeDocument/2006/relationships/hyperlink" Target="https://pubmed.ncbi.nlm.nih.gov/28604730-large-scale-association-analysis-identifies-new-lung-cancer-susceptibility-loci-and-heterogeneity-in-genetic-susceptibility-across-histological-subtypes/" TargetMode="External"/><Relationship Id="rId66" Type="http://schemas.openxmlformats.org/officeDocument/2006/relationships/hyperlink" Target="https://www.ncbi.nlm.nih.gov/pmc/articles/PMC4884152/" TargetMode="External"/><Relationship Id="rId87" Type="http://schemas.openxmlformats.org/officeDocument/2006/relationships/hyperlink" Target="https://www.nature.com/articles/ng.2007.17" TargetMode="External"/><Relationship Id="rId110" Type="http://schemas.openxmlformats.org/officeDocument/2006/relationships/hyperlink" Target="https://www.ncbi.nlm.nih.gov/pmc/articles/PMC3974640/" TargetMode="External"/><Relationship Id="rId115" Type="http://schemas.openxmlformats.org/officeDocument/2006/relationships/hyperlink" Target="https://doi.org/10.1038/ncomms10025" TargetMode="External"/><Relationship Id="rId61" Type="http://schemas.openxmlformats.org/officeDocument/2006/relationships/hyperlink" Target="https://www.nature.com/articles/srep20092" TargetMode="External"/><Relationship Id="rId82" Type="http://schemas.openxmlformats.org/officeDocument/2006/relationships/hyperlink" Target="https://www.nature.com/articles/ng.2274" TargetMode="External"/><Relationship Id="rId19" Type="http://schemas.openxmlformats.org/officeDocument/2006/relationships/hyperlink" Target="https://www.nature.com/articles/s41416-019-0386-9" TargetMode="External"/><Relationship Id="rId14" Type="http://schemas.openxmlformats.org/officeDocument/2006/relationships/hyperlink" Target="https://www.nature.com/articles/s41416-019-0386-9" TargetMode="External"/><Relationship Id="rId30" Type="http://schemas.openxmlformats.org/officeDocument/2006/relationships/hyperlink" Target="https://www.ncbi.nlm.nih.gov/pubmed/26343387" TargetMode="External"/><Relationship Id="rId35" Type="http://schemas.openxmlformats.org/officeDocument/2006/relationships/hyperlink" Target="https://www.ncbi.nlm.nih.gov/pmc/articles/PMC4555642/pdf/djv081.pdf" TargetMode="External"/><Relationship Id="rId56" Type="http://schemas.openxmlformats.org/officeDocument/2006/relationships/hyperlink" Target="https://www.ncbi.nlm.nih.gov/pmc/articles/PMC3832895/" TargetMode="External"/><Relationship Id="rId77" Type="http://schemas.openxmlformats.org/officeDocument/2006/relationships/hyperlink" Target="https://journals.plos.org/plosmedicine/article?id=10.1371/journal.pmed.1001779" TargetMode="External"/><Relationship Id="rId100" Type="http://schemas.openxmlformats.org/officeDocument/2006/relationships/hyperlink" Target="https://www.nature.com/articles/ng.3434" TargetMode="External"/><Relationship Id="rId105" Type="http://schemas.openxmlformats.org/officeDocument/2006/relationships/hyperlink" Target="https://www.ncbi.nlm.nih.gov/pmc/articles/PMC4325090/" TargetMode="External"/><Relationship Id="rId8" Type="http://schemas.openxmlformats.org/officeDocument/2006/relationships/hyperlink" Target="https://www.nature.com/articles/s41416-019-0386-9" TargetMode="External"/><Relationship Id="rId51" Type="http://schemas.openxmlformats.org/officeDocument/2006/relationships/hyperlink" Target="https://academic.oup.com/jnci/article/109/9/djx012/3778207" TargetMode="External"/><Relationship Id="rId72" Type="http://schemas.openxmlformats.org/officeDocument/2006/relationships/hyperlink" Target="https://www.ncbi.nlm.nih.gov/pmc/articles/PMC5224974/" TargetMode="External"/><Relationship Id="rId93" Type="http://schemas.openxmlformats.org/officeDocument/2006/relationships/hyperlink" Target="https://www.nature.com/articles/nature05911" TargetMode="External"/><Relationship Id="rId98" Type="http://schemas.openxmlformats.org/officeDocument/2006/relationships/hyperlink" Target="https://www.nature.com/articles/ng.543" TargetMode="External"/><Relationship Id="rId3" Type="http://schemas.openxmlformats.org/officeDocument/2006/relationships/hyperlink" Target="https://bmjopen.bmj.com/content/6/3/e009161" TargetMode="External"/><Relationship Id="rId25" Type="http://schemas.openxmlformats.org/officeDocument/2006/relationships/hyperlink" Target="https://academic.oup.com/neuro-oncology/article/20/11/1485/4995586" TargetMode="External"/><Relationship Id="rId46" Type="http://schemas.openxmlformats.org/officeDocument/2006/relationships/hyperlink" Target="https://www.nature.com/articles/ng.2480" TargetMode="External"/><Relationship Id="rId67" Type="http://schemas.openxmlformats.org/officeDocument/2006/relationships/hyperlink" Target="https://www.nature.com/articles/ng.2249" TargetMode="External"/><Relationship Id="rId116" Type="http://schemas.openxmlformats.org/officeDocument/2006/relationships/hyperlink" Target="https://doi.org/10.1038/msb.2010.93" TargetMode="External"/><Relationship Id="rId20" Type="http://schemas.openxmlformats.org/officeDocument/2006/relationships/hyperlink" Target="https://www.nature.com/articles/s41416-019-0386-9" TargetMode="External"/><Relationship Id="rId41" Type="http://schemas.openxmlformats.org/officeDocument/2006/relationships/hyperlink" Target="https://www.nature.com/articles/ng.2802" TargetMode="External"/><Relationship Id="rId62" Type="http://schemas.openxmlformats.org/officeDocument/2006/relationships/hyperlink" Target="https://journals.plos.org/plosgenetics/article?id=10.1371/journal.pgen.1005498" TargetMode="External"/><Relationship Id="rId83" Type="http://schemas.openxmlformats.org/officeDocument/2006/relationships/hyperlink" Target="https://www.nature.com/articles/ng.2274" TargetMode="External"/><Relationship Id="rId88" Type="http://schemas.openxmlformats.org/officeDocument/2006/relationships/hyperlink" Target="https://www.nature.com/articles/ncomms9019" TargetMode="External"/><Relationship Id="rId111" Type="http://schemas.openxmlformats.org/officeDocument/2006/relationships/hyperlink" Target="https://www.ncbi.nlm.nih.gov/pmc/articles/PMC3974640/" TargetMode="External"/><Relationship Id="rId15" Type="http://schemas.openxmlformats.org/officeDocument/2006/relationships/hyperlink" Target="https://www.nature.com/articles/s41416-019-0386-9" TargetMode="External"/><Relationship Id="rId36" Type="http://schemas.openxmlformats.org/officeDocument/2006/relationships/hyperlink" Target="https://www.ncbi.nlm.nih.gov/pmc/articles/PMC4555642/pdf/djv081.pdf" TargetMode="External"/><Relationship Id="rId57" Type="http://schemas.openxmlformats.org/officeDocument/2006/relationships/hyperlink" Target="https://www.ncbi.nlm.nih.gov/pmc/articles/PMC3770523/" TargetMode="External"/><Relationship Id="rId106" Type="http://schemas.openxmlformats.org/officeDocument/2006/relationships/hyperlink" Target="https://genomebiology.biomedcentral.com/articles/10.1186/s13059-016-0926-z" TargetMode="External"/></Relationships>
</file>

<file path=xl/worksheets/_rels/sheet6.xml.rels><?xml version="1.0" encoding="UTF-8" standalone="yes"?>
<Relationships xmlns="http://schemas.openxmlformats.org/package/2006/relationships"><Relationship Id="rId117" Type="http://schemas.openxmlformats.org/officeDocument/2006/relationships/hyperlink" Target="mailto:alice.carter@bristol.ac.uk" TargetMode="External"/><Relationship Id="rId21" Type="http://schemas.openxmlformats.org/officeDocument/2006/relationships/hyperlink" Target="mailto:boerge.nordestgaard@regionh.dk" TargetMode="External"/><Relationship Id="rId63" Type="http://schemas.openxmlformats.org/officeDocument/2006/relationships/hyperlink" Target="mailto:sb452@medschl.cam.ac.uk" TargetMode="External"/><Relationship Id="rId159" Type="http://schemas.openxmlformats.org/officeDocument/2006/relationships/hyperlink" Target="mailto:lindgrenpa@bdi.ox.ac.uk" TargetMode="External"/><Relationship Id="rId170" Type="http://schemas.openxmlformats.org/officeDocument/2006/relationships/hyperlink" Target="mailto:lindgrenpa@bdi.ox.ac.uk" TargetMode="External"/><Relationship Id="rId191" Type="http://schemas.openxmlformats.org/officeDocument/2006/relationships/hyperlink" Target="mailto:lindgrenpa@bdi.ox.ac.uk" TargetMode="External"/><Relationship Id="rId205" Type="http://schemas.openxmlformats.org/officeDocument/2006/relationships/hyperlink" Target="mailto:lindgrenpa@bdi.ox.ac.uk" TargetMode="External"/><Relationship Id="rId226" Type="http://schemas.openxmlformats.org/officeDocument/2006/relationships/hyperlink" Target="mailto:lindgrenpa@bdi.ox.ac.uk" TargetMode="External"/><Relationship Id="rId247" Type="http://schemas.openxmlformats.org/officeDocument/2006/relationships/hyperlink" Target="mailto:lindgrenpa@bdi.ox.ac.uk" TargetMode="External"/><Relationship Id="rId107" Type="http://schemas.openxmlformats.org/officeDocument/2006/relationships/hyperlink" Target="mailto:alice.carter@bristol.ac.uk" TargetMode="External"/><Relationship Id="rId11" Type="http://schemas.openxmlformats.org/officeDocument/2006/relationships/hyperlink" Target="https://doi.org/10.1093/hmg/ddz219" TargetMode="External"/><Relationship Id="rId32" Type="http://schemas.openxmlformats.org/officeDocument/2006/relationships/hyperlink" Target="mailto:Dan%20E.%20Arking;%20arking@jhmi.edu;%20McKusick-Nathans%20Institute%20of%20Genetic%20Medicine,%20Johns%20Hopkins,%20733%20N%20Broadway,%20Baltimore,%20MD%2021205,%20USA" TargetMode="External"/><Relationship Id="rId53" Type="http://schemas.openxmlformats.org/officeDocument/2006/relationships/hyperlink" Target="mailto:Prof%20B&#248;rge%20G%20Nordestgaard,%20Department%20of%20Clinical%20Biochemistry,%20Herlev%20Hospital,%20Copenhagen%20University%20Hospital,%20Herlev%20Ringvej%2075,%20DK-2730%20Herlev,%20Denmark%0aboerge.nordestgaard@regionh.dk" TargetMode="External"/><Relationship Id="rId74" Type="http://schemas.openxmlformats.org/officeDocument/2006/relationships/hyperlink" Target="mailto:sb452@medschl.cam.ac.uk" TargetMode="External"/><Relationship Id="rId128" Type="http://schemas.openxmlformats.org/officeDocument/2006/relationships/hyperlink" Target="mailto:alice.carter@bristol.ac.uk" TargetMode="External"/><Relationship Id="rId149" Type="http://schemas.openxmlformats.org/officeDocument/2006/relationships/hyperlink" Target="mailto:lindgrenpa@bdi.ox.ac.uk" TargetMode="External"/><Relationship Id="rId5" Type="http://schemas.openxmlformats.org/officeDocument/2006/relationships/hyperlink" Target="https://doi.org/10.1373/clinchem.2017.280727" TargetMode="External"/><Relationship Id="rId95" Type="http://schemas.openxmlformats.org/officeDocument/2006/relationships/hyperlink" Target="mailto:gep@iarc.fr" TargetMode="External"/><Relationship Id="rId160" Type="http://schemas.openxmlformats.org/officeDocument/2006/relationships/hyperlink" Target="mailto:lindgrenpa@bdi.ox.ac.uk" TargetMode="External"/><Relationship Id="rId181" Type="http://schemas.openxmlformats.org/officeDocument/2006/relationships/hyperlink" Target="mailto:lindgrenpa@bdi.ox.ac.uk" TargetMode="External"/><Relationship Id="rId216" Type="http://schemas.openxmlformats.org/officeDocument/2006/relationships/hyperlink" Target="mailto:lindgrenpa@bdi.ox.ac.uk" TargetMode="External"/><Relationship Id="rId237" Type="http://schemas.openxmlformats.org/officeDocument/2006/relationships/hyperlink" Target="mailto:lindgrenpa@bdi.ox.ac.uk" TargetMode="External"/><Relationship Id="rId258" Type="http://schemas.openxmlformats.org/officeDocument/2006/relationships/hyperlink" Target="mailto:lindgrenpa@bdi.ox.ac.uk" TargetMode="External"/><Relationship Id="rId22" Type="http://schemas.openxmlformats.org/officeDocument/2006/relationships/hyperlink" Target="mailto:Prof%20B&#248;rge%20G%20Nordestgaard,%20Department%20of%20Clinical%20Biochemistry,%20Herlev%20Hospital,%20Copenhagen%20University%20Hospital,%20Herlev%20Ringvej%2075,%20DK-2730%20Herlev,%20Denmark%0aboerge.nordestgaard@regionh.dk" TargetMode="External"/><Relationship Id="rId43" Type="http://schemas.openxmlformats.org/officeDocument/2006/relationships/hyperlink" Target="mailto:Prof%20B&#248;rge%20G%20Nordestgaard,%20Department%20of%20Clinical%20Biochemistry,%20Herlev%20Hospital,%20Copenhagen%20University%20Hospital,%20Herlev%20Ringvej%2075,%20DK-2730%20Herlev,%20Denmark%0aboerge.nordestgaard@regionh.dk" TargetMode="External"/><Relationship Id="rId64" Type="http://schemas.openxmlformats.org/officeDocument/2006/relationships/hyperlink" Target="mailto:sb452@medschl.cam.ac.uk" TargetMode="External"/><Relationship Id="rId118" Type="http://schemas.openxmlformats.org/officeDocument/2006/relationships/hyperlink" Target="mailto:alice.carter@bristol.ac.uk" TargetMode="External"/><Relationship Id="rId139" Type="http://schemas.openxmlformats.org/officeDocument/2006/relationships/hyperlink" Target="mailto:tove.fall@medsci.uu.se" TargetMode="External"/><Relationship Id="rId85" Type="http://schemas.openxmlformats.org/officeDocument/2006/relationships/hyperlink" Target="mailto:pwei2@mdanderson.org" TargetMode="External"/><Relationship Id="rId150" Type="http://schemas.openxmlformats.org/officeDocument/2006/relationships/hyperlink" Target="mailto:lindgrenpa@bdi.ox.ac.uk" TargetMode="External"/><Relationship Id="rId171" Type="http://schemas.openxmlformats.org/officeDocument/2006/relationships/hyperlink" Target="mailto:lindgrenpa@bdi.ox.ac.uk" TargetMode="External"/><Relationship Id="rId192" Type="http://schemas.openxmlformats.org/officeDocument/2006/relationships/hyperlink" Target="mailto:lindgrenpa@bdi.ox.ac.uk" TargetMode="External"/><Relationship Id="rId206" Type="http://schemas.openxmlformats.org/officeDocument/2006/relationships/hyperlink" Target="mailto:lindgrenpa@bdi.ox.ac.uk" TargetMode="External"/><Relationship Id="rId227" Type="http://schemas.openxmlformats.org/officeDocument/2006/relationships/hyperlink" Target="mailto:lindgrenpa@bdi.ox.ac.uk" TargetMode="External"/><Relationship Id="rId248" Type="http://schemas.openxmlformats.org/officeDocument/2006/relationships/hyperlink" Target="mailto:lindgrenpa@bdi.ox.ac.uk" TargetMode="External"/><Relationship Id="rId12" Type="http://schemas.openxmlformats.org/officeDocument/2006/relationships/hyperlink" Target="http://dx.doi.org/10.1016/%0dS2213-8587(13)70200-6" TargetMode="External"/><Relationship Id="rId33" Type="http://schemas.openxmlformats.org/officeDocument/2006/relationships/hyperlink" Target="mailto:Dan%20E.%20Arking;%20arking@jhmi.edu;%20McKusick-Nathans%20Institute%20of%20Genetic%20Medicine,%20Johns%20Hopkins,%20733%20N%20Broadway,%20Baltimore,%20MD%2021205,%20USA" TargetMode="External"/><Relationship Id="rId108" Type="http://schemas.openxmlformats.org/officeDocument/2006/relationships/hyperlink" Target="mailto:alice.carter@bristol.ac.uk" TargetMode="External"/><Relationship Id="rId129" Type="http://schemas.openxmlformats.org/officeDocument/2006/relationships/hyperlink" Target="mailto:alice.carter@bristol.ac.uk" TargetMode="External"/><Relationship Id="rId54" Type="http://schemas.openxmlformats.org/officeDocument/2006/relationships/hyperlink" Target="mailto:Prof%20B&#248;rge%20G%20Nordestgaard,%20Department%20of%20Clinical%20Biochemistry,%20Herlev%20Hospital,%20Copenhagen%20University%20Hospital,%20Herlev%20Ringvej%2075,%20DK-2730%20Herlev,%20Denmark%0aboerge.nordestgaard@regionh.dk" TargetMode="External"/><Relationship Id="rId75" Type="http://schemas.openxmlformats.org/officeDocument/2006/relationships/hyperlink" Target="mailto:sb452@medschl.cam.ac.uk" TargetMode="External"/><Relationship Id="rId96" Type="http://schemas.openxmlformats.org/officeDocument/2006/relationships/hyperlink" Target="mailto:gep@iarc.fr" TargetMode="External"/><Relationship Id="rId140" Type="http://schemas.openxmlformats.org/officeDocument/2006/relationships/hyperlink" Target="mailto:tove.fall@medsci.uu.se" TargetMode="External"/><Relationship Id="rId161" Type="http://schemas.openxmlformats.org/officeDocument/2006/relationships/hyperlink" Target="mailto:lindgrenpa@bdi.ox.ac.uk" TargetMode="External"/><Relationship Id="rId182" Type="http://schemas.openxmlformats.org/officeDocument/2006/relationships/hyperlink" Target="mailto:lindgrenpa@bdi.ox.ac.uk" TargetMode="External"/><Relationship Id="rId217" Type="http://schemas.openxmlformats.org/officeDocument/2006/relationships/hyperlink" Target="mailto:lindgrenpa@bdi.ox.ac.uk" TargetMode="External"/><Relationship Id="rId6" Type="http://schemas.openxmlformats.org/officeDocument/2006/relationships/hyperlink" Target="https://doi.org/10.1101/472142" TargetMode="External"/><Relationship Id="rId238" Type="http://schemas.openxmlformats.org/officeDocument/2006/relationships/hyperlink" Target="mailto:lindgrenpa@bdi.ox.ac.uk" TargetMode="External"/><Relationship Id="rId259" Type="http://schemas.openxmlformats.org/officeDocument/2006/relationships/hyperlink" Target="mailto:lindgrenpa@bdi.ox.ac.uk" TargetMode="External"/><Relationship Id="rId23" Type="http://schemas.openxmlformats.org/officeDocument/2006/relationships/hyperlink" Target="mailto:boerge.nordestgaard@regionh.dk" TargetMode="External"/><Relationship Id="rId119" Type="http://schemas.openxmlformats.org/officeDocument/2006/relationships/hyperlink" Target="mailto:alice.carter@bristol.ac.uk" TargetMode="External"/><Relationship Id="rId44" Type="http://schemas.openxmlformats.org/officeDocument/2006/relationships/hyperlink" Target="mailto:Prof%20B&#248;rge%20G%20Nordestgaard,%20Department%20of%20Clinical%20Biochemistry,%20Herlev%20Hospital,%20Copenhagen%20University%20Hospital,%20Herlev%20Ringvej%2075,%20DK-2730%20Herlev,%20Denmark%0aboerge.nordestgaard@regionh.dk" TargetMode="External"/><Relationship Id="rId65" Type="http://schemas.openxmlformats.org/officeDocument/2006/relationships/hyperlink" Target="mailto:sb452@medschl.cam.ac.uk" TargetMode="External"/><Relationship Id="rId86" Type="http://schemas.openxmlformats.org/officeDocument/2006/relationships/hyperlink" Target="mailto:pwei2@mdanderson.org" TargetMode="External"/><Relationship Id="rId130" Type="http://schemas.openxmlformats.org/officeDocument/2006/relationships/hyperlink" Target="mailto:alice.carter@bristol.ac.uk" TargetMode="External"/><Relationship Id="rId151" Type="http://schemas.openxmlformats.org/officeDocument/2006/relationships/hyperlink" Target="mailto:lindgrenpa@bdi.ox.ac.uk" TargetMode="External"/><Relationship Id="rId172" Type="http://schemas.openxmlformats.org/officeDocument/2006/relationships/hyperlink" Target="mailto:lindgrenpa@bdi.ox.ac.uk" TargetMode="External"/><Relationship Id="rId193" Type="http://schemas.openxmlformats.org/officeDocument/2006/relationships/hyperlink" Target="mailto:lindgrenpa@bdi.ox.ac.uk" TargetMode="External"/><Relationship Id="rId207" Type="http://schemas.openxmlformats.org/officeDocument/2006/relationships/hyperlink" Target="mailto:lindgrenpa@bdi.ox.ac.uk" TargetMode="External"/><Relationship Id="rId228" Type="http://schemas.openxmlformats.org/officeDocument/2006/relationships/hyperlink" Target="mailto:lindgrenpa@bdi.ox.ac.uk" TargetMode="External"/><Relationship Id="rId249" Type="http://schemas.openxmlformats.org/officeDocument/2006/relationships/hyperlink" Target="mailto:lindgrenpa@bdi.ox.ac.uk" TargetMode="External"/><Relationship Id="rId13" Type="http://schemas.openxmlformats.org/officeDocument/2006/relationships/hyperlink" Target="http://dx.doi.org/10.1016/%0dS2213-8587(13)70200-6" TargetMode="External"/><Relationship Id="rId109" Type="http://schemas.openxmlformats.org/officeDocument/2006/relationships/hyperlink" Target="mailto:alice.carter@bristol.ac.uk" TargetMode="External"/><Relationship Id="rId260" Type="http://schemas.openxmlformats.org/officeDocument/2006/relationships/hyperlink" Target="mailto:lindgrenpa@bdi.ox.ac.uk" TargetMode="External"/><Relationship Id="rId34" Type="http://schemas.openxmlformats.org/officeDocument/2006/relationships/hyperlink" Target="mailto:Dan%20E.%20Arking;%20arking@jhmi.edu;%20McKusick-Nathans%20Institute%20of%20Genetic%20Medicine,%20Johns%20Hopkins,%20733%20N%20Broadway,%20Baltimore,%20MD%2021205,%20USA" TargetMode="External"/><Relationship Id="rId55" Type="http://schemas.openxmlformats.org/officeDocument/2006/relationships/hyperlink" Target="mailto:Prof%20B&#248;rge%20G%20Nordestgaard,%20Department%20of%20Clinical%20Biochemistry,%20Herlev%20Hospital,%20Copenhagen%20University%20Hospital,%20Herlev%20Ringvej%2075,%20DK-2730%20Herlev,%20Denmark%0aboerge.nordestgaard@regionh.dk" TargetMode="External"/><Relationship Id="rId76" Type="http://schemas.openxmlformats.org/officeDocument/2006/relationships/hyperlink" Target="mailto:sb452@medschl.cam.ac.uk" TargetMode="External"/><Relationship Id="rId97" Type="http://schemas.openxmlformats.org/officeDocument/2006/relationships/hyperlink" Target="mailto:gep@iarc.fr" TargetMode="External"/><Relationship Id="rId120" Type="http://schemas.openxmlformats.org/officeDocument/2006/relationships/hyperlink" Target="mailto:alice.carter@bristol.ac.uk" TargetMode="External"/><Relationship Id="rId141" Type="http://schemas.openxmlformats.org/officeDocument/2006/relationships/hyperlink" Target="mailto:tove.fall@medsci.uu.se" TargetMode="External"/><Relationship Id="rId7" Type="http://schemas.openxmlformats.org/officeDocument/2006/relationships/hyperlink" Target="mailto:Peppi%20Koivunen,%20MD,%20PhD,%20Faculty%20of%20Biochemistry%20and%20Molecular%20Medicine,%20University%20of%20Oulu,%20Aapistie%207,%20P.O.%20Box%205400,%20FIN-90014,%20Finland,%20Email%20peppi.koivunen@oulu.fi" TargetMode="External"/><Relationship Id="rId162" Type="http://schemas.openxmlformats.org/officeDocument/2006/relationships/hyperlink" Target="mailto:lindgrenpa@bdi.ox.ac.uk" TargetMode="External"/><Relationship Id="rId183" Type="http://schemas.openxmlformats.org/officeDocument/2006/relationships/hyperlink" Target="mailto:lindgrenpa@bdi.ox.ac.uk" TargetMode="External"/><Relationship Id="rId218" Type="http://schemas.openxmlformats.org/officeDocument/2006/relationships/hyperlink" Target="mailto:lindgrenpa@bdi.ox.ac.uk" TargetMode="External"/><Relationship Id="rId239" Type="http://schemas.openxmlformats.org/officeDocument/2006/relationships/hyperlink" Target="mailto:lindgrenpa@bdi.ox.ac.uk" TargetMode="External"/><Relationship Id="rId250" Type="http://schemas.openxmlformats.org/officeDocument/2006/relationships/hyperlink" Target="mailto:lindgrenpa@bdi.ox.ac.uk" TargetMode="External"/><Relationship Id="rId24" Type="http://schemas.openxmlformats.org/officeDocument/2006/relationships/hyperlink" Target="mailto:Prof%20B&#248;rge%20G%20Nordestgaard,%20Department%20of%20Clinical%20Biochemistry,%20Herlev%20Hospital,%20Copenhagen%20University%20Hospital,%20Herlev%20Ringvej%2075,%20DK-2730%20Herlev,%20Denmark%0aboerge.nordestgaard@regionh.dk" TargetMode="External"/><Relationship Id="rId45" Type="http://schemas.openxmlformats.org/officeDocument/2006/relationships/hyperlink" Target="mailto:Prof%20B&#248;rge%20G%20Nordestgaard,%20Department%20of%20Clinical%20Biochemistry,%20Herlev%20Hospital,%20Copenhagen%20University%20Hospital,%20Herlev%20Ringvej%2075,%20DK-2730%20Herlev,%20Denmark%0aboerge.nordestgaard@regionh.dk" TargetMode="External"/><Relationship Id="rId66" Type="http://schemas.openxmlformats.org/officeDocument/2006/relationships/hyperlink" Target="mailto:sb452@medschl.cam.ac.uk" TargetMode="External"/><Relationship Id="rId87" Type="http://schemas.openxmlformats.org/officeDocument/2006/relationships/hyperlink" Target="mailto:pwei2@mdanderson.org" TargetMode="External"/><Relationship Id="rId110" Type="http://schemas.openxmlformats.org/officeDocument/2006/relationships/hyperlink" Target="mailto:alice.carter@bristol.ac.uk" TargetMode="External"/><Relationship Id="rId131" Type="http://schemas.openxmlformats.org/officeDocument/2006/relationships/hyperlink" Target="mailto:alice.carter@bristol.ac.uk" TargetMode="External"/><Relationship Id="rId152" Type="http://schemas.openxmlformats.org/officeDocument/2006/relationships/hyperlink" Target="mailto:lindgrenpa@bdi.ox.ac.uk" TargetMode="External"/><Relationship Id="rId173" Type="http://schemas.openxmlformats.org/officeDocument/2006/relationships/hyperlink" Target="mailto:lindgrenpa@bdi.ox.ac.uk" TargetMode="External"/><Relationship Id="rId194" Type="http://schemas.openxmlformats.org/officeDocument/2006/relationships/hyperlink" Target="mailto:lindgrenpa@bdi.ox.ac.uk" TargetMode="External"/><Relationship Id="rId208" Type="http://schemas.openxmlformats.org/officeDocument/2006/relationships/hyperlink" Target="mailto:lindgrenpa@bdi.ox.ac.uk" TargetMode="External"/><Relationship Id="rId229" Type="http://schemas.openxmlformats.org/officeDocument/2006/relationships/hyperlink" Target="mailto:lindgrenpa@bdi.ox.ac.uk" TargetMode="External"/><Relationship Id="rId240" Type="http://schemas.openxmlformats.org/officeDocument/2006/relationships/hyperlink" Target="mailto:lindgrenpa@bdi.ox.ac.uk" TargetMode="External"/><Relationship Id="rId261" Type="http://schemas.openxmlformats.org/officeDocument/2006/relationships/printerSettings" Target="../printerSettings/printerSettings5.bin"/><Relationship Id="rId14" Type="http://schemas.openxmlformats.org/officeDocument/2006/relationships/hyperlink" Target="http://dx.doi.org/10.1016/%0dS2213-8587(13)70200-6" TargetMode="External"/><Relationship Id="rId35" Type="http://schemas.openxmlformats.org/officeDocument/2006/relationships/hyperlink" Target="mailto:Dan%20E.%20Arking;%20arking@jhmi.edu;%20McKusick-Nathans%20Institute%20of%20Genetic%20Medicine,%20Johns%20Hopkins,%20733%20N%20Broadway,%20Baltimore,%20MD%2021205,%20USA" TargetMode="External"/><Relationship Id="rId56" Type="http://schemas.openxmlformats.org/officeDocument/2006/relationships/hyperlink" Target="mailto:Prof%20B&#248;rge%20G%20Nordestgaard,%20Department%20of%20Clinical%20Biochemistry,%20Herlev%20Hospital,%20Copenhagen%20University%20Hospital,%20Herlev%20Ringvej%2075,%20DK-2730%20Herlev,%20Denmark%0aboerge.nordestgaard@regionh.dk" TargetMode="External"/><Relationship Id="rId77" Type="http://schemas.openxmlformats.org/officeDocument/2006/relationships/hyperlink" Target="mailto:sb452@medschl.cam.ac.uk" TargetMode="External"/><Relationship Id="rId100" Type="http://schemas.openxmlformats.org/officeDocument/2006/relationships/hyperlink" Target="mailto:alice.carter@bristol.ac.uk" TargetMode="External"/><Relationship Id="rId8" Type="http://schemas.openxmlformats.org/officeDocument/2006/relationships/hyperlink" Target="https://doi.org/10.1111/eci.13076" TargetMode="External"/><Relationship Id="rId98" Type="http://schemas.openxmlformats.org/officeDocument/2006/relationships/hyperlink" Target="mailto:gep@iarc.fr" TargetMode="External"/><Relationship Id="rId121" Type="http://schemas.openxmlformats.org/officeDocument/2006/relationships/hyperlink" Target="mailto:alice.carter@bristol.ac.uk" TargetMode="External"/><Relationship Id="rId142" Type="http://schemas.openxmlformats.org/officeDocument/2006/relationships/hyperlink" Target="mailto:tove.fall@medsci.uu.se" TargetMode="External"/><Relationship Id="rId163" Type="http://schemas.openxmlformats.org/officeDocument/2006/relationships/hyperlink" Target="mailto:lindgrenpa@bdi.ox.ac.uk" TargetMode="External"/><Relationship Id="rId184" Type="http://schemas.openxmlformats.org/officeDocument/2006/relationships/hyperlink" Target="mailto:lindgrenpa@bdi.ox.ac.uk" TargetMode="External"/><Relationship Id="rId219" Type="http://schemas.openxmlformats.org/officeDocument/2006/relationships/hyperlink" Target="mailto:lindgrenpa@bdi.ox.ac.uk" TargetMode="External"/><Relationship Id="rId230" Type="http://schemas.openxmlformats.org/officeDocument/2006/relationships/hyperlink" Target="mailto:lindgrenpa@bdi.ox.ac.uk" TargetMode="External"/><Relationship Id="rId251" Type="http://schemas.openxmlformats.org/officeDocument/2006/relationships/hyperlink" Target="mailto:lindgrenpa@bdi.ox.ac.uk" TargetMode="External"/><Relationship Id="rId25" Type="http://schemas.openxmlformats.org/officeDocument/2006/relationships/hyperlink" Target="mailto:boerge.nordestgaard@regionh.dk" TargetMode="External"/><Relationship Id="rId46" Type="http://schemas.openxmlformats.org/officeDocument/2006/relationships/hyperlink" Target="mailto:Prof%20B&#248;rge%20G%20Nordestgaard,%20Department%20of%20Clinical%20Biochemistry,%20Herlev%20Hospital,%20Copenhagen%20University%20Hospital,%20Herlev%20Ringvej%2075,%20DK-2730%20Herlev,%20Denmark%0aboerge.nordestgaard@regionh.dk" TargetMode="External"/><Relationship Id="rId67" Type="http://schemas.openxmlformats.org/officeDocument/2006/relationships/hyperlink" Target="mailto:sb452@medschl.cam.ac.uk" TargetMode="External"/><Relationship Id="rId88" Type="http://schemas.openxmlformats.org/officeDocument/2006/relationships/hyperlink" Target="mailto:pwei2@mdanderson.org" TargetMode="External"/><Relationship Id="rId111" Type="http://schemas.openxmlformats.org/officeDocument/2006/relationships/hyperlink" Target="mailto:alice.carter@bristol.ac.uk" TargetMode="External"/><Relationship Id="rId132" Type="http://schemas.openxmlformats.org/officeDocument/2006/relationships/hyperlink" Target="mailto:alice.carter@bristol.ac.uk" TargetMode="External"/><Relationship Id="rId153" Type="http://schemas.openxmlformats.org/officeDocument/2006/relationships/hyperlink" Target="mailto:lindgrenpa@bdi.ox.ac.uk" TargetMode="External"/><Relationship Id="rId174" Type="http://schemas.openxmlformats.org/officeDocument/2006/relationships/hyperlink" Target="mailto:lindgrenpa@bdi.ox.ac.uk" TargetMode="External"/><Relationship Id="rId195" Type="http://schemas.openxmlformats.org/officeDocument/2006/relationships/hyperlink" Target="mailto:lindgrenpa@bdi.ox.ac.uk" TargetMode="External"/><Relationship Id="rId209" Type="http://schemas.openxmlformats.org/officeDocument/2006/relationships/hyperlink" Target="mailto:lindgrenpa@bdi.ox.ac.uk" TargetMode="External"/><Relationship Id="rId220" Type="http://schemas.openxmlformats.org/officeDocument/2006/relationships/hyperlink" Target="mailto:lindgrenpa@bdi.ox.ac.uk" TargetMode="External"/><Relationship Id="rId241" Type="http://schemas.openxmlformats.org/officeDocument/2006/relationships/hyperlink" Target="mailto:lindgrenpa@bdi.ox.ac.uk" TargetMode="External"/><Relationship Id="rId15" Type="http://schemas.openxmlformats.org/officeDocument/2006/relationships/hyperlink" Target="https://doi.org/10.1017/thg.2018.65" TargetMode="External"/><Relationship Id="rId36" Type="http://schemas.openxmlformats.org/officeDocument/2006/relationships/hyperlink" Target="mailto:Dan%20E.%20Arking;%20arking@jhmi.edu;%20McKusick-Nathans%20Institute%20of%20Genetic%20Medicine,%20Johns%20Hopkins,%20733%20N%20Broadway,%20Baltimore,%20MD%2021205,%20USA" TargetMode="External"/><Relationship Id="rId57" Type="http://schemas.openxmlformats.org/officeDocument/2006/relationships/hyperlink" Target="mailto:Prof%20B&#248;rge%20G%20Nordestgaard,%20Department%20of%20Clinical%20Biochemistry,%20Herlev%20Hospital,%20Copenhagen%20University%20Hospital,%20Herlev%20Ringvej%2075,%20DK-2730%20Herlev,%20Denmark%0aboerge.nordestgaard@regionh.dk" TargetMode="External"/><Relationship Id="rId78" Type="http://schemas.openxmlformats.org/officeDocument/2006/relationships/hyperlink" Target="mailto:pwei2@mdanderson.org" TargetMode="External"/><Relationship Id="rId99" Type="http://schemas.openxmlformats.org/officeDocument/2006/relationships/hyperlink" Target="mailto:gep@iarc.fr" TargetMode="External"/><Relationship Id="rId101" Type="http://schemas.openxmlformats.org/officeDocument/2006/relationships/hyperlink" Target="mailto:alice.carter@bristol.ac.uk" TargetMode="External"/><Relationship Id="rId122" Type="http://schemas.openxmlformats.org/officeDocument/2006/relationships/hyperlink" Target="mailto:alice.carter@bristol.ac.uk" TargetMode="External"/><Relationship Id="rId143" Type="http://schemas.openxmlformats.org/officeDocument/2006/relationships/hyperlink" Target="mailto:tove.fall@medsci.uu.se" TargetMode="External"/><Relationship Id="rId164" Type="http://schemas.openxmlformats.org/officeDocument/2006/relationships/hyperlink" Target="mailto:lindgrenpa@bdi.ox.ac.uk" TargetMode="External"/><Relationship Id="rId185" Type="http://schemas.openxmlformats.org/officeDocument/2006/relationships/hyperlink" Target="mailto:lindgrenpa@bdi.ox.ac.uk" TargetMode="External"/><Relationship Id="rId9" Type="http://schemas.openxmlformats.org/officeDocument/2006/relationships/hyperlink" Target="/Young%20Ho%20Lee,%20Department%20of%20Rheumatology,%20Korea%20University%20Anam%20Hospital,%20Korea%20University%20College%20of%20Medicine,%20Seoul,%20Korea.%0aEmail/%20lyhcgh@korea.ac.kr" TargetMode="External"/><Relationship Id="rId210" Type="http://schemas.openxmlformats.org/officeDocument/2006/relationships/hyperlink" Target="mailto:lindgrenpa@bdi.ox.ac.uk" TargetMode="External"/><Relationship Id="rId26" Type="http://schemas.openxmlformats.org/officeDocument/2006/relationships/hyperlink" Target="mailto:Dan%20E.%20Arking;%20arking@jhmi.edu;%20McKusick-Nathans%20Institute%20of%20Genetic%20Medicine,%20Johns%20Hopkins,%20733%20N%20Broadway,%20Baltimore,%20MD%2021205,%20USA" TargetMode="External"/><Relationship Id="rId231" Type="http://schemas.openxmlformats.org/officeDocument/2006/relationships/hyperlink" Target="mailto:lindgrenpa@bdi.ox.ac.uk" TargetMode="External"/><Relationship Id="rId252" Type="http://schemas.openxmlformats.org/officeDocument/2006/relationships/hyperlink" Target="mailto:lindgrenpa@bdi.ox.ac.uk" TargetMode="External"/><Relationship Id="rId47" Type="http://schemas.openxmlformats.org/officeDocument/2006/relationships/hyperlink" Target="mailto:Prof%20B&#248;rge%20G%20Nordestgaard,%20Department%20of%20Clinical%20Biochemistry,%20Herlev%20Hospital,%20Copenhagen%20University%20Hospital,%20Herlev%20Ringvej%2075,%20DK-2730%20Herlev,%20Denmark%0aboerge.nordestgaard@regionh.dk" TargetMode="External"/><Relationship Id="rId68" Type="http://schemas.openxmlformats.org/officeDocument/2006/relationships/hyperlink" Target="mailto:sb452@medschl.cam.ac.uk" TargetMode="External"/><Relationship Id="rId89" Type="http://schemas.openxmlformats.org/officeDocument/2006/relationships/hyperlink" Target="mailto:pwei2@mdanderson.org" TargetMode="External"/><Relationship Id="rId112" Type="http://schemas.openxmlformats.org/officeDocument/2006/relationships/hyperlink" Target="mailto:alice.carter@bristol.ac.uk" TargetMode="External"/><Relationship Id="rId133" Type="http://schemas.openxmlformats.org/officeDocument/2006/relationships/hyperlink" Target="mailto:alice.carter@bristol.ac.uk" TargetMode="External"/><Relationship Id="rId154" Type="http://schemas.openxmlformats.org/officeDocument/2006/relationships/hyperlink" Target="mailto:lindgrenpa@bdi.ox.ac.uk" TargetMode="External"/><Relationship Id="rId175" Type="http://schemas.openxmlformats.org/officeDocument/2006/relationships/hyperlink" Target="mailto:lindgrenpa@bdi.ox.ac.uk" TargetMode="External"/><Relationship Id="rId196" Type="http://schemas.openxmlformats.org/officeDocument/2006/relationships/hyperlink" Target="mailto:lindgrenpa@bdi.ox.ac.uk" TargetMode="External"/><Relationship Id="rId200" Type="http://schemas.openxmlformats.org/officeDocument/2006/relationships/hyperlink" Target="mailto:lindgrenpa@bdi.ox.ac.uk" TargetMode="External"/><Relationship Id="rId16" Type="http://schemas.openxmlformats.org/officeDocument/2006/relationships/hyperlink" Target="https://doi.org/10.1017/thg.2018.65" TargetMode="External"/><Relationship Id="rId221" Type="http://schemas.openxmlformats.org/officeDocument/2006/relationships/hyperlink" Target="mailto:lindgrenpa@bdi.ox.ac.uk" TargetMode="External"/><Relationship Id="rId242" Type="http://schemas.openxmlformats.org/officeDocument/2006/relationships/hyperlink" Target="mailto:lindgrenpa@bdi.ox.ac.uk" TargetMode="External"/><Relationship Id="rId37" Type="http://schemas.openxmlformats.org/officeDocument/2006/relationships/hyperlink" Target="mailto:Dan%20E.%20Arking;%20arking@jhmi.edu;%20McKusick-Nathans%20Institute%20of%20Genetic%20Medicine,%20Johns%20Hopkins,%20733%20N%20Broadway,%20Baltimore,%20MD%2021205,%20USA" TargetMode="External"/><Relationship Id="rId58" Type="http://schemas.openxmlformats.org/officeDocument/2006/relationships/hyperlink" Target="mailto:Prof%20B&#248;rge%20G%20Nordestgaard,%20Department%20of%20Clinical%20Biochemistry,%20Herlev%20Hospital,%20Copenhagen%20University%20Hospital,%20Herlev%20Ringvej%2075,%20DK-2730%20Herlev,%20Denmark%0aboerge.nordestgaard@regionh.dk" TargetMode="External"/><Relationship Id="rId79" Type="http://schemas.openxmlformats.org/officeDocument/2006/relationships/hyperlink" Target="mailto:pwei2@mdanderson.org" TargetMode="External"/><Relationship Id="rId102" Type="http://schemas.openxmlformats.org/officeDocument/2006/relationships/hyperlink" Target="mailto:alice.carter@bristol.ac.uk" TargetMode="External"/><Relationship Id="rId123" Type="http://schemas.openxmlformats.org/officeDocument/2006/relationships/hyperlink" Target="mailto:alice.carter@bristol.ac.uk" TargetMode="External"/><Relationship Id="rId144" Type="http://schemas.openxmlformats.org/officeDocument/2006/relationships/hyperlink" Target="mailto:lindgrenpa@bdi.ox.ac.uk" TargetMode="External"/><Relationship Id="rId90" Type="http://schemas.openxmlformats.org/officeDocument/2006/relationships/hyperlink" Target="mailto:pwei2@mdanderson.org" TargetMode="External"/><Relationship Id="rId165" Type="http://schemas.openxmlformats.org/officeDocument/2006/relationships/hyperlink" Target="mailto:lindgrenpa@bdi.ox.ac.uk" TargetMode="External"/><Relationship Id="rId186" Type="http://schemas.openxmlformats.org/officeDocument/2006/relationships/hyperlink" Target="mailto:lindgrenpa@bdi.ox.ac.uk" TargetMode="External"/><Relationship Id="rId211" Type="http://schemas.openxmlformats.org/officeDocument/2006/relationships/hyperlink" Target="mailto:lindgrenpa@bdi.ox.ac.uk" TargetMode="External"/><Relationship Id="rId232" Type="http://schemas.openxmlformats.org/officeDocument/2006/relationships/hyperlink" Target="mailto:lindgrenpa@bdi.ox.ac.uk" TargetMode="External"/><Relationship Id="rId253" Type="http://schemas.openxmlformats.org/officeDocument/2006/relationships/hyperlink" Target="mailto:lindgrenpa@bdi.ox.ac.uk" TargetMode="External"/><Relationship Id="rId27" Type="http://schemas.openxmlformats.org/officeDocument/2006/relationships/hyperlink" Target="mailto:Dan%20E.%20Arking;%20arking@jhmi.edu;%20McKusick-Nathans%20Institute%20of%20Genetic%20Medicine,%20Johns%20Hopkins,%20733%20N%20Broadway,%20Baltimore,%20MD%2021205,%20USA" TargetMode="External"/><Relationship Id="rId48" Type="http://schemas.openxmlformats.org/officeDocument/2006/relationships/hyperlink" Target="mailto:Prof%20B&#248;rge%20G%20Nordestgaard,%20Department%20of%20Clinical%20Biochemistry,%20Herlev%20Hospital,%20Copenhagen%20University%20Hospital,%20Herlev%20Ringvej%2075,%20DK-2730%20Herlev,%20Denmark%0aboerge.nordestgaard@regionh.dk" TargetMode="External"/><Relationship Id="rId69" Type="http://schemas.openxmlformats.org/officeDocument/2006/relationships/hyperlink" Target="mailto:sb452@medschl.cam.ac.uk" TargetMode="External"/><Relationship Id="rId113" Type="http://schemas.openxmlformats.org/officeDocument/2006/relationships/hyperlink" Target="mailto:alice.carter@bristol.ac.uk" TargetMode="External"/><Relationship Id="rId134" Type="http://schemas.openxmlformats.org/officeDocument/2006/relationships/hyperlink" Target="mailto:alice.carter@bristol.ac.uk" TargetMode="External"/><Relationship Id="rId80" Type="http://schemas.openxmlformats.org/officeDocument/2006/relationships/hyperlink" Target="mailto:pwei2@mdanderson.org" TargetMode="External"/><Relationship Id="rId155" Type="http://schemas.openxmlformats.org/officeDocument/2006/relationships/hyperlink" Target="mailto:lindgrenpa@bdi.ox.ac.uk" TargetMode="External"/><Relationship Id="rId176" Type="http://schemas.openxmlformats.org/officeDocument/2006/relationships/hyperlink" Target="mailto:lindgrenpa@bdi.ox.ac.uk" TargetMode="External"/><Relationship Id="rId197" Type="http://schemas.openxmlformats.org/officeDocument/2006/relationships/hyperlink" Target="mailto:lindgrenpa@bdi.ox.ac.uk" TargetMode="External"/><Relationship Id="rId201" Type="http://schemas.openxmlformats.org/officeDocument/2006/relationships/hyperlink" Target="mailto:lindgrenpa@bdi.ox.ac.uk" TargetMode="External"/><Relationship Id="rId222" Type="http://schemas.openxmlformats.org/officeDocument/2006/relationships/hyperlink" Target="mailto:lindgrenpa@bdi.ox.ac.uk" TargetMode="External"/><Relationship Id="rId243" Type="http://schemas.openxmlformats.org/officeDocument/2006/relationships/hyperlink" Target="mailto:lindgrenpa@bdi.ox.ac.uk" TargetMode="External"/><Relationship Id="rId17" Type="http://schemas.openxmlformats.org/officeDocument/2006/relationships/hyperlink" Target="https://doi.org/10.1002/sim.8066" TargetMode="External"/><Relationship Id="rId38" Type="http://schemas.openxmlformats.org/officeDocument/2006/relationships/hyperlink" Target="mailto:peppi.koivunen@oulu.fi" TargetMode="External"/><Relationship Id="rId59" Type="http://schemas.openxmlformats.org/officeDocument/2006/relationships/hyperlink" Target="mailto:Prof%20B&#248;rge%20G%20Nordestgaard,%20Department%20of%20Clinical%20Biochemistry,%20Herlev%20Hospital,%20Copenhagen%20University%20Hospital,%20Herlev%20Ringvej%2075,%20DK-2730%20Herlev,%20Denmark%0aboerge.nordestgaard@regionh.dk" TargetMode="External"/><Relationship Id="rId103" Type="http://schemas.openxmlformats.org/officeDocument/2006/relationships/hyperlink" Target="mailto:alice.carter@bristol.ac.uk" TargetMode="External"/><Relationship Id="rId124" Type="http://schemas.openxmlformats.org/officeDocument/2006/relationships/hyperlink" Target="mailto:alice.carter@bristol.ac.uk" TargetMode="External"/><Relationship Id="rId70" Type="http://schemas.openxmlformats.org/officeDocument/2006/relationships/hyperlink" Target="mailto:sb452@medschl.cam.ac.uk" TargetMode="External"/><Relationship Id="rId91" Type="http://schemas.openxmlformats.org/officeDocument/2006/relationships/hyperlink" Target="mailto:pwei2@mdanderson.org" TargetMode="External"/><Relationship Id="rId145" Type="http://schemas.openxmlformats.org/officeDocument/2006/relationships/hyperlink" Target="mailto:lindgrenpa@bdi.ox.ac.uk" TargetMode="External"/><Relationship Id="rId166" Type="http://schemas.openxmlformats.org/officeDocument/2006/relationships/hyperlink" Target="mailto:lindgrenpa@bdi.ox.ac.uk" TargetMode="External"/><Relationship Id="rId187" Type="http://schemas.openxmlformats.org/officeDocument/2006/relationships/hyperlink" Target="mailto:lindgrenpa@bdi.ox.ac.uk" TargetMode="External"/><Relationship Id="rId1" Type="http://schemas.openxmlformats.org/officeDocument/2006/relationships/hyperlink" Target="https://doi.org/10.1093/hmg/ddz219" TargetMode="External"/><Relationship Id="rId212" Type="http://schemas.openxmlformats.org/officeDocument/2006/relationships/hyperlink" Target="mailto:lindgrenpa@bdi.ox.ac.uk" TargetMode="External"/><Relationship Id="rId233" Type="http://schemas.openxmlformats.org/officeDocument/2006/relationships/hyperlink" Target="mailto:lindgrenpa@bdi.ox.ac.uk" TargetMode="External"/><Relationship Id="rId254" Type="http://schemas.openxmlformats.org/officeDocument/2006/relationships/hyperlink" Target="mailto:lindgrenpa@bdi.ox.ac.uk" TargetMode="External"/><Relationship Id="rId28" Type="http://schemas.openxmlformats.org/officeDocument/2006/relationships/hyperlink" Target="mailto:Dan%20E.%20Arking;%20arking@jhmi.edu;%20McKusick-Nathans%20Institute%20of%20Genetic%20Medicine,%20Johns%20Hopkins,%20733%20N%20Broadway,%20Baltimore,%20MD%2021205,%20USA" TargetMode="External"/><Relationship Id="rId49" Type="http://schemas.openxmlformats.org/officeDocument/2006/relationships/hyperlink" Target="mailto:Prof%20B&#248;rge%20G%20Nordestgaard,%20Department%20of%20Clinical%20Biochemistry,%20Herlev%20Hospital,%20Copenhagen%20University%20Hospital,%20Herlev%20Ringvej%2075,%20DK-2730%20Herlev,%20Denmark%0aboerge.nordestgaard@regionh.dk" TargetMode="External"/><Relationship Id="rId114" Type="http://schemas.openxmlformats.org/officeDocument/2006/relationships/hyperlink" Target="mailto:alice.carter@bristol.ac.uk" TargetMode="External"/><Relationship Id="rId60" Type="http://schemas.openxmlformats.org/officeDocument/2006/relationships/hyperlink" Target="mailto:Prof%20B&#248;rge%20G%20Nordestgaard,%20Department%20of%20Clinical%20Biochemistry,%20Herlev%20Hospital,%20Copenhagen%20University%20Hospital,%20Herlev%20Ringvej%2075,%20DK-2730%20Herlev,%20Denmark%0aboerge.nordestgaard@regionh.dk" TargetMode="External"/><Relationship Id="rId81" Type="http://schemas.openxmlformats.org/officeDocument/2006/relationships/hyperlink" Target="mailto:pwei2@mdanderson.org" TargetMode="External"/><Relationship Id="rId135" Type="http://schemas.openxmlformats.org/officeDocument/2006/relationships/hyperlink" Target="mailto:alice.carter@bristol.ac.uk" TargetMode="External"/><Relationship Id="rId156" Type="http://schemas.openxmlformats.org/officeDocument/2006/relationships/hyperlink" Target="mailto:lindgrenpa@bdi.ox.ac.uk" TargetMode="External"/><Relationship Id="rId177" Type="http://schemas.openxmlformats.org/officeDocument/2006/relationships/hyperlink" Target="mailto:lindgrenpa@bdi.ox.ac.uk" TargetMode="External"/><Relationship Id="rId198" Type="http://schemas.openxmlformats.org/officeDocument/2006/relationships/hyperlink" Target="mailto:lindgrenpa@bdi.ox.ac.uk" TargetMode="External"/><Relationship Id="rId202" Type="http://schemas.openxmlformats.org/officeDocument/2006/relationships/hyperlink" Target="mailto:lindgrenpa@bdi.ox.ac.uk" TargetMode="External"/><Relationship Id="rId223" Type="http://schemas.openxmlformats.org/officeDocument/2006/relationships/hyperlink" Target="mailto:lindgrenpa@bdi.ox.ac.uk" TargetMode="External"/><Relationship Id="rId244" Type="http://schemas.openxmlformats.org/officeDocument/2006/relationships/hyperlink" Target="mailto:lindgrenpa@bdi.ox.ac.uk" TargetMode="External"/><Relationship Id="rId18" Type="http://schemas.openxmlformats.org/officeDocument/2006/relationships/hyperlink" Target="https://doi.org/10.1002/sim.8066" TargetMode="External"/><Relationship Id="rId39" Type="http://schemas.openxmlformats.org/officeDocument/2006/relationships/hyperlink" Target="mailto:Prof%20B&#248;rge%20G%20Nordestgaard,%20Department%20of%20Clinical%20Biochemistry,%20Herlev%20Hospital,%20Copenhagen%20University%20Hospital,%20Herlev%20Ringvej%2075,%20DK-2730%20Herlev,%20Denmark%0aboerge.nordestgaard@regionh.dk" TargetMode="External"/><Relationship Id="rId50" Type="http://schemas.openxmlformats.org/officeDocument/2006/relationships/hyperlink" Target="mailto:Prof%20B&#248;rge%20G%20Nordestgaard,%20Department%20of%20Clinical%20Biochemistry,%20Herlev%20Hospital,%20Copenhagen%20University%20Hospital,%20Herlev%20Ringvej%2075,%20DK-2730%20Herlev,%20Denmark%0aboerge.nordestgaard@regionh.dk" TargetMode="External"/><Relationship Id="rId104" Type="http://schemas.openxmlformats.org/officeDocument/2006/relationships/hyperlink" Target="mailto:alice.carter@bristol.ac.uk" TargetMode="External"/><Relationship Id="rId125" Type="http://schemas.openxmlformats.org/officeDocument/2006/relationships/hyperlink" Target="mailto:alice.carter@bristol.ac.uk" TargetMode="External"/><Relationship Id="rId146" Type="http://schemas.openxmlformats.org/officeDocument/2006/relationships/hyperlink" Target="mailto:lindgrenpa@bdi.ox.ac.uk" TargetMode="External"/><Relationship Id="rId167" Type="http://schemas.openxmlformats.org/officeDocument/2006/relationships/hyperlink" Target="mailto:lindgrenpa@bdi.ox.ac.uk" TargetMode="External"/><Relationship Id="rId188" Type="http://schemas.openxmlformats.org/officeDocument/2006/relationships/hyperlink" Target="mailto:lindgrenpa@bdi.ox.ac.uk" TargetMode="External"/><Relationship Id="rId71" Type="http://schemas.openxmlformats.org/officeDocument/2006/relationships/hyperlink" Target="mailto:sb452@medschl.cam.ac.uk" TargetMode="External"/><Relationship Id="rId92" Type="http://schemas.openxmlformats.org/officeDocument/2006/relationships/hyperlink" Target="mailto:pwei2@mdanderson.org" TargetMode="External"/><Relationship Id="rId213" Type="http://schemas.openxmlformats.org/officeDocument/2006/relationships/hyperlink" Target="mailto:lindgrenpa@bdi.ox.ac.uk" TargetMode="External"/><Relationship Id="rId234" Type="http://schemas.openxmlformats.org/officeDocument/2006/relationships/hyperlink" Target="mailto:lindgrenpa@bdi.ox.ac.uk" TargetMode="External"/><Relationship Id="rId2" Type="http://schemas.openxmlformats.org/officeDocument/2006/relationships/hyperlink" Target="mailto:Abdel%20AbdellaouiDepartment%20of%20Psychiatry,%20Amsterdam%20UMC,%20University%20of%20Amsterdam,%20Amsterdam,%20the%20NetherlandsDepartment%20of%20Biological%20Psychology,%20Vrije%20Universiteit,%20Amsterdam,%20Netherlands;%20a.abdellaoui@amsterdamumc.nl" TargetMode="External"/><Relationship Id="rId29" Type="http://schemas.openxmlformats.org/officeDocument/2006/relationships/hyperlink" Target="mailto:Dan%20E.%20Arking;%20arking@jhmi.edu;%20McKusick-Nathans%20Institute%20of%20Genetic%20Medicine,%20Johns%20Hopkins,%20733%20N%20Broadway,%20Baltimore,%20MD%2021205,%20USA" TargetMode="External"/><Relationship Id="rId255" Type="http://schemas.openxmlformats.org/officeDocument/2006/relationships/hyperlink" Target="mailto:lindgrenpa@bdi.ox.ac.uk" TargetMode="External"/><Relationship Id="rId40" Type="http://schemas.openxmlformats.org/officeDocument/2006/relationships/hyperlink" Target="mailto:Prof%20B&#248;rge%20G%20Nordestgaard,%20Department%20of%20Clinical%20Biochemistry,%20Herlev%20Hospital,%20Copenhagen%20University%20Hospital,%20Herlev%20Ringvej%2075,%20DK-2730%20Herlev,%20Denmark%0aboerge.nordestgaard@regionh.dk" TargetMode="External"/><Relationship Id="rId115" Type="http://schemas.openxmlformats.org/officeDocument/2006/relationships/hyperlink" Target="mailto:alice.carter@bristol.ac.uk" TargetMode="External"/><Relationship Id="rId136" Type="http://schemas.openxmlformats.org/officeDocument/2006/relationships/hyperlink" Target="mailto:alice.carter@bristol.ac.uk" TargetMode="External"/><Relationship Id="rId157" Type="http://schemas.openxmlformats.org/officeDocument/2006/relationships/hyperlink" Target="mailto:lindgrenpa@bdi.ox.ac.uk" TargetMode="External"/><Relationship Id="rId178" Type="http://schemas.openxmlformats.org/officeDocument/2006/relationships/hyperlink" Target="mailto:lindgrenpa@bdi.ox.ac.uk" TargetMode="External"/><Relationship Id="rId61" Type="http://schemas.openxmlformats.org/officeDocument/2006/relationships/hyperlink" Target="mailto:Prof%20B&#248;rge%20G%20Nordestgaard,%20Department%20of%20Clinical%20Biochemistry,%20Herlev%20Hospital,%20Copenhagen%20University%20Hospital,%20Herlev%20Ringvej%2075,%20DK-2730%20Herlev,%20Denmark%0aboerge.nordestgaard@regionh.dk" TargetMode="External"/><Relationship Id="rId82" Type="http://schemas.openxmlformats.org/officeDocument/2006/relationships/hyperlink" Target="mailto:pwei2@mdanderson.org" TargetMode="External"/><Relationship Id="rId199" Type="http://schemas.openxmlformats.org/officeDocument/2006/relationships/hyperlink" Target="mailto:lindgrenpa@bdi.ox.ac.uk" TargetMode="External"/><Relationship Id="rId203" Type="http://schemas.openxmlformats.org/officeDocument/2006/relationships/hyperlink" Target="mailto:lindgrenpa@bdi.ox.ac.uk" TargetMode="External"/><Relationship Id="rId19" Type="http://schemas.openxmlformats.org/officeDocument/2006/relationships/hyperlink" Target="https://doi.org/10.1002/hec.3828" TargetMode="External"/><Relationship Id="rId224" Type="http://schemas.openxmlformats.org/officeDocument/2006/relationships/hyperlink" Target="mailto:lindgrenpa@bdi.ox.ac.uk" TargetMode="External"/><Relationship Id="rId245" Type="http://schemas.openxmlformats.org/officeDocument/2006/relationships/hyperlink" Target="mailto:lindgrenpa@bdi.ox.ac.uk" TargetMode="External"/><Relationship Id="rId30" Type="http://schemas.openxmlformats.org/officeDocument/2006/relationships/hyperlink" Target="mailto:Dan%20E.%20Arking;%20arking@jhmi.edu;%20McKusick-Nathans%20Institute%20of%20Genetic%20Medicine,%20Johns%20Hopkins,%20733%20N%20Broadway,%20Baltimore,%20MD%2021205,%20USA" TargetMode="External"/><Relationship Id="rId105" Type="http://schemas.openxmlformats.org/officeDocument/2006/relationships/hyperlink" Target="mailto:alice.carter@bristol.ac.uk" TargetMode="External"/><Relationship Id="rId126" Type="http://schemas.openxmlformats.org/officeDocument/2006/relationships/hyperlink" Target="mailto:alice.carter@bristol.ac.uk" TargetMode="External"/><Relationship Id="rId147" Type="http://schemas.openxmlformats.org/officeDocument/2006/relationships/hyperlink" Target="mailto:lindgrenpa@bdi.ox.ac.uk" TargetMode="External"/><Relationship Id="rId168" Type="http://schemas.openxmlformats.org/officeDocument/2006/relationships/hyperlink" Target="mailto:lindgrenpa@bdi.ox.ac.uk" TargetMode="External"/><Relationship Id="rId51" Type="http://schemas.openxmlformats.org/officeDocument/2006/relationships/hyperlink" Target="mailto:Prof%20B&#248;rge%20G%20Nordestgaard,%20Department%20of%20Clinical%20Biochemistry,%20Herlev%20Hospital,%20Copenhagen%20University%20Hospital,%20Herlev%20Ringvej%2075,%20DK-2730%20Herlev,%20Denmark%0aboerge.nordestgaard@regionh.dk" TargetMode="External"/><Relationship Id="rId72" Type="http://schemas.openxmlformats.org/officeDocument/2006/relationships/hyperlink" Target="mailto:sb452@medschl.cam.ac.uk" TargetMode="External"/><Relationship Id="rId93" Type="http://schemas.openxmlformats.org/officeDocument/2006/relationships/hyperlink" Target="mailto:pwei2@mdanderson.org" TargetMode="External"/><Relationship Id="rId189" Type="http://schemas.openxmlformats.org/officeDocument/2006/relationships/hyperlink" Target="mailto:lindgrenpa@bdi.ox.ac.uk" TargetMode="External"/><Relationship Id="rId3" Type="http://schemas.openxmlformats.org/officeDocument/2006/relationships/hyperlink" Target="mailto:Prof%20B&#248;rge%20G%20Nordestgaard,%20Department%20of%20Clinical%20Biochemistry,%20Herlev%20Hospital,%20Copenhagen%20University%20Hospital,%20Herlev%20Ringvej%2075,%20DK-2730%20Herlev,%20Denmark%0aboerge.nordestgaard@regionh.dk" TargetMode="External"/><Relationship Id="rId214" Type="http://schemas.openxmlformats.org/officeDocument/2006/relationships/hyperlink" Target="mailto:lindgrenpa@bdi.ox.ac.uk" TargetMode="External"/><Relationship Id="rId235" Type="http://schemas.openxmlformats.org/officeDocument/2006/relationships/hyperlink" Target="mailto:lindgrenpa@bdi.ox.ac.uk" TargetMode="External"/><Relationship Id="rId256" Type="http://schemas.openxmlformats.org/officeDocument/2006/relationships/hyperlink" Target="mailto:lindgrenpa@bdi.ox.ac.uk" TargetMode="External"/><Relationship Id="rId116" Type="http://schemas.openxmlformats.org/officeDocument/2006/relationships/hyperlink" Target="mailto:alice.carter@bristol.ac.uk" TargetMode="External"/><Relationship Id="rId137" Type="http://schemas.openxmlformats.org/officeDocument/2006/relationships/hyperlink" Target="mailto:alice.carter@bristol.ac.uk" TargetMode="External"/><Relationship Id="rId158" Type="http://schemas.openxmlformats.org/officeDocument/2006/relationships/hyperlink" Target="mailto:lindgrenpa@bdi.ox.ac.uk" TargetMode="External"/><Relationship Id="rId20" Type="http://schemas.openxmlformats.org/officeDocument/2006/relationships/hyperlink" Target="mailto:Abdel%20AbdellaouiDepartment%20of%20Psychiatry,%20Amsterdam%20UMC,%20University%20of%20Amsterdam,%20Amsterdam,%20the%20NetherlandsDepartment%20of%20Biological%20Psychology,%20Vrije%20Universiteit,%20Amsterdam,%20Netherlands;%20a.abdellaoui@amsterdamumc.nl" TargetMode="External"/><Relationship Id="rId41" Type="http://schemas.openxmlformats.org/officeDocument/2006/relationships/hyperlink" Target="mailto:Prof%20B&#248;rge%20G%20Nordestgaard,%20Department%20of%20Clinical%20Biochemistry,%20Herlev%20Hospital,%20Copenhagen%20University%20Hospital,%20Herlev%20Ringvej%2075,%20DK-2730%20Herlev,%20Denmark%0aboerge.nordestgaard@regionh.dk" TargetMode="External"/><Relationship Id="rId62" Type="http://schemas.openxmlformats.org/officeDocument/2006/relationships/hyperlink" Target="mailto:Prof%20B&#248;rge%20G%20Nordestgaard,%20Department%20of%20Clinical%20Biochemistry,%20Herlev%20Hospital,%20Copenhagen%20University%20Hospital,%20Herlev%20Ringvej%2075,%20DK-2730%20Herlev,%20Denmark%0aboerge.nordestgaard@regionh.dk" TargetMode="External"/><Relationship Id="rId83" Type="http://schemas.openxmlformats.org/officeDocument/2006/relationships/hyperlink" Target="mailto:pwei2@mdanderson.org" TargetMode="External"/><Relationship Id="rId179" Type="http://schemas.openxmlformats.org/officeDocument/2006/relationships/hyperlink" Target="mailto:lindgrenpa@bdi.ox.ac.uk" TargetMode="External"/><Relationship Id="rId190" Type="http://schemas.openxmlformats.org/officeDocument/2006/relationships/hyperlink" Target="mailto:lindgrenpa@bdi.ox.ac.uk" TargetMode="External"/><Relationship Id="rId204" Type="http://schemas.openxmlformats.org/officeDocument/2006/relationships/hyperlink" Target="mailto:lindgrenpa@bdi.ox.ac.uk" TargetMode="External"/><Relationship Id="rId225" Type="http://schemas.openxmlformats.org/officeDocument/2006/relationships/hyperlink" Target="mailto:lindgrenpa@bdi.ox.ac.uk" TargetMode="External"/><Relationship Id="rId246" Type="http://schemas.openxmlformats.org/officeDocument/2006/relationships/hyperlink" Target="mailto:lindgrenpa@bdi.ox.ac.uk" TargetMode="External"/><Relationship Id="rId106" Type="http://schemas.openxmlformats.org/officeDocument/2006/relationships/hyperlink" Target="mailto:alice.carter@bristol.ac.uk" TargetMode="External"/><Relationship Id="rId127" Type="http://schemas.openxmlformats.org/officeDocument/2006/relationships/hyperlink" Target="mailto:alice.carter@bristol.ac.uk" TargetMode="External"/><Relationship Id="rId10" Type="http://schemas.openxmlformats.org/officeDocument/2006/relationships/hyperlink" Target="https://doi.org/10.1002/hec.3828" TargetMode="External"/><Relationship Id="rId31" Type="http://schemas.openxmlformats.org/officeDocument/2006/relationships/hyperlink" Target="mailto:Dan%20E.%20Arking;%20arking@jhmi.edu;%20McKusick-Nathans%20Institute%20of%20Genetic%20Medicine,%20Johns%20Hopkins,%20733%20N%20Broadway,%20Baltimore,%20MD%2021205,%20USA" TargetMode="External"/><Relationship Id="rId52" Type="http://schemas.openxmlformats.org/officeDocument/2006/relationships/hyperlink" Target="mailto:Prof%20B&#248;rge%20G%20Nordestgaard,%20Department%20of%20Clinical%20Biochemistry,%20Herlev%20Hospital,%20Copenhagen%20University%20Hospital,%20Herlev%20Ringvej%2075,%20DK-2730%20Herlev,%20Denmark%0aboerge.nordestgaard@regionh.dk" TargetMode="External"/><Relationship Id="rId73" Type="http://schemas.openxmlformats.org/officeDocument/2006/relationships/hyperlink" Target="mailto:sb452@medschl.cam.ac.uk" TargetMode="External"/><Relationship Id="rId94" Type="http://schemas.openxmlformats.org/officeDocument/2006/relationships/hyperlink" Target="mailto:gep@iarc.fr" TargetMode="External"/><Relationship Id="rId148" Type="http://schemas.openxmlformats.org/officeDocument/2006/relationships/hyperlink" Target="mailto:lindgrenpa@bdi.ox.ac.uk" TargetMode="External"/><Relationship Id="rId169" Type="http://schemas.openxmlformats.org/officeDocument/2006/relationships/hyperlink" Target="mailto:lindgrenpa@bdi.ox.ac.uk" TargetMode="External"/><Relationship Id="rId4" Type="http://schemas.openxmlformats.org/officeDocument/2006/relationships/hyperlink" Target="https://doi.org/10.1017/thg.2018.65" TargetMode="External"/><Relationship Id="rId180" Type="http://schemas.openxmlformats.org/officeDocument/2006/relationships/hyperlink" Target="mailto:lindgrenpa@bdi.ox.ac.uk" TargetMode="External"/><Relationship Id="rId215" Type="http://schemas.openxmlformats.org/officeDocument/2006/relationships/hyperlink" Target="mailto:lindgrenpa@bdi.ox.ac.uk" TargetMode="External"/><Relationship Id="rId236" Type="http://schemas.openxmlformats.org/officeDocument/2006/relationships/hyperlink" Target="mailto:lindgrenpa@bdi.ox.ac.uk" TargetMode="External"/><Relationship Id="rId257" Type="http://schemas.openxmlformats.org/officeDocument/2006/relationships/hyperlink" Target="mailto:lindgrenpa@bdi.ox.ac.uk" TargetMode="External"/><Relationship Id="rId42" Type="http://schemas.openxmlformats.org/officeDocument/2006/relationships/hyperlink" Target="mailto:Prof%20B&#248;rge%20G%20Nordestgaard,%20Department%20of%20Clinical%20Biochemistry,%20Herlev%20Hospital,%20Copenhagen%20University%20Hospital,%20Herlev%20Ringvej%2075,%20DK-2730%20Herlev,%20Denmark%0aboerge.nordestgaard@regionh.dk" TargetMode="External"/><Relationship Id="rId84" Type="http://schemas.openxmlformats.org/officeDocument/2006/relationships/hyperlink" Target="mailto:pwei2@mdanderson.org" TargetMode="External"/><Relationship Id="rId138" Type="http://schemas.openxmlformats.org/officeDocument/2006/relationships/hyperlink" Target="mailto:alice.carter@bristol.ac.uk" TargetMode="External"/></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hyperlink" Target="mailto:carlo.berzuini@manchester.ac.uk" TargetMode="External"/></Relationships>
</file>

<file path=xl/worksheets/_rels/sheet8.xml.rels><?xml version="1.0" encoding="UTF-8" standalone="yes"?>
<Relationships xmlns="http://schemas.openxmlformats.org/package/2006/relationships"><Relationship Id="rId117" Type="http://schemas.openxmlformats.org/officeDocument/2006/relationships/hyperlink" Target="mailto:richard.houlston@icr.ac.uk" TargetMode="External"/><Relationship Id="rId21" Type="http://schemas.openxmlformats.org/officeDocument/2006/relationships/hyperlink" Target="mailto:Puya%20Gharahkhani%20(Puya.Gharahkhani@qimrberghofer.edu.au),&#160;QIMR%20Berghofer%20Medical%20Research%20Institute,%20Brisbane,%20QLD,%20Australia" TargetMode="External"/><Relationship Id="rId42" Type="http://schemas.openxmlformats.org/officeDocument/2006/relationships/hyperlink" Target="mailto:Raquel%20Granell,%20School%20of%20Social%20and%20Community%20Medicine,%20University%20of%20Bristol,%20Bristol,%20United%20Kingdom,%20raquel.granell@bristol.ac.uk" TargetMode="External"/><Relationship Id="rId63" Type="http://schemas.openxmlformats.org/officeDocument/2006/relationships/hyperlink" Target="mailto:Raquel%20Granell,%20School%20of%20Social%20and%20Community%20Medicine,%20University%20of%20Bristol,%20Bristol,%20United%20Kingdom,%20raquel.granell@bristol.ac.uk" TargetMode="External"/><Relationship Id="rId84" Type="http://schemas.openxmlformats.org/officeDocument/2006/relationships/hyperlink" Target="mailto:Raquel%20Granell,%20School%20of%20Social%20and%20Community%20Medicine,%20University%20of%20Bristol,%20Bristol,%20United%20Kingdom,%20raquel.granell@bristol.ac.uk" TargetMode="External"/><Relationship Id="rId16" Type="http://schemas.openxmlformats.org/officeDocument/2006/relationships/hyperlink" Target="mailto:Puya%20Gharahkhani%20(Puya.Gharahkhani@qimrberghofer.edu.au),&#160;QIMR%20Berghofer%20Medical%20Research%20Institute,%20Brisbane,%20QLD,%20Australia" TargetMode="External"/><Relationship Id="rId107" Type="http://schemas.openxmlformats.org/officeDocument/2006/relationships/hyperlink" Target="mailto:richard.houlston@icr.ac.uk" TargetMode="External"/><Relationship Id="rId11" Type="http://schemas.openxmlformats.org/officeDocument/2006/relationships/hyperlink" Target="mailto:Puya%20Gharahkhani%20(Puya.Gharahkhani@qimrberghofer.edu.au),&#160;QIMR%20Berghofer%20Medical%20Research%20Institute,%20Brisbane,%20QLD,%20Australia" TargetMode="External"/><Relationship Id="rId32" Type="http://schemas.openxmlformats.org/officeDocument/2006/relationships/hyperlink" Target="mailto:Raquel%20Granell,%20School%20of%20Social%20and%20Community%20Medicine,%20University%20of%20Bristol,%20Bristol,%20United%20Kingdom,%20raquel.granell@bristol.ac.uk" TargetMode="External"/><Relationship Id="rId37" Type="http://schemas.openxmlformats.org/officeDocument/2006/relationships/hyperlink" Target="mailto:Raquel%20Granell,%20School%20of%20Social%20and%20Community%20Medicine,%20University%20of%20Bristol,%20Bristol,%20United%20Kingdom,%20raquel.granell@bristol.ac.uk" TargetMode="External"/><Relationship Id="rId53" Type="http://schemas.openxmlformats.org/officeDocument/2006/relationships/hyperlink" Target="mailto:Raquel%20Granell,%20School%20of%20Social%20and%20Community%20Medicine,%20University%20of%20Bristol,%20Bristol,%20United%20Kingdom,%20raquel.granell@bristol.ac.uk" TargetMode="External"/><Relationship Id="rId58" Type="http://schemas.openxmlformats.org/officeDocument/2006/relationships/hyperlink" Target="mailto:Raquel%20Granell,%20School%20of%20Social%20and%20Community%20Medicine,%20University%20of%20Bristol,%20Bristol,%20United%20Kingdom,%20raquel.granell@bristol.ac.uk" TargetMode="External"/><Relationship Id="rId74" Type="http://schemas.openxmlformats.org/officeDocument/2006/relationships/hyperlink" Target="mailto:Raquel%20Granell,%20School%20of%20Social%20and%20Community%20Medicine,%20University%20of%20Bristol,%20Bristol,%20United%20Kingdom,%20raquel.granell@bristol.ac.uk" TargetMode="External"/><Relationship Id="rId79" Type="http://schemas.openxmlformats.org/officeDocument/2006/relationships/hyperlink" Target="mailto:Raquel%20Granell,%20School%20of%20Social%20and%20Community%20Medicine,%20University%20of%20Bristol,%20Bristol,%20United%20Kingdom,%20raquel.granell@bristol.ac.uk" TargetMode="External"/><Relationship Id="rId102" Type="http://schemas.openxmlformats.org/officeDocument/2006/relationships/hyperlink" Target="mailto:richard.houlston@icr.ac.uk" TargetMode="External"/><Relationship Id="rId123" Type="http://schemas.openxmlformats.org/officeDocument/2006/relationships/hyperlink" Target="mailto:richard.houlston@icr.ac.uk" TargetMode="External"/><Relationship Id="rId128" Type="http://schemas.openxmlformats.org/officeDocument/2006/relationships/hyperlink" Target="mailto:Siddhartha%20P.%20Kar,%20sk718@medschl.cam.ac.uk" TargetMode="External"/><Relationship Id="rId5" Type="http://schemas.openxmlformats.org/officeDocument/2006/relationships/hyperlink" Target="mailto:Emmanuelle%20Waubant,%20emmanuelle.waubant@ucsf.edu" TargetMode="External"/><Relationship Id="rId90" Type="http://schemas.openxmlformats.org/officeDocument/2006/relationships/hyperlink" Target="Qi%20Guo,%20Cardiovascular%20Epidemiology%20Unit,%20Department%20of%20Public%20Health%20and%20Primary%20Care,%20University%20of%20Cambridge,%20Strangeways%20Research%20Laboratory,%20Worts%20Causeway,%20Cambridge%20CB1%208RN,%20UK.%20E-mail:%20qg209@medschl.cam.ac.uk" TargetMode="External"/><Relationship Id="rId95" Type="http://schemas.openxmlformats.org/officeDocument/2006/relationships/hyperlink" Target="mailto:richard.houlston@icr.ac.uk" TargetMode="External"/><Relationship Id="rId22" Type="http://schemas.openxmlformats.org/officeDocument/2006/relationships/hyperlink" Target="mailto:emmanuelle.waubant@ucsf.edu" TargetMode="External"/><Relationship Id="rId27" Type="http://schemas.openxmlformats.org/officeDocument/2006/relationships/hyperlink" Target="mailto:Raquel%20Granell,%20School%20of%20Social%20and%20Community%20Medicine,%20University%20of%20Bristol,%20Bristol,%20United%20Kingdom,%20raquel.granell@bristol.ac.uk" TargetMode="External"/><Relationship Id="rId43" Type="http://schemas.openxmlformats.org/officeDocument/2006/relationships/hyperlink" Target="mailto:Raquel%20Granell,%20School%20of%20Social%20and%20Community%20Medicine,%20University%20of%20Bristol,%20Bristol,%20United%20Kingdom,%20raquel.granell@bristol.ac.uk" TargetMode="External"/><Relationship Id="rId48" Type="http://schemas.openxmlformats.org/officeDocument/2006/relationships/hyperlink" Target="mailto:Raquel%20Granell,%20School%20of%20Social%20and%20Community%20Medicine,%20University%20of%20Bristol,%20Bristol,%20United%20Kingdom,%20raquel.granell@bristol.ac.uk" TargetMode="External"/><Relationship Id="rId64" Type="http://schemas.openxmlformats.org/officeDocument/2006/relationships/hyperlink" Target="mailto:Raquel%20Granell,%20School%20of%20Social%20and%20Community%20Medicine,%20University%20of%20Bristol,%20Bristol,%20United%20Kingdom,%20raquel.granell@bristol.ac.uk" TargetMode="External"/><Relationship Id="rId69" Type="http://schemas.openxmlformats.org/officeDocument/2006/relationships/hyperlink" Target="mailto:Raquel%20Granell,%20School%20of%20Social%20and%20Community%20Medicine,%20University%20of%20Bristol,%20Bristol,%20United%20Kingdom,%20raquel.granell@bristol.ac.uk" TargetMode="External"/><Relationship Id="rId113" Type="http://schemas.openxmlformats.org/officeDocument/2006/relationships/hyperlink" Target="mailto:richard.houlston@icr.ac.uk" TargetMode="External"/><Relationship Id="rId118" Type="http://schemas.openxmlformats.org/officeDocument/2006/relationships/hyperlink" Target="mailto:richard.houlston@icr.ac.uk" TargetMode="External"/><Relationship Id="rId134" Type="http://schemas.openxmlformats.org/officeDocument/2006/relationships/hyperlink" Target="mailto:fernandophartwig@gmail.com" TargetMode="External"/><Relationship Id="rId80" Type="http://schemas.openxmlformats.org/officeDocument/2006/relationships/hyperlink" Target="mailto:Raquel%20Granell,%20School%20of%20Social%20and%20Community%20Medicine,%20University%20of%20Bristol,%20Bristol,%20United%20Kingdom,%20raquel.granell@bristol.ac.uk" TargetMode="External"/><Relationship Id="rId85" Type="http://schemas.openxmlformats.org/officeDocument/2006/relationships/hyperlink" Target="mailto:Raquel%20Granell,%20School%20of%20Social%20and%20Community%20Medicine,%20University%20of%20Bristol,%20Bristol,%20United%20Kingdom,%20raquel.granell@bristol.ac.uk" TargetMode="External"/><Relationship Id="rId12" Type="http://schemas.openxmlformats.org/officeDocument/2006/relationships/hyperlink" Target="mailto:Puya%20Gharahkhani%20(Puya.Gharahkhani@qimrberghofer.edu.au),&#160;QIMR%20Berghofer%20Medical%20Research%20Institute,%20Brisbane,%20QLD,%20Australia" TargetMode="External"/><Relationship Id="rId17" Type="http://schemas.openxmlformats.org/officeDocument/2006/relationships/hyperlink" Target="mailto:Puya%20Gharahkhani%20(Puya.Gharahkhani@qimrberghofer.edu.au),&#160;QIMR%20Berghofer%20Medical%20Research%20Institute,%20Brisbane,%20QLD,%20Australia" TargetMode="External"/><Relationship Id="rId33" Type="http://schemas.openxmlformats.org/officeDocument/2006/relationships/hyperlink" Target="mailto:Raquel%20Granell,%20School%20of%20Social%20and%20Community%20Medicine,%20University%20of%20Bristol,%20Bristol,%20United%20Kingdom,%20raquel.granell@bristol.ac.uk" TargetMode="External"/><Relationship Id="rId38" Type="http://schemas.openxmlformats.org/officeDocument/2006/relationships/hyperlink" Target="mailto:Raquel%20Granell,%20School%20of%20Social%20and%20Community%20Medicine,%20University%20of%20Bristol,%20Bristol,%20United%20Kingdom,%20raquel.granell@bristol.ac.uk" TargetMode="External"/><Relationship Id="rId59" Type="http://schemas.openxmlformats.org/officeDocument/2006/relationships/hyperlink" Target="mailto:Raquel%20Granell,%20School%20of%20Social%20and%20Community%20Medicine,%20University%20of%20Bristol,%20Bristol,%20United%20Kingdom,%20raquel.granell@bristol.ac.uk" TargetMode="External"/><Relationship Id="rId103" Type="http://schemas.openxmlformats.org/officeDocument/2006/relationships/hyperlink" Target="mailto:richard.houlston@icr.ac.uk" TargetMode="External"/><Relationship Id="rId108" Type="http://schemas.openxmlformats.org/officeDocument/2006/relationships/hyperlink" Target="mailto:richard.houlston@icr.ac.uk" TargetMode="External"/><Relationship Id="rId124" Type="http://schemas.openxmlformats.org/officeDocument/2006/relationships/hyperlink" Target="mailto:richard.houlston@icr.ac.uk" TargetMode="External"/><Relationship Id="rId129" Type="http://schemas.openxmlformats.org/officeDocument/2006/relationships/hyperlink" Target="mailto:sk718@medschl.cam.ac.uk" TargetMode="External"/><Relationship Id="rId54" Type="http://schemas.openxmlformats.org/officeDocument/2006/relationships/hyperlink" Target="mailto:Raquel%20Granell,%20School%20of%20Social%20and%20Community%20Medicine,%20University%20of%20Bristol,%20Bristol,%20United%20Kingdom,%20raquel.granell@bristol.ac.uk" TargetMode="External"/><Relationship Id="rId70" Type="http://schemas.openxmlformats.org/officeDocument/2006/relationships/hyperlink" Target="mailto:Raquel%20Granell,%20School%20of%20Social%20and%20Community%20Medicine,%20University%20of%20Bristol,%20Bristol,%20United%20Kingdom,%20raquel.granell@bristol.ac.uk" TargetMode="External"/><Relationship Id="rId75" Type="http://schemas.openxmlformats.org/officeDocument/2006/relationships/hyperlink" Target="mailto:Raquel%20Granell,%20School%20of%20Social%20and%20Community%20Medicine,%20University%20of%20Bristol,%20Bristol,%20United%20Kingdom,%20raquel.granell@bristol.ac.uk" TargetMode="External"/><Relationship Id="rId91" Type="http://schemas.openxmlformats.org/officeDocument/2006/relationships/hyperlink" Target="Qi%20Guo,%20Cardiovascular%20Epidemiology%20Unit,%20Department%20of%20Public%20Health%20and%20Primary%20Care,%20University%20of%20Cambridge,%20Strangeways%20Research%20Laboratory,%20Worts%20Causeway,%20Cambridge%20CB1%208RN,%20UK.%20E-mail:%20qg209@medschl.cam.ac.uk" TargetMode="External"/><Relationship Id="rId96" Type="http://schemas.openxmlformats.org/officeDocument/2006/relationships/hyperlink" Target="mailto:richard.houlston@icr.ac.uk" TargetMode="External"/><Relationship Id="rId1" Type="http://schemas.openxmlformats.org/officeDocument/2006/relationships/hyperlink" Target="mailto:Puya%20Gharahkhani%20(Puya.Gharahkhani@qimrberghofer.edu.au),&#160;QIMR%20Berghofer%20Medical%20Research%20Institute,%20Brisbane,%20QLD,%20Australia" TargetMode="External"/><Relationship Id="rId6" Type="http://schemas.openxmlformats.org/officeDocument/2006/relationships/hyperlink" Target="mailto:Puya%20Gharahkhani%20(Puya.Gharahkhani@qimrberghofer.edu.au),&#160;QIMR%20Berghofer%20Medical%20Research%20Institute,%20Brisbane,%20QLD,%20Australia" TargetMode="External"/><Relationship Id="rId23" Type="http://schemas.openxmlformats.org/officeDocument/2006/relationships/hyperlink" Target="mailto:emmanuelle.waubant@ucsf.edu" TargetMode="External"/><Relationship Id="rId28" Type="http://schemas.openxmlformats.org/officeDocument/2006/relationships/hyperlink" Target="mailto:Raquel%20Granell,%20School%20of%20Social%20and%20Community%20Medicine,%20University%20of%20Bristol,%20Bristol,%20United%20Kingdom,%20raquel.granell@bristol.ac.uk" TargetMode="External"/><Relationship Id="rId49" Type="http://schemas.openxmlformats.org/officeDocument/2006/relationships/hyperlink" Target="mailto:Raquel%20Granell,%20School%20of%20Social%20and%20Community%20Medicine,%20University%20of%20Bristol,%20Bristol,%20United%20Kingdom,%20raquel.granell@bristol.ac.uk" TargetMode="External"/><Relationship Id="rId114" Type="http://schemas.openxmlformats.org/officeDocument/2006/relationships/hyperlink" Target="mailto:richard.houlston@icr.ac.uk" TargetMode="External"/><Relationship Id="rId119" Type="http://schemas.openxmlformats.org/officeDocument/2006/relationships/hyperlink" Target="mailto:richard.houlston@icr.ac.uk" TargetMode="External"/><Relationship Id="rId44" Type="http://schemas.openxmlformats.org/officeDocument/2006/relationships/hyperlink" Target="mailto:Raquel%20Granell,%20School%20of%20Social%20and%20Community%20Medicine,%20University%20of%20Bristol,%20Bristol,%20United%20Kingdom,%20raquel.granell@bristol.ac.uk" TargetMode="External"/><Relationship Id="rId60" Type="http://schemas.openxmlformats.org/officeDocument/2006/relationships/hyperlink" Target="mailto:Raquel%20Granell,%20School%20of%20Social%20and%20Community%20Medicine,%20University%20of%20Bristol,%20Bristol,%20United%20Kingdom,%20raquel.granell@bristol.ac.uk" TargetMode="External"/><Relationship Id="rId65" Type="http://schemas.openxmlformats.org/officeDocument/2006/relationships/hyperlink" Target="mailto:Raquel%20Granell,%20School%20of%20Social%20and%20Community%20Medicine,%20University%20of%20Bristol,%20Bristol,%20United%20Kingdom,%20raquel.granell@bristol.ac.uk" TargetMode="External"/><Relationship Id="rId81" Type="http://schemas.openxmlformats.org/officeDocument/2006/relationships/hyperlink" Target="mailto:Raquel%20Granell,%20School%20of%20Social%20and%20Community%20Medicine,%20University%20of%20Bristol,%20Bristol,%20United%20Kingdom,%20raquel.granell@bristol.ac.uk" TargetMode="External"/><Relationship Id="rId86" Type="http://schemas.openxmlformats.org/officeDocument/2006/relationships/hyperlink" Target="mailto:Raquel%20Granell,%20School%20of%20Social%20and%20Community%20Medicine,%20University%20of%20Bristol,%20Bristol,%20United%20Kingdom,%20raquel.granell@bristol.ac.uk" TargetMode="External"/><Relationship Id="rId130" Type="http://schemas.openxmlformats.org/officeDocument/2006/relationships/hyperlink" Target="mailto:Siddhartha%20P.%20Kar,%20sk718@medschl.cam.ac.uk" TargetMode="External"/><Relationship Id="rId135" Type="http://schemas.openxmlformats.org/officeDocument/2006/relationships/hyperlink" Target="mailto:fernandophartwig@gmail.com" TargetMode="External"/><Relationship Id="rId13" Type="http://schemas.openxmlformats.org/officeDocument/2006/relationships/hyperlink" Target="mailto:Puya%20Gharahkhani%20(Puya.Gharahkhani@qimrberghofer.edu.au),&#160;QIMR%20Berghofer%20Medical%20Research%20Institute,%20Brisbane,%20QLD,%20Australia" TargetMode="External"/><Relationship Id="rId18" Type="http://schemas.openxmlformats.org/officeDocument/2006/relationships/hyperlink" Target="mailto:Puya%20Gharahkhani%20(Puya.Gharahkhani@qimrberghofer.edu.au),&#160;QIMR%20Berghofer%20Medical%20Research%20Institute,%20Brisbane,%20QLD,%20Australia" TargetMode="External"/><Relationship Id="rId39" Type="http://schemas.openxmlformats.org/officeDocument/2006/relationships/hyperlink" Target="mailto:Raquel%20Granell,%20School%20of%20Social%20and%20Community%20Medicine,%20University%20of%20Bristol,%20Bristol,%20United%20Kingdom,%20raquel.granell@bristol.ac.uk" TargetMode="External"/><Relationship Id="rId109" Type="http://schemas.openxmlformats.org/officeDocument/2006/relationships/hyperlink" Target="mailto:richard.houlston@icr.ac.uk" TargetMode="External"/><Relationship Id="rId34" Type="http://schemas.openxmlformats.org/officeDocument/2006/relationships/hyperlink" Target="mailto:Raquel%20Granell,%20School%20of%20Social%20and%20Community%20Medicine,%20University%20of%20Bristol,%20Bristol,%20United%20Kingdom,%20raquel.granell@bristol.ac.uk" TargetMode="External"/><Relationship Id="rId50" Type="http://schemas.openxmlformats.org/officeDocument/2006/relationships/hyperlink" Target="mailto:Raquel%20Granell,%20School%20of%20Social%20and%20Community%20Medicine,%20University%20of%20Bristol,%20Bristol,%20United%20Kingdom,%20raquel.granell@bristol.ac.uk" TargetMode="External"/><Relationship Id="rId55" Type="http://schemas.openxmlformats.org/officeDocument/2006/relationships/hyperlink" Target="mailto:Raquel%20Granell,%20School%20of%20Social%20and%20Community%20Medicine,%20University%20of%20Bristol,%20Bristol,%20United%20Kingdom,%20raquel.granell@bristol.ac.uk" TargetMode="External"/><Relationship Id="rId76" Type="http://schemas.openxmlformats.org/officeDocument/2006/relationships/hyperlink" Target="mailto:Raquel%20Granell,%20School%20of%20Social%20and%20Community%20Medicine,%20University%20of%20Bristol,%20Bristol,%20United%20Kingdom,%20raquel.granell@bristol.ac.uk" TargetMode="External"/><Relationship Id="rId97" Type="http://schemas.openxmlformats.org/officeDocument/2006/relationships/hyperlink" Target="mailto:richard.houlston@icr.ac.uk" TargetMode="External"/><Relationship Id="rId104" Type="http://schemas.openxmlformats.org/officeDocument/2006/relationships/hyperlink" Target="mailto:richard.houlston@icr.ac.uk" TargetMode="External"/><Relationship Id="rId120" Type="http://schemas.openxmlformats.org/officeDocument/2006/relationships/hyperlink" Target="mailto:richard.houlston@icr.ac.uk" TargetMode="External"/><Relationship Id="rId125" Type="http://schemas.openxmlformats.org/officeDocument/2006/relationships/hyperlink" Target="mailto:richard.houlston@icr.ac.uk" TargetMode="External"/><Relationship Id="rId7" Type="http://schemas.openxmlformats.org/officeDocument/2006/relationships/hyperlink" Target="mailto:Puya%20Gharahkhani%20(Puya.Gharahkhani@qimrberghofer.edu.au),&#160;QIMR%20Berghofer%20Medical%20Research%20Institute,%20Brisbane,%20QLD,%20Australia" TargetMode="External"/><Relationship Id="rId71" Type="http://schemas.openxmlformats.org/officeDocument/2006/relationships/hyperlink" Target="mailto:Raquel%20Granell,%20School%20of%20Social%20and%20Community%20Medicine,%20University%20of%20Bristol,%20Bristol,%20United%20Kingdom,%20raquel.granell@bristol.ac.uk" TargetMode="External"/><Relationship Id="rId92" Type="http://schemas.openxmlformats.org/officeDocument/2006/relationships/hyperlink" Target="Qi%20Guo,%20Cardiovascular%20Epidemiology%20Unit,%20Department%20of%20Public%20Health%20and%20Primary%20Care,%20University%20of%20Cambridge,%20Strangeways%20Research%20Laboratory,%20Worts%20Causeway,%20Cambridge%20CB1%208RN,%20UK.%20E-mail:%20qg209@medschl.cam.ac.uk" TargetMode="External"/><Relationship Id="rId2" Type="http://schemas.openxmlformats.org/officeDocument/2006/relationships/hyperlink" Target="mailto:Raquel%20Granell,%20School%20of%20Social%20and%20Community%20Medicine,%20University%20of%20Bristol,%20Bristol,%20United%20Kingdom,%20raquel.granell@bristol.ac.uk" TargetMode="External"/><Relationship Id="rId29" Type="http://schemas.openxmlformats.org/officeDocument/2006/relationships/hyperlink" Target="mailto:Raquel%20Granell,%20School%20of%20Social%20and%20Community%20Medicine,%20University%20of%20Bristol,%20Bristol,%20United%20Kingdom,%20raquel.granell@bristol.ac.uk" TargetMode="External"/><Relationship Id="rId24" Type="http://schemas.openxmlformats.org/officeDocument/2006/relationships/hyperlink" Target="mailto:Raquel%20Granell,%20School%20of%20Social%20and%20Community%20Medicine,%20University%20of%20Bristol,%20Bristol,%20United%20Kingdom,%20raquel.granell@bristol.ac.uk" TargetMode="External"/><Relationship Id="rId40" Type="http://schemas.openxmlformats.org/officeDocument/2006/relationships/hyperlink" Target="mailto:Raquel%20Granell,%20School%20of%20Social%20and%20Community%20Medicine,%20University%20of%20Bristol,%20Bristol,%20United%20Kingdom,%20raquel.granell@bristol.ac.uk" TargetMode="External"/><Relationship Id="rId45" Type="http://schemas.openxmlformats.org/officeDocument/2006/relationships/hyperlink" Target="mailto:Raquel%20Granell,%20School%20of%20Social%20and%20Community%20Medicine,%20University%20of%20Bristol,%20Bristol,%20United%20Kingdom,%20raquel.granell@bristol.ac.uk" TargetMode="External"/><Relationship Id="rId66" Type="http://schemas.openxmlformats.org/officeDocument/2006/relationships/hyperlink" Target="mailto:Raquel%20Granell,%20School%20of%20Social%20and%20Community%20Medicine,%20University%20of%20Bristol,%20Bristol,%20United%20Kingdom,%20raquel.granell@bristol.ac.uk" TargetMode="External"/><Relationship Id="rId87" Type="http://schemas.openxmlformats.org/officeDocument/2006/relationships/hyperlink" Target="mailto:Raquel%20Granell,%20School%20of%20Social%20and%20Community%20Medicine,%20University%20of%20Bristol,%20Bristol,%20United%20Kingdom,%20raquel.granell@bristol.ac.uk" TargetMode="External"/><Relationship Id="rId110" Type="http://schemas.openxmlformats.org/officeDocument/2006/relationships/hyperlink" Target="mailto:richard.houlston@icr.ac.uk" TargetMode="External"/><Relationship Id="rId115" Type="http://schemas.openxmlformats.org/officeDocument/2006/relationships/hyperlink" Target="mailto:richard.houlston@icr.ac.uk" TargetMode="External"/><Relationship Id="rId131" Type="http://schemas.openxmlformats.org/officeDocument/2006/relationships/hyperlink" Target="mailto:sk718@medschl.cam.ac.uk" TargetMode="External"/><Relationship Id="rId136" Type="http://schemas.openxmlformats.org/officeDocument/2006/relationships/printerSettings" Target="../printerSettings/printerSettings7.bin"/><Relationship Id="rId61" Type="http://schemas.openxmlformats.org/officeDocument/2006/relationships/hyperlink" Target="mailto:Raquel%20Granell,%20School%20of%20Social%20and%20Community%20Medicine,%20University%20of%20Bristol,%20Bristol,%20United%20Kingdom,%20raquel.granell@bristol.ac.uk" TargetMode="External"/><Relationship Id="rId82" Type="http://schemas.openxmlformats.org/officeDocument/2006/relationships/hyperlink" Target="mailto:Raquel%20Granell,%20School%20of%20Social%20and%20Community%20Medicine,%20University%20of%20Bristol,%20Bristol,%20United%20Kingdom,%20raquel.granell@bristol.ac.uk" TargetMode="External"/><Relationship Id="rId19" Type="http://schemas.openxmlformats.org/officeDocument/2006/relationships/hyperlink" Target="mailto:Puya%20Gharahkhani%20(Puya.Gharahkhani@qimrberghofer.edu.au),&#160;QIMR%20Berghofer%20Medical%20Research%20Institute,%20Brisbane,%20QLD,%20Australia" TargetMode="External"/><Relationship Id="rId14" Type="http://schemas.openxmlformats.org/officeDocument/2006/relationships/hyperlink" Target="mailto:Puya%20Gharahkhani%20(Puya.Gharahkhani@qimrberghofer.edu.au),&#160;QIMR%20Berghofer%20Medical%20Research%20Institute,%20Brisbane,%20QLD,%20Australia" TargetMode="External"/><Relationship Id="rId30" Type="http://schemas.openxmlformats.org/officeDocument/2006/relationships/hyperlink" Target="mailto:Raquel%20Granell,%20School%20of%20Social%20and%20Community%20Medicine,%20University%20of%20Bristol,%20Bristol,%20United%20Kingdom,%20raquel.granell@bristol.ac.uk" TargetMode="External"/><Relationship Id="rId35" Type="http://schemas.openxmlformats.org/officeDocument/2006/relationships/hyperlink" Target="mailto:Raquel%20Granell,%20School%20of%20Social%20and%20Community%20Medicine,%20University%20of%20Bristol,%20Bristol,%20United%20Kingdom,%20raquel.granell@bristol.ac.uk" TargetMode="External"/><Relationship Id="rId56" Type="http://schemas.openxmlformats.org/officeDocument/2006/relationships/hyperlink" Target="mailto:Raquel%20Granell,%20School%20of%20Social%20and%20Community%20Medicine,%20University%20of%20Bristol,%20Bristol,%20United%20Kingdom,%20raquel.granell@bristol.ac.uk" TargetMode="External"/><Relationship Id="rId77" Type="http://schemas.openxmlformats.org/officeDocument/2006/relationships/hyperlink" Target="mailto:Raquel%20Granell,%20School%20of%20Social%20and%20Community%20Medicine,%20University%20of%20Bristol,%20Bristol,%20United%20Kingdom,%20raquel.granell@bristol.ac.uk" TargetMode="External"/><Relationship Id="rId100" Type="http://schemas.openxmlformats.org/officeDocument/2006/relationships/hyperlink" Target="mailto:richard.houlston@icr.ac.uk" TargetMode="External"/><Relationship Id="rId105" Type="http://schemas.openxmlformats.org/officeDocument/2006/relationships/hyperlink" Target="mailto:richard.houlston@icr.ac.uk" TargetMode="External"/><Relationship Id="rId126" Type="http://schemas.openxmlformats.org/officeDocument/2006/relationships/hyperlink" Target="mailto:richard.houlston@icr.ac.uk" TargetMode="External"/><Relationship Id="rId8" Type="http://schemas.openxmlformats.org/officeDocument/2006/relationships/hyperlink" Target="mailto:Puya%20Gharahkhani%20(Puya.Gharahkhani@qimrberghofer.edu.au),&#160;QIMR%20Berghofer%20Medical%20Research%20Institute,%20Brisbane,%20QLD,%20Australia" TargetMode="External"/><Relationship Id="rId51" Type="http://schemas.openxmlformats.org/officeDocument/2006/relationships/hyperlink" Target="mailto:Raquel%20Granell,%20School%20of%20Social%20and%20Community%20Medicine,%20University%20of%20Bristol,%20Bristol,%20United%20Kingdom,%20raquel.granell@bristol.ac.uk" TargetMode="External"/><Relationship Id="rId72" Type="http://schemas.openxmlformats.org/officeDocument/2006/relationships/hyperlink" Target="mailto:Raquel%20Granell,%20School%20of%20Social%20and%20Community%20Medicine,%20University%20of%20Bristol,%20Bristol,%20United%20Kingdom,%20raquel.granell@bristol.ac.uk" TargetMode="External"/><Relationship Id="rId93" Type="http://schemas.openxmlformats.org/officeDocument/2006/relationships/hyperlink" Target="Qi%20Guo,%20Cardiovascular%20Epidemiology%20Unit,%20Department%20of%20Public%20Health%20and%20Primary%20Care,%20University%20of%20Cambridge,%20Strangeways%20Research%20Laboratory,%20Worts%20Causeway,%20Cambridge%20CB1%208RN,%20UK.%20E-mail:%20qg209@medschl.cam.ac.uk" TargetMode="External"/><Relationship Id="rId98" Type="http://schemas.openxmlformats.org/officeDocument/2006/relationships/hyperlink" Target="mailto:richard.houlston@icr.ac.uk" TargetMode="External"/><Relationship Id="rId121" Type="http://schemas.openxmlformats.org/officeDocument/2006/relationships/hyperlink" Target="mailto:richard.houlston@icr.ac.uk" TargetMode="External"/><Relationship Id="rId3" Type="http://schemas.openxmlformats.org/officeDocument/2006/relationships/hyperlink" Target="Qi%20Guo,%20Cardiovascular%20Epidemiology%20Unit,%20Department%20of%20Public%20Health%20and%20Primary%20Care,%20University%20of%20Cambridge,%20Strangeways%20Research%20Laboratory,%20Worts%20Causeway,%20Cambridge%20CB1%208RN,%20UK.%20E-mail:%20qg209@medschl.cam.ac.uk" TargetMode="External"/><Relationship Id="rId25" Type="http://schemas.openxmlformats.org/officeDocument/2006/relationships/hyperlink" Target="mailto:Raquel%20Granell,%20School%20of%20Social%20and%20Community%20Medicine,%20University%20of%20Bristol,%20Bristol,%20United%20Kingdom,%20raquel.granell@bristol.ac.uk" TargetMode="External"/><Relationship Id="rId46" Type="http://schemas.openxmlformats.org/officeDocument/2006/relationships/hyperlink" Target="mailto:Raquel%20Granell,%20School%20of%20Social%20and%20Community%20Medicine,%20University%20of%20Bristol,%20Bristol,%20United%20Kingdom,%20raquel.granell@bristol.ac.uk" TargetMode="External"/><Relationship Id="rId67" Type="http://schemas.openxmlformats.org/officeDocument/2006/relationships/hyperlink" Target="mailto:Raquel%20Granell,%20School%20of%20Social%20and%20Community%20Medicine,%20University%20of%20Bristol,%20Bristol,%20United%20Kingdom,%20raquel.granell@bristol.ac.uk" TargetMode="External"/><Relationship Id="rId116" Type="http://schemas.openxmlformats.org/officeDocument/2006/relationships/hyperlink" Target="mailto:richard.houlston@icr.ac.uk" TargetMode="External"/><Relationship Id="rId20" Type="http://schemas.openxmlformats.org/officeDocument/2006/relationships/hyperlink" Target="mailto:Puya%20Gharahkhani%20(Puya.Gharahkhani@qimrberghofer.edu.au),&#160;QIMR%20Berghofer%20Medical%20Research%20Institute,%20Brisbane,%20QLD,%20Australia" TargetMode="External"/><Relationship Id="rId41" Type="http://schemas.openxmlformats.org/officeDocument/2006/relationships/hyperlink" Target="mailto:Raquel%20Granell,%20School%20of%20Social%20and%20Community%20Medicine,%20University%20of%20Bristol,%20Bristol,%20United%20Kingdom,%20raquel.granell@bristol.ac.uk" TargetMode="External"/><Relationship Id="rId62" Type="http://schemas.openxmlformats.org/officeDocument/2006/relationships/hyperlink" Target="mailto:Raquel%20Granell,%20School%20of%20Social%20and%20Community%20Medicine,%20University%20of%20Bristol,%20Bristol,%20United%20Kingdom,%20raquel.granell@bristol.ac.uk" TargetMode="External"/><Relationship Id="rId83" Type="http://schemas.openxmlformats.org/officeDocument/2006/relationships/hyperlink" Target="mailto:Raquel%20Granell,%20School%20of%20Social%20and%20Community%20Medicine,%20University%20of%20Bristol,%20Bristol,%20United%20Kingdom,%20raquel.granell@bristol.ac.uk" TargetMode="External"/><Relationship Id="rId88" Type="http://schemas.openxmlformats.org/officeDocument/2006/relationships/hyperlink" Target="mailto:Wei%20Zheng,%20Division%20of%20Epidemiology,%20Department%20of%20Medicine,%20Vanderbilt-Ingram%20Cancer%20Center,%20Vanderbilt%20University%20School%20of%20Medicine,%20Nashville,%20Tennessee,%20United%20States%20of%20America,%20wei.zheng@vanderbilt.edu" TargetMode="External"/><Relationship Id="rId111" Type="http://schemas.openxmlformats.org/officeDocument/2006/relationships/hyperlink" Target="mailto:richard.houlston@icr.ac.uk" TargetMode="External"/><Relationship Id="rId132" Type="http://schemas.openxmlformats.org/officeDocument/2006/relationships/hyperlink" Target="mailto:Wei%20Zheng,%20Division%20of%20Epidemiology,%20Department%20of%20Medicine,%20Vanderbilt-Ingram%20Cancer%20Center,%20Vanderbilt%20University%20School%20of%20Medicine,%20Nashville,%20Tennessee,%20United%20States%20of%20America,%20wei.zheng@vanderbilt.edu" TargetMode="External"/><Relationship Id="rId15" Type="http://schemas.openxmlformats.org/officeDocument/2006/relationships/hyperlink" Target="mailto:Puya%20Gharahkhani%20(Puya.Gharahkhani@qimrberghofer.edu.au),&#160;QIMR%20Berghofer%20Medical%20Research%20Institute,%20Brisbane,%20QLD,%20Australia" TargetMode="External"/><Relationship Id="rId36" Type="http://schemas.openxmlformats.org/officeDocument/2006/relationships/hyperlink" Target="mailto:Raquel%20Granell,%20School%20of%20Social%20and%20Community%20Medicine,%20University%20of%20Bristol,%20Bristol,%20United%20Kingdom,%20raquel.granell@bristol.ac.uk" TargetMode="External"/><Relationship Id="rId57" Type="http://schemas.openxmlformats.org/officeDocument/2006/relationships/hyperlink" Target="mailto:Raquel%20Granell,%20School%20of%20Social%20and%20Community%20Medicine,%20University%20of%20Bristol,%20Bristol,%20United%20Kingdom,%20raquel.granell@bristol.ac.uk" TargetMode="External"/><Relationship Id="rId106" Type="http://schemas.openxmlformats.org/officeDocument/2006/relationships/hyperlink" Target="mailto:richard.houlston@icr.ac.uk" TargetMode="External"/><Relationship Id="rId127" Type="http://schemas.openxmlformats.org/officeDocument/2006/relationships/hyperlink" Target="mailto:sk718@medschl.cam.ac.uk" TargetMode="External"/><Relationship Id="rId10" Type="http://schemas.openxmlformats.org/officeDocument/2006/relationships/hyperlink" Target="mailto:Puya%20Gharahkhani%20(Puya.Gharahkhani@qimrberghofer.edu.au),&#160;QIMR%20Berghofer%20Medical%20Research%20Institute,%20Brisbane,%20QLD,%20Australia" TargetMode="External"/><Relationship Id="rId31" Type="http://schemas.openxmlformats.org/officeDocument/2006/relationships/hyperlink" Target="mailto:Raquel%20Granell,%20School%20of%20Social%20and%20Community%20Medicine,%20University%20of%20Bristol,%20Bristol,%20United%20Kingdom,%20raquel.granell@bristol.ac.uk" TargetMode="External"/><Relationship Id="rId52" Type="http://schemas.openxmlformats.org/officeDocument/2006/relationships/hyperlink" Target="mailto:Raquel%20Granell,%20School%20of%20Social%20and%20Community%20Medicine,%20University%20of%20Bristol,%20Bristol,%20United%20Kingdom,%20raquel.granell@bristol.ac.uk" TargetMode="External"/><Relationship Id="rId73" Type="http://schemas.openxmlformats.org/officeDocument/2006/relationships/hyperlink" Target="mailto:Raquel%20Granell,%20School%20of%20Social%20and%20Community%20Medicine,%20University%20of%20Bristol,%20Bristol,%20United%20Kingdom,%20raquel.granell@bristol.ac.uk" TargetMode="External"/><Relationship Id="rId78" Type="http://schemas.openxmlformats.org/officeDocument/2006/relationships/hyperlink" Target="mailto:Raquel%20Granell,%20School%20of%20Social%20and%20Community%20Medicine,%20University%20of%20Bristol,%20Bristol,%20United%20Kingdom,%20raquel.granell@bristol.ac.uk" TargetMode="External"/><Relationship Id="rId94" Type="http://schemas.openxmlformats.org/officeDocument/2006/relationships/hyperlink" Target="mailto:fernandophartwig@gmail.com" TargetMode="External"/><Relationship Id="rId99" Type="http://schemas.openxmlformats.org/officeDocument/2006/relationships/hyperlink" Target="mailto:richard.houlston@icr.ac.uk" TargetMode="External"/><Relationship Id="rId101" Type="http://schemas.openxmlformats.org/officeDocument/2006/relationships/hyperlink" Target="mailto:richard.houlston@icr.ac.uk" TargetMode="External"/><Relationship Id="rId122" Type="http://schemas.openxmlformats.org/officeDocument/2006/relationships/hyperlink" Target="mailto:richard.houlston@icr.ac.uk" TargetMode="External"/><Relationship Id="rId4" Type="http://schemas.openxmlformats.org/officeDocument/2006/relationships/hyperlink" Target="mailto:Siddhartha%20P.%20Kar,%20sk718@medschl.cam.ac.uk" TargetMode="External"/><Relationship Id="rId9" Type="http://schemas.openxmlformats.org/officeDocument/2006/relationships/hyperlink" Target="mailto:Puya%20Gharahkhani%20(Puya.Gharahkhani@qimrberghofer.edu.au),&#160;QIMR%20Berghofer%20Medical%20Research%20Institute,%20Brisbane,%20QLD,%20Australia" TargetMode="External"/><Relationship Id="rId26" Type="http://schemas.openxmlformats.org/officeDocument/2006/relationships/hyperlink" Target="mailto:Raquel%20Granell,%20School%20of%20Social%20and%20Community%20Medicine,%20University%20of%20Bristol,%20Bristol,%20United%20Kingdom,%20raquel.granell@bristol.ac.uk" TargetMode="External"/><Relationship Id="rId47" Type="http://schemas.openxmlformats.org/officeDocument/2006/relationships/hyperlink" Target="mailto:Raquel%20Granell,%20School%20of%20Social%20and%20Community%20Medicine,%20University%20of%20Bristol,%20Bristol,%20United%20Kingdom,%20raquel.granell@bristol.ac.uk" TargetMode="External"/><Relationship Id="rId68" Type="http://schemas.openxmlformats.org/officeDocument/2006/relationships/hyperlink" Target="mailto:Raquel%20Granell,%20School%20of%20Social%20and%20Community%20Medicine,%20University%20of%20Bristol,%20Bristol,%20United%20Kingdom,%20raquel.granell@bristol.ac.uk" TargetMode="External"/><Relationship Id="rId89" Type="http://schemas.openxmlformats.org/officeDocument/2006/relationships/hyperlink" Target="Qi%20Guo,%20Cardiovascular%20Epidemiology%20Unit,%20Department%20of%20Public%20Health%20and%20Primary%20Care,%20University%20of%20Cambridge,%20Strangeways%20Research%20Laboratory,%20Worts%20Causeway,%20Cambridge%20CB1%208RN,%20UK.%20E-mail:%20qg209@medschl.cam.ac.uk" TargetMode="External"/><Relationship Id="rId112" Type="http://schemas.openxmlformats.org/officeDocument/2006/relationships/hyperlink" Target="mailto:richard.houlston@icr.ac.uk" TargetMode="External"/><Relationship Id="rId133" Type="http://schemas.openxmlformats.org/officeDocument/2006/relationships/hyperlink" Target="mailto:Emmanuelle%20Waubant,%20emmanuelle.waubant@ucsf.edu" TargetMode="External"/></Relationships>
</file>

<file path=xl/worksheets/_rels/sheet9.xml.rels><?xml version="1.0" encoding="UTF-8" standalone="yes"?>
<Relationships xmlns="http://schemas.openxmlformats.org/package/2006/relationships"><Relationship Id="rId8" Type="http://schemas.openxmlformats.org/officeDocument/2006/relationships/hyperlink" Target="mailto:Marianne.Benn@regionh.dk." TargetMode="External"/><Relationship Id="rId13" Type="http://schemas.openxmlformats.org/officeDocument/2006/relationships/hyperlink" Target="mailto:pcrane@uw.edu" TargetMode="External"/><Relationship Id="rId3" Type="http://schemas.openxmlformats.org/officeDocument/2006/relationships/hyperlink" Target="mailto:Susanna.Larsson@ki.se" TargetMode="External"/><Relationship Id="rId7" Type="http://schemas.openxmlformats.org/officeDocument/2006/relationships/hyperlink" Target="mailto:anne.tybjaerg.hansen@regionh.dk" TargetMode="External"/><Relationship Id="rId12" Type="http://schemas.openxmlformats.org/officeDocument/2006/relationships/hyperlink" Target="mailto:pcrane@uw.edu" TargetMode="External"/><Relationship Id="rId2" Type="http://schemas.openxmlformats.org/officeDocument/2006/relationships/hyperlink" Target="mailto:boerge.nordestgaard@regionh.dk" TargetMode="External"/><Relationship Id="rId1" Type="http://schemas.openxmlformats.org/officeDocument/2006/relationships/hyperlink" Target="mailto:boerge.nordestgaard@regionh.dk" TargetMode="External"/><Relationship Id="rId6" Type="http://schemas.openxmlformats.org/officeDocument/2006/relationships/hyperlink" Target="mailto:Susanna.Larsson@ki.se" TargetMode="External"/><Relationship Id="rId11" Type="http://schemas.openxmlformats.org/officeDocument/2006/relationships/hyperlink" Target="mailto:pcrane@uw.edu" TargetMode="External"/><Relationship Id="rId5" Type="http://schemas.openxmlformats.org/officeDocument/2006/relationships/hyperlink" Target="mailto:Susanna.Larsson@ki.se" TargetMode="External"/><Relationship Id="rId15" Type="http://schemas.openxmlformats.org/officeDocument/2006/relationships/printerSettings" Target="../printerSettings/printerSettings8.bin"/><Relationship Id="rId10" Type="http://schemas.openxmlformats.org/officeDocument/2006/relationships/hyperlink" Target="mailto:pcrane@uw.edu" TargetMode="External"/><Relationship Id="rId4" Type="http://schemas.openxmlformats.org/officeDocument/2006/relationships/hyperlink" Target="mailto:Susanna.Larsson@ki.se" TargetMode="External"/><Relationship Id="rId9" Type="http://schemas.openxmlformats.org/officeDocument/2006/relationships/hyperlink" Target="mailto:Marianne.Benn@regionh.dk." TargetMode="External"/><Relationship Id="rId14" Type="http://schemas.openxmlformats.org/officeDocument/2006/relationships/hyperlink" Target="mailto:pcrane@uw.edu" TargetMode="External"/></Relationships>
</file>

<file path=xl/worksheets/_rels/sheet10.xml.rels><?xml version="1.0" encoding="UTF-8" standalone="yes"?>
<Relationships xmlns="http://schemas.openxmlformats.org/package/2006/relationships"><Relationship Id="rId8" Type="http://schemas.openxmlformats.org/officeDocument/2006/relationships/hyperlink" Target="mailto:Robert.Scott@mrc-epid.cam.ac.uk" TargetMode="External"/><Relationship Id="rId13" Type="http://schemas.openxmlformats.org/officeDocument/2006/relationships/hyperlink" Target="mailto:yokada@sg.med.osaka-u.ac.jp" TargetMode="External"/><Relationship Id="rId18" Type="http://schemas.openxmlformats.org/officeDocument/2006/relationships/hyperlink" Target="mailto:nilanjan@jhu.edu" TargetMode="External"/><Relationship Id="rId3" Type="http://schemas.openxmlformats.org/officeDocument/2006/relationships/hyperlink" Target="https://doi.org/10.1016/j.jid.2018.11.023" TargetMode="External"/><Relationship Id="rId21" Type="http://schemas.openxmlformats.org/officeDocument/2006/relationships/hyperlink" Target="mailto:nilanjan@jhu.edu" TargetMode="External"/><Relationship Id="rId7" Type="http://schemas.openxmlformats.org/officeDocument/2006/relationships/hyperlink" Target="mailto:*%20Robert.Scott@mrc-epid.cam.ac.uk" TargetMode="External"/><Relationship Id="rId12" Type="http://schemas.openxmlformats.org/officeDocument/2006/relationships/hyperlink" Target="mailto:yokada@sg.med.osaka-u.ac.jp" TargetMode="External"/><Relationship Id="rId17" Type="http://schemas.openxmlformats.org/officeDocument/2006/relationships/hyperlink" Target="mailto:dhuo@health.bsd.uchicago.edu" TargetMode="External"/><Relationship Id="rId25" Type="http://schemas.openxmlformats.org/officeDocument/2006/relationships/printerSettings" Target="../printerSettings/printerSettings9.bin"/><Relationship Id="rId2" Type="http://schemas.openxmlformats.org/officeDocument/2006/relationships/hyperlink" Target="mailto:n.wood@ucl.ac.uk" TargetMode="External"/><Relationship Id="rId16" Type="http://schemas.openxmlformats.org/officeDocument/2006/relationships/hyperlink" Target="mailto:nilanjan@jhu.edu" TargetMode="External"/><Relationship Id="rId20" Type="http://schemas.openxmlformats.org/officeDocument/2006/relationships/hyperlink" Target="mailto:nilanjan@jhu.edu" TargetMode="External"/><Relationship Id="rId1" Type="http://schemas.openxmlformats.org/officeDocument/2006/relationships/hyperlink" Target="https://doi.org/10.1016/j.jid.2018.11.023" TargetMode="External"/><Relationship Id="rId6" Type="http://schemas.openxmlformats.org/officeDocument/2006/relationships/hyperlink" Target="mailto:mervi.oikonen@utu.fi" TargetMode="External"/><Relationship Id="rId11" Type="http://schemas.openxmlformats.org/officeDocument/2006/relationships/hyperlink" Target="mailto:Amanda.Spurdle@qimrberghofer.edu.au" TargetMode="External"/><Relationship Id="rId24" Type="http://schemas.openxmlformats.org/officeDocument/2006/relationships/hyperlink" Target="mailto:dhuo@health.bsd.uchicago.edu" TargetMode="External"/><Relationship Id="rId5" Type="http://schemas.openxmlformats.org/officeDocument/2006/relationships/hyperlink" Target="mailto:mervi.oikonen@utu.fi" TargetMode="External"/><Relationship Id="rId15" Type="http://schemas.openxmlformats.org/officeDocument/2006/relationships/hyperlink" Target="mailto:n.j.timpson@bristol.ac.uk" TargetMode="External"/><Relationship Id="rId23" Type="http://schemas.openxmlformats.org/officeDocument/2006/relationships/hyperlink" Target="mailto:dhuo@health.bsd.uchicago.edu" TargetMode="External"/><Relationship Id="rId10" Type="http://schemas.openxmlformats.org/officeDocument/2006/relationships/hyperlink" Target="mailto:Amanda.Spurdle@qimrberghofer.edu.au" TargetMode="External"/><Relationship Id="rId19" Type="http://schemas.openxmlformats.org/officeDocument/2006/relationships/hyperlink" Target="mailto:nilanjan@jhu.edu" TargetMode="External"/><Relationship Id="rId4" Type="http://schemas.openxmlformats.org/officeDocument/2006/relationships/hyperlink" Target="mailto:mervi.oikonen@utu.fi" TargetMode="External"/><Relationship Id="rId9" Type="http://schemas.openxmlformats.org/officeDocument/2006/relationships/hyperlink" Target="mailto:Amanda.Spurdle@qimrberghofer.edu.au" TargetMode="External"/><Relationship Id="rId14" Type="http://schemas.openxmlformats.org/officeDocument/2006/relationships/hyperlink" Target="mailto:n.j.timpson@bristol.ac.uk" TargetMode="External"/><Relationship Id="rId22" Type="http://schemas.openxmlformats.org/officeDocument/2006/relationships/hyperlink" Target="mailto:nilanjan@jhu.edu" TargetMode="Externa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117" Type="http://schemas.openxmlformats.org/officeDocument/2006/relationships/hyperlink" Target="mailto:Kaitlin.Wade@bristol.ac.uk" TargetMode="External"/><Relationship Id="rId21" Type="http://schemas.openxmlformats.org/officeDocument/2006/relationships/hyperlink" Target="mailto:athrift@fhcrc.org" TargetMode="External"/><Relationship Id="rId42" Type="http://schemas.openxmlformats.org/officeDocument/2006/relationships/hyperlink" Target="mailto:eriking@stanford.edu" TargetMode="External"/><Relationship Id="rId63" Type="http://schemas.openxmlformats.org/officeDocument/2006/relationships/hyperlink" Target="mailto:jcflorez@partners.org" TargetMode="External"/><Relationship Id="rId84" Type="http://schemas.openxmlformats.org/officeDocument/2006/relationships/hyperlink" Target="mailto:T.M.Frayling@exeter.ac.uk" TargetMode="External"/><Relationship Id="rId16" Type="http://schemas.openxmlformats.org/officeDocument/2006/relationships/hyperlink" Target="mailto:amy.taylor@bristol.ac.uk" TargetMode="External"/><Relationship Id="rId107" Type="http://schemas.openxmlformats.org/officeDocument/2006/relationships/hyperlink" Target="mailto:Elina.Hypponen@unisa.edu.au" TargetMode="External"/><Relationship Id="rId11" Type="http://schemas.openxmlformats.org/officeDocument/2006/relationships/hyperlink" Target="mailto:amy.taylor@bristol.ac.uk" TargetMode="External"/><Relationship Id="rId32" Type="http://schemas.openxmlformats.org/officeDocument/2006/relationships/hyperlink" Target="mailto:aaron.thrift@bcm.edu" TargetMode="External"/><Relationship Id="rId37" Type="http://schemas.openxmlformats.org/officeDocument/2006/relationships/hyperlink" Target="mailto:aaron.thrift@bcm.edu" TargetMode="External"/><Relationship Id="rId53" Type="http://schemas.openxmlformats.org/officeDocument/2006/relationships/hyperlink" Target="mailto:Jon.Tobias@bristol.ac.uk" TargetMode="External"/><Relationship Id="rId58" Type="http://schemas.openxmlformats.org/officeDocument/2006/relationships/hyperlink" Target="mailto:Jon.Tobias@bristol.ac.uk" TargetMode="External"/><Relationship Id="rId74" Type="http://schemas.openxmlformats.org/officeDocument/2006/relationships/hyperlink" Target="mailto:r.freathy@ex.ac.uk" TargetMode="External"/><Relationship Id="rId79" Type="http://schemas.openxmlformats.org/officeDocument/2006/relationships/hyperlink" Target="mailto:T.M.Frayling@exeter.ac.uk" TargetMode="External"/><Relationship Id="rId102" Type="http://schemas.openxmlformats.org/officeDocument/2006/relationships/hyperlink" Target="mailto:Elina.Hypponen@unisa.edu.au" TargetMode="External"/><Relationship Id="rId123" Type="http://schemas.openxmlformats.org/officeDocument/2006/relationships/hyperlink" Target="mailto:alex.cornish@icr.ac.uk" TargetMode="External"/><Relationship Id="rId128" Type="http://schemas.openxmlformats.org/officeDocument/2006/relationships/hyperlink" Target="mailto:ij.m.ruigrok@umcutrecht.nl" TargetMode="External"/><Relationship Id="rId5" Type="http://schemas.openxmlformats.org/officeDocument/2006/relationships/hyperlink" Target="mailto:amy.taylor@bristol.ac.uk" TargetMode="External"/><Relationship Id="rId90" Type="http://schemas.openxmlformats.org/officeDocument/2006/relationships/hyperlink" Target="mailto:T.M.Frayling@exeter.ac.uk" TargetMode="External"/><Relationship Id="rId95" Type="http://schemas.openxmlformats.org/officeDocument/2006/relationships/hyperlink" Target="mailto:Elina.Hypponen@unisa.edu.au" TargetMode="External"/><Relationship Id="rId22" Type="http://schemas.openxmlformats.org/officeDocument/2006/relationships/hyperlink" Target="mailto:athrift@fhcrc.org" TargetMode="External"/><Relationship Id="rId27" Type="http://schemas.openxmlformats.org/officeDocument/2006/relationships/hyperlink" Target="mailto:athrift@fhcrc.org" TargetMode="External"/><Relationship Id="rId43" Type="http://schemas.openxmlformats.org/officeDocument/2006/relationships/hyperlink" Target="mailto:eriking@stanford.edu" TargetMode="External"/><Relationship Id="rId48" Type="http://schemas.openxmlformats.org/officeDocument/2006/relationships/hyperlink" Target="mailto:eriking@stanford.edu" TargetMode="External"/><Relationship Id="rId64" Type="http://schemas.openxmlformats.org/officeDocument/2006/relationships/hyperlink" Target="mailto:jcflorez@partners.org" TargetMode="External"/><Relationship Id="rId69" Type="http://schemas.openxmlformats.org/officeDocument/2006/relationships/hyperlink" Target="mailto:jcflorez@partners.org" TargetMode="External"/><Relationship Id="rId113" Type="http://schemas.openxmlformats.org/officeDocument/2006/relationships/hyperlink" Target="mailto:Kaitlin.Wade@bristol.ac.uk" TargetMode="External"/><Relationship Id="rId118" Type="http://schemas.openxmlformats.org/officeDocument/2006/relationships/hyperlink" Target="mailto:Kaitlin.Wade@bristol.ac.uk" TargetMode="External"/><Relationship Id="rId134" Type="http://schemas.openxmlformats.org/officeDocument/2006/relationships/printerSettings" Target="../printerSettings/printerSettings11.bin"/><Relationship Id="rId80" Type="http://schemas.openxmlformats.org/officeDocument/2006/relationships/hyperlink" Target="mailto:T.M.Frayling@exeter.ac.uk" TargetMode="External"/><Relationship Id="rId85" Type="http://schemas.openxmlformats.org/officeDocument/2006/relationships/hyperlink" Target="mailto:T.M.Frayling@exeter.ac.uk" TargetMode="External"/><Relationship Id="rId12" Type="http://schemas.openxmlformats.org/officeDocument/2006/relationships/hyperlink" Target="mailto:amy.taylor@bristol.ac.uk" TargetMode="External"/><Relationship Id="rId17" Type="http://schemas.openxmlformats.org/officeDocument/2006/relationships/hyperlink" Target="mailto:amy.taylor@bristol.ac.uk" TargetMode="External"/><Relationship Id="rId33" Type="http://schemas.openxmlformats.org/officeDocument/2006/relationships/hyperlink" Target="mailto:aaron.thrift@bcm.edu" TargetMode="External"/><Relationship Id="rId38" Type="http://schemas.openxmlformats.org/officeDocument/2006/relationships/hyperlink" Target="mailto:aaron.thrift@bcm.edu" TargetMode="External"/><Relationship Id="rId59" Type="http://schemas.openxmlformats.org/officeDocument/2006/relationships/hyperlink" Target="mailto:Jon.Tobias@bristol.ac.uk" TargetMode="External"/><Relationship Id="rId103" Type="http://schemas.openxmlformats.org/officeDocument/2006/relationships/hyperlink" Target="mailto:Elina.Hypponen@unisa.edu.au" TargetMode="External"/><Relationship Id="rId108" Type="http://schemas.openxmlformats.org/officeDocument/2006/relationships/hyperlink" Target="mailto:Elina.Hypponen@unisa.edu.au" TargetMode="External"/><Relationship Id="rId124" Type="http://schemas.openxmlformats.org/officeDocument/2006/relationships/hyperlink" Target="mailto:alex.cornish@icr.ac.uk" TargetMode="External"/><Relationship Id="rId129" Type="http://schemas.openxmlformats.org/officeDocument/2006/relationships/hyperlink" Target="mailto:sb452@medschl.cam.ac.uk" TargetMode="External"/><Relationship Id="rId54" Type="http://schemas.openxmlformats.org/officeDocument/2006/relationships/hyperlink" Target="mailto:Jon.Tobias@bristol.ac.uk" TargetMode="External"/><Relationship Id="rId70" Type="http://schemas.openxmlformats.org/officeDocument/2006/relationships/hyperlink" Target="mailto:jcflorez@partners.org" TargetMode="External"/><Relationship Id="rId75" Type="http://schemas.openxmlformats.org/officeDocument/2006/relationships/hyperlink" Target="mailto:r.freathy@ex.ac.uk" TargetMode="External"/><Relationship Id="rId91" Type="http://schemas.openxmlformats.org/officeDocument/2006/relationships/hyperlink" Target="mailto:Elina.Hypponen@unisa.edu.au" TargetMode="External"/><Relationship Id="rId96" Type="http://schemas.openxmlformats.org/officeDocument/2006/relationships/hyperlink" Target="mailto:Elina.Hypponen@unisa.edu.au" TargetMode="External"/><Relationship Id="rId1" Type="http://schemas.openxmlformats.org/officeDocument/2006/relationships/hyperlink" Target="mailto:amy.taylor@bristol.ac.uk" TargetMode="External"/><Relationship Id="rId6" Type="http://schemas.openxmlformats.org/officeDocument/2006/relationships/hyperlink" Target="mailto:amy.taylor@bristol.ac.uk" TargetMode="External"/><Relationship Id="rId23" Type="http://schemas.openxmlformats.org/officeDocument/2006/relationships/hyperlink" Target="mailto:athrift@fhcrc.org" TargetMode="External"/><Relationship Id="rId28" Type="http://schemas.openxmlformats.org/officeDocument/2006/relationships/hyperlink" Target="mailto:athrift@fhcrc.org" TargetMode="External"/><Relationship Id="rId49" Type="http://schemas.openxmlformats.org/officeDocument/2006/relationships/hyperlink" Target="mailto:brno@heh.regionh.dk" TargetMode="External"/><Relationship Id="rId114" Type="http://schemas.openxmlformats.org/officeDocument/2006/relationships/hyperlink" Target="mailto:Kaitlin.Wade@bristol.ac.uk" TargetMode="External"/><Relationship Id="rId119" Type="http://schemas.openxmlformats.org/officeDocument/2006/relationships/hyperlink" Target="mailto:Kaitlin.Wade@bristol.ac.uk" TargetMode="External"/><Relationship Id="rId44" Type="http://schemas.openxmlformats.org/officeDocument/2006/relationships/hyperlink" Target="mailto:eriking@stanford.edu" TargetMode="External"/><Relationship Id="rId60" Type="http://schemas.openxmlformats.org/officeDocument/2006/relationships/hyperlink" Target="mailto:Jon.Tobias@bristol.ac.uk" TargetMode="External"/><Relationship Id="rId65" Type="http://schemas.openxmlformats.org/officeDocument/2006/relationships/hyperlink" Target="mailto:jcflorez@partners.org" TargetMode="External"/><Relationship Id="rId81" Type="http://schemas.openxmlformats.org/officeDocument/2006/relationships/hyperlink" Target="mailto:T.M.Frayling@exeter.ac.uk" TargetMode="External"/><Relationship Id="rId86" Type="http://schemas.openxmlformats.org/officeDocument/2006/relationships/hyperlink" Target="mailto:T.M.Frayling@exeter.ac.uk" TargetMode="External"/><Relationship Id="rId130" Type="http://schemas.openxmlformats.org/officeDocument/2006/relationships/hyperlink" Target="mailto:sb452@medschl.cam.ac.uk" TargetMode="External"/><Relationship Id="rId13" Type="http://schemas.openxmlformats.org/officeDocument/2006/relationships/hyperlink" Target="mailto:amy.taylor@bristol.ac.uk" TargetMode="External"/><Relationship Id="rId18" Type="http://schemas.openxmlformats.org/officeDocument/2006/relationships/hyperlink" Target="mailto:ammarin.tha@mahidol.ac.th" TargetMode="External"/><Relationship Id="rId39" Type="http://schemas.openxmlformats.org/officeDocument/2006/relationships/hyperlink" Target="mailto:aaron.thrift@bcm.edu" TargetMode="External"/><Relationship Id="rId109" Type="http://schemas.openxmlformats.org/officeDocument/2006/relationships/hyperlink" Target="mailto:Elina.Hypponen@unisa.edu.au" TargetMode="External"/><Relationship Id="rId34" Type="http://schemas.openxmlformats.org/officeDocument/2006/relationships/hyperlink" Target="mailto:aaron.thrift@bcm.edu" TargetMode="External"/><Relationship Id="rId50" Type="http://schemas.openxmlformats.org/officeDocument/2006/relationships/hyperlink" Target="mailto:brno@heh.regionh.dk" TargetMode="External"/><Relationship Id="rId55" Type="http://schemas.openxmlformats.org/officeDocument/2006/relationships/hyperlink" Target="mailto:Jon.Tobias@bristol.ac.uk" TargetMode="External"/><Relationship Id="rId76" Type="http://schemas.openxmlformats.org/officeDocument/2006/relationships/hyperlink" Target="mailto:T.M.Frayling@exeter.ac.uk" TargetMode="External"/><Relationship Id="rId97" Type="http://schemas.openxmlformats.org/officeDocument/2006/relationships/hyperlink" Target="mailto:Elina.Hypponen@unisa.edu.au" TargetMode="External"/><Relationship Id="rId104" Type="http://schemas.openxmlformats.org/officeDocument/2006/relationships/hyperlink" Target="mailto:Elina.Hypponen@unisa.edu.au" TargetMode="External"/><Relationship Id="rId120" Type="http://schemas.openxmlformats.org/officeDocument/2006/relationships/hyperlink" Target="mailto:Kaitlin.Wade@bristol.ac.uk" TargetMode="External"/><Relationship Id="rId125" Type="http://schemas.openxmlformats.org/officeDocument/2006/relationships/hyperlink" Target="mailto:ij.m.ruigrok@umcutrecht.nl" TargetMode="External"/><Relationship Id="rId7" Type="http://schemas.openxmlformats.org/officeDocument/2006/relationships/hyperlink" Target="mailto:amy.taylor@bristol.ac.uk" TargetMode="External"/><Relationship Id="rId71" Type="http://schemas.openxmlformats.org/officeDocument/2006/relationships/hyperlink" Target="mailto:jcflorez@partners.org" TargetMode="External"/><Relationship Id="rId92" Type="http://schemas.openxmlformats.org/officeDocument/2006/relationships/hyperlink" Target="mailto:Elina.Hypponen@unisa.edu.au" TargetMode="External"/><Relationship Id="rId2" Type="http://schemas.openxmlformats.org/officeDocument/2006/relationships/hyperlink" Target="mailto:amy.taylor@bristol.ac.uk" TargetMode="External"/><Relationship Id="rId29" Type="http://schemas.openxmlformats.org/officeDocument/2006/relationships/hyperlink" Target="mailto:athrift@fhcrc.org" TargetMode="External"/><Relationship Id="rId24" Type="http://schemas.openxmlformats.org/officeDocument/2006/relationships/hyperlink" Target="mailto:athrift@fhcrc.org" TargetMode="External"/><Relationship Id="rId40" Type="http://schemas.openxmlformats.org/officeDocument/2006/relationships/hyperlink" Target="mailto:eriking@stanford.edu" TargetMode="External"/><Relationship Id="rId45" Type="http://schemas.openxmlformats.org/officeDocument/2006/relationships/hyperlink" Target="mailto:eriking@stanford.edu" TargetMode="External"/><Relationship Id="rId66" Type="http://schemas.openxmlformats.org/officeDocument/2006/relationships/hyperlink" Target="mailto:jcflorez@partners.org" TargetMode="External"/><Relationship Id="rId87" Type="http://schemas.openxmlformats.org/officeDocument/2006/relationships/hyperlink" Target="mailto:T.M.Frayling@exeter.ac.uk" TargetMode="External"/><Relationship Id="rId110" Type="http://schemas.openxmlformats.org/officeDocument/2006/relationships/hyperlink" Target="mailto:Elina.Hypponen@unisa.edu.au" TargetMode="External"/><Relationship Id="rId115" Type="http://schemas.openxmlformats.org/officeDocument/2006/relationships/hyperlink" Target="mailto:Kaitlin.Wade@bristol.ac.uk" TargetMode="External"/><Relationship Id="rId131" Type="http://schemas.openxmlformats.org/officeDocument/2006/relationships/hyperlink" Target="mailto:anne.tybjaerg.hansen@regionh.dk" TargetMode="External"/><Relationship Id="rId61" Type="http://schemas.openxmlformats.org/officeDocument/2006/relationships/hyperlink" Target="mailto:n.j.timpson@bristol.ac.uk" TargetMode="External"/><Relationship Id="rId82" Type="http://schemas.openxmlformats.org/officeDocument/2006/relationships/hyperlink" Target="mailto:T.M.Frayling@exeter.ac.uk" TargetMode="External"/><Relationship Id="rId19" Type="http://schemas.openxmlformats.org/officeDocument/2006/relationships/hyperlink" Target="mailto:athrift@fhcrc.org" TargetMode="External"/><Relationship Id="rId14" Type="http://schemas.openxmlformats.org/officeDocument/2006/relationships/hyperlink" Target="mailto:amy.taylor@bristol.ac.uk" TargetMode="External"/><Relationship Id="rId30" Type="http://schemas.openxmlformats.org/officeDocument/2006/relationships/hyperlink" Target="mailto:athrift@fhcrc.org" TargetMode="External"/><Relationship Id="rId35" Type="http://schemas.openxmlformats.org/officeDocument/2006/relationships/hyperlink" Target="mailto:aaron.thrift@bcm.edu" TargetMode="External"/><Relationship Id="rId56" Type="http://schemas.openxmlformats.org/officeDocument/2006/relationships/hyperlink" Target="mailto:Jon.Tobias@bristol.ac.uk" TargetMode="External"/><Relationship Id="rId77" Type="http://schemas.openxmlformats.org/officeDocument/2006/relationships/hyperlink" Target="mailto:T.M.Frayling@exeter.ac.uk" TargetMode="External"/><Relationship Id="rId100" Type="http://schemas.openxmlformats.org/officeDocument/2006/relationships/hyperlink" Target="mailto:Elina.Hypponen@unisa.edu.au" TargetMode="External"/><Relationship Id="rId105" Type="http://schemas.openxmlformats.org/officeDocument/2006/relationships/hyperlink" Target="mailto:Elina.Hypponen@unisa.edu.au" TargetMode="External"/><Relationship Id="rId126" Type="http://schemas.openxmlformats.org/officeDocument/2006/relationships/hyperlink" Target="mailto:ij.m.ruigrok@umcutrecht.nl" TargetMode="External"/><Relationship Id="rId8" Type="http://schemas.openxmlformats.org/officeDocument/2006/relationships/hyperlink" Target="mailto:amy.taylor@bristol.ac.uk" TargetMode="External"/><Relationship Id="rId51" Type="http://schemas.openxmlformats.org/officeDocument/2006/relationships/hyperlink" Target="mailto:Jon.Tobias@bristol.ac.uk" TargetMode="External"/><Relationship Id="rId72" Type="http://schemas.openxmlformats.org/officeDocument/2006/relationships/hyperlink" Target="mailto:jcflorez@partners.org" TargetMode="External"/><Relationship Id="rId93" Type="http://schemas.openxmlformats.org/officeDocument/2006/relationships/hyperlink" Target="mailto:Elina.Hypponen@unisa.edu.au" TargetMode="External"/><Relationship Id="rId98" Type="http://schemas.openxmlformats.org/officeDocument/2006/relationships/hyperlink" Target="mailto:Elina.Hypponen@unisa.edu.au" TargetMode="External"/><Relationship Id="rId121" Type="http://schemas.openxmlformats.org/officeDocument/2006/relationships/hyperlink" Target="mailto:wes.spiller@bristol.ac.uk" TargetMode="External"/><Relationship Id="rId3" Type="http://schemas.openxmlformats.org/officeDocument/2006/relationships/hyperlink" Target="mailto:amy.taylor@bristol.ac.uk" TargetMode="External"/><Relationship Id="rId25" Type="http://schemas.openxmlformats.org/officeDocument/2006/relationships/hyperlink" Target="mailto:athrift@fhcrc.org" TargetMode="External"/><Relationship Id="rId46" Type="http://schemas.openxmlformats.org/officeDocument/2006/relationships/hyperlink" Target="mailto:eriking@stanford.edu" TargetMode="External"/><Relationship Id="rId67" Type="http://schemas.openxmlformats.org/officeDocument/2006/relationships/hyperlink" Target="mailto:jcflorez@partners.org" TargetMode="External"/><Relationship Id="rId116" Type="http://schemas.openxmlformats.org/officeDocument/2006/relationships/hyperlink" Target="mailto:Kaitlin.Wade@bristol.ac.uk" TargetMode="External"/><Relationship Id="rId20" Type="http://schemas.openxmlformats.org/officeDocument/2006/relationships/hyperlink" Target="mailto:athrift@fhcrc.org" TargetMode="External"/><Relationship Id="rId41" Type="http://schemas.openxmlformats.org/officeDocument/2006/relationships/hyperlink" Target="mailto:eriking@stanford.edu" TargetMode="External"/><Relationship Id="rId62" Type="http://schemas.openxmlformats.org/officeDocument/2006/relationships/hyperlink" Target="mailto:jcflorez@partners.org" TargetMode="External"/><Relationship Id="rId83" Type="http://schemas.openxmlformats.org/officeDocument/2006/relationships/hyperlink" Target="mailto:T.M.Frayling@exeter.ac.uk" TargetMode="External"/><Relationship Id="rId88" Type="http://schemas.openxmlformats.org/officeDocument/2006/relationships/hyperlink" Target="mailto:T.M.Frayling@exeter.ac.uk" TargetMode="External"/><Relationship Id="rId111" Type="http://schemas.openxmlformats.org/officeDocument/2006/relationships/hyperlink" Target="mailto:Elina.Hypponen@unisa.edu.au" TargetMode="External"/><Relationship Id="rId132" Type="http://schemas.openxmlformats.org/officeDocument/2006/relationships/hyperlink" Target="mailto:anne.tybjaerg.hansen@regionh.dk" TargetMode="External"/><Relationship Id="rId15" Type="http://schemas.openxmlformats.org/officeDocument/2006/relationships/hyperlink" Target="mailto:amy.taylor@bristol.ac.uk" TargetMode="External"/><Relationship Id="rId36" Type="http://schemas.openxmlformats.org/officeDocument/2006/relationships/hyperlink" Target="mailto:aaron.thrift@bcm.edu" TargetMode="External"/><Relationship Id="rId57" Type="http://schemas.openxmlformats.org/officeDocument/2006/relationships/hyperlink" Target="mailto:Jon.Tobias@bristol.ac.uk" TargetMode="External"/><Relationship Id="rId106" Type="http://schemas.openxmlformats.org/officeDocument/2006/relationships/hyperlink" Target="mailto:Elina.Hypponen@unisa.edu.au" TargetMode="External"/><Relationship Id="rId127" Type="http://schemas.openxmlformats.org/officeDocument/2006/relationships/hyperlink" Target="mailto:ij.m.ruigrok@umcutrecht.nl" TargetMode="External"/><Relationship Id="rId10" Type="http://schemas.openxmlformats.org/officeDocument/2006/relationships/hyperlink" Target="mailto:amy.taylor@bristol.ac.uk" TargetMode="External"/><Relationship Id="rId31" Type="http://schemas.openxmlformats.org/officeDocument/2006/relationships/hyperlink" Target="mailto:aaron.thrift@bcm.edu" TargetMode="External"/><Relationship Id="rId52" Type="http://schemas.openxmlformats.org/officeDocument/2006/relationships/hyperlink" Target="mailto:Jon.Tobias@bristol.ac.uk" TargetMode="External"/><Relationship Id="rId73" Type="http://schemas.openxmlformats.org/officeDocument/2006/relationships/hyperlink" Target="mailto:jcflorez@partners.org" TargetMode="External"/><Relationship Id="rId78" Type="http://schemas.openxmlformats.org/officeDocument/2006/relationships/hyperlink" Target="mailto:T.M.Frayling@exeter.ac.uk" TargetMode="External"/><Relationship Id="rId94" Type="http://schemas.openxmlformats.org/officeDocument/2006/relationships/hyperlink" Target="mailto:Elina.Hypponen@unisa.edu.au" TargetMode="External"/><Relationship Id="rId99" Type="http://schemas.openxmlformats.org/officeDocument/2006/relationships/hyperlink" Target="mailto:Elina.Hypponen@unisa.edu.au" TargetMode="External"/><Relationship Id="rId101" Type="http://schemas.openxmlformats.org/officeDocument/2006/relationships/hyperlink" Target="mailto:Elina.Hypponen@unisa.edu.au" TargetMode="External"/><Relationship Id="rId122" Type="http://schemas.openxmlformats.org/officeDocument/2006/relationships/hyperlink" Target="mailto:alex.cornish@icr.ac.uk" TargetMode="External"/><Relationship Id="rId4" Type="http://schemas.openxmlformats.org/officeDocument/2006/relationships/hyperlink" Target="mailto:amy.taylor@bristol.ac.uk" TargetMode="External"/><Relationship Id="rId9" Type="http://schemas.openxmlformats.org/officeDocument/2006/relationships/hyperlink" Target="mailto:amy.taylor@bristol.ac.uk" TargetMode="External"/><Relationship Id="rId26" Type="http://schemas.openxmlformats.org/officeDocument/2006/relationships/hyperlink" Target="mailto:athrift@fhcrc.org" TargetMode="External"/><Relationship Id="rId47" Type="http://schemas.openxmlformats.org/officeDocument/2006/relationships/hyperlink" Target="mailto:eriking@stanford.edu" TargetMode="External"/><Relationship Id="rId68" Type="http://schemas.openxmlformats.org/officeDocument/2006/relationships/hyperlink" Target="mailto:jcflorez@partners.org" TargetMode="External"/><Relationship Id="rId89" Type="http://schemas.openxmlformats.org/officeDocument/2006/relationships/hyperlink" Target="mailto:T.M.Frayling@exeter.ac.uk" TargetMode="External"/><Relationship Id="rId112" Type="http://schemas.openxmlformats.org/officeDocument/2006/relationships/hyperlink" Target="mailto:e.hypponen@ucl.ac.uk" TargetMode="External"/><Relationship Id="rId133" Type="http://schemas.openxmlformats.org/officeDocument/2006/relationships/hyperlink" Target="mailto:anne.tybjaerg.hansen@regionh.dk" TargetMode="External"/></Relationships>
</file>

<file path=xl/worksheets/_rels/sheet13.xml.rels><?xml version="1.0" encoding="UTF-8" standalone="yes"?>
<Relationships xmlns="http://schemas.openxmlformats.org/package/2006/relationships"><Relationship Id="rId26" Type="http://schemas.openxmlformats.org/officeDocument/2006/relationships/hyperlink" Target="mailto:kaitlin.wade@bristol.ac.uk" TargetMode="External"/><Relationship Id="rId21" Type="http://schemas.openxmlformats.org/officeDocument/2006/relationships/hyperlink" Target="mailto:kaitlin.wade@bristol.ac.uk" TargetMode="External"/><Relationship Id="rId42" Type="http://schemas.openxmlformats.org/officeDocument/2006/relationships/hyperlink" Target="mailto:kaitlin.wade@bristol.ac.uk" TargetMode="External"/><Relationship Id="rId47" Type="http://schemas.openxmlformats.org/officeDocument/2006/relationships/hyperlink" Target="mailto:kaitlin.wade@bristol.ac.uk" TargetMode="External"/><Relationship Id="rId63" Type="http://schemas.openxmlformats.org/officeDocument/2006/relationships/hyperlink" Target="mailto:kaitlin.wade@bristol.ac.uk" TargetMode="External"/><Relationship Id="rId68" Type="http://schemas.openxmlformats.org/officeDocument/2006/relationships/hyperlink" Target="mailto:swalter@hsph.harvard.edu" TargetMode="External"/><Relationship Id="rId84" Type="http://schemas.openxmlformats.org/officeDocument/2006/relationships/hyperlink" Target="mailto:luyingli2008@126.com" TargetMode="External"/><Relationship Id="rId89" Type="http://schemas.openxmlformats.org/officeDocument/2006/relationships/hyperlink" Target="mailto:boonsong.ong@mahidol.ac.th" TargetMode="External"/><Relationship Id="rId16" Type="http://schemas.openxmlformats.org/officeDocument/2006/relationships/hyperlink" Target="mailto:kaitlin.wade@bristol.ac.uk" TargetMode="External"/><Relationship Id="rId11" Type="http://schemas.openxmlformats.org/officeDocument/2006/relationships/hyperlink" Target="mailto:kaitlin.wade@bristol.ac.uk" TargetMode="External"/><Relationship Id="rId32" Type="http://schemas.openxmlformats.org/officeDocument/2006/relationships/hyperlink" Target="mailto:kaitlin.wade@bristol.ac.uk" TargetMode="External"/><Relationship Id="rId37" Type="http://schemas.openxmlformats.org/officeDocument/2006/relationships/hyperlink" Target="mailto:kaitlin.wade@bristol.ac.uk" TargetMode="External"/><Relationship Id="rId53" Type="http://schemas.openxmlformats.org/officeDocument/2006/relationships/hyperlink" Target="mailto:kaitlin.wade@bristol.ac.uk" TargetMode="External"/><Relationship Id="rId58" Type="http://schemas.openxmlformats.org/officeDocument/2006/relationships/hyperlink" Target="mailto:kaitlin.wade@bristol.ac.uk" TargetMode="External"/><Relationship Id="rId74" Type="http://schemas.openxmlformats.org/officeDocument/2006/relationships/hyperlink" Target="mailto:lqi1@tulane.edu" TargetMode="External"/><Relationship Id="rId79" Type="http://schemas.openxmlformats.org/officeDocument/2006/relationships/hyperlink" Target="mailto:rsaxena@partners.org" TargetMode="External"/><Relationship Id="rId5" Type="http://schemas.openxmlformats.org/officeDocument/2006/relationships/hyperlink" Target="mailto:kaitlin.wade@bristol.ac.uk" TargetMode="External"/><Relationship Id="rId90" Type="http://schemas.openxmlformats.org/officeDocument/2006/relationships/hyperlink" Target="mailto:boonsong.ong@mahidol.ac.th" TargetMode="External"/><Relationship Id="rId22" Type="http://schemas.openxmlformats.org/officeDocument/2006/relationships/hyperlink" Target="mailto:kaitlin.wade@bristol.ac.uk" TargetMode="External"/><Relationship Id="rId27" Type="http://schemas.openxmlformats.org/officeDocument/2006/relationships/hyperlink" Target="mailto:kaitlin.wade@bristol.ac.uk" TargetMode="External"/><Relationship Id="rId43" Type="http://schemas.openxmlformats.org/officeDocument/2006/relationships/hyperlink" Target="mailto:kaitlin.wade@bristol.ac.uk" TargetMode="External"/><Relationship Id="rId48" Type="http://schemas.openxmlformats.org/officeDocument/2006/relationships/hyperlink" Target="mailto:kaitlin.wade@bristol.ac.uk" TargetMode="External"/><Relationship Id="rId64" Type="http://schemas.openxmlformats.org/officeDocument/2006/relationships/hyperlink" Target="mailto:kaitlin.wade@bristol.ac.uk" TargetMode="External"/><Relationship Id="rId69" Type="http://schemas.openxmlformats.org/officeDocument/2006/relationships/hyperlink" Target="mailto:swalter@hsph.harvard.edu" TargetMode="External"/><Relationship Id="rId8" Type="http://schemas.openxmlformats.org/officeDocument/2006/relationships/hyperlink" Target="mailto:kaitlin.wade@bristol.ac.uk" TargetMode="External"/><Relationship Id="rId51" Type="http://schemas.openxmlformats.org/officeDocument/2006/relationships/hyperlink" Target="mailto:kaitlin.wade@bristol.ac.uk" TargetMode="External"/><Relationship Id="rId72" Type="http://schemas.openxmlformats.org/officeDocument/2006/relationships/hyperlink" Target="mailto:swalter@hsph.harvard.edu" TargetMode="External"/><Relationship Id="rId80" Type="http://schemas.openxmlformats.org/officeDocument/2006/relationships/hyperlink" Target="mailto:luyingli2008@126.com" TargetMode="External"/><Relationship Id="rId85" Type="http://schemas.openxmlformats.org/officeDocument/2006/relationships/hyperlink" Target="mailto:boonsong.ong@mahidol.ac.th" TargetMode="External"/><Relationship Id="rId93" Type="http://schemas.openxmlformats.org/officeDocument/2006/relationships/hyperlink" Target="mailto:boonsong.ong@mahidol.ac.th" TargetMode="External"/><Relationship Id="rId3" Type="http://schemas.openxmlformats.org/officeDocument/2006/relationships/hyperlink" Target="mailto:kaitlin.wade@bristol.ac.uk" TargetMode="External"/><Relationship Id="rId12" Type="http://schemas.openxmlformats.org/officeDocument/2006/relationships/hyperlink" Target="mailto:kaitlin.wade@bristol.ac.uk" TargetMode="External"/><Relationship Id="rId17" Type="http://schemas.openxmlformats.org/officeDocument/2006/relationships/hyperlink" Target="mailto:kaitlin.wade@bristol.ac.uk" TargetMode="External"/><Relationship Id="rId25" Type="http://schemas.openxmlformats.org/officeDocument/2006/relationships/hyperlink" Target="mailto:kaitlin.wade@bristol.ac.uk" TargetMode="External"/><Relationship Id="rId33" Type="http://schemas.openxmlformats.org/officeDocument/2006/relationships/hyperlink" Target="mailto:kaitlin.wade@bristol.ac.uk" TargetMode="External"/><Relationship Id="rId38" Type="http://schemas.openxmlformats.org/officeDocument/2006/relationships/hyperlink" Target="mailto:kaitlin.wade@bristol.ac.uk" TargetMode="External"/><Relationship Id="rId46" Type="http://schemas.openxmlformats.org/officeDocument/2006/relationships/hyperlink" Target="mailto:kaitlin.wade@bristol.ac.uk" TargetMode="External"/><Relationship Id="rId59" Type="http://schemas.openxmlformats.org/officeDocument/2006/relationships/hyperlink" Target="mailto:kaitlin.wade@bristol.ac.uk" TargetMode="External"/><Relationship Id="rId67" Type="http://schemas.openxmlformats.org/officeDocument/2006/relationships/hyperlink" Target="mailto:swalter@hsph.harvard.edu" TargetMode="External"/><Relationship Id="rId20" Type="http://schemas.openxmlformats.org/officeDocument/2006/relationships/hyperlink" Target="mailto:kaitlin.wade@bristol.ac.uk" TargetMode="External"/><Relationship Id="rId41" Type="http://schemas.openxmlformats.org/officeDocument/2006/relationships/hyperlink" Target="mailto:kaitlin.wade@bristol.ac.uk" TargetMode="External"/><Relationship Id="rId54" Type="http://schemas.openxmlformats.org/officeDocument/2006/relationships/hyperlink" Target="mailto:kaitlin.wade@bristol.ac.uk" TargetMode="External"/><Relationship Id="rId62" Type="http://schemas.openxmlformats.org/officeDocument/2006/relationships/hyperlink" Target="mailto:kaitlin.wade@bristol.ac.uk" TargetMode="External"/><Relationship Id="rId70" Type="http://schemas.openxmlformats.org/officeDocument/2006/relationships/hyperlink" Target="mailto:swalter@hsph.harvard.edu" TargetMode="External"/><Relationship Id="rId75" Type="http://schemas.openxmlformats.org/officeDocument/2006/relationships/hyperlink" Target="mailto:swalter@hsph.harvard.edu" TargetMode="External"/><Relationship Id="rId83" Type="http://schemas.openxmlformats.org/officeDocument/2006/relationships/hyperlink" Target="mailto:luyingli2008@126.com" TargetMode="External"/><Relationship Id="rId88" Type="http://schemas.openxmlformats.org/officeDocument/2006/relationships/hyperlink" Target="mailto:boonsong.ong@mahidol.ac.th" TargetMode="External"/><Relationship Id="rId91" Type="http://schemas.openxmlformats.org/officeDocument/2006/relationships/hyperlink" Target="mailto:boonsong.ong@mahidol.ac.th" TargetMode="External"/><Relationship Id="rId1" Type="http://schemas.openxmlformats.org/officeDocument/2006/relationships/hyperlink" Target="mailto:kaitlin.wade@bristol.ac.uk" TargetMode="External"/><Relationship Id="rId6" Type="http://schemas.openxmlformats.org/officeDocument/2006/relationships/hyperlink" Target="mailto:kaitlin.wade@bristol.ac.uk" TargetMode="External"/><Relationship Id="rId15" Type="http://schemas.openxmlformats.org/officeDocument/2006/relationships/hyperlink" Target="mailto:kaitlin.wade@bristol.ac.uk" TargetMode="External"/><Relationship Id="rId23" Type="http://schemas.openxmlformats.org/officeDocument/2006/relationships/hyperlink" Target="mailto:kaitlin.wade@bristol.ac.uk" TargetMode="External"/><Relationship Id="rId28" Type="http://schemas.openxmlformats.org/officeDocument/2006/relationships/hyperlink" Target="mailto:kaitlin.wade@bristol.ac.uk" TargetMode="External"/><Relationship Id="rId36" Type="http://schemas.openxmlformats.org/officeDocument/2006/relationships/hyperlink" Target="mailto:kaitlin.wade@bristol.ac.uk" TargetMode="External"/><Relationship Id="rId49" Type="http://schemas.openxmlformats.org/officeDocument/2006/relationships/hyperlink" Target="mailto:kaitlin.wade@bristol.ac.uk" TargetMode="External"/><Relationship Id="rId57" Type="http://schemas.openxmlformats.org/officeDocument/2006/relationships/hyperlink" Target="mailto:kaitlin.wade@bristol.ac.uk" TargetMode="External"/><Relationship Id="rId10" Type="http://schemas.openxmlformats.org/officeDocument/2006/relationships/hyperlink" Target="mailto:kaitlin.wade@bristol.ac.uk" TargetMode="External"/><Relationship Id="rId31" Type="http://schemas.openxmlformats.org/officeDocument/2006/relationships/hyperlink" Target="mailto:kaitlin.wade@bristol.ac.uk" TargetMode="External"/><Relationship Id="rId44" Type="http://schemas.openxmlformats.org/officeDocument/2006/relationships/hyperlink" Target="mailto:kaitlin.wade@bristol.ac.uk" TargetMode="External"/><Relationship Id="rId52" Type="http://schemas.openxmlformats.org/officeDocument/2006/relationships/hyperlink" Target="mailto:kaitlin.wade@bristol.ac.uk" TargetMode="External"/><Relationship Id="rId60" Type="http://schemas.openxmlformats.org/officeDocument/2006/relationships/hyperlink" Target="mailto:kaitlin.wade@bristol.ac.uk" TargetMode="External"/><Relationship Id="rId65" Type="http://schemas.openxmlformats.org/officeDocument/2006/relationships/hyperlink" Target="mailto:kaitlin.wade@bristol.ac.uk" TargetMode="External"/><Relationship Id="rId73" Type="http://schemas.openxmlformats.org/officeDocument/2006/relationships/hyperlink" Target="mailto:swalter@hsph.harvard.edu" TargetMode="External"/><Relationship Id="rId78" Type="http://schemas.openxmlformats.org/officeDocument/2006/relationships/hyperlink" Target="mailto:lqi1@tulane.edu" TargetMode="External"/><Relationship Id="rId81" Type="http://schemas.openxmlformats.org/officeDocument/2006/relationships/hyperlink" Target="mailto:boonsong.ong@mahidol.ac.th" TargetMode="External"/><Relationship Id="rId86" Type="http://schemas.openxmlformats.org/officeDocument/2006/relationships/hyperlink" Target="mailto:boonsong.ong@mahidol.ac.th" TargetMode="External"/><Relationship Id="rId94" Type="http://schemas.openxmlformats.org/officeDocument/2006/relationships/printerSettings" Target="../printerSettings/printerSettings12.bin"/><Relationship Id="rId4" Type="http://schemas.openxmlformats.org/officeDocument/2006/relationships/hyperlink" Target="mailto:kaitlin.wade@bristol.ac.uk" TargetMode="External"/><Relationship Id="rId9" Type="http://schemas.openxmlformats.org/officeDocument/2006/relationships/hyperlink" Target="mailto:kaitlin.wade@bristol.ac.uk" TargetMode="External"/><Relationship Id="rId13" Type="http://schemas.openxmlformats.org/officeDocument/2006/relationships/hyperlink" Target="mailto:kaitlin.wade@bristol.ac.uk" TargetMode="External"/><Relationship Id="rId18" Type="http://schemas.openxmlformats.org/officeDocument/2006/relationships/hyperlink" Target="mailto:kaitlin.wade@bristol.ac.uk" TargetMode="External"/><Relationship Id="rId39" Type="http://schemas.openxmlformats.org/officeDocument/2006/relationships/hyperlink" Target="mailto:kaitlin.wade@bristol.ac.uk" TargetMode="External"/><Relationship Id="rId34" Type="http://schemas.openxmlformats.org/officeDocument/2006/relationships/hyperlink" Target="mailto:kaitlin.wade@bristol.ac.uk" TargetMode="External"/><Relationship Id="rId50" Type="http://schemas.openxmlformats.org/officeDocument/2006/relationships/hyperlink" Target="mailto:kaitlin.wade@bristol.ac.uk" TargetMode="External"/><Relationship Id="rId55" Type="http://schemas.openxmlformats.org/officeDocument/2006/relationships/hyperlink" Target="mailto:kaitlin.wade@bristol.ac.uk" TargetMode="External"/><Relationship Id="rId76" Type="http://schemas.openxmlformats.org/officeDocument/2006/relationships/hyperlink" Target="mailto:swalter@hsph.harvard.edu" TargetMode="External"/><Relationship Id="rId7" Type="http://schemas.openxmlformats.org/officeDocument/2006/relationships/hyperlink" Target="mailto:kaitlin.wade@bristol.ac.uk" TargetMode="External"/><Relationship Id="rId71" Type="http://schemas.openxmlformats.org/officeDocument/2006/relationships/hyperlink" Target="mailto:swalter@hsph.harvard.edu" TargetMode="External"/><Relationship Id="rId92" Type="http://schemas.openxmlformats.org/officeDocument/2006/relationships/hyperlink" Target="mailto:boonsong.ong@mahidol.ac.th" TargetMode="External"/><Relationship Id="rId2" Type="http://schemas.openxmlformats.org/officeDocument/2006/relationships/hyperlink" Target="mailto:kaitlin.wade@bristol.ac.uk" TargetMode="External"/><Relationship Id="rId29" Type="http://schemas.openxmlformats.org/officeDocument/2006/relationships/hyperlink" Target="mailto:kaitlin.wade@bristol.ac.uk" TargetMode="External"/><Relationship Id="rId24" Type="http://schemas.openxmlformats.org/officeDocument/2006/relationships/hyperlink" Target="mailto:kaitlin.wade@bristol.ac.uk" TargetMode="External"/><Relationship Id="rId40" Type="http://schemas.openxmlformats.org/officeDocument/2006/relationships/hyperlink" Target="mailto:kaitlin.wade@bristol.ac.uk" TargetMode="External"/><Relationship Id="rId45" Type="http://schemas.openxmlformats.org/officeDocument/2006/relationships/hyperlink" Target="mailto:kaitlin.wade@bristol.ac.uk" TargetMode="External"/><Relationship Id="rId66" Type="http://schemas.openxmlformats.org/officeDocument/2006/relationships/hyperlink" Target="mailto:kaitlin.wade@bristol.ac.uk" TargetMode="External"/><Relationship Id="rId87" Type="http://schemas.openxmlformats.org/officeDocument/2006/relationships/hyperlink" Target="mailto:boonsong.ong@mahidol.ac.th" TargetMode="External"/><Relationship Id="rId61" Type="http://schemas.openxmlformats.org/officeDocument/2006/relationships/hyperlink" Target="mailto:kaitlin.wade@bristol.ac.uk" TargetMode="External"/><Relationship Id="rId82" Type="http://schemas.openxmlformats.org/officeDocument/2006/relationships/hyperlink" Target="mailto:luyingli2008@126.com" TargetMode="External"/><Relationship Id="rId19" Type="http://schemas.openxmlformats.org/officeDocument/2006/relationships/hyperlink" Target="mailto:kaitlin.wade@bristol.ac.uk" TargetMode="External"/><Relationship Id="rId14" Type="http://schemas.openxmlformats.org/officeDocument/2006/relationships/hyperlink" Target="mailto:kaitlin.wade@bristol.ac.uk" TargetMode="External"/><Relationship Id="rId30" Type="http://schemas.openxmlformats.org/officeDocument/2006/relationships/hyperlink" Target="mailto:kaitlin.wade@bristol.ac.uk" TargetMode="External"/><Relationship Id="rId35" Type="http://schemas.openxmlformats.org/officeDocument/2006/relationships/hyperlink" Target="mailto:kaitlin.wade@bristol.ac.uk" TargetMode="External"/><Relationship Id="rId56" Type="http://schemas.openxmlformats.org/officeDocument/2006/relationships/hyperlink" Target="mailto:kaitlin.wade@bristol.ac.uk" TargetMode="External"/><Relationship Id="rId77" Type="http://schemas.openxmlformats.org/officeDocument/2006/relationships/hyperlink" Target="mailto:swalter@hsph.harvard.edu" TargetMode="Externa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98EC6A-1708-A543-B822-BB59C93034E8}">
  <dimension ref="A1:B5"/>
  <sheetViews>
    <sheetView tabSelected="1" workbookViewId="0">
      <selection activeCell="E15" sqref="E15"/>
    </sheetView>
  </sheetViews>
  <sheetFormatPr baseColWidth="10" defaultColWidth="11" defaultRowHeight="16"/>
  <sheetData>
    <row r="1" spans="1:2">
      <c r="A1" t="s">
        <v>0</v>
      </c>
    </row>
    <row r="3" spans="1:2">
      <c r="A3">
        <v>1</v>
      </c>
      <c r="B3" t="s">
        <v>1</v>
      </c>
    </row>
    <row r="4" spans="1:2">
      <c r="A4">
        <v>2</v>
      </c>
      <c r="B4" t="s">
        <v>2</v>
      </c>
    </row>
    <row r="5" spans="1:2">
      <c r="A5">
        <v>3</v>
      </c>
      <c r="B5" t="s">
        <v>3</v>
      </c>
    </row>
  </sheetData>
  <pageMargins left="0.7" right="0.7" top="0.75" bottom="0.75" header="0.3" footer="0.3"/>
  <pageSetup paperSize="9" orientation="portrait"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A9B3EB-DD3E-40E2-B003-B09E42110B7D}">
  <dimension ref="A1:O45"/>
  <sheetViews>
    <sheetView topLeftCell="A9" workbookViewId="0">
      <selection activeCell="B41" sqref="B41:B43"/>
    </sheetView>
  </sheetViews>
  <sheetFormatPr baseColWidth="10" defaultColWidth="8.83203125" defaultRowHeight="16"/>
  <cols>
    <col min="1" max="1" width="25.5" bestFit="1" customWidth="1"/>
    <col min="2" max="2" width="23" customWidth="1"/>
    <col min="3" max="3" width="48.83203125" bestFit="1" customWidth="1"/>
  </cols>
  <sheetData>
    <row r="1" spans="1:15" ht="56.25" customHeight="1">
      <c r="A1" s="4" t="s">
        <v>4</v>
      </c>
      <c r="B1" s="1" t="s">
        <v>5</v>
      </c>
      <c r="C1" s="1" t="s">
        <v>6</v>
      </c>
      <c r="D1" s="1" t="s">
        <v>7</v>
      </c>
      <c r="E1" s="1" t="s">
        <v>8</v>
      </c>
      <c r="F1" s="1" t="s">
        <v>9</v>
      </c>
      <c r="J1" s="12"/>
      <c r="K1" s="12"/>
      <c r="L1" s="12"/>
      <c r="M1" s="12"/>
      <c r="N1" s="12"/>
      <c r="O1" s="12"/>
    </row>
    <row r="2" spans="1:15" ht="19">
      <c r="A2" s="29"/>
      <c r="B2" s="30" t="s">
        <v>10</v>
      </c>
      <c r="C2" s="30" t="s">
        <v>10</v>
      </c>
      <c r="D2" s="30"/>
      <c r="E2" s="30"/>
      <c r="F2" s="30"/>
      <c r="J2" s="12"/>
      <c r="K2" s="12"/>
      <c r="L2" s="12"/>
      <c r="M2" s="12"/>
      <c r="N2" s="12"/>
      <c r="O2" s="12"/>
    </row>
    <row r="3" spans="1:15" ht="19">
      <c r="A3" s="29"/>
      <c r="B3" s="48" t="s">
        <v>11</v>
      </c>
      <c r="C3" s="49" t="s">
        <v>11</v>
      </c>
      <c r="D3" s="30"/>
      <c r="E3" s="30"/>
      <c r="F3" s="30"/>
      <c r="J3" s="12"/>
      <c r="K3" s="12"/>
      <c r="L3" s="12"/>
      <c r="M3" s="12"/>
      <c r="N3" s="12"/>
      <c r="O3" s="12"/>
    </row>
    <row r="4" spans="1:15">
      <c r="A4" s="10" t="s">
        <v>12</v>
      </c>
      <c r="B4" t="s">
        <v>13</v>
      </c>
      <c r="C4" t="s">
        <v>14</v>
      </c>
      <c r="D4" s="10"/>
      <c r="E4" s="10"/>
      <c r="F4" s="10"/>
    </row>
    <row r="5" spans="1:15">
      <c r="A5" s="11" t="s">
        <v>15</v>
      </c>
      <c r="B5" t="s">
        <v>16</v>
      </c>
      <c r="C5" t="s">
        <v>17</v>
      </c>
      <c r="D5" s="10"/>
      <c r="E5" s="10"/>
      <c r="F5" s="10"/>
    </row>
    <row r="6" spans="1:15">
      <c r="A6" s="10" t="s">
        <v>18</v>
      </c>
      <c r="B6" t="s">
        <v>19</v>
      </c>
      <c r="C6" t="s">
        <v>20</v>
      </c>
      <c r="D6" s="10"/>
      <c r="E6" s="10"/>
      <c r="F6" s="10"/>
    </row>
    <row r="7" spans="1:15">
      <c r="A7" s="11" t="s">
        <v>21</v>
      </c>
      <c r="B7" s="10" t="s">
        <v>22</v>
      </c>
      <c r="C7" t="s">
        <v>23</v>
      </c>
      <c r="D7" s="10"/>
      <c r="E7" s="10"/>
      <c r="F7" s="10"/>
    </row>
    <row r="8" spans="1:15">
      <c r="A8" s="10" t="s">
        <v>24</v>
      </c>
      <c r="B8" s="10" t="s">
        <v>25</v>
      </c>
      <c r="C8" t="s">
        <v>26</v>
      </c>
      <c r="D8" s="10"/>
      <c r="E8" s="10"/>
      <c r="F8" s="10"/>
    </row>
    <row r="9" spans="1:15">
      <c r="A9" s="10" t="s">
        <v>27</v>
      </c>
      <c r="B9" s="10" t="s">
        <v>28</v>
      </c>
      <c r="C9" t="s">
        <v>29</v>
      </c>
      <c r="D9" s="10"/>
      <c r="E9" s="10"/>
      <c r="F9" s="10"/>
    </row>
    <row r="10" spans="1:15">
      <c r="A10" s="10" t="s">
        <v>30</v>
      </c>
      <c r="B10" s="10" t="s">
        <v>31</v>
      </c>
      <c r="C10" t="s">
        <v>13</v>
      </c>
      <c r="D10" s="10"/>
      <c r="E10" s="10"/>
      <c r="F10" s="10"/>
    </row>
    <row r="11" spans="1:15">
      <c r="A11" s="10" t="s">
        <v>28</v>
      </c>
      <c r="B11" s="10" t="s">
        <v>32</v>
      </c>
      <c r="C11" t="s">
        <v>16</v>
      </c>
      <c r="D11" s="10"/>
      <c r="E11" s="10"/>
      <c r="F11" s="10"/>
    </row>
    <row r="12" spans="1:15" ht="15.75" customHeight="1">
      <c r="A12" s="10" t="s">
        <v>33</v>
      </c>
      <c r="B12" s="10" t="s">
        <v>34</v>
      </c>
      <c r="C12" t="s">
        <v>19</v>
      </c>
      <c r="D12" s="10"/>
      <c r="E12" s="10"/>
      <c r="F12" s="10"/>
      <c r="J12" s="12"/>
      <c r="K12" s="12"/>
      <c r="L12" s="12"/>
      <c r="M12" s="12"/>
      <c r="N12" s="12"/>
      <c r="O12" s="12"/>
    </row>
    <row r="13" spans="1:15">
      <c r="A13" s="10" t="s">
        <v>35</v>
      </c>
      <c r="B13" s="10" t="s">
        <v>36</v>
      </c>
      <c r="C13" t="s">
        <v>37</v>
      </c>
      <c r="D13" s="10"/>
      <c r="E13" s="10"/>
      <c r="F13" s="10"/>
    </row>
    <row r="14" spans="1:15">
      <c r="A14" s="10" t="s">
        <v>38</v>
      </c>
      <c r="B14" s="10" t="s">
        <v>39</v>
      </c>
      <c r="C14" t="s">
        <v>40</v>
      </c>
      <c r="D14" s="10"/>
      <c r="E14" s="10"/>
      <c r="F14" s="10"/>
    </row>
    <row r="15" spans="1:15">
      <c r="A15" s="10" t="s">
        <v>41</v>
      </c>
      <c r="B15" s="10" t="s">
        <v>42</v>
      </c>
      <c r="C15" t="s">
        <v>43</v>
      </c>
      <c r="D15" s="10"/>
      <c r="E15" s="10"/>
      <c r="F15" s="10"/>
    </row>
    <row r="16" spans="1:15">
      <c r="A16" s="10" t="s">
        <v>44</v>
      </c>
      <c r="B16" s="10" t="s">
        <v>45</v>
      </c>
      <c r="C16" t="s">
        <v>46</v>
      </c>
      <c r="D16" s="10"/>
      <c r="E16" s="10"/>
      <c r="F16" s="10"/>
    </row>
    <row r="17" spans="1:6">
      <c r="A17" t="s">
        <v>47</v>
      </c>
      <c r="B17" s="10" t="s">
        <v>48</v>
      </c>
      <c r="C17" s="27" t="s">
        <v>49</v>
      </c>
      <c r="D17" s="10"/>
      <c r="E17" s="10"/>
      <c r="F17" s="10"/>
    </row>
    <row r="18" spans="1:6">
      <c r="A18" s="254" t="s">
        <v>5226</v>
      </c>
      <c r="B18" s="5" t="s">
        <v>50</v>
      </c>
      <c r="C18" s="28" t="s">
        <v>51</v>
      </c>
      <c r="D18" s="5"/>
      <c r="E18" s="5"/>
      <c r="F18" s="5"/>
    </row>
    <row r="19" spans="1:6">
      <c r="A19" s="255" t="s">
        <v>5375</v>
      </c>
      <c r="B19" s="10" t="s">
        <v>52</v>
      </c>
      <c r="C19" s="10" t="s">
        <v>53</v>
      </c>
      <c r="D19" s="10"/>
      <c r="E19" s="10"/>
      <c r="F19" s="10"/>
    </row>
    <row r="20" spans="1:6">
      <c r="A20" s="10"/>
      <c r="B20" s="10" t="s">
        <v>54</v>
      </c>
      <c r="C20" s="10" t="s">
        <v>55</v>
      </c>
      <c r="D20" s="10"/>
      <c r="E20" s="10"/>
      <c r="F20" s="10"/>
    </row>
    <row r="21" spans="1:6">
      <c r="A21" s="10"/>
      <c r="B21" s="10" t="s">
        <v>56</v>
      </c>
      <c r="C21" s="10" t="s">
        <v>57</v>
      </c>
      <c r="D21" s="10"/>
      <c r="E21" s="10"/>
      <c r="F21" s="10"/>
    </row>
    <row r="22" spans="1:6">
      <c r="A22" s="10"/>
      <c r="B22" s="10" t="s">
        <v>58</v>
      </c>
      <c r="C22" s="10" t="s">
        <v>59</v>
      </c>
      <c r="D22" s="10"/>
      <c r="E22" s="10"/>
      <c r="F22" s="10"/>
    </row>
    <row r="23" spans="1:6">
      <c r="A23" s="10"/>
      <c r="B23" s="10" t="s">
        <v>60</v>
      </c>
      <c r="C23" s="10" t="s">
        <v>61</v>
      </c>
      <c r="D23" s="10"/>
      <c r="E23" s="10"/>
      <c r="F23" s="10"/>
    </row>
    <row r="24" spans="1:6">
      <c r="A24" s="10"/>
      <c r="B24" s="10" t="s">
        <v>62</v>
      </c>
      <c r="C24" s="10" t="s">
        <v>63</v>
      </c>
      <c r="D24" s="10"/>
      <c r="E24" s="10"/>
      <c r="F24" s="10"/>
    </row>
    <row r="25" spans="1:6">
      <c r="A25" s="10"/>
      <c r="B25" s="10" t="s">
        <v>64</v>
      </c>
      <c r="C25" s="10" t="s">
        <v>65</v>
      </c>
      <c r="D25" s="10"/>
      <c r="E25" s="10"/>
      <c r="F25" s="10"/>
    </row>
    <row r="26" spans="1:6">
      <c r="A26" s="10"/>
      <c r="B26" s="10" t="s">
        <v>66</v>
      </c>
      <c r="C26" s="10" t="s">
        <v>67</v>
      </c>
      <c r="D26" s="10"/>
      <c r="E26" s="10"/>
      <c r="F26" s="10"/>
    </row>
    <row r="27" spans="1:6">
      <c r="A27" s="10"/>
      <c r="B27" s="10" t="s">
        <v>68</v>
      </c>
      <c r="C27" s="10" t="s">
        <v>69</v>
      </c>
      <c r="D27" s="10"/>
      <c r="E27" s="10"/>
      <c r="F27" s="10"/>
    </row>
    <row r="28" spans="1:6" ht="17">
      <c r="A28" s="10"/>
      <c r="B28" s="10" t="s">
        <v>70</v>
      </c>
      <c r="C28" s="50" t="s">
        <v>71</v>
      </c>
      <c r="D28" s="10"/>
      <c r="E28" s="10"/>
      <c r="F28" s="10"/>
    </row>
    <row r="29" spans="1:6">
      <c r="A29" s="10"/>
      <c r="B29" s="10" t="s">
        <v>72</v>
      </c>
      <c r="C29" s="10" t="s">
        <v>73</v>
      </c>
      <c r="D29" s="10"/>
      <c r="E29" s="10"/>
      <c r="F29" s="10"/>
    </row>
    <row r="30" spans="1:6">
      <c r="A30" s="10"/>
      <c r="B30" s="10" t="s">
        <v>74</v>
      </c>
      <c r="C30" s="10" t="s">
        <v>75</v>
      </c>
      <c r="D30" s="10"/>
      <c r="E30" s="10"/>
      <c r="F30" s="10"/>
    </row>
    <row r="31" spans="1:6">
      <c r="A31" s="10"/>
      <c r="B31" s="10" t="s">
        <v>76</v>
      </c>
      <c r="C31" s="10" t="s">
        <v>77</v>
      </c>
      <c r="D31" s="10"/>
      <c r="E31" s="10"/>
      <c r="F31" s="10"/>
    </row>
    <row r="32" spans="1:6">
      <c r="A32" s="10"/>
      <c r="B32" s="10" t="s">
        <v>78</v>
      </c>
      <c r="C32" s="10" t="s">
        <v>79</v>
      </c>
      <c r="D32" s="10"/>
      <c r="E32" s="10"/>
      <c r="F32" s="10"/>
    </row>
    <row r="33" spans="1:6">
      <c r="A33" s="10"/>
      <c r="B33" s="10" t="s">
        <v>80</v>
      </c>
      <c r="C33" s="10" t="s">
        <v>25</v>
      </c>
      <c r="D33" s="10"/>
      <c r="E33" s="10"/>
      <c r="F33" s="10"/>
    </row>
    <row r="34" spans="1:6">
      <c r="A34" s="10"/>
      <c r="B34" s="10" t="s">
        <v>81</v>
      </c>
      <c r="C34" s="10" t="s">
        <v>82</v>
      </c>
      <c r="D34" s="10"/>
      <c r="E34" s="10"/>
      <c r="F34" s="10"/>
    </row>
    <row r="35" spans="1:6">
      <c r="A35" s="10"/>
      <c r="B35" s="70" t="s">
        <v>83</v>
      </c>
      <c r="C35" s="10" t="s">
        <v>84</v>
      </c>
      <c r="D35" s="10"/>
      <c r="E35" s="10"/>
      <c r="F35" s="10"/>
    </row>
    <row r="36" spans="1:6">
      <c r="A36" s="10"/>
      <c r="B36" t="s">
        <v>85</v>
      </c>
      <c r="C36" s="10" t="s">
        <v>86</v>
      </c>
      <c r="D36" s="10"/>
      <c r="E36" s="10"/>
      <c r="F36" s="10"/>
    </row>
    <row r="37" spans="1:6">
      <c r="A37" s="10"/>
      <c r="B37" s="10" t="s">
        <v>87</v>
      </c>
      <c r="C37" s="10" t="s">
        <v>88</v>
      </c>
      <c r="D37" s="10"/>
      <c r="E37" s="10"/>
      <c r="F37" s="10"/>
    </row>
    <row r="38" spans="1:6">
      <c r="A38" s="10"/>
      <c r="B38" s="10" t="s">
        <v>89</v>
      </c>
      <c r="C38" s="10" t="s">
        <v>90</v>
      </c>
      <c r="D38" s="10"/>
      <c r="E38" s="10"/>
      <c r="F38" s="10"/>
    </row>
    <row r="39" spans="1:6">
      <c r="A39" s="10"/>
      <c r="B39" s="10" t="s">
        <v>91</v>
      </c>
      <c r="C39" s="10" t="s">
        <v>92</v>
      </c>
      <c r="D39" s="10"/>
      <c r="E39" s="10"/>
      <c r="F39" s="10"/>
    </row>
    <row r="40" spans="1:6">
      <c r="A40" s="10"/>
      <c r="B40" s="10" t="s">
        <v>93</v>
      </c>
      <c r="C40" s="10" t="s">
        <v>94</v>
      </c>
      <c r="D40" s="10"/>
      <c r="E40" s="10"/>
      <c r="F40" s="10"/>
    </row>
    <row r="41" spans="1:6">
      <c r="A41" s="10"/>
      <c r="B41" t="s">
        <v>56</v>
      </c>
      <c r="C41" s="10" t="s">
        <v>95</v>
      </c>
      <c r="D41" s="10"/>
      <c r="E41" s="10"/>
      <c r="F41" s="10"/>
    </row>
    <row r="42" spans="1:6">
      <c r="A42" s="10"/>
      <c r="B42" t="s">
        <v>58</v>
      </c>
      <c r="C42" s="10" t="s">
        <v>96</v>
      </c>
      <c r="D42" s="10"/>
      <c r="E42" s="10"/>
      <c r="F42" s="10"/>
    </row>
    <row r="43" spans="1:6">
      <c r="A43" s="10"/>
      <c r="B43" t="s">
        <v>80</v>
      </c>
      <c r="C43" s="10" t="s">
        <v>97</v>
      </c>
      <c r="D43" s="10"/>
      <c r="E43" s="10"/>
      <c r="F43" s="10"/>
    </row>
    <row r="44" spans="1:6">
      <c r="A44" s="10"/>
      <c r="B44" s="10"/>
      <c r="C44" s="10" t="s">
        <v>98</v>
      </c>
      <c r="D44" s="10"/>
      <c r="E44" s="10"/>
      <c r="F44" s="10"/>
    </row>
    <row r="45" spans="1:6">
      <c r="A45" s="10"/>
      <c r="B45" s="10"/>
      <c r="C45" s="10" t="s">
        <v>99</v>
      </c>
      <c r="D45" s="10"/>
      <c r="E45" s="10"/>
      <c r="F45" s="10"/>
    </row>
  </sheetData>
  <pageMargins left="0.7" right="0.7" top="0.75" bottom="0.75" header="0.3" footer="0.3"/>
  <pageSetup paperSize="9" orientation="portrait" verticalDpi="0"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462925-893C-5446-9A76-9C6C80670629}">
  <dimension ref="A1:V227"/>
  <sheetViews>
    <sheetView zoomScale="111" zoomScaleNormal="110" workbookViewId="0">
      <pane ySplit="1" topLeftCell="A86" activePane="bottomLeft" state="frozen"/>
      <selection pane="bottomLeft" activeCell="O117" sqref="O117"/>
    </sheetView>
  </sheetViews>
  <sheetFormatPr baseColWidth="10" defaultColWidth="11" defaultRowHeight="16"/>
  <cols>
    <col min="1" max="1" width="13.5" bestFit="1" customWidth="1"/>
    <col min="2" max="2" width="10.83203125" style="6"/>
    <col min="3" max="3" width="49.83203125" bestFit="1" customWidth="1"/>
    <col min="4" max="4" width="12.83203125" customWidth="1"/>
    <col min="5" max="5" width="30.33203125" bestFit="1" customWidth="1"/>
    <col min="7" max="7" width="12.33203125" customWidth="1"/>
    <col min="8" max="9" width="17.33203125" customWidth="1"/>
    <col min="10" max="10" width="19" customWidth="1"/>
    <col min="11" max="11" width="12.5" customWidth="1"/>
    <col min="12" max="12" width="14" customWidth="1"/>
    <col min="13" max="13" width="15.83203125" customWidth="1"/>
    <col min="14" max="14" width="21.5" customWidth="1"/>
    <col min="15" max="15" width="14.33203125" customWidth="1"/>
    <col min="16" max="16" width="22" customWidth="1"/>
    <col min="17" max="17" width="22.5" customWidth="1"/>
  </cols>
  <sheetData>
    <row r="1" spans="1:22">
      <c r="A1" t="s">
        <v>100</v>
      </c>
      <c r="B1" s="6" t="s">
        <v>101</v>
      </c>
      <c r="C1" t="s">
        <v>102</v>
      </c>
      <c r="D1" t="s">
        <v>103</v>
      </c>
      <c r="E1" t="s">
        <v>104</v>
      </c>
      <c r="F1" t="s">
        <v>105</v>
      </c>
      <c r="G1" t="s">
        <v>106</v>
      </c>
      <c r="H1" t="s">
        <v>107</v>
      </c>
      <c r="I1" t="s">
        <v>108</v>
      </c>
      <c r="J1" t="s">
        <v>109</v>
      </c>
      <c r="K1" t="s">
        <v>110</v>
      </c>
      <c r="L1" t="s">
        <v>111</v>
      </c>
      <c r="M1" t="s">
        <v>112</v>
      </c>
      <c r="N1" t="s">
        <v>113</v>
      </c>
      <c r="O1" t="s">
        <v>114</v>
      </c>
      <c r="P1" t="s">
        <v>115</v>
      </c>
      <c r="Q1" t="s">
        <v>116</v>
      </c>
      <c r="R1" t="s">
        <v>117</v>
      </c>
      <c r="S1" t="s">
        <v>118</v>
      </c>
      <c r="T1" t="s">
        <v>119</v>
      </c>
      <c r="U1" t="s">
        <v>120</v>
      </c>
      <c r="V1" t="s">
        <v>121</v>
      </c>
    </row>
    <row r="2" spans="1:22">
      <c r="A2" s="6" t="s">
        <v>122</v>
      </c>
      <c r="B2" s="6" t="s">
        <v>122</v>
      </c>
      <c r="C2" s="32" t="s">
        <v>123</v>
      </c>
      <c r="D2" s="6" t="s">
        <v>122</v>
      </c>
      <c r="E2" s="6" t="s">
        <v>122</v>
      </c>
      <c r="F2" s="6" t="s">
        <v>122</v>
      </c>
      <c r="G2" s="6" t="s">
        <v>122</v>
      </c>
      <c r="H2" s="6" t="s">
        <v>122</v>
      </c>
      <c r="I2" s="6" t="s">
        <v>122</v>
      </c>
      <c r="J2" s="6" t="s">
        <v>122</v>
      </c>
      <c r="K2" s="6" t="s">
        <v>122</v>
      </c>
      <c r="L2" s="6" t="s">
        <v>122</v>
      </c>
      <c r="M2" s="6" t="s">
        <v>122</v>
      </c>
      <c r="N2" s="6" t="s">
        <v>122</v>
      </c>
      <c r="O2" s="6" t="s">
        <v>122</v>
      </c>
      <c r="P2" s="6" t="s">
        <v>122</v>
      </c>
      <c r="Q2" s="6" t="s">
        <v>122</v>
      </c>
      <c r="R2" s="6" t="s">
        <v>122</v>
      </c>
      <c r="S2" s="6" t="s">
        <v>122</v>
      </c>
      <c r="T2" t="s">
        <v>122</v>
      </c>
      <c r="U2" t="s">
        <v>122</v>
      </c>
      <c r="V2" t="s">
        <v>10</v>
      </c>
    </row>
    <row r="3" spans="1:22">
      <c r="A3" s="6" t="s">
        <v>10</v>
      </c>
      <c r="B3" s="6" t="s">
        <v>10</v>
      </c>
      <c r="C3" s="32" t="s">
        <v>11</v>
      </c>
      <c r="D3" s="6" t="s">
        <v>10</v>
      </c>
      <c r="E3" s="6" t="s">
        <v>10</v>
      </c>
      <c r="F3" s="6" t="s">
        <v>10</v>
      </c>
      <c r="G3" s="6" t="s">
        <v>10</v>
      </c>
      <c r="H3" s="6" t="s">
        <v>10</v>
      </c>
      <c r="I3" s="6" t="s">
        <v>10</v>
      </c>
      <c r="J3" s="6" t="s">
        <v>10</v>
      </c>
      <c r="K3" s="6" t="s">
        <v>10</v>
      </c>
      <c r="L3" s="6" t="s">
        <v>10</v>
      </c>
      <c r="M3" s="6" t="s">
        <v>10</v>
      </c>
      <c r="N3" s="6" t="s">
        <v>10</v>
      </c>
      <c r="O3" s="6" t="s">
        <v>10</v>
      </c>
      <c r="P3" s="6" t="s">
        <v>10</v>
      </c>
      <c r="Q3" s="6" t="s">
        <v>10</v>
      </c>
      <c r="R3" s="6" t="s">
        <v>10</v>
      </c>
      <c r="S3" s="6" t="s">
        <v>10</v>
      </c>
      <c r="T3" t="s">
        <v>10</v>
      </c>
      <c r="U3" t="s">
        <v>10</v>
      </c>
      <c r="V3" t="s">
        <v>10</v>
      </c>
    </row>
    <row r="4" spans="1:22">
      <c r="A4" t="s">
        <v>124</v>
      </c>
      <c r="B4" s="6">
        <v>2015</v>
      </c>
      <c r="C4" s="32" t="str">
        <f t="shared" ref="C4:C67" si="0">A4&amp;" "&amp;B4&amp;" "&amp;G4&amp;" "&amp;E4&amp;" "&amp;U4</f>
        <v>Locke 2015 BMI All ancestries both</v>
      </c>
      <c r="D4" t="s">
        <v>125</v>
      </c>
      <c r="E4" t="s">
        <v>126</v>
      </c>
      <c r="F4">
        <v>339224</v>
      </c>
      <c r="G4" t="s">
        <v>127</v>
      </c>
      <c r="H4" t="s">
        <v>128</v>
      </c>
      <c r="I4" s="6" t="s">
        <v>129</v>
      </c>
      <c r="J4" t="s">
        <v>130</v>
      </c>
      <c r="K4" t="s">
        <v>131</v>
      </c>
      <c r="L4" t="s">
        <v>132</v>
      </c>
      <c r="M4" t="s">
        <v>133</v>
      </c>
      <c r="N4" t="s">
        <v>134</v>
      </c>
      <c r="O4" t="s">
        <v>135</v>
      </c>
      <c r="P4" t="s">
        <v>136</v>
      </c>
      <c r="Q4" t="s">
        <v>137</v>
      </c>
      <c r="R4" t="s">
        <v>138</v>
      </c>
      <c r="S4">
        <v>97</v>
      </c>
      <c r="T4" t="s">
        <v>139</v>
      </c>
      <c r="U4" t="s">
        <v>140</v>
      </c>
      <c r="V4" t="s">
        <v>141</v>
      </c>
    </row>
    <row r="5" spans="1:22">
      <c r="A5" t="s">
        <v>124</v>
      </c>
      <c r="B5" s="6">
        <v>2015</v>
      </c>
      <c r="C5" s="32" t="str">
        <f t="shared" si="0"/>
        <v>Locke 2015 BMI European adults both</v>
      </c>
      <c r="D5" t="s">
        <v>125</v>
      </c>
      <c r="E5" t="s">
        <v>142</v>
      </c>
      <c r="F5">
        <v>322154</v>
      </c>
      <c r="G5" t="s">
        <v>127</v>
      </c>
      <c r="H5" t="s">
        <v>128</v>
      </c>
      <c r="I5" s="6" t="s">
        <v>129</v>
      </c>
      <c r="J5" t="s">
        <v>130</v>
      </c>
      <c r="K5" t="s">
        <v>143</v>
      </c>
      <c r="L5" t="s">
        <v>132</v>
      </c>
      <c r="M5" t="s">
        <v>133</v>
      </c>
      <c r="N5" t="s">
        <v>134</v>
      </c>
      <c r="O5" t="s">
        <v>135</v>
      </c>
      <c r="P5" t="s">
        <v>136</v>
      </c>
      <c r="Q5" t="s">
        <v>137</v>
      </c>
      <c r="R5" t="s">
        <v>138</v>
      </c>
      <c r="S5">
        <v>77</v>
      </c>
      <c r="T5" t="s">
        <v>139</v>
      </c>
      <c r="U5" t="s">
        <v>140</v>
      </c>
      <c r="V5" t="s">
        <v>141</v>
      </c>
    </row>
    <row r="6" spans="1:22">
      <c r="A6" t="s">
        <v>124</v>
      </c>
      <c r="B6" s="6">
        <v>2015</v>
      </c>
      <c r="C6" s="32" t="str">
        <f t="shared" si="0"/>
        <v>Locke 2015 BMI European men men</v>
      </c>
      <c r="D6" t="s">
        <v>125</v>
      </c>
      <c r="E6" t="s">
        <v>144</v>
      </c>
      <c r="F6">
        <v>152893</v>
      </c>
      <c r="G6" t="s">
        <v>127</v>
      </c>
      <c r="H6" t="s">
        <v>128</v>
      </c>
      <c r="I6" s="6" t="s">
        <v>129</v>
      </c>
      <c r="J6" t="s">
        <v>130</v>
      </c>
      <c r="K6" t="s">
        <v>143</v>
      </c>
      <c r="L6" t="s">
        <v>132</v>
      </c>
      <c r="M6" t="s">
        <v>133</v>
      </c>
      <c r="N6" t="s">
        <v>134</v>
      </c>
      <c r="O6" t="s">
        <v>135</v>
      </c>
      <c r="P6" t="s">
        <v>136</v>
      </c>
      <c r="Q6" t="s">
        <v>137</v>
      </c>
      <c r="R6" t="s">
        <v>138</v>
      </c>
      <c r="S6">
        <v>30</v>
      </c>
      <c r="T6" t="s">
        <v>139</v>
      </c>
      <c r="U6" t="s">
        <v>145</v>
      </c>
      <c r="V6" t="s">
        <v>141</v>
      </c>
    </row>
    <row r="7" spans="1:22">
      <c r="A7" t="s">
        <v>124</v>
      </c>
      <c r="B7" s="6">
        <v>2015</v>
      </c>
      <c r="C7" s="32" t="str">
        <f t="shared" si="0"/>
        <v>Locke 2015 BMI European population-based studies both</v>
      </c>
      <c r="D7" t="s">
        <v>125</v>
      </c>
      <c r="E7" t="s">
        <v>146</v>
      </c>
      <c r="F7">
        <v>209521</v>
      </c>
      <c r="G7" t="s">
        <v>127</v>
      </c>
      <c r="H7" t="s">
        <v>128</v>
      </c>
      <c r="I7" s="6" t="s">
        <v>129</v>
      </c>
      <c r="J7" t="s">
        <v>130</v>
      </c>
      <c r="K7" t="s">
        <v>143</v>
      </c>
      <c r="L7" t="s">
        <v>132</v>
      </c>
      <c r="M7" t="s">
        <v>133</v>
      </c>
      <c r="N7" t="s">
        <v>134</v>
      </c>
      <c r="O7" t="s">
        <v>135</v>
      </c>
      <c r="P7" t="s">
        <v>136</v>
      </c>
      <c r="Q7" t="s">
        <v>137</v>
      </c>
      <c r="R7" t="s">
        <v>138</v>
      </c>
      <c r="S7">
        <v>46</v>
      </c>
      <c r="T7" t="s">
        <v>139</v>
      </c>
      <c r="U7" t="s">
        <v>140</v>
      </c>
      <c r="V7" t="s">
        <v>141</v>
      </c>
    </row>
    <row r="8" spans="1:22">
      <c r="A8" t="s">
        <v>124</v>
      </c>
      <c r="B8" s="6">
        <v>2015</v>
      </c>
      <c r="C8" s="32" t="str">
        <f t="shared" si="0"/>
        <v>Locke 2015 BMI European women women</v>
      </c>
      <c r="D8" t="s">
        <v>125</v>
      </c>
      <c r="E8" t="s">
        <v>147</v>
      </c>
      <c r="F8">
        <v>171977</v>
      </c>
      <c r="G8" t="s">
        <v>127</v>
      </c>
      <c r="H8" t="s">
        <v>128</v>
      </c>
      <c r="I8" s="6" t="s">
        <v>129</v>
      </c>
      <c r="J8" t="s">
        <v>130</v>
      </c>
      <c r="K8" t="s">
        <v>143</v>
      </c>
      <c r="L8" t="s">
        <v>132</v>
      </c>
      <c r="M8" t="s">
        <v>133</v>
      </c>
      <c r="N8" t="s">
        <v>134</v>
      </c>
      <c r="O8" t="s">
        <v>135</v>
      </c>
      <c r="P8" t="s">
        <v>136</v>
      </c>
      <c r="Q8" t="s">
        <v>137</v>
      </c>
      <c r="R8" t="s">
        <v>138</v>
      </c>
      <c r="S8">
        <v>38</v>
      </c>
      <c r="T8" t="s">
        <v>139</v>
      </c>
      <c r="U8" t="s">
        <v>148</v>
      </c>
      <c r="V8" t="s">
        <v>141</v>
      </c>
    </row>
    <row r="9" spans="1:22">
      <c r="A9" t="s">
        <v>149</v>
      </c>
      <c r="B9" s="6">
        <v>2015</v>
      </c>
      <c r="C9" s="32" t="str">
        <f t="shared" si="0"/>
        <v>Shungin 2015 HIP All ancestries both</v>
      </c>
      <c r="D9" t="s">
        <v>125</v>
      </c>
      <c r="E9" t="s">
        <v>126</v>
      </c>
      <c r="F9">
        <v>227408</v>
      </c>
      <c r="G9" t="s">
        <v>150</v>
      </c>
      <c r="H9" t="s">
        <v>151</v>
      </c>
      <c r="I9" s="6" t="s">
        <v>129</v>
      </c>
      <c r="J9" t="s">
        <v>130</v>
      </c>
      <c r="K9" t="s">
        <v>143</v>
      </c>
      <c r="L9" t="s">
        <v>132</v>
      </c>
      <c r="M9" t="s">
        <v>133</v>
      </c>
      <c r="N9" t="s">
        <v>134</v>
      </c>
      <c r="O9" t="s">
        <v>135</v>
      </c>
      <c r="P9" t="s">
        <v>136</v>
      </c>
      <c r="Q9" t="s">
        <v>137</v>
      </c>
      <c r="R9" t="s">
        <v>138</v>
      </c>
      <c r="S9">
        <v>7</v>
      </c>
      <c r="T9" t="s">
        <v>139</v>
      </c>
      <c r="U9" t="s">
        <v>140</v>
      </c>
      <c r="V9" t="s">
        <v>152</v>
      </c>
    </row>
    <row r="10" spans="1:22">
      <c r="A10" t="s">
        <v>149</v>
      </c>
      <c r="B10" s="6">
        <v>2015</v>
      </c>
      <c r="C10" s="32" t="str">
        <f t="shared" si="0"/>
        <v>Shungin 2015 HIP All ancestries men men</v>
      </c>
      <c r="D10" t="s">
        <v>125</v>
      </c>
      <c r="E10" t="s">
        <v>153</v>
      </c>
      <c r="F10">
        <v>100371</v>
      </c>
      <c r="G10" t="s">
        <v>150</v>
      </c>
      <c r="H10" t="s">
        <v>151</v>
      </c>
      <c r="I10" s="6" t="s">
        <v>129</v>
      </c>
      <c r="J10" t="s">
        <v>130</v>
      </c>
      <c r="K10" t="s">
        <v>143</v>
      </c>
      <c r="L10" t="s">
        <v>132</v>
      </c>
      <c r="M10" t="s">
        <v>133</v>
      </c>
      <c r="N10" t="s">
        <v>134</v>
      </c>
      <c r="O10" t="s">
        <v>135</v>
      </c>
      <c r="P10" t="s">
        <v>136</v>
      </c>
      <c r="Q10" t="s">
        <v>137</v>
      </c>
      <c r="R10" t="s">
        <v>138</v>
      </c>
      <c r="S10">
        <v>2</v>
      </c>
      <c r="T10" t="s">
        <v>139</v>
      </c>
      <c r="U10" t="s">
        <v>145</v>
      </c>
      <c r="V10" t="s">
        <v>152</v>
      </c>
    </row>
    <row r="11" spans="1:22">
      <c r="A11" t="s">
        <v>149</v>
      </c>
      <c r="B11" s="6">
        <v>2015</v>
      </c>
      <c r="C11" s="32" t="str">
        <f t="shared" si="0"/>
        <v>Shungin 2015 HIP All ancestries women women</v>
      </c>
      <c r="D11" t="s">
        <v>125</v>
      </c>
      <c r="E11" t="s">
        <v>154</v>
      </c>
      <c r="F11">
        <v>125106</v>
      </c>
      <c r="G11" t="s">
        <v>150</v>
      </c>
      <c r="H11" t="s">
        <v>151</v>
      </c>
      <c r="I11" s="6" t="s">
        <v>129</v>
      </c>
      <c r="J11" t="s">
        <v>130</v>
      </c>
      <c r="K11" t="s">
        <v>143</v>
      </c>
      <c r="L11" t="s">
        <v>132</v>
      </c>
      <c r="M11" t="s">
        <v>133</v>
      </c>
      <c r="N11" t="s">
        <v>134</v>
      </c>
      <c r="O11" t="s">
        <v>135</v>
      </c>
      <c r="P11" t="s">
        <v>136</v>
      </c>
      <c r="Q11" t="s">
        <v>137</v>
      </c>
      <c r="R11" t="s">
        <v>138</v>
      </c>
      <c r="S11">
        <v>2</v>
      </c>
      <c r="T11" t="s">
        <v>139</v>
      </c>
      <c r="U11" t="s">
        <v>148</v>
      </c>
      <c r="V11" t="s">
        <v>152</v>
      </c>
    </row>
    <row r="12" spans="1:22">
      <c r="A12" t="s">
        <v>149</v>
      </c>
      <c r="B12" s="6">
        <v>2015</v>
      </c>
      <c r="C12" s="32" t="str">
        <f t="shared" si="0"/>
        <v>Shungin 2015 HIP European adults both</v>
      </c>
      <c r="D12" t="s">
        <v>125</v>
      </c>
      <c r="E12" t="s">
        <v>142</v>
      </c>
      <c r="F12">
        <v>213019</v>
      </c>
      <c r="G12" t="s">
        <v>150</v>
      </c>
      <c r="H12" t="s">
        <v>151</v>
      </c>
      <c r="I12" s="6" t="s">
        <v>129</v>
      </c>
      <c r="J12" t="s">
        <v>130</v>
      </c>
      <c r="K12" t="s">
        <v>143</v>
      </c>
      <c r="L12" t="s">
        <v>132</v>
      </c>
      <c r="M12" t="s">
        <v>133</v>
      </c>
      <c r="N12" t="s">
        <v>134</v>
      </c>
      <c r="O12" t="s">
        <v>135</v>
      </c>
      <c r="P12" t="s">
        <v>136</v>
      </c>
      <c r="Q12" t="s">
        <v>137</v>
      </c>
      <c r="R12" t="s">
        <v>138</v>
      </c>
      <c r="S12">
        <v>7</v>
      </c>
      <c r="T12" t="s">
        <v>139</v>
      </c>
      <c r="U12" t="s">
        <v>140</v>
      </c>
      <c r="V12" t="s">
        <v>152</v>
      </c>
    </row>
    <row r="13" spans="1:22">
      <c r="A13" t="s">
        <v>149</v>
      </c>
      <c r="B13" s="6">
        <v>2015</v>
      </c>
      <c r="C13" s="32" t="str">
        <f t="shared" si="0"/>
        <v>Shungin 2015 HIP European men men</v>
      </c>
      <c r="D13" t="s">
        <v>125</v>
      </c>
      <c r="E13" t="s">
        <v>144</v>
      </c>
      <c r="F13">
        <v>94778</v>
      </c>
      <c r="G13" t="s">
        <v>150</v>
      </c>
      <c r="H13" t="s">
        <v>151</v>
      </c>
      <c r="I13" s="6" t="s">
        <v>129</v>
      </c>
      <c r="J13" t="s">
        <v>130</v>
      </c>
      <c r="K13" t="s">
        <v>143</v>
      </c>
      <c r="L13" t="s">
        <v>132</v>
      </c>
      <c r="M13" t="s">
        <v>133</v>
      </c>
      <c r="N13" t="s">
        <v>134</v>
      </c>
      <c r="O13" t="s">
        <v>135</v>
      </c>
      <c r="P13" t="s">
        <v>136</v>
      </c>
      <c r="Q13" t="s">
        <v>137</v>
      </c>
      <c r="R13" t="s">
        <v>138</v>
      </c>
      <c r="T13" t="s">
        <v>139</v>
      </c>
      <c r="U13" t="s">
        <v>145</v>
      </c>
      <c r="V13" t="s">
        <v>152</v>
      </c>
    </row>
    <row r="14" spans="1:22">
      <c r="A14" t="s">
        <v>149</v>
      </c>
      <c r="B14" s="6">
        <v>2015</v>
      </c>
      <c r="C14" s="32" t="str">
        <f t="shared" si="0"/>
        <v>Shungin 2015 HIP European women women</v>
      </c>
      <c r="D14" t="s">
        <v>125</v>
      </c>
      <c r="E14" t="s">
        <v>147</v>
      </c>
      <c r="F14">
        <v>118522</v>
      </c>
      <c r="G14" t="s">
        <v>150</v>
      </c>
      <c r="H14" t="s">
        <v>151</v>
      </c>
      <c r="I14" s="6" t="s">
        <v>129</v>
      </c>
      <c r="J14" t="s">
        <v>130</v>
      </c>
      <c r="K14" t="s">
        <v>143</v>
      </c>
      <c r="L14" t="s">
        <v>132</v>
      </c>
      <c r="M14" t="s">
        <v>133</v>
      </c>
      <c r="N14" t="s">
        <v>134</v>
      </c>
      <c r="O14" t="s">
        <v>135</v>
      </c>
      <c r="P14" t="s">
        <v>136</v>
      </c>
      <c r="Q14" t="s">
        <v>137</v>
      </c>
      <c r="R14" t="s">
        <v>138</v>
      </c>
      <c r="S14">
        <v>2</v>
      </c>
      <c r="T14" t="s">
        <v>139</v>
      </c>
      <c r="U14" t="s">
        <v>148</v>
      </c>
      <c r="V14" t="s">
        <v>152</v>
      </c>
    </row>
    <row r="15" spans="1:22">
      <c r="A15" t="s">
        <v>149</v>
      </c>
      <c r="B15" s="6">
        <v>2015</v>
      </c>
      <c r="C15" s="32" t="str">
        <f t="shared" si="0"/>
        <v>Shungin 2015 HIPadjBMI All ancestries both</v>
      </c>
      <c r="D15" t="s">
        <v>125</v>
      </c>
      <c r="E15" t="s">
        <v>126</v>
      </c>
      <c r="F15">
        <v>225421</v>
      </c>
      <c r="G15" t="s">
        <v>155</v>
      </c>
      <c r="H15" t="s">
        <v>156</v>
      </c>
      <c r="I15" s="6" t="s">
        <v>129</v>
      </c>
      <c r="J15" t="s">
        <v>157</v>
      </c>
      <c r="K15" t="s">
        <v>143</v>
      </c>
      <c r="L15" t="s">
        <v>132</v>
      </c>
      <c r="M15" t="s">
        <v>133</v>
      </c>
      <c r="N15" t="s">
        <v>134</v>
      </c>
      <c r="O15" t="s">
        <v>135</v>
      </c>
      <c r="P15" t="s">
        <v>136</v>
      </c>
      <c r="Q15" t="s">
        <v>137</v>
      </c>
      <c r="R15" t="s">
        <v>138</v>
      </c>
      <c r="S15">
        <v>13</v>
      </c>
      <c r="T15" t="s">
        <v>139</v>
      </c>
      <c r="U15" t="s">
        <v>140</v>
      </c>
      <c r="V15" t="s">
        <v>152</v>
      </c>
    </row>
    <row r="16" spans="1:22">
      <c r="A16" t="s">
        <v>149</v>
      </c>
      <c r="B16" s="6">
        <v>2015</v>
      </c>
      <c r="C16" s="32" t="str">
        <f t="shared" si="0"/>
        <v>Shungin 2015 HIPadjBMI All ancestries men men</v>
      </c>
      <c r="D16" t="s">
        <v>125</v>
      </c>
      <c r="E16" t="s">
        <v>153</v>
      </c>
      <c r="F16">
        <v>99546</v>
      </c>
      <c r="G16" t="s">
        <v>155</v>
      </c>
      <c r="H16" t="s">
        <v>156</v>
      </c>
      <c r="I16" s="6" t="s">
        <v>129</v>
      </c>
      <c r="J16" t="s">
        <v>157</v>
      </c>
      <c r="K16" t="s">
        <v>143</v>
      </c>
      <c r="L16" t="s">
        <v>132</v>
      </c>
      <c r="M16" t="s">
        <v>133</v>
      </c>
      <c r="N16" t="s">
        <v>134</v>
      </c>
      <c r="O16" t="s">
        <v>135</v>
      </c>
      <c r="P16" t="s">
        <v>136</v>
      </c>
      <c r="Q16" t="s">
        <v>137</v>
      </c>
      <c r="R16" t="s">
        <v>138</v>
      </c>
      <c r="S16">
        <v>2</v>
      </c>
      <c r="T16" t="s">
        <v>139</v>
      </c>
      <c r="U16" t="s">
        <v>145</v>
      </c>
      <c r="V16" t="s">
        <v>152</v>
      </c>
    </row>
    <row r="17" spans="1:22">
      <c r="A17" t="s">
        <v>149</v>
      </c>
      <c r="B17" s="6">
        <v>2015</v>
      </c>
      <c r="C17" s="32" t="str">
        <f t="shared" si="0"/>
        <v>Shungin 2015 HIPadjBMI All ancestries women women</v>
      </c>
      <c r="D17" t="s">
        <v>125</v>
      </c>
      <c r="E17" t="s">
        <v>154</v>
      </c>
      <c r="F17">
        <v>123871</v>
      </c>
      <c r="G17" t="s">
        <v>155</v>
      </c>
      <c r="H17" t="s">
        <v>156</v>
      </c>
      <c r="I17" s="6" t="s">
        <v>129</v>
      </c>
      <c r="J17" t="s">
        <v>157</v>
      </c>
      <c r="K17" t="s">
        <v>143</v>
      </c>
      <c r="L17" t="s">
        <v>132</v>
      </c>
      <c r="M17" t="s">
        <v>133</v>
      </c>
      <c r="N17" t="s">
        <v>134</v>
      </c>
      <c r="O17" t="s">
        <v>135</v>
      </c>
      <c r="P17" t="s">
        <v>136</v>
      </c>
      <c r="Q17" t="s">
        <v>137</v>
      </c>
      <c r="R17" t="s">
        <v>138</v>
      </c>
      <c r="S17">
        <v>15</v>
      </c>
      <c r="T17" t="s">
        <v>139</v>
      </c>
      <c r="U17" t="s">
        <v>148</v>
      </c>
      <c r="V17" t="s">
        <v>152</v>
      </c>
    </row>
    <row r="18" spans="1:22">
      <c r="A18" t="s">
        <v>149</v>
      </c>
      <c r="B18" s="6">
        <v>2015</v>
      </c>
      <c r="C18" s="32" t="str">
        <f t="shared" si="0"/>
        <v>Shungin 2015 HIPadjBMI European adults both</v>
      </c>
      <c r="D18" t="s">
        <v>125</v>
      </c>
      <c r="E18" t="s">
        <v>142</v>
      </c>
      <c r="F18">
        <v>211055</v>
      </c>
      <c r="G18" t="s">
        <v>155</v>
      </c>
      <c r="H18" t="s">
        <v>156</v>
      </c>
      <c r="I18" s="6" t="s">
        <v>129</v>
      </c>
      <c r="J18" t="s">
        <v>157</v>
      </c>
      <c r="K18" t="s">
        <v>143</v>
      </c>
      <c r="L18" t="s">
        <v>132</v>
      </c>
      <c r="M18" t="s">
        <v>133</v>
      </c>
      <c r="N18" t="s">
        <v>134</v>
      </c>
      <c r="O18" t="s">
        <v>135</v>
      </c>
      <c r="P18" t="s">
        <v>136</v>
      </c>
      <c r="Q18" t="s">
        <v>137</v>
      </c>
      <c r="R18" t="s">
        <v>138</v>
      </c>
      <c r="S18">
        <v>12</v>
      </c>
      <c r="T18" t="s">
        <v>139</v>
      </c>
      <c r="U18" t="s">
        <v>140</v>
      </c>
      <c r="V18" t="s">
        <v>152</v>
      </c>
    </row>
    <row r="19" spans="1:22">
      <c r="A19" t="s">
        <v>149</v>
      </c>
      <c r="B19" s="6">
        <v>2015</v>
      </c>
      <c r="C19" s="32" t="str">
        <f t="shared" si="0"/>
        <v>Shungin 2015 HIPadjBMI European men men</v>
      </c>
      <c r="D19" t="s">
        <v>125</v>
      </c>
      <c r="E19" t="s">
        <v>144</v>
      </c>
      <c r="F19">
        <v>93946</v>
      </c>
      <c r="G19" t="s">
        <v>155</v>
      </c>
      <c r="H19" t="s">
        <v>156</v>
      </c>
      <c r="I19" s="6" t="s">
        <v>129</v>
      </c>
      <c r="J19" t="s">
        <v>157</v>
      </c>
      <c r="K19" t="s">
        <v>143</v>
      </c>
      <c r="L19" t="s">
        <v>132</v>
      </c>
      <c r="M19" t="s">
        <v>133</v>
      </c>
      <c r="N19" t="s">
        <v>134</v>
      </c>
      <c r="O19" t="s">
        <v>135</v>
      </c>
      <c r="P19" t="s">
        <v>136</v>
      </c>
      <c r="Q19" t="s">
        <v>137</v>
      </c>
      <c r="R19" t="s">
        <v>138</v>
      </c>
      <c r="S19">
        <v>4</v>
      </c>
      <c r="T19" t="s">
        <v>139</v>
      </c>
      <c r="U19" t="s">
        <v>145</v>
      </c>
      <c r="V19" t="s">
        <v>152</v>
      </c>
    </row>
    <row r="20" spans="1:22">
      <c r="A20" t="s">
        <v>149</v>
      </c>
      <c r="B20" s="6">
        <v>2015</v>
      </c>
      <c r="C20" s="32" t="str">
        <f t="shared" si="0"/>
        <v>Shungin 2015 HIPadjBMI European women women</v>
      </c>
      <c r="D20" t="s">
        <v>125</v>
      </c>
      <c r="E20" t="s">
        <v>147</v>
      </c>
      <c r="F20">
        <v>117307</v>
      </c>
      <c r="G20" t="s">
        <v>155</v>
      </c>
      <c r="H20" t="s">
        <v>156</v>
      </c>
      <c r="I20" s="6" t="s">
        <v>129</v>
      </c>
      <c r="J20" t="s">
        <v>157</v>
      </c>
      <c r="K20" t="s">
        <v>143</v>
      </c>
      <c r="L20" t="s">
        <v>132</v>
      </c>
      <c r="M20" t="s">
        <v>133</v>
      </c>
      <c r="N20" t="s">
        <v>134</v>
      </c>
      <c r="O20" t="s">
        <v>135</v>
      </c>
      <c r="P20" t="s">
        <v>136</v>
      </c>
      <c r="Q20" t="s">
        <v>137</v>
      </c>
      <c r="R20" t="s">
        <v>138</v>
      </c>
      <c r="S20">
        <v>14</v>
      </c>
      <c r="T20" t="s">
        <v>139</v>
      </c>
      <c r="U20" t="s">
        <v>148</v>
      </c>
      <c r="V20" t="s">
        <v>152</v>
      </c>
    </row>
    <row r="21" spans="1:22">
      <c r="A21" t="s">
        <v>149</v>
      </c>
      <c r="B21" s="6">
        <v>2015</v>
      </c>
      <c r="C21" s="32" t="str">
        <f t="shared" si="0"/>
        <v>Shungin 2015 WC All ancestries both</v>
      </c>
      <c r="D21" t="s">
        <v>125</v>
      </c>
      <c r="E21" t="s">
        <v>126</v>
      </c>
      <c r="F21">
        <v>244415</v>
      </c>
      <c r="G21" t="s">
        <v>158</v>
      </c>
      <c r="H21" t="s">
        <v>151</v>
      </c>
      <c r="I21" s="6" t="s">
        <v>129</v>
      </c>
      <c r="J21" t="s">
        <v>130</v>
      </c>
      <c r="K21" t="s">
        <v>143</v>
      </c>
      <c r="L21" t="s">
        <v>132</v>
      </c>
      <c r="M21" t="s">
        <v>133</v>
      </c>
      <c r="N21" t="s">
        <v>134</v>
      </c>
      <c r="O21" t="s">
        <v>135</v>
      </c>
      <c r="P21" t="s">
        <v>136</v>
      </c>
      <c r="Q21" t="s">
        <v>137</v>
      </c>
      <c r="R21" t="s">
        <v>138</v>
      </c>
      <c r="S21">
        <v>1</v>
      </c>
      <c r="T21" t="s">
        <v>139</v>
      </c>
      <c r="U21" t="s">
        <v>140</v>
      </c>
      <c r="V21" t="s">
        <v>152</v>
      </c>
    </row>
    <row r="22" spans="1:22">
      <c r="A22" t="s">
        <v>149</v>
      </c>
      <c r="B22" s="6">
        <v>2015</v>
      </c>
      <c r="C22" s="32" t="str">
        <f t="shared" si="0"/>
        <v>Shungin 2015 WC All ancestries men men</v>
      </c>
      <c r="D22" t="s">
        <v>125</v>
      </c>
      <c r="E22" t="s">
        <v>153</v>
      </c>
      <c r="F22">
        <v>109958</v>
      </c>
      <c r="G22" t="s">
        <v>158</v>
      </c>
      <c r="H22" t="s">
        <v>151</v>
      </c>
      <c r="I22" s="6" t="s">
        <v>129</v>
      </c>
      <c r="J22" t="s">
        <v>130</v>
      </c>
      <c r="K22" t="s">
        <v>143</v>
      </c>
      <c r="L22" t="s">
        <v>132</v>
      </c>
      <c r="M22" t="s">
        <v>133</v>
      </c>
      <c r="N22" t="s">
        <v>134</v>
      </c>
      <c r="O22" t="s">
        <v>135</v>
      </c>
      <c r="P22" t="s">
        <v>136</v>
      </c>
      <c r="Q22" t="s">
        <v>137</v>
      </c>
      <c r="R22" t="s">
        <v>138</v>
      </c>
      <c r="S22">
        <v>0</v>
      </c>
      <c r="T22" t="s">
        <v>139</v>
      </c>
      <c r="U22" t="s">
        <v>145</v>
      </c>
      <c r="V22" t="s">
        <v>152</v>
      </c>
    </row>
    <row r="23" spans="1:22">
      <c r="A23" t="s">
        <v>149</v>
      </c>
      <c r="B23" s="6">
        <v>2015</v>
      </c>
      <c r="C23" s="32" t="str">
        <f t="shared" si="0"/>
        <v>Shungin 2015 WC All ancestries women women</v>
      </c>
      <c r="D23" t="s">
        <v>125</v>
      </c>
      <c r="E23" t="s">
        <v>154</v>
      </c>
      <c r="F23">
        <v>134585</v>
      </c>
      <c r="G23" t="s">
        <v>158</v>
      </c>
      <c r="H23" t="s">
        <v>151</v>
      </c>
      <c r="I23" s="6" t="s">
        <v>129</v>
      </c>
      <c r="J23" t="s">
        <v>130</v>
      </c>
      <c r="K23" t="s">
        <v>143</v>
      </c>
      <c r="L23" t="s">
        <v>132</v>
      </c>
      <c r="M23" t="s">
        <v>133</v>
      </c>
      <c r="N23" t="s">
        <v>134</v>
      </c>
      <c r="O23" t="s">
        <v>135</v>
      </c>
      <c r="P23" t="s">
        <v>136</v>
      </c>
      <c r="Q23" t="s">
        <v>137</v>
      </c>
      <c r="R23" t="s">
        <v>138</v>
      </c>
      <c r="S23">
        <v>0</v>
      </c>
      <c r="T23" t="s">
        <v>139</v>
      </c>
      <c r="U23" t="s">
        <v>148</v>
      </c>
      <c r="V23" t="s">
        <v>152</v>
      </c>
    </row>
    <row r="24" spans="1:22">
      <c r="A24" t="s">
        <v>149</v>
      </c>
      <c r="B24" s="6">
        <v>2015</v>
      </c>
      <c r="C24" s="32" t="str">
        <f t="shared" si="0"/>
        <v>Shungin 2015 WC European adults both</v>
      </c>
      <c r="D24" t="s">
        <v>125</v>
      </c>
      <c r="E24" t="s">
        <v>142</v>
      </c>
      <c r="F24">
        <v>232074</v>
      </c>
      <c r="G24" t="s">
        <v>158</v>
      </c>
      <c r="H24" t="s">
        <v>151</v>
      </c>
      <c r="I24" s="6" t="s">
        <v>129</v>
      </c>
      <c r="J24" t="s">
        <v>130</v>
      </c>
      <c r="K24" t="s">
        <v>143</v>
      </c>
      <c r="L24" t="s">
        <v>132</v>
      </c>
      <c r="M24" t="s">
        <v>133</v>
      </c>
      <c r="N24" t="s">
        <v>134</v>
      </c>
      <c r="O24" t="s">
        <v>135</v>
      </c>
      <c r="P24" t="s">
        <v>136</v>
      </c>
      <c r="Q24" t="s">
        <v>137</v>
      </c>
      <c r="R24" t="s">
        <v>138</v>
      </c>
      <c r="S24">
        <v>0</v>
      </c>
      <c r="T24" t="s">
        <v>139</v>
      </c>
      <c r="U24" t="s">
        <v>140</v>
      </c>
      <c r="V24" t="s">
        <v>152</v>
      </c>
    </row>
    <row r="25" spans="1:22">
      <c r="A25" t="s">
        <v>149</v>
      </c>
      <c r="B25" s="6">
        <v>2015</v>
      </c>
      <c r="C25" s="32" t="str">
        <f t="shared" si="0"/>
        <v>Shungin 2015 WC European men men</v>
      </c>
      <c r="D25" t="s">
        <v>125</v>
      </c>
      <c r="E25" t="s">
        <v>144</v>
      </c>
      <c r="F25">
        <v>104386</v>
      </c>
      <c r="G25" t="s">
        <v>158</v>
      </c>
      <c r="H25" t="s">
        <v>151</v>
      </c>
      <c r="I25" s="6" t="s">
        <v>129</v>
      </c>
      <c r="J25" t="s">
        <v>130</v>
      </c>
      <c r="K25" t="s">
        <v>143</v>
      </c>
      <c r="L25" t="s">
        <v>132</v>
      </c>
      <c r="M25" t="s">
        <v>133</v>
      </c>
      <c r="N25" t="s">
        <v>134</v>
      </c>
      <c r="O25" t="s">
        <v>135</v>
      </c>
      <c r="P25" t="s">
        <v>136</v>
      </c>
      <c r="Q25" t="s">
        <v>137</v>
      </c>
      <c r="R25" t="s">
        <v>138</v>
      </c>
      <c r="S25">
        <v>0</v>
      </c>
      <c r="T25" t="s">
        <v>139</v>
      </c>
      <c r="U25" t="s">
        <v>145</v>
      </c>
      <c r="V25" t="s">
        <v>152</v>
      </c>
    </row>
    <row r="26" spans="1:22">
      <c r="A26" t="s">
        <v>149</v>
      </c>
      <c r="B26" s="6">
        <v>2015</v>
      </c>
      <c r="C26" s="32" t="str">
        <f t="shared" si="0"/>
        <v>Shungin 2015 WC European women women</v>
      </c>
      <c r="D26" t="s">
        <v>125</v>
      </c>
      <c r="E26" t="s">
        <v>147</v>
      </c>
      <c r="F26">
        <v>127990</v>
      </c>
      <c r="G26" t="s">
        <v>158</v>
      </c>
      <c r="H26" t="s">
        <v>151</v>
      </c>
      <c r="I26" s="6" t="s">
        <v>129</v>
      </c>
      <c r="J26" t="s">
        <v>130</v>
      </c>
      <c r="K26" t="s">
        <v>143</v>
      </c>
      <c r="L26" t="s">
        <v>132</v>
      </c>
      <c r="M26" t="s">
        <v>133</v>
      </c>
      <c r="N26" t="s">
        <v>134</v>
      </c>
      <c r="O26" t="s">
        <v>135</v>
      </c>
      <c r="P26" t="s">
        <v>136</v>
      </c>
      <c r="Q26" t="s">
        <v>137</v>
      </c>
      <c r="R26" t="s">
        <v>138</v>
      </c>
      <c r="S26">
        <v>0</v>
      </c>
      <c r="T26" t="s">
        <v>139</v>
      </c>
      <c r="U26" t="s">
        <v>148</v>
      </c>
      <c r="V26" t="s">
        <v>152</v>
      </c>
    </row>
    <row r="27" spans="1:22">
      <c r="A27" t="s">
        <v>149</v>
      </c>
      <c r="B27" s="6">
        <v>2015</v>
      </c>
      <c r="C27" s="32" t="str">
        <f t="shared" si="0"/>
        <v>Shungin 2015 WCadjBMI All ancestries both</v>
      </c>
      <c r="D27" t="s">
        <v>125</v>
      </c>
      <c r="E27" t="s">
        <v>126</v>
      </c>
      <c r="F27">
        <v>245679</v>
      </c>
      <c r="G27" t="s">
        <v>159</v>
      </c>
      <c r="H27" t="s">
        <v>156</v>
      </c>
      <c r="I27" s="6" t="s">
        <v>129</v>
      </c>
      <c r="J27" t="s">
        <v>157</v>
      </c>
      <c r="K27" t="s">
        <v>143</v>
      </c>
      <c r="L27" t="s">
        <v>132</v>
      </c>
      <c r="M27" t="s">
        <v>133</v>
      </c>
      <c r="N27" t="s">
        <v>134</v>
      </c>
      <c r="O27" t="s">
        <v>135</v>
      </c>
      <c r="P27" t="s">
        <v>136</v>
      </c>
      <c r="Q27" t="s">
        <v>137</v>
      </c>
      <c r="R27" t="s">
        <v>138</v>
      </c>
      <c r="S27">
        <v>31</v>
      </c>
      <c r="T27" t="s">
        <v>139</v>
      </c>
      <c r="U27" t="s">
        <v>140</v>
      </c>
      <c r="V27" t="s">
        <v>152</v>
      </c>
    </row>
    <row r="28" spans="1:22">
      <c r="A28" t="s">
        <v>149</v>
      </c>
      <c r="B28" s="6">
        <v>2015</v>
      </c>
      <c r="C28" s="32" t="str">
        <f t="shared" si="0"/>
        <v>Shungin 2015 WCadjBMI All ancestries men men</v>
      </c>
      <c r="D28" t="s">
        <v>125</v>
      </c>
      <c r="E28" t="s">
        <v>153</v>
      </c>
      <c r="F28">
        <v>109651</v>
      </c>
      <c r="G28" t="s">
        <v>159</v>
      </c>
      <c r="H28" t="s">
        <v>156</v>
      </c>
      <c r="I28" s="6" t="s">
        <v>129</v>
      </c>
      <c r="J28" t="s">
        <v>130</v>
      </c>
      <c r="K28" t="s">
        <v>143</v>
      </c>
      <c r="L28" t="s">
        <v>132</v>
      </c>
      <c r="M28" t="s">
        <v>133</v>
      </c>
      <c r="N28" t="s">
        <v>134</v>
      </c>
      <c r="O28" t="s">
        <v>135</v>
      </c>
      <c r="P28" t="s">
        <v>136</v>
      </c>
      <c r="Q28" t="s">
        <v>137</v>
      </c>
      <c r="R28" t="s">
        <v>138</v>
      </c>
      <c r="S28">
        <v>9</v>
      </c>
      <c r="T28" t="s">
        <v>139</v>
      </c>
      <c r="U28" t="s">
        <v>145</v>
      </c>
      <c r="V28" t="s">
        <v>152</v>
      </c>
    </row>
    <row r="29" spans="1:22">
      <c r="A29" t="s">
        <v>149</v>
      </c>
      <c r="B29" s="6">
        <v>2015</v>
      </c>
      <c r="C29" s="32" t="str">
        <f t="shared" si="0"/>
        <v>Shungin 2015 WCadjBMI All ancestries women women</v>
      </c>
      <c r="D29" t="s">
        <v>125</v>
      </c>
      <c r="E29" t="s">
        <v>154</v>
      </c>
      <c r="F29">
        <v>134006</v>
      </c>
      <c r="G29" t="s">
        <v>159</v>
      </c>
      <c r="H29" t="s">
        <v>156</v>
      </c>
      <c r="I29" s="6" t="s">
        <v>129</v>
      </c>
      <c r="J29" t="s">
        <v>157</v>
      </c>
      <c r="K29" t="s">
        <v>143</v>
      </c>
      <c r="L29" t="s">
        <v>132</v>
      </c>
      <c r="M29" t="s">
        <v>133</v>
      </c>
      <c r="N29" t="s">
        <v>134</v>
      </c>
      <c r="O29" t="s">
        <v>135</v>
      </c>
      <c r="P29" t="s">
        <v>136</v>
      </c>
      <c r="Q29" t="s">
        <v>137</v>
      </c>
      <c r="R29" t="s">
        <v>138</v>
      </c>
      <c r="S29">
        <v>27</v>
      </c>
      <c r="T29" t="s">
        <v>139</v>
      </c>
      <c r="U29" t="s">
        <v>148</v>
      </c>
      <c r="V29" t="s">
        <v>152</v>
      </c>
    </row>
    <row r="30" spans="1:22">
      <c r="A30" t="s">
        <v>149</v>
      </c>
      <c r="B30" s="6">
        <v>2015</v>
      </c>
      <c r="C30" s="32" t="str">
        <f t="shared" si="0"/>
        <v>Shungin 2015 WCadjBMI European adults both</v>
      </c>
      <c r="D30" t="s">
        <v>125</v>
      </c>
      <c r="E30" t="s">
        <v>142</v>
      </c>
      <c r="F30">
        <v>231293</v>
      </c>
      <c r="G30" t="s">
        <v>159</v>
      </c>
      <c r="H30" t="s">
        <v>156</v>
      </c>
      <c r="I30" s="6" t="s">
        <v>129</v>
      </c>
      <c r="J30" t="s">
        <v>157</v>
      </c>
      <c r="K30" t="s">
        <v>143</v>
      </c>
      <c r="L30" t="s">
        <v>132</v>
      </c>
      <c r="M30" t="s">
        <v>133</v>
      </c>
      <c r="N30" t="s">
        <v>134</v>
      </c>
      <c r="O30" t="s">
        <v>135</v>
      </c>
      <c r="P30" t="s">
        <v>136</v>
      </c>
      <c r="Q30" t="s">
        <v>137</v>
      </c>
      <c r="R30" t="s">
        <v>138</v>
      </c>
      <c r="S30">
        <v>31</v>
      </c>
      <c r="T30" t="s">
        <v>139</v>
      </c>
      <c r="U30" t="s">
        <v>140</v>
      </c>
      <c r="V30" t="s">
        <v>152</v>
      </c>
    </row>
    <row r="31" spans="1:22">
      <c r="A31" t="s">
        <v>149</v>
      </c>
      <c r="B31" s="6">
        <v>2015</v>
      </c>
      <c r="C31" s="32" t="str">
        <f t="shared" si="0"/>
        <v>Shungin 2015 WCadjBMI European men men</v>
      </c>
      <c r="D31" t="s">
        <v>125</v>
      </c>
      <c r="E31" t="s">
        <v>144</v>
      </c>
      <c r="F31">
        <v>104054</v>
      </c>
      <c r="G31" t="s">
        <v>159</v>
      </c>
      <c r="H31" t="s">
        <v>156</v>
      </c>
      <c r="I31" s="6" t="s">
        <v>129</v>
      </c>
      <c r="J31" t="s">
        <v>157</v>
      </c>
      <c r="K31" t="s">
        <v>143</v>
      </c>
      <c r="L31" t="s">
        <v>132</v>
      </c>
      <c r="M31" t="s">
        <v>133</v>
      </c>
      <c r="N31" t="s">
        <v>134</v>
      </c>
      <c r="O31" t="s">
        <v>135</v>
      </c>
      <c r="P31" t="s">
        <v>136</v>
      </c>
      <c r="Q31" t="s">
        <v>137</v>
      </c>
      <c r="R31" t="s">
        <v>138</v>
      </c>
      <c r="S31">
        <v>9</v>
      </c>
      <c r="T31" t="s">
        <v>139</v>
      </c>
      <c r="U31" t="s">
        <v>145</v>
      </c>
      <c r="V31" t="s">
        <v>152</v>
      </c>
    </row>
    <row r="32" spans="1:22">
      <c r="A32" t="s">
        <v>149</v>
      </c>
      <c r="B32" s="6">
        <v>2015</v>
      </c>
      <c r="C32" s="32" t="str">
        <f t="shared" si="0"/>
        <v>Shungin 2015 WCadjBMI European women women</v>
      </c>
      <c r="D32" t="s">
        <v>125</v>
      </c>
      <c r="E32" t="s">
        <v>147</v>
      </c>
      <c r="F32">
        <v>127437</v>
      </c>
      <c r="G32" t="s">
        <v>159</v>
      </c>
      <c r="H32" t="s">
        <v>156</v>
      </c>
      <c r="I32" s="6" t="s">
        <v>129</v>
      </c>
      <c r="J32" t="s">
        <v>157</v>
      </c>
      <c r="K32" t="s">
        <v>143</v>
      </c>
      <c r="L32" t="s">
        <v>132</v>
      </c>
      <c r="M32" t="s">
        <v>133</v>
      </c>
      <c r="N32" t="s">
        <v>134</v>
      </c>
      <c r="O32" t="s">
        <v>135</v>
      </c>
      <c r="P32" t="s">
        <v>136</v>
      </c>
      <c r="Q32" t="s">
        <v>137</v>
      </c>
      <c r="R32" t="s">
        <v>138</v>
      </c>
      <c r="S32">
        <v>28</v>
      </c>
      <c r="T32" t="s">
        <v>139</v>
      </c>
      <c r="U32" t="s">
        <v>148</v>
      </c>
      <c r="V32" t="s">
        <v>152</v>
      </c>
    </row>
    <row r="33" spans="1:22">
      <c r="A33" t="s">
        <v>149</v>
      </c>
      <c r="B33" s="6">
        <v>2015</v>
      </c>
      <c r="C33" s="32" t="str">
        <f t="shared" si="0"/>
        <v>Shungin 2015 WHR All ancestries both</v>
      </c>
      <c r="D33" t="s">
        <v>125</v>
      </c>
      <c r="E33" t="s">
        <v>126</v>
      </c>
      <c r="F33">
        <v>226596</v>
      </c>
      <c r="G33" t="s">
        <v>160</v>
      </c>
      <c r="H33" t="s">
        <v>161</v>
      </c>
      <c r="I33" s="6" t="s">
        <v>129</v>
      </c>
      <c r="J33" t="s">
        <v>130</v>
      </c>
      <c r="K33" t="s">
        <v>143</v>
      </c>
      <c r="L33" t="s">
        <v>132</v>
      </c>
      <c r="M33" t="s">
        <v>133</v>
      </c>
      <c r="N33" t="s">
        <v>134</v>
      </c>
      <c r="O33" t="s">
        <v>135</v>
      </c>
      <c r="P33" t="s">
        <v>136</v>
      </c>
      <c r="Q33" t="s">
        <v>137</v>
      </c>
      <c r="R33" t="s">
        <v>138</v>
      </c>
      <c r="S33">
        <v>27</v>
      </c>
      <c r="T33" t="s">
        <v>139</v>
      </c>
      <c r="U33" t="s">
        <v>140</v>
      </c>
      <c r="V33" t="s">
        <v>152</v>
      </c>
    </row>
    <row r="34" spans="1:22">
      <c r="A34" t="s">
        <v>149</v>
      </c>
      <c r="B34" s="6">
        <v>2015</v>
      </c>
      <c r="C34" s="32" t="str">
        <f t="shared" si="0"/>
        <v>Shungin 2015 WHR All ancestries men men</v>
      </c>
      <c r="D34" t="s">
        <v>125</v>
      </c>
      <c r="E34" t="s">
        <v>153</v>
      </c>
      <c r="F34">
        <v>100011</v>
      </c>
      <c r="G34" t="s">
        <v>160</v>
      </c>
      <c r="H34" t="s">
        <v>161</v>
      </c>
      <c r="I34" s="6" t="s">
        <v>129</v>
      </c>
      <c r="J34" t="s">
        <v>130</v>
      </c>
      <c r="K34" t="s">
        <v>143</v>
      </c>
      <c r="L34" t="s">
        <v>132</v>
      </c>
      <c r="M34" t="s">
        <v>133</v>
      </c>
      <c r="N34" t="s">
        <v>134</v>
      </c>
      <c r="O34" t="s">
        <v>135</v>
      </c>
      <c r="P34" t="s">
        <v>136</v>
      </c>
      <c r="Q34" t="s">
        <v>137</v>
      </c>
      <c r="R34" t="s">
        <v>138</v>
      </c>
      <c r="S34">
        <v>2</v>
      </c>
      <c r="T34" t="s">
        <v>139</v>
      </c>
      <c r="U34" t="s">
        <v>145</v>
      </c>
      <c r="V34" t="s">
        <v>152</v>
      </c>
    </row>
    <row r="35" spans="1:22">
      <c r="A35" t="s">
        <v>149</v>
      </c>
      <c r="B35" s="6">
        <v>2015</v>
      </c>
      <c r="C35" s="32" t="str">
        <f t="shared" si="0"/>
        <v>Shungin 2015 WHR All ancestries women women</v>
      </c>
      <c r="D35" t="s">
        <v>125</v>
      </c>
      <c r="E35" t="s">
        <v>154</v>
      </c>
      <c r="F35">
        <v>124583</v>
      </c>
      <c r="G35" t="s">
        <v>160</v>
      </c>
      <c r="H35" t="s">
        <v>161</v>
      </c>
      <c r="I35" s="6" t="s">
        <v>129</v>
      </c>
      <c r="J35" t="s">
        <v>130</v>
      </c>
      <c r="K35" t="s">
        <v>143</v>
      </c>
      <c r="L35" t="s">
        <v>132</v>
      </c>
      <c r="M35" t="s">
        <v>133</v>
      </c>
      <c r="N35" t="s">
        <v>134</v>
      </c>
      <c r="O35" t="s">
        <v>135</v>
      </c>
      <c r="P35" t="s">
        <v>136</v>
      </c>
      <c r="Q35" t="s">
        <v>137</v>
      </c>
      <c r="R35" t="s">
        <v>138</v>
      </c>
      <c r="S35">
        <v>31</v>
      </c>
      <c r="T35" t="s">
        <v>139</v>
      </c>
      <c r="U35" t="s">
        <v>148</v>
      </c>
      <c r="V35" t="s">
        <v>152</v>
      </c>
    </row>
    <row r="36" spans="1:22">
      <c r="A36" t="s">
        <v>149</v>
      </c>
      <c r="B36" s="6">
        <v>2015</v>
      </c>
      <c r="C36" s="32" t="str">
        <f t="shared" si="0"/>
        <v>Shungin 2015 WHR European adults both</v>
      </c>
      <c r="D36" t="s">
        <v>125</v>
      </c>
      <c r="E36" t="s">
        <v>142</v>
      </c>
      <c r="F36">
        <v>212216</v>
      </c>
      <c r="G36" t="s">
        <v>160</v>
      </c>
      <c r="H36" t="s">
        <v>161</v>
      </c>
      <c r="I36" s="6" t="s">
        <v>129</v>
      </c>
      <c r="J36" t="s">
        <v>130</v>
      </c>
      <c r="K36" t="s">
        <v>143</v>
      </c>
      <c r="L36" t="s">
        <v>132</v>
      </c>
      <c r="M36" t="s">
        <v>133</v>
      </c>
      <c r="N36" t="s">
        <v>134</v>
      </c>
      <c r="O36" t="s">
        <v>135</v>
      </c>
      <c r="P36" t="s">
        <v>136</v>
      </c>
      <c r="Q36" t="s">
        <v>137</v>
      </c>
      <c r="R36" t="s">
        <v>138</v>
      </c>
      <c r="S36">
        <v>26</v>
      </c>
      <c r="T36" t="s">
        <v>139</v>
      </c>
      <c r="U36" t="s">
        <v>140</v>
      </c>
      <c r="V36" t="s">
        <v>152</v>
      </c>
    </row>
    <row r="37" spans="1:22">
      <c r="A37" t="s">
        <v>149</v>
      </c>
      <c r="B37" s="6">
        <v>2015</v>
      </c>
      <c r="C37" s="32" t="str">
        <f t="shared" si="0"/>
        <v>Shungin 2015 WHR European men men</v>
      </c>
      <c r="D37" t="s">
        <v>125</v>
      </c>
      <c r="E37" t="s">
        <v>144</v>
      </c>
      <c r="F37">
        <v>94414</v>
      </c>
      <c r="G37" t="s">
        <v>160</v>
      </c>
      <c r="H37" t="s">
        <v>161</v>
      </c>
      <c r="I37" s="6" t="s">
        <v>129</v>
      </c>
      <c r="J37" t="s">
        <v>130</v>
      </c>
      <c r="K37" t="s">
        <v>143</v>
      </c>
      <c r="L37" t="s">
        <v>132</v>
      </c>
      <c r="M37" t="s">
        <v>133</v>
      </c>
      <c r="N37" t="s">
        <v>134</v>
      </c>
      <c r="O37" t="s">
        <v>135</v>
      </c>
      <c r="P37" t="s">
        <v>136</v>
      </c>
      <c r="Q37" t="s">
        <v>137</v>
      </c>
      <c r="R37" t="s">
        <v>138</v>
      </c>
      <c r="S37">
        <v>2</v>
      </c>
      <c r="T37" t="s">
        <v>139</v>
      </c>
      <c r="U37" t="s">
        <v>145</v>
      </c>
      <c r="V37" t="s">
        <v>152</v>
      </c>
    </row>
    <row r="38" spans="1:22">
      <c r="A38" t="s">
        <v>149</v>
      </c>
      <c r="B38" s="6">
        <v>2015</v>
      </c>
      <c r="C38" s="32" t="str">
        <f t="shared" si="0"/>
        <v>Shungin 2015 WHR European women women</v>
      </c>
      <c r="D38" t="s">
        <v>125</v>
      </c>
      <c r="E38" t="s">
        <v>147</v>
      </c>
      <c r="F38">
        <v>117997</v>
      </c>
      <c r="G38" t="s">
        <v>160</v>
      </c>
      <c r="H38" t="s">
        <v>161</v>
      </c>
      <c r="I38" s="6" t="s">
        <v>129</v>
      </c>
      <c r="J38" t="s">
        <v>130</v>
      </c>
      <c r="K38" t="s">
        <v>143</v>
      </c>
      <c r="L38" t="s">
        <v>132</v>
      </c>
      <c r="M38" t="s">
        <v>133</v>
      </c>
      <c r="N38" t="s">
        <v>134</v>
      </c>
      <c r="O38" t="s">
        <v>135</v>
      </c>
      <c r="P38" t="s">
        <v>136</v>
      </c>
      <c r="Q38" t="s">
        <v>137</v>
      </c>
      <c r="R38" t="s">
        <v>138</v>
      </c>
      <c r="S38">
        <v>30</v>
      </c>
      <c r="T38" t="s">
        <v>139</v>
      </c>
      <c r="U38" t="s">
        <v>148</v>
      </c>
      <c r="V38" t="s">
        <v>152</v>
      </c>
    </row>
    <row r="39" spans="1:22">
      <c r="A39" t="s">
        <v>149</v>
      </c>
      <c r="B39" s="6">
        <v>2015</v>
      </c>
      <c r="C39" s="32" t="str">
        <f t="shared" si="0"/>
        <v>Shungin 2015 WHRadjBMI All ancestries both</v>
      </c>
      <c r="D39" t="s">
        <v>125</v>
      </c>
      <c r="E39" t="s">
        <v>126</v>
      </c>
      <c r="F39">
        <v>224385</v>
      </c>
      <c r="G39" t="s">
        <v>162</v>
      </c>
      <c r="H39" t="s">
        <v>163</v>
      </c>
      <c r="I39" s="6" t="s">
        <v>129</v>
      </c>
      <c r="J39" t="s">
        <v>157</v>
      </c>
      <c r="K39" t="s">
        <v>143</v>
      </c>
      <c r="L39" t="s">
        <v>132</v>
      </c>
      <c r="M39" t="s">
        <v>133</v>
      </c>
      <c r="N39" t="s">
        <v>134</v>
      </c>
      <c r="O39" t="s">
        <v>135</v>
      </c>
      <c r="P39" t="s">
        <v>136</v>
      </c>
      <c r="Q39" t="s">
        <v>137</v>
      </c>
      <c r="R39" t="s">
        <v>138</v>
      </c>
      <c r="S39">
        <v>52</v>
      </c>
      <c r="T39" t="s">
        <v>139</v>
      </c>
      <c r="U39" t="s">
        <v>140</v>
      </c>
      <c r="V39" t="s">
        <v>152</v>
      </c>
    </row>
    <row r="40" spans="1:22">
      <c r="A40" t="s">
        <v>149</v>
      </c>
      <c r="B40" s="6">
        <v>2015</v>
      </c>
      <c r="C40" s="32" t="str">
        <f t="shared" si="0"/>
        <v>Shungin 2015 WHRadjBMI All ancestries men men</v>
      </c>
      <c r="D40" t="s">
        <v>125</v>
      </c>
      <c r="E40" t="s">
        <v>153</v>
      </c>
      <c r="F40">
        <v>99050</v>
      </c>
      <c r="G40" t="s">
        <v>162</v>
      </c>
      <c r="H40" t="s">
        <v>163</v>
      </c>
      <c r="I40" s="6" t="s">
        <v>129</v>
      </c>
      <c r="J40" t="s">
        <v>157</v>
      </c>
      <c r="K40" t="s">
        <v>143</v>
      </c>
      <c r="L40" t="s">
        <v>132</v>
      </c>
      <c r="M40" t="s">
        <v>133</v>
      </c>
      <c r="N40" t="s">
        <v>134</v>
      </c>
      <c r="O40" t="s">
        <v>135</v>
      </c>
      <c r="P40" t="s">
        <v>136</v>
      </c>
      <c r="Q40" t="s">
        <v>137</v>
      </c>
      <c r="R40" t="s">
        <v>138</v>
      </c>
      <c r="S40">
        <v>6</v>
      </c>
      <c r="T40" t="s">
        <v>139</v>
      </c>
      <c r="U40" t="s">
        <v>145</v>
      </c>
      <c r="V40" t="s">
        <v>152</v>
      </c>
    </row>
    <row r="41" spans="1:22">
      <c r="A41" t="s">
        <v>149</v>
      </c>
      <c r="B41" s="6">
        <v>2015</v>
      </c>
      <c r="C41" s="32" t="str">
        <f t="shared" si="0"/>
        <v>Shungin 2015 WHRadjBMI All ancestries women women</v>
      </c>
      <c r="D41" t="s">
        <v>125</v>
      </c>
      <c r="E41" t="s">
        <v>154</v>
      </c>
      <c r="F41">
        <v>123270</v>
      </c>
      <c r="G41" t="s">
        <v>162</v>
      </c>
      <c r="H41" t="s">
        <v>163</v>
      </c>
      <c r="I41" s="6" t="s">
        <v>129</v>
      </c>
      <c r="J41" t="s">
        <v>157</v>
      </c>
      <c r="K41" t="s">
        <v>143</v>
      </c>
      <c r="L41" t="s">
        <v>132</v>
      </c>
      <c r="M41" t="s">
        <v>133</v>
      </c>
      <c r="N41" t="s">
        <v>134</v>
      </c>
      <c r="O41" t="s">
        <v>135</v>
      </c>
      <c r="P41" t="s">
        <v>136</v>
      </c>
      <c r="Q41" t="s">
        <v>137</v>
      </c>
      <c r="R41" t="s">
        <v>138</v>
      </c>
      <c r="S41">
        <v>46</v>
      </c>
      <c r="T41" t="s">
        <v>139</v>
      </c>
      <c r="U41" t="s">
        <v>148</v>
      </c>
      <c r="V41" t="s">
        <v>152</v>
      </c>
    </row>
    <row r="42" spans="1:22">
      <c r="A42" t="s">
        <v>149</v>
      </c>
      <c r="B42" s="6">
        <v>2015</v>
      </c>
      <c r="C42" s="32" t="str">
        <f t="shared" si="0"/>
        <v>Shungin 2015 WHRadjBMI European adults both</v>
      </c>
      <c r="D42" t="s">
        <v>125</v>
      </c>
      <c r="E42" t="s">
        <v>142</v>
      </c>
      <c r="F42">
        <v>210023</v>
      </c>
      <c r="G42" t="s">
        <v>162</v>
      </c>
      <c r="H42" t="s">
        <v>163</v>
      </c>
      <c r="I42" s="6" t="s">
        <v>129</v>
      </c>
      <c r="J42" t="s">
        <v>157</v>
      </c>
      <c r="K42" t="s">
        <v>143</v>
      </c>
      <c r="L42" t="s">
        <v>132</v>
      </c>
      <c r="M42" t="s">
        <v>133</v>
      </c>
      <c r="N42" t="s">
        <v>134</v>
      </c>
      <c r="O42" t="s">
        <v>135</v>
      </c>
      <c r="P42" t="s">
        <v>136</v>
      </c>
      <c r="Q42" t="s">
        <v>137</v>
      </c>
      <c r="R42" t="s">
        <v>138</v>
      </c>
      <c r="S42">
        <v>53</v>
      </c>
      <c r="T42" t="s">
        <v>139</v>
      </c>
      <c r="U42" t="s">
        <v>140</v>
      </c>
      <c r="V42" t="s">
        <v>152</v>
      </c>
    </row>
    <row r="43" spans="1:22">
      <c r="A43" t="s">
        <v>149</v>
      </c>
      <c r="B43" s="6">
        <v>2015</v>
      </c>
      <c r="C43" s="32" t="str">
        <f t="shared" si="0"/>
        <v>Shungin 2015 WHRadjBMI European men men</v>
      </c>
      <c r="D43" t="s">
        <v>125</v>
      </c>
      <c r="E43" t="s">
        <v>144</v>
      </c>
      <c r="F43">
        <v>93453</v>
      </c>
      <c r="G43" t="s">
        <v>162</v>
      </c>
      <c r="H43" t="s">
        <v>163</v>
      </c>
      <c r="I43" s="6" t="s">
        <v>129</v>
      </c>
      <c r="J43" t="s">
        <v>157</v>
      </c>
      <c r="K43" t="s">
        <v>143</v>
      </c>
      <c r="L43" t="s">
        <v>132</v>
      </c>
      <c r="M43" t="s">
        <v>133</v>
      </c>
      <c r="N43" t="s">
        <v>134</v>
      </c>
      <c r="O43" t="s">
        <v>135</v>
      </c>
      <c r="P43" t="s">
        <v>136</v>
      </c>
      <c r="Q43" t="s">
        <v>137</v>
      </c>
      <c r="R43" t="s">
        <v>138</v>
      </c>
      <c r="S43">
        <v>6</v>
      </c>
      <c r="T43" t="s">
        <v>139</v>
      </c>
      <c r="U43" t="s">
        <v>145</v>
      </c>
      <c r="V43" t="s">
        <v>152</v>
      </c>
    </row>
    <row r="44" spans="1:22">
      <c r="A44" t="s">
        <v>149</v>
      </c>
      <c r="B44" s="6">
        <v>2015</v>
      </c>
      <c r="C44" s="32" t="str">
        <f t="shared" si="0"/>
        <v>Shungin 2015 WHRadjBMI European women women</v>
      </c>
      <c r="D44" t="s">
        <v>125</v>
      </c>
      <c r="E44" t="s">
        <v>147</v>
      </c>
      <c r="F44">
        <v>116709</v>
      </c>
      <c r="G44" t="s">
        <v>162</v>
      </c>
      <c r="H44" t="s">
        <v>163</v>
      </c>
      <c r="I44" s="6" t="s">
        <v>129</v>
      </c>
      <c r="J44" t="s">
        <v>157</v>
      </c>
      <c r="K44" t="s">
        <v>143</v>
      </c>
      <c r="L44" t="s">
        <v>132</v>
      </c>
      <c r="M44" t="s">
        <v>133</v>
      </c>
      <c r="N44" t="s">
        <v>134</v>
      </c>
      <c r="O44" t="s">
        <v>135</v>
      </c>
      <c r="P44" t="s">
        <v>136</v>
      </c>
      <c r="Q44" t="s">
        <v>137</v>
      </c>
      <c r="R44" t="s">
        <v>138</v>
      </c>
      <c r="S44">
        <v>47</v>
      </c>
      <c r="T44" t="s">
        <v>139</v>
      </c>
      <c r="U44" t="s">
        <v>148</v>
      </c>
      <c r="V44" t="s">
        <v>152</v>
      </c>
    </row>
    <row r="45" spans="1:22">
      <c r="A45" t="s">
        <v>164</v>
      </c>
      <c r="B45" s="6">
        <v>2018</v>
      </c>
      <c r="C45" s="32" t="str">
        <f t="shared" si="0"/>
        <v>Neale 2018 BMI White British adults both</v>
      </c>
      <c r="D45" t="s">
        <v>165</v>
      </c>
      <c r="E45" t="s">
        <v>166</v>
      </c>
      <c r="F45">
        <v>336107</v>
      </c>
      <c r="G45" t="s">
        <v>127</v>
      </c>
      <c r="H45" t="s">
        <v>167</v>
      </c>
      <c r="J45" t="s">
        <v>168</v>
      </c>
      <c r="K45" t="s">
        <v>169</v>
      </c>
      <c r="L45" t="s">
        <v>170</v>
      </c>
      <c r="M45" t="s">
        <v>133</v>
      </c>
      <c r="N45" t="s">
        <v>134</v>
      </c>
      <c r="O45" t="s">
        <v>171</v>
      </c>
      <c r="P45" t="s">
        <v>10</v>
      </c>
      <c r="Q45" t="s">
        <v>10</v>
      </c>
      <c r="R45" t="s">
        <v>138</v>
      </c>
      <c r="S45">
        <v>420</v>
      </c>
      <c r="T45" t="s">
        <v>172</v>
      </c>
      <c r="U45" t="s">
        <v>140</v>
      </c>
    </row>
    <row r="46" spans="1:22">
      <c r="A46" t="s">
        <v>164</v>
      </c>
      <c r="B46" s="6">
        <v>2018</v>
      </c>
      <c r="C46" s="32" t="str">
        <f t="shared" si="0"/>
        <v>Neale 2018 Weight White British adults both</v>
      </c>
      <c r="D46" t="s">
        <v>165</v>
      </c>
      <c r="E46" s="33" t="s">
        <v>166</v>
      </c>
      <c r="F46">
        <v>336227</v>
      </c>
      <c r="G46" t="s">
        <v>173</v>
      </c>
      <c r="H46" s="33" t="s">
        <v>167</v>
      </c>
      <c r="I46" s="54"/>
      <c r="J46" t="s">
        <v>168</v>
      </c>
      <c r="K46" t="s">
        <v>169</v>
      </c>
      <c r="L46" t="s">
        <v>170</v>
      </c>
      <c r="M46" t="s">
        <v>133</v>
      </c>
      <c r="N46" t="s">
        <v>134</v>
      </c>
      <c r="O46" t="s">
        <v>171</v>
      </c>
      <c r="P46" t="s">
        <v>10</v>
      </c>
      <c r="Q46" t="s">
        <v>10</v>
      </c>
      <c r="R46" t="s">
        <v>138</v>
      </c>
      <c r="S46">
        <v>527</v>
      </c>
      <c r="T46" t="s">
        <v>172</v>
      </c>
      <c r="U46" t="s">
        <v>140</v>
      </c>
    </row>
    <row r="47" spans="1:22">
      <c r="A47" t="s">
        <v>164</v>
      </c>
      <c r="B47" s="6">
        <v>2018</v>
      </c>
      <c r="C47" s="32" t="str">
        <f t="shared" si="0"/>
        <v>Neale 2018 Height White British adults both</v>
      </c>
      <c r="D47" t="s">
        <v>165</v>
      </c>
      <c r="E47" s="33" t="s">
        <v>166</v>
      </c>
      <c r="F47">
        <v>336474</v>
      </c>
      <c r="G47" t="s">
        <v>174</v>
      </c>
      <c r="H47" s="33" t="s">
        <v>167</v>
      </c>
      <c r="I47" s="54"/>
      <c r="J47" t="s">
        <v>168</v>
      </c>
      <c r="K47" t="s">
        <v>169</v>
      </c>
      <c r="L47" t="s">
        <v>170</v>
      </c>
      <c r="M47" t="s">
        <v>133</v>
      </c>
      <c r="N47" t="s">
        <v>134</v>
      </c>
      <c r="O47" t="s">
        <v>171</v>
      </c>
      <c r="P47" t="s">
        <v>10</v>
      </c>
      <c r="Q47" t="s">
        <v>10</v>
      </c>
      <c r="R47" t="s">
        <v>138</v>
      </c>
      <c r="S47">
        <v>1304</v>
      </c>
      <c r="T47" t="s">
        <v>172</v>
      </c>
      <c r="U47" t="s">
        <v>140</v>
      </c>
    </row>
    <row r="48" spans="1:22">
      <c r="A48" t="s">
        <v>164</v>
      </c>
      <c r="B48" s="6">
        <v>2018</v>
      </c>
      <c r="C48" s="32" t="str">
        <f t="shared" si="0"/>
        <v>Neale 2018 Body fat percentage White British adults both</v>
      </c>
      <c r="D48" t="s">
        <v>165</v>
      </c>
      <c r="E48" s="33" t="s">
        <v>166</v>
      </c>
      <c r="F48">
        <v>331117</v>
      </c>
      <c r="G48" t="s">
        <v>175</v>
      </c>
      <c r="H48" s="33" t="s">
        <v>167</v>
      </c>
      <c r="I48" s="54"/>
      <c r="J48" t="s">
        <v>168</v>
      </c>
      <c r="K48" t="s">
        <v>169</v>
      </c>
      <c r="L48" t="s">
        <v>170</v>
      </c>
      <c r="M48" t="s">
        <v>133</v>
      </c>
      <c r="N48" t="s">
        <v>134</v>
      </c>
      <c r="O48" t="s">
        <v>171</v>
      </c>
      <c r="P48" t="s">
        <v>10</v>
      </c>
      <c r="Q48" t="s">
        <v>10</v>
      </c>
      <c r="R48" t="s">
        <v>138</v>
      </c>
      <c r="S48">
        <v>336</v>
      </c>
      <c r="T48" t="s">
        <v>172</v>
      </c>
      <c r="U48" t="s">
        <v>140</v>
      </c>
    </row>
    <row r="49" spans="1:21">
      <c r="A49" t="s">
        <v>164</v>
      </c>
      <c r="B49" s="6">
        <v>2018</v>
      </c>
      <c r="C49" s="32" t="str">
        <f t="shared" si="0"/>
        <v>Neale 2018 Body fat mass White British adults both</v>
      </c>
      <c r="D49" t="s">
        <v>165</v>
      </c>
      <c r="E49" s="33" t="s">
        <v>166</v>
      </c>
      <c r="F49">
        <v>330762</v>
      </c>
      <c r="G49" t="s">
        <v>176</v>
      </c>
      <c r="H49" s="33" t="s">
        <v>167</v>
      </c>
      <c r="I49" s="54"/>
      <c r="J49" t="s">
        <v>168</v>
      </c>
      <c r="K49" t="s">
        <v>169</v>
      </c>
      <c r="L49" t="s">
        <v>170</v>
      </c>
      <c r="M49" t="s">
        <v>133</v>
      </c>
      <c r="N49" t="s">
        <v>134</v>
      </c>
      <c r="O49" t="s">
        <v>171</v>
      </c>
      <c r="P49" t="s">
        <v>10</v>
      </c>
      <c r="Q49" t="s">
        <v>10</v>
      </c>
      <c r="R49" t="s">
        <v>138</v>
      </c>
      <c r="S49">
        <v>387</v>
      </c>
      <c r="T49" t="s">
        <v>172</v>
      </c>
      <c r="U49" t="s">
        <v>140</v>
      </c>
    </row>
    <row r="50" spans="1:21">
      <c r="A50" t="s">
        <v>164</v>
      </c>
      <c r="B50" s="6">
        <v>2018</v>
      </c>
      <c r="C50" s="32" t="str">
        <f t="shared" si="0"/>
        <v>Neale 2018 Body non-fat mass White British adults both</v>
      </c>
      <c r="D50" t="s">
        <v>165</v>
      </c>
      <c r="E50" s="33" t="s">
        <v>166</v>
      </c>
      <c r="F50">
        <v>331291</v>
      </c>
      <c r="G50" t="s">
        <v>177</v>
      </c>
      <c r="H50" s="33" t="s">
        <v>167</v>
      </c>
      <c r="I50" s="54"/>
      <c r="J50" t="s">
        <v>168</v>
      </c>
      <c r="K50" t="s">
        <v>169</v>
      </c>
      <c r="L50" t="s">
        <v>170</v>
      </c>
      <c r="M50" t="s">
        <v>133</v>
      </c>
      <c r="N50" t="s">
        <v>134</v>
      </c>
      <c r="O50" t="s">
        <v>171</v>
      </c>
      <c r="P50" t="s">
        <v>10</v>
      </c>
      <c r="Q50" t="s">
        <v>10</v>
      </c>
      <c r="R50" t="s">
        <v>138</v>
      </c>
      <c r="S50">
        <v>667</v>
      </c>
      <c r="T50" t="s">
        <v>172</v>
      </c>
      <c r="U50" t="s">
        <v>140</v>
      </c>
    </row>
    <row r="51" spans="1:21">
      <c r="A51" t="s">
        <v>164</v>
      </c>
      <c r="B51" s="6">
        <v>2018</v>
      </c>
      <c r="C51" s="32" t="str">
        <f t="shared" si="0"/>
        <v>Neale 2018 Trunk fat percentage White British adults both</v>
      </c>
      <c r="D51" t="s">
        <v>165</v>
      </c>
      <c r="E51" s="33" t="s">
        <v>166</v>
      </c>
      <c r="F51">
        <v>331113</v>
      </c>
      <c r="G51" t="s">
        <v>178</v>
      </c>
      <c r="H51" s="33" t="s">
        <v>167</v>
      </c>
      <c r="I51" s="54"/>
      <c r="J51" t="s">
        <v>168</v>
      </c>
      <c r="K51" t="s">
        <v>169</v>
      </c>
      <c r="L51" t="s">
        <v>170</v>
      </c>
      <c r="M51" t="s">
        <v>133</v>
      </c>
      <c r="N51" t="s">
        <v>134</v>
      </c>
      <c r="O51" t="s">
        <v>171</v>
      </c>
      <c r="P51" t="s">
        <v>10</v>
      </c>
      <c r="Q51" t="s">
        <v>10</v>
      </c>
      <c r="R51" t="s">
        <v>138</v>
      </c>
      <c r="S51">
        <v>312</v>
      </c>
      <c r="T51" t="s">
        <v>172</v>
      </c>
      <c r="U51" t="s">
        <v>140</v>
      </c>
    </row>
    <row r="52" spans="1:21">
      <c r="A52" t="s">
        <v>164</v>
      </c>
      <c r="B52" s="6">
        <v>2018</v>
      </c>
      <c r="C52" s="32" t="str">
        <f t="shared" si="0"/>
        <v>Neale 2018 Arm fat percentage (right) White British adults both</v>
      </c>
      <c r="D52" t="s">
        <v>165</v>
      </c>
      <c r="E52" s="33" t="s">
        <v>166</v>
      </c>
      <c r="F52">
        <v>331249</v>
      </c>
      <c r="G52" t="s">
        <v>179</v>
      </c>
      <c r="H52" s="33" t="s">
        <v>167</v>
      </c>
      <c r="I52" s="54"/>
      <c r="J52" t="s">
        <v>168</v>
      </c>
      <c r="K52" t="s">
        <v>169</v>
      </c>
      <c r="L52" t="s">
        <v>170</v>
      </c>
      <c r="M52" t="s">
        <v>133</v>
      </c>
      <c r="N52" t="s">
        <v>134</v>
      </c>
      <c r="O52" t="s">
        <v>171</v>
      </c>
      <c r="P52" t="s">
        <v>10</v>
      </c>
      <c r="Q52" t="s">
        <v>10</v>
      </c>
      <c r="R52" t="s">
        <v>138</v>
      </c>
      <c r="S52">
        <v>313</v>
      </c>
      <c r="T52" t="s">
        <v>172</v>
      </c>
      <c r="U52" t="s">
        <v>140</v>
      </c>
    </row>
    <row r="53" spans="1:21">
      <c r="A53" t="s">
        <v>164</v>
      </c>
      <c r="B53" s="6">
        <v>2018</v>
      </c>
      <c r="C53" s="32" t="str">
        <f t="shared" si="0"/>
        <v>Neale 2018 Arm fat percentage (left) White British adults both</v>
      </c>
      <c r="D53" t="s">
        <v>165</v>
      </c>
      <c r="E53" s="33" t="s">
        <v>166</v>
      </c>
      <c r="F53">
        <v>331198</v>
      </c>
      <c r="G53" t="s">
        <v>180</v>
      </c>
      <c r="H53" s="33" t="s">
        <v>167</v>
      </c>
      <c r="I53" s="54"/>
      <c r="J53" t="s">
        <v>168</v>
      </c>
      <c r="K53" t="s">
        <v>169</v>
      </c>
      <c r="L53" t="s">
        <v>170</v>
      </c>
      <c r="M53" t="s">
        <v>133</v>
      </c>
      <c r="N53" t="s">
        <v>134</v>
      </c>
      <c r="O53" t="s">
        <v>171</v>
      </c>
      <c r="P53" t="s">
        <v>10</v>
      </c>
      <c r="Q53" t="s">
        <v>10</v>
      </c>
      <c r="R53" t="s">
        <v>138</v>
      </c>
      <c r="S53">
        <v>323</v>
      </c>
      <c r="T53" t="s">
        <v>172</v>
      </c>
      <c r="U53" t="s">
        <v>140</v>
      </c>
    </row>
    <row r="54" spans="1:21">
      <c r="A54" t="s">
        <v>164</v>
      </c>
      <c r="B54" s="6">
        <v>2018</v>
      </c>
      <c r="C54" s="32" t="str">
        <f t="shared" si="0"/>
        <v>Neale 2018 Leg fat percentage (right) White British adults both</v>
      </c>
      <c r="D54" t="s">
        <v>165</v>
      </c>
      <c r="E54" s="33" t="s">
        <v>166</v>
      </c>
      <c r="F54">
        <v>331296</v>
      </c>
      <c r="G54" t="s">
        <v>181</v>
      </c>
      <c r="H54" s="33" t="s">
        <v>167</v>
      </c>
      <c r="I54" s="54"/>
      <c r="J54" t="s">
        <v>168</v>
      </c>
      <c r="K54" t="s">
        <v>169</v>
      </c>
      <c r="L54" t="s">
        <v>170</v>
      </c>
      <c r="M54" t="s">
        <v>133</v>
      </c>
      <c r="N54" t="s">
        <v>134</v>
      </c>
      <c r="O54" t="s">
        <v>171</v>
      </c>
      <c r="P54" t="s">
        <v>10</v>
      </c>
      <c r="Q54" t="s">
        <v>10</v>
      </c>
      <c r="R54" t="s">
        <v>138</v>
      </c>
      <c r="S54">
        <v>322</v>
      </c>
      <c r="T54" t="s">
        <v>172</v>
      </c>
      <c r="U54" t="s">
        <v>140</v>
      </c>
    </row>
    <row r="55" spans="1:21">
      <c r="A55" t="s">
        <v>164</v>
      </c>
      <c r="B55" s="6">
        <v>2018</v>
      </c>
      <c r="C55" s="32" t="str">
        <f t="shared" si="0"/>
        <v>Neale 2018 Leg fat percentage (left) White British adults both</v>
      </c>
      <c r="D55" t="s">
        <v>165</v>
      </c>
      <c r="E55" s="33" t="s">
        <v>166</v>
      </c>
      <c r="F55">
        <v>331278</v>
      </c>
      <c r="G55" t="s">
        <v>182</v>
      </c>
      <c r="H55" s="33" t="s">
        <v>167</v>
      </c>
      <c r="I55" s="54"/>
      <c r="J55" t="s">
        <v>168</v>
      </c>
      <c r="K55" t="s">
        <v>169</v>
      </c>
      <c r="L55" t="s">
        <v>170</v>
      </c>
      <c r="M55" t="s">
        <v>133</v>
      </c>
      <c r="N55" t="s">
        <v>134</v>
      </c>
      <c r="O55" t="s">
        <v>171</v>
      </c>
      <c r="P55" t="s">
        <v>10</v>
      </c>
      <c r="Q55" t="s">
        <v>10</v>
      </c>
      <c r="R55" t="s">
        <v>138</v>
      </c>
      <c r="S55">
        <v>315</v>
      </c>
      <c r="T55" t="s">
        <v>172</v>
      </c>
      <c r="U55" t="s">
        <v>140</v>
      </c>
    </row>
    <row r="56" spans="1:21">
      <c r="A56" t="s">
        <v>164</v>
      </c>
      <c r="B56" s="6">
        <v>2018</v>
      </c>
      <c r="C56" s="32" t="str">
        <f t="shared" si="0"/>
        <v>Neale 2018 Trunk fat mass White British adults both</v>
      </c>
      <c r="D56" t="s">
        <v>165</v>
      </c>
      <c r="E56" s="33" t="s">
        <v>166</v>
      </c>
      <c r="F56">
        <v>331093</v>
      </c>
      <c r="G56" t="s">
        <v>183</v>
      </c>
      <c r="H56" s="33" t="s">
        <v>167</v>
      </c>
      <c r="I56" s="54"/>
      <c r="J56" t="s">
        <v>168</v>
      </c>
      <c r="K56" t="s">
        <v>169</v>
      </c>
      <c r="L56" t="s">
        <v>170</v>
      </c>
      <c r="M56" t="s">
        <v>133</v>
      </c>
      <c r="N56" t="s">
        <v>134</v>
      </c>
      <c r="O56" t="s">
        <v>171</v>
      </c>
      <c r="P56" t="s">
        <v>10</v>
      </c>
      <c r="Q56" t="s">
        <v>10</v>
      </c>
      <c r="R56" t="s">
        <v>138</v>
      </c>
      <c r="S56">
        <v>384</v>
      </c>
      <c r="T56" t="s">
        <v>172</v>
      </c>
      <c r="U56" t="s">
        <v>140</v>
      </c>
    </row>
    <row r="57" spans="1:21">
      <c r="A57" t="s">
        <v>164</v>
      </c>
      <c r="B57" s="6">
        <v>2018</v>
      </c>
      <c r="C57" s="32" t="str">
        <f t="shared" si="0"/>
        <v>Neale 2018 Arm fat mass (right) White British adults both</v>
      </c>
      <c r="D57" t="s">
        <v>165</v>
      </c>
      <c r="E57" s="33" t="s">
        <v>166</v>
      </c>
      <c r="F57">
        <v>331226</v>
      </c>
      <c r="G57" t="s">
        <v>184</v>
      </c>
      <c r="H57" s="33" t="s">
        <v>167</v>
      </c>
      <c r="I57" s="54"/>
      <c r="J57" t="s">
        <v>168</v>
      </c>
      <c r="K57" t="s">
        <v>169</v>
      </c>
      <c r="L57" t="s">
        <v>170</v>
      </c>
      <c r="M57" t="s">
        <v>133</v>
      </c>
      <c r="N57" t="s">
        <v>134</v>
      </c>
      <c r="O57" t="s">
        <v>171</v>
      </c>
      <c r="P57" t="s">
        <v>10</v>
      </c>
      <c r="Q57" t="s">
        <v>10</v>
      </c>
      <c r="R57" t="s">
        <v>138</v>
      </c>
      <c r="S57">
        <v>373</v>
      </c>
      <c r="T57" t="s">
        <v>172</v>
      </c>
      <c r="U57" t="s">
        <v>140</v>
      </c>
    </row>
    <row r="58" spans="1:21">
      <c r="A58" t="s">
        <v>164</v>
      </c>
      <c r="B58" s="6">
        <v>2018</v>
      </c>
      <c r="C58" s="32" t="str">
        <f t="shared" si="0"/>
        <v>Neale 2018 Arm fat mass (left) White British adults both</v>
      </c>
      <c r="D58" t="s">
        <v>165</v>
      </c>
      <c r="E58" s="33" t="s">
        <v>166</v>
      </c>
      <c r="F58">
        <v>331164</v>
      </c>
      <c r="G58" t="s">
        <v>185</v>
      </c>
      <c r="H58" s="33" t="s">
        <v>167</v>
      </c>
      <c r="I58" s="54"/>
      <c r="J58" t="s">
        <v>168</v>
      </c>
      <c r="K58" t="s">
        <v>169</v>
      </c>
      <c r="L58" t="s">
        <v>170</v>
      </c>
      <c r="M58" t="s">
        <v>133</v>
      </c>
      <c r="N58" t="s">
        <v>134</v>
      </c>
      <c r="O58" t="s">
        <v>171</v>
      </c>
      <c r="P58" t="s">
        <v>10</v>
      </c>
      <c r="Q58" t="s">
        <v>10</v>
      </c>
      <c r="R58" t="s">
        <v>138</v>
      </c>
      <c r="S58">
        <v>378</v>
      </c>
      <c r="T58" t="s">
        <v>172</v>
      </c>
      <c r="U58" t="s">
        <v>140</v>
      </c>
    </row>
    <row r="59" spans="1:21">
      <c r="A59" t="s">
        <v>164</v>
      </c>
      <c r="B59" s="6">
        <v>2018</v>
      </c>
      <c r="C59" s="32" t="str">
        <f t="shared" si="0"/>
        <v>Neale 2018 Leg fat mass (right) White British adults both</v>
      </c>
      <c r="D59" t="s">
        <v>165</v>
      </c>
      <c r="E59" s="33" t="s">
        <v>166</v>
      </c>
      <c r="F59">
        <v>331293</v>
      </c>
      <c r="G59" t="s">
        <v>186</v>
      </c>
      <c r="H59" s="33" t="s">
        <v>167</v>
      </c>
      <c r="I59" s="54"/>
      <c r="J59" t="s">
        <v>168</v>
      </c>
      <c r="K59" t="s">
        <v>169</v>
      </c>
      <c r="L59" t="s">
        <v>170</v>
      </c>
      <c r="M59" t="s">
        <v>133</v>
      </c>
      <c r="N59" t="s">
        <v>134</v>
      </c>
      <c r="O59" t="s">
        <v>171</v>
      </c>
      <c r="P59" t="s">
        <v>10</v>
      </c>
      <c r="Q59" t="s">
        <v>10</v>
      </c>
      <c r="R59" t="s">
        <v>138</v>
      </c>
      <c r="S59">
        <v>363</v>
      </c>
      <c r="T59" t="s">
        <v>172</v>
      </c>
      <c r="U59" t="s">
        <v>140</v>
      </c>
    </row>
    <row r="60" spans="1:21">
      <c r="A60" t="s">
        <v>164</v>
      </c>
      <c r="B60" s="6">
        <v>2018</v>
      </c>
      <c r="C60" s="32" t="str">
        <f t="shared" si="0"/>
        <v>Neale 2018 Leg fatt mass (left) White British adults both</v>
      </c>
      <c r="D60" t="s">
        <v>165</v>
      </c>
      <c r="E60" s="33" t="s">
        <v>166</v>
      </c>
      <c r="F60">
        <v>331275</v>
      </c>
      <c r="G60" t="s">
        <v>187</v>
      </c>
      <c r="H60" s="33" t="s">
        <v>167</v>
      </c>
      <c r="I60" s="54"/>
      <c r="J60" t="s">
        <v>168</v>
      </c>
      <c r="K60" t="s">
        <v>169</v>
      </c>
      <c r="L60" t="s">
        <v>170</v>
      </c>
      <c r="M60" t="s">
        <v>133</v>
      </c>
      <c r="N60" t="s">
        <v>134</v>
      </c>
      <c r="O60" t="s">
        <v>171</v>
      </c>
      <c r="P60" t="s">
        <v>10</v>
      </c>
      <c r="Q60" t="s">
        <v>10</v>
      </c>
      <c r="R60" t="s">
        <v>138</v>
      </c>
      <c r="S60">
        <v>372</v>
      </c>
      <c r="T60" t="s">
        <v>172</v>
      </c>
      <c r="U60" t="s">
        <v>140</v>
      </c>
    </row>
    <row r="61" spans="1:21">
      <c r="A61" t="s">
        <v>164</v>
      </c>
      <c r="B61" s="6">
        <v>2018</v>
      </c>
      <c r="C61" s="32" t="str">
        <f t="shared" si="0"/>
        <v>Neale 2018 Trunk non-fatt mass White British adults both</v>
      </c>
      <c r="D61" t="s">
        <v>165</v>
      </c>
      <c r="E61" s="33" t="s">
        <v>166</v>
      </c>
      <c r="F61">
        <v>331030</v>
      </c>
      <c r="G61" t="s">
        <v>188</v>
      </c>
      <c r="H61" s="33" t="s">
        <v>167</v>
      </c>
      <c r="I61" s="54"/>
      <c r="J61" t="s">
        <v>168</v>
      </c>
      <c r="K61" t="s">
        <v>169</v>
      </c>
      <c r="L61" t="s">
        <v>170</v>
      </c>
      <c r="M61" t="s">
        <v>133</v>
      </c>
      <c r="N61" t="s">
        <v>134</v>
      </c>
      <c r="O61" t="s">
        <v>171</v>
      </c>
      <c r="P61" t="s">
        <v>10</v>
      </c>
      <c r="Q61" t="s">
        <v>10</v>
      </c>
      <c r="R61" t="s">
        <v>138</v>
      </c>
      <c r="S61">
        <v>659</v>
      </c>
      <c r="T61" t="s">
        <v>172</v>
      </c>
      <c r="U61" t="s">
        <v>140</v>
      </c>
    </row>
    <row r="62" spans="1:21">
      <c r="A62" t="s">
        <v>164</v>
      </c>
      <c r="B62" s="6">
        <v>2018</v>
      </c>
      <c r="C62" s="32" t="str">
        <f t="shared" si="0"/>
        <v>Neale 2018 Arm non-fat mass (right) White British adults both</v>
      </c>
      <c r="D62" t="s">
        <v>165</v>
      </c>
      <c r="E62" s="33" t="s">
        <v>166</v>
      </c>
      <c r="F62">
        <v>331221</v>
      </c>
      <c r="G62" t="s">
        <v>189</v>
      </c>
      <c r="H62" s="33" t="s">
        <v>167</v>
      </c>
      <c r="I62" s="54"/>
      <c r="J62" t="s">
        <v>168</v>
      </c>
      <c r="K62" t="s">
        <v>169</v>
      </c>
      <c r="L62" t="s">
        <v>170</v>
      </c>
      <c r="M62" t="s">
        <v>133</v>
      </c>
      <c r="N62" t="s">
        <v>134</v>
      </c>
      <c r="O62" t="s">
        <v>171</v>
      </c>
      <c r="P62" t="s">
        <v>10</v>
      </c>
      <c r="Q62" t="s">
        <v>10</v>
      </c>
      <c r="R62" t="s">
        <v>138</v>
      </c>
      <c r="S62">
        <v>577</v>
      </c>
      <c r="T62" t="s">
        <v>172</v>
      </c>
      <c r="U62" t="s">
        <v>140</v>
      </c>
    </row>
    <row r="63" spans="1:21">
      <c r="A63" t="s">
        <v>164</v>
      </c>
      <c r="B63" s="6">
        <v>2018</v>
      </c>
      <c r="C63" s="32" t="str">
        <f t="shared" si="0"/>
        <v>Neale 2018 Arm non-fat mass (left) White British adults both</v>
      </c>
      <c r="D63" t="s">
        <v>165</v>
      </c>
      <c r="E63" s="33" t="s">
        <v>166</v>
      </c>
      <c r="F63">
        <v>331159</v>
      </c>
      <c r="G63" t="s">
        <v>190</v>
      </c>
      <c r="H63" s="33" t="s">
        <v>167</v>
      </c>
      <c r="I63" s="54"/>
      <c r="J63" t="s">
        <v>168</v>
      </c>
      <c r="K63" t="s">
        <v>169</v>
      </c>
      <c r="L63" t="s">
        <v>170</v>
      </c>
      <c r="M63" t="s">
        <v>133</v>
      </c>
      <c r="N63" t="s">
        <v>134</v>
      </c>
      <c r="O63" t="s">
        <v>171</v>
      </c>
      <c r="P63" t="s">
        <v>10</v>
      </c>
      <c r="Q63" t="s">
        <v>10</v>
      </c>
      <c r="R63" t="s">
        <v>138</v>
      </c>
      <c r="S63">
        <v>565</v>
      </c>
      <c r="T63" t="s">
        <v>172</v>
      </c>
      <c r="U63" t="s">
        <v>140</v>
      </c>
    </row>
    <row r="64" spans="1:21">
      <c r="A64" t="s">
        <v>164</v>
      </c>
      <c r="B64" s="6">
        <v>2018</v>
      </c>
      <c r="C64" s="32" t="str">
        <f t="shared" si="0"/>
        <v>Neale 2018 Leg non-fat mass (right) White British adults both</v>
      </c>
      <c r="D64" t="s">
        <v>165</v>
      </c>
      <c r="E64" s="33" t="s">
        <v>166</v>
      </c>
      <c r="F64">
        <v>331285</v>
      </c>
      <c r="G64" t="s">
        <v>191</v>
      </c>
      <c r="H64" s="33" t="s">
        <v>167</v>
      </c>
      <c r="I64" s="54"/>
      <c r="J64" t="s">
        <v>168</v>
      </c>
      <c r="K64" t="s">
        <v>169</v>
      </c>
      <c r="L64" t="s">
        <v>170</v>
      </c>
      <c r="M64" t="s">
        <v>133</v>
      </c>
      <c r="N64" t="s">
        <v>134</v>
      </c>
      <c r="O64" t="s">
        <v>171</v>
      </c>
      <c r="P64" t="s">
        <v>10</v>
      </c>
      <c r="Q64" t="s">
        <v>10</v>
      </c>
      <c r="R64" t="s">
        <v>138</v>
      </c>
      <c r="S64">
        <v>575</v>
      </c>
      <c r="T64" t="s">
        <v>172</v>
      </c>
      <c r="U64" t="s">
        <v>140</v>
      </c>
    </row>
    <row r="65" spans="1:22">
      <c r="A65" t="s">
        <v>164</v>
      </c>
      <c r="B65" s="6">
        <v>2018</v>
      </c>
      <c r="C65" s="32" t="str">
        <f t="shared" si="0"/>
        <v>Neale 2018 Leg non-fat mass (left) White British adults both</v>
      </c>
      <c r="D65" t="s">
        <v>165</v>
      </c>
      <c r="E65" s="33" t="s">
        <v>166</v>
      </c>
      <c r="F65">
        <v>331258</v>
      </c>
      <c r="G65" t="s">
        <v>192</v>
      </c>
      <c r="H65" s="33" t="s">
        <v>167</v>
      </c>
      <c r="I65" s="54"/>
      <c r="J65" t="s">
        <v>168</v>
      </c>
      <c r="K65" t="s">
        <v>169</v>
      </c>
      <c r="L65" t="s">
        <v>170</v>
      </c>
      <c r="M65" t="s">
        <v>133</v>
      </c>
      <c r="N65" t="s">
        <v>134</v>
      </c>
      <c r="O65" t="s">
        <v>171</v>
      </c>
      <c r="P65" t="s">
        <v>10</v>
      </c>
      <c r="Q65" t="s">
        <v>10</v>
      </c>
      <c r="R65" t="s">
        <v>138</v>
      </c>
      <c r="S65">
        <v>558</v>
      </c>
      <c r="T65" t="s">
        <v>172</v>
      </c>
      <c r="U65" t="s">
        <v>140</v>
      </c>
    </row>
    <row r="66" spans="1:22">
      <c r="A66" t="s">
        <v>193</v>
      </c>
      <c r="B66" s="6">
        <v>2016</v>
      </c>
      <c r="C66" s="32" t="str">
        <f t="shared" si="0"/>
        <v>Okbay 2016 Education White British adults both</v>
      </c>
      <c r="D66" t="s">
        <v>165</v>
      </c>
      <c r="E66" t="s">
        <v>166</v>
      </c>
      <c r="F66">
        <v>405072</v>
      </c>
      <c r="G66" t="s">
        <v>194</v>
      </c>
      <c r="H66" t="s">
        <v>195</v>
      </c>
      <c r="O66" t="s">
        <v>135</v>
      </c>
      <c r="P66" t="s">
        <v>10</v>
      </c>
      <c r="Q66" t="s">
        <v>10</v>
      </c>
      <c r="R66" t="s">
        <v>138</v>
      </c>
      <c r="S66">
        <v>162</v>
      </c>
      <c r="U66" t="s">
        <v>140</v>
      </c>
    </row>
    <row r="67" spans="1:22">
      <c r="A67" t="s">
        <v>164</v>
      </c>
      <c r="B67" s="6">
        <v>2018</v>
      </c>
      <c r="C67" s="32" t="str">
        <f t="shared" si="0"/>
        <v>Neale 2018 Waist circumference White British adults both</v>
      </c>
      <c r="D67" t="s">
        <v>196</v>
      </c>
      <c r="E67" t="s">
        <v>166</v>
      </c>
      <c r="F67">
        <v>336639</v>
      </c>
      <c r="G67" t="s">
        <v>197</v>
      </c>
      <c r="H67" t="s">
        <v>167</v>
      </c>
      <c r="J67" t="s">
        <v>168</v>
      </c>
      <c r="K67" t="s">
        <v>169</v>
      </c>
      <c r="L67" t="s">
        <v>170</v>
      </c>
      <c r="M67" t="s">
        <v>133</v>
      </c>
      <c r="N67" t="s">
        <v>134</v>
      </c>
      <c r="O67" t="s">
        <v>171</v>
      </c>
      <c r="P67" t="s">
        <v>10</v>
      </c>
      <c r="Q67" t="s">
        <v>10</v>
      </c>
      <c r="R67" t="s">
        <v>138</v>
      </c>
      <c r="S67">
        <v>367</v>
      </c>
      <c r="T67" t="s">
        <v>172</v>
      </c>
      <c r="U67" t="s">
        <v>140</v>
      </c>
    </row>
    <row r="68" spans="1:22">
      <c r="A68" s="47" t="s">
        <v>198</v>
      </c>
      <c r="B68" s="6">
        <v>2019</v>
      </c>
      <c r="C68" s="32" t="str">
        <f t="shared" ref="C68:C98" si="1">A68&amp;" "&amp;B68&amp;" "&amp;G68&amp;" "&amp;E68&amp;" "&amp;U68</f>
        <v>Puya Gharahkhani  2019 BMI White British adults both</v>
      </c>
      <c r="D68" t="s">
        <v>196</v>
      </c>
      <c r="E68" t="s">
        <v>166</v>
      </c>
      <c r="F68">
        <v>390628</v>
      </c>
      <c r="G68" t="s">
        <v>127</v>
      </c>
      <c r="H68" t="s">
        <v>128</v>
      </c>
      <c r="M68" t="s">
        <v>199</v>
      </c>
      <c r="N68" t="s">
        <v>200</v>
      </c>
      <c r="O68" t="s">
        <v>201</v>
      </c>
      <c r="P68" t="s">
        <v>10</v>
      </c>
      <c r="Q68" t="s">
        <v>10</v>
      </c>
      <c r="R68" t="s">
        <v>202</v>
      </c>
      <c r="S68">
        <v>520</v>
      </c>
      <c r="U68" t="s">
        <v>140</v>
      </c>
    </row>
    <row r="69" spans="1:22">
      <c r="A69" t="s">
        <v>203</v>
      </c>
      <c r="B69" s="6">
        <v>2010</v>
      </c>
      <c r="C69" s="32" t="str">
        <f t="shared" si="1"/>
        <v>Speliotes 2010 BMI Europeans both</v>
      </c>
      <c r="D69" t="s">
        <v>125</v>
      </c>
      <c r="E69" t="s">
        <v>204</v>
      </c>
      <c r="F69">
        <v>249796</v>
      </c>
      <c r="G69" t="s">
        <v>127</v>
      </c>
      <c r="H69" t="s">
        <v>128</v>
      </c>
      <c r="I69" s="6" t="s">
        <v>129</v>
      </c>
      <c r="J69" t="s">
        <v>205</v>
      </c>
      <c r="K69" t="s">
        <v>206</v>
      </c>
      <c r="M69" t="s">
        <v>133</v>
      </c>
      <c r="N69" t="s">
        <v>134</v>
      </c>
      <c r="O69" t="s">
        <v>135</v>
      </c>
      <c r="P69" t="s">
        <v>207</v>
      </c>
      <c r="Q69" t="s">
        <v>137</v>
      </c>
      <c r="R69" t="s">
        <v>208</v>
      </c>
      <c r="S69">
        <v>32</v>
      </c>
      <c r="T69" t="s">
        <v>139</v>
      </c>
      <c r="U69" t="s">
        <v>140</v>
      </c>
      <c r="V69" t="s">
        <v>209</v>
      </c>
    </row>
    <row r="70" spans="1:22">
      <c r="A70" t="s">
        <v>210</v>
      </c>
      <c r="B70" s="6">
        <v>2018</v>
      </c>
      <c r="C70" s="32" t="str">
        <f t="shared" si="1"/>
        <v>Yengo 2018 BMI Europeans both</v>
      </c>
      <c r="D70" t="s">
        <v>211</v>
      </c>
      <c r="E70" t="s">
        <v>204</v>
      </c>
      <c r="F70">
        <v>681275</v>
      </c>
      <c r="G70" t="s">
        <v>127</v>
      </c>
      <c r="H70" t="s">
        <v>128</v>
      </c>
      <c r="I70" s="6" t="s">
        <v>129</v>
      </c>
      <c r="J70" t="s">
        <v>212</v>
      </c>
      <c r="K70" t="s">
        <v>213</v>
      </c>
      <c r="L70" t="s">
        <v>170</v>
      </c>
      <c r="M70" t="s">
        <v>214</v>
      </c>
      <c r="N70" t="s">
        <v>134</v>
      </c>
      <c r="O70" t="s">
        <v>135</v>
      </c>
      <c r="P70" s="33" t="s">
        <v>136</v>
      </c>
      <c r="Q70" t="s">
        <v>137</v>
      </c>
      <c r="R70" t="s">
        <v>208</v>
      </c>
      <c r="S70">
        <v>941</v>
      </c>
      <c r="T70" t="s">
        <v>139</v>
      </c>
      <c r="U70" t="s">
        <v>140</v>
      </c>
      <c r="V70" t="s">
        <v>215</v>
      </c>
    </row>
    <row r="71" spans="1:22">
      <c r="C71" s="32" t="str">
        <f t="shared" si="1"/>
        <v xml:space="preserve">    </v>
      </c>
    </row>
    <row r="72" spans="1:22">
      <c r="A72" t="s">
        <v>216</v>
      </c>
      <c r="B72" s="6">
        <v>2016</v>
      </c>
      <c r="C72" s="32" t="str">
        <f t="shared" si="1"/>
        <v>Horikoshi 2016 Birth Weight Trans-ancestry both</v>
      </c>
      <c r="D72" t="s">
        <v>217</v>
      </c>
      <c r="E72" t="s">
        <v>218</v>
      </c>
      <c r="F72">
        <v>153781</v>
      </c>
      <c r="G72" t="s">
        <v>219</v>
      </c>
      <c r="R72" t="s">
        <v>208</v>
      </c>
      <c r="S72">
        <v>60</v>
      </c>
      <c r="U72" t="s">
        <v>140</v>
      </c>
    </row>
    <row r="73" spans="1:22">
      <c r="C73" s="32" t="str">
        <f t="shared" si="1"/>
        <v xml:space="preserve">    </v>
      </c>
    </row>
    <row r="74" spans="1:22">
      <c r="A74" t="s">
        <v>216</v>
      </c>
      <c r="B74" s="6">
        <v>2013</v>
      </c>
      <c r="C74" s="32" t="str">
        <f t="shared" si="1"/>
        <v>Horikoshi 2013 Birth Weight Europeans both</v>
      </c>
      <c r="D74" t="s">
        <v>217</v>
      </c>
      <c r="E74" t="s">
        <v>204</v>
      </c>
      <c r="F74">
        <v>69308</v>
      </c>
      <c r="G74" t="s">
        <v>219</v>
      </c>
      <c r="H74" t="s">
        <v>220</v>
      </c>
      <c r="I74" t="s">
        <v>221</v>
      </c>
      <c r="J74" t="s">
        <v>222</v>
      </c>
      <c r="K74" t="s">
        <v>223</v>
      </c>
      <c r="M74" t="s">
        <v>133</v>
      </c>
      <c r="N74" t="s">
        <v>134</v>
      </c>
      <c r="O74" t="s">
        <v>135</v>
      </c>
      <c r="P74" s="33" t="s">
        <v>136</v>
      </c>
      <c r="Q74" t="s">
        <v>224</v>
      </c>
      <c r="R74" t="s">
        <v>208</v>
      </c>
      <c r="S74">
        <v>7</v>
      </c>
      <c r="U74" t="s">
        <v>140</v>
      </c>
    </row>
    <row r="75" spans="1:22">
      <c r="A75" t="s">
        <v>225</v>
      </c>
      <c r="B75" s="6">
        <v>2017</v>
      </c>
      <c r="C75" s="32" t="str">
        <f t="shared" si="1"/>
        <v>Akiyama 2017 BMI Japanese both</v>
      </c>
      <c r="E75" t="s">
        <v>226</v>
      </c>
      <c r="F75">
        <v>173430</v>
      </c>
      <c r="G75" t="s">
        <v>127</v>
      </c>
      <c r="H75" t="s">
        <v>128</v>
      </c>
      <c r="I75" t="s">
        <v>129</v>
      </c>
      <c r="J75" t="s">
        <v>227</v>
      </c>
      <c r="K75" t="s">
        <v>228</v>
      </c>
      <c r="L75" t="s">
        <v>170</v>
      </c>
      <c r="M75" t="s">
        <v>133</v>
      </c>
      <c r="N75" t="s">
        <v>134</v>
      </c>
      <c r="O75" t="s">
        <v>135</v>
      </c>
      <c r="P75" s="46" t="s">
        <v>136</v>
      </c>
      <c r="Q75" t="s">
        <v>229</v>
      </c>
      <c r="R75" t="s">
        <v>208</v>
      </c>
      <c r="S75">
        <v>85</v>
      </c>
      <c r="U75" t="s">
        <v>140</v>
      </c>
    </row>
    <row r="76" spans="1:22">
      <c r="A76" t="s">
        <v>230</v>
      </c>
      <c r="B76" s="6">
        <v>2014</v>
      </c>
      <c r="C76" s="32" t="str">
        <f t="shared" si="1"/>
        <v>Wood  2014 Adult height Europeans both</v>
      </c>
      <c r="D76" t="s">
        <v>125</v>
      </c>
      <c r="E76" t="s">
        <v>204</v>
      </c>
      <c r="F76">
        <v>253288</v>
      </c>
      <c r="G76" t="s">
        <v>231</v>
      </c>
      <c r="H76" t="s">
        <v>151</v>
      </c>
      <c r="I76" t="s">
        <v>129</v>
      </c>
      <c r="T76" t="s">
        <v>139</v>
      </c>
      <c r="U76" t="s">
        <v>140</v>
      </c>
    </row>
    <row r="77" spans="1:22">
      <c r="A77" t="s">
        <v>232</v>
      </c>
      <c r="B77" s="6">
        <v>2012</v>
      </c>
      <c r="C77" s="32" t="str">
        <f t="shared" si="1"/>
        <v>Bradfield 2012 Childhood obesity Europeans both</v>
      </c>
      <c r="D77" t="s">
        <v>217</v>
      </c>
      <c r="E77" t="s">
        <v>204</v>
      </c>
      <c r="F77">
        <f>5530+8318</f>
        <v>13848</v>
      </c>
      <c r="G77" t="s">
        <v>233</v>
      </c>
      <c r="H77" t="s">
        <v>234</v>
      </c>
      <c r="K77" t="s">
        <v>235</v>
      </c>
      <c r="O77" t="s">
        <v>236</v>
      </c>
      <c r="P77" s="46" t="s">
        <v>136</v>
      </c>
      <c r="Q77" t="s">
        <v>137</v>
      </c>
      <c r="R77" t="s">
        <v>208</v>
      </c>
      <c r="T77" t="s">
        <v>237</v>
      </c>
      <c r="U77" t="s">
        <v>140</v>
      </c>
      <c r="V77" t="s">
        <v>238</v>
      </c>
    </row>
    <row r="78" spans="1:22">
      <c r="A78" t="s">
        <v>239</v>
      </c>
      <c r="B78" s="6">
        <v>2013</v>
      </c>
      <c r="C78" s="32" t="str">
        <f t="shared" si="1"/>
        <v>Randall 2013 Height Europeans both</v>
      </c>
      <c r="E78" t="s">
        <v>204</v>
      </c>
      <c r="F78">
        <v>60586</v>
      </c>
      <c r="G78" t="s">
        <v>174</v>
      </c>
      <c r="U78" t="s">
        <v>140</v>
      </c>
    </row>
    <row r="79" spans="1:22">
      <c r="A79" t="s">
        <v>239</v>
      </c>
      <c r="B79" s="6">
        <v>2013</v>
      </c>
      <c r="C79" s="32" t="str">
        <f t="shared" si="1"/>
        <v>Randall 2013 WHRadjBMI Europeans both</v>
      </c>
      <c r="E79" t="s">
        <v>204</v>
      </c>
      <c r="F79">
        <v>60586</v>
      </c>
      <c r="G79" t="s">
        <v>162</v>
      </c>
      <c r="U79" t="s">
        <v>140</v>
      </c>
    </row>
    <row r="80" spans="1:22">
      <c r="A80" t="s">
        <v>239</v>
      </c>
      <c r="B80" s="6">
        <v>2013</v>
      </c>
      <c r="C80" s="32" t="str">
        <f t="shared" si="1"/>
        <v>Randall 2013 HipadjBMI Europeans both</v>
      </c>
      <c r="E80" t="s">
        <v>204</v>
      </c>
      <c r="F80">
        <v>60586</v>
      </c>
      <c r="G80" t="s">
        <v>240</v>
      </c>
      <c r="U80" t="s">
        <v>140</v>
      </c>
    </row>
    <row r="81" spans="1:22">
      <c r="A81" t="s">
        <v>239</v>
      </c>
      <c r="B81" s="6">
        <v>2013</v>
      </c>
      <c r="C81" s="32" t="str">
        <f t="shared" si="1"/>
        <v>Randall 2013 WCadjBMI Europeans both</v>
      </c>
      <c r="E81" t="s">
        <v>204</v>
      </c>
      <c r="F81">
        <v>60586</v>
      </c>
      <c r="G81" t="s">
        <v>159</v>
      </c>
      <c r="U81" t="s">
        <v>140</v>
      </c>
    </row>
    <row r="82" spans="1:22">
      <c r="A82" t="s">
        <v>241</v>
      </c>
      <c r="B82" s="6">
        <v>2013</v>
      </c>
      <c r="C82" s="32" t="str">
        <f t="shared" si="1"/>
        <v>Guo 2013 BMI All ancestries both</v>
      </c>
      <c r="D82" t="s">
        <v>10</v>
      </c>
      <c r="E82" t="s">
        <v>126</v>
      </c>
      <c r="F82">
        <v>108912</v>
      </c>
      <c r="G82" t="s">
        <v>127</v>
      </c>
      <c r="H82" t="s">
        <v>128</v>
      </c>
      <c r="I82" t="s">
        <v>242</v>
      </c>
      <c r="J82" t="s">
        <v>243</v>
      </c>
      <c r="K82" t="s">
        <v>11</v>
      </c>
      <c r="L82" t="s">
        <v>132</v>
      </c>
      <c r="M82" t="s">
        <v>133</v>
      </c>
      <c r="N82" t="s">
        <v>134</v>
      </c>
      <c r="O82" t="s">
        <v>244</v>
      </c>
      <c r="P82" s="2" t="s">
        <v>245</v>
      </c>
      <c r="Q82" t="s">
        <v>137</v>
      </c>
      <c r="R82" t="s">
        <v>246</v>
      </c>
      <c r="S82">
        <v>11</v>
      </c>
      <c r="T82" t="s">
        <v>139</v>
      </c>
      <c r="U82" t="s">
        <v>140</v>
      </c>
      <c r="V82" t="s">
        <v>247</v>
      </c>
    </row>
    <row r="83" spans="1:22">
      <c r="A83" t="s">
        <v>248</v>
      </c>
      <c r="B83" s="6">
        <v>2016</v>
      </c>
      <c r="C83" s="32" t="str">
        <f t="shared" si="1"/>
        <v>Lu 2016 Body fat % European both</v>
      </c>
      <c r="D83" t="s">
        <v>10</v>
      </c>
      <c r="E83" t="s">
        <v>249</v>
      </c>
      <c r="F83">
        <v>89297</v>
      </c>
      <c r="G83" t="s">
        <v>250</v>
      </c>
      <c r="H83" t="s">
        <v>251</v>
      </c>
      <c r="I83" t="s">
        <v>252</v>
      </c>
      <c r="J83" t="s">
        <v>253</v>
      </c>
      <c r="K83" t="s">
        <v>254</v>
      </c>
      <c r="L83" t="s">
        <v>170</v>
      </c>
      <c r="M83" t="s">
        <v>133</v>
      </c>
      <c r="N83" t="s">
        <v>134</v>
      </c>
      <c r="O83" t="s">
        <v>244</v>
      </c>
      <c r="P83" t="s">
        <v>255</v>
      </c>
      <c r="Q83" t="s">
        <v>137</v>
      </c>
      <c r="R83" t="s">
        <v>138</v>
      </c>
      <c r="S83">
        <v>7</v>
      </c>
      <c r="T83" t="s">
        <v>139</v>
      </c>
      <c r="U83" t="s">
        <v>140</v>
      </c>
      <c r="V83" t="s">
        <v>256</v>
      </c>
    </row>
    <row r="84" spans="1:22">
      <c r="A84" t="s">
        <v>248</v>
      </c>
      <c r="B84" s="6">
        <v>2016</v>
      </c>
      <c r="C84" s="32" t="str">
        <f t="shared" si="1"/>
        <v>Lu 2016 Body fat % All ancestries both</v>
      </c>
      <c r="D84" t="s">
        <v>10</v>
      </c>
      <c r="E84" t="s">
        <v>126</v>
      </c>
      <c r="F84">
        <v>100716</v>
      </c>
      <c r="G84" t="s">
        <v>250</v>
      </c>
      <c r="H84" t="s">
        <v>251</v>
      </c>
      <c r="I84" t="s">
        <v>252</v>
      </c>
      <c r="J84" t="s">
        <v>253</v>
      </c>
      <c r="K84" t="s">
        <v>254</v>
      </c>
      <c r="L84" t="s">
        <v>170</v>
      </c>
      <c r="M84" t="s">
        <v>133</v>
      </c>
      <c r="N84" t="s">
        <v>134</v>
      </c>
      <c r="O84" t="s">
        <v>244</v>
      </c>
      <c r="P84" t="s">
        <v>255</v>
      </c>
      <c r="Q84" t="s">
        <v>137</v>
      </c>
      <c r="R84" t="s">
        <v>138</v>
      </c>
      <c r="S84">
        <v>12</v>
      </c>
      <c r="T84" t="s">
        <v>139</v>
      </c>
      <c r="U84" t="s">
        <v>140</v>
      </c>
      <c r="V84" t="s">
        <v>256</v>
      </c>
    </row>
    <row r="85" spans="1:22">
      <c r="A85" t="s">
        <v>257</v>
      </c>
      <c r="B85" s="6">
        <v>2016</v>
      </c>
      <c r="C85" s="32" t="str">
        <f t="shared" si="1"/>
        <v>Felix 2016 BMI, childhood European both</v>
      </c>
      <c r="D85" t="s">
        <v>217</v>
      </c>
      <c r="E85" t="s">
        <v>249</v>
      </c>
      <c r="F85">
        <v>35668</v>
      </c>
      <c r="G85" t="s">
        <v>258</v>
      </c>
      <c r="H85" t="s">
        <v>128</v>
      </c>
      <c r="I85" t="s">
        <v>259</v>
      </c>
      <c r="J85" t="s">
        <v>260</v>
      </c>
      <c r="K85" t="s">
        <v>261</v>
      </c>
      <c r="M85" t="s">
        <v>133</v>
      </c>
      <c r="N85" t="s">
        <v>134</v>
      </c>
      <c r="O85" t="s">
        <v>244</v>
      </c>
      <c r="P85" t="s">
        <v>255</v>
      </c>
      <c r="Q85" t="s">
        <v>137</v>
      </c>
      <c r="R85" t="s">
        <v>138</v>
      </c>
      <c r="S85">
        <v>15</v>
      </c>
      <c r="T85" s="56" t="s">
        <v>262</v>
      </c>
      <c r="U85" t="s">
        <v>140</v>
      </c>
      <c r="V85" t="s">
        <v>263</v>
      </c>
    </row>
    <row r="86" spans="1:22">
      <c r="A86" t="s">
        <v>264</v>
      </c>
      <c r="B86" s="6">
        <v>2019</v>
      </c>
      <c r="C86" s="32" t="str">
        <f t="shared" si="1"/>
        <v>Pulit 2019 BMI European both</v>
      </c>
      <c r="D86" t="s">
        <v>10</v>
      </c>
      <c r="E86" t="s">
        <v>249</v>
      </c>
      <c r="F86">
        <v>806834</v>
      </c>
      <c r="G86" t="s">
        <v>127</v>
      </c>
      <c r="H86" t="s">
        <v>128</v>
      </c>
      <c r="M86" t="s">
        <v>265</v>
      </c>
      <c r="N86" t="s">
        <v>199</v>
      </c>
      <c r="O86" t="s">
        <v>244</v>
      </c>
      <c r="P86" t="s">
        <v>255</v>
      </c>
      <c r="Q86" t="s">
        <v>137</v>
      </c>
      <c r="R86" t="s">
        <v>266</v>
      </c>
      <c r="S86">
        <v>806</v>
      </c>
      <c r="T86" t="s">
        <v>139</v>
      </c>
      <c r="U86" t="s">
        <v>140</v>
      </c>
      <c r="V86" t="s">
        <v>267</v>
      </c>
    </row>
    <row r="87" spans="1:22">
      <c r="A87" t="s">
        <v>264</v>
      </c>
      <c r="B87" s="6">
        <v>2019</v>
      </c>
      <c r="C87" s="32" t="str">
        <f t="shared" si="1"/>
        <v>Pulit 2019 BMI European female</v>
      </c>
      <c r="D87" t="s">
        <v>10</v>
      </c>
      <c r="E87" t="s">
        <v>249</v>
      </c>
      <c r="F87">
        <v>434794</v>
      </c>
      <c r="G87" t="s">
        <v>127</v>
      </c>
      <c r="H87" t="s">
        <v>128</v>
      </c>
      <c r="M87" t="s">
        <v>265</v>
      </c>
      <c r="N87" t="s">
        <v>199</v>
      </c>
      <c r="O87" t="s">
        <v>244</v>
      </c>
      <c r="P87" t="s">
        <v>255</v>
      </c>
      <c r="Q87" t="s">
        <v>137</v>
      </c>
      <c r="R87" t="s">
        <v>266</v>
      </c>
      <c r="S87">
        <v>306</v>
      </c>
      <c r="T87" t="s">
        <v>139</v>
      </c>
      <c r="U87" t="s">
        <v>268</v>
      </c>
      <c r="V87" t="s">
        <v>267</v>
      </c>
    </row>
    <row r="88" spans="1:22">
      <c r="A88" t="s">
        <v>264</v>
      </c>
      <c r="B88" s="6">
        <v>2019</v>
      </c>
      <c r="C88" s="32" t="str">
        <f t="shared" si="1"/>
        <v>Pulit 2019 BMI European male</v>
      </c>
      <c r="D88" t="s">
        <v>10</v>
      </c>
      <c r="E88" t="s">
        <v>249</v>
      </c>
      <c r="F88">
        <v>374756</v>
      </c>
      <c r="G88" t="s">
        <v>127</v>
      </c>
      <c r="H88" t="s">
        <v>128</v>
      </c>
      <c r="M88" t="s">
        <v>265</v>
      </c>
      <c r="N88" t="s">
        <v>199</v>
      </c>
      <c r="O88" t="s">
        <v>244</v>
      </c>
      <c r="P88" t="s">
        <v>255</v>
      </c>
      <c r="Q88" t="s">
        <v>137</v>
      </c>
      <c r="R88" t="s">
        <v>266</v>
      </c>
      <c r="S88">
        <v>243</v>
      </c>
      <c r="T88" t="s">
        <v>139</v>
      </c>
      <c r="U88" t="s">
        <v>269</v>
      </c>
      <c r="V88" t="s">
        <v>267</v>
      </c>
    </row>
    <row r="89" spans="1:22">
      <c r="A89" t="s">
        <v>264</v>
      </c>
      <c r="B89" s="6">
        <v>2019</v>
      </c>
      <c r="C89" s="32" t="str">
        <f t="shared" si="1"/>
        <v>Pulit 2019 WHRadjBMI European both</v>
      </c>
      <c r="D89" t="s">
        <v>10</v>
      </c>
      <c r="E89" t="s">
        <v>249</v>
      </c>
      <c r="F89">
        <v>694649</v>
      </c>
      <c r="G89" t="s">
        <v>162</v>
      </c>
      <c r="H89" t="s">
        <v>163</v>
      </c>
      <c r="M89" t="s">
        <v>265</v>
      </c>
      <c r="N89" t="s">
        <v>199</v>
      </c>
      <c r="O89" t="s">
        <v>244</v>
      </c>
      <c r="P89" t="s">
        <v>255</v>
      </c>
      <c r="Q89" t="s">
        <v>137</v>
      </c>
      <c r="R89" t="s">
        <v>266</v>
      </c>
      <c r="S89">
        <v>463</v>
      </c>
      <c r="T89" t="s">
        <v>139</v>
      </c>
      <c r="U89" t="s">
        <v>140</v>
      </c>
      <c r="V89" t="s">
        <v>267</v>
      </c>
    </row>
    <row r="90" spans="1:22">
      <c r="A90" t="s">
        <v>264</v>
      </c>
      <c r="B90" s="6">
        <v>2019</v>
      </c>
      <c r="C90" s="32" t="str">
        <f t="shared" si="1"/>
        <v>Pulit 2019 WHRadjBMI European female</v>
      </c>
      <c r="D90" t="s">
        <v>10</v>
      </c>
      <c r="E90" t="s">
        <v>249</v>
      </c>
      <c r="F90">
        <v>379501</v>
      </c>
      <c r="G90" t="s">
        <v>162</v>
      </c>
      <c r="H90" t="s">
        <v>163</v>
      </c>
      <c r="M90" t="s">
        <v>265</v>
      </c>
      <c r="N90" t="s">
        <v>199</v>
      </c>
      <c r="O90" t="s">
        <v>244</v>
      </c>
      <c r="P90" t="s">
        <v>255</v>
      </c>
      <c r="Q90" t="s">
        <v>137</v>
      </c>
      <c r="R90" t="s">
        <v>266</v>
      </c>
      <c r="S90">
        <v>363</v>
      </c>
      <c r="T90" t="s">
        <v>139</v>
      </c>
      <c r="U90" t="s">
        <v>268</v>
      </c>
      <c r="V90" t="s">
        <v>267</v>
      </c>
    </row>
    <row r="91" spans="1:22">
      <c r="A91" t="s">
        <v>264</v>
      </c>
      <c r="B91" s="6">
        <v>2019</v>
      </c>
      <c r="C91" s="32" t="str">
        <f t="shared" si="1"/>
        <v>Pulit 2019 WHRadjBMI European male</v>
      </c>
      <c r="D91" t="s">
        <v>10</v>
      </c>
      <c r="E91" t="s">
        <v>249</v>
      </c>
      <c r="F91">
        <v>315284</v>
      </c>
      <c r="G91" t="s">
        <v>162</v>
      </c>
      <c r="H91" t="s">
        <v>163</v>
      </c>
      <c r="M91" t="s">
        <v>265</v>
      </c>
      <c r="N91" t="s">
        <v>199</v>
      </c>
      <c r="O91" t="s">
        <v>244</v>
      </c>
      <c r="P91" t="s">
        <v>255</v>
      </c>
      <c r="Q91" t="s">
        <v>137</v>
      </c>
      <c r="R91" t="s">
        <v>266</v>
      </c>
      <c r="S91">
        <v>102</v>
      </c>
      <c r="T91" t="s">
        <v>139</v>
      </c>
      <c r="U91" t="s">
        <v>269</v>
      </c>
      <c r="V91" t="s">
        <v>267</v>
      </c>
    </row>
    <row r="92" spans="1:22">
      <c r="A92" t="s">
        <v>264</v>
      </c>
      <c r="B92" s="6">
        <v>2019</v>
      </c>
      <c r="C92" s="32" t="str">
        <f t="shared" si="1"/>
        <v>Pulit 2019 WHR European both</v>
      </c>
      <c r="D92" t="s">
        <v>10</v>
      </c>
      <c r="E92" t="s">
        <v>249</v>
      </c>
      <c r="F92">
        <v>697734</v>
      </c>
      <c r="G92" t="s">
        <v>160</v>
      </c>
      <c r="H92" t="s">
        <v>161</v>
      </c>
      <c r="M92" t="s">
        <v>265</v>
      </c>
      <c r="N92" t="s">
        <v>199</v>
      </c>
      <c r="O92" t="s">
        <v>244</v>
      </c>
      <c r="P92" t="s">
        <v>255</v>
      </c>
      <c r="Q92" t="s">
        <v>137</v>
      </c>
      <c r="R92" t="s">
        <v>266</v>
      </c>
      <c r="S92">
        <v>382</v>
      </c>
      <c r="T92" t="s">
        <v>139</v>
      </c>
      <c r="U92" t="s">
        <v>140</v>
      </c>
      <c r="V92" t="s">
        <v>267</v>
      </c>
    </row>
    <row r="93" spans="1:22">
      <c r="A93" t="s">
        <v>264</v>
      </c>
      <c r="B93" s="6">
        <v>2019</v>
      </c>
      <c r="C93" s="32" t="str">
        <f t="shared" si="1"/>
        <v>Pulit 2019 WHR European female</v>
      </c>
      <c r="D93" t="s">
        <v>10</v>
      </c>
      <c r="E93" t="s">
        <v>249</v>
      </c>
      <c r="F93">
        <v>381152</v>
      </c>
      <c r="G93" t="s">
        <v>160</v>
      </c>
      <c r="H93" t="s">
        <v>161</v>
      </c>
      <c r="M93" t="s">
        <v>265</v>
      </c>
      <c r="N93" t="s">
        <v>199</v>
      </c>
      <c r="O93" t="s">
        <v>244</v>
      </c>
      <c r="P93" t="s">
        <v>255</v>
      </c>
      <c r="Q93" t="s">
        <v>137</v>
      </c>
      <c r="R93" t="s">
        <v>266</v>
      </c>
      <c r="S93">
        <v>261</v>
      </c>
      <c r="T93" t="s">
        <v>139</v>
      </c>
      <c r="U93" t="s">
        <v>268</v>
      </c>
      <c r="V93" t="s">
        <v>267</v>
      </c>
    </row>
    <row r="94" spans="1:22">
      <c r="A94" t="s">
        <v>264</v>
      </c>
      <c r="B94" s="6">
        <v>2019</v>
      </c>
      <c r="C94" s="32" t="str">
        <f t="shared" si="1"/>
        <v>Pulit 2019 WHR European male</v>
      </c>
      <c r="D94" t="s">
        <v>10</v>
      </c>
      <c r="E94" t="s">
        <v>249</v>
      </c>
      <c r="F94">
        <v>316772</v>
      </c>
      <c r="G94" t="s">
        <v>160</v>
      </c>
      <c r="H94" t="s">
        <v>161</v>
      </c>
      <c r="M94" t="s">
        <v>265</v>
      </c>
      <c r="N94" t="s">
        <v>199</v>
      </c>
      <c r="O94" t="s">
        <v>244</v>
      </c>
      <c r="P94" t="s">
        <v>255</v>
      </c>
      <c r="Q94" t="s">
        <v>137</v>
      </c>
      <c r="R94" t="s">
        <v>266</v>
      </c>
      <c r="S94">
        <v>82</v>
      </c>
      <c r="T94" t="s">
        <v>139</v>
      </c>
      <c r="U94" t="s">
        <v>269</v>
      </c>
      <c r="V94" t="s">
        <v>267</v>
      </c>
    </row>
    <row r="95" spans="1:22">
      <c r="A95" t="s">
        <v>270</v>
      </c>
      <c r="B95" s="6">
        <v>2014</v>
      </c>
      <c r="C95" s="32" t="str">
        <f t="shared" si="1"/>
        <v xml:space="preserve">Wen 2014 BMI Han Chinese </v>
      </c>
      <c r="D95" s="32" t="s">
        <v>10</v>
      </c>
      <c r="E95" t="s">
        <v>271</v>
      </c>
      <c r="F95">
        <v>86757</v>
      </c>
      <c r="G95" t="s">
        <v>127</v>
      </c>
      <c r="H95" t="s">
        <v>167</v>
      </c>
    </row>
    <row r="96" spans="1:22">
      <c r="A96" t="s">
        <v>272</v>
      </c>
      <c r="B96" s="6">
        <v>2010</v>
      </c>
      <c r="C96" s="32" t="str">
        <f t="shared" si="1"/>
        <v>Heid  2010 WHR European  both</v>
      </c>
      <c r="E96" t="s">
        <v>273</v>
      </c>
      <c r="F96">
        <v>190803</v>
      </c>
      <c r="G96" t="s">
        <v>160</v>
      </c>
      <c r="I96" s="57"/>
      <c r="J96" t="s">
        <v>274</v>
      </c>
      <c r="K96" s="58"/>
      <c r="M96" t="s">
        <v>275</v>
      </c>
      <c r="N96" t="s">
        <v>276</v>
      </c>
      <c r="O96" t="s">
        <v>244</v>
      </c>
      <c r="P96" t="s">
        <v>277</v>
      </c>
      <c r="R96" t="s">
        <v>138</v>
      </c>
      <c r="S96">
        <v>14</v>
      </c>
      <c r="T96" t="s">
        <v>139</v>
      </c>
      <c r="U96" t="s">
        <v>140</v>
      </c>
      <c r="V96" s="59" t="s">
        <v>278</v>
      </c>
    </row>
    <row r="97" spans="1:22">
      <c r="A97" t="s">
        <v>279</v>
      </c>
      <c r="B97" s="6">
        <v>2018</v>
      </c>
      <c r="C97" s="32" t="str">
        <f t="shared" si="1"/>
        <v>Yingjie Ji 2018 Favourable adiposity European both</v>
      </c>
      <c r="D97" t="s">
        <v>196</v>
      </c>
      <c r="E97" t="s">
        <v>249</v>
      </c>
      <c r="F97" s="40">
        <v>442278</v>
      </c>
      <c r="G97" t="s">
        <v>280</v>
      </c>
      <c r="J97" t="s">
        <v>281</v>
      </c>
      <c r="M97" t="s">
        <v>265</v>
      </c>
      <c r="N97" t="s">
        <v>199</v>
      </c>
      <c r="O97" t="s">
        <v>282</v>
      </c>
      <c r="R97" t="s">
        <v>138</v>
      </c>
      <c r="S97">
        <v>14</v>
      </c>
      <c r="T97" t="s">
        <v>139</v>
      </c>
      <c r="U97" t="s">
        <v>140</v>
      </c>
      <c r="V97" t="s">
        <v>283</v>
      </c>
    </row>
    <row r="98" spans="1:22">
      <c r="A98" t="s">
        <v>284</v>
      </c>
      <c r="B98" s="6">
        <v>2010</v>
      </c>
      <c r="C98" s="32" t="str">
        <f t="shared" si="1"/>
        <v>Li 2010 BMI European both</v>
      </c>
      <c r="D98" t="s">
        <v>285</v>
      </c>
      <c r="E98" t="s">
        <v>249</v>
      </c>
      <c r="F98" s="40">
        <v>20431</v>
      </c>
      <c r="G98" t="s">
        <v>127</v>
      </c>
      <c r="H98" t="s">
        <v>128</v>
      </c>
      <c r="J98" t="s">
        <v>286</v>
      </c>
      <c r="M98" t="s">
        <v>287</v>
      </c>
      <c r="N98" t="s">
        <v>134</v>
      </c>
      <c r="O98" t="s">
        <v>282</v>
      </c>
      <c r="S98">
        <v>14</v>
      </c>
      <c r="T98" t="s">
        <v>288</v>
      </c>
      <c r="U98" t="s">
        <v>140</v>
      </c>
      <c r="V98" t="s">
        <v>289</v>
      </c>
    </row>
    <row r="99" spans="1:22">
      <c r="A99" t="s">
        <v>216</v>
      </c>
      <c r="B99" s="6">
        <v>2016</v>
      </c>
      <c r="C99" s="32" t="str">
        <f t="shared" ref="C99:C140" si="2">A99&amp;" "&amp;B99&amp;" "&amp;G99&amp;" "&amp;E99&amp;" "&amp;U99</f>
        <v xml:space="preserve">Horikoshi 2016 Birth weight  European both </v>
      </c>
      <c r="D99" t="s">
        <v>217</v>
      </c>
      <c r="E99" t="s">
        <v>249</v>
      </c>
      <c r="F99" s="40">
        <v>143677</v>
      </c>
      <c r="G99" t="s">
        <v>290</v>
      </c>
      <c r="H99" t="s">
        <v>291</v>
      </c>
      <c r="I99" t="s">
        <v>292</v>
      </c>
      <c r="J99" t="s">
        <v>293</v>
      </c>
      <c r="K99" t="s">
        <v>294</v>
      </c>
      <c r="M99" t="s">
        <v>133</v>
      </c>
      <c r="N99" t="s">
        <v>134</v>
      </c>
      <c r="O99" t="s">
        <v>236</v>
      </c>
      <c r="R99" t="s">
        <v>138</v>
      </c>
      <c r="S99">
        <v>49</v>
      </c>
      <c r="U99" t="s">
        <v>295</v>
      </c>
      <c r="V99" t="s">
        <v>296</v>
      </c>
    </row>
    <row r="100" spans="1:22">
      <c r="A100" t="s">
        <v>297</v>
      </c>
      <c r="B100" s="6">
        <v>2013</v>
      </c>
      <c r="C100" s="32" t="str">
        <f t="shared" si="2"/>
        <v>Wheeler 2013 Childhood obesity European both</v>
      </c>
      <c r="D100" t="s">
        <v>298</v>
      </c>
      <c r="E100" t="s">
        <v>249</v>
      </c>
      <c r="F100">
        <v>9850</v>
      </c>
      <c r="G100" t="s">
        <v>233</v>
      </c>
      <c r="H100" t="s">
        <v>128</v>
      </c>
      <c r="J100" t="s">
        <v>120</v>
      </c>
      <c r="K100" t="s">
        <v>299</v>
      </c>
      <c r="M100" t="s">
        <v>300</v>
      </c>
      <c r="O100" t="s">
        <v>244</v>
      </c>
      <c r="S100">
        <v>9</v>
      </c>
      <c r="U100" t="s">
        <v>140</v>
      </c>
      <c r="V100" t="s">
        <v>301</v>
      </c>
    </row>
    <row r="101" spans="1:22">
      <c r="A101" t="s">
        <v>164</v>
      </c>
      <c r="B101" s="6">
        <v>2018</v>
      </c>
      <c r="C101" s="32" t="s">
        <v>302</v>
      </c>
      <c r="D101" t="s">
        <v>196</v>
      </c>
      <c r="E101" t="s">
        <v>166</v>
      </c>
      <c r="F101">
        <v>336601</v>
      </c>
      <c r="G101" t="s">
        <v>303</v>
      </c>
      <c r="H101" t="s">
        <v>167</v>
      </c>
      <c r="J101" t="s">
        <v>168</v>
      </c>
      <c r="K101" t="s">
        <v>169</v>
      </c>
      <c r="L101" t="s">
        <v>170</v>
      </c>
      <c r="M101" t="s">
        <v>133</v>
      </c>
      <c r="N101" t="s">
        <v>134</v>
      </c>
      <c r="O101" t="s">
        <v>171</v>
      </c>
      <c r="P101" t="s">
        <v>10</v>
      </c>
      <c r="Q101" t="s">
        <v>10</v>
      </c>
      <c r="R101" t="s">
        <v>138</v>
      </c>
      <c r="S101">
        <v>282</v>
      </c>
      <c r="T101" t="s">
        <v>172</v>
      </c>
      <c r="U101" t="s">
        <v>140</v>
      </c>
    </row>
    <row r="102" spans="1:22">
      <c r="A102" t="s">
        <v>304</v>
      </c>
      <c r="B102" s="6">
        <v>2010</v>
      </c>
      <c r="C102" s="32" t="s">
        <v>305</v>
      </c>
      <c r="E102" t="s">
        <v>306</v>
      </c>
      <c r="F102">
        <v>183727</v>
      </c>
      <c r="G102" t="s">
        <v>174</v>
      </c>
      <c r="H102" t="s">
        <v>307</v>
      </c>
      <c r="J102" t="s">
        <v>119</v>
      </c>
      <c r="M102" t="s">
        <v>133</v>
      </c>
      <c r="N102" t="s">
        <v>134</v>
      </c>
      <c r="O102" t="s">
        <v>135</v>
      </c>
      <c r="P102" t="s">
        <v>308</v>
      </c>
      <c r="Q102" t="s">
        <v>137</v>
      </c>
      <c r="R102" t="s">
        <v>138</v>
      </c>
      <c r="S102">
        <v>180</v>
      </c>
      <c r="U102" t="s">
        <v>140</v>
      </c>
      <c r="V102" t="s">
        <v>309</v>
      </c>
    </row>
    <row r="103" spans="1:22">
      <c r="A103" t="s">
        <v>310</v>
      </c>
      <c r="B103" s="6">
        <v>2014</v>
      </c>
      <c r="C103" s="32" t="str">
        <f t="shared" si="2"/>
        <v>Dick 2014 DNA methylation at cg22891070 Europeans both</v>
      </c>
      <c r="D103" t="s">
        <v>311</v>
      </c>
      <c r="E103" t="s">
        <v>204</v>
      </c>
      <c r="F103">
        <v>459</v>
      </c>
      <c r="G103" t="s">
        <v>312</v>
      </c>
      <c r="H103" t="s">
        <v>313</v>
      </c>
      <c r="J103" t="s">
        <v>314</v>
      </c>
      <c r="M103" t="s">
        <v>315</v>
      </c>
      <c r="N103" t="s">
        <v>134</v>
      </c>
      <c r="O103" t="s">
        <v>171</v>
      </c>
      <c r="P103" t="s">
        <v>10</v>
      </c>
      <c r="Q103" t="s">
        <v>10</v>
      </c>
      <c r="S103">
        <v>2</v>
      </c>
      <c r="T103">
        <v>55.2</v>
      </c>
      <c r="U103" t="s">
        <v>140</v>
      </c>
      <c r="V103" t="s">
        <v>316</v>
      </c>
    </row>
    <row r="104" spans="1:22">
      <c r="A104" t="s">
        <v>317</v>
      </c>
      <c r="B104" s="6">
        <v>2012</v>
      </c>
      <c r="C104" s="32" t="str">
        <f t="shared" si="2"/>
        <v>Scott 2012 Fasting insulin concentration Europeans both</v>
      </c>
      <c r="D104" t="s">
        <v>318</v>
      </c>
      <c r="E104" t="s">
        <v>204</v>
      </c>
      <c r="F104">
        <v>108557</v>
      </c>
      <c r="G104" t="s">
        <v>319</v>
      </c>
      <c r="H104" s="23" t="s">
        <v>320</v>
      </c>
      <c r="J104" t="s">
        <v>321</v>
      </c>
      <c r="M104" t="s">
        <v>133</v>
      </c>
      <c r="N104" t="s">
        <v>134</v>
      </c>
      <c r="O104" t="s">
        <v>135</v>
      </c>
      <c r="P104" t="s">
        <v>255</v>
      </c>
      <c r="Q104" t="s">
        <v>322</v>
      </c>
      <c r="R104" t="s">
        <v>138</v>
      </c>
      <c r="S104">
        <v>19</v>
      </c>
      <c r="T104" t="s">
        <v>323</v>
      </c>
      <c r="U104" t="s">
        <v>140</v>
      </c>
      <c r="V104" t="s">
        <v>324</v>
      </c>
    </row>
    <row r="105" spans="1:22">
      <c r="A105" t="s">
        <v>325</v>
      </c>
      <c r="B105" s="6">
        <v>2008</v>
      </c>
      <c r="C105" s="32" t="str">
        <f t="shared" si="2"/>
        <v>Zacho 2008 CRP levels All ancestries both</v>
      </c>
      <c r="D105" t="s">
        <v>10</v>
      </c>
      <c r="E105" t="s">
        <v>126</v>
      </c>
      <c r="F105">
        <v>34233</v>
      </c>
      <c r="G105" t="s">
        <v>326</v>
      </c>
      <c r="H105" t="s">
        <v>327</v>
      </c>
      <c r="J105" t="s">
        <v>328</v>
      </c>
      <c r="O105" t="s">
        <v>171</v>
      </c>
      <c r="P105" t="s">
        <v>10</v>
      </c>
      <c r="Q105" t="s">
        <v>10</v>
      </c>
      <c r="S105">
        <v>4</v>
      </c>
      <c r="U105" t="s">
        <v>140</v>
      </c>
      <c r="V105" t="s">
        <v>329</v>
      </c>
    </row>
    <row r="106" spans="1:22">
      <c r="A106" t="s">
        <v>330</v>
      </c>
      <c r="B106" s="6">
        <v>2013</v>
      </c>
      <c r="C106" s="32" t="str">
        <f t="shared" si="2"/>
        <v>Willer 2013 Triglycerides All ancestry both</v>
      </c>
      <c r="D106" t="s">
        <v>331</v>
      </c>
      <c r="E106" t="s">
        <v>332</v>
      </c>
      <c r="F106" s="41">
        <v>188578</v>
      </c>
      <c r="G106" t="s">
        <v>333</v>
      </c>
      <c r="I106" s="32"/>
      <c r="J106" t="s">
        <v>334</v>
      </c>
      <c r="L106" s="31"/>
      <c r="M106" t="s">
        <v>133</v>
      </c>
      <c r="N106" t="s">
        <v>134</v>
      </c>
      <c r="O106" t="s">
        <v>135</v>
      </c>
      <c r="P106" t="s">
        <v>335</v>
      </c>
      <c r="R106" t="s">
        <v>138</v>
      </c>
      <c r="T106" t="s">
        <v>139</v>
      </c>
      <c r="U106" t="s">
        <v>140</v>
      </c>
      <c r="V106" t="s">
        <v>336</v>
      </c>
    </row>
    <row r="107" spans="1:22">
      <c r="A107" t="s">
        <v>337</v>
      </c>
      <c r="B107" s="6">
        <v>2013</v>
      </c>
      <c r="C107" s="32" t="str">
        <f t="shared" si="2"/>
        <v>Kottgen 2013 Urate European both</v>
      </c>
      <c r="D107" t="s">
        <v>338</v>
      </c>
      <c r="E107" t="s">
        <v>249</v>
      </c>
      <c r="F107" s="41">
        <v>110347</v>
      </c>
      <c r="G107" t="s">
        <v>339</v>
      </c>
      <c r="H107" t="s">
        <v>340</v>
      </c>
      <c r="I107" s="32"/>
      <c r="J107" t="s">
        <v>334</v>
      </c>
      <c r="K107" t="s">
        <v>341</v>
      </c>
      <c r="M107" t="s">
        <v>133</v>
      </c>
      <c r="N107" t="s">
        <v>134</v>
      </c>
      <c r="O107" t="s">
        <v>135</v>
      </c>
      <c r="P107" t="s">
        <v>255</v>
      </c>
      <c r="Q107" t="s">
        <v>137</v>
      </c>
      <c r="R107" t="s">
        <v>138</v>
      </c>
      <c r="S107">
        <v>28</v>
      </c>
      <c r="T107" s="32" t="s">
        <v>342</v>
      </c>
      <c r="U107" t="s">
        <v>140</v>
      </c>
      <c r="V107" t="s">
        <v>343</v>
      </c>
    </row>
    <row r="108" spans="1:22">
      <c r="A108" t="s">
        <v>344</v>
      </c>
      <c r="B108" s="6">
        <v>2016</v>
      </c>
      <c r="C108" s="32" t="str">
        <f t="shared" si="2"/>
        <v>Gaunt 2016 DNA methylation at birth European both</v>
      </c>
      <c r="D108" t="s">
        <v>10</v>
      </c>
      <c r="E108" t="s">
        <v>249</v>
      </c>
      <c r="F108">
        <v>771</v>
      </c>
      <c r="G108" t="s">
        <v>345</v>
      </c>
      <c r="H108" t="s">
        <v>167</v>
      </c>
      <c r="I108" t="s">
        <v>346</v>
      </c>
      <c r="J108" t="s">
        <v>347</v>
      </c>
      <c r="K108" t="s">
        <v>348</v>
      </c>
      <c r="M108" t="s">
        <v>349</v>
      </c>
      <c r="N108" t="s">
        <v>134</v>
      </c>
      <c r="O108" t="s">
        <v>171</v>
      </c>
      <c r="P108" t="s">
        <v>10</v>
      </c>
      <c r="Q108" t="s">
        <v>10</v>
      </c>
      <c r="R108" t="s">
        <v>350</v>
      </c>
      <c r="S108" t="s">
        <v>351</v>
      </c>
      <c r="T108">
        <v>0</v>
      </c>
      <c r="U108" t="s">
        <v>140</v>
      </c>
      <c r="V108" t="s">
        <v>352</v>
      </c>
    </row>
    <row r="109" spans="1:22">
      <c r="A109" t="s">
        <v>344</v>
      </c>
      <c r="B109" s="6">
        <v>2016</v>
      </c>
      <c r="C109" s="32" t="str">
        <f t="shared" ref="C109:C112" si="3">A109&amp;" "&amp;B109&amp;" "&amp;G109&amp;" "&amp;E109&amp;" "&amp;U109</f>
        <v>Gaunt 2016 DNA methylation in childhood European both</v>
      </c>
      <c r="D109" t="s">
        <v>10</v>
      </c>
      <c r="E109" t="s">
        <v>249</v>
      </c>
      <c r="F109">
        <v>834</v>
      </c>
      <c r="G109" t="s">
        <v>353</v>
      </c>
      <c r="H109" t="s">
        <v>167</v>
      </c>
      <c r="I109" t="s">
        <v>346</v>
      </c>
      <c r="J109" t="s">
        <v>347</v>
      </c>
      <c r="K109" t="s">
        <v>348</v>
      </c>
      <c r="M109" t="s">
        <v>349</v>
      </c>
      <c r="N109" t="s">
        <v>134</v>
      </c>
      <c r="O109" t="s">
        <v>171</v>
      </c>
      <c r="P109" t="s">
        <v>10</v>
      </c>
      <c r="Q109" t="s">
        <v>10</v>
      </c>
      <c r="R109" t="s">
        <v>350</v>
      </c>
      <c r="S109" t="s">
        <v>351</v>
      </c>
      <c r="T109">
        <v>7</v>
      </c>
      <c r="U109" t="s">
        <v>140</v>
      </c>
      <c r="V109" t="s">
        <v>352</v>
      </c>
    </row>
    <row r="110" spans="1:22">
      <c r="A110" t="s">
        <v>344</v>
      </c>
      <c r="B110" s="6">
        <v>2016</v>
      </c>
      <c r="C110" s="32" t="str">
        <f t="shared" si="3"/>
        <v>Gaunt 2016 DNA methylation in adolescence European both</v>
      </c>
      <c r="D110" t="s">
        <v>10</v>
      </c>
      <c r="E110" t="s">
        <v>249</v>
      </c>
      <c r="F110">
        <v>837</v>
      </c>
      <c r="G110" t="s">
        <v>354</v>
      </c>
      <c r="H110" t="s">
        <v>167</v>
      </c>
      <c r="I110" t="s">
        <v>346</v>
      </c>
      <c r="J110" t="s">
        <v>347</v>
      </c>
      <c r="K110" t="s">
        <v>348</v>
      </c>
      <c r="M110" t="s">
        <v>349</v>
      </c>
      <c r="N110" t="s">
        <v>134</v>
      </c>
      <c r="O110" t="s">
        <v>171</v>
      </c>
      <c r="P110" t="s">
        <v>10</v>
      </c>
      <c r="Q110" t="s">
        <v>10</v>
      </c>
      <c r="R110" t="s">
        <v>350</v>
      </c>
      <c r="S110" t="s">
        <v>351</v>
      </c>
      <c r="T110">
        <v>15</v>
      </c>
      <c r="U110" t="s">
        <v>140</v>
      </c>
      <c r="V110" t="s">
        <v>352</v>
      </c>
    </row>
    <row r="111" spans="1:22">
      <c r="A111" t="s">
        <v>344</v>
      </c>
      <c r="B111" s="6">
        <v>2016</v>
      </c>
      <c r="C111" s="32" t="str">
        <f t="shared" si="3"/>
        <v>Gaunt 2016 DNA methylation during pregnancy European female</v>
      </c>
      <c r="D111" t="s">
        <v>10</v>
      </c>
      <c r="E111" t="s">
        <v>249</v>
      </c>
      <c r="F111">
        <v>764</v>
      </c>
      <c r="G111" t="s">
        <v>355</v>
      </c>
      <c r="H111" t="s">
        <v>167</v>
      </c>
      <c r="I111" t="s">
        <v>346</v>
      </c>
      <c r="J111" t="s">
        <v>347</v>
      </c>
      <c r="K111" t="s">
        <v>348</v>
      </c>
      <c r="M111" t="s">
        <v>349</v>
      </c>
      <c r="N111" t="s">
        <v>134</v>
      </c>
      <c r="O111" t="s">
        <v>171</v>
      </c>
      <c r="P111" t="s">
        <v>10</v>
      </c>
      <c r="Q111" t="s">
        <v>10</v>
      </c>
      <c r="R111" t="s">
        <v>350</v>
      </c>
      <c r="S111" t="s">
        <v>351</v>
      </c>
      <c r="U111" t="s">
        <v>268</v>
      </c>
      <c r="V111" t="s">
        <v>352</v>
      </c>
    </row>
    <row r="112" spans="1:22">
      <c r="A112" t="s">
        <v>330</v>
      </c>
      <c r="B112" s="6">
        <v>2008</v>
      </c>
      <c r="C112" s="32" t="str">
        <f t="shared" si="3"/>
        <v>Willer 2008 Body mass index European both</v>
      </c>
      <c r="D112" t="s">
        <v>125</v>
      </c>
      <c r="E112" t="s">
        <v>249</v>
      </c>
      <c r="F112">
        <v>32387</v>
      </c>
      <c r="G112" t="s">
        <v>356</v>
      </c>
      <c r="H112" t="s">
        <v>128</v>
      </c>
      <c r="I112" t="s">
        <v>357</v>
      </c>
      <c r="J112" t="s">
        <v>358</v>
      </c>
      <c r="K112" t="s">
        <v>359</v>
      </c>
      <c r="L112">
        <v>35</v>
      </c>
      <c r="M112" t="s">
        <v>360</v>
      </c>
      <c r="N112" t="s">
        <v>134</v>
      </c>
      <c r="O112" t="s">
        <v>244</v>
      </c>
      <c r="P112" t="s">
        <v>207</v>
      </c>
      <c r="Q112" t="s">
        <v>137</v>
      </c>
      <c r="R112" t="s">
        <v>138</v>
      </c>
      <c r="S112">
        <v>8</v>
      </c>
      <c r="T112" t="s">
        <v>139</v>
      </c>
      <c r="U112" t="s">
        <v>140</v>
      </c>
      <c r="V112" t="s">
        <v>361</v>
      </c>
    </row>
    <row r="113" spans="1:22">
      <c r="A113" t="s">
        <v>270</v>
      </c>
      <c r="B113" s="6">
        <v>2012</v>
      </c>
      <c r="C113" s="32" t="str">
        <f t="shared" si="2"/>
        <v>Wen 2012 Body mass index East asian both</v>
      </c>
      <c r="D113" t="s">
        <v>10</v>
      </c>
      <c r="E113" t="s">
        <v>362</v>
      </c>
      <c r="F113" t="s">
        <v>363</v>
      </c>
      <c r="G113" t="s">
        <v>356</v>
      </c>
      <c r="H113" t="s">
        <v>128</v>
      </c>
      <c r="I113" t="s">
        <v>129</v>
      </c>
      <c r="J113" t="s">
        <v>364</v>
      </c>
      <c r="K113" t="s">
        <v>11</v>
      </c>
      <c r="L113" t="s">
        <v>11</v>
      </c>
      <c r="M113" t="s">
        <v>365</v>
      </c>
      <c r="N113" t="s">
        <v>134</v>
      </c>
      <c r="O113" t="s">
        <v>244</v>
      </c>
      <c r="P113" t="s">
        <v>255</v>
      </c>
      <c r="Q113" t="s">
        <v>137</v>
      </c>
      <c r="R113" t="s">
        <v>138</v>
      </c>
      <c r="S113">
        <v>13</v>
      </c>
      <c r="T113" t="s">
        <v>366</v>
      </c>
      <c r="U113" t="s">
        <v>140</v>
      </c>
      <c r="V113" t="s">
        <v>367</v>
      </c>
    </row>
    <row r="114" spans="1:22">
      <c r="A114" t="s">
        <v>368</v>
      </c>
      <c r="B114" s="6">
        <v>2012</v>
      </c>
      <c r="C114" s="32" t="str">
        <f t="shared" si="2"/>
        <v>Dastani 2012 Adiponectin Mixed both</v>
      </c>
      <c r="D114" t="s">
        <v>369</v>
      </c>
      <c r="E114" t="s">
        <v>370</v>
      </c>
      <c r="F114">
        <v>39883</v>
      </c>
      <c r="G114" t="s">
        <v>371</v>
      </c>
      <c r="H114" t="s">
        <v>372</v>
      </c>
      <c r="J114" t="s">
        <v>373</v>
      </c>
      <c r="K114" t="s">
        <v>374</v>
      </c>
      <c r="L114" t="s">
        <v>11</v>
      </c>
      <c r="M114" t="s">
        <v>11</v>
      </c>
      <c r="N114" t="s">
        <v>134</v>
      </c>
      <c r="O114" t="s">
        <v>244</v>
      </c>
      <c r="P114" t="s">
        <v>375</v>
      </c>
      <c r="Q114" t="s">
        <v>376</v>
      </c>
      <c r="R114" t="s">
        <v>138</v>
      </c>
      <c r="S114">
        <v>12</v>
      </c>
      <c r="T114" s="90" t="s">
        <v>377</v>
      </c>
      <c r="U114" t="s">
        <v>140</v>
      </c>
      <c r="V114" t="s">
        <v>378</v>
      </c>
    </row>
    <row r="115" spans="1:22">
      <c r="A115" t="s">
        <v>379</v>
      </c>
      <c r="B115" s="6">
        <v>2013</v>
      </c>
      <c r="C115" t="str">
        <f>A115&amp;" "&amp;B115&amp;" "&amp;G115&amp;" "&amp;E115&amp;" "&amp;U115</f>
        <v>Berndt 2013 Overweight European both</v>
      </c>
      <c r="D115" t="s">
        <v>125</v>
      </c>
      <c r="E115" t="s">
        <v>249</v>
      </c>
      <c r="F115">
        <f>158306+105101</f>
        <v>263407</v>
      </c>
      <c r="G115" t="s">
        <v>679</v>
      </c>
      <c r="H115" t="s">
        <v>1197</v>
      </c>
      <c r="I115" t="s">
        <v>1197</v>
      </c>
      <c r="O115" t="s">
        <v>244</v>
      </c>
      <c r="R115" t="s">
        <v>138</v>
      </c>
      <c r="S115" t="s">
        <v>47</v>
      </c>
      <c r="T115" t="s">
        <v>139</v>
      </c>
      <c r="U115" t="s">
        <v>140</v>
      </c>
      <c r="V115" t="s">
        <v>381</v>
      </c>
    </row>
    <row r="116" spans="1:22">
      <c r="A116" t="s">
        <v>379</v>
      </c>
      <c r="B116" s="6">
        <v>2013</v>
      </c>
      <c r="C116" t="str">
        <f>A116&amp;" "&amp;B116&amp;" "&amp;G116&amp;" "&amp;E116&amp;" "&amp;U116</f>
        <v>Berndt 2013 Extreme body mass index European both</v>
      </c>
      <c r="D116" t="s">
        <v>125</v>
      </c>
      <c r="E116" t="s">
        <v>249</v>
      </c>
      <c r="F116">
        <f>3986+67010</f>
        <v>70996</v>
      </c>
      <c r="G116" t="s">
        <v>5474</v>
      </c>
      <c r="H116" t="s">
        <v>1197</v>
      </c>
      <c r="I116" t="s">
        <v>1197</v>
      </c>
      <c r="O116" t="s">
        <v>244</v>
      </c>
      <c r="R116" t="s">
        <v>138</v>
      </c>
      <c r="S116" t="s">
        <v>47</v>
      </c>
      <c r="T116" t="s">
        <v>139</v>
      </c>
      <c r="U116" t="s">
        <v>140</v>
      </c>
      <c r="V116" t="s">
        <v>381</v>
      </c>
    </row>
    <row r="117" spans="1:22">
      <c r="A117" t="s">
        <v>379</v>
      </c>
      <c r="B117" s="6">
        <v>2013</v>
      </c>
      <c r="C117" s="32" t="str">
        <f t="shared" si="2"/>
        <v>Berndt 2013 Obesity class 1 European both</v>
      </c>
      <c r="D117" t="s">
        <v>125</v>
      </c>
      <c r="E117" t="s">
        <v>249</v>
      </c>
      <c r="F117">
        <v>98697</v>
      </c>
      <c r="G117" t="s">
        <v>380</v>
      </c>
      <c r="H117" t="s">
        <v>1197</v>
      </c>
      <c r="I117" t="s">
        <v>1197</v>
      </c>
      <c r="O117" t="s">
        <v>244</v>
      </c>
      <c r="R117" t="s">
        <v>138</v>
      </c>
      <c r="S117" t="s">
        <v>47</v>
      </c>
      <c r="T117" t="s">
        <v>139</v>
      </c>
      <c r="U117" t="s">
        <v>140</v>
      </c>
      <c r="V117" t="s">
        <v>381</v>
      </c>
    </row>
    <row r="118" spans="1:22">
      <c r="C118" s="32" t="str">
        <f t="shared" si="2"/>
        <v xml:space="preserve">    </v>
      </c>
    </row>
    <row r="119" spans="1:22">
      <c r="C119" s="32" t="str">
        <f t="shared" si="2"/>
        <v xml:space="preserve">    </v>
      </c>
    </row>
    <row r="120" spans="1:22">
      <c r="C120" s="32" t="str">
        <f t="shared" si="2"/>
        <v xml:space="preserve">    </v>
      </c>
    </row>
    <row r="121" spans="1:22">
      <c r="C121" s="32" t="str">
        <f t="shared" si="2"/>
        <v xml:space="preserve">    </v>
      </c>
    </row>
    <row r="122" spans="1:22">
      <c r="C122" s="32" t="str">
        <f t="shared" si="2"/>
        <v xml:space="preserve">    </v>
      </c>
    </row>
    <row r="123" spans="1:22">
      <c r="C123" s="32" t="str">
        <f t="shared" si="2"/>
        <v xml:space="preserve">    </v>
      </c>
    </row>
    <row r="124" spans="1:22">
      <c r="C124" s="32" t="str">
        <f t="shared" si="2"/>
        <v xml:space="preserve">    </v>
      </c>
    </row>
    <row r="125" spans="1:22">
      <c r="C125" s="32" t="str">
        <f t="shared" si="2"/>
        <v xml:space="preserve">    </v>
      </c>
    </row>
    <row r="126" spans="1:22">
      <c r="C126" s="32" t="str">
        <f t="shared" si="2"/>
        <v xml:space="preserve">    </v>
      </c>
    </row>
    <row r="127" spans="1:22">
      <c r="C127" s="32" t="str">
        <f t="shared" si="2"/>
        <v xml:space="preserve">    </v>
      </c>
    </row>
    <row r="128" spans="1:22">
      <c r="C128" s="32" t="str">
        <f t="shared" si="2"/>
        <v xml:space="preserve">    </v>
      </c>
    </row>
    <row r="129" spans="3:3">
      <c r="C129" s="32" t="str">
        <f t="shared" si="2"/>
        <v xml:space="preserve">    </v>
      </c>
    </row>
    <row r="130" spans="3:3">
      <c r="C130" s="32" t="str">
        <f t="shared" si="2"/>
        <v xml:space="preserve">    </v>
      </c>
    </row>
    <row r="131" spans="3:3">
      <c r="C131" s="32" t="str">
        <f t="shared" si="2"/>
        <v xml:space="preserve">    </v>
      </c>
    </row>
    <row r="132" spans="3:3">
      <c r="C132" s="32" t="str">
        <f t="shared" si="2"/>
        <v xml:space="preserve">    </v>
      </c>
    </row>
    <row r="133" spans="3:3">
      <c r="C133" s="32" t="str">
        <f t="shared" si="2"/>
        <v xml:space="preserve">    </v>
      </c>
    </row>
    <row r="134" spans="3:3">
      <c r="C134" s="32" t="str">
        <f t="shared" si="2"/>
        <v xml:space="preserve">    </v>
      </c>
    </row>
    <row r="135" spans="3:3">
      <c r="C135" s="32" t="str">
        <f t="shared" si="2"/>
        <v xml:space="preserve">    </v>
      </c>
    </row>
    <row r="136" spans="3:3">
      <c r="C136" s="32" t="str">
        <f t="shared" si="2"/>
        <v xml:space="preserve">    </v>
      </c>
    </row>
    <row r="137" spans="3:3">
      <c r="C137" s="32" t="str">
        <f t="shared" si="2"/>
        <v xml:space="preserve">    </v>
      </c>
    </row>
    <row r="138" spans="3:3">
      <c r="C138" s="32" t="str">
        <f t="shared" si="2"/>
        <v xml:space="preserve">    </v>
      </c>
    </row>
    <row r="139" spans="3:3">
      <c r="C139" s="32" t="str">
        <f t="shared" si="2"/>
        <v xml:space="preserve">    </v>
      </c>
    </row>
    <row r="140" spans="3:3">
      <c r="C140" s="32" t="str">
        <f t="shared" si="2"/>
        <v xml:space="preserve">    </v>
      </c>
    </row>
    <row r="141" spans="3:3">
      <c r="C141" s="32" t="str">
        <f t="shared" ref="C141:C195" si="4">A141&amp;" "&amp;B141&amp;" "&amp;G141&amp;" "&amp;E141</f>
        <v xml:space="preserve">   </v>
      </c>
    </row>
    <row r="142" spans="3:3">
      <c r="C142" s="32" t="str">
        <f t="shared" si="4"/>
        <v xml:space="preserve">   </v>
      </c>
    </row>
    <row r="143" spans="3:3">
      <c r="C143" s="32" t="str">
        <f t="shared" si="4"/>
        <v xml:space="preserve">   </v>
      </c>
    </row>
    <row r="144" spans="3:3">
      <c r="C144" s="32" t="str">
        <f t="shared" si="4"/>
        <v xml:space="preserve">   </v>
      </c>
    </row>
    <row r="145" spans="3:3">
      <c r="C145" s="32" t="str">
        <f t="shared" si="4"/>
        <v xml:space="preserve">   </v>
      </c>
    </row>
    <row r="146" spans="3:3">
      <c r="C146" s="32" t="str">
        <f t="shared" si="4"/>
        <v xml:space="preserve">   </v>
      </c>
    </row>
    <row r="147" spans="3:3">
      <c r="C147" s="32" t="str">
        <f t="shared" si="4"/>
        <v xml:space="preserve">   </v>
      </c>
    </row>
    <row r="148" spans="3:3">
      <c r="C148" s="32" t="str">
        <f t="shared" si="4"/>
        <v xml:space="preserve">   </v>
      </c>
    </row>
    <row r="149" spans="3:3">
      <c r="C149" s="32" t="str">
        <f t="shared" si="4"/>
        <v xml:space="preserve">   </v>
      </c>
    </row>
    <row r="150" spans="3:3">
      <c r="C150" s="32" t="str">
        <f t="shared" si="4"/>
        <v xml:space="preserve">   </v>
      </c>
    </row>
    <row r="151" spans="3:3">
      <c r="C151" s="32" t="str">
        <f t="shared" si="4"/>
        <v xml:space="preserve">   </v>
      </c>
    </row>
    <row r="152" spans="3:3">
      <c r="C152" s="32" t="str">
        <f t="shared" si="4"/>
        <v xml:space="preserve">   </v>
      </c>
    </row>
    <row r="153" spans="3:3">
      <c r="C153" s="32" t="str">
        <f t="shared" si="4"/>
        <v xml:space="preserve">   </v>
      </c>
    </row>
    <row r="154" spans="3:3">
      <c r="C154" s="32" t="str">
        <f t="shared" si="4"/>
        <v xml:space="preserve">   </v>
      </c>
    </row>
    <row r="155" spans="3:3">
      <c r="C155" s="32" t="str">
        <f t="shared" si="4"/>
        <v xml:space="preserve">   </v>
      </c>
    </row>
    <row r="156" spans="3:3">
      <c r="C156" s="32" t="str">
        <f t="shared" si="4"/>
        <v xml:space="preserve">   </v>
      </c>
    </row>
    <row r="157" spans="3:3">
      <c r="C157" s="32" t="str">
        <f t="shared" si="4"/>
        <v xml:space="preserve">   </v>
      </c>
    </row>
    <row r="158" spans="3:3">
      <c r="C158" s="32" t="str">
        <f t="shared" si="4"/>
        <v xml:space="preserve">   </v>
      </c>
    </row>
    <row r="159" spans="3:3">
      <c r="C159" s="32" t="str">
        <f t="shared" si="4"/>
        <v xml:space="preserve">   </v>
      </c>
    </row>
    <row r="160" spans="3:3">
      <c r="C160" s="32" t="str">
        <f t="shared" si="4"/>
        <v xml:space="preserve">   </v>
      </c>
    </row>
    <row r="161" spans="3:3">
      <c r="C161" s="32" t="str">
        <f t="shared" si="4"/>
        <v xml:space="preserve">   </v>
      </c>
    </row>
    <row r="162" spans="3:3">
      <c r="C162" s="32" t="str">
        <f t="shared" si="4"/>
        <v xml:space="preserve">   </v>
      </c>
    </row>
    <row r="163" spans="3:3">
      <c r="C163" s="32" t="str">
        <f t="shared" si="4"/>
        <v xml:space="preserve">   </v>
      </c>
    </row>
    <row r="164" spans="3:3">
      <c r="C164" s="32" t="str">
        <f t="shared" si="4"/>
        <v xml:space="preserve">   </v>
      </c>
    </row>
    <row r="165" spans="3:3">
      <c r="C165" s="32" t="str">
        <f t="shared" si="4"/>
        <v xml:space="preserve">   </v>
      </c>
    </row>
    <row r="166" spans="3:3">
      <c r="C166" s="32" t="str">
        <f t="shared" si="4"/>
        <v xml:space="preserve">   </v>
      </c>
    </row>
    <row r="167" spans="3:3">
      <c r="C167" s="32" t="str">
        <f t="shared" si="4"/>
        <v xml:space="preserve">   </v>
      </c>
    </row>
    <row r="168" spans="3:3">
      <c r="C168" s="32" t="str">
        <f t="shared" si="4"/>
        <v xml:space="preserve">   </v>
      </c>
    </row>
    <row r="169" spans="3:3">
      <c r="C169" s="32" t="str">
        <f t="shared" si="4"/>
        <v xml:space="preserve">   </v>
      </c>
    </row>
    <row r="170" spans="3:3">
      <c r="C170" s="32" t="str">
        <f t="shared" si="4"/>
        <v xml:space="preserve">   </v>
      </c>
    </row>
    <row r="171" spans="3:3">
      <c r="C171" s="32" t="str">
        <f t="shared" si="4"/>
        <v xml:space="preserve">   </v>
      </c>
    </row>
    <row r="172" spans="3:3">
      <c r="C172" s="32" t="str">
        <f t="shared" si="4"/>
        <v xml:space="preserve">   </v>
      </c>
    </row>
    <row r="173" spans="3:3">
      <c r="C173" s="32" t="str">
        <f t="shared" si="4"/>
        <v xml:space="preserve">   </v>
      </c>
    </row>
    <row r="174" spans="3:3">
      <c r="C174" s="32" t="str">
        <f t="shared" si="4"/>
        <v xml:space="preserve">   </v>
      </c>
    </row>
    <row r="175" spans="3:3">
      <c r="C175" s="32" t="str">
        <f t="shared" si="4"/>
        <v xml:space="preserve">   </v>
      </c>
    </row>
    <row r="176" spans="3:3">
      <c r="C176" s="32" t="str">
        <f t="shared" si="4"/>
        <v xml:space="preserve">   </v>
      </c>
    </row>
    <row r="177" spans="3:3">
      <c r="C177" s="32" t="str">
        <f t="shared" si="4"/>
        <v xml:space="preserve">   </v>
      </c>
    </row>
    <row r="178" spans="3:3">
      <c r="C178" s="32" t="str">
        <f t="shared" si="4"/>
        <v xml:space="preserve">   </v>
      </c>
    </row>
    <row r="179" spans="3:3">
      <c r="C179" s="32" t="str">
        <f t="shared" si="4"/>
        <v xml:space="preserve">   </v>
      </c>
    </row>
    <row r="180" spans="3:3">
      <c r="C180" s="32" t="str">
        <f t="shared" si="4"/>
        <v xml:space="preserve">   </v>
      </c>
    </row>
    <row r="181" spans="3:3">
      <c r="C181" s="32" t="str">
        <f t="shared" si="4"/>
        <v xml:space="preserve">   </v>
      </c>
    </row>
    <row r="182" spans="3:3">
      <c r="C182" s="32" t="str">
        <f t="shared" si="4"/>
        <v xml:space="preserve">   </v>
      </c>
    </row>
    <row r="183" spans="3:3">
      <c r="C183" s="32" t="str">
        <f t="shared" si="4"/>
        <v xml:space="preserve">   </v>
      </c>
    </row>
    <row r="184" spans="3:3">
      <c r="C184" s="32" t="str">
        <f t="shared" si="4"/>
        <v xml:space="preserve">   </v>
      </c>
    </row>
    <row r="185" spans="3:3">
      <c r="C185" s="32" t="str">
        <f t="shared" si="4"/>
        <v xml:space="preserve">   </v>
      </c>
    </row>
    <row r="186" spans="3:3">
      <c r="C186" s="32" t="str">
        <f t="shared" si="4"/>
        <v xml:space="preserve">   </v>
      </c>
    </row>
    <row r="187" spans="3:3">
      <c r="C187" s="32" t="str">
        <f t="shared" si="4"/>
        <v xml:space="preserve">   </v>
      </c>
    </row>
    <row r="188" spans="3:3">
      <c r="C188" s="32" t="str">
        <f t="shared" si="4"/>
        <v xml:space="preserve">   </v>
      </c>
    </row>
    <row r="189" spans="3:3">
      <c r="C189" s="32" t="str">
        <f t="shared" si="4"/>
        <v xml:space="preserve">   </v>
      </c>
    </row>
    <row r="190" spans="3:3">
      <c r="C190" s="32" t="str">
        <f t="shared" si="4"/>
        <v xml:space="preserve">   </v>
      </c>
    </row>
    <row r="191" spans="3:3">
      <c r="C191" s="32" t="str">
        <f t="shared" si="4"/>
        <v xml:space="preserve">   </v>
      </c>
    </row>
    <row r="192" spans="3:3">
      <c r="C192" s="32" t="str">
        <f t="shared" si="4"/>
        <v xml:space="preserve">   </v>
      </c>
    </row>
    <row r="193" spans="3:3">
      <c r="C193" s="32" t="str">
        <f t="shared" si="4"/>
        <v xml:space="preserve">   </v>
      </c>
    </row>
    <row r="194" spans="3:3">
      <c r="C194" s="32" t="str">
        <f t="shared" si="4"/>
        <v xml:space="preserve">   </v>
      </c>
    </row>
    <row r="195" spans="3:3">
      <c r="C195" s="32" t="str">
        <f t="shared" si="4"/>
        <v xml:space="preserve">   </v>
      </c>
    </row>
    <row r="196" spans="3:3">
      <c r="C196" s="32" t="str">
        <f t="shared" ref="C196:C227" si="5">A196&amp;" "&amp;B196&amp;" "&amp;G196&amp;" "&amp;E196</f>
        <v xml:space="preserve">   </v>
      </c>
    </row>
    <row r="197" spans="3:3">
      <c r="C197" s="32" t="str">
        <f t="shared" si="5"/>
        <v xml:space="preserve">   </v>
      </c>
    </row>
    <row r="198" spans="3:3">
      <c r="C198" s="32" t="str">
        <f t="shared" si="5"/>
        <v xml:space="preserve">   </v>
      </c>
    </row>
    <row r="199" spans="3:3">
      <c r="C199" s="32" t="str">
        <f t="shared" si="5"/>
        <v xml:space="preserve">   </v>
      </c>
    </row>
    <row r="200" spans="3:3">
      <c r="C200" s="32" t="str">
        <f t="shared" si="5"/>
        <v xml:space="preserve">   </v>
      </c>
    </row>
    <row r="201" spans="3:3">
      <c r="C201" s="32" t="str">
        <f t="shared" si="5"/>
        <v xml:space="preserve">   </v>
      </c>
    </row>
    <row r="202" spans="3:3">
      <c r="C202" s="32" t="str">
        <f t="shared" si="5"/>
        <v xml:space="preserve">   </v>
      </c>
    </row>
    <row r="203" spans="3:3">
      <c r="C203" s="32" t="str">
        <f t="shared" si="5"/>
        <v xml:space="preserve">   </v>
      </c>
    </row>
    <row r="204" spans="3:3">
      <c r="C204" s="32" t="str">
        <f t="shared" si="5"/>
        <v xml:space="preserve">   </v>
      </c>
    </row>
    <row r="205" spans="3:3">
      <c r="C205" s="32" t="str">
        <f t="shared" si="5"/>
        <v xml:space="preserve">   </v>
      </c>
    </row>
    <row r="206" spans="3:3">
      <c r="C206" s="32" t="str">
        <f t="shared" si="5"/>
        <v xml:space="preserve">   </v>
      </c>
    </row>
    <row r="207" spans="3:3">
      <c r="C207" s="32" t="str">
        <f t="shared" si="5"/>
        <v xml:space="preserve">   </v>
      </c>
    </row>
    <row r="208" spans="3:3">
      <c r="C208" s="32" t="str">
        <f t="shared" si="5"/>
        <v xml:space="preserve">   </v>
      </c>
    </row>
    <row r="209" spans="3:3">
      <c r="C209" s="32" t="str">
        <f t="shared" si="5"/>
        <v xml:space="preserve">   </v>
      </c>
    </row>
    <row r="210" spans="3:3">
      <c r="C210" s="32" t="str">
        <f t="shared" si="5"/>
        <v xml:space="preserve">   </v>
      </c>
    </row>
    <row r="211" spans="3:3">
      <c r="C211" s="32" t="str">
        <f t="shared" si="5"/>
        <v xml:space="preserve">   </v>
      </c>
    </row>
    <row r="212" spans="3:3">
      <c r="C212" s="32" t="str">
        <f t="shared" si="5"/>
        <v xml:space="preserve">   </v>
      </c>
    </row>
    <row r="213" spans="3:3">
      <c r="C213" s="32" t="str">
        <f t="shared" si="5"/>
        <v xml:space="preserve">   </v>
      </c>
    </row>
    <row r="214" spans="3:3">
      <c r="C214" s="32" t="str">
        <f t="shared" si="5"/>
        <v xml:space="preserve">   </v>
      </c>
    </row>
    <row r="215" spans="3:3">
      <c r="C215" s="32" t="str">
        <f t="shared" si="5"/>
        <v xml:space="preserve">   </v>
      </c>
    </row>
    <row r="216" spans="3:3">
      <c r="C216" s="32" t="str">
        <f t="shared" si="5"/>
        <v xml:space="preserve">   </v>
      </c>
    </row>
    <row r="217" spans="3:3">
      <c r="C217" s="32" t="str">
        <f t="shared" si="5"/>
        <v xml:space="preserve">   </v>
      </c>
    </row>
    <row r="218" spans="3:3">
      <c r="C218" s="32" t="str">
        <f t="shared" si="5"/>
        <v xml:space="preserve">   </v>
      </c>
    </row>
    <row r="219" spans="3:3">
      <c r="C219" s="32" t="str">
        <f t="shared" si="5"/>
        <v xml:space="preserve">   </v>
      </c>
    </row>
    <row r="220" spans="3:3">
      <c r="C220" s="32" t="str">
        <f t="shared" si="5"/>
        <v xml:space="preserve">   </v>
      </c>
    </row>
    <row r="221" spans="3:3">
      <c r="C221" s="32" t="str">
        <f t="shared" si="5"/>
        <v xml:space="preserve">   </v>
      </c>
    </row>
    <row r="222" spans="3:3">
      <c r="C222" s="32" t="str">
        <f t="shared" si="5"/>
        <v xml:space="preserve">   </v>
      </c>
    </row>
    <row r="223" spans="3:3">
      <c r="C223" s="32" t="str">
        <f t="shared" si="5"/>
        <v xml:space="preserve">   </v>
      </c>
    </row>
    <row r="224" spans="3:3">
      <c r="C224" s="32" t="str">
        <f t="shared" si="5"/>
        <v xml:space="preserve">   </v>
      </c>
    </row>
    <row r="225" spans="3:3">
      <c r="C225" s="32" t="str">
        <f t="shared" si="5"/>
        <v xml:space="preserve">   </v>
      </c>
    </row>
    <row r="226" spans="3:3">
      <c r="C226" s="32" t="str">
        <f t="shared" si="5"/>
        <v xml:space="preserve">   </v>
      </c>
    </row>
    <row r="227" spans="3:3">
      <c r="C227" s="32" t="str">
        <f t="shared" si="5"/>
        <v xml:space="preserve">   </v>
      </c>
    </row>
  </sheetData>
  <pageMargins left="0.7" right="0.7" top="0.75" bottom="0.75" header="0.3" footer="0.3"/>
  <pageSetup paperSize="9" orientation="portrait" verticalDpi="0"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8222AC-6A96-504B-BF89-CC77BBEF32A5}">
  <dimension ref="A1:XFD180"/>
  <sheetViews>
    <sheetView topLeftCell="A89" zoomScale="98" zoomScaleNormal="130" workbookViewId="0">
      <selection activeCell="L111" sqref="L111"/>
    </sheetView>
  </sheetViews>
  <sheetFormatPr baseColWidth="10" defaultColWidth="11" defaultRowHeight="16"/>
  <cols>
    <col min="1" max="1" width="13.5" bestFit="1" customWidth="1"/>
    <col min="2" max="2" width="10.83203125" style="6"/>
    <col min="3" max="3" width="80.5" bestFit="1" customWidth="1"/>
    <col min="4" max="4" width="29.33203125" bestFit="1" customWidth="1"/>
    <col min="5" max="5" width="12.33203125" bestFit="1" customWidth="1"/>
    <col min="6" max="6" width="9" style="41" bestFit="1" customWidth="1"/>
    <col min="9" max="9" width="14" style="32" customWidth="1"/>
    <col min="10" max="10" width="12.33203125" customWidth="1"/>
    <col min="11" max="11" width="24.83203125" bestFit="1" customWidth="1"/>
  </cols>
  <sheetData>
    <row r="1" spans="1:12">
      <c r="A1" t="s">
        <v>100</v>
      </c>
      <c r="B1" s="6" t="s">
        <v>101</v>
      </c>
      <c r="C1" t="s">
        <v>102</v>
      </c>
      <c r="D1" t="s">
        <v>103</v>
      </c>
      <c r="E1" t="s">
        <v>104</v>
      </c>
      <c r="F1" s="41" t="s">
        <v>382</v>
      </c>
      <c r="G1" t="s">
        <v>383</v>
      </c>
      <c r="H1" t="s">
        <v>384</v>
      </c>
      <c r="I1" s="32" t="s">
        <v>385</v>
      </c>
      <c r="J1" t="s">
        <v>106</v>
      </c>
      <c r="K1" t="s">
        <v>386</v>
      </c>
      <c r="L1" t="s">
        <v>387</v>
      </c>
    </row>
    <row r="2" spans="1:12">
      <c r="A2" t="s">
        <v>122</v>
      </c>
      <c r="B2" t="s">
        <v>122</v>
      </c>
      <c r="C2" t="s">
        <v>123</v>
      </c>
      <c r="D2" t="s">
        <v>122</v>
      </c>
      <c r="E2" t="s">
        <v>122</v>
      </c>
      <c r="F2" t="s">
        <v>122</v>
      </c>
      <c r="G2" t="s">
        <v>122</v>
      </c>
      <c r="H2" t="s">
        <v>122</v>
      </c>
      <c r="I2" t="s">
        <v>122</v>
      </c>
      <c r="J2" t="s">
        <v>122</v>
      </c>
      <c r="K2" t="s">
        <v>122</v>
      </c>
    </row>
    <row r="3" spans="1:12">
      <c r="A3" t="s">
        <v>122</v>
      </c>
      <c r="B3" t="s">
        <v>122</v>
      </c>
      <c r="C3" t="s">
        <v>388</v>
      </c>
      <c r="D3" t="s">
        <v>122</v>
      </c>
      <c r="E3" t="s">
        <v>122</v>
      </c>
      <c r="F3" t="s">
        <v>122</v>
      </c>
      <c r="G3" t="s">
        <v>122</v>
      </c>
      <c r="H3" t="s">
        <v>122</v>
      </c>
      <c r="I3" t="s">
        <v>122</v>
      </c>
      <c r="J3" t="s">
        <v>122</v>
      </c>
      <c r="K3" t="s">
        <v>122</v>
      </c>
    </row>
    <row r="4" spans="1:12">
      <c r="A4" t="s">
        <v>389</v>
      </c>
      <c r="B4" s="6">
        <v>2013</v>
      </c>
      <c r="C4" t="str">
        <f t="shared" ref="C4:C35" si="0">A4&amp;" "&amp;B4&amp;" "&amp;J4&amp;" "&amp;E4&amp;" "&amp;H4</f>
        <v>CARDIoGRAMplusC4D Consortium 2013 CAD European and South Asian both</v>
      </c>
      <c r="D4" t="s">
        <v>389</v>
      </c>
      <c r="E4" t="s">
        <v>390</v>
      </c>
      <c r="F4" s="41">
        <v>63746</v>
      </c>
      <c r="G4">
        <v>130681</v>
      </c>
      <c r="H4" t="s">
        <v>140</v>
      </c>
      <c r="I4" s="32" t="s">
        <v>391</v>
      </c>
      <c r="J4" t="s">
        <v>392</v>
      </c>
      <c r="K4" t="s">
        <v>393</v>
      </c>
      <c r="L4" s="7" t="s">
        <v>394</v>
      </c>
    </row>
    <row r="5" spans="1:12">
      <c r="A5" t="s">
        <v>395</v>
      </c>
      <c r="B5" s="6">
        <v>2018</v>
      </c>
      <c r="C5" t="str">
        <f t="shared" si="0"/>
        <v>Naomi R. Wray 2018 Major depressive disorder European both</v>
      </c>
      <c r="D5" t="s">
        <v>396</v>
      </c>
      <c r="E5" t="s">
        <v>249</v>
      </c>
      <c r="F5" s="41">
        <v>135438</v>
      </c>
      <c r="G5">
        <v>344901</v>
      </c>
      <c r="H5" t="s">
        <v>140</v>
      </c>
      <c r="J5" t="s">
        <v>397</v>
      </c>
      <c r="K5" t="s">
        <v>393</v>
      </c>
      <c r="L5" s="7" t="s">
        <v>398</v>
      </c>
    </row>
    <row r="6" spans="1:12">
      <c r="A6" t="s">
        <v>399</v>
      </c>
      <c r="B6" s="6">
        <v>2018</v>
      </c>
      <c r="C6" t="str">
        <f t="shared" si="0"/>
        <v xml:space="preserve">Abdellaoui 2018  European </v>
      </c>
      <c r="E6" t="s">
        <v>249</v>
      </c>
      <c r="F6" s="41">
        <v>475661</v>
      </c>
    </row>
    <row r="7" spans="1:12">
      <c r="A7" t="s">
        <v>400</v>
      </c>
      <c r="B7" s="6">
        <v>2016</v>
      </c>
      <c r="C7" t="str">
        <f t="shared" si="0"/>
        <v>J Hewitt 2016 Systolic blood pressure European both</v>
      </c>
      <c r="D7" t="s">
        <v>401</v>
      </c>
      <c r="E7" t="s">
        <v>249</v>
      </c>
      <c r="F7" s="41">
        <v>502650</v>
      </c>
      <c r="G7" t="s">
        <v>10</v>
      </c>
      <c r="H7" t="s">
        <v>140</v>
      </c>
      <c r="I7" s="32" t="s">
        <v>172</v>
      </c>
      <c r="J7" t="s">
        <v>402</v>
      </c>
      <c r="L7" s="7" t="s">
        <v>403</v>
      </c>
    </row>
    <row r="8" spans="1:12">
      <c r="A8" t="s">
        <v>404</v>
      </c>
      <c r="B8" s="6">
        <v>2016</v>
      </c>
      <c r="C8" t="str">
        <f t="shared" si="0"/>
        <v xml:space="preserve">M Horikoshi 2016 Birth Weight  European both </v>
      </c>
      <c r="D8" t="s">
        <v>405</v>
      </c>
      <c r="E8" t="s">
        <v>249</v>
      </c>
      <c r="F8" s="21">
        <v>143677</v>
      </c>
      <c r="G8" t="s">
        <v>10</v>
      </c>
      <c r="H8" t="s">
        <v>295</v>
      </c>
      <c r="I8" s="32">
        <v>0</v>
      </c>
      <c r="J8" t="s">
        <v>406</v>
      </c>
      <c r="K8" t="s">
        <v>393</v>
      </c>
      <c r="L8" s="7" t="s">
        <v>407</v>
      </c>
    </row>
    <row r="9" spans="1:12">
      <c r="A9" t="s">
        <v>408</v>
      </c>
      <c r="B9" s="6">
        <v>2015</v>
      </c>
      <c r="C9" t="str">
        <f t="shared" si="0"/>
        <v>Ralf J.P. van der Valk 2015 Birth length  European both</v>
      </c>
      <c r="D9" t="s">
        <v>405</v>
      </c>
      <c r="E9" t="s">
        <v>249</v>
      </c>
      <c r="F9" s="41">
        <v>28459</v>
      </c>
      <c r="G9" t="s">
        <v>10</v>
      </c>
      <c r="H9" t="s">
        <v>140</v>
      </c>
      <c r="I9" s="32">
        <v>0</v>
      </c>
      <c r="J9" t="s">
        <v>409</v>
      </c>
      <c r="K9" t="s">
        <v>393</v>
      </c>
      <c r="L9" t="s">
        <v>410</v>
      </c>
    </row>
    <row r="10" spans="1:12">
      <c r="A10" t="s">
        <v>411</v>
      </c>
      <c r="B10" s="6">
        <v>2012</v>
      </c>
      <c r="C10" t="str">
        <f t="shared" si="0"/>
        <v>HR Taal  2012 Head circumference European both</v>
      </c>
      <c r="D10" t="s">
        <v>405</v>
      </c>
      <c r="E10" t="s">
        <v>249</v>
      </c>
      <c r="F10" s="41">
        <v>10768</v>
      </c>
      <c r="G10" t="s">
        <v>10</v>
      </c>
      <c r="H10" t="s">
        <v>140</v>
      </c>
      <c r="I10" s="32" t="s">
        <v>412</v>
      </c>
      <c r="J10" t="s">
        <v>413</v>
      </c>
      <c r="K10" t="s">
        <v>393</v>
      </c>
      <c r="L10" t="s">
        <v>414</v>
      </c>
    </row>
    <row r="11" spans="1:12">
      <c r="A11" t="s">
        <v>415</v>
      </c>
      <c r="B11" s="6">
        <v>2013</v>
      </c>
      <c r="C11" t="str">
        <f t="shared" si="0"/>
        <v>DL Cousminer 2013 Puberty height European both</v>
      </c>
      <c r="D11" t="s">
        <v>416</v>
      </c>
      <c r="E11" t="s">
        <v>249</v>
      </c>
      <c r="F11" s="41">
        <v>18737</v>
      </c>
      <c r="G11" t="s">
        <v>10</v>
      </c>
      <c r="H11" t="s">
        <v>140</v>
      </c>
      <c r="I11" s="42">
        <v>0.42499999999999999</v>
      </c>
      <c r="J11" t="s">
        <v>417</v>
      </c>
      <c r="K11" t="s">
        <v>393</v>
      </c>
      <c r="L11" s="7" t="s">
        <v>418</v>
      </c>
    </row>
    <row r="12" spans="1:12">
      <c r="A12" t="s">
        <v>415</v>
      </c>
      <c r="B12" s="6">
        <v>2013</v>
      </c>
      <c r="C12" t="str">
        <f t="shared" si="0"/>
        <v>DL Cousminer 2013 Puberty height European  male</v>
      </c>
      <c r="D12" t="s">
        <v>416</v>
      </c>
      <c r="E12" t="s">
        <v>419</v>
      </c>
      <c r="F12" s="41">
        <v>7161</v>
      </c>
      <c r="G12" t="s">
        <v>10</v>
      </c>
      <c r="H12" t="s">
        <v>269</v>
      </c>
      <c r="I12" s="32">
        <v>12</v>
      </c>
      <c r="J12" t="s">
        <v>417</v>
      </c>
      <c r="K12" t="s">
        <v>393</v>
      </c>
      <c r="L12" s="7" t="s">
        <v>418</v>
      </c>
    </row>
    <row r="13" spans="1:12">
      <c r="A13" t="s">
        <v>415</v>
      </c>
      <c r="B13" s="6">
        <v>2013</v>
      </c>
      <c r="C13" t="str">
        <f t="shared" si="0"/>
        <v>DL Cousminer 2013 Puberty height  European female</v>
      </c>
      <c r="D13" t="s">
        <v>416</v>
      </c>
      <c r="E13" t="s">
        <v>249</v>
      </c>
      <c r="F13" s="41">
        <v>6879</v>
      </c>
      <c r="G13" t="s">
        <v>10</v>
      </c>
      <c r="H13" t="s">
        <v>268</v>
      </c>
      <c r="I13" s="32">
        <v>10</v>
      </c>
      <c r="J13" t="s">
        <v>420</v>
      </c>
      <c r="K13" t="s">
        <v>393</v>
      </c>
      <c r="L13" s="7" t="s">
        <v>418</v>
      </c>
    </row>
    <row r="14" spans="1:12">
      <c r="A14" t="s">
        <v>198</v>
      </c>
      <c r="B14" s="6">
        <v>2019</v>
      </c>
      <c r="C14" t="str">
        <f t="shared" si="0"/>
        <v xml:space="preserve">Puya Gharahkhani  2019 Cancer risk White-British both </v>
      </c>
      <c r="D14" t="s">
        <v>401</v>
      </c>
      <c r="E14" t="s">
        <v>421</v>
      </c>
      <c r="F14" s="41">
        <v>46155</v>
      </c>
      <c r="G14">
        <v>264638</v>
      </c>
      <c r="H14" t="s">
        <v>295</v>
      </c>
      <c r="I14" s="32" t="s">
        <v>172</v>
      </c>
      <c r="J14" t="s">
        <v>422</v>
      </c>
      <c r="K14" t="s">
        <v>423</v>
      </c>
      <c r="L14" s="7" t="s">
        <v>424</v>
      </c>
    </row>
    <row r="15" spans="1:12">
      <c r="A15" t="s">
        <v>198</v>
      </c>
      <c r="B15" s="6">
        <v>2019</v>
      </c>
      <c r="C15" t="str">
        <f t="shared" si="0"/>
        <v>Puya Gharahkhani  2019 Cancer risk White-British female</v>
      </c>
      <c r="D15" t="s">
        <v>401</v>
      </c>
      <c r="E15" t="s">
        <v>421</v>
      </c>
      <c r="F15" s="41">
        <v>25152</v>
      </c>
      <c r="G15">
        <v>141351</v>
      </c>
      <c r="H15" t="s">
        <v>268</v>
      </c>
      <c r="I15" s="32" t="s">
        <v>172</v>
      </c>
      <c r="J15" t="s">
        <v>422</v>
      </c>
      <c r="K15" t="s">
        <v>425</v>
      </c>
      <c r="L15" s="7" t="s">
        <v>424</v>
      </c>
    </row>
    <row r="16" spans="1:12">
      <c r="A16" t="s">
        <v>198</v>
      </c>
      <c r="B16" s="6">
        <v>2019</v>
      </c>
      <c r="C16" t="str">
        <f t="shared" si="0"/>
        <v>Puya Gharahkhani  2019 Cancer risk White-British male</v>
      </c>
      <c r="D16" t="s">
        <v>401</v>
      </c>
      <c r="E16" t="s">
        <v>421</v>
      </c>
      <c r="F16" s="41">
        <v>21324</v>
      </c>
      <c r="G16">
        <v>131834</v>
      </c>
      <c r="H16" t="s">
        <v>269</v>
      </c>
      <c r="I16" s="32" t="s">
        <v>172</v>
      </c>
      <c r="J16" t="s">
        <v>422</v>
      </c>
      <c r="K16" t="s">
        <v>423</v>
      </c>
      <c r="L16" s="7" t="s">
        <v>424</v>
      </c>
    </row>
    <row r="17" spans="1:12">
      <c r="A17" t="s">
        <v>198</v>
      </c>
      <c r="B17" s="6">
        <v>2019</v>
      </c>
      <c r="C17" t="str">
        <f t="shared" si="0"/>
        <v xml:space="preserve">Puya Gharahkhani  2019 Cancer mortality White-British both </v>
      </c>
      <c r="D17" t="s">
        <v>401</v>
      </c>
      <c r="E17" t="s">
        <v>421</v>
      </c>
      <c r="F17" s="41">
        <v>6998</v>
      </c>
      <c r="G17">
        <v>270342</v>
      </c>
      <c r="H17" t="s">
        <v>295</v>
      </c>
      <c r="I17" s="32" t="s">
        <v>172</v>
      </c>
      <c r="J17" t="s">
        <v>426</v>
      </c>
      <c r="K17" t="s">
        <v>427</v>
      </c>
      <c r="L17" s="7" t="s">
        <v>424</v>
      </c>
    </row>
    <row r="18" spans="1:12">
      <c r="A18" t="s">
        <v>198</v>
      </c>
      <c r="B18" s="6">
        <v>2019</v>
      </c>
      <c r="C18" t="str">
        <f>A18&amp;" "&amp;B18&amp;" "&amp;J18&amp;" "&amp;E18&amp;" "&amp;H18</f>
        <v>Puya Gharahkhani  2019 Cancer mortality White-British female</v>
      </c>
      <c r="D18" t="s">
        <v>401</v>
      </c>
      <c r="E18" t="s">
        <v>421</v>
      </c>
      <c r="F18" s="41">
        <v>3836</v>
      </c>
      <c r="G18">
        <v>133272</v>
      </c>
      <c r="H18" t="s">
        <v>268</v>
      </c>
      <c r="I18" s="32" t="s">
        <v>172</v>
      </c>
      <c r="J18" t="s">
        <v>426</v>
      </c>
      <c r="K18" t="s">
        <v>427</v>
      </c>
      <c r="L18" s="7" t="s">
        <v>424</v>
      </c>
    </row>
    <row r="19" spans="1:12">
      <c r="A19" t="s">
        <v>198</v>
      </c>
      <c r="B19" s="6">
        <v>2019</v>
      </c>
      <c r="C19" t="str">
        <f t="shared" si="0"/>
        <v>Puya Gharahkhani  2019 Cancer mortality White-British male</v>
      </c>
      <c r="D19" t="s">
        <v>401</v>
      </c>
      <c r="E19" t="s">
        <v>421</v>
      </c>
      <c r="F19" s="41">
        <v>3165</v>
      </c>
      <c r="G19">
        <v>143465</v>
      </c>
      <c r="H19" t="s">
        <v>269</v>
      </c>
      <c r="I19" s="32" t="s">
        <v>172</v>
      </c>
      <c r="J19" t="s">
        <v>426</v>
      </c>
      <c r="K19" t="s">
        <v>427</v>
      </c>
      <c r="L19" s="7" t="s">
        <v>424</v>
      </c>
    </row>
    <row r="20" spans="1:12">
      <c r="A20" t="s">
        <v>198</v>
      </c>
      <c r="B20" s="6">
        <v>2019</v>
      </c>
      <c r="C20" t="str">
        <f t="shared" si="0"/>
        <v xml:space="preserve">Puya Gharahkhani  2019 Stomach and esophageal (C15/16) White-British both </v>
      </c>
      <c r="D20" t="s">
        <v>401</v>
      </c>
      <c r="E20" t="s">
        <v>421</v>
      </c>
      <c r="F20" s="41">
        <v>959</v>
      </c>
      <c r="G20" t="s">
        <v>10</v>
      </c>
      <c r="H20" t="s">
        <v>295</v>
      </c>
      <c r="I20" s="32" t="s">
        <v>172</v>
      </c>
      <c r="J20" t="s">
        <v>428</v>
      </c>
      <c r="K20" t="s">
        <v>423</v>
      </c>
      <c r="L20" s="7" t="s">
        <v>424</v>
      </c>
    </row>
    <row r="21" spans="1:12">
      <c r="A21" t="s">
        <v>198</v>
      </c>
      <c r="B21" s="6">
        <v>2019</v>
      </c>
      <c r="C21" t="str">
        <f t="shared" si="0"/>
        <v xml:space="preserve">Puya Gharahkhani  2019 Colorectal (C18/20/21) White-British both </v>
      </c>
      <c r="D21" t="s">
        <v>401</v>
      </c>
      <c r="E21" t="s">
        <v>421</v>
      </c>
      <c r="F21" s="41">
        <v>4442</v>
      </c>
      <c r="G21" t="s">
        <v>10</v>
      </c>
      <c r="H21" t="s">
        <v>295</v>
      </c>
      <c r="I21" s="32" t="s">
        <v>172</v>
      </c>
      <c r="J21" t="s">
        <v>429</v>
      </c>
      <c r="K21" t="s">
        <v>423</v>
      </c>
      <c r="L21" s="7" t="s">
        <v>424</v>
      </c>
    </row>
    <row r="22" spans="1:12">
      <c r="A22" t="s">
        <v>198</v>
      </c>
      <c r="B22" s="6">
        <v>2019</v>
      </c>
      <c r="C22" t="str">
        <f t="shared" si="0"/>
        <v xml:space="preserve">Puya Gharahkhani  2019 Pancreatic (C25) White-British both </v>
      </c>
      <c r="D22" t="s">
        <v>401</v>
      </c>
      <c r="E22" t="s">
        <v>421</v>
      </c>
      <c r="F22" s="41">
        <v>500</v>
      </c>
      <c r="G22" t="s">
        <v>10</v>
      </c>
      <c r="H22" t="s">
        <v>295</v>
      </c>
      <c r="I22" s="32" t="s">
        <v>172</v>
      </c>
      <c r="J22" t="s">
        <v>430</v>
      </c>
      <c r="K22" t="s">
        <v>423</v>
      </c>
      <c r="L22" s="7" t="s">
        <v>424</v>
      </c>
    </row>
    <row r="23" spans="1:12">
      <c r="A23" t="s">
        <v>198</v>
      </c>
      <c r="B23" s="6">
        <v>2019</v>
      </c>
      <c r="C23" t="str">
        <f t="shared" si="0"/>
        <v xml:space="preserve">Puya Gharahkhani  2019 Lung (C34) White-British both </v>
      </c>
      <c r="D23" t="s">
        <v>401</v>
      </c>
      <c r="E23" t="s">
        <v>421</v>
      </c>
      <c r="F23" s="41">
        <v>1863</v>
      </c>
      <c r="G23" t="s">
        <v>10</v>
      </c>
      <c r="H23" t="s">
        <v>295</v>
      </c>
      <c r="I23" s="32" t="s">
        <v>172</v>
      </c>
      <c r="J23" t="s">
        <v>431</v>
      </c>
      <c r="K23" t="s">
        <v>423</v>
      </c>
      <c r="L23" s="7" t="s">
        <v>424</v>
      </c>
    </row>
    <row r="24" spans="1:12">
      <c r="A24" t="s">
        <v>198</v>
      </c>
      <c r="B24" s="6">
        <v>2019</v>
      </c>
      <c r="C24" t="str">
        <f t="shared" si="0"/>
        <v xml:space="preserve">Puya Gharahkhani  2019 Melanoma (C43) White-British both </v>
      </c>
      <c r="D24" t="s">
        <v>401</v>
      </c>
      <c r="E24" t="s">
        <v>421</v>
      </c>
      <c r="F24" s="41">
        <v>2758</v>
      </c>
      <c r="G24" t="s">
        <v>10</v>
      </c>
      <c r="H24" t="s">
        <v>295</v>
      </c>
      <c r="I24" s="32" t="s">
        <v>172</v>
      </c>
      <c r="J24" t="s">
        <v>432</v>
      </c>
      <c r="K24" t="s">
        <v>423</v>
      </c>
      <c r="L24" s="7" t="s">
        <v>424</v>
      </c>
    </row>
    <row r="25" spans="1:12">
      <c r="A25" t="s">
        <v>198</v>
      </c>
      <c r="B25" s="6">
        <v>2019</v>
      </c>
      <c r="C25" t="str">
        <f t="shared" si="0"/>
        <v xml:space="preserve">Puya Gharahkhani  2019 Breast (C50) White-British both </v>
      </c>
      <c r="D25" t="s">
        <v>401</v>
      </c>
      <c r="E25" t="s">
        <v>421</v>
      </c>
      <c r="F25" s="41">
        <v>11703</v>
      </c>
      <c r="G25" t="s">
        <v>10</v>
      </c>
      <c r="H25" t="s">
        <v>295</v>
      </c>
      <c r="I25" s="32" t="s">
        <v>172</v>
      </c>
      <c r="J25" t="s">
        <v>433</v>
      </c>
      <c r="K25" t="s">
        <v>423</v>
      </c>
      <c r="L25" s="7" t="s">
        <v>424</v>
      </c>
    </row>
    <row r="26" spans="1:12">
      <c r="A26" t="s">
        <v>198</v>
      </c>
      <c r="B26" s="6">
        <v>2019</v>
      </c>
      <c r="C26" t="str">
        <f t="shared" si="0"/>
        <v xml:space="preserve">Puya Gharahkhani  2019 Endometrial (C53/54) White-British both </v>
      </c>
      <c r="D26" t="s">
        <v>401</v>
      </c>
      <c r="E26" t="s">
        <v>421</v>
      </c>
      <c r="F26" s="41">
        <v>1012</v>
      </c>
      <c r="G26" t="s">
        <v>10</v>
      </c>
      <c r="H26" t="s">
        <v>295</v>
      </c>
      <c r="I26" s="32" t="s">
        <v>172</v>
      </c>
      <c r="J26" t="s">
        <v>434</v>
      </c>
      <c r="K26" t="s">
        <v>423</v>
      </c>
      <c r="L26" s="7" t="s">
        <v>424</v>
      </c>
    </row>
    <row r="27" spans="1:12">
      <c r="A27" t="s">
        <v>198</v>
      </c>
      <c r="B27" s="6">
        <v>2019</v>
      </c>
      <c r="C27" t="str">
        <f t="shared" si="0"/>
        <v xml:space="preserve">Puya Gharahkhani  2019 Ovarian (C56) White-British both </v>
      </c>
      <c r="D27" t="s">
        <v>401</v>
      </c>
      <c r="E27" t="s">
        <v>421</v>
      </c>
      <c r="F27" s="41">
        <v>1938</v>
      </c>
      <c r="G27" t="s">
        <v>10</v>
      </c>
      <c r="H27" t="s">
        <v>295</v>
      </c>
      <c r="I27" s="32" t="s">
        <v>172</v>
      </c>
      <c r="J27" t="s">
        <v>435</v>
      </c>
      <c r="K27" t="s">
        <v>423</v>
      </c>
      <c r="L27" s="7" t="s">
        <v>424</v>
      </c>
    </row>
    <row r="28" spans="1:12">
      <c r="A28" t="s">
        <v>198</v>
      </c>
      <c r="B28" s="6">
        <v>2019</v>
      </c>
      <c r="C28" t="str">
        <f t="shared" si="0"/>
        <v xml:space="preserve">Puya Gharahkhani  2019 Prostate (C61) White-British both </v>
      </c>
      <c r="D28" t="s">
        <v>401</v>
      </c>
      <c r="E28" t="s">
        <v>421</v>
      </c>
      <c r="F28" s="41">
        <v>1031</v>
      </c>
      <c r="G28" t="s">
        <v>10</v>
      </c>
      <c r="H28" t="s">
        <v>295</v>
      </c>
      <c r="I28" s="32" t="s">
        <v>172</v>
      </c>
      <c r="J28" t="s">
        <v>436</v>
      </c>
      <c r="K28" t="s">
        <v>423</v>
      </c>
      <c r="L28" s="7" t="s">
        <v>424</v>
      </c>
    </row>
    <row r="29" spans="1:12">
      <c r="A29" t="s">
        <v>198</v>
      </c>
      <c r="B29" s="6">
        <v>2019</v>
      </c>
      <c r="C29" t="str">
        <f t="shared" si="0"/>
        <v xml:space="preserve">Puya Gharahkhani  2019 Kidney (C64) White-British both </v>
      </c>
      <c r="D29" t="s">
        <v>401</v>
      </c>
      <c r="E29" t="s">
        <v>421</v>
      </c>
      <c r="F29" s="41">
        <v>7532</v>
      </c>
      <c r="G29" t="s">
        <v>10</v>
      </c>
      <c r="H29" t="s">
        <v>295</v>
      </c>
      <c r="I29" s="32" t="s">
        <v>172</v>
      </c>
      <c r="J29" t="s">
        <v>437</v>
      </c>
      <c r="K29" t="s">
        <v>423</v>
      </c>
      <c r="L29" s="7" t="s">
        <v>424</v>
      </c>
    </row>
    <row r="30" spans="1:12">
      <c r="A30" t="s">
        <v>198</v>
      </c>
      <c r="B30" s="6">
        <v>2019</v>
      </c>
      <c r="C30" t="str">
        <f t="shared" si="0"/>
        <v xml:space="preserve">Puya Gharahkhani  2019 Lymphoid (C81-96) White-British both </v>
      </c>
      <c r="D30" t="s">
        <v>401</v>
      </c>
      <c r="E30" t="s">
        <v>421</v>
      </c>
      <c r="F30" s="41">
        <v>3576</v>
      </c>
      <c r="G30" t="s">
        <v>10</v>
      </c>
      <c r="H30" t="s">
        <v>295</v>
      </c>
      <c r="I30" s="32" t="s">
        <v>172</v>
      </c>
      <c r="J30" t="s">
        <v>438</v>
      </c>
      <c r="K30" t="s">
        <v>423</v>
      </c>
      <c r="L30" s="7" t="s">
        <v>424</v>
      </c>
    </row>
    <row r="31" spans="1:12">
      <c r="A31" t="s">
        <v>439</v>
      </c>
      <c r="B31" s="6">
        <v>2018</v>
      </c>
      <c r="C31" t="str">
        <f t="shared" si="0"/>
        <v xml:space="preserve">Elizabeth B Claus 2018 Meningioma European both </v>
      </c>
      <c r="E31" t="s">
        <v>249</v>
      </c>
      <c r="F31" s="41">
        <v>1606</v>
      </c>
      <c r="G31">
        <v>9823</v>
      </c>
      <c r="H31" t="s">
        <v>295</v>
      </c>
      <c r="I31" s="32" t="s">
        <v>440</v>
      </c>
      <c r="J31" t="s">
        <v>441</v>
      </c>
      <c r="K31" t="s">
        <v>393</v>
      </c>
      <c r="L31" s="7" t="s">
        <v>442</v>
      </c>
    </row>
    <row r="32" spans="1:12">
      <c r="A32" t="s">
        <v>443</v>
      </c>
      <c r="B32" s="6">
        <v>2013</v>
      </c>
      <c r="C32" t="str">
        <f t="shared" si="0"/>
        <v xml:space="preserve">Ripke 2013 Schizophrenia European both </v>
      </c>
      <c r="D32" t="s">
        <v>396</v>
      </c>
      <c r="E32" t="s">
        <v>249</v>
      </c>
      <c r="F32" s="41">
        <v>34241</v>
      </c>
      <c r="G32">
        <v>45604</v>
      </c>
      <c r="H32" t="s">
        <v>295</v>
      </c>
      <c r="I32" s="32" t="s">
        <v>139</v>
      </c>
      <c r="J32" t="s">
        <v>444</v>
      </c>
      <c r="K32" t="s">
        <v>445</v>
      </c>
      <c r="L32" s="7" t="s">
        <v>446</v>
      </c>
    </row>
    <row r="33" spans="1:12">
      <c r="A33" t="s">
        <v>447</v>
      </c>
      <c r="B33" s="6">
        <v>2017</v>
      </c>
      <c r="C33" t="str">
        <f t="shared" si="0"/>
        <v xml:space="preserve">Demontis 2017 ADHD European both </v>
      </c>
      <c r="D33" t="s">
        <v>396</v>
      </c>
      <c r="E33" t="s">
        <v>249</v>
      </c>
      <c r="F33" s="41">
        <v>20183</v>
      </c>
      <c r="G33">
        <v>35191</v>
      </c>
      <c r="H33" t="s">
        <v>295</v>
      </c>
      <c r="I33" s="32" t="s">
        <v>139</v>
      </c>
      <c r="J33" t="s">
        <v>448</v>
      </c>
      <c r="K33" t="s">
        <v>393</v>
      </c>
      <c r="L33" s="7" t="s">
        <v>449</v>
      </c>
    </row>
    <row r="34" spans="1:12">
      <c r="A34" t="s">
        <v>450</v>
      </c>
      <c r="B34" s="6">
        <v>2014</v>
      </c>
      <c r="C34" t="str">
        <f t="shared" si="0"/>
        <v xml:space="preserve">Prokopenko 2014 Insulin secretion European both </v>
      </c>
      <c r="D34" t="s">
        <v>318</v>
      </c>
      <c r="E34" t="s">
        <v>249</v>
      </c>
      <c r="F34" s="41">
        <v>26037</v>
      </c>
      <c r="G34" t="s">
        <v>10</v>
      </c>
      <c r="H34" t="s">
        <v>295</v>
      </c>
      <c r="I34" s="32">
        <v>49.59</v>
      </c>
      <c r="J34" t="s">
        <v>451</v>
      </c>
      <c r="K34" t="s">
        <v>452</v>
      </c>
      <c r="L34" s="7" t="s">
        <v>453</v>
      </c>
    </row>
    <row r="35" spans="1:12">
      <c r="A35" t="s">
        <v>389</v>
      </c>
      <c r="B35" s="6">
        <v>2013</v>
      </c>
      <c r="C35" t="str">
        <f t="shared" si="0"/>
        <v>CARDIoGRAMplusC4D Consortium 2013 ischemic heart disease All ancestry both</v>
      </c>
      <c r="D35" t="s">
        <v>389</v>
      </c>
      <c r="E35" t="s">
        <v>332</v>
      </c>
      <c r="F35" s="41">
        <v>63746</v>
      </c>
      <c r="G35">
        <v>130681</v>
      </c>
      <c r="H35" t="s">
        <v>140</v>
      </c>
      <c r="I35" s="32" t="s">
        <v>391</v>
      </c>
      <c r="J35" t="s">
        <v>454</v>
      </c>
      <c r="K35" t="s">
        <v>393</v>
      </c>
      <c r="L35" s="7" t="s">
        <v>394</v>
      </c>
    </row>
    <row r="36" spans="1:12">
      <c r="A36" t="s">
        <v>455</v>
      </c>
      <c r="B36" s="6">
        <v>2015</v>
      </c>
      <c r="C36" t="str">
        <f t="shared" ref="C36:C67" si="1">A36&amp;" "&amp;B36&amp;" "&amp;J36&amp;" "&amp;E36&amp;" "&amp;H36</f>
        <v xml:space="preserve">Nikpay 2015 ischemic heart disease All ancestry both </v>
      </c>
      <c r="D36" t="s">
        <v>389</v>
      </c>
      <c r="E36" t="s">
        <v>332</v>
      </c>
      <c r="F36" s="41">
        <v>60801</v>
      </c>
      <c r="G36">
        <v>123504</v>
      </c>
      <c r="H36" t="s">
        <v>295</v>
      </c>
      <c r="I36" s="32" t="s">
        <v>456</v>
      </c>
      <c r="J36" t="s">
        <v>454</v>
      </c>
      <c r="K36" t="s">
        <v>393</v>
      </c>
      <c r="L36" s="7" t="s">
        <v>457</v>
      </c>
    </row>
    <row r="37" spans="1:12">
      <c r="A37" t="s">
        <v>455</v>
      </c>
      <c r="B37" s="6">
        <v>2015</v>
      </c>
      <c r="C37" t="str">
        <f t="shared" si="1"/>
        <v xml:space="preserve">Nikpay 2015 myocardial infarction All ancestry both </v>
      </c>
      <c r="D37" t="s">
        <v>389</v>
      </c>
      <c r="E37" t="s">
        <v>332</v>
      </c>
      <c r="F37" s="41">
        <v>42560</v>
      </c>
      <c r="G37">
        <v>123504</v>
      </c>
      <c r="H37" t="s">
        <v>295</v>
      </c>
      <c r="I37" s="32" t="s">
        <v>456</v>
      </c>
      <c r="J37" t="s">
        <v>458</v>
      </c>
      <c r="K37" t="s">
        <v>393</v>
      </c>
      <c r="L37" s="7" t="s">
        <v>457</v>
      </c>
    </row>
    <row r="38" spans="1:12">
      <c r="A38" t="s">
        <v>330</v>
      </c>
      <c r="B38" s="6">
        <v>2013</v>
      </c>
      <c r="C38" t="str">
        <f t="shared" si="1"/>
        <v xml:space="preserve">Willer 2013 LDL All ancestry both </v>
      </c>
      <c r="D38" t="s">
        <v>331</v>
      </c>
      <c r="E38" t="s">
        <v>332</v>
      </c>
      <c r="F38" s="41">
        <v>188578</v>
      </c>
      <c r="G38" t="s">
        <v>10</v>
      </c>
      <c r="H38" t="s">
        <v>295</v>
      </c>
      <c r="I38" s="32" t="s">
        <v>139</v>
      </c>
      <c r="J38" t="s">
        <v>459</v>
      </c>
      <c r="K38" t="s">
        <v>460</v>
      </c>
      <c r="L38" s="7" t="s">
        <v>461</v>
      </c>
    </row>
    <row r="39" spans="1:12">
      <c r="A39" t="s">
        <v>330</v>
      </c>
      <c r="B39" s="6">
        <v>2013</v>
      </c>
      <c r="C39" t="str">
        <f t="shared" si="1"/>
        <v xml:space="preserve">Willer 2013 HDL All ancestry both </v>
      </c>
      <c r="D39" t="s">
        <v>331</v>
      </c>
      <c r="E39" t="s">
        <v>332</v>
      </c>
      <c r="F39" s="41">
        <v>188578</v>
      </c>
      <c r="G39" t="s">
        <v>10</v>
      </c>
      <c r="H39" t="s">
        <v>295</v>
      </c>
      <c r="I39" s="32" t="s">
        <v>139</v>
      </c>
      <c r="J39" t="s">
        <v>462</v>
      </c>
      <c r="K39" t="s">
        <v>460</v>
      </c>
      <c r="L39" s="7" t="s">
        <v>461</v>
      </c>
    </row>
    <row r="40" spans="1:12">
      <c r="A40" t="s">
        <v>330</v>
      </c>
      <c r="B40" s="6">
        <v>2013</v>
      </c>
      <c r="C40" t="str">
        <f t="shared" si="1"/>
        <v xml:space="preserve">Willer 2013 Triglycerides All ancestry both </v>
      </c>
      <c r="D40" t="s">
        <v>331</v>
      </c>
      <c r="E40" t="s">
        <v>332</v>
      </c>
      <c r="F40" s="41">
        <v>188578</v>
      </c>
      <c r="G40" t="s">
        <v>10</v>
      </c>
      <c r="H40" t="s">
        <v>295</v>
      </c>
      <c r="I40" s="32" t="s">
        <v>139</v>
      </c>
      <c r="J40" t="s">
        <v>333</v>
      </c>
      <c r="K40" t="s">
        <v>460</v>
      </c>
      <c r="L40" s="7" t="s">
        <v>461</v>
      </c>
    </row>
    <row r="41" spans="1:12">
      <c r="A41" t="s">
        <v>463</v>
      </c>
      <c r="B41" s="6">
        <v>2012</v>
      </c>
      <c r="C41" t="str">
        <f t="shared" si="1"/>
        <v xml:space="preserve">Van Der harst 2012 Hb concentration All ancestry both </v>
      </c>
      <c r="E41" t="s">
        <v>332</v>
      </c>
      <c r="F41" s="41">
        <v>71861</v>
      </c>
      <c r="G41" t="s">
        <v>10</v>
      </c>
      <c r="H41" t="s">
        <v>295</v>
      </c>
      <c r="I41" s="32" t="s">
        <v>139</v>
      </c>
      <c r="J41" t="s">
        <v>464</v>
      </c>
      <c r="K41" t="s">
        <v>465</v>
      </c>
      <c r="L41" s="7" t="s">
        <v>466</v>
      </c>
    </row>
    <row r="42" spans="1:12">
      <c r="A42" t="s">
        <v>164</v>
      </c>
      <c r="B42" s="6" t="s">
        <v>467</v>
      </c>
      <c r="C42" t="str">
        <f t="shared" si="1"/>
        <v xml:space="preserve">Neale MR Base Rheumatoid arthritis White-British both </v>
      </c>
      <c r="E42" t="s">
        <v>421</v>
      </c>
      <c r="F42" s="41">
        <v>7480</v>
      </c>
      <c r="G42">
        <v>329679</v>
      </c>
      <c r="H42" t="s">
        <v>295</v>
      </c>
      <c r="I42" s="32" t="s">
        <v>172</v>
      </c>
      <c r="J42" t="s">
        <v>468</v>
      </c>
      <c r="K42" t="s">
        <v>469</v>
      </c>
    </row>
    <row r="43" spans="1:12" s="2" customFormat="1">
      <c r="A43" s="2" t="s">
        <v>470</v>
      </c>
      <c r="B43" s="6">
        <v>2015</v>
      </c>
      <c r="C43" s="2" t="str">
        <f t="shared" si="1"/>
        <v xml:space="preserve">Qi Guo 2015 ER negative breast cancer survival  European  female </v>
      </c>
      <c r="D43" s="2" t="s">
        <v>471</v>
      </c>
      <c r="E43" s="2" t="s">
        <v>273</v>
      </c>
      <c r="F43" s="51">
        <v>920</v>
      </c>
      <c r="G43" s="2">
        <v>6881</v>
      </c>
      <c r="H43" s="2" t="s">
        <v>472</v>
      </c>
      <c r="I43" s="52"/>
      <c r="J43" s="2" t="s">
        <v>473</v>
      </c>
      <c r="K43" s="2" t="s">
        <v>473</v>
      </c>
      <c r="L43" s="53" t="s">
        <v>474</v>
      </c>
    </row>
    <row r="44" spans="1:12" s="2" customFormat="1">
      <c r="A44" s="2" t="s">
        <v>470</v>
      </c>
      <c r="B44" s="6">
        <v>2015</v>
      </c>
      <c r="C44" s="2" t="str">
        <f t="shared" si="1"/>
        <v xml:space="preserve">Qi Guo 2015 ER positive breast cancer survival  European  female </v>
      </c>
      <c r="D44" s="2" t="s">
        <v>471</v>
      </c>
      <c r="E44" s="2" t="s">
        <v>273</v>
      </c>
      <c r="F44" s="51">
        <v>1333</v>
      </c>
      <c r="G44" s="2">
        <v>23059</v>
      </c>
      <c r="H44" s="2" t="s">
        <v>472</v>
      </c>
      <c r="I44" s="52"/>
      <c r="J44" s="2" t="s">
        <v>475</v>
      </c>
      <c r="K44" s="2" t="s">
        <v>475</v>
      </c>
      <c r="L44" s="53" t="s">
        <v>474</v>
      </c>
    </row>
    <row r="45" spans="1:12">
      <c r="A45" t="s">
        <v>476</v>
      </c>
      <c r="B45" s="6" t="s">
        <v>477</v>
      </c>
      <c r="C45" t="str">
        <f t="shared" si="1"/>
        <v>Traylor/Meschia 2012/2013 Stroke European both</v>
      </c>
      <c r="D45" t="s">
        <v>478</v>
      </c>
      <c r="E45" t="s">
        <v>249</v>
      </c>
      <c r="F45" s="41">
        <f>12289+14549</f>
        <v>26838</v>
      </c>
      <c r="G45">
        <f>62004+16637</f>
        <v>78641</v>
      </c>
      <c r="H45" t="s">
        <v>140</v>
      </c>
      <c r="I45" s="32" t="s">
        <v>479</v>
      </c>
      <c r="J45" t="s">
        <v>480</v>
      </c>
      <c r="K45" t="s">
        <v>481</v>
      </c>
      <c r="L45" t="s">
        <v>482</v>
      </c>
    </row>
    <row r="46" spans="1:12">
      <c r="A46" t="s">
        <v>337</v>
      </c>
      <c r="B46" s="6">
        <v>2013</v>
      </c>
      <c r="C46" t="str">
        <f t="shared" si="1"/>
        <v>Kottgen 2013 Gout European Both</v>
      </c>
      <c r="D46" t="s">
        <v>338</v>
      </c>
      <c r="E46" t="s">
        <v>249</v>
      </c>
      <c r="F46" s="41">
        <v>2115</v>
      </c>
      <c r="G46">
        <v>67259</v>
      </c>
      <c r="H46" t="s">
        <v>483</v>
      </c>
      <c r="I46" s="32" t="s">
        <v>342</v>
      </c>
      <c r="J46" t="s">
        <v>484</v>
      </c>
      <c r="K46" t="s">
        <v>485</v>
      </c>
    </row>
    <row r="47" spans="1:12">
      <c r="A47" t="s">
        <v>337</v>
      </c>
      <c r="B47" s="6">
        <v>2013</v>
      </c>
      <c r="C47" t="str">
        <f t="shared" si="1"/>
        <v>Kottgen 2013 Urate levels European Both</v>
      </c>
      <c r="D47" t="s">
        <v>338</v>
      </c>
      <c r="E47" t="s">
        <v>249</v>
      </c>
      <c r="F47" s="41">
        <v>110347</v>
      </c>
      <c r="G47" t="s">
        <v>10</v>
      </c>
      <c r="H47" t="s">
        <v>483</v>
      </c>
      <c r="I47" s="32" t="s">
        <v>342</v>
      </c>
      <c r="J47" t="s">
        <v>486</v>
      </c>
      <c r="K47" t="s">
        <v>485</v>
      </c>
    </row>
    <row r="48" spans="1:12">
      <c r="A48" t="s">
        <v>487</v>
      </c>
      <c r="B48" s="6">
        <v>2017</v>
      </c>
      <c r="C48" t="str">
        <f t="shared" si="1"/>
        <v xml:space="preserve">Tsoi 2017 Psoriasis European  both </v>
      </c>
      <c r="D48" t="s">
        <v>488</v>
      </c>
      <c r="E48" t="s">
        <v>273</v>
      </c>
      <c r="F48" s="41">
        <v>19032</v>
      </c>
      <c r="G48" s="40">
        <v>286769</v>
      </c>
      <c r="H48" t="s">
        <v>295</v>
      </c>
      <c r="J48" t="s">
        <v>489</v>
      </c>
      <c r="K48" t="s">
        <v>465</v>
      </c>
      <c r="L48" s="7" t="s">
        <v>490</v>
      </c>
    </row>
    <row r="49" spans="1:12">
      <c r="A49" t="s">
        <v>491</v>
      </c>
      <c r="B49" s="6">
        <v>2018</v>
      </c>
      <c r="C49" t="str">
        <f t="shared" si="1"/>
        <v>Hirata 2018 Psoriasis Japanese both</v>
      </c>
      <c r="D49" t="s">
        <v>492</v>
      </c>
      <c r="E49" t="s">
        <v>226</v>
      </c>
      <c r="F49" s="41">
        <v>606</v>
      </c>
      <c r="G49">
        <v>2052</v>
      </c>
      <c r="H49" t="s">
        <v>140</v>
      </c>
      <c r="J49" t="s">
        <v>489</v>
      </c>
      <c r="K49" t="s">
        <v>465</v>
      </c>
      <c r="L49" s="7" t="s">
        <v>493</v>
      </c>
    </row>
    <row r="50" spans="1:12">
      <c r="A50" t="s">
        <v>494</v>
      </c>
      <c r="B50" s="6">
        <v>2016</v>
      </c>
      <c r="C50" t="str">
        <f t="shared" si="1"/>
        <v xml:space="preserve">Okbay  2016 Years in Education European  both </v>
      </c>
      <c r="D50" t="s">
        <v>495</v>
      </c>
      <c r="E50" t="s">
        <v>273</v>
      </c>
      <c r="F50" s="41">
        <v>293723</v>
      </c>
      <c r="G50" t="s">
        <v>10</v>
      </c>
      <c r="H50" t="s">
        <v>295</v>
      </c>
      <c r="I50" s="32" t="s">
        <v>496</v>
      </c>
      <c r="J50" t="s">
        <v>497</v>
      </c>
      <c r="K50" t="s">
        <v>498</v>
      </c>
      <c r="L50" s="7" t="s">
        <v>499</v>
      </c>
    </row>
    <row r="51" spans="1:12">
      <c r="A51" t="s">
        <v>500</v>
      </c>
      <c r="B51" s="6" t="s">
        <v>501</v>
      </c>
      <c r="C51" t="str">
        <f t="shared" si="1"/>
        <v>Turnbull &amp; Kristiansen 2010 &amp; 2015 Testicular germ cell cancer European both</v>
      </c>
      <c r="D51" t="s">
        <v>502</v>
      </c>
      <c r="E51" t="s">
        <v>249</v>
      </c>
      <c r="F51" s="41">
        <v>5518</v>
      </c>
      <c r="G51">
        <v>19055</v>
      </c>
      <c r="H51" t="s">
        <v>140</v>
      </c>
      <c r="J51" t="s">
        <v>503</v>
      </c>
      <c r="K51" t="s">
        <v>504</v>
      </c>
      <c r="L51" s="7" t="s">
        <v>505</v>
      </c>
    </row>
    <row r="52" spans="1:12">
      <c r="A52" t="s">
        <v>506</v>
      </c>
      <c r="B52" s="6">
        <v>2013</v>
      </c>
      <c r="C52" t="str">
        <f t="shared" si="1"/>
        <v xml:space="preserve">Lambert  2013 Alzaheimers European  both </v>
      </c>
      <c r="D52" t="s">
        <v>507</v>
      </c>
      <c r="E52" t="s">
        <v>273</v>
      </c>
      <c r="F52" s="41">
        <v>25580</v>
      </c>
      <c r="G52">
        <v>48466</v>
      </c>
      <c r="H52" t="s">
        <v>295</v>
      </c>
      <c r="I52" s="32" t="s">
        <v>508</v>
      </c>
      <c r="J52" t="s">
        <v>509</v>
      </c>
      <c r="K52" t="s">
        <v>393</v>
      </c>
      <c r="L52" s="7" t="s">
        <v>510</v>
      </c>
    </row>
    <row r="53" spans="1:12">
      <c r="A53" t="s">
        <v>511</v>
      </c>
      <c r="B53" s="6">
        <v>2014</v>
      </c>
      <c r="C53" t="str">
        <f t="shared" si="1"/>
        <v>Wang 2014 Lung cancer European both</v>
      </c>
      <c r="D53" t="s">
        <v>10</v>
      </c>
      <c r="E53" t="s">
        <v>249</v>
      </c>
      <c r="F53" s="41">
        <v>16241</v>
      </c>
      <c r="G53">
        <v>21164</v>
      </c>
      <c r="H53" t="s">
        <v>140</v>
      </c>
      <c r="I53" s="32" t="s">
        <v>139</v>
      </c>
      <c r="J53" t="s">
        <v>512</v>
      </c>
      <c r="K53" t="s">
        <v>393</v>
      </c>
      <c r="L53" s="7" t="s">
        <v>513</v>
      </c>
    </row>
    <row r="54" spans="1:12">
      <c r="A54" t="s">
        <v>511</v>
      </c>
      <c r="B54" s="6">
        <v>2014</v>
      </c>
      <c r="C54" t="str">
        <f t="shared" si="1"/>
        <v>Wang 2014 Lung cancer, adenocarcinoma European both</v>
      </c>
      <c r="D54" t="s">
        <v>10</v>
      </c>
      <c r="E54" t="s">
        <v>249</v>
      </c>
      <c r="F54" s="41">
        <v>5282</v>
      </c>
      <c r="G54">
        <v>21164</v>
      </c>
      <c r="H54" t="s">
        <v>140</v>
      </c>
      <c r="I54" s="32" t="s">
        <v>139</v>
      </c>
      <c r="J54" t="s">
        <v>514</v>
      </c>
      <c r="K54" t="s">
        <v>393</v>
      </c>
      <c r="L54" s="7" t="s">
        <v>513</v>
      </c>
    </row>
    <row r="55" spans="1:12">
      <c r="A55" t="s">
        <v>511</v>
      </c>
      <c r="B55" s="6">
        <v>2014</v>
      </c>
      <c r="C55" t="str">
        <f t="shared" si="1"/>
        <v>Wang 2014 Lung cancer, squamous cell European both</v>
      </c>
      <c r="D55" t="s">
        <v>10</v>
      </c>
      <c r="E55" t="s">
        <v>249</v>
      </c>
      <c r="F55" s="41">
        <v>4224</v>
      </c>
      <c r="G55">
        <v>21164</v>
      </c>
      <c r="H55" t="s">
        <v>140</v>
      </c>
      <c r="I55" s="32" t="s">
        <v>139</v>
      </c>
      <c r="J55" t="s">
        <v>515</v>
      </c>
      <c r="K55" t="s">
        <v>393</v>
      </c>
      <c r="L55" s="7" t="s">
        <v>513</v>
      </c>
    </row>
    <row r="56" spans="1:12">
      <c r="A56" t="s">
        <v>511</v>
      </c>
      <c r="B56" s="6">
        <v>2014</v>
      </c>
      <c r="C56" t="str">
        <f t="shared" si="1"/>
        <v>Wang 2014 Lung cancer, small cell European both</v>
      </c>
      <c r="D56" t="s">
        <v>10</v>
      </c>
      <c r="E56" t="s">
        <v>249</v>
      </c>
      <c r="F56" s="41">
        <v>27</v>
      </c>
      <c r="G56">
        <v>8833</v>
      </c>
      <c r="H56" t="s">
        <v>140</v>
      </c>
      <c r="I56" s="32" t="s">
        <v>139</v>
      </c>
      <c r="J56" t="s">
        <v>516</v>
      </c>
      <c r="K56" t="s">
        <v>393</v>
      </c>
      <c r="L56" s="7" t="s">
        <v>513</v>
      </c>
    </row>
    <row r="57" spans="1:12">
      <c r="A57" t="s">
        <v>511</v>
      </c>
      <c r="B57" s="6">
        <v>2014</v>
      </c>
      <c r="C57" t="str">
        <f t="shared" si="1"/>
        <v>Wang 2014 Lung cancer, never smokers European both</v>
      </c>
      <c r="D57" t="s">
        <v>10</v>
      </c>
      <c r="E57" t="s">
        <v>249</v>
      </c>
      <c r="F57" s="41">
        <v>712</v>
      </c>
      <c r="G57">
        <v>3032</v>
      </c>
      <c r="H57" t="s">
        <v>140</v>
      </c>
      <c r="I57" s="32" t="s">
        <v>139</v>
      </c>
      <c r="J57" t="s">
        <v>517</v>
      </c>
      <c r="K57" t="s">
        <v>393</v>
      </c>
      <c r="L57" s="7" t="s">
        <v>513</v>
      </c>
    </row>
    <row r="58" spans="1:12">
      <c r="A58" t="s">
        <v>511</v>
      </c>
      <c r="B58" s="6">
        <v>2014</v>
      </c>
      <c r="C58" t="str">
        <f t="shared" si="1"/>
        <v>Wang 2014 Lung cancer, ever smokers European both</v>
      </c>
      <c r="D58" t="s">
        <v>10</v>
      </c>
      <c r="E58" t="s">
        <v>249</v>
      </c>
      <c r="F58" s="41">
        <v>7049</v>
      </c>
      <c r="G58">
        <v>6377</v>
      </c>
      <c r="H58" t="s">
        <v>140</v>
      </c>
      <c r="I58" s="32" t="s">
        <v>139</v>
      </c>
      <c r="J58" t="s">
        <v>518</v>
      </c>
      <c r="K58" t="s">
        <v>393</v>
      </c>
      <c r="L58" s="7" t="s">
        <v>513</v>
      </c>
    </row>
    <row r="59" spans="1:12">
      <c r="A59" t="s">
        <v>519</v>
      </c>
      <c r="B59" s="6">
        <v>2015</v>
      </c>
      <c r="C59" t="str">
        <f t="shared" si="1"/>
        <v>Germain 2015 Venous thromboembolism European both</v>
      </c>
      <c r="D59" t="s">
        <v>520</v>
      </c>
      <c r="E59" t="s">
        <v>249</v>
      </c>
      <c r="F59" s="41">
        <v>7507</v>
      </c>
      <c r="G59">
        <v>52632</v>
      </c>
      <c r="H59" t="s">
        <v>140</v>
      </c>
      <c r="I59" s="32" t="s">
        <v>521</v>
      </c>
      <c r="J59" t="s">
        <v>522</v>
      </c>
      <c r="K59" t="s">
        <v>393</v>
      </c>
      <c r="L59" s="7" t="s">
        <v>523</v>
      </c>
    </row>
    <row r="60" spans="1:12">
      <c r="A60" t="s">
        <v>524</v>
      </c>
      <c r="B60" s="6">
        <v>2017</v>
      </c>
      <c r="C60" t="str">
        <f t="shared" si="1"/>
        <v>McKay 2017 Lung cancer European both</v>
      </c>
      <c r="D60" t="s">
        <v>10</v>
      </c>
      <c r="E60" t="s">
        <v>249</v>
      </c>
      <c r="F60" s="41">
        <v>29266</v>
      </c>
      <c r="G60">
        <v>56450</v>
      </c>
      <c r="H60" t="s">
        <v>140</v>
      </c>
      <c r="I60" s="32" t="s">
        <v>139</v>
      </c>
      <c r="J60" t="s">
        <v>512</v>
      </c>
      <c r="K60" t="s">
        <v>393</v>
      </c>
      <c r="L60" s="7" t="s">
        <v>525</v>
      </c>
    </row>
    <row r="61" spans="1:12">
      <c r="A61" t="s">
        <v>524</v>
      </c>
      <c r="B61" s="6">
        <v>2017</v>
      </c>
      <c r="C61" t="str">
        <f t="shared" si="1"/>
        <v>McKay 2017 Lung cancer, adenocarcinoma European both</v>
      </c>
      <c r="D61" t="s">
        <v>10</v>
      </c>
      <c r="E61" t="s">
        <v>249</v>
      </c>
      <c r="F61" s="41">
        <v>11273</v>
      </c>
      <c r="G61">
        <v>55483</v>
      </c>
      <c r="H61" t="s">
        <v>140</v>
      </c>
      <c r="I61" s="32" t="s">
        <v>139</v>
      </c>
      <c r="J61" t="s">
        <v>514</v>
      </c>
      <c r="K61" t="s">
        <v>393</v>
      </c>
      <c r="L61" s="7" t="s">
        <v>525</v>
      </c>
    </row>
    <row r="62" spans="1:12">
      <c r="A62" t="s">
        <v>524</v>
      </c>
      <c r="B62" s="6">
        <v>2017</v>
      </c>
      <c r="C62" t="str">
        <f t="shared" si="1"/>
        <v>McKay 2017 Lung cancer, squamous cell European both</v>
      </c>
      <c r="D62" t="s">
        <v>10</v>
      </c>
      <c r="E62" t="s">
        <v>249</v>
      </c>
      <c r="F62" s="41">
        <v>7426</v>
      </c>
      <c r="G62">
        <v>55627</v>
      </c>
      <c r="H62" t="s">
        <v>140</v>
      </c>
      <c r="I62" s="32" t="s">
        <v>139</v>
      </c>
      <c r="J62" t="s">
        <v>515</v>
      </c>
      <c r="K62" t="s">
        <v>393</v>
      </c>
      <c r="L62" s="7" t="s">
        <v>525</v>
      </c>
    </row>
    <row r="63" spans="1:12">
      <c r="A63" t="s">
        <v>524</v>
      </c>
      <c r="B63" s="6">
        <v>2017</v>
      </c>
      <c r="C63" t="str">
        <f t="shared" si="1"/>
        <v>McKay 2017 Lung cancer, small cell European both</v>
      </c>
      <c r="D63" t="s">
        <v>10</v>
      </c>
      <c r="E63" t="s">
        <v>249</v>
      </c>
      <c r="F63" s="41">
        <v>2664</v>
      </c>
      <c r="G63">
        <v>21444</v>
      </c>
      <c r="H63" t="s">
        <v>140</v>
      </c>
      <c r="I63" s="32" t="s">
        <v>139</v>
      </c>
      <c r="J63" t="s">
        <v>516</v>
      </c>
      <c r="K63" t="s">
        <v>393</v>
      </c>
      <c r="L63" s="7" t="s">
        <v>525</v>
      </c>
    </row>
    <row r="64" spans="1:12">
      <c r="A64" t="s">
        <v>524</v>
      </c>
      <c r="B64" s="6">
        <v>2017</v>
      </c>
      <c r="C64" t="str">
        <f t="shared" si="1"/>
        <v>McKay 2017 Lung cancer, never smokers European both</v>
      </c>
      <c r="D64" t="s">
        <v>10</v>
      </c>
      <c r="E64" t="s">
        <v>249</v>
      </c>
      <c r="F64" s="41">
        <v>2355</v>
      </c>
      <c r="G64">
        <v>7504</v>
      </c>
      <c r="H64" t="s">
        <v>140</v>
      </c>
      <c r="I64" s="32" t="s">
        <v>139</v>
      </c>
      <c r="J64" t="s">
        <v>517</v>
      </c>
      <c r="K64" t="s">
        <v>393</v>
      </c>
      <c r="L64" s="7" t="s">
        <v>525</v>
      </c>
    </row>
    <row r="65" spans="1:12">
      <c r="A65" t="s">
        <v>524</v>
      </c>
      <c r="B65" s="6">
        <v>2017</v>
      </c>
      <c r="C65" t="str">
        <f t="shared" si="1"/>
        <v>McKay 2017 Lung cancer, ever smokers European both</v>
      </c>
      <c r="D65" t="s">
        <v>10</v>
      </c>
      <c r="E65" t="s">
        <v>249</v>
      </c>
      <c r="F65" s="41">
        <v>23223</v>
      </c>
      <c r="G65">
        <v>16964</v>
      </c>
      <c r="H65" t="s">
        <v>140</v>
      </c>
      <c r="I65" s="32" t="s">
        <v>139</v>
      </c>
      <c r="J65" t="s">
        <v>518</v>
      </c>
      <c r="K65" t="s">
        <v>393</v>
      </c>
      <c r="L65" s="7" t="s">
        <v>525</v>
      </c>
    </row>
    <row r="66" spans="1:12">
      <c r="A66" t="s">
        <v>389</v>
      </c>
      <c r="B66" s="6">
        <v>2012</v>
      </c>
      <c r="C66" t="str">
        <f t="shared" si="1"/>
        <v xml:space="preserve">CARDIoGRAMplusC4D Consortium 2012 Coronary artery disease European or South Asian  both </v>
      </c>
      <c r="D66" t="s">
        <v>389</v>
      </c>
      <c r="E66" t="s">
        <v>526</v>
      </c>
      <c r="F66" s="41">
        <v>63746</v>
      </c>
      <c r="G66" s="40">
        <v>130681</v>
      </c>
      <c r="H66" t="s">
        <v>295</v>
      </c>
      <c r="I66" s="32" t="s">
        <v>527</v>
      </c>
      <c r="J66" t="s">
        <v>528</v>
      </c>
      <c r="K66" t="s">
        <v>393</v>
      </c>
      <c r="L66" s="7" t="s">
        <v>529</v>
      </c>
    </row>
    <row r="67" spans="1:12">
      <c r="A67" t="s">
        <v>530</v>
      </c>
      <c r="B67" s="6">
        <v>2010</v>
      </c>
      <c r="C67" t="str">
        <f t="shared" si="1"/>
        <v xml:space="preserve">TAG 2010 Smoking, ever vs never European both </v>
      </c>
      <c r="D67" t="s">
        <v>530</v>
      </c>
      <c r="E67" t="s">
        <v>249</v>
      </c>
      <c r="F67" s="41">
        <v>39022</v>
      </c>
      <c r="G67">
        <v>30387</v>
      </c>
      <c r="H67" t="s">
        <v>295</v>
      </c>
      <c r="I67" s="32" t="s">
        <v>139</v>
      </c>
      <c r="J67" t="s">
        <v>531</v>
      </c>
      <c r="K67" t="s">
        <v>532</v>
      </c>
    </row>
    <row r="68" spans="1:12">
      <c r="A68" t="s">
        <v>530</v>
      </c>
      <c r="B68" s="6">
        <v>2010</v>
      </c>
      <c r="C68" t="str">
        <f t="shared" ref="C68:C89" si="2">A68&amp;" "&amp;B68&amp;" "&amp;J68&amp;" "&amp;E68&amp;" "&amp;H68</f>
        <v xml:space="preserve">TAG 2010 Smoking, cigarettes per day European both </v>
      </c>
      <c r="D68" t="s">
        <v>530</v>
      </c>
      <c r="E68" t="s">
        <v>249</v>
      </c>
      <c r="F68" s="41">
        <v>38181</v>
      </c>
      <c r="G68" t="s">
        <v>10</v>
      </c>
      <c r="H68" t="s">
        <v>295</v>
      </c>
      <c r="I68" s="32" t="s">
        <v>139</v>
      </c>
      <c r="J68" t="s">
        <v>533</v>
      </c>
      <c r="K68" t="s">
        <v>534</v>
      </c>
    </row>
    <row r="69" spans="1:12">
      <c r="A69" t="s">
        <v>530</v>
      </c>
      <c r="B69" s="6">
        <v>2010</v>
      </c>
      <c r="C69" t="str">
        <f t="shared" si="2"/>
        <v xml:space="preserve">TAG 2010 Smoking, former vs current  European both </v>
      </c>
      <c r="D69" t="s">
        <v>530</v>
      </c>
      <c r="E69" t="s">
        <v>249</v>
      </c>
      <c r="F69" s="41">
        <v>20619</v>
      </c>
      <c r="G69">
        <v>15226</v>
      </c>
      <c r="H69" t="s">
        <v>295</v>
      </c>
      <c r="I69" s="32" t="s">
        <v>139</v>
      </c>
      <c r="J69" t="s">
        <v>535</v>
      </c>
      <c r="K69" t="s">
        <v>536</v>
      </c>
    </row>
    <row r="70" spans="1:12">
      <c r="A70" t="s">
        <v>530</v>
      </c>
      <c r="B70" s="6">
        <v>2010</v>
      </c>
      <c r="C70" t="str">
        <f t="shared" si="2"/>
        <v xml:space="preserve">TAG 2010 Smoking, age at initiation European both </v>
      </c>
      <c r="D70" t="s">
        <v>530</v>
      </c>
      <c r="E70" t="s">
        <v>249</v>
      </c>
      <c r="F70" s="41">
        <v>22438</v>
      </c>
      <c r="G70" t="s">
        <v>10</v>
      </c>
      <c r="H70" t="s">
        <v>295</v>
      </c>
      <c r="I70" s="32" t="s">
        <v>139</v>
      </c>
      <c r="J70" t="s">
        <v>537</v>
      </c>
      <c r="K70" t="s">
        <v>538</v>
      </c>
    </row>
    <row r="71" spans="1:12">
      <c r="A71" t="s">
        <v>539</v>
      </c>
      <c r="B71" s="6">
        <v>2016</v>
      </c>
      <c r="C71" t="str">
        <f t="shared" si="2"/>
        <v>Lamina 2016 apoA-IV European both</v>
      </c>
      <c r="D71" t="s">
        <v>10</v>
      </c>
      <c r="E71" t="s">
        <v>249</v>
      </c>
      <c r="F71" s="41">
        <v>13813</v>
      </c>
      <c r="G71" t="s">
        <v>10</v>
      </c>
      <c r="H71" t="s">
        <v>140</v>
      </c>
      <c r="I71" s="32" t="s">
        <v>540</v>
      </c>
      <c r="J71" t="s">
        <v>541</v>
      </c>
      <c r="K71" s="23" t="s">
        <v>542</v>
      </c>
      <c r="L71" s="7" t="s">
        <v>543</v>
      </c>
    </row>
    <row r="72" spans="1:12">
      <c r="A72" t="s">
        <v>544</v>
      </c>
      <c r="B72" s="6">
        <v>2017</v>
      </c>
      <c r="C72" t="str">
        <f t="shared" si="2"/>
        <v xml:space="preserve">Carreeras-Torres 2017 Pancreatic cancer European both </v>
      </c>
      <c r="D72" t="s">
        <v>10</v>
      </c>
      <c r="E72" t="s">
        <v>249</v>
      </c>
      <c r="F72" s="41">
        <v>7110</v>
      </c>
      <c r="G72">
        <v>7264</v>
      </c>
      <c r="H72" t="s">
        <v>295</v>
      </c>
      <c r="I72" s="32" t="s">
        <v>139</v>
      </c>
      <c r="J72" t="s">
        <v>545</v>
      </c>
      <c r="K72" t="s">
        <v>393</v>
      </c>
      <c r="L72" s="7" t="s">
        <v>546</v>
      </c>
    </row>
    <row r="73" spans="1:12">
      <c r="A73" t="s">
        <v>544</v>
      </c>
      <c r="B73" s="6">
        <v>2017</v>
      </c>
      <c r="C73" t="str">
        <f t="shared" si="2"/>
        <v>Carreeras-Torres 2017 Pancreatic cancer European, PanScan I both</v>
      </c>
      <c r="D73" t="s">
        <v>10</v>
      </c>
      <c r="E73" t="s">
        <v>547</v>
      </c>
      <c r="F73" s="41">
        <v>1788</v>
      </c>
      <c r="G73">
        <v>1769</v>
      </c>
      <c r="H73" t="s">
        <v>140</v>
      </c>
      <c r="I73" s="32" t="s">
        <v>139</v>
      </c>
      <c r="J73" t="s">
        <v>545</v>
      </c>
      <c r="K73" t="s">
        <v>393</v>
      </c>
      <c r="L73" s="7" t="s">
        <v>546</v>
      </c>
    </row>
    <row r="74" spans="1:12">
      <c r="A74" t="s">
        <v>544</v>
      </c>
      <c r="B74" s="6">
        <v>2017</v>
      </c>
      <c r="C74" t="str">
        <f t="shared" si="2"/>
        <v xml:space="preserve">Carreeras-Torres 2017 Pancreatic cancer European, PanScan II both </v>
      </c>
      <c r="D74" t="s">
        <v>10</v>
      </c>
      <c r="E74" t="s">
        <v>548</v>
      </c>
      <c r="F74" s="41">
        <v>1696</v>
      </c>
      <c r="G74">
        <v>1563</v>
      </c>
      <c r="H74" t="s">
        <v>295</v>
      </c>
      <c r="I74" s="32" t="s">
        <v>139</v>
      </c>
      <c r="J74" t="s">
        <v>545</v>
      </c>
      <c r="K74" t="s">
        <v>393</v>
      </c>
      <c r="L74" s="7" t="s">
        <v>546</v>
      </c>
    </row>
    <row r="75" spans="1:12">
      <c r="A75" t="s">
        <v>544</v>
      </c>
      <c r="B75" s="6">
        <v>2017</v>
      </c>
      <c r="C75" t="str">
        <f t="shared" si="2"/>
        <v xml:space="preserve">Carreeras-Torres 2017 Pancreatic cancer European, PanC4 both </v>
      </c>
      <c r="D75" t="s">
        <v>10</v>
      </c>
      <c r="E75" t="s">
        <v>549</v>
      </c>
      <c r="F75" s="41">
        <v>3626</v>
      </c>
      <c r="G75">
        <v>3632</v>
      </c>
      <c r="H75" t="s">
        <v>295</v>
      </c>
      <c r="I75" s="32" t="s">
        <v>139</v>
      </c>
      <c r="J75" t="s">
        <v>545</v>
      </c>
      <c r="K75" t="s">
        <v>393</v>
      </c>
      <c r="L75" s="7" t="s">
        <v>546</v>
      </c>
    </row>
    <row r="76" spans="1:12">
      <c r="A76" t="s">
        <v>544</v>
      </c>
      <c r="B76" s="6">
        <v>2017</v>
      </c>
      <c r="C76" t="str">
        <f t="shared" si="2"/>
        <v>Carreeras-Torres 2017 Pancreatic cancer European male</v>
      </c>
      <c r="D76" t="s">
        <v>10</v>
      </c>
      <c r="E76" t="s">
        <v>249</v>
      </c>
      <c r="F76" s="41">
        <v>3861</v>
      </c>
      <c r="G76">
        <v>4056</v>
      </c>
      <c r="H76" t="s">
        <v>269</v>
      </c>
      <c r="I76" s="32" t="s">
        <v>139</v>
      </c>
      <c r="J76" t="s">
        <v>545</v>
      </c>
      <c r="K76" t="s">
        <v>393</v>
      </c>
      <c r="L76" s="7" t="s">
        <v>546</v>
      </c>
    </row>
    <row r="77" spans="1:12">
      <c r="A77" t="s">
        <v>544</v>
      </c>
      <c r="B77" s="6">
        <v>2017</v>
      </c>
      <c r="C77" t="str">
        <f t="shared" si="2"/>
        <v xml:space="preserve">Carreeras-Torres 2017 Pancreatic cancer European female </v>
      </c>
      <c r="D77" t="s">
        <v>10</v>
      </c>
      <c r="E77" t="s">
        <v>249</v>
      </c>
      <c r="F77" s="41">
        <v>3252</v>
      </c>
      <c r="G77">
        <v>3268</v>
      </c>
      <c r="H77" t="s">
        <v>472</v>
      </c>
      <c r="I77" s="32" t="s">
        <v>139</v>
      </c>
      <c r="J77" t="s">
        <v>545</v>
      </c>
      <c r="K77" t="s">
        <v>393</v>
      </c>
      <c r="L77" s="7" t="s">
        <v>546</v>
      </c>
    </row>
    <row r="78" spans="1:12">
      <c r="C78" s="32" t="str">
        <f t="shared" si="2"/>
        <v xml:space="preserve">    </v>
      </c>
    </row>
    <row r="79" spans="1:12">
      <c r="A79" t="s">
        <v>550</v>
      </c>
      <c r="B79" s="6">
        <v>2017</v>
      </c>
      <c r="C79" s="32" t="str">
        <f t="shared" si="2"/>
        <v xml:space="preserve">Cooper 2017 Type 1 diabetes European both </v>
      </c>
      <c r="D79" t="s">
        <v>10</v>
      </c>
      <c r="E79" t="s">
        <v>249</v>
      </c>
      <c r="F79" s="41">
        <v>5913</v>
      </c>
      <c r="G79">
        <v>8828</v>
      </c>
      <c r="H79" t="s">
        <v>295</v>
      </c>
      <c r="I79" s="32" t="s">
        <v>139</v>
      </c>
      <c r="J79" t="s">
        <v>551</v>
      </c>
      <c r="K79" t="s">
        <v>552</v>
      </c>
      <c r="L79" s="7" t="s">
        <v>553</v>
      </c>
    </row>
    <row r="80" spans="1:12">
      <c r="A80" t="s">
        <v>554</v>
      </c>
      <c r="B80" s="6">
        <v>2016</v>
      </c>
      <c r="C80" s="32" t="str">
        <f t="shared" si="2"/>
        <v xml:space="preserve">Hagenaars 2016 Cognitive ability  White-British  both </v>
      </c>
      <c r="D80" t="s">
        <v>196</v>
      </c>
      <c r="E80" t="s">
        <v>555</v>
      </c>
      <c r="F80" s="41" t="s">
        <v>556</v>
      </c>
      <c r="H80" t="s">
        <v>295</v>
      </c>
      <c r="I80" s="32" t="s">
        <v>557</v>
      </c>
      <c r="J80" t="s">
        <v>558</v>
      </c>
      <c r="K80" t="s">
        <v>559</v>
      </c>
      <c r="L80" s="7" t="s">
        <v>560</v>
      </c>
    </row>
    <row r="81" spans="1:12">
      <c r="A81" t="s">
        <v>561</v>
      </c>
      <c r="B81" s="6">
        <v>2013</v>
      </c>
      <c r="C81" s="32" t="str">
        <f t="shared" si="2"/>
        <v>Beecham 2013 Multiple sclerosis European both</v>
      </c>
      <c r="D81" t="s">
        <v>562</v>
      </c>
      <c r="E81" t="s">
        <v>249</v>
      </c>
      <c r="F81" s="41">
        <f>14498+14802</f>
        <v>29300</v>
      </c>
      <c r="G81">
        <f>24091+26703</f>
        <v>50794</v>
      </c>
      <c r="H81" t="s">
        <v>140</v>
      </c>
      <c r="I81" s="32" t="s">
        <v>563</v>
      </c>
      <c r="J81" t="s">
        <v>564</v>
      </c>
      <c r="K81" t="s">
        <v>565</v>
      </c>
      <c r="L81" s="7" t="s">
        <v>566</v>
      </c>
    </row>
    <row r="82" spans="1:12">
      <c r="A82" t="s">
        <v>567</v>
      </c>
      <c r="B82" s="6" t="s">
        <v>568</v>
      </c>
      <c r="C82" s="32" t="str">
        <f t="shared" si="2"/>
        <v>ANECS; SEARCH; WTCCC2 Multiple Endometrial cancer European women</v>
      </c>
      <c r="D82" t="s">
        <v>569</v>
      </c>
      <c r="E82" t="s">
        <v>249</v>
      </c>
      <c r="F82" s="41">
        <v>1265</v>
      </c>
      <c r="G82">
        <v>5190</v>
      </c>
      <c r="H82" t="s">
        <v>148</v>
      </c>
      <c r="I82" s="32" t="s">
        <v>570</v>
      </c>
      <c r="J82" t="s">
        <v>571</v>
      </c>
      <c r="K82" t="s">
        <v>572</v>
      </c>
      <c r="L82" s="7" t="s">
        <v>573</v>
      </c>
    </row>
    <row r="83" spans="1:12">
      <c r="A83" t="s">
        <v>574</v>
      </c>
      <c r="B83" s="6" t="s">
        <v>575</v>
      </c>
      <c r="C83" s="32" t="str">
        <f t="shared" si="2"/>
        <v>IGAP Not reported  European both</v>
      </c>
      <c r="D83" t="s">
        <v>507</v>
      </c>
      <c r="E83" t="s">
        <v>249</v>
      </c>
      <c r="F83" s="41">
        <v>17008</v>
      </c>
      <c r="G83">
        <v>37154</v>
      </c>
      <c r="H83" t="s">
        <v>140</v>
      </c>
      <c r="L83" t="s">
        <v>576</v>
      </c>
    </row>
    <row r="84" spans="1:12">
      <c r="A84" t="s">
        <v>577</v>
      </c>
      <c r="B84" s="6">
        <v>2016</v>
      </c>
      <c r="C84" s="32" t="str">
        <f t="shared" si="2"/>
        <v xml:space="preserve">Orlando 2016 Colorectal cancer CCFR1 European both </v>
      </c>
      <c r="D84" t="s">
        <v>578</v>
      </c>
      <c r="E84" t="s">
        <v>249</v>
      </c>
      <c r="F84" s="41">
        <v>1290</v>
      </c>
      <c r="G84">
        <v>1055</v>
      </c>
      <c r="H84" t="s">
        <v>295</v>
      </c>
      <c r="J84" t="s">
        <v>579</v>
      </c>
      <c r="L84" s="7" t="s">
        <v>580</v>
      </c>
    </row>
    <row r="85" spans="1:12">
      <c r="A85" t="s">
        <v>577</v>
      </c>
      <c r="B85" s="6">
        <v>2016</v>
      </c>
      <c r="C85" s="32" t="str">
        <f t="shared" si="2"/>
        <v xml:space="preserve">Orlando 2016 Colorectal cancer CCFR2 European both </v>
      </c>
      <c r="D85" t="s">
        <v>581</v>
      </c>
      <c r="E85" t="s">
        <v>249</v>
      </c>
      <c r="F85" s="41">
        <v>796</v>
      </c>
      <c r="G85">
        <v>2236</v>
      </c>
      <c r="H85" t="s">
        <v>295</v>
      </c>
      <c r="J85" t="s">
        <v>582</v>
      </c>
      <c r="L85" s="7" t="s">
        <v>580</v>
      </c>
    </row>
    <row r="86" spans="1:12">
      <c r="A86" t="s">
        <v>577</v>
      </c>
      <c r="B86" s="6">
        <v>2016</v>
      </c>
      <c r="C86" s="32" t="str">
        <f t="shared" si="2"/>
        <v xml:space="preserve">Orlando 2016 Colorectal cancer COIN European both </v>
      </c>
      <c r="D86" t="s">
        <v>583</v>
      </c>
      <c r="E86" t="s">
        <v>249</v>
      </c>
      <c r="F86" s="41">
        <v>2244</v>
      </c>
      <c r="G86">
        <v>2162</v>
      </c>
      <c r="H86" t="s">
        <v>295</v>
      </c>
      <c r="J86" t="s">
        <v>584</v>
      </c>
      <c r="L86" s="7" t="s">
        <v>580</v>
      </c>
    </row>
    <row r="87" spans="1:12">
      <c r="A87" t="s">
        <v>577</v>
      </c>
      <c r="B87" s="6">
        <v>2016</v>
      </c>
      <c r="C87" s="32" t="str">
        <f t="shared" si="2"/>
        <v xml:space="preserve">Orlando 2016 Colorectal cancer FINLAND European both </v>
      </c>
      <c r="D87" t="s">
        <v>585</v>
      </c>
      <c r="E87" t="s">
        <v>249</v>
      </c>
      <c r="F87" s="41">
        <v>1172</v>
      </c>
      <c r="G87">
        <v>8266</v>
      </c>
      <c r="H87" t="s">
        <v>295</v>
      </c>
      <c r="J87" t="s">
        <v>586</v>
      </c>
      <c r="L87" s="7" t="s">
        <v>580</v>
      </c>
    </row>
    <row r="88" spans="1:12">
      <c r="A88" t="s">
        <v>577</v>
      </c>
      <c r="B88" s="6">
        <v>2016</v>
      </c>
      <c r="C88" s="32" t="str">
        <f t="shared" si="2"/>
        <v xml:space="preserve">Orlando 2016 Colorectal cancer UK1  European both </v>
      </c>
      <c r="D88" t="s">
        <v>587</v>
      </c>
      <c r="E88" t="s">
        <v>249</v>
      </c>
      <c r="F88" s="41">
        <v>940</v>
      </c>
      <c r="G88">
        <v>965</v>
      </c>
      <c r="H88" t="s">
        <v>295</v>
      </c>
      <c r="J88" t="s">
        <v>588</v>
      </c>
      <c r="L88" s="7" t="s">
        <v>580</v>
      </c>
    </row>
    <row r="89" spans="1:12">
      <c r="A89" t="s">
        <v>577</v>
      </c>
      <c r="B89" s="6">
        <v>2016</v>
      </c>
      <c r="C89" s="32" t="str">
        <f t="shared" si="2"/>
        <v xml:space="preserve">Orlando 2016 Colorectal cancer VQ58  European both </v>
      </c>
      <c r="D89" t="s">
        <v>589</v>
      </c>
      <c r="E89" t="s">
        <v>249</v>
      </c>
      <c r="F89" s="41">
        <v>1800</v>
      </c>
      <c r="G89">
        <v>2690</v>
      </c>
      <c r="H89" t="s">
        <v>295</v>
      </c>
      <c r="J89" t="s">
        <v>590</v>
      </c>
      <c r="L89" s="7" t="s">
        <v>580</v>
      </c>
    </row>
    <row r="90" spans="1:12">
      <c r="A90" t="s">
        <v>577</v>
      </c>
      <c r="B90" s="6">
        <v>2016</v>
      </c>
      <c r="C90" s="32" t="str">
        <f t="shared" ref="C90" si="3">A90&amp;" "&amp;B90&amp;" "&amp;J90&amp;" "&amp;E90&amp;" "&amp;H90</f>
        <v xml:space="preserve">Orlando 2016 Colorectal cancer Scotland 1 European both </v>
      </c>
      <c r="D90" t="s">
        <v>591</v>
      </c>
      <c r="E90" t="s">
        <v>249</v>
      </c>
      <c r="F90" s="41">
        <v>1012</v>
      </c>
      <c r="G90">
        <v>1012</v>
      </c>
      <c r="H90" t="s">
        <v>295</v>
      </c>
      <c r="J90" t="s">
        <v>592</v>
      </c>
      <c r="L90" s="7" t="s">
        <v>580</v>
      </c>
    </row>
    <row r="91" spans="1:12">
      <c r="A91" t="s">
        <v>593</v>
      </c>
      <c r="B91" s="6">
        <v>2016</v>
      </c>
      <c r="C91" s="32" t="str">
        <f t="shared" ref="C91:C98" si="4">A91&amp;" "&amp;B91&amp;" "&amp;J91&amp;" "&amp;E91&amp;" "&amp;H91</f>
        <v xml:space="preserve">Orlando  2016 Colorectal cancer meta-analysis  European  both </v>
      </c>
      <c r="D91" t="s">
        <v>114</v>
      </c>
      <c r="E91" t="s">
        <v>273</v>
      </c>
      <c r="F91" s="41">
        <v>13656</v>
      </c>
      <c r="G91">
        <v>21667</v>
      </c>
      <c r="H91" t="s">
        <v>295</v>
      </c>
      <c r="J91" t="s">
        <v>594</v>
      </c>
      <c r="L91" s="7" t="s">
        <v>580</v>
      </c>
    </row>
    <row r="92" spans="1:12">
      <c r="A92" t="s">
        <v>595</v>
      </c>
      <c r="B92" s="6">
        <v>2016</v>
      </c>
      <c r="C92" s="32" t="str">
        <f t="shared" si="4"/>
        <v xml:space="preserve">Ware 2016 Cotinine European both </v>
      </c>
      <c r="D92" t="s">
        <v>596</v>
      </c>
      <c r="E92" t="s">
        <v>249</v>
      </c>
      <c r="F92" s="41">
        <v>4548</v>
      </c>
      <c r="G92" t="s">
        <v>10</v>
      </c>
      <c r="H92" t="s">
        <v>295</v>
      </c>
      <c r="I92" s="32" t="s">
        <v>597</v>
      </c>
      <c r="J92" t="s">
        <v>598</v>
      </c>
      <c r="K92" t="s">
        <v>599</v>
      </c>
      <c r="L92" s="7" t="s">
        <v>600</v>
      </c>
    </row>
    <row r="93" spans="1:12">
      <c r="A93" t="s">
        <v>601</v>
      </c>
      <c r="B93" s="6">
        <v>2015</v>
      </c>
      <c r="C93" s="32" t="str">
        <f t="shared" si="4"/>
        <v xml:space="preserve">Loukola 2015 Nicotine metabolite ratio Finnish both </v>
      </c>
      <c r="D93" t="s">
        <v>10</v>
      </c>
      <c r="E93" t="s">
        <v>602</v>
      </c>
      <c r="F93" s="41">
        <v>1518</v>
      </c>
      <c r="G93" t="s">
        <v>10</v>
      </c>
      <c r="H93" t="s">
        <v>295</v>
      </c>
      <c r="I93" s="32" t="s">
        <v>603</v>
      </c>
      <c r="J93" t="s">
        <v>604</v>
      </c>
      <c r="K93" t="s">
        <v>605</v>
      </c>
      <c r="L93" s="7" t="s">
        <v>606</v>
      </c>
    </row>
    <row r="94" spans="1:12">
      <c r="A94" t="s">
        <v>607</v>
      </c>
      <c r="B94" s="6">
        <v>2017</v>
      </c>
      <c r="C94" s="32" t="str">
        <f t="shared" si="4"/>
        <v xml:space="preserve">Christophersen 2017 Atrial fibrillation European and Asian both </v>
      </c>
      <c r="D94" t="s">
        <v>608</v>
      </c>
      <c r="E94" t="s">
        <v>609</v>
      </c>
      <c r="F94" s="41">
        <v>17931</v>
      </c>
      <c r="G94" s="40">
        <v>115142</v>
      </c>
      <c r="H94" t="s">
        <v>295</v>
      </c>
      <c r="I94" s="32" t="s">
        <v>610</v>
      </c>
      <c r="J94" t="s">
        <v>611</v>
      </c>
      <c r="L94" s="7" t="s">
        <v>612</v>
      </c>
    </row>
    <row r="95" spans="1:12">
      <c r="A95" t="s">
        <v>613</v>
      </c>
      <c r="B95" s="6">
        <v>2017</v>
      </c>
      <c r="C95" s="32" t="str">
        <f t="shared" si="4"/>
        <v xml:space="preserve">Scelo 2017 Renal Cell Carcinoma  European both </v>
      </c>
      <c r="E95" t="s">
        <v>249</v>
      </c>
      <c r="F95" s="41">
        <v>10784</v>
      </c>
      <c r="G95">
        <v>20406</v>
      </c>
      <c r="H95" t="s">
        <v>295</v>
      </c>
      <c r="I95" s="32" t="s">
        <v>614</v>
      </c>
      <c r="J95" t="s">
        <v>615</v>
      </c>
      <c r="K95" s="2" t="s">
        <v>616</v>
      </c>
      <c r="L95" s="7" t="s">
        <v>617</v>
      </c>
    </row>
    <row r="96" spans="1:12">
      <c r="A96" t="s">
        <v>193</v>
      </c>
      <c r="B96" s="6">
        <v>2016</v>
      </c>
      <c r="C96" s="32" t="str">
        <f t="shared" si="4"/>
        <v xml:space="preserve">Okbay 2016 Subjective well-being European both </v>
      </c>
      <c r="D96" t="s">
        <v>618</v>
      </c>
      <c r="E96" t="s">
        <v>249</v>
      </c>
      <c r="F96" s="41">
        <v>298420</v>
      </c>
      <c r="G96" t="s">
        <v>10</v>
      </c>
      <c r="H96" t="s">
        <v>295</v>
      </c>
      <c r="J96" t="s">
        <v>619</v>
      </c>
      <c r="K96" t="s">
        <v>620</v>
      </c>
      <c r="L96" s="7" t="s">
        <v>621</v>
      </c>
    </row>
    <row r="97" spans="1:12">
      <c r="A97" t="s">
        <v>193</v>
      </c>
      <c r="B97" s="6">
        <v>2016</v>
      </c>
      <c r="C97" s="32" t="str">
        <f t="shared" si="4"/>
        <v xml:space="preserve">Okbay 2016 Depressive symptoms European both </v>
      </c>
      <c r="D97" t="s">
        <v>618</v>
      </c>
      <c r="E97" t="s">
        <v>249</v>
      </c>
      <c r="F97" s="41">
        <v>180866</v>
      </c>
      <c r="G97" t="s">
        <v>10</v>
      </c>
      <c r="H97" t="s">
        <v>295</v>
      </c>
      <c r="J97" t="s">
        <v>622</v>
      </c>
      <c r="K97" t="s">
        <v>623</v>
      </c>
      <c r="L97" s="7" t="s">
        <v>621</v>
      </c>
    </row>
    <row r="98" spans="1:12">
      <c r="A98" t="s">
        <v>624</v>
      </c>
      <c r="B98" s="6">
        <v>2012</v>
      </c>
      <c r="C98" s="32" t="str">
        <f t="shared" si="4"/>
        <v xml:space="preserve">Estrada 2012 Bone mineral density  European and East Asian both </v>
      </c>
      <c r="D98" t="s">
        <v>625</v>
      </c>
      <c r="E98" t="s">
        <v>626</v>
      </c>
      <c r="F98" s="41">
        <v>32961</v>
      </c>
      <c r="G98" t="s">
        <v>10</v>
      </c>
      <c r="H98" t="s">
        <v>295</v>
      </c>
      <c r="J98" t="s">
        <v>627</v>
      </c>
      <c r="K98" t="s">
        <v>628</v>
      </c>
      <c r="L98" s="7" t="s">
        <v>629</v>
      </c>
    </row>
    <row r="99" spans="1:12">
      <c r="A99" t="s">
        <v>630</v>
      </c>
      <c r="B99" s="6">
        <v>2017</v>
      </c>
      <c r="C99" s="32" t="str">
        <f t="shared" ref="C99:C150" si="5">A99&amp;" "&amp;B99&amp;" "&amp;J99&amp;" "&amp;E99&amp;" "&amp;H99</f>
        <v xml:space="preserve">Michailidou  2017 Breast Cancer  European and East Asian  female </v>
      </c>
      <c r="D99" t="s">
        <v>631</v>
      </c>
      <c r="E99" t="s">
        <v>632</v>
      </c>
      <c r="F99" s="41">
        <v>137045</v>
      </c>
      <c r="G99">
        <v>119078</v>
      </c>
      <c r="H99" t="s">
        <v>472</v>
      </c>
      <c r="J99" t="s">
        <v>633</v>
      </c>
      <c r="L99" s="7" t="s">
        <v>634</v>
      </c>
    </row>
    <row r="100" spans="1:12">
      <c r="A100" t="s">
        <v>635</v>
      </c>
      <c r="B100" s="6">
        <v>2014</v>
      </c>
      <c r="C100" s="32" t="str">
        <f t="shared" si="5"/>
        <v xml:space="preserve">Nalls 2014 Parkinsons European both </v>
      </c>
      <c r="D100" t="s">
        <v>636</v>
      </c>
      <c r="E100" t="s">
        <v>249</v>
      </c>
      <c r="F100" s="41">
        <v>13708</v>
      </c>
      <c r="G100">
        <v>95282</v>
      </c>
      <c r="H100" t="s">
        <v>295</v>
      </c>
      <c r="I100" s="32" t="s">
        <v>139</v>
      </c>
      <c r="J100" t="s">
        <v>637</v>
      </c>
      <c r="K100" t="s">
        <v>393</v>
      </c>
      <c r="L100" t="s">
        <v>638</v>
      </c>
    </row>
    <row r="101" spans="1:12">
      <c r="A101" t="s">
        <v>164</v>
      </c>
      <c r="C101" s="32" t="s">
        <v>639</v>
      </c>
      <c r="D101" t="s">
        <v>401</v>
      </c>
      <c r="E101" t="s">
        <v>249</v>
      </c>
      <c r="F101" s="41">
        <v>6767</v>
      </c>
      <c r="G101">
        <v>330392</v>
      </c>
      <c r="H101" t="s">
        <v>140</v>
      </c>
      <c r="I101" s="32" t="s">
        <v>640</v>
      </c>
      <c r="J101" t="s">
        <v>641</v>
      </c>
      <c r="K101" t="s">
        <v>642</v>
      </c>
      <c r="L101" t="s">
        <v>643</v>
      </c>
    </row>
    <row r="102" spans="1:12">
      <c r="A102" t="s">
        <v>644</v>
      </c>
      <c r="B102" s="6">
        <v>2012</v>
      </c>
      <c r="C102" s="32" t="s">
        <v>645</v>
      </c>
      <c r="D102" t="s">
        <v>646</v>
      </c>
      <c r="E102" t="s">
        <v>647</v>
      </c>
      <c r="F102" s="41">
        <v>34840</v>
      </c>
      <c r="G102" s="40">
        <v>114981</v>
      </c>
      <c r="H102" t="s">
        <v>140</v>
      </c>
      <c r="I102" s="32" t="s">
        <v>648</v>
      </c>
      <c r="J102" t="s">
        <v>649</v>
      </c>
      <c r="K102" t="s">
        <v>650</v>
      </c>
      <c r="L102" t="s">
        <v>651</v>
      </c>
    </row>
    <row r="103" spans="1:12">
      <c r="A103" t="s">
        <v>652</v>
      </c>
      <c r="B103" s="6">
        <v>2013</v>
      </c>
      <c r="C103" s="32" t="s">
        <v>653</v>
      </c>
      <c r="D103" t="s">
        <v>654</v>
      </c>
      <c r="E103" t="s">
        <v>655</v>
      </c>
      <c r="F103" s="41">
        <v>25074</v>
      </c>
      <c r="G103">
        <v>24272</v>
      </c>
      <c r="H103" t="s">
        <v>140</v>
      </c>
      <c r="I103" s="32" t="s">
        <v>656</v>
      </c>
      <c r="J103" t="s">
        <v>657</v>
      </c>
      <c r="L103" t="s">
        <v>658</v>
      </c>
    </row>
    <row r="104" spans="1:12">
      <c r="A104" t="s">
        <v>659</v>
      </c>
      <c r="B104" s="6">
        <v>2017</v>
      </c>
      <c r="C104" s="32" t="s">
        <v>660</v>
      </c>
      <c r="E104" t="s">
        <v>249</v>
      </c>
      <c r="F104" s="41">
        <v>12496</v>
      </c>
      <c r="G104">
        <v>18190</v>
      </c>
      <c r="H104" t="s">
        <v>140</v>
      </c>
      <c r="I104" s="32" t="s">
        <v>139</v>
      </c>
      <c r="J104" t="s">
        <v>661</v>
      </c>
      <c r="L104" t="s">
        <v>662</v>
      </c>
    </row>
    <row r="105" spans="1:12">
      <c r="A105" t="s">
        <v>659</v>
      </c>
      <c r="B105" s="6">
        <v>2017</v>
      </c>
      <c r="C105" s="32" t="s">
        <v>663</v>
      </c>
      <c r="E105" t="s">
        <v>249</v>
      </c>
      <c r="F105" s="41">
        <v>6191</v>
      </c>
      <c r="G105">
        <v>18190</v>
      </c>
      <c r="H105" t="s">
        <v>140</v>
      </c>
      <c r="I105" s="32" t="s">
        <v>139</v>
      </c>
      <c r="J105" t="s">
        <v>664</v>
      </c>
      <c r="L105" t="s">
        <v>662</v>
      </c>
    </row>
    <row r="106" spans="1:12">
      <c r="A106" t="s">
        <v>659</v>
      </c>
      <c r="B106" s="6">
        <v>2017</v>
      </c>
      <c r="C106" s="32" t="s">
        <v>665</v>
      </c>
      <c r="E106" t="s">
        <v>249</v>
      </c>
      <c r="F106" s="41">
        <v>5819</v>
      </c>
      <c r="G106">
        <v>18190</v>
      </c>
      <c r="H106" t="s">
        <v>140</v>
      </c>
      <c r="I106" s="32" t="s">
        <v>139</v>
      </c>
      <c r="J106" t="s">
        <v>666</v>
      </c>
      <c r="L106" t="s">
        <v>662</v>
      </c>
    </row>
    <row r="107" spans="1:12">
      <c r="A107" t="s">
        <v>317</v>
      </c>
      <c r="B107" s="6">
        <v>2012</v>
      </c>
      <c r="C107" s="32" t="str">
        <f>A107&amp;" "&amp;B107&amp;" "&amp;J107&amp;" "&amp;E107&amp;" "&amp;H107</f>
        <v xml:space="preserve">Scott 2012 Fasting insulin concentration European both </v>
      </c>
      <c r="D107" t="s">
        <v>318</v>
      </c>
      <c r="E107" t="s">
        <v>249</v>
      </c>
      <c r="F107" s="41">
        <v>108557</v>
      </c>
      <c r="G107" t="s">
        <v>10</v>
      </c>
      <c r="H107" t="s">
        <v>295</v>
      </c>
      <c r="I107" s="32" t="s">
        <v>323</v>
      </c>
      <c r="J107" t="s">
        <v>319</v>
      </c>
      <c r="K107" t="s">
        <v>667</v>
      </c>
      <c r="L107" s="31" t="s">
        <v>668</v>
      </c>
    </row>
    <row r="108" spans="1:12">
      <c r="A108" t="s">
        <v>124</v>
      </c>
      <c r="B108" s="6">
        <v>2015</v>
      </c>
      <c r="C108" s="32" t="str">
        <f t="shared" si="5"/>
        <v xml:space="preserve">Locke 2015 BMI All ancestries both </v>
      </c>
      <c r="D108" t="s">
        <v>125</v>
      </c>
      <c r="E108" t="s">
        <v>126</v>
      </c>
      <c r="F108">
        <v>339224</v>
      </c>
      <c r="G108" t="s">
        <v>10</v>
      </c>
      <c r="H108" t="s">
        <v>295</v>
      </c>
      <c r="I108" s="32" t="s">
        <v>139</v>
      </c>
      <c r="J108" t="s">
        <v>127</v>
      </c>
      <c r="K108" t="s">
        <v>669</v>
      </c>
      <c r="L108" s="31" t="s">
        <v>670</v>
      </c>
    </row>
    <row r="109" spans="1:12">
      <c r="A109" t="s">
        <v>164</v>
      </c>
      <c r="B109" s="6" t="s">
        <v>467</v>
      </c>
      <c r="C109" t="str">
        <f>A109&amp;" "&amp;B109&amp;" "&amp;J109&amp;" "&amp;E109&amp;" "&amp;H109</f>
        <v xml:space="preserve">Neale MR Base Self-reported gout European both </v>
      </c>
      <c r="D109" t="s">
        <v>401</v>
      </c>
      <c r="E109" t="s">
        <v>249</v>
      </c>
      <c r="F109" s="41">
        <v>8138</v>
      </c>
      <c r="G109">
        <v>329021</v>
      </c>
      <c r="H109" t="s">
        <v>295</v>
      </c>
      <c r="I109" s="32" t="s">
        <v>172</v>
      </c>
      <c r="J109" t="s">
        <v>671</v>
      </c>
      <c r="K109" t="s">
        <v>672</v>
      </c>
    </row>
    <row r="110" spans="1:12">
      <c r="A110" t="s">
        <v>232</v>
      </c>
      <c r="B110" s="6">
        <v>2012</v>
      </c>
      <c r="C110" s="32" t="str">
        <f t="shared" si="5"/>
        <v xml:space="preserve">Bradfield 2012 Childhood BMI European both </v>
      </c>
      <c r="D110" t="s">
        <v>217</v>
      </c>
      <c r="E110" t="s">
        <v>249</v>
      </c>
      <c r="F110" s="41">
        <v>5530</v>
      </c>
      <c r="G110">
        <v>8318</v>
      </c>
      <c r="H110" t="s">
        <v>295</v>
      </c>
      <c r="I110" s="32" t="s">
        <v>673</v>
      </c>
      <c r="J110" t="s">
        <v>674</v>
      </c>
      <c r="K110" t="s">
        <v>675</v>
      </c>
      <c r="L110" s="7" t="s">
        <v>676</v>
      </c>
    </row>
    <row r="111" spans="1:12">
      <c r="A111" t="s">
        <v>379</v>
      </c>
      <c r="B111" s="6">
        <v>2013</v>
      </c>
      <c r="C111" s="32" t="str">
        <f t="shared" si="5"/>
        <v xml:space="preserve">Berndt 2013 Obesity class 1 European both </v>
      </c>
      <c r="D111" t="s">
        <v>125</v>
      </c>
      <c r="E111" t="s">
        <v>249</v>
      </c>
      <c r="F111" s="41">
        <v>32858</v>
      </c>
      <c r="G111">
        <v>65839</v>
      </c>
      <c r="H111" t="s">
        <v>295</v>
      </c>
      <c r="I111" s="32" t="s">
        <v>139</v>
      </c>
      <c r="J111" t="s">
        <v>380</v>
      </c>
      <c r="K111" t="s">
        <v>677</v>
      </c>
      <c r="L111" s="7" t="s">
        <v>678</v>
      </c>
    </row>
    <row r="112" spans="1:12">
      <c r="A112" t="s">
        <v>379</v>
      </c>
      <c r="B112" s="6">
        <v>2013</v>
      </c>
      <c r="C112" s="32" t="str">
        <f t="shared" ref="C112" si="6">A112&amp;" "&amp;B112&amp;" "&amp;J112&amp;" "&amp;E112&amp;" "&amp;H112</f>
        <v xml:space="preserve">Berndt 2013 Overweight European both </v>
      </c>
      <c r="D112" t="s">
        <v>125</v>
      </c>
      <c r="E112" t="s">
        <v>249</v>
      </c>
      <c r="F112" s="41">
        <v>93015</v>
      </c>
      <c r="G112">
        <v>65840</v>
      </c>
      <c r="H112" t="s">
        <v>295</v>
      </c>
      <c r="I112" s="32" t="s">
        <v>139</v>
      </c>
      <c r="J112" t="s">
        <v>679</v>
      </c>
      <c r="K112" t="s">
        <v>680</v>
      </c>
      <c r="L112" s="7" t="s">
        <v>678</v>
      </c>
    </row>
    <row r="113" spans="1:12" ht="24" customHeight="1">
      <c r="A113" t="s">
        <v>681</v>
      </c>
      <c r="B113" s="6">
        <v>2017</v>
      </c>
      <c r="C113" t="str">
        <f t="shared" si="5"/>
        <v>Amos 2017 Epithelial ovarian cancer European female</v>
      </c>
      <c r="D113" t="s">
        <v>682</v>
      </c>
      <c r="E113" t="s">
        <v>249</v>
      </c>
      <c r="F113" s="41">
        <v>25509</v>
      </c>
      <c r="G113">
        <v>40941</v>
      </c>
      <c r="H113" t="s">
        <v>268</v>
      </c>
      <c r="I113"/>
      <c r="J113" t="s">
        <v>683</v>
      </c>
      <c r="K113" t="s">
        <v>684</v>
      </c>
      <c r="L113" s="7" t="s">
        <v>685</v>
      </c>
    </row>
    <row r="114" spans="1:12">
      <c r="A114" t="s">
        <v>686</v>
      </c>
      <c r="B114" s="6">
        <v>2015</v>
      </c>
      <c r="C114" t="str">
        <f t="shared" si="5"/>
        <v>Banda 2015 Asthma All ancestry both</v>
      </c>
      <c r="D114" t="s">
        <v>687</v>
      </c>
      <c r="E114" t="s">
        <v>332</v>
      </c>
      <c r="F114" s="41">
        <v>10101</v>
      </c>
      <c r="G114" s="41" t="e">
        <f>61916-[1]!Table13[[#This Row],[N case]]</f>
        <v>#REF!</v>
      </c>
      <c r="H114" t="s">
        <v>140</v>
      </c>
      <c r="I114" t="s">
        <v>688</v>
      </c>
      <c r="J114" t="s">
        <v>689</v>
      </c>
      <c r="L114" s="7" t="s">
        <v>690</v>
      </c>
    </row>
    <row r="115" spans="1:12">
      <c r="A115" t="s">
        <v>691</v>
      </c>
      <c r="B115" s="6">
        <v>2018</v>
      </c>
      <c r="C115" t="str">
        <f t="shared" si="5"/>
        <v>Nicolas 2018 Amyotrophic Lateral Sclerosis European both</v>
      </c>
      <c r="D115" t="s">
        <v>692</v>
      </c>
      <c r="E115" t="s">
        <v>249</v>
      </c>
      <c r="F115" s="41">
        <v>20806</v>
      </c>
      <c r="G115">
        <v>59804</v>
      </c>
      <c r="H115" t="s">
        <v>140</v>
      </c>
      <c r="I115"/>
      <c r="J115" t="s">
        <v>693</v>
      </c>
      <c r="L115" s="7" t="s">
        <v>694</v>
      </c>
    </row>
    <row r="116" spans="1:12">
      <c r="A116" t="s">
        <v>695</v>
      </c>
      <c r="B116" s="6">
        <v>2011</v>
      </c>
      <c r="C116" t="str">
        <f t="shared" si="5"/>
        <v>Schunkert 2011 Coronary artery disease European both</v>
      </c>
      <c r="D116" t="s">
        <v>696</v>
      </c>
      <c r="E116" t="s">
        <v>249</v>
      </c>
      <c r="F116" s="41">
        <v>22233</v>
      </c>
      <c r="G116">
        <v>64762</v>
      </c>
      <c r="H116" t="s">
        <v>140</v>
      </c>
      <c r="I116"/>
      <c r="J116" t="s">
        <v>528</v>
      </c>
      <c r="L116" s="7" t="s">
        <v>697</v>
      </c>
    </row>
    <row r="117" spans="1:12">
      <c r="A117" t="s">
        <v>698</v>
      </c>
      <c r="B117" s="6">
        <v>2015</v>
      </c>
      <c r="C117" t="str">
        <f t="shared" si="5"/>
        <v>Sudlow 2015 SBP White-British both</v>
      </c>
      <c r="D117" t="s">
        <v>401</v>
      </c>
      <c r="E117" t="s">
        <v>421</v>
      </c>
      <c r="F117" s="41">
        <v>337229</v>
      </c>
      <c r="G117" t="s">
        <v>10</v>
      </c>
      <c r="H117" t="s">
        <v>140</v>
      </c>
      <c r="I117" t="s">
        <v>172</v>
      </c>
      <c r="J117" t="s">
        <v>699</v>
      </c>
      <c r="K117" t="s">
        <v>402</v>
      </c>
      <c r="L117" s="7" t="s">
        <v>700</v>
      </c>
    </row>
    <row r="118" spans="1:12">
      <c r="A118" t="s">
        <v>698</v>
      </c>
      <c r="B118" s="6">
        <v>2015</v>
      </c>
      <c r="C118" t="str">
        <f t="shared" si="5"/>
        <v>Sudlow 2015 DBP White-British both</v>
      </c>
      <c r="D118" t="s">
        <v>401</v>
      </c>
      <c r="E118" t="s">
        <v>421</v>
      </c>
      <c r="F118" s="41">
        <v>337229</v>
      </c>
      <c r="G118" t="s">
        <v>10</v>
      </c>
      <c r="H118" t="s">
        <v>140</v>
      </c>
      <c r="I118" t="s">
        <v>172</v>
      </c>
      <c r="J118" t="s">
        <v>701</v>
      </c>
      <c r="K118" t="s">
        <v>702</v>
      </c>
      <c r="L118" s="7" t="s">
        <v>700</v>
      </c>
    </row>
    <row r="119" spans="1:12">
      <c r="A119" t="s">
        <v>703</v>
      </c>
      <c r="B119" s="6">
        <v>2016</v>
      </c>
      <c r="C119" t="str">
        <f t="shared" si="5"/>
        <v>Ehret 2016 DBP European both</v>
      </c>
      <c r="D119" t="s">
        <v>704</v>
      </c>
      <c r="E119" t="s">
        <v>249</v>
      </c>
      <c r="F119" s="41">
        <v>342415</v>
      </c>
      <c r="G119" t="s">
        <v>10</v>
      </c>
      <c r="H119" t="s">
        <v>140</v>
      </c>
      <c r="I119"/>
      <c r="J119" t="s">
        <v>701</v>
      </c>
      <c r="K119" s="21" t="s">
        <v>702</v>
      </c>
      <c r="L119" s="7" t="s">
        <v>705</v>
      </c>
    </row>
    <row r="120" spans="1:12">
      <c r="A120" t="s">
        <v>124</v>
      </c>
      <c r="B120" s="6">
        <v>2015</v>
      </c>
      <c r="C120" t="str">
        <f t="shared" si="5"/>
        <v>Locke 2015 BMI All ancestries both</v>
      </c>
      <c r="D120" t="s">
        <v>125</v>
      </c>
      <c r="E120" t="s">
        <v>126</v>
      </c>
      <c r="F120">
        <v>339224</v>
      </c>
      <c r="G120" t="s">
        <v>10</v>
      </c>
      <c r="H120" t="s">
        <v>140</v>
      </c>
      <c r="I120" s="6"/>
      <c r="J120" t="s">
        <v>127</v>
      </c>
      <c r="K120" t="s">
        <v>356</v>
      </c>
      <c r="L120" s="7" t="s">
        <v>670</v>
      </c>
    </row>
    <row r="121" spans="1:12">
      <c r="A121" t="s">
        <v>149</v>
      </c>
      <c r="B121" s="6">
        <v>2015</v>
      </c>
      <c r="C121" t="str">
        <f t="shared" si="5"/>
        <v>Shungin 2015 WHR All ancestries both</v>
      </c>
      <c r="D121" t="s">
        <v>125</v>
      </c>
      <c r="E121" t="s">
        <v>126</v>
      </c>
      <c r="F121" s="41">
        <v>224459</v>
      </c>
      <c r="G121" t="s">
        <v>10</v>
      </c>
      <c r="H121" t="s">
        <v>140</v>
      </c>
      <c r="I121"/>
      <c r="J121" t="s">
        <v>160</v>
      </c>
      <c r="K121" s="21" t="s">
        <v>706</v>
      </c>
      <c r="L121" s="7" t="s">
        <v>707</v>
      </c>
    </row>
    <row r="122" spans="1:12">
      <c r="A122" t="s">
        <v>317</v>
      </c>
      <c r="B122" s="6">
        <v>2012</v>
      </c>
      <c r="C122" t="str">
        <f t="shared" si="5"/>
        <v>Scott 2012 2-h glucose European both</v>
      </c>
      <c r="D122" t="s">
        <v>318</v>
      </c>
      <c r="E122" t="s">
        <v>249</v>
      </c>
      <c r="F122" s="41">
        <v>133010</v>
      </c>
      <c r="G122" t="s">
        <v>10</v>
      </c>
      <c r="H122" t="s">
        <v>140</v>
      </c>
      <c r="I122"/>
      <c r="J122" t="s">
        <v>708</v>
      </c>
      <c r="K122" t="s">
        <v>709</v>
      </c>
      <c r="L122" s="7" t="s">
        <v>710</v>
      </c>
    </row>
    <row r="123" spans="1:12">
      <c r="A123" t="s">
        <v>711</v>
      </c>
      <c r="B123" s="6">
        <v>2012</v>
      </c>
      <c r="C123" t="str">
        <f t="shared" si="5"/>
        <v>Manning 2012 fasting glucose European both</v>
      </c>
      <c r="D123" t="s">
        <v>318</v>
      </c>
      <c r="E123" t="s">
        <v>249</v>
      </c>
      <c r="F123" s="41">
        <v>96496</v>
      </c>
      <c r="G123" t="s">
        <v>10</v>
      </c>
      <c r="H123" t="s">
        <v>140</v>
      </c>
      <c r="I123"/>
      <c r="J123" t="s">
        <v>712</v>
      </c>
      <c r="K123" t="s">
        <v>712</v>
      </c>
      <c r="L123" s="7" t="s">
        <v>713</v>
      </c>
    </row>
    <row r="124" spans="1:12">
      <c r="A124" t="s">
        <v>711</v>
      </c>
      <c r="B124" s="6">
        <v>2012</v>
      </c>
      <c r="C124" t="str">
        <f t="shared" si="5"/>
        <v>Manning 2012 fasting insulin European both</v>
      </c>
      <c r="D124" t="s">
        <v>318</v>
      </c>
      <c r="E124" t="s">
        <v>249</v>
      </c>
      <c r="F124" s="41">
        <v>96496</v>
      </c>
      <c r="G124" t="s">
        <v>10</v>
      </c>
      <c r="H124" t="s">
        <v>140</v>
      </c>
      <c r="I124"/>
      <c r="J124" t="s">
        <v>714</v>
      </c>
      <c r="K124" t="s">
        <v>714</v>
      </c>
      <c r="L124" s="7" t="s">
        <v>713</v>
      </c>
    </row>
    <row r="125" spans="1:12">
      <c r="A125" t="s">
        <v>264</v>
      </c>
      <c r="B125" s="6">
        <v>2016</v>
      </c>
      <c r="C125" t="str">
        <f t="shared" si="5"/>
        <v>Pulit 2016 ischemic stroke European both</v>
      </c>
      <c r="D125" t="s">
        <v>715</v>
      </c>
      <c r="E125" t="s">
        <v>249</v>
      </c>
      <c r="F125" s="41">
        <v>16851</v>
      </c>
      <c r="G125">
        <v>32473</v>
      </c>
      <c r="H125" t="s">
        <v>140</v>
      </c>
      <c r="I125" t="s">
        <v>716</v>
      </c>
      <c r="J125" t="s">
        <v>717</v>
      </c>
      <c r="K125" t="s">
        <v>393</v>
      </c>
      <c r="L125" s="7" t="s">
        <v>718</v>
      </c>
    </row>
    <row r="126" spans="1:12">
      <c r="A126" t="s">
        <v>644</v>
      </c>
      <c r="B126" s="6">
        <v>2012</v>
      </c>
      <c r="C126" t="str">
        <f t="shared" si="5"/>
        <v>Morris 2012 T2D European both</v>
      </c>
      <c r="D126" t="s">
        <v>719</v>
      </c>
      <c r="E126" t="s">
        <v>249</v>
      </c>
      <c r="F126" s="41">
        <v>34840</v>
      </c>
      <c r="G126">
        <v>114981</v>
      </c>
      <c r="H126" t="s">
        <v>140</v>
      </c>
      <c r="I126"/>
      <c r="J126" t="s">
        <v>720</v>
      </c>
      <c r="K126" t="s">
        <v>721</v>
      </c>
      <c r="L126" s="7" t="s">
        <v>651</v>
      </c>
    </row>
    <row r="127" spans="1:12">
      <c r="A127" t="s">
        <v>317</v>
      </c>
      <c r="B127" s="6">
        <v>2017</v>
      </c>
      <c r="C127" t="str">
        <f t="shared" si="5"/>
        <v>Scott 2017 T2D European both</v>
      </c>
      <c r="D127" t="s">
        <v>719</v>
      </c>
      <c r="E127" t="s">
        <v>249</v>
      </c>
      <c r="F127" s="41">
        <v>26676</v>
      </c>
      <c r="G127">
        <v>132532</v>
      </c>
      <c r="H127" t="s">
        <v>140</v>
      </c>
      <c r="I127"/>
      <c r="J127" t="s">
        <v>720</v>
      </c>
      <c r="K127" t="s">
        <v>721</v>
      </c>
      <c r="L127" s="7" t="s">
        <v>722</v>
      </c>
    </row>
    <row r="128" spans="1:12">
      <c r="A128" t="s">
        <v>723</v>
      </c>
      <c r="B128" s="6">
        <v>2007</v>
      </c>
      <c r="C128" t="str">
        <f t="shared" si="5"/>
        <v>Burton 2007 multiple sclerosis European both</v>
      </c>
      <c r="D128" t="s">
        <v>724</v>
      </c>
      <c r="E128" t="s">
        <v>249</v>
      </c>
      <c r="F128" s="41">
        <v>994</v>
      </c>
      <c r="G128">
        <v>1500</v>
      </c>
      <c r="H128" t="s">
        <v>140</v>
      </c>
      <c r="I128" t="s">
        <v>725</v>
      </c>
      <c r="J128" t="s">
        <v>726</v>
      </c>
      <c r="K128" t="s">
        <v>726</v>
      </c>
      <c r="L128" s="7" t="s">
        <v>727</v>
      </c>
    </row>
    <row r="129" spans="1:12">
      <c r="A129" t="s">
        <v>723</v>
      </c>
      <c r="B129" s="6">
        <v>2007</v>
      </c>
      <c r="C129" t="str">
        <f t="shared" si="5"/>
        <v>Burton 2007 Ankylosing Spondylitis European both</v>
      </c>
      <c r="D129" t="s">
        <v>724</v>
      </c>
      <c r="E129" t="s">
        <v>249</v>
      </c>
      <c r="F129" s="41">
        <v>994</v>
      </c>
      <c r="G129">
        <v>1500</v>
      </c>
      <c r="H129" t="s">
        <v>140</v>
      </c>
      <c r="I129" t="s">
        <v>725</v>
      </c>
      <c r="J129" t="s">
        <v>728</v>
      </c>
      <c r="K129" t="s">
        <v>728</v>
      </c>
      <c r="L129" s="7" t="s">
        <v>729</v>
      </c>
    </row>
    <row r="130" spans="1:12">
      <c r="A130" t="s">
        <v>730</v>
      </c>
      <c r="B130" s="6">
        <v>2015</v>
      </c>
      <c r="C130" t="str">
        <f t="shared" si="5"/>
        <v>Cordell 2015 primary biliary cirrhosis White British both</v>
      </c>
      <c r="D130" t="s">
        <v>10</v>
      </c>
      <c r="E130" t="s">
        <v>731</v>
      </c>
      <c r="F130" s="41">
        <v>2764</v>
      </c>
      <c r="G130">
        <v>10475</v>
      </c>
      <c r="H130" t="s">
        <v>140</v>
      </c>
      <c r="I130" t="s">
        <v>10</v>
      </c>
      <c r="J130" t="s">
        <v>732</v>
      </c>
      <c r="K130" t="s">
        <v>732</v>
      </c>
      <c r="L130" s="7" t="s">
        <v>733</v>
      </c>
    </row>
    <row r="131" spans="1:12">
      <c r="A131" t="s">
        <v>734</v>
      </c>
      <c r="B131" s="6">
        <v>2012</v>
      </c>
      <c r="C131" t="str">
        <f t="shared" si="5"/>
        <v>Pankratz 2012 Parkinson's disease White British both</v>
      </c>
      <c r="D131" t="s">
        <v>735</v>
      </c>
      <c r="E131" t="s">
        <v>731</v>
      </c>
      <c r="F131" s="41">
        <v>4238</v>
      </c>
      <c r="G131">
        <v>4239</v>
      </c>
      <c r="H131" t="s">
        <v>140</v>
      </c>
      <c r="I131" t="s">
        <v>10</v>
      </c>
      <c r="J131" t="s">
        <v>736</v>
      </c>
      <c r="K131" t="s">
        <v>736</v>
      </c>
      <c r="L131" s="7" t="s">
        <v>737</v>
      </c>
    </row>
    <row r="132" spans="1:12">
      <c r="A132" t="s">
        <v>738</v>
      </c>
      <c r="B132" s="6">
        <v>2018</v>
      </c>
      <c r="C132" t="str">
        <f t="shared" si="5"/>
        <v>Malik 2018 ischemic stroke European both</v>
      </c>
      <c r="D132" t="s">
        <v>10</v>
      </c>
      <c r="E132" t="s">
        <v>249</v>
      </c>
      <c r="F132" s="41">
        <v>67162</v>
      </c>
      <c r="G132">
        <v>454450</v>
      </c>
      <c r="H132" t="s">
        <v>140</v>
      </c>
      <c r="I132" t="s">
        <v>10</v>
      </c>
      <c r="J132" t="s">
        <v>717</v>
      </c>
      <c r="K132" t="s">
        <v>717</v>
      </c>
      <c r="L132" s="7" t="s">
        <v>739</v>
      </c>
    </row>
    <row r="133" spans="1:12">
      <c r="A133" t="s">
        <v>740</v>
      </c>
      <c r="B133" s="6">
        <v>2017</v>
      </c>
      <c r="C133" t="str">
        <f t="shared" si="5"/>
        <v>Ji 2017 primary sclerosing cholangitis European both</v>
      </c>
      <c r="D133" t="s">
        <v>741</v>
      </c>
      <c r="E133" t="s">
        <v>249</v>
      </c>
      <c r="F133" s="41">
        <v>4796</v>
      </c>
      <c r="G133">
        <v>19955</v>
      </c>
      <c r="H133" t="s">
        <v>140</v>
      </c>
      <c r="I133" t="s">
        <v>10</v>
      </c>
      <c r="J133" t="s">
        <v>742</v>
      </c>
      <c r="K133" t="s">
        <v>742</v>
      </c>
      <c r="L133" s="7" t="s">
        <v>743</v>
      </c>
    </row>
    <row r="134" spans="1:12">
      <c r="A134" t="s">
        <v>744</v>
      </c>
      <c r="B134" s="6">
        <v>2015</v>
      </c>
      <c r="C134" t="str">
        <f t="shared" si="5"/>
        <v>Liu 2015 Crohn's disease European  both</v>
      </c>
      <c r="D134" t="s">
        <v>745</v>
      </c>
      <c r="E134" t="s">
        <v>273</v>
      </c>
      <c r="F134" s="41">
        <v>5956</v>
      </c>
      <c r="G134">
        <v>21770</v>
      </c>
      <c r="H134" t="s">
        <v>140</v>
      </c>
      <c r="I134" t="s">
        <v>10</v>
      </c>
      <c r="J134" t="s">
        <v>746</v>
      </c>
      <c r="K134" t="s">
        <v>747</v>
      </c>
      <c r="L134" s="7" t="s">
        <v>743</v>
      </c>
    </row>
    <row r="135" spans="1:12">
      <c r="A135" t="s">
        <v>748</v>
      </c>
      <c r="B135" s="6">
        <v>2007</v>
      </c>
      <c r="C135" t="str">
        <f t="shared" si="5"/>
        <v>The Wellcome Trust Case Control Consortium 2007 Type 1 diabetes European both</v>
      </c>
      <c r="D135" t="s">
        <v>749</v>
      </c>
      <c r="E135" t="s">
        <v>249</v>
      </c>
      <c r="F135" s="41">
        <v>1963</v>
      </c>
      <c r="G135">
        <v>3000</v>
      </c>
      <c r="H135" t="s">
        <v>140</v>
      </c>
      <c r="I135" t="s">
        <v>10</v>
      </c>
      <c r="J135" t="s">
        <v>551</v>
      </c>
      <c r="K135" t="s">
        <v>750</v>
      </c>
      <c r="L135" s="7" t="s">
        <v>751</v>
      </c>
    </row>
    <row r="136" spans="1:12">
      <c r="A136" t="s">
        <v>748</v>
      </c>
      <c r="B136" s="6">
        <v>2007</v>
      </c>
      <c r="C136" t="str">
        <f>A136&amp;" "&amp;B136&amp;" "&amp;J136&amp;" "&amp;E136&amp;" "&amp;H136</f>
        <v>The Wellcome Trust Case Control Consortium 2007 Hypertension European both</v>
      </c>
      <c r="D136" t="s">
        <v>749</v>
      </c>
      <c r="E136" t="s">
        <v>249</v>
      </c>
      <c r="F136" s="41">
        <v>1963</v>
      </c>
      <c r="G136">
        <v>3000</v>
      </c>
      <c r="H136" t="s">
        <v>140</v>
      </c>
      <c r="I136" t="s">
        <v>10</v>
      </c>
      <c r="J136" t="s">
        <v>752</v>
      </c>
      <c r="K136" t="s">
        <v>753</v>
      </c>
      <c r="L136" s="7" t="s">
        <v>751</v>
      </c>
    </row>
    <row r="137" spans="1:12">
      <c r="A137" t="s">
        <v>748</v>
      </c>
      <c r="B137" s="6">
        <v>2007</v>
      </c>
      <c r="C137" t="str">
        <f>A137&amp;" "&amp;B137&amp;" "&amp;J137&amp;" "&amp;E137&amp;" "&amp;H137</f>
        <v>The Wellcome Trust Case Control Consortium 2007 rheumatoid arthritis European both</v>
      </c>
      <c r="D137" t="s">
        <v>749</v>
      </c>
      <c r="E137" t="s">
        <v>249</v>
      </c>
      <c r="F137" s="41">
        <v>1963</v>
      </c>
      <c r="G137">
        <v>3000</v>
      </c>
      <c r="H137" t="s">
        <v>140</v>
      </c>
      <c r="I137" t="s">
        <v>10</v>
      </c>
      <c r="J137" t="s">
        <v>754</v>
      </c>
      <c r="K137" t="s">
        <v>755</v>
      </c>
      <c r="L137" s="7" t="s">
        <v>756</v>
      </c>
    </row>
    <row r="138" spans="1:12">
      <c r="A138" t="s">
        <v>337</v>
      </c>
      <c r="B138" s="6">
        <v>2010</v>
      </c>
      <c r="C138" t="str">
        <f t="shared" si="5"/>
        <v>Kottgen 2010 chronic kidney disease European both</v>
      </c>
      <c r="D138" t="s">
        <v>757</v>
      </c>
      <c r="E138" t="s">
        <v>249</v>
      </c>
      <c r="F138" s="41">
        <v>5807</v>
      </c>
      <c r="G138">
        <v>67093</v>
      </c>
      <c r="H138" t="s">
        <v>140</v>
      </c>
      <c r="I138" t="s">
        <v>10</v>
      </c>
      <c r="J138" t="s">
        <v>758</v>
      </c>
      <c r="K138" t="s">
        <v>758</v>
      </c>
      <c r="L138" s="7" t="s">
        <v>759</v>
      </c>
    </row>
    <row r="139" spans="1:12">
      <c r="A139" t="s">
        <v>760</v>
      </c>
      <c r="B139" s="6">
        <v>2016</v>
      </c>
      <c r="C139" t="str">
        <f t="shared" si="5"/>
        <v>Fritsche 2016 age-related macular degeneration European both</v>
      </c>
      <c r="D139" t="s">
        <v>761</v>
      </c>
      <c r="E139" t="s">
        <v>249</v>
      </c>
      <c r="F139" s="41">
        <v>16144</v>
      </c>
      <c r="G139">
        <v>17832</v>
      </c>
      <c r="H139" t="s">
        <v>140</v>
      </c>
      <c r="I139" t="s">
        <v>10</v>
      </c>
      <c r="J139" t="s">
        <v>762</v>
      </c>
      <c r="K139" t="s">
        <v>762</v>
      </c>
      <c r="L139" s="7" t="s">
        <v>763</v>
      </c>
    </row>
    <row r="140" spans="1:12">
      <c r="A140" t="s">
        <v>764</v>
      </c>
      <c r="B140" s="6">
        <v>2010</v>
      </c>
      <c r="C140" t="str">
        <f t="shared" si="5"/>
        <v>Dubois 2010 celiac disease European both</v>
      </c>
      <c r="D140" t="s">
        <v>10</v>
      </c>
      <c r="E140" t="s">
        <v>249</v>
      </c>
      <c r="F140" s="41">
        <v>4533</v>
      </c>
      <c r="G140">
        <v>10750</v>
      </c>
      <c r="H140" t="s">
        <v>140</v>
      </c>
      <c r="I140" t="s">
        <v>10</v>
      </c>
      <c r="J140" t="s">
        <v>765</v>
      </c>
      <c r="K140" t="s">
        <v>765</v>
      </c>
      <c r="L140" s="7" t="s">
        <v>766</v>
      </c>
    </row>
    <row r="141" spans="1:12">
      <c r="A141" t="s">
        <v>767</v>
      </c>
      <c r="B141" s="6">
        <v>2015</v>
      </c>
      <c r="C141" t="str">
        <f t="shared" si="5"/>
        <v>Bentham 2015 Systemic Lupus Erythematosus European both</v>
      </c>
      <c r="D141" t="s">
        <v>10</v>
      </c>
      <c r="E141" t="s">
        <v>249</v>
      </c>
      <c r="F141" s="41">
        <v>7219</v>
      </c>
      <c r="G141">
        <v>15991</v>
      </c>
      <c r="H141" t="s">
        <v>140</v>
      </c>
      <c r="I141" t="s">
        <v>10</v>
      </c>
      <c r="J141" t="s">
        <v>768</v>
      </c>
      <c r="K141" t="s">
        <v>769</v>
      </c>
      <c r="L141" s="7" t="s">
        <v>770</v>
      </c>
    </row>
    <row r="142" spans="1:12">
      <c r="A142" t="s">
        <v>771</v>
      </c>
      <c r="B142" s="6">
        <v>2017</v>
      </c>
      <c r="C142" t="str">
        <f t="shared" si="5"/>
        <v>Chu 2017 ectopic fat depots European both</v>
      </c>
      <c r="D142" t="s">
        <v>10</v>
      </c>
      <c r="E142" t="s">
        <v>249</v>
      </c>
      <c r="F142" s="41">
        <f>9594+8738</f>
        <v>18332</v>
      </c>
      <c r="G142" t="s">
        <v>10</v>
      </c>
      <c r="H142" t="s">
        <v>140</v>
      </c>
      <c r="I142" t="s">
        <v>10</v>
      </c>
      <c r="J142" t="s">
        <v>772</v>
      </c>
      <c r="K142" t="s">
        <v>772</v>
      </c>
      <c r="L142" s="7" t="s">
        <v>773</v>
      </c>
    </row>
    <row r="143" spans="1:12">
      <c r="A143" t="s">
        <v>774</v>
      </c>
      <c r="B143" s="6">
        <v>2011</v>
      </c>
      <c r="C143" t="str">
        <f t="shared" si="5"/>
        <v>Sklar 2011 Bipolar disorder European both</v>
      </c>
      <c r="D143" t="s">
        <v>775</v>
      </c>
      <c r="E143" t="s">
        <v>249</v>
      </c>
      <c r="F143" s="41">
        <v>7481</v>
      </c>
      <c r="G143">
        <v>9250</v>
      </c>
      <c r="H143" t="s">
        <v>140</v>
      </c>
      <c r="I143" s="32" t="s">
        <v>139</v>
      </c>
      <c r="J143" t="s">
        <v>776</v>
      </c>
      <c r="L143" s="7" t="s">
        <v>777</v>
      </c>
    </row>
    <row r="144" spans="1:12">
      <c r="A144" t="s">
        <v>443</v>
      </c>
      <c r="B144" s="6">
        <v>2013</v>
      </c>
      <c r="C144" t="str">
        <f t="shared" si="5"/>
        <v>Ripke 2013 Major depressive disorder All ancestries both</v>
      </c>
      <c r="D144" t="s">
        <v>775</v>
      </c>
      <c r="E144" t="s">
        <v>126</v>
      </c>
      <c r="F144" s="41">
        <v>9240</v>
      </c>
      <c r="G144">
        <v>9519</v>
      </c>
      <c r="H144" t="s">
        <v>140</v>
      </c>
      <c r="I144" s="32" t="s">
        <v>139</v>
      </c>
      <c r="J144" t="s">
        <v>397</v>
      </c>
      <c r="L144" s="7" t="s">
        <v>778</v>
      </c>
    </row>
    <row r="145" spans="1:13">
      <c r="A145" t="s">
        <v>779</v>
      </c>
      <c r="B145" s="6">
        <v>2015</v>
      </c>
      <c r="C145" t="str">
        <f t="shared" si="5"/>
        <v>Boraska 2015 Anorexia nervosa All ancestries both</v>
      </c>
      <c r="D145" t="s">
        <v>780</v>
      </c>
      <c r="E145" s="33" t="s">
        <v>126</v>
      </c>
      <c r="F145" s="41">
        <v>2907</v>
      </c>
      <c r="G145">
        <v>14860</v>
      </c>
      <c r="H145" s="33" t="s">
        <v>140</v>
      </c>
      <c r="I145" s="88" t="s">
        <v>139</v>
      </c>
      <c r="J145" t="s">
        <v>781</v>
      </c>
      <c r="K145" t="s">
        <v>782</v>
      </c>
      <c r="L145" s="7" t="s">
        <v>783</v>
      </c>
    </row>
    <row r="146" spans="1:13">
      <c r="A146" t="s">
        <v>784</v>
      </c>
      <c r="B146" s="6">
        <v>2014</v>
      </c>
      <c r="C146" t="str">
        <f t="shared" si="5"/>
        <v>Wade 2014 Bulimia nervosa Australian female</v>
      </c>
      <c r="E146" t="s">
        <v>785</v>
      </c>
      <c r="F146" s="41">
        <v>2442</v>
      </c>
      <c r="G146" t="s">
        <v>47</v>
      </c>
      <c r="H146" s="33" t="s">
        <v>268</v>
      </c>
      <c r="I146" s="88" t="s">
        <v>139</v>
      </c>
      <c r="J146" t="s">
        <v>786</v>
      </c>
      <c r="K146" t="s">
        <v>787</v>
      </c>
      <c r="L146" s="7" t="s">
        <v>788</v>
      </c>
      <c r="M146" t="s">
        <v>47</v>
      </c>
    </row>
    <row r="147" spans="1:13">
      <c r="A147" s="91" t="s">
        <v>344</v>
      </c>
      <c r="B147" s="92">
        <v>2016</v>
      </c>
      <c r="C147" t="str">
        <f t="shared" si="5"/>
        <v>Gaunt 2016 DNA methylation at birth European both</v>
      </c>
      <c r="D147" t="s">
        <v>10</v>
      </c>
      <c r="E147" s="95" t="s">
        <v>249</v>
      </c>
      <c r="F147" s="95">
        <v>771</v>
      </c>
      <c r="G147" t="s">
        <v>10</v>
      </c>
      <c r="H147" s="95" t="s">
        <v>140</v>
      </c>
      <c r="I147" s="95">
        <v>0</v>
      </c>
      <c r="J147" s="95" t="s">
        <v>345</v>
      </c>
      <c r="K147" s="95" t="s">
        <v>345</v>
      </c>
      <c r="L147" s="7" t="s">
        <v>789</v>
      </c>
    </row>
    <row r="148" spans="1:13">
      <c r="A148" s="93" t="s">
        <v>344</v>
      </c>
      <c r="B148" s="94">
        <v>2016</v>
      </c>
      <c r="C148" t="str">
        <f t="shared" si="5"/>
        <v>Gaunt 2016 DNA methylation in childhood European both</v>
      </c>
      <c r="D148" t="s">
        <v>10</v>
      </c>
      <c r="E148" s="33" t="s">
        <v>249</v>
      </c>
      <c r="F148" s="33">
        <v>834</v>
      </c>
      <c r="G148" t="s">
        <v>10</v>
      </c>
      <c r="H148" s="33" t="s">
        <v>140</v>
      </c>
      <c r="I148" s="33">
        <v>7</v>
      </c>
      <c r="J148" s="33" t="s">
        <v>353</v>
      </c>
      <c r="K148" s="33" t="s">
        <v>353</v>
      </c>
      <c r="L148" s="7" t="s">
        <v>789</v>
      </c>
    </row>
    <row r="149" spans="1:13">
      <c r="A149" s="91" t="s">
        <v>344</v>
      </c>
      <c r="B149" s="92">
        <v>2016</v>
      </c>
      <c r="C149" t="str">
        <f t="shared" si="5"/>
        <v>Gaunt 2016 DNA methylation in adolescence European both</v>
      </c>
      <c r="D149" t="s">
        <v>10</v>
      </c>
      <c r="E149" s="95" t="s">
        <v>249</v>
      </c>
      <c r="F149" s="95">
        <v>837</v>
      </c>
      <c r="G149" t="s">
        <v>10</v>
      </c>
      <c r="H149" s="95" t="s">
        <v>140</v>
      </c>
      <c r="I149" s="95">
        <v>15</v>
      </c>
      <c r="J149" s="95" t="s">
        <v>354</v>
      </c>
      <c r="K149" s="95" t="s">
        <v>354</v>
      </c>
      <c r="L149" s="7" t="s">
        <v>789</v>
      </c>
    </row>
    <row r="150" spans="1:13">
      <c r="A150" s="93" t="s">
        <v>344</v>
      </c>
      <c r="B150" s="94">
        <v>2016</v>
      </c>
      <c r="C150" t="str">
        <f t="shared" si="5"/>
        <v>Gaunt 2016 DNA methylation during pregnancy European female</v>
      </c>
      <c r="D150" t="s">
        <v>10</v>
      </c>
      <c r="E150" s="33" t="s">
        <v>249</v>
      </c>
      <c r="F150" s="33">
        <v>764</v>
      </c>
      <c r="G150" t="s">
        <v>10</v>
      </c>
      <c r="H150" s="33" t="s">
        <v>268</v>
      </c>
      <c r="J150" s="33" t="s">
        <v>355</v>
      </c>
      <c r="K150" s="33" t="s">
        <v>355</v>
      </c>
      <c r="L150" s="7" t="s">
        <v>789</v>
      </c>
    </row>
    <row r="151" spans="1:13">
      <c r="A151" t="s">
        <v>330</v>
      </c>
      <c r="B151" s="6">
        <v>2013</v>
      </c>
      <c r="C151" t="str">
        <f>A151&amp;" "&amp;B151&amp;" "&amp;J151&amp;" "&amp;E151&amp;" "&amp;H151</f>
        <v xml:space="preserve">Willer 2013 TC All ancestry both </v>
      </c>
      <c r="D151" t="s">
        <v>331</v>
      </c>
      <c r="E151" t="s">
        <v>332</v>
      </c>
      <c r="F151" s="41">
        <v>188578</v>
      </c>
      <c r="G151" t="s">
        <v>10</v>
      </c>
      <c r="H151" t="s">
        <v>295</v>
      </c>
      <c r="I151" t="s">
        <v>139</v>
      </c>
      <c r="J151" t="s">
        <v>790</v>
      </c>
      <c r="K151" t="s">
        <v>791</v>
      </c>
      <c r="L151" s="7" t="s">
        <v>461</v>
      </c>
    </row>
    <row r="152" spans="1:13">
      <c r="A152" t="s">
        <v>792</v>
      </c>
      <c r="B152" s="6">
        <v>2016</v>
      </c>
      <c r="C152" t="str">
        <f t="shared" ref="C152:C176" si="7">A152&amp;" "&amp;B152&amp;" "&amp;J152&amp;" "&amp;E152&amp;" "&amp;H152</f>
        <v>Fehringer 2016 Breast All European both</v>
      </c>
      <c r="D152" t="s">
        <v>793</v>
      </c>
      <c r="E152" t="s">
        <v>249</v>
      </c>
      <c r="F152">
        <v>15748</v>
      </c>
      <c r="G152">
        <v>18084</v>
      </c>
      <c r="H152" t="s">
        <v>140</v>
      </c>
      <c r="I152" t="s">
        <v>139</v>
      </c>
      <c r="J152" t="s">
        <v>794</v>
      </c>
      <c r="K152" t="s">
        <v>393</v>
      </c>
    </row>
    <row r="153" spans="1:13">
      <c r="A153" t="s">
        <v>792</v>
      </c>
      <c r="B153" s="6">
        <v>2016</v>
      </c>
      <c r="C153" t="str">
        <f t="shared" si="7"/>
        <v>Fehringer 2016 Breast Er Negative European both</v>
      </c>
      <c r="D153" t="s">
        <v>793</v>
      </c>
      <c r="E153" t="s">
        <v>249</v>
      </c>
      <c r="F153">
        <v>4939</v>
      </c>
      <c r="G153">
        <v>13128</v>
      </c>
      <c r="H153" t="s">
        <v>140</v>
      </c>
      <c r="I153" t="s">
        <v>139</v>
      </c>
      <c r="J153" t="s">
        <v>795</v>
      </c>
      <c r="K153" t="s">
        <v>393</v>
      </c>
    </row>
    <row r="154" spans="1:13">
      <c r="A154" t="s">
        <v>792</v>
      </c>
      <c r="B154" s="6">
        <v>2016</v>
      </c>
      <c r="C154" t="str">
        <f t="shared" si="7"/>
        <v>Fehringer 2016 Ovarian All European both</v>
      </c>
      <c r="D154" t="s">
        <v>793</v>
      </c>
      <c r="E154" t="s">
        <v>249</v>
      </c>
      <c r="F154">
        <v>5100</v>
      </c>
      <c r="G154">
        <v>4831</v>
      </c>
      <c r="H154" t="s">
        <v>140</v>
      </c>
      <c r="I154" t="s">
        <v>139</v>
      </c>
      <c r="J154" t="s">
        <v>796</v>
      </c>
      <c r="K154" t="s">
        <v>393</v>
      </c>
    </row>
    <row r="155" spans="1:13">
      <c r="A155" t="s">
        <v>792</v>
      </c>
      <c r="B155" s="6">
        <v>2016</v>
      </c>
      <c r="C155" t="str">
        <f t="shared" si="7"/>
        <v>Fehringer 2016 Ovarian Clear cell European both</v>
      </c>
      <c r="D155" t="s">
        <v>793</v>
      </c>
      <c r="E155" t="s">
        <v>249</v>
      </c>
      <c r="F155">
        <v>12160</v>
      </c>
      <c r="G155">
        <v>16838</v>
      </c>
      <c r="H155" t="s">
        <v>140</v>
      </c>
      <c r="I155" t="s">
        <v>139</v>
      </c>
      <c r="J155" t="s">
        <v>797</v>
      </c>
      <c r="K155" t="s">
        <v>393</v>
      </c>
    </row>
    <row r="156" spans="1:13">
      <c r="A156" t="s">
        <v>792</v>
      </c>
      <c r="B156" s="6">
        <v>2016</v>
      </c>
      <c r="C156" t="str">
        <f t="shared" si="7"/>
        <v>Fehringer 2016 Ovarian Endometrioid European both</v>
      </c>
      <c r="D156" t="s">
        <v>793</v>
      </c>
      <c r="E156" t="s">
        <v>249</v>
      </c>
      <c r="F156">
        <v>3718</v>
      </c>
      <c r="G156">
        <v>15871</v>
      </c>
      <c r="H156" t="s">
        <v>140</v>
      </c>
      <c r="I156" t="s">
        <v>139</v>
      </c>
      <c r="J156" t="s">
        <v>798</v>
      </c>
      <c r="K156" t="s">
        <v>393</v>
      </c>
    </row>
    <row r="157" spans="1:13">
      <c r="A157" t="s">
        <v>792</v>
      </c>
      <c r="B157" s="6">
        <v>2016</v>
      </c>
      <c r="C157" t="str">
        <f t="shared" si="7"/>
        <v>Fehringer 2016 Ovarian Serous European both</v>
      </c>
      <c r="D157" t="s">
        <v>793</v>
      </c>
      <c r="E157" t="s">
        <v>249</v>
      </c>
      <c r="F157">
        <v>3422</v>
      </c>
      <c r="G157">
        <v>16015</v>
      </c>
      <c r="H157" t="s">
        <v>140</v>
      </c>
      <c r="I157" t="s">
        <v>139</v>
      </c>
      <c r="J157" t="s">
        <v>799</v>
      </c>
      <c r="K157" t="s">
        <v>393</v>
      </c>
    </row>
    <row r="158" spans="1:13">
      <c r="A158" t="s">
        <v>792</v>
      </c>
      <c r="B158" s="6">
        <v>2016</v>
      </c>
      <c r="C158" t="str">
        <f t="shared" si="7"/>
        <v>Fehringer 2016 Prostate All European both</v>
      </c>
      <c r="D158" t="s">
        <v>793</v>
      </c>
      <c r="E158" t="s">
        <v>249</v>
      </c>
      <c r="F158">
        <v>4369</v>
      </c>
      <c r="G158">
        <v>9123</v>
      </c>
      <c r="H158" t="s">
        <v>140</v>
      </c>
      <c r="I158" t="s">
        <v>139</v>
      </c>
      <c r="J158" t="s">
        <v>800</v>
      </c>
      <c r="K158" t="s">
        <v>393</v>
      </c>
    </row>
    <row r="159" spans="1:13">
      <c r="A159" t="s">
        <v>792</v>
      </c>
      <c r="B159" s="6">
        <v>2016</v>
      </c>
      <c r="C159" t="str">
        <f t="shared" si="7"/>
        <v>Fehringer 2016 Prostate Aggressive European both</v>
      </c>
      <c r="D159" t="s">
        <v>793</v>
      </c>
      <c r="E159" t="s">
        <v>249</v>
      </c>
      <c r="F159">
        <v>356</v>
      </c>
      <c r="G159">
        <v>9123</v>
      </c>
      <c r="H159" t="s">
        <v>140</v>
      </c>
      <c r="I159" t="s">
        <v>139</v>
      </c>
      <c r="J159" t="s">
        <v>801</v>
      </c>
      <c r="K159" t="s">
        <v>393</v>
      </c>
    </row>
    <row r="160" spans="1:13">
      <c r="A160" t="s">
        <v>792</v>
      </c>
      <c r="B160" s="6">
        <v>2016</v>
      </c>
      <c r="C160" t="str">
        <f t="shared" si="7"/>
        <v>Fehringer 2016 Lung All European both</v>
      </c>
      <c r="D160" t="s">
        <v>793</v>
      </c>
      <c r="E160" t="s">
        <v>249</v>
      </c>
      <c r="F160">
        <v>715</v>
      </c>
      <c r="G160">
        <v>9123</v>
      </c>
      <c r="H160" t="s">
        <v>140</v>
      </c>
      <c r="I160" t="s">
        <v>139</v>
      </c>
      <c r="J160" t="s">
        <v>802</v>
      </c>
      <c r="K160" t="s">
        <v>393</v>
      </c>
    </row>
    <row r="161" spans="1:12">
      <c r="A161" t="s">
        <v>792</v>
      </c>
      <c r="B161" s="6">
        <v>2016</v>
      </c>
      <c r="C161" t="str">
        <f t="shared" si="7"/>
        <v>Fehringer 2016 Lung Adenocarcinoma European both</v>
      </c>
      <c r="D161" t="s">
        <v>793</v>
      </c>
      <c r="E161" t="s">
        <v>249</v>
      </c>
      <c r="F161">
        <v>2556</v>
      </c>
      <c r="G161">
        <v>9123</v>
      </c>
      <c r="H161" t="s">
        <v>140</v>
      </c>
      <c r="I161" t="s">
        <v>139</v>
      </c>
      <c r="J161" t="s">
        <v>803</v>
      </c>
      <c r="K161" t="s">
        <v>393</v>
      </c>
    </row>
    <row r="162" spans="1:12">
      <c r="A162" t="s">
        <v>792</v>
      </c>
      <c r="B162" s="6">
        <v>2016</v>
      </c>
      <c r="C162" t="str">
        <f t="shared" si="7"/>
        <v>Fehringer 2016 Lung Squamous European both</v>
      </c>
      <c r="D162" t="s">
        <v>793</v>
      </c>
      <c r="E162" t="s">
        <v>249</v>
      </c>
      <c r="F162">
        <v>14160</v>
      </c>
      <c r="G162">
        <v>12724</v>
      </c>
      <c r="H162" t="s">
        <v>140</v>
      </c>
      <c r="I162" t="s">
        <v>139</v>
      </c>
      <c r="J162" t="s">
        <v>804</v>
      </c>
      <c r="K162" t="s">
        <v>393</v>
      </c>
    </row>
    <row r="163" spans="1:12">
      <c r="A163" t="s">
        <v>792</v>
      </c>
      <c r="B163" s="6">
        <v>2016</v>
      </c>
      <c r="C163" t="str">
        <f t="shared" si="7"/>
        <v>Fehringer 2016 Colorectal All European both</v>
      </c>
      <c r="D163" t="s">
        <v>793</v>
      </c>
      <c r="E163" t="s">
        <v>249</v>
      </c>
      <c r="F163">
        <v>4450</v>
      </c>
      <c r="G163">
        <v>12724</v>
      </c>
      <c r="H163" t="s">
        <v>140</v>
      </c>
      <c r="I163" t="s">
        <v>139</v>
      </c>
      <c r="J163" t="s">
        <v>805</v>
      </c>
      <c r="K163" t="s">
        <v>393</v>
      </c>
    </row>
    <row r="164" spans="1:12">
      <c r="A164" t="s">
        <v>450</v>
      </c>
      <c r="B164" s="6">
        <v>2014</v>
      </c>
      <c r="C164" t="str">
        <f t="shared" si="7"/>
        <v xml:space="preserve">Prokopenko 2014 Fasting insulin European both </v>
      </c>
      <c r="D164" t="s">
        <v>318</v>
      </c>
      <c r="E164" t="s">
        <v>249</v>
      </c>
      <c r="F164" s="41">
        <v>26037</v>
      </c>
      <c r="G164" t="s">
        <v>10</v>
      </c>
      <c r="H164" t="s">
        <v>295</v>
      </c>
      <c r="I164">
        <v>49.59</v>
      </c>
      <c r="J164" t="s">
        <v>806</v>
      </c>
      <c r="L164" s="7" t="s">
        <v>453</v>
      </c>
    </row>
    <row r="165" spans="1:12">
      <c r="A165" t="s">
        <v>450</v>
      </c>
      <c r="B165" s="6">
        <v>2014</v>
      </c>
      <c r="C165" t="str">
        <f t="shared" si="7"/>
        <v xml:space="preserve">Prokopenko 2014 Fasting glucose European both </v>
      </c>
      <c r="D165" t="s">
        <v>318</v>
      </c>
      <c r="E165" t="s">
        <v>249</v>
      </c>
      <c r="F165" s="41">
        <v>26037</v>
      </c>
      <c r="G165" t="s">
        <v>10</v>
      </c>
      <c r="H165" t="s">
        <v>295</v>
      </c>
      <c r="I165">
        <v>49.59</v>
      </c>
      <c r="J165" t="s">
        <v>807</v>
      </c>
      <c r="L165" s="7" t="s">
        <v>453</v>
      </c>
    </row>
    <row r="166" spans="1:12">
      <c r="A166" t="s">
        <v>450</v>
      </c>
      <c r="B166" s="6">
        <v>2014</v>
      </c>
      <c r="C166" t="str">
        <f t="shared" si="7"/>
        <v xml:space="preserve">Prokopenko 2014 Two hour gulcose European both </v>
      </c>
      <c r="D166" t="s">
        <v>318</v>
      </c>
      <c r="E166" t="s">
        <v>249</v>
      </c>
      <c r="F166" s="41">
        <v>26037</v>
      </c>
      <c r="G166" t="s">
        <v>10</v>
      </c>
      <c r="H166" t="s">
        <v>295</v>
      </c>
      <c r="I166">
        <v>49.59</v>
      </c>
      <c r="J166" t="s">
        <v>808</v>
      </c>
      <c r="L166" s="7" t="s">
        <v>453</v>
      </c>
    </row>
    <row r="167" spans="1:12">
      <c r="A167" t="s">
        <v>450</v>
      </c>
      <c r="B167" s="6">
        <v>2014</v>
      </c>
      <c r="C167" t="str">
        <f t="shared" si="7"/>
        <v xml:space="preserve">Prokopenko 2014 HbA1c European both </v>
      </c>
      <c r="D167" t="s">
        <v>318</v>
      </c>
      <c r="E167" t="s">
        <v>249</v>
      </c>
      <c r="F167" s="41">
        <v>26037</v>
      </c>
      <c r="G167" t="s">
        <v>10</v>
      </c>
      <c r="H167" t="s">
        <v>295</v>
      </c>
      <c r="I167">
        <v>49.59</v>
      </c>
      <c r="J167" t="s">
        <v>809</v>
      </c>
      <c r="L167" s="7" t="s">
        <v>453</v>
      </c>
    </row>
    <row r="168" spans="1:12">
      <c r="A168" t="s">
        <v>124</v>
      </c>
      <c r="B168" s="6">
        <v>2015</v>
      </c>
      <c r="C168" t="str">
        <f t="shared" si="7"/>
        <v>Locke 2015 All outcomes European both</v>
      </c>
      <c r="D168" t="s">
        <v>125</v>
      </c>
      <c r="E168" t="s">
        <v>249</v>
      </c>
      <c r="F168">
        <v>322154</v>
      </c>
      <c r="H168" t="s">
        <v>140</v>
      </c>
      <c r="I168"/>
      <c r="J168" t="s">
        <v>810</v>
      </c>
    </row>
    <row r="169" spans="1:12">
      <c r="A169" t="s">
        <v>811</v>
      </c>
      <c r="B169" s="6">
        <v>2016</v>
      </c>
      <c r="C169" t="str">
        <f t="shared" si="7"/>
        <v>Pattaro 2016 eGFRcrea-DM   European? both</v>
      </c>
      <c r="D169" t="s">
        <v>812</v>
      </c>
      <c r="E169" t="s">
        <v>813</v>
      </c>
      <c r="F169" s="41">
        <v>133413</v>
      </c>
      <c r="H169" t="s">
        <v>140</v>
      </c>
      <c r="I169" t="s">
        <v>139</v>
      </c>
      <c r="J169" t="s">
        <v>814</v>
      </c>
      <c r="K169" t="s">
        <v>815</v>
      </c>
      <c r="L169" t="s">
        <v>816</v>
      </c>
    </row>
    <row r="170" spans="1:12">
      <c r="A170" t="s">
        <v>811</v>
      </c>
      <c r="B170" s="6">
        <v>2016</v>
      </c>
      <c r="C170" t="str">
        <f t="shared" si="7"/>
        <v>Pattaro 2016 eGFRcrea   European? both</v>
      </c>
      <c r="D170" t="s">
        <v>812</v>
      </c>
      <c r="E170" t="s">
        <v>813</v>
      </c>
      <c r="F170" s="41">
        <v>133413</v>
      </c>
      <c r="H170" t="s">
        <v>140</v>
      </c>
      <c r="I170" t="s">
        <v>139</v>
      </c>
      <c r="J170" t="s">
        <v>817</v>
      </c>
      <c r="K170" t="s">
        <v>818</v>
      </c>
      <c r="L170" t="s">
        <v>819</v>
      </c>
    </row>
    <row r="171" spans="1:12">
      <c r="A171" t="s">
        <v>811</v>
      </c>
      <c r="B171" s="6">
        <v>2016</v>
      </c>
      <c r="C171" t="str">
        <f t="shared" si="7"/>
        <v>Pattaro 2016 eGFRcys   European? both</v>
      </c>
      <c r="D171" t="s">
        <v>812</v>
      </c>
      <c r="E171" t="s">
        <v>813</v>
      </c>
      <c r="F171" s="41">
        <v>133413</v>
      </c>
      <c r="H171" t="s">
        <v>140</v>
      </c>
      <c r="I171" t="s">
        <v>139</v>
      </c>
      <c r="J171" t="s">
        <v>820</v>
      </c>
      <c r="K171" t="s">
        <v>821</v>
      </c>
      <c r="L171" t="s">
        <v>822</v>
      </c>
    </row>
    <row r="172" spans="1:12">
      <c r="A172" t="s">
        <v>811</v>
      </c>
      <c r="B172" s="6">
        <v>2016</v>
      </c>
      <c r="C172" t="str">
        <f t="shared" si="7"/>
        <v>Pattaro 2016 CKD European? both</v>
      </c>
      <c r="D172" t="s">
        <v>812</v>
      </c>
      <c r="E172" t="s">
        <v>813</v>
      </c>
      <c r="F172" s="41">
        <v>12385</v>
      </c>
      <c r="G172">
        <v>104780</v>
      </c>
      <c r="H172" t="s">
        <v>140</v>
      </c>
      <c r="I172" t="s">
        <v>139</v>
      </c>
      <c r="J172" t="s">
        <v>823</v>
      </c>
      <c r="K172" t="s">
        <v>824</v>
      </c>
      <c r="L172" s="7" t="s">
        <v>822</v>
      </c>
    </row>
    <row r="173" spans="1:12">
      <c r="A173" t="s">
        <v>825</v>
      </c>
      <c r="B173" s="6">
        <v>2014</v>
      </c>
      <c r="C173" t="str">
        <f t="shared" si="7"/>
        <v>Mahajan 2014 T2D Trans-ethnic both</v>
      </c>
      <c r="D173" t="s">
        <v>719</v>
      </c>
      <c r="E173" t="s">
        <v>826</v>
      </c>
      <c r="F173" s="41">
        <v>26488</v>
      </c>
      <c r="G173" s="40">
        <v>83964</v>
      </c>
      <c r="H173" t="s">
        <v>140</v>
      </c>
      <c r="I173" t="s">
        <v>139</v>
      </c>
      <c r="J173" t="s">
        <v>720</v>
      </c>
      <c r="K173" t="s">
        <v>649</v>
      </c>
      <c r="L173" s="7" t="s">
        <v>827</v>
      </c>
    </row>
    <row r="174" spans="1:12">
      <c r="A174" t="s">
        <v>828</v>
      </c>
      <c r="B174" s="6">
        <v>2010</v>
      </c>
      <c r="C174" t="str">
        <f t="shared" si="7"/>
        <v>Inouye 2010 137 Metabolites European both</v>
      </c>
      <c r="D174" t="s">
        <v>829</v>
      </c>
      <c r="E174" t="s">
        <v>249</v>
      </c>
      <c r="F174" s="41">
        <v>520</v>
      </c>
      <c r="H174" t="s">
        <v>140</v>
      </c>
      <c r="I174" t="s">
        <v>139</v>
      </c>
      <c r="J174" t="s">
        <v>830</v>
      </c>
      <c r="K174" t="s">
        <v>831</v>
      </c>
      <c r="L174" s="7" t="s">
        <v>832</v>
      </c>
    </row>
    <row r="175" spans="1:12">
      <c r="A175" t="s">
        <v>455</v>
      </c>
      <c r="B175" s="6">
        <v>2015</v>
      </c>
      <c r="C175" t="str">
        <f t="shared" si="7"/>
        <v>Nikpay 2015 CAD All ancestry both</v>
      </c>
      <c r="D175" t="s">
        <v>833</v>
      </c>
      <c r="E175" t="s">
        <v>332</v>
      </c>
      <c r="F175" s="41">
        <v>60801</v>
      </c>
      <c r="G175">
        <v>123504</v>
      </c>
      <c r="H175" t="s">
        <v>140</v>
      </c>
      <c r="I175" t="s">
        <v>139</v>
      </c>
      <c r="J175" t="s">
        <v>392</v>
      </c>
      <c r="K175" t="s">
        <v>528</v>
      </c>
      <c r="L175" t="s">
        <v>834</v>
      </c>
    </row>
    <row r="176" spans="1:12" ht="19">
      <c r="A176" t="s">
        <v>835</v>
      </c>
      <c r="B176" s="6">
        <v>2016</v>
      </c>
      <c r="C176" t="str">
        <f t="shared" si="7"/>
        <v xml:space="preserve">Mitchell  2016 multiple myeloma  European  both </v>
      </c>
      <c r="E176" t="s">
        <v>273</v>
      </c>
      <c r="F176" s="235" t="s">
        <v>836</v>
      </c>
      <c r="G176" s="236">
        <v>239188</v>
      </c>
      <c r="H176" t="s">
        <v>295</v>
      </c>
      <c r="I176" s="32" t="s">
        <v>139</v>
      </c>
      <c r="J176" t="s">
        <v>837</v>
      </c>
      <c r="L176" s="7" t="s">
        <v>838</v>
      </c>
    </row>
    <row r="177" spans="1:16384">
      <c r="A177" s="256" t="s">
        <v>5493</v>
      </c>
      <c r="B177" s="257">
        <v>2017</v>
      </c>
      <c r="C177" s="258" t="str">
        <f>A177&amp;" "&amp;B177&amp;" "&amp;J177&amp;" "&amp;E177&amp;" "&amp;H177</f>
        <v>Benyamin 2017 Amyotrophic lateral sclerosis Chinese both</v>
      </c>
      <c r="D177" s="258"/>
      <c r="E177" s="258" t="s">
        <v>2956</v>
      </c>
      <c r="F177" s="259">
        <v>1234</v>
      </c>
      <c r="G177" s="258">
        <v>2850</v>
      </c>
      <c r="H177" s="258" t="s">
        <v>140</v>
      </c>
      <c r="I177" s="258"/>
      <c r="J177" s="258" t="s">
        <v>5330</v>
      </c>
      <c r="K177" s="258" t="s">
        <v>5330</v>
      </c>
      <c r="L177" s="260" t="s">
        <v>5494</v>
      </c>
      <c r="M177" s="258"/>
      <c r="N177" s="258"/>
      <c r="O177" s="258"/>
      <c r="P177" s="258"/>
      <c r="Q177" s="258"/>
      <c r="R177" s="258"/>
      <c r="S177" s="258"/>
      <c r="T177" s="258"/>
      <c r="U177" s="258"/>
      <c r="V177" s="258"/>
      <c r="W177" s="258"/>
      <c r="X177" s="258"/>
      <c r="Y177" s="258"/>
      <c r="Z177" s="258"/>
      <c r="AA177" s="258"/>
      <c r="AB177" s="258"/>
      <c r="AC177" s="258"/>
      <c r="AD177" s="258"/>
      <c r="AE177" s="258"/>
      <c r="AF177" s="258"/>
      <c r="AG177" s="258"/>
      <c r="AH177" s="258"/>
      <c r="AI177" s="258"/>
      <c r="AJ177" s="258"/>
      <c r="AK177" s="258"/>
      <c r="AL177" s="258"/>
      <c r="AM177" s="258"/>
      <c r="AN177" s="258"/>
      <c r="AO177" s="258"/>
      <c r="AP177" s="258"/>
      <c r="AQ177" s="258"/>
      <c r="AR177" s="258"/>
      <c r="AS177" s="258"/>
      <c r="AT177" s="258"/>
      <c r="AU177" s="258"/>
      <c r="AV177" s="258"/>
      <c r="AW177" s="258"/>
      <c r="AX177" s="258"/>
      <c r="AY177" s="258"/>
      <c r="AZ177" s="258"/>
      <c r="BA177" s="258"/>
      <c r="BB177" s="258"/>
      <c r="BC177" s="258"/>
      <c r="BD177" s="258"/>
      <c r="BE177" s="258"/>
      <c r="BF177" s="258"/>
      <c r="BG177" s="258"/>
      <c r="BH177" s="258"/>
      <c r="BI177" s="258"/>
      <c r="BJ177" s="258"/>
      <c r="BK177" s="258"/>
      <c r="BL177" s="258"/>
      <c r="BM177" s="258"/>
      <c r="BN177" s="258"/>
      <c r="BO177" s="258"/>
      <c r="BP177" s="258"/>
      <c r="BQ177" s="258"/>
      <c r="BR177" s="258"/>
      <c r="BS177" s="258"/>
      <c r="BT177" s="258"/>
      <c r="BU177" s="258"/>
      <c r="BV177" s="258"/>
      <c r="BW177" s="258"/>
      <c r="BX177" s="258"/>
      <c r="BY177" s="258"/>
      <c r="BZ177" s="258"/>
      <c r="CA177" s="258"/>
      <c r="CB177" s="258"/>
      <c r="CC177" s="258"/>
      <c r="CD177" s="258"/>
      <c r="CE177" s="258"/>
      <c r="CF177" s="258"/>
      <c r="CG177" s="258"/>
      <c r="CH177" s="258"/>
      <c r="CI177" s="258"/>
      <c r="CJ177" s="258"/>
      <c r="CK177" s="258"/>
      <c r="CL177" s="258"/>
      <c r="CM177" s="258"/>
      <c r="CN177" s="258"/>
      <c r="CO177" s="258"/>
      <c r="CP177" s="258"/>
      <c r="CQ177" s="258"/>
      <c r="CR177" s="258"/>
      <c r="CS177" s="258"/>
      <c r="CT177" s="258"/>
      <c r="CU177" s="258"/>
      <c r="CV177" s="258"/>
      <c r="CW177" s="258"/>
      <c r="CX177" s="258"/>
      <c r="CY177" s="258"/>
      <c r="CZ177" s="258"/>
      <c r="DA177" s="258"/>
      <c r="DB177" s="258"/>
      <c r="DC177" s="258"/>
      <c r="DD177" s="258"/>
      <c r="DE177" s="258"/>
      <c r="DF177" s="258"/>
      <c r="DG177" s="258"/>
      <c r="DH177" s="258"/>
      <c r="DI177" s="258"/>
      <c r="DJ177" s="258"/>
      <c r="DK177" s="258"/>
      <c r="DL177" s="258"/>
      <c r="DM177" s="258"/>
      <c r="DN177" s="258"/>
      <c r="DO177" s="258"/>
      <c r="DP177" s="258"/>
      <c r="DQ177" s="258"/>
      <c r="DR177" s="258"/>
      <c r="DS177" s="258"/>
      <c r="DT177" s="258"/>
      <c r="DU177" s="258"/>
      <c r="DV177" s="258"/>
      <c r="DW177" s="258"/>
      <c r="DX177" s="258"/>
      <c r="DY177" s="258"/>
      <c r="DZ177" s="258"/>
      <c r="EA177" s="258"/>
      <c r="EB177" s="258"/>
      <c r="EC177" s="258"/>
      <c r="ED177" s="258"/>
      <c r="EE177" s="258"/>
      <c r="EF177" s="258"/>
      <c r="EG177" s="258"/>
      <c r="EH177" s="258"/>
      <c r="EI177" s="258"/>
      <c r="EJ177" s="258"/>
      <c r="EK177" s="258"/>
      <c r="EL177" s="258"/>
      <c r="EM177" s="258"/>
      <c r="EN177" s="258"/>
      <c r="EO177" s="258"/>
      <c r="EP177" s="258"/>
      <c r="EQ177" s="258"/>
      <c r="ER177" s="258"/>
      <c r="ES177" s="258"/>
      <c r="ET177" s="258"/>
      <c r="EU177" s="258"/>
      <c r="EV177" s="258"/>
      <c r="EW177" s="258"/>
      <c r="EX177" s="258"/>
      <c r="EY177" s="258"/>
      <c r="EZ177" s="258"/>
      <c r="FA177" s="258"/>
      <c r="FB177" s="258"/>
      <c r="FC177" s="258"/>
      <c r="FD177" s="258"/>
      <c r="FE177" s="258"/>
      <c r="FF177" s="258"/>
      <c r="FG177" s="258"/>
      <c r="FH177" s="258"/>
      <c r="FI177" s="258"/>
      <c r="FJ177" s="258"/>
      <c r="FK177" s="258"/>
      <c r="FL177" s="258"/>
      <c r="FM177" s="258"/>
      <c r="FN177" s="258"/>
      <c r="FO177" s="258"/>
      <c r="FP177" s="258"/>
      <c r="FQ177" s="258"/>
      <c r="FR177" s="258"/>
      <c r="FS177" s="258"/>
      <c r="FT177" s="258"/>
      <c r="FU177" s="258"/>
      <c r="FV177" s="258"/>
      <c r="FW177" s="258"/>
      <c r="FX177" s="258"/>
      <c r="FY177" s="258"/>
      <c r="FZ177" s="258"/>
      <c r="GA177" s="258"/>
      <c r="GB177" s="258"/>
      <c r="GC177" s="258"/>
      <c r="GD177" s="258"/>
      <c r="GE177" s="258"/>
      <c r="GF177" s="258"/>
      <c r="GG177" s="258"/>
      <c r="GH177" s="258"/>
      <c r="GI177" s="258"/>
      <c r="GJ177" s="258"/>
      <c r="GK177" s="258"/>
      <c r="GL177" s="258"/>
      <c r="GM177" s="258"/>
      <c r="GN177" s="258"/>
      <c r="GO177" s="258"/>
      <c r="GP177" s="258"/>
      <c r="GQ177" s="258"/>
      <c r="GR177" s="258"/>
      <c r="GS177" s="258"/>
      <c r="GT177" s="258"/>
      <c r="GU177" s="258"/>
      <c r="GV177" s="258"/>
      <c r="GW177" s="258"/>
      <c r="GX177" s="258"/>
      <c r="GY177" s="258"/>
      <c r="GZ177" s="258"/>
      <c r="HA177" s="258"/>
      <c r="HB177" s="258"/>
      <c r="HC177" s="258"/>
      <c r="HD177" s="258"/>
      <c r="HE177" s="258"/>
      <c r="HF177" s="258"/>
      <c r="HG177" s="258"/>
      <c r="HH177" s="258"/>
      <c r="HI177" s="258"/>
      <c r="HJ177" s="258"/>
      <c r="HK177" s="258"/>
      <c r="HL177" s="258"/>
      <c r="HM177" s="258"/>
      <c r="HN177" s="258"/>
      <c r="HO177" s="258"/>
      <c r="HP177" s="258"/>
      <c r="HQ177" s="258"/>
      <c r="HR177" s="258"/>
      <c r="HS177" s="258"/>
      <c r="HT177" s="258"/>
      <c r="HU177" s="258"/>
      <c r="HV177" s="258"/>
      <c r="HW177" s="258"/>
      <c r="HX177" s="258"/>
      <c r="HY177" s="258"/>
      <c r="HZ177" s="258"/>
      <c r="IA177" s="258"/>
      <c r="IB177" s="258"/>
      <c r="IC177" s="258"/>
      <c r="ID177" s="258"/>
      <c r="IE177" s="258"/>
      <c r="IF177" s="258"/>
      <c r="IG177" s="258"/>
      <c r="IH177" s="258"/>
      <c r="II177" s="258"/>
      <c r="IJ177" s="258"/>
      <c r="IK177" s="258"/>
      <c r="IL177" s="258"/>
      <c r="IM177" s="258"/>
      <c r="IN177" s="258"/>
      <c r="IO177" s="258"/>
      <c r="IP177" s="258"/>
      <c r="IQ177" s="258"/>
      <c r="IR177" s="258"/>
      <c r="IS177" s="258"/>
      <c r="IT177" s="258"/>
      <c r="IU177" s="258"/>
      <c r="IV177" s="258"/>
      <c r="IW177" s="258"/>
      <c r="IX177" s="258"/>
      <c r="IY177" s="258"/>
      <c r="IZ177" s="258"/>
      <c r="JA177" s="258"/>
      <c r="JB177" s="258"/>
      <c r="JC177" s="258"/>
      <c r="JD177" s="258"/>
      <c r="JE177" s="258"/>
      <c r="JF177" s="258"/>
      <c r="JG177" s="258"/>
      <c r="JH177" s="258"/>
      <c r="JI177" s="258"/>
      <c r="JJ177" s="258"/>
      <c r="JK177" s="258"/>
      <c r="JL177" s="258"/>
      <c r="JM177" s="258"/>
      <c r="JN177" s="258"/>
      <c r="JO177" s="258"/>
      <c r="JP177" s="258"/>
      <c r="JQ177" s="258"/>
      <c r="JR177" s="258"/>
      <c r="JS177" s="258"/>
      <c r="JT177" s="258"/>
      <c r="JU177" s="258"/>
      <c r="JV177" s="258"/>
      <c r="JW177" s="258"/>
      <c r="JX177" s="258"/>
      <c r="JY177" s="258"/>
      <c r="JZ177" s="258"/>
      <c r="KA177" s="258"/>
      <c r="KB177" s="258"/>
      <c r="KC177" s="258"/>
      <c r="KD177" s="258"/>
      <c r="KE177" s="258"/>
      <c r="KF177" s="258"/>
      <c r="KG177" s="258"/>
      <c r="KH177" s="258"/>
      <c r="KI177" s="258"/>
      <c r="KJ177" s="258"/>
      <c r="KK177" s="258"/>
      <c r="KL177" s="258"/>
      <c r="KM177" s="258"/>
      <c r="KN177" s="258"/>
      <c r="KO177" s="258"/>
      <c r="KP177" s="258"/>
      <c r="KQ177" s="258"/>
      <c r="KR177" s="258"/>
      <c r="KS177" s="258"/>
      <c r="KT177" s="258"/>
      <c r="KU177" s="258"/>
      <c r="KV177" s="258"/>
      <c r="KW177" s="258"/>
      <c r="KX177" s="258"/>
      <c r="KY177" s="258"/>
      <c r="KZ177" s="258"/>
      <c r="LA177" s="258"/>
      <c r="LB177" s="258"/>
      <c r="LC177" s="258"/>
      <c r="LD177" s="258"/>
      <c r="LE177" s="258"/>
      <c r="LF177" s="258"/>
      <c r="LG177" s="258"/>
      <c r="LH177" s="258"/>
      <c r="LI177" s="258"/>
      <c r="LJ177" s="258"/>
      <c r="LK177" s="258"/>
      <c r="LL177" s="258"/>
      <c r="LM177" s="258"/>
      <c r="LN177" s="258"/>
      <c r="LO177" s="258"/>
      <c r="LP177" s="258"/>
      <c r="LQ177" s="258"/>
      <c r="LR177" s="258"/>
      <c r="LS177" s="258"/>
      <c r="LT177" s="258"/>
      <c r="LU177" s="258"/>
      <c r="LV177" s="258"/>
      <c r="LW177" s="258"/>
      <c r="LX177" s="258"/>
      <c r="LY177" s="258"/>
      <c r="LZ177" s="258"/>
      <c r="MA177" s="258"/>
      <c r="MB177" s="258"/>
      <c r="MC177" s="258"/>
      <c r="MD177" s="258"/>
      <c r="ME177" s="258"/>
      <c r="MF177" s="258"/>
      <c r="MG177" s="258"/>
      <c r="MH177" s="258"/>
      <c r="MI177" s="258"/>
      <c r="MJ177" s="258"/>
      <c r="MK177" s="258"/>
      <c r="ML177" s="258"/>
      <c r="MM177" s="258"/>
      <c r="MN177" s="258"/>
      <c r="MO177" s="258"/>
      <c r="MP177" s="258"/>
      <c r="MQ177" s="258"/>
      <c r="MR177" s="258"/>
      <c r="MS177" s="258"/>
      <c r="MT177" s="258"/>
      <c r="MU177" s="258"/>
      <c r="MV177" s="258"/>
      <c r="MW177" s="258"/>
      <c r="MX177" s="258"/>
      <c r="MY177" s="258"/>
      <c r="MZ177" s="258"/>
      <c r="NA177" s="258"/>
      <c r="NB177" s="258"/>
      <c r="NC177" s="258"/>
      <c r="ND177" s="258"/>
      <c r="NE177" s="258"/>
      <c r="NF177" s="258"/>
      <c r="NG177" s="258"/>
      <c r="NH177" s="258"/>
      <c r="NI177" s="258"/>
      <c r="NJ177" s="258"/>
      <c r="NK177" s="258"/>
      <c r="NL177" s="258"/>
      <c r="NM177" s="258"/>
      <c r="NN177" s="258"/>
      <c r="NO177" s="258"/>
      <c r="NP177" s="258"/>
      <c r="NQ177" s="258"/>
      <c r="NR177" s="258"/>
      <c r="NS177" s="258"/>
      <c r="NT177" s="258"/>
      <c r="NU177" s="258"/>
      <c r="NV177" s="258"/>
      <c r="NW177" s="258"/>
      <c r="NX177" s="258"/>
      <c r="NY177" s="258"/>
      <c r="NZ177" s="258"/>
      <c r="OA177" s="258"/>
      <c r="OB177" s="258"/>
      <c r="OC177" s="258"/>
      <c r="OD177" s="258"/>
      <c r="OE177" s="258"/>
      <c r="OF177" s="258"/>
      <c r="OG177" s="258"/>
      <c r="OH177" s="258"/>
      <c r="OI177" s="258"/>
      <c r="OJ177" s="258"/>
      <c r="OK177" s="258"/>
      <c r="OL177" s="258"/>
      <c r="OM177" s="258"/>
      <c r="ON177" s="258"/>
      <c r="OO177" s="258"/>
      <c r="OP177" s="258"/>
      <c r="OQ177" s="258"/>
      <c r="OR177" s="258"/>
      <c r="OS177" s="258"/>
      <c r="OT177" s="258"/>
      <c r="OU177" s="258"/>
      <c r="OV177" s="258"/>
      <c r="OW177" s="258"/>
      <c r="OX177" s="258"/>
      <c r="OY177" s="258"/>
      <c r="OZ177" s="258"/>
      <c r="PA177" s="258"/>
      <c r="PB177" s="258"/>
      <c r="PC177" s="258"/>
      <c r="PD177" s="258"/>
      <c r="PE177" s="258"/>
      <c r="PF177" s="258"/>
      <c r="PG177" s="258"/>
      <c r="PH177" s="258"/>
      <c r="PI177" s="258"/>
      <c r="PJ177" s="258"/>
      <c r="PK177" s="258"/>
      <c r="PL177" s="258"/>
      <c r="PM177" s="258"/>
      <c r="PN177" s="258"/>
      <c r="PO177" s="258"/>
      <c r="PP177" s="258"/>
      <c r="PQ177" s="258"/>
      <c r="PR177" s="258"/>
      <c r="PS177" s="258"/>
      <c r="PT177" s="258"/>
      <c r="PU177" s="258"/>
      <c r="PV177" s="258"/>
      <c r="PW177" s="258"/>
      <c r="PX177" s="258"/>
      <c r="PY177" s="258"/>
      <c r="PZ177" s="258"/>
      <c r="QA177" s="258"/>
      <c r="QB177" s="258"/>
      <c r="QC177" s="258"/>
      <c r="QD177" s="258"/>
      <c r="QE177" s="258"/>
      <c r="QF177" s="258"/>
      <c r="QG177" s="258"/>
      <c r="QH177" s="258"/>
      <c r="QI177" s="258"/>
      <c r="QJ177" s="258"/>
      <c r="QK177" s="258"/>
      <c r="QL177" s="258"/>
      <c r="QM177" s="258"/>
      <c r="QN177" s="258"/>
      <c r="QO177" s="258"/>
      <c r="QP177" s="258"/>
      <c r="QQ177" s="258"/>
      <c r="QR177" s="258"/>
      <c r="QS177" s="258"/>
      <c r="QT177" s="258"/>
      <c r="QU177" s="258"/>
      <c r="QV177" s="258"/>
      <c r="QW177" s="258"/>
      <c r="QX177" s="258"/>
      <c r="QY177" s="258"/>
      <c r="QZ177" s="258"/>
      <c r="RA177" s="258"/>
      <c r="RB177" s="258"/>
      <c r="RC177" s="258"/>
      <c r="RD177" s="258"/>
      <c r="RE177" s="258"/>
      <c r="RF177" s="258"/>
      <c r="RG177" s="258"/>
      <c r="RH177" s="258"/>
      <c r="RI177" s="258"/>
      <c r="RJ177" s="258"/>
      <c r="RK177" s="258"/>
      <c r="RL177" s="258"/>
      <c r="RM177" s="258"/>
      <c r="RN177" s="258"/>
      <c r="RO177" s="258"/>
      <c r="RP177" s="258"/>
      <c r="RQ177" s="258"/>
      <c r="RR177" s="258"/>
      <c r="RS177" s="258"/>
      <c r="RT177" s="258"/>
      <c r="RU177" s="258"/>
      <c r="RV177" s="258"/>
      <c r="RW177" s="258"/>
      <c r="RX177" s="258"/>
      <c r="RY177" s="258"/>
      <c r="RZ177" s="258"/>
      <c r="SA177" s="258"/>
      <c r="SB177" s="258"/>
      <c r="SC177" s="258"/>
      <c r="SD177" s="258"/>
      <c r="SE177" s="258"/>
      <c r="SF177" s="258"/>
      <c r="SG177" s="258"/>
      <c r="SH177" s="258"/>
      <c r="SI177" s="258"/>
      <c r="SJ177" s="258"/>
      <c r="SK177" s="258"/>
      <c r="SL177" s="258"/>
      <c r="SM177" s="258"/>
      <c r="SN177" s="258"/>
      <c r="SO177" s="258"/>
      <c r="SP177" s="258"/>
      <c r="SQ177" s="258"/>
      <c r="SR177" s="258"/>
      <c r="SS177" s="258"/>
      <c r="ST177" s="258"/>
      <c r="SU177" s="258"/>
      <c r="SV177" s="258"/>
      <c r="SW177" s="258"/>
      <c r="SX177" s="258"/>
      <c r="SY177" s="258"/>
      <c r="SZ177" s="258"/>
      <c r="TA177" s="258"/>
      <c r="TB177" s="258"/>
      <c r="TC177" s="258"/>
      <c r="TD177" s="258"/>
      <c r="TE177" s="258"/>
      <c r="TF177" s="258"/>
      <c r="TG177" s="258"/>
      <c r="TH177" s="258"/>
      <c r="TI177" s="258"/>
      <c r="TJ177" s="258"/>
      <c r="TK177" s="258"/>
      <c r="TL177" s="258"/>
      <c r="TM177" s="258"/>
      <c r="TN177" s="258"/>
      <c r="TO177" s="258"/>
      <c r="TP177" s="258"/>
      <c r="TQ177" s="258"/>
      <c r="TR177" s="258"/>
      <c r="TS177" s="258"/>
      <c r="TT177" s="258"/>
      <c r="TU177" s="258"/>
      <c r="TV177" s="258"/>
      <c r="TW177" s="258"/>
      <c r="TX177" s="258"/>
      <c r="TY177" s="258"/>
      <c r="TZ177" s="258"/>
      <c r="UA177" s="258"/>
      <c r="UB177" s="258"/>
      <c r="UC177" s="258"/>
      <c r="UD177" s="258"/>
      <c r="UE177" s="258"/>
      <c r="UF177" s="258"/>
      <c r="UG177" s="258"/>
      <c r="UH177" s="258"/>
      <c r="UI177" s="258"/>
      <c r="UJ177" s="258"/>
      <c r="UK177" s="258"/>
      <c r="UL177" s="258"/>
      <c r="UM177" s="258"/>
      <c r="UN177" s="258"/>
      <c r="UO177" s="258"/>
      <c r="UP177" s="258"/>
      <c r="UQ177" s="258"/>
      <c r="UR177" s="258"/>
      <c r="US177" s="258"/>
      <c r="UT177" s="258"/>
      <c r="UU177" s="258"/>
      <c r="UV177" s="258"/>
      <c r="UW177" s="258"/>
      <c r="UX177" s="258"/>
      <c r="UY177" s="258"/>
      <c r="UZ177" s="258"/>
      <c r="VA177" s="258"/>
      <c r="VB177" s="258"/>
      <c r="VC177" s="258"/>
      <c r="VD177" s="258"/>
      <c r="VE177" s="258"/>
      <c r="VF177" s="258"/>
      <c r="VG177" s="258"/>
      <c r="VH177" s="258"/>
      <c r="VI177" s="258"/>
      <c r="VJ177" s="258"/>
      <c r="VK177" s="258"/>
      <c r="VL177" s="258"/>
      <c r="VM177" s="258"/>
      <c r="VN177" s="258"/>
      <c r="VO177" s="258"/>
      <c r="VP177" s="258"/>
      <c r="VQ177" s="258"/>
      <c r="VR177" s="258"/>
      <c r="VS177" s="258"/>
      <c r="VT177" s="258"/>
      <c r="VU177" s="258"/>
      <c r="VV177" s="258"/>
      <c r="VW177" s="258"/>
      <c r="VX177" s="258"/>
      <c r="VY177" s="258"/>
      <c r="VZ177" s="258"/>
      <c r="WA177" s="258"/>
      <c r="WB177" s="258"/>
      <c r="WC177" s="258"/>
      <c r="WD177" s="258"/>
      <c r="WE177" s="258"/>
      <c r="WF177" s="258"/>
      <c r="WG177" s="258"/>
      <c r="WH177" s="258"/>
      <c r="WI177" s="258"/>
      <c r="WJ177" s="258"/>
      <c r="WK177" s="258"/>
      <c r="WL177" s="258"/>
      <c r="WM177" s="258"/>
      <c r="WN177" s="258"/>
      <c r="WO177" s="258"/>
      <c r="WP177" s="258"/>
      <c r="WQ177" s="258"/>
      <c r="WR177" s="258"/>
      <c r="WS177" s="258"/>
      <c r="WT177" s="258"/>
      <c r="WU177" s="258"/>
      <c r="WV177" s="258"/>
      <c r="WW177" s="258"/>
      <c r="WX177" s="258"/>
      <c r="WY177" s="258"/>
      <c r="WZ177" s="258"/>
      <c r="XA177" s="258"/>
      <c r="XB177" s="258"/>
      <c r="XC177" s="258"/>
      <c r="XD177" s="258"/>
      <c r="XE177" s="258"/>
      <c r="XF177" s="258"/>
      <c r="XG177" s="258"/>
      <c r="XH177" s="258"/>
      <c r="XI177" s="258"/>
      <c r="XJ177" s="258"/>
      <c r="XK177" s="258"/>
      <c r="XL177" s="258"/>
      <c r="XM177" s="258"/>
      <c r="XN177" s="258"/>
      <c r="XO177" s="258"/>
      <c r="XP177" s="258"/>
      <c r="XQ177" s="258"/>
      <c r="XR177" s="258"/>
      <c r="XS177" s="258"/>
      <c r="XT177" s="258"/>
      <c r="XU177" s="258"/>
      <c r="XV177" s="258"/>
      <c r="XW177" s="258"/>
      <c r="XX177" s="258"/>
      <c r="XY177" s="258"/>
      <c r="XZ177" s="258"/>
      <c r="YA177" s="258"/>
      <c r="YB177" s="258"/>
      <c r="YC177" s="258"/>
      <c r="YD177" s="258"/>
      <c r="YE177" s="258"/>
      <c r="YF177" s="258"/>
      <c r="YG177" s="258"/>
      <c r="YH177" s="258"/>
      <c r="YI177" s="258"/>
      <c r="YJ177" s="258"/>
      <c r="YK177" s="258"/>
      <c r="YL177" s="258"/>
      <c r="YM177" s="258"/>
      <c r="YN177" s="258"/>
      <c r="YO177" s="258"/>
      <c r="YP177" s="258"/>
      <c r="YQ177" s="258"/>
      <c r="YR177" s="258"/>
      <c r="YS177" s="258"/>
      <c r="YT177" s="258"/>
      <c r="YU177" s="258"/>
      <c r="YV177" s="258"/>
      <c r="YW177" s="258"/>
      <c r="YX177" s="258"/>
      <c r="YY177" s="258"/>
      <c r="YZ177" s="258"/>
      <c r="ZA177" s="258"/>
      <c r="ZB177" s="258"/>
      <c r="ZC177" s="258"/>
      <c r="ZD177" s="258"/>
      <c r="ZE177" s="258"/>
      <c r="ZF177" s="258"/>
      <c r="ZG177" s="258"/>
      <c r="ZH177" s="258"/>
      <c r="ZI177" s="258"/>
      <c r="ZJ177" s="258"/>
      <c r="ZK177" s="258"/>
      <c r="ZL177" s="258"/>
      <c r="ZM177" s="258"/>
      <c r="ZN177" s="258"/>
      <c r="ZO177" s="258"/>
      <c r="ZP177" s="258"/>
      <c r="ZQ177" s="258"/>
      <c r="ZR177" s="258"/>
      <c r="ZS177" s="258"/>
      <c r="ZT177" s="258"/>
      <c r="ZU177" s="258"/>
      <c r="ZV177" s="258"/>
      <c r="ZW177" s="258"/>
      <c r="ZX177" s="258"/>
      <c r="ZY177" s="258"/>
      <c r="ZZ177" s="258"/>
      <c r="AAA177" s="258"/>
      <c r="AAB177" s="258"/>
      <c r="AAC177" s="258"/>
      <c r="AAD177" s="258"/>
      <c r="AAE177" s="258"/>
      <c r="AAF177" s="258"/>
      <c r="AAG177" s="258"/>
      <c r="AAH177" s="258"/>
      <c r="AAI177" s="258"/>
      <c r="AAJ177" s="258"/>
      <c r="AAK177" s="258"/>
      <c r="AAL177" s="258"/>
      <c r="AAM177" s="258"/>
      <c r="AAN177" s="258"/>
      <c r="AAO177" s="258"/>
      <c r="AAP177" s="258"/>
      <c r="AAQ177" s="258"/>
      <c r="AAR177" s="258"/>
      <c r="AAS177" s="258"/>
      <c r="AAT177" s="258"/>
      <c r="AAU177" s="258"/>
      <c r="AAV177" s="258"/>
      <c r="AAW177" s="258"/>
      <c r="AAX177" s="258"/>
      <c r="AAY177" s="258"/>
      <c r="AAZ177" s="258"/>
      <c r="ABA177" s="258"/>
      <c r="ABB177" s="258"/>
      <c r="ABC177" s="258"/>
      <c r="ABD177" s="258"/>
      <c r="ABE177" s="258"/>
      <c r="ABF177" s="258"/>
      <c r="ABG177" s="258"/>
      <c r="ABH177" s="258"/>
      <c r="ABI177" s="258"/>
      <c r="ABJ177" s="258"/>
      <c r="ABK177" s="258"/>
      <c r="ABL177" s="258"/>
      <c r="ABM177" s="258"/>
      <c r="ABN177" s="258"/>
      <c r="ABO177" s="258"/>
      <c r="ABP177" s="258"/>
      <c r="ABQ177" s="258"/>
      <c r="ABR177" s="258"/>
      <c r="ABS177" s="258"/>
      <c r="ABT177" s="258"/>
      <c r="ABU177" s="258"/>
      <c r="ABV177" s="258"/>
      <c r="ABW177" s="258"/>
      <c r="ABX177" s="258"/>
      <c r="ABY177" s="258"/>
      <c r="ABZ177" s="258"/>
      <c r="ACA177" s="258"/>
      <c r="ACB177" s="258"/>
      <c r="ACC177" s="258"/>
      <c r="ACD177" s="258"/>
      <c r="ACE177" s="258"/>
      <c r="ACF177" s="258"/>
      <c r="ACG177" s="258"/>
      <c r="ACH177" s="258"/>
      <c r="ACI177" s="258"/>
      <c r="ACJ177" s="258"/>
      <c r="ACK177" s="258"/>
      <c r="ACL177" s="258"/>
      <c r="ACM177" s="258"/>
      <c r="ACN177" s="258"/>
      <c r="ACO177" s="258"/>
      <c r="ACP177" s="258"/>
      <c r="ACQ177" s="258"/>
      <c r="ACR177" s="258"/>
      <c r="ACS177" s="258"/>
      <c r="ACT177" s="258"/>
      <c r="ACU177" s="258"/>
      <c r="ACV177" s="258"/>
      <c r="ACW177" s="258"/>
      <c r="ACX177" s="258"/>
      <c r="ACY177" s="258"/>
      <c r="ACZ177" s="258"/>
      <c r="ADA177" s="258"/>
      <c r="ADB177" s="258"/>
      <c r="ADC177" s="258"/>
      <c r="ADD177" s="258"/>
      <c r="ADE177" s="258"/>
      <c r="ADF177" s="258"/>
      <c r="ADG177" s="258"/>
      <c r="ADH177" s="258"/>
      <c r="ADI177" s="258"/>
      <c r="ADJ177" s="258"/>
      <c r="ADK177" s="258"/>
      <c r="ADL177" s="258"/>
      <c r="ADM177" s="258"/>
      <c r="ADN177" s="258"/>
      <c r="ADO177" s="258"/>
      <c r="ADP177" s="258"/>
      <c r="ADQ177" s="258"/>
      <c r="ADR177" s="258"/>
      <c r="ADS177" s="258"/>
      <c r="ADT177" s="258"/>
      <c r="ADU177" s="258"/>
      <c r="ADV177" s="258"/>
      <c r="ADW177" s="258"/>
      <c r="ADX177" s="258"/>
      <c r="ADY177" s="258"/>
      <c r="ADZ177" s="258"/>
      <c r="AEA177" s="258"/>
      <c r="AEB177" s="258"/>
      <c r="AEC177" s="258"/>
      <c r="AED177" s="258"/>
      <c r="AEE177" s="258"/>
      <c r="AEF177" s="258"/>
      <c r="AEG177" s="258"/>
      <c r="AEH177" s="258"/>
      <c r="AEI177" s="258"/>
      <c r="AEJ177" s="258"/>
      <c r="AEK177" s="258"/>
      <c r="AEL177" s="258"/>
      <c r="AEM177" s="258"/>
      <c r="AEN177" s="258"/>
      <c r="AEO177" s="258"/>
      <c r="AEP177" s="258"/>
      <c r="AEQ177" s="258"/>
      <c r="AER177" s="258"/>
      <c r="AES177" s="258"/>
      <c r="AET177" s="258"/>
      <c r="AEU177" s="258"/>
      <c r="AEV177" s="258"/>
      <c r="AEW177" s="258"/>
      <c r="AEX177" s="258"/>
      <c r="AEY177" s="258"/>
      <c r="AEZ177" s="258"/>
      <c r="AFA177" s="258"/>
      <c r="AFB177" s="258"/>
      <c r="AFC177" s="258"/>
      <c r="AFD177" s="258"/>
      <c r="AFE177" s="258"/>
      <c r="AFF177" s="258"/>
      <c r="AFG177" s="258"/>
      <c r="AFH177" s="258"/>
      <c r="AFI177" s="258"/>
      <c r="AFJ177" s="258"/>
      <c r="AFK177" s="258"/>
      <c r="AFL177" s="258"/>
      <c r="AFM177" s="258"/>
      <c r="AFN177" s="258"/>
      <c r="AFO177" s="258"/>
      <c r="AFP177" s="258"/>
      <c r="AFQ177" s="258"/>
      <c r="AFR177" s="258"/>
      <c r="AFS177" s="258"/>
      <c r="AFT177" s="258"/>
      <c r="AFU177" s="258"/>
      <c r="AFV177" s="258"/>
      <c r="AFW177" s="258"/>
      <c r="AFX177" s="258"/>
      <c r="AFY177" s="258"/>
      <c r="AFZ177" s="258"/>
      <c r="AGA177" s="258"/>
      <c r="AGB177" s="258"/>
      <c r="AGC177" s="258"/>
      <c r="AGD177" s="258"/>
      <c r="AGE177" s="258"/>
      <c r="AGF177" s="258"/>
      <c r="AGG177" s="258"/>
      <c r="AGH177" s="258"/>
      <c r="AGI177" s="258"/>
      <c r="AGJ177" s="258"/>
      <c r="AGK177" s="258"/>
      <c r="AGL177" s="258"/>
      <c r="AGM177" s="258"/>
      <c r="AGN177" s="258"/>
      <c r="AGO177" s="258"/>
      <c r="AGP177" s="258"/>
      <c r="AGQ177" s="258"/>
      <c r="AGR177" s="258"/>
      <c r="AGS177" s="258"/>
      <c r="AGT177" s="258"/>
      <c r="AGU177" s="258"/>
      <c r="AGV177" s="258"/>
      <c r="AGW177" s="258"/>
      <c r="AGX177" s="258"/>
      <c r="AGY177" s="258"/>
      <c r="AGZ177" s="258"/>
      <c r="AHA177" s="258"/>
      <c r="AHB177" s="258"/>
      <c r="AHC177" s="258"/>
      <c r="AHD177" s="258"/>
      <c r="AHE177" s="258"/>
      <c r="AHF177" s="258"/>
      <c r="AHG177" s="258"/>
      <c r="AHH177" s="258"/>
      <c r="AHI177" s="258"/>
      <c r="AHJ177" s="258"/>
      <c r="AHK177" s="258"/>
      <c r="AHL177" s="258"/>
      <c r="AHM177" s="258"/>
      <c r="AHN177" s="258"/>
      <c r="AHO177" s="258"/>
      <c r="AHP177" s="258"/>
      <c r="AHQ177" s="258"/>
      <c r="AHR177" s="258"/>
      <c r="AHS177" s="258"/>
      <c r="AHT177" s="258"/>
      <c r="AHU177" s="258"/>
      <c r="AHV177" s="258"/>
      <c r="AHW177" s="258"/>
      <c r="AHX177" s="258"/>
      <c r="AHY177" s="258"/>
      <c r="AHZ177" s="258"/>
      <c r="AIA177" s="258"/>
      <c r="AIB177" s="258"/>
      <c r="AIC177" s="258"/>
      <c r="AID177" s="258"/>
      <c r="AIE177" s="258"/>
      <c r="AIF177" s="258"/>
      <c r="AIG177" s="258"/>
      <c r="AIH177" s="258"/>
      <c r="AII177" s="258"/>
      <c r="AIJ177" s="258"/>
      <c r="AIK177" s="258"/>
      <c r="AIL177" s="258"/>
      <c r="AIM177" s="258"/>
      <c r="AIN177" s="258"/>
      <c r="AIO177" s="258"/>
      <c r="AIP177" s="258"/>
      <c r="AIQ177" s="258"/>
      <c r="AIR177" s="258"/>
      <c r="AIS177" s="258"/>
      <c r="AIT177" s="258"/>
      <c r="AIU177" s="258"/>
      <c r="AIV177" s="258"/>
      <c r="AIW177" s="258"/>
      <c r="AIX177" s="258"/>
      <c r="AIY177" s="258"/>
      <c r="AIZ177" s="258"/>
      <c r="AJA177" s="258"/>
      <c r="AJB177" s="258"/>
      <c r="AJC177" s="258"/>
      <c r="AJD177" s="258"/>
      <c r="AJE177" s="258"/>
      <c r="AJF177" s="258"/>
      <c r="AJG177" s="258"/>
      <c r="AJH177" s="258"/>
      <c r="AJI177" s="258"/>
      <c r="AJJ177" s="258"/>
      <c r="AJK177" s="258"/>
      <c r="AJL177" s="258"/>
      <c r="AJM177" s="258"/>
      <c r="AJN177" s="258"/>
      <c r="AJO177" s="258"/>
      <c r="AJP177" s="258"/>
      <c r="AJQ177" s="258"/>
      <c r="AJR177" s="258"/>
      <c r="AJS177" s="258"/>
      <c r="AJT177" s="258"/>
      <c r="AJU177" s="258"/>
      <c r="AJV177" s="258"/>
      <c r="AJW177" s="258"/>
      <c r="AJX177" s="258"/>
      <c r="AJY177" s="258"/>
      <c r="AJZ177" s="258"/>
      <c r="AKA177" s="258"/>
      <c r="AKB177" s="258"/>
      <c r="AKC177" s="258"/>
      <c r="AKD177" s="258"/>
      <c r="AKE177" s="258"/>
      <c r="AKF177" s="258"/>
      <c r="AKG177" s="258"/>
      <c r="AKH177" s="258"/>
      <c r="AKI177" s="258"/>
      <c r="AKJ177" s="258"/>
      <c r="AKK177" s="258"/>
      <c r="AKL177" s="258"/>
      <c r="AKM177" s="258"/>
      <c r="AKN177" s="258"/>
      <c r="AKO177" s="258"/>
      <c r="AKP177" s="258"/>
      <c r="AKQ177" s="258"/>
      <c r="AKR177" s="258"/>
      <c r="AKS177" s="258"/>
      <c r="AKT177" s="258"/>
      <c r="AKU177" s="258"/>
      <c r="AKV177" s="258"/>
      <c r="AKW177" s="258"/>
      <c r="AKX177" s="258"/>
      <c r="AKY177" s="258"/>
      <c r="AKZ177" s="258"/>
      <c r="ALA177" s="258"/>
      <c r="ALB177" s="258"/>
      <c r="ALC177" s="258"/>
      <c r="ALD177" s="258"/>
      <c r="ALE177" s="258"/>
      <c r="ALF177" s="258"/>
      <c r="ALG177" s="258"/>
      <c r="ALH177" s="258"/>
      <c r="ALI177" s="258"/>
      <c r="ALJ177" s="258"/>
      <c r="ALK177" s="258"/>
      <c r="ALL177" s="258"/>
      <c r="ALM177" s="258"/>
      <c r="ALN177" s="258"/>
      <c r="ALO177" s="258"/>
      <c r="ALP177" s="258"/>
      <c r="ALQ177" s="258"/>
      <c r="ALR177" s="258"/>
      <c r="ALS177" s="258"/>
      <c r="ALT177" s="258"/>
      <c r="ALU177" s="258"/>
      <c r="ALV177" s="258"/>
      <c r="ALW177" s="258"/>
      <c r="ALX177" s="258"/>
      <c r="ALY177" s="258"/>
      <c r="ALZ177" s="258"/>
      <c r="AMA177" s="258"/>
      <c r="AMB177" s="258"/>
      <c r="AMC177" s="258"/>
      <c r="AMD177" s="258"/>
      <c r="AME177" s="258"/>
      <c r="AMF177" s="258"/>
      <c r="AMG177" s="258"/>
      <c r="AMH177" s="258"/>
      <c r="AMI177" s="258"/>
      <c r="AMJ177" s="258"/>
      <c r="AMK177" s="258"/>
      <c r="AML177" s="258"/>
      <c r="AMM177" s="258"/>
      <c r="AMN177" s="258"/>
      <c r="AMO177" s="258"/>
      <c r="AMP177" s="258"/>
      <c r="AMQ177" s="258"/>
      <c r="AMR177" s="258"/>
      <c r="AMS177" s="258"/>
      <c r="AMT177" s="258"/>
      <c r="AMU177" s="258"/>
      <c r="AMV177" s="258"/>
      <c r="AMW177" s="258"/>
      <c r="AMX177" s="258"/>
      <c r="AMY177" s="258"/>
      <c r="AMZ177" s="258"/>
      <c r="ANA177" s="258"/>
      <c r="ANB177" s="258"/>
      <c r="ANC177" s="258"/>
      <c r="AND177" s="258"/>
      <c r="ANE177" s="258"/>
      <c r="ANF177" s="258"/>
      <c r="ANG177" s="258"/>
      <c r="ANH177" s="258"/>
      <c r="ANI177" s="258"/>
      <c r="ANJ177" s="258"/>
      <c r="ANK177" s="258"/>
      <c r="ANL177" s="258"/>
      <c r="ANM177" s="258"/>
      <c r="ANN177" s="258"/>
      <c r="ANO177" s="258"/>
      <c r="ANP177" s="258"/>
      <c r="ANQ177" s="258"/>
      <c r="ANR177" s="258"/>
      <c r="ANS177" s="258"/>
      <c r="ANT177" s="258"/>
      <c r="ANU177" s="258"/>
      <c r="ANV177" s="258"/>
      <c r="ANW177" s="258"/>
      <c r="ANX177" s="258"/>
      <c r="ANY177" s="258"/>
      <c r="ANZ177" s="258"/>
      <c r="AOA177" s="258"/>
      <c r="AOB177" s="258"/>
      <c r="AOC177" s="258"/>
      <c r="AOD177" s="258"/>
      <c r="AOE177" s="258"/>
      <c r="AOF177" s="258"/>
      <c r="AOG177" s="258"/>
      <c r="AOH177" s="258"/>
      <c r="AOI177" s="258"/>
      <c r="AOJ177" s="258"/>
      <c r="AOK177" s="258"/>
      <c r="AOL177" s="258"/>
      <c r="AOM177" s="258"/>
      <c r="AON177" s="258"/>
      <c r="AOO177" s="258"/>
      <c r="AOP177" s="258"/>
      <c r="AOQ177" s="258"/>
      <c r="AOR177" s="258"/>
      <c r="AOS177" s="258"/>
      <c r="AOT177" s="258"/>
      <c r="AOU177" s="258"/>
      <c r="AOV177" s="258"/>
      <c r="AOW177" s="258"/>
      <c r="AOX177" s="258"/>
      <c r="AOY177" s="258"/>
      <c r="AOZ177" s="258"/>
      <c r="APA177" s="258"/>
      <c r="APB177" s="258"/>
      <c r="APC177" s="258"/>
      <c r="APD177" s="258"/>
      <c r="APE177" s="258"/>
      <c r="APF177" s="258"/>
      <c r="APG177" s="258"/>
      <c r="APH177" s="258"/>
      <c r="API177" s="258"/>
      <c r="APJ177" s="258"/>
      <c r="APK177" s="258"/>
      <c r="APL177" s="258"/>
      <c r="APM177" s="258"/>
      <c r="APN177" s="258"/>
      <c r="APO177" s="258"/>
      <c r="APP177" s="258"/>
      <c r="APQ177" s="258"/>
      <c r="APR177" s="258"/>
      <c r="APS177" s="258"/>
      <c r="APT177" s="258"/>
      <c r="APU177" s="258"/>
      <c r="APV177" s="258"/>
      <c r="APW177" s="258"/>
      <c r="APX177" s="258"/>
      <c r="APY177" s="258"/>
      <c r="APZ177" s="258"/>
      <c r="AQA177" s="258"/>
      <c r="AQB177" s="258"/>
      <c r="AQC177" s="258"/>
      <c r="AQD177" s="258"/>
      <c r="AQE177" s="258"/>
      <c r="AQF177" s="258"/>
      <c r="AQG177" s="258"/>
      <c r="AQH177" s="258"/>
      <c r="AQI177" s="258"/>
      <c r="AQJ177" s="258"/>
      <c r="AQK177" s="258"/>
      <c r="AQL177" s="258"/>
      <c r="AQM177" s="258"/>
      <c r="AQN177" s="258"/>
      <c r="AQO177" s="258"/>
      <c r="AQP177" s="258"/>
      <c r="AQQ177" s="258"/>
      <c r="AQR177" s="258"/>
      <c r="AQS177" s="258"/>
      <c r="AQT177" s="258"/>
      <c r="AQU177" s="258"/>
      <c r="AQV177" s="258"/>
      <c r="AQW177" s="258"/>
      <c r="AQX177" s="258"/>
      <c r="AQY177" s="258"/>
      <c r="AQZ177" s="258"/>
      <c r="ARA177" s="258"/>
      <c r="ARB177" s="258"/>
      <c r="ARC177" s="258"/>
      <c r="ARD177" s="258"/>
      <c r="ARE177" s="258"/>
      <c r="ARF177" s="258"/>
      <c r="ARG177" s="258"/>
      <c r="ARH177" s="258"/>
      <c r="ARI177" s="258"/>
      <c r="ARJ177" s="258"/>
      <c r="ARK177" s="258"/>
      <c r="ARL177" s="258"/>
      <c r="ARM177" s="258"/>
      <c r="ARN177" s="258"/>
      <c r="ARO177" s="258"/>
      <c r="ARP177" s="258"/>
      <c r="ARQ177" s="258"/>
      <c r="ARR177" s="258"/>
      <c r="ARS177" s="258"/>
      <c r="ART177" s="258"/>
      <c r="ARU177" s="258"/>
      <c r="ARV177" s="258"/>
      <c r="ARW177" s="258"/>
      <c r="ARX177" s="258"/>
      <c r="ARY177" s="258"/>
      <c r="ARZ177" s="258"/>
      <c r="ASA177" s="258"/>
      <c r="ASB177" s="258"/>
      <c r="ASC177" s="258"/>
      <c r="ASD177" s="258"/>
      <c r="ASE177" s="258"/>
      <c r="ASF177" s="258"/>
      <c r="ASG177" s="258"/>
      <c r="ASH177" s="258"/>
      <c r="ASI177" s="258"/>
      <c r="ASJ177" s="258"/>
      <c r="ASK177" s="258"/>
      <c r="ASL177" s="258"/>
      <c r="ASM177" s="258"/>
      <c r="ASN177" s="258"/>
      <c r="ASO177" s="258"/>
      <c r="ASP177" s="258"/>
      <c r="ASQ177" s="258"/>
      <c r="ASR177" s="258"/>
      <c r="ASS177" s="258"/>
      <c r="AST177" s="258"/>
      <c r="ASU177" s="258"/>
      <c r="ASV177" s="258"/>
      <c r="ASW177" s="258"/>
      <c r="ASX177" s="258"/>
      <c r="ASY177" s="258"/>
      <c r="ASZ177" s="258"/>
      <c r="ATA177" s="258"/>
      <c r="ATB177" s="258"/>
      <c r="ATC177" s="258"/>
      <c r="ATD177" s="258"/>
      <c r="ATE177" s="258"/>
      <c r="ATF177" s="258"/>
      <c r="ATG177" s="258"/>
      <c r="ATH177" s="258"/>
      <c r="ATI177" s="258"/>
      <c r="ATJ177" s="258"/>
      <c r="ATK177" s="258"/>
      <c r="ATL177" s="258"/>
      <c r="ATM177" s="258"/>
      <c r="ATN177" s="258"/>
      <c r="ATO177" s="258"/>
      <c r="ATP177" s="258"/>
      <c r="ATQ177" s="258"/>
      <c r="ATR177" s="258"/>
      <c r="ATS177" s="258"/>
      <c r="ATT177" s="258"/>
      <c r="ATU177" s="258"/>
      <c r="ATV177" s="258"/>
      <c r="ATW177" s="258"/>
      <c r="ATX177" s="258"/>
      <c r="ATY177" s="258"/>
      <c r="ATZ177" s="258"/>
      <c r="AUA177" s="258"/>
      <c r="AUB177" s="258"/>
      <c r="AUC177" s="258"/>
      <c r="AUD177" s="258"/>
      <c r="AUE177" s="258"/>
      <c r="AUF177" s="258"/>
      <c r="AUG177" s="258"/>
      <c r="AUH177" s="258"/>
      <c r="AUI177" s="258"/>
      <c r="AUJ177" s="258"/>
      <c r="AUK177" s="258"/>
      <c r="AUL177" s="258"/>
      <c r="AUM177" s="258"/>
      <c r="AUN177" s="258"/>
      <c r="AUO177" s="258"/>
      <c r="AUP177" s="258"/>
      <c r="AUQ177" s="258"/>
      <c r="AUR177" s="258"/>
      <c r="AUS177" s="258"/>
      <c r="AUT177" s="258"/>
      <c r="AUU177" s="258"/>
      <c r="AUV177" s="258"/>
      <c r="AUW177" s="258"/>
      <c r="AUX177" s="258"/>
      <c r="AUY177" s="258"/>
      <c r="AUZ177" s="258"/>
      <c r="AVA177" s="258"/>
      <c r="AVB177" s="258"/>
      <c r="AVC177" s="258"/>
      <c r="AVD177" s="258"/>
      <c r="AVE177" s="258"/>
      <c r="AVF177" s="258"/>
      <c r="AVG177" s="258"/>
      <c r="AVH177" s="258"/>
      <c r="AVI177" s="258"/>
      <c r="AVJ177" s="258"/>
      <c r="AVK177" s="258"/>
      <c r="AVL177" s="258"/>
      <c r="AVM177" s="258"/>
      <c r="AVN177" s="258"/>
      <c r="AVO177" s="258"/>
      <c r="AVP177" s="258"/>
      <c r="AVQ177" s="258"/>
      <c r="AVR177" s="258"/>
      <c r="AVS177" s="258"/>
      <c r="AVT177" s="258"/>
      <c r="AVU177" s="258"/>
      <c r="AVV177" s="258"/>
      <c r="AVW177" s="258"/>
      <c r="AVX177" s="258"/>
      <c r="AVY177" s="258"/>
      <c r="AVZ177" s="258"/>
      <c r="AWA177" s="258"/>
      <c r="AWB177" s="258"/>
      <c r="AWC177" s="258"/>
      <c r="AWD177" s="258"/>
      <c r="AWE177" s="258"/>
      <c r="AWF177" s="258"/>
      <c r="AWG177" s="258"/>
      <c r="AWH177" s="258"/>
      <c r="AWI177" s="258"/>
      <c r="AWJ177" s="258"/>
      <c r="AWK177" s="258"/>
      <c r="AWL177" s="258"/>
      <c r="AWM177" s="258"/>
      <c r="AWN177" s="258"/>
      <c r="AWO177" s="258"/>
      <c r="AWP177" s="258"/>
      <c r="AWQ177" s="258"/>
      <c r="AWR177" s="258"/>
      <c r="AWS177" s="258"/>
      <c r="AWT177" s="258"/>
      <c r="AWU177" s="258"/>
      <c r="AWV177" s="258"/>
      <c r="AWW177" s="258"/>
      <c r="AWX177" s="258"/>
      <c r="AWY177" s="258"/>
      <c r="AWZ177" s="258"/>
      <c r="AXA177" s="258"/>
      <c r="AXB177" s="258"/>
      <c r="AXC177" s="258"/>
      <c r="AXD177" s="258"/>
      <c r="AXE177" s="258"/>
      <c r="AXF177" s="258"/>
      <c r="AXG177" s="258"/>
      <c r="AXH177" s="258"/>
      <c r="AXI177" s="258"/>
      <c r="AXJ177" s="258"/>
      <c r="AXK177" s="258"/>
      <c r="AXL177" s="258"/>
      <c r="AXM177" s="258"/>
      <c r="AXN177" s="258"/>
      <c r="AXO177" s="258"/>
      <c r="AXP177" s="258"/>
      <c r="AXQ177" s="258"/>
      <c r="AXR177" s="258"/>
      <c r="AXS177" s="258"/>
      <c r="AXT177" s="258"/>
      <c r="AXU177" s="258"/>
      <c r="AXV177" s="258"/>
      <c r="AXW177" s="258"/>
      <c r="AXX177" s="258"/>
      <c r="AXY177" s="258"/>
      <c r="AXZ177" s="258"/>
      <c r="AYA177" s="258"/>
      <c r="AYB177" s="258"/>
      <c r="AYC177" s="258"/>
      <c r="AYD177" s="258"/>
      <c r="AYE177" s="258"/>
      <c r="AYF177" s="258"/>
      <c r="AYG177" s="258"/>
      <c r="AYH177" s="258"/>
      <c r="AYI177" s="258"/>
      <c r="AYJ177" s="258"/>
      <c r="AYK177" s="258"/>
      <c r="AYL177" s="258"/>
      <c r="AYM177" s="258"/>
      <c r="AYN177" s="258"/>
      <c r="AYO177" s="258"/>
      <c r="AYP177" s="258"/>
      <c r="AYQ177" s="258"/>
      <c r="AYR177" s="258"/>
      <c r="AYS177" s="258"/>
      <c r="AYT177" s="258"/>
      <c r="AYU177" s="258"/>
      <c r="AYV177" s="258"/>
      <c r="AYW177" s="258"/>
      <c r="AYX177" s="258"/>
      <c r="AYY177" s="258"/>
      <c r="AYZ177" s="258"/>
      <c r="AZA177" s="258"/>
      <c r="AZB177" s="258"/>
      <c r="AZC177" s="258"/>
      <c r="AZD177" s="258"/>
      <c r="AZE177" s="258"/>
      <c r="AZF177" s="258"/>
      <c r="AZG177" s="258"/>
      <c r="AZH177" s="258"/>
      <c r="AZI177" s="258"/>
      <c r="AZJ177" s="258"/>
      <c r="AZK177" s="258"/>
      <c r="AZL177" s="258"/>
      <c r="AZM177" s="258"/>
      <c r="AZN177" s="258"/>
      <c r="AZO177" s="258"/>
      <c r="AZP177" s="258"/>
      <c r="AZQ177" s="258"/>
      <c r="AZR177" s="258"/>
      <c r="AZS177" s="258"/>
      <c r="AZT177" s="258"/>
      <c r="AZU177" s="258"/>
      <c r="AZV177" s="258"/>
      <c r="AZW177" s="258"/>
      <c r="AZX177" s="258"/>
      <c r="AZY177" s="258"/>
      <c r="AZZ177" s="258"/>
      <c r="BAA177" s="258"/>
      <c r="BAB177" s="258"/>
      <c r="BAC177" s="258"/>
      <c r="BAD177" s="258"/>
      <c r="BAE177" s="258"/>
      <c r="BAF177" s="258"/>
      <c r="BAG177" s="258"/>
      <c r="BAH177" s="258"/>
      <c r="BAI177" s="258"/>
      <c r="BAJ177" s="258"/>
      <c r="BAK177" s="258"/>
      <c r="BAL177" s="258"/>
      <c r="BAM177" s="258"/>
      <c r="BAN177" s="258"/>
      <c r="BAO177" s="258"/>
      <c r="BAP177" s="258"/>
      <c r="BAQ177" s="258"/>
      <c r="BAR177" s="258"/>
      <c r="BAS177" s="258"/>
      <c r="BAT177" s="258"/>
      <c r="BAU177" s="258"/>
      <c r="BAV177" s="258"/>
      <c r="BAW177" s="258"/>
      <c r="BAX177" s="258"/>
      <c r="BAY177" s="258"/>
      <c r="BAZ177" s="258"/>
      <c r="BBA177" s="258"/>
      <c r="BBB177" s="258"/>
      <c r="BBC177" s="258"/>
      <c r="BBD177" s="258"/>
      <c r="BBE177" s="258"/>
      <c r="BBF177" s="258"/>
      <c r="BBG177" s="258"/>
      <c r="BBH177" s="258"/>
      <c r="BBI177" s="258"/>
      <c r="BBJ177" s="258"/>
      <c r="BBK177" s="258"/>
      <c r="BBL177" s="258"/>
      <c r="BBM177" s="258"/>
      <c r="BBN177" s="258"/>
      <c r="BBO177" s="258"/>
      <c r="BBP177" s="258"/>
      <c r="BBQ177" s="258"/>
      <c r="BBR177" s="258"/>
      <c r="BBS177" s="258"/>
      <c r="BBT177" s="258"/>
      <c r="BBU177" s="258"/>
      <c r="BBV177" s="258"/>
      <c r="BBW177" s="258"/>
      <c r="BBX177" s="258"/>
      <c r="BBY177" s="258"/>
      <c r="BBZ177" s="258"/>
      <c r="BCA177" s="258"/>
      <c r="BCB177" s="258"/>
      <c r="BCC177" s="258"/>
      <c r="BCD177" s="258"/>
      <c r="BCE177" s="258"/>
      <c r="BCF177" s="258"/>
      <c r="BCG177" s="258"/>
      <c r="BCH177" s="258"/>
      <c r="BCI177" s="258"/>
      <c r="BCJ177" s="258"/>
      <c r="BCK177" s="258"/>
      <c r="BCL177" s="258"/>
      <c r="BCM177" s="258"/>
      <c r="BCN177" s="258"/>
      <c r="BCO177" s="258"/>
      <c r="BCP177" s="258"/>
      <c r="BCQ177" s="258"/>
      <c r="BCR177" s="258"/>
      <c r="BCS177" s="258"/>
      <c r="BCT177" s="258"/>
      <c r="BCU177" s="258"/>
      <c r="BCV177" s="258"/>
      <c r="BCW177" s="258"/>
      <c r="BCX177" s="258"/>
      <c r="BCY177" s="258"/>
      <c r="BCZ177" s="258"/>
      <c r="BDA177" s="258"/>
      <c r="BDB177" s="258"/>
      <c r="BDC177" s="258"/>
      <c r="BDD177" s="258"/>
      <c r="BDE177" s="258"/>
      <c r="BDF177" s="258"/>
      <c r="BDG177" s="258"/>
      <c r="BDH177" s="258"/>
      <c r="BDI177" s="258"/>
      <c r="BDJ177" s="258"/>
      <c r="BDK177" s="258"/>
      <c r="BDL177" s="258"/>
      <c r="BDM177" s="258"/>
      <c r="BDN177" s="258"/>
      <c r="BDO177" s="258"/>
      <c r="BDP177" s="258"/>
      <c r="BDQ177" s="258"/>
      <c r="BDR177" s="258"/>
      <c r="BDS177" s="258"/>
      <c r="BDT177" s="258"/>
      <c r="BDU177" s="258"/>
      <c r="BDV177" s="258"/>
      <c r="BDW177" s="258"/>
      <c r="BDX177" s="258"/>
      <c r="BDY177" s="258"/>
      <c r="BDZ177" s="258"/>
      <c r="BEA177" s="258"/>
      <c r="BEB177" s="258"/>
      <c r="BEC177" s="258"/>
      <c r="BED177" s="258"/>
      <c r="BEE177" s="258"/>
      <c r="BEF177" s="258"/>
      <c r="BEG177" s="258"/>
      <c r="BEH177" s="258"/>
      <c r="BEI177" s="258"/>
      <c r="BEJ177" s="258"/>
      <c r="BEK177" s="258"/>
      <c r="BEL177" s="258"/>
      <c r="BEM177" s="258"/>
      <c r="BEN177" s="258"/>
      <c r="BEO177" s="258"/>
      <c r="BEP177" s="258"/>
      <c r="BEQ177" s="258"/>
      <c r="BER177" s="258"/>
      <c r="BES177" s="258"/>
      <c r="BET177" s="258"/>
      <c r="BEU177" s="258"/>
      <c r="BEV177" s="258"/>
      <c r="BEW177" s="258"/>
      <c r="BEX177" s="258"/>
      <c r="BEY177" s="258"/>
      <c r="BEZ177" s="258"/>
      <c r="BFA177" s="258"/>
      <c r="BFB177" s="258"/>
      <c r="BFC177" s="258"/>
      <c r="BFD177" s="258"/>
      <c r="BFE177" s="258"/>
      <c r="BFF177" s="258"/>
      <c r="BFG177" s="258"/>
      <c r="BFH177" s="258"/>
      <c r="BFI177" s="258"/>
      <c r="BFJ177" s="258"/>
      <c r="BFK177" s="258"/>
      <c r="BFL177" s="258"/>
      <c r="BFM177" s="258"/>
      <c r="BFN177" s="258"/>
      <c r="BFO177" s="258"/>
      <c r="BFP177" s="258"/>
      <c r="BFQ177" s="258"/>
      <c r="BFR177" s="258"/>
      <c r="BFS177" s="258"/>
      <c r="BFT177" s="258"/>
      <c r="BFU177" s="258"/>
      <c r="BFV177" s="258"/>
      <c r="BFW177" s="258"/>
      <c r="BFX177" s="258"/>
      <c r="BFY177" s="258"/>
      <c r="BFZ177" s="258"/>
      <c r="BGA177" s="258"/>
      <c r="BGB177" s="258"/>
      <c r="BGC177" s="258"/>
      <c r="BGD177" s="258"/>
      <c r="BGE177" s="258"/>
      <c r="BGF177" s="258"/>
      <c r="BGG177" s="258"/>
      <c r="BGH177" s="258"/>
      <c r="BGI177" s="258"/>
      <c r="BGJ177" s="258"/>
      <c r="BGK177" s="258"/>
      <c r="BGL177" s="258"/>
      <c r="BGM177" s="258"/>
      <c r="BGN177" s="258"/>
      <c r="BGO177" s="258"/>
      <c r="BGP177" s="258"/>
      <c r="BGQ177" s="258"/>
      <c r="BGR177" s="258"/>
      <c r="BGS177" s="258"/>
      <c r="BGT177" s="258"/>
      <c r="BGU177" s="258"/>
      <c r="BGV177" s="258"/>
      <c r="BGW177" s="258"/>
      <c r="BGX177" s="258"/>
      <c r="BGY177" s="258"/>
      <c r="BGZ177" s="258"/>
      <c r="BHA177" s="258"/>
      <c r="BHB177" s="258"/>
      <c r="BHC177" s="258"/>
      <c r="BHD177" s="258"/>
      <c r="BHE177" s="258"/>
      <c r="BHF177" s="258"/>
      <c r="BHG177" s="258"/>
      <c r="BHH177" s="258"/>
      <c r="BHI177" s="258"/>
      <c r="BHJ177" s="258"/>
      <c r="BHK177" s="258"/>
      <c r="BHL177" s="258"/>
      <c r="BHM177" s="258"/>
      <c r="BHN177" s="258"/>
      <c r="BHO177" s="258"/>
      <c r="BHP177" s="258"/>
      <c r="BHQ177" s="258"/>
      <c r="BHR177" s="258"/>
      <c r="BHS177" s="258"/>
      <c r="BHT177" s="258"/>
      <c r="BHU177" s="258"/>
      <c r="BHV177" s="258"/>
      <c r="BHW177" s="258"/>
      <c r="BHX177" s="258"/>
      <c r="BHY177" s="258"/>
      <c r="BHZ177" s="258"/>
      <c r="BIA177" s="258"/>
      <c r="BIB177" s="258"/>
      <c r="BIC177" s="258"/>
      <c r="BID177" s="258"/>
      <c r="BIE177" s="258"/>
      <c r="BIF177" s="258"/>
      <c r="BIG177" s="258"/>
      <c r="BIH177" s="258"/>
      <c r="BII177" s="258"/>
      <c r="BIJ177" s="258"/>
      <c r="BIK177" s="258"/>
      <c r="BIL177" s="258"/>
      <c r="BIM177" s="258"/>
      <c r="BIN177" s="258"/>
      <c r="BIO177" s="258"/>
      <c r="BIP177" s="258"/>
      <c r="BIQ177" s="258"/>
      <c r="BIR177" s="258"/>
      <c r="BIS177" s="258"/>
      <c r="BIT177" s="258"/>
      <c r="BIU177" s="258"/>
      <c r="BIV177" s="258"/>
      <c r="BIW177" s="258"/>
      <c r="BIX177" s="258"/>
      <c r="BIY177" s="258"/>
      <c r="BIZ177" s="258"/>
      <c r="BJA177" s="258"/>
      <c r="BJB177" s="258"/>
      <c r="BJC177" s="258"/>
      <c r="BJD177" s="258"/>
      <c r="BJE177" s="258"/>
      <c r="BJF177" s="258"/>
      <c r="BJG177" s="258"/>
      <c r="BJH177" s="258"/>
      <c r="BJI177" s="258"/>
      <c r="BJJ177" s="258"/>
      <c r="BJK177" s="258"/>
      <c r="BJL177" s="258"/>
      <c r="BJM177" s="258"/>
      <c r="BJN177" s="258"/>
      <c r="BJO177" s="258"/>
      <c r="BJP177" s="258"/>
      <c r="BJQ177" s="258"/>
      <c r="BJR177" s="258"/>
      <c r="BJS177" s="258"/>
      <c r="BJT177" s="258"/>
      <c r="BJU177" s="258"/>
      <c r="BJV177" s="258"/>
      <c r="BJW177" s="258"/>
      <c r="BJX177" s="258"/>
      <c r="BJY177" s="258"/>
      <c r="BJZ177" s="258"/>
      <c r="BKA177" s="258"/>
      <c r="BKB177" s="258"/>
      <c r="BKC177" s="258"/>
      <c r="BKD177" s="258"/>
      <c r="BKE177" s="258"/>
      <c r="BKF177" s="258"/>
      <c r="BKG177" s="258"/>
      <c r="BKH177" s="258"/>
      <c r="BKI177" s="258"/>
      <c r="BKJ177" s="258"/>
      <c r="BKK177" s="258"/>
      <c r="BKL177" s="258"/>
      <c r="BKM177" s="258"/>
      <c r="BKN177" s="258"/>
      <c r="BKO177" s="258"/>
      <c r="BKP177" s="258"/>
      <c r="BKQ177" s="258"/>
      <c r="BKR177" s="258"/>
      <c r="BKS177" s="258"/>
      <c r="BKT177" s="258"/>
      <c r="BKU177" s="258"/>
      <c r="BKV177" s="258"/>
      <c r="BKW177" s="258"/>
      <c r="BKX177" s="258"/>
      <c r="BKY177" s="258"/>
      <c r="BKZ177" s="258"/>
      <c r="BLA177" s="258"/>
      <c r="BLB177" s="258"/>
      <c r="BLC177" s="258"/>
      <c r="BLD177" s="258"/>
      <c r="BLE177" s="258"/>
      <c r="BLF177" s="258"/>
      <c r="BLG177" s="258"/>
      <c r="BLH177" s="258"/>
      <c r="BLI177" s="258"/>
      <c r="BLJ177" s="258"/>
      <c r="BLK177" s="258"/>
      <c r="BLL177" s="258"/>
      <c r="BLM177" s="258"/>
      <c r="BLN177" s="258"/>
      <c r="BLO177" s="258"/>
      <c r="BLP177" s="258"/>
      <c r="BLQ177" s="258"/>
      <c r="BLR177" s="258"/>
      <c r="BLS177" s="258"/>
      <c r="BLT177" s="258"/>
      <c r="BLU177" s="258"/>
      <c r="BLV177" s="258"/>
      <c r="BLW177" s="258"/>
      <c r="BLX177" s="258"/>
      <c r="BLY177" s="258"/>
      <c r="BLZ177" s="258"/>
      <c r="BMA177" s="258"/>
      <c r="BMB177" s="258"/>
      <c r="BMC177" s="258"/>
      <c r="BMD177" s="258"/>
      <c r="BME177" s="258"/>
      <c r="BMF177" s="258"/>
      <c r="BMG177" s="258"/>
      <c r="BMH177" s="258"/>
      <c r="BMI177" s="258"/>
      <c r="BMJ177" s="258"/>
      <c r="BMK177" s="258"/>
      <c r="BML177" s="258"/>
      <c r="BMM177" s="258"/>
      <c r="BMN177" s="258"/>
      <c r="BMO177" s="258"/>
      <c r="BMP177" s="258"/>
      <c r="BMQ177" s="258"/>
      <c r="BMR177" s="258"/>
      <c r="BMS177" s="258"/>
      <c r="BMT177" s="258"/>
      <c r="BMU177" s="258"/>
      <c r="BMV177" s="258"/>
      <c r="BMW177" s="258"/>
      <c r="BMX177" s="258"/>
      <c r="BMY177" s="258"/>
      <c r="BMZ177" s="258"/>
      <c r="BNA177" s="258"/>
      <c r="BNB177" s="258"/>
      <c r="BNC177" s="258"/>
      <c r="BND177" s="258"/>
      <c r="BNE177" s="258"/>
      <c r="BNF177" s="258"/>
      <c r="BNG177" s="258"/>
      <c r="BNH177" s="258"/>
      <c r="BNI177" s="258"/>
      <c r="BNJ177" s="258"/>
      <c r="BNK177" s="258"/>
      <c r="BNL177" s="258"/>
      <c r="BNM177" s="258"/>
      <c r="BNN177" s="258"/>
      <c r="BNO177" s="258"/>
      <c r="BNP177" s="258"/>
      <c r="BNQ177" s="258"/>
      <c r="BNR177" s="258"/>
      <c r="BNS177" s="258"/>
      <c r="BNT177" s="258"/>
      <c r="BNU177" s="258"/>
      <c r="BNV177" s="258"/>
      <c r="BNW177" s="258"/>
      <c r="BNX177" s="258"/>
      <c r="BNY177" s="258"/>
      <c r="BNZ177" s="258"/>
      <c r="BOA177" s="258"/>
      <c r="BOB177" s="258"/>
      <c r="BOC177" s="258"/>
      <c r="BOD177" s="258"/>
      <c r="BOE177" s="258"/>
      <c r="BOF177" s="258"/>
      <c r="BOG177" s="258"/>
      <c r="BOH177" s="258"/>
      <c r="BOI177" s="258"/>
      <c r="BOJ177" s="258"/>
      <c r="BOK177" s="258"/>
      <c r="BOL177" s="258"/>
      <c r="BOM177" s="258"/>
      <c r="BON177" s="258"/>
      <c r="BOO177" s="258"/>
      <c r="BOP177" s="258"/>
      <c r="BOQ177" s="258"/>
      <c r="BOR177" s="258"/>
      <c r="BOS177" s="258"/>
      <c r="BOT177" s="258"/>
      <c r="BOU177" s="258"/>
      <c r="BOV177" s="258"/>
      <c r="BOW177" s="258"/>
      <c r="BOX177" s="258"/>
      <c r="BOY177" s="258"/>
      <c r="BOZ177" s="258"/>
      <c r="BPA177" s="258"/>
      <c r="BPB177" s="258"/>
      <c r="BPC177" s="258"/>
      <c r="BPD177" s="258"/>
      <c r="BPE177" s="258"/>
      <c r="BPF177" s="258"/>
      <c r="BPG177" s="258"/>
      <c r="BPH177" s="258"/>
      <c r="BPI177" s="258"/>
      <c r="BPJ177" s="258"/>
      <c r="BPK177" s="258"/>
      <c r="BPL177" s="258"/>
      <c r="BPM177" s="258"/>
      <c r="BPN177" s="258"/>
      <c r="BPO177" s="258"/>
      <c r="BPP177" s="258"/>
      <c r="BPQ177" s="258"/>
      <c r="BPR177" s="258"/>
      <c r="BPS177" s="258"/>
      <c r="BPT177" s="258"/>
      <c r="BPU177" s="258"/>
      <c r="BPV177" s="258"/>
      <c r="BPW177" s="258"/>
      <c r="BPX177" s="258"/>
      <c r="BPY177" s="258"/>
      <c r="BPZ177" s="258"/>
      <c r="BQA177" s="258"/>
      <c r="BQB177" s="258"/>
      <c r="BQC177" s="258"/>
      <c r="BQD177" s="258"/>
      <c r="BQE177" s="258"/>
      <c r="BQF177" s="258"/>
      <c r="BQG177" s="258"/>
      <c r="BQH177" s="258"/>
      <c r="BQI177" s="258"/>
      <c r="BQJ177" s="258"/>
      <c r="BQK177" s="258"/>
      <c r="BQL177" s="258"/>
      <c r="BQM177" s="258"/>
      <c r="BQN177" s="258"/>
      <c r="BQO177" s="258"/>
      <c r="BQP177" s="258"/>
      <c r="BQQ177" s="258"/>
      <c r="BQR177" s="258"/>
      <c r="BQS177" s="258"/>
      <c r="BQT177" s="258"/>
      <c r="BQU177" s="258"/>
      <c r="BQV177" s="258"/>
      <c r="BQW177" s="258"/>
      <c r="BQX177" s="258"/>
      <c r="BQY177" s="258"/>
      <c r="BQZ177" s="258"/>
      <c r="BRA177" s="258"/>
      <c r="BRB177" s="258"/>
      <c r="BRC177" s="258"/>
      <c r="BRD177" s="258"/>
      <c r="BRE177" s="258"/>
      <c r="BRF177" s="258"/>
      <c r="BRG177" s="258"/>
      <c r="BRH177" s="258"/>
      <c r="BRI177" s="258"/>
      <c r="BRJ177" s="258"/>
      <c r="BRK177" s="258"/>
      <c r="BRL177" s="258"/>
      <c r="BRM177" s="258"/>
      <c r="BRN177" s="258"/>
      <c r="BRO177" s="258"/>
      <c r="BRP177" s="258"/>
      <c r="BRQ177" s="258"/>
      <c r="BRR177" s="258"/>
      <c r="BRS177" s="258"/>
      <c r="BRT177" s="258"/>
      <c r="BRU177" s="258"/>
      <c r="BRV177" s="258"/>
      <c r="BRW177" s="258"/>
      <c r="BRX177" s="258"/>
      <c r="BRY177" s="258"/>
      <c r="BRZ177" s="258"/>
      <c r="BSA177" s="258"/>
      <c r="BSB177" s="258"/>
      <c r="BSC177" s="258"/>
      <c r="BSD177" s="258"/>
      <c r="BSE177" s="258"/>
      <c r="BSF177" s="258"/>
      <c r="BSG177" s="258"/>
      <c r="BSH177" s="258"/>
      <c r="BSI177" s="258"/>
      <c r="BSJ177" s="258"/>
      <c r="BSK177" s="258"/>
      <c r="BSL177" s="258"/>
      <c r="BSM177" s="258"/>
      <c r="BSN177" s="258"/>
      <c r="BSO177" s="258"/>
      <c r="BSP177" s="258"/>
      <c r="BSQ177" s="258"/>
      <c r="BSR177" s="258"/>
      <c r="BSS177" s="258"/>
      <c r="BST177" s="258"/>
      <c r="BSU177" s="258"/>
      <c r="BSV177" s="258"/>
      <c r="BSW177" s="258"/>
      <c r="BSX177" s="258"/>
      <c r="BSY177" s="258"/>
      <c r="BSZ177" s="258"/>
      <c r="BTA177" s="258"/>
      <c r="BTB177" s="258"/>
      <c r="BTC177" s="258"/>
      <c r="BTD177" s="258"/>
      <c r="BTE177" s="258"/>
      <c r="BTF177" s="258"/>
      <c r="BTG177" s="258"/>
      <c r="BTH177" s="258"/>
      <c r="BTI177" s="258"/>
      <c r="BTJ177" s="258"/>
      <c r="BTK177" s="258"/>
      <c r="BTL177" s="258"/>
      <c r="BTM177" s="258"/>
      <c r="BTN177" s="258"/>
      <c r="BTO177" s="258"/>
      <c r="BTP177" s="258"/>
      <c r="BTQ177" s="258"/>
      <c r="BTR177" s="258"/>
      <c r="BTS177" s="258"/>
      <c r="BTT177" s="258"/>
      <c r="BTU177" s="258"/>
      <c r="BTV177" s="258"/>
      <c r="BTW177" s="258"/>
      <c r="BTX177" s="258"/>
      <c r="BTY177" s="258"/>
      <c r="BTZ177" s="258"/>
      <c r="BUA177" s="258"/>
      <c r="BUB177" s="258"/>
      <c r="BUC177" s="258"/>
      <c r="BUD177" s="258"/>
      <c r="BUE177" s="258"/>
      <c r="BUF177" s="258"/>
      <c r="BUG177" s="258"/>
      <c r="BUH177" s="258"/>
      <c r="BUI177" s="258"/>
      <c r="BUJ177" s="258"/>
      <c r="BUK177" s="258"/>
      <c r="BUL177" s="258"/>
      <c r="BUM177" s="258"/>
      <c r="BUN177" s="258"/>
      <c r="BUO177" s="258"/>
      <c r="BUP177" s="258"/>
      <c r="BUQ177" s="258"/>
      <c r="BUR177" s="258"/>
      <c r="BUS177" s="258"/>
      <c r="BUT177" s="258"/>
      <c r="BUU177" s="258"/>
      <c r="BUV177" s="258"/>
      <c r="BUW177" s="258"/>
      <c r="BUX177" s="258"/>
      <c r="BUY177" s="258"/>
      <c r="BUZ177" s="258"/>
      <c r="BVA177" s="258"/>
      <c r="BVB177" s="258"/>
      <c r="BVC177" s="258"/>
      <c r="BVD177" s="258"/>
      <c r="BVE177" s="258"/>
      <c r="BVF177" s="258"/>
      <c r="BVG177" s="258"/>
      <c r="BVH177" s="258"/>
      <c r="BVI177" s="258"/>
      <c r="BVJ177" s="258"/>
      <c r="BVK177" s="258"/>
      <c r="BVL177" s="258"/>
      <c r="BVM177" s="258"/>
      <c r="BVN177" s="258"/>
      <c r="BVO177" s="258"/>
      <c r="BVP177" s="258"/>
      <c r="BVQ177" s="258"/>
      <c r="BVR177" s="258"/>
      <c r="BVS177" s="258"/>
      <c r="BVT177" s="258"/>
      <c r="BVU177" s="258"/>
      <c r="BVV177" s="258"/>
      <c r="BVW177" s="258"/>
      <c r="BVX177" s="258"/>
      <c r="BVY177" s="258"/>
      <c r="BVZ177" s="258"/>
      <c r="BWA177" s="258"/>
      <c r="BWB177" s="258"/>
      <c r="BWC177" s="258"/>
      <c r="BWD177" s="258"/>
      <c r="BWE177" s="258"/>
      <c r="BWF177" s="258"/>
      <c r="BWG177" s="258"/>
      <c r="BWH177" s="258"/>
      <c r="BWI177" s="258"/>
      <c r="BWJ177" s="258"/>
      <c r="BWK177" s="258"/>
      <c r="BWL177" s="258"/>
      <c r="BWM177" s="258"/>
      <c r="BWN177" s="258"/>
      <c r="BWO177" s="258"/>
      <c r="BWP177" s="258"/>
      <c r="BWQ177" s="258"/>
      <c r="BWR177" s="258"/>
      <c r="BWS177" s="258"/>
      <c r="BWT177" s="258"/>
      <c r="BWU177" s="258"/>
      <c r="BWV177" s="258"/>
      <c r="BWW177" s="258"/>
      <c r="BWX177" s="258"/>
      <c r="BWY177" s="258"/>
      <c r="BWZ177" s="258"/>
      <c r="BXA177" s="258"/>
      <c r="BXB177" s="258"/>
      <c r="BXC177" s="258"/>
      <c r="BXD177" s="258"/>
      <c r="BXE177" s="258"/>
      <c r="BXF177" s="258"/>
      <c r="BXG177" s="258"/>
      <c r="BXH177" s="258"/>
      <c r="BXI177" s="258"/>
      <c r="BXJ177" s="258"/>
      <c r="BXK177" s="258"/>
      <c r="BXL177" s="258"/>
      <c r="BXM177" s="258"/>
      <c r="BXN177" s="258"/>
      <c r="BXO177" s="258"/>
      <c r="BXP177" s="258"/>
      <c r="BXQ177" s="258"/>
      <c r="BXR177" s="258"/>
      <c r="BXS177" s="258"/>
      <c r="BXT177" s="258"/>
      <c r="BXU177" s="258"/>
      <c r="BXV177" s="258"/>
      <c r="BXW177" s="258"/>
      <c r="BXX177" s="258"/>
      <c r="BXY177" s="258"/>
      <c r="BXZ177" s="258"/>
      <c r="BYA177" s="258"/>
      <c r="BYB177" s="258"/>
      <c r="BYC177" s="258"/>
      <c r="BYD177" s="258"/>
      <c r="BYE177" s="258"/>
      <c r="BYF177" s="258"/>
      <c r="BYG177" s="258"/>
      <c r="BYH177" s="258"/>
      <c r="BYI177" s="258"/>
      <c r="BYJ177" s="258"/>
      <c r="BYK177" s="258"/>
      <c r="BYL177" s="258"/>
      <c r="BYM177" s="258"/>
      <c r="BYN177" s="258"/>
      <c r="BYO177" s="258"/>
      <c r="BYP177" s="258"/>
      <c r="BYQ177" s="258"/>
      <c r="BYR177" s="258"/>
      <c r="BYS177" s="258"/>
      <c r="BYT177" s="258"/>
      <c r="BYU177" s="258"/>
      <c r="BYV177" s="258"/>
      <c r="BYW177" s="258"/>
      <c r="BYX177" s="258"/>
      <c r="BYY177" s="258"/>
      <c r="BYZ177" s="258"/>
      <c r="BZA177" s="258"/>
      <c r="BZB177" s="258"/>
      <c r="BZC177" s="258"/>
      <c r="BZD177" s="258"/>
      <c r="BZE177" s="258"/>
      <c r="BZF177" s="258"/>
      <c r="BZG177" s="258"/>
      <c r="BZH177" s="258"/>
      <c r="BZI177" s="258"/>
      <c r="BZJ177" s="258"/>
      <c r="BZK177" s="258"/>
      <c r="BZL177" s="258"/>
      <c r="BZM177" s="258"/>
      <c r="BZN177" s="258"/>
      <c r="BZO177" s="258"/>
      <c r="BZP177" s="258"/>
      <c r="BZQ177" s="258"/>
      <c r="BZR177" s="258"/>
      <c r="BZS177" s="258"/>
      <c r="BZT177" s="258"/>
      <c r="BZU177" s="258"/>
      <c r="BZV177" s="258"/>
      <c r="BZW177" s="258"/>
      <c r="BZX177" s="258"/>
      <c r="BZY177" s="258"/>
      <c r="BZZ177" s="258"/>
      <c r="CAA177" s="258"/>
      <c r="CAB177" s="258"/>
      <c r="CAC177" s="258"/>
      <c r="CAD177" s="258"/>
      <c r="CAE177" s="258"/>
      <c r="CAF177" s="258"/>
      <c r="CAG177" s="258"/>
      <c r="CAH177" s="258"/>
      <c r="CAI177" s="258"/>
      <c r="CAJ177" s="258"/>
      <c r="CAK177" s="258"/>
      <c r="CAL177" s="258"/>
      <c r="CAM177" s="258"/>
      <c r="CAN177" s="258"/>
      <c r="CAO177" s="258"/>
      <c r="CAP177" s="258"/>
      <c r="CAQ177" s="258"/>
      <c r="CAR177" s="258"/>
      <c r="CAS177" s="258"/>
      <c r="CAT177" s="258"/>
      <c r="CAU177" s="258"/>
      <c r="CAV177" s="258"/>
      <c r="CAW177" s="258"/>
      <c r="CAX177" s="258"/>
      <c r="CAY177" s="258"/>
      <c r="CAZ177" s="258"/>
      <c r="CBA177" s="258"/>
      <c r="CBB177" s="258"/>
      <c r="CBC177" s="258"/>
      <c r="CBD177" s="258"/>
      <c r="CBE177" s="258"/>
      <c r="CBF177" s="258"/>
      <c r="CBG177" s="258"/>
      <c r="CBH177" s="258"/>
      <c r="CBI177" s="258"/>
      <c r="CBJ177" s="258"/>
      <c r="CBK177" s="258"/>
      <c r="CBL177" s="258"/>
      <c r="CBM177" s="258"/>
      <c r="CBN177" s="258"/>
      <c r="CBO177" s="258"/>
      <c r="CBP177" s="258"/>
      <c r="CBQ177" s="258"/>
      <c r="CBR177" s="258"/>
      <c r="CBS177" s="258"/>
      <c r="CBT177" s="258"/>
      <c r="CBU177" s="258"/>
      <c r="CBV177" s="258"/>
      <c r="CBW177" s="258"/>
      <c r="CBX177" s="258"/>
      <c r="CBY177" s="258"/>
      <c r="CBZ177" s="258"/>
      <c r="CCA177" s="258"/>
      <c r="CCB177" s="258"/>
      <c r="CCC177" s="258"/>
      <c r="CCD177" s="258"/>
      <c r="CCE177" s="258"/>
      <c r="CCF177" s="258"/>
      <c r="CCG177" s="258"/>
      <c r="CCH177" s="258"/>
      <c r="CCI177" s="258"/>
      <c r="CCJ177" s="258"/>
      <c r="CCK177" s="258"/>
      <c r="CCL177" s="258"/>
      <c r="CCM177" s="258"/>
      <c r="CCN177" s="258"/>
      <c r="CCO177" s="258"/>
      <c r="CCP177" s="258"/>
      <c r="CCQ177" s="258"/>
      <c r="CCR177" s="258"/>
      <c r="CCS177" s="258"/>
      <c r="CCT177" s="258"/>
      <c r="CCU177" s="258"/>
      <c r="CCV177" s="258"/>
      <c r="CCW177" s="258"/>
      <c r="CCX177" s="258"/>
      <c r="CCY177" s="258"/>
      <c r="CCZ177" s="258"/>
      <c r="CDA177" s="258"/>
      <c r="CDB177" s="258"/>
      <c r="CDC177" s="258"/>
      <c r="CDD177" s="258"/>
      <c r="CDE177" s="258"/>
      <c r="CDF177" s="258"/>
      <c r="CDG177" s="258"/>
      <c r="CDH177" s="258"/>
      <c r="CDI177" s="258"/>
      <c r="CDJ177" s="258"/>
      <c r="CDK177" s="258"/>
      <c r="CDL177" s="258"/>
      <c r="CDM177" s="258"/>
      <c r="CDN177" s="258"/>
      <c r="CDO177" s="258"/>
      <c r="CDP177" s="258"/>
      <c r="CDQ177" s="258"/>
      <c r="CDR177" s="258"/>
      <c r="CDS177" s="258"/>
      <c r="CDT177" s="258"/>
      <c r="CDU177" s="258"/>
      <c r="CDV177" s="258"/>
      <c r="CDW177" s="258"/>
      <c r="CDX177" s="258"/>
      <c r="CDY177" s="258"/>
      <c r="CDZ177" s="258"/>
      <c r="CEA177" s="258"/>
      <c r="CEB177" s="258"/>
      <c r="CEC177" s="258"/>
      <c r="CED177" s="258"/>
      <c r="CEE177" s="258"/>
      <c r="CEF177" s="258"/>
      <c r="CEG177" s="258"/>
      <c r="CEH177" s="258"/>
      <c r="CEI177" s="258"/>
      <c r="CEJ177" s="258"/>
      <c r="CEK177" s="258"/>
      <c r="CEL177" s="258"/>
      <c r="CEM177" s="258"/>
      <c r="CEN177" s="258"/>
      <c r="CEO177" s="258"/>
      <c r="CEP177" s="258"/>
      <c r="CEQ177" s="258"/>
      <c r="CER177" s="258"/>
      <c r="CES177" s="258"/>
      <c r="CET177" s="258"/>
      <c r="CEU177" s="258"/>
      <c r="CEV177" s="258"/>
      <c r="CEW177" s="258"/>
      <c r="CEX177" s="258"/>
      <c r="CEY177" s="258"/>
      <c r="CEZ177" s="258"/>
      <c r="CFA177" s="258"/>
      <c r="CFB177" s="258"/>
      <c r="CFC177" s="258"/>
      <c r="CFD177" s="258"/>
      <c r="CFE177" s="258"/>
      <c r="CFF177" s="258"/>
      <c r="CFG177" s="258"/>
      <c r="CFH177" s="258"/>
      <c r="CFI177" s="258"/>
      <c r="CFJ177" s="258"/>
      <c r="CFK177" s="258"/>
      <c r="CFL177" s="258"/>
      <c r="CFM177" s="258"/>
      <c r="CFN177" s="258"/>
      <c r="CFO177" s="258"/>
      <c r="CFP177" s="258"/>
      <c r="CFQ177" s="258"/>
      <c r="CFR177" s="258"/>
      <c r="CFS177" s="258"/>
      <c r="CFT177" s="258"/>
      <c r="CFU177" s="258"/>
      <c r="CFV177" s="258"/>
      <c r="CFW177" s="258"/>
      <c r="CFX177" s="258"/>
      <c r="CFY177" s="258"/>
      <c r="CFZ177" s="258"/>
      <c r="CGA177" s="258"/>
      <c r="CGB177" s="258"/>
      <c r="CGC177" s="258"/>
      <c r="CGD177" s="258"/>
      <c r="CGE177" s="258"/>
      <c r="CGF177" s="258"/>
      <c r="CGG177" s="258"/>
      <c r="CGH177" s="258"/>
      <c r="CGI177" s="258"/>
      <c r="CGJ177" s="258"/>
      <c r="CGK177" s="258"/>
      <c r="CGL177" s="258"/>
      <c r="CGM177" s="258"/>
      <c r="CGN177" s="258"/>
      <c r="CGO177" s="258"/>
      <c r="CGP177" s="258"/>
      <c r="CGQ177" s="258"/>
      <c r="CGR177" s="258"/>
      <c r="CGS177" s="258"/>
      <c r="CGT177" s="258"/>
      <c r="CGU177" s="258"/>
      <c r="CGV177" s="258"/>
      <c r="CGW177" s="258"/>
      <c r="CGX177" s="258"/>
      <c r="CGY177" s="258"/>
      <c r="CGZ177" s="258"/>
      <c r="CHA177" s="258"/>
      <c r="CHB177" s="258"/>
      <c r="CHC177" s="258"/>
      <c r="CHD177" s="258"/>
      <c r="CHE177" s="258"/>
      <c r="CHF177" s="258"/>
      <c r="CHG177" s="258"/>
      <c r="CHH177" s="258"/>
      <c r="CHI177" s="258"/>
      <c r="CHJ177" s="258"/>
      <c r="CHK177" s="258"/>
      <c r="CHL177" s="258"/>
      <c r="CHM177" s="258"/>
      <c r="CHN177" s="258"/>
      <c r="CHO177" s="258"/>
      <c r="CHP177" s="258"/>
      <c r="CHQ177" s="258"/>
      <c r="CHR177" s="258"/>
      <c r="CHS177" s="258"/>
      <c r="CHT177" s="258"/>
      <c r="CHU177" s="258"/>
      <c r="CHV177" s="258"/>
      <c r="CHW177" s="258"/>
      <c r="CHX177" s="258"/>
      <c r="CHY177" s="258"/>
      <c r="CHZ177" s="258"/>
      <c r="CIA177" s="258"/>
      <c r="CIB177" s="258"/>
      <c r="CIC177" s="258"/>
      <c r="CID177" s="258"/>
      <c r="CIE177" s="258"/>
      <c r="CIF177" s="258"/>
      <c r="CIG177" s="258"/>
      <c r="CIH177" s="258"/>
      <c r="CII177" s="258"/>
      <c r="CIJ177" s="258"/>
      <c r="CIK177" s="258"/>
      <c r="CIL177" s="258"/>
      <c r="CIM177" s="258"/>
      <c r="CIN177" s="258"/>
      <c r="CIO177" s="258"/>
      <c r="CIP177" s="258"/>
      <c r="CIQ177" s="258"/>
      <c r="CIR177" s="258"/>
      <c r="CIS177" s="258"/>
      <c r="CIT177" s="258"/>
      <c r="CIU177" s="258"/>
      <c r="CIV177" s="258"/>
      <c r="CIW177" s="258"/>
      <c r="CIX177" s="258"/>
      <c r="CIY177" s="258"/>
      <c r="CIZ177" s="258"/>
      <c r="CJA177" s="258"/>
      <c r="CJB177" s="258"/>
      <c r="CJC177" s="258"/>
      <c r="CJD177" s="258"/>
      <c r="CJE177" s="258"/>
      <c r="CJF177" s="258"/>
      <c r="CJG177" s="258"/>
      <c r="CJH177" s="258"/>
      <c r="CJI177" s="258"/>
      <c r="CJJ177" s="258"/>
      <c r="CJK177" s="258"/>
      <c r="CJL177" s="258"/>
      <c r="CJM177" s="258"/>
      <c r="CJN177" s="258"/>
      <c r="CJO177" s="258"/>
      <c r="CJP177" s="258"/>
      <c r="CJQ177" s="258"/>
      <c r="CJR177" s="258"/>
      <c r="CJS177" s="258"/>
      <c r="CJT177" s="258"/>
      <c r="CJU177" s="258"/>
      <c r="CJV177" s="258"/>
      <c r="CJW177" s="258"/>
      <c r="CJX177" s="258"/>
      <c r="CJY177" s="258"/>
      <c r="CJZ177" s="258"/>
      <c r="CKA177" s="258"/>
      <c r="CKB177" s="258"/>
      <c r="CKC177" s="258"/>
      <c r="CKD177" s="258"/>
      <c r="CKE177" s="258"/>
      <c r="CKF177" s="258"/>
      <c r="CKG177" s="258"/>
      <c r="CKH177" s="258"/>
      <c r="CKI177" s="258"/>
      <c r="CKJ177" s="258"/>
      <c r="CKK177" s="258"/>
      <c r="CKL177" s="258"/>
      <c r="CKM177" s="258"/>
      <c r="CKN177" s="258"/>
      <c r="CKO177" s="258"/>
      <c r="CKP177" s="258"/>
      <c r="CKQ177" s="258"/>
      <c r="CKR177" s="258"/>
      <c r="CKS177" s="258"/>
      <c r="CKT177" s="258"/>
      <c r="CKU177" s="258"/>
      <c r="CKV177" s="258"/>
      <c r="CKW177" s="258"/>
      <c r="CKX177" s="258"/>
      <c r="CKY177" s="258"/>
      <c r="CKZ177" s="258"/>
      <c r="CLA177" s="258"/>
      <c r="CLB177" s="258"/>
      <c r="CLC177" s="258"/>
      <c r="CLD177" s="258"/>
      <c r="CLE177" s="258"/>
      <c r="CLF177" s="258"/>
      <c r="CLG177" s="258"/>
      <c r="CLH177" s="258"/>
      <c r="CLI177" s="258"/>
      <c r="CLJ177" s="258"/>
      <c r="CLK177" s="258"/>
      <c r="CLL177" s="258"/>
      <c r="CLM177" s="258"/>
      <c r="CLN177" s="258"/>
      <c r="CLO177" s="258"/>
      <c r="CLP177" s="258"/>
      <c r="CLQ177" s="258"/>
      <c r="CLR177" s="258"/>
      <c r="CLS177" s="258"/>
      <c r="CLT177" s="258"/>
      <c r="CLU177" s="258"/>
      <c r="CLV177" s="258"/>
      <c r="CLW177" s="258"/>
      <c r="CLX177" s="258"/>
      <c r="CLY177" s="258"/>
      <c r="CLZ177" s="258"/>
      <c r="CMA177" s="258"/>
      <c r="CMB177" s="258"/>
      <c r="CMC177" s="258"/>
      <c r="CMD177" s="258"/>
      <c r="CME177" s="258"/>
      <c r="CMF177" s="258"/>
      <c r="CMG177" s="258"/>
      <c r="CMH177" s="258"/>
      <c r="CMI177" s="258"/>
      <c r="CMJ177" s="258"/>
      <c r="CMK177" s="258"/>
      <c r="CML177" s="258"/>
      <c r="CMM177" s="258"/>
      <c r="CMN177" s="258"/>
      <c r="CMO177" s="258"/>
      <c r="CMP177" s="258"/>
      <c r="CMQ177" s="258"/>
      <c r="CMR177" s="258"/>
      <c r="CMS177" s="258"/>
      <c r="CMT177" s="258"/>
      <c r="CMU177" s="258"/>
      <c r="CMV177" s="258"/>
      <c r="CMW177" s="258"/>
      <c r="CMX177" s="258"/>
      <c r="CMY177" s="258"/>
      <c r="CMZ177" s="258"/>
      <c r="CNA177" s="258"/>
      <c r="CNB177" s="258"/>
      <c r="CNC177" s="258"/>
      <c r="CND177" s="258"/>
      <c r="CNE177" s="258"/>
      <c r="CNF177" s="258"/>
      <c r="CNG177" s="258"/>
      <c r="CNH177" s="258"/>
      <c r="CNI177" s="258"/>
      <c r="CNJ177" s="258"/>
      <c r="CNK177" s="258"/>
      <c r="CNL177" s="258"/>
      <c r="CNM177" s="258"/>
      <c r="CNN177" s="258"/>
      <c r="CNO177" s="258"/>
      <c r="CNP177" s="258"/>
      <c r="CNQ177" s="258"/>
      <c r="CNR177" s="258"/>
      <c r="CNS177" s="258"/>
      <c r="CNT177" s="258"/>
      <c r="CNU177" s="258"/>
      <c r="CNV177" s="258"/>
      <c r="CNW177" s="258"/>
      <c r="CNX177" s="258"/>
      <c r="CNY177" s="258"/>
      <c r="CNZ177" s="258"/>
      <c r="COA177" s="258"/>
      <c r="COB177" s="258"/>
      <c r="COC177" s="258"/>
      <c r="COD177" s="258"/>
      <c r="COE177" s="258"/>
      <c r="COF177" s="258"/>
      <c r="COG177" s="258"/>
      <c r="COH177" s="258"/>
      <c r="COI177" s="258"/>
      <c r="COJ177" s="258"/>
      <c r="COK177" s="258"/>
      <c r="COL177" s="258"/>
      <c r="COM177" s="258"/>
      <c r="CON177" s="258"/>
      <c r="COO177" s="258"/>
      <c r="COP177" s="258"/>
      <c r="COQ177" s="258"/>
      <c r="COR177" s="258"/>
      <c r="COS177" s="258"/>
      <c r="COT177" s="258"/>
      <c r="COU177" s="258"/>
      <c r="COV177" s="258"/>
      <c r="COW177" s="258"/>
      <c r="COX177" s="258"/>
      <c r="COY177" s="258"/>
      <c r="COZ177" s="258"/>
      <c r="CPA177" s="258"/>
      <c r="CPB177" s="258"/>
      <c r="CPC177" s="258"/>
      <c r="CPD177" s="258"/>
      <c r="CPE177" s="258"/>
      <c r="CPF177" s="258"/>
      <c r="CPG177" s="258"/>
      <c r="CPH177" s="258"/>
      <c r="CPI177" s="258"/>
      <c r="CPJ177" s="258"/>
      <c r="CPK177" s="258"/>
      <c r="CPL177" s="258"/>
      <c r="CPM177" s="258"/>
      <c r="CPN177" s="258"/>
      <c r="CPO177" s="258"/>
      <c r="CPP177" s="258"/>
      <c r="CPQ177" s="258"/>
      <c r="CPR177" s="258"/>
      <c r="CPS177" s="258"/>
      <c r="CPT177" s="258"/>
      <c r="CPU177" s="258"/>
      <c r="CPV177" s="258"/>
      <c r="CPW177" s="258"/>
      <c r="CPX177" s="258"/>
      <c r="CPY177" s="258"/>
      <c r="CPZ177" s="258"/>
      <c r="CQA177" s="258"/>
      <c r="CQB177" s="258"/>
      <c r="CQC177" s="258"/>
      <c r="CQD177" s="258"/>
      <c r="CQE177" s="258"/>
      <c r="CQF177" s="258"/>
      <c r="CQG177" s="258"/>
      <c r="CQH177" s="258"/>
      <c r="CQI177" s="258"/>
      <c r="CQJ177" s="258"/>
      <c r="CQK177" s="258"/>
      <c r="CQL177" s="258"/>
      <c r="CQM177" s="258"/>
      <c r="CQN177" s="258"/>
      <c r="CQO177" s="258"/>
      <c r="CQP177" s="258"/>
      <c r="CQQ177" s="258"/>
      <c r="CQR177" s="258"/>
      <c r="CQS177" s="258"/>
      <c r="CQT177" s="258"/>
      <c r="CQU177" s="258"/>
      <c r="CQV177" s="258"/>
      <c r="CQW177" s="258"/>
      <c r="CQX177" s="258"/>
      <c r="CQY177" s="258"/>
      <c r="CQZ177" s="258"/>
      <c r="CRA177" s="258"/>
      <c r="CRB177" s="258"/>
      <c r="CRC177" s="258"/>
      <c r="CRD177" s="258"/>
      <c r="CRE177" s="258"/>
      <c r="CRF177" s="258"/>
      <c r="CRG177" s="258"/>
      <c r="CRH177" s="258"/>
      <c r="CRI177" s="258"/>
      <c r="CRJ177" s="258"/>
      <c r="CRK177" s="258"/>
      <c r="CRL177" s="258"/>
      <c r="CRM177" s="258"/>
      <c r="CRN177" s="258"/>
      <c r="CRO177" s="258"/>
      <c r="CRP177" s="258"/>
      <c r="CRQ177" s="258"/>
      <c r="CRR177" s="258"/>
      <c r="CRS177" s="258"/>
      <c r="CRT177" s="258"/>
      <c r="CRU177" s="258"/>
      <c r="CRV177" s="258"/>
      <c r="CRW177" s="258"/>
      <c r="CRX177" s="258"/>
      <c r="CRY177" s="258"/>
      <c r="CRZ177" s="258"/>
      <c r="CSA177" s="258"/>
      <c r="CSB177" s="258"/>
      <c r="CSC177" s="258"/>
      <c r="CSD177" s="258"/>
      <c r="CSE177" s="258"/>
      <c r="CSF177" s="258"/>
      <c r="CSG177" s="258"/>
      <c r="CSH177" s="258"/>
      <c r="CSI177" s="258"/>
      <c r="CSJ177" s="258"/>
      <c r="CSK177" s="258"/>
      <c r="CSL177" s="258"/>
      <c r="CSM177" s="258"/>
      <c r="CSN177" s="258"/>
      <c r="CSO177" s="258"/>
      <c r="CSP177" s="258"/>
      <c r="CSQ177" s="258"/>
      <c r="CSR177" s="258"/>
      <c r="CSS177" s="258"/>
      <c r="CST177" s="258"/>
      <c r="CSU177" s="258"/>
      <c r="CSV177" s="258"/>
      <c r="CSW177" s="258"/>
      <c r="CSX177" s="258"/>
      <c r="CSY177" s="258"/>
      <c r="CSZ177" s="258"/>
      <c r="CTA177" s="258"/>
      <c r="CTB177" s="258"/>
      <c r="CTC177" s="258"/>
      <c r="CTD177" s="258"/>
      <c r="CTE177" s="258"/>
      <c r="CTF177" s="258"/>
      <c r="CTG177" s="258"/>
      <c r="CTH177" s="258"/>
      <c r="CTI177" s="258"/>
      <c r="CTJ177" s="258"/>
      <c r="CTK177" s="258"/>
      <c r="CTL177" s="258"/>
      <c r="CTM177" s="258"/>
      <c r="CTN177" s="258"/>
      <c r="CTO177" s="258"/>
      <c r="CTP177" s="258"/>
      <c r="CTQ177" s="258"/>
      <c r="CTR177" s="258"/>
      <c r="CTS177" s="258"/>
      <c r="CTT177" s="258"/>
      <c r="CTU177" s="258"/>
      <c r="CTV177" s="258"/>
      <c r="CTW177" s="258"/>
      <c r="CTX177" s="258"/>
      <c r="CTY177" s="258"/>
      <c r="CTZ177" s="258"/>
      <c r="CUA177" s="258"/>
      <c r="CUB177" s="258"/>
      <c r="CUC177" s="258"/>
      <c r="CUD177" s="258"/>
      <c r="CUE177" s="258"/>
      <c r="CUF177" s="258"/>
      <c r="CUG177" s="258"/>
      <c r="CUH177" s="258"/>
      <c r="CUI177" s="258"/>
      <c r="CUJ177" s="258"/>
      <c r="CUK177" s="258"/>
      <c r="CUL177" s="258"/>
      <c r="CUM177" s="258"/>
      <c r="CUN177" s="258"/>
      <c r="CUO177" s="258"/>
      <c r="CUP177" s="258"/>
      <c r="CUQ177" s="258"/>
      <c r="CUR177" s="258"/>
      <c r="CUS177" s="258"/>
      <c r="CUT177" s="258"/>
      <c r="CUU177" s="258"/>
      <c r="CUV177" s="258"/>
      <c r="CUW177" s="258"/>
      <c r="CUX177" s="258"/>
      <c r="CUY177" s="258"/>
      <c r="CUZ177" s="258"/>
      <c r="CVA177" s="258"/>
      <c r="CVB177" s="258"/>
      <c r="CVC177" s="258"/>
      <c r="CVD177" s="258"/>
      <c r="CVE177" s="258"/>
      <c r="CVF177" s="258"/>
      <c r="CVG177" s="258"/>
      <c r="CVH177" s="258"/>
      <c r="CVI177" s="258"/>
      <c r="CVJ177" s="258"/>
      <c r="CVK177" s="258"/>
      <c r="CVL177" s="258"/>
      <c r="CVM177" s="258"/>
      <c r="CVN177" s="258"/>
      <c r="CVO177" s="258"/>
      <c r="CVP177" s="258"/>
      <c r="CVQ177" s="258"/>
      <c r="CVR177" s="258"/>
      <c r="CVS177" s="258"/>
      <c r="CVT177" s="258"/>
      <c r="CVU177" s="258"/>
      <c r="CVV177" s="258"/>
      <c r="CVW177" s="258"/>
      <c r="CVX177" s="258"/>
      <c r="CVY177" s="258"/>
      <c r="CVZ177" s="258"/>
      <c r="CWA177" s="258"/>
      <c r="CWB177" s="258"/>
      <c r="CWC177" s="258"/>
      <c r="CWD177" s="258"/>
      <c r="CWE177" s="258"/>
      <c r="CWF177" s="258"/>
      <c r="CWG177" s="258"/>
      <c r="CWH177" s="258"/>
      <c r="CWI177" s="258"/>
      <c r="CWJ177" s="258"/>
      <c r="CWK177" s="258"/>
      <c r="CWL177" s="258"/>
      <c r="CWM177" s="258"/>
      <c r="CWN177" s="258"/>
      <c r="CWO177" s="258"/>
      <c r="CWP177" s="258"/>
      <c r="CWQ177" s="258"/>
      <c r="CWR177" s="258"/>
      <c r="CWS177" s="258"/>
      <c r="CWT177" s="258"/>
      <c r="CWU177" s="258"/>
      <c r="CWV177" s="258"/>
      <c r="CWW177" s="258"/>
      <c r="CWX177" s="258"/>
      <c r="CWY177" s="258"/>
      <c r="CWZ177" s="258"/>
      <c r="CXA177" s="258"/>
      <c r="CXB177" s="258"/>
      <c r="CXC177" s="258"/>
      <c r="CXD177" s="258"/>
      <c r="CXE177" s="258"/>
      <c r="CXF177" s="258"/>
      <c r="CXG177" s="258"/>
      <c r="CXH177" s="258"/>
      <c r="CXI177" s="258"/>
      <c r="CXJ177" s="258"/>
      <c r="CXK177" s="258"/>
      <c r="CXL177" s="258"/>
      <c r="CXM177" s="258"/>
      <c r="CXN177" s="258"/>
      <c r="CXO177" s="258"/>
      <c r="CXP177" s="258"/>
      <c r="CXQ177" s="258"/>
      <c r="CXR177" s="258"/>
      <c r="CXS177" s="258"/>
      <c r="CXT177" s="258"/>
      <c r="CXU177" s="258"/>
      <c r="CXV177" s="258"/>
      <c r="CXW177" s="258"/>
      <c r="CXX177" s="258"/>
      <c r="CXY177" s="258"/>
      <c r="CXZ177" s="258"/>
      <c r="CYA177" s="258"/>
      <c r="CYB177" s="258"/>
      <c r="CYC177" s="258"/>
      <c r="CYD177" s="258"/>
      <c r="CYE177" s="258"/>
      <c r="CYF177" s="258"/>
      <c r="CYG177" s="258"/>
      <c r="CYH177" s="258"/>
      <c r="CYI177" s="258"/>
      <c r="CYJ177" s="258"/>
      <c r="CYK177" s="258"/>
      <c r="CYL177" s="258"/>
      <c r="CYM177" s="258"/>
      <c r="CYN177" s="258"/>
      <c r="CYO177" s="258"/>
      <c r="CYP177" s="258"/>
      <c r="CYQ177" s="258"/>
      <c r="CYR177" s="258"/>
      <c r="CYS177" s="258"/>
      <c r="CYT177" s="258"/>
      <c r="CYU177" s="258"/>
      <c r="CYV177" s="258"/>
      <c r="CYW177" s="258"/>
      <c r="CYX177" s="258"/>
      <c r="CYY177" s="258"/>
      <c r="CYZ177" s="258"/>
      <c r="CZA177" s="258"/>
      <c r="CZB177" s="258"/>
      <c r="CZC177" s="258"/>
      <c r="CZD177" s="258"/>
      <c r="CZE177" s="258"/>
      <c r="CZF177" s="258"/>
      <c r="CZG177" s="258"/>
      <c r="CZH177" s="258"/>
      <c r="CZI177" s="258"/>
      <c r="CZJ177" s="258"/>
      <c r="CZK177" s="258"/>
      <c r="CZL177" s="258"/>
      <c r="CZM177" s="258"/>
      <c r="CZN177" s="258"/>
      <c r="CZO177" s="258"/>
      <c r="CZP177" s="258"/>
      <c r="CZQ177" s="258"/>
      <c r="CZR177" s="258"/>
      <c r="CZS177" s="258"/>
      <c r="CZT177" s="258"/>
      <c r="CZU177" s="258"/>
      <c r="CZV177" s="258"/>
      <c r="CZW177" s="258"/>
      <c r="CZX177" s="258"/>
      <c r="CZY177" s="258"/>
      <c r="CZZ177" s="258"/>
      <c r="DAA177" s="258"/>
      <c r="DAB177" s="258"/>
      <c r="DAC177" s="258"/>
      <c r="DAD177" s="258"/>
      <c r="DAE177" s="258"/>
      <c r="DAF177" s="258"/>
      <c r="DAG177" s="258"/>
      <c r="DAH177" s="258"/>
      <c r="DAI177" s="258"/>
      <c r="DAJ177" s="258"/>
      <c r="DAK177" s="258"/>
      <c r="DAL177" s="258"/>
      <c r="DAM177" s="258"/>
      <c r="DAN177" s="258"/>
      <c r="DAO177" s="258"/>
      <c r="DAP177" s="258"/>
      <c r="DAQ177" s="258"/>
      <c r="DAR177" s="258"/>
      <c r="DAS177" s="258"/>
      <c r="DAT177" s="258"/>
      <c r="DAU177" s="258"/>
      <c r="DAV177" s="258"/>
      <c r="DAW177" s="258"/>
      <c r="DAX177" s="258"/>
      <c r="DAY177" s="258"/>
      <c r="DAZ177" s="258"/>
      <c r="DBA177" s="258"/>
      <c r="DBB177" s="258"/>
      <c r="DBC177" s="258"/>
      <c r="DBD177" s="258"/>
      <c r="DBE177" s="258"/>
      <c r="DBF177" s="258"/>
      <c r="DBG177" s="258"/>
      <c r="DBH177" s="258"/>
      <c r="DBI177" s="258"/>
      <c r="DBJ177" s="258"/>
      <c r="DBK177" s="258"/>
      <c r="DBL177" s="258"/>
      <c r="DBM177" s="258"/>
      <c r="DBN177" s="258"/>
      <c r="DBO177" s="258"/>
      <c r="DBP177" s="258"/>
      <c r="DBQ177" s="258"/>
      <c r="DBR177" s="258"/>
      <c r="DBS177" s="258"/>
      <c r="DBT177" s="258"/>
      <c r="DBU177" s="258"/>
      <c r="DBV177" s="258"/>
      <c r="DBW177" s="258"/>
      <c r="DBX177" s="258"/>
      <c r="DBY177" s="258"/>
      <c r="DBZ177" s="258"/>
      <c r="DCA177" s="258"/>
      <c r="DCB177" s="258"/>
      <c r="DCC177" s="258"/>
      <c r="DCD177" s="258"/>
      <c r="DCE177" s="258"/>
      <c r="DCF177" s="258"/>
      <c r="DCG177" s="258"/>
      <c r="DCH177" s="258"/>
      <c r="DCI177" s="258"/>
      <c r="DCJ177" s="258"/>
      <c r="DCK177" s="258"/>
      <c r="DCL177" s="258"/>
      <c r="DCM177" s="258"/>
      <c r="DCN177" s="258"/>
      <c r="DCO177" s="258"/>
      <c r="DCP177" s="258"/>
      <c r="DCQ177" s="258"/>
      <c r="DCR177" s="258"/>
      <c r="DCS177" s="258"/>
      <c r="DCT177" s="258"/>
      <c r="DCU177" s="258"/>
      <c r="DCV177" s="258"/>
      <c r="DCW177" s="258"/>
      <c r="DCX177" s="258"/>
      <c r="DCY177" s="258"/>
      <c r="DCZ177" s="258"/>
      <c r="DDA177" s="258"/>
      <c r="DDB177" s="258"/>
      <c r="DDC177" s="258"/>
      <c r="DDD177" s="258"/>
      <c r="DDE177" s="258"/>
      <c r="DDF177" s="258"/>
      <c r="DDG177" s="258"/>
      <c r="DDH177" s="258"/>
      <c r="DDI177" s="258"/>
      <c r="DDJ177" s="258"/>
      <c r="DDK177" s="258"/>
      <c r="DDL177" s="258"/>
      <c r="DDM177" s="258"/>
      <c r="DDN177" s="258"/>
      <c r="DDO177" s="258"/>
      <c r="DDP177" s="258"/>
      <c r="DDQ177" s="258"/>
      <c r="DDR177" s="258"/>
      <c r="DDS177" s="258"/>
      <c r="DDT177" s="258"/>
      <c r="DDU177" s="258"/>
      <c r="DDV177" s="258"/>
      <c r="DDW177" s="258"/>
      <c r="DDX177" s="258"/>
      <c r="DDY177" s="258"/>
      <c r="DDZ177" s="258"/>
      <c r="DEA177" s="258"/>
      <c r="DEB177" s="258"/>
      <c r="DEC177" s="258"/>
      <c r="DED177" s="258"/>
      <c r="DEE177" s="258"/>
      <c r="DEF177" s="258"/>
      <c r="DEG177" s="258"/>
      <c r="DEH177" s="258"/>
      <c r="DEI177" s="258"/>
      <c r="DEJ177" s="258"/>
      <c r="DEK177" s="258"/>
      <c r="DEL177" s="258"/>
      <c r="DEM177" s="258"/>
      <c r="DEN177" s="258"/>
      <c r="DEO177" s="258"/>
      <c r="DEP177" s="258"/>
      <c r="DEQ177" s="258"/>
      <c r="DER177" s="258"/>
      <c r="DES177" s="258"/>
      <c r="DET177" s="258"/>
      <c r="DEU177" s="258"/>
      <c r="DEV177" s="258"/>
      <c r="DEW177" s="258"/>
      <c r="DEX177" s="258"/>
      <c r="DEY177" s="258"/>
      <c r="DEZ177" s="258"/>
      <c r="DFA177" s="258"/>
      <c r="DFB177" s="258"/>
      <c r="DFC177" s="258"/>
      <c r="DFD177" s="258"/>
      <c r="DFE177" s="258"/>
      <c r="DFF177" s="258"/>
      <c r="DFG177" s="258"/>
      <c r="DFH177" s="258"/>
      <c r="DFI177" s="258"/>
      <c r="DFJ177" s="258"/>
      <c r="DFK177" s="258"/>
      <c r="DFL177" s="258"/>
      <c r="DFM177" s="258"/>
      <c r="DFN177" s="258"/>
      <c r="DFO177" s="258"/>
      <c r="DFP177" s="258"/>
      <c r="DFQ177" s="258"/>
      <c r="DFR177" s="258"/>
      <c r="DFS177" s="258"/>
      <c r="DFT177" s="258"/>
      <c r="DFU177" s="258"/>
      <c r="DFV177" s="258"/>
      <c r="DFW177" s="258"/>
      <c r="DFX177" s="258"/>
      <c r="DFY177" s="258"/>
      <c r="DFZ177" s="258"/>
      <c r="DGA177" s="258"/>
      <c r="DGB177" s="258"/>
      <c r="DGC177" s="258"/>
      <c r="DGD177" s="258"/>
      <c r="DGE177" s="258"/>
      <c r="DGF177" s="258"/>
      <c r="DGG177" s="258"/>
      <c r="DGH177" s="258"/>
      <c r="DGI177" s="258"/>
      <c r="DGJ177" s="258"/>
      <c r="DGK177" s="258"/>
      <c r="DGL177" s="258"/>
      <c r="DGM177" s="258"/>
      <c r="DGN177" s="258"/>
      <c r="DGO177" s="258"/>
      <c r="DGP177" s="258"/>
      <c r="DGQ177" s="258"/>
      <c r="DGR177" s="258"/>
      <c r="DGS177" s="258"/>
      <c r="DGT177" s="258"/>
      <c r="DGU177" s="258"/>
      <c r="DGV177" s="258"/>
      <c r="DGW177" s="258"/>
      <c r="DGX177" s="258"/>
      <c r="DGY177" s="258"/>
      <c r="DGZ177" s="258"/>
      <c r="DHA177" s="258"/>
      <c r="DHB177" s="258"/>
      <c r="DHC177" s="258"/>
      <c r="DHD177" s="258"/>
      <c r="DHE177" s="258"/>
      <c r="DHF177" s="258"/>
      <c r="DHG177" s="258"/>
      <c r="DHH177" s="258"/>
      <c r="DHI177" s="258"/>
      <c r="DHJ177" s="258"/>
      <c r="DHK177" s="258"/>
      <c r="DHL177" s="258"/>
      <c r="DHM177" s="258"/>
      <c r="DHN177" s="258"/>
      <c r="DHO177" s="258"/>
      <c r="DHP177" s="258"/>
      <c r="DHQ177" s="258"/>
      <c r="DHR177" s="258"/>
      <c r="DHS177" s="258"/>
      <c r="DHT177" s="258"/>
      <c r="DHU177" s="258"/>
      <c r="DHV177" s="258"/>
      <c r="DHW177" s="258"/>
      <c r="DHX177" s="258"/>
      <c r="DHY177" s="258"/>
      <c r="DHZ177" s="258"/>
      <c r="DIA177" s="258"/>
      <c r="DIB177" s="258"/>
      <c r="DIC177" s="258"/>
      <c r="DID177" s="258"/>
      <c r="DIE177" s="258"/>
      <c r="DIF177" s="258"/>
      <c r="DIG177" s="258"/>
      <c r="DIH177" s="258"/>
      <c r="DII177" s="258"/>
      <c r="DIJ177" s="258"/>
      <c r="DIK177" s="258"/>
      <c r="DIL177" s="258"/>
      <c r="DIM177" s="258"/>
      <c r="DIN177" s="258"/>
      <c r="DIO177" s="258"/>
      <c r="DIP177" s="258"/>
      <c r="DIQ177" s="258"/>
      <c r="DIR177" s="258"/>
      <c r="DIS177" s="258"/>
      <c r="DIT177" s="258"/>
      <c r="DIU177" s="258"/>
      <c r="DIV177" s="258"/>
      <c r="DIW177" s="258"/>
      <c r="DIX177" s="258"/>
      <c r="DIY177" s="258"/>
      <c r="DIZ177" s="258"/>
      <c r="DJA177" s="258"/>
      <c r="DJB177" s="258"/>
      <c r="DJC177" s="258"/>
      <c r="DJD177" s="258"/>
      <c r="DJE177" s="258"/>
      <c r="DJF177" s="258"/>
      <c r="DJG177" s="258"/>
      <c r="DJH177" s="258"/>
      <c r="DJI177" s="258"/>
      <c r="DJJ177" s="258"/>
      <c r="DJK177" s="258"/>
      <c r="DJL177" s="258"/>
      <c r="DJM177" s="258"/>
      <c r="DJN177" s="258"/>
      <c r="DJO177" s="258"/>
      <c r="DJP177" s="258"/>
      <c r="DJQ177" s="258"/>
      <c r="DJR177" s="258"/>
      <c r="DJS177" s="258"/>
      <c r="DJT177" s="258"/>
      <c r="DJU177" s="258"/>
      <c r="DJV177" s="258"/>
      <c r="DJW177" s="258"/>
      <c r="DJX177" s="258"/>
      <c r="DJY177" s="258"/>
      <c r="DJZ177" s="258"/>
      <c r="DKA177" s="258"/>
      <c r="DKB177" s="258"/>
      <c r="DKC177" s="258"/>
      <c r="DKD177" s="258"/>
      <c r="DKE177" s="258"/>
      <c r="DKF177" s="258"/>
      <c r="DKG177" s="258"/>
      <c r="DKH177" s="258"/>
      <c r="DKI177" s="258"/>
      <c r="DKJ177" s="258"/>
      <c r="DKK177" s="258"/>
      <c r="DKL177" s="258"/>
      <c r="DKM177" s="258"/>
      <c r="DKN177" s="258"/>
      <c r="DKO177" s="258"/>
      <c r="DKP177" s="258"/>
      <c r="DKQ177" s="258"/>
      <c r="DKR177" s="258"/>
      <c r="DKS177" s="258"/>
      <c r="DKT177" s="258"/>
      <c r="DKU177" s="258"/>
      <c r="DKV177" s="258"/>
      <c r="DKW177" s="258"/>
      <c r="DKX177" s="258"/>
      <c r="DKY177" s="258"/>
      <c r="DKZ177" s="258"/>
      <c r="DLA177" s="258"/>
      <c r="DLB177" s="258"/>
      <c r="DLC177" s="258"/>
      <c r="DLD177" s="258"/>
      <c r="DLE177" s="258"/>
      <c r="DLF177" s="258"/>
      <c r="DLG177" s="258"/>
      <c r="DLH177" s="258"/>
      <c r="DLI177" s="258"/>
      <c r="DLJ177" s="258"/>
      <c r="DLK177" s="258"/>
      <c r="DLL177" s="258"/>
      <c r="DLM177" s="258"/>
      <c r="DLN177" s="258"/>
      <c r="DLO177" s="258"/>
      <c r="DLP177" s="258"/>
      <c r="DLQ177" s="258"/>
      <c r="DLR177" s="258"/>
      <c r="DLS177" s="258"/>
      <c r="DLT177" s="258"/>
      <c r="DLU177" s="258"/>
      <c r="DLV177" s="258"/>
      <c r="DLW177" s="258"/>
      <c r="DLX177" s="258"/>
      <c r="DLY177" s="258"/>
      <c r="DLZ177" s="258"/>
      <c r="DMA177" s="258"/>
      <c r="DMB177" s="258"/>
      <c r="DMC177" s="258"/>
      <c r="DMD177" s="258"/>
      <c r="DME177" s="258"/>
      <c r="DMF177" s="258"/>
      <c r="DMG177" s="258"/>
      <c r="DMH177" s="258"/>
      <c r="DMI177" s="258"/>
      <c r="DMJ177" s="258"/>
      <c r="DMK177" s="258"/>
      <c r="DML177" s="258"/>
      <c r="DMM177" s="258"/>
      <c r="DMN177" s="258"/>
      <c r="DMO177" s="258"/>
      <c r="DMP177" s="258"/>
      <c r="DMQ177" s="258"/>
      <c r="DMR177" s="258"/>
      <c r="DMS177" s="258"/>
      <c r="DMT177" s="258"/>
      <c r="DMU177" s="258"/>
      <c r="DMV177" s="258"/>
      <c r="DMW177" s="258"/>
      <c r="DMX177" s="258"/>
      <c r="DMY177" s="258"/>
      <c r="DMZ177" s="258"/>
      <c r="DNA177" s="258"/>
      <c r="DNB177" s="258"/>
      <c r="DNC177" s="258"/>
      <c r="DND177" s="258"/>
      <c r="DNE177" s="258"/>
      <c r="DNF177" s="258"/>
      <c r="DNG177" s="258"/>
      <c r="DNH177" s="258"/>
      <c r="DNI177" s="258"/>
      <c r="DNJ177" s="258"/>
      <c r="DNK177" s="258"/>
      <c r="DNL177" s="258"/>
      <c r="DNM177" s="258"/>
      <c r="DNN177" s="258"/>
      <c r="DNO177" s="258"/>
      <c r="DNP177" s="258"/>
      <c r="DNQ177" s="258"/>
      <c r="DNR177" s="258"/>
      <c r="DNS177" s="258"/>
      <c r="DNT177" s="258"/>
      <c r="DNU177" s="258"/>
      <c r="DNV177" s="258"/>
      <c r="DNW177" s="258"/>
      <c r="DNX177" s="258"/>
      <c r="DNY177" s="258"/>
      <c r="DNZ177" s="258"/>
      <c r="DOA177" s="258"/>
      <c r="DOB177" s="258"/>
      <c r="DOC177" s="258"/>
      <c r="DOD177" s="258"/>
      <c r="DOE177" s="258"/>
      <c r="DOF177" s="258"/>
      <c r="DOG177" s="258"/>
      <c r="DOH177" s="258"/>
      <c r="DOI177" s="258"/>
      <c r="DOJ177" s="258"/>
      <c r="DOK177" s="258"/>
      <c r="DOL177" s="258"/>
      <c r="DOM177" s="258"/>
      <c r="DON177" s="258"/>
      <c r="DOO177" s="258"/>
      <c r="DOP177" s="258"/>
      <c r="DOQ177" s="258"/>
      <c r="DOR177" s="258"/>
      <c r="DOS177" s="258"/>
      <c r="DOT177" s="258"/>
      <c r="DOU177" s="258"/>
      <c r="DOV177" s="258"/>
      <c r="DOW177" s="258"/>
      <c r="DOX177" s="258"/>
      <c r="DOY177" s="258"/>
      <c r="DOZ177" s="258"/>
      <c r="DPA177" s="258"/>
      <c r="DPB177" s="258"/>
      <c r="DPC177" s="258"/>
      <c r="DPD177" s="258"/>
      <c r="DPE177" s="258"/>
      <c r="DPF177" s="258"/>
      <c r="DPG177" s="258"/>
      <c r="DPH177" s="258"/>
      <c r="DPI177" s="258"/>
      <c r="DPJ177" s="258"/>
      <c r="DPK177" s="258"/>
      <c r="DPL177" s="258"/>
      <c r="DPM177" s="258"/>
      <c r="DPN177" s="258"/>
      <c r="DPO177" s="258"/>
      <c r="DPP177" s="258"/>
      <c r="DPQ177" s="258"/>
      <c r="DPR177" s="258"/>
      <c r="DPS177" s="258"/>
      <c r="DPT177" s="258"/>
      <c r="DPU177" s="258"/>
      <c r="DPV177" s="258"/>
      <c r="DPW177" s="258"/>
      <c r="DPX177" s="258"/>
      <c r="DPY177" s="258"/>
      <c r="DPZ177" s="258"/>
      <c r="DQA177" s="258"/>
      <c r="DQB177" s="258"/>
      <c r="DQC177" s="258"/>
      <c r="DQD177" s="258"/>
      <c r="DQE177" s="258"/>
      <c r="DQF177" s="258"/>
      <c r="DQG177" s="258"/>
      <c r="DQH177" s="258"/>
      <c r="DQI177" s="258"/>
      <c r="DQJ177" s="258"/>
      <c r="DQK177" s="258"/>
      <c r="DQL177" s="258"/>
      <c r="DQM177" s="258"/>
      <c r="DQN177" s="258"/>
      <c r="DQO177" s="258"/>
      <c r="DQP177" s="258"/>
      <c r="DQQ177" s="258"/>
      <c r="DQR177" s="258"/>
      <c r="DQS177" s="258"/>
      <c r="DQT177" s="258"/>
      <c r="DQU177" s="258"/>
      <c r="DQV177" s="258"/>
      <c r="DQW177" s="258"/>
      <c r="DQX177" s="258"/>
      <c r="DQY177" s="258"/>
      <c r="DQZ177" s="258"/>
      <c r="DRA177" s="258"/>
      <c r="DRB177" s="258"/>
      <c r="DRC177" s="258"/>
      <c r="DRD177" s="258"/>
      <c r="DRE177" s="258"/>
      <c r="DRF177" s="258"/>
      <c r="DRG177" s="258"/>
      <c r="DRH177" s="258"/>
      <c r="DRI177" s="258"/>
      <c r="DRJ177" s="258"/>
      <c r="DRK177" s="258"/>
      <c r="DRL177" s="258"/>
      <c r="DRM177" s="258"/>
      <c r="DRN177" s="258"/>
      <c r="DRO177" s="258"/>
      <c r="DRP177" s="258"/>
      <c r="DRQ177" s="258"/>
      <c r="DRR177" s="258"/>
      <c r="DRS177" s="258"/>
      <c r="DRT177" s="258"/>
      <c r="DRU177" s="258"/>
      <c r="DRV177" s="258"/>
      <c r="DRW177" s="258"/>
      <c r="DRX177" s="258"/>
      <c r="DRY177" s="258"/>
      <c r="DRZ177" s="258"/>
      <c r="DSA177" s="258"/>
      <c r="DSB177" s="258"/>
      <c r="DSC177" s="258"/>
      <c r="DSD177" s="258"/>
      <c r="DSE177" s="258"/>
      <c r="DSF177" s="258"/>
      <c r="DSG177" s="258"/>
      <c r="DSH177" s="258"/>
      <c r="DSI177" s="258"/>
      <c r="DSJ177" s="258"/>
      <c r="DSK177" s="258"/>
      <c r="DSL177" s="258"/>
      <c r="DSM177" s="258"/>
      <c r="DSN177" s="258"/>
      <c r="DSO177" s="258"/>
      <c r="DSP177" s="258"/>
      <c r="DSQ177" s="258"/>
      <c r="DSR177" s="258"/>
      <c r="DSS177" s="258"/>
      <c r="DST177" s="258"/>
      <c r="DSU177" s="258"/>
      <c r="DSV177" s="258"/>
      <c r="DSW177" s="258"/>
      <c r="DSX177" s="258"/>
      <c r="DSY177" s="258"/>
      <c r="DSZ177" s="258"/>
      <c r="DTA177" s="258"/>
      <c r="DTB177" s="258"/>
      <c r="DTC177" s="258"/>
      <c r="DTD177" s="258"/>
      <c r="DTE177" s="258"/>
      <c r="DTF177" s="258"/>
      <c r="DTG177" s="258"/>
      <c r="DTH177" s="258"/>
      <c r="DTI177" s="258"/>
      <c r="DTJ177" s="258"/>
      <c r="DTK177" s="258"/>
      <c r="DTL177" s="258"/>
      <c r="DTM177" s="258"/>
      <c r="DTN177" s="258"/>
      <c r="DTO177" s="258"/>
      <c r="DTP177" s="258"/>
      <c r="DTQ177" s="258"/>
      <c r="DTR177" s="258"/>
      <c r="DTS177" s="258"/>
      <c r="DTT177" s="258"/>
      <c r="DTU177" s="258"/>
      <c r="DTV177" s="258"/>
      <c r="DTW177" s="258"/>
      <c r="DTX177" s="258"/>
      <c r="DTY177" s="258"/>
      <c r="DTZ177" s="258"/>
      <c r="DUA177" s="258"/>
      <c r="DUB177" s="258"/>
      <c r="DUC177" s="258"/>
      <c r="DUD177" s="258"/>
      <c r="DUE177" s="258"/>
      <c r="DUF177" s="258"/>
      <c r="DUG177" s="258"/>
      <c r="DUH177" s="258"/>
      <c r="DUI177" s="258"/>
      <c r="DUJ177" s="258"/>
      <c r="DUK177" s="258"/>
      <c r="DUL177" s="258"/>
      <c r="DUM177" s="258"/>
      <c r="DUN177" s="258"/>
      <c r="DUO177" s="258"/>
      <c r="DUP177" s="258"/>
      <c r="DUQ177" s="258"/>
      <c r="DUR177" s="258"/>
      <c r="DUS177" s="258"/>
      <c r="DUT177" s="258"/>
      <c r="DUU177" s="258"/>
      <c r="DUV177" s="258"/>
      <c r="DUW177" s="258"/>
      <c r="DUX177" s="258"/>
      <c r="DUY177" s="258"/>
      <c r="DUZ177" s="258"/>
      <c r="DVA177" s="258"/>
      <c r="DVB177" s="258"/>
      <c r="DVC177" s="258"/>
      <c r="DVD177" s="258"/>
      <c r="DVE177" s="258"/>
      <c r="DVF177" s="258"/>
      <c r="DVG177" s="258"/>
      <c r="DVH177" s="258"/>
      <c r="DVI177" s="258"/>
      <c r="DVJ177" s="258"/>
      <c r="DVK177" s="258"/>
      <c r="DVL177" s="258"/>
      <c r="DVM177" s="258"/>
      <c r="DVN177" s="258"/>
      <c r="DVO177" s="258"/>
      <c r="DVP177" s="258"/>
      <c r="DVQ177" s="258"/>
      <c r="DVR177" s="258"/>
      <c r="DVS177" s="258"/>
      <c r="DVT177" s="258"/>
      <c r="DVU177" s="258"/>
      <c r="DVV177" s="258"/>
      <c r="DVW177" s="258"/>
      <c r="DVX177" s="258"/>
      <c r="DVY177" s="258"/>
      <c r="DVZ177" s="258"/>
      <c r="DWA177" s="258"/>
      <c r="DWB177" s="258"/>
      <c r="DWC177" s="258"/>
      <c r="DWD177" s="258"/>
      <c r="DWE177" s="258"/>
      <c r="DWF177" s="258"/>
      <c r="DWG177" s="258"/>
      <c r="DWH177" s="258"/>
      <c r="DWI177" s="258"/>
      <c r="DWJ177" s="258"/>
      <c r="DWK177" s="258"/>
      <c r="DWL177" s="258"/>
      <c r="DWM177" s="258"/>
      <c r="DWN177" s="258"/>
      <c r="DWO177" s="258"/>
      <c r="DWP177" s="258"/>
      <c r="DWQ177" s="258"/>
      <c r="DWR177" s="258"/>
      <c r="DWS177" s="258"/>
      <c r="DWT177" s="258"/>
      <c r="DWU177" s="258"/>
      <c r="DWV177" s="258"/>
      <c r="DWW177" s="258"/>
      <c r="DWX177" s="258"/>
      <c r="DWY177" s="258"/>
      <c r="DWZ177" s="258"/>
      <c r="DXA177" s="258"/>
      <c r="DXB177" s="258"/>
      <c r="DXC177" s="258"/>
      <c r="DXD177" s="258"/>
      <c r="DXE177" s="258"/>
      <c r="DXF177" s="258"/>
      <c r="DXG177" s="258"/>
      <c r="DXH177" s="258"/>
      <c r="DXI177" s="258"/>
      <c r="DXJ177" s="258"/>
      <c r="DXK177" s="258"/>
      <c r="DXL177" s="258"/>
      <c r="DXM177" s="258"/>
      <c r="DXN177" s="258"/>
      <c r="DXO177" s="258"/>
      <c r="DXP177" s="258"/>
      <c r="DXQ177" s="258"/>
      <c r="DXR177" s="258"/>
      <c r="DXS177" s="258"/>
      <c r="DXT177" s="258"/>
      <c r="DXU177" s="258"/>
      <c r="DXV177" s="258"/>
      <c r="DXW177" s="258"/>
      <c r="DXX177" s="258"/>
      <c r="DXY177" s="258"/>
      <c r="DXZ177" s="258"/>
      <c r="DYA177" s="258"/>
      <c r="DYB177" s="258"/>
      <c r="DYC177" s="258"/>
      <c r="DYD177" s="258"/>
      <c r="DYE177" s="258"/>
      <c r="DYF177" s="258"/>
      <c r="DYG177" s="258"/>
      <c r="DYH177" s="258"/>
      <c r="DYI177" s="258"/>
      <c r="DYJ177" s="258"/>
      <c r="DYK177" s="258"/>
      <c r="DYL177" s="258"/>
      <c r="DYM177" s="258"/>
      <c r="DYN177" s="258"/>
      <c r="DYO177" s="258"/>
      <c r="DYP177" s="258"/>
      <c r="DYQ177" s="258"/>
      <c r="DYR177" s="258"/>
      <c r="DYS177" s="258"/>
      <c r="DYT177" s="258"/>
      <c r="DYU177" s="258"/>
      <c r="DYV177" s="258"/>
      <c r="DYW177" s="258"/>
      <c r="DYX177" s="258"/>
      <c r="DYY177" s="258"/>
      <c r="DYZ177" s="258"/>
      <c r="DZA177" s="258"/>
      <c r="DZB177" s="258"/>
      <c r="DZC177" s="258"/>
      <c r="DZD177" s="258"/>
      <c r="DZE177" s="258"/>
      <c r="DZF177" s="258"/>
      <c r="DZG177" s="258"/>
      <c r="DZH177" s="258"/>
      <c r="DZI177" s="258"/>
      <c r="DZJ177" s="258"/>
      <c r="DZK177" s="258"/>
      <c r="DZL177" s="258"/>
      <c r="DZM177" s="258"/>
      <c r="DZN177" s="258"/>
      <c r="DZO177" s="258"/>
      <c r="DZP177" s="258"/>
      <c r="DZQ177" s="258"/>
      <c r="DZR177" s="258"/>
      <c r="DZS177" s="258"/>
      <c r="DZT177" s="258"/>
      <c r="DZU177" s="258"/>
      <c r="DZV177" s="258"/>
      <c r="DZW177" s="258"/>
      <c r="DZX177" s="258"/>
      <c r="DZY177" s="258"/>
      <c r="DZZ177" s="258"/>
      <c r="EAA177" s="258"/>
      <c r="EAB177" s="258"/>
      <c r="EAC177" s="258"/>
      <c r="EAD177" s="258"/>
      <c r="EAE177" s="258"/>
      <c r="EAF177" s="258"/>
      <c r="EAG177" s="258"/>
      <c r="EAH177" s="258"/>
      <c r="EAI177" s="258"/>
      <c r="EAJ177" s="258"/>
      <c r="EAK177" s="258"/>
      <c r="EAL177" s="258"/>
      <c r="EAM177" s="258"/>
      <c r="EAN177" s="258"/>
      <c r="EAO177" s="258"/>
      <c r="EAP177" s="258"/>
      <c r="EAQ177" s="258"/>
      <c r="EAR177" s="258"/>
      <c r="EAS177" s="258"/>
      <c r="EAT177" s="258"/>
      <c r="EAU177" s="258"/>
      <c r="EAV177" s="258"/>
      <c r="EAW177" s="258"/>
      <c r="EAX177" s="258"/>
      <c r="EAY177" s="258"/>
      <c r="EAZ177" s="258"/>
      <c r="EBA177" s="258"/>
      <c r="EBB177" s="258"/>
      <c r="EBC177" s="258"/>
      <c r="EBD177" s="258"/>
      <c r="EBE177" s="258"/>
      <c r="EBF177" s="258"/>
      <c r="EBG177" s="258"/>
      <c r="EBH177" s="258"/>
      <c r="EBI177" s="258"/>
      <c r="EBJ177" s="258"/>
      <c r="EBK177" s="258"/>
      <c r="EBL177" s="258"/>
      <c r="EBM177" s="258"/>
      <c r="EBN177" s="258"/>
      <c r="EBO177" s="258"/>
      <c r="EBP177" s="258"/>
      <c r="EBQ177" s="258"/>
      <c r="EBR177" s="258"/>
      <c r="EBS177" s="258"/>
      <c r="EBT177" s="258"/>
      <c r="EBU177" s="258"/>
      <c r="EBV177" s="258"/>
      <c r="EBW177" s="258"/>
      <c r="EBX177" s="258"/>
      <c r="EBY177" s="258"/>
      <c r="EBZ177" s="258"/>
      <c r="ECA177" s="258"/>
      <c r="ECB177" s="258"/>
      <c r="ECC177" s="258"/>
      <c r="ECD177" s="258"/>
      <c r="ECE177" s="258"/>
      <c r="ECF177" s="258"/>
      <c r="ECG177" s="258"/>
      <c r="ECH177" s="258"/>
      <c r="ECI177" s="258"/>
      <c r="ECJ177" s="258"/>
      <c r="ECK177" s="258"/>
      <c r="ECL177" s="258"/>
      <c r="ECM177" s="258"/>
      <c r="ECN177" s="258"/>
      <c r="ECO177" s="258"/>
      <c r="ECP177" s="258"/>
      <c r="ECQ177" s="258"/>
      <c r="ECR177" s="258"/>
      <c r="ECS177" s="258"/>
      <c r="ECT177" s="258"/>
      <c r="ECU177" s="258"/>
      <c r="ECV177" s="258"/>
      <c r="ECW177" s="258"/>
      <c r="ECX177" s="258"/>
      <c r="ECY177" s="258"/>
      <c r="ECZ177" s="258"/>
      <c r="EDA177" s="258"/>
      <c r="EDB177" s="258"/>
      <c r="EDC177" s="258"/>
      <c r="EDD177" s="258"/>
      <c r="EDE177" s="258"/>
      <c r="EDF177" s="258"/>
      <c r="EDG177" s="258"/>
      <c r="EDH177" s="258"/>
      <c r="EDI177" s="258"/>
      <c r="EDJ177" s="258"/>
      <c r="EDK177" s="258"/>
      <c r="EDL177" s="258"/>
      <c r="EDM177" s="258"/>
      <c r="EDN177" s="258"/>
      <c r="EDO177" s="258"/>
      <c r="EDP177" s="258"/>
      <c r="EDQ177" s="258"/>
      <c r="EDR177" s="258"/>
      <c r="EDS177" s="258"/>
      <c r="EDT177" s="258"/>
      <c r="EDU177" s="258"/>
      <c r="EDV177" s="258"/>
      <c r="EDW177" s="258"/>
      <c r="EDX177" s="258"/>
      <c r="EDY177" s="258"/>
      <c r="EDZ177" s="258"/>
      <c r="EEA177" s="258"/>
      <c r="EEB177" s="258"/>
      <c r="EEC177" s="258"/>
      <c r="EED177" s="258"/>
      <c r="EEE177" s="258"/>
      <c r="EEF177" s="258"/>
      <c r="EEG177" s="258"/>
      <c r="EEH177" s="258"/>
      <c r="EEI177" s="258"/>
      <c r="EEJ177" s="258"/>
      <c r="EEK177" s="258"/>
      <c r="EEL177" s="258"/>
      <c r="EEM177" s="258"/>
      <c r="EEN177" s="258"/>
      <c r="EEO177" s="258"/>
      <c r="EEP177" s="258"/>
      <c r="EEQ177" s="258"/>
      <c r="EER177" s="258"/>
      <c r="EES177" s="258"/>
      <c r="EET177" s="258"/>
      <c r="EEU177" s="258"/>
      <c r="EEV177" s="258"/>
      <c r="EEW177" s="258"/>
      <c r="EEX177" s="258"/>
      <c r="EEY177" s="258"/>
      <c r="EEZ177" s="258"/>
      <c r="EFA177" s="258"/>
      <c r="EFB177" s="258"/>
      <c r="EFC177" s="258"/>
      <c r="EFD177" s="258"/>
      <c r="EFE177" s="258"/>
      <c r="EFF177" s="258"/>
      <c r="EFG177" s="258"/>
      <c r="EFH177" s="258"/>
      <c r="EFI177" s="258"/>
      <c r="EFJ177" s="258"/>
      <c r="EFK177" s="258"/>
      <c r="EFL177" s="258"/>
      <c r="EFM177" s="258"/>
      <c r="EFN177" s="258"/>
      <c r="EFO177" s="258"/>
      <c r="EFP177" s="258"/>
      <c r="EFQ177" s="258"/>
      <c r="EFR177" s="258"/>
      <c r="EFS177" s="258"/>
      <c r="EFT177" s="258"/>
      <c r="EFU177" s="258"/>
      <c r="EFV177" s="258"/>
      <c r="EFW177" s="258"/>
      <c r="EFX177" s="258"/>
      <c r="EFY177" s="258"/>
      <c r="EFZ177" s="258"/>
      <c r="EGA177" s="258"/>
      <c r="EGB177" s="258"/>
      <c r="EGC177" s="258"/>
      <c r="EGD177" s="258"/>
      <c r="EGE177" s="258"/>
      <c r="EGF177" s="258"/>
      <c r="EGG177" s="258"/>
      <c r="EGH177" s="258"/>
      <c r="EGI177" s="258"/>
      <c r="EGJ177" s="258"/>
      <c r="EGK177" s="258"/>
      <c r="EGL177" s="258"/>
      <c r="EGM177" s="258"/>
      <c r="EGN177" s="258"/>
      <c r="EGO177" s="258"/>
      <c r="EGP177" s="258"/>
      <c r="EGQ177" s="258"/>
      <c r="EGR177" s="258"/>
      <c r="EGS177" s="258"/>
      <c r="EGT177" s="258"/>
      <c r="EGU177" s="258"/>
      <c r="EGV177" s="258"/>
      <c r="EGW177" s="258"/>
      <c r="EGX177" s="258"/>
      <c r="EGY177" s="258"/>
      <c r="EGZ177" s="258"/>
      <c r="EHA177" s="258"/>
      <c r="EHB177" s="258"/>
      <c r="EHC177" s="258"/>
      <c r="EHD177" s="258"/>
      <c r="EHE177" s="258"/>
      <c r="EHF177" s="258"/>
      <c r="EHG177" s="258"/>
      <c r="EHH177" s="258"/>
      <c r="EHI177" s="258"/>
      <c r="EHJ177" s="258"/>
      <c r="EHK177" s="258"/>
      <c r="EHL177" s="258"/>
      <c r="EHM177" s="258"/>
      <c r="EHN177" s="258"/>
      <c r="EHO177" s="258"/>
      <c r="EHP177" s="258"/>
      <c r="EHQ177" s="258"/>
      <c r="EHR177" s="258"/>
      <c r="EHS177" s="258"/>
      <c r="EHT177" s="258"/>
      <c r="EHU177" s="258"/>
      <c r="EHV177" s="258"/>
      <c r="EHW177" s="258"/>
      <c r="EHX177" s="258"/>
      <c r="EHY177" s="258"/>
      <c r="EHZ177" s="258"/>
      <c r="EIA177" s="258"/>
      <c r="EIB177" s="258"/>
      <c r="EIC177" s="258"/>
      <c r="EID177" s="258"/>
      <c r="EIE177" s="258"/>
      <c r="EIF177" s="258"/>
      <c r="EIG177" s="258"/>
      <c r="EIH177" s="258"/>
      <c r="EII177" s="258"/>
      <c r="EIJ177" s="258"/>
      <c r="EIK177" s="258"/>
      <c r="EIL177" s="258"/>
      <c r="EIM177" s="258"/>
      <c r="EIN177" s="258"/>
      <c r="EIO177" s="258"/>
      <c r="EIP177" s="258"/>
      <c r="EIQ177" s="258"/>
      <c r="EIR177" s="258"/>
      <c r="EIS177" s="258"/>
      <c r="EIT177" s="258"/>
      <c r="EIU177" s="258"/>
      <c r="EIV177" s="258"/>
      <c r="EIW177" s="258"/>
      <c r="EIX177" s="258"/>
      <c r="EIY177" s="258"/>
      <c r="EIZ177" s="258"/>
      <c r="EJA177" s="258"/>
      <c r="EJB177" s="258"/>
      <c r="EJC177" s="258"/>
      <c r="EJD177" s="258"/>
      <c r="EJE177" s="258"/>
      <c r="EJF177" s="258"/>
      <c r="EJG177" s="258"/>
      <c r="EJH177" s="258"/>
      <c r="EJI177" s="258"/>
      <c r="EJJ177" s="258"/>
      <c r="EJK177" s="258"/>
      <c r="EJL177" s="258"/>
      <c r="EJM177" s="258"/>
      <c r="EJN177" s="258"/>
      <c r="EJO177" s="258"/>
      <c r="EJP177" s="258"/>
      <c r="EJQ177" s="258"/>
      <c r="EJR177" s="258"/>
      <c r="EJS177" s="258"/>
      <c r="EJT177" s="258"/>
      <c r="EJU177" s="258"/>
      <c r="EJV177" s="258"/>
      <c r="EJW177" s="258"/>
      <c r="EJX177" s="258"/>
      <c r="EJY177" s="258"/>
      <c r="EJZ177" s="258"/>
      <c r="EKA177" s="258"/>
      <c r="EKB177" s="258"/>
      <c r="EKC177" s="258"/>
      <c r="EKD177" s="258"/>
      <c r="EKE177" s="258"/>
      <c r="EKF177" s="258"/>
      <c r="EKG177" s="258"/>
      <c r="EKH177" s="258"/>
      <c r="EKI177" s="258"/>
      <c r="EKJ177" s="258"/>
      <c r="EKK177" s="258"/>
      <c r="EKL177" s="258"/>
      <c r="EKM177" s="258"/>
      <c r="EKN177" s="258"/>
      <c r="EKO177" s="258"/>
      <c r="EKP177" s="258"/>
      <c r="EKQ177" s="258"/>
      <c r="EKR177" s="258"/>
      <c r="EKS177" s="258"/>
      <c r="EKT177" s="258"/>
      <c r="EKU177" s="258"/>
      <c r="EKV177" s="258"/>
      <c r="EKW177" s="258"/>
      <c r="EKX177" s="258"/>
      <c r="EKY177" s="258"/>
      <c r="EKZ177" s="258"/>
      <c r="ELA177" s="258"/>
      <c r="ELB177" s="258"/>
      <c r="ELC177" s="258"/>
      <c r="ELD177" s="258"/>
      <c r="ELE177" s="258"/>
      <c r="ELF177" s="258"/>
      <c r="ELG177" s="258"/>
      <c r="ELH177" s="258"/>
      <c r="ELI177" s="258"/>
      <c r="ELJ177" s="258"/>
      <c r="ELK177" s="258"/>
      <c r="ELL177" s="258"/>
      <c r="ELM177" s="258"/>
      <c r="ELN177" s="258"/>
      <c r="ELO177" s="258"/>
      <c r="ELP177" s="258"/>
      <c r="ELQ177" s="258"/>
      <c r="ELR177" s="258"/>
      <c r="ELS177" s="258"/>
      <c r="ELT177" s="258"/>
      <c r="ELU177" s="258"/>
      <c r="ELV177" s="258"/>
      <c r="ELW177" s="258"/>
      <c r="ELX177" s="258"/>
      <c r="ELY177" s="258"/>
      <c r="ELZ177" s="258"/>
      <c r="EMA177" s="258"/>
      <c r="EMB177" s="258"/>
      <c r="EMC177" s="258"/>
      <c r="EMD177" s="258"/>
      <c r="EME177" s="258"/>
      <c r="EMF177" s="258"/>
      <c r="EMG177" s="258"/>
      <c r="EMH177" s="258"/>
      <c r="EMI177" s="258"/>
      <c r="EMJ177" s="258"/>
      <c r="EMK177" s="258"/>
      <c r="EML177" s="258"/>
      <c r="EMM177" s="258"/>
      <c r="EMN177" s="258"/>
      <c r="EMO177" s="258"/>
      <c r="EMP177" s="258"/>
      <c r="EMQ177" s="258"/>
      <c r="EMR177" s="258"/>
      <c r="EMS177" s="258"/>
      <c r="EMT177" s="258"/>
      <c r="EMU177" s="258"/>
      <c r="EMV177" s="258"/>
      <c r="EMW177" s="258"/>
      <c r="EMX177" s="258"/>
      <c r="EMY177" s="258"/>
      <c r="EMZ177" s="258"/>
      <c r="ENA177" s="258"/>
      <c r="ENB177" s="258"/>
      <c r="ENC177" s="258"/>
      <c r="END177" s="258"/>
      <c r="ENE177" s="258"/>
      <c r="ENF177" s="258"/>
      <c r="ENG177" s="258"/>
      <c r="ENH177" s="258"/>
      <c r="ENI177" s="258"/>
      <c r="ENJ177" s="258"/>
      <c r="ENK177" s="258"/>
      <c r="ENL177" s="258"/>
      <c r="ENM177" s="258"/>
      <c r="ENN177" s="258"/>
      <c r="ENO177" s="258"/>
      <c r="ENP177" s="258"/>
      <c r="ENQ177" s="258"/>
      <c r="ENR177" s="258"/>
      <c r="ENS177" s="258"/>
      <c r="ENT177" s="258"/>
      <c r="ENU177" s="258"/>
      <c r="ENV177" s="258"/>
      <c r="ENW177" s="258"/>
      <c r="ENX177" s="258"/>
      <c r="ENY177" s="258"/>
      <c r="ENZ177" s="258"/>
      <c r="EOA177" s="258"/>
      <c r="EOB177" s="258"/>
      <c r="EOC177" s="258"/>
      <c r="EOD177" s="258"/>
      <c r="EOE177" s="258"/>
      <c r="EOF177" s="258"/>
      <c r="EOG177" s="258"/>
      <c r="EOH177" s="258"/>
      <c r="EOI177" s="258"/>
      <c r="EOJ177" s="258"/>
      <c r="EOK177" s="258"/>
      <c r="EOL177" s="258"/>
      <c r="EOM177" s="258"/>
      <c r="EON177" s="258"/>
      <c r="EOO177" s="258"/>
      <c r="EOP177" s="258"/>
      <c r="EOQ177" s="258"/>
      <c r="EOR177" s="258"/>
      <c r="EOS177" s="258"/>
      <c r="EOT177" s="258"/>
      <c r="EOU177" s="258"/>
      <c r="EOV177" s="258"/>
      <c r="EOW177" s="258"/>
      <c r="EOX177" s="258"/>
      <c r="EOY177" s="258"/>
      <c r="EOZ177" s="258"/>
      <c r="EPA177" s="258"/>
      <c r="EPB177" s="258"/>
      <c r="EPC177" s="258"/>
      <c r="EPD177" s="258"/>
      <c r="EPE177" s="258"/>
      <c r="EPF177" s="258"/>
      <c r="EPG177" s="258"/>
      <c r="EPH177" s="258"/>
      <c r="EPI177" s="258"/>
      <c r="EPJ177" s="258"/>
      <c r="EPK177" s="258"/>
      <c r="EPL177" s="258"/>
      <c r="EPM177" s="258"/>
      <c r="EPN177" s="258"/>
      <c r="EPO177" s="258"/>
      <c r="EPP177" s="258"/>
      <c r="EPQ177" s="258"/>
      <c r="EPR177" s="258"/>
      <c r="EPS177" s="258"/>
      <c r="EPT177" s="258"/>
      <c r="EPU177" s="258"/>
      <c r="EPV177" s="258"/>
      <c r="EPW177" s="258"/>
      <c r="EPX177" s="258"/>
      <c r="EPY177" s="258"/>
      <c r="EPZ177" s="258"/>
      <c r="EQA177" s="258"/>
      <c r="EQB177" s="258"/>
      <c r="EQC177" s="258"/>
      <c r="EQD177" s="258"/>
      <c r="EQE177" s="258"/>
      <c r="EQF177" s="258"/>
      <c r="EQG177" s="258"/>
      <c r="EQH177" s="258"/>
      <c r="EQI177" s="258"/>
      <c r="EQJ177" s="258"/>
      <c r="EQK177" s="258"/>
      <c r="EQL177" s="258"/>
      <c r="EQM177" s="258"/>
      <c r="EQN177" s="258"/>
      <c r="EQO177" s="258"/>
      <c r="EQP177" s="258"/>
      <c r="EQQ177" s="258"/>
      <c r="EQR177" s="258"/>
      <c r="EQS177" s="258"/>
      <c r="EQT177" s="258"/>
      <c r="EQU177" s="258"/>
      <c r="EQV177" s="258"/>
      <c r="EQW177" s="258"/>
      <c r="EQX177" s="258"/>
      <c r="EQY177" s="258"/>
      <c r="EQZ177" s="258"/>
      <c r="ERA177" s="258"/>
      <c r="ERB177" s="258"/>
      <c r="ERC177" s="258"/>
      <c r="ERD177" s="258"/>
      <c r="ERE177" s="258"/>
      <c r="ERF177" s="258"/>
      <c r="ERG177" s="258"/>
      <c r="ERH177" s="258"/>
      <c r="ERI177" s="258"/>
      <c r="ERJ177" s="258"/>
      <c r="ERK177" s="258"/>
      <c r="ERL177" s="258"/>
      <c r="ERM177" s="258"/>
      <c r="ERN177" s="258"/>
      <c r="ERO177" s="258"/>
      <c r="ERP177" s="258"/>
      <c r="ERQ177" s="258"/>
      <c r="ERR177" s="258"/>
      <c r="ERS177" s="258"/>
      <c r="ERT177" s="258"/>
      <c r="ERU177" s="258"/>
      <c r="ERV177" s="258"/>
      <c r="ERW177" s="258"/>
      <c r="ERX177" s="258"/>
      <c r="ERY177" s="258"/>
      <c r="ERZ177" s="258"/>
      <c r="ESA177" s="258"/>
      <c r="ESB177" s="258"/>
      <c r="ESC177" s="258"/>
      <c r="ESD177" s="258"/>
      <c r="ESE177" s="258"/>
      <c r="ESF177" s="258"/>
      <c r="ESG177" s="258"/>
      <c r="ESH177" s="258"/>
      <c r="ESI177" s="258"/>
      <c r="ESJ177" s="258"/>
      <c r="ESK177" s="258"/>
      <c r="ESL177" s="258"/>
      <c r="ESM177" s="258"/>
      <c r="ESN177" s="258"/>
      <c r="ESO177" s="258"/>
      <c r="ESP177" s="258"/>
      <c r="ESQ177" s="258"/>
      <c r="ESR177" s="258"/>
      <c r="ESS177" s="258"/>
      <c r="EST177" s="258"/>
      <c r="ESU177" s="258"/>
      <c r="ESV177" s="258"/>
      <c r="ESW177" s="258"/>
      <c r="ESX177" s="258"/>
      <c r="ESY177" s="258"/>
      <c r="ESZ177" s="258"/>
      <c r="ETA177" s="258"/>
      <c r="ETB177" s="258"/>
      <c r="ETC177" s="258"/>
      <c r="ETD177" s="258"/>
      <c r="ETE177" s="258"/>
      <c r="ETF177" s="258"/>
      <c r="ETG177" s="258"/>
      <c r="ETH177" s="258"/>
      <c r="ETI177" s="258"/>
      <c r="ETJ177" s="258"/>
      <c r="ETK177" s="258"/>
      <c r="ETL177" s="258"/>
      <c r="ETM177" s="258"/>
      <c r="ETN177" s="258"/>
      <c r="ETO177" s="258"/>
      <c r="ETP177" s="258"/>
      <c r="ETQ177" s="258"/>
      <c r="ETR177" s="258"/>
      <c r="ETS177" s="258"/>
      <c r="ETT177" s="258"/>
      <c r="ETU177" s="258"/>
      <c r="ETV177" s="258"/>
      <c r="ETW177" s="258"/>
      <c r="ETX177" s="258"/>
      <c r="ETY177" s="258"/>
      <c r="ETZ177" s="258"/>
      <c r="EUA177" s="258"/>
      <c r="EUB177" s="258"/>
      <c r="EUC177" s="258"/>
      <c r="EUD177" s="258"/>
      <c r="EUE177" s="258"/>
      <c r="EUF177" s="258"/>
      <c r="EUG177" s="258"/>
      <c r="EUH177" s="258"/>
      <c r="EUI177" s="258"/>
      <c r="EUJ177" s="258"/>
      <c r="EUK177" s="258"/>
      <c r="EUL177" s="258"/>
      <c r="EUM177" s="258"/>
      <c r="EUN177" s="258"/>
      <c r="EUO177" s="258"/>
      <c r="EUP177" s="258"/>
      <c r="EUQ177" s="258"/>
      <c r="EUR177" s="258"/>
      <c r="EUS177" s="258"/>
      <c r="EUT177" s="258"/>
      <c r="EUU177" s="258"/>
      <c r="EUV177" s="258"/>
      <c r="EUW177" s="258"/>
      <c r="EUX177" s="258"/>
      <c r="EUY177" s="258"/>
      <c r="EUZ177" s="258"/>
      <c r="EVA177" s="258"/>
      <c r="EVB177" s="258"/>
      <c r="EVC177" s="258"/>
      <c r="EVD177" s="258"/>
      <c r="EVE177" s="258"/>
      <c r="EVF177" s="258"/>
      <c r="EVG177" s="258"/>
      <c r="EVH177" s="258"/>
      <c r="EVI177" s="258"/>
      <c r="EVJ177" s="258"/>
      <c r="EVK177" s="258"/>
      <c r="EVL177" s="258"/>
      <c r="EVM177" s="258"/>
      <c r="EVN177" s="258"/>
      <c r="EVO177" s="258"/>
      <c r="EVP177" s="258"/>
      <c r="EVQ177" s="258"/>
      <c r="EVR177" s="258"/>
      <c r="EVS177" s="258"/>
      <c r="EVT177" s="258"/>
      <c r="EVU177" s="258"/>
      <c r="EVV177" s="258"/>
      <c r="EVW177" s="258"/>
      <c r="EVX177" s="258"/>
      <c r="EVY177" s="258"/>
      <c r="EVZ177" s="258"/>
      <c r="EWA177" s="258"/>
      <c r="EWB177" s="258"/>
      <c r="EWC177" s="258"/>
      <c r="EWD177" s="258"/>
      <c r="EWE177" s="258"/>
      <c r="EWF177" s="258"/>
      <c r="EWG177" s="258"/>
      <c r="EWH177" s="258"/>
      <c r="EWI177" s="258"/>
      <c r="EWJ177" s="258"/>
      <c r="EWK177" s="258"/>
      <c r="EWL177" s="258"/>
      <c r="EWM177" s="258"/>
      <c r="EWN177" s="258"/>
      <c r="EWO177" s="258"/>
      <c r="EWP177" s="258"/>
      <c r="EWQ177" s="258"/>
      <c r="EWR177" s="258"/>
      <c r="EWS177" s="258"/>
      <c r="EWT177" s="258"/>
      <c r="EWU177" s="258"/>
      <c r="EWV177" s="258"/>
      <c r="EWW177" s="258"/>
      <c r="EWX177" s="258"/>
      <c r="EWY177" s="258"/>
      <c r="EWZ177" s="258"/>
      <c r="EXA177" s="258"/>
      <c r="EXB177" s="258"/>
      <c r="EXC177" s="258"/>
      <c r="EXD177" s="258"/>
      <c r="EXE177" s="258"/>
      <c r="EXF177" s="258"/>
      <c r="EXG177" s="258"/>
      <c r="EXH177" s="258"/>
      <c r="EXI177" s="258"/>
      <c r="EXJ177" s="258"/>
      <c r="EXK177" s="258"/>
      <c r="EXL177" s="258"/>
      <c r="EXM177" s="258"/>
      <c r="EXN177" s="258"/>
      <c r="EXO177" s="258"/>
      <c r="EXP177" s="258"/>
      <c r="EXQ177" s="258"/>
      <c r="EXR177" s="258"/>
      <c r="EXS177" s="258"/>
      <c r="EXT177" s="258"/>
      <c r="EXU177" s="258"/>
      <c r="EXV177" s="258"/>
      <c r="EXW177" s="258"/>
      <c r="EXX177" s="258"/>
      <c r="EXY177" s="258"/>
      <c r="EXZ177" s="258"/>
      <c r="EYA177" s="258"/>
      <c r="EYB177" s="258"/>
      <c r="EYC177" s="258"/>
      <c r="EYD177" s="258"/>
      <c r="EYE177" s="258"/>
      <c r="EYF177" s="258"/>
      <c r="EYG177" s="258"/>
      <c r="EYH177" s="258"/>
      <c r="EYI177" s="258"/>
      <c r="EYJ177" s="258"/>
      <c r="EYK177" s="258"/>
      <c r="EYL177" s="258"/>
      <c r="EYM177" s="258"/>
      <c r="EYN177" s="258"/>
      <c r="EYO177" s="258"/>
      <c r="EYP177" s="258"/>
      <c r="EYQ177" s="258"/>
      <c r="EYR177" s="258"/>
      <c r="EYS177" s="258"/>
      <c r="EYT177" s="258"/>
      <c r="EYU177" s="258"/>
      <c r="EYV177" s="258"/>
      <c r="EYW177" s="258"/>
      <c r="EYX177" s="258"/>
      <c r="EYY177" s="258"/>
      <c r="EYZ177" s="258"/>
      <c r="EZA177" s="258"/>
      <c r="EZB177" s="258"/>
      <c r="EZC177" s="258"/>
      <c r="EZD177" s="258"/>
      <c r="EZE177" s="258"/>
      <c r="EZF177" s="258"/>
      <c r="EZG177" s="258"/>
      <c r="EZH177" s="258"/>
      <c r="EZI177" s="258"/>
      <c r="EZJ177" s="258"/>
      <c r="EZK177" s="258"/>
      <c r="EZL177" s="258"/>
      <c r="EZM177" s="258"/>
      <c r="EZN177" s="258"/>
      <c r="EZO177" s="258"/>
      <c r="EZP177" s="258"/>
      <c r="EZQ177" s="258"/>
      <c r="EZR177" s="258"/>
      <c r="EZS177" s="258"/>
      <c r="EZT177" s="258"/>
      <c r="EZU177" s="258"/>
      <c r="EZV177" s="258"/>
      <c r="EZW177" s="258"/>
      <c r="EZX177" s="258"/>
      <c r="EZY177" s="258"/>
      <c r="EZZ177" s="258"/>
      <c r="FAA177" s="258"/>
      <c r="FAB177" s="258"/>
      <c r="FAC177" s="258"/>
      <c r="FAD177" s="258"/>
      <c r="FAE177" s="258"/>
      <c r="FAF177" s="258"/>
      <c r="FAG177" s="258"/>
      <c r="FAH177" s="258"/>
      <c r="FAI177" s="258"/>
      <c r="FAJ177" s="258"/>
      <c r="FAK177" s="258"/>
      <c r="FAL177" s="258"/>
      <c r="FAM177" s="258"/>
      <c r="FAN177" s="258"/>
      <c r="FAO177" s="258"/>
      <c r="FAP177" s="258"/>
      <c r="FAQ177" s="258"/>
      <c r="FAR177" s="258"/>
      <c r="FAS177" s="258"/>
      <c r="FAT177" s="258"/>
      <c r="FAU177" s="258"/>
      <c r="FAV177" s="258"/>
      <c r="FAW177" s="258"/>
      <c r="FAX177" s="258"/>
      <c r="FAY177" s="258"/>
      <c r="FAZ177" s="258"/>
      <c r="FBA177" s="258"/>
      <c r="FBB177" s="258"/>
      <c r="FBC177" s="258"/>
      <c r="FBD177" s="258"/>
      <c r="FBE177" s="258"/>
      <c r="FBF177" s="258"/>
      <c r="FBG177" s="258"/>
      <c r="FBH177" s="258"/>
      <c r="FBI177" s="258"/>
      <c r="FBJ177" s="258"/>
      <c r="FBK177" s="258"/>
      <c r="FBL177" s="258"/>
      <c r="FBM177" s="258"/>
      <c r="FBN177" s="258"/>
      <c r="FBO177" s="258"/>
      <c r="FBP177" s="258"/>
      <c r="FBQ177" s="258"/>
      <c r="FBR177" s="258"/>
      <c r="FBS177" s="258"/>
      <c r="FBT177" s="258"/>
      <c r="FBU177" s="258"/>
      <c r="FBV177" s="258"/>
      <c r="FBW177" s="258"/>
      <c r="FBX177" s="258"/>
      <c r="FBY177" s="258"/>
      <c r="FBZ177" s="258"/>
      <c r="FCA177" s="258"/>
      <c r="FCB177" s="258"/>
      <c r="FCC177" s="258"/>
      <c r="FCD177" s="258"/>
      <c r="FCE177" s="258"/>
      <c r="FCF177" s="258"/>
      <c r="FCG177" s="258"/>
      <c r="FCH177" s="258"/>
      <c r="FCI177" s="258"/>
      <c r="FCJ177" s="258"/>
      <c r="FCK177" s="258"/>
      <c r="FCL177" s="258"/>
      <c r="FCM177" s="258"/>
      <c r="FCN177" s="258"/>
      <c r="FCO177" s="258"/>
      <c r="FCP177" s="258"/>
      <c r="FCQ177" s="258"/>
      <c r="FCR177" s="258"/>
      <c r="FCS177" s="258"/>
      <c r="FCT177" s="258"/>
      <c r="FCU177" s="258"/>
      <c r="FCV177" s="258"/>
      <c r="FCW177" s="258"/>
      <c r="FCX177" s="258"/>
      <c r="FCY177" s="258"/>
      <c r="FCZ177" s="258"/>
      <c r="FDA177" s="258"/>
      <c r="FDB177" s="258"/>
      <c r="FDC177" s="258"/>
      <c r="FDD177" s="258"/>
      <c r="FDE177" s="258"/>
      <c r="FDF177" s="258"/>
      <c r="FDG177" s="258"/>
      <c r="FDH177" s="258"/>
      <c r="FDI177" s="258"/>
      <c r="FDJ177" s="258"/>
      <c r="FDK177" s="258"/>
      <c r="FDL177" s="258"/>
      <c r="FDM177" s="258"/>
      <c r="FDN177" s="258"/>
      <c r="FDO177" s="258"/>
      <c r="FDP177" s="258"/>
      <c r="FDQ177" s="258"/>
      <c r="FDR177" s="258"/>
      <c r="FDS177" s="258"/>
      <c r="FDT177" s="258"/>
      <c r="FDU177" s="258"/>
      <c r="FDV177" s="258"/>
      <c r="FDW177" s="258"/>
      <c r="FDX177" s="258"/>
      <c r="FDY177" s="258"/>
      <c r="FDZ177" s="258"/>
      <c r="FEA177" s="258"/>
      <c r="FEB177" s="258"/>
      <c r="FEC177" s="258"/>
      <c r="FED177" s="258"/>
      <c r="FEE177" s="258"/>
      <c r="FEF177" s="258"/>
      <c r="FEG177" s="258"/>
      <c r="FEH177" s="258"/>
      <c r="FEI177" s="258"/>
      <c r="FEJ177" s="258"/>
      <c r="FEK177" s="258"/>
      <c r="FEL177" s="258"/>
      <c r="FEM177" s="258"/>
      <c r="FEN177" s="258"/>
      <c r="FEO177" s="258"/>
      <c r="FEP177" s="258"/>
      <c r="FEQ177" s="258"/>
      <c r="FER177" s="258"/>
      <c r="FES177" s="258"/>
      <c r="FET177" s="258"/>
      <c r="FEU177" s="258"/>
      <c r="FEV177" s="258"/>
      <c r="FEW177" s="258"/>
      <c r="FEX177" s="258"/>
      <c r="FEY177" s="258"/>
      <c r="FEZ177" s="258"/>
      <c r="FFA177" s="258"/>
      <c r="FFB177" s="258"/>
      <c r="FFC177" s="258"/>
      <c r="FFD177" s="258"/>
      <c r="FFE177" s="258"/>
      <c r="FFF177" s="258"/>
      <c r="FFG177" s="258"/>
      <c r="FFH177" s="258"/>
      <c r="FFI177" s="258"/>
      <c r="FFJ177" s="258"/>
      <c r="FFK177" s="258"/>
      <c r="FFL177" s="258"/>
      <c r="FFM177" s="258"/>
      <c r="FFN177" s="258"/>
      <c r="FFO177" s="258"/>
      <c r="FFP177" s="258"/>
      <c r="FFQ177" s="258"/>
      <c r="FFR177" s="258"/>
      <c r="FFS177" s="258"/>
      <c r="FFT177" s="258"/>
      <c r="FFU177" s="258"/>
      <c r="FFV177" s="258"/>
      <c r="FFW177" s="258"/>
      <c r="FFX177" s="258"/>
      <c r="FFY177" s="258"/>
      <c r="FFZ177" s="258"/>
      <c r="FGA177" s="258"/>
      <c r="FGB177" s="258"/>
      <c r="FGC177" s="258"/>
      <c r="FGD177" s="258"/>
      <c r="FGE177" s="258"/>
      <c r="FGF177" s="258"/>
      <c r="FGG177" s="258"/>
      <c r="FGH177" s="258"/>
      <c r="FGI177" s="258"/>
      <c r="FGJ177" s="258"/>
      <c r="FGK177" s="258"/>
      <c r="FGL177" s="258"/>
      <c r="FGM177" s="258"/>
      <c r="FGN177" s="258"/>
      <c r="FGO177" s="258"/>
      <c r="FGP177" s="258"/>
      <c r="FGQ177" s="258"/>
      <c r="FGR177" s="258"/>
      <c r="FGS177" s="258"/>
      <c r="FGT177" s="258"/>
      <c r="FGU177" s="258"/>
      <c r="FGV177" s="258"/>
      <c r="FGW177" s="258"/>
      <c r="FGX177" s="258"/>
      <c r="FGY177" s="258"/>
      <c r="FGZ177" s="258"/>
      <c r="FHA177" s="258"/>
      <c r="FHB177" s="258"/>
      <c r="FHC177" s="258"/>
      <c r="FHD177" s="258"/>
      <c r="FHE177" s="258"/>
      <c r="FHF177" s="258"/>
      <c r="FHG177" s="258"/>
      <c r="FHH177" s="258"/>
      <c r="FHI177" s="258"/>
      <c r="FHJ177" s="258"/>
      <c r="FHK177" s="258"/>
      <c r="FHL177" s="258"/>
      <c r="FHM177" s="258"/>
      <c r="FHN177" s="258"/>
      <c r="FHO177" s="258"/>
      <c r="FHP177" s="258"/>
      <c r="FHQ177" s="258"/>
      <c r="FHR177" s="258"/>
      <c r="FHS177" s="258"/>
      <c r="FHT177" s="258"/>
      <c r="FHU177" s="258"/>
      <c r="FHV177" s="258"/>
      <c r="FHW177" s="258"/>
      <c r="FHX177" s="258"/>
      <c r="FHY177" s="258"/>
      <c r="FHZ177" s="258"/>
      <c r="FIA177" s="258"/>
      <c r="FIB177" s="258"/>
      <c r="FIC177" s="258"/>
      <c r="FID177" s="258"/>
      <c r="FIE177" s="258"/>
      <c r="FIF177" s="258"/>
      <c r="FIG177" s="258"/>
      <c r="FIH177" s="258"/>
      <c r="FII177" s="258"/>
      <c r="FIJ177" s="258"/>
      <c r="FIK177" s="258"/>
      <c r="FIL177" s="258"/>
      <c r="FIM177" s="258"/>
      <c r="FIN177" s="258"/>
      <c r="FIO177" s="258"/>
      <c r="FIP177" s="258"/>
      <c r="FIQ177" s="258"/>
      <c r="FIR177" s="258"/>
      <c r="FIS177" s="258"/>
      <c r="FIT177" s="258"/>
      <c r="FIU177" s="258"/>
      <c r="FIV177" s="258"/>
      <c r="FIW177" s="258"/>
      <c r="FIX177" s="258"/>
      <c r="FIY177" s="258"/>
      <c r="FIZ177" s="258"/>
      <c r="FJA177" s="258"/>
      <c r="FJB177" s="258"/>
      <c r="FJC177" s="258"/>
      <c r="FJD177" s="258"/>
      <c r="FJE177" s="258"/>
      <c r="FJF177" s="258"/>
      <c r="FJG177" s="258"/>
      <c r="FJH177" s="258"/>
      <c r="FJI177" s="258"/>
      <c r="FJJ177" s="258"/>
      <c r="FJK177" s="258"/>
      <c r="FJL177" s="258"/>
      <c r="FJM177" s="258"/>
      <c r="FJN177" s="258"/>
      <c r="FJO177" s="258"/>
      <c r="FJP177" s="258"/>
      <c r="FJQ177" s="258"/>
      <c r="FJR177" s="258"/>
      <c r="FJS177" s="258"/>
      <c r="FJT177" s="258"/>
      <c r="FJU177" s="258"/>
      <c r="FJV177" s="258"/>
      <c r="FJW177" s="258"/>
      <c r="FJX177" s="258"/>
      <c r="FJY177" s="258"/>
      <c r="FJZ177" s="258"/>
      <c r="FKA177" s="258"/>
      <c r="FKB177" s="258"/>
      <c r="FKC177" s="258"/>
      <c r="FKD177" s="258"/>
      <c r="FKE177" s="258"/>
      <c r="FKF177" s="258"/>
      <c r="FKG177" s="258"/>
      <c r="FKH177" s="258"/>
      <c r="FKI177" s="258"/>
      <c r="FKJ177" s="258"/>
      <c r="FKK177" s="258"/>
      <c r="FKL177" s="258"/>
      <c r="FKM177" s="258"/>
      <c r="FKN177" s="258"/>
      <c r="FKO177" s="258"/>
      <c r="FKP177" s="258"/>
      <c r="FKQ177" s="258"/>
      <c r="FKR177" s="258"/>
      <c r="FKS177" s="258"/>
      <c r="FKT177" s="258"/>
      <c r="FKU177" s="258"/>
      <c r="FKV177" s="258"/>
      <c r="FKW177" s="258"/>
      <c r="FKX177" s="258"/>
      <c r="FKY177" s="258"/>
      <c r="FKZ177" s="258"/>
      <c r="FLA177" s="258"/>
      <c r="FLB177" s="258"/>
      <c r="FLC177" s="258"/>
      <c r="FLD177" s="258"/>
      <c r="FLE177" s="258"/>
      <c r="FLF177" s="258"/>
      <c r="FLG177" s="258"/>
      <c r="FLH177" s="258"/>
      <c r="FLI177" s="258"/>
      <c r="FLJ177" s="258"/>
      <c r="FLK177" s="258"/>
      <c r="FLL177" s="258"/>
      <c r="FLM177" s="258"/>
      <c r="FLN177" s="258"/>
      <c r="FLO177" s="258"/>
      <c r="FLP177" s="258"/>
      <c r="FLQ177" s="258"/>
      <c r="FLR177" s="258"/>
      <c r="FLS177" s="258"/>
      <c r="FLT177" s="258"/>
      <c r="FLU177" s="258"/>
      <c r="FLV177" s="258"/>
      <c r="FLW177" s="258"/>
      <c r="FLX177" s="258"/>
      <c r="FLY177" s="258"/>
      <c r="FLZ177" s="258"/>
      <c r="FMA177" s="258"/>
      <c r="FMB177" s="258"/>
      <c r="FMC177" s="258"/>
      <c r="FMD177" s="258"/>
      <c r="FME177" s="258"/>
      <c r="FMF177" s="258"/>
      <c r="FMG177" s="258"/>
      <c r="FMH177" s="258"/>
      <c r="FMI177" s="258"/>
      <c r="FMJ177" s="258"/>
      <c r="FMK177" s="258"/>
      <c r="FML177" s="258"/>
      <c r="FMM177" s="258"/>
      <c r="FMN177" s="258"/>
      <c r="FMO177" s="258"/>
      <c r="FMP177" s="258"/>
      <c r="FMQ177" s="258"/>
      <c r="FMR177" s="258"/>
      <c r="FMS177" s="258"/>
      <c r="FMT177" s="258"/>
      <c r="FMU177" s="258"/>
      <c r="FMV177" s="258"/>
      <c r="FMW177" s="258"/>
      <c r="FMX177" s="258"/>
      <c r="FMY177" s="258"/>
      <c r="FMZ177" s="258"/>
      <c r="FNA177" s="258"/>
      <c r="FNB177" s="258"/>
      <c r="FNC177" s="258"/>
      <c r="FND177" s="258"/>
      <c r="FNE177" s="258"/>
      <c r="FNF177" s="258"/>
      <c r="FNG177" s="258"/>
      <c r="FNH177" s="258"/>
      <c r="FNI177" s="258"/>
      <c r="FNJ177" s="258"/>
      <c r="FNK177" s="258"/>
      <c r="FNL177" s="258"/>
      <c r="FNM177" s="258"/>
      <c r="FNN177" s="258"/>
      <c r="FNO177" s="258"/>
      <c r="FNP177" s="258"/>
      <c r="FNQ177" s="258"/>
      <c r="FNR177" s="258"/>
      <c r="FNS177" s="258"/>
      <c r="FNT177" s="258"/>
      <c r="FNU177" s="258"/>
      <c r="FNV177" s="258"/>
      <c r="FNW177" s="258"/>
      <c r="FNX177" s="258"/>
      <c r="FNY177" s="258"/>
      <c r="FNZ177" s="258"/>
      <c r="FOA177" s="258"/>
      <c r="FOB177" s="258"/>
      <c r="FOC177" s="258"/>
      <c r="FOD177" s="258"/>
      <c r="FOE177" s="258"/>
      <c r="FOF177" s="258"/>
      <c r="FOG177" s="258"/>
      <c r="FOH177" s="258"/>
      <c r="FOI177" s="258"/>
      <c r="FOJ177" s="258"/>
      <c r="FOK177" s="258"/>
      <c r="FOL177" s="258"/>
      <c r="FOM177" s="258"/>
      <c r="FON177" s="258"/>
      <c r="FOO177" s="258"/>
      <c r="FOP177" s="258"/>
      <c r="FOQ177" s="258"/>
      <c r="FOR177" s="258"/>
      <c r="FOS177" s="258"/>
      <c r="FOT177" s="258"/>
      <c r="FOU177" s="258"/>
      <c r="FOV177" s="258"/>
      <c r="FOW177" s="258"/>
      <c r="FOX177" s="258"/>
      <c r="FOY177" s="258"/>
      <c r="FOZ177" s="258"/>
      <c r="FPA177" s="258"/>
      <c r="FPB177" s="258"/>
      <c r="FPC177" s="258"/>
      <c r="FPD177" s="258"/>
      <c r="FPE177" s="258"/>
      <c r="FPF177" s="258"/>
      <c r="FPG177" s="258"/>
      <c r="FPH177" s="258"/>
      <c r="FPI177" s="258"/>
      <c r="FPJ177" s="258"/>
      <c r="FPK177" s="258"/>
      <c r="FPL177" s="258"/>
      <c r="FPM177" s="258"/>
      <c r="FPN177" s="258"/>
      <c r="FPO177" s="258"/>
      <c r="FPP177" s="258"/>
      <c r="FPQ177" s="258"/>
      <c r="FPR177" s="258"/>
      <c r="FPS177" s="258"/>
      <c r="FPT177" s="258"/>
      <c r="FPU177" s="258"/>
      <c r="FPV177" s="258"/>
      <c r="FPW177" s="258"/>
      <c r="FPX177" s="258"/>
      <c r="FPY177" s="258"/>
      <c r="FPZ177" s="258"/>
      <c r="FQA177" s="258"/>
      <c r="FQB177" s="258"/>
      <c r="FQC177" s="258"/>
      <c r="FQD177" s="258"/>
      <c r="FQE177" s="258"/>
      <c r="FQF177" s="258"/>
      <c r="FQG177" s="258"/>
      <c r="FQH177" s="258"/>
      <c r="FQI177" s="258"/>
      <c r="FQJ177" s="258"/>
      <c r="FQK177" s="258"/>
      <c r="FQL177" s="258"/>
      <c r="FQM177" s="258"/>
      <c r="FQN177" s="258"/>
      <c r="FQO177" s="258"/>
      <c r="FQP177" s="258"/>
      <c r="FQQ177" s="258"/>
      <c r="FQR177" s="258"/>
      <c r="FQS177" s="258"/>
      <c r="FQT177" s="258"/>
      <c r="FQU177" s="258"/>
      <c r="FQV177" s="258"/>
      <c r="FQW177" s="258"/>
      <c r="FQX177" s="258"/>
      <c r="FQY177" s="258"/>
      <c r="FQZ177" s="258"/>
      <c r="FRA177" s="258"/>
      <c r="FRB177" s="258"/>
      <c r="FRC177" s="258"/>
      <c r="FRD177" s="258"/>
      <c r="FRE177" s="258"/>
      <c r="FRF177" s="258"/>
      <c r="FRG177" s="258"/>
      <c r="FRH177" s="258"/>
      <c r="FRI177" s="258"/>
      <c r="FRJ177" s="258"/>
      <c r="FRK177" s="258"/>
      <c r="FRL177" s="258"/>
      <c r="FRM177" s="258"/>
      <c r="FRN177" s="258"/>
      <c r="FRO177" s="258"/>
      <c r="FRP177" s="258"/>
      <c r="FRQ177" s="258"/>
      <c r="FRR177" s="258"/>
      <c r="FRS177" s="258"/>
      <c r="FRT177" s="258"/>
      <c r="FRU177" s="258"/>
      <c r="FRV177" s="258"/>
      <c r="FRW177" s="258"/>
      <c r="FRX177" s="258"/>
      <c r="FRY177" s="258"/>
      <c r="FRZ177" s="258"/>
      <c r="FSA177" s="258"/>
      <c r="FSB177" s="258"/>
      <c r="FSC177" s="258"/>
      <c r="FSD177" s="258"/>
      <c r="FSE177" s="258"/>
      <c r="FSF177" s="258"/>
      <c r="FSG177" s="258"/>
      <c r="FSH177" s="258"/>
      <c r="FSI177" s="258"/>
      <c r="FSJ177" s="258"/>
      <c r="FSK177" s="258"/>
      <c r="FSL177" s="258"/>
      <c r="FSM177" s="258"/>
      <c r="FSN177" s="258"/>
      <c r="FSO177" s="258"/>
      <c r="FSP177" s="258"/>
      <c r="FSQ177" s="258"/>
      <c r="FSR177" s="258"/>
      <c r="FSS177" s="258"/>
      <c r="FST177" s="258"/>
      <c r="FSU177" s="258"/>
      <c r="FSV177" s="258"/>
      <c r="FSW177" s="258"/>
      <c r="FSX177" s="258"/>
      <c r="FSY177" s="258"/>
      <c r="FSZ177" s="258"/>
      <c r="FTA177" s="258"/>
      <c r="FTB177" s="258"/>
      <c r="FTC177" s="258"/>
      <c r="FTD177" s="258"/>
      <c r="FTE177" s="258"/>
      <c r="FTF177" s="258"/>
      <c r="FTG177" s="258"/>
      <c r="FTH177" s="258"/>
      <c r="FTI177" s="258"/>
      <c r="FTJ177" s="258"/>
      <c r="FTK177" s="258"/>
      <c r="FTL177" s="258"/>
      <c r="FTM177" s="258"/>
      <c r="FTN177" s="258"/>
      <c r="FTO177" s="258"/>
      <c r="FTP177" s="258"/>
      <c r="FTQ177" s="258"/>
      <c r="FTR177" s="258"/>
      <c r="FTS177" s="258"/>
      <c r="FTT177" s="258"/>
      <c r="FTU177" s="258"/>
      <c r="FTV177" s="258"/>
      <c r="FTW177" s="258"/>
      <c r="FTX177" s="258"/>
      <c r="FTY177" s="258"/>
      <c r="FTZ177" s="258"/>
      <c r="FUA177" s="258"/>
      <c r="FUB177" s="258"/>
      <c r="FUC177" s="258"/>
      <c r="FUD177" s="258"/>
      <c r="FUE177" s="258"/>
      <c r="FUF177" s="258"/>
      <c r="FUG177" s="258"/>
      <c r="FUH177" s="258"/>
      <c r="FUI177" s="258"/>
      <c r="FUJ177" s="258"/>
      <c r="FUK177" s="258"/>
      <c r="FUL177" s="258"/>
      <c r="FUM177" s="258"/>
      <c r="FUN177" s="258"/>
      <c r="FUO177" s="258"/>
      <c r="FUP177" s="258"/>
      <c r="FUQ177" s="258"/>
      <c r="FUR177" s="258"/>
      <c r="FUS177" s="258"/>
      <c r="FUT177" s="258"/>
      <c r="FUU177" s="258"/>
      <c r="FUV177" s="258"/>
      <c r="FUW177" s="258"/>
      <c r="FUX177" s="258"/>
      <c r="FUY177" s="258"/>
      <c r="FUZ177" s="258"/>
      <c r="FVA177" s="258"/>
      <c r="FVB177" s="258"/>
      <c r="FVC177" s="258"/>
      <c r="FVD177" s="258"/>
      <c r="FVE177" s="258"/>
      <c r="FVF177" s="258"/>
      <c r="FVG177" s="258"/>
      <c r="FVH177" s="258"/>
      <c r="FVI177" s="258"/>
      <c r="FVJ177" s="258"/>
      <c r="FVK177" s="258"/>
      <c r="FVL177" s="258"/>
      <c r="FVM177" s="258"/>
      <c r="FVN177" s="258"/>
      <c r="FVO177" s="258"/>
      <c r="FVP177" s="258"/>
      <c r="FVQ177" s="258"/>
      <c r="FVR177" s="258"/>
      <c r="FVS177" s="258"/>
      <c r="FVT177" s="258"/>
      <c r="FVU177" s="258"/>
      <c r="FVV177" s="258"/>
      <c r="FVW177" s="258"/>
      <c r="FVX177" s="258"/>
      <c r="FVY177" s="258"/>
      <c r="FVZ177" s="258"/>
      <c r="FWA177" s="258"/>
      <c r="FWB177" s="258"/>
      <c r="FWC177" s="258"/>
      <c r="FWD177" s="258"/>
      <c r="FWE177" s="258"/>
      <c r="FWF177" s="258"/>
      <c r="FWG177" s="258"/>
      <c r="FWH177" s="258"/>
      <c r="FWI177" s="258"/>
      <c r="FWJ177" s="258"/>
      <c r="FWK177" s="258"/>
      <c r="FWL177" s="258"/>
      <c r="FWM177" s="258"/>
      <c r="FWN177" s="258"/>
      <c r="FWO177" s="258"/>
      <c r="FWP177" s="258"/>
      <c r="FWQ177" s="258"/>
      <c r="FWR177" s="258"/>
      <c r="FWS177" s="258"/>
      <c r="FWT177" s="258"/>
      <c r="FWU177" s="258"/>
      <c r="FWV177" s="258"/>
      <c r="FWW177" s="258"/>
      <c r="FWX177" s="258"/>
      <c r="FWY177" s="258"/>
      <c r="FWZ177" s="258"/>
      <c r="FXA177" s="258"/>
      <c r="FXB177" s="258"/>
      <c r="FXC177" s="258"/>
      <c r="FXD177" s="258"/>
      <c r="FXE177" s="258"/>
      <c r="FXF177" s="258"/>
      <c r="FXG177" s="258"/>
      <c r="FXH177" s="258"/>
      <c r="FXI177" s="258"/>
      <c r="FXJ177" s="258"/>
      <c r="FXK177" s="258"/>
      <c r="FXL177" s="258"/>
      <c r="FXM177" s="258"/>
      <c r="FXN177" s="258"/>
      <c r="FXO177" s="258"/>
      <c r="FXP177" s="258"/>
      <c r="FXQ177" s="258"/>
      <c r="FXR177" s="258"/>
      <c r="FXS177" s="258"/>
      <c r="FXT177" s="258"/>
      <c r="FXU177" s="258"/>
      <c r="FXV177" s="258"/>
      <c r="FXW177" s="258"/>
      <c r="FXX177" s="258"/>
      <c r="FXY177" s="258"/>
      <c r="FXZ177" s="258"/>
      <c r="FYA177" s="258"/>
      <c r="FYB177" s="258"/>
      <c r="FYC177" s="258"/>
      <c r="FYD177" s="258"/>
      <c r="FYE177" s="258"/>
      <c r="FYF177" s="258"/>
      <c r="FYG177" s="258"/>
      <c r="FYH177" s="258"/>
      <c r="FYI177" s="258"/>
      <c r="FYJ177" s="258"/>
      <c r="FYK177" s="258"/>
      <c r="FYL177" s="258"/>
      <c r="FYM177" s="258"/>
      <c r="FYN177" s="258"/>
      <c r="FYO177" s="258"/>
      <c r="FYP177" s="258"/>
      <c r="FYQ177" s="258"/>
      <c r="FYR177" s="258"/>
      <c r="FYS177" s="258"/>
      <c r="FYT177" s="258"/>
      <c r="FYU177" s="258"/>
      <c r="FYV177" s="258"/>
      <c r="FYW177" s="258"/>
      <c r="FYX177" s="258"/>
      <c r="FYY177" s="258"/>
      <c r="FYZ177" s="258"/>
      <c r="FZA177" s="258"/>
      <c r="FZB177" s="258"/>
      <c r="FZC177" s="258"/>
      <c r="FZD177" s="258"/>
      <c r="FZE177" s="258"/>
      <c r="FZF177" s="258"/>
      <c r="FZG177" s="258"/>
      <c r="FZH177" s="258"/>
      <c r="FZI177" s="258"/>
      <c r="FZJ177" s="258"/>
      <c r="FZK177" s="258"/>
      <c r="FZL177" s="258"/>
      <c r="FZM177" s="258"/>
      <c r="FZN177" s="258"/>
      <c r="FZO177" s="258"/>
      <c r="FZP177" s="258"/>
      <c r="FZQ177" s="258"/>
      <c r="FZR177" s="258"/>
      <c r="FZS177" s="258"/>
      <c r="FZT177" s="258"/>
      <c r="FZU177" s="258"/>
      <c r="FZV177" s="258"/>
      <c r="FZW177" s="258"/>
      <c r="FZX177" s="258"/>
      <c r="FZY177" s="258"/>
      <c r="FZZ177" s="258"/>
      <c r="GAA177" s="258"/>
      <c r="GAB177" s="258"/>
      <c r="GAC177" s="258"/>
      <c r="GAD177" s="258"/>
      <c r="GAE177" s="258"/>
      <c r="GAF177" s="258"/>
      <c r="GAG177" s="258"/>
      <c r="GAH177" s="258"/>
      <c r="GAI177" s="258"/>
      <c r="GAJ177" s="258"/>
      <c r="GAK177" s="258"/>
      <c r="GAL177" s="258"/>
      <c r="GAM177" s="258"/>
      <c r="GAN177" s="258"/>
      <c r="GAO177" s="258"/>
      <c r="GAP177" s="258"/>
      <c r="GAQ177" s="258"/>
      <c r="GAR177" s="258"/>
      <c r="GAS177" s="258"/>
      <c r="GAT177" s="258"/>
      <c r="GAU177" s="258"/>
      <c r="GAV177" s="258"/>
      <c r="GAW177" s="258"/>
      <c r="GAX177" s="258"/>
      <c r="GAY177" s="258"/>
      <c r="GAZ177" s="258"/>
      <c r="GBA177" s="258"/>
      <c r="GBB177" s="258"/>
      <c r="GBC177" s="258"/>
      <c r="GBD177" s="258"/>
      <c r="GBE177" s="258"/>
      <c r="GBF177" s="258"/>
      <c r="GBG177" s="258"/>
      <c r="GBH177" s="258"/>
      <c r="GBI177" s="258"/>
      <c r="GBJ177" s="258"/>
      <c r="GBK177" s="258"/>
      <c r="GBL177" s="258"/>
      <c r="GBM177" s="258"/>
      <c r="GBN177" s="258"/>
      <c r="GBO177" s="258"/>
      <c r="GBP177" s="258"/>
      <c r="GBQ177" s="258"/>
      <c r="GBR177" s="258"/>
      <c r="GBS177" s="258"/>
      <c r="GBT177" s="258"/>
      <c r="GBU177" s="258"/>
      <c r="GBV177" s="258"/>
      <c r="GBW177" s="258"/>
      <c r="GBX177" s="258"/>
      <c r="GBY177" s="258"/>
      <c r="GBZ177" s="258"/>
      <c r="GCA177" s="258"/>
      <c r="GCB177" s="258"/>
      <c r="GCC177" s="258"/>
      <c r="GCD177" s="258"/>
      <c r="GCE177" s="258"/>
      <c r="GCF177" s="258"/>
      <c r="GCG177" s="258"/>
      <c r="GCH177" s="258"/>
      <c r="GCI177" s="258"/>
      <c r="GCJ177" s="258"/>
      <c r="GCK177" s="258"/>
      <c r="GCL177" s="258"/>
      <c r="GCM177" s="258"/>
      <c r="GCN177" s="258"/>
      <c r="GCO177" s="258"/>
      <c r="GCP177" s="258"/>
      <c r="GCQ177" s="258"/>
      <c r="GCR177" s="258"/>
      <c r="GCS177" s="258"/>
      <c r="GCT177" s="258"/>
      <c r="GCU177" s="258"/>
      <c r="GCV177" s="258"/>
      <c r="GCW177" s="258"/>
      <c r="GCX177" s="258"/>
      <c r="GCY177" s="258"/>
      <c r="GCZ177" s="258"/>
      <c r="GDA177" s="258"/>
      <c r="GDB177" s="258"/>
      <c r="GDC177" s="258"/>
      <c r="GDD177" s="258"/>
      <c r="GDE177" s="258"/>
      <c r="GDF177" s="258"/>
      <c r="GDG177" s="258"/>
      <c r="GDH177" s="258"/>
      <c r="GDI177" s="258"/>
      <c r="GDJ177" s="258"/>
      <c r="GDK177" s="258"/>
      <c r="GDL177" s="258"/>
      <c r="GDM177" s="258"/>
      <c r="GDN177" s="258"/>
      <c r="GDO177" s="258"/>
      <c r="GDP177" s="258"/>
      <c r="GDQ177" s="258"/>
      <c r="GDR177" s="258"/>
      <c r="GDS177" s="258"/>
      <c r="GDT177" s="258"/>
      <c r="GDU177" s="258"/>
      <c r="GDV177" s="258"/>
      <c r="GDW177" s="258"/>
      <c r="GDX177" s="258"/>
      <c r="GDY177" s="258"/>
      <c r="GDZ177" s="258"/>
      <c r="GEA177" s="258"/>
      <c r="GEB177" s="258"/>
      <c r="GEC177" s="258"/>
      <c r="GED177" s="258"/>
      <c r="GEE177" s="258"/>
      <c r="GEF177" s="258"/>
      <c r="GEG177" s="258"/>
      <c r="GEH177" s="258"/>
      <c r="GEI177" s="258"/>
      <c r="GEJ177" s="258"/>
      <c r="GEK177" s="258"/>
      <c r="GEL177" s="258"/>
      <c r="GEM177" s="258"/>
      <c r="GEN177" s="258"/>
      <c r="GEO177" s="258"/>
      <c r="GEP177" s="258"/>
      <c r="GEQ177" s="258"/>
      <c r="GER177" s="258"/>
      <c r="GES177" s="258"/>
      <c r="GET177" s="258"/>
      <c r="GEU177" s="258"/>
      <c r="GEV177" s="258"/>
      <c r="GEW177" s="258"/>
      <c r="GEX177" s="258"/>
      <c r="GEY177" s="258"/>
      <c r="GEZ177" s="258"/>
      <c r="GFA177" s="258"/>
      <c r="GFB177" s="258"/>
      <c r="GFC177" s="258"/>
      <c r="GFD177" s="258"/>
      <c r="GFE177" s="258"/>
      <c r="GFF177" s="258"/>
      <c r="GFG177" s="258"/>
      <c r="GFH177" s="258"/>
      <c r="GFI177" s="258"/>
      <c r="GFJ177" s="258"/>
      <c r="GFK177" s="258"/>
      <c r="GFL177" s="258"/>
      <c r="GFM177" s="258"/>
      <c r="GFN177" s="258"/>
      <c r="GFO177" s="258"/>
      <c r="GFP177" s="258"/>
      <c r="GFQ177" s="258"/>
      <c r="GFR177" s="258"/>
      <c r="GFS177" s="258"/>
      <c r="GFT177" s="258"/>
      <c r="GFU177" s="258"/>
      <c r="GFV177" s="258"/>
      <c r="GFW177" s="258"/>
      <c r="GFX177" s="258"/>
      <c r="GFY177" s="258"/>
      <c r="GFZ177" s="258"/>
      <c r="GGA177" s="258"/>
      <c r="GGB177" s="258"/>
      <c r="GGC177" s="258"/>
      <c r="GGD177" s="258"/>
      <c r="GGE177" s="258"/>
      <c r="GGF177" s="258"/>
      <c r="GGG177" s="258"/>
      <c r="GGH177" s="258"/>
      <c r="GGI177" s="258"/>
      <c r="GGJ177" s="258"/>
      <c r="GGK177" s="258"/>
      <c r="GGL177" s="258"/>
      <c r="GGM177" s="258"/>
      <c r="GGN177" s="258"/>
      <c r="GGO177" s="258"/>
      <c r="GGP177" s="258"/>
      <c r="GGQ177" s="258"/>
      <c r="GGR177" s="258"/>
      <c r="GGS177" s="258"/>
      <c r="GGT177" s="258"/>
      <c r="GGU177" s="258"/>
      <c r="GGV177" s="258"/>
      <c r="GGW177" s="258"/>
      <c r="GGX177" s="258"/>
      <c r="GGY177" s="258"/>
      <c r="GGZ177" s="258"/>
      <c r="GHA177" s="258"/>
      <c r="GHB177" s="258"/>
      <c r="GHC177" s="258"/>
      <c r="GHD177" s="258"/>
      <c r="GHE177" s="258"/>
      <c r="GHF177" s="258"/>
      <c r="GHG177" s="258"/>
      <c r="GHH177" s="258"/>
      <c r="GHI177" s="258"/>
      <c r="GHJ177" s="258"/>
      <c r="GHK177" s="258"/>
      <c r="GHL177" s="258"/>
      <c r="GHM177" s="258"/>
      <c r="GHN177" s="258"/>
      <c r="GHO177" s="258"/>
      <c r="GHP177" s="258"/>
      <c r="GHQ177" s="258"/>
      <c r="GHR177" s="258"/>
      <c r="GHS177" s="258"/>
      <c r="GHT177" s="258"/>
      <c r="GHU177" s="258"/>
      <c r="GHV177" s="258"/>
      <c r="GHW177" s="258"/>
      <c r="GHX177" s="258"/>
      <c r="GHY177" s="258"/>
      <c r="GHZ177" s="258"/>
      <c r="GIA177" s="258"/>
      <c r="GIB177" s="258"/>
      <c r="GIC177" s="258"/>
      <c r="GID177" s="258"/>
      <c r="GIE177" s="258"/>
      <c r="GIF177" s="258"/>
      <c r="GIG177" s="258"/>
      <c r="GIH177" s="258"/>
      <c r="GII177" s="258"/>
      <c r="GIJ177" s="258"/>
      <c r="GIK177" s="258"/>
      <c r="GIL177" s="258"/>
      <c r="GIM177" s="258"/>
      <c r="GIN177" s="258"/>
      <c r="GIO177" s="258"/>
      <c r="GIP177" s="258"/>
      <c r="GIQ177" s="258"/>
      <c r="GIR177" s="258"/>
      <c r="GIS177" s="258"/>
      <c r="GIT177" s="258"/>
      <c r="GIU177" s="258"/>
      <c r="GIV177" s="258"/>
      <c r="GIW177" s="258"/>
      <c r="GIX177" s="258"/>
      <c r="GIY177" s="258"/>
      <c r="GIZ177" s="258"/>
      <c r="GJA177" s="258"/>
      <c r="GJB177" s="258"/>
      <c r="GJC177" s="258"/>
      <c r="GJD177" s="258"/>
      <c r="GJE177" s="258"/>
      <c r="GJF177" s="258"/>
      <c r="GJG177" s="258"/>
      <c r="GJH177" s="258"/>
      <c r="GJI177" s="258"/>
      <c r="GJJ177" s="258"/>
      <c r="GJK177" s="258"/>
      <c r="GJL177" s="258"/>
      <c r="GJM177" s="258"/>
      <c r="GJN177" s="258"/>
      <c r="GJO177" s="258"/>
      <c r="GJP177" s="258"/>
      <c r="GJQ177" s="258"/>
      <c r="GJR177" s="258"/>
      <c r="GJS177" s="258"/>
      <c r="GJT177" s="258"/>
      <c r="GJU177" s="258"/>
      <c r="GJV177" s="258"/>
      <c r="GJW177" s="258"/>
      <c r="GJX177" s="258"/>
      <c r="GJY177" s="258"/>
      <c r="GJZ177" s="258"/>
      <c r="GKA177" s="258"/>
      <c r="GKB177" s="258"/>
      <c r="GKC177" s="258"/>
      <c r="GKD177" s="258"/>
      <c r="GKE177" s="258"/>
      <c r="GKF177" s="258"/>
      <c r="GKG177" s="258"/>
      <c r="GKH177" s="258"/>
      <c r="GKI177" s="258"/>
      <c r="GKJ177" s="258"/>
      <c r="GKK177" s="258"/>
      <c r="GKL177" s="258"/>
      <c r="GKM177" s="258"/>
      <c r="GKN177" s="258"/>
      <c r="GKO177" s="258"/>
      <c r="GKP177" s="258"/>
      <c r="GKQ177" s="258"/>
      <c r="GKR177" s="258"/>
      <c r="GKS177" s="258"/>
      <c r="GKT177" s="258"/>
      <c r="GKU177" s="258"/>
      <c r="GKV177" s="258"/>
      <c r="GKW177" s="258"/>
      <c r="GKX177" s="258"/>
      <c r="GKY177" s="258"/>
      <c r="GKZ177" s="258"/>
      <c r="GLA177" s="258"/>
      <c r="GLB177" s="258"/>
      <c r="GLC177" s="258"/>
      <c r="GLD177" s="258"/>
      <c r="GLE177" s="258"/>
      <c r="GLF177" s="258"/>
      <c r="GLG177" s="258"/>
      <c r="GLH177" s="258"/>
      <c r="GLI177" s="258"/>
      <c r="GLJ177" s="258"/>
      <c r="GLK177" s="258"/>
      <c r="GLL177" s="258"/>
      <c r="GLM177" s="258"/>
      <c r="GLN177" s="258"/>
      <c r="GLO177" s="258"/>
      <c r="GLP177" s="258"/>
      <c r="GLQ177" s="258"/>
      <c r="GLR177" s="258"/>
      <c r="GLS177" s="258"/>
      <c r="GLT177" s="258"/>
      <c r="GLU177" s="258"/>
      <c r="GLV177" s="258"/>
      <c r="GLW177" s="258"/>
      <c r="GLX177" s="258"/>
      <c r="GLY177" s="258"/>
      <c r="GLZ177" s="258"/>
      <c r="GMA177" s="258"/>
      <c r="GMB177" s="258"/>
      <c r="GMC177" s="258"/>
      <c r="GMD177" s="258"/>
      <c r="GME177" s="258"/>
      <c r="GMF177" s="258"/>
      <c r="GMG177" s="258"/>
      <c r="GMH177" s="258"/>
      <c r="GMI177" s="258"/>
      <c r="GMJ177" s="258"/>
      <c r="GMK177" s="258"/>
      <c r="GML177" s="258"/>
      <c r="GMM177" s="258"/>
      <c r="GMN177" s="258"/>
      <c r="GMO177" s="258"/>
      <c r="GMP177" s="258"/>
      <c r="GMQ177" s="258"/>
      <c r="GMR177" s="258"/>
      <c r="GMS177" s="258"/>
      <c r="GMT177" s="258"/>
      <c r="GMU177" s="258"/>
      <c r="GMV177" s="258"/>
      <c r="GMW177" s="258"/>
      <c r="GMX177" s="258"/>
      <c r="GMY177" s="258"/>
      <c r="GMZ177" s="258"/>
      <c r="GNA177" s="258"/>
      <c r="GNB177" s="258"/>
      <c r="GNC177" s="258"/>
      <c r="GND177" s="258"/>
      <c r="GNE177" s="258"/>
      <c r="GNF177" s="258"/>
      <c r="GNG177" s="258"/>
      <c r="GNH177" s="258"/>
      <c r="GNI177" s="258"/>
      <c r="GNJ177" s="258"/>
      <c r="GNK177" s="258"/>
      <c r="GNL177" s="258"/>
      <c r="GNM177" s="258"/>
      <c r="GNN177" s="258"/>
      <c r="GNO177" s="258"/>
      <c r="GNP177" s="258"/>
      <c r="GNQ177" s="258"/>
      <c r="GNR177" s="258"/>
      <c r="GNS177" s="258"/>
      <c r="GNT177" s="258"/>
      <c r="GNU177" s="258"/>
      <c r="GNV177" s="258"/>
      <c r="GNW177" s="258"/>
      <c r="GNX177" s="258"/>
      <c r="GNY177" s="258"/>
      <c r="GNZ177" s="258"/>
      <c r="GOA177" s="258"/>
      <c r="GOB177" s="258"/>
      <c r="GOC177" s="258"/>
      <c r="GOD177" s="258"/>
      <c r="GOE177" s="258"/>
      <c r="GOF177" s="258"/>
      <c r="GOG177" s="258"/>
      <c r="GOH177" s="258"/>
      <c r="GOI177" s="258"/>
      <c r="GOJ177" s="258"/>
      <c r="GOK177" s="258"/>
      <c r="GOL177" s="258"/>
      <c r="GOM177" s="258"/>
      <c r="GON177" s="258"/>
      <c r="GOO177" s="258"/>
      <c r="GOP177" s="258"/>
      <c r="GOQ177" s="258"/>
      <c r="GOR177" s="258"/>
      <c r="GOS177" s="258"/>
      <c r="GOT177" s="258"/>
      <c r="GOU177" s="258"/>
      <c r="GOV177" s="258"/>
      <c r="GOW177" s="258"/>
      <c r="GOX177" s="258"/>
      <c r="GOY177" s="258"/>
      <c r="GOZ177" s="258"/>
      <c r="GPA177" s="258"/>
      <c r="GPB177" s="258"/>
      <c r="GPC177" s="258"/>
      <c r="GPD177" s="258"/>
      <c r="GPE177" s="258"/>
      <c r="GPF177" s="258"/>
      <c r="GPG177" s="258"/>
      <c r="GPH177" s="258"/>
      <c r="GPI177" s="258"/>
      <c r="GPJ177" s="258"/>
      <c r="GPK177" s="258"/>
      <c r="GPL177" s="258"/>
      <c r="GPM177" s="258"/>
      <c r="GPN177" s="258"/>
      <c r="GPO177" s="258"/>
      <c r="GPP177" s="258"/>
      <c r="GPQ177" s="258"/>
      <c r="GPR177" s="258"/>
      <c r="GPS177" s="258"/>
      <c r="GPT177" s="258"/>
      <c r="GPU177" s="258"/>
      <c r="GPV177" s="258"/>
      <c r="GPW177" s="258"/>
      <c r="GPX177" s="258"/>
      <c r="GPY177" s="258"/>
      <c r="GPZ177" s="258"/>
      <c r="GQA177" s="258"/>
      <c r="GQB177" s="258"/>
      <c r="GQC177" s="258"/>
      <c r="GQD177" s="258"/>
      <c r="GQE177" s="258"/>
      <c r="GQF177" s="258"/>
      <c r="GQG177" s="258"/>
      <c r="GQH177" s="258"/>
      <c r="GQI177" s="258"/>
      <c r="GQJ177" s="258"/>
      <c r="GQK177" s="258"/>
      <c r="GQL177" s="258"/>
      <c r="GQM177" s="258"/>
      <c r="GQN177" s="258"/>
      <c r="GQO177" s="258"/>
      <c r="GQP177" s="258"/>
      <c r="GQQ177" s="258"/>
      <c r="GQR177" s="258"/>
      <c r="GQS177" s="258"/>
      <c r="GQT177" s="258"/>
      <c r="GQU177" s="258"/>
      <c r="GQV177" s="258"/>
      <c r="GQW177" s="258"/>
      <c r="GQX177" s="258"/>
      <c r="GQY177" s="258"/>
      <c r="GQZ177" s="258"/>
      <c r="GRA177" s="258"/>
      <c r="GRB177" s="258"/>
      <c r="GRC177" s="258"/>
      <c r="GRD177" s="258"/>
      <c r="GRE177" s="258"/>
      <c r="GRF177" s="258"/>
      <c r="GRG177" s="258"/>
      <c r="GRH177" s="258"/>
      <c r="GRI177" s="258"/>
      <c r="GRJ177" s="258"/>
      <c r="GRK177" s="258"/>
      <c r="GRL177" s="258"/>
      <c r="GRM177" s="258"/>
      <c r="GRN177" s="258"/>
      <c r="GRO177" s="258"/>
      <c r="GRP177" s="258"/>
      <c r="GRQ177" s="258"/>
      <c r="GRR177" s="258"/>
      <c r="GRS177" s="258"/>
      <c r="GRT177" s="258"/>
      <c r="GRU177" s="258"/>
      <c r="GRV177" s="258"/>
      <c r="GRW177" s="258"/>
      <c r="GRX177" s="258"/>
      <c r="GRY177" s="258"/>
      <c r="GRZ177" s="258"/>
      <c r="GSA177" s="258"/>
      <c r="GSB177" s="258"/>
      <c r="GSC177" s="258"/>
      <c r="GSD177" s="258"/>
      <c r="GSE177" s="258"/>
      <c r="GSF177" s="258"/>
      <c r="GSG177" s="258"/>
      <c r="GSH177" s="258"/>
      <c r="GSI177" s="258"/>
      <c r="GSJ177" s="258"/>
      <c r="GSK177" s="258"/>
      <c r="GSL177" s="258"/>
      <c r="GSM177" s="258"/>
      <c r="GSN177" s="258"/>
      <c r="GSO177" s="258"/>
      <c r="GSP177" s="258"/>
      <c r="GSQ177" s="258"/>
      <c r="GSR177" s="258"/>
      <c r="GSS177" s="258"/>
      <c r="GST177" s="258"/>
      <c r="GSU177" s="258"/>
      <c r="GSV177" s="258"/>
      <c r="GSW177" s="258"/>
      <c r="GSX177" s="258"/>
      <c r="GSY177" s="258"/>
      <c r="GSZ177" s="258"/>
      <c r="GTA177" s="258"/>
      <c r="GTB177" s="258"/>
      <c r="GTC177" s="258"/>
      <c r="GTD177" s="258"/>
      <c r="GTE177" s="258"/>
      <c r="GTF177" s="258"/>
      <c r="GTG177" s="258"/>
      <c r="GTH177" s="258"/>
      <c r="GTI177" s="258"/>
      <c r="GTJ177" s="258"/>
      <c r="GTK177" s="258"/>
      <c r="GTL177" s="258"/>
      <c r="GTM177" s="258"/>
      <c r="GTN177" s="258"/>
      <c r="GTO177" s="258"/>
      <c r="GTP177" s="258"/>
      <c r="GTQ177" s="258"/>
      <c r="GTR177" s="258"/>
      <c r="GTS177" s="258"/>
      <c r="GTT177" s="258"/>
      <c r="GTU177" s="258"/>
      <c r="GTV177" s="258"/>
      <c r="GTW177" s="258"/>
      <c r="GTX177" s="258"/>
      <c r="GTY177" s="258"/>
      <c r="GTZ177" s="258"/>
      <c r="GUA177" s="258"/>
      <c r="GUB177" s="258"/>
      <c r="GUC177" s="258"/>
      <c r="GUD177" s="258"/>
      <c r="GUE177" s="258"/>
      <c r="GUF177" s="258"/>
      <c r="GUG177" s="258"/>
      <c r="GUH177" s="258"/>
      <c r="GUI177" s="258"/>
      <c r="GUJ177" s="258"/>
      <c r="GUK177" s="258"/>
      <c r="GUL177" s="258"/>
      <c r="GUM177" s="258"/>
      <c r="GUN177" s="258"/>
      <c r="GUO177" s="258"/>
      <c r="GUP177" s="258"/>
      <c r="GUQ177" s="258"/>
      <c r="GUR177" s="258"/>
      <c r="GUS177" s="258"/>
      <c r="GUT177" s="258"/>
      <c r="GUU177" s="258"/>
      <c r="GUV177" s="258"/>
      <c r="GUW177" s="258"/>
      <c r="GUX177" s="258"/>
      <c r="GUY177" s="258"/>
      <c r="GUZ177" s="258"/>
      <c r="GVA177" s="258"/>
      <c r="GVB177" s="258"/>
      <c r="GVC177" s="258"/>
      <c r="GVD177" s="258"/>
      <c r="GVE177" s="258"/>
      <c r="GVF177" s="258"/>
      <c r="GVG177" s="258"/>
      <c r="GVH177" s="258"/>
      <c r="GVI177" s="258"/>
      <c r="GVJ177" s="258"/>
      <c r="GVK177" s="258"/>
      <c r="GVL177" s="258"/>
      <c r="GVM177" s="258"/>
      <c r="GVN177" s="258"/>
      <c r="GVO177" s="258"/>
      <c r="GVP177" s="258"/>
      <c r="GVQ177" s="258"/>
      <c r="GVR177" s="258"/>
      <c r="GVS177" s="258"/>
      <c r="GVT177" s="258"/>
      <c r="GVU177" s="258"/>
      <c r="GVV177" s="258"/>
      <c r="GVW177" s="258"/>
      <c r="GVX177" s="258"/>
      <c r="GVY177" s="258"/>
      <c r="GVZ177" s="258"/>
      <c r="GWA177" s="258"/>
      <c r="GWB177" s="258"/>
      <c r="GWC177" s="258"/>
      <c r="GWD177" s="258"/>
      <c r="GWE177" s="258"/>
      <c r="GWF177" s="258"/>
      <c r="GWG177" s="258"/>
      <c r="GWH177" s="258"/>
      <c r="GWI177" s="258"/>
      <c r="GWJ177" s="258"/>
      <c r="GWK177" s="258"/>
      <c r="GWL177" s="258"/>
      <c r="GWM177" s="258"/>
      <c r="GWN177" s="258"/>
      <c r="GWO177" s="258"/>
      <c r="GWP177" s="258"/>
      <c r="GWQ177" s="258"/>
      <c r="GWR177" s="258"/>
      <c r="GWS177" s="258"/>
      <c r="GWT177" s="258"/>
      <c r="GWU177" s="258"/>
      <c r="GWV177" s="258"/>
      <c r="GWW177" s="258"/>
      <c r="GWX177" s="258"/>
      <c r="GWY177" s="258"/>
      <c r="GWZ177" s="258"/>
      <c r="GXA177" s="258"/>
      <c r="GXB177" s="258"/>
      <c r="GXC177" s="258"/>
      <c r="GXD177" s="258"/>
      <c r="GXE177" s="258"/>
      <c r="GXF177" s="258"/>
      <c r="GXG177" s="258"/>
      <c r="GXH177" s="258"/>
      <c r="GXI177" s="258"/>
      <c r="GXJ177" s="258"/>
      <c r="GXK177" s="258"/>
      <c r="GXL177" s="258"/>
      <c r="GXM177" s="258"/>
      <c r="GXN177" s="258"/>
      <c r="GXO177" s="258"/>
      <c r="GXP177" s="258"/>
      <c r="GXQ177" s="258"/>
      <c r="GXR177" s="258"/>
      <c r="GXS177" s="258"/>
      <c r="GXT177" s="258"/>
      <c r="GXU177" s="258"/>
      <c r="GXV177" s="258"/>
      <c r="GXW177" s="258"/>
      <c r="GXX177" s="258"/>
      <c r="GXY177" s="258"/>
      <c r="GXZ177" s="258"/>
      <c r="GYA177" s="258"/>
      <c r="GYB177" s="258"/>
      <c r="GYC177" s="258"/>
      <c r="GYD177" s="258"/>
      <c r="GYE177" s="258"/>
      <c r="GYF177" s="258"/>
      <c r="GYG177" s="258"/>
      <c r="GYH177" s="258"/>
      <c r="GYI177" s="258"/>
      <c r="GYJ177" s="258"/>
      <c r="GYK177" s="258"/>
      <c r="GYL177" s="258"/>
      <c r="GYM177" s="258"/>
      <c r="GYN177" s="258"/>
      <c r="GYO177" s="258"/>
      <c r="GYP177" s="258"/>
      <c r="GYQ177" s="258"/>
      <c r="GYR177" s="258"/>
      <c r="GYS177" s="258"/>
      <c r="GYT177" s="258"/>
      <c r="GYU177" s="258"/>
      <c r="GYV177" s="258"/>
      <c r="GYW177" s="258"/>
      <c r="GYX177" s="258"/>
      <c r="GYY177" s="258"/>
      <c r="GYZ177" s="258"/>
      <c r="GZA177" s="258"/>
      <c r="GZB177" s="258"/>
      <c r="GZC177" s="258"/>
      <c r="GZD177" s="258"/>
      <c r="GZE177" s="258"/>
      <c r="GZF177" s="258"/>
      <c r="GZG177" s="258"/>
      <c r="GZH177" s="258"/>
      <c r="GZI177" s="258"/>
      <c r="GZJ177" s="258"/>
      <c r="GZK177" s="258"/>
      <c r="GZL177" s="258"/>
      <c r="GZM177" s="258"/>
      <c r="GZN177" s="258"/>
      <c r="GZO177" s="258"/>
      <c r="GZP177" s="258"/>
      <c r="GZQ177" s="258"/>
      <c r="GZR177" s="258"/>
      <c r="GZS177" s="258"/>
      <c r="GZT177" s="258"/>
      <c r="GZU177" s="258"/>
      <c r="GZV177" s="258"/>
      <c r="GZW177" s="258"/>
      <c r="GZX177" s="258"/>
      <c r="GZY177" s="258"/>
      <c r="GZZ177" s="258"/>
      <c r="HAA177" s="258"/>
      <c r="HAB177" s="258"/>
      <c r="HAC177" s="258"/>
      <c r="HAD177" s="258"/>
      <c r="HAE177" s="258"/>
      <c r="HAF177" s="258"/>
      <c r="HAG177" s="258"/>
      <c r="HAH177" s="258"/>
      <c r="HAI177" s="258"/>
      <c r="HAJ177" s="258"/>
      <c r="HAK177" s="258"/>
      <c r="HAL177" s="258"/>
      <c r="HAM177" s="258"/>
      <c r="HAN177" s="258"/>
      <c r="HAO177" s="258"/>
      <c r="HAP177" s="258"/>
      <c r="HAQ177" s="258"/>
      <c r="HAR177" s="258"/>
      <c r="HAS177" s="258"/>
      <c r="HAT177" s="258"/>
      <c r="HAU177" s="258"/>
      <c r="HAV177" s="258"/>
      <c r="HAW177" s="258"/>
      <c r="HAX177" s="258"/>
      <c r="HAY177" s="258"/>
      <c r="HAZ177" s="258"/>
      <c r="HBA177" s="258"/>
      <c r="HBB177" s="258"/>
      <c r="HBC177" s="258"/>
      <c r="HBD177" s="258"/>
      <c r="HBE177" s="258"/>
      <c r="HBF177" s="258"/>
      <c r="HBG177" s="258"/>
      <c r="HBH177" s="258"/>
      <c r="HBI177" s="258"/>
      <c r="HBJ177" s="258"/>
      <c r="HBK177" s="258"/>
      <c r="HBL177" s="258"/>
      <c r="HBM177" s="258"/>
      <c r="HBN177" s="258"/>
      <c r="HBO177" s="258"/>
      <c r="HBP177" s="258"/>
      <c r="HBQ177" s="258"/>
      <c r="HBR177" s="258"/>
      <c r="HBS177" s="258"/>
      <c r="HBT177" s="258"/>
      <c r="HBU177" s="258"/>
      <c r="HBV177" s="258"/>
      <c r="HBW177" s="258"/>
      <c r="HBX177" s="258"/>
      <c r="HBY177" s="258"/>
      <c r="HBZ177" s="258"/>
      <c r="HCA177" s="258"/>
      <c r="HCB177" s="258"/>
      <c r="HCC177" s="258"/>
      <c r="HCD177" s="258"/>
      <c r="HCE177" s="258"/>
      <c r="HCF177" s="258"/>
      <c r="HCG177" s="258"/>
      <c r="HCH177" s="258"/>
      <c r="HCI177" s="258"/>
      <c r="HCJ177" s="258"/>
      <c r="HCK177" s="258"/>
      <c r="HCL177" s="258"/>
      <c r="HCM177" s="258"/>
      <c r="HCN177" s="258"/>
      <c r="HCO177" s="258"/>
      <c r="HCP177" s="258"/>
      <c r="HCQ177" s="258"/>
      <c r="HCR177" s="258"/>
      <c r="HCS177" s="258"/>
      <c r="HCT177" s="258"/>
      <c r="HCU177" s="258"/>
      <c r="HCV177" s="258"/>
      <c r="HCW177" s="258"/>
      <c r="HCX177" s="258"/>
      <c r="HCY177" s="258"/>
      <c r="HCZ177" s="258"/>
      <c r="HDA177" s="258"/>
      <c r="HDB177" s="258"/>
      <c r="HDC177" s="258"/>
      <c r="HDD177" s="258"/>
      <c r="HDE177" s="258"/>
      <c r="HDF177" s="258"/>
      <c r="HDG177" s="258"/>
      <c r="HDH177" s="258"/>
      <c r="HDI177" s="258"/>
      <c r="HDJ177" s="258"/>
      <c r="HDK177" s="258"/>
      <c r="HDL177" s="258"/>
      <c r="HDM177" s="258"/>
      <c r="HDN177" s="258"/>
      <c r="HDO177" s="258"/>
      <c r="HDP177" s="258"/>
      <c r="HDQ177" s="258"/>
      <c r="HDR177" s="258"/>
      <c r="HDS177" s="258"/>
      <c r="HDT177" s="258"/>
      <c r="HDU177" s="258"/>
      <c r="HDV177" s="258"/>
      <c r="HDW177" s="258"/>
      <c r="HDX177" s="258"/>
      <c r="HDY177" s="258"/>
      <c r="HDZ177" s="258"/>
      <c r="HEA177" s="258"/>
      <c r="HEB177" s="258"/>
      <c r="HEC177" s="258"/>
      <c r="HED177" s="258"/>
      <c r="HEE177" s="258"/>
      <c r="HEF177" s="258"/>
      <c r="HEG177" s="258"/>
      <c r="HEH177" s="258"/>
      <c r="HEI177" s="258"/>
      <c r="HEJ177" s="258"/>
      <c r="HEK177" s="258"/>
      <c r="HEL177" s="258"/>
      <c r="HEM177" s="258"/>
      <c r="HEN177" s="258"/>
      <c r="HEO177" s="258"/>
      <c r="HEP177" s="258"/>
      <c r="HEQ177" s="258"/>
      <c r="HER177" s="258"/>
      <c r="HES177" s="258"/>
      <c r="HET177" s="258"/>
      <c r="HEU177" s="258"/>
      <c r="HEV177" s="258"/>
      <c r="HEW177" s="258"/>
      <c r="HEX177" s="258"/>
      <c r="HEY177" s="258"/>
      <c r="HEZ177" s="258"/>
      <c r="HFA177" s="258"/>
      <c r="HFB177" s="258"/>
      <c r="HFC177" s="258"/>
      <c r="HFD177" s="258"/>
      <c r="HFE177" s="258"/>
      <c r="HFF177" s="258"/>
      <c r="HFG177" s="258"/>
      <c r="HFH177" s="258"/>
      <c r="HFI177" s="258"/>
      <c r="HFJ177" s="258"/>
      <c r="HFK177" s="258"/>
      <c r="HFL177" s="258"/>
      <c r="HFM177" s="258"/>
      <c r="HFN177" s="258"/>
      <c r="HFO177" s="258"/>
      <c r="HFP177" s="258"/>
      <c r="HFQ177" s="258"/>
      <c r="HFR177" s="258"/>
      <c r="HFS177" s="258"/>
      <c r="HFT177" s="258"/>
      <c r="HFU177" s="258"/>
      <c r="HFV177" s="258"/>
      <c r="HFW177" s="258"/>
      <c r="HFX177" s="258"/>
      <c r="HFY177" s="258"/>
      <c r="HFZ177" s="258"/>
      <c r="HGA177" s="258"/>
      <c r="HGB177" s="258"/>
      <c r="HGC177" s="258"/>
      <c r="HGD177" s="258"/>
      <c r="HGE177" s="258"/>
      <c r="HGF177" s="258"/>
      <c r="HGG177" s="258"/>
      <c r="HGH177" s="258"/>
      <c r="HGI177" s="258"/>
      <c r="HGJ177" s="258"/>
      <c r="HGK177" s="258"/>
      <c r="HGL177" s="258"/>
      <c r="HGM177" s="258"/>
      <c r="HGN177" s="258"/>
      <c r="HGO177" s="258"/>
      <c r="HGP177" s="258"/>
      <c r="HGQ177" s="258"/>
      <c r="HGR177" s="258"/>
      <c r="HGS177" s="258"/>
      <c r="HGT177" s="258"/>
      <c r="HGU177" s="258"/>
      <c r="HGV177" s="258"/>
      <c r="HGW177" s="258"/>
      <c r="HGX177" s="258"/>
      <c r="HGY177" s="258"/>
      <c r="HGZ177" s="258"/>
      <c r="HHA177" s="258"/>
      <c r="HHB177" s="258"/>
      <c r="HHC177" s="258"/>
      <c r="HHD177" s="258"/>
      <c r="HHE177" s="258"/>
      <c r="HHF177" s="258"/>
      <c r="HHG177" s="258"/>
      <c r="HHH177" s="258"/>
      <c r="HHI177" s="258"/>
      <c r="HHJ177" s="258"/>
      <c r="HHK177" s="258"/>
      <c r="HHL177" s="258"/>
      <c r="HHM177" s="258"/>
      <c r="HHN177" s="258"/>
      <c r="HHO177" s="258"/>
      <c r="HHP177" s="258"/>
      <c r="HHQ177" s="258"/>
      <c r="HHR177" s="258"/>
      <c r="HHS177" s="258"/>
      <c r="HHT177" s="258"/>
      <c r="HHU177" s="258"/>
      <c r="HHV177" s="258"/>
      <c r="HHW177" s="258"/>
      <c r="HHX177" s="258"/>
      <c r="HHY177" s="258"/>
      <c r="HHZ177" s="258"/>
      <c r="HIA177" s="258"/>
      <c r="HIB177" s="258"/>
      <c r="HIC177" s="258"/>
      <c r="HID177" s="258"/>
      <c r="HIE177" s="258"/>
      <c r="HIF177" s="258"/>
      <c r="HIG177" s="258"/>
      <c r="HIH177" s="258"/>
      <c r="HII177" s="258"/>
      <c r="HIJ177" s="258"/>
      <c r="HIK177" s="258"/>
      <c r="HIL177" s="258"/>
      <c r="HIM177" s="258"/>
      <c r="HIN177" s="258"/>
      <c r="HIO177" s="258"/>
      <c r="HIP177" s="258"/>
      <c r="HIQ177" s="258"/>
      <c r="HIR177" s="258"/>
      <c r="HIS177" s="258"/>
      <c r="HIT177" s="258"/>
      <c r="HIU177" s="258"/>
      <c r="HIV177" s="258"/>
      <c r="HIW177" s="258"/>
      <c r="HIX177" s="258"/>
      <c r="HIY177" s="258"/>
      <c r="HIZ177" s="258"/>
      <c r="HJA177" s="258"/>
      <c r="HJB177" s="258"/>
      <c r="HJC177" s="258"/>
      <c r="HJD177" s="258"/>
      <c r="HJE177" s="258"/>
      <c r="HJF177" s="258"/>
      <c r="HJG177" s="258"/>
      <c r="HJH177" s="258"/>
      <c r="HJI177" s="258"/>
      <c r="HJJ177" s="258"/>
      <c r="HJK177" s="258"/>
      <c r="HJL177" s="258"/>
      <c r="HJM177" s="258"/>
      <c r="HJN177" s="258"/>
      <c r="HJO177" s="258"/>
      <c r="HJP177" s="258"/>
      <c r="HJQ177" s="258"/>
      <c r="HJR177" s="258"/>
      <c r="HJS177" s="258"/>
      <c r="HJT177" s="258"/>
      <c r="HJU177" s="258"/>
      <c r="HJV177" s="258"/>
      <c r="HJW177" s="258"/>
      <c r="HJX177" s="258"/>
      <c r="HJY177" s="258"/>
      <c r="HJZ177" s="258"/>
      <c r="HKA177" s="258"/>
      <c r="HKB177" s="258"/>
      <c r="HKC177" s="258"/>
      <c r="HKD177" s="258"/>
      <c r="HKE177" s="258"/>
      <c r="HKF177" s="258"/>
      <c r="HKG177" s="258"/>
      <c r="HKH177" s="258"/>
      <c r="HKI177" s="258"/>
      <c r="HKJ177" s="258"/>
      <c r="HKK177" s="258"/>
      <c r="HKL177" s="258"/>
      <c r="HKM177" s="258"/>
      <c r="HKN177" s="258"/>
      <c r="HKO177" s="258"/>
      <c r="HKP177" s="258"/>
      <c r="HKQ177" s="258"/>
      <c r="HKR177" s="258"/>
      <c r="HKS177" s="258"/>
      <c r="HKT177" s="258"/>
      <c r="HKU177" s="258"/>
      <c r="HKV177" s="258"/>
      <c r="HKW177" s="258"/>
      <c r="HKX177" s="258"/>
      <c r="HKY177" s="258"/>
      <c r="HKZ177" s="258"/>
      <c r="HLA177" s="258"/>
      <c r="HLB177" s="258"/>
      <c r="HLC177" s="258"/>
      <c r="HLD177" s="258"/>
      <c r="HLE177" s="258"/>
      <c r="HLF177" s="258"/>
      <c r="HLG177" s="258"/>
      <c r="HLH177" s="258"/>
      <c r="HLI177" s="258"/>
      <c r="HLJ177" s="258"/>
      <c r="HLK177" s="258"/>
      <c r="HLL177" s="258"/>
      <c r="HLM177" s="258"/>
      <c r="HLN177" s="258"/>
      <c r="HLO177" s="258"/>
      <c r="HLP177" s="258"/>
      <c r="HLQ177" s="258"/>
      <c r="HLR177" s="258"/>
      <c r="HLS177" s="258"/>
      <c r="HLT177" s="258"/>
      <c r="HLU177" s="258"/>
      <c r="HLV177" s="258"/>
      <c r="HLW177" s="258"/>
      <c r="HLX177" s="258"/>
      <c r="HLY177" s="258"/>
      <c r="HLZ177" s="258"/>
      <c r="HMA177" s="258"/>
      <c r="HMB177" s="258"/>
      <c r="HMC177" s="258"/>
      <c r="HMD177" s="258"/>
      <c r="HME177" s="258"/>
      <c r="HMF177" s="258"/>
      <c r="HMG177" s="258"/>
      <c r="HMH177" s="258"/>
      <c r="HMI177" s="258"/>
      <c r="HMJ177" s="258"/>
      <c r="HMK177" s="258"/>
      <c r="HML177" s="258"/>
      <c r="HMM177" s="258"/>
      <c r="HMN177" s="258"/>
      <c r="HMO177" s="258"/>
      <c r="HMP177" s="258"/>
      <c r="HMQ177" s="258"/>
      <c r="HMR177" s="258"/>
      <c r="HMS177" s="258"/>
      <c r="HMT177" s="258"/>
      <c r="HMU177" s="258"/>
      <c r="HMV177" s="258"/>
      <c r="HMW177" s="258"/>
      <c r="HMX177" s="258"/>
      <c r="HMY177" s="258"/>
      <c r="HMZ177" s="258"/>
      <c r="HNA177" s="258"/>
      <c r="HNB177" s="258"/>
      <c r="HNC177" s="258"/>
      <c r="HND177" s="258"/>
      <c r="HNE177" s="258"/>
      <c r="HNF177" s="258"/>
      <c r="HNG177" s="258"/>
      <c r="HNH177" s="258"/>
      <c r="HNI177" s="258"/>
      <c r="HNJ177" s="258"/>
      <c r="HNK177" s="258"/>
      <c r="HNL177" s="258"/>
      <c r="HNM177" s="258"/>
      <c r="HNN177" s="258"/>
      <c r="HNO177" s="258"/>
      <c r="HNP177" s="258"/>
      <c r="HNQ177" s="258"/>
      <c r="HNR177" s="258"/>
      <c r="HNS177" s="258"/>
      <c r="HNT177" s="258"/>
      <c r="HNU177" s="258"/>
      <c r="HNV177" s="258"/>
      <c r="HNW177" s="258"/>
      <c r="HNX177" s="258"/>
      <c r="HNY177" s="258"/>
      <c r="HNZ177" s="258"/>
      <c r="HOA177" s="258"/>
      <c r="HOB177" s="258"/>
      <c r="HOC177" s="258"/>
      <c r="HOD177" s="258"/>
      <c r="HOE177" s="258"/>
      <c r="HOF177" s="258"/>
      <c r="HOG177" s="258"/>
      <c r="HOH177" s="258"/>
      <c r="HOI177" s="258"/>
      <c r="HOJ177" s="258"/>
      <c r="HOK177" s="258"/>
      <c r="HOL177" s="258"/>
      <c r="HOM177" s="258"/>
      <c r="HON177" s="258"/>
      <c r="HOO177" s="258"/>
      <c r="HOP177" s="258"/>
      <c r="HOQ177" s="258"/>
      <c r="HOR177" s="258"/>
      <c r="HOS177" s="258"/>
      <c r="HOT177" s="258"/>
      <c r="HOU177" s="258"/>
      <c r="HOV177" s="258"/>
      <c r="HOW177" s="258"/>
      <c r="HOX177" s="258"/>
      <c r="HOY177" s="258"/>
      <c r="HOZ177" s="258"/>
      <c r="HPA177" s="258"/>
      <c r="HPB177" s="258"/>
      <c r="HPC177" s="258"/>
      <c r="HPD177" s="258"/>
      <c r="HPE177" s="258"/>
      <c r="HPF177" s="258"/>
      <c r="HPG177" s="258"/>
      <c r="HPH177" s="258"/>
      <c r="HPI177" s="258"/>
      <c r="HPJ177" s="258"/>
      <c r="HPK177" s="258"/>
      <c r="HPL177" s="258"/>
      <c r="HPM177" s="258"/>
      <c r="HPN177" s="258"/>
      <c r="HPO177" s="258"/>
      <c r="HPP177" s="258"/>
      <c r="HPQ177" s="258"/>
      <c r="HPR177" s="258"/>
      <c r="HPS177" s="258"/>
      <c r="HPT177" s="258"/>
      <c r="HPU177" s="258"/>
      <c r="HPV177" s="258"/>
      <c r="HPW177" s="258"/>
      <c r="HPX177" s="258"/>
      <c r="HPY177" s="258"/>
      <c r="HPZ177" s="258"/>
      <c r="HQA177" s="258"/>
      <c r="HQB177" s="258"/>
      <c r="HQC177" s="258"/>
      <c r="HQD177" s="258"/>
      <c r="HQE177" s="258"/>
      <c r="HQF177" s="258"/>
      <c r="HQG177" s="258"/>
      <c r="HQH177" s="258"/>
      <c r="HQI177" s="258"/>
      <c r="HQJ177" s="258"/>
      <c r="HQK177" s="258"/>
      <c r="HQL177" s="258"/>
      <c r="HQM177" s="258"/>
      <c r="HQN177" s="258"/>
      <c r="HQO177" s="258"/>
      <c r="HQP177" s="258"/>
      <c r="HQQ177" s="258"/>
      <c r="HQR177" s="258"/>
      <c r="HQS177" s="258"/>
      <c r="HQT177" s="258"/>
      <c r="HQU177" s="258"/>
      <c r="HQV177" s="258"/>
      <c r="HQW177" s="258"/>
      <c r="HQX177" s="258"/>
      <c r="HQY177" s="258"/>
      <c r="HQZ177" s="258"/>
      <c r="HRA177" s="258"/>
      <c r="HRB177" s="258"/>
      <c r="HRC177" s="258"/>
      <c r="HRD177" s="258"/>
      <c r="HRE177" s="258"/>
      <c r="HRF177" s="258"/>
      <c r="HRG177" s="258"/>
      <c r="HRH177" s="258"/>
      <c r="HRI177" s="258"/>
      <c r="HRJ177" s="258"/>
      <c r="HRK177" s="258"/>
      <c r="HRL177" s="258"/>
      <c r="HRM177" s="258"/>
      <c r="HRN177" s="258"/>
      <c r="HRO177" s="258"/>
      <c r="HRP177" s="258"/>
      <c r="HRQ177" s="258"/>
      <c r="HRR177" s="258"/>
      <c r="HRS177" s="258"/>
      <c r="HRT177" s="258"/>
      <c r="HRU177" s="258"/>
      <c r="HRV177" s="258"/>
      <c r="HRW177" s="258"/>
      <c r="HRX177" s="258"/>
      <c r="HRY177" s="258"/>
      <c r="HRZ177" s="258"/>
      <c r="HSA177" s="258"/>
      <c r="HSB177" s="258"/>
      <c r="HSC177" s="258"/>
      <c r="HSD177" s="258"/>
      <c r="HSE177" s="258"/>
      <c r="HSF177" s="258"/>
      <c r="HSG177" s="258"/>
      <c r="HSH177" s="258"/>
      <c r="HSI177" s="258"/>
      <c r="HSJ177" s="258"/>
      <c r="HSK177" s="258"/>
      <c r="HSL177" s="258"/>
      <c r="HSM177" s="258"/>
      <c r="HSN177" s="258"/>
      <c r="HSO177" s="258"/>
      <c r="HSP177" s="258"/>
      <c r="HSQ177" s="258"/>
      <c r="HSR177" s="258"/>
      <c r="HSS177" s="258"/>
      <c r="HST177" s="258"/>
      <c r="HSU177" s="258"/>
      <c r="HSV177" s="258"/>
      <c r="HSW177" s="258"/>
      <c r="HSX177" s="258"/>
      <c r="HSY177" s="258"/>
      <c r="HSZ177" s="258"/>
      <c r="HTA177" s="258"/>
      <c r="HTB177" s="258"/>
      <c r="HTC177" s="258"/>
      <c r="HTD177" s="258"/>
      <c r="HTE177" s="258"/>
      <c r="HTF177" s="258"/>
      <c r="HTG177" s="258"/>
      <c r="HTH177" s="258"/>
      <c r="HTI177" s="258"/>
      <c r="HTJ177" s="258"/>
      <c r="HTK177" s="258"/>
      <c r="HTL177" s="258"/>
      <c r="HTM177" s="258"/>
      <c r="HTN177" s="258"/>
      <c r="HTO177" s="258"/>
      <c r="HTP177" s="258"/>
      <c r="HTQ177" s="258"/>
      <c r="HTR177" s="258"/>
      <c r="HTS177" s="258"/>
      <c r="HTT177" s="258"/>
      <c r="HTU177" s="258"/>
      <c r="HTV177" s="258"/>
      <c r="HTW177" s="258"/>
      <c r="HTX177" s="258"/>
      <c r="HTY177" s="258"/>
      <c r="HTZ177" s="258"/>
      <c r="HUA177" s="258"/>
      <c r="HUB177" s="258"/>
      <c r="HUC177" s="258"/>
      <c r="HUD177" s="258"/>
      <c r="HUE177" s="258"/>
      <c r="HUF177" s="258"/>
      <c r="HUG177" s="258"/>
      <c r="HUH177" s="258"/>
      <c r="HUI177" s="258"/>
      <c r="HUJ177" s="258"/>
      <c r="HUK177" s="258"/>
      <c r="HUL177" s="258"/>
      <c r="HUM177" s="258"/>
      <c r="HUN177" s="258"/>
      <c r="HUO177" s="258"/>
      <c r="HUP177" s="258"/>
      <c r="HUQ177" s="258"/>
      <c r="HUR177" s="258"/>
      <c r="HUS177" s="258"/>
      <c r="HUT177" s="258"/>
      <c r="HUU177" s="258"/>
      <c r="HUV177" s="258"/>
      <c r="HUW177" s="258"/>
      <c r="HUX177" s="258"/>
      <c r="HUY177" s="258"/>
      <c r="HUZ177" s="258"/>
      <c r="HVA177" s="258"/>
      <c r="HVB177" s="258"/>
      <c r="HVC177" s="258"/>
      <c r="HVD177" s="258"/>
      <c r="HVE177" s="258"/>
      <c r="HVF177" s="258"/>
      <c r="HVG177" s="258"/>
      <c r="HVH177" s="258"/>
      <c r="HVI177" s="258"/>
      <c r="HVJ177" s="258"/>
      <c r="HVK177" s="258"/>
      <c r="HVL177" s="258"/>
      <c r="HVM177" s="258"/>
      <c r="HVN177" s="258"/>
      <c r="HVO177" s="258"/>
      <c r="HVP177" s="258"/>
      <c r="HVQ177" s="258"/>
      <c r="HVR177" s="258"/>
      <c r="HVS177" s="258"/>
      <c r="HVT177" s="258"/>
      <c r="HVU177" s="258"/>
      <c r="HVV177" s="258"/>
      <c r="HVW177" s="258"/>
      <c r="HVX177" s="258"/>
      <c r="HVY177" s="258"/>
      <c r="HVZ177" s="258"/>
      <c r="HWA177" s="258"/>
      <c r="HWB177" s="258"/>
      <c r="HWC177" s="258"/>
      <c r="HWD177" s="258"/>
      <c r="HWE177" s="258"/>
      <c r="HWF177" s="258"/>
      <c r="HWG177" s="258"/>
      <c r="HWH177" s="258"/>
      <c r="HWI177" s="258"/>
      <c r="HWJ177" s="258"/>
      <c r="HWK177" s="258"/>
      <c r="HWL177" s="258"/>
      <c r="HWM177" s="258"/>
      <c r="HWN177" s="258"/>
      <c r="HWO177" s="258"/>
      <c r="HWP177" s="258"/>
      <c r="HWQ177" s="258"/>
      <c r="HWR177" s="258"/>
      <c r="HWS177" s="258"/>
      <c r="HWT177" s="258"/>
      <c r="HWU177" s="258"/>
      <c r="HWV177" s="258"/>
      <c r="HWW177" s="258"/>
      <c r="HWX177" s="258"/>
      <c r="HWY177" s="258"/>
      <c r="HWZ177" s="258"/>
      <c r="HXA177" s="258"/>
      <c r="HXB177" s="258"/>
      <c r="HXC177" s="258"/>
      <c r="HXD177" s="258"/>
      <c r="HXE177" s="258"/>
      <c r="HXF177" s="258"/>
      <c r="HXG177" s="258"/>
      <c r="HXH177" s="258"/>
      <c r="HXI177" s="258"/>
      <c r="HXJ177" s="258"/>
      <c r="HXK177" s="258"/>
      <c r="HXL177" s="258"/>
      <c r="HXM177" s="258"/>
      <c r="HXN177" s="258"/>
      <c r="HXO177" s="258"/>
      <c r="HXP177" s="258"/>
      <c r="HXQ177" s="258"/>
      <c r="HXR177" s="258"/>
      <c r="HXS177" s="258"/>
      <c r="HXT177" s="258"/>
      <c r="HXU177" s="258"/>
      <c r="HXV177" s="258"/>
      <c r="HXW177" s="258"/>
      <c r="HXX177" s="258"/>
      <c r="HXY177" s="258"/>
      <c r="HXZ177" s="258"/>
      <c r="HYA177" s="258"/>
      <c r="HYB177" s="258"/>
      <c r="HYC177" s="258"/>
      <c r="HYD177" s="258"/>
      <c r="HYE177" s="258"/>
      <c r="HYF177" s="258"/>
      <c r="HYG177" s="258"/>
      <c r="HYH177" s="258"/>
      <c r="HYI177" s="258"/>
      <c r="HYJ177" s="258"/>
      <c r="HYK177" s="258"/>
      <c r="HYL177" s="258"/>
      <c r="HYM177" s="258"/>
      <c r="HYN177" s="258"/>
      <c r="HYO177" s="258"/>
      <c r="HYP177" s="258"/>
      <c r="HYQ177" s="258"/>
      <c r="HYR177" s="258"/>
      <c r="HYS177" s="258"/>
      <c r="HYT177" s="258"/>
      <c r="HYU177" s="258"/>
      <c r="HYV177" s="258"/>
      <c r="HYW177" s="258"/>
      <c r="HYX177" s="258"/>
      <c r="HYY177" s="258"/>
      <c r="HYZ177" s="258"/>
      <c r="HZA177" s="258"/>
      <c r="HZB177" s="258"/>
      <c r="HZC177" s="258"/>
      <c r="HZD177" s="258"/>
      <c r="HZE177" s="258"/>
      <c r="HZF177" s="258"/>
      <c r="HZG177" s="258"/>
      <c r="HZH177" s="258"/>
      <c r="HZI177" s="258"/>
      <c r="HZJ177" s="258"/>
      <c r="HZK177" s="258"/>
      <c r="HZL177" s="258"/>
      <c r="HZM177" s="258"/>
      <c r="HZN177" s="258"/>
      <c r="HZO177" s="258"/>
      <c r="HZP177" s="258"/>
      <c r="HZQ177" s="258"/>
      <c r="HZR177" s="258"/>
      <c r="HZS177" s="258"/>
      <c r="HZT177" s="258"/>
      <c r="HZU177" s="258"/>
      <c r="HZV177" s="258"/>
      <c r="HZW177" s="258"/>
      <c r="HZX177" s="258"/>
      <c r="HZY177" s="258"/>
      <c r="HZZ177" s="258"/>
      <c r="IAA177" s="258"/>
      <c r="IAB177" s="258"/>
      <c r="IAC177" s="258"/>
      <c r="IAD177" s="258"/>
      <c r="IAE177" s="258"/>
      <c r="IAF177" s="258"/>
      <c r="IAG177" s="258"/>
      <c r="IAH177" s="258"/>
      <c r="IAI177" s="258"/>
      <c r="IAJ177" s="258"/>
      <c r="IAK177" s="258"/>
      <c r="IAL177" s="258"/>
      <c r="IAM177" s="258"/>
      <c r="IAN177" s="258"/>
      <c r="IAO177" s="258"/>
      <c r="IAP177" s="258"/>
      <c r="IAQ177" s="258"/>
      <c r="IAR177" s="258"/>
      <c r="IAS177" s="258"/>
      <c r="IAT177" s="258"/>
      <c r="IAU177" s="258"/>
      <c r="IAV177" s="258"/>
      <c r="IAW177" s="258"/>
      <c r="IAX177" s="258"/>
      <c r="IAY177" s="258"/>
      <c r="IAZ177" s="258"/>
      <c r="IBA177" s="258"/>
      <c r="IBB177" s="258"/>
      <c r="IBC177" s="258"/>
      <c r="IBD177" s="258"/>
      <c r="IBE177" s="258"/>
      <c r="IBF177" s="258"/>
      <c r="IBG177" s="258"/>
      <c r="IBH177" s="258"/>
      <c r="IBI177" s="258"/>
      <c r="IBJ177" s="258"/>
      <c r="IBK177" s="258"/>
      <c r="IBL177" s="258"/>
      <c r="IBM177" s="258"/>
      <c r="IBN177" s="258"/>
      <c r="IBO177" s="258"/>
      <c r="IBP177" s="258"/>
      <c r="IBQ177" s="258"/>
      <c r="IBR177" s="258"/>
      <c r="IBS177" s="258"/>
      <c r="IBT177" s="258"/>
      <c r="IBU177" s="258"/>
      <c r="IBV177" s="258"/>
      <c r="IBW177" s="258"/>
      <c r="IBX177" s="258"/>
      <c r="IBY177" s="258"/>
      <c r="IBZ177" s="258"/>
      <c r="ICA177" s="258"/>
      <c r="ICB177" s="258"/>
      <c r="ICC177" s="258"/>
      <c r="ICD177" s="258"/>
      <c r="ICE177" s="258"/>
      <c r="ICF177" s="258"/>
      <c r="ICG177" s="258"/>
      <c r="ICH177" s="258"/>
      <c r="ICI177" s="258"/>
      <c r="ICJ177" s="258"/>
      <c r="ICK177" s="258"/>
      <c r="ICL177" s="258"/>
      <c r="ICM177" s="258"/>
      <c r="ICN177" s="258"/>
      <c r="ICO177" s="258"/>
      <c r="ICP177" s="258"/>
      <c r="ICQ177" s="258"/>
      <c r="ICR177" s="258"/>
      <c r="ICS177" s="258"/>
      <c r="ICT177" s="258"/>
      <c r="ICU177" s="258"/>
      <c r="ICV177" s="258"/>
      <c r="ICW177" s="258"/>
      <c r="ICX177" s="258"/>
      <c r="ICY177" s="258"/>
      <c r="ICZ177" s="258"/>
      <c r="IDA177" s="258"/>
      <c r="IDB177" s="258"/>
      <c r="IDC177" s="258"/>
      <c r="IDD177" s="258"/>
      <c r="IDE177" s="258"/>
      <c r="IDF177" s="258"/>
      <c r="IDG177" s="258"/>
      <c r="IDH177" s="258"/>
      <c r="IDI177" s="258"/>
      <c r="IDJ177" s="258"/>
      <c r="IDK177" s="258"/>
      <c r="IDL177" s="258"/>
      <c r="IDM177" s="258"/>
      <c r="IDN177" s="258"/>
      <c r="IDO177" s="258"/>
      <c r="IDP177" s="258"/>
      <c r="IDQ177" s="258"/>
      <c r="IDR177" s="258"/>
      <c r="IDS177" s="258"/>
      <c r="IDT177" s="258"/>
      <c r="IDU177" s="258"/>
      <c r="IDV177" s="258"/>
      <c r="IDW177" s="258"/>
      <c r="IDX177" s="258"/>
      <c r="IDY177" s="258"/>
      <c r="IDZ177" s="258"/>
      <c r="IEA177" s="258"/>
      <c r="IEB177" s="258"/>
      <c r="IEC177" s="258"/>
      <c r="IED177" s="258"/>
      <c r="IEE177" s="258"/>
      <c r="IEF177" s="258"/>
      <c r="IEG177" s="258"/>
      <c r="IEH177" s="258"/>
      <c r="IEI177" s="258"/>
      <c r="IEJ177" s="258"/>
      <c r="IEK177" s="258"/>
      <c r="IEL177" s="258"/>
      <c r="IEM177" s="258"/>
      <c r="IEN177" s="258"/>
      <c r="IEO177" s="258"/>
      <c r="IEP177" s="258"/>
      <c r="IEQ177" s="258"/>
      <c r="IER177" s="258"/>
      <c r="IES177" s="258"/>
      <c r="IET177" s="258"/>
      <c r="IEU177" s="258"/>
      <c r="IEV177" s="258"/>
      <c r="IEW177" s="258"/>
      <c r="IEX177" s="258"/>
      <c r="IEY177" s="258"/>
      <c r="IEZ177" s="258"/>
      <c r="IFA177" s="258"/>
      <c r="IFB177" s="258"/>
      <c r="IFC177" s="258"/>
      <c r="IFD177" s="258"/>
      <c r="IFE177" s="258"/>
      <c r="IFF177" s="258"/>
      <c r="IFG177" s="258"/>
      <c r="IFH177" s="258"/>
      <c r="IFI177" s="258"/>
      <c r="IFJ177" s="258"/>
      <c r="IFK177" s="258"/>
      <c r="IFL177" s="258"/>
      <c r="IFM177" s="258"/>
      <c r="IFN177" s="258"/>
      <c r="IFO177" s="258"/>
      <c r="IFP177" s="258"/>
      <c r="IFQ177" s="258"/>
      <c r="IFR177" s="258"/>
      <c r="IFS177" s="258"/>
      <c r="IFT177" s="258"/>
      <c r="IFU177" s="258"/>
      <c r="IFV177" s="258"/>
      <c r="IFW177" s="258"/>
      <c r="IFX177" s="258"/>
      <c r="IFY177" s="258"/>
      <c r="IFZ177" s="258"/>
      <c r="IGA177" s="258"/>
      <c r="IGB177" s="258"/>
      <c r="IGC177" s="258"/>
      <c r="IGD177" s="258"/>
      <c r="IGE177" s="258"/>
      <c r="IGF177" s="258"/>
      <c r="IGG177" s="258"/>
      <c r="IGH177" s="258"/>
      <c r="IGI177" s="258"/>
      <c r="IGJ177" s="258"/>
      <c r="IGK177" s="258"/>
      <c r="IGL177" s="258"/>
      <c r="IGM177" s="258"/>
      <c r="IGN177" s="258"/>
      <c r="IGO177" s="258"/>
      <c r="IGP177" s="258"/>
      <c r="IGQ177" s="258"/>
      <c r="IGR177" s="258"/>
      <c r="IGS177" s="258"/>
      <c r="IGT177" s="258"/>
      <c r="IGU177" s="258"/>
      <c r="IGV177" s="258"/>
      <c r="IGW177" s="258"/>
      <c r="IGX177" s="258"/>
      <c r="IGY177" s="258"/>
      <c r="IGZ177" s="258"/>
      <c r="IHA177" s="258"/>
      <c r="IHB177" s="258"/>
      <c r="IHC177" s="258"/>
      <c r="IHD177" s="258"/>
      <c r="IHE177" s="258"/>
      <c r="IHF177" s="258"/>
      <c r="IHG177" s="258"/>
      <c r="IHH177" s="258"/>
      <c r="IHI177" s="258"/>
      <c r="IHJ177" s="258"/>
      <c r="IHK177" s="258"/>
      <c r="IHL177" s="258"/>
      <c r="IHM177" s="258"/>
      <c r="IHN177" s="258"/>
      <c r="IHO177" s="258"/>
      <c r="IHP177" s="258"/>
      <c r="IHQ177" s="258"/>
      <c r="IHR177" s="258"/>
      <c r="IHS177" s="258"/>
      <c r="IHT177" s="258"/>
      <c r="IHU177" s="258"/>
      <c r="IHV177" s="258"/>
      <c r="IHW177" s="258"/>
      <c r="IHX177" s="258"/>
      <c r="IHY177" s="258"/>
      <c r="IHZ177" s="258"/>
      <c r="IIA177" s="258"/>
      <c r="IIB177" s="258"/>
      <c r="IIC177" s="258"/>
      <c r="IID177" s="258"/>
      <c r="IIE177" s="258"/>
      <c r="IIF177" s="258"/>
      <c r="IIG177" s="258"/>
      <c r="IIH177" s="258"/>
      <c r="III177" s="258"/>
      <c r="IIJ177" s="258"/>
      <c r="IIK177" s="258"/>
      <c r="IIL177" s="258"/>
      <c r="IIM177" s="258"/>
      <c r="IIN177" s="258"/>
      <c r="IIO177" s="258"/>
      <c r="IIP177" s="258"/>
      <c r="IIQ177" s="258"/>
      <c r="IIR177" s="258"/>
      <c r="IIS177" s="258"/>
      <c r="IIT177" s="258"/>
      <c r="IIU177" s="258"/>
      <c r="IIV177" s="258"/>
      <c r="IIW177" s="258"/>
      <c r="IIX177" s="258"/>
      <c r="IIY177" s="258"/>
      <c r="IIZ177" s="258"/>
      <c r="IJA177" s="258"/>
      <c r="IJB177" s="258"/>
      <c r="IJC177" s="258"/>
      <c r="IJD177" s="258"/>
      <c r="IJE177" s="258"/>
      <c r="IJF177" s="258"/>
      <c r="IJG177" s="258"/>
      <c r="IJH177" s="258"/>
      <c r="IJI177" s="258"/>
      <c r="IJJ177" s="258"/>
      <c r="IJK177" s="258"/>
      <c r="IJL177" s="258"/>
      <c r="IJM177" s="258"/>
      <c r="IJN177" s="258"/>
      <c r="IJO177" s="258"/>
      <c r="IJP177" s="258"/>
      <c r="IJQ177" s="258"/>
      <c r="IJR177" s="258"/>
      <c r="IJS177" s="258"/>
      <c r="IJT177" s="258"/>
      <c r="IJU177" s="258"/>
      <c r="IJV177" s="258"/>
      <c r="IJW177" s="258"/>
      <c r="IJX177" s="258"/>
      <c r="IJY177" s="258"/>
      <c r="IJZ177" s="258"/>
      <c r="IKA177" s="258"/>
      <c r="IKB177" s="258"/>
      <c r="IKC177" s="258"/>
      <c r="IKD177" s="258"/>
      <c r="IKE177" s="258"/>
      <c r="IKF177" s="258"/>
      <c r="IKG177" s="258"/>
      <c r="IKH177" s="258"/>
      <c r="IKI177" s="258"/>
      <c r="IKJ177" s="258"/>
      <c r="IKK177" s="258"/>
      <c r="IKL177" s="258"/>
      <c r="IKM177" s="258"/>
      <c r="IKN177" s="258"/>
      <c r="IKO177" s="258"/>
      <c r="IKP177" s="258"/>
      <c r="IKQ177" s="258"/>
      <c r="IKR177" s="258"/>
      <c r="IKS177" s="258"/>
      <c r="IKT177" s="258"/>
      <c r="IKU177" s="258"/>
      <c r="IKV177" s="258"/>
      <c r="IKW177" s="258"/>
      <c r="IKX177" s="258"/>
      <c r="IKY177" s="258"/>
      <c r="IKZ177" s="258"/>
      <c r="ILA177" s="258"/>
      <c r="ILB177" s="258"/>
      <c r="ILC177" s="258"/>
      <c r="ILD177" s="258"/>
      <c r="ILE177" s="258"/>
      <c r="ILF177" s="258"/>
      <c r="ILG177" s="258"/>
      <c r="ILH177" s="258"/>
      <c r="ILI177" s="258"/>
      <c r="ILJ177" s="258"/>
      <c r="ILK177" s="258"/>
      <c r="ILL177" s="258"/>
      <c r="ILM177" s="258"/>
      <c r="ILN177" s="258"/>
      <c r="ILO177" s="258"/>
      <c r="ILP177" s="258"/>
      <c r="ILQ177" s="258"/>
      <c r="ILR177" s="258"/>
      <c r="ILS177" s="258"/>
      <c r="ILT177" s="258"/>
      <c r="ILU177" s="258"/>
      <c r="ILV177" s="258"/>
      <c r="ILW177" s="258"/>
      <c r="ILX177" s="258"/>
      <c r="ILY177" s="258"/>
      <c r="ILZ177" s="258"/>
      <c r="IMA177" s="258"/>
      <c r="IMB177" s="258"/>
      <c r="IMC177" s="258"/>
      <c r="IMD177" s="258"/>
      <c r="IME177" s="258"/>
      <c r="IMF177" s="258"/>
      <c r="IMG177" s="258"/>
      <c r="IMH177" s="258"/>
      <c r="IMI177" s="258"/>
      <c r="IMJ177" s="258"/>
      <c r="IMK177" s="258"/>
      <c r="IML177" s="258"/>
      <c r="IMM177" s="258"/>
      <c r="IMN177" s="258"/>
      <c r="IMO177" s="258"/>
      <c r="IMP177" s="258"/>
      <c r="IMQ177" s="258"/>
      <c r="IMR177" s="258"/>
      <c r="IMS177" s="258"/>
      <c r="IMT177" s="258"/>
      <c r="IMU177" s="258"/>
      <c r="IMV177" s="258"/>
      <c r="IMW177" s="258"/>
      <c r="IMX177" s="258"/>
      <c r="IMY177" s="258"/>
      <c r="IMZ177" s="258"/>
      <c r="INA177" s="258"/>
      <c r="INB177" s="258"/>
      <c r="INC177" s="258"/>
      <c r="IND177" s="258"/>
      <c r="INE177" s="258"/>
      <c r="INF177" s="258"/>
      <c r="ING177" s="258"/>
      <c r="INH177" s="258"/>
      <c r="INI177" s="258"/>
      <c r="INJ177" s="258"/>
      <c r="INK177" s="258"/>
      <c r="INL177" s="258"/>
      <c r="INM177" s="258"/>
      <c r="INN177" s="258"/>
      <c r="INO177" s="258"/>
      <c r="INP177" s="258"/>
      <c r="INQ177" s="258"/>
      <c r="INR177" s="258"/>
      <c r="INS177" s="258"/>
      <c r="INT177" s="258"/>
      <c r="INU177" s="258"/>
      <c r="INV177" s="258"/>
      <c r="INW177" s="258"/>
      <c r="INX177" s="258"/>
      <c r="INY177" s="258"/>
      <c r="INZ177" s="258"/>
      <c r="IOA177" s="258"/>
      <c r="IOB177" s="258"/>
      <c r="IOC177" s="258"/>
      <c r="IOD177" s="258"/>
      <c r="IOE177" s="258"/>
      <c r="IOF177" s="258"/>
      <c r="IOG177" s="258"/>
      <c r="IOH177" s="258"/>
      <c r="IOI177" s="258"/>
      <c r="IOJ177" s="258"/>
      <c r="IOK177" s="258"/>
      <c r="IOL177" s="258"/>
      <c r="IOM177" s="258"/>
      <c r="ION177" s="258"/>
      <c r="IOO177" s="258"/>
      <c r="IOP177" s="258"/>
      <c r="IOQ177" s="258"/>
      <c r="IOR177" s="258"/>
      <c r="IOS177" s="258"/>
      <c r="IOT177" s="258"/>
      <c r="IOU177" s="258"/>
      <c r="IOV177" s="258"/>
      <c r="IOW177" s="258"/>
      <c r="IOX177" s="258"/>
      <c r="IOY177" s="258"/>
      <c r="IOZ177" s="258"/>
      <c r="IPA177" s="258"/>
      <c r="IPB177" s="258"/>
      <c r="IPC177" s="258"/>
      <c r="IPD177" s="258"/>
      <c r="IPE177" s="258"/>
      <c r="IPF177" s="258"/>
      <c r="IPG177" s="258"/>
      <c r="IPH177" s="258"/>
      <c r="IPI177" s="258"/>
      <c r="IPJ177" s="258"/>
      <c r="IPK177" s="258"/>
      <c r="IPL177" s="258"/>
      <c r="IPM177" s="258"/>
      <c r="IPN177" s="258"/>
      <c r="IPO177" s="258"/>
      <c r="IPP177" s="258"/>
      <c r="IPQ177" s="258"/>
      <c r="IPR177" s="258"/>
      <c r="IPS177" s="258"/>
      <c r="IPT177" s="258"/>
      <c r="IPU177" s="258"/>
      <c r="IPV177" s="258"/>
      <c r="IPW177" s="258"/>
      <c r="IPX177" s="258"/>
      <c r="IPY177" s="258"/>
      <c r="IPZ177" s="258"/>
      <c r="IQA177" s="258"/>
      <c r="IQB177" s="258"/>
      <c r="IQC177" s="258"/>
      <c r="IQD177" s="258"/>
      <c r="IQE177" s="258"/>
      <c r="IQF177" s="258"/>
      <c r="IQG177" s="258"/>
      <c r="IQH177" s="258"/>
      <c r="IQI177" s="258"/>
      <c r="IQJ177" s="258"/>
      <c r="IQK177" s="258"/>
      <c r="IQL177" s="258"/>
      <c r="IQM177" s="258"/>
      <c r="IQN177" s="258"/>
      <c r="IQO177" s="258"/>
      <c r="IQP177" s="258"/>
      <c r="IQQ177" s="258"/>
      <c r="IQR177" s="258"/>
      <c r="IQS177" s="258"/>
      <c r="IQT177" s="258"/>
      <c r="IQU177" s="258"/>
      <c r="IQV177" s="258"/>
      <c r="IQW177" s="258"/>
      <c r="IQX177" s="258"/>
      <c r="IQY177" s="258"/>
      <c r="IQZ177" s="258"/>
      <c r="IRA177" s="258"/>
      <c r="IRB177" s="258"/>
      <c r="IRC177" s="258"/>
      <c r="IRD177" s="258"/>
      <c r="IRE177" s="258"/>
      <c r="IRF177" s="258"/>
      <c r="IRG177" s="258"/>
      <c r="IRH177" s="258"/>
      <c r="IRI177" s="258"/>
      <c r="IRJ177" s="258"/>
      <c r="IRK177" s="258"/>
      <c r="IRL177" s="258"/>
      <c r="IRM177" s="258"/>
      <c r="IRN177" s="258"/>
      <c r="IRO177" s="258"/>
      <c r="IRP177" s="258"/>
      <c r="IRQ177" s="258"/>
      <c r="IRR177" s="258"/>
      <c r="IRS177" s="258"/>
      <c r="IRT177" s="258"/>
      <c r="IRU177" s="258"/>
      <c r="IRV177" s="258"/>
      <c r="IRW177" s="258"/>
      <c r="IRX177" s="258"/>
      <c r="IRY177" s="258"/>
      <c r="IRZ177" s="258"/>
      <c r="ISA177" s="258"/>
      <c r="ISB177" s="258"/>
      <c r="ISC177" s="258"/>
      <c r="ISD177" s="258"/>
      <c r="ISE177" s="258"/>
      <c r="ISF177" s="258"/>
      <c r="ISG177" s="258"/>
      <c r="ISH177" s="258"/>
      <c r="ISI177" s="258"/>
      <c r="ISJ177" s="258"/>
      <c r="ISK177" s="258"/>
      <c r="ISL177" s="258"/>
      <c r="ISM177" s="258"/>
      <c r="ISN177" s="258"/>
      <c r="ISO177" s="258"/>
      <c r="ISP177" s="258"/>
      <c r="ISQ177" s="258"/>
      <c r="ISR177" s="258"/>
      <c r="ISS177" s="258"/>
      <c r="IST177" s="258"/>
      <c r="ISU177" s="258"/>
      <c r="ISV177" s="258"/>
      <c r="ISW177" s="258"/>
      <c r="ISX177" s="258"/>
      <c r="ISY177" s="258"/>
      <c r="ISZ177" s="258"/>
      <c r="ITA177" s="258"/>
      <c r="ITB177" s="258"/>
      <c r="ITC177" s="258"/>
      <c r="ITD177" s="258"/>
      <c r="ITE177" s="258"/>
      <c r="ITF177" s="258"/>
      <c r="ITG177" s="258"/>
      <c r="ITH177" s="258"/>
      <c r="ITI177" s="258"/>
      <c r="ITJ177" s="258"/>
      <c r="ITK177" s="258"/>
      <c r="ITL177" s="258"/>
      <c r="ITM177" s="258"/>
      <c r="ITN177" s="258"/>
      <c r="ITO177" s="258"/>
      <c r="ITP177" s="258"/>
      <c r="ITQ177" s="258"/>
      <c r="ITR177" s="258"/>
      <c r="ITS177" s="258"/>
      <c r="ITT177" s="258"/>
      <c r="ITU177" s="258"/>
      <c r="ITV177" s="258"/>
      <c r="ITW177" s="258"/>
      <c r="ITX177" s="258"/>
      <c r="ITY177" s="258"/>
      <c r="ITZ177" s="258"/>
      <c r="IUA177" s="258"/>
      <c r="IUB177" s="258"/>
      <c r="IUC177" s="258"/>
      <c r="IUD177" s="258"/>
      <c r="IUE177" s="258"/>
      <c r="IUF177" s="258"/>
      <c r="IUG177" s="258"/>
      <c r="IUH177" s="258"/>
      <c r="IUI177" s="258"/>
      <c r="IUJ177" s="258"/>
      <c r="IUK177" s="258"/>
      <c r="IUL177" s="258"/>
      <c r="IUM177" s="258"/>
      <c r="IUN177" s="258"/>
      <c r="IUO177" s="258"/>
      <c r="IUP177" s="258"/>
      <c r="IUQ177" s="258"/>
      <c r="IUR177" s="258"/>
      <c r="IUS177" s="258"/>
      <c r="IUT177" s="258"/>
      <c r="IUU177" s="258"/>
      <c r="IUV177" s="258"/>
      <c r="IUW177" s="258"/>
      <c r="IUX177" s="258"/>
      <c r="IUY177" s="258"/>
      <c r="IUZ177" s="258"/>
      <c r="IVA177" s="258"/>
      <c r="IVB177" s="258"/>
      <c r="IVC177" s="258"/>
      <c r="IVD177" s="258"/>
      <c r="IVE177" s="258"/>
      <c r="IVF177" s="258"/>
      <c r="IVG177" s="258"/>
      <c r="IVH177" s="258"/>
      <c r="IVI177" s="258"/>
      <c r="IVJ177" s="258"/>
      <c r="IVK177" s="258"/>
      <c r="IVL177" s="258"/>
      <c r="IVM177" s="258"/>
      <c r="IVN177" s="258"/>
      <c r="IVO177" s="258"/>
      <c r="IVP177" s="258"/>
      <c r="IVQ177" s="258"/>
      <c r="IVR177" s="258"/>
      <c r="IVS177" s="258"/>
      <c r="IVT177" s="258"/>
      <c r="IVU177" s="258"/>
      <c r="IVV177" s="258"/>
      <c r="IVW177" s="258"/>
      <c r="IVX177" s="258"/>
      <c r="IVY177" s="258"/>
      <c r="IVZ177" s="258"/>
      <c r="IWA177" s="258"/>
      <c r="IWB177" s="258"/>
      <c r="IWC177" s="258"/>
      <c r="IWD177" s="258"/>
      <c r="IWE177" s="258"/>
      <c r="IWF177" s="258"/>
      <c r="IWG177" s="258"/>
      <c r="IWH177" s="258"/>
      <c r="IWI177" s="258"/>
      <c r="IWJ177" s="258"/>
      <c r="IWK177" s="258"/>
      <c r="IWL177" s="258"/>
      <c r="IWM177" s="258"/>
      <c r="IWN177" s="258"/>
      <c r="IWO177" s="258"/>
      <c r="IWP177" s="258"/>
      <c r="IWQ177" s="258"/>
      <c r="IWR177" s="258"/>
      <c r="IWS177" s="258"/>
      <c r="IWT177" s="258"/>
      <c r="IWU177" s="258"/>
      <c r="IWV177" s="258"/>
      <c r="IWW177" s="258"/>
      <c r="IWX177" s="258"/>
      <c r="IWY177" s="258"/>
      <c r="IWZ177" s="258"/>
      <c r="IXA177" s="258"/>
      <c r="IXB177" s="258"/>
      <c r="IXC177" s="258"/>
      <c r="IXD177" s="258"/>
      <c r="IXE177" s="258"/>
      <c r="IXF177" s="258"/>
      <c r="IXG177" s="258"/>
      <c r="IXH177" s="258"/>
      <c r="IXI177" s="258"/>
      <c r="IXJ177" s="258"/>
      <c r="IXK177" s="258"/>
      <c r="IXL177" s="258"/>
      <c r="IXM177" s="258"/>
      <c r="IXN177" s="258"/>
      <c r="IXO177" s="258"/>
      <c r="IXP177" s="258"/>
      <c r="IXQ177" s="258"/>
      <c r="IXR177" s="258"/>
      <c r="IXS177" s="258"/>
      <c r="IXT177" s="258"/>
      <c r="IXU177" s="258"/>
      <c r="IXV177" s="258"/>
      <c r="IXW177" s="258"/>
      <c r="IXX177" s="258"/>
      <c r="IXY177" s="258"/>
      <c r="IXZ177" s="258"/>
      <c r="IYA177" s="258"/>
      <c r="IYB177" s="258"/>
      <c r="IYC177" s="258"/>
      <c r="IYD177" s="258"/>
      <c r="IYE177" s="258"/>
      <c r="IYF177" s="258"/>
      <c r="IYG177" s="258"/>
      <c r="IYH177" s="258"/>
      <c r="IYI177" s="258"/>
      <c r="IYJ177" s="258"/>
      <c r="IYK177" s="258"/>
      <c r="IYL177" s="258"/>
      <c r="IYM177" s="258"/>
      <c r="IYN177" s="258"/>
      <c r="IYO177" s="258"/>
      <c r="IYP177" s="258"/>
      <c r="IYQ177" s="258"/>
      <c r="IYR177" s="258"/>
      <c r="IYS177" s="258"/>
      <c r="IYT177" s="258"/>
      <c r="IYU177" s="258"/>
      <c r="IYV177" s="258"/>
      <c r="IYW177" s="258"/>
      <c r="IYX177" s="258"/>
      <c r="IYY177" s="258"/>
      <c r="IYZ177" s="258"/>
      <c r="IZA177" s="258"/>
      <c r="IZB177" s="258"/>
      <c r="IZC177" s="258"/>
      <c r="IZD177" s="258"/>
      <c r="IZE177" s="258"/>
      <c r="IZF177" s="258"/>
      <c r="IZG177" s="258"/>
      <c r="IZH177" s="258"/>
      <c r="IZI177" s="258"/>
      <c r="IZJ177" s="258"/>
      <c r="IZK177" s="258"/>
      <c r="IZL177" s="258"/>
      <c r="IZM177" s="258"/>
      <c r="IZN177" s="258"/>
      <c r="IZO177" s="258"/>
      <c r="IZP177" s="258"/>
      <c r="IZQ177" s="258"/>
      <c r="IZR177" s="258"/>
      <c r="IZS177" s="258"/>
      <c r="IZT177" s="258"/>
      <c r="IZU177" s="258"/>
      <c r="IZV177" s="258"/>
      <c r="IZW177" s="258"/>
      <c r="IZX177" s="258"/>
      <c r="IZY177" s="258"/>
      <c r="IZZ177" s="258"/>
      <c r="JAA177" s="258"/>
      <c r="JAB177" s="258"/>
      <c r="JAC177" s="258"/>
      <c r="JAD177" s="258"/>
      <c r="JAE177" s="258"/>
      <c r="JAF177" s="258"/>
      <c r="JAG177" s="258"/>
      <c r="JAH177" s="258"/>
      <c r="JAI177" s="258"/>
      <c r="JAJ177" s="258"/>
      <c r="JAK177" s="258"/>
      <c r="JAL177" s="258"/>
      <c r="JAM177" s="258"/>
      <c r="JAN177" s="258"/>
      <c r="JAO177" s="258"/>
      <c r="JAP177" s="258"/>
      <c r="JAQ177" s="258"/>
      <c r="JAR177" s="258"/>
      <c r="JAS177" s="258"/>
      <c r="JAT177" s="258"/>
      <c r="JAU177" s="258"/>
      <c r="JAV177" s="258"/>
      <c r="JAW177" s="258"/>
      <c r="JAX177" s="258"/>
      <c r="JAY177" s="258"/>
      <c r="JAZ177" s="258"/>
      <c r="JBA177" s="258"/>
      <c r="JBB177" s="258"/>
      <c r="JBC177" s="258"/>
      <c r="JBD177" s="258"/>
      <c r="JBE177" s="258"/>
      <c r="JBF177" s="258"/>
      <c r="JBG177" s="258"/>
      <c r="JBH177" s="258"/>
      <c r="JBI177" s="258"/>
      <c r="JBJ177" s="258"/>
      <c r="JBK177" s="258"/>
      <c r="JBL177" s="258"/>
      <c r="JBM177" s="258"/>
      <c r="JBN177" s="258"/>
      <c r="JBO177" s="258"/>
      <c r="JBP177" s="258"/>
      <c r="JBQ177" s="258"/>
      <c r="JBR177" s="258"/>
      <c r="JBS177" s="258"/>
      <c r="JBT177" s="258"/>
      <c r="JBU177" s="258"/>
      <c r="JBV177" s="258"/>
      <c r="JBW177" s="258"/>
      <c r="JBX177" s="258"/>
      <c r="JBY177" s="258"/>
      <c r="JBZ177" s="258"/>
      <c r="JCA177" s="258"/>
      <c r="JCB177" s="258"/>
      <c r="JCC177" s="258"/>
      <c r="JCD177" s="258"/>
      <c r="JCE177" s="258"/>
      <c r="JCF177" s="258"/>
      <c r="JCG177" s="258"/>
      <c r="JCH177" s="258"/>
      <c r="JCI177" s="258"/>
      <c r="JCJ177" s="258"/>
      <c r="JCK177" s="258"/>
      <c r="JCL177" s="258"/>
      <c r="JCM177" s="258"/>
      <c r="JCN177" s="258"/>
      <c r="JCO177" s="258"/>
      <c r="JCP177" s="258"/>
      <c r="JCQ177" s="258"/>
      <c r="JCR177" s="258"/>
      <c r="JCS177" s="258"/>
      <c r="JCT177" s="258"/>
      <c r="JCU177" s="258"/>
      <c r="JCV177" s="258"/>
      <c r="JCW177" s="258"/>
      <c r="JCX177" s="258"/>
      <c r="JCY177" s="258"/>
      <c r="JCZ177" s="258"/>
      <c r="JDA177" s="258"/>
      <c r="JDB177" s="258"/>
      <c r="JDC177" s="258"/>
      <c r="JDD177" s="258"/>
      <c r="JDE177" s="258"/>
      <c r="JDF177" s="258"/>
      <c r="JDG177" s="258"/>
      <c r="JDH177" s="258"/>
      <c r="JDI177" s="258"/>
      <c r="JDJ177" s="258"/>
      <c r="JDK177" s="258"/>
      <c r="JDL177" s="258"/>
      <c r="JDM177" s="258"/>
      <c r="JDN177" s="258"/>
      <c r="JDO177" s="258"/>
      <c r="JDP177" s="258"/>
      <c r="JDQ177" s="258"/>
      <c r="JDR177" s="258"/>
      <c r="JDS177" s="258"/>
      <c r="JDT177" s="258"/>
      <c r="JDU177" s="258"/>
      <c r="JDV177" s="258"/>
      <c r="JDW177" s="258"/>
      <c r="JDX177" s="258"/>
      <c r="JDY177" s="258"/>
      <c r="JDZ177" s="258"/>
      <c r="JEA177" s="258"/>
      <c r="JEB177" s="258"/>
      <c r="JEC177" s="258"/>
      <c r="JED177" s="258"/>
      <c r="JEE177" s="258"/>
      <c r="JEF177" s="258"/>
      <c r="JEG177" s="258"/>
      <c r="JEH177" s="258"/>
      <c r="JEI177" s="258"/>
      <c r="JEJ177" s="258"/>
      <c r="JEK177" s="258"/>
      <c r="JEL177" s="258"/>
      <c r="JEM177" s="258"/>
      <c r="JEN177" s="258"/>
      <c r="JEO177" s="258"/>
      <c r="JEP177" s="258"/>
      <c r="JEQ177" s="258"/>
      <c r="JER177" s="258"/>
      <c r="JES177" s="258"/>
      <c r="JET177" s="258"/>
      <c r="JEU177" s="258"/>
      <c r="JEV177" s="258"/>
      <c r="JEW177" s="258"/>
      <c r="JEX177" s="258"/>
      <c r="JEY177" s="258"/>
      <c r="JEZ177" s="258"/>
      <c r="JFA177" s="258"/>
      <c r="JFB177" s="258"/>
      <c r="JFC177" s="258"/>
      <c r="JFD177" s="258"/>
      <c r="JFE177" s="258"/>
      <c r="JFF177" s="258"/>
      <c r="JFG177" s="258"/>
      <c r="JFH177" s="258"/>
      <c r="JFI177" s="258"/>
      <c r="JFJ177" s="258"/>
      <c r="JFK177" s="258"/>
      <c r="JFL177" s="258"/>
      <c r="JFM177" s="258"/>
      <c r="JFN177" s="258"/>
      <c r="JFO177" s="258"/>
      <c r="JFP177" s="258"/>
      <c r="JFQ177" s="258"/>
      <c r="JFR177" s="258"/>
      <c r="JFS177" s="258"/>
      <c r="JFT177" s="258"/>
      <c r="JFU177" s="258"/>
      <c r="JFV177" s="258"/>
      <c r="JFW177" s="258"/>
      <c r="JFX177" s="258"/>
      <c r="JFY177" s="258"/>
      <c r="JFZ177" s="258"/>
      <c r="JGA177" s="258"/>
      <c r="JGB177" s="258"/>
      <c r="JGC177" s="258"/>
      <c r="JGD177" s="258"/>
      <c r="JGE177" s="258"/>
      <c r="JGF177" s="258"/>
      <c r="JGG177" s="258"/>
      <c r="JGH177" s="258"/>
      <c r="JGI177" s="258"/>
      <c r="JGJ177" s="258"/>
      <c r="JGK177" s="258"/>
      <c r="JGL177" s="258"/>
      <c r="JGM177" s="258"/>
      <c r="JGN177" s="258"/>
      <c r="JGO177" s="258"/>
      <c r="JGP177" s="258"/>
      <c r="JGQ177" s="258"/>
      <c r="JGR177" s="258"/>
      <c r="JGS177" s="258"/>
      <c r="JGT177" s="258"/>
      <c r="JGU177" s="258"/>
      <c r="JGV177" s="258"/>
      <c r="JGW177" s="258"/>
      <c r="JGX177" s="258"/>
      <c r="JGY177" s="258"/>
      <c r="JGZ177" s="258"/>
      <c r="JHA177" s="258"/>
      <c r="JHB177" s="258"/>
      <c r="JHC177" s="258"/>
      <c r="JHD177" s="258"/>
      <c r="JHE177" s="258"/>
      <c r="JHF177" s="258"/>
      <c r="JHG177" s="258"/>
      <c r="JHH177" s="258"/>
      <c r="JHI177" s="258"/>
      <c r="JHJ177" s="258"/>
      <c r="JHK177" s="258"/>
      <c r="JHL177" s="258"/>
      <c r="JHM177" s="258"/>
      <c r="JHN177" s="258"/>
      <c r="JHO177" s="258"/>
      <c r="JHP177" s="258"/>
      <c r="JHQ177" s="258"/>
      <c r="JHR177" s="258"/>
      <c r="JHS177" s="258"/>
      <c r="JHT177" s="258"/>
      <c r="JHU177" s="258"/>
      <c r="JHV177" s="258"/>
      <c r="JHW177" s="258"/>
      <c r="JHX177" s="258"/>
      <c r="JHY177" s="258"/>
      <c r="JHZ177" s="258"/>
      <c r="JIA177" s="258"/>
      <c r="JIB177" s="258"/>
      <c r="JIC177" s="258"/>
      <c r="JID177" s="258"/>
      <c r="JIE177" s="258"/>
      <c r="JIF177" s="258"/>
      <c r="JIG177" s="258"/>
      <c r="JIH177" s="258"/>
      <c r="JII177" s="258"/>
      <c r="JIJ177" s="258"/>
      <c r="JIK177" s="258"/>
      <c r="JIL177" s="258"/>
      <c r="JIM177" s="258"/>
      <c r="JIN177" s="258"/>
      <c r="JIO177" s="258"/>
      <c r="JIP177" s="258"/>
      <c r="JIQ177" s="258"/>
      <c r="JIR177" s="258"/>
      <c r="JIS177" s="258"/>
      <c r="JIT177" s="258"/>
      <c r="JIU177" s="258"/>
      <c r="JIV177" s="258"/>
      <c r="JIW177" s="258"/>
      <c r="JIX177" s="258"/>
      <c r="JIY177" s="258"/>
      <c r="JIZ177" s="258"/>
      <c r="JJA177" s="258"/>
      <c r="JJB177" s="258"/>
      <c r="JJC177" s="258"/>
      <c r="JJD177" s="258"/>
      <c r="JJE177" s="258"/>
      <c r="JJF177" s="258"/>
      <c r="JJG177" s="258"/>
      <c r="JJH177" s="258"/>
      <c r="JJI177" s="258"/>
      <c r="JJJ177" s="258"/>
      <c r="JJK177" s="258"/>
      <c r="JJL177" s="258"/>
      <c r="JJM177" s="258"/>
      <c r="JJN177" s="258"/>
      <c r="JJO177" s="258"/>
      <c r="JJP177" s="258"/>
      <c r="JJQ177" s="258"/>
      <c r="JJR177" s="258"/>
      <c r="JJS177" s="258"/>
      <c r="JJT177" s="258"/>
      <c r="JJU177" s="258"/>
      <c r="JJV177" s="258"/>
      <c r="JJW177" s="258"/>
      <c r="JJX177" s="258"/>
      <c r="JJY177" s="258"/>
      <c r="JJZ177" s="258"/>
      <c r="JKA177" s="258"/>
      <c r="JKB177" s="258"/>
      <c r="JKC177" s="258"/>
      <c r="JKD177" s="258"/>
      <c r="JKE177" s="258"/>
      <c r="JKF177" s="258"/>
      <c r="JKG177" s="258"/>
      <c r="JKH177" s="258"/>
      <c r="JKI177" s="258"/>
      <c r="JKJ177" s="258"/>
      <c r="JKK177" s="258"/>
      <c r="JKL177" s="258"/>
      <c r="JKM177" s="258"/>
      <c r="JKN177" s="258"/>
      <c r="JKO177" s="258"/>
      <c r="JKP177" s="258"/>
      <c r="JKQ177" s="258"/>
      <c r="JKR177" s="258"/>
      <c r="JKS177" s="258"/>
      <c r="JKT177" s="258"/>
      <c r="JKU177" s="258"/>
      <c r="JKV177" s="258"/>
      <c r="JKW177" s="258"/>
      <c r="JKX177" s="258"/>
      <c r="JKY177" s="258"/>
      <c r="JKZ177" s="258"/>
      <c r="JLA177" s="258"/>
      <c r="JLB177" s="258"/>
      <c r="JLC177" s="258"/>
      <c r="JLD177" s="258"/>
      <c r="JLE177" s="258"/>
      <c r="JLF177" s="258"/>
      <c r="JLG177" s="258"/>
      <c r="JLH177" s="258"/>
      <c r="JLI177" s="258"/>
      <c r="JLJ177" s="258"/>
      <c r="JLK177" s="258"/>
      <c r="JLL177" s="258"/>
      <c r="JLM177" s="258"/>
      <c r="JLN177" s="258"/>
      <c r="JLO177" s="258"/>
      <c r="JLP177" s="258"/>
      <c r="JLQ177" s="258"/>
      <c r="JLR177" s="258"/>
      <c r="JLS177" s="258"/>
      <c r="JLT177" s="258"/>
      <c r="JLU177" s="258"/>
      <c r="JLV177" s="258"/>
      <c r="JLW177" s="258"/>
      <c r="JLX177" s="258"/>
      <c r="JLY177" s="258"/>
      <c r="JLZ177" s="258"/>
      <c r="JMA177" s="258"/>
      <c r="JMB177" s="258"/>
      <c r="JMC177" s="258"/>
      <c r="JMD177" s="258"/>
      <c r="JME177" s="258"/>
      <c r="JMF177" s="258"/>
      <c r="JMG177" s="258"/>
      <c r="JMH177" s="258"/>
      <c r="JMI177" s="258"/>
      <c r="JMJ177" s="258"/>
      <c r="JMK177" s="258"/>
      <c r="JML177" s="258"/>
      <c r="JMM177" s="258"/>
      <c r="JMN177" s="258"/>
      <c r="JMO177" s="258"/>
      <c r="JMP177" s="258"/>
      <c r="JMQ177" s="258"/>
      <c r="JMR177" s="258"/>
      <c r="JMS177" s="258"/>
      <c r="JMT177" s="258"/>
      <c r="JMU177" s="258"/>
      <c r="JMV177" s="258"/>
      <c r="JMW177" s="258"/>
      <c r="JMX177" s="258"/>
      <c r="JMY177" s="258"/>
      <c r="JMZ177" s="258"/>
      <c r="JNA177" s="258"/>
      <c r="JNB177" s="258"/>
      <c r="JNC177" s="258"/>
      <c r="JND177" s="258"/>
      <c r="JNE177" s="258"/>
      <c r="JNF177" s="258"/>
      <c r="JNG177" s="258"/>
      <c r="JNH177" s="258"/>
      <c r="JNI177" s="258"/>
      <c r="JNJ177" s="258"/>
      <c r="JNK177" s="258"/>
      <c r="JNL177" s="258"/>
      <c r="JNM177" s="258"/>
      <c r="JNN177" s="258"/>
      <c r="JNO177" s="258"/>
      <c r="JNP177" s="258"/>
      <c r="JNQ177" s="258"/>
      <c r="JNR177" s="258"/>
      <c r="JNS177" s="258"/>
      <c r="JNT177" s="258"/>
      <c r="JNU177" s="258"/>
      <c r="JNV177" s="258"/>
      <c r="JNW177" s="258"/>
      <c r="JNX177" s="258"/>
      <c r="JNY177" s="258"/>
      <c r="JNZ177" s="258"/>
      <c r="JOA177" s="258"/>
      <c r="JOB177" s="258"/>
      <c r="JOC177" s="258"/>
      <c r="JOD177" s="258"/>
      <c r="JOE177" s="258"/>
      <c r="JOF177" s="258"/>
      <c r="JOG177" s="258"/>
      <c r="JOH177" s="258"/>
      <c r="JOI177" s="258"/>
      <c r="JOJ177" s="258"/>
      <c r="JOK177" s="258"/>
      <c r="JOL177" s="258"/>
      <c r="JOM177" s="258"/>
      <c r="JON177" s="258"/>
      <c r="JOO177" s="258"/>
      <c r="JOP177" s="258"/>
      <c r="JOQ177" s="258"/>
      <c r="JOR177" s="258"/>
      <c r="JOS177" s="258"/>
      <c r="JOT177" s="258"/>
      <c r="JOU177" s="258"/>
      <c r="JOV177" s="258"/>
      <c r="JOW177" s="258"/>
      <c r="JOX177" s="258"/>
      <c r="JOY177" s="258"/>
      <c r="JOZ177" s="258"/>
      <c r="JPA177" s="258"/>
      <c r="JPB177" s="258"/>
      <c r="JPC177" s="258"/>
      <c r="JPD177" s="258"/>
      <c r="JPE177" s="258"/>
      <c r="JPF177" s="258"/>
      <c r="JPG177" s="258"/>
      <c r="JPH177" s="258"/>
      <c r="JPI177" s="258"/>
      <c r="JPJ177" s="258"/>
      <c r="JPK177" s="258"/>
      <c r="JPL177" s="258"/>
      <c r="JPM177" s="258"/>
      <c r="JPN177" s="258"/>
      <c r="JPO177" s="258"/>
      <c r="JPP177" s="258"/>
      <c r="JPQ177" s="258"/>
      <c r="JPR177" s="258"/>
      <c r="JPS177" s="258"/>
      <c r="JPT177" s="258"/>
      <c r="JPU177" s="258"/>
      <c r="JPV177" s="258"/>
      <c r="JPW177" s="258"/>
      <c r="JPX177" s="258"/>
      <c r="JPY177" s="258"/>
      <c r="JPZ177" s="258"/>
      <c r="JQA177" s="258"/>
      <c r="JQB177" s="258"/>
      <c r="JQC177" s="258"/>
      <c r="JQD177" s="258"/>
      <c r="JQE177" s="258"/>
      <c r="JQF177" s="258"/>
      <c r="JQG177" s="258"/>
      <c r="JQH177" s="258"/>
      <c r="JQI177" s="258"/>
      <c r="JQJ177" s="258"/>
      <c r="JQK177" s="258"/>
      <c r="JQL177" s="258"/>
      <c r="JQM177" s="258"/>
      <c r="JQN177" s="258"/>
      <c r="JQO177" s="258"/>
      <c r="JQP177" s="258"/>
      <c r="JQQ177" s="258"/>
      <c r="JQR177" s="258"/>
      <c r="JQS177" s="258"/>
      <c r="JQT177" s="258"/>
      <c r="JQU177" s="258"/>
      <c r="JQV177" s="258"/>
      <c r="JQW177" s="258"/>
      <c r="JQX177" s="258"/>
      <c r="JQY177" s="258"/>
      <c r="JQZ177" s="258"/>
      <c r="JRA177" s="258"/>
      <c r="JRB177" s="258"/>
      <c r="JRC177" s="258"/>
      <c r="JRD177" s="258"/>
      <c r="JRE177" s="258"/>
      <c r="JRF177" s="258"/>
      <c r="JRG177" s="258"/>
      <c r="JRH177" s="258"/>
      <c r="JRI177" s="258"/>
      <c r="JRJ177" s="258"/>
      <c r="JRK177" s="258"/>
      <c r="JRL177" s="258"/>
      <c r="JRM177" s="258"/>
      <c r="JRN177" s="258"/>
      <c r="JRO177" s="258"/>
      <c r="JRP177" s="258"/>
      <c r="JRQ177" s="258"/>
      <c r="JRR177" s="258"/>
      <c r="JRS177" s="258"/>
      <c r="JRT177" s="258"/>
      <c r="JRU177" s="258"/>
      <c r="JRV177" s="258"/>
      <c r="JRW177" s="258"/>
      <c r="JRX177" s="258"/>
      <c r="JRY177" s="258"/>
      <c r="JRZ177" s="258"/>
      <c r="JSA177" s="258"/>
      <c r="JSB177" s="258"/>
      <c r="JSC177" s="258"/>
      <c r="JSD177" s="258"/>
      <c r="JSE177" s="258"/>
      <c r="JSF177" s="258"/>
      <c r="JSG177" s="258"/>
      <c r="JSH177" s="258"/>
      <c r="JSI177" s="258"/>
      <c r="JSJ177" s="258"/>
      <c r="JSK177" s="258"/>
      <c r="JSL177" s="258"/>
      <c r="JSM177" s="258"/>
      <c r="JSN177" s="258"/>
      <c r="JSO177" s="258"/>
      <c r="JSP177" s="258"/>
      <c r="JSQ177" s="258"/>
      <c r="JSR177" s="258"/>
      <c r="JSS177" s="258"/>
      <c r="JST177" s="258"/>
      <c r="JSU177" s="258"/>
      <c r="JSV177" s="258"/>
      <c r="JSW177" s="258"/>
      <c r="JSX177" s="258"/>
      <c r="JSY177" s="258"/>
      <c r="JSZ177" s="258"/>
      <c r="JTA177" s="258"/>
      <c r="JTB177" s="258"/>
      <c r="JTC177" s="258"/>
      <c r="JTD177" s="258"/>
      <c r="JTE177" s="258"/>
      <c r="JTF177" s="258"/>
      <c r="JTG177" s="258"/>
      <c r="JTH177" s="258"/>
      <c r="JTI177" s="258"/>
      <c r="JTJ177" s="258"/>
      <c r="JTK177" s="258"/>
      <c r="JTL177" s="258"/>
      <c r="JTM177" s="258"/>
      <c r="JTN177" s="258"/>
      <c r="JTO177" s="258"/>
      <c r="JTP177" s="258"/>
      <c r="JTQ177" s="258"/>
      <c r="JTR177" s="258"/>
      <c r="JTS177" s="258"/>
      <c r="JTT177" s="258"/>
      <c r="JTU177" s="258"/>
      <c r="JTV177" s="258"/>
      <c r="JTW177" s="258"/>
      <c r="JTX177" s="258"/>
      <c r="JTY177" s="258"/>
      <c r="JTZ177" s="258"/>
      <c r="JUA177" s="258"/>
      <c r="JUB177" s="258"/>
      <c r="JUC177" s="258"/>
      <c r="JUD177" s="258"/>
      <c r="JUE177" s="258"/>
      <c r="JUF177" s="258"/>
      <c r="JUG177" s="258"/>
      <c r="JUH177" s="258"/>
      <c r="JUI177" s="258"/>
      <c r="JUJ177" s="258"/>
      <c r="JUK177" s="258"/>
      <c r="JUL177" s="258"/>
      <c r="JUM177" s="258"/>
      <c r="JUN177" s="258"/>
      <c r="JUO177" s="258"/>
      <c r="JUP177" s="258"/>
      <c r="JUQ177" s="258"/>
      <c r="JUR177" s="258"/>
      <c r="JUS177" s="258"/>
      <c r="JUT177" s="258"/>
      <c r="JUU177" s="258"/>
      <c r="JUV177" s="258"/>
      <c r="JUW177" s="258"/>
      <c r="JUX177" s="258"/>
      <c r="JUY177" s="258"/>
      <c r="JUZ177" s="258"/>
      <c r="JVA177" s="258"/>
      <c r="JVB177" s="258"/>
      <c r="JVC177" s="258"/>
      <c r="JVD177" s="258"/>
      <c r="JVE177" s="258"/>
      <c r="JVF177" s="258"/>
      <c r="JVG177" s="258"/>
      <c r="JVH177" s="258"/>
      <c r="JVI177" s="258"/>
      <c r="JVJ177" s="258"/>
      <c r="JVK177" s="258"/>
      <c r="JVL177" s="258"/>
      <c r="JVM177" s="258"/>
      <c r="JVN177" s="258"/>
      <c r="JVO177" s="258"/>
      <c r="JVP177" s="258"/>
      <c r="JVQ177" s="258"/>
      <c r="JVR177" s="258"/>
      <c r="JVS177" s="258"/>
      <c r="JVT177" s="258"/>
      <c r="JVU177" s="258"/>
      <c r="JVV177" s="258"/>
      <c r="JVW177" s="258"/>
      <c r="JVX177" s="258"/>
      <c r="JVY177" s="258"/>
      <c r="JVZ177" s="258"/>
      <c r="JWA177" s="258"/>
      <c r="JWB177" s="258"/>
      <c r="JWC177" s="258"/>
      <c r="JWD177" s="258"/>
      <c r="JWE177" s="258"/>
      <c r="JWF177" s="258"/>
      <c r="JWG177" s="258"/>
      <c r="JWH177" s="258"/>
      <c r="JWI177" s="258"/>
      <c r="JWJ177" s="258"/>
      <c r="JWK177" s="258"/>
      <c r="JWL177" s="258"/>
      <c r="JWM177" s="258"/>
      <c r="JWN177" s="258"/>
      <c r="JWO177" s="258"/>
      <c r="JWP177" s="258"/>
      <c r="JWQ177" s="258"/>
      <c r="JWR177" s="258"/>
      <c r="JWS177" s="258"/>
      <c r="JWT177" s="258"/>
      <c r="JWU177" s="258"/>
      <c r="JWV177" s="258"/>
      <c r="JWW177" s="258"/>
      <c r="JWX177" s="258"/>
      <c r="JWY177" s="258"/>
      <c r="JWZ177" s="258"/>
      <c r="JXA177" s="258"/>
      <c r="JXB177" s="258"/>
      <c r="JXC177" s="258"/>
      <c r="JXD177" s="258"/>
      <c r="JXE177" s="258"/>
      <c r="JXF177" s="258"/>
      <c r="JXG177" s="258"/>
      <c r="JXH177" s="258"/>
      <c r="JXI177" s="258"/>
      <c r="JXJ177" s="258"/>
      <c r="JXK177" s="258"/>
      <c r="JXL177" s="258"/>
      <c r="JXM177" s="258"/>
      <c r="JXN177" s="258"/>
      <c r="JXO177" s="258"/>
      <c r="JXP177" s="258"/>
      <c r="JXQ177" s="258"/>
      <c r="JXR177" s="258"/>
      <c r="JXS177" s="258"/>
      <c r="JXT177" s="258"/>
      <c r="JXU177" s="258"/>
      <c r="JXV177" s="258"/>
      <c r="JXW177" s="258"/>
      <c r="JXX177" s="258"/>
      <c r="JXY177" s="258"/>
      <c r="JXZ177" s="258"/>
      <c r="JYA177" s="258"/>
      <c r="JYB177" s="258"/>
      <c r="JYC177" s="258"/>
      <c r="JYD177" s="258"/>
      <c r="JYE177" s="258"/>
      <c r="JYF177" s="258"/>
      <c r="JYG177" s="258"/>
      <c r="JYH177" s="258"/>
      <c r="JYI177" s="258"/>
      <c r="JYJ177" s="258"/>
      <c r="JYK177" s="258"/>
      <c r="JYL177" s="258"/>
      <c r="JYM177" s="258"/>
      <c r="JYN177" s="258"/>
      <c r="JYO177" s="258"/>
      <c r="JYP177" s="258"/>
      <c r="JYQ177" s="258"/>
      <c r="JYR177" s="258"/>
      <c r="JYS177" s="258"/>
      <c r="JYT177" s="258"/>
      <c r="JYU177" s="258"/>
      <c r="JYV177" s="258"/>
      <c r="JYW177" s="258"/>
      <c r="JYX177" s="258"/>
      <c r="JYY177" s="258"/>
      <c r="JYZ177" s="258"/>
      <c r="JZA177" s="258"/>
      <c r="JZB177" s="258"/>
      <c r="JZC177" s="258"/>
      <c r="JZD177" s="258"/>
      <c r="JZE177" s="258"/>
      <c r="JZF177" s="258"/>
      <c r="JZG177" s="258"/>
      <c r="JZH177" s="258"/>
      <c r="JZI177" s="258"/>
      <c r="JZJ177" s="258"/>
      <c r="JZK177" s="258"/>
      <c r="JZL177" s="258"/>
      <c r="JZM177" s="258"/>
      <c r="JZN177" s="258"/>
      <c r="JZO177" s="258"/>
      <c r="JZP177" s="258"/>
      <c r="JZQ177" s="258"/>
      <c r="JZR177" s="258"/>
      <c r="JZS177" s="258"/>
      <c r="JZT177" s="258"/>
      <c r="JZU177" s="258"/>
      <c r="JZV177" s="258"/>
      <c r="JZW177" s="258"/>
      <c r="JZX177" s="258"/>
      <c r="JZY177" s="258"/>
      <c r="JZZ177" s="258"/>
      <c r="KAA177" s="258"/>
      <c r="KAB177" s="258"/>
      <c r="KAC177" s="258"/>
      <c r="KAD177" s="258"/>
      <c r="KAE177" s="258"/>
      <c r="KAF177" s="258"/>
      <c r="KAG177" s="258"/>
      <c r="KAH177" s="258"/>
      <c r="KAI177" s="258"/>
      <c r="KAJ177" s="258"/>
      <c r="KAK177" s="258"/>
      <c r="KAL177" s="258"/>
      <c r="KAM177" s="258"/>
      <c r="KAN177" s="258"/>
      <c r="KAO177" s="258"/>
      <c r="KAP177" s="258"/>
      <c r="KAQ177" s="258"/>
      <c r="KAR177" s="258"/>
      <c r="KAS177" s="258"/>
      <c r="KAT177" s="258"/>
      <c r="KAU177" s="258"/>
      <c r="KAV177" s="258"/>
      <c r="KAW177" s="258"/>
      <c r="KAX177" s="258"/>
      <c r="KAY177" s="258"/>
      <c r="KAZ177" s="258"/>
      <c r="KBA177" s="258"/>
      <c r="KBB177" s="258"/>
      <c r="KBC177" s="258"/>
      <c r="KBD177" s="258"/>
      <c r="KBE177" s="258"/>
      <c r="KBF177" s="258"/>
      <c r="KBG177" s="258"/>
      <c r="KBH177" s="258"/>
      <c r="KBI177" s="258"/>
      <c r="KBJ177" s="258"/>
      <c r="KBK177" s="258"/>
      <c r="KBL177" s="258"/>
      <c r="KBM177" s="258"/>
      <c r="KBN177" s="258"/>
      <c r="KBO177" s="258"/>
      <c r="KBP177" s="258"/>
      <c r="KBQ177" s="258"/>
      <c r="KBR177" s="258"/>
      <c r="KBS177" s="258"/>
      <c r="KBT177" s="258"/>
      <c r="KBU177" s="258"/>
      <c r="KBV177" s="258"/>
      <c r="KBW177" s="258"/>
      <c r="KBX177" s="258"/>
      <c r="KBY177" s="258"/>
      <c r="KBZ177" s="258"/>
      <c r="KCA177" s="258"/>
      <c r="KCB177" s="258"/>
      <c r="KCC177" s="258"/>
      <c r="KCD177" s="258"/>
      <c r="KCE177" s="258"/>
      <c r="KCF177" s="258"/>
      <c r="KCG177" s="258"/>
      <c r="KCH177" s="258"/>
      <c r="KCI177" s="258"/>
      <c r="KCJ177" s="258"/>
      <c r="KCK177" s="258"/>
      <c r="KCL177" s="258"/>
      <c r="KCM177" s="258"/>
      <c r="KCN177" s="258"/>
      <c r="KCO177" s="258"/>
      <c r="KCP177" s="258"/>
      <c r="KCQ177" s="258"/>
      <c r="KCR177" s="258"/>
      <c r="KCS177" s="258"/>
      <c r="KCT177" s="258"/>
      <c r="KCU177" s="258"/>
      <c r="KCV177" s="258"/>
      <c r="KCW177" s="258"/>
      <c r="KCX177" s="258"/>
      <c r="KCY177" s="258"/>
      <c r="KCZ177" s="258"/>
      <c r="KDA177" s="258"/>
      <c r="KDB177" s="258"/>
      <c r="KDC177" s="258"/>
      <c r="KDD177" s="258"/>
      <c r="KDE177" s="258"/>
      <c r="KDF177" s="258"/>
      <c r="KDG177" s="258"/>
      <c r="KDH177" s="258"/>
      <c r="KDI177" s="258"/>
      <c r="KDJ177" s="258"/>
      <c r="KDK177" s="258"/>
      <c r="KDL177" s="258"/>
      <c r="KDM177" s="258"/>
      <c r="KDN177" s="258"/>
      <c r="KDO177" s="258"/>
      <c r="KDP177" s="258"/>
      <c r="KDQ177" s="258"/>
      <c r="KDR177" s="258"/>
      <c r="KDS177" s="258"/>
      <c r="KDT177" s="258"/>
      <c r="KDU177" s="258"/>
      <c r="KDV177" s="258"/>
      <c r="KDW177" s="258"/>
      <c r="KDX177" s="258"/>
      <c r="KDY177" s="258"/>
      <c r="KDZ177" s="258"/>
      <c r="KEA177" s="258"/>
      <c r="KEB177" s="258"/>
      <c r="KEC177" s="258"/>
      <c r="KED177" s="258"/>
      <c r="KEE177" s="258"/>
      <c r="KEF177" s="258"/>
      <c r="KEG177" s="258"/>
      <c r="KEH177" s="258"/>
      <c r="KEI177" s="258"/>
      <c r="KEJ177" s="258"/>
      <c r="KEK177" s="258"/>
      <c r="KEL177" s="258"/>
      <c r="KEM177" s="258"/>
      <c r="KEN177" s="258"/>
      <c r="KEO177" s="258"/>
      <c r="KEP177" s="258"/>
      <c r="KEQ177" s="258"/>
      <c r="KER177" s="258"/>
      <c r="KES177" s="258"/>
      <c r="KET177" s="258"/>
      <c r="KEU177" s="258"/>
      <c r="KEV177" s="258"/>
      <c r="KEW177" s="258"/>
      <c r="KEX177" s="258"/>
      <c r="KEY177" s="258"/>
      <c r="KEZ177" s="258"/>
      <c r="KFA177" s="258"/>
      <c r="KFB177" s="258"/>
      <c r="KFC177" s="258"/>
      <c r="KFD177" s="258"/>
      <c r="KFE177" s="258"/>
      <c r="KFF177" s="258"/>
      <c r="KFG177" s="258"/>
      <c r="KFH177" s="258"/>
      <c r="KFI177" s="258"/>
      <c r="KFJ177" s="258"/>
      <c r="KFK177" s="258"/>
      <c r="KFL177" s="258"/>
      <c r="KFM177" s="258"/>
      <c r="KFN177" s="258"/>
      <c r="KFO177" s="258"/>
      <c r="KFP177" s="258"/>
      <c r="KFQ177" s="258"/>
      <c r="KFR177" s="258"/>
      <c r="KFS177" s="258"/>
      <c r="KFT177" s="258"/>
      <c r="KFU177" s="258"/>
      <c r="KFV177" s="258"/>
      <c r="KFW177" s="258"/>
      <c r="KFX177" s="258"/>
      <c r="KFY177" s="258"/>
      <c r="KFZ177" s="258"/>
      <c r="KGA177" s="258"/>
      <c r="KGB177" s="258"/>
      <c r="KGC177" s="258"/>
      <c r="KGD177" s="258"/>
      <c r="KGE177" s="258"/>
      <c r="KGF177" s="258"/>
      <c r="KGG177" s="258"/>
      <c r="KGH177" s="258"/>
      <c r="KGI177" s="258"/>
      <c r="KGJ177" s="258"/>
      <c r="KGK177" s="258"/>
      <c r="KGL177" s="258"/>
      <c r="KGM177" s="258"/>
      <c r="KGN177" s="258"/>
      <c r="KGO177" s="258"/>
      <c r="KGP177" s="258"/>
      <c r="KGQ177" s="258"/>
      <c r="KGR177" s="258"/>
      <c r="KGS177" s="258"/>
      <c r="KGT177" s="258"/>
      <c r="KGU177" s="258"/>
      <c r="KGV177" s="258"/>
      <c r="KGW177" s="258"/>
      <c r="KGX177" s="258"/>
      <c r="KGY177" s="258"/>
      <c r="KGZ177" s="258"/>
      <c r="KHA177" s="258"/>
      <c r="KHB177" s="258"/>
      <c r="KHC177" s="258"/>
      <c r="KHD177" s="258"/>
      <c r="KHE177" s="258"/>
      <c r="KHF177" s="258"/>
      <c r="KHG177" s="258"/>
      <c r="KHH177" s="258"/>
      <c r="KHI177" s="258"/>
      <c r="KHJ177" s="258"/>
      <c r="KHK177" s="258"/>
      <c r="KHL177" s="258"/>
      <c r="KHM177" s="258"/>
      <c r="KHN177" s="258"/>
      <c r="KHO177" s="258"/>
      <c r="KHP177" s="258"/>
      <c r="KHQ177" s="258"/>
      <c r="KHR177" s="258"/>
      <c r="KHS177" s="258"/>
      <c r="KHT177" s="258"/>
      <c r="KHU177" s="258"/>
      <c r="KHV177" s="258"/>
      <c r="KHW177" s="258"/>
      <c r="KHX177" s="258"/>
      <c r="KHY177" s="258"/>
      <c r="KHZ177" s="258"/>
      <c r="KIA177" s="258"/>
      <c r="KIB177" s="258"/>
      <c r="KIC177" s="258"/>
      <c r="KID177" s="258"/>
      <c r="KIE177" s="258"/>
      <c r="KIF177" s="258"/>
      <c r="KIG177" s="258"/>
      <c r="KIH177" s="258"/>
      <c r="KII177" s="258"/>
      <c r="KIJ177" s="258"/>
      <c r="KIK177" s="258"/>
      <c r="KIL177" s="258"/>
      <c r="KIM177" s="258"/>
      <c r="KIN177" s="258"/>
      <c r="KIO177" s="258"/>
      <c r="KIP177" s="258"/>
      <c r="KIQ177" s="258"/>
      <c r="KIR177" s="258"/>
      <c r="KIS177" s="258"/>
      <c r="KIT177" s="258"/>
      <c r="KIU177" s="258"/>
      <c r="KIV177" s="258"/>
      <c r="KIW177" s="258"/>
      <c r="KIX177" s="258"/>
      <c r="KIY177" s="258"/>
      <c r="KIZ177" s="258"/>
      <c r="KJA177" s="258"/>
      <c r="KJB177" s="258"/>
      <c r="KJC177" s="258"/>
      <c r="KJD177" s="258"/>
      <c r="KJE177" s="258"/>
      <c r="KJF177" s="258"/>
      <c r="KJG177" s="258"/>
      <c r="KJH177" s="258"/>
      <c r="KJI177" s="258"/>
      <c r="KJJ177" s="258"/>
      <c r="KJK177" s="258"/>
      <c r="KJL177" s="258"/>
      <c r="KJM177" s="258"/>
      <c r="KJN177" s="258"/>
      <c r="KJO177" s="258"/>
      <c r="KJP177" s="258"/>
      <c r="KJQ177" s="258"/>
      <c r="KJR177" s="258"/>
      <c r="KJS177" s="258"/>
      <c r="KJT177" s="258"/>
      <c r="KJU177" s="258"/>
      <c r="KJV177" s="258"/>
      <c r="KJW177" s="258"/>
      <c r="KJX177" s="258"/>
      <c r="KJY177" s="258"/>
      <c r="KJZ177" s="258"/>
      <c r="KKA177" s="258"/>
      <c r="KKB177" s="258"/>
      <c r="KKC177" s="258"/>
      <c r="KKD177" s="258"/>
      <c r="KKE177" s="258"/>
      <c r="KKF177" s="258"/>
      <c r="KKG177" s="258"/>
      <c r="KKH177" s="258"/>
      <c r="KKI177" s="258"/>
      <c r="KKJ177" s="258"/>
      <c r="KKK177" s="258"/>
      <c r="KKL177" s="258"/>
      <c r="KKM177" s="258"/>
      <c r="KKN177" s="258"/>
      <c r="KKO177" s="258"/>
      <c r="KKP177" s="258"/>
      <c r="KKQ177" s="258"/>
      <c r="KKR177" s="258"/>
      <c r="KKS177" s="258"/>
      <c r="KKT177" s="258"/>
      <c r="KKU177" s="258"/>
      <c r="KKV177" s="258"/>
      <c r="KKW177" s="258"/>
      <c r="KKX177" s="258"/>
      <c r="KKY177" s="258"/>
      <c r="KKZ177" s="258"/>
      <c r="KLA177" s="258"/>
      <c r="KLB177" s="258"/>
      <c r="KLC177" s="258"/>
      <c r="KLD177" s="258"/>
      <c r="KLE177" s="258"/>
      <c r="KLF177" s="258"/>
      <c r="KLG177" s="258"/>
      <c r="KLH177" s="258"/>
      <c r="KLI177" s="258"/>
      <c r="KLJ177" s="258"/>
      <c r="KLK177" s="258"/>
      <c r="KLL177" s="258"/>
      <c r="KLM177" s="258"/>
      <c r="KLN177" s="258"/>
      <c r="KLO177" s="258"/>
      <c r="KLP177" s="258"/>
      <c r="KLQ177" s="258"/>
      <c r="KLR177" s="258"/>
      <c r="KLS177" s="258"/>
      <c r="KLT177" s="258"/>
      <c r="KLU177" s="258"/>
      <c r="KLV177" s="258"/>
      <c r="KLW177" s="258"/>
      <c r="KLX177" s="258"/>
      <c r="KLY177" s="258"/>
      <c r="KLZ177" s="258"/>
      <c r="KMA177" s="258"/>
      <c r="KMB177" s="258"/>
      <c r="KMC177" s="258"/>
      <c r="KMD177" s="258"/>
      <c r="KME177" s="258"/>
      <c r="KMF177" s="258"/>
      <c r="KMG177" s="258"/>
      <c r="KMH177" s="258"/>
      <c r="KMI177" s="258"/>
      <c r="KMJ177" s="258"/>
      <c r="KMK177" s="258"/>
      <c r="KML177" s="258"/>
      <c r="KMM177" s="258"/>
      <c r="KMN177" s="258"/>
      <c r="KMO177" s="258"/>
      <c r="KMP177" s="258"/>
      <c r="KMQ177" s="258"/>
      <c r="KMR177" s="258"/>
      <c r="KMS177" s="258"/>
      <c r="KMT177" s="258"/>
      <c r="KMU177" s="258"/>
      <c r="KMV177" s="258"/>
      <c r="KMW177" s="258"/>
      <c r="KMX177" s="258"/>
      <c r="KMY177" s="258"/>
      <c r="KMZ177" s="258"/>
      <c r="KNA177" s="258"/>
      <c r="KNB177" s="258"/>
      <c r="KNC177" s="258"/>
      <c r="KND177" s="258"/>
      <c r="KNE177" s="258"/>
      <c r="KNF177" s="258"/>
      <c r="KNG177" s="258"/>
      <c r="KNH177" s="258"/>
      <c r="KNI177" s="258"/>
      <c r="KNJ177" s="258"/>
      <c r="KNK177" s="258"/>
      <c r="KNL177" s="258"/>
      <c r="KNM177" s="258"/>
      <c r="KNN177" s="258"/>
      <c r="KNO177" s="258"/>
      <c r="KNP177" s="258"/>
      <c r="KNQ177" s="258"/>
      <c r="KNR177" s="258"/>
      <c r="KNS177" s="258"/>
      <c r="KNT177" s="258"/>
      <c r="KNU177" s="258"/>
      <c r="KNV177" s="258"/>
      <c r="KNW177" s="258"/>
      <c r="KNX177" s="258"/>
      <c r="KNY177" s="258"/>
      <c r="KNZ177" s="258"/>
      <c r="KOA177" s="258"/>
      <c r="KOB177" s="258"/>
      <c r="KOC177" s="258"/>
      <c r="KOD177" s="258"/>
      <c r="KOE177" s="258"/>
      <c r="KOF177" s="258"/>
      <c r="KOG177" s="258"/>
      <c r="KOH177" s="258"/>
      <c r="KOI177" s="258"/>
      <c r="KOJ177" s="258"/>
      <c r="KOK177" s="258"/>
      <c r="KOL177" s="258"/>
      <c r="KOM177" s="258"/>
      <c r="KON177" s="258"/>
      <c r="KOO177" s="258"/>
      <c r="KOP177" s="258"/>
      <c r="KOQ177" s="258"/>
      <c r="KOR177" s="258"/>
      <c r="KOS177" s="258"/>
      <c r="KOT177" s="258"/>
      <c r="KOU177" s="258"/>
      <c r="KOV177" s="258"/>
      <c r="KOW177" s="258"/>
      <c r="KOX177" s="258"/>
      <c r="KOY177" s="258"/>
      <c r="KOZ177" s="258"/>
      <c r="KPA177" s="258"/>
      <c r="KPB177" s="258"/>
      <c r="KPC177" s="258"/>
      <c r="KPD177" s="258"/>
      <c r="KPE177" s="258"/>
      <c r="KPF177" s="258"/>
      <c r="KPG177" s="258"/>
      <c r="KPH177" s="258"/>
      <c r="KPI177" s="258"/>
      <c r="KPJ177" s="258"/>
      <c r="KPK177" s="258"/>
      <c r="KPL177" s="258"/>
      <c r="KPM177" s="258"/>
      <c r="KPN177" s="258"/>
      <c r="KPO177" s="258"/>
      <c r="KPP177" s="258"/>
      <c r="KPQ177" s="258"/>
      <c r="KPR177" s="258"/>
      <c r="KPS177" s="258"/>
      <c r="KPT177" s="258"/>
      <c r="KPU177" s="258"/>
      <c r="KPV177" s="258"/>
      <c r="KPW177" s="258"/>
      <c r="KPX177" s="258"/>
      <c r="KPY177" s="258"/>
      <c r="KPZ177" s="258"/>
      <c r="KQA177" s="258"/>
      <c r="KQB177" s="258"/>
      <c r="KQC177" s="258"/>
      <c r="KQD177" s="258"/>
      <c r="KQE177" s="258"/>
      <c r="KQF177" s="258"/>
      <c r="KQG177" s="258"/>
      <c r="KQH177" s="258"/>
      <c r="KQI177" s="258"/>
      <c r="KQJ177" s="258"/>
      <c r="KQK177" s="258"/>
      <c r="KQL177" s="258"/>
      <c r="KQM177" s="258"/>
      <c r="KQN177" s="258"/>
      <c r="KQO177" s="258"/>
      <c r="KQP177" s="258"/>
      <c r="KQQ177" s="258"/>
      <c r="KQR177" s="258"/>
      <c r="KQS177" s="258"/>
      <c r="KQT177" s="258"/>
      <c r="KQU177" s="258"/>
      <c r="KQV177" s="258"/>
      <c r="KQW177" s="258"/>
      <c r="KQX177" s="258"/>
      <c r="KQY177" s="258"/>
      <c r="KQZ177" s="258"/>
      <c r="KRA177" s="258"/>
      <c r="KRB177" s="258"/>
      <c r="KRC177" s="258"/>
      <c r="KRD177" s="258"/>
      <c r="KRE177" s="258"/>
      <c r="KRF177" s="258"/>
      <c r="KRG177" s="258"/>
      <c r="KRH177" s="258"/>
      <c r="KRI177" s="258"/>
      <c r="KRJ177" s="258"/>
      <c r="KRK177" s="258"/>
      <c r="KRL177" s="258"/>
      <c r="KRM177" s="258"/>
      <c r="KRN177" s="258"/>
      <c r="KRO177" s="258"/>
      <c r="KRP177" s="258"/>
      <c r="KRQ177" s="258"/>
      <c r="KRR177" s="258"/>
      <c r="KRS177" s="258"/>
      <c r="KRT177" s="258"/>
      <c r="KRU177" s="258"/>
      <c r="KRV177" s="258"/>
      <c r="KRW177" s="258"/>
      <c r="KRX177" s="258"/>
      <c r="KRY177" s="258"/>
      <c r="KRZ177" s="258"/>
      <c r="KSA177" s="258"/>
      <c r="KSB177" s="258"/>
      <c r="KSC177" s="258"/>
      <c r="KSD177" s="258"/>
      <c r="KSE177" s="258"/>
      <c r="KSF177" s="258"/>
      <c r="KSG177" s="258"/>
      <c r="KSH177" s="258"/>
      <c r="KSI177" s="258"/>
      <c r="KSJ177" s="258"/>
      <c r="KSK177" s="258"/>
      <c r="KSL177" s="258"/>
      <c r="KSM177" s="258"/>
      <c r="KSN177" s="258"/>
      <c r="KSO177" s="258"/>
      <c r="KSP177" s="258"/>
      <c r="KSQ177" s="258"/>
      <c r="KSR177" s="258"/>
      <c r="KSS177" s="258"/>
      <c r="KST177" s="258"/>
      <c r="KSU177" s="258"/>
      <c r="KSV177" s="258"/>
      <c r="KSW177" s="258"/>
      <c r="KSX177" s="258"/>
      <c r="KSY177" s="258"/>
      <c r="KSZ177" s="258"/>
      <c r="KTA177" s="258"/>
      <c r="KTB177" s="258"/>
      <c r="KTC177" s="258"/>
      <c r="KTD177" s="258"/>
      <c r="KTE177" s="258"/>
      <c r="KTF177" s="258"/>
      <c r="KTG177" s="258"/>
      <c r="KTH177" s="258"/>
      <c r="KTI177" s="258"/>
      <c r="KTJ177" s="258"/>
      <c r="KTK177" s="258"/>
      <c r="KTL177" s="258"/>
      <c r="KTM177" s="258"/>
      <c r="KTN177" s="258"/>
      <c r="KTO177" s="258"/>
      <c r="KTP177" s="258"/>
      <c r="KTQ177" s="258"/>
      <c r="KTR177" s="258"/>
      <c r="KTS177" s="258"/>
      <c r="KTT177" s="258"/>
      <c r="KTU177" s="258"/>
      <c r="KTV177" s="258"/>
      <c r="KTW177" s="258"/>
      <c r="KTX177" s="258"/>
      <c r="KTY177" s="258"/>
      <c r="KTZ177" s="258"/>
      <c r="KUA177" s="258"/>
      <c r="KUB177" s="258"/>
      <c r="KUC177" s="258"/>
      <c r="KUD177" s="258"/>
      <c r="KUE177" s="258"/>
      <c r="KUF177" s="258"/>
      <c r="KUG177" s="258"/>
      <c r="KUH177" s="258"/>
      <c r="KUI177" s="258"/>
      <c r="KUJ177" s="258"/>
      <c r="KUK177" s="258"/>
      <c r="KUL177" s="258"/>
      <c r="KUM177" s="258"/>
      <c r="KUN177" s="258"/>
      <c r="KUO177" s="258"/>
      <c r="KUP177" s="258"/>
      <c r="KUQ177" s="258"/>
      <c r="KUR177" s="258"/>
      <c r="KUS177" s="258"/>
      <c r="KUT177" s="258"/>
      <c r="KUU177" s="258"/>
      <c r="KUV177" s="258"/>
      <c r="KUW177" s="258"/>
      <c r="KUX177" s="258"/>
      <c r="KUY177" s="258"/>
      <c r="KUZ177" s="258"/>
      <c r="KVA177" s="258"/>
      <c r="KVB177" s="258"/>
      <c r="KVC177" s="258"/>
      <c r="KVD177" s="258"/>
      <c r="KVE177" s="258"/>
      <c r="KVF177" s="258"/>
      <c r="KVG177" s="258"/>
      <c r="KVH177" s="258"/>
      <c r="KVI177" s="258"/>
      <c r="KVJ177" s="258"/>
      <c r="KVK177" s="258"/>
      <c r="KVL177" s="258"/>
      <c r="KVM177" s="258"/>
      <c r="KVN177" s="258"/>
      <c r="KVO177" s="258"/>
      <c r="KVP177" s="258"/>
      <c r="KVQ177" s="258"/>
      <c r="KVR177" s="258"/>
      <c r="KVS177" s="258"/>
      <c r="KVT177" s="258"/>
      <c r="KVU177" s="258"/>
      <c r="KVV177" s="258"/>
      <c r="KVW177" s="258"/>
      <c r="KVX177" s="258"/>
      <c r="KVY177" s="258"/>
      <c r="KVZ177" s="258"/>
      <c r="KWA177" s="258"/>
      <c r="KWB177" s="258"/>
      <c r="KWC177" s="258"/>
      <c r="KWD177" s="258"/>
      <c r="KWE177" s="258"/>
      <c r="KWF177" s="258"/>
      <c r="KWG177" s="258"/>
      <c r="KWH177" s="258"/>
      <c r="KWI177" s="258"/>
      <c r="KWJ177" s="258"/>
      <c r="KWK177" s="258"/>
      <c r="KWL177" s="258"/>
      <c r="KWM177" s="258"/>
      <c r="KWN177" s="258"/>
      <c r="KWO177" s="258"/>
      <c r="KWP177" s="258"/>
      <c r="KWQ177" s="258"/>
      <c r="KWR177" s="258"/>
      <c r="KWS177" s="258"/>
      <c r="KWT177" s="258"/>
      <c r="KWU177" s="258"/>
      <c r="KWV177" s="258"/>
      <c r="KWW177" s="258"/>
      <c r="KWX177" s="258"/>
      <c r="KWY177" s="258"/>
      <c r="KWZ177" s="258"/>
      <c r="KXA177" s="258"/>
      <c r="KXB177" s="258"/>
      <c r="KXC177" s="258"/>
      <c r="KXD177" s="258"/>
      <c r="KXE177" s="258"/>
      <c r="KXF177" s="258"/>
      <c r="KXG177" s="258"/>
      <c r="KXH177" s="258"/>
      <c r="KXI177" s="258"/>
      <c r="KXJ177" s="258"/>
      <c r="KXK177" s="258"/>
      <c r="KXL177" s="258"/>
      <c r="KXM177" s="258"/>
      <c r="KXN177" s="258"/>
      <c r="KXO177" s="258"/>
      <c r="KXP177" s="258"/>
      <c r="KXQ177" s="258"/>
      <c r="KXR177" s="258"/>
      <c r="KXS177" s="258"/>
      <c r="KXT177" s="258"/>
      <c r="KXU177" s="258"/>
      <c r="KXV177" s="258"/>
      <c r="KXW177" s="258"/>
      <c r="KXX177" s="258"/>
      <c r="KXY177" s="258"/>
      <c r="KXZ177" s="258"/>
      <c r="KYA177" s="258"/>
      <c r="KYB177" s="258"/>
      <c r="KYC177" s="258"/>
      <c r="KYD177" s="258"/>
      <c r="KYE177" s="258"/>
      <c r="KYF177" s="258"/>
      <c r="KYG177" s="258"/>
      <c r="KYH177" s="258"/>
      <c r="KYI177" s="258"/>
      <c r="KYJ177" s="258"/>
      <c r="KYK177" s="258"/>
      <c r="KYL177" s="258"/>
      <c r="KYM177" s="258"/>
      <c r="KYN177" s="258"/>
      <c r="KYO177" s="258"/>
      <c r="KYP177" s="258"/>
      <c r="KYQ177" s="258"/>
      <c r="KYR177" s="258"/>
      <c r="KYS177" s="258"/>
      <c r="KYT177" s="258"/>
      <c r="KYU177" s="258"/>
      <c r="KYV177" s="258"/>
      <c r="KYW177" s="258"/>
      <c r="KYX177" s="258"/>
      <c r="KYY177" s="258"/>
      <c r="KYZ177" s="258"/>
      <c r="KZA177" s="258"/>
      <c r="KZB177" s="258"/>
      <c r="KZC177" s="258"/>
      <c r="KZD177" s="258"/>
      <c r="KZE177" s="258"/>
      <c r="KZF177" s="258"/>
      <c r="KZG177" s="258"/>
      <c r="KZH177" s="258"/>
      <c r="KZI177" s="258"/>
      <c r="KZJ177" s="258"/>
      <c r="KZK177" s="258"/>
      <c r="KZL177" s="258"/>
      <c r="KZM177" s="258"/>
      <c r="KZN177" s="258"/>
      <c r="KZO177" s="258"/>
      <c r="KZP177" s="258"/>
      <c r="KZQ177" s="258"/>
      <c r="KZR177" s="258"/>
      <c r="KZS177" s="258"/>
      <c r="KZT177" s="258"/>
      <c r="KZU177" s="258"/>
      <c r="KZV177" s="258"/>
      <c r="KZW177" s="258"/>
      <c r="KZX177" s="258"/>
      <c r="KZY177" s="258"/>
      <c r="KZZ177" s="258"/>
      <c r="LAA177" s="258"/>
      <c r="LAB177" s="258"/>
      <c r="LAC177" s="258"/>
      <c r="LAD177" s="258"/>
      <c r="LAE177" s="258"/>
      <c r="LAF177" s="258"/>
      <c r="LAG177" s="258"/>
      <c r="LAH177" s="258"/>
      <c r="LAI177" s="258"/>
      <c r="LAJ177" s="258"/>
      <c r="LAK177" s="258"/>
      <c r="LAL177" s="258"/>
      <c r="LAM177" s="258"/>
      <c r="LAN177" s="258"/>
      <c r="LAO177" s="258"/>
      <c r="LAP177" s="258"/>
      <c r="LAQ177" s="258"/>
      <c r="LAR177" s="258"/>
      <c r="LAS177" s="258"/>
      <c r="LAT177" s="258"/>
      <c r="LAU177" s="258"/>
      <c r="LAV177" s="258"/>
      <c r="LAW177" s="258"/>
      <c r="LAX177" s="258"/>
      <c r="LAY177" s="258"/>
      <c r="LAZ177" s="258"/>
      <c r="LBA177" s="258"/>
      <c r="LBB177" s="258"/>
      <c r="LBC177" s="258"/>
      <c r="LBD177" s="258"/>
      <c r="LBE177" s="258"/>
      <c r="LBF177" s="258"/>
      <c r="LBG177" s="258"/>
      <c r="LBH177" s="258"/>
      <c r="LBI177" s="258"/>
      <c r="LBJ177" s="258"/>
      <c r="LBK177" s="258"/>
      <c r="LBL177" s="258"/>
      <c r="LBM177" s="258"/>
      <c r="LBN177" s="258"/>
      <c r="LBO177" s="258"/>
      <c r="LBP177" s="258"/>
      <c r="LBQ177" s="258"/>
      <c r="LBR177" s="258"/>
      <c r="LBS177" s="258"/>
      <c r="LBT177" s="258"/>
      <c r="LBU177" s="258"/>
      <c r="LBV177" s="258"/>
      <c r="LBW177" s="258"/>
      <c r="LBX177" s="258"/>
      <c r="LBY177" s="258"/>
      <c r="LBZ177" s="258"/>
      <c r="LCA177" s="258"/>
      <c r="LCB177" s="258"/>
      <c r="LCC177" s="258"/>
      <c r="LCD177" s="258"/>
      <c r="LCE177" s="258"/>
      <c r="LCF177" s="258"/>
      <c r="LCG177" s="258"/>
      <c r="LCH177" s="258"/>
      <c r="LCI177" s="258"/>
      <c r="LCJ177" s="258"/>
      <c r="LCK177" s="258"/>
      <c r="LCL177" s="258"/>
      <c r="LCM177" s="258"/>
      <c r="LCN177" s="258"/>
      <c r="LCO177" s="258"/>
      <c r="LCP177" s="258"/>
      <c r="LCQ177" s="258"/>
      <c r="LCR177" s="258"/>
      <c r="LCS177" s="258"/>
      <c r="LCT177" s="258"/>
      <c r="LCU177" s="258"/>
      <c r="LCV177" s="258"/>
      <c r="LCW177" s="258"/>
      <c r="LCX177" s="258"/>
      <c r="LCY177" s="258"/>
      <c r="LCZ177" s="258"/>
      <c r="LDA177" s="258"/>
      <c r="LDB177" s="258"/>
      <c r="LDC177" s="258"/>
      <c r="LDD177" s="258"/>
      <c r="LDE177" s="258"/>
      <c r="LDF177" s="258"/>
      <c r="LDG177" s="258"/>
      <c r="LDH177" s="258"/>
      <c r="LDI177" s="258"/>
      <c r="LDJ177" s="258"/>
      <c r="LDK177" s="258"/>
      <c r="LDL177" s="258"/>
      <c r="LDM177" s="258"/>
      <c r="LDN177" s="258"/>
      <c r="LDO177" s="258"/>
      <c r="LDP177" s="258"/>
      <c r="LDQ177" s="258"/>
      <c r="LDR177" s="258"/>
      <c r="LDS177" s="258"/>
      <c r="LDT177" s="258"/>
      <c r="LDU177" s="258"/>
      <c r="LDV177" s="258"/>
      <c r="LDW177" s="258"/>
      <c r="LDX177" s="258"/>
      <c r="LDY177" s="258"/>
      <c r="LDZ177" s="258"/>
      <c r="LEA177" s="258"/>
      <c r="LEB177" s="258"/>
      <c r="LEC177" s="258"/>
      <c r="LED177" s="258"/>
      <c r="LEE177" s="258"/>
      <c r="LEF177" s="258"/>
      <c r="LEG177" s="258"/>
      <c r="LEH177" s="258"/>
      <c r="LEI177" s="258"/>
      <c r="LEJ177" s="258"/>
      <c r="LEK177" s="258"/>
      <c r="LEL177" s="258"/>
      <c r="LEM177" s="258"/>
      <c r="LEN177" s="258"/>
      <c r="LEO177" s="258"/>
      <c r="LEP177" s="258"/>
      <c r="LEQ177" s="258"/>
      <c r="LER177" s="258"/>
      <c r="LES177" s="258"/>
      <c r="LET177" s="258"/>
      <c r="LEU177" s="258"/>
      <c r="LEV177" s="258"/>
      <c r="LEW177" s="258"/>
      <c r="LEX177" s="258"/>
      <c r="LEY177" s="258"/>
      <c r="LEZ177" s="258"/>
      <c r="LFA177" s="258"/>
      <c r="LFB177" s="258"/>
      <c r="LFC177" s="258"/>
      <c r="LFD177" s="258"/>
      <c r="LFE177" s="258"/>
      <c r="LFF177" s="258"/>
      <c r="LFG177" s="258"/>
      <c r="LFH177" s="258"/>
      <c r="LFI177" s="258"/>
      <c r="LFJ177" s="258"/>
      <c r="LFK177" s="258"/>
      <c r="LFL177" s="258"/>
      <c r="LFM177" s="258"/>
      <c r="LFN177" s="258"/>
      <c r="LFO177" s="258"/>
      <c r="LFP177" s="258"/>
      <c r="LFQ177" s="258"/>
      <c r="LFR177" s="258"/>
      <c r="LFS177" s="258"/>
      <c r="LFT177" s="258"/>
      <c r="LFU177" s="258"/>
      <c r="LFV177" s="258"/>
      <c r="LFW177" s="258"/>
      <c r="LFX177" s="258"/>
      <c r="LFY177" s="258"/>
      <c r="LFZ177" s="258"/>
      <c r="LGA177" s="258"/>
      <c r="LGB177" s="258"/>
      <c r="LGC177" s="258"/>
      <c r="LGD177" s="258"/>
      <c r="LGE177" s="258"/>
      <c r="LGF177" s="258"/>
      <c r="LGG177" s="258"/>
      <c r="LGH177" s="258"/>
      <c r="LGI177" s="258"/>
      <c r="LGJ177" s="258"/>
      <c r="LGK177" s="258"/>
      <c r="LGL177" s="258"/>
      <c r="LGM177" s="258"/>
      <c r="LGN177" s="258"/>
      <c r="LGO177" s="258"/>
      <c r="LGP177" s="258"/>
      <c r="LGQ177" s="258"/>
      <c r="LGR177" s="258"/>
      <c r="LGS177" s="258"/>
      <c r="LGT177" s="258"/>
      <c r="LGU177" s="258"/>
      <c r="LGV177" s="258"/>
      <c r="LGW177" s="258"/>
      <c r="LGX177" s="258"/>
      <c r="LGY177" s="258"/>
      <c r="LGZ177" s="258"/>
      <c r="LHA177" s="258"/>
      <c r="LHB177" s="258"/>
      <c r="LHC177" s="258"/>
      <c r="LHD177" s="258"/>
      <c r="LHE177" s="258"/>
      <c r="LHF177" s="258"/>
      <c r="LHG177" s="258"/>
      <c r="LHH177" s="258"/>
      <c r="LHI177" s="258"/>
      <c r="LHJ177" s="258"/>
      <c r="LHK177" s="258"/>
      <c r="LHL177" s="258"/>
      <c r="LHM177" s="258"/>
      <c r="LHN177" s="258"/>
      <c r="LHO177" s="258"/>
      <c r="LHP177" s="258"/>
      <c r="LHQ177" s="258"/>
      <c r="LHR177" s="258"/>
      <c r="LHS177" s="258"/>
      <c r="LHT177" s="258"/>
      <c r="LHU177" s="258"/>
      <c r="LHV177" s="258"/>
      <c r="LHW177" s="258"/>
      <c r="LHX177" s="258"/>
      <c r="LHY177" s="258"/>
      <c r="LHZ177" s="258"/>
      <c r="LIA177" s="258"/>
      <c r="LIB177" s="258"/>
      <c r="LIC177" s="258"/>
      <c r="LID177" s="258"/>
      <c r="LIE177" s="258"/>
      <c r="LIF177" s="258"/>
      <c r="LIG177" s="258"/>
      <c r="LIH177" s="258"/>
      <c r="LII177" s="258"/>
      <c r="LIJ177" s="258"/>
      <c r="LIK177" s="258"/>
      <c r="LIL177" s="258"/>
      <c r="LIM177" s="258"/>
      <c r="LIN177" s="258"/>
      <c r="LIO177" s="258"/>
      <c r="LIP177" s="258"/>
      <c r="LIQ177" s="258"/>
      <c r="LIR177" s="258"/>
      <c r="LIS177" s="258"/>
      <c r="LIT177" s="258"/>
      <c r="LIU177" s="258"/>
      <c r="LIV177" s="258"/>
      <c r="LIW177" s="258"/>
      <c r="LIX177" s="258"/>
      <c r="LIY177" s="258"/>
      <c r="LIZ177" s="258"/>
      <c r="LJA177" s="258"/>
      <c r="LJB177" s="258"/>
      <c r="LJC177" s="258"/>
      <c r="LJD177" s="258"/>
      <c r="LJE177" s="258"/>
      <c r="LJF177" s="258"/>
      <c r="LJG177" s="258"/>
      <c r="LJH177" s="258"/>
      <c r="LJI177" s="258"/>
      <c r="LJJ177" s="258"/>
      <c r="LJK177" s="258"/>
      <c r="LJL177" s="258"/>
      <c r="LJM177" s="258"/>
      <c r="LJN177" s="258"/>
      <c r="LJO177" s="258"/>
      <c r="LJP177" s="258"/>
      <c r="LJQ177" s="258"/>
      <c r="LJR177" s="258"/>
      <c r="LJS177" s="258"/>
      <c r="LJT177" s="258"/>
      <c r="LJU177" s="258"/>
      <c r="LJV177" s="258"/>
      <c r="LJW177" s="258"/>
      <c r="LJX177" s="258"/>
      <c r="LJY177" s="258"/>
      <c r="LJZ177" s="258"/>
      <c r="LKA177" s="258"/>
      <c r="LKB177" s="258"/>
      <c r="LKC177" s="258"/>
      <c r="LKD177" s="258"/>
      <c r="LKE177" s="258"/>
      <c r="LKF177" s="258"/>
      <c r="LKG177" s="258"/>
      <c r="LKH177" s="258"/>
      <c r="LKI177" s="258"/>
      <c r="LKJ177" s="258"/>
      <c r="LKK177" s="258"/>
      <c r="LKL177" s="258"/>
      <c r="LKM177" s="258"/>
      <c r="LKN177" s="258"/>
      <c r="LKO177" s="258"/>
      <c r="LKP177" s="258"/>
      <c r="LKQ177" s="258"/>
      <c r="LKR177" s="258"/>
      <c r="LKS177" s="258"/>
      <c r="LKT177" s="258"/>
      <c r="LKU177" s="258"/>
      <c r="LKV177" s="258"/>
      <c r="LKW177" s="258"/>
      <c r="LKX177" s="258"/>
      <c r="LKY177" s="258"/>
      <c r="LKZ177" s="258"/>
      <c r="LLA177" s="258"/>
      <c r="LLB177" s="258"/>
      <c r="LLC177" s="258"/>
      <c r="LLD177" s="258"/>
      <c r="LLE177" s="258"/>
      <c r="LLF177" s="258"/>
      <c r="LLG177" s="258"/>
      <c r="LLH177" s="258"/>
      <c r="LLI177" s="258"/>
      <c r="LLJ177" s="258"/>
      <c r="LLK177" s="258"/>
      <c r="LLL177" s="258"/>
      <c r="LLM177" s="258"/>
      <c r="LLN177" s="258"/>
      <c r="LLO177" s="258"/>
      <c r="LLP177" s="258"/>
      <c r="LLQ177" s="258"/>
      <c r="LLR177" s="258"/>
      <c r="LLS177" s="258"/>
      <c r="LLT177" s="258"/>
      <c r="LLU177" s="258"/>
      <c r="LLV177" s="258"/>
      <c r="LLW177" s="258"/>
      <c r="LLX177" s="258"/>
      <c r="LLY177" s="258"/>
      <c r="LLZ177" s="258"/>
      <c r="LMA177" s="258"/>
      <c r="LMB177" s="258"/>
      <c r="LMC177" s="258"/>
      <c r="LMD177" s="258"/>
      <c r="LME177" s="258"/>
      <c r="LMF177" s="258"/>
      <c r="LMG177" s="258"/>
      <c r="LMH177" s="258"/>
      <c r="LMI177" s="258"/>
      <c r="LMJ177" s="258"/>
      <c r="LMK177" s="258"/>
      <c r="LML177" s="258"/>
      <c r="LMM177" s="258"/>
      <c r="LMN177" s="258"/>
      <c r="LMO177" s="258"/>
      <c r="LMP177" s="258"/>
      <c r="LMQ177" s="258"/>
      <c r="LMR177" s="258"/>
      <c r="LMS177" s="258"/>
      <c r="LMT177" s="258"/>
      <c r="LMU177" s="258"/>
      <c r="LMV177" s="258"/>
      <c r="LMW177" s="258"/>
      <c r="LMX177" s="258"/>
      <c r="LMY177" s="258"/>
      <c r="LMZ177" s="258"/>
      <c r="LNA177" s="258"/>
      <c r="LNB177" s="258"/>
      <c r="LNC177" s="258"/>
      <c r="LND177" s="258"/>
      <c r="LNE177" s="258"/>
      <c r="LNF177" s="258"/>
      <c r="LNG177" s="258"/>
      <c r="LNH177" s="258"/>
      <c r="LNI177" s="258"/>
      <c r="LNJ177" s="258"/>
      <c r="LNK177" s="258"/>
      <c r="LNL177" s="258"/>
      <c r="LNM177" s="258"/>
      <c r="LNN177" s="258"/>
      <c r="LNO177" s="258"/>
      <c r="LNP177" s="258"/>
      <c r="LNQ177" s="258"/>
      <c r="LNR177" s="258"/>
      <c r="LNS177" s="258"/>
      <c r="LNT177" s="258"/>
      <c r="LNU177" s="258"/>
      <c r="LNV177" s="258"/>
      <c r="LNW177" s="258"/>
      <c r="LNX177" s="258"/>
      <c r="LNY177" s="258"/>
      <c r="LNZ177" s="258"/>
      <c r="LOA177" s="258"/>
      <c r="LOB177" s="258"/>
      <c r="LOC177" s="258"/>
      <c r="LOD177" s="258"/>
      <c r="LOE177" s="258"/>
      <c r="LOF177" s="258"/>
      <c r="LOG177" s="258"/>
      <c r="LOH177" s="258"/>
      <c r="LOI177" s="258"/>
      <c r="LOJ177" s="258"/>
      <c r="LOK177" s="258"/>
      <c r="LOL177" s="258"/>
      <c r="LOM177" s="258"/>
      <c r="LON177" s="258"/>
      <c r="LOO177" s="258"/>
      <c r="LOP177" s="258"/>
      <c r="LOQ177" s="258"/>
      <c r="LOR177" s="258"/>
      <c r="LOS177" s="258"/>
      <c r="LOT177" s="258"/>
      <c r="LOU177" s="258"/>
      <c r="LOV177" s="258"/>
      <c r="LOW177" s="258"/>
      <c r="LOX177" s="258"/>
      <c r="LOY177" s="258"/>
      <c r="LOZ177" s="258"/>
      <c r="LPA177" s="258"/>
      <c r="LPB177" s="258"/>
      <c r="LPC177" s="258"/>
      <c r="LPD177" s="258"/>
      <c r="LPE177" s="258"/>
      <c r="LPF177" s="258"/>
      <c r="LPG177" s="258"/>
      <c r="LPH177" s="258"/>
      <c r="LPI177" s="258"/>
      <c r="LPJ177" s="258"/>
      <c r="LPK177" s="258"/>
      <c r="LPL177" s="258"/>
      <c r="LPM177" s="258"/>
      <c r="LPN177" s="258"/>
      <c r="LPO177" s="258"/>
      <c r="LPP177" s="258"/>
      <c r="LPQ177" s="258"/>
      <c r="LPR177" s="258"/>
      <c r="LPS177" s="258"/>
      <c r="LPT177" s="258"/>
      <c r="LPU177" s="258"/>
      <c r="LPV177" s="258"/>
      <c r="LPW177" s="258"/>
      <c r="LPX177" s="258"/>
      <c r="LPY177" s="258"/>
      <c r="LPZ177" s="258"/>
      <c r="LQA177" s="258"/>
      <c r="LQB177" s="258"/>
      <c r="LQC177" s="258"/>
      <c r="LQD177" s="258"/>
      <c r="LQE177" s="258"/>
      <c r="LQF177" s="258"/>
      <c r="LQG177" s="258"/>
      <c r="LQH177" s="258"/>
      <c r="LQI177" s="258"/>
      <c r="LQJ177" s="258"/>
      <c r="LQK177" s="258"/>
      <c r="LQL177" s="258"/>
      <c r="LQM177" s="258"/>
      <c r="LQN177" s="258"/>
      <c r="LQO177" s="258"/>
      <c r="LQP177" s="258"/>
      <c r="LQQ177" s="258"/>
      <c r="LQR177" s="258"/>
      <c r="LQS177" s="258"/>
      <c r="LQT177" s="258"/>
      <c r="LQU177" s="258"/>
      <c r="LQV177" s="258"/>
      <c r="LQW177" s="258"/>
      <c r="LQX177" s="258"/>
      <c r="LQY177" s="258"/>
      <c r="LQZ177" s="258"/>
      <c r="LRA177" s="258"/>
      <c r="LRB177" s="258"/>
      <c r="LRC177" s="258"/>
      <c r="LRD177" s="258"/>
      <c r="LRE177" s="258"/>
      <c r="LRF177" s="258"/>
      <c r="LRG177" s="258"/>
      <c r="LRH177" s="258"/>
      <c r="LRI177" s="258"/>
      <c r="LRJ177" s="258"/>
      <c r="LRK177" s="258"/>
      <c r="LRL177" s="258"/>
      <c r="LRM177" s="258"/>
      <c r="LRN177" s="258"/>
      <c r="LRO177" s="258"/>
      <c r="LRP177" s="258"/>
      <c r="LRQ177" s="258"/>
      <c r="LRR177" s="258"/>
      <c r="LRS177" s="258"/>
      <c r="LRT177" s="258"/>
      <c r="LRU177" s="258"/>
      <c r="LRV177" s="258"/>
      <c r="LRW177" s="258"/>
      <c r="LRX177" s="258"/>
      <c r="LRY177" s="258"/>
      <c r="LRZ177" s="258"/>
      <c r="LSA177" s="258"/>
      <c r="LSB177" s="258"/>
      <c r="LSC177" s="258"/>
      <c r="LSD177" s="258"/>
      <c r="LSE177" s="258"/>
      <c r="LSF177" s="258"/>
      <c r="LSG177" s="258"/>
      <c r="LSH177" s="258"/>
      <c r="LSI177" s="258"/>
      <c r="LSJ177" s="258"/>
      <c r="LSK177" s="258"/>
      <c r="LSL177" s="258"/>
      <c r="LSM177" s="258"/>
      <c r="LSN177" s="258"/>
      <c r="LSO177" s="258"/>
      <c r="LSP177" s="258"/>
      <c r="LSQ177" s="258"/>
      <c r="LSR177" s="258"/>
      <c r="LSS177" s="258"/>
      <c r="LST177" s="258"/>
      <c r="LSU177" s="258"/>
      <c r="LSV177" s="258"/>
      <c r="LSW177" s="258"/>
      <c r="LSX177" s="258"/>
      <c r="LSY177" s="258"/>
      <c r="LSZ177" s="258"/>
      <c r="LTA177" s="258"/>
      <c r="LTB177" s="258"/>
      <c r="LTC177" s="258"/>
      <c r="LTD177" s="258"/>
      <c r="LTE177" s="258"/>
      <c r="LTF177" s="258"/>
      <c r="LTG177" s="258"/>
      <c r="LTH177" s="258"/>
      <c r="LTI177" s="258"/>
      <c r="LTJ177" s="258"/>
      <c r="LTK177" s="258"/>
      <c r="LTL177" s="258"/>
      <c r="LTM177" s="258"/>
      <c r="LTN177" s="258"/>
      <c r="LTO177" s="258"/>
      <c r="LTP177" s="258"/>
      <c r="LTQ177" s="258"/>
      <c r="LTR177" s="258"/>
      <c r="LTS177" s="258"/>
      <c r="LTT177" s="258"/>
      <c r="LTU177" s="258"/>
      <c r="LTV177" s="258"/>
      <c r="LTW177" s="258"/>
      <c r="LTX177" s="258"/>
      <c r="LTY177" s="258"/>
      <c r="LTZ177" s="258"/>
      <c r="LUA177" s="258"/>
      <c r="LUB177" s="258"/>
      <c r="LUC177" s="258"/>
      <c r="LUD177" s="258"/>
      <c r="LUE177" s="258"/>
      <c r="LUF177" s="258"/>
      <c r="LUG177" s="258"/>
      <c r="LUH177" s="258"/>
      <c r="LUI177" s="258"/>
      <c r="LUJ177" s="258"/>
      <c r="LUK177" s="258"/>
      <c r="LUL177" s="258"/>
      <c r="LUM177" s="258"/>
      <c r="LUN177" s="258"/>
      <c r="LUO177" s="258"/>
      <c r="LUP177" s="258"/>
      <c r="LUQ177" s="258"/>
      <c r="LUR177" s="258"/>
      <c r="LUS177" s="258"/>
      <c r="LUT177" s="258"/>
      <c r="LUU177" s="258"/>
      <c r="LUV177" s="258"/>
      <c r="LUW177" s="258"/>
      <c r="LUX177" s="258"/>
      <c r="LUY177" s="258"/>
      <c r="LUZ177" s="258"/>
      <c r="LVA177" s="258"/>
      <c r="LVB177" s="258"/>
      <c r="LVC177" s="258"/>
      <c r="LVD177" s="258"/>
      <c r="LVE177" s="258"/>
      <c r="LVF177" s="258"/>
      <c r="LVG177" s="258"/>
      <c r="LVH177" s="258"/>
      <c r="LVI177" s="258"/>
      <c r="LVJ177" s="258"/>
      <c r="LVK177" s="258"/>
      <c r="LVL177" s="258"/>
      <c r="LVM177" s="258"/>
      <c r="LVN177" s="258"/>
      <c r="LVO177" s="258"/>
      <c r="LVP177" s="258"/>
      <c r="LVQ177" s="258"/>
      <c r="LVR177" s="258"/>
      <c r="LVS177" s="258"/>
      <c r="LVT177" s="258"/>
      <c r="LVU177" s="258"/>
      <c r="LVV177" s="258"/>
      <c r="LVW177" s="258"/>
      <c r="LVX177" s="258"/>
      <c r="LVY177" s="258"/>
      <c r="LVZ177" s="258"/>
      <c r="LWA177" s="258"/>
      <c r="LWB177" s="258"/>
      <c r="LWC177" s="258"/>
      <c r="LWD177" s="258"/>
      <c r="LWE177" s="258"/>
      <c r="LWF177" s="258"/>
      <c r="LWG177" s="258"/>
      <c r="LWH177" s="258"/>
      <c r="LWI177" s="258"/>
      <c r="LWJ177" s="258"/>
      <c r="LWK177" s="258"/>
      <c r="LWL177" s="258"/>
      <c r="LWM177" s="258"/>
      <c r="LWN177" s="258"/>
      <c r="LWO177" s="258"/>
      <c r="LWP177" s="258"/>
      <c r="LWQ177" s="258"/>
      <c r="LWR177" s="258"/>
      <c r="LWS177" s="258"/>
      <c r="LWT177" s="258"/>
      <c r="LWU177" s="258"/>
      <c r="LWV177" s="258"/>
      <c r="LWW177" s="258"/>
      <c r="LWX177" s="258"/>
      <c r="LWY177" s="258"/>
      <c r="LWZ177" s="258"/>
      <c r="LXA177" s="258"/>
      <c r="LXB177" s="258"/>
      <c r="LXC177" s="258"/>
      <c r="LXD177" s="258"/>
      <c r="LXE177" s="258"/>
      <c r="LXF177" s="258"/>
      <c r="LXG177" s="258"/>
      <c r="LXH177" s="258"/>
      <c r="LXI177" s="258"/>
      <c r="LXJ177" s="258"/>
      <c r="LXK177" s="258"/>
      <c r="LXL177" s="258"/>
      <c r="LXM177" s="258"/>
      <c r="LXN177" s="258"/>
      <c r="LXO177" s="258"/>
      <c r="LXP177" s="258"/>
      <c r="LXQ177" s="258"/>
      <c r="LXR177" s="258"/>
      <c r="LXS177" s="258"/>
      <c r="LXT177" s="258"/>
      <c r="LXU177" s="258"/>
      <c r="LXV177" s="258"/>
      <c r="LXW177" s="258"/>
      <c r="LXX177" s="258"/>
      <c r="LXY177" s="258"/>
      <c r="LXZ177" s="258"/>
      <c r="LYA177" s="258"/>
      <c r="LYB177" s="258"/>
      <c r="LYC177" s="258"/>
      <c r="LYD177" s="258"/>
      <c r="LYE177" s="258"/>
      <c r="LYF177" s="258"/>
      <c r="LYG177" s="258"/>
      <c r="LYH177" s="258"/>
      <c r="LYI177" s="258"/>
      <c r="LYJ177" s="258"/>
      <c r="LYK177" s="258"/>
      <c r="LYL177" s="258"/>
      <c r="LYM177" s="258"/>
      <c r="LYN177" s="258"/>
      <c r="LYO177" s="258"/>
      <c r="LYP177" s="258"/>
      <c r="LYQ177" s="258"/>
      <c r="LYR177" s="258"/>
      <c r="LYS177" s="258"/>
      <c r="LYT177" s="258"/>
      <c r="LYU177" s="258"/>
      <c r="LYV177" s="258"/>
      <c r="LYW177" s="258"/>
      <c r="LYX177" s="258"/>
      <c r="LYY177" s="258"/>
      <c r="LYZ177" s="258"/>
      <c r="LZA177" s="258"/>
      <c r="LZB177" s="258"/>
      <c r="LZC177" s="258"/>
      <c r="LZD177" s="258"/>
      <c r="LZE177" s="258"/>
      <c r="LZF177" s="258"/>
      <c r="LZG177" s="258"/>
      <c r="LZH177" s="258"/>
      <c r="LZI177" s="258"/>
      <c r="LZJ177" s="258"/>
      <c r="LZK177" s="258"/>
      <c r="LZL177" s="258"/>
      <c r="LZM177" s="258"/>
      <c r="LZN177" s="258"/>
      <c r="LZO177" s="258"/>
      <c r="LZP177" s="258"/>
      <c r="LZQ177" s="258"/>
      <c r="LZR177" s="258"/>
      <c r="LZS177" s="258"/>
      <c r="LZT177" s="258"/>
      <c r="LZU177" s="258"/>
      <c r="LZV177" s="258"/>
      <c r="LZW177" s="258"/>
      <c r="LZX177" s="258"/>
      <c r="LZY177" s="258"/>
      <c r="LZZ177" s="258"/>
      <c r="MAA177" s="258"/>
      <c r="MAB177" s="258"/>
      <c r="MAC177" s="258"/>
      <c r="MAD177" s="258"/>
      <c r="MAE177" s="258"/>
      <c r="MAF177" s="258"/>
      <c r="MAG177" s="258"/>
      <c r="MAH177" s="258"/>
      <c r="MAI177" s="258"/>
      <c r="MAJ177" s="258"/>
      <c r="MAK177" s="258"/>
      <c r="MAL177" s="258"/>
      <c r="MAM177" s="258"/>
      <c r="MAN177" s="258"/>
      <c r="MAO177" s="258"/>
      <c r="MAP177" s="258"/>
      <c r="MAQ177" s="258"/>
      <c r="MAR177" s="258"/>
      <c r="MAS177" s="258"/>
      <c r="MAT177" s="258"/>
      <c r="MAU177" s="258"/>
      <c r="MAV177" s="258"/>
      <c r="MAW177" s="258"/>
      <c r="MAX177" s="258"/>
      <c r="MAY177" s="258"/>
      <c r="MAZ177" s="258"/>
      <c r="MBA177" s="258"/>
      <c r="MBB177" s="258"/>
      <c r="MBC177" s="258"/>
      <c r="MBD177" s="258"/>
      <c r="MBE177" s="258"/>
      <c r="MBF177" s="258"/>
      <c r="MBG177" s="258"/>
      <c r="MBH177" s="258"/>
      <c r="MBI177" s="258"/>
      <c r="MBJ177" s="258"/>
      <c r="MBK177" s="258"/>
      <c r="MBL177" s="258"/>
      <c r="MBM177" s="258"/>
      <c r="MBN177" s="258"/>
      <c r="MBO177" s="258"/>
      <c r="MBP177" s="258"/>
      <c r="MBQ177" s="258"/>
      <c r="MBR177" s="258"/>
      <c r="MBS177" s="258"/>
      <c r="MBT177" s="258"/>
      <c r="MBU177" s="258"/>
      <c r="MBV177" s="258"/>
      <c r="MBW177" s="258"/>
      <c r="MBX177" s="258"/>
      <c r="MBY177" s="258"/>
      <c r="MBZ177" s="258"/>
      <c r="MCA177" s="258"/>
      <c r="MCB177" s="258"/>
      <c r="MCC177" s="258"/>
      <c r="MCD177" s="258"/>
      <c r="MCE177" s="258"/>
      <c r="MCF177" s="258"/>
      <c r="MCG177" s="258"/>
      <c r="MCH177" s="258"/>
      <c r="MCI177" s="258"/>
      <c r="MCJ177" s="258"/>
      <c r="MCK177" s="258"/>
      <c r="MCL177" s="258"/>
      <c r="MCM177" s="258"/>
      <c r="MCN177" s="258"/>
      <c r="MCO177" s="258"/>
      <c r="MCP177" s="258"/>
      <c r="MCQ177" s="258"/>
      <c r="MCR177" s="258"/>
      <c r="MCS177" s="258"/>
      <c r="MCT177" s="258"/>
      <c r="MCU177" s="258"/>
      <c r="MCV177" s="258"/>
      <c r="MCW177" s="258"/>
      <c r="MCX177" s="258"/>
      <c r="MCY177" s="258"/>
      <c r="MCZ177" s="258"/>
      <c r="MDA177" s="258"/>
      <c r="MDB177" s="258"/>
      <c r="MDC177" s="258"/>
      <c r="MDD177" s="258"/>
      <c r="MDE177" s="258"/>
      <c r="MDF177" s="258"/>
      <c r="MDG177" s="258"/>
      <c r="MDH177" s="258"/>
      <c r="MDI177" s="258"/>
      <c r="MDJ177" s="258"/>
      <c r="MDK177" s="258"/>
      <c r="MDL177" s="258"/>
      <c r="MDM177" s="258"/>
      <c r="MDN177" s="258"/>
      <c r="MDO177" s="258"/>
      <c r="MDP177" s="258"/>
      <c r="MDQ177" s="258"/>
      <c r="MDR177" s="258"/>
      <c r="MDS177" s="258"/>
      <c r="MDT177" s="258"/>
      <c r="MDU177" s="258"/>
      <c r="MDV177" s="258"/>
      <c r="MDW177" s="258"/>
      <c r="MDX177" s="258"/>
      <c r="MDY177" s="258"/>
      <c r="MDZ177" s="258"/>
      <c r="MEA177" s="258"/>
      <c r="MEB177" s="258"/>
      <c r="MEC177" s="258"/>
      <c r="MED177" s="258"/>
      <c r="MEE177" s="258"/>
      <c r="MEF177" s="258"/>
      <c r="MEG177" s="258"/>
      <c r="MEH177" s="258"/>
      <c r="MEI177" s="258"/>
      <c r="MEJ177" s="258"/>
      <c r="MEK177" s="258"/>
      <c r="MEL177" s="258"/>
      <c r="MEM177" s="258"/>
      <c r="MEN177" s="258"/>
      <c r="MEO177" s="258"/>
      <c r="MEP177" s="258"/>
      <c r="MEQ177" s="258"/>
      <c r="MER177" s="258"/>
      <c r="MES177" s="258"/>
      <c r="MET177" s="258"/>
      <c r="MEU177" s="258"/>
      <c r="MEV177" s="258"/>
      <c r="MEW177" s="258"/>
      <c r="MEX177" s="258"/>
      <c r="MEY177" s="258"/>
      <c r="MEZ177" s="258"/>
      <c r="MFA177" s="258"/>
      <c r="MFB177" s="258"/>
      <c r="MFC177" s="258"/>
      <c r="MFD177" s="258"/>
      <c r="MFE177" s="258"/>
      <c r="MFF177" s="258"/>
      <c r="MFG177" s="258"/>
      <c r="MFH177" s="258"/>
      <c r="MFI177" s="258"/>
      <c r="MFJ177" s="258"/>
      <c r="MFK177" s="258"/>
      <c r="MFL177" s="258"/>
      <c r="MFM177" s="258"/>
      <c r="MFN177" s="258"/>
      <c r="MFO177" s="258"/>
      <c r="MFP177" s="258"/>
      <c r="MFQ177" s="258"/>
      <c r="MFR177" s="258"/>
      <c r="MFS177" s="258"/>
      <c r="MFT177" s="258"/>
      <c r="MFU177" s="258"/>
      <c r="MFV177" s="258"/>
      <c r="MFW177" s="258"/>
      <c r="MFX177" s="258"/>
      <c r="MFY177" s="258"/>
      <c r="MFZ177" s="258"/>
      <c r="MGA177" s="258"/>
      <c r="MGB177" s="258"/>
      <c r="MGC177" s="258"/>
      <c r="MGD177" s="258"/>
      <c r="MGE177" s="258"/>
      <c r="MGF177" s="258"/>
      <c r="MGG177" s="258"/>
      <c r="MGH177" s="258"/>
      <c r="MGI177" s="258"/>
      <c r="MGJ177" s="258"/>
      <c r="MGK177" s="258"/>
      <c r="MGL177" s="258"/>
      <c r="MGM177" s="258"/>
      <c r="MGN177" s="258"/>
      <c r="MGO177" s="258"/>
      <c r="MGP177" s="258"/>
      <c r="MGQ177" s="258"/>
      <c r="MGR177" s="258"/>
      <c r="MGS177" s="258"/>
      <c r="MGT177" s="258"/>
      <c r="MGU177" s="258"/>
      <c r="MGV177" s="258"/>
      <c r="MGW177" s="258"/>
      <c r="MGX177" s="258"/>
      <c r="MGY177" s="258"/>
      <c r="MGZ177" s="258"/>
      <c r="MHA177" s="258"/>
      <c r="MHB177" s="258"/>
      <c r="MHC177" s="258"/>
      <c r="MHD177" s="258"/>
      <c r="MHE177" s="258"/>
      <c r="MHF177" s="258"/>
      <c r="MHG177" s="258"/>
      <c r="MHH177" s="258"/>
      <c r="MHI177" s="258"/>
      <c r="MHJ177" s="258"/>
      <c r="MHK177" s="258"/>
      <c r="MHL177" s="258"/>
      <c r="MHM177" s="258"/>
      <c r="MHN177" s="258"/>
      <c r="MHO177" s="258"/>
      <c r="MHP177" s="258"/>
      <c r="MHQ177" s="258"/>
      <c r="MHR177" s="258"/>
      <c r="MHS177" s="258"/>
      <c r="MHT177" s="258"/>
      <c r="MHU177" s="258"/>
      <c r="MHV177" s="258"/>
      <c r="MHW177" s="258"/>
      <c r="MHX177" s="258"/>
      <c r="MHY177" s="258"/>
      <c r="MHZ177" s="258"/>
      <c r="MIA177" s="258"/>
      <c r="MIB177" s="258"/>
      <c r="MIC177" s="258"/>
      <c r="MID177" s="258"/>
      <c r="MIE177" s="258"/>
      <c r="MIF177" s="258"/>
      <c r="MIG177" s="258"/>
      <c r="MIH177" s="258"/>
      <c r="MII177" s="258"/>
      <c r="MIJ177" s="258"/>
      <c r="MIK177" s="258"/>
      <c r="MIL177" s="258"/>
      <c r="MIM177" s="258"/>
      <c r="MIN177" s="258"/>
      <c r="MIO177" s="258"/>
      <c r="MIP177" s="258"/>
      <c r="MIQ177" s="258"/>
      <c r="MIR177" s="258"/>
      <c r="MIS177" s="258"/>
      <c r="MIT177" s="258"/>
      <c r="MIU177" s="258"/>
      <c r="MIV177" s="258"/>
      <c r="MIW177" s="258"/>
      <c r="MIX177" s="258"/>
      <c r="MIY177" s="258"/>
      <c r="MIZ177" s="258"/>
      <c r="MJA177" s="258"/>
      <c r="MJB177" s="258"/>
      <c r="MJC177" s="258"/>
      <c r="MJD177" s="258"/>
      <c r="MJE177" s="258"/>
      <c r="MJF177" s="258"/>
      <c r="MJG177" s="258"/>
      <c r="MJH177" s="258"/>
      <c r="MJI177" s="258"/>
      <c r="MJJ177" s="258"/>
      <c r="MJK177" s="258"/>
      <c r="MJL177" s="258"/>
      <c r="MJM177" s="258"/>
      <c r="MJN177" s="258"/>
      <c r="MJO177" s="258"/>
      <c r="MJP177" s="258"/>
      <c r="MJQ177" s="258"/>
      <c r="MJR177" s="258"/>
      <c r="MJS177" s="258"/>
      <c r="MJT177" s="258"/>
      <c r="MJU177" s="258"/>
      <c r="MJV177" s="258"/>
      <c r="MJW177" s="258"/>
      <c r="MJX177" s="258"/>
      <c r="MJY177" s="258"/>
      <c r="MJZ177" s="258"/>
      <c r="MKA177" s="258"/>
      <c r="MKB177" s="258"/>
      <c r="MKC177" s="258"/>
      <c r="MKD177" s="258"/>
      <c r="MKE177" s="258"/>
      <c r="MKF177" s="258"/>
      <c r="MKG177" s="258"/>
      <c r="MKH177" s="258"/>
      <c r="MKI177" s="258"/>
      <c r="MKJ177" s="258"/>
      <c r="MKK177" s="258"/>
      <c r="MKL177" s="258"/>
      <c r="MKM177" s="258"/>
      <c r="MKN177" s="258"/>
      <c r="MKO177" s="258"/>
      <c r="MKP177" s="258"/>
      <c r="MKQ177" s="258"/>
      <c r="MKR177" s="258"/>
      <c r="MKS177" s="258"/>
      <c r="MKT177" s="258"/>
      <c r="MKU177" s="258"/>
      <c r="MKV177" s="258"/>
      <c r="MKW177" s="258"/>
      <c r="MKX177" s="258"/>
      <c r="MKY177" s="258"/>
      <c r="MKZ177" s="258"/>
      <c r="MLA177" s="258"/>
      <c r="MLB177" s="258"/>
      <c r="MLC177" s="258"/>
      <c r="MLD177" s="258"/>
      <c r="MLE177" s="258"/>
      <c r="MLF177" s="258"/>
      <c r="MLG177" s="258"/>
      <c r="MLH177" s="258"/>
      <c r="MLI177" s="258"/>
      <c r="MLJ177" s="258"/>
      <c r="MLK177" s="258"/>
      <c r="MLL177" s="258"/>
      <c r="MLM177" s="258"/>
      <c r="MLN177" s="258"/>
      <c r="MLO177" s="258"/>
      <c r="MLP177" s="258"/>
      <c r="MLQ177" s="258"/>
      <c r="MLR177" s="258"/>
      <c r="MLS177" s="258"/>
      <c r="MLT177" s="258"/>
      <c r="MLU177" s="258"/>
      <c r="MLV177" s="258"/>
      <c r="MLW177" s="258"/>
      <c r="MLX177" s="258"/>
      <c r="MLY177" s="258"/>
      <c r="MLZ177" s="258"/>
      <c r="MMA177" s="258"/>
      <c r="MMB177" s="258"/>
      <c r="MMC177" s="258"/>
      <c r="MMD177" s="258"/>
      <c r="MME177" s="258"/>
      <c r="MMF177" s="258"/>
      <c r="MMG177" s="258"/>
      <c r="MMH177" s="258"/>
      <c r="MMI177" s="258"/>
      <c r="MMJ177" s="258"/>
      <c r="MMK177" s="258"/>
      <c r="MML177" s="258"/>
      <c r="MMM177" s="258"/>
      <c r="MMN177" s="258"/>
      <c r="MMO177" s="258"/>
      <c r="MMP177" s="258"/>
      <c r="MMQ177" s="258"/>
      <c r="MMR177" s="258"/>
      <c r="MMS177" s="258"/>
      <c r="MMT177" s="258"/>
      <c r="MMU177" s="258"/>
      <c r="MMV177" s="258"/>
      <c r="MMW177" s="258"/>
      <c r="MMX177" s="258"/>
      <c r="MMY177" s="258"/>
      <c r="MMZ177" s="258"/>
      <c r="MNA177" s="258"/>
      <c r="MNB177" s="258"/>
      <c r="MNC177" s="258"/>
      <c r="MND177" s="258"/>
      <c r="MNE177" s="258"/>
      <c r="MNF177" s="258"/>
      <c r="MNG177" s="258"/>
      <c r="MNH177" s="258"/>
      <c r="MNI177" s="258"/>
      <c r="MNJ177" s="258"/>
      <c r="MNK177" s="258"/>
      <c r="MNL177" s="258"/>
      <c r="MNM177" s="258"/>
      <c r="MNN177" s="258"/>
      <c r="MNO177" s="258"/>
      <c r="MNP177" s="258"/>
      <c r="MNQ177" s="258"/>
      <c r="MNR177" s="258"/>
      <c r="MNS177" s="258"/>
      <c r="MNT177" s="258"/>
      <c r="MNU177" s="258"/>
      <c r="MNV177" s="258"/>
      <c r="MNW177" s="258"/>
      <c r="MNX177" s="258"/>
      <c r="MNY177" s="258"/>
      <c r="MNZ177" s="258"/>
      <c r="MOA177" s="258"/>
      <c r="MOB177" s="258"/>
      <c r="MOC177" s="258"/>
      <c r="MOD177" s="258"/>
      <c r="MOE177" s="258"/>
      <c r="MOF177" s="258"/>
      <c r="MOG177" s="258"/>
      <c r="MOH177" s="258"/>
      <c r="MOI177" s="258"/>
      <c r="MOJ177" s="258"/>
      <c r="MOK177" s="258"/>
      <c r="MOL177" s="258"/>
      <c r="MOM177" s="258"/>
      <c r="MON177" s="258"/>
      <c r="MOO177" s="258"/>
      <c r="MOP177" s="258"/>
      <c r="MOQ177" s="258"/>
      <c r="MOR177" s="258"/>
      <c r="MOS177" s="258"/>
      <c r="MOT177" s="258"/>
      <c r="MOU177" s="258"/>
      <c r="MOV177" s="258"/>
      <c r="MOW177" s="258"/>
      <c r="MOX177" s="258"/>
      <c r="MOY177" s="258"/>
      <c r="MOZ177" s="258"/>
      <c r="MPA177" s="258"/>
      <c r="MPB177" s="258"/>
      <c r="MPC177" s="258"/>
      <c r="MPD177" s="258"/>
      <c r="MPE177" s="258"/>
      <c r="MPF177" s="258"/>
      <c r="MPG177" s="258"/>
      <c r="MPH177" s="258"/>
      <c r="MPI177" s="258"/>
      <c r="MPJ177" s="258"/>
      <c r="MPK177" s="258"/>
      <c r="MPL177" s="258"/>
      <c r="MPM177" s="258"/>
      <c r="MPN177" s="258"/>
      <c r="MPO177" s="258"/>
      <c r="MPP177" s="258"/>
      <c r="MPQ177" s="258"/>
      <c r="MPR177" s="258"/>
      <c r="MPS177" s="258"/>
      <c r="MPT177" s="258"/>
      <c r="MPU177" s="258"/>
      <c r="MPV177" s="258"/>
      <c r="MPW177" s="258"/>
      <c r="MPX177" s="258"/>
      <c r="MPY177" s="258"/>
      <c r="MPZ177" s="258"/>
      <c r="MQA177" s="258"/>
      <c r="MQB177" s="258"/>
      <c r="MQC177" s="258"/>
      <c r="MQD177" s="258"/>
      <c r="MQE177" s="258"/>
      <c r="MQF177" s="258"/>
      <c r="MQG177" s="258"/>
      <c r="MQH177" s="258"/>
      <c r="MQI177" s="258"/>
      <c r="MQJ177" s="258"/>
      <c r="MQK177" s="258"/>
      <c r="MQL177" s="258"/>
      <c r="MQM177" s="258"/>
      <c r="MQN177" s="258"/>
      <c r="MQO177" s="258"/>
      <c r="MQP177" s="258"/>
      <c r="MQQ177" s="258"/>
      <c r="MQR177" s="258"/>
      <c r="MQS177" s="258"/>
      <c r="MQT177" s="258"/>
      <c r="MQU177" s="258"/>
      <c r="MQV177" s="258"/>
      <c r="MQW177" s="258"/>
      <c r="MQX177" s="258"/>
      <c r="MQY177" s="258"/>
      <c r="MQZ177" s="258"/>
      <c r="MRA177" s="258"/>
      <c r="MRB177" s="258"/>
      <c r="MRC177" s="258"/>
      <c r="MRD177" s="258"/>
      <c r="MRE177" s="258"/>
      <c r="MRF177" s="258"/>
      <c r="MRG177" s="258"/>
      <c r="MRH177" s="258"/>
      <c r="MRI177" s="258"/>
      <c r="MRJ177" s="258"/>
      <c r="MRK177" s="258"/>
      <c r="MRL177" s="258"/>
      <c r="MRM177" s="258"/>
      <c r="MRN177" s="258"/>
      <c r="MRO177" s="258"/>
      <c r="MRP177" s="258"/>
      <c r="MRQ177" s="258"/>
      <c r="MRR177" s="258"/>
      <c r="MRS177" s="258"/>
      <c r="MRT177" s="258"/>
      <c r="MRU177" s="258"/>
      <c r="MRV177" s="258"/>
      <c r="MRW177" s="258"/>
      <c r="MRX177" s="258"/>
      <c r="MRY177" s="258"/>
      <c r="MRZ177" s="258"/>
      <c r="MSA177" s="258"/>
      <c r="MSB177" s="258"/>
      <c r="MSC177" s="258"/>
      <c r="MSD177" s="258"/>
      <c r="MSE177" s="258"/>
      <c r="MSF177" s="258"/>
      <c r="MSG177" s="258"/>
      <c r="MSH177" s="258"/>
      <c r="MSI177" s="258"/>
      <c r="MSJ177" s="258"/>
      <c r="MSK177" s="258"/>
      <c r="MSL177" s="258"/>
      <c r="MSM177" s="258"/>
      <c r="MSN177" s="258"/>
      <c r="MSO177" s="258"/>
      <c r="MSP177" s="258"/>
      <c r="MSQ177" s="258"/>
      <c r="MSR177" s="258"/>
      <c r="MSS177" s="258"/>
      <c r="MST177" s="258"/>
      <c r="MSU177" s="258"/>
      <c r="MSV177" s="258"/>
      <c r="MSW177" s="258"/>
      <c r="MSX177" s="258"/>
      <c r="MSY177" s="258"/>
      <c r="MSZ177" s="258"/>
      <c r="MTA177" s="258"/>
      <c r="MTB177" s="258"/>
      <c r="MTC177" s="258"/>
      <c r="MTD177" s="258"/>
      <c r="MTE177" s="258"/>
      <c r="MTF177" s="258"/>
      <c r="MTG177" s="258"/>
      <c r="MTH177" s="258"/>
      <c r="MTI177" s="258"/>
      <c r="MTJ177" s="258"/>
      <c r="MTK177" s="258"/>
      <c r="MTL177" s="258"/>
      <c r="MTM177" s="258"/>
      <c r="MTN177" s="258"/>
      <c r="MTO177" s="258"/>
      <c r="MTP177" s="258"/>
      <c r="MTQ177" s="258"/>
      <c r="MTR177" s="258"/>
      <c r="MTS177" s="258"/>
      <c r="MTT177" s="258"/>
      <c r="MTU177" s="258"/>
      <c r="MTV177" s="258"/>
      <c r="MTW177" s="258"/>
      <c r="MTX177" s="258"/>
      <c r="MTY177" s="258"/>
      <c r="MTZ177" s="258"/>
      <c r="MUA177" s="258"/>
      <c r="MUB177" s="258"/>
      <c r="MUC177" s="258"/>
      <c r="MUD177" s="258"/>
      <c r="MUE177" s="258"/>
      <c r="MUF177" s="258"/>
      <c r="MUG177" s="258"/>
      <c r="MUH177" s="258"/>
      <c r="MUI177" s="258"/>
      <c r="MUJ177" s="258"/>
      <c r="MUK177" s="258"/>
      <c r="MUL177" s="258"/>
      <c r="MUM177" s="258"/>
      <c r="MUN177" s="258"/>
      <c r="MUO177" s="258"/>
      <c r="MUP177" s="258"/>
      <c r="MUQ177" s="258"/>
      <c r="MUR177" s="258"/>
      <c r="MUS177" s="258"/>
      <c r="MUT177" s="258"/>
      <c r="MUU177" s="258"/>
      <c r="MUV177" s="258"/>
      <c r="MUW177" s="258"/>
      <c r="MUX177" s="258"/>
      <c r="MUY177" s="258"/>
      <c r="MUZ177" s="258"/>
      <c r="MVA177" s="258"/>
      <c r="MVB177" s="258"/>
      <c r="MVC177" s="258"/>
      <c r="MVD177" s="258"/>
      <c r="MVE177" s="258"/>
      <c r="MVF177" s="258"/>
      <c r="MVG177" s="258"/>
      <c r="MVH177" s="258"/>
      <c r="MVI177" s="258"/>
      <c r="MVJ177" s="258"/>
      <c r="MVK177" s="258"/>
      <c r="MVL177" s="258"/>
      <c r="MVM177" s="258"/>
      <c r="MVN177" s="258"/>
      <c r="MVO177" s="258"/>
      <c r="MVP177" s="258"/>
      <c r="MVQ177" s="258"/>
      <c r="MVR177" s="258"/>
      <c r="MVS177" s="258"/>
      <c r="MVT177" s="258"/>
      <c r="MVU177" s="258"/>
      <c r="MVV177" s="258"/>
      <c r="MVW177" s="258"/>
      <c r="MVX177" s="258"/>
      <c r="MVY177" s="258"/>
      <c r="MVZ177" s="258"/>
      <c r="MWA177" s="258"/>
      <c r="MWB177" s="258"/>
      <c r="MWC177" s="258"/>
      <c r="MWD177" s="258"/>
      <c r="MWE177" s="258"/>
      <c r="MWF177" s="258"/>
      <c r="MWG177" s="258"/>
      <c r="MWH177" s="258"/>
      <c r="MWI177" s="258"/>
      <c r="MWJ177" s="258"/>
      <c r="MWK177" s="258"/>
      <c r="MWL177" s="258"/>
      <c r="MWM177" s="258"/>
      <c r="MWN177" s="258"/>
      <c r="MWO177" s="258"/>
      <c r="MWP177" s="258"/>
      <c r="MWQ177" s="258"/>
      <c r="MWR177" s="258"/>
      <c r="MWS177" s="258"/>
      <c r="MWT177" s="258"/>
      <c r="MWU177" s="258"/>
      <c r="MWV177" s="258"/>
      <c r="MWW177" s="258"/>
      <c r="MWX177" s="258"/>
      <c r="MWY177" s="258"/>
      <c r="MWZ177" s="258"/>
      <c r="MXA177" s="258"/>
      <c r="MXB177" s="258"/>
      <c r="MXC177" s="258"/>
      <c r="MXD177" s="258"/>
      <c r="MXE177" s="258"/>
      <c r="MXF177" s="258"/>
      <c r="MXG177" s="258"/>
      <c r="MXH177" s="258"/>
      <c r="MXI177" s="258"/>
      <c r="MXJ177" s="258"/>
      <c r="MXK177" s="258"/>
      <c r="MXL177" s="258"/>
      <c r="MXM177" s="258"/>
      <c r="MXN177" s="258"/>
      <c r="MXO177" s="258"/>
      <c r="MXP177" s="258"/>
      <c r="MXQ177" s="258"/>
      <c r="MXR177" s="258"/>
      <c r="MXS177" s="258"/>
      <c r="MXT177" s="258"/>
      <c r="MXU177" s="258"/>
      <c r="MXV177" s="258"/>
      <c r="MXW177" s="258"/>
      <c r="MXX177" s="258"/>
      <c r="MXY177" s="258"/>
      <c r="MXZ177" s="258"/>
      <c r="MYA177" s="258"/>
      <c r="MYB177" s="258"/>
      <c r="MYC177" s="258"/>
      <c r="MYD177" s="258"/>
      <c r="MYE177" s="258"/>
      <c r="MYF177" s="258"/>
      <c r="MYG177" s="258"/>
      <c r="MYH177" s="258"/>
      <c r="MYI177" s="258"/>
      <c r="MYJ177" s="258"/>
      <c r="MYK177" s="258"/>
      <c r="MYL177" s="258"/>
      <c r="MYM177" s="258"/>
      <c r="MYN177" s="258"/>
      <c r="MYO177" s="258"/>
      <c r="MYP177" s="258"/>
      <c r="MYQ177" s="258"/>
      <c r="MYR177" s="258"/>
      <c r="MYS177" s="258"/>
      <c r="MYT177" s="258"/>
      <c r="MYU177" s="258"/>
      <c r="MYV177" s="258"/>
      <c r="MYW177" s="258"/>
      <c r="MYX177" s="258"/>
      <c r="MYY177" s="258"/>
      <c r="MYZ177" s="258"/>
      <c r="MZA177" s="258"/>
      <c r="MZB177" s="258"/>
      <c r="MZC177" s="258"/>
      <c r="MZD177" s="258"/>
      <c r="MZE177" s="258"/>
      <c r="MZF177" s="258"/>
      <c r="MZG177" s="258"/>
      <c r="MZH177" s="258"/>
      <c r="MZI177" s="258"/>
      <c r="MZJ177" s="258"/>
      <c r="MZK177" s="258"/>
      <c r="MZL177" s="258"/>
      <c r="MZM177" s="258"/>
      <c r="MZN177" s="258"/>
      <c r="MZO177" s="258"/>
      <c r="MZP177" s="258"/>
      <c r="MZQ177" s="258"/>
      <c r="MZR177" s="258"/>
      <c r="MZS177" s="258"/>
      <c r="MZT177" s="258"/>
      <c r="MZU177" s="258"/>
      <c r="MZV177" s="258"/>
      <c r="MZW177" s="258"/>
      <c r="MZX177" s="258"/>
      <c r="MZY177" s="258"/>
      <c r="MZZ177" s="258"/>
      <c r="NAA177" s="258"/>
      <c r="NAB177" s="258"/>
      <c r="NAC177" s="258"/>
      <c r="NAD177" s="258"/>
      <c r="NAE177" s="258"/>
      <c r="NAF177" s="258"/>
      <c r="NAG177" s="258"/>
      <c r="NAH177" s="258"/>
      <c r="NAI177" s="258"/>
      <c r="NAJ177" s="258"/>
      <c r="NAK177" s="258"/>
      <c r="NAL177" s="258"/>
      <c r="NAM177" s="258"/>
      <c r="NAN177" s="258"/>
      <c r="NAO177" s="258"/>
      <c r="NAP177" s="258"/>
      <c r="NAQ177" s="258"/>
      <c r="NAR177" s="258"/>
      <c r="NAS177" s="258"/>
      <c r="NAT177" s="258"/>
      <c r="NAU177" s="258"/>
      <c r="NAV177" s="258"/>
      <c r="NAW177" s="258"/>
      <c r="NAX177" s="258"/>
      <c r="NAY177" s="258"/>
      <c r="NAZ177" s="258"/>
      <c r="NBA177" s="258"/>
      <c r="NBB177" s="258"/>
      <c r="NBC177" s="258"/>
      <c r="NBD177" s="258"/>
      <c r="NBE177" s="258"/>
      <c r="NBF177" s="258"/>
      <c r="NBG177" s="258"/>
      <c r="NBH177" s="258"/>
      <c r="NBI177" s="258"/>
      <c r="NBJ177" s="258"/>
      <c r="NBK177" s="258"/>
      <c r="NBL177" s="258"/>
      <c r="NBM177" s="258"/>
      <c r="NBN177" s="258"/>
      <c r="NBO177" s="258"/>
      <c r="NBP177" s="258"/>
      <c r="NBQ177" s="258"/>
      <c r="NBR177" s="258"/>
      <c r="NBS177" s="258"/>
      <c r="NBT177" s="258"/>
      <c r="NBU177" s="258"/>
      <c r="NBV177" s="258"/>
      <c r="NBW177" s="258"/>
      <c r="NBX177" s="258"/>
      <c r="NBY177" s="258"/>
      <c r="NBZ177" s="258"/>
      <c r="NCA177" s="258"/>
      <c r="NCB177" s="258"/>
      <c r="NCC177" s="258"/>
      <c r="NCD177" s="258"/>
      <c r="NCE177" s="258"/>
      <c r="NCF177" s="258"/>
      <c r="NCG177" s="258"/>
      <c r="NCH177" s="258"/>
      <c r="NCI177" s="258"/>
      <c r="NCJ177" s="258"/>
      <c r="NCK177" s="258"/>
      <c r="NCL177" s="258"/>
      <c r="NCM177" s="258"/>
      <c r="NCN177" s="258"/>
      <c r="NCO177" s="258"/>
      <c r="NCP177" s="258"/>
      <c r="NCQ177" s="258"/>
      <c r="NCR177" s="258"/>
      <c r="NCS177" s="258"/>
      <c r="NCT177" s="258"/>
      <c r="NCU177" s="258"/>
      <c r="NCV177" s="258"/>
      <c r="NCW177" s="258"/>
      <c r="NCX177" s="258"/>
      <c r="NCY177" s="258"/>
      <c r="NCZ177" s="258"/>
      <c r="NDA177" s="258"/>
      <c r="NDB177" s="258"/>
      <c r="NDC177" s="258"/>
      <c r="NDD177" s="258"/>
      <c r="NDE177" s="258"/>
      <c r="NDF177" s="258"/>
      <c r="NDG177" s="258"/>
      <c r="NDH177" s="258"/>
      <c r="NDI177" s="258"/>
      <c r="NDJ177" s="258"/>
      <c r="NDK177" s="258"/>
      <c r="NDL177" s="258"/>
      <c r="NDM177" s="258"/>
      <c r="NDN177" s="258"/>
      <c r="NDO177" s="258"/>
      <c r="NDP177" s="258"/>
      <c r="NDQ177" s="258"/>
      <c r="NDR177" s="258"/>
      <c r="NDS177" s="258"/>
      <c r="NDT177" s="258"/>
      <c r="NDU177" s="258"/>
      <c r="NDV177" s="258"/>
      <c r="NDW177" s="258"/>
      <c r="NDX177" s="258"/>
      <c r="NDY177" s="258"/>
      <c r="NDZ177" s="258"/>
      <c r="NEA177" s="258"/>
      <c r="NEB177" s="258"/>
      <c r="NEC177" s="258"/>
      <c r="NED177" s="258"/>
      <c r="NEE177" s="258"/>
      <c r="NEF177" s="258"/>
      <c r="NEG177" s="258"/>
      <c r="NEH177" s="258"/>
      <c r="NEI177" s="258"/>
      <c r="NEJ177" s="258"/>
      <c r="NEK177" s="258"/>
      <c r="NEL177" s="258"/>
      <c r="NEM177" s="258"/>
      <c r="NEN177" s="258"/>
      <c r="NEO177" s="258"/>
      <c r="NEP177" s="258"/>
      <c r="NEQ177" s="258"/>
      <c r="NER177" s="258"/>
      <c r="NES177" s="258"/>
      <c r="NET177" s="258"/>
      <c r="NEU177" s="258"/>
      <c r="NEV177" s="258"/>
      <c r="NEW177" s="258"/>
      <c r="NEX177" s="258"/>
      <c r="NEY177" s="258"/>
      <c r="NEZ177" s="258"/>
      <c r="NFA177" s="258"/>
      <c r="NFB177" s="258"/>
      <c r="NFC177" s="258"/>
      <c r="NFD177" s="258"/>
      <c r="NFE177" s="258"/>
      <c r="NFF177" s="258"/>
      <c r="NFG177" s="258"/>
      <c r="NFH177" s="258"/>
      <c r="NFI177" s="258"/>
      <c r="NFJ177" s="258"/>
      <c r="NFK177" s="258"/>
      <c r="NFL177" s="258"/>
      <c r="NFM177" s="258"/>
      <c r="NFN177" s="258"/>
      <c r="NFO177" s="258"/>
      <c r="NFP177" s="258"/>
      <c r="NFQ177" s="258"/>
      <c r="NFR177" s="258"/>
      <c r="NFS177" s="258"/>
      <c r="NFT177" s="258"/>
      <c r="NFU177" s="258"/>
      <c r="NFV177" s="258"/>
      <c r="NFW177" s="258"/>
      <c r="NFX177" s="258"/>
      <c r="NFY177" s="258"/>
      <c r="NFZ177" s="258"/>
      <c r="NGA177" s="258"/>
      <c r="NGB177" s="258"/>
      <c r="NGC177" s="258"/>
      <c r="NGD177" s="258"/>
      <c r="NGE177" s="258"/>
      <c r="NGF177" s="258"/>
      <c r="NGG177" s="258"/>
      <c r="NGH177" s="258"/>
      <c r="NGI177" s="258"/>
      <c r="NGJ177" s="258"/>
      <c r="NGK177" s="258"/>
      <c r="NGL177" s="258"/>
      <c r="NGM177" s="258"/>
      <c r="NGN177" s="258"/>
      <c r="NGO177" s="258"/>
      <c r="NGP177" s="258"/>
      <c r="NGQ177" s="258"/>
      <c r="NGR177" s="258"/>
      <c r="NGS177" s="258"/>
      <c r="NGT177" s="258"/>
      <c r="NGU177" s="258"/>
      <c r="NGV177" s="258"/>
      <c r="NGW177" s="258"/>
      <c r="NGX177" s="258"/>
      <c r="NGY177" s="258"/>
      <c r="NGZ177" s="258"/>
      <c r="NHA177" s="258"/>
      <c r="NHB177" s="258"/>
      <c r="NHC177" s="258"/>
      <c r="NHD177" s="258"/>
      <c r="NHE177" s="258"/>
      <c r="NHF177" s="258"/>
      <c r="NHG177" s="258"/>
      <c r="NHH177" s="258"/>
      <c r="NHI177" s="258"/>
      <c r="NHJ177" s="258"/>
      <c r="NHK177" s="258"/>
      <c r="NHL177" s="258"/>
      <c r="NHM177" s="258"/>
      <c r="NHN177" s="258"/>
      <c r="NHO177" s="258"/>
      <c r="NHP177" s="258"/>
      <c r="NHQ177" s="258"/>
      <c r="NHR177" s="258"/>
      <c r="NHS177" s="258"/>
      <c r="NHT177" s="258"/>
      <c r="NHU177" s="258"/>
      <c r="NHV177" s="258"/>
      <c r="NHW177" s="258"/>
      <c r="NHX177" s="258"/>
      <c r="NHY177" s="258"/>
      <c r="NHZ177" s="258"/>
      <c r="NIA177" s="258"/>
      <c r="NIB177" s="258"/>
      <c r="NIC177" s="258"/>
      <c r="NID177" s="258"/>
      <c r="NIE177" s="258"/>
      <c r="NIF177" s="258"/>
      <c r="NIG177" s="258"/>
      <c r="NIH177" s="258"/>
      <c r="NII177" s="258"/>
      <c r="NIJ177" s="258"/>
      <c r="NIK177" s="258"/>
      <c r="NIL177" s="258"/>
      <c r="NIM177" s="258"/>
      <c r="NIN177" s="258"/>
      <c r="NIO177" s="258"/>
      <c r="NIP177" s="258"/>
      <c r="NIQ177" s="258"/>
      <c r="NIR177" s="258"/>
      <c r="NIS177" s="258"/>
      <c r="NIT177" s="258"/>
      <c r="NIU177" s="258"/>
      <c r="NIV177" s="258"/>
      <c r="NIW177" s="258"/>
      <c r="NIX177" s="258"/>
      <c r="NIY177" s="258"/>
      <c r="NIZ177" s="258"/>
      <c r="NJA177" s="258"/>
      <c r="NJB177" s="258"/>
      <c r="NJC177" s="258"/>
      <c r="NJD177" s="258"/>
      <c r="NJE177" s="258"/>
      <c r="NJF177" s="258"/>
      <c r="NJG177" s="258"/>
      <c r="NJH177" s="258"/>
      <c r="NJI177" s="258"/>
      <c r="NJJ177" s="258"/>
      <c r="NJK177" s="258"/>
      <c r="NJL177" s="258"/>
      <c r="NJM177" s="258"/>
      <c r="NJN177" s="258"/>
      <c r="NJO177" s="258"/>
      <c r="NJP177" s="258"/>
      <c r="NJQ177" s="258"/>
      <c r="NJR177" s="258"/>
      <c r="NJS177" s="258"/>
      <c r="NJT177" s="258"/>
      <c r="NJU177" s="258"/>
      <c r="NJV177" s="258"/>
      <c r="NJW177" s="258"/>
      <c r="NJX177" s="258"/>
      <c r="NJY177" s="258"/>
      <c r="NJZ177" s="258"/>
      <c r="NKA177" s="258"/>
      <c r="NKB177" s="258"/>
      <c r="NKC177" s="258"/>
      <c r="NKD177" s="258"/>
      <c r="NKE177" s="258"/>
      <c r="NKF177" s="258"/>
      <c r="NKG177" s="258"/>
      <c r="NKH177" s="258"/>
      <c r="NKI177" s="258"/>
      <c r="NKJ177" s="258"/>
      <c r="NKK177" s="258"/>
      <c r="NKL177" s="258"/>
      <c r="NKM177" s="258"/>
      <c r="NKN177" s="258"/>
      <c r="NKO177" s="258"/>
      <c r="NKP177" s="258"/>
      <c r="NKQ177" s="258"/>
      <c r="NKR177" s="258"/>
      <c r="NKS177" s="258"/>
      <c r="NKT177" s="258"/>
      <c r="NKU177" s="258"/>
      <c r="NKV177" s="258"/>
      <c r="NKW177" s="258"/>
      <c r="NKX177" s="258"/>
      <c r="NKY177" s="258"/>
      <c r="NKZ177" s="258"/>
      <c r="NLA177" s="258"/>
      <c r="NLB177" s="258"/>
      <c r="NLC177" s="258"/>
      <c r="NLD177" s="258"/>
      <c r="NLE177" s="258"/>
      <c r="NLF177" s="258"/>
      <c r="NLG177" s="258"/>
      <c r="NLH177" s="258"/>
      <c r="NLI177" s="258"/>
      <c r="NLJ177" s="258"/>
      <c r="NLK177" s="258"/>
      <c r="NLL177" s="258"/>
      <c r="NLM177" s="258"/>
      <c r="NLN177" s="258"/>
      <c r="NLO177" s="258"/>
      <c r="NLP177" s="258"/>
      <c r="NLQ177" s="258"/>
      <c r="NLR177" s="258"/>
      <c r="NLS177" s="258"/>
      <c r="NLT177" s="258"/>
      <c r="NLU177" s="258"/>
      <c r="NLV177" s="258"/>
      <c r="NLW177" s="258"/>
      <c r="NLX177" s="258"/>
      <c r="NLY177" s="258"/>
      <c r="NLZ177" s="258"/>
      <c r="NMA177" s="258"/>
      <c r="NMB177" s="258"/>
      <c r="NMC177" s="258"/>
      <c r="NMD177" s="258"/>
      <c r="NME177" s="258"/>
      <c r="NMF177" s="258"/>
      <c r="NMG177" s="258"/>
      <c r="NMH177" s="258"/>
      <c r="NMI177" s="258"/>
      <c r="NMJ177" s="258"/>
      <c r="NMK177" s="258"/>
      <c r="NML177" s="258"/>
      <c r="NMM177" s="258"/>
      <c r="NMN177" s="258"/>
      <c r="NMO177" s="258"/>
      <c r="NMP177" s="258"/>
      <c r="NMQ177" s="258"/>
      <c r="NMR177" s="258"/>
      <c r="NMS177" s="258"/>
      <c r="NMT177" s="258"/>
      <c r="NMU177" s="258"/>
      <c r="NMV177" s="258"/>
      <c r="NMW177" s="258"/>
      <c r="NMX177" s="258"/>
      <c r="NMY177" s="258"/>
      <c r="NMZ177" s="258"/>
      <c r="NNA177" s="258"/>
      <c r="NNB177" s="258"/>
      <c r="NNC177" s="258"/>
      <c r="NND177" s="258"/>
      <c r="NNE177" s="258"/>
      <c r="NNF177" s="258"/>
      <c r="NNG177" s="258"/>
      <c r="NNH177" s="258"/>
      <c r="NNI177" s="258"/>
      <c r="NNJ177" s="258"/>
      <c r="NNK177" s="258"/>
      <c r="NNL177" s="258"/>
      <c r="NNM177" s="258"/>
      <c r="NNN177" s="258"/>
      <c r="NNO177" s="258"/>
      <c r="NNP177" s="258"/>
      <c r="NNQ177" s="258"/>
      <c r="NNR177" s="258"/>
      <c r="NNS177" s="258"/>
      <c r="NNT177" s="258"/>
      <c r="NNU177" s="258"/>
      <c r="NNV177" s="258"/>
      <c r="NNW177" s="258"/>
      <c r="NNX177" s="258"/>
      <c r="NNY177" s="258"/>
      <c r="NNZ177" s="258"/>
      <c r="NOA177" s="258"/>
      <c r="NOB177" s="258"/>
      <c r="NOC177" s="258"/>
      <c r="NOD177" s="258"/>
      <c r="NOE177" s="258"/>
      <c r="NOF177" s="258"/>
      <c r="NOG177" s="258"/>
      <c r="NOH177" s="258"/>
      <c r="NOI177" s="258"/>
      <c r="NOJ177" s="258"/>
      <c r="NOK177" s="258"/>
      <c r="NOL177" s="258"/>
      <c r="NOM177" s="258"/>
      <c r="NON177" s="258"/>
      <c r="NOO177" s="258"/>
      <c r="NOP177" s="258"/>
      <c r="NOQ177" s="258"/>
      <c r="NOR177" s="258"/>
      <c r="NOS177" s="258"/>
      <c r="NOT177" s="258"/>
      <c r="NOU177" s="258"/>
      <c r="NOV177" s="258"/>
      <c r="NOW177" s="258"/>
      <c r="NOX177" s="258"/>
      <c r="NOY177" s="258"/>
      <c r="NOZ177" s="258"/>
      <c r="NPA177" s="258"/>
      <c r="NPB177" s="258"/>
      <c r="NPC177" s="258"/>
      <c r="NPD177" s="258"/>
      <c r="NPE177" s="258"/>
      <c r="NPF177" s="258"/>
      <c r="NPG177" s="258"/>
      <c r="NPH177" s="258"/>
      <c r="NPI177" s="258"/>
      <c r="NPJ177" s="258"/>
      <c r="NPK177" s="258"/>
      <c r="NPL177" s="258"/>
      <c r="NPM177" s="258"/>
      <c r="NPN177" s="258"/>
      <c r="NPO177" s="258"/>
      <c r="NPP177" s="258"/>
      <c r="NPQ177" s="258"/>
      <c r="NPR177" s="258"/>
      <c r="NPS177" s="258"/>
      <c r="NPT177" s="258"/>
      <c r="NPU177" s="258"/>
      <c r="NPV177" s="258"/>
      <c r="NPW177" s="258"/>
      <c r="NPX177" s="258"/>
      <c r="NPY177" s="258"/>
      <c r="NPZ177" s="258"/>
      <c r="NQA177" s="258"/>
      <c r="NQB177" s="258"/>
      <c r="NQC177" s="258"/>
      <c r="NQD177" s="258"/>
      <c r="NQE177" s="258"/>
      <c r="NQF177" s="258"/>
      <c r="NQG177" s="258"/>
      <c r="NQH177" s="258"/>
      <c r="NQI177" s="258"/>
      <c r="NQJ177" s="258"/>
      <c r="NQK177" s="258"/>
      <c r="NQL177" s="258"/>
      <c r="NQM177" s="258"/>
      <c r="NQN177" s="258"/>
      <c r="NQO177" s="258"/>
      <c r="NQP177" s="258"/>
      <c r="NQQ177" s="258"/>
      <c r="NQR177" s="258"/>
      <c r="NQS177" s="258"/>
      <c r="NQT177" s="258"/>
      <c r="NQU177" s="258"/>
      <c r="NQV177" s="258"/>
      <c r="NQW177" s="258"/>
      <c r="NQX177" s="258"/>
      <c r="NQY177" s="258"/>
      <c r="NQZ177" s="258"/>
      <c r="NRA177" s="258"/>
      <c r="NRB177" s="258"/>
      <c r="NRC177" s="258"/>
      <c r="NRD177" s="258"/>
      <c r="NRE177" s="258"/>
      <c r="NRF177" s="258"/>
      <c r="NRG177" s="258"/>
      <c r="NRH177" s="258"/>
      <c r="NRI177" s="258"/>
      <c r="NRJ177" s="258"/>
      <c r="NRK177" s="258"/>
      <c r="NRL177" s="258"/>
      <c r="NRM177" s="258"/>
      <c r="NRN177" s="258"/>
      <c r="NRO177" s="258"/>
      <c r="NRP177" s="258"/>
      <c r="NRQ177" s="258"/>
      <c r="NRR177" s="258"/>
      <c r="NRS177" s="258"/>
      <c r="NRT177" s="258"/>
      <c r="NRU177" s="258"/>
      <c r="NRV177" s="258"/>
      <c r="NRW177" s="258"/>
      <c r="NRX177" s="258"/>
      <c r="NRY177" s="258"/>
      <c r="NRZ177" s="258"/>
      <c r="NSA177" s="258"/>
      <c r="NSB177" s="258"/>
      <c r="NSC177" s="258"/>
      <c r="NSD177" s="258"/>
      <c r="NSE177" s="258"/>
      <c r="NSF177" s="258"/>
      <c r="NSG177" s="258"/>
      <c r="NSH177" s="258"/>
      <c r="NSI177" s="258"/>
      <c r="NSJ177" s="258"/>
      <c r="NSK177" s="258"/>
      <c r="NSL177" s="258"/>
      <c r="NSM177" s="258"/>
      <c r="NSN177" s="258"/>
      <c r="NSO177" s="258"/>
      <c r="NSP177" s="258"/>
      <c r="NSQ177" s="258"/>
      <c r="NSR177" s="258"/>
      <c r="NSS177" s="258"/>
      <c r="NST177" s="258"/>
      <c r="NSU177" s="258"/>
      <c r="NSV177" s="258"/>
      <c r="NSW177" s="258"/>
      <c r="NSX177" s="258"/>
      <c r="NSY177" s="258"/>
      <c r="NSZ177" s="258"/>
      <c r="NTA177" s="258"/>
      <c r="NTB177" s="258"/>
      <c r="NTC177" s="258"/>
      <c r="NTD177" s="258"/>
      <c r="NTE177" s="258"/>
      <c r="NTF177" s="258"/>
      <c r="NTG177" s="258"/>
      <c r="NTH177" s="258"/>
      <c r="NTI177" s="258"/>
      <c r="NTJ177" s="258"/>
      <c r="NTK177" s="258"/>
      <c r="NTL177" s="258"/>
      <c r="NTM177" s="258"/>
      <c r="NTN177" s="258"/>
      <c r="NTO177" s="258"/>
      <c r="NTP177" s="258"/>
      <c r="NTQ177" s="258"/>
      <c r="NTR177" s="258"/>
      <c r="NTS177" s="258"/>
      <c r="NTT177" s="258"/>
      <c r="NTU177" s="258"/>
      <c r="NTV177" s="258"/>
      <c r="NTW177" s="258"/>
      <c r="NTX177" s="258"/>
      <c r="NTY177" s="258"/>
      <c r="NTZ177" s="258"/>
      <c r="NUA177" s="258"/>
      <c r="NUB177" s="258"/>
      <c r="NUC177" s="258"/>
      <c r="NUD177" s="258"/>
      <c r="NUE177" s="258"/>
      <c r="NUF177" s="258"/>
      <c r="NUG177" s="258"/>
      <c r="NUH177" s="258"/>
      <c r="NUI177" s="258"/>
      <c r="NUJ177" s="258"/>
      <c r="NUK177" s="258"/>
      <c r="NUL177" s="258"/>
      <c r="NUM177" s="258"/>
      <c r="NUN177" s="258"/>
      <c r="NUO177" s="258"/>
      <c r="NUP177" s="258"/>
      <c r="NUQ177" s="258"/>
      <c r="NUR177" s="258"/>
      <c r="NUS177" s="258"/>
      <c r="NUT177" s="258"/>
      <c r="NUU177" s="258"/>
      <c r="NUV177" s="258"/>
      <c r="NUW177" s="258"/>
      <c r="NUX177" s="258"/>
      <c r="NUY177" s="258"/>
      <c r="NUZ177" s="258"/>
      <c r="NVA177" s="258"/>
      <c r="NVB177" s="258"/>
      <c r="NVC177" s="258"/>
      <c r="NVD177" s="258"/>
      <c r="NVE177" s="258"/>
      <c r="NVF177" s="258"/>
      <c r="NVG177" s="258"/>
      <c r="NVH177" s="258"/>
      <c r="NVI177" s="258"/>
      <c r="NVJ177" s="258"/>
      <c r="NVK177" s="258"/>
      <c r="NVL177" s="258"/>
      <c r="NVM177" s="258"/>
      <c r="NVN177" s="258"/>
      <c r="NVO177" s="258"/>
      <c r="NVP177" s="258"/>
      <c r="NVQ177" s="258"/>
      <c r="NVR177" s="258"/>
      <c r="NVS177" s="258"/>
      <c r="NVT177" s="258"/>
      <c r="NVU177" s="258"/>
      <c r="NVV177" s="258"/>
      <c r="NVW177" s="258"/>
      <c r="NVX177" s="258"/>
      <c r="NVY177" s="258"/>
      <c r="NVZ177" s="258"/>
      <c r="NWA177" s="258"/>
      <c r="NWB177" s="258"/>
      <c r="NWC177" s="258"/>
      <c r="NWD177" s="258"/>
      <c r="NWE177" s="258"/>
      <c r="NWF177" s="258"/>
      <c r="NWG177" s="258"/>
      <c r="NWH177" s="258"/>
      <c r="NWI177" s="258"/>
      <c r="NWJ177" s="258"/>
      <c r="NWK177" s="258"/>
      <c r="NWL177" s="258"/>
      <c r="NWM177" s="258"/>
      <c r="NWN177" s="258"/>
      <c r="NWO177" s="258"/>
      <c r="NWP177" s="258"/>
      <c r="NWQ177" s="258"/>
      <c r="NWR177" s="258"/>
      <c r="NWS177" s="258"/>
      <c r="NWT177" s="258"/>
      <c r="NWU177" s="258"/>
      <c r="NWV177" s="258"/>
      <c r="NWW177" s="258"/>
      <c r="NWX177" s="258"/>
      <c r="NWY177" s="258"/>
      <c r="NWZ177" s="258"/>
      <c r="NXA177" s="258"/>
      <c r="NXB177" s="258"/>
      <c r="NXC177" s="258"/>
      <c r="NXD177" s="258"/>
      <c r="NXE177" s="258"/>
      <c r="NXF177" s="258"/>
      <c r="NXG177" s="258"/>
      <c r="NXH177" s="258"/>
      <c r="NXI177" s="258"/>
      <c r="NXJ177" s="258"/>
      <c r="NXK177" s="258"/>
      <c r="NXL177" s="258"/>
      <c r="NXM177" s="258"/>
      <c r="NXN177" s="258"/>
      <c r="NXO177" s="258"/>
      <c r="NXP177" s="258"/>
      <c r="NXQ177" s="258"/>
      <c r="NXR177" s="258"/>
      <c r="NXS177" s="258"/>
      <c r="NXT177" s="258"/>
      <c r="NXU177" s="258"/>
      <c r="NXV177" s="258"/>
      <c r="NXW177" s="258"/>
      <c r="NXX177" s="258"/>
      <c r="NXY177" s="258"/>
      <c r="NXZ177" s="258"/>
      <c r="NYA177" s="258"/>
      <c r="NYB177" s="258"/>
      <c r="NYC177" s="258"/>
      <c r="NYD177" s="258"/>
      <c r="NYE177" s="258"/>
      <c r="NYF177" s="258"/>
      <c r="NYG177" s="258"/>
      <c r="NYH177" s="258"/>
      <c r="NYI177" s="258"/>
      <c r="NYJ177" s="258"/>
      <c r="NYK177" s="258"/>
      <c r="NYL177" s="258"/>
      <c r="NYM177" s="258"/>
      <c r="NYN177" s="258"/>
      <c r="NYO177" s="258"/>
      <c r="NYP177" s="258"/>
      <c r="NYQ177" s="258"/>
      <c r="NYR177" s="258"/>
      <c r="NYS177" s="258"/>
      <c r="NYT177" s="258"/>
      <c r="NYU177" s="258"/>
      <c r="NYV177" s="258"/>
      <c r="NYW177" s="258"/>
      <c r="NYX177" s="258"/>
      <c r="NYY177" s="258"/>
      <c r="NYZ177" s="258"/>
      <c r="NZA177" s="258"/>
      <c r="NZB177" s="258"/>
      <c r="NZC177" s="258"/>
      <c r="NZD177" s="258"/>
      <c r="NZE177" s="258"/>
      <c r="NZF177" s="258"/>
      <c r="NZG177" s="258"/>
      <c r="NZH177" s="258"/>
      <c r="NZI177" s="258"/>
      <c r="NZJ177" s="258"/>
      <c r="NZK177" s="258"/>
      <c r="NZL177" s="258"/>
      <c r="NZM177" s="258"/>
      <c r="NZN177" s="258"/>
      <c r="NZO177" s="258"/>
      <c r="NZP177" s="258"/>
      <c r="NZQ177" s="258"/>
      <c r="NZR177" s="258"/>
      <c r="NZS177" s="258"/>
      <c r="NZT177" s="258"/>
      <c r="NZU177" s="258"/>
      <c r="NZV177" s="258"/>
      <c r="NZW177" s="258"/>
      <c r="NZX177" s="258"/>
      <c r="NZY177" s="258"/>
      <c r="NZZ177" s="258"/>
      <c r="OAA177" s="258"/>
      <c r="OAB177" s="258"/>
      <c r="OAC177" s="258"/>
      <c r="OAD177" s="258"/>
      <c r="OAE177" s="258"/>
      <c r="OAF177" s="258"/>
      <c r="OAG177" s="258"/>
      <c r="OAH177" s="258"/>
      <c r="OAI177" s="258"/>
      <c r="OAJ177" s="258"/>
      <c r="OAK177" s="258"/>
      <c r="OAL177" s="258"/>
      <c r="OAM177" s="258"/>
      <c r="OAN177" s="258"/>
      <c r="OAO177" s="258"/>
      <c r="OAP177" s="258"/>
      <c r="OAQ177" s="258"/>
      <c r="OAR177" s="258"/>
      <c r="OAS177" s="258"/>
      <c r="OAT177" s="258"/>
      <c r="OAU177" s="258"/>
      <c r="OAV177" s="258"/>
      <c r="OAW177" s="258"/>
      <c r="OAX177" s="258"/>
      <c r="OAY177" s="258"/>
      <c r="OAZ177" s="258"/>
      <c r="OBA177" s="258"/>
      <c r="OBB177" s="258"/>
      <c r="OBC177" s="258"/>
      <c r="OBD177" s="258"/>
      <c r="OBE177" s="258"/>
      <c r="OBF177" s="258"/>
      <c r="OBG177" s="258"/>
      <c r="OBH177" s="258"/>
      <c r="OBI177" s="258"/>
      <c r="OBJ177" s="258"/>
      <c r="OBK177" s="258"/>
      <c r="OBL177" s="258"/>
      <c r="OBM177" s="258"/>
      <c r="OBN177" s="258"/>
      <c r="OBO177" s="258"/>
      <c r="OBP177" s="258"/>
      <c r="OBQ177" s="258"/>
      <c r="OBR177" s="258"/>
      <c r="OBS177" s="258"/>
      <c r="OBT177" s="258"/>
      <c r="OBU177" s="258"/>
      <c r="OBV177" s="258"/>
      <c r="OBW177" s="258"/>
      <c r="OBX177" s="258"/>
      <c r="OBY177" s="258"/>
      <c r="OBZ177" s="258"/>
      <c r="OCA177" s="258"/>
      <c r="OCB177" s="258"/>
      <c r="OCC177" s="258"/>
      <c r="OCD177" s="258"/>
      <c r="OCE177" s="258"/>
      <c r="OCF177" s="258"/>
      <c r="OCG177" s="258"/>
      <c r="OCH177" s="258"/>
      <c r="OCI177" s="258"/>
      <c r="OCJ177" s="258"/>
      <c r="OCK177" s="258"/>
      <c r="OCL177" s="258"/>
      <c r="OCM177" s="258"/>
      <c r="OCN177" s="258"/>
      <c r="OCO177" s="258"/>
      <c r="OCP177" s="258"/>
      <c r="OCQ177" s="258"/>
      <c r="OCR177" s="258"/>
      <c r="OCS177" s="258"/>
      <c r="OCT177" s="258"/>
      <c r="OCU177" s="258"/>
      <c r="OCV177" s="258"/>
      <c r="OCW177" s="258"/>
      <c r="OCX177" s="258"/>
      <c r="OCY177" s="258"/>
      <c r="OCZ177" s="258"/>
      <c r="ODA177" s="258"/>
      <c r="ODB177" s="258"/>
      <c r="ODC177" s="258"/>
      <c r="ODD177" s="258"/>
      <c r="ODE177" s="258"/>
      <c r="ODF177" s="258"/>
      <c r="ODG177" s="258"/>
      <c r="ODH177" s="258"/>
      <c r="ODI177" s="258"/>
      <c r="ODJ177" s="258"/>
      <c r="ODK177" s="258"/>
      <c r="ODL177" s="258"/>
      <c r="ODM177" s="258"/>
      <c r="ODN177" s="258"/>
      <c r="ODO177" s="258"/>
      <c r="ODP177" s="258"/>
      <c r="ODQ177" s="258"/>
      <c r="ODR177" s="258"/>
      <c r="ODS177" s="258"/>
      <c r="ODT177" s="258"/>
      <c r="ODU177" s="258"/>
      <c r="ODV177" s="258"/>
      <c r="ODW177" s="258"/>
      <c r="ODX177" s="258"/>
      <c r="ODY177" s="258"/>
      <c r="ODZ177" s="258"/>
      <c r="OEA177" s="258"/>
      <c r="OEB177" s="258"/>
      <c r="OEC177" s="258"/>
      <c r="OED177" s="258"/>
      <c r="OEE177" s="258"/>
      <c r="OEF177" s="258"/>
      <c r="OEG177" s="258"/>
      <c r="OEH177" s="258"/>
      <c r="OEI177" s="258"/>
      <c r="OEJ177" s="258"/>
      <c r="OEK177" s="258"/>
      <c r="OEL177" s="258"/>
      <c r="OEM177" s="258"/>
      <c r="OEN177" s="258"/>
      <c r="OEO177" s="258"/>
      <c r="OEP177" s="258"/>
      <c r="OEQ177" s="258"/>
      <c r="OER177" s="258"/>
      <c r="OES177" s="258"/>
      <c r="OET177" s="258"/>
      <c r="OEU177" s="258"/>
      <c r="OEV177" s="258"/>
      <c r="OEW177" s="258"/>
      <c r="OEX177" s="258"/>
      <c r="OEY177" s="258"/>
      <c r="OEZ177" s="258"/>
      <c r="OFA177" s="258"/>
      <c r="OFB177" s="258"/>
      <c r="OFC177" s="258"/>
      <c r="OFD177" s="258"/>
      <c r="OFE177" s="258"/>
      <c r="OFF177" s="258"/>
      <c r="OFG177" s="258"/>
      <c r="OFH177" s="258"/>
      <c r="OFI177" s="258"/>
      <c r="OFJ177" s="258"/>
      <c r="OFK177" s="258"/>
      <c r="OFL177" s="258"/>
      <c r="OFM177" s="258"/>
      <c r="OFN177" s="258"/>
      <c r="OFO177" s="258"/>
      <c r="OFP177" s="258"/>
      <c r="OFQ177" s="258"/>
      <c r="OFR177" s="258"/>
      <c r="OFS177" s="258"/>
      <c r="OFT177" s="258"/>
      <c r="OFU177" s="258"/>
      <c r="OFV177" s="258"/>
      <c r="OFW177" s="258"/>
      <c r="OFX177" s="258"/>
      <c r="OFY177" s="258"/>
      <c r="OFZ177" s="258"/>
      <c r="OGA177" s="258"/>
      <c r="OGB177" s="258"/>
      <c r="OGC177" s="258"/>
      <c r="OGD177" s="258"/>
      <c r="OGE177" s="258"/>
      <c r="OGF177" s="258"/>
      <c r="OGG177" s="258"/>
      <c r="OGH177" s="258"/>
      <c r="OGI177" s="258"/>
      <c r="OGJ177" s="258"/>
      <c r="OGK177" s="258"/>
      <c r="OGL177" s="258"/>
      <c r="OGM177" s="258"/>
      <c r="OGN177" s="258"/>
      <c r="OGO177" s="258"/>
      <c r="OGP177" s="258"/>
      <c r="OGQ177" s="258"/>
      <c r="OGR177" s="258"/>
      <c r="OGS177" s="258"/>
      <c r="OGT177" s="258"/>
      <c r="OGU177" s="258"/>
      <c r="OGV177" s="258"/>
      <c r="OGW177" s="258"/>
      <c r="OGX177" s="258"/>
      <c r="OGY177" s="258"/>
      <c r="OGZ177" s="258"/>
      <c r="OHA177" s="258"/>
      <c r="OHB177" s="258"/>
      <c r="OHC177" s="258"/>
      <c r="OHD177" s="258"/>
      <c r="OHE177" s="258"/>
      <c r="OHF177" s="258"/>
      <c r="OHG177" s="258"/>
      <c r="OHH177" s="258"/>
      <c r="OHI177" s="258"/>
      <c r="OHJ177" s="258"/>
      <c r="OHK177" s="258"/>
      <c r="OHL177" s="258"/>
      <c r="OHM177" s="258"/>
      <c r="OHN177" s="258"/>
      <c r="OHO177" s="258"/>
      <c r="OHP177" s="258"/>
      <c r="OHQ177" s="258"/>
      <c r="OHR177" s="258"/>
      <c r="OHS177" s="258"/>
      <c r="OHT177" s="258"/>
      <c r="OHU177" s="258"/>
      <c r="OHV177" s="258"/>
      <c r="OHW177" s="258"/>
      <c r="OHX177" s="258"/>
      <c r="OHY177" s="258"/>
      <c r="OHZ177" s="258"/>
      <c r="OIA177" s="258"/>
      <c r="OIB177" s="258"/>
      <c r="OIC177" s="258"/>
      <c r="OID177" s="258"/>
      <c r="OIE177" s="258"/>
      <c r="OIF177" s="258"/>
      <c r="OIG177" s="258"/>
      <c r="OIH177" s="258"/>
      <c r="OII177" s="258"/>
      <c r="OIJ177" s="258"/>
      <c r="OIK177" s="258"/>
      <c r="OIL177" s="258"/>
      <c r="OIM177" s="258"/>
      <c r="OIN177" s="258"/>
      <c r="OIO177" s="258"/>
      <c r="OIP177" s="258"/>
      <c r="OIQ177" s="258"/>
      <c r="OIR177" s="258"/>
      <c r="OIS177" s="258"/>
      <c r="OIT177" s="258"/>
      <c r="OIU177" s="258"/>
      <c r="OIV177" s="258"/>
      <c r="OIW177" s="258"/>
      <c r="OIX177" s="258"/>
      <c r="OIY177" s="258"/>
      <c r="OIZ177" s="258"/>
      <c r="OJA177" s="258"/>
      <c r="OJB177" s="258"/>
      <c r="OJC177" s="258"/>
      <c r="OJD177" s="258"/>
      <c r="OJE177" s="258"/>
      <c r="OJF177" s="258"/>
      <c r="OJG177" s="258"/>
      <c r="OJH177" s="258"/>
      <c r="OJI177" s="258"/>
      <c r="OJJ177" s="258"/>
      <c r="OJK177" s="258"/>
      <c r="OJL177" s="258"/>
      <c r="OJM177" s="258"/>
      <c r="OJN177" s="258"/>
      <c r="OJO177" s="258"/>
      <c r="OJP177" s="258"/>
      <c r="OJQ177" s="258"/>
      <c r="OJR177" s="258"/>
      <c r="OJS177" s="258"/>
      <c r="OJT177" s="258"/>
      <c r="OJU177" s="258"/>
      <c r="OJV177" s="258"/>
      <c r="OJW177" s="258"/>
      <c r="OJX177" s="258"/>
      <c r="OJY177" s="258"/>
      <c r="OJZ177" s="258"/>
      <c r="OKA177" s="258"/>
      <c r="OKB177" s="258"/>
      <c r="OKC177" s="258"/>
      <c r="OKD177" s="258"/>
      <c r="OKE177" s="258"/>
      <c r="OKF177" s="258"/>
      <c r="OKG177" s="258"/>
      <c r="OKH177" s="258"/>
      <c r="OKI177" s="258"/>
      <c r="OKJ177" s="258"/>
      <c r="OKK177" s="258"/>
      <c r="OKL177" s="258"/>
      <c r="OKM177" s="258"/>
      <c r="OKN177" s="258"/>
      <c r="OKO177" s="258"/>
      <c r="OKP177" s="258"/>
      <c r="OKQ177" s="258"/>
      <c r="OKR177" s="258"/>
      <c r="OKS177" s="258"/>
      <c r="OKT177" s="258"/>
      <c r="OKU177" s="258"/>
      <c r="OKV177" s="258"/>
      <c r="OKW177" s="258"/>
      <c r="OKX177" s="258"/>
      <c r="OKY177" s="258"/>
      <c r="OKZ177" s="258"/>
      <c r="OLA177" s="258"/>
      <c r="OLB177" s="258"/>
      <c r="OLC177" s="258"/>
      <c r="OLD177" s="258"/>
      <c r="OLE177" s="258"/>
      <c r="OLF177" s="258"/>
      <c r="OLG177" s="258"/>
      <c r="OLH177" s="258"/>
      <c r="OLI177" s="258"/>
      <c r="OLJ177" s="258"/>
      <c r="OLK177" s="258"/>
      <c r="OLL177" s="258"/>
      <c r="OLM177" s="258"/>
      <c r="OLN177" s="258"/>
      <c r="OLO177" s="258"/>
      <c r="OLP177" s="258"/>
      <c r="OLQ177" s="258"/>
      <c r="OLR177" s="258"/>
      <c r="OLS177" s="258"/>
      <c r="OLT177" s="258"/>
      <c r="OLU177" s="258"/>
      <c r="OLV177" s="258"/>
      <c r="OLW177" s="258"/>
      <c r="OLX177" s="258"/>
      <c r="OLY177" s="258"/>
      <c r="OLZ177" s="258"/>
      <c r="OMA177" s="258"/>
      <c r="OMB177" s="258"/>
      <c r="OMC177" s="258"/>
      <c r="OMD177" s="258"/>
      <c r="OME177" s="258"/>
      <c r="OMF177" s="258"/>
      <c r="OMG177" s="258"/>
      <c r="OMH177" s="258"/>
      <c r="OMI177" s="258"/>
      <c r="OMJ177" s="258"/>
      <c r="OMK177" s="258"/>
      <c r="OML177" s="258"/>
      <c r="OMM177" s="258"/>
      <c r="OMN177" s="258"/>
      <c r="OMO177" s="258"/>
      <c r="OMP177" s="258"/>
      <c r="OMQ177" s="258"/>
      <c r="OMR177" s="258"/>
      <c r="OMS177" s="258"/>
      <c r="OMT177" s="258"/>
      <c r="OMU177" s="258"/>
      <c r="OMV177" s="258"/>
      <c r="OMW177" s="258"/>
      <c r="OMX177" s="258"/>
      <c r="OMY177" s="258"/>
      <c r="OMZ177" s="258"/>
      <c r="ONA177" s="258"/>
      <c r="ONB177" s="258"/>
      <c r="ONC177" s="258"/>
      <c r="OND177" s="258"/>
      <c r="ONE177" s="258"/>
      <c r="ONF177" s="258"/>
      <c r="ONG177" s="258"/>
      <c r="ONH177" s="258"/>
      <c r="ONI177" s="258"/>
      <c r="ONJ177" s="258"/>
      <c r="ONK177" s="258"/>
      <c r="ONL177" s="258"/>
      <c r="ONM177" s="258"/>
      <c r="ONN177" s="258"/>
      <c r="ONO177" s="258"/>
      <c r="ONP177" s="258"/>
      <c r="ONQ177" s="258"/>
      <c r="ONR177" s="258"/>
      <c r="ONS177" s="258"/>
      <c r="ONT177" s="258"/>
      <c r="ONU177" s="258"/>
      <c r="ONV177" s="258"/>
      <c r="ONW177" s="258"/>
      <c r="ONX177" s="258"/>
      <c r="ONY177" s="258"/>
      <c r="ONZ177" s="258"/>
      <c r="OOA177" s="258"/>
      <c r="OOB177" s="258"/>
      <c r="OOC177" s="258"/>
      <c r="OOD177" s="258"/>
      <c r="OOE177" s="258"/>
      <c r="OOF177" s="258"/>
      <c r="OOG177" s="258"/>
      <c r="OOH177" s="258"/>
      <c r="OOI177" s="258"/>
      <c r="OOJ177" s="258"/>
      <c r="OOK177" s="258"/>
      <c r="OOL177" s="258"/>
      <c r="OOM177" s="258"/>
      <c r="OON177" s="258"/>
      <c r="OOO177" s="258"/>
      <c r="OOP177" s="258"/>
      <c r="OOQ177" s="258"/>
      <c r="OOR177" s="258"/>
      <c r="OOS177" s="258"/>
      <c r="OOT177" s="258"/>
      <c r="OOU177" s="258"/>
      <c r="OOV177" s="258"/>
      <c r="OOW177" s="258"/>
      <c r="OOX177" s="258"/>
      <c r="OOY177" s="258"/>
      <c r="OOZ177" s="258"/>
      <c r="OPA177" s="258"/>
      <c r="OPB177" s="258"/>
      <c r="OPC177" s="258"/>
      <c r="OPD177" s="258"/>
      <c r="OPE177" s="258"/>
      <c r="OPF177" s="258"/>
      <c r="OPG177" s="258"/>
      <c r="OPH177" s="258"/>
      <c r="OPI177" s="258"/>
      <c r="OPJ177" s="258"/>
      <c r="OPK177" s="258"/>
      <c r="OPL177" s="258"/>
      <c r="OPM177" s="258"/>
      <c r="OPN177" s="258"/>
      <c r="OPO177" s="258"/>
      <c r="OPP177" s="258"/>
      <c r="OPQ177" s="258"/>
      <c r="OPR177" s="258"/>
      <c r="OPS177" s="258"/>
      <c r="OPT177" s="258"/>
      <c r="OPU177" s="258"/>
      <c r="OPV177" s="258"/>
      <c r="OPW177" s="258"/>
      <c r="OPX177" s="258"/>
      <c r="OPY177" s="258"/>
      <c r="OPZ177" s="258"/>
      <c r="OQA177" s="258"/>
      <c r="OQB177" s="258"/>
      <c r="OQC177" s="258"/>
      <c r="OQD177" s="258"/>
      <c r="OQE177" s="258"/>
      <c r="OQF177" s="258"/>
      <c r="OQG177" s="258"/>
      <c r="OQH177" s="258"/>
      <c r="OQI177" s="258"/>
      <c r="OQJ177" s="258"/>
      <c r="OQK177" s="258"/>
      <c r="OQL177" s="258"/>
      <c r="OQM177" s="258"/>
      <c r="OQN177" s="258"/>
      <c r="OQO177" s="258"/>
      <c r="OQP177" s="258"/>
      <c r="OQQ177" s="258"/>
      <c r="OQR177" s="258"/>
      <c r="OQS177" s="258"/>
      <c r="OQT177" s="258"/>
      <c r="OQU177" s="258"/>
      <c r="OQV177" s="258"/>
      <c r="OQW177" s="258"/>
      <c r="OQX177" s="258"/>
      <c r="OQY177" s="258"/>
      <c r="OQZ177" s="258"/>
      <c r="ORA177" s="258"/>
      <c r="ORB177" s="258"/>
      <c r="ORC177" s="258"/>
      <c r="ORD177" s="258"/>
      <c r="ORE177" s="258"/>
      <c r="ORF177" s="258"/>
      <c r="ORG177" s="258"/>
      <c r="ORH177" s="258"/>
      <c r="ORI177" s="258"/>
      <c r="ORJ177" s="258"/>
      <c r="ORK177" s="258"/>
      <c r="ORL177" s="258"/>
      <c r="ORM177" s="258"/>
      <c r="ORN177" s="258"/>
      <c r="ORO177" s="258"/>
      <c r="ORP177" s="258"/>
      <c r="ORQ177" s="258"/>
      <c r="ORR177" s="258"/>
      <c r="ORS177" s="258"/>
      <c r="ORT177" s="258"/>
      <c r="ORU177" s="258"/>
      <c r="ORV177" s="258"/>
      <c r="ORW177" s="258"/>
      <c r="ORX177" s="258"/>
      <c r="ORY177" s="258"/>
      <c r="ORZ177" s="258"/>
      <c r="OSA177" s="258"/>
      <c r="OSB177" s="258"/>
      <c r="OSC177" s="258"/>
      <c r="OSD177" s="258"/>
      <c r="OSE177" s="258"/>
      <c r="OSF177" s="258"/>
      <c r="OSG177" s="258"/>
      <c r="OSH177" s="258"/>
      <c r="OSI177" s="258"/>
      <c r="OSJ177" s="258"/>
      <c r="OSK177" s="258"/>
      <c r="OSL177" s="258"/>
      <c r="OSM177" s="258"/>
      <c r="OSN177" s="258"/>
      <c r="OSO177" s="258"/>
      <c r="OSP177" s="258"/>
      <c r="OSQ177" s="258"/>
      <c r="OSR177" s="258"/>
      <c r="OSS177" s="258"/>
      <c r="OST177" s="258"/>
      <c r="OSU177" s="258"/>
      <c r="OSV177" s="258"/>
      <c r="OSW177" s="258"/>
      <c r="OSX177" s="258"/>
      <c r="OSY177" s="258"/>
      <c r="OSZ177" s="258"/>
      <c r="OTA177" s="258"/>
      <c r="OTB177" s="258"/>
      <c r="OTC177" s="258"/>
      <c r="OTD177" s="258"/>
      <c r="OTE177" s="258"/>
      <c r="OTF177" s="258"/>
      <c r="OTG177" s="258"/>
      <c r="OTH177" s="258"/>
      <c r="OTI177" s="258"/>
      <c r="OTJ177" s="258"/>
      <c r="OTK177" s="258"/>
      <c r="OTL177" s="258"/>
      <c r="OTM177" s="258"/>
      <c r="OTN177" s="258"/>
      <c r="OTO177" s="258"/>
      <c r="OTP177" s="258"/>
      <c r="OTQ177" s="258"/>
      <c r="OTR177" s="258"/>
      <c r="OTS177" s="258"/>
      <c r="OTT177" s="258"/>
      <c r="OTU177" s="258"/>
      <c r="OTV177" s="258"/>
      <c r="OTW177" s="258"/>
      <c r="OTX177" s="258"/>
      <c r="OTY177" s="258"/>
      <c r="OTZ177" s="258"/>
      <c r="OUA177" s="258"/>
      <c r="OUB177" s="258"/>
      <c r="OUC177" s="258"/>
      <c r="OUD177" s="258"/>
      <c r="OUE177" s="258"/>
      <c r="OUF177" s="258"/>
      <c r="OUG177" s="258"/>
      <c r="OUH177" s="258"/>
      <c r="OUI177" s="258"/>
      <c r="OUJ177" s="258"/>
      <c r="OUK177" s="258"/>
      <c r="OUL177" s="258"/>
      <c r="OUM177" s="258"/>
      <c r="OUN177" s="258"/>
      <c r="OUO177" s="258"/>
      <c r="OUP177" s="258"/>
      <c r="OUQ177" s="258"/>
      <c r="OUR177" s="258"/>
      <c r="OUS177" s="258"/>
      <c r="OUT177" s="258"/>
      <c r="OUU177" s="258"/>
      <c r="OUV177" s="258"/>
      <c r="OUW177" s="258"/>
      <c r="OUX177" s="258"/>
      <c r="OUY177" s="258"/>
      <c r="OUZ177" s="258"/>
      <c r="OVA177" s="258"/>
      <c r="OVB177" s="258"/>
      <c r="OVC177" s="258"/>
      <c r="OVD177" s="258"/>
      <c r="OVE177" s="258"/>
      <c r="OVF177" s="258"/>
      <c r="OVG177" s="258"/>
      <c r="OVH177" s="258"/>
      <c r="OVI177" s="258"/>
      <c r="OVJ177" s="258"/>
      <c r="OVK177" s="258"/>
      <c r="OVL177" s="258"/>
      <c r="OVM177" s="258"/>
      <c r="OVN177" s="258"/>
      <c r="OVO177" s="258"/>
      <c r="OVP177" s="258"/>
      <c r="OVQ177" s="258"/>
      <c r="OVR177" s="258"/>
      <c r="OVS177" s="258"/>
      <c r="OVT177" s="258"/>
      <c r="OVU177" s="258"/>
      <c r="OVV177" s="258"/>
      <c r="OVW177" s="258"/>
      <c r="OVX177" s="258"/>
      <c r="OVY177" s="258"/>
      <c r="OVZ177" s="258"/>
      <c r="OWA177" s="258"/>
      <c r="OWB177" s="258"/>
      <c r="OWC177" s="258"/>
      <c r="OWD177" s="258"/>
      <c r="OWE177" s="258"/>
      <c r="OWF177" s="258"/>
      <c r="OWG177" s="258"/>
      <c r="OWH177" s="258"/>
      <c r="OWI177" s="258"/>
      <c r="OWJ177" s="258"/>
      <c r="OWK177" s="258"/>
      <c r="OWL177" s="258"/>
      <c r="OWM177" s="258"/>
      <c r="OWN177" s="258"/>
      <c r="OWO177" s="258"/>
      <c r="OWP177" s="258"/>
      <c r="OWQ177" s="258"/>
      <c r="OWR177" s="258"/>
      <c r="OWS177" s="258"/>
      <c r="OWT177" s="258"/>
      <c r="OWU177" s="258"/>
      <c r="OWV177" s="258"/>
      <c r="OWW177" s="258"/>
      <c r="OWX177" s="258"/>
      <c r="OWY177" s="258"/>
      <c r="OWZ177" s="258"/>
      <c r="OXA177" s="258"/>
      <c r="OXB177" s="258"/>
      <c r="OXC177" s="258"/>
      <c r="OXD177" s="258"/>
      <c r="OXE177" s="258"/>
      <c r="OXF177" s="258"/>
      <c r="OXG177" s="258"/>
      <c r="OXH177" s="258"/>
      <c r="OXI177" s="258"/>
      <c r="OXJ177" s="258"/>
      <c r="OXK177" s="258"/>
      <c r="OXL177" s="258"/>
      <c r="OXM177" s="258"/>
      <c r="OXN177" s="258"/>
      <c r="OXO177" s="258"/>
      <c r="OXP177" s="258"/>
      <c r="OXQ177" s="258"/>
      <c r="OXR177" s="258"/>
      <c r="OXS177" s="258"/>
      <c r="OXT177" s="258"/>
      <c r="OXU177" s="258"/>
      <c r="OXV177" s="258"/>
      <c r="OXW177" s="258"/>
      <c r="OXX177" s="258"/>
      <c r="OXY177" s="258"/>
      <c r="OXZ177" s="258"/>
      <c r="OYA177" s="258"/>
      <c r="OYB177" s="258"/>
      <c r="OYC177" s="258"/>
      <c r="OYD177" s="258"/>
      <c r="OYE177" s="258"/>
      <c r="OYF177" s="258"/>
      <c r="OYG177" s="258"/>
      <c r="OYH177" s="258"/>
      <c r="OYI177" s="258"/>
      <c r="OYJ177" s="258"/>
      <c r="OYK177" s="258"/>
      <c r="OYL177" s="258"/>
      <c r="OYM177" s="258"/>
      <c r="OYN177" s="258"/>
      <c r="OYO177" s="258"/>
      <c r="OYP177" s="258"/>
      <c r="OYQ177" s="258"/>
      <c r="OYR177" s="258"/>
      <c r="OYS177" s="258"/>
      <c r="OYT177" s="258"/>
      <c r="OYU177" s="258"/>
      <c r="OYV177" s="258"/>
      <c r="OYW177" s="258"/>
      <c r="OYX177" s="258"/>
      <c r="OYY177" s="258"/>
      <c r="OYZ177" s="258"/>
      <c r="OZA177" s="258"/>
      <c r="OZB177" s="258"/>
      <c r="OZC177" s="258"/>
      <c r="OZD177" s="258"/>
      <c r="OZE177" s="258"/>
      <c r="OZF177" s="258"/>
      <c r="OZG177" s="258"/>
      <c r="OZH177" s="258"/>
      <c r="OZI177" s="258"/>
      <c r="OZJ177" s="258"/>
      <c r="OZK177" s="258"/>
      <c r="OZL177" s="258"/>
      <c r="OZM177" s="258"/>
      <c r="OZN177" s="258"/>
      <c r="OZO177" s="258"/>
      <c r="OZP177" s="258"/>
      <c r="OZQ177" s="258"/>
      <c r="OZR177" s="258"/>
      <c r="OZS177" s="258"/>
      <c r="OZT177" s="258"/>
      <c r="OZU177" s="258"/>
      <c r="OZV177" s="258"/>
      <c r="OZW177" s="258"/>
      <c r="OZX177" s="258"/>
      <c r="OZY177" s="258"/>
      <c r="OZZ177" s="258"/>
      <c r="PAA177" s="258"/>
      <c r="PAB177" s="258"/>
      <c r="PAC177" s="258"/>
      <c r="PAD177" s="258"/>
      <c r="PAE177" s="258"/>
      <c r="PAF177" s="258"/>
      <c r="PAG177" s="258"/>
      <c r="PAH177" s="258"/>
      <c r="PAI177" s="258"/>
      <c r="PAJ177" s="258"/>
      <c r="PAK177" s="258"/>
      <c r="PAL177" s="258"/>
      <c r="PAM177" s="258"/>
      <c r="PAN177" s="258"/>
      <c r="PAO177" s="258"/>
      <c r="PAP177" s="258"/>
      <c r="PAQ177" s="258"/>
      <c r="PAR177" s="258"/>
      <c r="PAS177" s="258"/>
      <c r="PAT177" s="258"/>
      <c r="PAU177" s="258"/>
      <c r="PAV177" s="258"/>
      <c r="PAW177" s="258"/>
      <c r="PAX177" s="258"/>
      <c r="PAY177" s="258"/>
      <c r="PAZ177" s="258"/>
      <c r="PBA177" s="258"/>
      <c r="PBB177" s="258"/>
      <c r="PBC177" s="258"/>
      <c r="PBD177" s="258"/>
      <c r="PBE177" s="258"/>
      <c r="PBF177" s="258"/>
      <c r="PBG177" s="258"/>
      <c r="PBH177" s="258"/>
      <c r="PBI177" s="258"/>
      <c r="PBJ177" s="258"/>
      <c r="PBK177" s="258"/>
      <c r="PBL177" s="258"/>
      <c r="PBM177" s="258"/>
      <c r="PBN177" s="258"/>
      <c r="PBO177" s="258"/>
      <c r="PBP177" s="258"/>
      <c r="PBQ177" s="258"/>
      <c r="PBR177" s="258"/>
      <c r="PBS177" s="258"/>
      <c r="PBT177" s="258"/>
      <c r="PBU177" s="258"/>
      <c r="PBV177" s="258"/>
      <c r="PBW177" s="258"/>
      <c r="PBX177" s="258"/>
      <c r="PBY177" s="258"/>
      <c r="PBZ177" s="258"/>
      <c r="PCA177" s="258"/>
      <c r="PCB177" s="258"/>
      <c r="PCC177" s="258"/>
      <c r="PCD177" s="258"/>
      <c r="PCE177" s="258"/>
      <c r="PCF177" s="258"/>
      <c r="PCG177" s="258"/>
      <c r="PCH177" s="258"/>
      <c r="PCI177" s="258"/>
      <c r="PCJ177" s="258"/>
      <c r="PCK177" s="258"/>
      <c r="PCL177" s="258"/>
      <c r="PCM177" s="258"/>
      <c r="PCN177" s="258"/>
      <c r="PCO177" s="258"/>
      <c r="PCP177" s="258"/>
      <c r="PCQ177" s="258"/>
      <c r="PCR177" s="258"/>
      <c r="PCS177" s="258"/>
      <c r="PCT177" s="258"/>
      <c r="PCU177" s="258"/>
      <c r="PCV177" s="258"/>
      <c r="PCW177" s="258"/>
      <c r="PCX177" s="258"/>
      <c r="PCY177" s="258"/>
      <c r="PCZ177" s="258"/>
      <c r="PDA177" s="258"/>
      <c r="PDB177" s="258"/>
      <c r="PDC177" s="258"/>
      <c r="PDD177" s="258"/>
      <c r="PDE177" s="258"/>
      <c r="PDF177" s="258"/>
      <c r="PDG177" s="258"/>
      <c r="PDH177" s="258"/>
      <c r="PDI177" s="258"/>
      <c r="PDJ177" s="258"/>
      <c r="PDK177" s="258"/>
      <c r="PDL177" s="258"/>
      <c r="PDM177" s="258"/>
      <c r="PDN177" s="258"/>
      <c r="PDO177" s="258"/>
      <c r="PDP177" s="258"/>
      <c r="PDQ177" s="258"/>
      <c r="PDR177" s="258"/>
      <c r="PDS177" s="258"/>
      <c r="PDT177" s="258"/>
      <c r="PDU177" s="258"/>
      <c r="PDV177" s="258"/>
      <c r="PDW177" s="258"/>
      <c r="PDX177" s="258"/>
      <c r="PDY177" s="258"/>
      <c r="PDZ177" s="258"/>
      <c r="PEA177" s="258"/>
      <c r="PEB177" s="258"/>
      <c r="PEC177" s="258"/>
      <c r="PED177" s="258"/>
      <c r="PEE177" s="258"/>
      <c r="PEF177" s="258"/>
      <c r="PEG177" s="258"/>
      <c r="PEH177" s="258"/>
      <c r="PEI177" s="258"/>
      <c r="PEJ177" s="258"/>
      <c r="PEK177" s="258"/>
      <c r="PEL177" s="258"/>
      <c r="PEM177" s="258"/>
      <c r="PEN177" s="258"/>
      <c r="PEO177" s="258"/>
      <c r="PEP177" s="258"/>
      <c r="PEQ177" s="258"/>
      <c r="PER177" s="258"/>
      <c r="PES177" s="258"/>
      <c r="PET177" s="258"/>
      <c r="PEU177" s="258"/>
      <c r="PEV177" s="258"/>
      <c r="PEW177" s="258"/>
      <c r="PEX177" s="258"/>
      <c r="PEY177" s="258"/>
      <c r="PEZ177" s="258"/>
      <c r="PFA177" s="258"/>
      <c r="PFB177" s="258"/>
      <c r="PFC177" s="258"/>
      <c r="PFD177" s="258"/>
      <c r="PFE177" s="258"/>
      <c r="PFF177" s="258"/>
      <c r="PFG177" s="258"/>
      <c r="PFH177" s="258"/>
      <c r="PFI177" s="258"/>
      <c r="PFJ177" s="258"/>
      <c r="PFK177" s="258"/>
      <c r="PFL177" s="258"/>
      <c r="PFM177" s="258"/>
      <c r="PFN177" s="258"/>
      <c r="PFO177" s="258"/>
      <c r="PFP177" s="258"/>
      <c r="PFQ177" s="258"/>
      <c r="PFR177" s="258"/>
      <c r="PFS177" s="258"/>
      <c r="PFT177" s="258"/>
      <c r="PFU177" s="258"/>
      <c r="PFV177" s="258"/>
      <c r="PFW177" s="258"/>
      <c r="PFX177" s="258"/>
      <c r="PFY177" s="258"/>
      <c r="PFZ177" s="258"/>
      <c r="PGA177" s="258"/>
      <c r="PGB177" s="258"/>
      <c r="PGC177" s="258"/>
      <c r="PGD177" s="258"/>
      <c r="PGE177" s="258"/>
      <c r="PGF177" s="258"/>
      <c r="PGG177" s="258"/>
      <c r="PGH177" s="258"/>
      <c r="PGI177" s="258"/>
      <c r="PGJ177" s="258"/>
      <c r="PGK177" s="258"/>
      <c r="PGL177" s="258"/>
      <c r="PGM177" s="258"/>
      <c r="PGN177" s="258"/>
      <c r="PGO177" s="258"/>
      <c r="PGP177" s="258"/>
      <c r="PGQ177" s="258"/>
      <c r="PGR177" s="258"/>
      <c r="PGS177" s="258"/>
      <c r="PGT177" s="258"/>
      <c r="PGU177" s="258"/>
      <c r="PGV177" s="258"/>
      <c r="PGW177" s="258"/>
      <c r="PGX177" s="258"/>
      <c r="PGY177" s="258"/>
      <c r="PGZ177" s="258"/>
      <c r="PHA177" s="258"/>
      <c r="PHB177" s="258"/>
      <c r="PHC177" s="258"/>
      <c r="PHD177" s="258"/>
      <c r="PHE177" s="258"/>
      <c r="PHF177" s="258"/>
      <c r="PHG177" s="258"/>
      <c r="PHH177" s="258"/>
      <c r="PHI177" s="258"/>
      <c r="PHJ177" s="258"/>
      <c r="PHK177" s="258"/>
      <c r="PHL177" s="258"/>
      <c r="PHM177" s="258"/>
      <c r="PHN177" s="258"/>
      <c r="PHO177" s="258"/>
      <c r="PHP177" s="258"/>
      <c r="PHQ177" s="258"/>
      <c r="PHR177" s="258"/>
      <c r="PHS177" s="258"/>
      <c r="PHT177" s="258"/>
      <c r="PHU177" s="258"/>
      <c r="PHV177" s="258"/>
      <c r="PHW177" s="258"/>
      <c r="PHX177" s="258"/>
      <c r="PHY177" s="258"/>
      <c r="PHZ177" s="258"/>
      <c r="PIA177" s="258"/>
      <c r="PIB177" s="258"/>
      <c r="PIC177" s="258"/>
      <c r="PID177" s="258"/>
      <c r="PIE177" s="258"/>
      <c r="PIF177" s="258"/>
      <c r="PIG177" s="258"/>
      <c r="PIH177" s="258"/>
      <c r="PII177" s="258"/>
      <c r="PIJ177" s="258"/>
      <c r="PIK177" s="258"/>
      <c r="PIL177" s="258"/>
      <c r="PIM177" s="258"/>
      <c r="PIN177" s="258"/>
      <c r="PIO177" s="258"/>
      <c r="PIP177" s="258"/>
      <c r="PIQ177" s="258"/>
      <c r="PIR177" s="258"/>
      <c r="PIS177" s="258"/>
      <c r="PIT177" s="258"/>
      <c r="PIU177" s="258"/>
      <c r="PIV177" s="258"/>
      <c r="PIW177" s="258"/>
      <c r="PIX177" s="258"/>
      <c r="PIY177" s="258"/>
      <c r="PIZ177" s="258"/>
      <c r="PJA177" s="258"/>
      <c r="PJB177" s="258"/>
      <c r="PJC177" s="258"/>
      <c r="PJD177" s="258"/>
      <c r="PJE177" s="258"/>
      <c r="PJF177" s="258"/>
      <c r="PJG177" s="258"/>
      <c r="PJH177" s="258"/>
      <c r="PJI177" s="258"/>
      <c r="PJJ177" s="258"/>
      <c r="PJK177" s="258"/>
      <c r="PJL177" s="258"/>
      <c r="PJM177" s="258"/>
      <c r="PJN177" s="258"/>
      <c r="PJO177" s="258"/>
      <c r="PJP177" s="258"/>
      <c r="PJQ177" s="258"/>
      <c r="PJR177" s="258"/>
      <c r="PJS177" s="258"/>
      <c r="PJT177" s="258"/>
      <c r="PJU177" s="258"/>
      <c r="PJV177" s="258"/>
      <c r="PJW177" s="258"/>
      <c r="PJX177" s="258"/>
      <c r="PJY177" s="258"/>
      <c r="PJZ177" s="258"/>
      <c r="PKA177" s="258"/>
      <c r="PKB177" s="258"/>
      <c r="PKC177" s="258"/>
      <c r="PKD177" s="258"/>
      <c r="PKE177" s="258"/>
      <c r="PKF177" s="258"/>
      <c r="PKG177" s="258"/>
      <c r="PKH177" s="258"/>
      <c r="PKI177" s="258"/>
      <c r="PKJ177" s="258"/>
      <c r="PKK177" s="258"/>
      <c r="PKL177" s="258"/>
      <c r="PKM177" s="258"/>
      <c r="PKN177" s="258"/>
      <c r="PKO177" s="258"/>
      <c r="PKP177" s="258"/>
      <c r="PKQ177" s="258"/>
      <c r="PKR177" s="258"/>
      <c r="PKS177" s="258"/>
      <c r="PKT177" s="258"/>
      <c r="PKU177" s="258"/>
      <c r="PKV177" s="258"/>
      <c r="PKW177" s="258"/>
      <c r="PKX177" s="258"/>
      <c r="PKY177" s="258"/>
      <c r="PKZ177" s="258"/>
      <c r="PLA177" s="258"/>
      <c r="PLB177" s="258"/>
      <c r="PLC177" s="258"/>
      <c r="PLD177" s="258"/>
      <c r="PLE177" s="258"/>
      <c r="PLF177" s="258"/>
      <c r="PLG177" s="258"/>
      <c r="PLH177" s="258"/>
      <c r="PLI177" s="258"/>
      <c r="PLJ177" s="258"/>
      <c r="PLK177" s="258"/>
      <c r="PLL177" s="258"/>
      <c r="PLM177" s="258"/>
      <c r="PLN177" s="258"/>
      <c r="PLO177" s="258"/>
      <c r="PLP177" s="258"/>
      <c r="PLQ177" s="258"/>
      <c r="PLR177" s="258"/>
      <c r="PLS177" s="258"/>
      <c r="PLT177" s="258"/>
      <c r="PLU177" s="258"/>
      <c r="PLV177" s="258"/>
      <c r="PLW177" s="258"/>
      <c r="PLX177" s="258"/>
      <c r="PLY177" s="258"/>
      <c r="PLZ177" s="258"/>
      <c r="PMA177" s="258"/>
      <c r="PMB177" s="258"/>
      <c r="PMC177" s="258"/>
      <c r="PMD177" s="258"/>
      <c r="PME177" s="258"/>
      <c r="PMF177" s="258"/>
      <c r="PMG177" s="258"/>
      <c r="PMH177" s="258"/>
      <c r="PMI177" s="258"/>
      <c r="PMJ177" s="258"/>
      <c r="PMK177" s="258"/>
      <c r="PML177" s="258"/>
      <c r="PMM177" s="258"/>
      <c r="PMN177" s="258"/>
      <c r="PMO177" s="258"/>
      <c r="PMP177" s="258"/>
      <c r="PMQ177" s="258"/>
      <c r="PMR177" s="258"/>
      <c r="PMS177" s="258"/>
      <c r="PMT177" s="258"/>
      <c r="PMU177" s="258"/>
      <c r="PMV177" s="258"/>
      <c r="PMW177" s="258"/>
      <c r="PMX177" s="258"/>
      <c r="PMY177" s="258"/>
      <c r="PMZ177" s="258"/>
      <c r="PNA177" s="258"/>
      <c r="PNB177" s="258"/>
      <c r="PNC177" s="258"/>
      <c r="PND177" s="258"/>
      <c r="PNE177" s="258"/>
      <c r="PNF177" s="258"/>
      <c r="PNG177" s="258"/>
      <c r="PNH177" s="258"/>
      <c r="PNI177" s="258"/>
      <c r="PNJ177" s="258"/>
      <c r="PNK177" s="258"/>
      <c r="PNL177" s="258"/>
      <c r="PNM177" s="258"/>
      <c r="PNN177" s="258"/>
      <c r="PNO177" s="258"/>
      <c r="PNP177" s="258"/>
      <c r="PNQ177" s="258"/>
      <c r="PNR177" s="258"/>
      <c r="PNS177" s="258"/>
      <c r="PNT177" s="258"/>
      <c r="PNU177" s="258"/>
      <c r="PNV177" s="258"/>
      <c r="PNW177" s="258"/>
      <c r="PNX177" s="258"/>
      <c r="PNY177" s="258"/>
      <c r="PNZ177" s="258"/>
      <c r="POA177" s="258"/>
      <c r="POB177" s="258"/>
      <c r="POC177" s="258"/>
      <c r="POD177" s="258"/>
      <c r="POE177" s="258"/>
      <c r="POF177" s="258"/>
      <c r="POG177" s="258"/>
      <c r="POH177" s="258"/>
      <c r="POI177" s="258"/>
      <c r="POJ177" s="258"/>
      <c r="POK177" s="258"/>
      <c r="POL177" s="258"/>
      <c r="POM177" s="258"/>
      <c r="PON177" s="258"/>
      <c r="POO177" s="258"/>
      <c r="POP177" s="258"/>
      <c r="POQ177" s="258"/>
      <c r="POR177" s="258"/>
      <c r="POS177" s="258"/>
      <c r="POT177" s="258"/>
      <c r="POU177" s="258"/>
      <c r="POV177" s="258"/>
      <c r="POW177" s="258"/>
      <c r="POX177" s="258"/>
      <c r="POY177" s="258"/>
      <c r="POZ177" s="258"/>
      <c r="PPA177" s="258"/>
      <c r="PPB177" s="258"/>
      <c r="PPC177" s="258"/>
      <c r="PPD177" s="258"/>
      <c r="PPE177" s="258"/>
      <c r="PPF177" s="258"/>
      <c r="PPG177" s="258"/>
      <c r="PPH177" s="258"/>
      <c r="PPI177" s="258"/>
      <c r="PPJ177" s="258"/>
      <c r="PPK177" s="258"/>
      <c r="PPL177" s="258"/>
      <c r="PPM177" s="258"/>
      <c r="PPN177" s="258"/>
      <c r="PPO177" s="258"/>
      <c r="PPP177" s="258"/>
      <c r="PPQ177" s="258"/>
      <c r="PPR177" s="258"/>
      <c r="PPS177" s="258"/>
      <c r="PPT177" s="258"/>
      <c r="PPU177" s="258"/>
      <c r="PPV177" s="258"/>
      <c r="PPW177" s="258"/>
      <c r="PPX177" s="258"/>
      <c r="PPY177" s="258"/>
      <c r="PPZ177" s="258"/>
      <c r="PQA177" s="258"/>
      <c r="PQB177" s="258"/>
      <c r="PQC177" s="258"/>
      <c r="PQD177" s="258"/>
      <c r="PQE177" s="258"/>
      <c r="PQF177" s="258"/>
      <c r="PQG177" s="258"/>
      <c r="PQH177" s="258"/>
      <c r="PQI177" s="258"/>
      <c r="PQJ177" s="258"/>
      <c r="PQK177" s="258"/>
      <c r="PQL177" s="258"/>
      <c r="PQM177" s="258"/>
      <c r="PQN177" s="258"/>
      <c r="PQO177" s="258"/>
      <c r="PQP177" s="258"/>
      <c r="PQQ177" s="258"/>
      <c r="PQR177" s="258"/>
      <c r="PQS177" s="258"/>
      <c r="PQT177" s="258"/>
      <c r="PQU177" s="258"/>
      <c r="PQV177" s="258"/>
      <c r="PQW177" s="258"/>
      <c r="PQX177" s="258"/>
      <c r="PQY177" s="258"/>
      <c r="PQZ177" s="258"/>
      <c r="PRA177" s="258"/>
      <c r="PRB177" s="258"/>
      <c r="PRC177" s="258"/>
      <c r="PRD177" s="258"/>
      <c r="PRE177" s="258"/>
      <c r="PRF177" s="258"/>
      <c r="PRG177" s="258"/>
      <c r="PRH177" s="258"/>
      <c r="PRI177" s="258"/>
      <c r="PRJ177" s="258"/>
      <c r="PRK177" s="258"/>
      <c r="PRL177" s="258"/>
      <c r="PRM177" s="258"/>
      <c r="PRN177" s="258"/>
      <c r="PRO177" s="258"/>
      <c r="PRP177" s="258"/>
      <c r="PRQ177" s="258"/>
      <c r="PRR177" s="258"/>
      <c r="PRS177" s="258"/>
      <c r="PRT177" s="258"/>
      <c r="PRU177" s="258"/>
      <c r="PRV177" s="258"/>
      <c r="PRW177" s="258"/>
      <c r="PRX177" s="258"/>
      <c r="PRY177" s="258"/>
      <c r="PRZ177" s="258"/>
      <c r="PSA177" s="258"/>
      <c r="PSB177" s="258"/>
      <c r="PSC177" s="258"/>
      <c r="PSD177" s="258"/>
      <c r="PSE177" s="258"/>
      <c r="PSF177" s="258"/>
      <c r="PSG177" s="258"/>
      <c r="PSH177" s="258"/>
      <c r="PSI177" s="258"/>
      <c r="PSJ177" s="258"/>
      <c r="PSK177" s="258"/>
      <c r="PSL177" s="258"/>
      <c r="PSM177" s="258"/>
      <c r="PSN177" s="258"/>
      <c r="PSO177" s="258"/>
      <c r="PSP177" s="258"/>
      <c r="PSQ177" s="258"/>
      <c r="PSR177" s="258"/>
      <c r="PSS177" s="258"/>
      <c r="PST177" s="258"/>
      <c r="PSU177" s="258"/>
      <c r="PSV177" s="258"/>
      <c r="PSW177" s="258"/>
      <c r="PSX177" s="258"/>
      <c r="PSY177" s="258"/>
      <c r="PSZ177" s="258"/>
      <c r="PTA177" s="258"/>
      <c r="PTB177" s="258"/>
      <c r="PTC177" s="258"/>
      <c r="PTD177" s="258"/>
      <c r="PTE177" s="258"/>
      <c r="PTF177" s="258"/>
      <c r="PTG177" s="258"/>
      <c r="PTH177" s="258"/>
      <c r="PTI177" s="258"/>
      <c r="PTJ177" s="258"/>
      <c r="PTK177" s="258"/>
      <c r="PTL177" s="258"/>
      <c r="PTM177" s="258"/>
      <c r="PTN177" s="258"/>
      <c r="PTO177" s="258"/>
      <c r="PTP177" s="258"/>
      <c r="PTQ177" s="258"/>
      <c r="PTR177" s="258"/>
      <c r="PTS177" s="258"/>
      <c r="PTT177" s="258"/>
      <c r="PTU177" s="258"/>
      <c r="PTV177" s="258"/>
      <c r="PTW177" s="258"/>
      <c r="PTX177" s="258"/>
      <c r="PTY177" s="258"/>
      <c r="PTZ177" s="258"/>
      <c r="PUA177" s="258"/>
      <c r="PUB177" s="258"/>
      <c r="PUC177" s="258"/>
      <c r="PUD177" s="258"/>
      <c r="PUE177" s="258"/>
      <c r="PUF177" s="258"/>
      <c r="PUG177" s="258"/>
      <c r="PUH177" s="258"/>
      <c r="PUI177" s="258"/>
      <c r="PUJ177" s="258"/>
      <c r="PUK177" s="258"/>
      <c r="PUL177" s="258"/>
      <c r="PUM177" s="258"/>
      <c r="PUN177" s="258"/>
      <c r="PUO177" s="258"/>
      <c r="PUP177" s="258"/>
      <c r="PUQ177" s="258"/>
      <c r="PUR177" s="258"/>
      <c r="PUS177" s="258"/>
      <c r="PUT177" s="258"/>
      <c r="PUU177" s="258"/>
      <c r="PUV177" s="258"/>
      <c r="PUW177" s="258"/>
      <c r="PUX177" s="258"/>
      <c r="PUY177" s="258"/>
      <c r="PUZ177" s="258"/>
      <c r="PVA177" s="258"/>
      <c r="PVB177" s="258"/>
      <c r="PVC177" s="258"/>
      <c r="PVD177" s="258"/>
      <c r="PVE177" s="258"/>
      <c r="PVF177" s="258"/>
      <c r="PVG177" s="258"/>
      <c r="PVH177" s="258"/>
      <c r="PVI177" s="258"/>
      <c r="PVJ177" s="258"/>
      <c r="PVK177" s="258"/>
      <c r="PVL177" s="258"/>
      <c r="PVM177" s="258"/>
      <c r="PVN177" s="258"/>
      <c r="PVO177" s="258"/>
      <c r="PVP177" s="258"/>
      <c r="PVQ177" s="258"/>
      <c r="PVR177" s="258"/>
      <c r="PVS177" s="258"/>
      <c r="PVT177" s="258"/>
      <c r="PVU177" s="258"/>
      <c r="PVV177" s="258"/>
      <c r="PVW177" s="258"/>
      <c r="PVX177" s="258"/>
      <c r="PVY177" s="258"/>
      <c r="PVZ177" s="258"/>
      <c r="PWA177" s="258"/>
      <c r="PWB177" s="258"/>
      <c r="PWC177" s="258"/>
      <c r="PWD177" s="258"/>
      <c r="PWE177" s="258"/>
      <c r="PWF177" s="258"/>
      <c r="PWG177" s="258"/>
      <c r="PWH177" s="258"/>
      <c r="PWI177" s="258"/>
      <c r="PWJ177" s="258"/>
      <c r="PWK177" s="258"/>
      <c r="PWL177" s="258"/>
      <c r="PWM177" s="258"/>
      <c r="PWN177" s="258"/>
      <c r="PWO177" s="258"/>
      <c r="PWP177" s="258"/>
      <c r="PWQ177" s="258"/>
      <c r="PWR177" s="258"/>
      <c r="PWS177" s="258"/>
      <c r="PWT177" s="258"/>
      <c r="PWU177" s="258"/>
      <c r="PWV177" s="258"/>
      <c r="PWW177" s="258"/>
      <c r="PWX177" s="258"/>
      <c r="PWY177" s="258"/>
      <c r="PWZ177" s="258"/>
      <c r="PXA177" s="258"/>
      <c r="PXB177" s="258"/>
      <c r="PXC177" s="258"/>
      <c r="PXD177" s="258"/>
      <c r="PXE177" s="258"/>
      <c r="PXF177" s="258"/>
      <c r="PXG177" s="258"/>
      <c r="PXH177" s="258"/>
      <c r="PXI177" s="258"/>
      <c r="PXJ177" s="258"/>
      <c r="PXK177" s="258"/>
      <c r="PXL177" s="258"/>
      <c r="PXM177" s="258"/>
      <c r="PXN177" s="258"/>
      <c r="PXO177" s="258"/>
      <c r="PXP177" s="258"/>
      <c r="PXQ177" s="258"/>
      <c r="PXR177" s="258"/>
      <c r="PXS177" s="258"/>
      <c r="PXT177" s="258"/>
      <c r="PXU177" s="258"/>
      <c r="PXV177" s="258"/>
      <c r="PXW177" s="258"/>
      <c r="PXX177" s="258"/>
      <c r="PXY177" s="258"/>
      <c r="PXZ177" s="258"/>
      <c r="PYA177" s="258"/>
      <c r="PYB177" s="258"/>
      <c r="PYC177" s="258"/>
      <c r="PYD177" s="258"/>
      <c r="PYE177" s="258"/>
      <c r="PYF177" s="258"/>
      <c r="PYG177" s="258"/>
      <c r="PYH177" s="258"/>
      <c r="PYI177" s="258"/>
      <c r="PYJ177" s="258"/>
      <c r="PYK177" s="258"/>
      <c r="PYL177" s="258"/>
      <c r="PYM177" s="258"/>
      <c r="PYN177" s="258"/>
      <c r="PYO177" s="258"/>
      <c r="PYP177" s="258"/>
      <c r="PYQ177" s="258"/>
      <c r="PYR177" s="258"/>
      <c r="PYS177" s="258"/>
      <c r="PYT177" s="258"/>
      <c r="PYU177" s="258"/>
      <c r="PYV177" s="258"/>
      <c r="PYW177" s="258"/>
      <c r="PYX177" s="258"/>
      <c r="PYY177" s="258"/>
      <c r="PYZ177" s="258"/>
      <c r="PZA177" s="258"/>
      <c r="PZB177" s="258"/>
      <c r="PZC177" s="258"/>
      <c r="PZD177" s="258"/>
      <c r="PZE177" s="258"/>
      <c r="PZF177" s="258"/>
      <c r="PZG177" s="258"/>
      <c r="PZH177" s="258"/>
      <c r="PZI177" s="258"/>
      <c r="PZJ177" s="258"/>
      <c r="PZK177" s="258"/>
      <c r="PZL177" s="258"/>
      <c r="PZM177" s="258"/>
      <c r="PZN177" s="258"/>
      <c r="PZO177" s="258"/>
      <c r="PZP177" s="258"/>
      <c r="PZQ177" s="258"/>
      <c r="PZR177" s="258"/>
      <c r="PZS177" s="258"/>
      <c r="PZT177" s="258"/>
      <c r="PZU177" s="258"/>
      <c r="PZV177" s="258"/>
      <c r="PZW177" s="258"/>
      <c r="PZX177" s="258"/>
      <c r="PZY177" s="258"/>
      <c r="PZZ177" s="258"/>
      <c r="QAA177" s="258"/>
      <c r="QAB177" s="258"/>
      <c r="QAC177" s="258"/>
      <c r="QAD177" s="258"/>
      <c r="QAE177" s="258"/>
      <c r="QAF177" s="258"/>
      <c r="QAG177" s="258"/>
      <c r="QAH177" s="258"/>
      <c r="QAI177" s="258"/>
      <c r="QAJ177" s="258"/>
      <c r="QAK177" s="258"/>
      <c r="QAL177" s="258"/>
      <c r="QAM177" s="258"/>
      <c r="QAN177" s="258"/>
      <c r="QAO177" s="258"/>
      <c r="QAP177" s="258"/>
      <c r="QAQ177" s="258"/>
      <c r="QAR177" s="258"/>
      <c r="QAS177" s="258"/>
      <c r="QAT177" s="258"/>
      <c r="QAU177" s="258"/>
      <c r="QAV177" s="258"/>
      <c r="QAW177" s="258"/>
      <c r="QAX177" s="258"/>
      <c r="QAY177" s="258"/>
      <c r="QAZ177" s="258"/>
      <c r="QBA177" s="258"/>
      <c r="QBB177" s="258"/>
      <c r="QBC177" s="258"/>
      <c r="QBD177" s="258"/>
      <c r="QBE177" s="258"/>
      <c r="QBF177" s="258"/>
      <c r="QBG177" s="258"/>
      <c r="QBH177" s="258"/>
      <c r="QBI177" s="258"/>
      <c r="QBJ177" s="258"/>
      <c r="QBK177" s="258"/>
      <c r="QBL177" s="258"/>
      <c r="QBM177" s="258"/>
      <c r="QBN177" s="258"/>
      <c r="QBO177" s="258"/>
      <c r="QBP177" s="258"/>
      <c r="QBQ177" s="258"/>
      <c r="QBR177" s="258"/>
      <c r="QBS177" s="258"/>
      <c r="QBT177" s="258"/>
      <c r="QBU177" s="258"/>
      <c r="QBV177" s="258"/>
      <c r="QBW177" s="258"/>
      <c r="QBX177" s="258"/>
      <c r="QBY177" s="258"/>
      <c r="QBZ177" s="258"/>
      <c r="QCA177" s="258"/>
      <c r="QCB177" s="258"/>
      <c r="QCC177" s="258"/>
      <c r="QCD177" s="258"/>
      <c r="QCE177" s="258"/>
      <c r="QCF177" s="258"/>
      <c r="QCG177" s="258"/>
      <c r="QCH177" s="258"/>
      <c r="QCI177" s="258"/>
      <c r="QCJ177" s="258"/>
      <c r="QCK177" s="258"/>
      <c r="QCL177" s="258"/>
      <c r="QCM177" s="258"/>
      <c r="QCN177" s="258"/>
      <c r="QCO177" s="258"/>
      <c r="QCP177" s="258"/>
      <c r="QCQ177" s="258"/>
      <c r="QCR177" s="258"/>
      <c r="QCS177" s="258"/>
      <c r="QCT177" s="258"/>
      <c r="QCU177" s="258"/>
      <c r="QCV177" s="258"/>
      <c r="QCW177" s="258"/>
      <c r="QCX177" s="258"/>
      <c r="QCY177" s="258"/>
      <c r="QCZ177" s="258"/>
      <c r="QDA177" s="258"/>
      <c r="QDB177" s="258"/>
      <c r="QDC177" s="258"/>
      <c r="QDD177" s="258"/>
      <c r="QDE177" s="258"/>
      <c r="QDF177" s="258"/>
      <c r="QDG177" s="258"/>
      <c r="QDH177" s="258"/>
      <c r="QDI177" s="258"/>
      <c r="QDJ177" s="258"/>
      <c r="QDK177" s="258"/>
      <c r="QDL177" s="258"/>
      <c r="QDM177" s="258"/>
      <c r="QDN177" s="258"/>
      <c r="QDO177" s="258"/>
      <c r="QDP177" s="258"/>
      <c r="QDQ177" s="258"/>
      <c r="QDR177" s="258"/>
      <c r="QDS177" s="258"/>
      <c r="QDT177" s="258"/>
      <c r="QDU177" s="258"/>
      <c r="QDV177" s="258"/>
      <c r="QDW177" s="258"/>
      <c r="QDX177" s="258"/>
      <c r="QDY177" s="258"/>
      <c r="QDZ177" s="258"/>
      <c r="QEA177" s="258"/>
      <c r="QEB177" s="258"/>
      <c r="QEC177" s="258"/>
      <c r="QED177" s="258"/>
      <c r="QEE177" s="258"/>
      <c r="QEF177" s="258"/>
      <c r="QEG177" s="258"/>
      <c r="QEH177" s="258"/>
      <c r="QEI177" s="258"/>
      <c r="QEJ177" s="258"/>
      <c r="QEK177" s="258"/>
      <c r="QEL177" s="258"/>
      <c r="QEM177" s="258"/>
      <c r="QEN177" s="258"/>
      <c r="QEO177" s="258"/>
      <c r="QEP177" s="258"/>
      <c r="QEQ177" s="258"/>
      <c r="QER177" s="258"/>
      <c r="QES177" s="258"/>
      <c r="QET177" s="258"/>
      <c r="QEU177" s="258"/>
      <c r="QEV177" s="258"/>
      <c r="QEW177" s="258"/>
      <c r="QEX177" s="258"/>
      <c r="QEY177" s="258"/>
      <c r="QEZ177" s="258"/>
      <c r="QFA177" s="258"/>
      <c r="QFB177" s="258"/>
      <c r="QFC177" s="258"/>
      <c r="QFD177" s="258"/>
      <c r="QFE177" s="258"/>
      <c r="QFF177" s="258"/>
      <c r="QFG177" s="258"/>
      <c r="QFH177" s="258"/>
      <c r="QFI177" s="258"/>
      <c r="QFJ177" s="258"/>
      <c r="QFK177" s="258"/>
      <c r="QFL177" s="258"/>
      <c r="QFM177" s="258"/>
      <c r="QFN177" s="258"/>
      <c r="QFO177" s="258"/>
      <c r="QFP177" s="258"/>
      <c r="QFQ177" s="258"/>
      <c r="QFR177" s="258"/>
      <c r="QFS177" s="258"/>
      <c r="QFT177" s="258"/>
      <c r="QFU177" s="258"/>
      <c r="QFV177" s="258"/>
      <c r="QFW177" s="258"/>
      <c r="QFX177" s="258"/>
      <c r="QFY177" s="258"/>
      <c r="QFZ177" s="258"/>
      <c r="QGA177" s="258"/>
      <c r="QGB177" s="258"/>
      <c r="QGC177" s="258"/>
      <c r="QGD177" s="258"/>
      <c r="QGE177" s="258"/>
      <c r="QGF177" s="258"/>
      <c r="QGG177" s="258"/>
      <c r="QGH177" s="258"/>
      <c r="QGI177" s="258"/>
      <c r="QGJ177" s="258"/>
      <c r="QGK177" s="258"/>
      <c r="QGL177" s="258"/>
      <c r="QGM177" s="258"/>
      <c r="QGN177" s="258"/>
      <c r="QGO177" s="258"/>
      <c r="QGP177" s="258"/>
      <c r="QGQ177" s="258"/>
      <c r="QGR177" s="258"/>
      <c r="QGS177" s="258"/>
      <c r="QGT177" s="258"/>
      <c r="QGU177" s="258"/>
      <c r="QGV177" s="258"/>
      <c r="QGW177" s="258"/>
      <c r="QGX177" s="258"/>
      <c r="QGY177" s="258"/>
      <c r="QGZ177" s="258"/>
      <c r="QHA177" s="258"/>
      <c r="QHB177" s="258"/>
      <c r="QHC177" s="258"/>
      <c r="QHD177" s="258"/>
      <c r="QHE177" s="258"/>
      <c r="QHF177" s="258"/>
      <c r="QHG177" s="258"/>
      <c r="QHH177" s="258"/>
      <c r="QHI177" s="258"/>
      <c r="QHJ177" s="258"/>
      <c r="QHK177" s="258"/>
      <c r="QHL177" s="258"/>
      <c r="QHM177" s="258"/>
      <c r="QHN177" s="258"/>
      <c r="QHO177" s="258"/>
      <c r="QHP177" s="258"/>
      <c r="QHQ177" s="258"/>
      <c r="QHR177" s="258"/>
      <c r="QHS177" s="258"/>
      <c r="QHT177" s="258"/>
      <c r="QHU177" s="258"/>
      <c r="QHV177" s="258"/>
      <c r="QHW177" s="258"/>
      <c r="QHX177" s="258"/>
      <c r="QHY177" s="258"/>
      <c r="QHZ177" s="258"/>
      <c r="QIA177" s="258"/>
      <c r="QIB177" s="258"/>
      <c r="QIC177" s="258"/>
      <c r="QID177" s="258"/>
      <c r="QIE177" s="258"/>
      <c r="QIF177" s="258"/>
      <c r="QIG177" s="258"/>
      <c r="QIH177" s="258"/>
      <c r="QII177" s="258"/>
      <c r="QIJ177" s="258"/>
      <c r="QIK177" s="258"/>
      <c r="QIL177" s="258"/>
      <c r="QIM177" s="258"/>
      <c r="QIN177" s="258"/>
      <c r="QIO177" s="258"/>
      <c r="QIP177" s="258"/>
      <c r="QIQ177" s="258"/>
      <c r="QIR177" s="258"/>
      <c r="QIS177" s="258"/>
      <c r="QIT177" s="258"/>
      <c r="QIU177" s="258"/>
      <c r="QIV177" s="258"/>
      <c r="QIW177" s="258"/>
      <c r="QIX177" s="258"/>
      <c r="QIY177" s="258"/>
      <c r="QIZ177" s="258"/>
      <c r="QJA177" s="258"/>
      <c r="QJB177" s="258"/>
      <c r="QJC177" s="258"/>
      <c r="QJD177" s="258"/>
      <c r="QJE177" s="258"/>
      <c r="QJF177" s="258"/>
      <c r="QJG177" s="258"/>
      <c r="QJH177" s="258"/>
      <c r="QJI177" s="258"/>
      <c r="QJJ177" s="258"/>
      <c r="QJK177" s="258"/>
      <c r="QJL177" s="258"/>
      <c r="QJM177" s="258"/>
      <c r="QJN177" s="258"/>
      <c r="QJO177" s="258"/>
      <c r="QJP177" s="258"/>
      <c r="QJQ177" s="258"/>
      <c r="QJR177" s="258"/>
      <c r="QJS177" s="258"/>
      <c r="QJT177" s="258"/>
      <c r="QJU177" s="258"/>
      <c r="QJV177" s="258"/>
      <c r="QJW177" s="258"/>
      <c r="QJX177" s="258"/>
      <c r="QJY177" s="258"/>
      <c r="QJZ177" s="258"/>
      <c r="QKA177" s="258"/>
      <c r="QKB177" s="258"/>
      <c r="QKC177" s="258"/>
      <c r="QKD177" s="258"/>
      <c r="QKE177" s="258"/>
      <c r="QKF177" s="258"/>
      <c r="QKG177" s="258"/>
      <c r="QKH177" s="258"/>
      <c r="QKI177" s="258"/>
      <c r="QKJ177" s="258"/>
      <c r="QKK177" s="258"/>
      <c r="QKL177" s="258"/>
      <c r="QKM177" s="258"/>
      <c r="QKN177" s="258"/>
      <c r="QKO177" s="258"/>
      <c r="QKP177" s="258"/>
      <c r="QKQ177" s="258"/>
      <c r="QKR177" s="258"/>
      <c r="QKS177" s="258"/>
      <c r="QKT177" s="258"/>
      <c r="QKU177" s="258"/>
      <c r="QKV177" s="258"/>
      <c r="QKW177" s="258"/>
      <c r="QKX177" s="258"/>
      <c r="QKY177" s="258"/>
      <c r="QKZ177" s="258"/>
      <c r="QLA177" s="258"/>
      <c r="QLB177" s="258"/>
      <c r="QLC177" s="258"/>
      <c r="QLD177" s="258"/>
      <c r="QLE177" s="258"/>
      <c r="QLF177" s="258"/>
      <c r="QLG177" s="258"/>
      <c r="QLH177" s="258"/>
      <c r="QLI177" s="258"/>
      <c r="QLJ177" s="258"/>
      <c r="QLK177" s="258"/>
      <c r="QLL177" s="258"/>
      <c r="QLM177" s="258"/>
      <c r="QLN177" s="258"/>
      <c r="QLO177" s="258"/>
      <c r="QLP177" s="258"/>
      <c r="QLQ177" s="258"/>
      <c r="QLR177" s="258"/>
      <c r="QLS177" s="258"/>
      <c r="QLT177" s="258"/>
      <c r="QLU177" s="258"/>
      <c r="QLV177" s="258"/>
      <c r="QLW177" s="258"/>
      <c r="QLX177" s="258"/>
      <c r="QLY177" s="258"/>
      <c r="QLZ177" s="258"/>
      <c r="QMA177" s="258"/>
      <c r="QMB177" s="258"/>
      <c r="QMC177" s="258"/>
      <c r="QMD177" s="258"/>
      <c r="QME177" s="258"/>
      <c r="QMF177" s="258"/>
      <c r="QMG177" s="258"/>
      <c r="QMH177" s="258"/>
      <c r="QMI177" s="258"/>
      <c r="QMJ177" s="258"/>
      <c r="QMK177" s="258"/>
      <c r="QML177" s="258"/>
      <c r="QMM177" s="258"/>
      <c r="QMN177" s="258"/>
      <c r="QMO177" s="258"/>
      <c r="QMP177" s="258"/>
      <c r="QMQ177" s="258"/>
      <c r="QMR177" s="258"/>
      <c r="QMS177" s="258"/>
      <c r="QMT177" s="258"/>
      <c r="QMU177" s="258"/>
      <c r="QMV177" s="258"/>
      <c r="QMW177" s="258"/>
      <c r="QMX177" s="258"/>
      <c r="QMY177" s="258"/>
      <c r="QMZ177" s="258"/>
      <c r="QNA177" s="258"/>
      <c r="QNB177" s="258"/>
      <c r="QNC177" s="258"/>
      <c r="QND177" s="258"/>
      <c r="QNE177" s="258"/>
      <c r="QNF177" s="258"/>
      <c r="QNG177" s="258"/>
      <c r="QNH177" s="258"/>
      <c r="QNI177" s="258"/>
      <c r="QNJ177" s="258"/>
      <c r="QNK177" s="258"/>
      <c r="QNL177" s="258"/>
      <c r="QNM177" s="258"/>
      <c r="QNN177" s="258"/>
      <c r="QNO177" s="258"/>
      <c r="QNP177" s="258"/>
      <c r="QNQ177" s="258"/>
      <c r="QNR177" s="258"/>
      <c r="QNS177" s="258"/>
      <c r="QNT177" s="258"/>
      <c r="QNU177" s="258"/>
      <c r="QNV177" s="258"/>
      <c r="QNW177" s="258"/>
      <c r="QNX177" s="258"/>
      <c r="QNY177" s="258"/>
      <c r="QNZ177" s="258"/>
      <c r="QOA177" s="258"/>
      <c r="QOB177" s="258"/>
      <c r="QOC177" s="258"/>
      <c r="QOD177" s="258"/>
      <c r="QOE177" s="258"/>
      <c r="QOF177" s="258"/>
      <c r="QOG177" s="258"/>
      <c r="QOH177" s="258"/>
      <c r="QOI177" s="258"/>
      <c r="QOJ177" s="258"/>
      <c r="QOK177" s="258"/>
      <c r="QOL177" s="258"/>
      <c r="QOM177" s="258"/>
      <c r="QON177" s="258"/>
      <c r="QOO177" s="258"/>
      <c r="QOP177" s="258"/>
      <c r="QOQ177" s="258"/>
      <c r="QOR177" s="258"/>
      <c r="QOS177" s="258"/>
      <c r="QOT177" s="258"/>
      <c r="QOU177" s="258"/>
      <c r="QOV177" s="258"/>
      <c r="QOW177" s="258"/>
      <c r="QOX177" s="258"/>
      <c r="QOY177" s="258"/>
      <c r="QOZ177" s="258"/>
      <c r="QPA177" s="258"/>
      <c r="QPB177" s="258"/>
      <c r="QPC177" s="258"/>
      <c r="QPD177" s="258"/>
      <c r="QPE177" s="258"/>
      <c r="QPF177" s="258"/>
      <c r="QPG177" s="258"/>
      <c r="QPH177" s="258"/>
      <c r="QPI177" s="258"/>
      <c r="QPJ177" s="258"/>
      <c r="QPK177" s="258"/>
      <c r="QPL177" s="258"/>
      <c r="QPM177" s="258"/>
      <c r="QPN177" s="258"/>
      <c r="QPO177" s="258"/>
      <c r="QPP177" s="258"/>
      <c r="QPQ177" s="258"/>
      <c r="QPR177" s="258"/>
      <c r="QPS177" s="258"/>
      <c r="QPT177" s="258"/>
      <c r="QPU177" s="258"/>
      <c r="QPV177" s="258"/>
      <c r="QPW177" s="258"/>
      <c r="QPX177" s="258"/>
      <c r="QPY177" s="258"/>
      <c r="QPZ177" s="258"/>
      <c r="QQA177" s="258"/>
      <c r="QQB177" s="258"/>
      <c r="QQC177" s="258"/>
      <c r="QQD177" s="258"/>
      <c r="QQE177" s="258"/>
      <c r="QQF177" s="258"/>
      <c r="QQG177" s="258"/>
      <c r="QQH177" s="258"/>
      <c r="QQI177" s="258"/>
      <c r="QQJ177" s="258"/>
      <c r="QQK177" s="258"/>
      <c r="QQL177" s="258"/>
      <c r="QQM177" s="258"/>
      <c r="QQN177" s="258"/>
      <c r="QQO177" s="258"/>
      <c r="QQP177" s="258"/>
      <c r="QQQ177" s="258"/>
      <c r="QQR177" s="258"/>
      <c r="QQS177" s="258"/>
      <c r="QQT177" s="258"/>
      <c r="QQU177" s="258"/>
      <c r="QQV177" s="258"/>
      <c r="QQW177" s="258"/>
      <c r="QQX177" s="258"/>
      <c r="QQY177" s="258"/>
      <c r="QQZ177" s="258"/>
      <c r="QRA177" s="258"/>
      <c r="QRB177" s="258"/>
      <c r="QRC177" s="258"/>
      <c r="QRD177" s="258"/>
      <c r="QRE177" s="258"/>
      <c r="QRF177" s="258"/>
      <c r="QRG177" s="258"/>
      <c r="QRH177" s="258"/>
      <c r="QRI177" s="258"/>
      <c r="QRJ177" s="258"/>
      <c r="QRK177" s="258"/>
      <c r="QRL177" s="258"/>
      <c r="QRM177" s="258"/>
      <c r="QRN177" s="258"/>
      <c r="QRO177" s="258"/>
      <c r="QRP177" s="258"/>
      <c r="QRQ177" s="258"/>
      <c r="QRR177" s="258"/>
      <c r="QRS177" s="258"/>
      <c r="QRT177" s="258"/>
      <c r="QRU177" s="258"/>
      <c r="QRV177" s="258"/>
      <c r="QRW177" s="258"/>
      <c r="QRX177" s="258"/>
      <c r="QRY177" s="258"/>
      <c r="QRZ177" s="258"/>
      <c r="QSA177" s="258"/>
      <c r="QSB177" s="258"/>
      <c r="QSC177" s="258"/>
      <c r="QSD177" s="258"/>
      <c r="QSE177" s="258"/>
      <c r="QSF177" s="258"/>
      <c r="QSG177" s="258"/>
      <c r="QSH177" s="258"/>
      <c r="QSI177" s="258"/>
      <c r="QSJ177" s="258"/>
      <c r="QSK177" s="258"/>
      <c r="QSL177" s="258"/>
      <c r="QSM177" s="258"/>
      <c r="QSN177" s="258"/>
      <c r="QSO177" s="258"/>
      <c r="QSP177" s="258"/>
      <c r="QSQ177" s="258"/>
      <c r="QSR177" s="258"/>
      <c r="QSS177" s="258"/>
      <c r="QST177" s="258"/>
      <c r="QSU177" s="258"/>
      <c r="QSV177" s="258"/>
      <c r="QSW177" s="258"/>
      <c r="QSX177" s="258"/>
      <c r="QSY177" s="258"/>
      <c r="QSZ177" s="258"/>
      <c r="QTA177" s="258"/>
      <c r="QTB177" s="258"/>
      <c r="QTC177" s="258"/>
      <c r="QTD177" s="258"/>
      <c r="QTE177" s="258"/>
      <c r="QTF177" s="258"/>
      <c r="QTG177" s="258"/>
      <c r="QTH177" s="258"/>
      <c r="QTI177" s="258"/>
      <c r="QTJ177" s="258"/>
      <c r="QTK177" s="258"/>
      <c r="QTL177" s="258"/>
      <c r="QTM177" s="258"/>
      <c r="QTN177" s="258"/>
      <c r="QTO177" s="258"/>
      <c r="QTP177" s="258"/>
      <c r="QTQ177" s="258"/>
      <c r="QTR177" s="258"/>
      <c r="QTS177" s="258"/>
      <c r="QTT177" s="258"/>
      <c r="QTU177" s="258"/>
      <c r="QTV177" s="258"/>
      <c r="QTW177" s="258"/>
      <c r="QTX177" s="258"/>
      <c r="QTY177" s="258"/>
      <c r="QTZ177" s="258"/>
      <c r="QUA177" s="258"/>
      <c r="QUB177" s="258"/>
      <c r="QUC177" s="258"/>
      <c r="QUD177" s="258"/>
      <c r="QUE177" s="258"/>
      <c r="QUF177" s="258"/>
      <c r="QUG177" s="258"/>
      <c r="QUH177" s="258"/>
      <c r="QUI177" s="258"/>
      <c r="QUJ177" s="258"/>
      <c r="QUK177" s="258"/>
      <c r="QUL177" s="258"/>
      <c r="QUM177" s="258"/>
      <c r="QUN177" s="258"/>
      <c r="QUO177" s="258"/>
      <c r="QUP177" s="258"/>
      <c r="QUQ177" s="258"/>
      <c r="QUR177" s="258"/>
      <c r="QUS177" s="258"/>
      <c r="QUT177" s="258"/>
      <c r="QUU177" s="258"/>
      <c r="QUV177" s="258"/>
      <c r="QUW177" s="258"/>
      <c r="QUX177" s="258"/>
      <c r="QUY177" s="258"/>
      <c r="QUZ177" s="258"/>
      <c r="QVA177" s="258"/>
      <c r="QVB177" s="258"/>
      <c r="QVC177" s="258"/>
      <c r="QVD177" s="258"/>
      <c r="QVE177" s="258"/>
      <c r="QVF177" s="258"/>
      <c r="QVG177" s="258"/>
      <c r="QVH177" s="258"/>
      <c r="QVI177" s="258"/>
      <c r="QVJ177" s="258"/>
      <c r="QVK177" s="258"/>
      <c r="QVL177" s="258"/>
      <c r="QVM177" s="258"/>
      <c r="QVN177" s="258"/>
      <c r="QVO177" s="258"/>
      <c r="QVP177" s="258"/>
      <c r="QVQ177" s="258"/>
      <c r="QVR177" s="258"/>
      <c r="QVS177" s="258"/>
      <c r="QVT177" s="258"/>
      <c r="QVU177" s="258"/>
      <c r="QVV177" s="258"/>
      <c r="QVW177" s="258"/>
      <c r="QVX177" s="258"/>
      <c r="QVY177" s="258"/>
      <c r="QVZ177" s="258"/>
      <c r="QWA177" s="258"/>
      <c r="QWB177" s="258"/>
      <c r="QWC177" s="258"/>
      <c r="QWD177" s="258"/>
      <c r="QWE177" s="258"/>
      <c r="QWF177" s="258"/>
      <c r="QWG177" s="258"/>
      <c r="QWH177" s="258"/>
      <c r="QWI177" s="258"/>
      <c r="QWJ177" s="258"/>
      <c r="QWK177" s="258"/>
      <c r="QWL177" s="258"/>
      <c r="QWM177" s="258"/>
      <c r="QWN177" s="258"/>
      <c r="QWO177" s="258"/>
      <c r="QWP177" s="258"/>
      <c r="QWQ177" s="258"/>
      <c r="QWR177" s="258"/>
      <c r="QWS177" s="258"/>
      <c r="QWT177" s="258"/>
      <c r="QWU177" s="258"/>
      <c r="QWV177" s="258"/>
      <c r="QWW177" s="258"/>
      <c r="QWX177" s="258"/>
      <c r="QWY177" s="258"/>
      <c r="QWZ177" s="258"/>
      <c r="QXA177" s="258"/>
      <c r="QXB177" s="258"/>
      <c r="QXC177" s="258"/>
      <c r="QXD177" s="258"/>
      <c r="QXE177" s="258"/>
      <c r="QXF177" s="258"/>
      <c r="QXG177" s="258"/>
      <c r="QXH177" s="258"/>
      <c r="QXI177" s="258"/>
      <c r="QXJ177" s="258"/>
      <c r="QXK177" s="258"/>
      <c r="QXL177" s="258"/>
      <c r="QXM177" s="258"/>
      <c r="QXN177" s="258"/>
      <c r="QXO177" s="258"/>
      <c r="QXP177" s="258"/>
      <c r="QXQ177" s="258"/>
      <c r="QXR177" s="258"/>
      <c r="QXS177" s="258"/>
      <c r="QXT177" s="258"/>
      <c r="QXU177" s="258"/>
      <c r="QXV177" s="258"/>
      <c r="QXW177" s="258"/>
      <c r="QXX177" s="258"/>
      <c r="QXY177" s="258"/>
      <c r="QXZ177" s="258"/>
      <c r="QYA177" s="258"/>
      <c r="QYB177" s="258"/>
      <c r="QYC177" s="258"/>
      <c r="QYD177" s="258"/>
      <c r="QYE177" s="258"/>
      <c r="QYF177" s="258"/>
      <c r="QYG177" s="258"/>
      <c r="QYH177" s="258"/>
      <c r="QYI177" s="258"/>
      <c r="QYJ177" s="258"/>
      <c r="QYK177" s="258"/>
      <c r="QYL177" s="258"/>
      <c r="QYM177" s="258"/>
      <c r="QYN177" s="258"/>
      <c r="QYO177" s="258"/>
      <c r="QYP177" s="258"/>
      <c r="QYQ177" s="258"/>
      <c r="QYR177" s="258"/>
      <c r="QYS177" s="258"/>
      <c r="QYT177" s="258"/>
      <c r="QYU177" s="258"/>
      <c r="QYV177" s="258"/>
      <c r="QYW177" s="258"/>
      <c r="QYX177" s="258"/>
      <c r="QYY177" s="258"/>
      <c r="QYZ177" s="258"/>
      <c r="QZA177" s="258"/>
      <c r="QZB177" s="258"/>
      <c r="QZC177" s="258"/>
      <c r="QZD177" s="258"/>
      <c r="QZE177" s="258"/>
      <c r="QZF177" s="258"/>
      <c r="QZG177" s="258"/>
      <c r="QZH177" s="258"/>
      <c r="QZI177" s="258"/>
      <c r="QZJ177" s="258"/>
      <c r="QZK177" s="258"/>
      <c r="QZL177" s="258"/>
      <c r="QZM177" s="258"/>
      <c r="QZN177" s="258"/>
      <c r="QZO177" s="258"/>
      <c r="QZP177" s="258"/>
      <c r="QZQ177" s="258"/>
      <c r="QZR177" s="258"/>
      <c r="QZS177" s="258"/>
      <c r="QZT177" s="258"/>
      <c r="QZU177" s="258"/>
      <c r="QZV177" s="258"/>
      <c r="QZW177" s="258"/>
      <c r="QZX177" s="258"/>
      <c r="QZY177" s="258"/>
      <c r="QZZ177" s="258"/>
      <c r="RAA177" s="258"/>
      <c r="RAB177" s="258"/>
      <c r="RAC177" s="258"/>
      <c r="RAD177" s="258"/>
      <c r="RAE177" s="258"/>
      <c r="RAF177" s="258"/>
      <c r="RAG177" s="258"/>
      <c r="RAH177" s="258"/>
      <c r="RAI177" s="258"/>
      <c r="RAJ177" s="258"/>
      <c r="RAK177" s="258"/>
      <c r="RAL177" s="258"/>
      <c r="RAM177" s="258"/>
      <c r="RAN177" s="258"/>
      <c r="RAO177" s="258"/>
      <c r="RAP177" s="258"/>
      <c r="RAQ177" s="258"/>
      <c r="RAR177" s="258"/>
      <c r="RAS177" s="258"/>
      <c r="RAT177" s="258"/>
      <c r="RAU177" s="258"/>
      <c r="RAV177" s="258"/>
      <c r="RAW177" s="258"/>
      <c r="RAX177" s="258"/>
      <c r="RAY177" s="258"/>
      <c r="RAZ177" s="258"/>
      <c r="RBA177" s="258"/>
      <c r="RBB177" s="258"/>
      <c r="RBC177" s="258"/>
      <c r="RBD177" s="258"/>
      <c r="RBE177" s="258"/>
      <c r="RBF177" s="258"/>
      <c r="RBG177" s="258"/>
      <c r="RBH177" s="258"/>
      <c r="RBI177" s="258"/>
      <c r="RBJ177" s="258"/>
      <c r="RBK177" s="258"/>
      <c r="RBL177" s="258"/>
      <c r="RBM177" s="258"/>
      <c r="RBN177" s="258"/>
      <c r="RBO177" s="258"/>
      <c r="RBP177" s="258"/>
      <c r="RBQ177" s="258"/>
      <c r="RBR177" s="258"/>
      <c r="RBS177" s="258"/>
      <c r="RBT177" s="258"/>
      <c r="RBU177" s="258"/>
      <c r="RBV177" s="258"/>
      <c r="RBW177" s="258"/>
      <c r="RBX177" s="258"/>
      <c r="RBY177" s="258"/>
      <c r="RBZ177" s="258"/>
      <c r="RCA177" s="258"/>
      <c r="RCB177" s="258"/>
      <c r="RCC177" s="258"/>
      <c r="RCD177" s="258"/>
      <c r="RCE177" s="258"/>
      <c r="RCF177" s="258"/>
      <c r="RCG177" s="258"/>
      <c r="RCH177" s="258"/>
      <c r="RCI177" s="258"/>
      <c r="RCJ177" s="258"/>
      <c r="RCK177" s="258"/>
      <c r="RCL177" s="258"/>
      <c r="RCM177" s="258"/>
      <c r="RCN177" s="258"/>
      <c r="RCO177" s="258"/>
      <c r="RCP177" s="258"/>
      <c r="RCQ177" s="258"/>
      <c r="RCR177" s="258"/>
      <c r="RCS177" s="258"/>
      <c r="RCT177" s="258"/>
      <c r="RCU177" s="258"/>
      <c r="RCV177" s="258"/>
      <c r="RCW177" s="258"/>
      <c r="RCX177" s="258"/>
      <c r="RCY177" s="258"/>
      <c r="RCZ177" s="258"/>
      <c r="RDA177" s="258"/>
      <c r="RDB177" s="258"/>
      <c r="RDC177" s="258"/>
      <c r="RDD177" s="258"/>
      <c r="RDE177" s="258"/>
      <c r="RDF177" s="258"/>
      <c r="RDG177" s="258"/>
      <c r="RDH177" s="258"/>
      <c r="RDI177" s="258"/>
      <c r="RDJ177" s="258"/>
      <c r="RDK177" s="258"/>
      <c r="RDL177" s="258"/>
      <c r="RDM177" s="258"/>
      <c r="RDN177" s="258"/>
      <c r="RDO177" s="258"/>
      <c r="RDP177" s="258"/>
      <c r="RDQ177" s="258"/>
      <c r="RDR177" s="258"/>
      <c r="RDS177" s="258"/>
      <c r="RDT177" s="258"/>
      <c r="RDU177" s="258"/>
      <c r="RDV177" s="258"/>
      <c r="RDW177" s="258"/>
      <c r="RDX177" s="258"/>
      <c r="RDY177" s="258"/>
      <c r="RDZ177" s="258"/>
      <c r="REA177" s="258"/>
      <c r="REB177" s="258"/>
      <c r="REC177" s="258"/>
      <c r="RED177" s="258"/>
      <c r="REE177" s="258"/>
      <c r="REF177" s="258"/>
      <c r="REG177" s="258"/>
      <c r="REH177" s="258"/>
      <c r="REI177" s="258"/>
      <c r="REJ177" s="258"/>
      <c r="REK177" s="258"/>
      <c r="REL177" s="258"/>
      <c r="REM177" s="258"/>
      <c r="REN177" s="258"/>
      <c r="REO177" s="258"/>
      <c r="REP177" s="258"/>
      <c r="REQ177" s="258"/>
      <c r="RER177" s="258"/>
      <c r="RES177" s="258"/>
      <c r="RET177" s="258"/>
      <c r="REU177" s="258"/>
      <c r="REV177" s="258"/>
      <c r="REW177" s="258"/>
      <c r="REX177" s="258"/>
      <c r="REY177" s="258"/>
      <c r="REZ177" s="258"/>
      <c r="RFA177" s="258"/>
      <c r="RFB177" s="258"/>
      <c r="RFC177" s="258"/>
      <c r="RFD177" s="258"/>
      <c r="RFE177" s="258"/>
      <c r="RFF177" s="258"/>
      <c r="RFG177" s="258"/>
      <c r="RFH177" s="258"/>
      <c r="RFI177" s="258"/>
      <c r="RFJ177" s="258"/>
      <c r="RFK177" s="258"/>
      <c r="RFL177" s="258"/>
      <c r="RFM177" s="258"/>
      <c r="RFN177" s="258"/>
      <c r="RFO177" s="258"/>
      <c r="RFP177" s="258"/>
      <c r="RFQ177" s="258"/>
      <c r="RFR177" s="258"/>
      <c r="RFS177" s="258"/>
      <c r="RFT177" s="258"/>
      <c r="RFU177" s="258"/>
      <c r="RFV177" s="258"/>
      <c r="RFW177" s="258"/>
      <c r="RFX177" s="258"/>
      <c r="RFY177" s="258"/>
      <c r="RFZ177" s="258"/>
      <c r="RGA177" s="258"/>
      <c r="RGB177" s="258"/>
      <c r="RGC177" s="258"/>
      <c r="RGD177" s="258"/>
      <c r="RGE177" s="258"/>
      <c r="RGF177" s="258"/>
      <c r="RGG177" s="258"/>
      <c r="RGH177" s="258"/>
      <c r="RGI177" s="258"/>
      <c r="RGJ177" s="258"/>
      <c r="RGK177" s="258"/>
      <c r="RGL177" s="258"/>
      <c r="RGM177" s="258"/>
      <c r="RGN177" s="258"/>
      <c r="RGO177" s="258"/>
      <c r="RGP177" s="258"/>
      <c r="RGQ177" s="258"/>
      <c r="RGR177" s="258"/>
      <c r="RGS177" s="258"/>
      <c r="RGT177" s="258"/>
      <c r="RGU177" s="258"/>
      <c r="RGV177" s="258"/>
      <c r="RGW177" s="258"/>
      <c r="RGX177" s="258"/>
      <c r="RGY177" s="258"/>
      <c r="RGZ177" s="258"/>
      <c r="RHA177" s="258"/>
      <c r="RHB177" s="258"/>
      <c r="RHC177" s="258"/>
      <c r="RHD177" s="258"/>
      <c r="RHE177" s="258"/>
      <c r="RHF177" s="258"/>
      <c r="RHG177" s="258"/>
      <c r="RHH177" s="258"/>
      <c r="RHI177" s="258"/>
      <c r="RHJ177" s="258"/>
      <c r="RHK177" s="258"/>
      <c r="RHL177" s="258"/>
      <c r="RHM177" s="258"/>
      <c r="RHN177" s="258"/>
      <c r="RHO177" s="258"/>
      <c r="RHP177" s="258"/>
      <c r="RHQ177" s="258"/>
      <c r="RHR177" s="258"/>
      <c r="RHS177" s="258"/>
      <c r="RHT177" s="258"/>
      <c r="RHU177" s="258"/>
      <c r="RHV177" s="258"/>
      <c r="RHW177" s="258"/>
      <c r="RHX177" s="258"/>
      <c r="RHY177" s="258"/>
      <c r="RHZ177" s="258"/>
      <c r="RIA177" s="258"/>
      <c r="RIB177" s="258"/>
      <c r="RIC177" s="258"/>
      <c r="RID177" s="258"/>
      <c r="RIE177" s="258"/>
      <c r="RIF177" s="258"/>
      <c r="RIG177" s="258"/>
      <c r="RIH177" s="258"/>
      <c r="RII177" s="258"/>
      <c r="RIJ177" s="258"/>
      <c r="RIK177" s="258"/>
      <c r="RIL177" s="258"/>
      <c r="RIM177" s="258"/>
      <c r="RIN177" s="258"/>
      <c r="RIO177" s="258"/>
      <c r="RIP177" s="258"/>
      <c r="RIQ177" s="258"/>
      <c r="RIR177" s="258"/>
      <c r="RIS177" s="258"/>
      <c r="RIT177" s="258"/>
      <c r="RIU177" s="258"/>
      <c r="RIV177" s="258"/>
      <c r="RIW177" s="258"/>
      <c r="RIX177" s="258"/>
      <c r="RIY177" s="258"/>
      <c r="RIZ177" s="258"/>
      <c r="RJA177" s="258"/>
      <c r="RJB177" s="258"/>
      <c r="RJC177" s="258"/>
      <c r="RJD177" s="258"/>
      <c r="RJE177" s="258"/>
      <c r="RJF177" s="258"/>
      <c r="RJG177" s="258"/>
      <c r="RJH177" s="258"/>
      <c r="RJI177" s="258"/>
      <c r="RJJ177" s="258"/>
      <c r="RJK177" s="258"/>
      <c r="RJL177" s="258"/>
      <c r="RJM177" s="258"/>
      <c r="RJN177" s="258"/>
      <c r="RJO177" s="258"/>
      <c r="RJP177" s="258"/>
      <c r="RJQ177" s="258"/>
      <c r="RJR177" s="258"/>
      <c r="RJS177" s="258"/>
      <c r="RJT177" s="258"/>
      <c r="RJU177" s="258"/>
      <c r="RJV177" s="258"/>
      <c r="RJW177" s="258"/>
      <c r="RJX177" s="258"/>
      <c r="RJY177" s="258"/>
      <c r="RJZ177" s="258"/>
      <c r="RKA177" s="258"/>
      <c r="RKB177" s="258"/>
      <c r="RKC177" s="258"/>
      <c r="RKD177" s="258"/>
      <c r="RKE177" s="258"/>
      <c r="RKF177" s="258"/>
      <c r="RKG177" s="258"/>
      <c r="RKH177" s="258"/>
      <c r="RKI177" s="258"/>
      <c r="RKJ177" s="258"/>
      <c r="RKK177" s="258"/>
      <c r="RKL177" s="258"/>
      <c r="RKM177" s="258"/>
      <c r="RKN177" s="258"/>
      <c r="RKO177" s="258"/>
      <c r="RKP177" s="258"/>
      <c r="RKQ177" s="258"/>
      <c r="RKR177" s="258"/>
      <c r="RKS177" s="258"/>
      <c r="RKT177" s="258"/>
      <c r="RKU177" s="258"/>
      <c r="RKV177" s="258"/>
      <c r="RKW177" s="258"/>
      <c r="RKX177" s="258"/>
      <c r="RKY177" s="258"/>
      <c r="RKZ177" s="258"/>
      <c r="RLA177" s="258"/>
      <c r="RLB177" s="258"/>
      <c r="RLC177" s="258"/>
      <c r="RLD177" s="258"/>
      <c r="RLE177" s="258"/>
      <c r="RLF177" s="258"/>
      <c r="RLG177" s="258"/>
      <c r="RLH177" s="258"/>
      <c r="RLI177" s="258"/>
      <c r="RLJ177" s="258"/>
      <c r="RLK177" s="258"/>
      <c r="RLL177" s="258"/>
      <c r="RLM177" s="258"/>
      <c r="RLN177" s="258"/>
      <c r="RLO177" s="258"/>
      <c r="RLP177" s="258"/>
      <c r="RLQ177" s="258"/>
      <c r="RLR177" s="258"/>
      <c r="RLS177" s="258"/>
      <c r="RLT177" s="258"/>
      <c r="RLU177" s="258"/>
      <c r="RLV177" s="258"/>
      <c r="RLW177" s="258"/>
      <c r="RLX177" s="258"/>
      <c r="RLY177" s="258"/>
      <c r="RLZ177" s="258"/>
      <c r="RMA177" s="258"/>
      <c r="RMB177" s="258"/>
      <c r="RMC177" s="258"/>
      <c r="RMD177" s="258"/>
      <c r="RME177" s="258"/>
      <c r="RMF177" s="258"/>
      <c r="RMG177" s="258"/>
      <c r="RMH177" s="258"/>
      <c r="RMI177" s="258"/>
      <c r="RMJ177" s="258"/>
      <c r="RMK177" s="258"/>
      <c r="RML177" s="258"/>
      <c r="RMM177" s="258"/>
      <c r="RMN177" s="258"/>
      <c r="RMO177" s="258"/>
      <c r="RMP177" s="258"/>
      <c r="RMQ177" s="258"/>
      <c r="RMR177" s="258"/>
      <c r="RMS177" s="258"/>
      <c r="RMT177" s="258"/>
      <c r="RMU177" s="258"/>
      <c r="RMV177" s="258"/>
      <c r="RMW177" s="258"/>
      <c r="RMX177" s="258"/>
      <c r="RMY177" s="258"/>
      <c r="RMZ177" s="258"/>
      <c r="RNA177" s="258"/>
      <c r="RNB177" s="258"/>
      <c r="RNC177" s="258"/>
      <c r="RND177" s="258"/>
      <c r="RNE177" s="258"/>
      <c r="RNF177" s="258"/>
      <c r="RNG177" s="258"/>
      <c r="RNH177" s="258"/>
      <c r="RNI177" s="258"/>
      <c r="RNJ177" s="258"/>
      <c r="RNK177" s="258"/>
      <c r="RNL177" s="258"/>
      <c r="RNM177" s="258"/>
      <c r="RNN177" s="258"/>
      <c r="RNO177" s="258"/>
      <c r="RNP177" s="258"/>
      <c r="RNQ177" s="258"/>
      <c r="RNR177" s="258"/>
      <c r="RNS177" s="258"/>
      <c r="RNT177" s="258"/>
      <c r="RNU177" s="258"/>
      <c r="RNV177" s="258"/>
      <c r="RNW177" s="258"/>
      <c r="RNX177" s="258"/>
      <c r="RNY177" s="258"/>
      <c r="RNZ177" s="258"/>
      <c r="ROA177" s="258"/>
      <c r="ROB177" s="258"/>
      <c r="ROC177" s="258"/>
      <c r="ROD177" s="258"/>
      <c r="ROE177" s="258"/>
      <c r="ROF177" s="258"/>
      <c r="ROG177" s="258"/>
      <c r="ROH177" s="258"/>
      <c r="ROI177" s="258"/>
      <c r="ROJ177" s="258"/>
      <c r="ROK177" s="258"/>
      <c r="ROL177" s="258"/>
      <c r="ROM177" s="258"/>
      <c r="RON177" s="258"/>
      <c r="ROO177" s="258"/>
      <c r="ROP177" s="258"/>
      <c r="ROQ177" s="258"/>
      <c r="ROR177" s="258"/>
      <c r="ROS177" s="258"/>
      <c r="ROT177" s="258"/>
      <c r="ROU177" s="258"/>
      <c r="ROV177" s="258"/>
      <c r="ROW177" s="258"/>
      <c r="ROX177" s="258"/>
      <c r="ROY177" s="258"/>
      <c r="ROZ177" s="258"/>
      <c r="RPA177" s="258"/>
      <c r="RPB177" s="258"/>
      <c r="RPC177" s="258"/>
      <c r="RPD177" s="258"/>
      <c r="RPE177" s="258"/>
      <c r="RPF177" s="258"/>
      <c r="RPG177" s="258"/>
      <c r="RPH177" s="258"/>
      <c r="RPI177" s="258"/>
      <c r="RPJ177" s="258"/>
      <c r="RPK177" s="258"/>
      <c r="RPL177" s="258"/>
      <c r="RPM177" s="258"/>
      <c r="RPN177" s="258"/>
      <c r="RPO177" s="258"/>
      <c r="RPP177" s="258"/>
      <c r="RPQ177" s="258"/>
      <c r="RPR177" s="258"/>
      <c r="RPS177" s="258"/>
      <c r="RPT177" s="258"/>
      <c r="RPU177" s="258"/>
      <c r="RPV177" s="258"/>
      <c r="RPW177" s="258"/>
      <c r="RPX177" s="258"/>
      <c r="RPY177" s="258"/>
      <c r="RPZ177" s="258"/>
      <c r="RQA177" s="258"/>
      <c r="RQB177" s="258"/>
      <c r="RQC177" s="258"/>
      <c r="RQD177" s="258"/>
      <c r="RQE177" s="258"/>
      <c r="RQF177" s="258"/>
      <c r="RQG177" s="258"/>
      <c r="RQH177" s="258"/>
      <c r="RQI177" s="258"/>
      <c r="RQJ177" s="258"/>
      <c r="RQK177" s="258"/>
      <c r="RQL177" s="258"/>
      <c r="RQM177" s="258"/>
      <c r="RQN177" s="258"/>
      <c r="RQO177" s="258"/>
      <c r="RQP177" s="258"/>
      <c r="RQQ177" s="258"/>
      <c r="RQR177" s="258"/>
      <c r="RQS177" s="258"/>
      <c r="RQT177" s="258"/>
      <c r="RQU177" s="258"/>
      <c r="RQV177" s="258"/>
      <c r="RQW177" s="258"/>
      <c r="RQX177" s="258"/>
      <c r="RQY177" s="258"/>
      <c r="RQZ177" s="258"/>
      <c r="RRA177" s="258"/>
      <c r="RRB177" s="258"/>
      <c r="RRC177" s="258"/>
      <c r="RRD177" s="258"/>
      <c r="RRE177" s="258"/>
      <c r="RRF177" s="258"/>
      <c r="RRG177" s="258"/>
      <c r="RRH177" s="258"/>
      <c r="RRI177" s="258"/>
      <c r="RRJ177" s="258"/>
      <c r="RRK177" s="258"/>
      <c r="RRL177" s="258"/>
      <c r="RRM177" s="258"/>
      <c r="RRN177" s="258"/>
      <c r="RRO177" s="258"/>
      <c r="RRP177" s="258"/>
      <c r="RRQ177" s="258"/>
      <c r="RRR177" s="258"/>
      <c r="RRS177" s="258"/>
      <c r="RRT177" s="258"/>
      <c r="RRU177" s="258"/>
      <c r="RRV177" s="258"/>
      <c r="RRW177" s="258"/>
      <c r="RRX177" s="258"/>
      <c r="RRY177" s="258"/>
      <c r="RRZ177" s="258"/>
      <c r="RSA177" s="258"/>
      <c r="RSB177" s="258"/>
      <c r="RSC177" s="258"/>
      <c r="RSD177" s="258"/>
      <c r="RSE177" s="258"/>
      <c r="RSF177" s="258"/>
      <c r="RSG177" s="258"/>
      <c r="RSH177" s="258"/>
      <c r="RSI177" s="258"/>
      <c r="RSJ177" s="258"/>
      <c r="RSK177" s="258"/>
      <c r="RSL177" s="258"/>
      <c r="RSM177" s="258"/>
      <c r="RSN177" s="258"/>
      <c r="RSO177" s="258"/>
      <c r="RSP177" s="258"/>
      <c r="RSQ177" s="258"/>
      <c r="RSR177" s="258"/>
      <c r="RSS177" s="258"/>
      <c r="RST177" s="258"/>
      <c r="RSU177" s="258"/>
      <c r="RSV177" s="258"/>
      <c r="RSW177" s="258"/>
      <c r="RSX177" s="258"/>
      <c r="RSY177" s="258"/>
      <c r="RSZ177" s="258"/>
      <c r="RTA177" s="258"/>
      <c r="RTB177" s="258"/>
      <c r="RTC177" s="258"/>
      <c r="RTD177" s="258"/>
      <c r="RTE177" s="258"/>
      <c r="RTF177" s="258"/>
      <c r="RTG177" s="258"/>
      <c r="RTH177" s="258"/>
      <c r="RTI177" s="258"/>
      <c r="RTJ177" s="258"/>
      <c r="RTK177" s="258"/>
      <c r="RTL177" s="258"/>
      <c r="RTM177" s="258"/>
      <c r="RTN177" s="258"/>
      <c r="RTO177" s="258"/>
      <c r="RTP177" s="258"/>
      <c r="RTQ177" s="258"/>
      <c r="RTR177" s="258"/>
      <c r="RTS177" s="258"/>
      <c r="RTT177" s="258"/>
      <c r="RTU177" s="258"/>
      <c r="RTV177" s="258"/>
      <c r="RTW177" s="258"/>
      <c r="RTX177" s="258"/>
      <c r="RTY177" s="258"/>
      <c r="RTZ177" s="258"/>
      <c r="RUA177" s="258"/>
      <c r="RUB177" s="258"/>
      <c r="RUC177" s="258"/>
      <c r="RUD177" s="258"/>
      <c r="RUE177" s="258"/>
      <c r="RUF177" s="258"/>
      <c r="RUG177" s="258"/>
      <c r="RUH177" s="258"/>
      <c r="RUI177" s="258"/>
      <c r="RUJ177" s="258"/>
      <c r="RUK177" s="258"/>
      <c r="RUL177" s="258"/>
      <c r="RUM177" s="258"/>
      <c r="RUN177" s="258"/>
      <c r="RUO177" s="258"/>
      <c r="RUP177" s="258"/>
      <c r="RUQ177" s="258"/>
      <c r="RUR177" s="258"/>
      <c r="RUS177" s="258"/>
      <c r="RUT177" s="258"/>
      <c r="RUU177" s="258"/>
      <c r="RUV177" s="258"/>
      <c r="RUW177" s="258"/>
      <c r="RUX177" s="258"/>
      <c r="RUY177" s="258"/>
      <c r="RUZ177" s="258"/>
      <c r="RVA177" s="258"/>
      <c r="RVB177" s="258"/>
      <c r="RVC177" s="258"/>
      <c r="RVD177" s="258"/>
      <c r="RVE177" s="258"/>
      <c r="RVF177" s="258"/>
      <c r="RVG177" s="258"/>
      <c r="RVH177" s="258"/>
      <c r="RVI177" s="258"/>
      <c r="RVJ177" s="258"/>
      <c r="RVK177" s="258"/>
      <c r="RVL177" s="258"/>
      <c r="RVM177" s="258"/>
      <c r="RVN177" s="258"/>
      <c r="RVO177" s="258"/>
      <c r="RVP177" s="258"/>
      <c r="RVQ177" s="258"/>
      <c r="RVR177" s="258"/>
      <c r="RVS177" s="258"/>
      <c r="RVT177" s="258"/>
      <c r="RVU177" s="258"/>
      <c r="RVV177" s="258"/>
      <c r="RVW177" s="258"/>
      <c r="RVX177" s="258"/>
      <c r="RVY177" s="258"/>
      <c r="RVZ177" s="258"/>
      <c r="RWA177" s="258"/>
      <c r="RWB177" s="258"/>
      <c r="RWC177" s="258"/>
      <c r="RWD177" s="258"/>
      <c r="RWE177" s="258"/>
      <c r="RWF177" s="258"/>
      <c r="RWG177" s="258"/>
      <c r="RWH177" s="258"/>
      <c r="RWI177" s="258"/>
      <c r="RWJ177" s="258"/>
      <c r="RWK177" s="258"/>
      <c r="RWL177" s="258"/>
      <c r="RWM177" s="258"/>
      <c r="RWN177" s="258"/>
      <c r="RWO177" s="258"/>
      <c r="RWP177" s="258"/>
      <c r="RWQ177" s="258"/>
      <c r="RWR177" s="258"/>
      <c r="RWS177" s="258"/>
      <c r="RWT177" s="258"/>
      <c r="RWU177" s="258"/>
      <c r="RWV177" s="258"/>
      <c r="RWW177" s="258"/>
      <c r="RWX177" s="258"/>
      <c r="RWY177" s="258"/>
      <c r="RWZ177" s="258"/>
      <c r="RXA177" s="258"/>
      <c r="RXB177" s="258"/>
      <c r="RXC177" s="258"/>
      <c r="RXD177" s="258"/>
      <c r="RXE177" s="258"/>
      <c r="RXF177" s="258"/>
      <c r="RXG177" s="258"/>
      <c r="RXH177" s="258"/>
      <c r="RXI177" s="258"/>
      <c r="RXJ177" s="258"/>
      <c r="RXK177" s="258"/>
      <c r="RXL177" s="258"/>
      <c r="RXM177" s="258"/>
      <c r="RXN177" s="258"/>
      <c r="RXO177" s="258"/>
      <c r="RXP177" s="258"/>
      <c r="RXQ177" s="258"/>
      <c r="RXR177" s="258"/>
      <c r="RXS177" s="258"/>
      <c r="RXT177" s="258"/>
      <c r="RXU177" s="258"/>
      <c r="RXV177" s="258"/>
      <c r="RXW177" s="258"/>
      <c r="RXX177" s="258"/>
      <c r="RXY177" s="258"/>
      <c r="RXZ177" s="258"/>
      <c r="RYA177" s="258"/>
      <c r="RYB177" s="258"/>
      <c r="RYC177" s="258"/>
      <c r="RYD177" s="258"/>
      <c r="RYE177" s="258"/>
      <c r="RYF177" s="258"/>
      <c r="RYG177" s="258"/>
      <c r="RYH177" s="258"/>
      <c r="RYI177" s="258"/>
      <c r="RYJ177" s="258"/>
      <c r="RYK177" s="258"/>
      <c r="RYL177" s="258"/>
      <c r="RYM177" s="258"/>
      <c r="RYN177" s="258"/>
      <c r="RYO177" s="258"/>
      <c r="RYP177" s="258"/>
      <c r="RYQ177" s="258"/>
      <c r="RYR177" s="258"/>
      <c r="RYS177" s="258"/>
      <c r="RYT177" s="258"/>
      <c r="RYU177" s="258"/>
      <c r="RYV177" s="258"/>
      <c r="RYW177" s="258"/>
      <c r="RYX177" s="258"/>
      <c r="RYY177" s="258"/>
      <c r="RYZ177" s="258"/>
      <c r="RZA177" s="258"/>
      <c r="RZB177" s="258"/>
      <c r="RZC177" s="258"/>
      <c r="RZD177" s="258"/>
      <c r="RZE177" s="258"/>
      <c r="RZF177" s="258"/>
      <c r="RZG177" s="258"/>
      <c r="RZH177" s="258"/>
      <c r="RZI177" s="258"/>
      <c r="RZJ177" s="258"/>
      <c r="RZK177" s="258"/>
      <c r="RZL177" s="258"/>
      <c r="RZM177" s="258"/>
      <c r="RZN177" s="258"/>
      <c r="RZO177" s="258"/>
      <c r="RZP177" s="258"/>
      <c r="RZQ177" s="258"/>
      <c r="RZR177" s="258"/>
      <c r="RZS177" s="258"/>
      <c r="RZT177" s="258"/>
      <c r="RZU177" s="258"/>
      <c r="RZV177" s="258"/>
      <c r="RZW177" s="258"/>
      <c r="RZX177" s="258"/>
      <c r="RZY177" s="258"/>
      <c r="RZZ177" s="258"/>
      <c r="SAA177" s="258"/>
      <c r="SAB177" s="258"/>
      <c r="SAC177" s="258"/>
      <c r="SAD177" s="258"/>
      <c r="SAE177" s="258"/>
      <c r="SAF177" s="258"/>
      <c r="SAG177" s="258"/>
      <c r="SAH177" s="258"/>
      <c r="SAI177" s="258"/>
      <c r="SAJ177" s="258"/>
      <c r="SAK177" s="258"/>
      <c r="SAL177" s="258"/>
      <c r="SAM177" s="258"/>
      <c r="SAN177" s="258"/>
      <c r="SAO177" s="258"/>
      <c r="SAP177" s="258"/>
      <c r="SAQ177" s="258"/>
      <c r="SAR177" s="258"/>
      <c r="SAS177" s="258"/>
      <c r="SAT177" s="258"/>
      <c r="SAU177" s="258"/>
      <c r="SAV177" s="258"/>
      <c r="SAW177" s="258"/>
      <c r="SAX177" s="258"/>
      <c r="SAY177" s="258"/>
      <c r="SAZ177" s="258"/>
      <c r="SBA177" s="258"/>
      <c r="SBB177" s="258"/>
      <c r="SBC177" s="258"/>
      <c r="SBD177" s="258"/>
      <c r="SBE177" s="258"/>
      <c r="SBF177" s="258"/>
      <c r="SBG177" s="258"/>
      <c r="SBH177" s="258"/>
      <c r="SBI177" s="258"/>
      <c r="SBJ177" s="258"/>
      <c r="SBK177" s="258"/>
      <c r="SBL177" s="258"/>
      <c r="SBM177" s="258"/>
      <c r="SBN177" s="258"/>
      <c r="SBO177" s="258"/>
      <c r="SBP177" s="258"/>
      <c r="SBQ177" s="258"/>
      <c r="SBR177" s="258"/>
      <c r="SBS177" s="258"/>
      <c r="SBT177" s="258"/>
      <c r="SBU177" s="258"/>
      <c r="SBV177" s="258"/>
      <c r="SBW177" s="258"/>
      <c r="SBX177" s="258"/>
      <c r="SBY177" s="258"/>
      <c r="SBZ177" s="258"/>
      <c r="SCA177" s="258"/>
      <c r="SCB177" s="258"/>
      <c r="SCC177" s="258"/>
      <c r="SCD177" s="258"/>
      <c r="SCE177" s="258"/>
      <c r="SCF177" s="258"/>
      <c r="SCG177" s="258"/>
      <c r="SCH177" s="258"/>
      <c r="SCI177" s="258"/>
      <c r="SCJ177" s="258"/>
      <c r="SCK177" s="258"/>
      <c r="SCL177" s="258"/>
      <c r="SCM177" s="258"/>
      <c r="SCN177" s="258"/>
      <c r="SCO177" s="258"/>
      <c r="SCP177" s="258"/>
      <c r="SCQ177" s="258"/>
      <c r="SCR177" s="258"/>
      <c r="SCS177" s="258"/>
      <c r="SCT177" s="258"/>
      <c r="SCU177" s="258"/>
      <c r="SCV177" s="258"/>
      <c r="SCW177" s="258"/>
      <c r="SCX177" s="258"/>
      <c r="SCY177" s="258"/>
      <c r="SCZ177" s="258"/>
      <c r="SDA177" s="258"/>
      <c r="SDB177" s="258"/>
      <c r="SDC177" s="258"/>
      <c r="SDD177" s="258"/>
      <c r="SDE177" s="258"/>
      <c r="SDF177" s="258"/>
      <c r="SDG177" s="258"/>
      <c r="SDH177" s="258"/>
      <c r="SDI177" s="258"/>
      <c r="SDJ177" s="258"/>
      <c r="SDK177" s="258"/>
      <c r="SDL177" s="258"/>
      <c r="SDM177" s="258"/>
      <c r="SDN177" s="258"/>
      <c r="SDO177" s="258"/>
      <c r="SDP177" s="258"/>
      <c r="SDQ177" s="258"/>
      <c r="SDR177" s="258"/>
      <c r="SDS177" s="258"/>
      <c r="SDT177" s="258"/>
      <c r="SDU177" s="258"/>
      <c r="SDV177" s="258"/>
      <c r="SDW177" s="258"/>
      <c r="SDX177" s="258"/>
      <c r="SDY177" s="258"/>
      <c r="SDZ177" s="258"/>
      <c r="SEA177" s="258"/>
      <c r="SEB177" s="258"/>
      <c r="SEC177" s="258"/>
      <c r="SED177" s="258"/>
      <c r="SEE177" s="258"/>
      <c r="SEF177" s="258"/>
      <c r="SEG177" s="258"/>
      <c r="SEH177" s="258"/>
      <c r="SEI177" s="258"/>
      <c r="SEJ177" s="258"/>
      <c r="SEK177" s="258"/>
      <c r="SEL177" s="258"/>
      <c r="SEM177" s="258"/>
      <c r="SEN177" s="258"/>
      <c r="SEO177" s="258"/>
      <c r="SEP177" s="258"/>
      <c r="SEQ177" s="258"/>
      <c r="SER177" s="258"/>
      <c r="SES177" s="258"/>
      <c r="SET177" s="258"/>
      <c r="SEU177" s="258"/>
      <c r="SEV177" s="258"/>
      <c r="SEW177" s="258"/>
      <c r="SEX177" s="258"/>
      <c r="SEY177" s="258"/>
      <c r="SEZ177" s="258"/>
      <c r="SFA177" s="258"/>
      <c r="SFB177" s="258"/>
      <c r="SFC177" s="258"/>
      <c r="SFD177" s="258"/>
      <c r="SFE177" s="258"/>
      <c r="SFF177" s="258"/>
      <c r="SFG177" s="258"/>
      <c r="SFH177" s="258"/>
      <c r="SFI177" s="258"/>
      <c r="SFJ177" s="258"/>
      <c r="SFK177" s="258"/>
      <c r="SFL177" s="258"/>
      <c r="SFM177" s="258"/>
      <c r="SFN177" s="258"/>
      <c r="SFO177" s="258"/>
      <c r="SFP177" s="258"/>
      <c r="SFQ177" s="258"/>
      <c r="SFR177" s="258"/>
      <c r="SFS177" s="258"/>
      <c r="SFT177" s="258"/>
      <c r="SFU177" s="258"/>
      <c r="SFV177" s="258"/>
      <c r="SFW177" s="258"/>
      <c r="SFX177" s="258"/>
      <c r="SFY177" s="258"/>
      <c r="SFZ177" s="258"/>
      <c r="SGA177" s="258"/>
      <c r="SGB177" s="258"/>
      <c r="SGC177" s="258"/>
      <c r="SGD177" s="258"/>
      <c r="SGE177" s="258"/>
      <c r="SGF177" s="258"/>
      <c r="SGG177" s="258"/>
      <c r="SGH177" s="258"/>
      <c r="SGI177" s="258"/>
      <c r="SGJ177" s="258"/>
      <c r="SGK177" s="258"/>
      <c r="SGL177" s="258"/>
      <c r="SGM177" s="258"/>
      <c r="SGN177" s="258"/>
      <c r="SGO177" s="258"/>
      <c r="SGP177" s="258"/>
      <c r="SGQ177" s="258"/>
      <c r="SGR177" s="258"/>
      <c r="SGS177" s="258"/>
      <c r="SGT177" s="258"/>
      <c r="SGU177" s="258"/>
      <c r="SGV177" s="258"/>
      <c r="SGW177" s="258"/>
      <c r="SGX177" s="258"/>
      <c r="SGY177" s="258"/>
      <c r="SGZ177" s="258"/>
      <c r="SHA177" s="258"/>
      <c r="SHB177" s="258"/>
      <c r="SHC177" s="258"/>
      <c r="SHD177" s="258"/>
      <c r="SHE177" s="258"/>
      <c r="SHF177" s="258"/>
      <c r="SHG177" s="258"/>
      <c r="SHH177" s="258"/>
      <c r="SHI177" s="258"/>
      <c r="SHJ177" s="258"/>
      <c r="SHK177" s="258"/>
      <c r="SHL177" s="258"/>
      <c r="SHM177" s="258"/>
      <c r="SHN177" s="258"/>
      <c r="SHO177" s="258"/>
      <c r="SHP177" s="258"/>
      <c r="SHQ177" s="258"/>
      <c r="SHR177" s="258"/>
      <c r="SHS177" s="258"/>
      <c r="SHT177" s="258"/>
      <c r="SHU177" s="258"/>
      <c r="SHV177" s="258"/>
      <c r="SHW177" s="258"/>
      <c r="SHX177" s="258"/>
      <c r="SHY177" s="258"/>
      <c r="SHZ177" s="258"/>
      <c r="SIA177" s="258"/>
      <c r="SIB177" s="258"/>
      <c r="SIC177" s="258"/>
      <c r="SID177" s="258"/>
      <c r="SIE177" s="258"/>
      <c r="SIF177" s="258"/>
      <c r="SIG177" s="258"/>
      <c r="SIH177" s="258"/>
      <c r="SII177" s="258"/>
      <c r="SIJ177" s="258"/>
      <c r="SIK177" s="258"/>
      <c r="SIL177" s="258"/>
      <c r="SIM177" s="258"/>
      <c r="SIN177" s="258"/>
      <c r="SIO177" s="258"/>
      <c r="SIP177" s="258"/>
      <c r="SIQ177" s="258"/>
      <c r="SIR177" s="258"/>
      <c r="SIS177" s="258"/>
      <c r="SIT177" s="258"/>
      <c r="SIU177" s="258"/>
      <c r="SIV177" s="258"/>
      <c r="SIW177" s="258"/>
      <c r="SIX177" s="258"/>
      <c r="SIY177" s="258"/>
      <c r="SIZ177" s="258"/>
      <c r="SJA177" s="258"/>
      <c r="SJB177" s="258"/>
      <c r="SJC177" s="258"/>
      <c r="SJD177" s="258"/>
      <c r="SJE177" s="258"/>
      <c r="SJF177" s="258"/>
      <c r="SJG177" s="258"/>
      <c r="SJH177" s="258"/>
      <c r="SJI177" s="258"/>
      <c r="SJJ177" s="258"/>
      <c r="SJK177" s="258"/>
      <c r="SJL177" s="258"/>
      <c r="SJM177" s="258"/>
      <c r="SJN177" s="258"/>
      <c r="SJO177" s="258"/>
      <c r="SJP177" s="258"/>
      <c r="SJQ177" s="258"/>
      <c r="SJR177" s="258"/>
      <c r="SJS177" s="258"/>
      <c r="SJT177" s="258"/>
      <c r="SJU177" s="258"/>
      <c r="SJV177" s="258"/>
      <c r="SJW177" s="258"/>
      <c r="SJX177" s="258"/>
      <c r="SJY177" s="258"/>
      <c r="SJZ177" s="258"/>
      <c r="SKA177" s="258"/>
      <c r="SKB177" s="258"/>
      <c r="SKC177" s="258"/>
      <c r="SKD177" s="258"/>
      <c r="SKE177" s="258"/>
      <c r="SKF177" s="258"/>
      <c r="SKG177" s="258"/>
      <c r="SKH177" s="258"/>
      <c r="SKI177" s="258"/>
      <c r="SKJ177" s="258"/>
      <c r="SKK177" s="258"/>
      <c r="SKL177" s="258"/>
      <c r="SKM177" s="258"/>
      <c r="SKN177" s="258"/>
      <c r="SKO177" s="258"/>
      <c r="SKP177" s="258"/>
      <c r="SKQ177" s="258"/>
      <c r="SKR177" s="258"/>
      <c r="SKS177" s="258"/>
      <c r="SKT177" s="258"/>
      <c r="SKU177" s="258"/>
      <c r="SKV177" s="258"/>
      <c r="SKW177" s="258"/>
      <c r="SKX177" s="258"/>
      <c r="SKY177" s="258"/>
      <c r="SKZ177" s="258"/>
      <c r="SLA177" s="258"/>
      <c r="SLB177" s="258"/>
      <c r="SLC177" s="258"/>
      <c r="SLD177" s="258"/>
      <c r="SLE177" s="258"/>
      <c r="SLF177" s="258"/>
      <c r="SLG177" s="258"/>
      <c r="SLH177" s="258"/>
      <c r="SLI177" s="258"/>
      <c r="SLJ177" s="258"/>
      <c r="SLK177" s="258"/>
      <c r="SLL177" s="258"/>
      <c r="SLM177" s="258"/>
      <c r="SLN177" s="258"/>
      <c r="SLO177" s="258"/>
      <c r="SLP177" s="258"/>
      <c r="SLQ177" s="258"/>
      <c r="SLR177" s="258"/>
      <c r="SLS177" s="258"/>
      <c r="SLT177" s="258"/>
      <c r="SLU177" s="258"/>
      <c r="SLV177" s="258"/>
      <c r="SLW177" s="258"/>
      <c r="SLX177" s="258"/>
      <c r="SLY177" s="258"/>
      <c r="SLZ177" s="258"/>
      <c r="SMA177" s="258"/>
      <c r="SMB177" s="258"/>
      <c r="SMC177" s="258"/>
      <c r="SMD177" s="258"/>
      <c r="SME177" s="258"/>
      <c r="SMF177" s="258"/>
      <c r="SMG177" s="258"/>
      <c r="SMH177" s="258"/>
      <c r="SMI177" s="258"/>
      <c r="SMJ177" s="258"/>
      <c r="SMK177" s="258"/>
      <c r="SML177" s="258"/>
      <c r="SMM177" s="258"/>
      <c r="SMN177" s="258"/>
      <c r="SMO177" s="258"/>
      <c r="SMP177" s="258"/>
      <c r="SMQ177" s="258"/>
      <c r="SMR177" s="258"/>
      <c r="SMS177" s="258"/>
      <c r="SMT177" s="258"/>
      <c r="SMU177" s="258"/>
      <c r="SMV177" s="258"/>
      <c r="SMW177" s="258"/>
      <c r="SMX177" s="258"/>
      <c r="SMY177" s="258"/>
      <c r="SMZ177" s="258"/>
      <c r="SNA177" s="258"/>
      <c r="SNB177" s="258"/>
      <c r="SNC177" s="258"/>
      <c r="SND177" s="258"/>
      <c r="SNE177" s="258"/>
      <c r="SNF177" s="258"/>
      <c r="SNG177" s="258"/>
      <c r="SNH177" s="258"/>
      <c r="SNI177" s="258"/>
      <c r="SNJ177" s="258"/>
      <c r="SNK177" s="258"/>
      <c r="SNL177" s="258"/>
      <c r="SNM177" s="258"/>
      <c r="SNN177" s="258"/>
      <c r="SNO177" s="258"/>
      <c r="SNP177" s="258"/>
      <c r="SNQ177" s="258"/>
      <c r="SNR177" s="258"/>
      <c r="SNS177" s="258"/>
      <c r="SNT177" s="258"/>
      <c r="SNU177" s="258"/>
      <c r="SNV177" s="258"/>
      <c r="SNW177" s="258"/>
      <c r="SNX177" s="258"/>
      <c r="SNY177" s="258"/>
      <c r="SNZ177" s="258"/>
      <c r="SOA177" s="258"/>
      <c r="SOB177" s="258"/>
      <c r="SOC177" s="258"/>
      <c r="SOD177" s="258"/>
      <c r="SOE177" s="258"/>
      <c r="SOF177" s="258"/>
      <c r="SOG177" s="258"/>
      <c r="SOH177" s="258"/>
      <c r="SOI177" s="258"/>
      <c r="SOJ177" s="258"/>
      <c r="SOK177" s="258"/>
      <c r="SOL177" s="258"/>
      <c r="SOM177" s="258"/>
      <c r="SON177" s="258"/>
      <c r="SOO177" s="258"/>
      <c r="SOP177" s="258"/>
      <c r="SOQ177" s="258"/>
      <c r="SOR177" s="258"/>
      <c r="SOS177" s="258"/>
      <c r="SOT177" s="258"/>
      <c r="SOU177" s="258"/>
      <c r="SOV177" s="258"/>
      <c r="SOW177" s="258"/>
      <c r="SOX177" s="258"/>
      <c r="SOY177" s="258"/>
      <c r="SOZ177" s="258"/>
      <c r="SPA177" s="258"/>
      <c r="SPB177" s="258"/>
      <c r="SPC177" s="258"/>
      <c r="SPD177" s="258"/>
      <c r="SPE177" s="258"/>
      <c r="SPF177" s="258"/>
      <c r="SPG177" s="258"/>
      <c r="SPH177" s="258"/>
      <c r="SPI177" s="258"/>
      <c r="SPJ177" s="258"/>
      <c r="SPK177" s="258"/>
      <c r="SPL177" s="258"/>
      <c r="SPM177" s="258"/>
      <c r="SPN177" s="258"/>
      <c r="SPO177" s="258"/>
      <c r="SPP177" s="258"/>
      <c r="SPQ177" s="258"/>
      <c r="SPR177" s="258"/>
      <c r="SPS177" s="258"/>
      <c r="SPT177" s="258"/>
      <c r="SPU177" s="258"/>
      <c r="SPV177" s="258"/>
      <c r="SPW177" s="258"/>
      <c r="SPX177" s="258"/>
      <c r="SPY177" s="258"/>
      <c r="SPZ177" s="258"/>
      <c r="SQA177" s="258"/>
      <c r="SQB177" s="258"/>
      <c r="SQC177" s="258"/>
      <c r="SQD177" s="258"/>
      <c r="SQE177" s="258"/>
      <c r="SQF177" s="258"/>
      <c r="SQG177" s="258"/>
      <c r="SQH177" s="258"/>
      <c r="SQI177" s="258"/>
      <c r="SQJ177" s="258"/>
      <c r="SQK177" s="258"/>
      <c r="SQL177" s="258"/>
      <c r="SQM177" s="258"/>
      <c r="SQN177" s="258"/>
      <c r="SQO177" s="258"/>
      <c r="SQP177" s="258"/>
      <c r="SQQ177" s="258"/>
      <c r="SQR177" s="258"/>
      <c r="SQS177" s="258"/>
      <c r="SQT177" s="258"/>
      <c r="SQU177" s="258"/>
      <c r="SQV177" s="258"/>
      <c r="SQW177" s="258"/>
      <c r="SQX177" s="258"/>
      <c r="SQY177" s="258"/>
      <c r="SQZ177" s="258"/>
      <c r="SRA177" s="258"/>
      <c r="SRB177" s="258"/>
      <c r="SRC177" s="258"/>
      <c r="SRD177" s="258"/>
      <c r="SRE177" s="258"/>
      <c r="SRF177" s="258"/>
      <c r="SRG177" s="258"/>
      <c r="SRH177" s="258"/>
      <c r="SRI177" s="258"/>
      <c r="SRJ177" s="258"/>
      <c r="SRK177" s="258"/>
      <c r="SRL177" s="258"/>
      <c r="SRM177" s="258"/>
      <c r="SRN177" s="258"/>
      <c r="SRO177" s="258"/>
      <c r="SRP177" s="258"/>
      <c r="SRQ177" s="258"/>
      <c r="SRR177" s="258"/>
      <c r="SRS177" s="258"/>
      <c r="SRT177" s="258"/>
      <c r="SRU177" s="258"/>
      <c r="SRV177" s="258"/>
      <c r="SRW177" s="258"/>
      <c r="SRX177" s="258"/>
      <c r="SRY177" s="258"/>
      <c r="SRZ177" s="258"/>
      <c r="SSA177" s="258"/>
      <c r="SSB177" s="258"/>
      <c r="SSC177" s="258"/>
      <c r="SSD177" s="258"/>
      <c r="SSE177" s="258"/>
      <c r="SSF177" s="258"/>
      <c r="SSG177" s="258"/>
      <c r="SSH177" s="258"/>
      <c r="SSI177" s="258"/>
      <c r="SSJ177" s="258"/>
      <c r="SSK177" s="258"/>
      <c r="SSL177" s="258"/>
      <c r="SSM177" s="258"/>
      <c r="SSN177" s="258"/>
      <c r="SSO177" s="258"/>
      <c r="SSP177" s="258"/>
      <c r="SSQ177" s="258"/>
      <c r="SSR177" s="258"/>
      <c r="SSS177" s="258"/>
      <c r="SST177" s="258"/>
      <c r="SSU177" s="258"/>
      <c r="SSV177" s="258"/>
      <c r="SSW177" s="258"/>
      <c r="SSX177" s="258"/>
      <c r="SSY177" s="258"/>
      <c r="SSZ177" s="258"/>
      <c r="STA177" s="258"/>
      <c r="STB177" s="258"/>
      <c r="STC177" s="258"/>
      <c r="STD177" s="258"/>
      <c r="STE177" s="258"/>
      <c r="STF177" s="258"/>
      <c r="STG177" s="258"/>
      <c r="STH177" s="258"/>
      <c r="STI177" s="258"/>
      <c r="STJ177" s="258"/>
      <c r="STK177" s="258"/>
      <c r="STL177" s="258"/>
      <c r="STM177" s="258"/>
      <c r="STN177" s="258"/>
      <c r="STO177" s="258"/>
      <c r="STP177" s="258"/>
      <c r="STQ177" s="258"/>
      <c r="STR177" s="258"/>
      <c r="STS177" s="258"/>
      <c r="STT177" s="258"/>
      <c r="STU177" s="258"/>
      <c r="STV177" s="258"/>
      <c r="STW177" s="258"/>
      <c r="STX177" s="258"/>
      <c r="STY177" s="258"/>
      <c r="STZ177" s="258"/>
      <c r="SUA177" s="258"/>
      <c r="SUB177" s="258"/>
      <c r="SUC177" s="258"/>
      <c r="SUD177" s="258"/>
      <c r="SUE177" s="258"/>
      <c r="SUF177" s="258"/>
      <c r="SUG177" s="258"/>
      <c r="SUH177" s="258"/>
      <c r="SUI177" s="258"/>
      <c r="SUJ177" s="258"/>
      <c r="SUK177" s="258"/>
      <c r="SUL177" s="258"/>
      <c r="SUM177" s="258"/>
      <c r="SUN177" s="258"/>
      <c r="SUO177" s="258"/>
      <c r="SUP177" s="258"/>
      <c r="SUQ177" s="258"/>
      <c r="SUR177" s="258"/>
      <c r="SUS177" s="258"/>
      <c r="SUT177" s="258"/>
      <c r="SUU177" s="258"/>
      <c r="SUV177" s="258"/>
      <c r="SUW177" s="258"/>
      <c r="SUX177" s="258"/>
      <c r="SUY177" s="258"/>
      <c r="SUZ177" s="258"/>
      <c r="SVA177" s="258"/>
      <c r="SVB177" s="258"/>
      <c r="SVC177" s="258"/>
      <c r="SVD177" s="258"/>
      <c r="SVE177" s="258"/>
      <c r="SVF177" s="258"/>
      <c r="SVG177" s="258"/>
      <c r="SVH177" s="258"/>
      <c r="SVI177" s="258"/>
      <c r="SVJ177" s="258"/>
      <c r="SVK177" s="258"/>
      <c r="SVL177" s="258"/>
      <c r="SVM177" s="258"/>
      <c r="SVN177" s="258"/>
      <c r="SVO177" s="258"/>
      <c r="SVP177" s="258"/>
      <c r="SVQ177" s="258"/>
      <c r="SVR177" s="258"/>
      <c r="SVS177" s="258"/>
      <c r="SVT177" s="258"/>
      <c r="SVU177" s="258"/>
      <c r="SVV177" s="258"/>
      <c r="SVW177" s="258"/>
      <c r="SVX177" s="258"/>
      <c r="SVY177" s="258"/>
      <c r="SVZ177" s="258"/>
      <c r="SWA177" s="258"/>
      <c r="SWB177" s="258"/>
      <c r="SWC177" s="258"/>
      <c r="SWD177" s="258"/>
      <c r="SWE177" s="258"/>
      <c r="SWF177" s="258"/>
      <c r="SWG177" s="258"/>
      <c r="SWH177" s="258"/>
      <c r="SWI177" s="258"/>
      <c r="SWJ177" s="258"/>
      <c r="SWK177" s="258"/>
      <c r="SWL177" s="258"/>
      <c r="SWM177" s="258"/>
      <c r="SWN177" s="258"/>
      <c r="SWO177" s="258"/>
      <c r="SWP177" s="258"/>
      <c r="SWQ177" s="258"/>
      <c r="SWR177" s="258"/>
      <c r="SWS177" s="258"/>
      <c r="SWT177" s="258"/>
      <c r="SWU177" s="258"/>
      <c r="SWV177" s="258"/>
      <c r="SWW177" s="258"/>
      <c r="SWX177" s="258"/>
      <c r="SWY177" s="258"/>
      <c r="SWZ177" s="258"/>
      <c r="SXA177" s="258"/>
      <c r="SXB177" s="258"/>
      <c r="SXC177" s="258"/>
      <c r="SXD177" s="258"/>
      <c r="SXE177" s="258"/>
      <c r="SXF177" s="258"/>
      <c r="SXG177" s="258"/>
      <c r="SXH177" s="258"/>
      <c r="SXI177" s="258"/>
      <c r="SXJ177" s="258"/>
      <c r="SXK177" s="258"/>
      <c r="SXL177" s="258"/>
      <c r="SXM177" s="258"/>
      <c r="SXN177" s="258"/>
      <c r="SXO177" s="258"/>
      <c r="SXP177" s="258"/>
      <c r="SXQ177" s="258"/>
      <c r="SXR177" s="258"/>
      <c r="SXS177" s="258"/>
      <c r="SXT177" s="258"/>
      <c r="SXU177" s="258"/>
      <c r="SXV177" s="258"/>
      <c r="SXW177" s="258"/>
      <c r="SXX177" s="258"/>
      <c r="SXY177" s="258"/>
      <c r="SXZ177" s="258"/>
      <c r="SYA177" s="258"/>
      <c r="SYB177" s="258"/>
      <c r="SYC177" s="258"/>
      <c r="SYD177" s="258"/>
      <c r="SYE177" s="258"/>
      <c r="SYF177" s="258"/>
      <c r="SYG177" s="258"/>
      <c r="SYH177" s="258"/>
      <c r="SYI177" s="258"/>
      <c r="SYJ177" s="258"/>
      <c r="SYK177" s="258"/>
      <c r="SYL177" s="258"/>
      <c r="SYM177" s="258"/>
      <c r="SYN177" s="258"/>
      <c r="SYO177" s="258"/>
      <c r="SYP177" s="258"/>
      <c r="SYQ177" s="258"/>
      <c r="SYR177" s="258"/>
      <c r="SYS177" s="258"/>
      <c r="SYT177" s="258"/>
      <c r="SYU177" s="258"/>
      <c r="SYV177" s="258"/>
      <c r="SYW177" s="258"/>
      <c r="SYX177" s="258"/>
      <c r="SYY177" s="258"/>
      <c r="SYZ177" s="258"/>
      <c r="SZA177" s="258"/>
      <c r="SZB177" s="258"/>
      <c r="SZC177" s="258"/>
      <c r="SZD177" s="258"/>
      <c r="SZE177" s="258"/>
      <c r="SZF177" s="258"/>
      <c r="SZG177" s="258"/>
      <c r="SZH177" s="258"/>
      <c r="SZI177" s="258"/>
      <c r="SZJ177" s="258"/>
      <c r="SZK177" s="258"/>
      <c r="SZL177" s="258"/>
      <c r="SZM177" s="258"/>
      <c r="SZN177" s="258"/>
      <c r="SZO177" s="258"/>
      <c r="SZP177" s="258"/>
      <c r="SZQ177" s="258"/>
      <c r="SZR177" s="258"/>
      <c r="SZS177" s="258"/>
      <c r="SZT177" s="258"/>
      <c r="SZU177" s="258"/>
      <c r="SZV177" s="258"/>
      <c r="SZW177" s="258"/>
      <c r="SZX177" s="258"/>
      <c r="SZY177" s="258"/>
      <c r="SZZ177" s="258"/>
      <c r="TAA177" s="258"/>
      <c r="TAB177" s="258"/>
      <c r="TAC177" s="258"/>
      <c r="TAD177" s="258"/>
      <c r="TAE177" s="258"/>
      <c r="TAF177" s="258"/>
      <c r="TAG177" s="258"/>
      <c r="TAH177" s="258"/>
      <c r="TAI177" s="258"/>
      <c r="TAJ177" s="258"/>
      <c r="TAK177" s="258"/>
      <c r="TAL177" s="258"/>
      <c r="TAM177" s="258"/>
      <c r="TAN177" s="258"/>
      <c r="TAO177" s="258"/>
      <c r="TAP177" s="258"/>
      <c r="TAQ177" s="258"/>
      <c r="TAR177" s="258"/>
      <c r="TAS177" s="258"/>
      <c r="TAT177" s="258"/>
      <c r="TAU177" s="258"/>
      <c r="TAV177" s="258"/>
      <c r="TAW177" s="258"/>
      <c r="TAX177" s="258"/>
      <c r="TAY177" s="258"/>
      <c r="TAZ177" s="258"/>
      <c r="TBA177" s="258"/>
      <c r="TBB177" s="258"/>
      <c r="TBC177" s="258"/>
      <c r="TBD177" s="258"/>
      <c r="TBE177" s="258"/>
      <c r="TBF177" s="258"/>
      <c r="TBG177" s="258"/>
      <c r="TBH177" s="258"/>
      <c r="TBI177" s="258"/>
      <c r="TBJ177" s="258"/>
      <c r="TBK177" s="258"/>
      <c r="TBL177" s="258"/>
      <c r="TBM177" s="258"/>
      <c r="TBN177" s="258"/>
      <c r="TBO177" s="258"/>
      <c r="TBP177" s="258"/>
      <c r="TBQ177" s="258"/>
      <c r="TBR177" s="258"/>
      <c r="TBS177" s="258"/>
      <c r="TBT177" s="258"/>
      <c r="TBU177" s="258"/>
      <c r="TBV177" s="258"/>
      <c r="TBW177" s="258"/>
      <c r="TBX177" s="258"/>
      <c r="TBY177" s="258"/>
      <c r="TBZ177" s="258"/>
      <c r="TCA177" s="258"/>
      <c r="TCB177" s="258"/>
      <c r="TCC177" s="258"/>
      <c r="TCD177" s="258"/>
      <c r="TCE177" s="258"/>
      <c r="TCF177" s="258"/>
      <c r="TCG177" s="258"/>
      <c r="TCH177" s="258"/>
      <c r="TCI177" s="258"/>
      <c r="TCJ177" s="258"/>
      <c r="TCK177" s="258"/>
      <c r="TCL177" s="258"/>
      <c r="TCM177" s="258"/>
      <c r="TCN177" s="258"/>
      <c r="TCO177" s="258"/>
      <c r="TCP177" s="258"/>
      <c r="TCQ177" s="258"/>
      <c r="TCR177" s="258"/>
      <c r="TCS177" s="258"/>
      <c r="TCT177" s="258"/>
      <c r="TCU177" s="258"/>
      <c r="TCV177" s="258"/>
      <c r="TCW177" s="258"/>
      <c r="TCX177" s="258"/>
      <c r="TCY177" s="258"/>
      <c r="TCZ177" s="258"/>
      <c r="TDA177" s="258"/>
      <c r="TDB177" s="258"/>
      <c r="TDC177" s="258"/>
      <c r="TDD177" s="258"/>
      <c r="TDE177" s="258"/>
      <c r="TDF177" s="258"/>
      <c r="TDG177" s="258"/>
      <c r="TDH177" s="258"/>
      <c r="TDI177" s="258"/>
      <c r="TDJ177" s="258"/>
      <c r="TDK177" s="258"/>
      <c r="TDL177" s="258"/>
      <c r="TDM177" s="258"/>
      <c r="TDN177" s="258"/>
      <c r="TDO177" s="258"/>
      <c r="TDP177" s="258"/>
      <c r="TDQ177" s="258"/>
      <c r="TDR177" s="258"/>
      <c r="TDS177" s="258"/>
      <c r="TDT177" s="258"/>
      <c r="TDU177" s="258"/>
      <c r="TDV177" s="258"/>
      <c r="TDW177" s="258"/>
      <c r="TDX177" s="258"/>
      <c r="TDY177" s="258"/>
      <c r="TDZ177" s="258"/>
      <c r="TEA177" s="258"/>
      <c r="TEB177" s="258"/>
      <c r="TEC177" s="258"/>
      <c r="TED177" s="258"/>
      <c r="TEE177" s="258"/>
      <c r="TEF177" s="258"/>
      <c r="TEG177" s="258"/>
      <c r="TEH177" s="258"/>
      <c r="TEI177" s="258"/>
      <c r="TEJ177" s="258"/>
      <c r="TEK177" s="258"/>
      <c r="TEL177" s="258"/>
      <c r="TEM177" s="258"/>
      <c r="TEN177" s="258"/>
      <c r="TEO177" s="258"/>
      <c r="TEP177" s="258"/>
      <c r="TEQ177" s="258"/>
      <c r="TER177" s="258"/>
      <c r="TES177" s="258"/>
      <c r="TET177" s="258"/>
      <c r="TEU177" s="258"/>
      <c r="TEV177" s="258"/>
      <c r="TEW177" s="258"/>
      <c r="TEX177" s="258"/>
      <c r="TEY177" s="258"/>
      <c r="TEZ177" s="258"/>
      <c r="TFA177" s="258"/>
      <c r="TFB177" s="258"/>
      <c r="TFC177" s="258"/>
      <c r="TFD177" s="258"/>
      <c r="TFE177" s="258"/>
      <c r="TFF177" s="258"/>
      <c r="TFG177" s="258"/>
      <c r="TFH177" s="258"/>
      <c r="TFI177" s="258"/>
      <c r="TFJ177" s="258"/>
      <c r="TFK177" s="258"/>
      <c r="TFL177" s="258"/>
      <c r="TFM177" s="258"/>
      <c r="TFN177" s="258"/>
      <c r="TFO177" s="258"/>
      <c r="TFP177" s="258"/>
      <c r="TFQ177" s="258"/>
      <c r="TFR177" s="258"/>
      <c r="TFS177" s="258"/>
      <c r="TFT177" s="258"/>
      <c r="TFU177" s="258"/>
      <c r="TFV177" s="258"/>
      <c r="TFW177" s="258"/>
      <c r="TFX177" s="258"/>
      <c r="TFY177" s="258"/>
      <c r="TFZ177" s="258"/>
      <c r="TGA177" s="258"/>
      <c r="TGB177" s="258"/>
      <c r="TGC177" s="258"/>
      <c r="TGD177" s="258"/>
      <c r="TGE177" s="258"/>
      <c r="TGF177" s="258"/>
      <c r="TGG177" s="258"/>
      <c r="TGH177" s="258"/>
      <c r="TGI177" s="258"/>
      <c r="TGJ177" s="258"/>
      <c r="TGK177" s="258"/>
      <c r="TGL177" s="258"/>
      <c r="TGM177" s="258"/>
      <c r="TGN177" s="258"/>
      <c r="TGO177" s="258"/>
      <c r="TGP177" s="258"/>
      <c r="TGQ177" s="258"/>
      <c r="TGR177" s="258"/>
      <c r="TGS177" s="258"/>
      <c r="TGT177" s="258"/>
      <c r="TGU177" s="258"/>
      <c r="TGV177" s="258"/>
      <c r="TGW177" s="258"/>
      <c r="TGX177" s="258"/>
      <c r="TGY177" s="258"/>
      <c r="TGZ177" s="258"/>
      <c r="THA177" s="258"/>
      <c r="THB177" s="258"/>
      <c r="THC177" s="258"/>
      <c r="THD177" s="258"/>
      <c r="THE177" s="258"/>
      <c r="THF177" s="258"/>
      <c r="THG177" s="258"/>
      <c r="THH177" s="258"/>
      <c r="THI177" s="258"/>
      <c r="THJ177" s="258"/>
      <c r="THK177" s="258"/>
      <c r="THL177" s="258"/>
      <c r="THM177" s="258"/>
      <c r="THN177" s="258"/>
      <c r="THO177" s="258"/>
      <c r="THP177" s="258"/>
      <c r="THQ177" s="258"/>
      <c r="THR177" s="258"/>
      <c r="THS177" s="258"/>
      <c r="THT177" s="258"/>
      <c r="THU177" s="258"/>
      <c r="THV177" s="258"/>
      <c r="THW177" s="258"/>
      <c r="THX177" s="258"/>
      <c r="THY177" s="258"/>
      <c r="THZ177" s="258"/>
      <c r="TIA177" s="258"/>
      <c r="TIB177" s="258"/>
      <c r="TIC177" s="258"/>
      <c r="TID177" s="258"/>
      <c r="TIE177" s="258"/>
      <c r="TIF177" s="258"/>
      <c r="TIG177" s="258"/>
      <c r="TIH177" s="258"/>
      <c r="TII177" s="258"/>
      <c r="TIJ177" s="258"/>
      <c r="TIK177" s="258"/>
      <c r="TIL177" s="258"/>
      <c r="TIM177" s="258"/>
      <c r="TIN177" s="258"/>
      <c r="TIO177" s="258"/>
      <c r="TIP177" s="258"/>
      <c r="TIQ177" s="258"/>
      <c r="TIR177" s="258"/>
      <c r="TIS177" s="258"/>
      <c r="TIT177" s="258"/>
      <c r="TIU177" s="258"/>
      <c r="TIV177" s="258"/>
      <c r="TIW177" s="258"/>
      <c r="TIX177" s="258"/>
      <c r="TIY177" s="258"/>
      <c r="TIZ177" s="258"/>
      <c r="TJA177" s="258"/>
      <c r="TJB177" s="258"/>
      <c r="TJC177" s="258"/>
      <c r="TJD177" s="258"/>
      <c r="TJE177" s="258"/>
      <c r="TJF177" s="258"/>
      <c r="TJG177" s="258"/>
      <c r="TJH177" s="258"/>
      <c r="TJI177" s="258"/>
      <c r="TJJ177" s="258"/>
      <c r="TJK177" s="258"/>
      <c r="TJL177" s="258"/>
      <c r="TJM177" s="258"/>
      <c r="TJN177" s="258"/>
      <c r="TJO177" s="258"/>
      <c r="TJP177" s="258"/>
      <c r="TJQ177" s="258"/>
      <c r="TJR177" s="258"/>
      <c r="TJS177" s="258"/>
      <c r="TJT177" s="258"/>
      <c r="TJU177" s="258"/>
      <c r="TJV177" s="258"/>
      <c r="TJW177" s="258"/>
      <c r="TJX177" s="258"/>
      <c r="TJY177" s="258"/>
      <c r="TJZ177" s="258"/>
      <c r="TKA177" s="258"/>
      <c r="TKB177" s="258"/>
      <c r="TKC177" s="258"/>
      <c r="TKD177" s="258"/>
      <c r="TKE177" s="258"/>
      <c r="TKF177" s="258"/>
      <c r="TKG177" s="258"/>
      <c r="TKH177" s="258"/>
      <c r="TKI177" s="258"/>
      <c r="TKJ177" s="258"/>
      <c r="TKK177" s="258"/>
      <c r="TKL177" s="258"/>
      <c r="TKM177" s="258"/>
      <c r="TKN177" s="258"/>
      <c r="TKO177" s="258"/>
      <c r="TKP177" s="258"/>
      <c r="TKQ177" s="258"/>
      <c r="TKR177" s="258"/>
      <c r="TKS177" s="258"/>
      <c r="TKT177" s="258"/>
      <c r="TKU177" s="258"/>
      <c r="TKV177" s="258"/>
      <c r="TKW177" s="258"/>
      <c r="TKX177" s="258"/>
      <c r="TKY177" s="258"/>
      <c r="TKZ177" s="258"/>
      <c r="TLA177" s="258"/>
      <c r="TLB177" s="258"/>
      <c r="TLC177" s="258"/>
      <c r="TLD177" s="258"/>
      <c r="TLE177" s="258"/>
      <c r="TLF177" s="258"/>
      <c r="TLG177" s="258"/>
      <c r="TLH177" s="258"/>
      <c r="TLI177" s="258"/>
      <c r="TLJ177" s="258"/>
      <c r="TLK177" s="258"/>
      <c r="TLL177" s="258"/>
      <c r="TLM177" s="258"/>
      <c r="TLN177" s="258"/>
      <c r="TLO177" s="258"/>
      <c r="TLP177" s="258"/>
      <c r="TLQ177" s="258"/>
      <c r="TLR177" s="258"/>
      <c r="TLS177" s="258"/>
      <c r="TLT177" s="258"/>
      <c r="TLU177" s="258"/>
      <c r="TLV177" s="258"/>
      <c r="TLW177" s="258"/>
      <c r="TLX177" s="258"/>
      <c r="TLY177" s="258"/>
      <c r="TLZ177" s="258"/>
      <c r="TMA177" s="258"/>
      <c r="TMB177" s="258"/>
      <c r="TMC177" s="258"/>
      <c r="TMD177" s="258"/>
      <c r="TME177" s="258"/>
      <c r="TMF177" s="258"/>
      <c r="TMG177" s="258"/>
      <c r="TMH177" s="258"/>
      <c r="TMI177" s="258"/>
      <c r="TMJ177" s="258"/>
      <c r="TMK177" s="258"/>
      <c r="TML177" s="258"/>
      <c r="TMM177" s="258"/>
      <c r="TMN177" s="258"/>
      <c r="TMO177" s="258"/>
      <c r="TMP177" s="258"/>
      <c r="TMQ177" s="258"/>
      <c r="TMR177" s="258"/>
      <c r="TMS177" s="258"/>
      <c r="TMT177" s="258"/>
      <c r="TMU177" s="258"/>
      <c r="TMV177" s="258"/>
      <c r="TMW177" s="258"/>
      <c r="TMX177" s="258"/>
      <c r="TMY177" s="258"/>
      <c r="TMZ177" s="258"/>
      <c r="TNA177" s="258"/>
      <c r="TNB177" s="258"/>
      <c r="TNC177" s="258"/>
      <c r="TND177" s="258"/>
      <c r="TNE177" s="258"/>
      <c r="TNF177" s="258"/>
      <c r="TNG177" s="258"/>
      <c r="TNH177" s="258"/>
      <c r="TNI177" s="258"/>
      <c r="TNJ177" s="258"/>
      <c r="TNK177" s="258"/>
      <c r="TNL177" s="258"/>
      <c r="TNM177" s="258"/>
      <c r="TNN177" s="258"/>
      <c r="TNO177" s="258"/>
      <c r="TNP177" s="258"/>
      <c r="TNQ177" s="258"/>
      <c r="TNR177" s="258"/>
      <c r="TNS177" s="258"/>
      <c r="TNT177" s="258"/>
      <c r="TNU177" s="258"/>
      <c r="TNV177" s="258"/>
      <c r="TNW177" s="258"/>
      <c r="TNX177" s="258"/>
      <c r="TNY177" s="258"/>
      <c r="TNZ177" s="258"/>
      <c r="TOA177" s="258"/>
      <c r="TOB177" s="258"/>
      <c r="TOC177" s="258"/>
      <c r="TOD177" s="258"/>
      <c r="TOE177" s="258"/>
      <c r="TOF177" s="258"/>
      <c r="TOG177" s="258"/>
      <c r="TOH177" s="258"/>
      <c r="TOI177" s="258"/>
      <c r="TOJ177" s="258"/>
      <c r="TOK177" s="258"/>
      <c r="TOL177" s="258"/>
      <c r="TOM177" s="258"/>
      <c r="TON177" s="258"/>
      <c r="TOO177" s="258"/>
      <c r="TOP177" s="258"/>
      <c r="TOQ177" s="258"/>
      <c r="TOR177" s="258"/>
      <c r="TOS177" s="258"/>
      <c r="TOT177" s="258"/>
      <c r="TOU177" s="258"/>
      <c r="TOV177" s="258"/>
      <c r="TOW177" s="258"/>
      <c r="TOX177" s="258"/>
      <c r="TOY177" s="258"/>
      <c r="TOZ177" s="258"/>
      <c r="TPA177" s="258"/>
      <c r="TPB177" s="258"/>
      <c r="TPC177" s="258"/>
      <c r="TPD177" s="258"/>
      <c r="TPE177" s="258"/>
      <c r="TPF177" s="258"/>
      <c r="TPG177" s="258"/>
      <c r="TPH177" s="258"/>
      <c r="TPI177" s="258"/>
      <c r="TPJ177" s="258"/>
      <c r="TPK177" s="258"/>
      <c r="TPL177" s="258"/>
      <c r="TPM177" s="258"/>
      <c r="TPN177" s="258"/>
      <c r="TPO177" s="258"/>
      <c r="TPP177" s="258"/>
      <c r="TPQ177" s="258"/>
      <c r="TPR177" s="258"/>
      <c r="TPS177" s="258"/>
      <c r="TPT177" s="258"/>
      <c r="TPU177" s="258"/>
      <c r="TPV177" s="258"/>
      <c r="TPW177" s="258"/>
      <c r="TPX177" s="258"/>
      <c r="TPY177" s="258"/>
      <c r="TPZ177" s="258"/>
      <c r="TQA177" s="258"/>
      <c r="TQB177" s="258"/>
      <c r="TQC177" s="258"/>
      <c r="TQD177" s="258"/>
      <c r="TQE177" s="258"/>
      <c r="TQF177" s="258"/>
      <c r="TQG177" s="258"/>
      <c r="TQH177" s="258"/>
      <c r="TQI177" s="258"/>
      <c r="TQJ177" s="258"/>
      <c r="TQK177" s="258"/>
      <c r="TQL177" s="258"/>
      <c r="TQM177" s="258"/>
      <c r="TQN177" s="258"/>
      <c r="TQO177" s="258"/>
      <c r="TQP177" s="258"/>
      <c r="TQQ177" s="258"/>
      <c r="TQR177" s="258"/>
      <c r="TQS177" s="258"/>
      <c r="TQT177" s="258"/>
      <c r="TQU177" s="258"/>
      <c r="TQV177" s="258"/>
      <c r="TQW177" s="258"/>
      <c r="TQX177" s="258"/>
      <c r="TQY177" s="258"/>
      <c r="TQZ177" s="258"/>
      <c r="TRA177" s="258"/>
      <c r="TRB177" s="258"/>
      <c r="TRC177" s="258"/>
      <c r="TRD177" s="258"/>
      <c r="TRE177" s="258"/>
      <c r="TRF177" s="258"/>
      <c r="TRG177" s="258"/>
      <c r="TRH177" s="258"/>
      <c r="TRI177" s="258"/>
      <c r="TRJ177" s="258"/>
      <c r="TRK177" s="258"/>
      <c r="TRL177" s="258"/>
      <c r="TRM177" s="258"/>
      <c r="TRN177" s="258"/>
      <c r="TRO177" s="258"/>
      <c r="TRP177" s="258"/>
      <c r="TRQ177" s="258"/>
      <c r="TRR177" s="258"/>
      <c r="TRS177" s="258"/>
      <c r="TRT177" s="258"/>
      <c r="TRU177" s="258"/>
      <c r="TRV177" s="258"/>
      <c r="TRW177" s="258"/>
      <c r="TRX177" s="258"/>
      <c r="TRY177" s="258"/>
      <c r="TRZ177" s="258"/>
      <c r="TSA177" s="258"/>
      <c r="TSB177" s="258"/>
      <c r="TSC177" s="258"/>
      <c r="TSD177" s="258"/>
      <c r="TSE177" s="258"/>
      <c r="TSF177" s="258"/>
      <c r="TSG177" s="258"/>
      <c r="TSH177" s="258"/>
      <c r="TSI177" s="258"/>
      <c r="TSJ177" s="258"/>
      <c r="TSK177" s="258"/>
      <c r="TSL177" s="258"/>
      <c r="TSM177" s="258"/>
      <c r="TSN177" s="258"/>
      <c r="TSO177" s="258"/>
      <c r="TSP177" s="258"/>
      <c r="TSQ177" s="258"/>
      <c r="TSR177" s="258"/>
      <c r="TSS177" s="258"/>
      <c r="TST177" s="258"/>
      <c r="TSU177" s="258"/>
      <c r="TSV177" s="258"/>
      <c r="TSW177" s="258"/>
      <c r="TSX177" s="258"/>
      <c r="TSY177" s="258"/>
      <c r="TSZ177" s="258"/>
      <c r="TTA177" s="258"/>
      <c r="TTB177" s="258"/>
      <c r="TTC177" s="258"/>
      <c r="TTD177" s="258"/>
      <c r="TTE177" s="258"/>
      <c r="TTF177" s="258"/>
      <c r="TTG177" s="258"/>
      <c r="TTH177" s="258"/>
      <c r="TTI177" s="258"/>
      <c r="TTJ177" s="258"/>
      <c r="TTK177" s="258"/>
      <c r="TTL177" s="258"/>
      <c r="TTM177" s="258"/>
      <c r="TTN177" s="258"/>
      <c r="TTO177" s="258"/>
      <c r="TTP177" s="258"/>
      <c r="TTQ177" s="258"/>
      <c r="TTR177" s="258"/>
      <c r="TTS177" s="258"/>
      <c r="TTT177" s="258"/>
      <c r="TTU177" s="258"/>
      <c r="TTV177" s="258"/>
      <c r="TTW177" s="258"/>
      <c r="TTX177" s="258"/>
      <c r="TTY177" s="258"/>
      <c r="TTZ177" s="258"/>
      <c r="TUA177" s="258"/>
      <c r="TUB177" s="258"/>
      <c r="TUC177" s="258"/>
      <c r="TUD177" s="258"/>
      <c r="TUE177" s="258"/>
      <c r="TUF177" s="258"/>
      <c r="TUG177" s="258"/>
      <c r="TUH177" s="258"/>
      <c r="TUI177" s="258"/>
      <c r="TUJ177" s="258"/>
      <c r="TUK177" s="258"/>
      <c r="TUL177" s="258"/>
      <c r="TUM177" s="258"/>
      <c r="TUN177" s="258"/>
      <c r="TUO177" s="258"/>
      <c r="TUP177" s="258"/>
      <c r="TUQ177" s="258"/>
      <c r="TUR177" s="258"/>
      <c r="TUS177" s="258"/>
      <c r="TUT177" s="258"/>
      <c r="TUU177" s="258"/>
      <c r="TUV177" s="258"/>
      <c r="TUW177" s="258"/>
      <c r="TUX177" s="258"/>
      <c r="TUY177" s="258"/>
      <c r="TUZ177" s="258"/>
      <c r="TVA177" s="258"/>
      <c r="TVB177" s="258"/>
      <c r="TVC177" s="258"/>
      <c r="TVD177" s="258"/>
      <c r="TVE177" s="258"/>
      <c r="TVF177" s="258"/>
      <c r="TVG177" s="258"/>
      <c r="TVH177" s="258"/>
      <c r="TVI177" s="258"/>
      <c r="TVJ177" s="258"/>
      <c r="TVK177" s="258"/>
      <c r="TVL177" s="258"/>
      <c r="TVM177" s="258"/>
      <c r="TVN177" s="258"/>
      <c r="TVO177" s="258"/>
      <c r="TVP177" s="258"/>
      <c r="TVQ177" s="258"/>
      <c r="TVR177" s="258"/>
      <c r="TVS177" s="258"/>
      <c r="TVT177" s="258"/>
      <c r="TVU177" s="258"/>
      <c r="TVV177" s="258"/>
      <c r="TVW177" s="258"/>
      <c r="TVX177" s="258"/>
      <c r="TVY177" s="258"/>
      <c r="TVZ177" s="258"/>
      <c r="TWA177" s="258"/>
      <c r="TWB177" s="258"/>
      <c r="TWC177" s="258"/>
      <c r="TWD177" s="258"/>
      <c r="TWE177" s="258"/>
      <c r="TWF177" s="258"/>
      <c r="TWG177" s="258"/>
      <c r="TWH177" s="258"/>
      <c r="TWI177" s="258"/>
      <c r="TWJ177" s="258"/>
      <c r="TWK177" s="258"/>
      <c r="TWL177" s="258"/>
      <c r="TWM177" s="258"/>
      <c r="TWN177" s="258"/>
      <c r="TWO177" s="258"/>
      <c r="TWP177" s="258"/>
      <c r="TWQ177" s="258"/>
      <c r="TWR177" s="258"/>
      <c r="TWS177" s="258"/>
      <c r="TWT177" s="258"/>
      <c r="TWU177" s="258"/>
      <c r="TWV177" s="258"/>
      <c r="TWW177" s="258"/>
      <c r="TWX177" s="258"/>
      <c r="TWY177" s="258"/>
      <c r="TWZ177" s="258"/>
      <c r="TXA177" s="258"/>
      <c r="TXB177" s="258"/>
      <c r="TXC177" s="258"/>
      <c r="TXD177" s="258"/>
      <c r="TXE177" s="258"/>
      <c r="TXF177" s="258"/>
      <c r="TXG177" s="258"/>
      <c r="TXH177" s="258"/>
      <c r="TXI177" s="258"/>
      <c r="TXJ177" s="258"/>
      <c r="TXK177" s="258"/>
      <c r="TXL177" s="258"/>
      <c r="TXM177" s="258"/>
      <c r="TXN177" s="258"/>
      <c r="TXO177" s="258"/>
      <c r="TXP177" s="258"/>
      <c r="TXQ177" s="258"/>
      <c r="TXR177" s="258"/>
      <c r="TXS177" s="258"/>
      <c r="TXT177" s="258"/>
      <c r="TXU177" s="258"/>
      <c r="TXV177" s="258"/>
      <c r="TXW177" s="258"/>
      <c r="TXX177" s="258"/>
      <c r="TXY177" s="258"/>
      <c r="TXZ177" s="258"/>
      <c r="TYA177" s="258"/>
      <c r="TYB177" s="258"/>
      <c r="TYC177" s="258"/>
      <c r="TYD177" s="258"/>
      <c r="TYE177" s="258"/>
      <c r="TYF177" s="258"/>
      <c r="TYG177" s="258"/>
      <c r="TYH177" s="258"/>
      <c r="TYI177" s="258"/>
      <c r="TYJ177" s="258"/>
      <c r="TYK177" s="258"/>
      <c r="TYL177" s="258"/>
      <c r="TYM177" s="258"/>
      <c r="TYN177" s="258"/>
      <c r="TYO177" s="258"/>
      <c r="TYP177" s="258"/>
      <c r="TYQ177" s="258"/>
      <c r="TYR177" s="258"/>
      <c r="TYS177" s="258"/>
      <c r="TYT177" s="258"/>
      <c r="TYU177" s="258"/>
      <c r="TYV177" s="258"/>
      <c r="TYW177" s="258"/>
      <c r="TYX177" s="258"/>
      <c r="TYY177" s="258"/>
      <c r="TYZ177" s="258"/>
      <c r="TZA177" s="258"/>
      <c r="TZB177" s="258"/>
      <c r="TZC177" s="258"/>
      <c r="TZD177" s="258"/>
      <c r="TZE177" s="258"/>
      <c r="TZF177" s="258"/>
      <c r="TZG177" s="258"/>
      <c r="TZH177" s="258"/>
      <c r="TZI177" s="258"/>
      <c r="TZJ177" s="258"/>
      <c r="TZK177" s="258"/>
      <c r="TZL177" s="258"/>
      <c r="TZM177" s="258"/>
      <c r="TZN177" s="258"/>
      <c r="TZO177" s="258"/>
      <c r="TZP177" s="258"/>
      <c r="TZQ177" s="258"/>
      <c r="TZR177" s="258"/>
      <c r="TZS177" s="258"/>
      <c r="TZT177" s="258"/>
      <c r="TZU177" s="258"/>
      <c r="TZV177" s="258"/>
      <c r="TZW177" s="258"/>
      <c r="TZX177" s="258"/>
      <c r="TZY177" s="258"/>
      <c r="TZZ177" s="258"/>
      <c r="UAA177" s="258"/>
      <c r="UAB177" s="258"/>
      <c r="UAC177" s="258"/>
      <c r="UAD177" s="258"/>
      <c r="UAE177" s="258"/>
      <c r="UAF177" s="258"/>
      <c r="UAG177" s="258"/>
      <c r="UAH177" s="258"/>
      <c r="UAI177" s="258"/>
      <c r="UAJ177" s="258"/>
      <c r="UAK177" s="258"/>
      <c r="UAL177" s="258"/>
      <c r="UAM177" s="258"/>
      <c r="UAN177" s="258"/>
      <c r="UAO177" s="258"/>
      <c r="UAP177" s="258"/>
      <c r="UAQ177" s="258"/>
      <c r="UAR177" s="258"/>
      <c r="UAS177" s="258"/>
      <c r="UAT177" s="258"/>
      <c r="UAU177" s="258"/>
      <c r="UAV177" s="258"/>
      <c r="UAW177" s="258"/>
      <c r="UAX177" s="258"/>
      <c r="UAY177" s="258"/>
      <c r="UAZ177" s="258"/>
      <c r="UBA177" s="258"/>
      <c r="UBB177" s="258"/>
      <c r="UBC177" s="258"/>
      <c r="UBD177" s="258"/>
      <c r="UBE177" s="258"/>
      <c r="UBF177" s="258"/>
      <c r="UBG177" s="258"/>
      <c r="UBH177" s="258"/>
      <c r="UBI177" s="258"/>
      <c r="UBJ177" s="258"/>
      <c r="UBK177" s="258"/>
      <c r="UBL177" s="258"/>
      <c r="UBM177" s="258"/>
      <c r="UBN177" s="258"/>
      <c r="UBO177" s="258"/>
      <c r="UBP177" s="258"/>
      <c r="UBQ177" s="258"/>
      <c r="UBR177" s="258"/>
      <c r="UBS177" s="258"/>
      <c r="UBT177" s="258"/>
      <c r="UBU177" s="258"/>
      <c r="UBV177" s="258"/>
      <c r="UBW177" s="258"/>
      <c r="UBX177" s="258"/>
      <c r="UBY177" s="258"/>
      <c r="UBZ177" s="258"/>
      <c r="UCA177" s="258"/>
      <c r="UCB177" s="258"/>
      <c r="UCC177" s="258"/>
      <c r="UCD177" s="258"/>
      <c r="UCE177" s="258"/>
      <c r="UCF177" s="258"/>
      <c r="UCG177" s="258"/>
      <c r="UCH177" s="258"/>
      <c r="UCI177" s="258"/>
      <c r="UCJ177" s="258"/>
      <c r="UCK177" s="258"/>
      <c r="UCL177" s="258"/>
      <c r="UCM177" s="258"/>
      <c r="UCN177" s="258"/>
      <c r="UCO177" s="258"/>
      <c r="UCP177" s="258"/>
      <c r="UCQ177" s="258"/>
      <c r="UCR177" s="258"/>
      <c r="UCS177" s="258"/>
      <c r="UCT177" s="258"/>
      <c r="UCU177" s="258"/>
      <c r="UCV177" s="258"/>
      <c r="UCW177" s="258"/>
      <c r="UCX177" s="258"/>
      <c r="UCY177" s="258"/>
      <c r="UCZ177" s="258"/>
      <c r="UDA177" s="258"/>
      <c r="UDB177" s="258"/>
      <c r="UDC177" s="258"/>
      <c r="UDD177" s="258"/>
      <c r="UDE177" s="258"/>
      <c r="UDF177" s="258"/>
      <c r="UDG177" s="258"/>
      <c r="UDH177" s="258"/>
      <c r="UDI177" s="258"/>
      <c r="UDJ177" s="258"/>
      <c r="UDK177" s="258"/>
      <c r="UDL177" s="258"/>
      <c r="UDM177" s="258"/>
      <c r="UDN177" s="258"/>
      <c r="UDO177" s="258"/>
      <c r="UDP177" s="258"/>
      <c r="UDQ177" s="258"/>
      <c r="UDR177" s="258"/>
      <c r="UDS177" s="258"/>
      <c r="UDT177" s="258"/>
      <c r="UDU177" s="258"/>
      <c r="UDV177" s="258"/>
      <c r="UDW177" s="258"/>
      <c r="UDX177" s="258"/>
      <c r="UDY177" s="258"/>
      <c r="UDZ177" s="258"/>
      <c r="UEA177" s="258"/>
      <c r="UEB177" s="258"/>
      <c r="UEC177" s="258"/>
      <c r="UED177" s="258"/>
      <c r="UEE177" s="258"/>
      <c r="UEF177" s="258"/>
      <c r="UEG177" s="258"/>
      <c r="UEH177" s="258"/>
      <c r="UEI177" s="258"/>
      <c r="UEJ177" s="258"/>
      <c r="UEK177" s="258"/>
      <c r="UEL177" s="258"/>
      <c r="UEM177" s="258"/>
      <c r="UEN177" s="258"/>
      <c r="UEO177" s="258"/>
      <c r="UEP177" s="258"/>
      <c r="UEQ177" s="258"/>
      <c r="UER177" s="258"/>
      <c r="UES177" s="258"/>
      <c r="UET177" s="258"/>
      <c r="UEU177" s="258"/>
      <c r="UEV177" s="258"/>
      <c r="UEW177" s="258"/>
      <c r="UEX177" s="258"/>
      <c r="UEY177" s="258"/>
      <c r="UEZ177" s="258"/>
      <c r="UFA177" s="258"/>
      <c r="UFB177" s="258"/>
      <c r="UFC177" s="258"/>
      <c r="UFD177" s="258"/>
      <c r="UFE177" s="258"/>
      <c r="UFF177" s="258"/>
      <c r="UFG177" s="258"/>
      <c r="UFH177" s="258"/>
      <c r="UFI177" s="258"/>
      <c r="UFJ177" s="258"/>
      <c r="UFK177" s="258"/>
      <c r="UFL177" s="258"/>
      <c r="UFM177" s="258"/>
      <c r="UFN177" s="258"/>
      <c r="UFO177" s="258"/>
      <c r="UFP177" s="258"/>
      <c r="UFQ177" s="258"/>
      <c r="UFR177" s="258"/>
      <c r="UFS177" s="258"/>
      <c r="UFT177" s="258"/>
      <c r="UFU177" s="258"/>
      <c r="UFV177" s="258"/>
      <c r="UFW177" s="258"/>
      <c r="UFX177" s="258"/>
      <c r="UFY177" s="258"/>
      <c r="UFZ177" s="258"/>
      <c r="UGA177" s="258"/>
      <c r="UGB177" s="258"/>
      <c r="UGC177" s="258"/>
      <c r="UGD177" s="258"/>
      <c r="UGE177" s="258"/>
      <c r="UGF177" s="258"/>
      <c r="UGG177" s="258"/>
      <c r="UGH177" s="258"/>
      <c r="UGI177" s="258"/>
      <c r="UGJ177" s="258"/>
      <c r="UGK177" s="258"/>
      <c r="UGL177" s="258"/>
      <c r="UGM177" s="258"/>
      <c r="UGN177" s="258"/>
      <c r="UGO177" s="258"/>
      <c r="UGP177" s="258"/>
      <c r="UGQ177" s="258"/>
      <c r="UGR177" s="258"/>
      <c r="UGS177" s="258"/>
      <c r="UGT177" s="258"/>
      <c r="UGU177" s="258"/>
      <c r="UGV177" s="258"/>
      <c r="UGW177" s="258"/>
      <c r="UGX177" s="258"/>
      <c r="UGY177" s="258"/>
      <c r="UGZ177" s="258"/>
      <c r="UHA177" s="258"/>
      <c r="UHB177" s="258"/>
      <c r="UHC177" s="258"/>
      <c r="UHD177" s="258"/>
      <c r="UHE177" s="258"/>
      <c r="UHF177" s="258"/>
      <c r="UHG177" s="258"/>
      <c r="UHH177" s="258"/>
      <c r="UHI177" s="258"/>
      <c r="UHJ177" s="258"/>
      <c r="UHK177" s="258"/>
      <c r="UHL177" s="258"/>
      <c r="UHM177" s="258"/>
      <c r="UHN177" s="258"/>
      <c r="UHO177" s="258"/>
      <c r="UHP177" s="258"/>
      <c r="UHQ177" s="258"/>
      <c r="UHR177" s="258"/>
      <c r="UHS177" s="258"/>
      <c r="UHT177" s="258"/>
      <c r="UHU177" s="258"/>
      <c r="UHV177" s="258"/>
      <c r="UHW177" s="258"/>
      <c r="UHX177" s="258"/>
      <c r="UHY177" s="258"/>
      <c r="UHZ177" s="258"/>
      <c r="UIA177" s="258"/>
      <c r="UIB177" s="258"/>
      <c r="UIC177" s="258"/>
      <c r="UID177" s="258"/>
      <c r="UIE177" s="258"/>
      <c r="UIF177" s="258"/>
      <c r="UIG177" s="258"/>
      <c r="UIH177" s="258"/>
      <c r="UII177" s="258"/>
      <c r="UIJ177" s="258"/>
      <c r="UIK177" s="258"/>
      <c r="UIL177" s="258"/>
      <c r="UIM177" s="258"/>
      <c r="UIN177" s="258"/>
      <c r="UIO177" s="258"/>
      <c r="UIP177" s="258"/>
      <c r="UIQ177" s="258"/>
      <c r="UIR177" s="258"/>
      <c r="UIS177" s="258"/>
      <c r="UIT177" s="258"/>
      <c r="UIU177" s="258"/>
      <c r="UIV177" s="258"/>
      <c r="UIW177" s="258"/>
      <c r="UIX177" s="258"/>
      <c r="UIY177" s="258"/>
      <c r="UIZ177" s="258"/>
      <c r="UJA177" s="258"/>
      <c r="UJB177" s="258"/>
      <c r="UJC177" s="258"/>
      <c r="UJD177" s="258"/>
      <c r="UJE177" s="258"/>
      <c r="UJF177" s="258"/>
      <c r="UJG177" s="258"/>
      <c r="UJH177" s="258"/>
      <c r="UJI177" s="258"/>
      <c r="UJJ177" s="258"/>
      <c r="UJK177" s="258"/>
      <c r="UJL177" s="258"/>
      <c r="UJM177" s="258"/>
      <c r="UJN177" s="258"/>
      <c r="UJO177" s="258"/>
      <c r="UJP177" s="258"/>
      <c r="UJQ177" s="258"/>
      <c r="UJR177" s="258"/>
      <c r="UJS177" s="258"/>
      <c r="UJT177" s="258"/>
      <c r="UJU177" s="258"/>
      <c r="UJV177" s="258"/>
      <c r="UJW177" s="258"/>
      <c r="UJX177" s="258"/>
      <c r="UJY177" s="258"/>
      <c r="UJZ177" s="258"/>
      <c r="UKA177" s="258"/>
      <c r="UKB177" s="258"/>
      <c r="UKC177" s="258"/>
      <c r="UKD177" s="258"/>
      <c r="UKE177" s="258"/>
      <c r="UKF177" s="258"/>
      <c r="UKG177" s="258"/>
      <c r="UKH177" s="258"/>
      <c r="UKI177" s="258"/>
      <c r="UKJ177" s="258"/>
      <c r="UKK177" s="258"/>
      <c r="UKL177" s="258"/>
      <c r="UKM177" s="258"/>
      <c r="UKN177" s="258"/>
      <c r="UKO177" s="258"/>
      <c r="UKP177" s="258"/>
      <c r="UKQ177" s="258"/>
      <c r="UKR177" s="258"/>
      <c r="UKS177" s="258"/>
      <c r="UKT177" s="258"/>
      <c r="UKU177" s="258"/>
      <c r="UKV177" s="258"/>
      <c r="UKW177" s="258"/>
      <c r="UKX177" s="258"/>
      <c r="UKY177" s="258"/>
      <c r="UKZ177" s="258"/>
      <c r="ULA177" s="258"/>
      <c r="ULB177" s="258"/>
      <c r="ULC177" s="258"/>
      <c r="ULD177" s="258"/>
      <c r="ULE177" s="258"/>
      <c r="ULF177" s="258"/>
      <c r="ULG177" s="258"/>
      <c r="ULH177" s="258"/>
      <c r="ULI177" s="258"/>
      <c r="ULJ177" s="258"/>
      <c r="ULK177" s="258"/>
      <c r="ULL177" s="258"/>
      <c r="ULM177" s="258"/>
      <c r="ULN177" s="258"/>
      <c r="ULO177" s="258"/>
      <c r="ULP177" s="258"/>
      <c r="ULQ177" s="258"/>
      <c r="ULR177" s="258"/>
      <c r="ULS177" s="258"/>
      <c r="ULT177" s="258"/>
      <c r="ULU177" s="258"/>
      <c r="ULV177" s="258"/>
      <c r="ULW177" s="258"/>
      <c r="ULX177" s="258"/>
      <c r="ULY177" s="258"/>
      <c r="ULZ177" s="258"/>
      <c r="UMA177" s="258"/>
      <c r="UMB177" s="258"/>
      <c r="UMC177" s="258"/>
      <c r="UMD177" s="258"/>
      <c r="UME177" s="258"/>
      <c r="UMF177" s="258"/>
      <c r="UMG177" s="258"/>
      <c r="UMH177" s="258"/>
      <c r="UMI177" s="258"/>
      <c r="UMJ177" s="258"/>
      <c r="UMK177" s="258"/>
      <c r="UML177" s="258"/>
      <c r="UMM177" s="258"/>
      <c r="UMN177" s="258"/>
      <c r="UMO177" s="258"/>
      <c r="UMP177" s="258"/>
      <c r="UMQ177" s="258"/>
      <c r="UMR177" s="258"/>
      <c r="UMS177" s="258"/>
      <c r="UMT177" s="258"/>
      <c r="UMU177" s="258"/>
      <c r="UMV177" s="258"/>
      <c r="UMW177" s="258"/>
      <c r="UMX177" s="258"/>
      <c r="UMY177" s="258"/>
      <c r="UMZ177" s="258"/>
      <c r="UNA177" s="258"/>
      <c r="UNB177" s="258"/>
      <c r="UNC177" s="258"/>
      <c r="UND177" s="258"/>
      <c r="UNE177" s="258"/>
      <c r="UNF177" s="258"/>
      <c r="UNG177" s="258"/>
      <c r="UNH177" s="258"/>
      <c r="UNI177" s="258"/>
      <c r="UNJ177" s="258"/>
      <c r="UNK177" s="258"/>
      <c r="UNL177" s="258"/>
      <c r="UNM177" s="258"/>
      <c r="UNN177" s="258"/>
      <c r="UNO177" s="258"/>
      <c r="UNP177" s="258"/>
      <c r="UNQ177" s="258"/>
      <c r="UNR177" s="258"/>
      <c r="UNS177" s="258"/>
      <c r="UNT177" s="258"/>
      <c r="UNU177" s="258"/>
      <c r="UNV177" s="258"/>
      <c r="UNW177" s="258"/>
      <c r="UNX177" s="258"/>
      <c r="UNY177" s="258"/>
      <c r="UNZ177" s="258"/>
      <c r="UOA177" s="258"/>
      <c r="UOB177" s="258"/>
      <c r="UOC177" s="258"/>
      <c r="UOD177" s="258"/>
      <c r="UOE177" s="258"/>
      <c r="UOF177" s="258"/>
      <c r="UOG177" s="258"/>
      <c r="UOH177" s="258"/>
      <c r="UOI177" s="258"/>
      <c r="UOJ177" s="258"/>
      <c r="UOK177" s="258"/>
      <c r="UOL177" s="258"/>
      <c r="UOM177" s="258"/>
      <c r="UON177" s="258"/>
      <c r="UOO177" s="258"/>
      <c r="UOP177" s="258"/>
      <c r="UOQ177" s="258"/>
      <c r="UOR177" s="258"/>
      <c r="UOS177" s="258"/>
      <c r="UOT177" s="258"/>
      <c r="UOU177" s="258"/>
      <c r="UOV177" s="258"/>
      <c r="UOW177" s="258"/>
      <c r="UOX177" s="258"/>
      <c r="UOY177" s="258"/>
      <c r="UOZ177" s="258"/>
      <c r="UPA177" s="258"/>
      <c r="UPB177" s="258"/>
      <c r="UPC177" s="258"/>
      <c r="UPD177" s="258"/>
      <c r="UPE177" s="258"/>
      <c r="UPF177" s="258"/>
      <c r="UPG177" s="258"/>
      <c r="UPH177" s="258"/>
      <c r="UPI177" s="258"/>
      <c r="UPJ177" s="258"/>
      <c r="UPK177" s="258"/>
      <c r="UPL177" s="258"/>
      <c r="UPM177" s="258"/>
      <c r="UPN177" s="258"/>
      <c r="UPO177" s="258"/>
      <c r="UPP177" s="258"/>
      <c r="UPQ177" s="258"/>
      <c r="UPR177" s="258"/>
      <c r="UPS177" s="258"/>
      <c r="UPT177" s="258"/>
      <c r="UPU177" s="258"/>
      <c r="UPV177" s="258"/>
      <c r="UPW177" s="258"/>
      <c r="UPX177" s="258"/>
      <c r="UPY177" s="258"/>
      <c r="UPZ177" s="258"/>
      <c r="UQA177" s="258"/>
      <c r="UQB177" s="258"/>
      <c r="UQC177" s="258"/>
      <c r="UQD177" s="258"/>
      <c r="UQE177" s="258"/>
      <c r="UQF177" s="258"/>
      <c r="UQG177" s="258"/>
      <c r="UQH177" s="258"/>
      <c r="UQI177" s="258"/>
      <c r="UQJ177" s="258"/>
      <c r="UQK177" s="258"/>
      <c r="UQL177" s="258"/>
      <c r="UQM177" s="258"/>
      <c r="UQN177" s="258"/>
      <c r="UQO177" s="258"/>
      <c r="UQP177" s="258"/>
      <c r="UQQ177" s="258"/>
      <c r="UQR177" s="258"/>
      <c r="UQS177" s="258"/>
      <c r="UQT177" s="258"/>
      <c r="UQU177" s="258"/>
      <c r="UQV177" s="258"/>
      <c r="UQW177" s="258"/>
      <c r="UQX177" s="258"/>
      <c r="UQY177" s="258"/>
      <c r="UQZ177" s="258"/>
      <c r="URA177" s="258"/>
      <c r="URB177" s="258"/>
      <c r="URC177" s="258"/>
      <c r="URD177" s="258"/>
      <c r="URE177" s="258"/>
      <c r="URF177" s="258"/>
      <c r="URG177" s="258"/>
      <c r="URH177" s="258"/>
      <c r="URI177" s="258"/>
      <c r="URJ177" s="258"/>
      <c r="URK177" s="258"/>
      <c r="URL177" s="258"/>
      <c r="URM177" s="258"/>
      <c r="URN177" s="258"/>
      <c r="URO177" s="258"/>
      <c r="URP177" s="258"/>
      <c r="URQ177" s="258"/>
      <c r="URR177" s="258"/>
      <c r="URS177" s="258"/>
      <c r="URT177" s="258"/>
      <c r="URU177" s="258"/>
      <c r="URV177" s="258"/>
      <c r="URW177" s="258"/>
      <c r="URX177" s="258"/>
      <c r="URY177" s="258"/>
      <c r="URZ177" s="258"/>
      <c r="USA177" s="258"/>
      <c r="USB177" s="258"/>
      <c r="USC177" s="258"/>
      <c r="USD177" s="258"/>
      <c r="USE177" s="258"/>
      <c r="USF177" s="258"/>
      <c r="USG177" s="258"/>
      <c r="USH177" s="258"/>
      <c r="USI177" s="258"/>
      <c r="USJ177" s="258"/>
      <c r="USK177" s="258"/>
      <c r="USL177" s="258"/>
      <c r="USM177" s="258"/>
      <c r="USN177" s="258"/>
      <c r="USO177" s="258"/>
      <c r="USP177" s="258"/>
      <c r="USQ177" s="258"/>
      <c r="USR177" s="258"/>
      <c r="USS177" s="258"/>
      <c r="UST177" s="258"/>
      <c r="USU177" s="258"/>
      <c r="USV177" s="258"/>
      <c r="USW177" s="258"/>
      <c r="USX177" s="258"/>
      <c r="USY177" s="258"/>
      <c r="USZ177" s="258"/>
      <c r="UTA177" s="258"/>
      <c r="UTB177" s="258"/>
      <c r="UTC177" s="258"/>
      <c r="UTD177" s="258"/>
      <c r="UTE177" s="258"/>
      <c r="UTF177" s="258"/>
      <c r="UTG177" s="258"/>
      <c r="UTH177" s="258"/>
      <c r="UTI177" s="258"/>
      <c r="UTJ177" s="258"/>
      <c r="UTK177" s="258"/>
      <c r="UTL177" s="258"/>
      <c r="UTM177" s="258"/>
      <c r="UTN177" s="258"/>
      <c r="UTO177" s="258"/>
      <c r="UTP177" s="258"/>
      <c r="UTQ177" s="258"/>
      <c r="UTR177" s="258"/>
      <c r="UTS177" s="258"/>
      <c r="UTT177" s="258"/>
      <c r="UTU177" s="258"/>
      <c r="UTV177" s="258"/>
      <c r="UTW177" s="258"/>
      <c r="UTX177" s="258"/>
      <c r="UTY177" s="258"/>
      <c r="UTZ177" s="258"/>
      <c r="UUA177" s="258"/>
      <c r="UUB177" s="258"/>
      <c r="UUC177" s="258"/>
      <c r="UUD177" s="258"/>
      <c r="UUE177" s="258"/>
      <c r="UUF177" s="258"/>
      <c r="UUG177" s="258"/>
      <c r="UUH177" s="258"/>
      <c r="UUI177" s="258"/>
      <c r="UUJ177" s="258"/>
      <c r="UUK177" s="258"/>
      <c r="UUL177" s="258"/>
      <c r="UUM177" s="258"/>
      <c r="UUN177" s="258"/>
      <c r="UUO177" s="258"/>
      <c r="UUP177" s="258"/>
      <c r="UUQ177" s="258"/>
      <c r="UUR177" s="258"/>
      <c r="UUS177" s="258"/>
      <c r="UUT177" s="258"/>
      <c r="UUU177" s="258"/>
      <c r="UUV177" s="258"/>
      <c r="UUW177" s="258"/>
      <c r="UUX177" s="258"/>
      <c r="UUY177" s="258"/>
      <c r="UUZ177" s="258"/>
      <c r="UVA177" s="258"/>
      <c r="UVB177" s="258"/>
      <c r="UVC177" s="258"/>
      <c r="UVD177" s="258"/>
      <c r="UVE177" s="258"/>
      <c r="UVF177" s="258"/>
      <c r="UVG177" s="258"/>
      <c r="UVH177" s="258"/>
      <c r="UVI177" s="258"/>
      <c r="UVJ177" s="258"/>
      <c r="UVK177" s="258"/>
      <c r="UVL177" s="258"/>
      <c r="UVM177" s="258"/>
      <c r="UVN177" s="258"/>
      <c r="UVO177" s="258"/>
      <c r="UVP177" s="258"/>
      <c r="UVQ177" s="258"/>
      <c r="UVR177" s="258"/>
      <c r="UVS177" s="258"/>
      <c r="UVT177" s="258"/>
      <c r="UVU177" s="258"/>
      <c r="UVV177" s="258"/>
      <c r="UVW177" s="258"/>
      <c r="UVX177" s="258"/>
      <c r="UVY177" s="258"/>
      <c r="UVZ177" s="258"/>
      <c r="UWA177" s="258"/>
      <c r="UWB177" s="258"/>
      <c r="UWC177" s="258"/>
      <c r="UWD177" s="258"/>
      <c r="UWE177" s="258"/>
      <c r="UWF177" s="258"/>
      <c r="UWG177" s="258"/>
      <c r="UWH177" s="258"/>
      <c r="UWI177" s="258"/>
      <c r="UWJ177" s="258"/>
      <c r="UWK177" s="258"/>
      <c r="UWL177" s="258"/>
      <c r="UWM177" s="258"/>
      <c r="UWN177" s="258"/>
      <c r="UWO177" s="258"/>
      <c r="UWP177" s="258"/>
      <c r="UWQ177" s="258"/>
      <c r="UWR177" s="258"/>
      <c r="UWS177" s="258"/>
      <c r="UWT177" s="258"/>
      <c r="UWU177" s="258"/>
      <c r="UWV177" s="258"/>
      <c r="UWW177" s="258"/>
      <c r="UWX177" s="258"/>
      <c r="UWY177" s="258"/>
      <c r="UWZ177" s="258"/>
      <c r="UXA177" s="258"/>
      <c r="UXB177" s="258"/>
      <c r="UXC177" s="258"/>
      <c r="UXD177" s="258"/>
      <c r="UXE177" s="258"/>
      <c r="UXF177" s="258"/>
      <c r="UXG177" s="258"/>
      <c r="UXH177" s="258"/>
      <c r="UXI177" s="258"/>
      <c r="UXJ177" s="258"/>
      <c r="UXK177" s="258"/>
      <c r="UXL177" s="258"/>
      <c r="UXM177" s="258"/>
      <c r="UXN177" s="258"/>
      <c r="UXO177" s="258"/>
      <c r="UXP177" s="258"/>
      <c r="UXQ177" s="258"/>
      <c r="UXR177" s="258"/>
      <c r="UXS177" s="258"/>
      <c r="UXT177" s="258"/>
      <c r="UXU177" s="258"/>
      <c r="UXV177" s="258"/>
      <c r="UXW177" s="258"/>
      <c r="UXX177" s="258"/>
      <c r="UXY177" s="258"/>
      <c r="UXZ177" s="258"/>
      <c r="UYA177" s="258"/>
      <c r="UYB177" s="258"/>
      <c r="UYC177" s="258"/>
      <c r="UYD177" s="258"/>
      <c r="UYE177" s="258"/>
      <c r="UYF177" s="258"/>
      <c r="UYG177" s="258"/>
      <c r="UYH177" s="258"/>
      <c r="UYI177" s="258"/>
      <c r="UYJ177" s="258"/>
      <c r="UYK177" s="258"/>
      <c r="UYL177" s="258"/>
      <c r="UYM177" s="258"/>
      <c r="UYN177" s="258"/>
      <c r="UYO177" s="258"/>
      <c r="UYP177" s="258"/>
      <c r="UYQ177" s="258"/>
      <c r="UYR177" s="258"/>
      <c r="UYS177" s="258"/>
      <c r="UYT177" s="258"/>
      <c r="UYU177" s="258"/>
      <c r="UYV177" s="258"/>
      <c r="UYW177" s="258"/>
      <c r="UYX177" s="258"/>
      <c r="UYY177" s="258"/>
      <c r="UYZ177" s="258"/>
      <c r="UZA177" s="258"/>
      <c r="UZB177" s="258"/>
      <c r="UZC177" s="258"/>
      <c r="UZD177" s="258"/>
      <c r="UZE177" s="258"/>
      <c r="UZF177" s="258"/>
      <c r="UZG177" s="258"/>
      <c r="UZH177" s="258"/>
      <c r="UZI177" s="258"/>
      <c r="UZJ177" s="258"/>
      <c r="UZK177" s="258"/>
      <c r="UZL177" s="258"/>
      <c r="UZM177" s="258"/>
      <c r="UZN177" s="258"/>
      <c r="UZO177" s="258"/>
      <c r="UZP177" s="258"/>
      <c r="UZQ177" s="258"/>
      <c r="UZR177" s="258"/>
      <c r="UZS177" s="258"/>
      <c r="UZT177" s="258"/>
      <c r="UZU177" s="258"/>
      <c r="UZV177" s="258"/>
      <c r="UZW177" s="258"/>
      <c r="UZX177" s="258"/>
      <c r="UZY177" s="258"/>
      <c r="UZZ177" s="258"/>
      <c r="VAA177" s="258"/>
      <c r="VAB177" s="258"/>
      <c r="VAC177" s="258"/>
      <c r="VAD177" s="258"/>
      <c r="VAE177" s="258"/>
      <c r="VAF177" s="258"/>
      <c r="VAG177" s="258"/>
      <c r="VAH177" s="258"/>
      <c r="VAI177" s="258"/>
      <c r="VAJ177" s="258"/>
      <c r="VAK177" s="258"/>
      <c r="VAL177" s="258"/>
      <c r="VAM177" s="258"/>
      <c r="VAN177" s="258"/>
      <c r="VAO177" s="258"/>
      <c r="VAP177" s="258"/>
      <c r="VAQ177" s="258"/>
      <c r="VAR177" s="258"/>
      <c r="VAS177" s="258"/>
      <c r="VAT177" s="258"/>
      <c r="VAU177" s="258"/>
      <c r="VAV177" s="258"/>
      <c r="VAW177" s="258"/>
      <c r="VAX177" s="258"/>
      <c r="VAY177" s="258"/>
      <c r="VAZ177" s="258"/>
      <c r="VBA177" s="258"/>
      <c r="VBB177" s="258"/>
      <c r="VBC177" s="258"/>
      <c r="VBD177" s="258"/>
      <c r="VBE177" s="258"/>
      <c r="VBF177" s="258"/>
      <c r="VBG177" s="258"/>
      <c r="VBH177" s="258"/>
      <c r="VBI177" s="258"/>
      <c r="VBJ177" s="258"/>
      <c r="VBK177" s="258"/>
      <c r="VBL177" s="258"/>
      <c r="VBM177" s="258"/>
      <c r="VBN177" s="258"/>
      <c r="VBO177" s="258"/>
      <c r="VBP177" s="258"/>
      <c r="VBQ177" s="258"/>
      <c r="VBR177" s="258"/>
      <c r="VBS177" s="258"/>
      <c r="VBT177" s="258"/>
      <c r="VBU177" s="258"/>
      <c r="VBV177" s="258"/>
      <c r="VBW177" s="258"/>
      <c r="VBX177" s="258"/>
      <c r="VBY177" s="258"/>
      <c r="VBZ177" s="258"/>
      <c r="VCA177" s="258"/>
      <c r="VCB177" s="258"/>
      <c r="VCC177" s="258"/>
      <c r="VCD177" s="258"/>
      <c r="VCE177" s="258"/>
      <c r="VCF177" s="258"/>
      <c r="VCG177" s="258"/>
      <c r="VCH177" s="258"/>
      <c r="VCI177" s="258"/>
      <c r="VCJ177" s="258"/>
      <c r="VCK177" s="258"/>
      <c r="VCL177" s="258"/>
      <c r="VCM177" s="258"/>
      <c r="VCN177" s="258"/>
      <c r="VCO177" s="258"/>
      <c r="VCP177" s="258"/>
      <c r="VCQ177" s="258"/>
      <c r="VCR177" s="258"/>
      <c r="VCS177" s="258"/>
      <c r="VCT177" s="258"/>
      <c r="VCU177" s="258"/>
      <c r="VCV177" s="258"/>
      <c r="VCW177" s="258"/>
      <c r="VCX177" s="258"/>
      <c r="VCY177" s="258"/>
      <c r="VCZ177" s="258"/>
      <c r="VDA177" s="258"/>
      <c r="VDB177" s="258"/>
      <c r="VDC177" s="258"/>
      <c r="VDD177" s="258"/>
      <c r="VDE177" s="258"/>
      <c r="VDF177" s="258"/>
      <c r="VDG177" s="258"/>
      <c r="VDH177" s="258"/>
      <c r="VDI177" s="258"/>
      <c r="VDJ177" s="258"/>
      <c r="VDK177" s="258"/>
      <c r="VDL177" s="258"/>
      <c r="VDM177" s="258"/>
      <c r="VDN177" s="258"/>
      <c r="VDO177" s="258"/>
      <c r="VDP177" s="258"/>
      <c r="VDQ177" s="258"/>
      <c r="VDR177" s="258"/>
      <c r="VDS177" s="258"/>
      <c r="VDT177" s="258"/>
      <c r="VDU177" s="258"/>
      <c r="VDV177" s="258"/>
      <c r="VDW177" s="258"/>
      <c r="VDX177" s="258"/>
      <c r="VDY177" s="258"/>
      <c r="VDZ177" s="258"/>
      <c r="VEA177" s="258"/>
      <c r="VEB177" s="258"/>
      <c r="VEC177" s="258"/>
      <c r="VED177" s="258"/>
      <c r="VEE177" s="258"/>
      <c r="VEF177" s="258"/>
      <c r="VEG177" s="258"/>
      <c r="VEH177" s="258"/>
      <c r="VEI177" s="258"/>
      <c r="VEJ177" s="258"/>
      <c r="VEK177" s="258"/>
      <c r="VEL177" s="258"/>
      <c r="VEM177" s="258"/>
      <c r="VEN177" s="258"/>
      <c r="VEO177" s="258"/>
      <c r="VEP177" s="258"/>
      <c r="VEQ177" s="258"/>
      <c r="VER177" s="258"/>
      <c r="VES177" s="258"/>
      <c r="VET177" s="258"/>
      <c r="VEU177" s="258"/>
      <c r="VEV177" s="258"/>
      <c r="VEW177" s="258"/>
      <c r="VEX177" s="258"/>
      <c r="VEY177" s="258"/>
      <c r="VEZ177" s="258"/>
      <c r="VFA177" s="258"/>
      <c r="VFB177" s="258"/>
      <c r="VFC177" s="258"/>
      <c r="VFD177" s="258"/>
      <c r="VFE177" s="258"/>
      <c r="VFF177" s="258"/>
      <c r="VFG177" s="258"/>
      <c r="VFH177" s="258"/>
      <c r="VFI177" s="258"/>
      <c r="VFJ177" s="258"/>
      <c r="VFK177" s="258"/>
      <c r="VFL177" s="258"/>
      <c r="VFM177" s="258"/>
      <c r="VFN177" s="258"/>
      <c r="VFO177" s="258"/>
      <c r="VFP177" s="258"/>
      <c r="VFQ177" s="258"/>
      <c r="VFR177" s="258"/>
      <c r="VFS177" s="258"/>
      <c r="VFT177" s="258"/>
      <c r="VFU177" s="258"/>
      <c r="VFV177" s="258"/>
      <c r="VFW177" s="258"/>
      <c r="VFX177" s="258"/>
      <c r="VFY177" s="258"/>
      <c r="VFZ177" s="258"/>
      <c r="VGA177" s="258"/>
      <c r="VGB177" s="258"/>
      <c r="VGC177" s="258"/>
      <c r="VGD177" s="258"/>
      <c r="VGE177" s="258"/>
      <c r="VGF177" s="258"/>
      <c r="VGG177" s="258"/>
      <c r="VGH177" s="258"/>
      <c r="VGI177" s="258"/>
      <c r="VGJ177" s="258"/>
      <c r="VGK177" s="258"/>
      <c r="VGL177" s="258"/>
      <c r="VGM177" s="258"/>
      <c r="VGN177" s="258"/>
      <c r="VGO177" s="258"/>
      <c r="VGP177" s="258"/>
      <c r="VGQ177" s="258"/>
      <c r="VGR177" s="258"/>
      <c r="VGS177" s="258"/>
      <c r="VGT177" s="258"/>
      <c r="VGU177" s="258"/>
      <c r="VGV177" s="258"/>
      <c r="VGW177" s="258"/>
      <c r="VGX177" s="258"/>
      <c r="VGY177" s="258"/>
      <c r="VGZ177" s="258"/>
      <c r="VHA177" s="258"/>
      <c r="VHB177" s="258"/>
      <c r="VHC177" s="258"/>
      <c r="VHD177" s="258"/>
      <c r="VHE177" s="258"/>
      <c r="VHF177" s="258"/>
      <c r="VHG177" s="258"/>
      <c r="VHH177" s="258"/>
      <c r="VHI177" s="258"/>
      <c r="VHJ177" s="258"/>
      <c r="VHK177" s="258"/>
      <c r="VHL177" s="258"/>
      <c r="VHM177" s="258"/>
      <c r="VHN177" s="258"/>
      <c r="VHO177" s="258"/>
      <c r="VHP177" s="258"/>
      <c r="VHQ177" s="258"/>
      <c r="VHR177" s="258"/>
      <c r="VHS177" s="258"/>
      <c r="VHT177" s="258"/>
      <c r="VHU177" s="258"/>
      <c r="VHV177" s="258"/>
      <c r="VHW177" s="258"/>
      <c r="VHX177" s="258"/>
      <c r="VHY177" s="258"/>
      <c r="VHZ177" s="258"/>
      <c r="VIA177" s="258"/>
      <c r="VIB177" s="258"/>
      <c r="VIC177" s="258"/>
      <c r="VID177" s="258"/>
      <c r="VIE177" s="258"/>
      <c r="VIF177" s="258"/>
      <c r="VIG177" s="258"/>
      <c r="VIH177" s="258"/>
      <c r="VII177" s="258"/>
      <c r="VIJ177" s="258"/>
      <c r="VIK177" s="258"/>
      <c r="VIL177" s="258"/>
      <c r="VIM177" s="258"/>
      <c r="VIN177" s="258"/>
      <c r="VIO177" s="258"/>
      <c r="VIP177" s="258"/>
      <c r="VIQ177" s="258"/>
      <c r="VIR177" s="258"/>
      <c r="VIS177" s="258"/>
      <c r="VIT177" s="258"/>
      <c r="VIU177" s="258"/>
      <c r="VIV177" s="258"/>
      <c r="VIW177" s="258"/>
      <c r="VIX177" s="258"/>
      <c r="VIY177" s="258"/>
      <c r="VIZ177" s="258"/>
      <c r="VJA177" s="258"/>
      <c r="VJB177" s="258"/>
      <c r="VJC177" s="258"/>
      <c r="VJD177" s="258"/>
      <c r="VJE177" s="258"/>
      <c r="VJF177" s="258"/>
      <c r="VJG177" s="258"/>
      <c r="VJH177" s="258"/>
      <c r="VJI177" s="258"/>
      <c r="VJJ177" s="258"/>
      <c r="VJK177" s="258"/>
      <c r="VJL177" s="258"/>
      <c r="VJM177" s="258"/>
      <c r="VJN177" s="258"/>
      <c r="VJO177" s="258"/>
      <c r="VJP177" s="258"/>
      <c r="VJQ177" s="258"/>
      <c r="VJR177" s="258"/>
      <c r="VJS177" s="258"/>
      <c r="VJT177" s="258"/>
      <c r="VJU177" s="258"/>
      <c r="VJV177" s="258"/>
      <c r="VJW177" s="258"/>
      <c r="VJX177" s="258"/>
      <c r="VJY177" s="258"/>
      <c r="VJZ177" s="258"/>
      <c r="VKA177" s="258"/>
      <c r="VKB177" s="258"/>
      <c r="VKC177" s="258"/>
      <c r="VKD177" s="258"/>
      <c r="VKE177" s="258"/>
      <c r="VKF177" s="258"/>
      <c r="VKG177" s="258"/>
      <c r="VKH177" s="258"/>
      <c r="VKI177" s="258"/>
      <c r="VKJ177" s="258"/>
      <c r="VKK177" s="258"/>
      <c r="VKL177" s="258"/>
      <c r="VKM177" s="258"/>
      <c r="VKN177" s="258"/>
      <c r="VKO177" s="258"/>
      <c r="VKP177" s="258"/>
      <c r="VKQ177" s="258"/>
      <c r="VKR177" s="258"/>
      <c r="VKS177" s="258"/>
      <c r="VKT177" s="258"/>
      <c r="VKU177" s="258"/>
      <c r="VKV177" s="258"/>
      <c r="VKW177" s="258"/>
      <c r="VKX177" s="258"/>
      <c r="VKY177" s="258"/>
      <c r="VKZ177" s="258"/>
      <c r="VLA177" s="258"/>
      <c r="VLB177" s="258"/>
      <c r="VLC177" s="258"/>
      <c r="VLD177" s="258"/>
      <c r="VLE177" s="258"/>
      <c r="VLF177" s="258"/>
      <c r="VLG177" s="258"/>
      <c r="VLH177" s="258"/>
      <c r="VLI177" s="258"/>
      <c r="VLJ177" s="258"/>
      <c r="VLK177" s="258"/>
      <c r="VLL177" s="258"/>
      <c r="VLM177" s="258"/>
      <c r="VLN177" s="258"/>
      <c r="VLO177" s="258"/>
      <c r="VLP177" s="258"/>
      <c r="VLQ177" s="258"/>
      <c r="VLR177" s="258"/>
      <c r="VLS177" s="258"/>
      <c r="VLT177" s="258"/>
      <c r="VLU177" s="258"/>
      <c r="VLV177" s="258"/>
      <c r="VLW177" s="258"/>
      <c r="VLX177" s="258"/>
      <c r="VLY177" s="258"/>
      <c r="VLZ177" s="258"/>
      <c r="VMA177" s="258"/>
      <c r="VMB177" s="258"/>
      <c r="VMC177" s="258"/>
      <c r="VMD177" s="258"/>
      <c r="VME177" s="258"/>
      <c r="VMF177" s="258"/>
      <c r="VMG177" s="258"/>
      <c r="VMH177" s="258"/>
      <c r="VMI177" s="258"/>
      <c r="VMJ177" s="258"/>
      <c r="VMK177" s="258"/>
      <c r="VML177" s="258"/>
      <c r="VMM177" s="258"/>
      <c r="VMN177" s="258"/>
      <c r="VMO177" s="258"/>
      <c r="VMP177" s="258"/>
      <c r="VMQ177" s="258"/>
      <c r="VMR177" s="258"/>
      <c r="VMS177" s="258"/>
      <c r="VMT177" s="258"/>
      <c r="VMU177" s="258"/>
      <c r="VMV177" s="258"/>
      <c r="VMW177" s="258"/>
      <c r="VMX177" s="258"/>
      <c r="VMY177" s="258"/>
      <c r="VMZ177" s="258"/>
      <c r="VNA177" s="258"/>
      <c r="VNB177" s="258"/>
      <c r="VNC177" s="258"/>
      <c r="VND177" s="258"/>
      <c r="VNE177" s="258"/>
      <c r="VNF177" s="258"/>
      <c r="VNG177" s="258"/>
      <c r="VNH177" s="258"/>
      <c r="VNI177" s="258"/>
      <c r="VNJ177" s="258"/>
      <c r="VNK177" s="258"/>
      <c r="VNL177" s="258"/>
      <c r="VNM177" s="258"/>
      <c r="VNN177" s="258"/>
      <c r="VNO177" s="258"/>
      <c r="VNP177" s="258"/>
      <c r="VNQ177" s="258"/>
      <c r="VNR177" s="258"/>
      <c r="VNS177" s="258"/>
      <c r="VNT177" s="258"/>
      <c r="VNU177" s="258"/>
      <c r="VNV177" s="258"/>
      <c r="VNW177" s="258"/>
      <c r="VNX177" s="258"/>
      <c r="VNY177" s="258"/>
      <c r="VNZ177" s="258"/>
      <c r="VOA177" s="258"/>
      <c r="VOB177" s="258"/>
      <c r="VOC177" s="258"/>
      <c r="VOD177" s="258"/>
      <c r="VOE177" s="258"/>
      <c r="VOF177" s="258"/>
      <c r="VOG177" s="258"/>
      <c r="VOH177" s="258"/>
      <c r="VOI177" s="258"/>
      <c r="VOJ177" s="258"/>
      <c r="VOK177" s="258"/>
      <c r="VOL177" s="258"/>
      <c r="VOM177" s="258"/>
      <c r="VON177" s="258"/>
      <c r="VOO177" s="258"/>
      <c r="VOP177" s="258"/>
      <c r="VOQ177" s="258"/>
      <c r="VOR177" s="258"/>
      <c r="VOS177" s="258"/>
      <c r="VOT177" s="258"/>
      <c r="VOU177" s="258"/>
      <c r="VOV177" s="258"/>
      <c r="VOW177" s="258"/>
      <c r="VOX177" s="258"/>
      <c r="VOY177" s="258"/>
      <c r="VOZ177" s="258"/>
      <c r="VPA177" s="258"/>
      <c r="VPB177" s="258"/>
      <c r="VPC177" s="258"/>
      <c r="VPD177" s="258"/>
      <c r="VPE177" s="258"/>
      <c r="VPF177" s="258"/>
      <c r="VPG177" s="258"/>
      <c r="VPH177" s="258"/>
      <c r="VPI177" s="258"/>
      <c r="VPJ177" s="258"/>
      <c r="VPK177" s="258"/>
      <c r="VPL177" s="258"/>
      <c r="VPM177" s="258"/>
      <c r="VPN177" s="258"/>
      <c r="VPO177" s="258"/>
      <c r="VPP177" s="258"/>
      <c r="VPQ177" s="258"/>
      <c r="VPR177" s="258"/>
      <c r="VPS177" s="258"/>
      <c r="VPT177" s="258"/>
      <c r="VPU177" s="258"/>
      <c r="VPV177" s="258"/>
      <c r="VPW177" s="258"/>
      <c r="VPX177" s="258"/>
      <c r="VPY177" s="258"/>
      <c r="VPZ177" s="258"/>
      <c r="VQA177" s="258"/>
      <c r="VQB177" s="258"/>
      <c r="VQC177" s="258"/>
      <c r="VQD177" s="258"/>
      <c r="VQE177" s="258"/>
      <c r="VQF177" s="258"/>
      <c r="VQG177" s="258"/>
      <c r="VQH177" s="258"/>
      <c r="VQI177" s="258"/>
      <c r="VQJ177" s="258"/>
      <c r="VQK177" s="258"/>
      <c r="VQL177" s="258"/>
      <c r="VQM177" s="258"/>
      <c r="VQN177" s="258"/>
      <c r="VQO177" s="258"/>
      <c r="VQP177" s="258"/>
      <c r="VQQ177" s="258"/>
      <c r="VQR177" s="258"/>
      <c r="VQS177" s="258"/>
      <c r="VQT177" s="258"/>
      <c r="VQU177" s="258"/>
      <c r="VQV177" s="258"/>
      <c r="VQW177" s="258"/>
      <c r="VQX177" s="258"/>
      <c r="VQY177" s="258"/>
      <c r="VQZ177" s="258"/>
      <c r="VRA177" s="258"/>
      <c r="VRB177" s="258"/>
      <c r="VRC177" s="258"/>
      <c r="VRD177" s="258"/>
      <c r="VRE177" s="258"/>
      <c r="VRF177" s="258"/>
      <c r="VRG177" s="258"/>
      <c r="VRH177" s="258"/>
      <c r="VRI177" s="258"/>
      <c r="VRJ177" s="258"/>
      <c r="VRK177" s="258"/>
      <c r="VRL177" s="258"/>
      <c r="VRM177" s="258"/>
      <c r="VRN177" s="258"/>
      <c r="VRO177" s="258"/>
      <c r="VRP177" s="258"/>
      <c r="VRQ177" s="258"/>
      <c r="VRR177" s="258"/>
      <c r="VRS177" s="258"/>
      <c r="VRT177" s="258"/>
      <c r="VRU177" s="258"/>
      <c r="VRV177" s="258"/>
      <c r="VRW177" s="258"/>
      <c r="VRX177" s="258"/>
      <c r="VRY177" s="258"/>
      <c r="VRZ177" s="258"/>
      <c r="VSA177" s="258"/>
      <c r="VSB177" s="258"/>
      <c r="VSC177" s="258"/>
      <c r="VSD177" s="258"/>
      <c r="VSE177" s="258"/>
      <c r="VSF177" s="258"/>
      <c r="VSG177" s="258"/>
      <c r="VSH177" s="258"/>
      <c r="VSI177" s="258"/>
      <c r="VSJ177" s="258"/>
      <c r="VSK177" s="258"/>
      <c r="VSL177" s="258"/>
      <c r="VSM177" s="258"/>
      <c r="VSN177" s="258"/>
      <c r="VSO177" s="258"/>
      <c r="VSP177" s="258"/>
      <c r="VSQ177" s="258"/>
      <c r="VSR177" s="258"/>
      <c r="VSS177" s="258"/>
      <c r="VST177" s="258"/>
      <c r="VSU177" s="258"/>
      <c r="VSV177" s="258"/>
      <c r="VSW177" s="258"/>
      <c r="VSX177" s="258"/>
      <c r="VSY177" s="258"/>
      <c r="VSZ177" s="258"/>
      <c r="VTA177" s="258"/>
      <c r="VTB177" s="258"/>
      <c r="VTC177" s="258"/>
      <c r="VTD177" s="258"/>
      <c r="VTE177" s="258"/>
      <c r="VTF177" s="258"/>
      <c r="VTG177" s="258"/>
      <c r="VTH177" s="258"/>
      <c r="VTI177" s="258"/>
      <c r="VTJ177" s="258"/>
      <c r="VTK177" s="258"/>
      <c r="VTL177" s="258"/>
      <c r="VTM177" s="258"/>
      <c r="VTN177" s="258"/>
      <c r="VTO177" s="258"/>
      <c r="VTP177" s="258"/>
      <c r="VTQ177" s="258"/>
      <c r="VTR177" s="258"/>
      <c r="VTS177" s="258"/>
      <c r="VTT177" s="258"/>
      <c r="VTU177" s="258"/>
      <c r="VTV177" s="258"/>
      <c r="VTW177" s="258"/>
      <c r="VTX177" s="258"/>
      <c r="VTY177" s="258"/>
      <c r="VTZ177" s="258"/>
      <c r="VUA177" s="258"/>
      <c r="VUB177" s="258"/>
      <c r="VUC177" s="258"/>
      <c r="VUD177" s="258"/>
      <c r="VUE177" s="258"/>
      <c r="VUF177" s="258"/>
      <c r="VUG177" s="258"/>
      <c r="VUH177" s="258"/>
      <c r="VUI177" s="258"/>
      <c r="VUJ177" s="258"/>
      <c r="VUK177" s="258"/>
      <c r="VUL177" s="258"/>
      <c r="VUM177" s="258"/>
      <c r="VUN177" s="258"/>
      <c r="VUO177" s="258"/>
      <c r="VUP177" s="258"/>
      <c r="VUQ177" s="258"/>
      <c r="VUR177" s="258"/>
      <c r="VUS177" s="258"/>
      <c r="VUT177" s="258"/>
      <c r="VUU177" s="258"/>
      <c r="VUV177" s="258"/>
      <c r="VUW177" s="258"/>
      <c r="VUX177" s="258"/>
      <c r="VUY177" s="258"/>
      <c r="VUZ177" s="258"/>
      <c r="VVA177" s="258"/>
      <c r="VVB177" s="258"/>
      <c r="VVC177" s="258"/>
      <c r="VVD177" s="258"/>
      <c r="VVE177" s="258"/>
      <c r="VVF177" s="258"/>
      <c r="VVG177" s="258"/>
      <c r="VVH177" s="258"/>
      <c r="VVI177" s="258"/>
      <c r="VVJ177" s="258"/>
      <c r="VVK177" s="258"/>
      <c r="VVL177" s="258"/>
      <c r="VVM177" s="258"/>
      <c r="VVN177" s="258"/>
      <c r="VVO177" s="258"/>
      <c r="VVP177" s="258"/>
      <c r="VVQ177" s="258"/>
      <c r="VVR177" s="258"/>
      <c r="VVS177" s="258"/>
      <c r="VVT177" s="258"/>
      <c r="VVU177" s="258"/>
      <c r="VVV177" s="258"/>
      <c r="VVW177" s="258"/>
      <c r="VVX177" s="258"/>
      <c r="VVY177" s="258"/>
      <c r="VVZ177" s="258"/>
      <c r="VWA177" s="258"/>
      <c r="VWB177" s="258"/>
      <c r="VWC177" s="258"/>
      <c r="VWD177" s="258"/>
      <c r="VWE177" s="258"/>
      <c r="VWF177" s="258"/>
      <c r="VWG177" s="258"/>
      <c r="VWH177" s="258"/>
      <c r="VWI177" s="258"/>
      <c r="VWJ177" s="258"/>
      <c r="VWK177" s="258"/>
      <c r="VWL177" s="258"/>
      <c r="VWM177" s="258"/>
      <c r="VWN177" s="258"/>
      <c r="VWO177" s="258"/>
      <c r="VWP177" s="258"/>
      <c r="VWQ177" s="258"/>
      <c r="VWR177" s="258"/>
      <c r="VWS177" s="258"/>
      <c r="VWT177" s="258"/>
      <c r="VWU177" s="258"/>
      <c r="VWV177" s="258"/>
      <c r="VWW177" s="258"/>
      <c r="VWX177" s="258"/>
      <c r="VWY177" s="258"/>
      <c r="VWZ177" s="258"/>
      <c r="VXA177" s="258"/>
      <c r="VXB177" s="258"/>
      <c r="VXC177" s="258"/>
      <c r="VXD177" s="258"/>
      <c r="VXE177" s="258"/>
      <c r="VXF177" s="258"/>
      <c r="VXG177" s="258"/>
      <c r="VXH177" s="258"/>
      <c r="VXI177" s="258"/>
      <c r="VXJ177" s="258"/>
      <c r="VXK177" s="258"/>
      <c r="VXL177" s="258"/>
      <c r="VXM177" s="258"/>
      <c r="VXN177" s="258"/>
      <c r="VXO177" s="258"/>
      <c r="VXP177" s="258"/>
      <c r="VXQ177" s="258"/>
      <c r="VXR177" s="258"/>
      <c r="VXS177" s="258"/>
      <c r="VXT177" s="258"/>
      <c r="VXU177" s="258"/>
      <c r="VXV177" s="258"/>
      <c r="VXW177" s="258"/>
      <c r="VXX177" s="258"/>
      <c r="VXY177" s="258"/>
      <c r="VXZ177" s="258"/>
      <c r="VYA177" s="258"/>
      <c r="VYB177" s="258"/>
      <c r="VYC177" s="258"/>
      <c r="VYD177" s="258"/>
      <c r="VYE177" s="258"/>
      <c r="VYF177" s="258"/>
      <c r="VYG177" s="258"/>
      <c r="VYH177" s="258"/>
      <c r="VYI177" s="258"/>
      <c r="VYJ177" s="258"/>
      <c r="VYK177" s="258"/>
      <c r="VYL177" s="258"/>
      <c r="VYM177" s="258"/>
      <c r="VYN177" s="258"/>
      <c r="VYO177" s="258"/>
      <c r="VYP177" s="258"/>
      <c r="VYQ177" s="258"/>
      <c r="VYR177" s="258"/>
      <c r="VYS177" s="258"/>
      <c r="VYT177" s="258"/>
      <c r="VYU177" s="258"/>
      <c r="VYV177" s="258"/>
      <c r="VYW177" s="258"/>
      <c r="VYX177" s="258"/>
      <c r="VYY177" s="258"/>
      <c r="VYZ177" s="258"/>
      <c r="VZA177" s="258"/>
      <c r="VZB177" s="258"/>
      <c r="VZC177" s="258"/>
      <c r="VZD177" s="258"/>
      <c r="VZE177" s="258"/>
      <c r="VZF177" s="258"/>
      <c r="VZG177" s="258"/>
      <c r="VZH177" s="258"/>
      <c r="VZI177" s="258"/>
      <c r="VZJ177" s="258"/>
      <c r="VZK177" s="258"/>
      <c r="VZL177" s="258"/>
      <c r="VZM177" s="258"/>
      <c r="VZN177" s="258"/>
      <c r="VZO177" s="258"/>
      <c r="VZP177" s="258"/>
      <c r="VZQ177" s="258"/>
      <c r="VZR177" s="258"/>
      <c r="VZS177" s="258"/>
      <c r="VZT177" s="258"/>
      <c r="VZU177" s="258"/>
      <c r="VZV177" s="258"/>
      <c r="VZW177" s="258"/>
      <c r="VZX177" s="258"/>
      <c r="VZY177" s="258"/>
      <c r="VZZ177" s="258"/>
      <c r="WAA177" s="258"/>
      <c r="WAB177" s="258"/>
      <c r="WAC177" s="258"/>
      <c r="WAD177" s="258"/>
      <c r="WAE177" s="258"/>
      <c r="WAF177" s="258"/>
      <c r="WAG177" s="258"/>
      <c r="WAH177" s="258"/>
      <c r="WAI177" s="258"/>
      <c r="WAJ177" s="258"/>
      <c r="WAK177" s="258"/>
      <c r="WAL177" s="258"/>
      <c r="WAM177" s="258"/>
      <c r="WAN177" s="258"/>
      <c r="WAO177" s="258"/>
      <c r="WAP177" s="258"/>
      <c r="WAQ177" s="258"/>
      <c r="WAR177" s="258"/>
      <c r="WAS177" s="258"/>
      <c r="WAT177" s="258"/>
      <c r="WAU177" s="258"/>
      <c r="WAV177" s="258"/>
      <c r="WAW177" s="258"/>
      <c r="WAX177" s="258"/>
      <c r="WAY177" s="258"/>
      <c r="WAZ177" s="258"/>
      <c r="WBA177" s="258"/>
      <c r="WBB177" s="258"/>
      <c r="WBC177" s="258"/>
      <c r="WBD177" s="258"/>
      <c r="WBE177" s="258"/>
      <c r="WBF177" s="258"/>
      <c r="WBG177" s="258"/>
      <c r="WBH177" s="258"/>
      <c r="WBI177" s="258"/>
      <c r="WBJ177" s="258"/>
      <c r="WBK177" s="258"/>
      <c r="WBL177" s="258"/>
      <c r="WBM177" s="258"/>
      <c r="WBN177" s="258"/>
      <c r="WBO177" s="258"/>
      <c r="WBP177" s="258"/>
      <c r="WBQ177" s="258"/>
      <c r="WBR177" s="258"/>
      <c r="WBS177" s="258"/>
      <c r="WBT177" s="258"/>
      <c r="WBU177" s="258"/>
      <c r="WBV177" s="258"/>
      <c r="WBW177" s="258"/>
      <c r="WBX177" s="258"/>
      <c r="WBY177" s="258"/>
      <c r="WBZ177" s="258"/>
      <c r="WCA177" s="258"/>
      <c r="WCB177" s="258"/>
      <c r="WCC177" s="258"/>
      <c r="WCD177" s="258"/>
      <c r="WCE177" s="258"/>
      <c r="WCF177" s="258"/>
      <c r="WCG177" s="258"/>
      <c r="WCH177" s="258"/>
      <c r="WCI177" s="258"/>
      <c r="WCJ177" s="258"/>
      <c r="WCK177" s="258"/>
      <c r="WCL177" s="258"/>
      <c r="WCM177" s="258"/>
      <c r="WCN177" s="258"/>
      <c r="WCO177" s="258"/>
      <c r="WCP177" s="258"/>
      <c r="WCQ177" s="258"/>
      <c r="WCR177" s="258"/>
      <c r="WCS177" s="258"/>
      <c r="WCT177" s="258"/>
      <c r="WCU177" s="258"/>
      <c r="WCV177" s="258"/>
      <c r="WCW177" s="258"/>
      <c r="WCX177" s="258"/>
      <c r="WCY177" s="258"/>
      <c r="WCZ177" s="258"/>
      <c r="WDA177" s="258"/>
      <c r="WDB177" s="258"/>
      <c r="WDC177" s="258"/>
      <c r="WDD177" s="258"/>
      <c r="WDE177" s="258"/>
      <c r="WDF177" s="258"/>
      <c r="WDG177" s="258"/>
      <c r="WDH177" s="258"/>
      <c r="WDI177" s="258"/>
      <c r="WDJ177" s="258"/>
      <c r="WDK177" s="258"/>
      <c r="WDL177" s="258"/>
      <c r="WDM177" s="258"/>
      <c r="WDN177" s="258"/>
      <c r="WDO177" s="258"/>
      <c r="WDP177" s="258"/>
      <c r="WDQ177" s="258"/>
      <c r="WDR177" s="258"/>
      <c r="WDS177" s="258"/>
      <c r="WDT177" s="258"/>
      <c r="WDU177" s="258"/>
      <c r="WDV177" s="258"/>
      <c r="WDW177" s="258"/>
      <c r="WDX177" s="258"/>
      <c r="WDY177" s="258"/>
      <c r="WDZ177" s="258"/>
      <c r="WEA177" s="258"/>
      <c r="WEB177" s="258"/>
      <c r="WEC177" s="258"/>
      <c r="WED177" s="258"/>
      <c r="WEE177" s="258"/>
      <c r="WEF177" s="258"/>
      <c r="WEG177" s="258"/>
      <c r="WEH177" s="258"/>
      <c r="WEI177" s="258"/>
      <c r="WEJ177" s="258"/>
      <c r="WEK177" s="258"/>
      <c r="WEL177" s="258"/>
      <c r="WEM177" s="258"/>
      <c r="WEN177" s="258"/>
      <c r="WEO177" s="258"/>
      <c r="WEP177" s="258"/>
      <c r="WEQ177" s="258"/>
      <c r="WER177" s="258"/>
      <c r="WES177" s="258"/>
      <c r="WET177" s="258"/>
      <c r="WEU177" s="258"/>
      <c r="WEV177" s="258"/>
      <c r="WEW177" s="258"/>
      <c r="WEX177" s="258"/>
      <c r="WEY177" s="258"/>
      <c r="WEZ177" s="258"/>
      <c r="WFA177" s="258"/>
      <c r="WFB177" s="258"/>
      <c r="WFC177" s="258"/>
      <c r="WFD177" s="258"/>
      <c r="WFE177" s="258"/>
      <c r="WFF177" s="258"/>
      <c r="WFG177" s="258"/>
      <c r="WFH177" s="258"/>
      <c r="WFI177" s="258"/>
      <c r="WFJ177" s="258"/>
      <c r="WFK177" s="258"/>
      <c r="WFL177" s="258"/>
      <c r="WFM177" s="258"/>
      <c r="WFN177" s="258"/>
      <c r="WFO177" s="258"/>
      <c r="WFP177" s="258"/>
      <c r="WFQ177" s="258"/>
      <c r="WFR177" s="258"/>
      <c r="WFS177" s="258"/>
      <c r="WFT177" s="258"/>
      <c r="WFU177" s="258"/>
      <c r="WFV177" s="258"/>
      <c r="WFW177" s="258"/>
      <c r="WFX177" s="258"/>
      <c r="WFY177" s="258"/>
      <c r="WFZ177" s="258"/>
      <c r="WGA177" s="258"/>
      <c r="WGB177" s="258"/>
      <c r="WGC177" s="258"/>
      <c r="WGD177" s="258"/>
      <c r="WGE177" s="258"/>
      <c r="WGF177" s="258"/>
      <c r="WGG177" s="258"/>
      <c r="WGH177" s="258"/>
      <c r="WGI177" s="258"/>
      <c r="WGJ177" s="258"/>
      <c r="WGK177" s="258"/>
      <c r="WGL177" s="258"/>
      <c r="WGM177" s="258"/>
      <c r="WGN177" s="258"/>
      <c r="WGO177" s="258"/>
      <c r="WGP177" s="258"/>
      <c r="WGQ177" s="258"/>
      <c r="WGR177" s="258"/>
      <c r="WGS177" s="258"/>
      <c r="WGT177" s="258"/>
      <c r="WGU177" s="258"/>
      <c r="WGV177" s="258"/>
      <c r="WGW177" s="258"/>
      <c r="WGX177" s="258"/>
      <c r="WGY177" s="258"/>
      <c r="WGZ177" s="258"/>
      <c r="WHA177" s="258"/>
      <c r="WHB177" s="258"/>
      <c r="WHC177" s="258"/>
      <c r="WHD177" s="258"/>
      <c r="WHE177" s="258"/>
      <c r="WHF177" s="258"/>
      <c r="WHG177" s="258"/>
      <c r="WHH177" s="258"/>
      <c r="WHI177" s="258"/>
      <c r="WHJ177" s="258"/>
      <c r="WHK177" s="258"/>
      <c r="WHL177" s="258"/>
      <c r="WHM177" s="258"/>
      <c r="WHN177" s="258"/>
      <c r="WHO177" s="258"/>
      <c r="WHP177" s="258"/>
      <c r="WHQ177" s="258"/>
      <c r="WHR177" s="258"/>
      <c r="WHS177" s="258"/>
      <c r="WHT177" s="258"/>
      <c r="WHU177" s="258"/>
      <c r="WHV177" s="258"/>
      <c r="WHW177" s="258"/>
      <c r="WHX177" s="258"/>
      <c r="WHY177" s="258"/>
      <c r="WHZ177" s="258"/>
      <c r="WIA177" s="258"/>
      <c r="WIB177" s="258"/>
      <c r="WIC177" s="258"/>
      <c r="WID177" s="258"/>
      <c r="WIE177" s="258"/>
      <c r="WIF177" s="258"/>
      <c r="WIG177" s="258"/>
      <c r="WIH177" s="258"/>
      <c r="WII177" s="258"/>
      <c r="WIJ177" s="258"/>
      <c r="WIK177" s="258"/>
      <c r="WIL177" s="258"/>
      <c r="WIM177" s="258"/>
      <c r="WIN177" s="258"/>
      <c r="WIO177" s="258"/>
      <c r="WIP177" s="258"/>
      <c r="WIQ177" s="258"/>
      <c r="WIR177" s="258"/>
      <c r="WIS177" s="258"/>
      <c r="WIT177" s="258"/>
      <c r="WIU177" s="258"/>
      <c r="WIV177" s="258"/>
      <c r="WIW177" s="258"/>
      <c r="WIX177" s="258"/>
      <c r="WIY177" s="258"/>
      <c r="WIZ177" s="258"/>
      <c r="WJA177" s="258"/>
      <c r="WJB177" s="258"/>
      <c r="WJC177" s="258"/>
      <c r="WJD177" s="258"/>
      <c r="WJE177" s="258"/>
      <c r="WJF177" s="258"/>
      <c r="WJG177" s="258"/>
      <c r="WJH177" s="258"/>
      <c r="WJI177" s="258"/>
      <c r="WJJ177" s="258"/>
      <c r="WJK177" s="258"/>
      <c r="WJL177" s="258"/>
      <c r="WJM177" s="258"/>
      <c r="WJN177" s="258"/>
      <c r="WJO177" s="258"/>
      <c r="WJP177" s="258"/>
      <c r="WJQ177" s="258"/>
      <c r="WJR177" s="258"/>
      <c r="WJS177" s="258"/>
      <c r="WJT177" s="258"/>
      <c r="WJU177" s="258"/>
      <c r="WJV177" s="258"/>
      <c r="WJW177" s="258"/>
      <c r="WJX177" s="258"/>
      <c r="WJY177" s="258"/>
      <c r="WJZ177" s="258"/>
      <c r="WKA177" s="258"/>
      <c r="WKB177" s="258"/>
      <c r="WKC177" s="258"/>
      <c r="WKD177" s="258"/>
      <c r="WKE177" s="258"/>
      <c r="WKF177" s="258"/>
      <c r="WKG177" s="258"/>
      <c r="WKH177" s="258"/>
      <c r="WKI177" s="258"/>
      <c r="WKJ177" s="258"/>
      <c r="WKK177" s="258"/>
      <c r="WKL177" s="258"/>
      <c r="WKM177" s="258"/>
      <c r="WKN177" s="258"/>
      <c r="WKO177" s="258"/>
      <c r="WKP177" s="258"/>
      <c r="WKQ177" s="258"/>
      <c r="WKR177" s="258"/>
      <c r="WKS177" s="258"/>
      <c r="WKT177" s="258"/>
      <c r="WKU177" s="258"/>
      <c r="WKV177" s="258"/>
      <c r="WKW177" s="258"/>
      <c r="WKX177" s="258"/>
      <c r="WKY177" s="258"/>
      <c r="WKZ177" s="258"/>
      <c r="WLA177" s="258"/>
      <c r="WLB177" s="258"/>
      <c r="WLC177" s="258"/>
      <c r="WLD177" s="258"/>
      <c r="WLE177" s="258"/>
      <c r="WLF177" s="258"/>
      <c r="WLG177" s="258"/>
      <c r="WLH177" s="258"/>
      <c r="WLI177" s="258"/>
      <c r="WLJ177" s="258"/>
      <c r="WLK177" s="258"/>
      <c r="WLL177" s="258"/>
      <c r="WLM177" s="258"/>
      <c r="WLN177" s="258"/>
      <c r="WLO177" s="258"/>
      <c r="WLP177" s="258"/>
      <c r="WLQ177" s="258"/>
      <c r="WLR177" s="258"/>
      <c r="WLS177" s="258"/>
      <c r="WLT177" s="258"/>
      <c r="WLU177" s="258"/>
      <c r="WLV177" s="258"/>
      <c r="WLW177" s="258"/>
      <c r="WLX177" s="258"/>
      <c r="WLY177" s="258"/>
      <c r="WLZ177" s="258"/>
      <c r="WMA177" s="258"/>
      <c r="WMB177" s="258"/>
      <c r="WMC177" s="258"/>
      <c r="WMD177" s="258"/>
      <c r="WME177" s="258"/>
      <c r="WMF177" s="258"/>
      <c r="WMG177" s="258"/>
      <c r="WMH177" s="258"/>
      <c r="WMI177" s="258"/>
      <c r="WMJ177" s="258"/>
      <c r="WMK177" s="258"/>
      <c r="WML177" s="258"/>
      <c r="WMM177" s="258"/>
      <c r="WMN177" s="258"/>
      <c r="WMO177" s="258"/>
      <c r="WMP177" s="258"/>
      <c r="WMQ177" s="258"/>
      <c r="WMR177" s="258"/>
      <c r="WMS177" s="258"/>
      <c r="WMT177" s="258"/>
      <c r="WMU177" s="258"/>
      <c r="WMV177" s="258"/>
      <c r="WMW177" s="258"/>
      <c r="WMX177" s="258"/>
      <c r="WMY177" s="258"/>
      <c r="WMZ177" s="258"/>
      <c r="WNA177" s="258"/>
      <c r="WNB177" s="258"/>
      <c r="WNC177" s="258"/>
      <c r="WND177" s="258"/>
      <c r="WNE177" s="258"/>
      <c r="WNF177" s="258"/>
      <c r="WNG177" s="258"/>
      <c r="WNH177" s="258"/>
      <c r="WNI177" s="258"/>
      <c r="WNJ177" s="258"/>
      <c r="WNK177" s="258"/>
      <c r="WNL177" s="258"/>
      <c r="WNM177" s="258"/>
      <c r="WNN177" s="258"/>
      <c r="WNO177" s="258"/>
      <c r="WNP177" s="258"/>
      <c r="WNQ177" s="258"/>
      <c r="WNR177" s="258"/>
      <c r="WNS177" s="258"/>
      <c r="WNT177" s="258"/>
      <c r="WNU177" s="258"/>
      <c r="WNV177" s="258"/>
      <c r="WNW177" s="258"/>
      <c r="WNX177" s="258"/>
      <c r="WNY177" s="258"/>
      <c r="WNZ177" s="258"/>
      <c r="WOA177" s="258"/>
      <c r="WOB177" s="258"/>
      <c r="WOC177" s="258"/>
      <c r="WOD177" s="258"/>
      <c r="WOE177" s="258"/>
      <c r="WOF177" s="258"/>
      <c r="WOG177" s="258"/>
      <c r="WOH177" s="258"/>
      <c r="WOI177" s="258"/>
      <c r="WOJ177" s="258"/>
      <c r="WOK177" s="258"/>
      <c r="WOL177" s="258"/>
      <c r="WOM177" s="258"/>
      <c r="WON177" s="258"/>
      <c r="WOO177" s="258"/>
      <c r="WOP177" s="258"/>
      <c r="WOQ177" s="258"/>
      <c r="WOR177" s="258"/>
      <c r="WOS177" s="258"/>
      <c r="WOT177" s="258"/>
      <c r="WOU177" s="258"/>
      <c r="WOV177" s="258"/>
      <c r="WOW177" s="258"/>
      <c r="WOX177" s="258"/>
      <c r="WOY177" s="258"/>
      <c r="WOZ177" s="258"/>
      <c r="WPA177" s="258"/>
      <c r="WPB177" s="258"/>
      <c r="WPC177" s="258"/>
      <c r="WPD177" s="258"/>
      <c r="WPE177" s="258"/>
      <c r="WPF177" s="258"/>
      <c r="WPG177" s="258"/>
      <c r="WPH177" s="258"/>
      <c r="WPI177" s="258"/>
      <c r="WPJ177" s="258"/>
      <c r="WPK177" s="258"/>
      <c r="WPL177" s="258"/>
      <c r="WPM177" s="258"/>
      <c r="WPN177" s="258"/>
      <c r="WPO177" s="258"/>
      <c r="WPP177" s="258"/>
      <c r="WPQ177" s="258"/>
      <c r="WPR177" s="258"/>
      <c r="WPS177" s="258"/>
      <c r="WPT177" s="258"/>
      <c r="WPU177" s="258"/>
      <c r="WPV177" s="258"/>
      <c r="WPW177" s="258"/>
      <c r="WPX177" s="258"/>
      <c r="WPY177" s="258"/>
      <c r="WPZ177" s="258"/>
      <c r="WQA177" s="258"/>
      <c r="WQB177" s="258"/>
      <c r="WQC177" s="258"/>
      <c r="WQD177" s="258"/>
      <c r="WQE177" s="258"/>
      <c r="WQF177" s="258"/>
      <c r="WQG177" s="258"/>
      <c r="WQH177" s="258"/>
      <c r="WQI177" s="258"/>
      <c r="WQJ177" s="258"/>
      <c r="WQK177" s="258"/>
      <c r="WQL177" s="258"/>
      <c r="WQM177" s="258"/>
      <c r="WQN177" s="258"/>
      <c r="WQO177" s="258"/>
      <c r="WQP177" s="258"/>
      <c r="WQQ177" s="258"/>
      <c r="WQR177" s="258"/>
      <c r="WQS177" s="258"/>
      <c r="WQT177" s="258"/>
      <c r="WQU177" s="258"/>
      <c r="WQV177" s="258"/>
      <c r="WQW177" s="258"/>
      <c r="WQX177" s="258"/>
      <c r="WQY177" s="258"/>
      <c r="WQZ177" s="258"/>
      <c r="WRA177" s="258"/>
      <c r="WRB177" s="258"/>
      <c r="WRC177" s="258"/>
      <c r="WRD177" s="258"/>
      <c r="WRE177" s="258"/>
      <c r="WRF177" s="258"/>
      <c r="WRG177" s="258"/>
      <c r="WRH177" s="258"/>
      <c r="WRI177" s="258"/>
      <c r="WRJ177" s="258"/>
      <c r="WRK177" s="258"/>
      <c r="WRL177" s="258"/>
      <c r="WRM177" s="258"/>
      <c r="WRN177" s="258"/>
      <c r="WRO177" s="258"/>
      <c r="WRP177" s="258"/>
      <c r="WRQ177" s="258"/>
      <c r="WRR177" s="258"/>
      <c r="WRS177" s="258"/>
      <c r="WRT177" s="258"/>
      <c r="WRU177" s="258"/>
      <c r="WRV177" s="258"/>
      <c r="WRW177" s="258"/>
      <c r="WRX177" s="258"/>
      <c r="WRY177" s="258"/>
      <c r="WRZ177" s="258"/>
      <c r="WSA177" s="258"/>
      <c r="WSB177" s="258"/>
      <c r="WSC177" s="258"/>
      <c r="WSD177" s="258"/>
      <c r="WSE177" s="258"/>
      <c r="WSF177" s="258"/>
      <c r="WSG177" s="258"/>
      <c r="WSH177" s="258"/>
      <c r="WSI177" s="258"/>
      <c r="WSJ177" s="258"/>
      <c r="WSK177" s="258"/>
      <c r="WSL177" s="258"/>
      <c r="WSM177" s="258"/>
      <c r="WSN177" s="258"/>
      <c r="WSO177" s="258"/>
      <c r="WSP177" s="258"/>
      <c r="WSQ177" s="258"/>
      <c r="WSR177" s="258"/>
      <c r="WSS177" s="258"/>
      <c r="WST177" s="258"/>
      <c r="WSU177" s="258"/>
      <c r="WSV177" s="258"/>
      <c r="WSW177" s="258"/>
      <c r="WSX177" s="258"/>
      <c r="WSY177" s="258"/>
      <c r="WSZ177" s="258"/>
      <c r="WTA177" s="258"/>
      <c r="WTB177" s="258"/>
      <c r="WTC177" s="258"/>
      <c r="WTD177" s="258"/>
      <c r="WTE177" s="258"/>
      <c r="WTF177" s="258"/>
      <c r="WTG177" s="258"/>
      <c r="WTH177" s="258"/>
      <c r="WTI177" s="258"/>
      <c r="WTJ177" s="258"/>
      <c r="WTK177" s="258"/>
      <c r="WTL177" s="258"/>
      <c r="WTM177" s="258"/>
      <c r="WTN177" s="258"/>
      <c r="WTO177" s="258"/>
      <c r="WTP177" s="258"/>
      <c r="WTQ177" s="258"/>
      <c r="WTR177" s="258"/>
      <c r="WTS177" s="258"/>
      <c r="WTT177" s="258"/>
      <c r="WTU177" s="258"/>
      <c r="WTV177" s="258"/>
      <c r="WTW177" s="258"/>
      <c r="WTX177" s="258"/>
      <c r="WTY177" s="258"/>
      <c r="WTZ177" s="258"/>
      <c r="WUA177" s="258"/>
      <c r="WUB177" s="258"/>
      <c r="WUC177" s="258"/>
      <c r="WUD177" s="258"/>
      <c r="WUE177" s="258"/>
      <c r="WUF177" s="258"/>
      <c r="WUG177" s="258"/>
      <c r="WUH177" s="258"/>
      <c r="WUI177" s="258"/>
      <c r="WUJ177" s="258"/>
      <c r="WUK177" s="258"/>
      <c r="WUL177" s="258"/>
      <c r="WUM177" s="258"/>
      <c r="WUN177" s="258"/>
      <c r="WUO177" s="258"/>
      <c r="WUP177" s="258"/>
      <c r="WUQ177" s="258"/>
      <c r="WUR177" s="258"/>
      <c r="WUS177" s="258"/>
      <c r="WUT177" s="258"/>
      <c r="WUU177" s="258"/>
      <c r="WUV177" s="258"/>
      <c r="WUW177" s="258"/>
      <c r="WUX177" s="258"/>
      <c r="WUY177" s="258"/>
      <c r="WUZ177" s="258"/>
      <c r="WVA177" s="258"/>
      <c r="WVB177" s="258"/>
      <c r="WVC177" s="258"/>
      <c r="WVD177" s="258"/>
      <c r="WVE177" s="258"/>
      <c r="WVF177" s="258"/>
      <c r="WVG177" s="258"/>
      <c r="WVH177" s="258"/>
      <c r="WVI177" s="258"/>
      <c r="WVJ177" s="258"/>
      <c r="WVK177" s="258"/>
      <c r="WVL177" s="258"/>
      <c r="WVM177" s="258"/>
      <c r="WVN177" s="258"/>
      <c r="WVO177" s="258"/>
      <c r="WVP177" s="258"/>
      <c r="WVQ177" s="258"/>
      <c r="WVR177" s="258"/>
      <c r="WVS177" s="258"/>
      <c r="WVT177" s="258"/>
      <c r="WVU177" s="258"/>
      <c r="WVV177" s="258"/>
      <c r="WVW177" s="258"/>
      <c r="WVX177" s="258"/>
      <c r="WVY177" s="258"/>
      <c r="WVZ177" s="258"/>
      <c r="WWA177" s="258"/>
      <c r="WWB177" s="258"/>
      <c r="WWC177" s="258"/>
      <c r="WWD177" s="258"/>
      <c r="WWE177" s="258"/>
      <c r="WWF177" s="258"/>
      <c r="WWG177" s="258"/>
      <c r="WWH177" s="258"/>
      <c r="WWI177" s="258"/>
      <c r="WWJ177" s="258"/>
      <c r="WWK177" s="258"/>
      <c r="WWL177" s="258"/>
      <c r="WWM177" s="258"/>
      <c r="WWN177" s="258"/>
      <c r="WWO177" s="258"/>
      <c r="WWP177" s="258"/>
      <c r="WWQ177" s="258"/>
      <c r="WWR177" s="258"/>
      <c r="WWS177" s="258"/>
      <c r="WWT177" s="258"/>
      <c r="WWU177" s="258"/>
      <c r="WWV177" s="258"/>
      <c r="WWW177" s="258"/>
      <c r="WWX177" s="258"/>
      <c r="WWY177" s="258"/>
      <c r="WWZ177" s="258"/>
      <c r="WXA177" s="258"/>
      <c r="WXB177" s="258"/>
      <c r="WXC177" s="258"/>
      <c r="WXD177" s="258"/>
      <c r="WXE177" s="258"/>
      <c r="WXF177" s="258"/>
      <c r="WXG177" s="258"/>
      <c r="WXH177" s="258"/>
      <c r="WXI177" s="258"/>
      <c r="WXJ177" s="258"/>
      <c r="WXK177" s="258"/>
      <c r="WXL177" s="258"/>
      <c r="WXM177" s="258"/>
      <c r="WXN177" s="258"/>
      <c r="WXO177" s="258"/>
      <c r="WXP177" s="258"/>
      <c r="WXQ177" s="258"/>
      <c r="WXR177" s="258"/>
      <c r="WXS177" s="258"/>
      <c r="WXT177" s="258"/>
      <c r="WXU177" s="258"/>
      <c r="WXV177" s="258"/>
      <c r="WXW177" s="258"/>
      <c r="WXX177" s="258"/>
      <c r="WXY177" s="258"/>
      <c r="WXZ177" s="258"/>
      <c r="WYA177" s="258"/>
      <c r="WYB177" s="258"/>
      <c r="WYC177" s="258"/>
      <c r="WYD177" s="258"/>
      <c r="WYE177" s="258"/>
      <c r="WYF177" s="258"/>
      <c r="WYG177" s="258"/>
      <c r="WYH177" s="258"/>
      <c r="WYI177" s="258"/>
      <c r="WYJ177" s="258"/>
      <c r="WYK177" s="258"/>
      <c r="WYL177" s="258"/>
      <c r="WYM177" s="258"/>
      <c r="WYN177" s="258"/>
      <c r="WYO177" s="258"/>
      <c r="WYP177" s="258"/>
      <c r="WYQ177" s="258"/>
      <c r="WYR177" s="258"/>
      <c r="WYS177" s="258"/>
      <c r="WYT177" s="258"/>
      <c r="WYU177" s="258"/>
      <c r="WYV177" s="258"/>
      <c r="WYW177" s="258"/>
      <c r="WYX177" s="258"/>
      <c r="WYY177" s="258"/>
      <c r="WYZ177" s="258"/>
      <c r="WZA177" s="258"/>
      <c r="WZB177" s="258"/>
      <c r="WZC177" s="258"/>
      <c r="WZD177" s="258"/>
      <c r="WZE177" s="258"/>
      <c r="WZF177" s="258"/>
      <c r="WZG177" s="258"/>
      <c r="WZH177" s="258"/>
      <c r="WZI177" s="258"/>
      <c r="WZJ177" s="258"/>
      <c r="WZK177" s="258"/>
      <c r="WZL177" s="258"/>
      <c r="WZM177" s="258"/>
      <c r="WZN177" s="258"/>
      <c r="WZO177" s="258"/>
      <c r="WZP177" s="258"/>
      <c r="WZQ177" s="258"/>
      <c r="WZR177" s="258"/>
      <c r="WZS177" s="258"/>
      <c r="WZT177" s="258"/>
      <c r="WZU177" s="258"/>
      <c r="WZV177" s="258"/>
      <c r="WZW177" s="258"/>
      <c r="WZX177" s="258"/>
      <c r="WZY177" s="258"/>
      <c r="WZZ177" s="258"/>
      <c r="XAA177" s="258"/>
      <c r="XAB177" s="258"/>
      <c r="XAC177" s="258"/>
      <c r="XAD177" s="258"/>
      <c r="XAE177" s="258"/>
      <c r="XAF177" s="258"/>
      <c r="XAG177" s="258"/>
      <c r="XAH177" s="258"/>
      <c r="XAI177" s="258"/>
      <c r="XAJ177" s="258"/>
      <c r="XAK177" s="258"/>
      <c r="XAL177" s="258"/>
      <c r="XAM177" s="258"/>
      <c r="XAN177" s="258"/>
      <c r="XAO177" s="258"/>
      <c r="XAP177" s="258"/>
      <c r="XAQ177" s="258"/>
      <c r="XAR177" s="258"/>
      <c r="XAS177" s="258"/>
      <c r="XAT177" s="258"/>
      <c r="XAU177" s="258"/>
      <c r="XAV177" s="258"/>
      <c r="XAW177" s="258"/>
      <c r="XAX177" s="258"/>
      <c r="XAY177" s="258"/>
      <c r="XAZ177" s="258"/>
      <c r="XBA177" s="258"/>
      <c r="XBB177" s="258"/>
      <c r="XBC177" s="258"/>
      <c r="XBD177" s="258"/>
      <c r="XBE177" s="258"/>
      <c r="XBF177" s="258"/>
      <c r="XBG177" s="258"/>
      <c r="XBH177" s="258"/>
      <c r="XBI177" s="258"/>
      <c r="XBJ177" s="258"/>
      <c r="XBK177" s="258"/>
      <c r="XBL177" s="258"/>
      <c r="XBM177" s="258"/>
      <c r="XBN177" s="258"/>
      <c r="XBO177" s="258"/>
      <c r="XBP177" s="258"/>
      <c r="XBQ177" s="258"/>
      <c r="XBR177" s="258"/>
      <c r="XBS177" s="258"/>
      <c r="XBT177" s="258"/>
      <c r="XBU177" s="258"/>
      <c r="XBV177" s="258"/>
      <c r="XBW177" s="258"/>
      <c r="XBX177" s="258"/>
      <c r="XBY177" s="258"/>
      <c r="XBZ177" s="258"/>
      <c r="XCA177" s="258"/>
      <c r="XCB177" s="258"/>
      <c r="XCC177" s="258"/>
      <c r="XCD177" s="258"/>
      <c r="XCE177" s="258"/>
      <c r="XCF177" s="258"/>
      <c r="XCG177" s="258"/>
      <c r="XCH177" s="258"/>
      <c r="XCI177" s="258"/>
      <c r="XCJ177" s="258"/>
      <c r="XCK177" s="258"/>
      <c r="XCL177" s="258"/>
      <c r="XCM177" s="258"/>
      <c r="XCN177" s="258"/>
      <c r="XCO177" s="258"/>
      <c r="XCP177" s="258"/>
      <c r="XCQ177" s="258"/>
      <c r="XCR177" s="258"/>
      <c r="XCS177" s="258"/>
      <c r="XCT177" s="258"/>
      <c r="XCU177" s="258"/>
      <c r="XCV177" s="258"/>
      <c r="XCW177" s="258"/>
      <c r="XCX177" s="258"/>
      <c r="XCY177" s="258"/>
      <c r="XCZ177" s="258"/>
      <c r="XDA177" s="258"/>
      <c r="XDB177" s="258"/>
      <c r="XDC177" s="258"/>
      <c r="XDD177" s="258"/>
      <c r="XDE177" s="258"/>
      <c r="XDF177" s="258"/>
      <c r="XDG177" s="258"/>
      <c r="XDH177" s="258"/>
      <c r="XDI177" s="258"/>
      <c r="XDJ177" s="258"/>
      <c r="XDK177" s="258"/>
      <c r="XDL177" s="258"/>
      <c r="XDM177" s="258"/>
      <c r="XDN177" s="258"/>
      <c r="XDO177" s="258"/>
      <c r="XDP177" s="258"/>
      <c r="XDQ177" s="258"/>
      <c r="XDR177" s="258"/>
      <c r="XDS177" s="258"/>
      <c r="XDT177" s="258"/>
      <c r="XDU177" s="258"/>
      <c r="XDV177" s="258"/>
      <c r="XDW177" s="258"/>
      <c r="XDX177" s="258"/>
      <c r="XDY177" s="258"/>
      <c r="XDZ177" s="258"/>
      <c r="XEA177" s="258"/>
      <c r="XEB177" s="258"/>
      <c r="XEC177" s="258"/>
      <c r="XED177" s="258"/>
      <c r="XEE177" s="258"/>
      <c r="XEF177" s="258"/>
      <c r="XEG177" s="258"/>
      <c r="XEH177" s="258"/>
      <c r="XEI177" s="258"/>
      <c r="XEJ177" s="258"/>
      <c r="XEK177" s="258"/>
      <c r="XEL177" s="258"/>
      <c r="XEM177" s="258"/>
      <c r="XEN177" s="258"/>
      <c r="XEO177" s="258"/>
      <c r="XEP177" s="258"/>
      <c r="XEQ177" s="258"/>
      <c r="XER177" s="258"/>
      <c r="XES177" s="258"/>
      <c r="XET177" s="258"/>
      <c r="XEU177" s="258"/>
      <c r="XEV177" s="258"/>
      <c r="XEW177" s="258"/>
      <c r="XEX177" s="258"/>
      <c r="XEY177" s="258"/>
      <c r="XEZ177" s="258"/>
      <c r="XFA177" s="258"/>
      <c r="XFB177" s="258"/>
      <c r="XFC177" s="258"/>
      <c r="XFD177" s="261"/>
    </row>
    <row r="178" spans="1:16384">
      <c r="A178" s="47" t="s">
        <v>5495</v>
      </c>
      <c r="B178" s="262">
        <v>2010</v>
      </c>
      <c r="C178" s="46" t="str">
        <f>A178&amp;" "&amp;B178&amp;" "&amp;J178&amp;" "&amp;E178&amp;" "&amp;H178</f>
        <v>Dupuis 2010 Fasting insulin European both</v>
      </c>
      <c r="D178" s="46" t="s">
        <v>318</v>
      </c>
      <c r="E178" s="46" t="s">
        <v>249</v>
      </c>
      <c r="F178" s="263">
        <v>38238</v>
      </c>
      <c r="G178" s="46" t="s">
        <v>10</v>
      </c>
      <c r="H178" s="46" t="s">
        <v>140</v>
      </c>
      <c r="I178" s="46" t="s">
        <v>139</v>
      </c>
      <c r="J178" s="46" t="s">
        <v>806</v>
      </c>
      <c r="K178" s="46"/>
      <c r="L178" s="46" t="s">
        <v>5496</v>
      </c>
      <c r="M178" s="46"/>
      <c r="N178" s="46"/>
      <c r="O178" s="46"/>
      <c r="P178" s="46"/>
      <c r="Q178" s="46"/>
      <c r="R178" s="46"/>
      <c r="S178" s="46"/>
      <c r="T178" s="46"/>
      <c r="U178" s="46"/>
      <c r="V178" s="46"/>
      <c r="W178" s="46"/>
      <c r="X178" s="46"/>
      <c r="Y178" s="46"/>
      <c r="Z178" s="46"/>
      <c r="AA178" s="46"/>
      <c r="AB178" s="46"/>
      <c r="AC178" s="46"/>
      <c r="AD178" s="46"/>
      <c r="AE178" s="46"/>
      <c r="AF178" s="46"/>
      <c r="AG178" s="46"/>
      <c r="AH178" s="46"/>
      <c r="AI178" s="46"/>
      <c r="AJ178" s="46"/>
      <c r="AK178" s="46"/>
      <c r="AL178" s="46"/>
      <c r="AM178" s="46"/>
      <c r="AN178" s="46"/>
      <c r="AO178" s="46"/>
      <c r="AP178" s="46"/>
      <c r="AQ178" s="46"/>
      <c r="AR178" s="46"/>
      <c r="AS178" s="46"/>
      <c r="AT178" s="46"/>
      <c r="AU178" s="46"/>
      <c r="AV178" s="46"/>
      <c r="AW178" s="46"/>
      <c r="AX178" s="46"/>
      <c r="AY178" s="46"/>
      <c r="AZ178" s="46"/>
      <c r="BA178" s="46"/>
      <c r="BB178" s="46"/>
      <c r="BC178" s="46"/>
      <c r="BD178" s="46"/>
      <c r="BE178" s="46"/>
      <c r="BF178" s="46"/>
      <c r="BG178" s="46"/>
      <c r="BH178" s="46"/>
      <c r="BI178" s="46"/>
      <c r="BJ178" s="46"/>
      <c r="BK178" s="46"/>
      <c r="BL178" s="46"/>
      <c r="BM178" s="46"/>
      <c r="BN178" s="46"/>
      <c r="BO178" s="46"/>
      <c r="BP178" s="46"/>
      <c r="BQ178" s="46"/>
      <c r="BR178" s="46"/>
      <c r="BS178" s="46"/>
      <c r="BT178" s="46"/>
      <c r="BU178" s="46"/>
      <c r="BV178" s="46"/>
      <c r="BW178" s="46"/>
      <c r="BX178" s="46"/>
      <c r="BY178" s="46"/>
      <c r="BZ178" s="46"/>
      <c r="CA178" s="46"/>
      <c r="CB178" s="46"/>
      <c r="CC178" s="46"/>
      <c r="CD178" s="46"/>
      <c r="CE178" s="46"/>
      <c r="CF178" s="46"/>
      <c r="CG178" s="46"/>
      <c r="CH178" s="46"/>
      <c r="CI178" s="46"/>
      <c r="CJ178" s="46"/>
      <c r="CK178" s="46"/>
      <c r="CL178" s="46"/>
      <c r="CM178" s="46"/>
      <c r="CN178" s="46"/>
      <c r="CO178" s="46"/>
      <c r="CP178" s="46"/>
      <c r="CQ178" s="46"/>
      <c r="CR178" s="46"/>
      <c r="CS178" s="46"/>
      <c r="CT178" s="46"/>
      <c r="CU178" s="46"/>
      <c r="CV178" s="46"/>
      <c r="CW178" s="46"/>
      <c r="CX178" s="46"/>
      <c r="CY178" s="46"/>
      <c r="CZ178" s="46"/>
      <c r="DA178" s="46"/>
      <c r="DB178" s="46"/>
      <c r="DC178" s="46"/>
      <c r="DD178" s="46"/>
      <c r="DE178" s="46"/>
      <c r="DF178" s="46"/>
      <c r="DG178" s="46"/>
      <c r="DH178" s="46"/>
      <c r="DI178" s="46"/>
      <c r="DJ178" s="46"/>
      <c r="DK178" s="46"/>
      <c r="DL178" s="46"/>
      <c r="DM178" s="46"/>
      <c r="DN178" s="46"/>
      <c r="DO178" s="46"/>
      <c r="DP178" s="46"/>
      <c r="DQ178" s="46"/>
      <c r="DR178" s="46"/>
      <c r="DS178" s="46"/>
      <c r="DT178" s="46"/>
      <c r="DU178" s="46"/>
      <c r="DV178" s="46"/>
      <c r="DW178" s="46"/>
      <c r="DX178" s="46"/>
      <c r="DY178" s="46"/>
      <c r="DZ178" s="46"/>
      <c r="EA178" s="46"/>
      <c r="EB178" s="46"/>
      <c r="EC178" s="46"/>
      <c r="ED178" s="46"/>
      <c r="EE178" s="46"/>
      <c r="EF178" s="46"/>
      <c r="EG178" s="46"/>
      <c r="EH178" s="46"/>
      <c r="EI178" s="46"/>
      <c r="EJ178" s="46"/>
      <c r="EK178" s="46"/>
      <c r="EL178" s="46"/>
      <c r="EM178" s="46"/>
      <c r="EN178" s="46"/>
      <c r="EO178" s="46"/>
      <c r="EP178" s="46"/>
      <c r="EQ178" s="46"/>
      <c r="ER178" s="46"/>
      <c r="ES178" s="46"/>
      <c r="ET178" s="46"/>
      <c r="EU178" s="46"/>
      <c r="EV178" s="46"/>
      <c r="EW178" s="46"/>
      <c r="EX178" s="46"/>
      <c r="EY178" s="46"/>
      <c r="EZ178" s="46"/>
      <c r="FA178" s="46"/>
      <c r="FB178" s="46"/>
      <c r="FC178" s="46"/>
      <c r="FD178" s="46"/>
      <c r="FE178" s="46"/>
      <c r="FF178" s="46"/>
      <c r="FG178" s="46"/>
      <c r="FH178" s="46"/>
      <c r="FI178" s="46"/>
      <c r="FJ178" s="46"/>
      <c r="FK178" s="46"/>
      <c r="FL178" s="46"/>
      <c r="FM178" s="46"/>
      <c r="FN178" s="46"/>
      <c r="FO178" s="46"/>
      <c r="FP178" s="46"/>
      <c r="FQ178" s="46"/>
      <c r="FR178" s="46"/>
      <c r="FS178" s="46"/>
      <c r="FT178" s="46"/>
      <c r="FU178" s="46"/>
      <c r="FV178" s="46"/>
      <c r="FW178" s="46"/>
      <c r="FX178" s="46"/>
      <c r="FY178" s="46"/>
      <c r="FZ178" s="46"/>
      <c r="GA178" s="46"/>
      <c r="GB178" s="46"/>
      <c r="GC178" s="46"/>
      <c r="GD178" s="46"/>
      <c r="GE178" s="46"/>
      <c r="GF178" s="46"/>
      <c r="GG178" s="46"/>
      <c r="GH178" s="46"/>
      <c r="GI178" s="46"/>
      <c r="GJ178" s="46"/>
      <c r="GK178" s="46"/>
      <c r="GL178" s="46"/>
      <c r="GM178" s="46"/>
      <c r="GN178" s="46"/>
      <c r="GO178" s="46"/>
      <c r="GP178" s="46"/>
      <c r="GQ178" s="46"/>
      <c r="GR178" s="46"/>
      <c r="GS178" s="46"/>
      <c r="GT178" s="46"/>
      <c r="GU178" s="46"/>
      <c r="GV178" s="46"/>
      <c r="GW178" s="46"/>
      <c r="GX178" s="46"/>
      <c r="GY178" s="46"/>
      <c r="GZ178" s="46"/>
      <c r="HA178" s="46"/>
      <c r="HB178" s="46"/>
      <c r="HC178" s="46"/>
      <c r="HD178" s="46"/>
      <c r="HE178" s="46"/>
      <c r="HF178" s="46"/>
      <c r="HG178" s="46"/>
      <c r="HH178" s="46"/>
      <c r="HI178" s="46"/>
      <c r="HJ178" s="46"/>
      <c r="HK178" s="46"/>
      <c r="HL178" s="46"/>
      <c r="HM178" s="46"/>
      <c r="HN178" s="46"/>
      <c r="HO178" s="46"/>
      <c r="HP178" s="46"/>
      <c r="HQ178" s="46"/>
      <c r="HR178" s="46"/>
      <c r="HS178" s="46"/>
      <c r="HT178" s="46"/>
      <c r="HU178" s="46"/>
      <c r="HV178" s="46"/>
      <c r="HW178" s="46"/>
      <c r="HX178" s="46"/>
      <c r="HY178" s="46"/>
      <c r="HZ178" s="46"/>
      <c r="IA178" s="46"/>
      <c r="IB178" s="46"/>
      <c r="IC178" s="46"/>
      <c r="ID178" s="46"/>
      <c r="IE178" s="46"/>
      <c r="IF178" s="46"/>
      <c r="IG178" s="46"/>
      <c r="IH178" s="46"/>
      <c r="II178" s="46"/>
      <c r="IJ178" s="46"/>
      <c r="IK178" s="46"/>
      <c r="IL178" s="46"/>
      <c r="IM178" s="46"/>
      <c r="IN178" s="46"/>
      <c r="IO178" s="46"/>
      <c r="IP178" s="46"/>
      <c r="IQ178" s="46"/>
      <c r="IR178" s="46"/>
      <c r="IS178" s="46"/>
      <c r="IT178" s="46"/>
      <c r="IU178" s="46"/>
      <c r="IV178" s="46"/>
      <c r="IW178" s="46"/>
      <c r="IX178" s="46"/>
      <c r="IY178" s="46"/>
      <c r="IZ178" s="46"/>
      <c r="JA178" s="46"/>
      <c r="JB178" s="46"/>
      <c r="JC178" s="46"/>
      <c r="JD178" s="46"/>
      <c r="JE178" s="46"/>
      <c r="JF178" s="46"/>
      <c r="JG178" s="46"/>
      <c r="JH178" s="46"/>
      <c r="JI178" s="46"/>
      <c r="JJ178" s="46"/>
      <c r="JK178" s="46"/>
      <c r="JL178" s="46"/>
      <c r="JM178" s="46"/>
      <c r="JN178" s="46"/>
      <c r="JO178" s="46"/>
      <c r="JP178" s="46"/>
      <c r="JQ178" s="46"/>
      <c r="JR178" s="46"/>
      <c r="JS178" s="46"/>
      <c r="JT178" s="46"/>
      <c r="JU178" s="46"/>
      <c r="JV178" s="46"/>
      <c r="JW178" s="46"/>
      <c r="JX178" s="46"/>
      <c r="JY178" s="46"/>
      <c r="JZ178" s="46"/>
      <c r="KA178" s="46"/>
      <c r="KB178" s="46"/>
      <c r="KC178" s="46"/>
      <c r="KD178" s="46"/>
      <c r="KE178" s="46"/>
      <c r="KF178" s="46"/>
      <c r="KG178" s="46"/>
      <c r="KH178" s="46"/>
      <c r="KI178" s="46"/>
      <c r="KJ178" s="46"/>
      <c r="KK178" s="46"/>
      <c r="KL178" s="46"/>
      <c r="KM178" s="46"/>
      <c r="KN178" s="46"/>
      <c r="KO178" s="46"/>
      <c r="KP178" s="46"/>
      <c r="KQ178" s="46"/>
      <c r="KR178" s="46"/>
      <c r="KS178" s="46"/>
      <c r="KT178" s="46"/>
      <c r="KU178" s="46"/>
      <c r="KV178" s="46"/>
      <c r="KW178" s="46"/>
      <c r="KX178" s="46"/>
      <c r="KY178" s="46"/>
      <c r="KZ178" s="46"/>
      <c r="LA178" s="46"/>
      <c r="LB178" s="46"/>
      <c r="LC178" s="46"/>
      <c r="LD178" s="46"/>
      <c r="LE178" s="46"/>
      <c r="LF178" s="46"/>
      <c r="LG178" s="46"/>
      <c r="LH178" s="46"/>
      <c r="LI178" s="46"/>
      <c r="LJ178" s="46"/>
      <c r="LK178" s="46"/>
      <c r="LL178" s="46"/>
      <c r="LM178" s="46"/>
      <c r="LN178" s="46"/>
      <c r="LO178" s="46"/>
      <c r="LP178" s="46"/>
      <c r="LQ178" s="46"/>
      <c r="LR178" s="46"/>
      <c r="LS178" s="46"/>
      <c r="LT178" s="46"/>
      <c r="LU178" s="46"/>
      <c r="LV178" s="46"/>
      <c r="LW178" s="46"/>
      <c r="LX178" s="46"/>
      <c r="LY178" s="46"/>
      <c r="LZ178" s="46"/>
      <c r="MA178" s="46"/>
      <c r="MB178" s="46"/>
      <c r="MC178" s="46"/>
      <c r="MD178" s="46"/>
      <c r="ME178" s="46"/>
      <c r="MF178" s="46"/>
      <c r="MG178" s="46"/>
      <c r="MH178" s="46"/>
      <c r="MI178" s="46"/>
      <c r="MJ178" s="46"/>
      <c r="MK178" s="46"/>
      <c r="ML178" s="46"/>
      <c r="MM178" s="46"/>
      <c r="MN178" s="46"/>
      <c r="MO178" s="46"/>
      <c r="MP178" s="46"/>
      <c r="MQ178" s="46"/>
      <c r="MR178" s="46"/>
      <c r="MS178" s="46"/>
      <c r="MT178" s="46"/>
      <c r="MU178" s="46"/>
      <c r="MV178" s="46"/>
      <c r="MW178" s="46"/>
      <c r="MX178" s="46"/>
      <c r="MY178" s="46"/>
      <c r="MZ178" s="46"/>
      <c r="NA178" s="46"/>
      <c r="NB178" s="46"/>
      <c r="NC178" s="46"/>
      <c r="ND178" s="46"/>
      <c r="NE178" s="46"/>
      <c r="NF178" s="46"/>
      <c r="NG178" s="46"/>
      <c r="NH178" s="46"/>
      <c r="NI178" s="46"/>
      <c r="NJ178" s="46"/>
      <c r="NK178" s="46"/>
      <c r="NL178" s="46"/>
      <c r="NM178" s="46"/>
      <c r="NN178" s="46"/>
      <c r="NO178" s="46"/>
      <c r="NP178" s="46"/>
      <c r="NQ178" s="46"/>
      <c r="NR178" s="46"/>
      <c r="NS178" s="46"/>
      <c r="NT178" s="46"/>
      <c r="NU178" s="46"/>
      <c r="NV178" s="46"/>
      <c r="NW178" s="46"/>
      <c r="NX178" s="46"/>
      <c r="NY178" s="46"/>
      <c r="NZ178" s="46"/>
      <c r="OA178" s="46"/>
      <c r="OB178" s="46"/>
      <c r="OC178" s="46"/>
      <c r="OD178" s="46"/>
      <c r="OE178" s="46"/>
      <c r="OF178" s="46"/>
      <c r="OG178" s="46"/>
      <c r="OH178" s="46"/>
      <c r="OI178" s="46"/>
      <c r="OJ178" s="46"/>
      <c r="OK178" s="46"/>
      <c r="OL178" s="46"/>
      <c r="OM178" s="46"/>
      <c r="ON178" s="46"/>
      <c r="OO178" s="46"/>
      <c r="OP178" s="46"/>
      <c r="OQ178" s="46"/>
      <c r="OR178" s="46"/>
      <c r="OS178" s="46"/>
      <c r="OT178" s="46"/>
      <c r="OU178" s="46"/>
      <c r="OV178" s="46"/>
      <c r="OW178" s="46"/>
      <c r="OX178" s="46"/>
      <c r="OY178" s="46"/>
      <c r="OZ178" s="46"/>
      <c r="PA178" s="46"/>
      <c r="PB178" s="46"/>
      <c r="PC178" s="46"/>
      <c r="PD178" s="46"/>
      <c r="PE178" s="46"/>
      <c r="PF178" s="46"/>
      <c r="PG178" s="46"/>
      <c r="PH178" s="46"/>
      <c r="PI178" s="46"/>
      <c r="PJ178" s="46"/>
      <c r="PK178" s="46"/>
      <c r="PL178" s="46"/>
      <c r="PM178" s="46"/>
      <c r="PN178" s="46"/>
      <c r="PO178" s="46"/>
      <c r="PP178" s="46"/>
      <c r="PQ178" s="46"/>
      <c r="PR178" s="46"/>
      <c r="PS178" s="46"/>
      <c r="PT178" s="46"/>
      <c r="PU178" s="46"/>
      <c r="PV178" s="46"/>
      <c r="PW178" s="46"/>
      <c r="PX178" s="46"/>
      <c r="PY178" s="46"/>
      <c r="PZ178" s="46"/>
      <c r="QA178" s="46"/>
      <c r="QB178" s="46"/>
      <c r="QC178" s="46"/>
      <c r="QD178" s="46"/>
      <c r="QE178" s="46"/>
      <c r="QF178" s="46"/>
      <c r="QG178" s="46"/>
      <c r="QH178" s="46"/>
      <c r="QI178" s="46"/>
      <c r="QJ178" s="46"/>
      <c r="QK178" s="46"/>
      <c r="QL178" s="46"/>
      <c r="QM178" s="46"/>
      <c r="QN178" s="46"/>
      <c r="QO178" s="46"/>
      <c r="QP178" s="46"/>
      <c r="QQ178" s="46"/>
      <c r="QR178" s="46"/>
      <c r="QS178" s="46"/>
      <c r="QT178" s="46"/>
      <c r="QU178" s="46"/>
      <c r="QV178" s="46"/>
      <c r="QW178" s="46"/>
      <c r="QX178" s="46"/>
      <c r="QY178" s="46"/>
      <c r="QZ178" s="46"/>
      <c r="RA178" s="46"/>
      <c r="RB178" s="46"/>
      <c r="RC178" s="46"/>
      <c r="RD178" s="46"/>
      <c r="RE178" s="46"/>
      <c r="RF178" s="46"/>
      <c r="RG178" s="46"/>
      <c r="RH178" s="46"/>
      <c r="RI178" s="46"/>
      <c r="RJ178" s="46"/>
      <c r="RK178" s="46"/>
      <c r="RL178" s="46"/>
      <c r="RM178" s="46"/>
      <c r="RN178" s="46"/>
      <c r="RO178" s="46"/>
      <c r="RP178" s="46"/>
      <c r="RQ178" s="46"/>
      <c r="RR178" s="46"/>
      <c r="RS178" s="46"/>
      <c r="RT178" s="46"/>
      <c r="RU178" s="46"/>
      <c r="RV178" s="46"/>
      <c r="RW178" s="46"/>
      <c r="RX178" s="46"/>
      <c r="RY178" s="46"/>
      <c r="RZ178" s="46"/>
      <c r="SA178" s="46"/>
      <c r="SB178" s="46"/>
      <c r="SC178" s="46"/>
      <c r="SD178" s="46"/>
      <c r="SE178" s="46"/>
      <c r="SF178" s="46"/>
      <c r="SG178" s="46"/>
      <c r="SH178" s="46"/>
      <c r="SI178" s="46"/>
      <c r="SJ178" s="46"/>
      <c r="SK178" s="46"/>
      <c r="SL178" s="46"/>
      <c r="SM178" s="46"/>
      <c r="SN178" s="46"/>
      <c r="SO178" s="46"/>
      <c r="SP178" s="46"/>
      <c r="SQ178" s="46"/>
      <c r="SR178" s="46"/>
      <c r="SS178" s="46"/>
      <c r="ST178" s="46"/>
      <c r="SU178" s="46"/>
      <c r="SV178" s="46"/>
      <c r="SW178" s="46"/>
      <c r="SX178" s="46"/>
      <c r="SY178" s="46"/>
      <c r="SZ178" s="46"/>
      <c r="TA178" s="46"/>
      <c r="TB178" s="46"/>
      <c r="TC178" s="46"/>
      <c r="TD178" s="46"/>
      <c r="TE178" s="46"/>
      <c r="TF178" s="46"/>
      <c r="TG178" s="46"/>
      <c r="TH178" s="46"/>
      <c r="TI178" s="46"/>
      <c r="TJ178" s="46"/>
      <c r="TK178" s="46"/>
      <c r="TL178" s="46"/>
      <c r="TM178" s="46"/>
      <c r="TN178" s="46"/>
      <c r="TO178" s="46"/>
      <c r="TP178" s="46"/>
      <c r="TQ178" s="46"/>
      <c r="TR178" s="46"/>
      <c r="TS178" s="46"/>
      <c r="TT178" s="46"/>
      <c r="TU178" s="46"/>
      <c r="TV178" s="46"/>
      <c r="TW178" s="46"/>
      <c r="TX178" s="46"/>
      <c r="TY178" s="46"/>
      <c r="TZ178" s="46"/>
      <c r="UA178" s="46"/>
      <c r="UB178" s="46"/>
      <c r="UC178" s="46"/>
      <c r="UD178" s="46"/>
      <c r="UE178" s="46"/>
      <c r="UF178" s="46"/>
      <c r="UG178" s="46"/>
      <c r="UH178" s="46"/>
      <c r="UI178" s="46"/>
      <c r="UJ178" s="46"/>
      <c r="UK178" s="46"/>
      <c r="UL178" s="46"/>
      <c r="UM178" s="46"/>
      <c r="UN178" s="46"/>
      <c r="UO178" s="46"/>
      <c r="UP178" s="46"/>
      <c r="UQ178" s="46"/>
      <c r="UR178" s="46"/>
      <c r="US178" s="46"/>
      <c r="UT178" s="46"/>
      <c r="UU178" s="46"/>
      <c r="UV178" s="46"/>
      <c r="UW178" s="46"/>
      <c r="UX178" s="46"/>
      <c r="UY178" s="46"/>
      <c r="UZ178" s="46"/>
      <c r="VA178" s="46"/>
      <c r="VB178" s="46"/>
      <c r="VC178" s="46"/>
      <c r="VD178" s="46"/>
      <c r="VE178" s="46"/>
      <c r="VF178" s="46"/>
      <c r="VG178" s="46"/>
      <c r="VH178" s="46"/>
      <c r="VI178" s="46"/>
      <c r="VJ178" s="46"/>
      <c r="VK178" s="46"/>
      <c r="VL178" s="46"/>
      <c r="VM178" s="46"/>
      <c r="VN178" s="46"/>
      <c r="VO178" s="46"/>
      <c r="VP178" s="46"/>
      <c r="VQ178" s="46"/>
      <c r="VR178" s="46"/>
      <c r="VS178" s="46"/>
      <c r="VT178" s="46"/>
      <c r="VU178" s="46"/>
      <c r="VV178" s="46"/>
      <c r="VW178" s="46"/>
      <c r="VX178" s="46"/>
      <c r="VY178" s="46"/>
      <c r="VZ178" s="46"/>
      <c r="WA178" s="46"/>
      <c r="WB178" s="46"/>
      <c r="WC178" s="46"/>
      <c r="WD178" s="46"/>
      <c r="WE178" s="46"/>
      <c r="WF178" s="46"/>
      <c r="WG178" s="46"/>
      <c r="WH178" s="46"/>
      <c r="WI178" s="46"/>
      <c r="WJ178" s="46"/>
      <c r="WK178" s="46"/>
      <c r="WL178" s="46"/>
      <c r="WM178" s="46"/>
      <c r="WN178" s="46"/>
      <c r="WO178" s="46"/>
      <c r="WP178" s="46"/>
      <c r="WQ178" s="46"/>
      <c r="WR178" s="46"/>
      <c r="WS178" s="46"/>
      <c r="WT178" s="46"/>
      <c r="WU178" s="46"/>
      <c r="WV178" s="46"/>
      <c r="WW178" s="46"/>
      <c r="WX178" s="46"/>
      <c r="WY178" s="46"/>
      <c r="WZ178" s="46"/>
      <c r="XA178" s="46"/>
      <c r="XB178" s="46"/>
      <c r="XC178" s="46"/>
      <c r="XD178" s="46"/>
      <c r="XE178" s="46"/>
      <c r="XF178" s="46"/>
      <c r="XG178" s="46"/>
      <c r="XH178" s="46"/>
      <c r="XI178" s="46"/>
      <c r="XJ178" s="46"/>
      <c r="XK178" s="46"/>
      <c r="XL178" s="46"/>
      <c r="XM178" s="46"/>
      <c r="XN178" s="46"/>
      <c r="XO178" s="46"/>
      <c r="XP178" s="46"/>
      <c r="XQ178" s="46"/>
      <c r="XR178" s="46"/>
      <c r="XS178" s="46"/>
      <c r="XT178" s="46"/>
      <c r="XU178" s="46"/>
      <c r="XV178" s="46"/>
      <c r="XW178" s="46"/>
      <c r="XX178" s="46"/>
      <c r="XY178" s="46"/>
      <c r="XZ178" s="46"/>
      <c r="YA178" s="46"/>
      <c r="YB178" s="46"/>
      <c r="YC178" s="46"/>
      <c r="YD178" s="46"/>
      <c r="YE178" s="46"/>
      <c r="YF178" s="46"/>
      <c r="YG178" s="46"/>
      <c r="YH178" s="46"/>
      <c r="YI178" s="46"/>
      <c r="YJ178" s="46"/>
      <c r="YK178" s="46"/>
      <c r="YL178" s="46"/>
      <c r="YM178" s="46"/>
      <c r="YN178" s="46"/>
      <c r="YO178" s="46"/>
      <c r="YP178" s="46"/>
      <c r="YQ178" s="46"/>
      <c r="YR178" s="46"/>
      <c r="YS178" s="46"/>
      <c r="YT178" s="46"/>
      <c r="YU178" s="46"/>
      <c r="YV178" s="46"/>
      <c r="YW178" s="46"/>
      <c r="YX178" s="46"/>
      <c r="YY178" s="46"/>
      <c r="YZ178" s="46"/>
      <c r="ZA178" s="46"/>
      <c r="ZB178" s="46"/>
      <c r="ZC178" s="46"/>
      <c r="ZD178" s="46"/>
      <c r="ZE178" s="46"/>
      <c r="ZF178" s="46"/>
      <c r="ZG178" s="46"/>
      <c r="ZH178" s="46"/>
      <c r="ZI178" s="46"/>
      <c r="ZJ178" s="46"/>
      <c r="ZK178" s="46"/>
      <c r="ZL178" s="46"/>
      <c r="ZM178" s="46"/>
      <c r="ZN178" s="46"/>
      <c r="ZO178" s="46"/>
      <c r="ZP178" s="46"/>
      <c r="ZQ178" s="46"/>
      <c r="ZR178" s="46"/>
      <c r="ZS178" s="46"/>
      <c r="ZT178" s="46"/>
      <c r="ZU178" s="46"/>
      <c r="ZV178" s="46"/>
      <c r="ZW178" s="46"/>
      <c r="ZX178" s="46"/>
      <c r="ZY178" s="46"/>
      <c r="ZZ178" s="46"/>
      <c r="AAA178" s="46"/>
      <c r="AAB178" s="46"/>
      <c r="AAC178" s="46"/>
      <c r="AAD178" s="46"/>
      <c r="AAE178" s="46"/>
      <c r="AAF178" s="46"/>
      <c r="AAG178" s="46"/>
      <c r="AAH178" s="46"/>
      <c r="AAI178" s="46"/>
      <c r="AAJ178" s="46"/>
      <c r="AAK178" s="46"/>
      <c r="AAL178" s="46"/>
      <c r="AAM178" s="46"/>
      <c r="AAN178" s="46"/>
      <c r="AAO178" s="46"/>
      <c r="AAP178" s="46"/>
      <c r="AAQ178" s="46"/>
      <c r="AAR178" s="46"/>
      <c r="AAS178" s="46"/>
      <c r="AAT178" s="46"/>
      <c r="AAU178" s="46"/>
      <c r="AAV178" s="46"/>
      <c r="AAW178" s="46"/>
      <c r="AAX178" s="46"/>
      <c r="AAY178" s="46"/>
      <c r="AAZ178" s="46"/>
      <c r="ABA178" s="46"/>
      <c r="ABB178" s="46"/>
      <c r="ABC178" s="46"/>
      <c r="ABD178" s="46"/>
      <c r="ABE178" s="46"/>
      <c r="ABF178" s="46"/>
      <c r="ABG178" s="46"/>
      <c r="ABH178" s="46"/>
      <c r="ABI178" s="46"/>
      <c r="ABJ178" s="46"/>
      <c r="ABK178" s="46"/>
      <c r="ABL178" s="46"/>
      <c r="ABM178" s="46"/>
      <c r="ABN178" s="46"/>
      <c r="ABO178" s="46"/>
      <c r="ABP178" s="46"/>
      <c r="ABQ178" s="46"/>
      <c r="ABR178" s="46"/>
      <c r="ABS178" s="46"/>
      <c r="ABT178" s="46"/>
      <c r="ABU178" s="46"/>
      <c r="ABV178" s="46"/>
      <c r="ABW178" s="46"/>
      <c r="ABX178" s="46"/>
      <c r="ABY178" s="46"/>
      <c r="ABZ178" s="46"/>
      <c r="ACA178" s="46"/>
      <c r="ACB178" s="46"/>
      <c r="ACC178" s="46"/>
      <c r="ACD178" s="46"/>
      <c r="ACE178" s="46"/>
      <c r="ACF178" s="46"/>
      <c r="ACG178" s="46"/>
      <c r="ACH178" s="46"/>
      <c r="ACI178" s="46"/>
      <c r="ACJ178" s="46"/>
      <c r="ACK178" s="46"/>
      <c r="ACL178" s="46"/>
      <c r="ACM178" s="46"/>
      <c r="ACN178" s="46"/>
      <c r="ACO178" s="46"/>
      <c r="ACP178" s="46"/>
      <c r="ACQ178" s="46"/>
      <c r="ACR178" s="46"/>
      <c r="ACS178" s="46"/>
      <c r="ACT178" s="46"/>
      <c r="ACU178" s="46"/>
      <c r="ACV178" s="46"/>
      <c r="ACW178" s="46"/>
      <c r="ACX178" s="46"/>
      <c r="ACY178" s="46"/>
      <c r="ACZ178" s="46"/>
      <c r="ADA178" s="46"/>
      <c r="ADB178" s="46"/>
      <c r="ADC178" s="46"/>
      <c r="ADD178" s="46"/>
      <c r="ADE178" s="46"/>
      <c r="ADF178" s="46"/>
      <c r="ADG178" s="46"/>
      <c r="ADH178" s="46"/>
      <c r="ADI178" s="46"/>
      <c r="ADJ178" s="46"/>
      <c r="ADK178" s="46"/>
      <c r="ADL178" s="46"/>
      <c r="ADM178" s="46"/>
      <c r="ADN178" s="46"/>
      <c r="ADO178" s="46"/>
      <c r="ADP178" s="46"/>
      <c r="ADQ178" s="46"/>
      <c r="ADR178" s="46"/>
      <c r="ADS178" s="46"/>
      <c r="ADT178" s="46"/>
      <c r="ADU178" s="46"/>
      <c r="ADV178" s="46"/>
      <c r="ADW178" s="46"/>
      <c r="ADX178" s="46"/>
      <c r="ADY178" s="46"/>
      <c r="ADZ178" s="46"/>
      <c r="AEA178" s="46"/>
      <c r="AEB178" s="46"/>
      <c r="AEC178" s="46"/>
      <c r="AED178" s="46"/>
      <c r="AEE178" s="46"/>
      <c r="AEF178" s="46"/>
      <c r="AEG178" s="46"/>
      <c r="AEH178" s="46"/>
      <c r="AEI178" s="46"/>
      <c r="AEJ178" s="46"/>
      <c r="AEK178" s="46"/>
      <c r="AEL178" s="46"/>
      <c r="AEM178" s="46"/>
      <c r="AEN178" s="46"/>
      <c r="AEO178" s="46"/>
      <c r="AEP178" s="46"/>
      <c r="AEQ178" s="46"/>
      <c r="AER178" s="46"/>
      <c r="AES178" s="46"/>
      <c r="AET178" s="46"/>
      <c r="AEU178" s="46"/>
      <c r="AEV178" s="46"/>
      <c r="AEW178" s="46"/>
      <c r="AEX178" s="46"/>
      <c r="AEY178" s="46"/>
      <c r="AEZ178" s="46"/>
      <c r="AFA178" s="46"/>
      <c r="AFB178" s="46"/>
      <c r="AFC178" s="46"/>
      <c r="AFD178" s="46"/>
      <c r="AFE178" s="46"/>
      <c r="AFF178" s="46"/>
      <c r="AFG178" s="46"/>
      <c r="AFH178" s="46"/>
      <c r="AFI178" s="46"/>
      <c r="AFJ178" s="46"/>
      <c r="AFK178" s="46"/>
      <c r="AFL178" s="46"/>
      <c r="AFM178" s="46"/>
      <c r="AFN178" s="46"/>
      <c r="AFO178" s="46"/>
      <c r="AFP178" s="46"/>
      <c r="AFQ178" s="46"/>
      <c r="AFR178" s="46"/>
      <c r="AFS178" s="46"/>
      <c r="AFT178" s="46"/>
      <c r="AFU178" s="46"/>
      <c r="AFV178" s="46"/>
      <c r="AFW178" s="46"/>
      <c r="AFX178" s="46"/>
      <c r="AFY178" s="46"/>
      <c r="AFZ178" s="46"/>
      <c r="AGA178" s="46"/>
      <c r="AGB178" s="46"/>
      <c r="AGC178" s="46"/>
      <c r="AGD178" s="46"/>
      <c r="AGE178" s="46"/>
      <c r="AGF178" s="46"/>
      <c r="AGG178" s="46"/>
      <c r="AGH178" s="46"/>
      <c r="AGI178" s="46"/>
      <c r="AGJ178" s="46"/>
      <c r="AGK178" s="46"/>
      <c r="AGL178" s="46"/>
      <c r="AGM178" s="46"/>
      <c r="AGN178" s="46"/>
      <c r="AGO178" s="46"/>
      <c r="AGP178" s="46"/>
      <c r="AGQ178" s="46"/>
      <c r="AGR178" s="46"/>
      <c r="AGS178" s="46"/>
      <c r="AGT178" s="46"/>
      <c r="AGU178" s="46"/>
      <c r="AGV178" s="46"/>
      <c r="AGW178" s="46"/>
      <c r="AGX178" s="46"/>
      <c r="AGY178" s="46"/>
      <c r="AGZ178" s="46"/>
      <c r="AHA178" s="46"/>
      <c r="AHB178" s="46"/>
      <c r="AHC178" s="46"/>
      <c r="AHD178" s="46"/>
      <c r="AHE178" s="46"/>
      <c r="AHF178" s="46"/>
      <c r="AHG178" s="46"/>
      <c r="AHH178" s="46"/>
      <c r="AHI178" s="46"/>
      <c r="AHJ178" s="46"/>
      <c r="AHK178" s="46"/>
      <c r="AHL178" s="46"/>
      <c r="AHM178" s="46"/>
      <c r="AHN178" s="46"/>
      <c r="AHO178" s="46"/>
      <c r="AHP178" s="46"/>
      <c r="AHQ178" s="46"/>
      <c r="AHR178" s="46"/>
      <c r="AHS178" s="46"/>
      <c r="AHT178" s="46"/>
      <c r="AHU178" s="46"/>
      <c r="AHV178" s="46"/>
      <c r="AHW178" s="46"/>
      <c r="AHX178" s="46"/>
      <c r="AHY178" s="46"/>
      <c r="AHZ178" s="46"/>
      <c r="AIA178" s="46"/>
      <c r="AIB178" s="46"/>
      <c r="AIC178" s="46"/>
      <c r="AID178" s="46"/>
      <c r="AIE178" s="46"/>
      <c r="AIF178" s="46"/>
      <c r="AIG178" s="46"/>
      <c r="AIH178" s="46"/>
      <c r="AII178" s="46"/>
      <c r="AIJ178" s="46"/>
      <c r="AIK178" s="46"/>
      <c r="AIL178" s="46"/>
      <c r="AIM178" s="46"/>
      <c r="AIN178" s="46"/>
      <c r="AIO178" s="46"/>
      <c r="AIP178" s="46"/>
      <c r="AIQ178" s="46"/>
      <c r="AIR178" s="46"/>
      <c r="AIS178" s="46"/>
      <c r="AIT178" s="46"/>
      <c r="AIU178" s="46"/>
      <c r="AIV178" s="46"/>
      <c r="AIW178" s="46"/>
      <c r="AIX178" s="46"/>
      <c r="AIY178" s="46"/>
      <c r="AIZ178" s="46"/>
      <c r="AJA178" s="46"/>
      <c r="AJB178" s="46"/>
      <c r="AJC178" s="46"/>
      <c r="AJD178" s="46"/>
      <c r="AJE178" s="46"/>
      <c r="AJF178" s="46"/>
      <c r="AJG178" s="46"/>
      <c r="AJH178" s="46"/>
      <c r="AJI178" s="46"/>
      <c r="AJJ178" s="46"/>
      <c r="AJK178" s="46"/>
      <c r="AJL178" s="46"/>
      <c r="AJM178" s="46"/>
      <c r="AJN178" s="46"/>
      <c r="AJO178" s="46"/>
      <c r="AJP178" s="46"/>
      <c r="AJQ178" s="46"/>
      <c r="AJR178" s="46"/>
      <c r="AJS178" s="46"/>
      <c r="AJT178" s="46"/>
      <c r="AJU178" s="46"/>
      <c r="AJV178" s="46"/>
      <c r="AJW178" s="46"/>
      <c r="AJX178" s="46"/>
      <c r="AJY178" s="46"/>
      <c r="AJZ178" s="46"/>
      <c r="AKA178" s="46"/>
      <c r="AKB178" s="46"/>
      <c r="AKC178" s="46"/>
      <c r="AKD178" s="46"/>
      <c r="AKE178" s="46"/>
      <c r="AKF178" s="46"/>
      <c r="AKG178" s="46"/>
      <c r="AKH178" s="46"/>
      <c r="AKI178" s="46"/>
      <c r="AKJ178" s="46"/>
      <c r="AKK178" s="46"/>
      <c r="AKL178" s="46"/>
      <c r="AKM178" s="46"/>
      <c r="AKN178" s="46"/>
      <c r="AKO178" s="46"/>
      <c r="AKP178" s="46"/>
      <c r="AKQ178" s="46"/>
      <c r="AKR178" s="46"/>
      <c r="AKS178" s="46"/>
      <c r="AKT178" s="46"/>
      <c r="AKU178" s="46"/>
      <c r="AKV178" s="46"/>
      <c r="AKW178" s="46"/>
      <c r="AKX178" s="46"/>
      <c r="AKY178" s="46"/>
      <c r="AKZ178" s="46"/>
      <c r="ALA178" s="46"/>
      <c r="ALB178" s="46"/>
      <c r="ALC178" s="46"/>
      <c r="ALD178" s="46"/>
      <c r="ALE178" s="46"/>
      <c r="ALF178" s="46"/>
      <c r="ALG178" s="46"/>
      <c r="ALH178" s="46"/>
      <c r="ALI178" s="46"/>
      <c r="ALJ178" s="46"/>
      <c r="ALK178" s="46"/>
      <c r="ALL178" s="46"/>
      <c r="ALM178" s="46"/>
      <c r="ALN178" s="46"/>
      <c r="ALO178" s="46"/>
      <c r="ALP178" s="46"/>
      <c r="ALQ178" s="46"/>
      <c r="ALR178" s="46"/>
      <c r="ALS178" s="46"/>
      <c r="ALT178" s="46"/>
      <c r="ALU178" s="46"/>
      <c r="ALV178" s="46"/>
      <c r="ALW178" s="46"/>
      <c r="ALX178" s="46"/>
      <c r="ALY178" s="46"/>
      <c r="ALZ178" s="46"/>
      <c r="AMA178" s="46"/>
      <c r="AMB178" s="46"/>
      <c r="AMC178" s="46"/>
      <c r="AMD178" s="46"/>
      <c r="AME178" s="46"/>
      <c r="AMF178" s="46"/>
      <c r="AMG178" s="46"/>
      <c r="AMH178" s="46"/>
      <c r="AMI178" s="46"/>
      <c r="AMJ178" s="46"/>
      <c r="AMK178" s="46"/>
      <c r="AML178" s="46"/>
      <c r="AMM178" s="46"/>
      <c r="AMN178" s="46"/>
      <c r="AMO178" s="46"/>
      <c r="AMP178" s="46"/>
      <c r="AMQ178" s="46"/>
      <c r="AMR178" s="46"/>
      <c r="AMS178" s="46"/>
      <c r="AMT178" s="46"/>
      <c r="AMU178" s="46"/>
      <c r="AMV178" s="46"/>
      <c r="AMW178" s="46"/>
      <c r="AMX178" s="46"/>
      <c r="AMY178" s="46"/>
      <c r="AMZ178" s="46"/>
      <c r="ANA178" s="46"/>
      <c r="ANB178" s="46"/>
      <c r="ANC178" s="46"/>
      <c r="AND178" s="46"/>
      <c r="ANE178" s="46"/>
      <c r="ANF178" s="46"/>
      <c r="ANG178" s="46"/>
      <c r="ANH178" s="46"/>
      <c r="ANI178" s="46"/>
      <c r="ANJ178" s="46"/>
      <c r="ANK178" s="46"/>
      <c r="ANL178" s="46"/>
      <c r="ANM178" s="46"/>
      <c r="ANN178" s="46"/>
      <c r="ANO178" s="46"/>
      <c r="ANP178" s="46"/>
      <c r="ANQ178" s="46"/>
      <c r="ANR178" s="46"/>
      <c r="ANS178" s="46"/>
      <c r="ANT178" s="46"/>
      <c r="ANU178" s="46"/>
      <c r="ANV178" s="46"/>
      <c r="ANW178" s="46"/>
      <c r="ANX178" s="46"/>
      <c r="ANY178" s="46"/>
      <c r="ANZ178" s="46"/>
      <c r="AOA178" s="46"/>
      <c r="AOB178" s="46"/>
      <c r="AOC178" s="46"/>
      <c r="AOD178" s="46"/>
      <c r="AOE178" s="46"/>
      <c r="AOF178" s="46"/>
      <c r="AOG178" s="46"/>
      <c r="AOH178" s="46"/>
      <c r="AOI178" s="46"/>
      <c r="AOJ178" s="46"/>
      <c r="AOK178" s="46"/>
      <c r="AOL178" s="46"/>
      <c r="AOM178" s="46"/>
      <c r="AON178" s="46"/>
      <c r="AOO178" s="46"/>
      <c r="AOP178" s="46"/>
      <c r="AOQ178" s="46"/>
      <c r="AOR178" s="46"/>
      <c r="AOS178" s="46"/>
      <c r="AOT178" s="46"/>
      <c r="AOU178" s="46"/>
      <c r="AOV178" s="46"/>
      <c r="AOW178" s="46"/>
      <c r="AOX178" s="46"/>
      <c r="AOY178" s="46"/>
      <c r="AOZ178" s="46"/>
      <c r="APA178" s="46"/>
      <c r="APB178" s="46"/>
      <c r="APC178" s="46"/>
      <c r="APD178" s="46"/>
      <c r="APE178" s="46"/>
      <c r="APF178" s="46"/>
      <c r="APG178" s="46"/>
      <c r="APH178" s="46"/>
      <c r="API178" s="46"/>
      <c r="APJ178" s="46"/>
      <c r="APK178" s="46"/>
      <c r="APL178" s="46"/>
      <c r="APM178" s="46"/>
      <c r="APN178" s="46"/>
      <c r="APO178" s="46"/>
      <c r="APP178" s="46"/>
      <c r="APQ178" s="46"/>
      <c r="APR178" s="46"/>
      <c r="APS178" s="46"/>
      <c r="APT178" s="46"/>
      <c r="APU178" s="46"/>
      <c r="APV178" s="46"/>
      <c r="APW178" s="46"/>
      <c r="APX178" s="46"/>
      <c r="APY178" s="46"/>
      <c r="APZ178" s="46"/>
      <c r="AQA178" s="46"/>
      <c r="AQB178" s="46"/>
      <c r="AQC178" s="46"/>
      <c r="AQD178" s="46"/>
      <c r="AQE178" s="46"/>
      <c r="AQF178" s="46"/>
      <c r="AQG178" s="46"/>
      <c r="AQH178" s="46"/>
      <c r="AQI178" s="46"/>
      <c r="AQJ178" s="46"/>
      <c r="AQK178" s="46"/>
      <c r="AQL178" s="46"/>
      <c r="AQM178" s="46"/>
      <c r="AQN178" s="46"/>
      <c r="AQO178" s="46"/>
      <c r="AQP178" s="46"/>
      <c r="AQQ178" s="46"/>
      <c r="AQR178" s="46"/>
      <c r="AQS178" s="46"/>
      <c r="AQT178" s="46"/>
      <c r="AQU178" s="46"/>
      <c r="AQV178" s="46"/>
      <c r="AQW178" s="46"/>
      <c r="AQX178" s="46"/>
      <c r="AQY178" s="46"/>
      <c r="AQZ178" s="46"/>
      <c r="ARA178" s="46"/>
      <c r="ARB178" s="46"/>
      <c r="ARC178" s="46"/>
      <c r="ARD178" s="46"/>
      <c r="ARE178" s="46"/>
      <c r="ARF178" s="46"/>
      <c r="ARG178" s="46"/>
      <c r="ARH178" s="46"/>
      <c r="ARI178" s="46"/>
      <c r="ARJ178" s="46"/>
      <c r="ARK178" s="46"/>
      <c r="ARL178" s="46"/>
      <c r="ARM178" s="46"/>
      <c r="ARN178" s="46"/>
      <c r="ARO178" s="46"/>
      <c r="ARP178" s="46"/>
      <c r="ARQ178" s="46"/>
      <c r="ARR178" s="46"/>
      <c r="ARS178" s="46"/>
      <c r="ART178" s="46"/>
      <c r="ARU178" s="46"/>
      <c r="ARV178" s="46"/>
      <c r="ARW178" s="46"/>
      <c r="ARX178" s="46"/>
      <c r="ARY178" s="46"/>
      <c r="ARZ178" s="46"/>
      <c r="ASA178" s="46"/>
      <c r="ASB178" s="46"/>
      <c r="ASC178" s="46"/>
      <c r="ASD178" s="46"/>
      <c r="ASE178" s="46"/>
      <c r="ASF178" s="46"/>
      <c r="ASG178" s="46"/>
      <c r="ASH178" s="46"/>
      <c r="ASI178" s="46"/>
      <c r="ASJ178" s="46"/>
      <c r="ASK178" s="46"/>
      <c r="ASL178" s="46"/>
      <c r="ASM178" s="46"/>
      <c r="ASN178" s="46"/>
      <c r="ASO178" s="46"/>
      <c r="ASP178" s="46"/>
      <c r="ASQ178" s="46"/>
      <c r="ASR178" s="46"/>
      <c r="ASS178" s="46"/>
      <c r="AST178" s="46"/>
      <c r="ASU178" s="46"/>
      <c r="ASV178" s="46"/>
      <c r="ASW178" s="46"/>
      <c r="ASX178" s="46"/>
      <c r="ASY178" s="46"/>
      <c r="ASZ178" s="46"/>
      <c r="ATA178" s="46"/>
      <c r="ATB178" s="46"/>
      <c r="ATC178" s="46"/>
      <c r="ATD178" s="46"/>
      <c r="ATE178" s="46"/>
      <c r="ATF178" s="46"/>
      <c r="ATG178" s="46"/>
      <c r="ATH178" s="46"/>
      <c r="ATI178" s="46"/>
      <c r="ATJ178" s="46"/>
      <c r="ATK178" s="46"/>
      <c r="ATL178" s="46"/>
      <c r="ATM178" s="46"/>
      <c r="ATN178" s="46"/>
      <c r="ATO178" s="46"/>
      <c r="ATP178" s="46"/>
      <c r="ATQ178" s="46"/>
      <c r="ATR178" s="46"/>
      <c r="ATS178" s="46"/>
      <c r="ATT178" s="46"/>
      <c r="ATU178" s="46"/>
      <c r="ATV178" s="46"/>
      <c r="ATW178" s="46"/>
      <c r="ATX178" s="46"/>
      <c r="ATY178" s="46"/>
      <c r="ATZ178" s="46"/>
      <c r="AUA178" s="46"/>
      <c r="AUB178" s="46"/>
      <c r="AUC178" s="46"/>
      <c r="AUD178" s="46"/>
      <c r="AUE178" s="46"/>
      <c r="AUF178" s="46"/>
      <c r="AUG178" s="46"/>
      <c r="AUH178" s="46"/>
      <c r="AUI178" s="46"/>
      <c r="AUJ178" s="46"/>
      <c r="AUK178" s="46"/>
      <c r="AUL178" s="46"/>
      <c r="AUM178" s="46"/>
      <c r="AUN178" s="46"/>
      <c r="AUO178" s="46"/>
      <c r="AUP178" s="46"/>
      <c r="AUQ178" s="46"/>
      <c r="AUR178" s="46"/>
      <c r="AUS178" s="46"/>
      <c r="AUT178" s="46"/>
      <c r="AUU178" s="46"/>
      <c r="AUV178" s="46"/>
      <c r="AUW178" s="46"/>
      <c r="AUX178" s="46"/>
      <c r="AUY178" s="46"/>
      <c r="AUZ178" s="46"/>
      <c r="AVA178" s="46"/>
      <c r="AVB178" s="46"/>
      <c r="AVC178" s="46"/>
      <c r="AVD178" s="46"/>
      <c r="AVE178" s="46"/>
      <c r="AVF178" s="46"/>
      <c r="AVG178" s="46"/>
      <c r="AVH178" s="46"/>
      <c r="AVI178" s="46"/>
      <c r="AVJ178" s="46"/>
      <c r="AVK178" s="46"/>
      <c r="AVL178" s="46"/>
      <c r="AVM178" s="46"/>
      <c r="AVN178" s="46"/>
      <c r="AVO178" s="46"/>
      <c r="AVP178" s="46"/>
      <c r="AVQ178" s="46"/>
      <c r="AVR178" s="46"/>
      <c r="AVS178" s="46"/>
      <c r="AVT178" s="46"/>
      <c r="AVU178" s="46"/>
      <c r="AVV178" s="46"/>
      <c r="AVW178" s="46"/>
      <c r="AVX178" s="46"/>
      <c r="AVY178" s="46"/>
      <c r="AVZ178" s="46"/>
      <c r="AWA178" s="46"/>
      <c r="AWB178" s="46"/>
      <c r="AWC178" s="46"/>
      <c r="AWD178" s="46"/>
      <c r="AWE178" s="46"/>
      <c r="AWF178" s="46"/>
      <c r="AWG178" s="46"/>
      <c r="AWH178" s="46"/>
      <c r="AWI178" s="46"/>
      <c r="AWJ178" s="46"/>
      <c r="AWK178" s="46"/>
      <c r="AWL178" s="46"/>
      <c r="AWM178" s="46"/>
      <c r="AWN178" s="46"/>
      <c r="AWO178" s="46"/>
      <c r="AWP178" s="46"/>
      <c r="AWQ178" s="46"/>
      <c r="AWR178" s="46"/>
      <c r="AWS178" s="46"/>
      <c r="AWT178" s="46"/>
      <c r="AWU178" s="46"/>
      <c r="AWV178" s="46"/>
      <c r="AWW178" s="46"/>
      <c r="AWX178" s="46"/>
      <c r="AWY178" s="46"/>
      <c r="AWZ178" s="46"/>
      <c r="AXA178" s="46"/>
      <c r="AXB178" s="46"/>
      <c r="AXC178" s="46"/>
      <c r="AXD178" s="46"/>
      <c r="AXE178" s="46"/>
      <c r="AXF178" s="46"/>
      <c r="AXG178" s="46"/>
      <c r="AXH178" s="46"/>
      <c r="AXI178" s="46"/>
      <c r="AXJ178" s="46"/>
      <c r="AXK178" s="46"/>
      <c r="AXL178" s="46"/>
      <c r="AXM178" s="46"/>
      <c r="AXN178" s="46"/>
      <c r="AXO178" s="46"/>
      <c r="AXP178" s="46"/>
      <c r="AXQ178" s="46"/>
      <c r="AXR178" s="46"/>
      <c r="AXS178" s="46"/>
      <c r="AXT178" s="46"/>
      <c r="AXU178" s="46"/>
      <c r="AXV178" s="46"/>
      <c r="AXW178" s="46"/>
      <c r="AXX178" s="46"/>
      <c r="AXY178" s="46"/>
      <c r="AXZ178" s="46"/>
      <c r="AYA178" s="46"/>
      <c r="AYB178" s="46"/>
      <c r="AYC178" s="46"/>
      <c r="AYD178" s="46"/>
      <c r="AYE178" s="46"/>
      <c r="AYF178" s="46"/>
      <c r="AYG178" s="46"/>
      <c r="AYH178" s="46"/>
      <c r="AYI178" s="46"/>
      <c r="AYJ178" s="46"/>
      <c r="AYK178" s="46"/>
      <c r="AYL178" s="46"/>
      <c r="AYM178" s="46"/>
      <c r="AYN178" s="46"/>
      <c r="AYO178" s="46"/>
      <c r="AYP178" s="46"/>
      <c r="AYQ178" s="46"/>
      <c r="AYR178" s="46"/>
      <c r="AYS178" s="46"/>
      <c r="AYT178" s="46"/>
      <c r="AYU178" s="46"/>
      <c r="AYV178" s="46"/>
      <c r="AYW178" s="46"/>
      <c r="AYX178" s="46"/>
      <c r="AYY178" s="46"/>
      <c r="AYZ178" s="46"/>
      <c r="AZA178" s="46"/>
      <c r="AZB178" s="46"/>
      <c r="AZC178" s="46"/>
      <c r="AZD178" s="46"/>
      <c r="AZE178" s="46"/>
      <c r="AZF178" s="46"/>
      <c r="AZG178" s="46"/>
      <c r="AZH178" s="46"/>
      <c r="AZI178" s="46"/>
      <c r="AZJ178" s="46"/>
      <c r="AZK178" s="46"/>
      <c r="AZL178" s="46"/>
      <c r="AZM178" s="46"/>
      <c r="AZN178" s="46"/>
      <c r="AZO178" s="46"/>
      <c r="AZP178" s="46"/>
      <c r="AZQ178" s="46"/>
      <c r="AZR178" s="46"/>
      <c r="AZS178" s="46"/>
      <c r="AZT178" s="46"/>
      <c r="AZU178" s="46"/>
      <c r="AZV178" s="46"/>
      <c r="AZW178" s="46"/>
      <c r="AZX178" s="46"/>
      <c r="AZY178" s="46"/>
      <c r="AZZ178" s="46"/>
      <c r="BAA178" s="46"/>
      <c r="BAB178" s="46"/>
      <c r="BAC178" s="46"/>
      <c r="BAD178" s="46"/>
      <c r="BAE178" s="46"/>
      <c r="BAF178" s="46"/>
      <c r="BAG178" s="46"/>
      <c r="BAH178" s="46"/>
      <c r="BAI178" s="46"/>
      <c r="BAJ178" s="46"/>
      <c r="BAK178" s="46"/>
      <c r="BAL178" s="46"/>
      <c r="BAM178" s="46"/>
      <c r="BAN178" s="46"/>
      <c r="BAO178" s="46"/>
      <c r="BAP178" s="46"/>
      <c r="BAQ178" s="46"/>
      <c r="BAR178" s="46"/>
      <c r="BAS178" s="46"/>
      <c r="BAT178" s="46"/>
      <c r="BAU178" s="46"/>
      <c r="BAV178" s="46"/>
      <c r="BAW178" s="46"/>
      <c r="BAX178" s="46"/>
      <c r="BAY178" s="46"/>
      <c r="BAZ178" s="46"/>
      <c r="BBA178" s="46"/>
      <c r="BBB178" s="46"/>
      <c r="BBC178" s="46"/>
      <c r="BBD178" s="46"/>
      <c r="BBE178" s="46"/>
      <c r="BBF178" s="46"/>
      <c r="BBG178" s="46"/>
      <c r="BBH178" s="46"/>
      <c r="BBI178" s="46"/>
      <c r="BBJ178" s="46"/>
      <c r="BBK178" s="46"/>
      <c r="BBL178" s="46"/>
      <c r="BBM178" s="46"/>
      <c r="BBN178" s="46"/>
      <c r="BBO178" s="46"/>
      <c r="BBP178" s="46"/>
      <c r="BBQ178" s="46"/>
      <c r="BBR178" s="46"/>
      <c r="BBS178" s="46"/>
      <c r="BBT178" s="46"/>
      <c r="BBU178" s="46"/>
      <c r="BBV178" s="46"/>
      <c r="BBW178" s="46"/>
      <c r="BBX178" s="46"/>
      <c r="BBY178" s="46"/>
      <c r="BBZ178" s="46"/>
      <c r="BCA178" s="46"/>
      <c r="BCB178" s="46"/>
      <c r="BCC178" s="46"/>
      <c r="BCD178" s="46"/>
      <c r="BCE178" s="46"/>
      <c r="BCF178" s="46"/>
      <c r="BCG178" s="46"/>
      <c r="BCH178" s="46"/>
      <c r="BCI178" s="46"/>
      <c r="BCJ178" s="46"/>
      <c r="BCK178" s="46"/>
      <c r="BCL178" s="46"/>
      <c r="BCM178" s="46"/>
      <c r="BCN178" s="46"/>
      <c r="BCO178" s="46"/>
      <c r="BCP178" s="46"/>
      <c r="BCQ178" s="46"/>
      <c r="BCR178" s="46"/>
      <c r="BCS178" s="46"/>
      <c r="BCT178" s="46"/>
      <c r="BCU178" s="46"/>
      <c r="BCV178" s="46"/>
      <c r="BCW178" s="46"/>
      <c r="BCX178" s="46"/>
      <c r="BCY178" s="46"/>
      <c r="BCZ178" s="46"/>
      <c r="BDA178" s="46"/>
      <c r="BDB178" s="46"/>
      <c r="BDC178" s="46"/>
      <c r="BDD178" s="46"/>
      <c r="BDE178" s="46"/>
      <c r="BDF178" s="46"/>
      <c r="BDG178" s="46"/>
      <c r="BDH178" s="46"/>
      <c r="BDI178" s="46"/>
      <c r="BDJ178" s="46"/>
      <c r="BDK178" s="46"/>
      <c r="BDL178" s="46"/>
      <c r="BDM178" s="46"/>
      <c r="BDN178" s="46"/>
      <c r="BDO178" s="46"/>
      <c r="BDP178" s="46"/>
      <c r="BDQ178" s="46"/>
      <c r="BDR178" s="46"/>
      <c r="BDS178" s="46"/>
      <c r="BDT178" s="46"/>
      <c r="BDU178" s="46"/>
      <c r="BDV178" s="46"/>
      <c r="BDW178" s="46"/>
      <c r="BDX178" s="46"/>
      <c r="BDY178" s="46"/>
      <c r="BDZ178" s="46"/>
      <c r="BEA178" s="46"/>
      <c r="BEB178" s="46"/>
      <c r="BEC178" s="46"/>
      <c r="BED178" s="46"/>
      <c r="BEE178" s="46"/>
      <c r="BEF178" s="46"/>
      <c r="BEG178" s="46"/>
      <c r="BEH178" s="46"/>
      <c r="BEI178" s="46"/>
      <c r="BEJ178" s="46"/>
      <c r="BEK178" s="46"/>
      <c r="BEL178" s="46"/>
      <c r="BEM178" s="46"/>
      <c r="BEN178" s="46"/>
      <c r="BEO178" s="46"/>
      <c r="BEP178" s="46"/>
      <c r="BEQ178" s="46"/>
      <c r="BER178" s="46"/>
      <c r="BES178" s="46"/>
      <c r="BET178" s="46"/>
      <c r="BEU178" s="46"/>
      <c r="BEV178" s="46"/>
      <c r="BEW178" s="46"/>
      <c r="BEX178" s="46"/>
      <c r="BEY178" s="46"/>
      <c r="BEZ178" s="46"/>
      <c r="BFA178" s="46"/>
      <c r="BFB178" s="46"/>
      <c r="BFC178" s="46"/>
      <c r="BFD178" s="46"/>
      <c r="BFE178" s="46"/>
      <c r="BFF178" s="46"/>
      <c r="BFG178" s="46"/>
      <c r="BFH178" s="46"/>
      <c r="BFI178" s="46"/>
      <c r="BFJ178" s="46"/>
      <c r="BFK178" s="46"/>
      <c r="BFL178" s="46"/>
      <c r="BFM178" s="46"/>
      <c r="BFN178" s="46"/>
      <c r="BFO178" s="46"/>
      <c r="BFP178" s="46"/>
      <c r="BFQ178" s="46"/>
      <c r="BFR178" s="46"/>
      <c r="BFS178" s="46"/>
      <c r="BFT178" s="46"/>
      <c r="BFU178" s="46"/>
      <c r="BFV178" s="46"/>
      <c r="BFW178" s="46"/>
      <c r="BFX178" s="46"/>
      <c r="BFY178" s="46"/>
      <c r="BFZ178" s="46"/>
      <c r="BGA178" s="46"/>
      <c r="BGB178" s="46"/>
      <c r="BGC178" s="46"/>
      <c r="BGD178" s="46"/>
      <c r="BGE178" s="46"/>
      <c r="BGF178" s="46"/>
      <c r="BGG178" s="46"/>
      <c r="BGH178" s="46"/>
      <c r="BGI178" s="46"/>
      <c r="BGJ178" s="46"/>
      <c r="BGK178" s="46"/>
      <c r="BGL178" s="46"/>
      <c r="BGM178" s="46"/>
      <c r="BGN178" s="46"/>
      <c r="BGO178" s="46"/>
      <c r="BGP178" s="46"/>
      <c r="BGQ178" s="46"/>
      <c r="BGR178" s="46"/>
      <c r="BGS178" s="46"/>
      <c r="BGT178" s="46"/>
      <c r="BGU178" s="46"/>
      <c r="BGV178" s="46"/>
      <c r="BGW178" s="46"/>
      <c r="BGX178" s="46"/>
      <c r="BGY178" s="46"/>
      <c r="BGZ178" s="46"/>
      <c r="BHA178" s="46"/>
      <c r="BHB178" s="46"/>
      <c r="BHC178" s="46"/>
      <c r="BHD178" s="46"/>
      <c r="BHE178" s="46"/>
      <c r="BHF178" s="46"/>
      <c r="BHG178" s="46"/>
      <c r="BHH178" s="46"/>
      <c r="BHI178" s="46"/>
      <c r="BHJ178" s="46"/>
      <c r="BHK178" s="46"/>
      <c r="BHL178" s="46"/>
      <c r="BHM178" s="46"/>
      <c r="BHN178" s="46"/>
      <c r="BHO178" s="46"/>
      <c r="BHP178" s="46"/>
      <c r="BHQ178" s="46"/>
      <c r="BHR178" s="46"/>
      <c r="BHS178" s="46"/>
      <c r="BHT178" s="46"/>
      <c r="BHU178" s="46"/>
      <c r="BHV178" s="46"/>
      <c r="BHW178" s="46"/>
      <c r="BHX178" s="46"/>
      <c r="BHY178" s="46"/>
      <c r="BHZ178" s="46"/>
      <c r="BIA178" s="46"/>
      <c r="BIB178" s="46"/>
      <c r="BIC178" s="46"/>
      <c r="BID178" s="46"/>
      <c r="BIE178" s="46"/>
      <c r="BIF178" s="46"/>
      <c r="BIG178" s="46"/>
      <c r="BIH178" s="46"/>
      <c r="BII178" s="46"/>
      <c r="BIJ178" s="46"/>
      <c r="BIK178" s="46"/>
      <c r="BIL178" s="46"/>
      <c r="BIM178" s="46"/>
      <c r="BIN178" s="46"/>
      <c r="BIO178" s="46"/>
      <c r="BIP178" s="46"/>
      <c r="BIQ178" s="46"/>
      <c r="BIR178" s="46"/>
      <c r="BIS178" s="46"/>
      <c r="BIT178" s="46"/>
      <c r="BIU178" s="46"/>
      <c r="BIV178" s="46"/>
      <c r="BIW178" s="46"/>
      <c r="BIX178" s="46"/>
      <c r="BIY178" s="46"/>
      <c r="BIZ178" s="46"/>
      <c r="BJA178" s="46"/>
      <c r="BJB178" s="46"/>
      <c r="BJC178" s="46"/>
      <c r="BJD178" s="46"/>
      <c r="BJE178" s="46"/>
      <c r="BJF178" s="46"/>
      <c r="BJG178" s="46"/>
      <c r="BJH178" s="46"/>
      <c r="BJI178" s="46"/>
      <c r="BJJ178" s="46"/>
      <c r="BJK178" s="46"/>
      <c r="BJL178" s="46"/>
      <c r="BJM178" s="46"/>
      <c r="BJN178" s="46"/>
      <c r="BJO178" s="46"/>
      <c r="BJP178" s="46"/>
      <c r="BJQ178" s="46"/>
      <c r="BJR178" s="46"/>
      <c r="BJS178" s="46"/>
      <c r="BJT178" s="46"/>
      <c r="BJU178" s="46"/>
      <c r="BJV178" s="46"/>
      <c r="BJW178" s="46"/>
      <c r="BJX178" s="46"/>
      <c r="BJY178" s="46"/>
      <c r="BJZ178" s="46"/>
      <c r="BKA178" s="46"/>
      <c r="BKB178" s="46"/>
      <c r="BKC178" s="46"/>
      <c r="BKD178" s="46"/>
      <c r="BKE178" s="46"/>
      <c r="BKF178" s="46"/>
      <c r="BKG178" s="46"/>
      <c r="BKH178" s="46"/>
      <c r="BKI178" s="46"/>
      <c r="BKJ178" s="46"/>
      <c r="BKK178" s="46"/>
      <c r="BKL178" s="46"/>
      <c r="BKM178" s="46"/>
      <c r="BKN178" s="46"/>
      <c r="BKO178" s="46"/>
      <c r="BKP178" s="46"/>
      <c r="BKQ178" s="46"/>
      <c r="BKR178" s="46"/>
      <c r="BKS178" s="46"/>
      <c r="BKT178" s="46"/>
      <c r="BKU178" s="46"/>
      <c r="BKV178" s="46"/>
      <c r="BKW178" s="46"/>
      <c r="BKX178" s="46"/>
      <c r="BKY178" s="46"/>
      <c r="BKZ178" s="46"/>
      <c r="BLA178" s="46"/>
      <c r="BLB178" s="46"/>
      <c r="BLC178" s="46"/>
      <c r="BLD178" s="46"/>
      <c r="BLE178" s="46"/>
      <c r="BLF178" s="46"/>
      <c r="BLG178" s="46"/>
      <c r="BLH178" s="46"/>
      <c r="BLI178" s="46"/>
      <c r="BLJ178" s="46"/>
      <c r="BLK178" s="46"/>
      <c r="BLL178" s="46"/>
      <c r="BLM178" s="46"/>
      <c r="BLN178" s="46"/>
      <c r="BLO178" s="46"/>
      <c r="BLP178" s="46"/>
      <c r="BLQ178" s="46"/>
      <c r="BLR178" s="46"/>
      <c r="BLS178" s="46"/>
      <c r="BLT178" s="46"/>
      <c r="BLU178" s="46"/>
      <c r="BLV178" s="46"/>
      <c r="BLW178" s="46"/>
      <c r="BLX178" s="46"/>
      <c r="BLY178" s="46"/>
      <c r="BLZ178" s="46"/>
      <c r="BMA178" s="46"/>
      <c r="BMB178" s="46"/>
      <c r="BMC178" s="46"/>
      <c r="BMD178" s="46"/>
      <c r="BME178" s="46"/>
      <c r="BMF178" s="46"/>
      <c r="BMG178" s="46"/>
      <c r="BMH178" s="46"/>
      <c r="BMI178" s="46"/>
      <c r="BMJ178" s="46"/>
      <c r="BMK178" s="46"/>
      <c r="BML178" s="46"/>
      <c r="BMM178" s="46"/>
      <c r="BMN178" s="46"/>
      <c r="BMO178" s="46"/>
      <c r="BMP178" s="46"/>
      <c r="BMQ178" s="46"/>
      <c r="BMR178" s="46"/>
      <c r="BMS178" s="46"/>
      <c r="BMT178" s="46"/>
      <c r="BMU178" s="46"/>
      <c r="BMV178" s="46"/>
      <c r="BMW178" s="46"/>
      <c r="BMX178" s="46"/>
      <c r="BMY178" s="46"/>
      <c r="BMZ178" s="46"/>
      <c r="BNA178" s="46"/>
      <c r="BNB178" s="46"/>
      <c r="BNC178" s="46"/>
      <c r="BND178" s="46"/>
      <c r="BNE178" s="46"/>
      <c r="BNF178" s="46"/>
      <c r="BNG178" s="46"/>
      <c r="BNH178" s="46"/>
      <c r="BNI178" s="46"/>
      <c r="BNJ178" s="46"/>
      <c r="BNK178" s="46"/>
      <c r="BNL178" s="46"/>
      <c r="BNM178" s="46"/>
      <c r="BNN178" s="46"/>
      <c r="BNO178" s="46"/>
      <c r="BNP178" s="46"/>
      <c r="BNQ178" s="46"/>
      <c r="BNR178" s="46"/>
      <c r="BNS178" s="46"/>
      <c r="BNT178" s="46"/>
      <c r="BNU178" s="46"/>
      <c r="BNV178" s="46"/>
      <c r="BNW178" s="46"/>
      <c r="BNX178" s="46"/>
      <c r="BNY178" s="46"/>
      <c r="BNZ178" s="46"/>
      <c r="BOA178" s="46"/>
      <c r="BOB178" s="46"/>
      <c r="BOC178" s="46"/>
      <c r="BOD178" s="46"/>
      <c r="BOE178" s="46"/>
      <c r="BOF178" s="46"/>
      <c r="BOG178" s="46"/>
      <c r="BOH178" s="46"/>
      <c r="BOI178" s="46"/>
      <c r="BOJ178" s="46"/>
      <c r="BOK178" s="46"/>
      <c r="BOL178" s="46"/>
      <c r="BOM178" s="46"/>
      <c r="BON178" s="46"/>
      <c r="BOO178" s="46"/>
      <c r="BOP178" s="46"/>
      <c r="BOQ178" s="46"/>
      <c r="BOR178" s="46"/>
      <c r="BOS178" s="46"/>
      <c r="BOT178" s="46"/>
      <c r="BOU178" s="46"/>
      <c r="BOV178" s="46"/>
      <c r="BOW178" s="46"/>
      <c r="BOX178" s="46"/>
      <c r="BOY178" s="46"/>
      <c r="BOZ178" s="46"/>
      <c r="BPA178" s="46"/>
      <c r="BPB178" s="46"/>
      <c r="BPC178" s="46"/>
      <c r="BPD178" s="46"/>
      <c r="BPE178" s="46"/>
      <c r="BPF178" s="46"/>
      <c r="BPG178" s="46"/>
      <c r="BPH178" s="46"/>
      <c r="BPI178" s="46"/>
      <c r="BPJ178" s="46"/>
      <c r="BPK178" s="46"/>
      <c r="BPL178" s="46"/>
      <c r="BPM178" s="46"/>
      <c r="BPN178" s="46"/>
      <c r="BPO178" s="46"/>
      <c r="BPP178" s="46"/>
      <c r="BPQ178" s="46"/>
      <c r="BPR178" s="46"/>
      <c r="BPS178" s="46"/>
      <c r="BPT178" s="46"/>
      <c r="BPU178" s="46"/>
      <c r="BPV178" s="46"/>
      <c r="BPW178" s="46"/>
      <c r="BPX178" s="46"/>
      <c r="BPY178" s="46"/>
      <c r="BPZ178" s="46"/>
      <c r="BQA178" s="46"/>
      <c r="BQB178" s="46"/>
      <c r="BQC178" s="46"/>
      <c r="BQD178" s="46"/>
      <c r="BQE178" s="46"/>
      <c r="BQF178" s="46"/>
      <c r="BQG178" s="46"/>
      <c r="BQH178" s="46"/>
      <c r="BQI178" s="46"/>
      <c r="BQJ178" s="46"/>
      <c r="BQK178" s="46"/>
      <c r="BQL178" s="46"/>
      <c r="BQM178" s="46"/>
      <c r="BQN178" s="46"/>
      <c r="BQO178" s="46"/>
      <c r="BQP178" s="46"/>
      <c r="BQQ178" s="46"/>
      <c r="BQR178" s="46"/>
      <c r="BQS178" s="46"/>
      <c r="BQT178" s="46"/>
      <c r="BQU178" s="46"/>
      <c r="BQV178" s="46"/>
      <c r="BQW178" s="46"/>
      <c r="BQX178" s="46"/>
      <c r="BQY178" s="46"/>
      <c r="BQZ178" s="46"/>
      <c r="BRA178" s="46"/>
      <c r="BRB178" s="46"/>
      <c r="BRC178" s="46"/>
      <c r="BRD178" s="46"/>
      <c r="BRE178" s="46"/>
      <c r="BRF178" s="46"/>
      <c r="BRG178" s="46"/>
      <c r="BRH178" s="46"/>
      <c r="BRI178" s="46"/>
      <c r="BRJ178" s="46"/>
      <c r="BRK178" s="46"/>
      <c r="BRL178" s="46"/>
      <c r="BRM178" s="46"/>
      <c r="BRN178" s="46"/>
      <c r="BRO178" s="46"/>
      <c r="BRP178" s="46"/>
      <c r="BRQ178" s="46"/>
      <c r="BRR178" s="46"/>
      <c r="BRS178" s="46"/>
      <c r="BRT178" s="46"/>
      <c r="BRU178" s="46"/>
      <c r="BRV178" s="46"/>
      <c r="BRW178" s="46"/>
      <c r="BRX178" s="46"/>
      <c r="BRY178" s="46"/>
      <c r="BRZ178" s="46"/>
      <c r="BSA178" s="46"/>
      <c r="BSB178" s="46"/>
      <c r="BSC178" s="46"/>
      <c r="BSD178" s="46"/>
      <c r="BSE178" s="46"/>
      <c r="BSF178" s="46"/>
      <c r="BSG178" s="46"/>
      <c r="BSH178" s="46"/>
      <c r="BSI178" s="46"/>
      <c r="BSJ178" s="46"/>
      <c r="BSK178" s="46"/>
      <c r="BSL178" s="46"/>
      <c r="BSM178" s="46"/>
      <c r="BSN178" s="46"/>
      <c r="BSO178" s="46"/>
      <c r="BSP178" s="46"/>
      <c r="BSQ178" s="46"/>
      <c r="BSR178" s="46"/>
      <c r="BSS178" s="46"/>
      <c r="BST178" s="46"/>
      <c r="BSU178" s="46"/>
      <c r="BSV178" s="46"/>
      <c r="BSW178" s="46"/>
      <c r="BSX178" s="46"/>
      <c r="BSY178" s="46"/>
      <c r="BSZ178" s="46"/>
      <c r="BTA178" s="46"/>
      <c r="BTB178" s="46"/>
      <c r="BTC178" s="46"/>
      <c r="BTD178" s="46"/>
      <c r="BTE178" s="46"/>
      <c r="BTF178" s="46"/>
      <c r="BTG178" s="46"/>
      <c r="BTH178" s="46"/>
      <c r="BTI178" s="46"/>
      <c r="BTJ178" s="46"/>
      <c r="BTK178" s="46"/>
      <c r="BTL178" s="46"/>
      <c r="BTM178" s="46"/>
      <c r="BTN178" s="46"/>
      <c r="BTO178" s="46"/>
      <c r="BTP178" s="46"/>
      <c r="BTQ178" s="46"/>
      <c r="BTR178" s="46"/>
      <c r="BTS178" s="46"/>
      <c r="BTT178" s="46"/>
      <c r="BTU178" s="46"/>
      <c r="BTV178" s="46"/>
      <c r="BTW178" s="46"/>
      <c r="BTX178" s="46"/>
      <c r="BTY178" s="46"/>
      <c r="BTZ178" s="46"/>
      <c r="BUA178" s="46"/>
      <c r="BUB178" s="46"/>
      <c r="BUC178" s="46"/>
      <c r="BUD178" s="46"/>
      <c r="BUE178" s="46"/>
      <c r="BUF178" s="46"/>
      <c r="BUG178" s="46"/>
      <c r="BUH178" s="46"/>
      <c r="BUI178" s="46"/>
      <c r="BUJ178" s="46"/>
      <c r="BUK178" s="46"/>
      <c r="BUL178" s="46"/>
      <c r="BUM178" s="46"/>
      <c r="BUN178" s="46"/>
      <c r="BUO178" s="46"/>
      <c r="BUP178" s="46"/>
      <c r="BUQ178" s="46"/>
      <c r="BUR178" s="46"/>
      <c r="BUS178" s="46"/>
      <c r="BUT178" s="46"/>
      <c r="BUU178" s="46"/>
      <c r="BUV178" s="46"/>
      <c r="BUW178" s="46"/>
      <c r="BUX178" s="46"/>
      <c r="BUY178" s="46"/>
      <c r="BUZ178" s="46"/>
      <c r="BVA178" s="46"/>
      <c r="BVB178" s="46"/>
      <c r="BVC178" s="46"/>
      <c r="BVD178" s="46"/>
      <c r="BVE178" s="46"/>
      <c r="BVF178" s="46"/>
      <c r="BVG178" s="46"/>
      <c r="BVH178" s="46"/>
      <c r="BVI178" s="46"/>
      <c r="BVJ178" s="46"/>
      <c r="BVK178" s="46"/>
      <c r="BVL178" s="46"/>
      <c r="BVM178" s="46"/>
      <c r="BVN178" s="46"/>
      <c r="BVO178" s="46"/>
      <c r="BVP178" s="46"/>
      <c r="BVQ178" s="46"/>
      <c r="BVR178" s="46"/>
      <c r="BVS178" s="46"/>
      <c r="BVT178" s="46"/>
      <c r="BVU178" s="46"/>
      <c r="BVV178" s="46"/>
      <c r="BVW178" s="46"/>
      <c r="BVX178" s="46"/>
      <c r="BVY178" s="46"/>
      <c r="BVZ178" s="46"/>
      <c r="BWA178" s="46"/>
      <c r="BWB178" s="46"/>
      <c r="BWC178" s="46"/>
      <c r="BWD178" s="46"/>
      <c r="BWE178" s="46"/>
      <c r="BWF178" s="46"/>
      <c r="BWG178" s="46"/>
      <c r="BWH178" s="46"/>
      <c r="BWI178" s="46"/>
      <c r="BWJ178" s="46"/>
      <c r="BWK178" s="46"/>
      <c r="BWL178" s="46"/>
      <c r="BWM178" s="46"/>
      <c r="BWN178" s="46"/>
      <c r="BWO178" s="46"/>
      <c r="BWP178" s="46"/>
      <c r="BWQ178" s="46"/>
      <c r="BWR178" s="46"/>
      <c r="BWS178" s="46"/>
      <c r="BWT178" s="46"/>
      <c r="BWU178" s="46"/>
      <c r="BWV178" s="46"/>
      <c r="BWW178" s="46"/>
      <c r="BWX178" s="46"/>
      <c r="BWY178" s="46"/>
      <c r="BWZ178" s="46"/>
      <c r="BXA178" s="46"/>
      <c r="BXB178" s="46"/>
      <c r="BXC178" s="46"/>
      <c r="BXD178" s="46"/>
      <c r="BXE178" s="46"/>
      <c r="BXF178" s="46"/>
      <c r="BXG178" s="46"/>
      <c r="BXH178" s="46"/>
      <c r="BXI178" s="46"/>
      <c r="BXJ178" s="46"/>
      <c r="BXK178" s="46"/>
      <c r="BXL178" s="46"/>
      <c r="BXM178" s="46"/>
      <c r="BXN178" s="46"/>
      <c r="BXO178" s="46"/>
      <c r="BXP178" s="46"/>
      <c r="BXQ178" s="46"/>
      <c r="BXR178" s="46"/>
      <c r="BXS178" s="46"/>
      <c r="BXT178" s="46"/>
      <c r="BXU178" s="46"/>
      <c r="BXV178" s="46"/>
      <c r="BXW178" s="46"/>
      <c r="BXX178" s="46"/>
      <c r="BXY178" s="46"/>
      <c r="BXZ178" s="46"/>
      <c r="BYA178" s="46"/>
      <c r="BYB178" s="46"/>
      <c r="BYC178" s="46"/>
      <c r="BYD178" s="46"/>
      <c r="BYE178" s="46"/>
      <c r="BYF178" s="46"/>
      <c r="BYG178" s="46"/>
      <c r="BYH178" s="46"/>
      <c r="BYI178" s="46"/>
      <c r="BYJ178" s="46"/>
      <c r="BYK178" s="46"/>
      <c r="BYL178" s="46"/>
      <c r="BYM178" s="46"/>
      <c r="BYN178" s="46"/>
      <c r="BYO178" s="46"/>
      <c r="BYP178" s="46"/>
      <c r="BYQ178" s="46"/>
      <c r="BYR178" s="46"/>
      <c r="BYS178" s="46"/>
      <c r="BYT178" s="46"/>
      <c r="BYU178" s="46"/>
      <c r="BYV178" s="46"/>
      <c r="BYW178" s="46"/>
      <c r="BYX178" s="46"/>
      <c r="BYY178" s="46"/>
      <c r="BYZ178" s="46"/>
      <c r="BZA178" s="46"/>
      <c r="BZB178" s="46"/>
      <c r="BZC178" s="46"/>
      <c r="BZD178" s="46"/>
      <c r="BZE178" s="46"/>
      <c r="BZF178" s="46"/>
      <c r="BZG178" s="46"/>
      <c r="BZH178" s="46"/>
      <c r="BZI178" s="46"/>
      <c r="BZJ178" s="46"/>
      <c r="BZK178" s="46"/>
      <c r="BZL178" s="46"/>
      <c r="BZM178" s="46"/>
      <c r="BZN178" s="46"/>
      <c r="BZO178" s="46"/>
      <c r="BZP178" s="46"/>
      <c r="BZQ178" s="46"/>
      <c r="BZR178" s="46"/>
      <c r="BZS178" s="46"/>
      <c r="BZT178" s="46"/>
      <c r="BZU178" s="46"/>
      <c r="BZV178" s="46"/>
      <c r="BZW178" s="46"/>
      <c r="BZX178" s="46"/>
      <c r="BZY178" s="46"/>
      <c r="BZZ178" s="46"/>
      <c r="CAA178" s="46"/>
      <c r="CAB178" s="46"/>
      <c r="CAC178" s="46"/>
      <c r="CAD178" s="46"/>
      <c r="CAE178" s="46"/>
      <c r="CAF178" s="46"/>
      <c r="CAG178" s="46"/>
      <c r="CAH178" s="46"/>
      <c r="CAI178" s="46"/>
      <c r="CAJ178" s="46"/>
      <c r="CAK178" s="46"/>
      <c r="CAL178" s="46"/>
      <c r="CAM178" s="46"/>
      <c r="CAN178" s="46"/>
      <c r="CAO178" s="46"/>
      <c r="CAP178" s="46"/>
      <c r="CAQ178" s="46"/>
      <c r="CAR178" s="46"/>
      <c r="CAS178" s="46"/>
      <c r="CAT178" s="46"/>
      <c r="CAU178" s="46"/>
      <c r="CAV178" s="46"/>
      <c r="CAW178" s="46"/>
      <c r="CAX178" s="46"/>
      <c r="CAY178" s="46"/>
      <c r="CAZ178" s="46"/>
      <c r="CBA178" s="46"/>
      <c r="CBB178" s="46"/>
      <c r="CBC178" s="46"/>
      <c r="CBD178" s="46"/>
      <c r="CBE178" s="46"/>
      <c r="CBF178" s="46"/>
      <c r="CBG178" s="46"/>
      <c r="CBH178" s="46"/>
      <c r="CBI178" s="46"/>
      <c r="CBJ178" s="46"/>
      <c r="CBK178" s="46"/>
      <c r="CBL178" s="46"/>
      <c r="CBM178" s="46"/>
      <c r="CBN178" s="46"/>
      <c r="CBO178" s="46"/>
      <c r="CBP178" s="46"/>
      <c r="CBQ178" s="46"/>
      <c r="CBR178" s="46"/>
      <c r="CBS178" s="46"/>
      <c r="CBT178" s="46"/>
      <c r="CBU178" s="46"/>
      <c r="CBV178" s="46"/>
      <c r="CBW178" s="46"/>
      <c r="CBX178" s="46"/>
      <c r="CBY178" s="46"/>
      <c r="CBZ178" s="46"/>
      <c r="CCA178" s="46"/>
      <c r="CCB178" s="46"/>
      <c r="CCC178" s="46"/>
      <c r="CCD178" s="46"/>
      <c r="CCE178" s="46"/>
      <c r="CCF178" s="46"/>
      <c r="CCG178" s="46"/>
      <c r="CCH178" s="46"/>
      <c r="CCI178" s="46"/>
      <c r="CCJ178" s="46"/>
      <c r="CCK178" s="46"/>
      <c r="CCL178" s="46"/>
      <c r="CCM178" s="46"/>
      <c r="CCN178" s="46"/>
      <c r="CCO178" s="46"/>
      <c r="CCP178" s="46"/>
      <c r="CCQ178" s="46"/>
      <c r="CCR178" s="46"/>
      <c r="CCS178" s="46"/>
      <c r="CCT178" s="46"/>
      <c r="CCU178" s="46"/>
      <c r="CCV178" s="46"/>
      <c r="CCW178" s="46"/>
      <c r="CCX178" s="46"/>
      <c r="CCY178" s="46"/>
      <c r="CCZ178" s="46"/>
      <c r="CDA178" s="46"/>
      <c r="CDB178" s="46"/>
      <c r="CDC178" s="46"/>
      <c r="CDD178" s="46"/>
      <c r="CDE178" s="46"/>
      <c r="CDF178" s="46"/>
      <c r="CDG178" s="46"/>
      <c r="CDH178" s="46"/>
      <c r="CDI178" s="46"/>
      <c r="CDJ178" s="46"/>
      <c r="CDK178" s="46"/>
      <c r="CDL178" s="46"/>
      <c r="CDM178" s="46"/>
      <c r="CDN178" s="46"/>
      <c r="CDO178" s="46"/>
      <c r="CDP178" s="46"/>
      <c r="CDQ178" s="46"/>
      <c r="CDR178" s="46"/>
      <c r="CDS178" s="46"/>
      <c r="CDT178" s="46"/>
      <c r="CDU178" s="46"/>
      <c r="CDV178" s="46"/>
      <c r="CDW178" s="46"/>
      <c r="CDX178" s="46"/>
      <c r="CDY178" s="46"/>
      <c r="CDZ178" s="46"/>
      <c r="CEA178" s="46"/>
      <c r="CEB178" s="46"/>
      <c r="CEC178" s="46"/>
      <c r="CED178" s="46"/>
      <c r="CEE178" s="46"/>
      <c r="CEF178" s="46"/>
      <c r="CEG178" s="46"/>
      <c r="CEH178" s="46"/>
      <c r="CEI178" s="46"/>
      <c r="CEJ178" s="46"/>
      <c r="CEK178" s="46"/>
      <c r="CEL178" s="46"/>
      <c r="CEM178" s="46"/>
      <c r="CEN178" s="46"/>
      <c r="CEO178" s="46"/>
      <c r="CEP178" s="46"/>
      <c r="CEQ178" s="46"/>
      <c r="CER178" s="46"/>
      <c r="CES178" s="46"/>
      <c r="CET178" s="46"/>
      <c r="CEU178" s="46"/>
      <c r="CEV178" s="46"/>
      <c r="CEW178" s="46"/>
      <c r="CEX178" s="46"/>
      <c r="CEY178" s="46"/>
      <c r="CEZ178" s="46"/>
      <c r="CFA178" s="46"/>
      <c r="CFB178" s="46"/>
      <c r="CFC178" s="46"/>
      <c r="CFD178" s="46"/>
      <c r="CFE178" s="46"/>
      <c r="CFF178" s="46"/>
      <c r="CFG178" s="46"/>
      <c r="CFH178" s="46"/>
      <c r="CFI178" s="46"/>
      <c r="CFJ178" s="46"/>
      <c r="CFK178" s="46"/>
      <c r="CFL178" s="46"/>
      <c r="CFM178" s="46"/>
      <c r="CFN178" s="46"/>
      <c r="CFO178" s="46"/>
      <c r="CFP178" s="46"/>
      <c r="CFQ178" s="46"/>
      <c r="CFR178" s="46"/>
      <c r="CFS178" s="46"/>
      <c r="CFT178" s="46"/>
      <c r="CFU178" s="46"/>
      <c r="CFV178" s="46"/>
      <c r="CFW178" s="46"/>
      <c r="CFX178" s="46"/>
      <c r="CFY178" s="46"/>
      <c r="CFZ178" s="46"/>
      <c r="CGA178" s="46"/>
      <c r="CGB178" s="46"/>
      <c r="CGC178" s="46"/>
      <c r="CGD178" s="46"/>
      <c r="CGE178" s="46"/>
      <c r="CGF178" s="46"/>
      <c r="CGG178" s="46"/>
      <c r="CGH178" s="46"/>
      <c r="CGI178" s="46"/>
      <c r="CGJ178" s="46"/>
      <c r="CGK178" s="46"/>
      <c r="CGL178" s="46"/>
      <c r="CGM178" s="46"/>
      <c r="CGN178" s="46"/>
      <c r="CGO178" s="46"/>
      <c r="CGP178" s="46"/>
      <c r="CGQ178" s="46"/>
      <c r="CGR178" s="46"/>
      <c r="CGS178" s="46"/>
      <c r="CGT178" s="46"/>
      <c r="CGU178" s="46"/>
      <c r="CGV178" s="46"/>
      <c r="CGW178" s="46"/>
      <c r="CGX178" s="46"/>
      <c r="CGY178" s="46"/>
      <c r="CGZ178" s="46"/>
      <c r="CHA178" s="46"/>
      <c r="CHB178" s="46"/>
      <c r="CHC178" s="46"/>
      <c r="CHD178" s="46"/>
      <c r="CHE178" s="46"/>
      <c r="CHF178" s="46"/>
      <c r="CHG178" s="46"/>
      <c r="CHH178" s="46"/>
      <c r="CHI178" s="46"/>
      <c r="CHJ178" s="46"/>
      <c r="CHK178" s="46"/>
      <c r="CHL178" s="46"/>
      <c r="CHM178" s="46"/>
      <c r="CHN178" s="46"/>
      <c r="CHO178" s="46"/>
      <c r="CHP178" s="46"/>
      <c r="CHQ178" s="46"/>
      <c r="CHR178" s="46"/>
      <c r="CHS178" s="46"/>
      <c r="CHT178" s="46"/>
      <c r="CHU178" s="46"/>
      <c r="CHV178" s="46"/>
      <c r="CHW178" s="46"/>
      <c r="CHX178" s="46"/>
      <c r="CHY178" s="46"/>
      <c r="CHZ178" s="46"/>
      <c r="CIA178" s="46"/>
      <c r="CIB178" s="46"/>
      <c r="CIC178" s="46"/>
      <c r="CID178" s="46"/>
      <c r="CIE178" s="46"/>
      <c r="CIF178" s="46"/>
      <c r="CIG178" s="46"/>
      <c r="CIH178" s="46"/>
      <c r="CII178" s="46"/>
      <c r="CIJ178" s="46"/>
      <c r="CIK178" s="46"/>
      <c r="CIL178" s="46"/>
      <c r="CIM178" s="46"/>
      <c r="CIN178" s="46"/>
      <c r="CIO178" s="46"/>
      <c r="CIP178" s="46"/>
      <c r="CIQ178" s="46"/>
      <c r="CIR178" s="46"/>
      <c r="CIS178" s="46"/>
      <c r="CIT178" s="46"/>
      <c r="CIU178" s="46"/>
      <c r="CIV178" s="46"/>
      <c r="CIW178" s="46"/>
      <c r="CIX178" s="46"/>
      <c r="CIY178" s="46"/>
      <c r="CIZ178" s="46"/>
      <c r="CJA178" s="46"/>
      <c r="CJB178" s="46"/>
      <c r="CJC178" s="46"/>
      <c r="CJD178" s="46"/>
      <c r="CJE178" s="46"/>
      <c r="CJF178" s="46"/>
      <c r="CJG178" s="46"/>
      <c r="CJH178" s="46"/>
      <c r="CJI178" s="46"/>
      <c r="CJJ178" s="46"/>
      <c r="CJK178" s="46"/>
      <c r="CJL178" s="46"/>
      <c r="CJM178" s="46"/>
      <c r="CJN178" s="46"/>
      <c r="CJO178" s="46"/>
      <c r="CJP178" s="46"/>
      <c r="CJQ178" s="46"/>
      <c r="CJR178" s="46"/>
      <c r="CJS178" s="46"/>
      <c r="CJT178" s="46"/>
      <c r="CJU178" s="46"/>
      <c r="CJV178" s="46"/>
      <c r="CJW178" s="46"/>
      <c r="CJX178" s="46"/>
      <c r="CJY178" s="46"/>
      <c r="CJZ178" s="46"/>
      <c r="CKA178" s="46"/>
      <c r="CKB178" s="46"/>
      <c r="CKC178" s="46"/>
      <c r="CKD178" s="46"/>
      <c r="CKE178" s="46"/>
      <c r="CKF178" s="46"/>
      <c r="CKG178" s="46"/>
      <c r="CKH178" s="46"/>
      <c r="CKI178" s="46"/>
      <c r="CKJ178" s="46"/>
      <c r="CKK178" s="46"/>
      <c r="CKL178" s="46"/>
      <c r="CKM178" s="46"/>
      <c r="CKN178" s="46"/>
      <c r="CKO178" s="46"/>
      <c r="CKP178" s="46"/>
      <c r="CKQ178" s="46"/>
      <c r="CKR178" s="46"/>
      <c r="CKS178" s="46"/>
      <c r="CKT178" s="46"/>
      <c r="CKU178" s="46"/>
      <c r="CKV178" s="46"/>
      <c r="CKW178" s="46"/>
      <c r="CKX178" s="46"/>
      <c r="CKY178" s="46"/>
      <c r="CKZ178" s="46"/>
      <c r="CLA178" s="46"/>
      <c r="CLB178" s="46"/>
      <c r="CLC178" s="46"/>
      <c r="CLD178" s="46"/>
      <c r="CLE178" s="46"/>
      <c r="CLF178" s="46"/>
      <c r="CLG178" s="46"/>
      <c r="CLH178" s="46"/>
      <c r="CLI178" s="46"/>
      <c r="CLJ178" s="46"/>
      <c r="CLK178" s="46"/>
      <c r="CLL178" s="46"/>
      <c r="CLM178" s="46"/>
      <c r="CLN178" s="46"/>
      <c r="CLO178" s="46"/>
      <c r="CLP178" s="46"/>
      <c r="CLQ178" s="46"/>
      <c r="CLR178" s="46"/>
      <c r="CLS178" s="46"/>
      <c r="CLT178" s="46"/>
      <c r="CLU178" s="46"/>
      <c r="CLV178" s="46"/>
      <c r="CLW178" s="46"/>
      <c r="CLX178" s="46"/>
      <c r="CLY178" s="46"/>
      <c r="CLZ178" s="46"/>
      <c r="CMA178" s="46"/>
      <c r="CMB178" s="46"/>
      <c r="CMC178" s="46"/>
      <c r="CMD178" s="46"/>
      <c r="CME178" s="46"/>
      <c r="CMF178" s="46"/>
      <c r="CMG178" s="46"/>
      <c r="CMH178" s="46"/>
      <c r="CMI178" s="46"/>
      <c r="CMJ178" s="46"/>
      <c r="CMK178" s="46"/>
      <c r="CML178" s="46"/>
      <c r="CMM178" s="46"/>
      <c r="CMN178" s="46"/>
      <c r="CMO178" s="46"/>
      <c r="CMP178" s="46"/>
      <c r="CMQ178" s="46"/>
      <c r="CMR178" s="46"/>
      <c r="CMS178" s="46"/>
      <c r="CMT178" s="46"/>
      <c r="CMU178" s="46"/>
      <c r="CMV178" s="46"/>
      <c r="CMW178" s="46"/>
      <c r="CMX178" s="46"/>
      <c r="CMY178" s="46"/>
      <c r="CMZ178" s="46"/>
      <c r="CNA178" s="46"/>
      <c r="CNB178" s="46"/>
      <c r="CNC178" s="46"/>
      <c r="CND178" s="46"/>
      <c r="CNE178" s="46"/>
      <c r="CNF178" s="46"/>
      <c r="CNG178" s="46"/>
      <c r="CNH178" s="46"/>
      <c r="CNI178" s="46"/>
      <c r="CNJ178" s="46"/>
      <c r="CNK178" s="46"/>
      <c r="CNL178" s="46"/>
      <c r="CNM178" s="46"/>
      <c r="CNN178" s="46"/>
      <c r="CNO178" s="46"/>
      <c r="CNP178" s="46"/>
      <c r="CNQ178" s="46"/>
      <c r="CNR178" s="46"/>
      <c r="CNS178" s="46"/>
      <c r="CNT178" s="46"/>
      <c r="CNU178" s="46"/>
      <c r="CNV178" s="46"/>
      <c r="CNW178" s="46"/>
      <c r="CNX178" s="46"/>
      <c r="CNY178" s="46"/>
      <c r="CNZ178" s="46"/>
      <c r="COA178" s="46"/>
      <c r="COB178" s="46"/>
      <c r="COC178" s="46"/>
      <c r="COD178" s="46"/>
      <c r="COE178" s="46"/>
      <c r="COF178" s="46"/>
      <c r="COG178" s="46"/>
      <c r="COH178" s="46"/>
      <c r="COI178" s="46"/>
      <c r="COJ178" s="46"/>
      <c r="COK178" s="46"/>
      <c r="COL178" s="46"/>
      <c r="COM178" s="46"/>
      <c r="CON178" s="46"/>
      <c r="COO178" s="46"/>
      <c r="COP178" s="46"/>
      <c r="COQ178" s="46"/>
      <c r="COR178" s="46"/>
      <c r="COS178" s="46"/>
      <c r="COT178" s="46"/>
      <c r="COU178" s="46"/>
      <c r="COV178" s="46"/>
      <c r="COW178" s="46"/>
      <c r="COX178" s="46"/>
      <c r="COY178" s="46"/>
      <c r="COZ178" s="46"/>
      <c r="CPA178" s="46"/>
      <c r="CPB178" s="46"/>
      <c r="CPC178" s="46"/>
      <c r="CPD178" s="46"/>
      <c r="CPE178" s="46"/>
      <c r="CPF178" s="46"/>
      <c r="CPG178" s="46"/>
      <c r="CPH178" s="46"/>
      <c r="CPI178" s="46"/>
      <c r="CPJ178" s="46"/>
      <c r="CPK178" s="46"/>
      <c r="CPL178" s="46"/>
      <c r="CPM178" s="46"/>
      <c r="CPN178" s="46"/>
      <c r="CPO178" s="46"/>
      <c r="CPP178" s="46"/>
      <c r="CPQ178" s="46"/>
      <c r="CPR178" s="46"/>
      <c r="CPS178" s="46"/>
      <c r="CPT178" s="46"/>
      <c r="CPU178" s="46"/>
      <c r="CPV178" s="46"/>
      <c r="CPW178" s="46"/>
      <c r="CPX178" s="46"/>
      <c r="CPY178" s="46"/>
      <c r="CPZ178" s="46"/>
      <c r="CQA178" s="46"/>
      <c r="CQB178" s="46"/>
      <c r="CQC178" s="46"/>
      <c r="CQD178" s="46"/>
      <c r="CQE178" s="46"/>
      <c r="CQF178" s="46"/>
      <c r="CQG178" s="46"/>
      <c r="CQH178" s="46"/>
      <c r="CQI178" s="46"/>
      <c r="CQJ178" s="46"/>
      <c r="CQK178" s="46"/>
      <c r="CQL178" s="46"/>
      <c r="CQM178" s="46"/>
      <c r="CQN178" s="46"/>
      <c r="CQO178" s="46"/>
      <c r="CQP178" s="46"/>
      <c r="CQQ178" s="46"/>
      <c r="CQR178" s="46"/>
      <c r="CQS178" s="46"/>
      <c r="CQT178" s="46"/>
      <c r="CQU178" s="46"/>
      <c r="CQV178" s="46"/>
      <c r="CQW178" s="46"/>
      <c r="CQX178" s="46"/>
      <c r="CQY178" s="46"/>
      <c r="CQZ178" s="46"/>
      <c r="CRA178" s="46"/>
      <c r="CRB178" s="46"/>
      <c r="CRC178" s="46"/>
      <c r="CRD178" s="46"/>
      <c r="CRE178" s="46"/>
      <c r="CRF178" s="46"/>
      <c r="CRG178" s="46"/>
      <c r="CRH178" s="46"/>
      <c r="CRI178" s="46"/>
      <c r="CRJ178" s="46"/>
      <c r="CRK178" s="46"/>
      <c r="CRL178" s="46"/>
      <c r="CRM178" s="46"/>
      <c r="CRN178" s="46"/>
      <c r="CRO178" s="46"/>
      <c r="CRP178" s="46"/>
      <c r="CRQ178" s="46"/>
      <c r="CRR178" s="46"/>
      <c r="CRS178" s="46"/>
      <c r="CRT178" s="46"/>
      <c r="CRU178" s="46"/>
      <c r="CRV178" s="46"/>
      <c r="CRW178" s="46"/>
      <c r="CRX178" s="46"/>
      <c r="CRY178" s="46"/>
      <c r="CRZ178" s="46"/>
      <c r="CSA178" s="46"/>
      <c r="CSB178" s="46"/>
      <c r="CSC178" s="46"/>
      <c r="CSD178" s="46"/>
      <c r="CSE178" s="46"/>
      <c r="CSF178" s="46"/>
      <c r="CSG178" s="46"/>
      <c r="CSH178" s="46"/>
      <c r="CSI178" s="46"/>
      <c r="CSJ178" s="46"/>
      <c r="CSK178" s="46"/>
      <c r="CSL178" s="46"/>
      <c r="CSM178" s="46"/>
      <c r="CSN178" s="46"/>
      <c r="CSO178" s="46"/>
      <c r="CSP178" s="46"/>
      <c r="CSQ178" s="46"/>
      <c r="CSR178" s="46"/>
      <c r="CSS178" s="46"/>
      <c r="CST178" s="46"/>
      <c r="CSU178" s="46"/>
      <c r="CSV178" s="46"/>
      <c r="CSW178" s="46"/>
      <c r="CSX178" s="46"/>
      <c r="CSY178" s="46"/>
      <c r="CSZ178" s="46"/>
      <c r="CTA178" s="46"/>
      <c r="CTB178" s="46"/>
      <c r="CTC178" s="46"/>
      <c r="CTD178" s="46"/>
      <c r="CTE178" s="46"/>
      <c r="CTF178" s="46"/>
      <c r="CTG178" s="46"/>
      <c r="CTH178" s="46"/>
      <c r="CTI178" s="46"/>
      <c r="CTJ178" s="46"/>
      <c r="CTK178" s="46"/>
      <c r="CTL178" s="46"/>
      <c r="CTM178" s="46"/>
      <c r="CTN178" s="46"/>
      <c r="CTO178" s="46"/>
      <c r="CTP178" s="46"/>
      <c r="CTQ178" s="46"/>
      <c r="CTR178" s="46"/>
      <c r="CTS178" s="46"/>
      <c r="CTT178" s="46"/>
      <c r="CTU178" s="46"/>
      <c r="CTV178" s="46"/>
      <c r="CTW178" s="46"/>
      <c r="CTX178" s="46"/>
      <c r="CTY178" s="46"/>
      <c r="CTZ178" s="46"/>
      <c r="CUA178" s="46"/>
      <c r="CUB178" s="46"/>
      <c r="CUC178" s="46"/>
      <c r="CUD178" s="46"/>
      <c r="CUE178" s="46"/>
      <c r="CUF178" s="46"/>
      <c r="CUG178" s="46"/>
      <c r="CUH178" s="46"/>
      <c r="CUI178" s="46"/>
      <c r="CUJ178" s="46"/>
      <c r="CUK178" s="46"/>
      <c r="CUL178" s="46"/>
      <c r="CUM178" s="46"/>
      <c r="CUN178" s="46"/>
      <c r="CUO178" s="46"/>
      <c r="CUP178" s="46"/>
      <c r="CUQ178" s="46"/>
      <c r="CUR178" s="46"/>
      <c r="CUS178" s="46"/>
      <c r="CUT178" s="46"/>
      <c r="CUU178" s="46"/>
      <c r="CUV178" s="46"/>
      <c r="CUW178" s="46"/>
      <c r="CUX178" s="46"/>
      <c r="CUY178" s="46"/>
      <c r="CUZ178" s="46"/>
      <c r="CVA178" s="46"/>
      <c r="CVB178" s="46"/>
      <c r="CVC178" s="46"/>
      <c r="CVD178" s="46"/>
      <c r="CVE178" s="46"/>
      <c r="CVF178" s="46"/>
      <c r="CVG178" s="46"/>
      <c r="CVH178" s="46"/>
      <c r="CVI178" s="46"/>
      <c r="CVJ178" s="46"/>
      <c r="CVK178" s="46"/>
      <c r="CVL178" s="46"/>
      <c r="CVM178" s="46"/>
      <c r="CVN178" s="46"/>
      <c r="CVO178" s="46"/>
      <c r="CVP178" s="46"/>
      <c r="CVQ178" s="46"/>
      <c r="CVR178" s="46"/>
      <c r="CVS178" s="46"/>
      <c r="CVT178" s="46"/>
      <c r="CVU178" s="46"/>
      <c r="CVV178" s="46"/>
      <c r="CVW178" s="46"/>
      <c r="CVX178" s="46"/>
      <c r="CVY178" s="46"/>
      <c r="CVZ178" s="46"/>
      <c r="CWA178" s="46"/>
      <c r="CWB178" s="46"/>
      <c r="CWC178" s="46"/>
      <c r="CWD178" s="46"/>
      <c r="CWE178" s="46"/>
      <c r="CWF178" s="46"/>
      <c r="CWG178" s="46"/>
      <c r="CWH178" s="46"/>
      <c r="CWI178" s="46"/>
      <c r="CWJ178" s="46"/>
      <c r="CWK178" s="46"/>
      <c r="CWL178" s="46"/>
      <c r="CWM178" s="46"/>
      <c r="CWN178" s="46"/>
      <c r="CWO178" s="46"/>
      <c r="CWP178" s="46"/>
      <c r="CWQ178" s="46"/>
      <c r="CWR178" s="46"/>
      <c r="CWS178" s="46"/>
      <c r="CWT178" s="46"/>
      <c r="CWU178" s="46"/>
      <c r="CWV178" s="46"/>
      <c r="CWW178" s="46"/>
      <c r="CWX178" s="46"/>
      <c r="CWY178" s="46"/>
      <c r="CWZ178" s="46"/>
      <c r="CXA178" s="46"/>
      <c r="CXB178" s="46"/>
      <c r="CXC178" s="46"/>
      <c r="CXD178" s="46"/>
      <c r="CXE178" s="46"/>
      <c r="CXF178" s="46"/>
      <c r="CXG178" s="46"/>
      <c r="CXH178" s="46"/>
      <c r="CXI178" s="46"/>
      <c r="CXJ178" s="46"/>
      <c r="CXK178" s="46"/>
      <c r="CXL178" s="46"/>
      <c r="CXM178" s="46"/>
      <c r="CXN178" s="46"/>
      <c r="CXO178" s="46"/>
      <c r="CXP178" s="46"/>
      <c r="CXQ178" s="46"/>
      <c r="CXR178" s="46"/>
      <c r="CXS178" s="46"/>
      <c r="CXT178" s="46"/>
      <c r="CXU178" s="46"/>
      <c r="CXV178" s="46"/>
      <c r="CXW178" s="46"/>
      <c r="CXX178" s="46"/>
      <c r="CXY178" s="46"/>
      <c r="CXZ178" s="46"/>
      <c r="CYA178" s="46"/>
      <c r="CYB178" s="46"/>
      <c r="CYC178" s="46"/>
      <c r="CYD178" s="46"/>
      <c r="CYE178" s="46"/>
      <c r="CYF178" s="46"/>
      <c r="CYG178" s="46"/>
      <c r="CYH178" s="46"/>
      <c r="CYI178" s="46"/>
      <c r="CYJ178" s="46"/>
      <c r="CYK178" s="46"/>
      <c r="CYL178" s="46"/>
      <c r="CYM178" s="46"/>
      <c r="CYN178" s="46"/>
      <c r="CYO178" s="46"/>
      <c r="CYP178" s="46"/>
      <c r="CYQ178" s="46"/>
      <c r="CYR178" s="46"/>
      <c r="CYS178" s="46"/>
      <c r="CYT178" s="46"/>
      <c r="CYU178" s="46"/>
      <c r="CYV178" s="46"/>
      <c r="CYW178" s="46"/>
      <c r="CYX178" s="46"/>
      <c r="CYY178" s="46"/>
      <c r="CYZ178" s="46"/>
      <c r="CZA178" s="46"/>
      <c r="CZB178" s="46"/>
      <c r="CZC178" s="46"/>
      <c r="CZD178" s="46"/>
      <c r="CZE178" s="46"/>
      <c r="CZF178" s="46"/>
      <c r="CZG178" s="46"/>
      <c r="CZH178" s="46"/>
      <c r="CZI178" s="46"/>
      <c r="CZJ178" s="46"/>
      <c r="CZK178" s="46"/>
      <c r="CZL178" s="46"/>
      <c r="CZM178" s="46"/>
      <c r="CZN178" s="46"/>
      <c r="CZO178" s="46"/>
      <c r="CZP178" s="46"/>
      <c r="CZQ178" s="46"/>
      <c r="CZR178" s="46"/>
      <c r="CZS178" s="46"/>
      <c r="CZT178" s="46"/>
      <c r="CZU178" s="46"/>
      <c r="CZV178" s="46"/>
      <c r="CZW178" s="46"/>
      <c r="CZX178" s="46"/>
      <c r="CZY178" s="46"/>
      <c r="CZZ178" s="46"/>
      <c r="DAA178" s="46"/>
      <c r="DAB178" s="46"/>
      <c r="DAC178" s="46"/>
      <c r="DAD178" s="46"/>
      <c r="DAE178" s="46"/>
      <c r="DAF178" s="46"/>
      <c r="DAG178" s="46"/>
      <c r="DAH178" s="46"/>
      <c r="DAI178" s="46"/>
      <c r="DAJ178" s="46"/>
      <c r="DAK178" s="46"/>
      <c r="DAL178" s="46"/>
      <c r="DAM178" s="46"/>
      <c r="DAN178" s="46"/>
      <c r="DAO178" s="46"/>
      <c r="DAP178" s="46"/>
      <c r="DAQ178" s="46"/>
      <c r="DAR178" s="46"/>
      <c r="DAS178" s="46"/>
      <c r="DAT178" s="46"/>
      <c r="DAU178" s="46"/>
      <c r="DAV178" s="46"/>
      <c r="DAW178" s="46"/>
      <c r="DAX178" s="46"/>
      <c r="DAY178" s="46"/>
      <c r="DAZ178" s="46"/>
      <c r="DBA178" s="46"/>
      <c r="DBB178" s="46"/>
      <c r="DBC178" s="46"/>
      <c r="DBD178" s="46"/>
      <c r="DBE178" s="46"/>
      <c r="DBF178" s="46"/>
      <c r="DBG178" s="46"/>
      <c r="DBH178" s="46"/>
      <c r="DBI178" s="46"/>
      <c r="DBJ178" s="46"/>
      <c r="DBK178" s="46"/>
      <c r="DBL178" s="46"/>
      <c r="DBM178" s="46"/>
      <c r="DBN178" s="46"/>
      <c r="DBO178" s="46"/>
      <c r="DBP178" s="46"/>
      <c r="DBQ178" s="46"/>
      <c r="DBR178" s="46"/>
      <c r="DBS178" s="46"/>
      <c r="DBT178" s="46"/>
      <c r="DBU178" s="46"/>
      <c r="DBV178" s="46"/>
      <c r="DBW178" s="46"/>
      <c r="DBX178" s="46"/>
      <c r="DBY178" s="46"/>
      <c r="DBZ178" s="46"/>
      <c r="DCA178" s="46"/>
      <c r="DCB178" s="46"/>
      <c r="DCC178" s="46"/>
      <c r="DCD178" s="46"/>
      <c r="DCE178" s="46"/>
      <c r="DCF178" s="46"/>
      <c r="DCG178" s="46"/>
      <c r="DCH178" s="46"/>
      <c r="DCI178" s="46"/>
      <c r="DCJ178" s="46"/>
      <c r="DCK178" s="46"/>
      <c r="DCL178" s="46"/>
      <c r="DCM178" s="46"/>
      <c r="DCN178" s="46"/>
      <c r="DCO178" s="46"/>
      <c r="DCP178" s="46"/>
      <c r="DCQ178" s="46"/>
      <c r="DCR178" s="46"/>
      <c r="DCS178" s="46"/>
      <c r="DCT178" s="46"/>
      <c r="DCU178" s="46"/>
      <c r="DCV178" s="46"/>
      <c r="DCW178" s="46"/>
      <c r="DCX178" s="46"/>
      <c r="DCY178" s="46"/>
      <c r="DCZ178" s="46"/>
      <c r="DDA178" s="46"/>
      <c r="DDB178" s="46"/>
      <c r="DDC178" s="46"/>
      <c r="DDD178" s="46"/>
      <c r="DDE178" s="46"/>
      <c r="DDF178" s="46"/>
      <c r="DDG178" s="46"/>
      <c r="DDH178" s="46"/>
      <c r="DDI178" s="46"/>
      <c r="DDJ178" s="46"/>
      <c r="DDK178" s="46"/>
      <c r="DDL178" s="46"/>
      <c r="DDM178" s="46"/>
      <c r="DDN178" s="46"/>
      <c r="DDO178" s="46"/>
      <c r="DDP178" s="46"/>
      <c r="DDQ178" s="46"/>
      <c r="DDR178" s="46"/>
      <c r="DDS178" s="46"/>
      <c r="DDT178" s="46"/>
      <c r="DDU178" s="46"/>
      <c r="DDV178" s="46"/>
      <c r="DDW178" s="46"/>
      <c r="DDX178" s="46"/>
      <c r="DDY178" s="46"/>
      <c r="DDZ178" s="46"/>
      <c r="DEA178" s="46"/>
      <c r="DEB178" s="46"/>
      <c r="DEC178" s="46"/>
      <c r="DED178" s="46"/>
      <c r="DEE178" s="46"/>
      <c r="DEF178" s="46"/>
      <c r="DEG178" s="46"/>
      <c r="DEH178" s="46"/>
      <c r="DEI178" s="46"/>
      <c r="DEJ178" s="46"/>
      <c r="DEK178" s="46"/>
      <c r="DEL178" s="46"/>
      <c r="DEM178" s="46"/>
      <c r="DEN178" s="46"/>
      <c r="DEO178" s="46"/>
      <c r="DEP178" s="46"/>
      <c r="DEQ178" s="46"/>
      <c r="DER178" s="46"/>
      <c r="DES178" s="46"/>
      <c r="DET178" s="46"/>
      <c r="DEU178" s="46"/>
      <c r="DEV178" s="46"/>
      <c r="DEW178" s="46"/>
      <c r="DEX178" s="46"/>
      <c r="DEY178" s="46"/>
      <c r="DEZ178" s="46"/>
      <c r="DFA178" s="46"/>
      <c r="DFB178" s="46"/>
      <c r="DFC178" s="46"/>
      <c r="DFD178" s="46"/>
      <c r="DFE178" s="46"/>
      <c r="DFF178" s="46"/>
      <c r="DFG178" s="46"/>
      <c r="DFH178" s="46"/>
      <c r="DFI178" s="46"/>
      <c r="DFJ178" s="46"/>
      <c r="DFK178" s="46"/>
      <c r="DFL178" s="46"/>
      <c r="DFM178" s="46"/>
      <c r="DFN178" s="46"/>
      <c r="DFO178" s="46"/>
      <c r="DFP178" s="46"/>
      <c r="DFQ178" s="46"/>
      <c r="DFR178" s="46"/>
      <c r="DFS178" s="46"/>
      <c r="DFT178" s="46"/>
      <c r="DFU178" s="46"/>
      <c r="DFV178" s="46"/>
      <c r="DFW178" s="46"/>
      <c r="DFX178" s="46"/>
      <c r="DFY178" s="46"/>
      <c r="DFZ178" s="46"/>
      <c r="DGA178" s="46"/>
      <c r="DGB178" s="46"/>
      <c r="DGC178" s="46"/>
      <c r="DGD178" s="46"/>
      <c r="DGE178" s="46"/>
      <c r="DGF178" s="46"/>
      <c r="DGG178" s="46"/>
      <c r="DGH178" s="46"/>
      <c r="DGI178" s="46"/>
      <c r="DGJ178" s="46"/>
      <c r="DGK178" s="46"/>
      <c r="DGL178" s="46"/>
      <c r="DGM178" s="46"/>
      <c r="DGN178" s="46"/>
      <c r="DGO178" s="46"/>
      <c r="DGP178" s="46"/>
      <c r="DGQ178" s="46"/>
      <c r="DGR178" s="46"/>
      <c r="DGS178" s="46"/>
      <c r="DGT178" s="46"/>
      <c r="DGU178" s="46"/>
      <c r="DGV178" s="46"/>
      <c r="DGW178" s="46"/>
      <c r="DGX178" s="46"/>
      <c r="DGY178" s="46"/>
      <c r="DGZ178" s="46"/>
      <c r="DHA178" s="46"/>
      <c r="DHB178" s="46"/>
      <c r="DHC178" s="46"/>
      <c r="DHD178" s="46"/>
      <c r="DHE178" s="46"/>
      <c r="DHF178" s="46"/>
      <c r="DHG178" s="46"/>
      <c r="DHH178" s="46"/>
      <c r="DHI178" s="46"/>
      <c r="DHJ178" s="46"/>
      <c r="DHK178" s="46"/>
      <c r="DHL178" s="46"/>
      <c r="DHM178" s="46"/>
      <c r="DHN178" s="46"/>
      <c r="DHO178" s="46"/>
      <c r="DHP178" s="46"/>
      <c r="DHQ178" s="46"/>
      <c r="DHR178" s="46"/>
      <c r="DHS178" s="46"/>
      <c r="DHT178" s="46"/>
      <c r="DHU178" s="46"/>
      <c r="DHV178" s="46"/>
      <c r="DHW178" s="46"/>
      <c r="DHX178" s="46"/>
      <c r="DHY178" s="46"/>
      <c r="DHZ178" s="46"/>
      <c r="DIA178" s="46"/>
      <c r="DIB178" s="46"/>
      <c r="DIC178" s="46"/>
      <c r="DID178" s="46"/>
      <c r="DIE178" s="46"/>
      <c r="DIF178" s="46"/>
      <c r="DIG178" s="46"/>
      <c r="DIH178" s="46"/>
      <c r="DII178" s="46"/>
      <c r="DIJ178" s="46"/>
      <c r="DIK178" s="46"/>
      <c r="DIL178" s="46"/>
      <c r="DIM178" s="46"/>
      <c r="DIN178" s="46"/>
      <c r="DIO178" s="46"/>
      <c r="DIP178" s="46"/>
      <c r="DIQ178" s="46"/>
      <c r="DIR178" s="46"/>
      <c r="DIS178" s="46"/>
      <c r="DIT178" s="46"/>
      <c r="DIU178" s="46"/>
      <c r="DIV178" s="46"/>
      <c r="DIW178" s="46"/>
      <c r="DIX178" s="46"/>
      <c r="DIY178" s="46"/>
      <c r="DIZ178" s="46"/>
      <c r="DJA178" s="46"/>
      <c r="DJB178" s="46"/>
      <c r="DJC178" s="46"/>
      <c r="DJD178" s="46"/>
      <c r="DJE178" s="46"/>
      <c r="DJF178" s="46"/>
      <c r="DJG178" s="46"/>
      <c r="DJH178" s="46"/>
      <c r="DJI178" s="46"/>
      <c r="DJJ178" s="46"/>
      <c r="DJK178" s="46"/>
      <c r="DJL178" s="46"/>
      <c r="DJM178" s="46"/>
      <c r="DJN178" s="46"/>
      <c r="DJO178" s="46"/>
      <c r="DJP178" s="46"/>
      <c r="DJQ178" s="46"/>
      <c r="DJR178" s="46"/>
      <c r="DJS178" s="46"/>
      <c r="DJT178" s="46"/>
      <c r="DJU178" s="46"/>
      <c r="DJV178" s="46"/>
      <c r="DJW178" s="46"/>
      <c r="DJX178" s="46"/>
      <c r="DJY178" s="46"/>
      <c r="DJZ178" s="46"/>
      <c r="DKA178" s="46"/>
      <c r="DKB178" s="46"/>
      <c r="DKC178" s="46"/>
      <c r="DKD178" s="46"/>
      <c r="DKE178" s="46"/>
      <c r="DKF178" s="46"/>
      <c r="DKG178" s="46"/>
      <c r="DKH178" s="46"/>
      <c r="DKI178" s="46"/>
      <c r="DKJ178" s="46"/>
      <c r="DKK178" s="46"/>
      <c r="DKL178" s="46"/>
      <c r="DKM178" s="46"/>
      <c r="DKN178" s="46"/>
      <c r="DKO178" s="46"/>
      <c r="DKP178" s="46"/>
      <c r="DKQ178" s="46"/>
      <c r="DKR178" s="46"/>
      <c r="DKS178" s="46"/>
      <c r="DKT178" s="46"/>
      <c r="DKU178" s="46"/>
      <c r="DKV178" s="46"/>
      <c r="DKW178" s="46"/>
      <c r="DKX178" s="46"/>
      <c r="DKY178" s="46"/>
      <c r="DKZ178" s="46"/>
      <c r="DLA178" s="46"/>
      <c r="DLB178" s="46"/>
      <c r="DLC178" s="46"/>
      <c r="DLD178" s="46"/>
      <c r="DLE178" s="46"/>
      <c r="DLF178" s="46"/>
      <c r="DLG178" s="46"/>
      <c r="DLH178" s="46"/>
      <c r="DLI178" s="46"/>
      <c r="DLJ178" s="46"/>
      <c r="DLK178" s="46"/>
      <c r="DLL178" s="46"/>
      <c r="DLM178" s="46"/>
      <c r="DLN178" s="46"/>
      <c r="DLO178" s="46"/>
      <c r="DLP178" s="46"/>
      <c r="DLQ178" s="46"/>
      <c r="DLR178" s="46"/>
      <c r="DLS178" s="46"/>
      <c r="DLT178" s="46"/>
      <c r="DLU178" s="46"/>
      <c r="DLV178" s="46"/>
      <c r="DLW178" s="46"/>
      <c r="DLX178" s="46"/>
      <c r="DLY178" s="46"/>
      <c r="DLZ178" s="46"/>
      <c r="DMA178" s="46"/>
      <c r="DMB178" s="46"/>
      <c r="DMC178" s="46"/>
      <c r="DMD178" s="46"/>
      <c r="DME178" s="46"/>
      <c r="DMF178" s="46"/>
      <c r="DMG178" s="46"/>
      <c r="DMH178" s="46"/>
      <c r="DMI178" s="46"/>
      <c r="DMJ178" s="46"/>
      <c r="DMK178" s="46"/>
      <c r="DML178" s="46"/>
      <c r="DMM178" s="46"/>
      <c r="DMN178" s="46"/>
      <c r="DMO178" s="46"/>
      <c r="DMP178" s="46"/>
      <c r="DMQ178" s="46"/>
      <c r="DMR178" s="46"/>
      <c r="DMS178" s="46"/>
      <c r="DMT178" s="46"/>
      <c r="DMU178" s="46"/>
      <c r="DMV178" s="46"/>
      <c r="DMW178" s="46"/>
      <c r="DMX178" s="46"/>
      <c r="DMY178" s="46"/>
      <c r="DMZ178" s="46"/>
      <c r="DNA178" s="46"/>
      <c r="DNB178" s="46"/>
      <c r="DNC178" s="46"/>
      <c r="DND178" s="46"/>
      <c r="DNE178" s="46"/>
      <c r="DNF178" s="46"/>
      <c r="DNG178" s="46"/>
      <c r="DNH178" s="46"/>
      <c r="DNI178" s="46"/>
      <c r="DNJ178" s="46"/>
      <c r="DNK178" s="46"/>
      <c r="DNL178" s="46"/>
      <c r="DNM178" s="46"/>
      <c r="DNN178" s="46"/>
      <c r="DNO178" s="46"/>
      <c r="DNP178" s="46"/>
      <c r="DNQ178" s="46"/>
      <c r="DNR178" s="46"/>
      <c r="DNS178" s="46"/>
      <c r="DNT178" s="46"/>
      <c r="DNU178" s="46"/>
      <c r="DNV178" s="46"/>
      <c r="DNW178" s="46"/>
      <c r="DNX178" s="46"/>
      <c r="DNY178" s="46"/>
      <c r="DNZ178" s="46"/>
      <c r="DOA178" s="46"/>
      <c r="DOB178" s="46"/>
      <c r="DOC178" s="46"/>
      <c r="DOD178" s="46"/>
      <c r="DOE178" s="46"/>
      <c r="DOF178" s="46"/>
      <c r="DOG178" s="46"/>
      <c r="DOH178" s="46"/>
      <c r="DOI178" s="46"/>
      <c r="DOJ178" s="46"/>
      <c r="DOK178" s="46"/>
      <c r="DOL178" s="46"/>
      <c r="DOM178" s="46"/>
      <c r="DON178" s="46"/>
      <c r="DOO178" s="46"/>
      <c r="DOP178" s="46"/>
      <c r="DOQ178" s="46"/>
      <c r="DOR178" s="46"/>
      <c r="DOS178" s="46"/>
      <c r="DOT178" s="46"/>
      <c r="DOU178" s="46"/>
      <c r="DOV178" s="46"/>
      <c r="DOW178" s="46"/>
      <c r="DOX178" s="46"/>
      <c r="DOY178" s="46"/>
      <c r="DOZ178" s="46"/>
      <c r="DPA178" s="46"/>
      <c r="DPB178" s="46"/>
      <c r="DPC178" s="46"/>
      <c r="DPD178" s="46"/>
      <c r="DPE178" s="46"/>
      <c r="DPF178" s="46"/>
      <c r="DPG178" s="46"/>
      <c r="DPH178" s="46"/>
      <c r="DPI178" s="46"/>
      <c r="DPJ178" s="46"/>
      <c r="DPK178" s="46"/>
      <c r="DPL178" s="46"/>
      <c r="DPM178" s="46"/>
      <c r="DPN178" s="46"/>
      <c r="DPO178" s="46"/>
      <c r="DPP178" s="46"/>
      <c r="DPQ178" s="46"/>
      <c r="DPR178" s="46"/>
      <c r="DPS178" s="46"/>
      <c r="DPT178" s="46"/>
      <c r="DPU178" s="46"/>
      <c r="DPV178" s="46"/>
      <c r="DPW178" s="46"/>
      <c r="DPX178" s="46"/>
      <c r="DPY178" s="46"/>
      <c r="DPZ178" s="46"/>
      <c r="DQA178" s="46"/>
      <c r="DQB178" s="46"/>
      <c r="DQC178" s="46"/>
      <c r="DQD178" s="46"/>
      <c r="DQE178" s="46"/>
      <c r="DQF178" s="46"/>
      <c r="DQG178" s="46"/>
      <c r="DQH178" s="46"/>
      <c r="DQI178" s="46"/>
      <c r="DQJ178" s="46"/>
      <c r="DQK178" s="46"/>
      <c r="DQL178" s="46"/>
      <c r="DQM178" s="46"/>
      <c r="DQN178" s="46"/>
      <c r="DQO178" s="46"/>
      <c r="DQP178" s="46"/>
      <c r="DQQ178" s="46"/>
      <c r="DQR178" s="46"/>
      <c r="DQS178" s="46"/>
      <c r="DQT178" s="46"/>
      <c r="DQU178" s="46"/>
      <c r="DQV178" s="46"/>
      <c r="DQW178" s="46"/>
      <c r="DQX178" s="46"/>
      <c r="DQY178" s="46"/>
      <c r="DQZ178" s="46"/>
      <c r="DRA178" s="46"/>
      <c r="DRB178" s="46"/>
      <c r="DRC178" s="46"/>
      <c r="DRD178" s="46"/>
      <c r="DRE178" s="46"/>
      <c r="DRF178" s="46"/>
      <c r="DRG178" s="46"/>
      <c r="DRH178" s="46"/>
      <c r="DRI178" s="46"/>
      <c r="DRJ178" s="46"/>
      <c r="DRK178" s="46"/>
      <c r="DRL178" s="46"/>
      <c r="DRM178" s="46"/>
      <c r="DRN178" s="46"/>
      <c r="DRO178" s="46"/>
      <c r="DRP178" s="46"/>
      <c r="DRQ178" s="46"/>
      <c r="DRR178" s="46"/>
      <c r="DRS178" s="46"/>
      <c r="DRT178" s="46"/>
      <c r="DRU178" s="46"/>
      <c r="DRV178" s="46"/>
      <c r="DRW178" s="46"/>
      <c r="DRX178" s="46"/>
      <c r="DRY178" s="46"/>
      <c r="DRZ178" s="46"/>
      <c r="DSA178" s="46"/>
      <c r="DSB178" s="46"/>
      <c r="DSC178" s="46"/>
      <c r="DSD178" s="46"/>
      <c r="DSE178" s="46"/>
      <c r="DSF178" s="46"/>
      <c r="DSG178" s="46"/>
      <c r="DSH178" s="46"/>
      <c r="DSI178" s="46"/>
      <c r="DSJ178" s="46"/>
      <c r="DSK178" s="46"/>
      <c r="DSL178" s="46"/>
      <c r="DSM178" s="46"/>
      <c r="DSN178" s="46"/>
      <c r="DSO178" s="46"/>
      <c r="DSP178" s="46"/>
      <c r="DSQ178" s="46"/>
      <c r="DSR178" s="46"/>
      <c r="DSS178" s="46"/>
      <c r="DST178" s="46"/>
      <c r="DSU178" s="46"/>
      <c r="DSV178" s="46"/>
      <c r="DSW178" s="46"/>
      <c r="DSX178" s="46"/>
      <c r="DSY178" s="46"/>
      <c r="DSZ178" s="46"/>
      <c r="DTA178" s="46"/>
      <c r="DTB178" s="46"/>
      <c r="DTC178" s="46"/>
      <c r="DTD178" s="46"/>
      <c r="DTE178" s="46"/>
      <c r="DTF178" s="46"/>
      <c r="DTG178" s="46"/>
      <c r="DTH178" s="46"/>
      <c r="DTI178" s="46"/>
      <c r="DTJ178" s="46"/>
      <c r="DTK178" s="46"/>
      <c r="DTL178" s="46"/>
      <c r="DTM178" s="46"/>
      <c r="DTN178" s="46"/>
      <c r="DTO178" s="46"/>
      <c r="DTP178" s="46"/>
      <c r="DTQ178" s="46"/>
      <c r="DTR178" s="46"/>
      <c r="DTS178" s="46"/>
      <c r="DTT178" s="46"/>
      <c r="DTU178" s="46"/>
      <c r="DTV178" s="46"/>
      <c r="DTW178" s="46"/>
      <c r="DTX178" s="46"/>
      <c r="DTY178" s="46"/>
      <c r="DTZ178" s="46"/>
      <c r="DUA178" s="46"/>
      <c r="DUB178" s="46"/>
      <c r="DUC178" s="46"/>
      <c r="DUD178" s="46"/>
      <c r="DUE178" s="46"/>
      <c r="DUF178" s="46"/>
      <c r="DUG178" s="46"/>
      <c r="DUH178" s="46"/>
      <c r="DUI178" s="46"/>
      <c r="DUJ178" s="46"/>
      <c r="DUK178" s="46"/>
      <c r="DUL178" s="46"/>
      <c r="DUM178" s="46"/>
      <c r="DUN178" s="46"/>
      <c r="DUO178" s="46"/>
      <c r="DUP178" s="46"/>
      <c r="DUQ178" s="46"/>
      <c r="DUR178" s="46"/>
      <c r="DUS178" s="46"/>
      <c r="DUT178" s="46"/>
      <c r="DUU178" s="46"/>
      <c r="DUV178" s="46"/>
      <c r="DUW178" s="46"/>
      <c r="DUX178" s="46"/>
      <c r="DUY178" s="46"/>
      <c r="DUZ178" s="46"/>
      <c r="DVA178" s="46"/>
      <c r="DVB178" s="46"/>
      <c r="DVC178" s="46"/>
      <c r="DVD178" s="46"/>
      <c r="DVE178" s="46"/>
      <c r="DVF178" s="46"/>
      <c r="DVG178" s="46"/>
      <c r="DVH178" s="46"/>
      <c r="DVI178" s="46"/>
      <c r="DVJ178" s="46"/>
      <c r="DVK178" s="46"/>
      <c r="DVL178" s="46"/>
      <c r="DVM178" s="46"/>
      <c r="DVN178" s="46"/>
      <c r="DVO178" s="46"/>
      <c r="DVP178" s="46"/>
      <c r="DVQ178" s="46"/>
      <c r="DVR178" s="46"/>
      <c r="DVS178" s="46"/>
      <c r="DVT178" s="46"/>
      <c r="DVU178" s="46"/>
      <c r="DVV178" s="46"/>
      <c r="DVW178" s="46"/>
      <c r="DVX178" s="46"/>
      <c r="DVY178" s="46"/>
      <c r="DVZ178" s="46"/>
      <c r="DWA178" s="46"/>
      <c r="DWB178" s="46"/>
      <c r="DWC178" s="46"/>
      <c r="DWD178" s="46"/>
      <c r="DWE178" s="46"/>
      <c r="DWF178" s="46"/>
      <c r="DWG178" s="46"/>
      <c r="DWH178" s="46"/>
      <c r="DWI178" s="46"/>
      <c r="DWJ178" s="46"/>
      <c r="DWK178" s="46"/>
      <c r="DWL178" s="46"/>
      <c r="DWM178" s="46"/>
      <c r="DWN178" s="46"/>
      <c r="DWO178" s="46"/>
      <c r="DWP178" s="46"/>
      <c r="DWQ178" s="46"/>
      <c r="DWR178" s="46"/>
      <c r="DWS178" s="46"/>
      <c r="DWT178" s="46"/>
      <c r="DWU178" s="46"/>
      <c r="DWV178" s="46"/>
      <c r="DWW178" s="46"/>
      <c r="DWX178" s="46"/>
      <c r="DWY178" s="46"/>
      <c r="DWZ178" s="46"/>
      <c r="DXA178" s="46"/>
      <c r="DXB178" s="46"/>
      <c r="DXC178" s="46"/>
      <c r="DXD178" s="46"/>
      <c r="DXE178" s="46"/>
      <c r="DXF178" s="46"/>
      <c r="DXG178" s="46"/>
      <c r="DXH178" s="46"/>
      <c r="DXI178" s="46"/>
      <c r="DXJ178" s="46"/>
      <c r="DXK178" s="46"/>
      <c r="DXL178" s="46"/>
      <c r="DXM178" s="46"/>
      <c r="DXN178" s="46"/>
      <c r="DXO178" s="46"/>
      <c r="DXP178" s="46"/>
      <c r="DXQ178" s="46"/>
      <c r="DXR178" s="46"/>
      <c r="DXS178" s="46"/>
      <c r="DXT178" s="46"/>
      <c r="DXU178" s="46"/>
      <c r="DXV178" s="46"/>
      <c r="DXW178" s="46"/>
      <c r="DXX178" s="46"/>
      <c r="DXY178" s="46"/>
      <c r="DXZ178" s="46"/>
      <c r="DYA178" s="46"/>
      <c r="DYB178" s="46"/>
      <c r="DYC178" s="46"/>
      <c r="DYD178" s="46"/>
      <c r="DYE178" s="46"/>
      <c r="DYF178" s="46"/>
      <c r="DYG178" s="46"/>
      <c r="DYH178" s="46"/>
      <c r="DYI178" s="46"/>
      <c r="DYJ178" s="46"/>
      <c r="DYK178" s="46"/>
      <c r="DYL178" s="46"/>
      <c r="DYM178" s="46"/>
      <c r="DYN178" s="46"/>
      <c r="DYO178" s="46"/>
      <c r="DYP178" s="46"/>
      <c r="DYQ178" s="46"/>
      <c r="DYR178" s="46"/>
      <c r="DYS178" s="46"/>
      <c r="DYT178" s="46"/>
      <c r="DYU178" s="46"/>
      <c r="DYV178" s="46"/>
      <c r="DYW178" s="46"/>
      <c r="DYX178" s="46"/>
      <c r="DYY178" s="46"/>
      <c r="DYZ178" s="46"/>
      <c r="DZA178" s="46"/>
      <c r="DZB178" s="46"/>
      <c r="DZC178" s="46"/>
      <c r="DZD178" s="46"/>
      <c r="DZE178" s="46"/>
      <c r="DZF178" s="46"/>
      <c r="DZG178" s="46"/>
      <c r="DZH178" s="46"/>
      <c r="DZI178" s="46"/>
      <c r="DZJ178" s="46"/>
      <c r="DZK178" s="46"/>
      <c r="DZL178" s="46"/>
      <c r="DZM178" s="46"/>
      <c r="DZN178" s="46"/>
      <c r="DZO178" s="46"/>
      <c r="DZP178" s="46"/>
      <c r="DZQ178" s="46"/>
      <c r="DZR178" s="46"/>
      <c r="DZS178" s="46"/>
      <c r="DZT178" s="46"/>
      <c r="DZU178" s="46"/>
      <c r="DZV178" s="46"/>
      <c r="DZW178" s="46"/>
      <c r="DZX178" s="46"/>
      <c r="DZY178" s="46"/>
      <c r="DZZ178" s="46"/>
      <c r="EAA178" s="46"/>
      <c r="EAB178" s="46"/>
      <c r="EAC178" s="46"/>
      <c r="EAD178" s="46"/>
      <c r="EAE178" s="46"/>
      <c r="EAF178" s="46"/>
      <c r="EAG178" s="46"/>
      <c r="EAH178" s="46"/>
      <c r="EAI178" s="46"/>
      <c r="EAJ178" s="46"/>
      <c r="EAK178" s="46"/>
      <c r="EAL178" s="46"/>
      <c r="EAM178" s="46"/>
      <c r="EAN178" s="46"/>
      <c r="EAO178" s="46"/>
      <c r="EAP178" s="46"/>
      <c r="EAQ178" s="46"/>
      <c r="EAR178" s="46"/>
      <c r="EAS178" s="46"/>
      <c r="EAT178" s="46"/>
      <c r="EAU178" s="46"/>
      <c r="EAV178" s="46"/>
      <c r="EAW178" s="46"/>
      <c r="EAX178" s="46"/>
      <c r="EAY178" s="46"/>
      <c r="EAZ178" s="46"/>
      <c r="EBA178" s="46"/>
      <c r="EBB178" s="46"/>
      <c r="EBC178" s="46"/>
      <c r="EBD178" s="46"/>
      <c r="EBE178" s="46"/>
      <c r="EBF178" s="46"/>
      <c r="EBG178" s="46"/>
      <c r="EBH178" s="46"/>
      <c r="EBI178" s="46"/>
      <c r="EBJ178" s="46"/>
      <c r="EBK178" s="46"/>
      <c r="EBL178" s="46"/>
      <c r="EBM178" s="46"/>
      <c r="EBN178" s="46"/>
      <c r="EBO178" s="46"/>
      <c r="EBP178" s="46"/>
      <c r="EBQ178" s="46"/>
      <c r="EBR178" s="46"/>
      <c r="EBS178" s="46"/>
      <c r="EBT178" s="46"/>
      <c r="EBU178" s="46"/>
      <c r="EBV178" s="46"/>
      <c r="EBW178" s="46"/>
      <c r="EBX178" s="46"/>
      <c r="EBY178" s="46"/>
      <c r="EBZ178" s="46"/>
      <c r="ECA178" s="46"/>
      <c r="ECB178" s="46"/>
      <c r="ECC178" s="46"/>
      <c r="ECD178" s="46"/>
      <c r="ECE178" s="46"/>
      <c r="ECF178" s="46"/>
      <c r="ECG178" s="46"/>
      <c r="ECH178" s="46"/>
      <c r="ECI178" s="46"/>
      <c r="ECJ178" s="46"/>
      <c r="ECK178" s="46"/>
      <c r="ECL178" s="46"/>
      <c r="ECM178" s="46"/>
      <c r="ECN178" s="46"/>
      <c r="ECO178" s="46"/>
      <c r="ECP178" s="46"/>
      <c r="ECQ178" s="46"/>
      <c r="ECR178" s="46"/>
      <c r="ECS178" s="46"/>
      <c r="ECT178" s="46"/>
      <c r="ECU178" s="46"/>
      <c r="ECV178" s="46"/>
      <c r="ECW178" s="46"/>
      <c r="ECX178" s="46"/>
      <c r="ECY178" s="46"/>
      <c r="ECZ178" s="46"/>
      <c r="EDA178" s="46"/>
      <c r="EDB178" s="46"/>
      <c r="EDC178" s="46"/>
      <c r="EDD178" s="46"/>
      <c r="EDE178" s="46"/>
      <c r="EDF178" s="46"/>
      <c r="EDG178" s="46"/>
      <c r="EDH178" s="46"/>
      <c r="EDI178" s="46"/>
      <c r="EDJ178" s="46"/>
      <c r="EDK178" s="46"/>
      <c r="EDL178" s="46"/>
      <c r="EDM178" s="46"/>
      <c r="EDN178" s="46"/>
      <c r="EDO178" s="46"/>
      <c r="EDP178" s="46"/>
      <c r="EDQ178" s="46"/>
      <c r="EDR178" s="46"/>
      <c r="EDS178" s="46"/>
      <c r="EDT178" s="46"/>
      <c r="EDU178" s="46"/>
      <c r="EDV178" s="46"/>
      <c r="EDW178" s="46"/>
      <c r="EDX178" s="46"/>
      <c r="EDY178" s="46"/>
      <c r="EDZ178" s="46"/>
      <c r="EEA178" s="46"/>
      <c r="EEB178" s="46"/>
      <c r="EEC178" s="46"/>
      <c r="EED178" s="46"/>
      <c r="EEE178" s="46"/>
      <c r="EEF178" s="46"/>
      <c r="EEG178" s="46"/>
      <c r="EEH178" s="46"/>
      <c r="EEI178" s="46"/>
      <c r="EEJ178" s="46"/>
      <c r="EEK178" s="46"/>
      <c r="EEL178" s="46"/>
      <c r="EEM178" s="46"/>
      <c r="EEN178" s="46"/>
      <c r="EEO178" s="46"/>
      <c r="EEP178" s="46"/>
      <c r="EEQ178" s="46"/>
      <c r="EER178" s="46"/>
      <c r="EES178" s="46"/>
      <c r="EET178" s="46"/>
      <c r="EEU178" s="46"/>
      <c r="EEV178" s="46"/>
      <c r="EEW178" s="46"/>
      <c r="EEX178" s="46"/>
      <c r="EEY178" s="46"/>
      <c r="EEZ178" s="46"/>
      <c r="EFA178" s="46"/>
      <c r="EFB178" s="46"/>
      <c r="EFC178" s="46"/>
      <c r="EFD178" s="46"/>
      <c r="EFE178" s="46"/>
      <c r="EFF178" s="46"/>
      <c r="EFG178" s="46"/>
      <c r="EFH178" s="46"/>
      <c r="EFI178" s="46"/>
      <c r="EFJ178" s="46"/>
      <c r="EFK178" s="46"/>
      <c r="EFL178" s="46"/>
      <c r="EFM178" s="46"/>
      <c r="EFN178" s="46"/>
      <c r="EFO178" s="46"/>
      <c r="EFP178" s="46"/>
      <c r="EFQ178" s="46"/>
      <c r="EFR178" s="46"/>
      <c r="EFS178" s="46"/>
      <c r="EFT178" s="46"/>
      <c r="EFU178" s="46"/>
      <c r="EFV178" s="46"/>
      <c r="EFW178" s="46"/>
      <c r="EFX178" s="46"/>
      <c r="EFY178" s="46"/>
      <c r="EFZ178" s="46"/>
      <c r="EGA178" s="46"/>
      <c r="EGB178" s="46"/>
      <c r="EGC178" s="46"/>
      <c r="EGD178" s="46"/>
      <c r="EGE178" s="46"/>
      <c r="EGF178" s="46"/>
      <c r="EGG178" s="46"/>
      <c r="EGH178" s="46"/>
      <c r="EGI178" s="46"/>
      <c r="EGJ178" s="46"/>
      <c r="EGK178" s="46"/>
      <c r="EGL178" s="46"/>
      <c r="EGM178" s="46"/>
      <c r="EGN178" s="46"/>
      <c r="EGO178" s="46"/>
      <c r="EGP178" s="46"/>
      <c r="EGQ178" s="46"/>
      <c r="EGR178" s="46"/>
      <c r="EGS178" s="46"/>
      <c r="EGT178" s="46"/>
      <c r="EGU178" s="46"/>
      <c r="EGV178" s="46"/>
      <c r="EGW178" s="46"/>
      <c r="EGX178" s="46"/>
      <c r="EGY178" s="46"/>
      <c r="EGZ178" s="46"/>
      <c r="EHA178" s="46"/>
      <c r="EHB178" s="46"/>
      <c r="EHC178" s="46"/>
      <c r="EHD178" s="46"/>
      <c r="EHE178" s="46"/>
      <c r="EHF178" s="46"/>
      <c r="EHG178" s="46"/>
      <c r="EHH178" s="46"/>
      <c r="EHI178" s="46"/>
      <c r="EHJ178" s="46"/>
      <c r="EHK178" s="46"/>
      <c r="EHL178" s="46"/>
      <c r="EHM178" s="46"/>
      <c r="EHN178" s="46"/>
      <c r="EHO178" s="46"/>
      <c r="EHP178" s="46"/>
      <c r="EHQ178" s="46"/>
      <c r="EHR178" s="46"/>
      <c r="EHS178" s="46"/>
      <c r="EHT178" s="46"/>
      <c r="EHU178" s="46"/>
      <c r="EHV178" s="46"/>
      <c r="EHW178" s="46"/>
      <c r="EHX178" s="46"/>
      <c r="EHY178" s="46"/>
      <c r="EHZ178" s="46"/>
      <c r="EIA178" s="46"/>
      <c r="EIB178" s="46"/>
      <c r="EIC178" s="46"/>
      <c r="EID178" s="46"/>
      <c r="EIE178" s="46"/>
      <c r="EIF178" s="46"/>
      <c r="EIG178" s="46"/>
      <c r="EIH178" s="46"/>
      <c r="EII178" s="46"/>
      <c r="EIJ178" s="46"/>
      <c r="EIK178" s="46"/>
      <c r="EIL178" s="46"/>
      <c r="EIM178" s="46"/>
      <c r="EIN178" s="46"/>
      <c r="EIO178" s="46"/>
      <c r="EIP178" s="46"/>
      <c r="EIQ178" s="46"/>
      <c r="EIR178" s="46"/>
      <c r="EIS178" s="46"/>
      <c r="EIT178" s="46"/>
      <c r="EIU178" s="46"/>
      <c r="EIV178" s="46"/>
      <c r="EIW178" s="46"/>
      <c r="EIX178" s="46"/>
      <c r="EIY178" s="46"/>
      <c r="EIZ178" s="46"/>
      <c r="EJA178" s="46"/>
      <c r="EJB178" s="46"/>
      <c r="EJC178" s="46"/>
      <c r="EJD178" s="46"/>
      <c r="EJE178" s="46"/>
      <c r="EJF178" s="46"/>
      <c r="EJG178" s="46"/>
      <c r="EJH178" s="46"/>
      <c r="EJI178" s="46"/>
      <c r="EJJ178" s="46"/>
      <c r="EJK178" s="46"/>
      <c r="EJL178" s="46"/>
      <c r="EJM178" s="46"/>
      <c r="EJN178" s="46"/>
      <c r="EJO178" s="46"/>
      <c r="EJP178" s="46"/>
      <c r="EJQ178" s="46"/>
      <c r="EJR178" s="46"/>
      <c r="EJS178" s="46"/>
      <c r="EJT178" s="46"/>
      <c r="EJU178" s="46"/>
      <c r="EJV178" s="46"/>
      <c r="EJW178" s="46"/>
      <c r="EJX178" s="46"/>
      <c r="EJY178" s="46"/>
      <c r="EJZ178" s="46"/>
      <c r="EKA178" s="46"/>
      <c r="EKB178" s="46"/>
      <c r="EKC178" s="46"/>
      <c r="EKD178" s="46"/>
      <c r="EKE178" s="46"/>
      <c r="EKF178" s="46"/>
      <c r="EKG178" s="46"/>
      <c r="EKH178" s="46"/>
      <c r="EKI178" s="46"/>
      <c r="EKJ178" s="46"/>
      <c r="EKK178" s="46"/>
      <c r="EKL178" s="46"/>
      <c r="EKM178" s="46"/>
      <c r="EKN178" s="46"/>
      <c r="EKO178" s="46"/>
      <c r="EKP178" s="46"/>
      <c r="EKQ178" s="46"/>
      <c r="EKR178" s="46"/>
      <c r="EKS178" s="46"/>
      <c r="EKT178" s="46"/>
      <c r="EKU178" s="46"/>
      <c r="EKV178" s="46"/>
      <c r="EKW178" s="46"/>
      <c r="EKX178" s="46"/>
      <c r="EKY178" s="46"/>
      <c r="EKZ178" s="46"/>
      <c r="ELA178" s="46"/>
      <c r="ELB178" s="46"/>
      <c r="ELC178" s="46"/>
      <c r="ELD178" s="46"/>
      <c r="ELE178" s="46"/>
      <c r="ELF178" s="46"/>
      <c r="ELG178" s="46"/>
      <c r="ELH178" s="46"/>
      <c r="ELI178" s="46"/>
      <c r="ELJ178" s="46"/>
      <c r="ELK178" s="46"/>
      <c r="ELL178" s="46"/>
      <c r="ELM178" s="46"/>
      <c r="ELN178" s="46"/>
      <c r="ELO178" s="46"/>
      <c r="ELP178" s="46"/>
      <c r="ELQ178" s="46"/>
      <c r="ELR178" s="46"/>
      <c r="ELS178" s="46"/>
      <c r="ELT178" s="46"/>
      <c r="ELU178" s="46"/>
      <c r="ELV178" s="46"/>
      <c r="ELW178" s="46"/>
      <c r="ELX178" s="46"/>
      <c r="ELY178" s="46"/>
      <c r="ELZ178" s="46"/>
      <c r="EMA178" s="46"/>
      <c r="EMB178" s="46"/>
      <c r="EMC178" s="46"/>
      <c r="EMD178" s="46"/>
      <c r="EME178" s="46"/>
      <c r="EMF178" s="46"/>
      <c r="EMG178" s="46"/>
      <c r="EMH178" s="46"/>
      <c r="EMI178" s="46"/>
      <c r="EMJ178" s="46"/>
      <c r="EMK178" s="46"/>
      <c r="EML178" s="46"/>
      <c r="EMM178" s="46"/>
      <c r="EMN178" s="46"/>
      <c r="EMO178" s="46"/>
      <c r="EMP178" s="46"/>
      <c r="EMQ178" s="46"/>
      <c r="EMR178" s="46"/>
      <c r="EMS178" s="46"/>
      <c r="EMT178" s="46"/>
      <c r="EMU178" s="46"/>
      <c r="EMV178" s="46"/>
      <c r="EMW178" s="46"/>
      <c r="EMX178" s="46"/>
      <c r="EMY178" s="46"/>
      <c r="EMZ178" s="46"/>
      <c r="ENA178" s="46"/>
      <c r="ENB178" s="46"/>
      <c r="ENC178" s="46"/>
      <c r="END178" s="46"/>
      <c r="ENE178" s="46"/>
      <c r="ENF178" s="46"/>
      <c r="ENG178" s="46"/>
      <c r="ENH178" s="46"/>
      <c r="ENI178" s="46"/>
      <c r="ENJ178" s="46"/>
      <c r="ENK178" s="46"/>
      <c r="ENL178" s="46"/>
      <c r="ENM178" s="46"/>
      <c r="ENN178" s="46"/>
      <c r="ENO178" s="46"/>
      <c r="ENP178" s="46"/>
      <c r="ENQ178" s="46"/>
      <c r="ENR178" s="46"/>
      <c r="ENS178" s="46"/>
      <c r="ENT178" s="46"/>
      <c r="ENU178" s="46"/>
      <c r="ENV178" s="46"/>
      <c r="ENW178" s="46"/>
      <c r="ENX178" s="46"/>
      <c r="ENY178" s="46"/>
      <c r="ENZ178" s="46"/>
      <c r="EOA178" s="46"/>
      <c r="EOB178" s="46"/>
      <c r="EOC178" s="46"/>
      <c r="EOD178" s="46"/>
      <c r="EOE178" s="46"/>
      <c r="EOF178" s="46"/>
      <c r="EOG178" s="46"/>
      <c r="EOH178" s="46"/>
      <c r="EOI178" s="46"/>
      <c r="EOJ178" s="46"/>
      <c r="EOK178" s="46"/>
      <c r="EOL178" s="46"/>
      <c r="EOM178" s="46"/>
      <c r="EON178" s="46"/>
      <c r="EOO178" s="46"/>
      <c r="EOP178" s="46"/>
      <c r="EOQ178" s="46"/>
      <c r="EOR178" s="46"/>
      <c r="EOS178" s="46"/>
      <c r="EOT178" s="46"/>
      <c r="EOU178" s="46"/>
      <c r="EOV178" s="46"/>
      <c r="EOW178" s="46"/>
      <c r="EOX178" s="46"/>
      <c r="EOY178" s="46"/>
      <c r="EOZ178" s="46"/>
      <c r="EPA178" s="46"/>
      <c r="EPB178" s="46"/>
      <c r="EPC178" s="46"/>
      <c r="EPD178" s="46"/>
      <c r="EPE178" s="46"/>
      <c r="EPF178" s="46"/>
      <c r="EPG178" s="46"/>
      <c r="EPH178" s="46"/>
      <c r="EPI178" s="46"/>
      <c r="EPJ178" s="46"/>
      <c r="EPK178" s="46"/>
      <c r="EPL178" s="46"/>
      <c r="EPM178" s="46"/>
      <c r="EPN178" s="46"/>
      <c r="EPO178" s="46"/>
      <c r="EPP178" s="46"/>
      <c r="EPQ178" s="46"/>
      <c r="EPR178" s="46"/>
      <c r="EPS178" s="46"/>
      <c r="EPT178" s="46"/>
      <c r="EPU178" s="46"/>
      <c r="EPV178" s="46"/>
      <c r="EPW178" s="46"/>
      <c r="EPX178" s="46"/>
      <c r="EPY178" s="46"/>
      <c r="EPZ178" s="46"/>
      <c r="EQA178" s="46"/>
      <c r="EQB178" s="46"/>
      <c r="EQC178" s="46"/>
      <c r="EQD178" s="46"/>
      <c r="EQE178" s="46"/>
      <c r="EQF178" s="46"/>
      <c r="EQG178" s="46"/>
      <c r="EQH178" s="46"/>
      <c r="EQI178" s="46"/>
      <c r="EQJ178" s="46"/>
      <c r="EQK178" s="46"/>
      <c r="EQL178" s="46"/>
      <c r="EQM178" s="46"/>
      <c r="EQN178" s="46"/>
      <c r="EQO178" s="46"/>
      <c r="EQP178" s="46"/>
      <c r="EQQ178" s="46"/>
      <c r="EQR178" s="46"/>
      <c r="EQS178" s="46"/>
      <c r="EQT178" s="46"/>
      <c r="EQU178" s="46"/>
      <c r="EQV178" s="46"/>
      <c r="EQW178" s="46"/>
      <c r="EQX178" s="46"/>
      <c r="EQY178" s="46"/>
      <c r="EQZ178" s="46"/>
      <c r="ERA178" s="46"/>
      <c r="ERB178" s="46"/>
      <c r="ERC178" s="46"/>
      <c r="ERD178" s="46"/>
      <c r="ERE178" s="46"/>
      <c r="ERF178" s="46"/>
      <c r="ERG178" s="46"/>
      <c r="ERH178" s="46"/>
      <c r="ERI178" s="46"/>
      <c r="ERJ178" s="46"/>
      <c r="ERK178" s="46"/>
      <c r="ERL178" s="46"/>
      <c r="ERM178" s="46"/>
      <c r="ERN178" s="46"/>
      <c r="ERO178" s="46"/>
      <c r="ERP178" s="46"/>
      <c r="ERQ178" s="46"/>
      <c r="ERR178" s="46"/>
      <c r="ERS178" s="46"/>
      <c r="ERT178" s="46"/>
      <c r="ERU178" s="46"/>
      <c r="ERV178" s="46"/>
      <c r="ERW178" s="46"/>
      <c r="ERX178" s="46"/>
      <c r="ERY178" s="46"/>
      <c r="ERZ178" s="46"/>
      <c r="ESA178" s="46"/>
      <c r="ESB178" s="46"/>
      <c r="ESC178" s="46"/>
      <c r="ESD178" s="46"/>
      <c r="ESE178" s="46"/>
      <c r="ESF178" s="46"/>
      <c r="ESG178" s="46"/>
      <c r="ESH178" s="46"/>
      <c r="ESI178" s="46"/>
      <c r="ESJ178" s="46"/>
      <c r="ESK178" s="46"/>
      <c r="ESL178" s="46"/>
      <c r="ESM178" s="46"/>
      <c r="ESN178" s="46"/>
      <c r="ESO178" s="46"/>
      <c r="ESP178" s="46"/>
      <c r="ESQ178" s="46"/>
      <c r="ESR178" s="46"/>
      <c r="ESS178" s="46"/>
      <c r="EST178" s="46"/>
      <c r="ESU178" s="46"/>
      <c r="ESV178" s="46"/>
      <c r="ESW178" s="46"/>
      <c r="ESX178" s="46"/>
      <c r="ESY178" s="46"/>
      <c r="ESZ178" s="46"/>
      <c r="ETA178" s="46"/>
      <c r="ETB178" s="46"/>
      <c r="ETC178" s="46"/>
      <c r="ETD178" s="46"/>
      <c r="ETE178" s="46"/>
      <c r="ETF178" s="46"/>
      <c r="ETG178" s="46"/>
      <c r="ETH178" s="46"/>
      <c r="ETI178" s="46"/>
      <c r="ETJ178" s="46"/>
      <c r="ETK178" s="46"/>
      <c r="ETL178" s="46"/>
      <c r="ETM178" s="46"/>
      <c r="ETN178" s="46"/>
      <c r="ETO178" s="46"/>
      <c r="ETP178" s="46"/>
      <c r="ETQ178" s="46"/>
      <c r="ETR178" s="46"/>
      <c r="ETS178" s="46"/>
      <c r="ETT178" s="46"/>
      <c r="ETU178" s="46"/>
      <c r="ETV178" s="46"/>
      <c r="ETW178" s="46"/>
      <c r="ETX178" s="46"/>
      <c r="ETY178" s="46"/>
      <c r="ETZ178" s="46"/>
      <c r="EUA178" s="46"/>
      <c r="EUB178" s="46"/>
      <c r="EUC178" s="46"/>
      <c r="EUD178" s="46"/>
      <c r="EUE178" s="46"/>
      <c r="EUF178" s="46"/>
      <c r="EUG178" s="46"/>
      <c r="EUH178" s="46"/>
      <c r="EUI178" s="46"/>
      <c r="EUJ178" s="46"/>
      <c r="EUK178" s="46"/>
      <c r="EUL178" s="46"/>
      <c r="EUM178" s="46"/>
      <c r="EUN178" s="46"/>
      <c r="EUO178" s="46"/>
      <c r="EUP178" s="46"/>
      <c r="EUQ178" s="46"/>
      <c r="EUR178" s="46"/>
      <c r="EUS178" s="46"/>
      <c r="EUT178" s="46"/>
      <c r="EUU178" s="46"/>
      <c r="EUV178" s="46"/>
      <c r="EUW178" s="46"/>
      <c r="EUX178" s="46"/>
      <c r="EUY178" s="46"/>
      <c r="EUZ178" s="46"/>
      <c r="EVA178" s="46"/>
      <c r="EVB178" s="46"/>
      <c r="EVC178" s="46"/>
      <c r="EVD178" s="46"/>
      <c r="EVE178" s="46"/>
      <c r="EVF178" s="46"/>
      <c r="EVG178" s="46"/>
      <c r="EVH178" s="46"/>
      <c r="EVI178" s="46"/>
      <c r="EVJ178" s="46"/>
      <c r="EVK178" s="46"/>
      <c r="EVL178" s="46"/>
      <c r="EVM178" s="46"/>
      <c r="EVN178" s="46"/>
      <c r="EVO178" s="46"/>
      <c r="EVP178" s="46"/>
      <c r="EVQ178" s="46"/>
      <c r="EVR178" s="46"/>
      <c r="EVS178" s="46"/>
      <c r="EVT178" s="46"/>
      <c r="EVU178" s="46"/>
      <c r="EVV178" s="46"/>
      <c r="EVW178" s="46"/>
      <c r="EVX178" s="46"/>
      <c r="EVY178" s="46"/>
      <c r="EVZ178" s="46"/>
      <c r="EWA178" s="46"/>
      <c r="EWB178" s="46"/>
      <c r="EWC178" s="46"/>
      <c r="EWD178" s="46"/>
      <c r="EWE178" s="46"/>
      <c r="EWF178" s="46"/>
      <c r="EWG178" s="46"/>
      <c r="EWH178" s="46"/>
      <c r="EWI178" s="46"/>
      <c r="EWJ178" s="46"/>
      <c r="EWK178" s="46"/>
      <c r="EWL178" s="46"/>
      <c r="EWM178" s="46"/>
      <c r="EWN178" s="46"/>
      <c r="EWO178" s="46"/>
      <c r="EWP178" s="46"/>
      <c r="EWQ178" s="46"/>
      <c r="EWR178" s="46"/>
      <c r="EWS178" s="46"/>
      <c r="EWT178" s="46"/>
      <c r="EWU178" s="46"/>
      <c r="EWV178" s="46"/>
      <c r="EWW178" s="46"/>
      <c r="EWX178" s="46"/>
      <c r="EWY178" s="46"/>
      <c r="EWZ178" s="46"/>
      <c r="EXA178" s="46"/>
      <c r="EXB178" s="46"/>
      <c r="EXC178" s="46"/>
      <c r="EXD178" s="46"/>
      <c r="EXE178" s="46"/>
      <c r="EXF178" s="46"/>
      <c r="EXG178" s="46"/>
      <c r="EXH178" s="46"/>
      <c r="EXI178" s="46"/>
      <c r="EXJ178" s="46"/>
      <c r="EXK178" s="46"/>
      <c r="EXL178" s="46"/>
      <c r="EXM178" s="46"/>
      <c r="EXN178" s="46"/>
      <c r="EXO178" s="46"/>
      <c r="EXP178" s="46"/>
      <c r="EXQ178" s="46"/>
      <c r="EXR178" s="46"/>
      <c r="EXS178" s="46"/>
      <c r="EXT178" s="46"/>
      <c r="EXU178" s="46"/>
      <c r="EXV178" s="46"/>
      <c r="EXW178" s="46"/>
      <c r="EXX178" s="46"/>
      <c r="EXY178" s="46"/>
      <c r="EXZ178" s="46"/>
      <c r="EYA178" s="46"/>
      <c r="EYB178" s="46"/>
      <c r="EYC178" s="46"/>
      <c r="EYD178" s="46"/>
      <c r="EYE178" s="46"/>
      <c r="EYF178" s="46"/>
      <c r="EYG178" s="46"/>
      <c r="EYH178" s="46"/>
      <c r="EYI178" s="46"/>
      <c r="EYJ178" s="46"/>
      <c r="EYK178" s="46"/>
      <c r="EYL178" s="46"/>
      <c r="EYM178" s="46"/>
      <c r="EYN178" s="46"/>
      <c r="EYO178" s="46"/>
      <c r="EYP178" s="46"/>
      <c r="EYQ178" s="46"/>
      <c r="EYR178" s="46"/>
      <c r="EYS178" s="46"/>
      <c r="EYT178" s="46"/>
      <c r="EYU178" s="46"/>
      <c r="EYV178" s="46"/>
      <c r="EYW178" s="46"/>
      <c r="EYX178" s="46"/>
      <c r="EYY178" s="46"/>
      <c r="EYZ178" s="46"/>
      <c r="EZA178" s="46"/>
      <c r="EZB178" s="46"/>
      <c r="EZC178" s="46"/>
      <c r="EZD178" s="46"/>
      <c r="EZE178" s="46"/>
      <c r="EZF178" s="46"/>
      <c r="EZG178" s="46"/>
      <c r="EZH178" s="46"/>
      <c r="EZI178" s="46"/>
      <c r="EZJ178" s="46"/>
      <c r="EZK178" s="46"/>
      <c r="EZL178" s="46"/>
      <c r="EZM178" s="46"/>
      <c r="EZN178" s="46"/>
      <c r="EZO178" s="46"/>
      <c r="EZP178" s="46"/>
      <c r="EZQ178" s="46"/>
      <c r="EZR178" s="46"/>
      <c r="EZS178" s="46"/>
      <c r="EZT178" s="46"/>
      <c r="EZU178" s="46"/>
      <c r="EZV178" s="46"/>
      <c r="EZW178" s="46"/>
      <c r="EZX178" s="46"/>
      <c r="EZY178" s="46"/>
      <c r="EZZ178" s="46"/>
      <c r="FAA178" s="46"/>
      <c r="FAB178" s="46"/>
      <c r="FAC178" s="46"/>
      <c r="FAD178" s="46"/>
      <c r="FAE178" s="46"/>
      <c r="FAF178" s="46"/>
      <c r="FAG178" s="46"/>
      <c r="FAH178" s="46"/>
      <c r="FAI178" s="46"/>
      <c r="FAJ178" s="46"/>
      <c r="FAK178" s="46"/>
      <c r="FAL178" s="46"/>
      <c r="FAM178" s="46"/>
      <c r="FAN178" s="46"/>
      <c r="FAO178" s="46"/>
      <c r="FAP178" s="46"/>
      <c r="FAQ178" s="46"/>
      <c r="FAR178" s="46"/>
      <c r="FAS178" s="46"/>
      <c r="FAT178" s="46"/>
      <c r="FAU178" s="46"/>
      <c r="FAV178" s="46"/>
      <c r="FAW178" s="46"/>
      <c r="FAX178" s="46"/>
      <c r="FAY178" s="46"/>
      <c r="FAZ178" s="46"/>
      <c r="FBA178" s="46"/>
      <c r="FBB178" s="46"/>
      <c r="FBC178" s="46"/>
      <c r="FBD178" s="46"/>
      <c r="FBE178" s="46"/>
      <c r="FBF178" s="46"/>
      <c r="FBG178" s="46"/>
      <c r="FBH178" s="46"/>
      <c r="FBI178" s="46"/>
      <c r="FBJ178" s="46"/>
      <c r="FBK178" s="46"/>
      <c r="FBL178" s="46"/>
      <c r="FBM178" s="46"/>
      <c r="FBN178" s="46"/>
      <c r="FBO178" s="46"/>
      <c r="FBP178" s="46"/>
      <c r="FBQ178" s="46"/>
      <c r="FBR178" s="46"/>
      <c r="FBS178" s="46"/>
      <c r="FBT178" s="46"/>
      <c r="FBU178" s="46"/>
      <c r="FBV178" s="46"/>
      <c r="FBW178" s="46"/>
      <c r="FBX178" s="46"/>
      <c r="FBY178" s="46"/>
      <c r="FBZ178" s="46"/>
      <c r="FCA178" s="46"/>
      <c r="FCB178" s="46"/>
      <c r="FCC178" s="46"/>
      <c r="FCD178" s="46"/>
      <c r="FCE178" s="46"/>
      <c r="FCF178" s="46"/>
      <c r="FCG178" s="46"/>
      <c r="FCH178" s="46"/>
      <c r="FCI178" s="46"/>
      <c r="FCJ178" s="46"/>
      <c r="FCK178" s="46"/>
      <c r="FCL178" s="46"/>
      <c r="FCM178" s="46"/>
      <c r="FCN178" s="46"/>
      <c r="FCO178" s="46"/>
      <c r="FCP178" s="46"/>
      <c r="FCQ178" s="46"/>
      <c r="FCR178" s="46"/>
      <c r="FCS178" s="46"/>
      <c r="FCT178" s="46"/>
      <c r="FCU178" s="46"/>
      <c r="FCV178" s="46"/>
      <c r="FCW178" s="46"/>
      <c r="FCX178" s="46"/>
      <c r="FCY178" s="46"/>
      <c r="FCZ178" s="46"/>
      <c r="FDA178" s="46"/>
      <c r="FDB178" s="46"/>
      <c r="FDC178" s="46"/>
      <c r="FDD178" s="46"/>
      <c r="FDE178" s="46"/>
      <c r="FDF178" s="46"/>
      <c r="FDG178" s="46"/>
      <c r="FDH178" s="46"/>
      <c r="FDI178" s="46"/>
      <c r="FDJ178" s="46"/>
      <c r="FDK178" s="46"/>
      <c r="FDL178" s="46"/>
      <c r="FDM178" s="46"/>
      <c r="FDN178" s="46"/>
      <c r="FDO178" s="46"/>
      <c r="FDP178" s="46"/>
      <c r="FDQ178" s="46"/>
      <c r="FDR178" s="46"/>
      <c r="FDS178" s="46"/>
      <c r="FDT178" s="46"/>
      <c r="FDU178" s="46"/>
      <c r="FDV178" s="46"/>
      <c r="FDW178" s="46"/>
      <c r="FDX178" s="46"/>
      <c r="FDY178" s="46"/>
      <c r="FDZ178" s="46"/>
      <c r="FEA178" s="46"/>
      <c r="FEB178" s="46"/>
      <c r="FEC178" s="46"/>
      <c r="FED178" s="46"/>
      <c r="FEE178" s="46"/>
      <c r="FEF178" s="46"/>
      <c r="FEG178" s="46"/>
      <c r="FEH178" s="46"/>
      <c r="FEI178" s="46"/>
      <c r="FEJ178" s="46"/>
      <c r="FEK178" s="46"/>
      <c r="FEL178" s="46"/>
      <c r="FEM178" s="46"/>
      <c r="FEN178" s="46"/>
      <c r="FEO178" s="46"/>
      <c r="FEP178" s="46"/>
      <c r="FEQ178" s="46"/>
      <c r="FER178" s="46"/>
      <c r="FES178" s="46"/>
      <c r="FET178" s="46"/>
      <c r="FEU178" s="46"/>
      <c r="FEV178" s="46"/>
      <c r="FEW178" s="46"/>
      <c r="FEX178" s="46"/>
      <c r="FEY178" s="46"/>
      <c r="FEZ178" s="46"/>
      <c r="FFA178" s="46"/>
      <c r="FFB178" s="46"/>
      <c r="FFC178" s="46"/>
      <c r="FFD178" s="46"/>
      <c r="FFE178" s="46"/>
      <c r="FFF178" s="46"/>
      <c r="FFG178" s="46"/>
      <c r="FFH178" s="46"/>
      <c r="FFI178" s="46"/>
      <c r="FFJ178" s="46"/>
      <c r="FFK178" s="46"/>
      <c r="FFL178" s="46"/>
      <c r="FFM178" s="46"/>
      <c r="FFN178" s="46"/>
      <c r="FFO178" s="46"/>
      <c r="FFP178" s="46"/>
      <c r="FFQ178" s="46"/>
      <c r="FFR178" s="46"/>
      <c r="FFS178" s="46"/>
      <c r="FFT178" s="46"/>
      <c r="FFU178" s="46"/>
      <c r="FFV178" s="46"/>
      <c r="FFW178" s="46"/>
      <c r="FFX178" s="46"/>
      <c r="FFY178" s="46"/>
      <c r="FFZ178" s="46"/>
      <c r="FGA178" s="46"/>
      <c r="FGB178" s="46"/>
      <c r="FGC178" s="46"/>
      <c r="FGD178" s="46"/>
      <c r="FGE178" s="46"/>
      <c r="FGF178" s="46"/>
      <c r="FGG178" s="46"/>
      <c r="FGH178" s="46"/>
      <c r="FGI178" s="46"/>
      <c r="FGJ178" s="46"/>
      <c r="FGK178" s="46"/>
      <c r="FGL178" s="46"/>
      <c r="FGM178" s="46"/>
      <c r="FGN178" s="46"/>
      <c r="FGO178" s="46"/>
      <c r="FGP178" s="46"/>
      <c r="FGQ178" s="46"/>
      <c r="FGR178" s="46"/>
      <c r="FGS178" s="46"/>
      <c r="FGT178" s="46"/>
      <c r="FGU178" s="46"/>
      <c r="FGV178" s="46"/>
      <c r="FGW178" s="46"/>
      <c r="FGX178" s="46"/>
      <c r="FGY178" s="46"/>
      <c r="FGZ178" s="46"/>
      <c r="FHA178" s="46"/>
      <c r="FHB178" s="46"/>
      <c r="FHC178" s="46"/>
      <c r="FHD178" s="46"/>
      <c r="FHE178" s="46"/>
      <c r="FHF178" s="46"/>
      <c r="FHG178" s="46"/>
      <c r="FHH178" s="46"/>
      <c r="FHI178" s="46"/>
      <c r="FHJ178" s="46"/>
      <c r="FHK178" s="46"/>
      <c r="FHL178" s="46"/>
      <c r="FHM178" s="46"/>
      <c r="FHN178" s="46"/>
      <c r="FHO178" s="46"/>
      <c r="FHP178" s="46"/>
      <c r="FHQ178" s="46"/>
      <c r="FHR178" s="46"/>
      <c r="FHS178" s="46"/>
      <c r="FHT178" s="46"/>
      <c r="FHU178" s="46"/>
      <c r="FHV178" s="46"/>
      <c r="FHW178" s="46"/>
      <c r="FHX178" s="46"/>
      <c r="FHY178" s="46"/>
      <c r="FHZ178" s="46"/>
      <c r="FIA178" s="46"/>
      <c r="FIB178" s="46"/>
      <c r="FIC178" s="46"/>
      <c r="FID178" s="46"/>
      <c r="FIE178" s="46"/>
      <c r="FIF178" s="46"/>
      <c r="FIG178" s="46"/>
      <c r="FIH178" s="46"/>
      <c r="FII178" s="46"/>
      <c r="FIJ178" s="46"/>
      <c r="FIK178" s="46"/>
      <c r="FIL178" s="46"/>
      <c r="FIM178" s="46"/>
      <c r="FIN178" s="46"/>
      <c r="FIO178" s="46"/>
      <c r="FIP178" s="46"/>
      <c r="FIQ178" s="46"/>
      <c r="FIR178" s="46"/>
      <c r="FIS178" s="46"/>
      <c r="FIT178" s="46"/>
      <c r="FIU178" s="46"/>
      <c r="FIV178" s="46"/>
      <c r="FIW178" s="46"/>
      <c r="FIX178" s="46"/>
      <c r="FIY178" s="46"/>
      <c r="FIZ178" s="46"/>
      <c r="FJA178" s="46"/>
      <c r="FJB178" s="46"/>
      <c r="FJC178" s="46"/>
      <c r="FJD178" s="46"/>
      <c r="FJE178" s="46"/>
      <c r="FJF178" s="46"/>
      <c r="FJG178" s="46"/>
      <c r="FJH178" s="46"/>
      <c r="FJI178" s="46"/>
      <c r="FJJ178" s="46"/>
      <c r="FJK178" s="46"/>
      <c r="FJL178" s="46"/>
      <c r="FJM178" s="46"/>
      <c r="FJN178" s="46"/>
      <c r="FJO178" s="46"/>
      <c r="FJP178" s="46"/>
      <c r="FJQ178" s="46"/>
      <c r="FJR178" s="46"/>
      <c r="FJS178" s="46"/>
      <c r="FJT178" s="46"/>
      <c r="FJU178" s="46"/>
      <c r="FJV178" s="46"/>
      <c r="FJW178" s="46"/>
      <c r="FJX178" s="46"/>
      <c r="FJY178" s="46"/>
      <c r="FJZ178" s="46"/>
      <c r="FKA178" s="46"/>
      <c r="FKB178" s="46"/>
      <c r="FKC178" s="46"/>
      <c r="FKD178" s="46"/>
      <c r="FKE178" s="46"/>
      <c r="FKF178" s="46"/>
      <c r="FKG178" s="46"/>
      <c r="FKH178" s="46"/>
      <c r="FKI178" s="46"/>
      <c r="FKJ178" s="46"/>
      <c r="FKK178" s="46"/>
      <c r="FKL178" s="46"/>
      <c r="FKM178" s="46"/>
      <c r="FKN178" s="46"/>
      <c r="FKO178" s="46"/>
      <c r="FKP178" s="46"/>
      <c r="FKQ178" s="46"/>
      <c r="FKR178" s="46"/>
      <c r="FKS178" s="46"/>
      <c r="FKT178" s="46"/>
      <c r="FKU178" s="46"/>
      <c r="FKV178" s="46"/>
      <c r="FKW178" s="46"/>
      <c r="FKX178" s="46"/>
      <c r="FKY178" s="46"/>
      <c r="FKZ178" s="46"/>
      <c r="FLA178" s="46"/>
      <c r="FLB178" s="46"/>
      <c r="FLC178" s="46"/>
      <c r="FLD178" s="46"/>
      <c r="FLE178" s="46"/>
      <c r="FLF178" s="46"/>
      <c r="FLG178" s="46"/>
      <c r="FLH178" s="46"/>
      <c r="FLI178" s="46"/>
      <c r="FLJ178" s="46"/>
      <c r="FLK178" s="46"/>
      <c r="FLL178" s="46"/>
      <c r="FLM178" s="46"/>
      <c r="FLN178" s="46"/>
      <c r="FLO178" s="46"/>
      <c r="FLP178" s="46"/>
      <c r="FLQ178" s="46"/>
      <c r="FLR178" s="46"/>
      <c r="FLS178" s="46"/>
      <c r="FLT178" s="46"/>
      <c r="FLU178" s="46"/>
      <c r="FLV178" s="46"/>
      <c r="FLW178" s="46"/>
      <c r="FLX178" s="46"/>
      <c r="FLY178" s="46"/>
      <c r="FLZ178" s="46"/>
      <c r="FMA178" s="46"/>
      <c r="FMB178" s="46"/>
      <c r="FMC178" s="46"/>
      <c r="FMD178" s="46"/>
      <c r="FME178" s="46"/>
      <c r="FMF178" s="46"/>
      <c r="FMG178" s="46"/>
      <c r="FMH178" s="46"/>
      <c r="FMI178" s="46"/>
      <c r="FMJ178" s="46"/>
      <c r="FMK178" s="46"/>
      <c r="FML178" s="46"/>
      <c r="FMM178" s="46"/>
      <c r="FMN178" s="46"/>
      <c r="FMO178" s="46"/>
      <c r="FMP178" s="46"/>
      <c r="FMQ178" s="46"/>
      <c r="FMR178" s="46"/>
      <c r="FMS178" s="46"/>
      <c r="FMT178" s="46"/>
      <c r="FMU178" s="46"/>
      <c r="FMV178" s="46"/>
      <c r="FMW178" s="46"/>
      <c r="FMX178" s="46"/>
      <c r="FMY178" s="46"/>
      <c r="FMZ178" s="46"/>
      <c r="FNA178" s="46"/>
      <c r="FNB178" s="46"/>
      <c r="FNC178" s="46"/>
      <c r="FND178" s="46"/>
      <c r="FNE178" s="46"/>
      <c r="FNF178" s="46"/>
      <c r="FNG178" s="46"/>
      <c r="FNH178" s="46"/>
      <c r="FNI178" s="46"/>
      <c r="FNJ178" s="46"/>
      <c r="FNK178" s="46"/>
      <c r="FNL178" s="46"/>
      <c r="FNM178" s="46"/>
      <c r="FNN178" s="46"/>
      <c r="FNO178" s="46"/>
      <c r="FNP178" s="46"/>
      <c r="FNQ178" s="46"/>
      <c r="FNR178" s="46"/>
      <c r="FNS178" s="46"/>
      <c r="FNT178" s="46"/>
      <c r="FNU178" s="46"/>
      <c r="FNV178" s="46"/>
      <c r="FNW178" s="46"/>
      <c r="FNX178" s="46"/>
      <c r="FNY178" s="46"/>
      <c r="FNZ178" s="46"/>
      <c r="FOA178" s="46"/>
      <c r="FOB178" s="46"/>
      <c r="FOC178" s="46"/>
      <c r="FOD178" s="46"/>
      <c r="FOE178" s="46"/>
      <c r="FOF178" s="46"/>
      <c r="FOG178" s="46"/>
      <c r="FOH178" s="46"/>
      <c r="FOI178" s="46"/>
      <c r="FOJ178" s="46"/>
      <c r="FOK178" s="46"/>
      <c r="FOL178" s="46"/>
      <c r="FOM178" s="46"/>
      <c r="FON178" s="46"/>
      <c r="FOO178" s="46"/>
      <c r="FOP178" s="46"/>
      <c r="FOQ178" s="46"/>
      <c r="FOR178" s="46"/>
      <c r="FOS178" s="46"/>
      <c r="FOT178" s="46"/>
      <c r="FOU178" s="46"/>
      <c r="FOV178" s="46"/>
      <c r="FOW178" s="46"/>
      <c r="FOX178" s="46"/>
      <c r="FOY178" s="46"/>
      <c r="FOZ178" s="46"/>
      <c r="FPA178" s="46"/>
      <c r="FPB178" s="46"/>
      <c r="FPC178" s="46"/>
      <c r="FPD178" s="46"/>
      <c r="FPE178" s="46"/>
      <c r="FPF178" s="46"/>
      <c r="FPG178" s="46"/>
      <c r="FPH178" s="46"/>
      <c r="FPI178" s="46"/>
      <c r="FPJ178" s="46"/>
      <c r="FPK178" s="46"/>
      <c r="FPL178" s="46"/>
      <c r="FPM178" s="46"/>
      <c r="FPN178" s="46"/>
      <c r="FPO178" s="46"/>
      <c r="FPP178" s="46"/>
      <c r="FPQ178" s="46"/>
      <c r="FPR178" s="46"/>
      <c r="FPS178" s="46"/>
      <c r="FPT178" s="46"/>
      <c r="FPU178" s="46"/>
      <c r="FPV178" s="46"/>
      <c r="FPW178" s="46"/>
      <c r="FPX178" s="46"/>
      <c r="FPY178" s="46"/>
      <c r="FPZ178" s="46"/>
      <c r="FQA178" s="46"/>
      <c r="FQB178" s="46"/>
      <c r="FQC178" s="46"/>
      <c r="FQD178" s="46"/>
      <c r="FQE178" s="46"/>
      <c r="FQF178" s="46"/>
      <c r="FQG178" s="46"/>
      <c r="FQH178" s="46"/>
      <c r="FQI178" s="46"/>
      <c r="FQJ178" s="46"/>
      <c r="FQK178" s="46"/>
      <c r="FQL178" s="46"/>
      <c r="FQM178" s="46"/>
      <c r="FQN178" s="46"/>
      <c r="FQO178" s="46"/>
      <c r="FQP178" s="46"/>
      <c r="FQQ178" s="46"/>
      <c r="FQR178" s="46"/>
      <c r="FQS178" s="46"/>
      <c r="FQT178" s="46"/>
      <c r="FQU178" s="46"/>
      <c r="FQV178" s="46"/>
      <c r="FQW178" s="46"/>
      <c r="FQX178" s="46"/>
      <c r="FQY178" s="46"/>
      <c r="FQZ178" s="46"/>
      <c r="FRA178" s="46"/>
      <c r="FRB178" s="46"/>
      <c r="FRC178" s="46"/>
      <c r="FRD178" s="46"/>
      <c r="FRE178" s="46"/>
      <c r="FRF178" s="46"/>
      <c r="FRG178" s="46"/>
      <c r="FRH178" s="46"/>
      <c r="FRI178" s="46"/>
      <c r="FRJ178" s="46"/>
      <c r="FRK178" s="46"/>
      <c r="FRL178" s="46"/>
      <c r="FRM178" s="46"/>
      <c r="FRN178" s="46"/>
      <c r="FRO178" s="46"/>
      <c r="FRP178" s="46"/>
      <c r="FRQ178" s="46"/>
      <c r="FRR178" s="46"/>
      <c r="FRS178" s="46"/>
      <c r="FRT178" s="46"/>
      <c r="FRU178" s="46"/>
      <c r="FRV178" s="46"/>
      <c r="FRW178" s="46"/>
      <c r="FRX178" s="46"/>
      <c r="FRY178" s="46"/>
      <c r="FRZ178" s="46"/>
      <c r="FSA178" s="46"/>
      <c r="FSB178" s="46"/>
      <c r="FSC178" s="46"/>
      <c r="FSD178" s="46"/>
      <c r="FSE178" s="46"/>
      <c r="FSF178" s="46"/>
      <c r="FSG178" s="46"/>
      <c r="FSH178" s="46"/>
      <c r="FSI178" s="46"/>
      <c r="FSJ178" s="46"/>
      <c r="FSK178" s="46"/>
      <c r="FSL178" s="46"/>
      <c r="FSM178" s="46"/>
      <c r="FSN178" s="46"/>
      <c r="FSO178" s="46"/>
      <c r="FSP178" s="46"/>
      <c r="FSQ178" s="46"/>
      <c r="FSR178" s="46"/>
      <c r="FSS178" s="46"/>
      <c r="FST178" s="46"/>
      <c r="FSU178" s="46"/>
      <c r="FSV178" s="46"/>
      <c r="FSW178" s="46"/>
      <c r="FSX178" s="46"/>
      <c r="FSY178" s="46"/>
      <c r="FSZ178" s="46"/>
      <c r="FTA178" s="46"/>
      <c r="FTB178" s="46"/>
      <c r="FTC178" s="46"/>
      <c r="FTD178" s="46"/>
      <c r="FTE178" s="46"/>
      <c r="FTF178" s="46"/>
      <c r="FTG178" s="46"/>
      <c r="FTH178" s="46"/>
      <c r="FTI178" s="46"/>
      <c r="FTJ178" s="46"/>
      <c r="FTK178" s="46"/>
      <c r="FTL178" s="46"/>
      <c r="FTM178" s="46"/>
      <c r="FTN178" s="46"/>
      <c r="FTO178" s="46"/>
      <c r="FTP178" s="46"/>
      <c r="FTQ178" s="46"/>
      <c r="FTR178" s="46"/>
      <c r="FTS178" s="46"/>
      <c r="FTT178" s="46"/>
      <c r="FTU178" s="46"/>
      <c r="FTV178" s="46"/>
      <c r="FTW178" s="46"/>
      <c r="FTX178" s="46"/>
      <c r="FTY178" s="46"/>
      <c r="FTZ178" s="46"/>
      <c r="FUA178" s="46"/>
      <c r="FUB178" s="46"/>
      <c r="FUC178" s="46"/>
      <c r="FUD178" s="46"/>
      <c r="FUE178" s="46"/>
      <c r="FUF178" s="46"/>
      <c r="FUG178" s="46"/>
      <c r="FUH178" s="46"/>
      <c r="FUI178" s="46"/>
      <c r="FUJ178" s="46"/>
      <c r="FUK178" s="46"/>
      <c r="FUL178" s="46"/>
      <c r="FUM178" s="46"/>
      <c r="FUN178" s="46"/>
      <c r="FUO178" s="46"/>
      <c r="FUP178" s="46"/>
      <c r="FUQ178" s="46"/>
      <c r="FUR178" s="46"/>
      <c r="FUS178" s="46"/>
      <c r="FUT178" s="46"/>
      <c r="FUU178" s="46"/>
      <c r="FUV178" s="46"/>
      <c r="FUW178" s="46"/>
      <c r="FUX178" s="46"/>
      <c r="FUY178" s="46"/>
      <c r="FUZ178" s="46"/>
      <c r="FVA178" s="46"/>
      <c r="FVB178" s="46"/>
      <c r="FVC178" s="46"/>
      <c r="FVD178" s="46"/>
      <c r="FVE178" s="46"/>
      <c r="FVF178" s="46"/>
      <c r="FVG178" s="46"/>
      <c r="FVH178" s="46"/>
      <c r="FVI178" s="46"/>
      <c r="FVJ178" s="46"/>
      <c r="FVK178" s="46"/>
      <c r="FVL178" s="46"/>
      <c r="FVM178" s="46"/>
      <c r="FVN178" s="46"/>
      <c r="FVO178" s="46"/>
      <c r="FVP178" s="46"/>
      <c r="FVQ178" s="46"/>
      <c r="FVR178" s="46"/>
      <c r="FVS178" s="46"/>
      <c r="FVT178" s="46"/>
      <c r="FVU178" s="46"/>
      <c r="FVV178" s="46"/>
      <c r="FVW178" s="46"/>
      <c r="FVX178" s="46"/>
      <c r="FVY178" s="46"/>
      <c r="FVZ178" s="46"/>
      <c r="FWA178" s="46"/>
      <c r="FWB178" s="46"/>
      <c r="FWC178" s="46"/>
      <c r="FWD178" s="46"/>
      <c r="FWE178" s="46"/>
      <c r="FWF178" s="46"/>
      <c r="FWG178" s="46"/>
      <c r="FWH178" s="46"/>
      <c r="FWI178" s="46"/>
      <c r="FWJ178" s="46"/>
      <c r="FWK178" s="46"/>
      <c r="FWL178" s="46"/>
      <c r="FWM178" s="46"/>
      <c r="FWN178" s="46"/>
      <c r="FWO178" s="46"/>
      <c r="FWP178" s="46"/>
      <c r="FWQ178" s="46"/>
      <c r="FWR178" s="46"/>
      <c r="FWS178" s="46"/>
      <c r="FWT178" s="46"/>
      <c r="FWU178" s="46"/>
      <c r="FWV178" s="46"/>
      <c r="FWW178" s="46"/>
      <c r="FWX178" s="46"/>
      <c r="FWY178" s="46"/>
      <c r="FWZ178" s="46"/>
      <c r="FXA178" s="46"/>
      <c r="FXB178" s="46"/>
      <c r="FXC178" s="46"/>
      <c r="FXD178" s="46"/>
      <c r="FXE178" s="46"/>
      <c r="FXF178" s="46"/>
      <c r="FXG178" s="46"/>
      <c r="FXH178" s="46"/>
      <c r="FXI178" s="46"/>
      <c r="FXJ178" s="46"/>
      <c r="FXK178" s="46"/>
      <c r="FXL178" s="46"/>
      <c r="FXM178" s="46"/>
      <c r="FXN178" s="46"/>
      <c r="FXO178" s="46"/>
      <c r="FXP178" s="46"/>
      <c r="FXQ178" s="46"/>
      <c r="FXR178" s="46"/>
      <c r="FXS178" s="46"/>
      <c r="FXT178" s="46"/>
      <c r="FXU178" s="46"/>
      <c r="FXV178" s="46"/>
      <c r="FXW178" s="46"/>
      <c r="FXX178" s="46"/>
      <c r="FXY178" s="46"/>
      <c r="FXZ178" s="46"/>
      <c r="FYA178" s="46"/>
      <c r="FYB178" s="46"/>
      <c r="FYC178" s="46"/>
      <c r="FYD178" s="46"/>
      <c r="FYE178" s="46"/>
      <c r="FYF178" s="46"/>
      <c r="FYG178" s="46"/>
      <c r="FYH178" s="46"/>
      <c r="FYI178" s="46"/>
      <c r="FYJ178" s="46"/>
      <c r="FYK178" s="46"/>
      <c r="FYL178" s="46"/>
      <c r="FYM178" s="46"/>
      <c r="FYN178" s="46"/>
      <c r="FYO178" s="46"/>
      <c r="FYP178" s="46"/>
      <c r="FYQ178" s="46"/>
      <c r="FYR178" s="46"/>
      <c r="FYS178" s="46"/>
      <c r="FYT178" s="46"/>
      <c r="FYU178" s="46"/>
      <c r="FYV178" s="46"/>
      <c r="FYW178" s="46"/>
      <c r="FYX178" s="46"/>
      <c r="FYY178" s="46"/>
      <c r="FYZ178" s="46"/>
      <c r="FZA178" s="46"/>
      <c r="FZB178" s="46"/>
      <c r="FZC178" s="46"/>
      <c r="FZD178" s="46"/>
      <c r="FZE178" s="46"/>
      <c r="FZF178" s="46"/>
      <c r="FZG178" s="46"/>
      <c r="FZH178" s="46"/>
      <c r="FZI178" s="46"/>
      <c r="FZJ178" s="46"/>
      <c r="FZK178" s="46"/>
      <c r="FZL178" s="46"/>
      <c r="FZM178" s="46"/>
      <c r="FZN178" s="46"/>
      <c r="FZO178" s="46"/>
      <c r="FZP178" s="46"/>
      <c r="FZQ178" s="46"/>
      <c r="FZR178" s="46"/>
      <c r="FZS178" s="46"/>
      <c r="FZT178" s="46"/>
      <c r="FZU178" s="46"/>
      <c r="FZV178" s="46"/>
      <c r="FZW178" s="46"/>
      <c r="FZX178" s="46"/>
      <c r="FZY178" s="46"/>
      <c r="FZZ178" s="46"/>
      <c r="GAA178" s="46"/>
      <c r="GAB178" s="46"/>
      <c r="GAC178" s="46"/>
      <c r="GAD178" s="46"/>
      <c r="GAE178" s="46"/>
      <c r="GAF178" s="46"/>
      <c r="GAG178" s="46"/>
      <c r="GAH178" s="46"/>
      <c r="GAI178" s="46"/>
      <c r="GAJ178" s="46"/>
      <c r="GAK178" s="46"/>
      <c r="GAL178" s="46"/>
      <c r="GAM178" s="46"/>
      <c r="GAN178" s="46"/>
      <c r="GAO178" s="46"/>
      <c r="GAP178" s="46"/>
      <c r="GAQ178" s="46"/>
      <c r="GAR178" s="46"/>
      <c r="GAS178" s="46"/>
      <c r="GAT178" s="46"/>
      <c r="GAU178" s="46"/>
      <c r="GAV178" s="46"/>
      <c r="GAW178" s="46"/>
      <c r="GAX178" s="46"/>
      <c r="GAY178" s="46"/>
      <c r="GAZ178" s="46"/>
      <c r="GBA178" s="46"/>
      <c r="GBB178" s="46"/>
      <c r="GBC178" s="46"/>
      <c r="GBD178" s="46"/>
      <c r="GBE178" s="46"/>
      <c r="GBF178" s="46"/>
      <c r="GBG178" s="46"/>
      <c r="GBH178" s="46"/>
      <c r="GBI178" s="46"/>
      <c r="GBJ178" s="46"/>
      <c r="GBK178" s="46"/>
      <c r="GBL178" s="46"/>
      <c r="GBM178" s="46"/>
      <c r="GBN178" s="46"/>
      <c r="GBO178" s="46"/>
      <c r="GBP178" s="46"/>
      <c r="GBQ178" s="46"/>
      <c r="GBR178" s="46"/>
      <c r="GBS178" s="46"/>
      <c r="GBT178" s="46"/>
      <c r="GBU178" s="46"/>
      <c r="GBV178" s="46"/>
      <c r="GBW178" s="46"/>
      <c r="GBX178" s="46"/>
      <c r="GBY178" s="46"/>
      <c r="GBZ178" s="46"/>
      <c r="GCA178" s="46"/>
      <c r="GCB178" s="46"/>
      <c r="GCC178" s="46"/>
      <c r="GCD178" s="46"/>
      <c r="GCE178" s="46"/>
      <c r="GCF178" s="46"/>
      <c r="GCG178" s="46"/>
      <c r="GCH178" s="46"/>
      <c r="GCI178" s="46"/>
      <c r="GCJ178" s="46"/>
      <c r="GCK178" s="46"/>
      <c r="GCL178" s="46"/>
      <c r="GCM178" s="46"/>
      <c r="GCN178" s="46"/>
      <c r="GCO178" s="46"/>
      <c r="GCP178" s="46"/>
      <c r="GCQ178" s="46"/>
      <c r="GCR178" s="46"/>
      <c r="GCS178" s="46"/>
      <c r="GCT178" s="46"/>
      <c r="GCU178" s="46"/>
      <c r="GCV178" s="46"/>
      <c r="GCW178" s="46"/>
      <c r="GCX178" s="46"/>
      <c r="GCY178" s="46"/>
      <c r="GCZ178" s="46"/>
      <c r="GDA178" s="46"/>
      <c r="GDB178" s="46"/>
      <c r="GDC178" s="46"/>
      <c r="GDD178" s="46"/>
      <c r="GDE178" s="46"/>
      <c r="GDF178" s="46"/>
      <c r="GDG178" s="46"/>
      <c r="GDH178" s="46"/>
      <c r="GDI178" s="46"/>
      <c r="GDJ178" s="46"/>
      <c r="GDK178" s="46"/>
      <c r="GDL178" s="46"/>
      <c r="GDM178" s="46"/>
      <c r="GDN178" s="46"/>
      <c r="GDO178" s="46"/>
      <c r="GDP178" s="46"/>
      <c r="GDQ178" s="46"/>
      <c r="GDR178" s="46"/>
      <c r="GDS178" s="46"/>
      <c r="GDT178" s="46"/>
      <c r="GDU178" s="46"/>
      <c r="GDV178" s="46"/>
      <c r="GDW178" s="46"/>
      <c r="GDX178" s="46"/>
      <c r="GDY178" s="46"/>
      <c r="GDZ178" s="46"/>
      <c r="GEA178" s="46"/>
      <c r="GEB178" s="46"/>
      <c r="GEC178" s="46"/>
      <c r="GED178" s="46"/>
      <c r="GEE178" s="46"/>
      <c r="GEF178" s="46"/>
      <c r="GEG178" s="46"/>
      <c r="GEH178" s="46"/>
      <c r="GEI178" s="46"/>
      <c r="GEJ178" s="46"/>
      <c r="GEK178" s="46"/>
      <c r="GEL178" s="46"/>
      <c r="GEM178" s="46"/>
      <c r="GEN178" s="46"/>
      <c r="GEO178" s="46"/>
      <c r="GEP178" s="46"/>
      <c r="GEQ178" s="46"/>
      <c r="GER178" s="46"/>
      <c r="GES178" s="46"/>
      <c r="GET178" s="46"/>
      <c r="GEU178" s="46"/>
      <c r="GEV178" s="46"/>
      <c r="GEW178" s="46"/>
      <c r="GEX178" s="46"/>
      <c r="GEY178" s="46"/>
      <c r="GEZ178" s="46"/>
      <c r="GFA178" s="46"/>
      <c r="GFB178" s="46"/>
      <c r="GFC178" s="46"/>
      <c r="GFD178" s="46"/>
      <c r="GFE178" s="46"/>
      <c r="GFF178" s="46"/>
      <c r="GFG178" s="46"/>
      <c r="GFH178" s="46"/>
      <c r="GFI178" s="46"/>
      <c r="GFJ178" s="46"/>
      <c r="GFK178" s="46"/>
      <c r="GFL178" s="46"/>
      <c r="GFM178" s="46"/>
      <c r="GFN178" s="46"/>
      <c r="GFO178" s="46"/>
      <c r="GFP178" s="46"/>
      <c r="GFQ178" s="46"/>
      <c r="GFR178" s="46"/>
      <c r="GFS178" s="46"/>
      <c r="GFT178" s="46"/>
      <c r="GFU178" s="46"/>
      <c r="GFV178" s="46"/>
      <c r="GFW178" s="46"/>
      <c r="GFX178" s="46"/>
      <c r="GFY178" s="46"/>
      <c r="GFZ178" s="46"/>
      <c r="GGA178" s="46"/>
      <c r="GGB178" s="46"/>
      <c r="GGC178" s="46"/>
      <c r="GGD178" s="46"/>
      <c r="GGE178" s="46"/>
      <c r="GGF178" s="46"/>
      <c r="GGG178" s="46"/>
      <c r="GGH178" s="46"/>
      <c r="GGI178" s="46"/>
      <c r="GGJ178" s="46"/>
      <c r="GGK178" s="46"/>
      <c r="GGL178" s="46"/>
      <c r="GGM178" s="46"/>
      <c r="GGN178" s="46"/>
      <c r="GGO178" s="46"/>
      <c r="GGP178" s="46"/>
      <c r="GGQ178" s="46"/>
      <c r="GGR178" s="46"/>
      <c r="GGS178" s="46"/>
      <c r="GGT178" s="46"/>
      <c r="GGU178" s="46"/>
      <c r="GGV178" s="46"/>
      <c r="GGW178" s="46"/>
      <c r="GGX178" s="46"/>
      <c r="GGY178" s="46"/>
      <c r="GGZ178" s="46"/>
      <c r="GHA178" s="46"/>
      <c r="GHB178" s="46"/>
      <c r="GHC178" s="46"/>
      <c r="GHD178" s="46"/>
      <c r="GHE178" s="46"/>
      <c r="GHF178" s="46"/>
      <c r="GHG178" s="46"/>
      <c r="GHH178" s="46"/>
      <c r="GHI178" s="46"/>
      <c r="GHJ178" s="46"/>
      <c r="GHK178" s="46"/>
      <c r="GHL178" s="46"/>
      <c r="GHM178" s="46"/>
      <c r="GHN178" s="46"/>
      <c r="GHO178" s="46"/>
      <c r="GHP178" s="46"/>
      <c r="GHQ178" s="46"/>
      <c r="GHR178" s="46"/>
      <c r="GHS178" s="46"/>
      <c r="GHT178" s="46"/>
      <c r="GHU178" s="46"/>
      <c r="GHV178" s="46"/>
      <c r="GHW178" s="46"/>
      <c r="GHX178" s="46"/>
      <c r="GHY178" s="46"/>
      <c r="GHZ178" s="46"/>
      <c r="GIA178" s="46"/>
      <c r="GIB178" s="46"/>
      <c r="GIC178" s="46"/>
      <c r="GID178" s="46"/>
      <c r="GIE178" s="46"/>
      <c r="GIF178" s="46"/>
      <c r="GIG178" s="46"/>
      <c r="GIH178" s="46"/>
      <c r="GII178" s="46"/>
      <c r="GIJ178" s="46"/>
      <c r="GIK178" s="46"/>
      <c r="GIL178" s="46"/>
      <c r="GIM178" s="46"/>
      <c r="GIN178" s="46"/>
      <c r="GIO178" s="46"/>
      <c r="GIP178" s="46"/>
      <c r="GIQ178" s="46"/>
      <c r="GIR178" s="46"/>
      <c r="GIS178" s="46"/>
      <c r="GIT178" s="46"/>
      <c r="GIU178" s="46"/>
      <c r="GIV178" s="46"/>
      <c r="GIW178" s="46"/>
      <c r="GIX178" s="46"/>
      <c r="GIY178" s="46"/>
      <c r="GIZ178" s="46"/>
      <c r="GJA178" s="46"/>
      <c r="GJB178" s="46"/>
      <c r="GJC178" s="46"/>
      <c r="GJD178" s="46"/>
      <c r="GJE178" s="46"/>
      <c r="GJF178" s="46"/>
      <c r="GJG178" s="46"/>
      <c r="GJH178" s="46"/>
      <c r="GJI178" s="46"/>
      <c r="GJJ178" s="46"/>
      <c r="GJK178" s="46"/>
      <c r="GJL178" s="46"/>
      <c r="GJM178" s="46"/>
      <c r="GJN178" s="46"/>
      <c r="GJO178" s="46"/>
      <c r="GJP178" s="46"/>
      <c r="GJQ178" s="46"/>
      <c r="GJR178" s="46"/>
      <c r="GJS178" s="46"/>
      <c r="GJT178" s="46"/>
      <c r="GJU178" s="46"/>
      <c r="GJV178" s="46"/>
      <c r="GJW178" s="46"/>
      <c r="GJX178" s="46"/>
      <c r="GJY178" s="46"/>
      <c r="GJZ178" s="46"/>
      <c r="GKA178" s="46"/>
      <c r="GKB178" s="46"/>
      <c r="GKC178" s="46"/>
      <c r="GKD178" s="46"/>
      <c r="GKE178" s="46"/>
      <c r="GKF178" s="46"/>
      <c r="GKG178" s="46"/>
      <c r="GKH178" s="46"/>
      <c r="GKI178" s="46"/>
      <c r="GKJ178" s="46"/>
      <c r="GKK178" s="46"/>
      <c r="GKL178" s="46"/>
      <c r="GKM178" s="46"/>
      <c r="GKN178" s="46"/>
      <c r="GKO178" s="46"/>
      <c r="GKP178" s="46"/>
      <c r="GKQ178" s="46"/>
      <c r="GKR178" s="46"/>
      <c r="GKS178" s="46"/>
      <c r="GKT178" s="46"/>
      <c r="GKU178" s="46"/>
      <c r="GKV178" s="46"/>
      <c r="GKW178" s="46"/>
      <c r="GKX178" s="46"/>
      <c r="GKY178" s="46"/>
      <c r="GKZ178" s="46"/>
      <c r="GLA178" s="46"/>
      <c r="GLB178" s="46"/>
      <c r="GLC178" s="46"/>
      <c r="GLD178" s="46"/>
      <c r="GLE178" s="46"/>
      <c r="GLF178" s="46"/>
      <c r="GLG178" s="46"/>
      <c r="GLH178" s="46"/>
      <c r="GLI178" s="46"/>
      <c r="GLJ178" s="46"/>
      <c r="GLK178" s="46"/>
      <c r="GLL178" s="46"/>
      <c r="GLM178" s="46"/>
      <c r="GLN178" s="46"/>
      <c r="GLO178" s="46"/>
      <c r="GLP178" s="46"/>
      <c r="GLQ178" s="46"/>
      <c r="GLR178" s="46"/>
      <c r="GLS178" s="46"/>
      <c r="GLT178" s="46"/>
      <c r="GLU178" s="46"/>
      <c r="GLV178" s="46"/>
      <c r="GLW178" s="46"/>
      <c r="GLX178" s="46"/>
      <c r="GLY178" s="46"/>
      <c r="GLZ178" s="46"/>
      <c r="GMA178" s="46"/>
      <c r="GMB178" s="46"/>
      <c r="GMC178" s="46"/>
      <c r="GMD178" s="46"/>
      <c r="GME178" s="46"/>
      <c r="GMF178" s="46"/>
      <c r="GMG178" s="46"/>
      <c r="GMH178" s="46"/>
      <c r="GMI178" s="46"/>
      <c r="GMJ178" s="46"/>
      <c r="GMK178" s="46"/>
      <c r="GML178" s="46"/>
      <c r="GMM178" s="46"/>
      <c r="GMN178" s="46"/>
      <c r="GMO178" s="46"/>
      <c r="GMP178" s="46"/>
      <c r="GMQ178" s="46"/>
      <c r="GMR178" s="46"/>
      <c r="GMS178" s="46"/>
      <c r="GMT178" s="46"/>
      <c r="GMU178" s="46"/>
      <c r="GMV178" s="46"/>
      <c r="GMW178" s="46"/>
      <c r="GMX178" s="46"/>
      <c r="GMY178" s="46"/>
      <c r="GMZ178" s="46"/>
      <c r="GNA178" s="46"/>
      <c r="GNB178" s="46"/>
      <c r="GNC178" s="46"/>
      <c r="GND178" s="46"/>
      <c r="GNE178" s="46"/>
      <c r="GNF178" s="46"/>
      <c r="GNG178" s="46"/>
      <c r="GNH178" s="46"/>
      <c r="GNI178" s="46"/>
      <c r="GNJ178" s="46"/>
      <c r="GNK178" s="46"/>
      <c r="GNL178" s="46"/>
      <c r="GNM178" s="46"/>
      <c r="GNN178" s="46"/>
      <c r="GNO178" s="46"/>
      <c r="GNP178" s="46"/>
      <c r="GNQ178" s="46"/>
      <c r="GNR178" s="46"/>
      <c r="GNS178" s="46"/>
      <c r="GNT178" s="46"/>
      <c r="GNU178" s="46"/>
      <c r="GNV178" s="46"/>
      <c r="GNW178" s="46"/>
      <c r="GNX178" s="46"/>
      <c r="GNY178" s="46"/>
      <c r="GNZ178" s="46"/>
      <c r="GOA178" s="46"/>
      <c r="GOB178" s="46"/>
      <c r="GOC178" s="46"/>
      <c r="GOD178" s="46"/>
      <c r="GOE178" s="46"/>
      <c r="GOF178" s="46"/>
      <c r="GOG178" s="46"/>
      <c r="GOH178" s="46"/>
      <c r="GOI178" s="46"/>
      <c r="GOJ178" s="46"/>
      <c r="GOK178" s="46"/>
      <c r="GOL178" s="46"/>
      <c r="GOM178" s="46"/>
      <c r="GON178" s="46"/>
      <c r="GOO178" s="46"/>
      <c r="GOP178" s="46"/>
      <c r="GOQ178" s="46"/>
      <c r="GOR178" s="46"/>
      <c r="GOS178" s="46"/>
      <c r="GOT178" s="46"/>
      <c r="GOU178" s="46"/>
      <c r="GOV178" s="46"/>
      <c r="GOW178" s="46"/>
      <c r="GOX178" s="46"/>
      <c r="GOY178" s="46"/>
      <c r="GOZ178" s="46"/>
      <c r="GPA178" s="46"/>
      <c r="GPB178" s="46"/>
      <c r="GPC178" s="46"/>
      <c r="GPD178" s="46"/>
      <c r="GPE178" s="46"/>
      <c r="GPF178" s="46"/>
      <c r="GPG178" s="46"/>
      <c r="GPH178" s="46"/>
      <c r="GPI178" s="46"/>
      <c r="GPJ178" s="46"/>
      <c r="GPK178" s="46"/>
      <c r="GPL178" s="46"/>
      <c r="GPM178" s="46"/>
      <c r="GPN178" s="46"/>
      <c r="GPO178" s="46"/>
      <c r="GPP178" s="46"/>
      <c r="GPQ178" s="46"/>
      <c r="GPR178" s="46"/>
      <c r="GPS178" s="46"/>
      <c r="GPT178" s="46"/>
      <c r="GPU178" s="46"/>
      <c r="GPV178" s="46"/>
      <c r="GPW178" s="46"/>
      <c r="GPX178" s="46"/>
      <c r="GPY178" s="46"/>
      <c r="GPZ178" s="46"/>
      <c r="GQA178" s="46"/>
      <c r="GQB178" s="46"/>
      <c r="GQC178" s="46"/>
      <c r="GQD178" s="46"/>
      <c r="GQE178" s="46"/>
      <c r="GQF178" s="46"/>
      <c r="GQG178" s="46"/>
      <c r="GQH178" s="46"/>
      <c r="GQI178" s="46"/>
      <c r="GQJ178" s="46"/>
      <c r="GQK178" s="46"/>
      <c r="GQL178" s="46"/>
      <c r="GQM178" s="46"/>
      <c r="GQN178" s="46"/>
      <c r="GQO178" s="46"/>
      <c r="GQP178" s="46"/>
      <c r="GQQ178" s="46"/>
      <c r="GQR178" s="46"/>
      <c r="GQS178" s="46"/>
      <c r="GQT178" s="46"/>
      <c r="GQU178" s="46"/>
      <c r="GQV178" s="46"/>
      <c r="GQW178" s="46"/>
      <c r="GQX178" s="46"/>
      <c r="GQY178" s="46"/>
      <c r="GQZ178" s="46"/>
      <c r="GRA178" s="46"/>
      <c r="GRB178" s="46"/>
      <c r="GRC178" s="46"/>
      <c r="GRD178" s="46"/>
      <c r="GRE178" s="46"/>
      <c r="GRF178" s="46"/>
      <c r="GRG178" s="46"/>
      <c r="GRH178" s="46"/>
      <c r="GRI178" s="46"/>
      <c r="GRJ178" s="46"/>
      <c r="GRK178" s="46"/>
      <c r="GRL178" s="46"/>
      <c r="GRM178" s="46"/>
      <c r="GRN178" s="46"/>
      <c r="GRO178" s="46"/>
      <c r="GRP178" s="46"/>
      <c r="GRQ178" s="46"/>
      <c r="GRR178" s="46"/>
      <c r="GRS178" s="46"/>
      <c r="GRT178" s="46"/>
      <c r="GRU178" s="46"/>
      <c r="GRV178" s="46"/>
      <c r="GRW178" s="46"/>
      <c r="GRX178" s="46"/>
      <c r="GRY178" s="46"/>
      <c r="GRZ178" s="46"/>
      <c r="GSA178" s="46"/>
      <c r="GSB178" s="46"/>
      <c r="GSC178" s="46"/>
      <c r="GSD178" s="46"/>
      <c r="GSE178" s="46"/>
      <c r="GSF178" s="46"/>
      <c r="GSG178" s="46"/>
      <c r="GSH178" s="46"/>
      <c r="GSI178" s="46"/>
      <c r="GSJ178" s="46"/>
      <c r="GSK178" s="46"/>
      <c r="GSL178" s="46"/>
      <c r="GSM178" s="46"/>
      <c r="GSN178" s="46"/>
      <c r="GSO178" s="46"/>
      <c r="GSP178" s="46"/>
      <c r="GSQ178" s="46"/>
      <c r="GSR178" s="46"/>
      <c r="GSS178" s="46"/>
      <c r="GST178" s="46"/>
      <c r="GSU178" s="46"/>
      <c r="GSV178" s="46"/>
      <c r="GSW178" s="46"/>
      <c r="GSX178" s="46"/>
      <c r="GSY178" s="46"/>
      <c r="GSZ178" s="46"/>
      <c r="GTA178" s="46"/>
      <c r="GTB178" s="46"/>
      <c r="GTC178" s="46"/>
      <c r="GTD178" s="46"/>
      <c r="GTE178" s="46"/>
      <c r="GTF178" s="46"/>
      <c r="GTG178" s="46"/>
      <c r="GTH178" s="46"/>
      <c r="GTI178" s="46"/>
      <c r="GTJ178" s="46"/>
      <c r="GTK178" s="46"/>
      <c r="GTL178" s="46"/>
      <c r="GTM178" s="46"/>
      <c r="GTN178" s="46"/>
      <c r="GTO178" s="46"/>
      <c r="GTP178" s="46"/>
      <c r="GTQ178" s="46"/>
      <c r="GTR178" s="46"/>
      <c r="GTS178" s="46"/>
      <c r="GTT178" s="46"/>
      <c r="GTU178" s="46"/>
      <c r="GTV178" s="46"/>
      <c r="GTW178" s="46"/>
      <c r="GTX178" s="46"/>
      <c r="GTY178" s="46"/>
      <c r="GTZ178" s="46"/>
      <c r="GUA178" s="46"/>
      <c r="GUB178" s="46"/>
      <c r="GUC178" s="46"/>
      <c r="GUD178" s="46"/>
      <c r="GUE178" s="46"/>
      <c r="GUF178" s="46"/>
      <c r="GUG178" s="46"/>
      <c r="GUH178" s="46"/>
      <c r="GUI178" s="46"/>
      <c r="GUJ178" s="46"/>
      <c r="GUK178" s="46"/>
      <c r="GUL178" s="46"/>
      <c r="GUM178" s="46"/>
      <c r="GUN178" s="46"/>
      <c r="GUO178" s="46"/>
      <c r="GUP178" s="46"/>
      <c r="GUQ178" s="46"/>
      <c r="GUR178" s="46"/>
      <c r="GUS178" s="46"/>
      <c r="GUT178" s="46"/>
      <c r="GUU178" s="46"/>
      <c r="GUV178" s="46"/>
      <c r="GUW178" s="46"/>
      <c r="GUX178" s="46"/>
      <c r="GUY178" s="46"/>
      <c r="GUZ178" s="46"/>
      <c r="GVA178" s="46"/>
      <c r="GVB178" s="46"/>
      <c r="GVC178" s="46"/>
      <c r="GVD178" s="46"/>
      <c r="GVE178" s="46"/>
      <c r="GVF178" s="46"/>
      <c r="GVG178" s="46"/>
      <c r="GVH178" s="46"/>
      <c r="GVI178" s="46"/>
      <c r="GVJ178" s="46"/>
      <c r="GVK178" s="46"/>
      <c r="GVL178" s="46"/>
      <c r="GVM178" s="46"/>
      <c r="GVN178" s="46"/>
      <c r="GVO178" s="46"/>
      <c r="GVP178" s="46"/>
      <c r="GVQ178" s="46"/>
      <c r="GVR178" s="46"/>
      <c r="GVS178" s="46"/>
      <c r="GVT178" s="46"/>
      <c r="GVU178" s="46"/>
      <c r="GVV178" s="46"/>
      <c r="GVW178" s="46"/>
      <c r="GVX178" s="46"/>
      <c r="GVY178" s="46"/>
      <c r="GVZ178" s="46"/>
      <c r="GWA178" s="46"/>
      <c r="GWB178" s="46"/>
      <c r="GWC178" s="46"/>
      <c r="GWD178" s="46"/>
      <c r="GWE178" s="46"/>
      <c r="GWF178" s="46"/>
      <c r="GWG178" s="46"/>
      <c r="GWH178" s="46"/>
      <c r="GWI178" s="46"/>
      <c r="GWJ178" s="46"/>
      <c r="GWK178" s="46"/>
      <c r="GWL178" s="46"/>
      <c r="GWM178" s="46"/>
      <c r="GWN178" s="46"/>
      <c r="GWO178" s="46"/>
      <c r="GWP178" s="46"/>
      <c r="GWQ178" s="46"/>
      <c r="GWR178" s="46"/>
      <c r="GWS178" s="46"/>
      <c r="GWT178" s="46"/>
      <c r="GWU178" s="46"/>
      <c r="GWV178" s="46"/>
      <c r="GWW178" s="46"/>
      <c r="GWX178" s="46"/>
      <c r="GWY178" s="46"/>
      <c r="GWZ178" s="46"/>
      <c r="GXA178" s="46"/>
      <c r="GXB178" s="46"/>
      <c r="GXC178" s="46"/>
      <c r="GXD178" s="46"/>
      <c r="GXE178" s="46"/>
      <c r="GXF178" s="46"/>
      <c r="GXG178" s="46"/>
      <c r="GXH178" s="46"/>
      <c r="GXI178" s="46"/>
      <c r="GXJ178" s="46"/>
      <c r="GXK178" s="46"/>
      <c r="GXL178" s="46"/>
      <c r="GXM178" s="46"/>
      <c r="GXN178" s="46"/>
      <c r="GXO178" s="46"/>
      <c r="GXP178" s="46"/>
      <c r="GXQ178" s="46"/>
      <c r="GXR178" s="46"/>
      <c r="GXS178" s="46"/>
      <c r="GXT178" s="46"/>
      <c r="GXU178" s="46"/>
      <c r="GXV178" s="46"/>
      <c r="GXW178" s="46"/>
      <c r="GXX178" s="46"/>
      <c r="GXY178" s="46"/>
      <c r="GXZ178" s="46"/>
      <c r="GYA178" s="46"/>
      <c r="GYB178" s="46"/>
      <c r="GYC178" s="46"/>
      <c r="GYD178" s="46"/>
      <c r="GYE178" s="46"/>
      <c r="GYF178" s="46"/>
      <c r="GYG178" s="46"/>
      <c r="GYH178" s="46"/>
      <c r="GYI178" s="46"/>
      <c r="GYJ178" s="46"/>
      <c r="GYK178" s="46"/>
      <c r="GYL178" s="46"/>
      <c r="GYM178" s="46"/>
      <c r="GYN178" s="46"/>
      <c r="GYO178" s="46"/>
      <c r="GYP178" s="46"/>
      <c r="GYQ178" s="46"/>
      <c r="GYR178" s="46"/>
      <c r="GYS178" s="46"/>
      <c r="GYT178" s="46"/>
      <c r="GYU178" s="46"/>
      <c r="GYV178" s="46"/>
      <c r="GYW178" s="46"/>
      <c r="GYX178" s="46"/>
      <c r="GYY178" s="46"/>
      <c r="GYZ178" s="46"/>
      <c r="GZA178" s="46"/>
      <c r="GZB178" s="46"/>
      <c r="GZC178" s="46"/>
      <c r="GZD178" s="46"/>
      <c r="GZE178" s="46"/>
      <c r="GZF178" s="46"/>
      <c r="GZG178" s="46"/>
      <c r="GZH178" s="46"/>
      <c r="GZI178" s="46"/>
      <c r="GZJ178" s="46"/>
      <c r="GZK178" s="46"/>
      <c r="GZL178" s="46"/>
      <c r="GZM178" s="46"/>
      <c r="GZN178" s="46"/>
      <c r="GZO178" s="46"/>
      <c r="GZP178" s="46"/>
      <c r="GZQ178" s="46"/>
      <c r="GZR178" s="46"/>
      <c r="GZS178" s="46"/>
      <c r="GZT178" s="46"/>
      <c r="GZU178" s="46"/>
      <c r="GZV178" s="46"/>
      <c r="GZW178" s="46"/>
      <c r="GZX178" s="46"/>
      <c r="GZY178" s="46"/>
      <c r="GZZ178" s="46"/>
      <c r="HAA178" s="46"/>
      <c r="HAB178" s="46"/>
      <c r="HAC178" s="46"/>
      <c r="HAD178" s="46"/>
      <c r="HAE178" s="46"/>
      <c r="HAF178" s="46"/>
      <c r="HAG178" s="46"/>
      <c r="HAH178" s="46"/>
      <c r="HAI178" s="46"/>
      <c r="HAJ178" s="46"/>
      <c r="HAK178" s="46"/>
      <c r="HAL178" s="46"/>
      <c r="HAM178" s="46"/>
      <c r="HAN178" s="46"/>
      <c r="HAO178" s="46"/>
      <c r="HAP178" s="46"/>
      <c r="HAQ178" s="46"/>
      <c r="HAR178" s="46"/>
      <c r="HAS178" s="46"/>
      <c r="HAT178" s="46"/>
      <c r="HAU178" s="46"/>
      <c r="HAV178" s="46"/>
      <c r="HAW178" s="46"/>
      <c r="HAX178" s="46"/>
      <c r="HAY178" s="46"/>
      <c r="HAZ178" s="46"/>
      <c r="HBA178" s="46"/>
      <c r="HBB178" s="46"/>
      <c r="HBC178" s="46"/>
      <c r="HBD178" s="46"/>
      <c r="HBE178" s="46"/>
      <c r="HBF178" s="46"/>
      <c r="HBG178" s="46"/>
      <c r="HBH178" s="46"/>
      <c r="HBI178" s="46"/>
      <c r="HBJ178" s="46"/>
      <c r="HBK178" s="46"/>
      <c r="HBL178" s="46"/>
      <c r="HBM178" s="46"/>
      <c r="HBN178" s="46"/>
      <c r="HBO178" s="46"/>
      <c r="HBP178" s="46"/>
      <c r="HBQ178" s="46"/>
      <c r="HBR178" s="46"/>
      <c r="HBS178" s="46"/>
      <c r="HBT178" s="46"/>
      <c r="HBU178" s="46"/>
      <c r="HBV178" s="46"/>
      <c r="HBW178" s="46"/>
      <c r="HBX178" s="46"/>
      <c r="HBY178" s="46"/>
      <c r="HBZ178" s="46"/>
      <c r="HCA178" s="46"/>
      <c r="HCB178" s="46"/>
      <c r="HCC178" s="46"/>
      <c r="HCD178" s="46"/>
      <c r="HCE178" s="46"/>
      <c r="HCF178" s="46"/>
      <c r="HCG178" s="46"/>
      <c r="HCH178" s="46"/>
      <c r="HCI178" s="46"/>
      <c r="HCJ178" s="46"/>
      <c r="HCK178" s="46"/>
      <c r="HCL178" s="46"/>
      <c r="HCM178" s="46"/>
      <c r="HCN178" s="46"/>
      <c r="HCO178" s="46"/>
      <c r="HCP178" s="46"/>
      <c r="HCQ178" s="46"/>
      <c r="HCR178" s="46"/>
      <c r="HCS178" s="46"/>
      <c r="HCT178" s="46"/>
      <c r="HCU178" s="46"/>
      <c r="HCV178" s="46"/>
      <c r="HCW178" s="46"/>
      <c r="HCX178" s="46"/>
      <c r="HCY178" s="46"/>
      <c r="HCZ178" s="46"/>
      <c r="HDA178" s="46"/>
      <c r="HDB178" s="46"/>
      <c r="HDC178" s="46"/>
      <c r="HDD178" s="46"/>
      <c r="HDE178" s="46"/>
      <c r="HDF178" s="46"/>
      <c r="HDG178" s="46"/>
      <c r="HDH178" s="46"/>
      <c r="HDI178" s="46"/>
      <c r="HDJ178" s="46"/>
      <c r="HDK178" s="46"/>
      <c r="HDL178" s="46"/>
      <c r="HDM178" s="46"/>
      <c r="HDN178" s="46"/>
      <c r="HDO178" s="46"/>
      <c r="HDP178" s="46"/>
      <c r="HDQ178" s="46"/>
      <c r="HDR178" s="46"/>
      <c r="HDS178" s="46"/>
      <c r="HDT178" s="46"/>
      <c r="HDU178" s="46"/>
      <c r="HDV178" s="46"/>
      <c r="HDW178" s="46"/>
      <c r="HDX178" s="46"/>
      <c r="HDY178" s="46"/>
      <c r="HDZ178" s="46"/>
      <c r="HEA178" s="46"/>
      <c r="HEB178" s="46"/>
      <c r="HEC178" s="46"/>
      <c r="HED178" s="46"/>
      <c r="HEE178" s="46"/>
      <c r="HEF178" s="46"/>
      <c r="HEG178" s="46"/>
      <c r="HEH178" s="46"/>
      <c r="HEI178" s="46"/>
      <c r="HEJ178" s="46"/>
      <c r="HEK178" s="46"/>
      <c r="HEL178" s="46"/>
      <c r="HEM178" s="46"/>
      <c r="HEN178" s="46"/>
      <c r="HEO178" s="46"/>
      <c r="HEP178" s="46"/>
      <c r="HEQ178" s="46"/>
      <c r="HER178" s="46"/>
      <c r="HES178" s="46"/>
      <c r="HET178" s="46"/>
      <c r="HEU178" s="46"/>
      <c r="HEV178" s="46"/>
      <c r="HEW178" s="46"/>
      <c r="HEX178" s="46"/>
      <c r="HEY178" s="46"/>
      <c r="HEZ178" s="46"/>
      <c r="HFA178" s="46"/>
      <c r="HFB178" s="46"/>
      <c r="HFC178" s="46"/>
      <c r="HFD178" s="46"/>
      <c r="HFE178" s="46"/>
      <c r="HFF178" s="46"/>
      <c r="HFG178" s="46"/>
      <c r="HFH178" s="46"/>
      <c r="HFI178" s="46"/>
      <c r="HFJ178" s="46"/>
      <c r="HFK178" s="46"/>
      <c r="HFL178" s="46"/>
      <c r="HFM178" s="46"/>
      <c r="HFN178" s="46"/>
      <c r="HFO178" s="46"/>
      <c r="HFP178" s="46"/>
      <c r="HFQ178" s="46"/>
      <c r="HFR178" s="46"/>
      <c r="HFS178" s="46"/>
      <c r="HFT178" s="46"/>
      <c r="HFU178" s="46"/>
      <c r="HFV178" s="46"/>
      <c r="HFW178" s="46"/>
      <c r="HFX178" s="46"/>
      <c r="HFY178" s="46"/>
      <c r="HFZ178" s="46"/>
      <c r="HGA178" s="46"/>
      <c r="HGB178" s="46"/>
      <c r="HGC178" s="46"/>
      <c r="HGD178" s="46"/>
      <c r="HGE178" s="46"/>
      <c r="HGF178" s="46"/>
      <c r="HGG178" s="46"/>
      <c r="HGH178" s="46"/>
      <c r="HGI178" s="46"/>
      <c r="HGJ178" s="46"/>
      <c r="HGK178" s="46"/>
      <c r="HGL178" s="46"/>
      <c r="HGM178" s="46"/>
      <c r="HGN178" s="46"/>
      <c r="HGO178" s="46"/>
      <c r="HGP178" s="46"/>
      <c r="HGQ178" s="46"/>
      <c r="HGR178" s="46"/>
      <c r="HGS178" s="46"/>
      <c r="HGT178" s="46"/>
      <c r="HGU178" s="46"/>
      <c r="HGV178" s="46"/>
      <c r="HGW178" s="46"/>
      <c r="HGX178" s="46"/>
      <c r="HGY178" s="46"/>
      <c r="HGZ178" s="46"/>
      <c r="HHA178" s="46"/>
      <c r="HHB178" s="46"/>
      <c r="HHC178" s="46"/>
      <c r="HHD178" s="46"/>
      <c r="HHE178" s="46"/>
      <c r="HHF178" s="46"/>
      <c r="HHG178" s="46"/>
      <c r="HHH178" s="46"/>
      <c r="HHI178" s="46"/>
      <c r="HHJ178" s="46"/>
      <c r="HHK178" s="46"/>
      <c r="HHL178" s="46"/>
      <c r="HHM178" s="46"/>
      <c r="HHN178" s="46"/>
      <c r="HHO178" s="46"/>
      <c r="HHP178" s="46"/>
      <c r="HHQ178" s="46"/>
      <c r="HHR178" s="46"/>
      <c r="HHS178" s="46"/>
      <c r="HHT178" s="46"/>
      <c r="HHU178" s="46"/>
      <c r="HHV178" s="46"/>
      <c r="HHW178" s="46"/>
      <c r="HHX178" s="46"/>
      <c r="HHY178" s="46"/>
      <c r="HHZ178" s="46"/>
      <c r="HIA178" s="46"/>
      <c r="HIB178" s="46"/>
      <c r="HIC178" s="46"/>
      <c r="HID178" s="46"/>
      <c r="HIE178" s="46"/>
      <c r="HIF178" s="46"/>
      <c r="HIG178" s="46"/>
      <c r="HIH178" s="46"/>
      <c r="HII178" s="46"/>
      <c r="HIJ178" s="46"/>
      <c r="HIK178" s="46"/>
      <c r="HIL178" s="46"/>
      <c r="HIM178" s="46"/>
      <c r="HIN178" s="46"/>
      <c r="HIO178" s="46"/>
      <c r="HIP178" s="46"/>
      <c r="HIQ178" s="46"/>
      <c r="HIR178" s="46"/>
      <c r="HIS178" s="46"/>
      <c r="HIT178" s="46"/>
      <c r="HIU178" s="46"/>
      <c r="HIV178" s="46"/>
      <c r="HIW178" s="46"/>
      <c r="HIX178" s="46"/>
      <c r="HIY178" s="46"/>
      <c r="HIZ178" s="46"/>
      <c r="HJA178" s="46"/>
      <c r="HJB178" s="46"/>
      <c r="HJC178" s="46"/>
      <c r="HJD178" s="46"/>
      <c r="HJE178" s="46"/>
      <c r="HJF178" s="46"/>
      <c r="HJG178" s="46"/>
      <c r="HJH178" s="46"/>
      <c r="HJI178" s="46"/>
      <c r="HJJ178" s="46"/>
      <c r="HJK178" s="46"/>
      <c r="HJL178" s="46"/>
      <c r="HJM178" s="46"/>
      <c r="HJN178" s="46"/>
      <c r="HJO178" s="46"/>
      <c r="HJP178" s="46"/>
      <c r="HJQ178" s="46"/>
      <c r="HJR178" s="46"/>
      <c r="HJS178" s="46"/>
      <c r="HJT178" s="46"/>
      <c r="HJU178" s="46"/>
      <c r="HJV178" s="46"/>
      <c r="HJW178" s="46"/>
      <c r="HJX178" s="46"/>
      <c r="HJY178" s="46"/>
      <c r="HJZ178" s="46"/>
      <c r="HKA178" s="46"/>
      <c r="HKB178" s="46"/>
      <c r="HKC178" s="46"/>
      <c r="HKD178" s="46"/>
      <c r="HKE178" s="46"/>
      <c r="HKF178" s="46"/>
      <c r="HKG178" s="46"/>
      <c r="HKH178" s="46"/>
      <c r="HKI178" s="46"/>
      <c r="HKJ178" s="46"/>
      <c r="HKK178" s="46"/>
      <c r="HKL178" s="46"/>
      <c r="HKM178" s="46"/>
      <c r="HKN178" s="46"/>
      <c r="HKO178" s="46"/>
      <c r="HKP178" s="46"/>
      <c r="HKQ178" s="46"/>
      <c r="HKR178" s="46"/>
      <c r="HKS178" s="46"/>
      <c r="HKT178" s="46"/>
      <c r="HKU178" s="46"/>
      <c r="HKV178" s="46"/>
      <c r="HKW178" s="46"/>
      <c r="HKX178" s="46"/>
      <c r="HKY178" s="46"/>
      <c r="HKZ178" s="46"/>
      <c r="HLA178" s="46"/>
      <c r="HLB178" s="46"/>
      <c r="HLC178" s="46"/>
      <c r="HLD178" s="46"/>
      <c r="HLE178" s="46"/>
      <c r="HLF178" s="46"/>
      <c r="HLG178" s="46"/>
      <c r="HLH178" s="46"/>
      <c r="HLI178" s="46"/>
      <c r="HLJ178" s="46"/>
      <c r="HLK178" s="46"/>
      <c r="HLL178" s="46"/>
      <c r="HLM178" s="46"/>
      <c r="HLN178" s="46"/>
      <c r="HLO178" s="46"/>
      <c r="HLP178" s="46"/>
      <c r="HLQ178" s="46"/>
      <c r="HLR178" s="46"/>
      <c r="HLS178" s="46"/>
      <c r="HLT178" s="46"/>
      <c r="HLU178" s="46"/>
      <c r="HLV178" s="46"/>
      <c r="HLW178" s="46"/>
      <c r="HLX178" s="46"/>
      <c r="HLY178" s="46"/>
      <c r="HLZ178" s="46"/>
      <c r="HMA178" s="46"/>
      <c r="HMB178" s="46"/>
      <c r="HMC178" s="46"/>
      <c r="HMD178" s="46"/>
      <c r="HME178" s="46"/>
      <c r="HMF178" s="46"/>
      <c r="HMG178" s="46"/>
      <c r="HMH178" s="46"/>
      <c r="HMI178" s="46"/>
      <c r="HMJ178" s="46"/>
      <c r="HMK178" s="46"/>
      <c r="HML178" s="46"/>
      <c r="HMM178" s="46"/>
      <c r="HMN178" s="46"/>
      <c r="HMO178" s="46"/>
      <c r="HMP178" s="46"/>
      <c r="HMQ178" s="46"/>
      <c r="HMR178" s="46"/>
      <c r="HMS178" s="46"/>
      <c r="HMT178" s="46"/>
      <c r="HMU178" s="46"/>
      <c r="HMV178" s="46"/>
      <c r="HMW178" s="46"/>
      <c r="HMX178" s="46"/>
      <c r="HMY178" s="46"/>
      <c r="HMZ178" s="46"/>
      <c r="HNA178" s="46"/>
      <c r="HNB178" s="46"/>
      <c r="HNC178" s="46"/>
      <c r="HND178" s="46"/>
      <c r="HNE178" s="46"/>
      <c r="HNF178" s="46"/>
      <c r="HNG178" s="46"/>
      <c r="HNH178" s="46"/>
      <c r="HNI178" s="46"/>
      <c r="HNJ178" s="46"/>
      <c r="HNK178" s="46"/>
      <c r="HNL178" s="46"/>
      <c r="HNM178" s="46"/>
      <c r="HNN178" s="46"/>
      <c r="HNO178" s="46"/>
      <c r="HNP178" s="46"/>
      <c r="HNQ178" s="46"/>
      <c r="HNR178" s="46"/>
      <c r="HNS178" s="46"/>
      <c r="HNT178" s="46"/>
      <c r="HNU178" s="46"/>
      <c r="HNV178" s="46"/>
      <c r="HNW178" s="46"/>
      <c r="HNX178" s="46"/>
      <c r="HNY178" s="46"/>
      <c r="HNZ178" s="46"/>
      <c r="HOA178" s="46"/>
      <c r="HOB178" s="46"/>
      <c r="HOC178" s="46"/>
      <c r="HOD178" s="46"/>
      <c r="HOE178" s="46"/>
      <c r="HOF178" s="46"/>
      <c r="HOG178" s="46"/>
      <c r="HOH178" s="46"/>
      <c r="HOI178" s="46"/>
      <c r="HOJ178" s="46"/>
      <c r="HOK178" s="46"/>
      <c r="HOL178" s="46"/>
      <c r="HOM178" s="46"/>
      <c r="HON178" s="46"/>
      <c r="HOO178" s="46"/>
      <c r="HOP178" s="46"/>
      <c r="HOQ178" s="46"/>
      <c r="HOR178" s="46"/>
      <c r="HOS178" s="46"/>
      <c r="HOT178" s="46"/>
      <c r="HOU178" s="46"/>
      <c r="HOV178" s="46"/>
      <c r="HOW178" s="46"/>
      <c r="HOX178" s="46"/>
      <c r="HOY178" s="46"/>
      <c r="HOZ178" s="46"/>
      <c r="HPA178" s="46"/>
      <c r="HPB178" s="46"/>
      <c r="HPC178" s="46"/>
      <c r="HPD178" s="46"/>
      <c r="HPE178" s="46"/>
      <c r="HPF178" s="46"/>
      <c r="HPG178" s="46"/>
      <c r="HPH178" s="46"/>
      <c r="HPI178" s="46"/>
      <c r="HPJ178" s="46"/>
      <c r="HPK178" s="46"/>
      <c r="HPL178" s="46"/>
      <c r="HPM178" s="46"/>
      <c r="HPN178" s="46"/>
      <c r="HPO178" s="46"/>
      <c r="HPP178" s="46"/>
      <c r="HPQ178" s="46"/>
      <c r="HPR178" s="46"/>
      <c r="HPS178" s="46"/>
      <c r="HPT178" s="46"/>
      <c r="HPU178" s="46"/>
      <c r="HPV178" s="46"/>
      <c r="HPW178" s="46"/>
      <c r="HPX178" s="46"/>
      <c r="HPY178" s="46"/>
      <c r="HPZ178" s="46"/>
      <c r="HQA178" s="46"/>
      <c r="HQB178" s="46"/>
      <c r="HQC178" s="46"/>
      <c r="HQD178" s="46"/>
      <c r="HQE178" s="46"/>
      <c r="HQF178" s="46"/>
      <c r="HQG178" s="46"/>
      <c r="HQH178" s="46"/>
      <c r="HQI178" s="46"/>
      <c r="HQJ178" s="46"/>
      <c r="HQK178" s="46"/>
      <c r="HQL178" s="46"/>
      <c r="HQM178" s="46"/>
      <c r="HQN178" s="46"/>
      <c r="HQO178" s="46"/>
      <c r="HQP178" s="46"/>
      <c r="HQQ178" s="46"/>
      <c r="HQR178" s="46"/>
      <c r="HQS178" s="46"/>
      <c r="HQT178" s="46"/>
      <c r="HQU178" s="46"/>
      <c r="HQV178" s="46"/>
      <c r="HQW178" s="46"/>
      <c r="HQX178" s="46"/>
      <c r="HQY178" s="46"/>
      <c r="HQZ178" s="46"/>
      <c r="HRA178" s="46"/>
      <c r="HRB178" s="46"/>
      <c r="HRC178" s="46"/>
      <c r="HRD178" s="46"/>
      <c r="HRE178" s="46"/>
      <c r="HRF178" s="46"/>
      <c r="HRG178" s="46"/>
      <c r="HRH178" s="46"/>
      <c r="HRI178" s="46"/>
      <c r="HRJ178" s="46"/>
      <c r="HRK178" s="46"/>
      <c r="HRL178" s="46"/>
      <c r="HRM178" s="46"/>
      <c r="HRN178" s="46"/>
      <c r="HRO178" s="46"/>
      <c r="HRP178" s="46"/>
      <c r="HRQ178" s="46"/>
      <c r="HRR178" s="46"/>
      <c r="HRS178" s="46"/>
      <c r="HRT178" s="46"/>
      <c r="HRU178" s="46"/>
      <c r="HRV178" s="46"/>
      <c r="HRW178" s="46"/>
      <c r="HRX178" s="46"/>
      <c r="HRY178" s="46"/>
      <c r="HRZ178" s="46"/>
      <c r="HSA178" s="46"/>
      <c r="HSB178" s="46"/>
      <c r="HSC178" s="46"/>
      <c r="HSD178" s="46"/>
      <c r="HSE178" s="46"/>
      <c r="HSF178" s="46"/>
      <c r="HSG178" s="46"/>
      <c r="HSH178" s="46"/>
      <c r="HSI178" s="46"/>
      <c r="HSJ178" s="46"/>
      <c r="HSK178" s="46"/>
      <c r="HSL178" s="46"/>
      <c r="HSM178" s="46"/>
      <c r="HSN178" s="46"/>
      <c r="HSO178" s="46"/>
      <c r="HSP178" s="46"/>
      <c r="HSQ178" s="46"/>
      <c r="HSR178" s="46"/>
      <c r="HSS178" s="46"/>
      <c r="HST178" s="46"/>
      <c r="HSU178" s="46"/>
      <c r="HSV178" s="46"/>
      <c r="HSW178" s="46"/>
      <c r="HSX178" s="46"/>
      <c r="HSY178" s="46"/>
      <c r="HSZ178" s="46"/>
      <c r="HTA178" s="46"/>
      <c r="HTB178" s="46"/>
      <c r="HTC178" s="46"/>
      <c r="HTD178" s="46"/>
      <c r="HTE178" s="46"/>
      <c r="HTF178" s="46"/>
      <c r="HTG178" s="46"/>
      <c r="HTH178" s="46"/>
      <c r="HTI178" s="46"/>
      <c r="HTJ178" s="46"/>
      <c r="HTK178" s="46"/>
      <c r="HTL178" s="46"/>
      <c r="HTM178" s="46"/>
      <c r="HTN178" s="46"/>
      <c r="HTO178" s="46"/>
      <c r="HTP178" s="46"/>
      <c r="HTQ178" s="46"/>
      <c r="HTR178" s="46"/>
      <c r="HTS178" s="46"/>
      <c r="HTT178" s="46"/>
      <c r="HTU178" s="46"/>
      <c r="HTV178" s="46"/>
      <c r="HTW178" s="46"/>
      <c r="HTX178" s="46"/>
      <c r="HTY178" s="46"/>
      <c r="HTZ178" s="46"/>
      <c r="HUA178" s="46"/>
      <c r="HUB178" s="46"/>
      <c r="HUC178" s="46"/>
      <c r="HUD178" s="46"/>
      <c r="HUE178" s="46"/>
      <c r="HUF178" s="46"/>
      <c r="HUG178" s="46"/>
      <c r="HUH178" s="46"/>
      <c r="HUI178" s="46"/>
      <c r="HUJ178" s="46"/>
      <c r="HUK178" s="46"/>
      <c r="HUL178" s="46"/>
      <c r="HUM178" s="46"/>
      <c r="HUN178" s="46"/>
      <c r="HUO178" s="46"/>
      <c r="HUP178" s="46"/>
      <c r="HUQ178" s="46"/>
      <c r="HUR178" s="46"/>
      <c r="HUS178" s="46"/>
      <c r="HUT178" s="46"/>
      <c r="HUU178" s="46"/>
      <c r="HUV178" s="46"/>
      <c r="HUW178" s="46"/>
      <c r="HUX178" s="46"/>
      <c r="HUY178" s="46"/>
      <c r="HUZ178" s="46"/>
      <c r="HVA178" s="46"/>
      <c r="HVB178" s="46"/>
      <c r="HVC178" s="46"/>
      <c r="HVD178" s="46"/>
      <c r="HVE178" s="46"/>
      <c r="HVF178" s="46"/>
      <c r="HVG178" s="46"/>
      <c r="HVH178" s="46"/>
      <c r="HVI178" s="46"/>
      <c r="HVJ178" s="46"/>
      <c r="HVK178" s="46"/>
      <c r="HVL178" s="46"/>
      <c r="HVM178" s="46"/>
      <c r="HVN178" s="46"/>
      <c r="HVO178" s="46"/>
      <c r="HVP178" s="46"/>
      <c r="HVQ178" s="46"/>
      <c r="HVR178" s="46"/>
      <c r="HVS178" s="46"/>
      <c r="HVT178" s="46"/>
      <c r="HVU178" s="46"/>
      <c r="HVV178" s="46"/>
      <c r="HVW178" s="46"/>
      <c r="HVX178" s="46"/>
      <c r="HVY178" s="46"/>
      <c r="HVZ178" s="46"/>
      <c r="HWA178" s="46"/>
      <c r="HWB178" s="46"/>
      <c r="HWC178" s="46"/>
      <c r="HWD178" s="46"/>
      <c r="HWE178" s="46"/>
      <c r="HWF178" s="46"/>
      <c r="HWG178" s="46"/>
      <c r="HWH178" s="46"/>
      <c r="HWI178" s="46"/>
      <c r="HWJ178" s="46"/>
      <c r="HWK178" s="46"/>
      <c r="HWL178" s="46"/>
      <c r="HWM178" s="46"/>
      <c r="HWN178" s="46"/>
      <c r="HWO178" s="46"/>
      <c r="HWP178" s="46"/>
      <c r="HWQ178" s="46"/>
      <c r="HWR178" s="46"/>
      <c r="HWS178" s="46"/>
      <c r="HWT178" s="46"/>
      <c r="HWU178" s="46"/>
      <c r="HWV178" s="46"/>
      <c r="HWW178" s="46"/>
      <c r="HWX178" s="46"/>
      <c r="HWY178" s="46"/>
      <c r="HWZ178" s="46"/>
      <c r="HXA178" s="46"/>
      <c r="HXB178" s="46"/>
      <c r="HXC178" s="46"/>
      <c r="HXD178" s="46"/>
      <c r="HXE178" s="46"/>
      <c r="HXF178" s="46"/>
      <c r="HXG178" s="46"/>
      <c r="HXH178" s="46"/>
      <c r="HXI178" s="46"/>
      <c r="HXJ178" s="46"/>
      <c r="HXK178" s="46"/>
      <c r="HXL178" s="46"/>
      <c r="HXM178" s="46"/>
      <c r="HXN178" s="46"/>
      <c r="HXO178" s="46"/>
      <c r="HXP178" s="46"/>
      <c r="HXQ178" s="46"/>
      <c r="HXR178" s="46"/>
      <c r="HXS178" s="46"/>
      <c r="HXT178" s="46"/>
      <c r="HXU178" s="46"/>
      <c r="HXV178" s="46"/>
      <c r="HXW178" s="46"/>
      <c r="HXX178" s="46"/>
      <c r="HXY178" s="46"/>
      <c r="HXZ178" s="46"/>
      <c r="HYA178" s="46"/>
      <c r="HYB178" s="46"/>
      <c r="HYC178" s="46"/>
      <c r="HYD178" s="46"/>
      <c r="HYE178" s="46"/>
      <c r="HYF178" s="46"/>
      <c r="HYG178" s="46"/>
      <c r="HYH178" s="46"/>
      <c r="HYI178" s="46"/>
      <c r="HYJ178" s="46"/>
      <c r="HYK178" s="46"/>
      <c r="HYL178" s="46"/>
      <c r="HYM178" s="46"/>
      <c r="HYN178" s="46"/>
      <c r="HYO178" s="46"/>
      <c r="HYP178" s="46"/>
      <c r="HYQ178" s="46"/>
      <c r="HYR178" s="46"/>
      <c r="HYS178" s="46"/>
      <c r="HYT178" s="46"/>
      <c r="HYU178" s="46"/>
      <c r="HYV178" s="46"/>
      <c r="HYW178" s="46"/>
      <c r="HYX178" s="46"/>
      <c r="HYY178" s="46"/>
      <c r="HYZ178" s="46"/>
      <c r="HZA178" s="46"/>
      <c r="HZB178" s="46"/>
      <c r="HZC178" s="46"/>
      <c r="HZD178" s="46"/>
      <c r="HZE178" s="46"/>
      <c r="HZF178" s="46"/>
      <c r="HZG178" s="46"/>
      <c r="HZH178" s="46"/>
      <c r="HZI178" s="46"/>
      <c r="HZJ178" s="46"/>
      <c r="HZK178" s="46"/>
      <c r="HZL178" s="46"/>
      <c r="HZM178" s="46"/>
      <c r="HZN178" s="46"/>
      <c r="HZO178" s="46"/>
      <c r="HZP178" s="46"/>
      <c r="HZQ178" s="46"/>
      <c r="HZR178" s="46"/>
      <c r="HZS178" s="46"/>
      <c r="HZT178" s="46"/>
      <c r="HZU178" s="46"/>
      <c r="HZV178" s="46"/>
      <c r="HZW178" s="46"/>
      <c r="HZX178" s="46"/>
      <c r="HZY178" s="46"/>
      <c r="HZZ178" s="46"/>
      <c r="IAA178" s="46"/>
      <c r="IAB178" s="46"/>
      <c r="IAC178" s="46"/>
      <c r="IAD178" s="46"/>
      <c r="IAE178" s="46"/>
      <c r="IAF178" s="46"/>
      <c r="IAG178" s="46"/>
      <c r="IAH178" s="46"/>
      <c r="IAI178" s="46"/>
      <c r="IAJ178" s="46"/>
      <c r="IAK178" s="46"/>
      <c r="IAL178" s="46"/>
      <c r="IAM178" s="46"/>
      <c r="IAN178" s="46"/>
      <c r="IAO178" s="46"/>
      <c r="IAP178" s="46"/>
      <c r="IAQ178" s="46"/>
      <c r="IAR178" s="46"/>
      <c r="IAS178" s="46"/>
      <c r="IAT178" s="46"/>
      <c r="IAU178" s="46"/>
      <c r="IAV178" s="46"/>
      <c r="IAW178" s="46"/>
      <c r="IAX178" s="46"/>
      <c r="IAY178" s="46"/>
      <c r="IAZ178" s="46"/>
      <c r="IBA178" s="46"/>
      <c r="IBB178" s="46"/>
      <c r="IBC178" s="46"/>
      <c r="IBD178" s="46"/>
      <c r="IBE178" s="46"/>
      <c r="IBF178" s="46"/>
      <c r="IBG178" s="46"/>
      <c r="IBH178" s="46"/>
      <c r="IBI178" s="46"/>
      <c r="IBJ178" s="46"/>
      <c r="IBK178" s="46"/>
      <c r="IBL178" s="46"/>
      <c r="IBM178" s="46"/>
      <c r="IBN178" s="46"/>
      <c r="IBO178" s="46"/>
      <c r="IBP178" s="46"/>
      <c r="IBQ178" s="46"/>
      <c r="IBR178" s="46"/>
      <c r="IBS178" s="46"/>
      <c r="IBT178" s="46"/>
      <c r="IBU178" s="46"/>
      <c r="IBV178" s="46"/>
      <c r="IBW178" s="46"/>
      <c r="IBX178" s="46"/>
      <c r="IBY178" s="46"/>
      <c r="IBZ178" s="46"/>
      <c r="ICA178" s="46"/>
      <c r="ICB178" s="46"/>
      <c r="ICC178" s="46"/>
      <c r="ICD178" s="46"/>
      <c r="ICE178" s="46"/>
      <c r="ICF178" s="46"/>
      <c r="ICG178" s="46"/>
      <c r="ICH178" s="46"/>
      <c r="ICI178" s="46"/>
      <c r="ICJ178" s="46"/>
      <c r="ICK178" s="46"/>
      <c r="ICL178" s="46"/>
      <c r="ICM178" s="46"/>
      <c r="ICN178" s="46"/>
      <c r="ICO178" s="46"/>
      <c r="ICP178" s="46"/>
      <c r="ICQ178" s="46"/>
      <c r="ICR178" s="46"/>
      <c r="ICS178" s="46"/>
      <c r="ICT178" s="46"/>
      <c r="ICU178" s="46"/>
      <c r="ICV178" s="46"/>
      <c r="ICW178" s="46"/>
      <c r="ICX178" s="46"/>
      <c r="ICY178" s="46"/>
      <c r="ICZ178" s="46"/>
      <c r="IDA178" s="46"/>
      <c r="IDB178" s="46"/>
      <c r="IDC178" s="46"/>
      <c r="IDD178" s="46"/>
      <c r="IDE178" s="46"/>
      <c r="IDF178" s="46"/>
      <c r="IDG178" s="46"/>
      <c r="IDH178" s="46"/>
      <c r="IDI178" s="46"/>
      <c r="IDJ178" s="46"/>
      <c r="IDK178" s="46"/>
      <c r="IDL178" s="46"/>
      <c r="IDM178" s="46"/>
      <c r="IDN178" s="46"/>
      <c r="IDO178" s="46"/>
      <c r="IDP178" s="46"/>
      <c r="IDQ178" s="46"/>
      <c r="IDR178" s="46"/>
      <c r="IDS178" s="46"/>
      <c r="IDT178" s="46"/>
      <c r="IDU178" s="46"/>
      <c r="IDV178" s="46"/>
      <c r="IDW178" s="46"/>
      <c r="IDX178" s="46"/>
      <c r="IDY178" s="46"/>
      <c r="IDZ178" s="46"/>
      <c r="IEA178" s="46"/>
      <c r="IEB178" s="46"/>
      <c r="IEC178" s="46"/>
      <c r="IED178" s="46"/>
      <c r="IEE178" s="46"/>
      <c r="IEF178" s="46"/>
      <c r="IEG178" s="46"/>
      <c r="IEH178" s="46"/>
      <c r="IEI178" s="46"/>
      <c r="IEJ178" s="46"/>
      <c r="IEK178" s="46"/>
      <c r="IEL178" s="46"/>
      <c r="IEM178" s="46"/>
      <c r="IEN178" s="46"/>
      <c r="IEO178" s="46"/>
      <c r="IEP178" s="46"/>
      <c r="IEQ178" s="46"/>
      <c r="IER178" s="46"/>
      <c r="IES178" s="46"/>
      <c r="IET178" s="46"/>
      <c r="IEU178" s="46"/>
      <c r="IEV178" s="46"/>
      <c r="IEW178" s="46"/>
      <c r="IEX178" s="46"/>
      <c r="IEY178" s="46"/>
      <c r="IEZ178" s="46"/>
      <c r="IFA178" s="46"/>
      <c r="IFB178" s="46"/>
      <c r="IFC178" s="46"/>
      <c r="IFD178" s="46"/>
      <c r="IFE178" s="46"/>
      <c r="IFF178" s="46"/>
      <c r="IFG178" s="46"/>
      <c r="IFH178" s="46"/>
      <c r="IFI178" s="46"/>
      <c r="IFJ178" s="46"/>
      <c r="IFK178" s="46"/>
      <c r="IFL178" s="46"/>
      <c r="IFM178" s="46"/>
      <c r="IFN178" s="46"/>
      <c r="IFO178" s="46"/>
      <c r="IFP178" s="46"/>
      <c r="IFQ178" s="46"/>
      <c r="IFR178" s="46"/>
      <c r="IFS178" s="46"/>
      <c r="IFT178" s="46"/>
      <c r="IFU178" s="46"/>
      <c r="IFV178" s="46"/>
      <c r="IFW178" s="46"/>
      <c r="IFX178" s="46"/>
      <c r="IFY178" s="46"/>
      <c r="IFZ178" s="46"/>
      <c r="IGA178" s="46"/>
      <c r="IGB178" s="46"/>
      <c r="IGC178" s="46"/>
      <c r="IGD178" s="46"/>
      <c r="IGE178" s="46"/>
      <c r="IGF178" s="46"/>
      <c r="IGG178" s="46"/>
      <c r="IGH178" s="46"/>
      <c r="IGI178" s="46"/>
      <c r="IGJ178" s="46"/>
      <c r="IGK178" s="46"/>
      <c r="IGL178" s="46"/>
      <c r="IGM178" s="46"/>
      <c r="IGN178" s="46"/>
      <c r="IGO178" s="46"/>
      <c r="IGP178" s="46"/>
      <c r="IGQ178" s="46"/>
      <c r="IGR178" s="46"/>
      <c r="IGS178" s="46"/>
      <c r="IGT178" s="46"/>
      <c r="IGU178" s="46"/>
      <c r="IGV178" s="46"/>
      <c r="IGW178" s="46"/>
      <c r="IGX178" s="46"/>
      <c r="IGY178" s="46"/>
      <c r="IGZ178" s="46"/>
      <c r="IHA178" s="46"/>
      <c r="IHB178" s="46"/>
      <c r="IHC178" s="46"/>
      <c r="IHD178" s="46"/>
      <c r="IHE178" s="46"/>
      <c r="IHF178" s="46"/>
      <c r="IHG178" s="46"/>
      <c r="IHH178" s="46"/>
      <c r="IHI178" s="46"/>
      <c r="IHJ178" s="46"/>
      <c r="IHK178" s="46"/>
      <c r="IHL178" s="46"/>
      <c r="IHM178" s="46"/>
      <c r="IHN178" s="46"/>
      <c r="IHO178" s="46"/>
      <c r="IHP178" s="46"/>
      <c r="IHQ178" s="46"/>
      <c r="IHR178" s="46"/>
      <c r="IHS178" s="46"/>
      <c r="IHT178" s="46"/>
      <c r="IHU178" s="46"/>
      <c r="IHV178" s="46"/>
      <c r="IHW178" s="46"/>
      <c r="IHX178" s="46"/>
      <c r="IHY178" s="46"/>
      <c r="IHZ178" s="46"/>
      <c r="IIA178" s="46"/>
      <c r="IIB178" s="46"/>
      <c r="IIC178" s="46"/>
      <c r="IID178" s="46"/>
      <c r="IIE178" s="46"/>
      <c r="IIF178" s="46"/>
      <c r="IIG178" s="46"/>
      <c r="IIH178" s="46"/>
      <c r="III178" s="46"/>
      <c r="IIJ178" s="46"/>
      <c r="IIK178" s="46"/>
      <c r="IIL178" s="46"/>
      <c r="IIM178" s="46"/>
      <c r="IIN178" s="46"/>
      <c r="IIO178" s="46"/>
      <c r="IIP178" s="46"/>
      <c r="IIQ178" s="46"/>
      <c r="IIR178" s="46"/>
      <c r="IIS178" s="46"/>
      <c r="IIT178" s="46"/>
      <c r="IIU178" s="46"/>
      <c r="IIV178" s="46"/>
      <c r="IIW178" s="46"/>
      <c r="IIX178" s="46"/>
      <c r="IIY178" s="46"/>
      <c r="IIZ178" s="46"/>
      <c r="IJA178" s="46"/>
      <c r="IJB178" s="46"/>
      <c r="IJC178" s="46"/>
      <c r="IJD178" s="46"/>
      <c r="IJE178" s="46"/>
      <c r="IJF178" s="46"/>
      <c r="IJG178" s="46"/>
      <c r="IJH178" s="46"/>
      <c r="IJI178" s="46"/>
      <c r="IJJ178" s="46"/>
      <c r="IJK178" s="46"/>
      <c r="IJL178" s="46"/>
      <c r="IJM178" s="46"/>
      <c r="IJN178" s="46"/>
      <c r="IJO178" s="46"/>
      <c r="IJP178" s="46"/>
      <c r="IJQ178" s="46"/>
      <c r="IJR178" s="46"/>
      <c r="IJS178" s="46"/>
      <c r="IJT178" s="46"/>
      <c r="IJU178" s="46"/>
      <c r="IJV178" s="46"/>
      <c r="IJW178" s="46"/>
      <c r="IJX178" s="46"/>
      <c r="IJY178" s="46"/>
      <c r="IJZ178" s="46"/>
      <c r="IKA178" s="46"/>
      <c r="IKB178" s="46"/>
      <c r="IKC178" s="46"/>
      <c r="IKD178" s="46"/>
      <c r="IKE178" s="46"/>
      <c r="IKF178" s="46"/>
      <c r="IKG178" s="46"/>
      <c r="IKH178" s="46"/>
      <c r="IKI178" s="46"/>
      <c r="IKJ178" s="46"/>
      <c r="IKK178" s="46"/>
      <c r="IKL178" s="46"/>
      <c r="IKM178" s="46"/>
      <c r="IKN178" s="46"/>
      <c r="IKO178" s="46"/>
      <c r="IKP178" s="46"/>
      <c r="IKQ178" s="46"/>
      <c r="IKR178" s="46"/>
      <c r="IKS178" s="46"/>
      <c r="IKT178" s="46"/>
      <c r="IKU178" s="46"/>
      <c r="IKV178" s="46"/>
      <c r="IKW178" s="46"/>
      <c r="IKX178" s="46"/>
      <c r="IKY178" s="46"/>
      <c r="IKZ178" s="46"/>
      <c r="ILA178" s="46"/>
      <c r="ILB178" s="46"/>
      <c r="ILC178" s="46"/>
      <c r="ILD178" s="46"/>
      <c r="ILE178" s="46"/>
      <c r="ILF178" s="46"/>
      <c r="ILG178" s="46"/>
      <c r="ILH178" s="46"/>
      <c r="ILI178" s="46"/>
      <c r="ILJ178" s="46"/>
      <c r="ILK178" s="46"/>
      <c r="ILL178" s="46"/>
      <c r="ILM178" s="46"/>
      <c r="ILN178" s="46"/>
      <c r="ILO178" s="46"/>
      <c r="ILP178" s="46"/>
      <c r="ILQ178" s="46"/>
      <c r="ILR178" s="46"/>
      <c r="ILS178" s="46"/>
      <c r="ILT178" s="46"/>
      <c r="ILU178" s="46"/>
      <c r="ILV178" s="46"/>
      <c r="ILW178" s="46"/>
      <c r="ILX178" s="46"/>
      <c r="ILY178" s="46"/>
      <c r="ILZ178" s="46"/>
      <c r="IMA178" s="46"/>
      <c r="IMB178" s="46"/>
      <c r="IMC178" s="46"/>
      <c r="IMD178" s="46"/>
      <c r="IME178" s="46"/>
      <c r="IMF178" s="46"/>
      <c r="IMG178" s="46"/>
      <c r="IMH178" s="46"/>
      <c r="IMI178" s="46"/>
      <c r="IMJ178" s="46"/>
      <c r="IMK178" s="46"/>
      <c r="IML178" s="46"/>
      <c r="IMM178" s="46"/>
      <c r="IMN178" s="46"/>
      <c r="IMO178" s="46"/>
      <c r="IMP178" s="46"/>
      <c r="IMQ178" s="46"/>
      <c r="IMR178" s="46"/>
      <c r="IMS178" s="46"/>
      <c r="IMT178" s="46"/>
      <c r="IMU178" s="46"/>
      <c r="IMV178" s="46"/>
      <c r="IMW178" s="46"/>
      <c r="IMX178" s="46"/>
      <c r="IMY178" s="46"/>
      <c r="IMZ178" s="46"/>
      <c r="INA178" s="46"/>
      <c r="INB178" s="46"/>
      <c r="INC178" s="46"/>
      <c r="IND178" s="46"/>
      <c r="INE178" s="46"/>
      <c r="INF178" s="46"/>
      <c r="ING178" s="46"/>
      <c r="INH178" s="46"/>
      <c r="INI178" s="46"/>
      <c r="INJ178" s="46"/>
      <c r="INK178" s="46"/>
      <c r="INL178" s="46"/>
      <c r="INM178" s="46"/>
      <c r="INN178" s="46"/>
      <c r="INO178" s="46"/>
      <c r="INP178" s="46"/>
      <c r="INQ178" s="46"/>
      <c r="INR178" s="46"/>
      <c r="INS178" s="46"/>
      <c r="INT178" s="46"/>
      <c r="INU178" s="46"/>
      <c r="INV178" s="46"/>
      <c r="INW178" s="46"/>
      <c r="INX178" s="46"/>
      <c r="INY178" s="46"/>
      <c r="INZ178" s="46"/>
      <c r="IOA178" s="46"/>
      <c r="IOB178" s="46"/>
      <c r="IOC178" s="46"/>
      <c r="IOD178" s="46"/>
      <c r="IOE178" s="46"/>
      <c r="IOF178" s="46"/>
      <c r="IOG178" s="46"/>
      <c r="IOH178" s="46"/>
      <c r="IOI178" s="46"/>
      <c r="IOJ178" s="46"/>
      <c r="IOK178" s="46"/>
      <c r="IOL178" s="46"/>
      <c r="IOM178" s="46"/>
      <c r="ION178" s="46"/>
      <c r="IOO178" s="46"/>
      <c r="IOP178" s="46"/>
      <c r="IOQ178" s="46"/>
      <c r="IOR178" s="46"/>
      <c r="IOS178" s="46"/>
      <c r="IOT178" s="46"/>
      <c r="IOU178" s="46"/>
      <c r="IOV178" s="46"/>
      <c r="IOW178" s="46"/>
      <c r="IOX178" s="46"/>
      <c r="IOY178" s="46"/>
      <c r="IOZ178" s="46"/>
      <c r="IPA178" s="46"/>
      <c r="IPB178" s="46"/>
      <c r="IPC178" s="46"/>
      <c r="IPD178" s="46"/>
      <c r="IPE178" s="46"/>
      <c r="IPF178" s="46"/>
      <c r="IPG178" s="46"/>
      <c r="IPH178" s="46"/>
      <c r="IPI178" s="46"/>
      <c r="IPJ178" s="46"/>
      <c r="IPK178" s="46"/>
      <c r="IPL178" s="46"/>
      <c r="IPM178" s="46"/>
      <c r="IPN178" s="46"/>
      <c r="IPO178" s="46"/>
      <c r="IPP178" s="46"/>
      <c r="IPQ178" s="46"/>
      <c r="IPR178" s="46"/>
      <c r="IPS178" s="46"/>
      <c r="IPT178" s="46"/>
      <c r="IPU178" s="46"/>
      <c r="IPV178" s="46"/>
      <c r="IPW178" s="46"/>
      <c r="IPX178" s="46"/>
      <c r="IPY178" s="46"/>
      <c r="IPZ178" s="46"/>
      <c r="IQA178" s="46"/>
      <c r="IQB178" s="46"/>
      <c r="IQC178" s="46"/>
      <c r="IQD178" s="46"/>
      <c r="IQE178" s="46"/>
      <c r="IQF178" s="46"/>
      <c r="IQG178" s="46"/>
      <c r="IQH178" s="46"/>
      <c r="IQI178" s="46"/>
      <c r="IQJ178" s="46"/>
      <c r="IQK178" s="46"/>
      <c r="IQL178" s="46"/>
      <c r="IQM178" s="46"/>
      <c r="IQN178" s="46"/>
      <c r="IQO178" s="46"/>
      <c r="IQP178" s="46"/>
      <c r="IQQ178" s="46"/>
      <c r="IQR178" s="46"/>
      <c r="IQS178" s="46"/>
      <c r="IQT178" s="46"/>
      <c r="IQU178" s="46"/>
      <c r="IQV178" s="46"/>
      <c r="IQW178" s="46"/>
      <c r="IQX178" s="46"/>
      <c r="IQY178" s="46"/>
      <c r="IQZ178" s="46"/>
      <c r="IRA178" s="46"/>
      <c r="IRB178" s="46"/>
      <c r="IRC178" s="46"/>
      <c r="IRD178" s="46"/>
      <c r="IRE178" s="46"/>
      <c r="IRF178" s="46"/>
      <c r="IRG178" s="46"/>
      <c r="IRH178" s="46"/>
      <c r="IRI178" s="46"/>
      <c r="IRJ178" s="46"/>
      <c r="IRK178" s="46"/>
      <c r="IRL178" s="46"/>
      <c r="IRM178" s="46"/>
      <c r="IRN178" s="46"/>
      <c r="IRO178" s="46"/>
      <c r="IRP178" s="46"/>
      <c r="IRQ178" s="46"/>
      <c r="IRR178" s="46"/>
      <c r="IRS178" s="46"/>
      <c r="IRT178" s="46"/>
      <c r="IRU178" s="46"/>
      <c r="IRV178" s="46"/>
      <c r="IRW178" s="46"/>
      <c r="IRX178" s="46"/>
      <c r="IRY178" s="46"/>
      <c r="IRZ178" s="46"/>
      <c r="ISA178" s="46"/>
      <c r="ISB178" s="46"/>
      <c r="ISC178" s="46"/>
      <c r="ISD178" s="46"/>
      <c r="ISE178" s="46"/>
      <c r="ISF178" s="46"/>
      <c r="ISG178" s="46"/>
      <c r="ISH178" s="46"/>
      <c r="ISI178" s="46"/>
      <c r="ISJ178" s="46"/>
      <c r="ISK178" s="46"/>
      <c r="ISL178" s="46"/>
      <c r="ISM178" s="46"/>
      <c r="ISN178" s="46"/>
      <c r="ISO178" s="46"/>
      <c r="ISP178" s="46"/>
      <c r="ISQ178" s="46"/>
      <c r="ISR178" s="46"/>
      <c r="ISS178" s="46"/>
      <c r="IST178" s="46"/>
      <c r="ISU178" s="46"/>
      <c r="ISV178" s="46"/>
      <c r="ISW178" s="46"/>
      <c r="ISX178" s="46"/>
      <c r="ISY178" s="46"/>
      <c r="ISZ178" s="46"/>
      <c r="ITA178" s="46"/>
      <c r="ITB178" s="46"/>
      <c r="ITC178" s="46"/>
      <c r="ITD178" s="46"/>
      <c r="ITE178" s="46"/>
      <c r="ITF178" s="46"/>
      <c r="ITG178" s="46"/>
      <c r="ITH178" s="46"/>
      <c r="ITI178" s="46"/>
      <c r="ITJ178" s="46"/>
      <c r="ITK178" s="46"/>
      <c r="ITL178" s="46"/>
      <c r="ITM178" s="46"/>
      <c r="ITN178" s="46"/>
      <c r="ITO178" s="46"/>
      <c r="ITP178" s="46"/>
      <c r="ITQ178" s="46"/>
      <c r="ITR178" s="46"/>
      <c r="ITS178" s="46"/>
      <c r="ITT178" s="46"/>
      <c r="ITU178" s="46"/>
      <c r="ITV178" s="46"/>
      <c r="ITW178" s="46"/>
      <c r="ITX178" s="46"/>
      <c r="ITY178" s="46"/>
      <c r="ITZ178" s="46"/>
      <c r="IUA178" s="46"/>
      <c r="IUB178" s="46"/>
      <c r="IUC178" s="46"/>
      <c r="IUD178" s="46"/>
      <c r="IUE178" s="46"/>
      <c r="IUF178" s="46"/>
      <c r="IUG178" s="46"/>
      <c r="IUH178" s="46"/>
      <c r="IUI178" s="46"/>
      <c r="IUJ178" s="46"/>
      <c r="IUK178" s="46"/>
      <c r="IUL178" s="46"/>
      <c r="IUM178" s="46"/>
      <c r="IUN178" s="46"/>
      <c r="IUO178" s="46"/>
      <c r="IUP178" s="46"/>
      <c r="IUQ178" s="46"/>
      <c r="IUR178" s="46"/>
      <c r="IUS178" s="46"/>
      <c r="IUT178" s="46"/>
      <c r="IUU178" s="46"/>
      <c r="IUV178" s="46"/>
      <c r="IUW178" s="46"/>
      <c r="IUX178" s="46"/>
      <c r="IUY178" s="46"/>
      <c r="IUZ178" s="46"/>
      <c r="IVA178" s="46"/>
      <c r="IVB178" s="46"/>
      <c r="IVC178" s="46"/>
      <c r="IVD178" s="46"/>
      <c r="IVE178" s="46"/>
      <c r="IVF178" s="46"/>
      <c r="IVG178" s="46"/>
      <c r="IVH178" s="46"/>
      <c r="IVI178" s="46"/>
      <c r="IVJ178" s="46"/>
      <c r="IVK178" s="46"/>
      <c r="IVL178" s="46"/>
      <c r="IVM178" s="46"/>
      <c r="IVN178" s="46"/>
      <c r="IVO178" s="46"/>
      <c r="IVP178" s="46"/>
      <c r="IVQ178" s="46"/>
      <c r="IVR178" s="46"/>
      <c r="IVS178" s="46"/>
      <c r="IVT178" s="46"/>
      <c r="IVU178" s="46"/>
      <c r="IVV178" s="46"/>
      <c r="IVW178" s="46"/>
      <c r="IVX178" s="46"/>
      <c r="IVY178" s="46"/>
      <c r="IVZ178" s="46"/>
      <c r="IWA178" s="46"/>
      <c r="IWB178" s="46"/>
      <c r="IWC178" s="46"/>
      <c r="IWD178" s="46"/>
      <c r="IWE178" s="46"/>
      <c r="IWF178" s="46"/>
      <c r="IWG178" s="46"/>
      <c r="IWH178" s="46"/>
      <c r="IWI178" s="46"/>
      <c r="IWJ178" s="46"/>
      <c r="IWK178" s="46"/>
      <c r="IWL178" s="46"/>
      <c r="IWM178" s="46"/>
      <c r="IWN178" s="46"/>
      <c r="IWO178" s="46"/>
      <c r="IWP178" s="46"/>
      <c r="IWQ178" s="46"/>
      <c r="IWR178" s="46"/>
      <c r="IWS178" s="46"/>
      <c r="IWT178" s="46"/>
      <c r="IWU178" s="46"/>
      <c r="IWV178" s="46"/>
      <c r="IWW178" s="46"/>
      <c r="IWX178" s="46"/>
      <c r="IWY178" s="46"/>
      <c r="IWZ178" s="46"/>
      <c r="IXA178" s="46"/>
      <c r="IXB178" s="46"/>
      <c r="IXC178" s="46"/>
      <c r="IXD178" s="46"/>
      <c r="IXE178" s="46"/>
      <c r="IXF178" s="46"/>
      <c r="IXG178" s="46"/>
      <c r="IXH178" s="46"/>
      <c r="IXI178" s="46"/>
      <c r="IXJ178" s="46"/>
      <c r="IXK178" s="46"/>
      <c r="IXL178" s="46"/>
      <c r="IXM178" s="46"/>
      <c r="IXN178" s="46"/>
      <c r="IXO178" s="46"/>
      <c r="IXP178" s="46"/>
      <c r="IXQ178" s="46"/>
      <c r="IXR178" s="46"/>
      <c r="IXS178" s="46"/>
      <c r="IXT178" s="46"/>
      <c r="IXU178" s="46"/>
      <c r="IXV178" s="46"/>
      <c r="IXW178" s="46"/>
      <c r="IXX178" s="46"/>
      <c r="IXY178" s="46"/>
      <c r="IXZ178" s="46"/>
      <c r="IYA178" s="46"/>
      <c r="IYB178" s="46"/>
      <c r="IYC178" s="46"/>
      <c r="IYD178" s="46"/>
      <c r="IYE178" s="46"/>
      <c r="IYF178" s="46"/>
      <c r="IYG178" s="46"/>
      <c r="IYH178" s="46"/>
      <c r="IYI178" s="46"/>
      <c r="IYJ178" s="46"/>
      <c r="IYK178" s="46"/>
      <c r="IYL178" s="46"/>
      <c r="IYM178" s="46"/>
      <c r="IYN178" s="46"/>
      <c r="IYO178" s="46"/>
      <c r="IYP178" s="46"/>
      <c r="IYQ178" s="46"/>
      <c r="IYR178" s="46"/>
      <c r="IYS178" s="46"/>
      <c r="IYT178" s="46"/>
      <c r="IYU178" s="46"/>
      <c r="IYV178" s="46"/>
      <c r="IYW178" s="46"/>
      <c r="IYX178" s="46"/>
      <c r="IYY178" s="46"/>
      <c r="IYZ178" s="46"/>
      <c r="IZA178" s="46"/>
      <c r="IZB178" s="46"/>
      <c r="IZC178" s="46"/>
      <c r="IZD178" s="46"/>
      <c r="IZE178" s="46"/>
      <c r="IZF178" s="46"/>
      <c r="IZG178" s="46"/>
      <c r="IZH178" s="46"/>
      <c r="IZI178" s="46"/>
      <c r="IZJ178" s="46"/>
      <c r="IZK178" s="46"/>
      <c r="IZL178" s="46"/>
      <c r="IZM178" s="46"/>
      <c r="IZN178" s="46"/>
      <c r="IZO178" s="46"/>
      <c r="IZP178" s="46"/>
      <c r="IZQ178" s="46"/>
      <c r="IZR178" s="46"/>
      <c r="IZS178" s="46"/>
      <c r="IZT178" s="46"/>
      <c r="IZU178" s="46"/>
      <c r="IZV178" s="46"/>
      <c r="IZW178" s="46"/>
      <c r="IZX178" s="46"/>
      <c r="IZY178" s="46"/>
      <c r="IZZ178" s="46"/>
      <c r="JAA178" s="46"/>
      <c r="JAB178" s="46"/>
      <c r="JAC178" s="46"/>
      <c r="JAD178" s="46"/>
      <c r="JAE178" s="46"/>
      <c r="JAF178" s="46"/>
      <c r="JAG178" s="46"/>
      <c r="JAH178" s="46"/>
      <c r="JAI178" s="46"/>
      <c r="JAJ178" s="46"/>
      <c r="JAK178" s="46"/>
      <c r="JAL178" s="46"/>
      <c r="JAM178" s="46"/>
      <c r="JAN178" s="46"/>
      <c r="JAO178" s="46"/>
      <c r="JAP178" s="46"/>
      <c r="JAQ178" s="46"/>
      <c r="JAR178" s="46"/>
      <c r="JAS178" s="46"/>
      <c r="JAT178" s="46"/>
      <c r="JAU178" s="46"/>
      <c r="JAV178" s="46"/>
      <c r="JAW178" s="46"/>
      <c r="JAX178" s="46"/>
      <c r="JAY178" s="46"/>
      <c r="JAZ178" s="46"/>
      <c r="JBA178" s="46"/>
      <c r="JBB178" s="46"/>
      <c r="JBC178" s="46"/>
      <c r="JBD178" s="46"/>
      <c r="JBE178" s="46"/>
      <c r="JBF178" s="46"/>
      <c r="JBG178" s="46"/>
      <c r="JBH178" s="46"/>
      <c r="JBI178" s="46"/>
      <c r="JBJ178" s="46"/>
      <c r="JBK178" s="46"/>
      <c r="JBL178" s="46"/>
      <c r="JBM178" s="46"/>
      <c r="JBN178" s="46"/>
      <c r="JBO178" s="46"/>
      <c r="JBP178" s="46"/>
      <c r="JBQ178" s="46"/>
      <c r="JBR178" s="46"/>
      <c r="JBS178" s="46"/>
      <c r="JBT178" s="46"/>
      <c r="JBU178" s="46"/>
      <c r="JBV178" s="46"/>
      <c r="JBW178" s="46"/>
      <c r="JBX178" s="46"/>
      <c r="JBY178" s="46"/>
      <c r="JBZ178" s="46"/>
      <c r="JCA178" s="46"/>
      <c r="JCB178" s="46"/>
      <c r="JCC178" s="46"/>
      <c r="JCD178" s="46"/>
      <c r="JCE178" s="46"/>
      <c r="JCF178" s="46"/>
      <c r="JCG178" s="46"/>
      <c r="JCH178" s="46"/>
      <c r="JCI178" s="46"/>
      <c r="JCJ178" s="46"/>
      <c r="JCK178" s="46"/>
      <c r="JCL178" s="46"/>
      <c r="JCM178" s="46"/>
      <c r="JCN178" s="46"/>
      <c r="JCO178" s="46"/>
      <c r="JCP178" s="46"/>
      <c r="JCQ178" s="46"/>
      <c r="JCR178" s="46"/>
      <c r="JCS178" s="46"/>
      <c r="JCT178" s="46"/>
      <c r="JCU178" s="46"/>
      <c r="JCV178" s="46"/>
      <c r="JCW178" s="46"/>
      <c r="JCX178" s="46"/>
      <c r="JCY178" s="46"/>
      <c r="JCZ178" s="46"/>
      <c r="JDA178" s="46"/>
      <c r="JDB178" s="46"/>
      <c r="JDC178" s="46"/>
      <c r="JDD178" s="46"/>
      <c r="JDE178" s="46"/>
      <c r="JDF178" s="46"/>
      <c r="JDG178" s="46"/>
      <c r="JDH178" s="46"/>
      <c r="JDI178" s="46"/>
      <c r="JDJ178" s="46"/>
      <c r="JDK178" s="46"/>
      <c r="JDL178" s="46"/>
      <c r="JDM178" s="46"/>
      <c r="JDN178" s="46"/>
      <c r="JDO178" s="46"/>
      <c r="JDP178" s="46"/>
      <c r="JDQ178" s="46"/>
      <c r="JDR178" s="46"/>
      <c r="JDS178" s="46"/>
      <c r="JDT178" s="46"/>
      <c r="JDU178" s="46"/>
      <c r="JDV178" s="46"/>
      <c r="JDW178" s="46"/>
      <c r="JDX178" s="46"/>
      <c r="JDY178" s="46"/>
      <c r="JDZ178" s="46"/>
      <c r="JEA178" s="46"/>
      <c r="JEB178" s="46"/>
      <c r="JEC178" s="46"/>
      <c r="JED178" s="46"/>
      <c r="JEE178" s="46"/>
      <c r="JEF178" s="46"/>
      <c r="JEG178" s="46"/>
      <c r="JEH178" s="46"/>
      <c r="JEI178" s="46"/>
      <c r="JEJ178" s="46"/>
      <c r="JEK178" s="46"/>
      <c r="JEL178" s="46"/>
      <c r="JEM178" s="46"/>
      <c r="JEN178" s="46"/>
      <c r="JEO178" s="46"/>
      <c r="JEP178" s="46"/>
      <c r="JEQ178" s="46"/>
      <c r="JER178" s="46"/>
      <c r="JES178" s="46"/>
      <c r="JET178" s="46"/>
      <c r="JEU178" s="46"/>
      <c r="JEV178" s="46"/>
      <c r="JEW178" s="46"/>
      <c r="JEX178" s="46"/>
      <c r="JEY178" s="46"/>
      <c r="JEZ178" s="46"/>
      <c r="JFA178" s="46"/>
      <c r="JFB178" s="46"/>
      <c r="JFC178" s="46"/>
      <c r="JFD178" s="46"/>
      <c r="JFE178" s="46"/>
      <c r="JFF178" s="46"/>
      <c r="JFG178" s="46"/>
      <c r="JFH178" s="46"/>
      <c r="JFI178" s="46"/>
      <c r="JFJ178" s="46"/>
      <c r="JFK178" s="46"/>
      <c r="JFL178" s="46"/>
      <c r="JFM178" s="46"/>
      <c r="JFN178" s="46"/>
      <c r="JFO178" s="46"/>
      <c r="JFP178" s="46"/>
      <c r="JFQ178" s="46"/>
      <c r="JFR178" s="46"/>
      <c r="JFS178" s="46"/>
      <c r="JFT178" s="46"/>
      <c r="JFU178" s="46"/>
      <c r="JFV178" s="46"/>
      <c r="JFW178" s="46"/>
      <c r="JFX178" s="46"/>
      <c r="JFY178" s="46"/>
      <c r="JFZ178" s="46"/>
      <c r="JGA178" s="46"/>
      <c r="JGB178" s="46"/>
      <c r="JGC178" s="46"/>
      <c r="JGD178" s="46"/>
      <c r="JGE178" s="46"/>
      <c r="JGF178" s="46"/>
      <c r="JGG178" s="46"/>
      <c r="JGH178" s="46"/>
      <c r="JGI178" s="46"/>
      <c r="JGJ178" s="46"/>
      <c r="JGK178" s="46"/>
      <c r="JGL178" s="46"/>
      <c r="JGM178" s="46"/>
      <c r="JGN178" s="46"/>
      <c r="JGO178" s="46"/>
      <c r="JGP178" s="46"/>
      <c r="JGQ178" s="46"/>
      <c r="JGR178" s="46"/>
      <c r="JGS178" s="46"/>
      <c r="JGT178" s="46"/>
      <c r="JGU178" s="46"/>
      <c r="JGV178" s="46"/>
      <c r="JGW178" s="46"/>
      <c r="JGX178" s="46"/>
      <c r="JGY178" s="46"/>
      <c r="JGZ178" s="46"/>
      <c r="JHA178" s="46"/>
      <c r="JHB178" s="46"/>
      <c r="JHC178" s="46"/>
      <c r="JHD178" s="46"/>
      <c r="JHE178" s="46"/>
      <c r="JHF178" s="46"/>
      <c r="JHG178" s="46"/>
      <c r="JHH178" s="46"/>
      <c r="JHI178" s="46"/>
      <c r="JHJ178" s="46"/>
      <c r="JHK178" s="46"/>
      <c r="JHL178" s="46"/>
      <c r="JHM178" s="46"/>
      <c r="JHN178" s="46"/>
      <c r="JHO178" s="46"/>
      <c r="JHP178" s="46"/>
      <c r="JHQ178" s="46"/>
      <c r="JHR178" s="46"/>
      <c r="JHS178" s="46"/>
      <c r="JHT178" s="46"/>
      <c r="JHU178" s="46"/>
      <c r="JHV178" s="46"/>
      <c r="JHW178" s="46"/>
      <c r="JHX178" s="46"/>
      <c r="JHY178" s="46"/>
      <c r="JHZ178" s="46"/>
      <c r="JIA178" s="46"/>
      <c r="JIB178" s="46"/>
      <c r="JIC178" s="46"/>
      <c r="JID178" s="46"/>
      <c r="JIE178" s="46"/>
      <c r="JIF178" s="46"/>
      <c r="JIG178" s="46"/>
      <c r="JIH178" s="46"/>
      <c r="JII178" s="46"/>
      <c r="JIJ178" s="46"/>
      <c r="JIK178" s="46"/>
      <c r="JIL178" s="46"/>
      <c r="JIM178" s="46"/>
      <c r="JIN178" s="46"/>
      <c r="JIO178" s="46"/>
      <c r="JIP178" s="46"/>
      <c r="JIQ178" s="46"/>
      <c r="JIR178" s="46"/>
      <c r="JIS178" s="46"/>
      <c r="JIT178" s="46"/>
      <c r="JIU178" s="46"/>
      <c r="JIV178" s="46"/>
      <c r="JIW178" s="46"/>
      <c r="JIX178" s="46"/>
      <c r="JIY178" s="46"/>
      <c r="JIZ178" s="46"/>
      <c r="JJA178" s="46"/>
      <c r="JJB178" s="46"/>
      <c r="JJC178" s="46"/>
      <c r="JJD178" s="46"/>
      <c r="JJE178" s="46"/>
      <c r="JJF178" s="46"/>
      <c r="JJG178" s="46"/>
      <c r="JJH178" s="46"/>
      <c r="JJI178" s="46"/>
      <c r="JJJ178" s="46"/>
      <c r="JJK178" s="46"/>
      <c r="JJL178" s="46"/>
      <c r="JJM178" s="46"/>
      <c r="JJN178" s="46"/>
      <c r="JJO178" s="46"/>
      <c r="JJP178" s="46"/>
      <c r="JJQ178" s="46"/>
      <c r="JJR178" s="46"/>
      <c r="JJS178" s="46"/>
      <c r="JJT178" s="46"/>
      <c r="JJU178" s="46"/>
      <c r="JJV178" s="46"/>
      <c r="JJW178" s="46"/>
      <c r="JJX178" s="46"/>
      <c r="JJY178" s="46"/>
      <c r="JJZ178" s="46"/>
      <c r="JKA178" s="46"/>
      <c r="JKB178" s="46"/>
      <c r="JKC178" s="46"/>
      <c r="JKD178" s="46"/>
      <c r="JKE178" s="46"/>
      <c r="JKF178" s="46"/>
      <c r="JKG178" s="46"/>
      <c r="JKH178" s="46"/>
      <c r="JKI178" s="46"/>
      <c r="JKJ178" s="46"/>
      <c r="JKK178" s="46"/>
      <c r="JKL178" s="46"/>
      <c r="JKM178" s="46"/>
      <c r="JKN178" s="46"/>
      <c r="JKO178" s="46"/>
      <c r="JKP178" s="46"/>
      <c r="JKQ178" s="46"/>
      <c r="JKR178" s="46"/>
      <c r="JKS178" s="46"/>
      <c r="JKT178" s="46"/>
      <c r="JKU178" s="46"/>
      <c r="JKV178" s="46"/>
      <c r="JKW178" s="46"/>
      <c r="JKX178" s="46"/>
      <c r="JKY178" s="46"/>
      <c r="JKZ178" s="46"/>
      <c r="JLA178" s="46"/>
      <c r="JLB178" s="46"/>
      <c r="JLC178" s="46"/>
      <c r="JLD178" s="46"/>
      <c r="JLE178" s="46"/>
      <c r="JLF178" s="46"/>
      <c r="JLG178" s="46"/>
      <c r="JLH178" s="46"/>
      <c r="JLI178" s="46"/>
      <c r="JLJ178" s="46"/>
      <c r="JLK178" s="46"/>
      <c r="JLL178" s="46"/>
      <c r="JLM178" s="46"/>
      <c r="JLN178" s="46"/>
      <c r="JLO178" s="46"/>
      <c r="JLP178" s="46"/>
      <c r="JLQ178" s="46"/>
      <c r="JLR178" s="46"/>
      <c r="JLS178" s="46"/>
      <c r="JLT178" s="46"/>
      <c r="JLU178" s="46"/>
      <c r="JLV178" s="46"/>
      <c r="JLW178" s="46"/>
      <c r="JLX178" s="46"/>
      <c r="JLY178" s="46"/>
      <c r="JLZ178" s="46"/>
      <c r="JMA178" s="46"/>
      <c r="JMB178" s="46"/>
      <c r="JMC178" s="46"/>
      <c r="JMD178" s="46"/>
      <c r="JME178" s="46"/>
      <c r="JMF178" s="46"/>
      <c r="JMG178" s="46"/>
      <c r="JMH178" s="46"/>
      <c r="JMI178" s="46"/>
      <c r="JMJ178" s="46"/>
      <c r="JMK178" s="46"/>
      <c r="JML178" s="46"/>
      <c r="JMM178" s="46"/>
      <c r="JMN178" s="46"/>
      <c r="JMO178" s="46"/>
      <c r="JMP178" s="46"/>
      <c r="JMQ178" s="46"/>
      <c r="JMR178" s="46"/>
      <c r="JMS178" s="46"/>
      <c r="JMT178" s="46"/>
      <c r="JMU178" s="46"/>
      <c r="JMV178" s="46"/>
      <c r="JMW178" s="46"/>
      <c r="JMX178" s="46"/>
      <c r="JMY178" s="46"/>
      <c r="JMZ178" s="46"/>
      <c r="JNA178" s="46"/>
      <c r="JNB178" s="46"/>
      <c r="JNC178" s="46"/>
      <c r="JND178" s="46"/>
      <c r="JNE178" s="46"/>
      <c r="JNF178" s="46"/>
      <c r="JNG178" s="46"/>
      <c r="JNH178" s="46"/>
      <c r="JNI178" s="46"/>
      <c r="JNJ178" s="46"/>
      <c r="JNK178" s="46"/>
      <c r="JNL178" s="46"/>
      <c r="JNM178" s="46"/>
      <c r="JNN178" s="46"/>
      <c r="JNO178" s="46"/>
      <c r="JNP178" s="46"/>
      <c r="JNQ178" s="46"/>
      <c r="JNR178" s="46"/>
      <c r="JNS178" s="46"/>
      <c r="JNT178" s="46"/>
      <c r="JNU178" s="46"/>
      <c r="JNV178" s="46"/>
      <c r="JNW178" s="46"/>
      <c r="JNX178" s="46"/>
      <c r="JNY178" s="46"/>
      <c r="JNZ178" s="46"/>
      <c r="JOA178" s="46"/>
      <c r="JOB178" s="46"/>
      <c r="JOC178" s="46"/>
      <c r="JOD178" s="46"/>
      <c r="JOE178" s="46"/>
      <c r="JOF178" s="46"/>
      <c r="JOG178" s="46"/>
      <c r="JOH178" s="46"/>
      <c r="JOI178" s="46"/>
      <c r="JOJ178" s="46"/>
      <c r="JOK178" s="46"/>
      <c r="JOL178" s="46"/>
      <c r="JOM178" s="46"/>
      <c r="JON178" s="46"/>
      <c r="JOO178" s="46"/>
      <c r="JOP178" s="46"/>
      <c r="JOQ178" s="46"/>
      <c r="JOR178" s="46"/>
      <c r="JOS178" s="46"/>
      <c r="JOT178" s="46"/>
      <c r="JOU178" s="46"/>
      <c r="JOV178" s="46"/>
      <c r="JOW178" s="46"/>
      <c r="JOX178" s="46"/>
      <c r="JOY178" s="46"/>
      <c r="JOZ178" s="46"/>
      <c r="JPA178" s="46"/>
      <c r="JPB178" s="46"/>
      <c r="JPC178" s="46"/>
      <c r="JPD178" s="46"/>
      <c r="JPE178" s="46"/>
      <c r="JPF178" s="46"/>
      <c r="JPG178" s="46"/>
      <c r="JPH178" s="46"/>
      <c r="JPI178" s="46"/>
      <c r="JPJ178" s="46"/>
      <c r="JPK178" s="46"/>
      <c r="JPL178" s="46"/>
      <c r="JPM178" s="46"/>
      <c r="JPN178" s="46"/>
      <c r="JPO178" s="46"/>
      <c r="JPP178" s="46"/>
      <c r="JPQ178" s="46"/>
      <c r="JPR178" s="46"/>
      <c r="JPS178" s="46"/>
      <c r="JPT178" s="46"/>
      <c r="JPU178" s="46"/>
      <c r="JPV178" s="46"/>
      <c r="JPW178" s="46"/>
      <c r="JPX178" s="46"/>
      <c r="JPY178" s="46"/>
      <c r="JPZ178" s="46"/>
      <c r="JQA178" s="46"/>
      <c r="JQB178" s="46"/>
      <c r="JQC178" s="46"/>
      <c r="JQD178" s="46"/>
      <c r="JQE178" s="46"/>
      <c r="JQF178" s="46"/>
      <c r="JQG178" s="46"/>
      <c r="JQH178" s="46"/>
      <c r="JQI178" s="46"/>
      <c r="JQJ178" s="46"/>
      <c r="JQK178" s="46"/>
      <c r="JQL178" s="46"/>
      <c r="JQM178" s="46"/>
      <c r="JQN178" s="46"/>
      <c r="JQO178" s="46"/>
      <c r="JQP178" s="46"/>
      <c r="JQQ178" s="46"/>
      <c r="JQR178" s="46"/>
      <c r="JQS178" s="46"/>
      <c r="JQT178" s="46"/>
      <c r="JQU178" s="46"/>
      <c r="JQV178" s="46"/>
      <c r="JQW178" s="46"/>
      <c r="JQX178" s="46"/>
      <c r="JQY178" s="46"/>
      <c r="JQZ178" s="46"/>
      <c r="JRA178" s="46"/>
      <c r="JRB178" s="46"/>
      <c r="JRC178" s="46"/>
      <c r="JRD178" s="46"/>
      <c r="JRE178" s="46"/>
      <c r="JRF178" s="46"/>
      <c r="JRG178" s="46"/>
      <c r="JRH178" s="46"/>
      <c r="JRI178" s="46"/>
      <c r="JRJ178" s="46"/>
      <c r="JRK178" s="46"/>
      <c r="JRL178" s="46"/>
      <c r="JRM178" s="46"/>
      <c r="JRN178" s="46"/>
      <c r="JRO178" s="46"/>
      <c r="JRP178" s="46"/>
      <c r="JRQ178" s="46"/>
      <c r="JRR178" s="46"/>
      <c r="JRS178" s="46"/>
      <c r="JRT178" s="46"/>
      <c r="JRU178" s="46"/>
      <c r="JRV178" s="46"/>
      <c r="JRW178" s="46"/>
      <c r="JRX178" s="46"/>
      <c r="JRY178" s="46"/>
      <c r="JRZ178" s="46"/>
      <c r="JSA178" s="46"/>
      <c r="JSB178" s="46"/>
      <c r="JSC178" s="46"/>
      <c r="JSD178" s="46"/>
      <c r="JSE178" s="46"/>
      <c r="JSF178" s="46"/>
      <c r="JSG178" s="46"/>
      <c r="JSH178" s="46"/>
      <c r="JSI178" s="46"/>
      <c r="JSJ178" s="46"/>
      <c r="JSK178" s="46"/>
      <c r="JSL178" s="46"/>
      <c r="JSM178" s="46"/>
      <c r="JSN178" s="46"/>
      <c r="JSO178" s="46"/>
      <c r="JSP178" s="46"/>
      <c r="JSQ178" s="46"/>
      <c r="JSR178" s="46"/>
      <c r="JSS178" s="46"/>
      <c r="JST178" s="46"/>
      <c r="JSU178" s="46"/>
      <c r="JSV178" s="46"/>
      <c r="JSW178" s="46"/>
      <c r="JSX178" s="46"/>
      <c r="JSY178" s="46"/>
      <c r="JSZ178" s="46"/>
      <c r="JTA178" s="46"/>
      <c r="JTB178" s="46"/>
      <c r="JTC178" s="46"/>
      <c r="JTD178" s="46"/>
      <c r="JTE178" s="46"/>
      <c r="JTF178" s="46"/>
      <c r="JTG178" s="46"/>
      <c r="JTH178" s="46"/>
      <c r="JTI178" s="46"/>
      <c r="JTJ178" s="46"/>
      <c r="JTK178" s="46"/>
      <c r="JTL178" s="46"/>
      <c r="JTM178" s="46"/>
      <c r="JTN178" s="46"/>
      <c r="JTO178" s="46"/>
      <c r="JTP178" s="46"/>
      <c r="JTQ178" s="46"/>
      <c r="JTR178" s="46"/>
      <c r="JTS178" s="46"/>
      <c r="JTT178" s="46"/>
      <c r="JTU178" s="46"/>
      <c r="JTV178" s="46"/>
      <c r="JTW178" s="46"/>
      <c r="JTX178" s="46"/>
      <c r="JTY178" s="46"/>
      <c r="JTZ178" s="46"/>
      <c r="JUA178" s="46"/>
      <c r="JUB178" s="46"/>
      <c r="JUC178" s="46"/>
      <c r="JUD178" s="46"/>
      <c r="JUE178" s="46"/>
      <c r="JUF178" s="46"/>
      <c r="JUG178" s="46"/>
      <c r="JUH178" s="46"/>
      <c r="JUI178" s="46"/>
      <c r="JUJ178" s="46"/>
      <c r="JUK178" s="46"/>
      <c r="JUL178" s="46"/>
      <c r="JUM178" s="46"/>
      <c r="JUN178" s="46"/>
      <c r="JUO178" s="46"/>
      <c r="JUP178" s="46"/>
      <c r="JUQ178" s="46"/>
      <c r="JUR178" s="46"/>
      <c r="JUS178" s="46"/>
      <c r="JUT178" s="46"/>
      <c r="JUU178" s="46"/>
      <c r="JUV178" s="46"/>
      <c r="JUW178" s="46"/>
      <c r="JUX178" s="46"/>
      <c r="JUY178" s="46"/>
      <c r="JUZ178" s="46"/>
      <c r="JVA178" s="46"/>
      <c r="JVB178" s="46"/>
      <c r="JVC178" s="46"/>
      <c r="JVD178" s="46"/>
      <c r="JVE178" s="46"/>
      <c r="JVF178" s="46"/>
      <c r="JVG178" s="46"/>
      <c r="JVH178" s="46"/>
      <c r="JVI178" s="46"/>
      <c r="JVJ178" s="46"/>
      <c r="JVK178" s="46"/>
      <c r="JVL178" s="46"/>
      <c r="JVM178" s="46"/>
      <c r="JVN178" s="46"/>
      <c r="JVO178" s="46"/>
      <c r="JVP178" s="46"/>
      <c r="JVQ178" s="46"/>
      <c r="JVR178" s="46"/>
      <c r="JVS178" s="46"/>
      <c r="JVT178" s="46"/>
      <c r="JVU178" s="46"/>
      <c r="JVV178" s="46"/>
      <c r="JVW178" s="46"/>
      <c r="JVX178" s="46"/>
      <c r="JVY178" s="46"/>
      <c r="JVZ178" s="46"/>
      <c r="JWA178" s="46"/>
      <c r="JWB178" s="46"/>
      <c r="JWC178" s="46"/>
      <c r="JWD178" s="46"/>
      <c r="JWE178" s="46"/>
      <c r="JWF178" s="46"/>
      <c r="JWG178" s="46"/>
      <c r="JWH178" s="46"/>
      <c r="JWI178" s="46"/>
      <c r="JWJ178" s="46"/>
      <c r="JWK178" s="46"/>
      <c r="JWL178" s="46"/>
      <c r="JWM178" s="46"/>
      <c r="JWN178" s="46"/>
      <c r="JWO178" s="46"/>
      <c r="JWP178" s="46"/>
      <c r="JWQ178" s="46"/>
      <c r="JWR178" s="46"/>
      <c r="JWS178" s="46"/>
      <c r="JWT178" s="46"/>
      <c r="JWU178" s="46"/>
      <c r="JWV178" s="46"/>
      <c r="JWW178" s="46"/>
      <c r="JWX178" s="46"/>
      <c r="JWY178" s="46"/>
      <c r="JWZ178" s="46"/>
      <c r="JXA178" s="46"/>
      <c r="JXB178" s="46"/>
      <c r="JXC178" s="46"/>
      <c r="JXD178" s="46"/>
      <c r="JXE178" s="46"/>
      <c r="JXF178" s="46"/>
      <c r="JXG178" s="46"/>
      <c r="JXH178" s="46"/>
      <c r="JXI178" s="46"/>
      <c r="JXJ178" s="46"/>
      <c r="JXK178" s="46"/>
      <c r="JXL178" s="46"/>
      <c r="JXM178" s="46"/>
      <c r="JXN178" s="46"/>
      <c r="JXO178" s="46"/>
      <c r="JXP178" s="46"/>
      <c r="JXQ178" s="46"/>
      <c r="JXR178" s="46"/>
      <c r="JXS178" s="46"/>
      <c r="JXT178" s="46"/>
      <c r="JXU178" s="46"/>
      <c r="JXV178" s="46"/>
      <c r="JXW178" s="46"/>
      <c r="JXX178" s="46"/>
      <c r="JXY178" s="46"/>
      <c r="JXZ178" s="46"/>
      <c r="JYA178" s="46"/>
      <c r="JYB178" s="46"/>
      <c r="JYC178" s="46"/>
      <c r="JYD178" s="46"/>
      <c r="JYE178" s="46"/>
      <c r="JYF178" s="46"/>
      <c r="JYG178" s="46"/>
      <c r="JYH178" s="46"/>
      <c r="JYI178" s="46"/>
      <c r="JYJ178" s="46"/>
      <c r="JYK178" s="46"/>
      <c r="JYL178" s="46"/>
      <c r="JYM178" s="46"/>
      <c r="JYN178" s="46"/>
      <c r="JYO178" s="46"/>
      <c r="JYP178" s="46"/>
      <c r="JYQ178" s="46"/>
      <c r="JYR178" s="46"/>
      <c r="JYS178" s="46"/>
      <c r="JYT178" s="46"/>
      <c r="JYU178" s="46"/>
      <c r="JYV178" s="46"/>
      <c r="JYW178" s="46"/>
      <c r="JYX178" s="46"/>
      <c r="JYY178" s="46"/>
      <c r="JYZ178" s="46"/>
      <c r="JZA178" s="46"/>
      <c r="JZB178" s="46"/>
      <c r="JZC178" s="46"/>
      <c r="JZD178" s="46"/>
      <c r="JZE178" s="46"/>
      <c r="JZF178" s="46"/>
      <c r="JZG178" s="46"/>
      <c r="JZH178" s="46"/>
      <c r="JZI178" s="46"/>
      <c r="JZJ178" s="46"/>
      <c r="JZK178" s="46"/>
      <c r="JZL178" s="46"/>
      <c r="JZM178" s="46"/>
      <c r="JZN178" s="46"/>
      <c r="JZO178" s="46"/>
      <c r="JZP178" s="46"/>
      <c r="JZQ178" s="46"/>
      <c r="JZR178" s="46"/>
      <c r="JZS178" s="46"/>
      <c r="JZT178" s="46"/>
      <c r="JZU178" s="46"/>
      <c r="JZV178" s="46"/>
      <c r="JZW178" s="46"/>
      <c r="JZX178" s="46"/>
      <c r="JZY178" s="46"/>
      <c r="JZZ178" s="46"/>
      <c r="KAA178" s="46"/>
      <c r="KAB178" s="46"/>
      <c r="KAC178" s="46"/>
      <c r="KAD178" s="46"/>
      <c r="KAE178" s="46"/>
      <c r="KAF178" s="46"/>
      <c r="KAG178" s="46"/>
      <c r="KAH178" s="46"/>
      <c r="KAI178" s="46"/>
      <c r="KAJ178" s="46"/>
      <c r="KAK178" s="46"/>
      <c r="KAL178" s="46"/>
      <c r="KAM178" s="46"/>
      <c r="KAN178" s="46"/>
      <c r="KAO178" s="46"/>
      <c r="KAP178" s="46"/>
      <c r="KAQ178" s="46"/>
      <c r="KAR178" s="46"/>
      <c r="KAS178" s="46"/>
      <c r="KAT178" s="46"/>
      <c r="KAU178" s="46"/>
      <c r="KAV178" s="46"/>
      <c r="KAW178" s="46"/>
      <c r="KAX178" s="46"/>
      <c r="KAY178" s="46"/>
      <c r="KAZ178" s="46"/>
      <c r="KBA178" s="46"/>
      <c r="KBB178" s="46"/>
      <c r="KBC178" s="46"/>
      <c r="KBD178" s="46"/>
      <c r="KBE178" s="46"/>
      <c r="KBF178" s="46"/>
      <c r="KBG178" s="46"/>
      <c r="KBH178" s="46"/>
      <c r="KBI178" s="46"/>
      <c r="KBJ178" s="46"/>
      <c r="KBK178" s="46"/>
      <c r="KBL178" s="46"/>
      <c r="KBM178" s="46"/>
      <c r="KBN178" s="46"/>
      <c r="KBO178" s="46"/>
      <c r="KBP178" s="46"/>
      <c r="KBQ178" s="46"/>
      <c r="KBR178" s="46"/>
      <c r="KBS178" s="46"/>
      <c r="KBT178" s="46"/>
      <c r="KBU178" s="46"/>
      <c r="KBV178" s="46"/>
      <c r="KBW178" s="46"/>
      <c r="KBX178" s="46"/>
      <c r="KBY178" s="46"/>
      <c r="KBZ178" s="46"/>
      <c r="KCA178" s="46"/>
      <c r="KCB178" s="46"/>
      <c r="KCC178" s="46"/>
      <c r="KCD178" s="46"/>
      <c r="KCE178" s="46"/>
      <c r="KCF178" s="46"/>
      <c r="KCG178" s="46"/>
      <c r="KCH178" s="46"/>
      <c r="KCI178" s="46"/>
      <c r="KCJ178" s="46"/>
      <c r="KCK178" s="46"/>
      <c r="KCL178" s="46"/>
      <c r="KCM178" s="46"/>
      <c r="KCN178" s="46"/>
      <c r="KCO178" s="46"/>
      <c r="KCP178" s="46"/>
      <c r="KCQ178" s="46"/>
      <c r="KCR178" s="46"/>
      <c r="KCS178" s="46"/>
      <c r="KCT178" s="46"/>
      <c r="KCU178" s="46"/>
      <c r="KCV178" s="46"/>
      <c r="KCW178" s="46"/>
      <c r="KCX178" s="46"/>
      <c r="KCY178" s="46"/>
      <c r="KCZ178" s="46"/>
      <c r="KDA178" s="46"/>
      <c r="KDB178" s="46"/>
      <c r="KDC178" s="46"/>
      <c r="KDD178" s="46"/>
      <c r="KDE178" s="46"/>
      <c r="KDF178" s="46"/>
      <c r="KDG178" s="46"/>
      <c r="KDH178" s="46"/>
      <c r="KDI178" s="46"/>
      <c r="KDJ178" s="46"/>
      <c r="KDK178" s="46"/>
      <c r="KDL178" s="46"/>
      <c r="KDM178" s="46"/>
      <c r="KDN178" s="46"/>
      <c r="KDO178" s="46"/>
      <c r="KDP178" s="46"/>
      <c r="KDQ178" s="46"/>
      <c r="KDR178" s="46"/>
      <c r="KDS178" s="46"/>
      <c r="KDT178" s="46"/>
      <c r="KDU178" s="46"/>
      <c r="KDV178" s="46"/>
      <c r="KDW178" s="46"/>
      <c r="KDX178" s="46"/>
      <c r="KDY178" s="46"/>
      <c r="KDZ178" s="46"/>
      <c r="KEA178" s="46"/>
      <c r="KEB178" s="46"/>
      <c r="KEC178" s="46"/>
      <c r="KED178" s="46"/>
      <c r="KEE178" s="46"/>
      <c r="KEF178" s="46"/>
      <c r="KEG178" s="46"/>
      <c r="KEH178" s="46"/>
      <c r="KEI178" s="46"/>
      <c r="KEJ178" s="46"/>
      <c r="KEK178" s="46"/>
      <c r="KEL178" s="46"/>
      <c r="KEM178" s="46"/>
      <c r="KEN178" s="46"/>
      <c r="KEO178" s="46"/>
      <c r="KEP178" s="46"/>
      <c r="KEQ178" s="46"/>
      <c r="KER178" s="46"/>
      <c r="KES178" s="46"/>
      <c r="KET178" s="46"/>
      <c r="KEU178" s="46"/>
      <c r="KEV178" s="46"/>
      <c r="KEW178" s="46"/>
      <c r="KEX178" s="46"/>
      <c r="KEY178" s="46"/>
      <c r="KEZ178" s="46"/>
      <c r="KFA178" s="46"/>
      <c r="KFB178" s="46"/>
      <c r="KFC178" s="46"/>
      <c r="KFD178" s="46"/>
      <c r="KFE178" s="46"/>
      <c r="KFF178" s="46"/>
      <c r="KFG178" s="46"/>
      <c r="KFH178" s="46"/>
      <c r="KFI178" s="46"/>
      <c r="KFJ178" s="46"/>
      <c r="KFK178" s="46"/>
      <c r="KFL178" s="46"/>
      <c r="KFM178" s="46"/>
      <c r="KFN178" s="46"/>
      <c r="KFO178" s="46"/>
      <c r="KFP178" s="46"/>
      <c r="KFQ178" s="46"/>
      <c r="KFR178" s="46"/>
      <c r="KFS178" s="46"/>
      <c r="KFT178" s="46"/>
      <c r="KFU178" s="46"/>
      <c r="KFV178" s="46"/>
      <c r="KFW178" s="46"/>
      <c r="KFX178" s="46"/>
      <c r="KFY178" s="46"/>
      <c r="KFZ178" s="46"/>
      <c r="KGA178" s="46"/>
      <c r="KGB178" s="46"/>
      <c r="KGC178" s="46"/>
      <c r="KGD178" s="46"/>
      <c r="KGE178" s="46"/>
      <c r="KGF178" s="46"/>
      <c r="KGG178" s="46"/>
      <c r="KGH178" s="46"/>
      <c r="KGI178" s="46"/>
      <c r="KGJ178" s="46"/>
      <c r="KGK178" s="46"/>
      <c r="KGL178" s="46"/>
      <c r="KGM178" s="46"/>
      <c r="KGN178" s="46"/>
      <c r="KGO178" s="46"/>
      <c r="KGP178" s="46"/>
      <c r="KGQ178" s="46"/>
      <c r="KGR178" s="46"/>
      <c r="KGS178" s="46"/>
      <c r="KGT178" s="46"/>
      <c r="KGU178" s="46"/>
      <c r="KGV178" s="46"/>
      <c r="KGW178" s="46"/>
      <c r="KGX178" s="46"/>
      <c r="KGY178" s="46"/>
      <c r="KGZ178" s="46"/>
      <c r="KHA178" s="46"/>
      <c r="KHB178" s="46"/>
      <c r="KHC178" s="46"/>
      <c r="KHD178" s="46"/>
      <c r="KHE178" s="46"/>
      <c r="KHF178" s="46"/>
      <c r="KHG178" s="46"/>
      <c r="KHH178" s="46"/>
      <c r="KHI178" s="46"/>
      <c r="KHJ178" s="46"/>
      <c r="KHK178" s="46"/>
      <c r="KHL178" s="46"/>
      <c r="KHM178" s="46"/>
      <c r="KHN178" s="46"/>
      <c r="KHO178" s="46"/>
      <c r="KHP178" s="46"/>
      <c r="KHQ178" s="46"/>
      <c r="KHR178" s="46"/>
      <c r="KHS178" s="46"/>
      <c r="KHT178" s="46"/>
      <c r="KHU178" s="46"/>
      <c r="KHV178" s="46"/>
      <c r="KHW178" s="46"/>
      <c r="KHX178" s="46"/>
      <c r="KHY178" s="46"/>
      <c r="KHZ178" s="46"/>
      <c r="KIA178" s="46"/>
      <c r="KIB178" s="46"/>
      <c r="KIC178" s="46"/>
      <c r="KID178" s="46"/>
      <c r="KIE178" s="46"/>
      <c r="KIF178" s="46"/>
      <c r="KIG178" s="46"/>
      <c r="KIH178" s="46"/>
      <c r="KII178" s="46"/>
      <c r="KIJ178" s="46"/>
      <c r="KIK178" s="46"/>
      <c r="KIL178" s="46"/>
      <c r="KIM178" s="46"/>
      <c r="KIN178" s="46"/>
      <c r="KIO178" s="46"/>
      <c r="KIP178" s="46"/>
      <c r="KIQ178" s="46"/>
      <c r="KIR178" s="46"/>
      <c r="KIS178" s="46"/>
      <c r="KIT178" s="46"/>
      <c r="KIU178" s="46"/>
      <c r="KIV178" s="46"/>
      <c r="KIW178" s="46"/>
      <c r="KIX178" s="46"/>
      <c r="KIY178" s="46"/>
      <c r="KIZ178" s="46"/>
      <c r="KJA178" s="46"/>
      <c r="KJB178" s="46"/>
      <c r="KJC178" s="46"/>
      <c r="KJD178" s="46"/>
      <c r="KJE178" s="46"/>
      <c r="KJF178" s="46"/>
      <c r="KJG178" s="46"/>
      <c r="KJH178" s="46"/>
      <c r="KJI178" s="46"/>
      <c r="KJJ178" s="46"/>
      <c r="KJK178" s="46"/>
      <c r="KJL178" s="46"/>
      <c r="KJM178" s="46"/>
      <c r="KJN178" s="46"/>
      <c r="KJO178" s="46"/>
      <c r="KJP178" s="46"/>
      <c r="KJQ178" s="46"/>
      <c r="KJR178" s="46"/>
      <c r="KJS178" s="46"/>
      <c r="KJT178" s="46"/>
      <c r="KJU178" s="46"/>
      <c r="KJV178" s="46"/>
      <c r="KJW178" s="46"/>
      <c r="KJX178" s="46"/>
      <c r="KJY178" s="46"/>
      <c r="KJZ178" s="46"/>
      <c r="KKA178" s="46"/>
      <c r="KKB178" s="46"/>
      <c r="KKC178" s="46"/>
      <c r="KKD178" s="46"/>
      <c r="KKE178" s="46"/>
      <c r="KKF178" s="46"/>
      <c r="KKG178" s="46"/>
      <c r="KKH178" s="46"/>
      <c r="KKI178" s="46"/>
      <c r="KKJ178" s="46"/>
      <c r="KKK178" s="46"/>
      <c r="KKL178" s="46"/>
      <c r="KKM178" s="46"/>
      <c r="KKN178" s="46"/>
      <c r="KKO178" s="46"/>
      <c r="KKP178" s="46"/>
      <c r="KKQ178" s="46"/>
      <c r="KKR178" s="46"/>
      <c r="KKS178" s="46"/>
      <c r="KKT178" s="46"/>
      <c r="KKU178" s="46"/>
      <c r="KKV178" s="46"/>
      <c r="KKW178" s="46"/>
      <c r="KKX178" s="46"/>
      <c r="KKY178" s="46"/>
      <c r="KKZ178" s="46"/>
      <c r="KLA178" s="46"/>
      <c r="KLB178" s="46"/>
      <c r="KLC178" s="46"/>
      <c r="KLD178" s="46"/>
      <c r="KLE178" s="46"/>
      <c r="KLF178" s="46"/>
      <c r="KLG178" s="46"/>
      <c r="KLH178" s="46"/>
      <c r="KLI178" s="46"/>
      <c r="KLJ178" s="46"/>
      <c r="KLK178" s="46"/>
      <c r="KLL178" s="46"/>
      <c r="KLM178" s="46"/>
      <c r="KLN178" s="46"/>
      <c r="KLO178" s="46"/>
      <c r="KLP178" s="46"/>
      <c r="KLQ178" s="46"/>
      <c r="KLR178" s="46"/>
      <c r="KLS178" s="46"/>
      <c r="KLT178" s="46"/>
      <c r="KLU178" s="46"/>
      <c r="KLV178" s="46"/>
      <c r="KLW178" s="46"/>
      <c r="KLX178" s="46"/>
      <c r="KLY178" s="46"/>
      <c r="KLZ178" s="46"/>
      <c r="KMA178" s="46"/>
      <c r="KMB178" s="46"/>
      <c r="KMC178" s="46"/>
      <c r="KMD178" s="46"/>
      <c r="KME178" s="46"/>
      <c r="KMF178" s="46"/>
      <c r="KMG178" s="46"/>
      <c r="KMH178" s="46"/>
      <c r="KMI178" s="46"/>
      <c r="KMJ178" s="46"/>
      <c r="KMK178" s="46"/>
      <c r="KML178" s="46"/>
      <c r="KMM178" s="46"/>
      <c r="KMN178" s="46"/>
      <c r="KMO178" s="46"/>
      <c r="KMP178" s="46"/>
      <c r="KMQ178" s="46"/>
      <c r="KMR178" s="46"/>
      <c r="KMS178" s="46"/>
      <c r="KMT178" s="46"/>
      <c r="KMU178" s="46"/>
      <c r="KMV178" s="46"/>
      <c r="KMW178" s="46"/>
      <c r="KMX178" s="46"/>
      <c r="KMY178" s="46"/>
      <c r="KMZ178" s="46"/>
      <c r="KNA178" s="46"/>
      <c r="KNB178" s="46"/>
      <c r="KNC178" s="46"/>
      <c r="KND178" s="46"/>
      <c r="KNE178" s="46"/>
      <c r="KNF178" s="46"/>
      <c r="KNG178" s="46"/>
      <c r="KNH178" s="46"/>
      <c r="KNI178" s="46"/>
      <c r="KNJ178" s="46"/>
      <c r="KNK178" s="46"/>
      <c r="KNL178" s="46"/>
      <c r="KNM178" s="46"/>
      <c r="KNN178" s="46"/>
      <c r="KNO178" s="46"/>
      <c r="KNP178" s="46"/>
      <c r="KNQ178" s="46"/>
      <c r="KNR178" s="46"/>
      <c r="KNS178" s="46"/>
      <c r="KNT178" s="46"/>
      <c r="KNU178" s="46"/>
      <c r="KNV178" s="46"/>
      <c r="KNW178" s="46"/>
      <c r="KNX178" s="46"/>
      <c r="KNY178" s="46"/>
      <c r="KNZ178" s="46"/>
      <c r="KOA178" s="46"/>
      <c r="KOB178" s="46"/>
      <c r="KOC178" s="46"/>
      <c r="KOD178" s="46"/>
      <c r="KOE178" s="46"/>
      <c r="KOF178" s="46"/>
      <c r="KOG178" s="46"/>
      <c r="KOH178" s="46"/>
      <c r="KOI178" s="46"/>
      <c r="KOJ178" s="46"/>
      <c r="KOK178" s="46"/>
      <c r="KOL178" s="46"/>
      <c r="KOM178" s="46"/>
      <c r="KON178" s="46"/>
      <c r="KOO178" s="46"/>
      <c r="KOP178" s="46"/>
      <c r="KOQ178" s="46"/>
      <c r="KOR178" s="46"/>
      <c r="KOS178" s="46"/>
      <c r="KOT178" s="46"/>
      <c r="KOU178" s="46"/>
      <c r="KOV178" s="46"/>
      <c r="KOW178" s="46"/>
      <c r="KOX178" s="46"/>
      <c r="KOY178" s="46"/>
      <c r="KOZ178" s="46"/>
      <c r="KPA178" s="46"/>
      <c r="KPB178" s="46"/>
      <c r="KPC178" s="46"/>
      <c r="KPD178" s="46"/>
      <c r="KPE178" s="46"/>
      <c r="KPF178" s="46"/>
      <c r="KPG178" s="46"/>
      <c r="KPH178" s="46"/>
      <c r="KPI178" s="46"/>
      <c r="KPJ178" s="46"/>
      <c r="KPK178" s="46"/>
      <c r="KPL178" s="46"/>
      <c r="KPM178" s="46"/>
      <c r="KPN178" s="46"/>
      <c r="KPO178" s="46"/>
      <c r="KPP178" s="46"/>
      <c r="KPQ178" s="46"/>
      <c r="KPR178" s="46"/>
      <c r="KPS178" s="46"/>
      <c r="KPT178" s="46"/>
      <c r="KPU178" s="46"/>
      <c r="KPV178" s="46"/>
      <c r="KPW178" s="46"/>
      <c r="KPX178" s="46"/>
      <c r="KPY178" s="46"/>
      <c r="KPZ178" s="46"/>
      <c r="KQA178" s="46"/>
      <c r="KQB178" s="46"/>
      <c r="KQC178" s="46"/>
      <c r="KQD178" s="46"/>
      <c r="KQE178" s="46"/>
      <c r="KQF178" s="46"/>
      <c r="KQG178" s="46"/>
      <c r="KQH178" s="46"/>
      <c r="KQI178" s="46"/>
      <c r="KQJ178" s="46"/>
      <c r="KQK178" s="46"/>
      <c r="KQL178" s="46"/>
      <c r="KQM178" s="46"/>
      <c r="KQN178" s="46"/>
      <c r="KQO178" s="46"/>
      <c r="KQP178" s="46"/>
      <c r="KQQ178" s="46"/>
      <c r="KQR178" s="46"/>
      <c r="KQS178" s="46"/>
      <c r="KQT178" s="46"/>
      <c r="KQU178" s="46"/>
      <c r="KQV178" s="46"/>
      <c r="KQW178" s="46"/>
      <c r="KQX178" s="46"/>
      <c r="KQY178" s="46"/>
      <c r="KQZ178" s="46"/>
      <c r="KRA178" s="46"/>
      <c r="KRB178" s="46"/>
      <c r="KRC178" s="46"/>
      <c r="KRD178" s="46"/>
      <c r="KRE178" s="46"/>
      <c r="KRF178" s="46"/>
      <c r="KRG178" s="46"/>
      <c r="KRH178" s="46"/>
      <c r="KRI178" s="46"/>
      <c r="KRJ178" s="46"/>
      <c r="KRK178" s="46"/>
      <c r="KRL178" s="46"/>
      <c r="KRM178" s="46"/>
      <c r="KRN178" s="46"/>
      <c r="KRO178" s="46"/>
      <c r="KRP178" s="46"/>
      <c r="KRQ178" s="46"/>
      <c r="KRR178" s="46"/>
      <c r="KRS178" s="46"/>
      <c r="KRT178" s="46"/>
      <c r="KRU178" s="46"/>
      <c r="KRV178" s="46"/>
      <c r="KRW178" s="46"/>
      <c r="KRX178" s="46"/>
      <c r="KRY178" s="46"/>
      <c r="KRZ178" s="46"/>
      <c r="KSA178" s="46"/>
      <c r="KSB178" s="46"/>
      <c r="KSC178" s="46"/>
      <c r="KSD178" s="46"/>
      <c r="KSE178" s="46"/>
      <c r="KSF178" s="46"/>
      <c r="KSG178" s="46"/>
      <c r="KSH178" s="46"/>
      <c r="KSI178" s="46"/>
      <c r="KSJ178" s="46"/>
      <c r="KSK178" s="46"/>
      <c r="KSL178" s="46"/>
      <c r="KSM178" s="46"/>
      <c r="KSN178" s="46"/>
      <c r="KSO178" s="46"/>
      <c r="KSP178" s="46"/>
      <c r="KSQ178" s="46"/>
      <c r="KSR178" s="46"/>
      <c r="KSS178" s="46"/>
      <c r="KST178" s="46"/>
      <c r="KSU178" s="46"/>
      <c r="KSV178" s="46"/>
      <c r="KSW178" s="46"/>
      <c r="KSX178" s="46"/>
      <c r="KSY178" s="46"/>
      <c r="KSZ178" s="46"/>
      <c r="KTA178" s="46"/>
      <c r="KTB178" s="46"/>
      <c r="KTC178" s="46"/>
      <c r="KTD178" s="46"/>
      <c r="KTE178" s="46"/>
      <c r="KTF178" s="46"/>
      <c r="KTG178" s="46"/>
      <c r="KTH178" s="46"/>
      <c r="KTI178" s="46"/>
      <c r="KTJ178" s="46"/>
      <c r="KTK178" s="46"/>
      <c r="KTL178" s="46"/>
      <c r="KTM178" s="46"/>
      <c r="KTN178" s="46"/>
      <c r="KTO178" s="46"/>
      <c r="KTP178" s="46"/>
      <c r="KTQ178" s="46"/>
      <c r="KTR178" s="46"/>
      <c r="KTS178" s="46"/>
      <c r="KTT178" s="46"/>
      <c r="KTU178" s="46"/>
      <c r="KTV178" s="46"/>
      <c r="KTW178" s="46"/>
      <c r="KTX178" s="46"/>
      <c r="KTY178" s="46"/>
      <c r="KTZ178" s="46"/>
      <c r="KUA178" s="46"/>
      <c r="KUB178" s="46"/>
      <c r="KUC178" s="46"/>
      <c r="KUD178" s="46"/>
      <c r="KUE178" s="46"/>
      <c r="KUF178" s="46"/>
      <c r="KUG178" s="46"/>
      <c r="KUH178" s="46"/>
      <c r="KUI178" s="46"/>
      <c r="KUJ178" s="46"/>
      <c r="KUK178" s="46"/>
      <c r="KUL178" s="46"/>
      <c r="KUM178" s="46"/>
      <c r="KUN178" s="46"/>
      <c r="KUO178" s="46"/>
      <c r="KUP178" s="46"/>
      <c r="KUQ178" s="46"/>
      <c r="KUR178" s="46"/>
      <c r="KUS178" s="46"/>
      <c r="KUT178" s="46"/>
      <c r="KUU178" s="46"/>
      <c r="KUV178" s="46"/>
      <c r="KUW178" s="46"/>
      <c r="KUX178" s="46"/>
      <c r="KUY178" s="46"/>
      <c r="KUZ178" s="46"/>
      <c r="KVA178" s="46"/>
      <c r="KVB178" s="46"/>
      <c r="KVC178" s="46"/>
      <c r="KVD178" s="46"/>
      <c r="KVE178" s="46"/>
      <c r="KVF178" s="46"/>
      <c r="KVG178" s="46"/>
      <c r="KVH178" s="46"/>
      <c r="KVI178" s="46"/>
      <c r="KVJ178" s="46"/>
      <c r="KVK178" s="46"/>
      <c r="KVL178" s="46"/>
      <c r="KVM178" s="46"/>
      <c r="KVN178" s="46"/>
      <c r="KVO178" s="46"/>
      <c r="KVP178" s="46"/>
      <c r="KVQ178" s="46"/>
      <c r="KVR178" s="46"/>
      <c r="KVS178" s="46"/>
      <c r="KVT178" s="46"/>
      <c r="KVU178" s="46"/>
      <c r="KVV178" s="46"/>
      <c r="KVW178" s="46"/>
      <c r="KVX178" s="46"/>
      <c r="KVY178" s="46"/>
      <c r="KVZ178" s="46"/>
      <c r="KWA178" s="46"/>
      <c r="KWB178" s="46"/>
      <c r="KWC178" s="46"/>
      <c r="KWD178" s="46"/>
      <c r="KWE178" s="46"/>
      <c r="KWF178" s="46"/>
      <c r="KWG178" s="46"/>
      <c r="KWH178" s="46"/>
      <c r="KWI178" s="46"/>
      <c r="KWJ178" s="46"/>
      <c r="KWK178" s="46"/>
      <c r="KWL178" s="46"/>
      <c r="KWM178" s="46"/>
      <c r="KWN178" s="46"/>
      <c r="KWO178" s="46"/>
      <c r="KWP178" s="46"/>
      <c r="KWQ178" s="46"/>
      <c r="KWR178" s="46"/>
      <c r="KWS178" s="46"/>
      <c r="KWT178" s="46"/>
      <c r="KWU178" s="46"/>
      <c r="KWV178" s="46"/>
      <c r="KWW178" s="46"/>
      <c r="KWX178" s="46"/>
      <c r="KWY178" s="46"/>
      <c r="KWZ178" s="46"/>
      <c r="KXA178" s="46"/>
      <c r="KXB178" s="46"/>
      <c r="KXC178" s="46"/>
      <c r="KXD178" s="46"/>
      <c r="KXE178" s="46"/>
      <c r="KXF178" s="46"/>
      <c r="KXG178" s="46"/>
      <c r="KXH178" s="46"/>
      <c r="KXI178" s="46"/>
      <c r="KXJ178" s="46"/>
      <c r="KXK178" s="46"/>
      <c r="KXL178" s="46"/>
      <c r="KXM178" s="46"/>
      <c r="KXN178" s="46"/>
      <c r="KXO178" s="46"/>
      <c r="KXP178" s="46"/>
      <c r="KXQ178" s="46"/>
      <c r="KXR178" s="46"/>
      <c r="KXS178" s="46"/>
      <c r="KXT178" s="46"/>
      <c r="KXU178" s="46"/>
      <c r="KXV178" s="46"/>
      <c r="KXW178" s="46"/>
      <c r="KXX178" s="46"/>
      <c r="KXY178" s="46"/>
      <c r="KXZ178" s="46"/>
      <c r="KYA178" s="46"/>
      <c r="KYB178" s="46"/>
      <c r="KYC178" s="46"/>
      <c r="KYD178" s="46"/>
      <c r="KYE178" s="46"/>
      <c r="KYF178" s="46"/>
      <c r="KYG178" s="46"/>
      <c r="KYH178" s="46"/>
      <c r="KYI178" s="46"/>
      <c r="KYJ178" s="46"/>
      <c r="KYK178" s="46"/>
      <c r="KYL178" s="46"/>
      <c r="KYM178" s="46"/>
      <c r="KYN178" s="46"/>
      <c r="KYO178" s="46"/>
      <c r="KYP178" s="46"/>
      <c r="KYQ178" s="46"/>
      <c r="KYR178" s="46"/>
      <c r="KYS178" s="46"/>
      <c r="KYT178" s="46"/>
      <c r="KYU178" s="46"/>
      <c r="KYV178" s="46"/>
      <c r="KYW178" s="46"/>
      <c r="KYX178" s="46"/>
      <c r="KYY178" s="46"/>
      <c r="KYZ178" s="46"/>
      <c r="KZA178" s="46"/>
      <c r="KZB178" s="46"/>
      <c r="KZC178" s="46"/>
      <c r="KZD178" s="46"/>
      <c r="KZE178" s="46"/>
      <c r="KZF178" s="46"/>
      <c r="KZG178" s="46"/>
      <c r="KZH178" s="46"/>
      <c r="KZI178" s="46"/>
      <c r="KZJ178" s="46"/>
      <c r="KZK178" s="46"/>
      <c r="KZL178" s="46"/>
      <c r="KZM178" s="46"/>
      <c r="KZN178" s="46"/>
      <c r="KZO178" s="46"/>
      <c r="KZP178" s="46"/>
      <c r="KZQ178" s="46"/>
      <c r="KZR178" s="46"/>
      <c r="KZS178" s="46"/>
      <c r="KZT178" s="46"/>
      <c r="KZU178" s="46"/>
      <c r="KZV178" s="46"/>
      <c r="KZW178" s="46"/>
      <c r="KZX178" s="46"/>
      <c r="KZY178" s="46"/>
      <c r="KZZ178" s="46"/>
      <c r="LAA178" s="46"/>
      <c r="LAB178" s="46"/>
      <c r="LAC178" s="46"/>
      <c r="LAD178" s="46"/>
      <c r="LAE178" s="46"/>
      <c r="LAF178" s="46"/>
      <c r="LAG178" s="46"/>
      <c r="LAH178" s="46"/>
      <c r="LAI178" s="46"/>
      <c r="LAJ178" s="46"/>
      <c r="LAK178" s="46"/>
      <c r="LAL178" s="46"/>
      <c r="LAM178" s="46"/>
      <c r="LAN178" s="46"/>
      <c r="LAO178" s="46"/>
      <c r="LAP178" s="46"/>
      <c r="LAQ178" s="46"/>
      <c r="LAR178" s="46"/>
      <c r="LAS178" s="46"/>
      <c r="LAT178" s="46"/>
      <c r="LAU178" s="46"/>
      <c r="LAV178" s="46"/>
      <c r="LAW178" s="46"/>
      <c r="LAX178" s="46"/>
      <c r="LAY178" s="46"/>
      <c r="LAZ178" s="46"/>
      <c r="LBA178" s="46"/>
      <c r="LBB178" s="46"/>
      <c r="LBC178" s="46"/>
      <c r="LBD178" s="46"/>
      <c r="LBE178" s="46"/>
      <c r="LBF178" s="46"/>
      <c r="LBG178" s="46"/>
      <c r="LBH178" s="46"/>
      <c r="LBI178" s="46"/>
      <c r="LBJ178" s="46"/>
      <c r="LBK178" s="46"/>
      <c r="LBL178" s="46"/>
      <c r="LBM178" s="46"/>
      <c r="LBN178" s="46"/>
      <c r="LBO178" s="46"/>
      <c r="LBP178" s="46"/>
      <c r="LBQ178" s="46"/>
      <c r="LBR178" s="46"/>
      <c r="LBS178" s="46"/>
      <c r="LBT178" s="46"/>
      <c r="LBU178" s="46"/>
      <c r="LBV178" s="46"/>
      <c r="LBW178" s="46"/>
      <c r="LBX178" s="46"/>
      <c r="LBY178" s="46"/>
      <c r="LBZ178" s="46"/>
      <c r="LCA178" s="46"/>
      <c r="LCB178" s="46"/>
      <c r="LCC178" s="46"/>
      <c r="LCD178" s="46"/>
      <c r="LCE178" s="46"/>
      <c r="LCF178" s="46"/>
      <c r="LCG178" s="46"/>
      <c r="LCH178" s="46"/>
      <c r="LCI178" s="46"/>
      <c r="LCJ178" s="46"/>
      <c r="LCK178" s="46"/>
      <c r="LCL178" s="46"/>
      <c r="LCM178" s="46"/>
      <c r="LCN178" s="46"/>
      <c r="LCO178" s="46"/>
      <c r="LCP178" s="46"/>
      <c r="LCQ178" s="46"/>
      <c r="LCR178" s="46"/>
      <c r="LCS178" s="46"/>
      <c r="LCT178" s="46"/>
      <c r="LCU178" s="46"/>
      <c r="LCV178" s="46"/>
      <c r="LCW178" s="46"/>
      <c r="LCX178" s="46"/>
      <c r="LCY178" s="46"/>
      <c r="LCZ178" s="46"/>
      <c r="LDA178" s="46"/>
      <c r="LDB178" s="46"/>
      <c r="LDC178" s="46"/>
      <c r="LDD178" s="46"/>
      <c r="LDE178" s="46"/>
      <c r="LDF178" s="46"/>
      <c r="LDG178" s="46"/>
      <c r="LDH178" s="46"/>
      <c r="LDI178" s="46"/>
      <c r="LDJ178" s="46"/>
      <c r="LDK178" s="46"/>
      <c r="LDL178" s="46"/>
      <c r="LDM178" s="46"/>
      <c r="LDN178" s="46"/>
      <c r="LDO178" s="46"/>
      <c r="LDP178" s="46"/>
      <c r="LDQ178" s="46"/>
      <c r="LDR178" s="46"/>
      <c r="LDS178" s="46"/>
      <c r="LDT178" s="46"/>
      <c r="LDU178" s="46"/>
      <c r="LDV178" s="46"/>
      <c r="LDW178" s="46"/>
      <c r="LDX178" s="46"/>
      <c r="LDY178" s="46"/>
      <c r="LDZ178" s="46"/>
      <c r="LEA178" s="46"/>
      <c r="LEB178" s="46"/>
      <c r="LEC178" s="46"/>
      <c r="LED178" s="46"/>
      <c r="LEE178" s="46"/>
      <c r="LEF178" s="46"/>
      <c r="LEG178" s="46"/>
      <c r="LEH178" s="46"/>
      <c r="LEI178" s="46"/>
      <c r="LEJ178" s="46"/>
      <c r="LEK178" s="46"/>
      <c r="LEL178" s="46"/>
      <c r="LEM178" s="46"/>
      <c r="LEN178" s="46"/>
      <c r="LEO178" s="46"/>
      <c r="LEP178" s="46"/>
      <c r="LEQ178" s="46"/>
      <c r="LER178" s="46"/>
      <c r="LES178" s="46"/>
      <c r="LET178" s="46"/>
      <c r="LEU178" s="46"/>
      <c r="LEV178" s="46"/>
      <c r="LEW178" s="46"/>
      <c r="LEX178" s="46"/>
      <c r="LEY178" s="46"/>
      <c r="LEZ178" s="46"/>
      <c r="LFA178" s="46"/>
      <c r="LFB178" s="46"/>
      <c r="LFC178" s="46"/>
      <c r="LFD178" s="46"/>
      <c r="LFE178" s="46"/>
      <c r="LFF178" s="46"/>
      <c r="LFG178" s="46"/>
      <c r="LFH178" s="46"/>
      <c r="LFI178" s="46"/>
      <c r="LFJ178" s="46"/>
      <c r="LFK178" s="46"/>
      <c r="LFL178" s="46"/>
      <c r="LFM178" s="46"/>
      <c r="LFN178" s="46"/>
      <c r="LFO178" s="46"/>
      <c r="LFP178" s="46"/>
      <c r="LFQ178" s="46"/>
      <c r="LFR178" s="46"/>
      <c r="LFS178" s="46"/>
      <c r="LFT178" s="46"/>
      <c r="LFU178" s="46"/>
      <c r="LFV178" s="46"/>
      <c r="LFW178" s="46"/>
      <c r="LFX178" s="46"/>
      <c r="LFY178" s="46"/>
      <c r="LFZ178" s="46"/>
      <c r="LGA178" s="46"/>
      <c r="LGB178" s="46"/>
      <c r="LGC178" s="46"/>
      <c r="LGD178" s="46"/>
      <c r="LGE178" s="46"/>
      <c r="LGF178" s="46"/>
      <c r="LGG178" s="46"/>
      <c r="LGH178" s="46"/>
      <c r="LGI178" s="46"/>
      <c r="LGJ178" s="46"/>
      <c r="LGK178" s="46"/>
      <c r="LGL178" s="46"/>
      <c r="LGM178" s="46"/>
      <c r="LGN178" s="46"/>
      <c r="LGO178" s="46"/>
      <c r="LGP178" s="46"/>
      <c r="LGQ178" s="46"/>
      <c r="LGR178" s="46"/>
      <c r="LGS178" s="46"/>
      <c r="LGT178" s="46"/>
      <c r="LGU178" s="46"/>
      <c r="LGV178" s="46"/>
      <c r="LGW178" s="46"/>
      <c r="LGX178" s="46"/>
      <c r="LGY178" s="46"/>
      <c r="LGZ178" s="46"/>
      <c r="LHA178" s="46"/>
      <c r="LHB178" s="46"/>
      <c r="LHC178" s="46"/>
      <c r="LHD178" s="46"/>
      <c r="LHE178" s="46"/>
      <c r="LHF178" s="46"/>
      <c r="LHG178" s="46"/>
      <c r="LHH178" s="46"/>
      <c r="LHI178" s="46"/>
      <c r="LHJ178" s="46"/>
      <c r="LHK178" s="46"/>
      <c r="LHL178" s="46"/>
      <c r="LHM178" s="46"/>
      <c r="LHN178" s="46"/>
      <c r="LHO178" s="46"/>
      <c r="LHP178" s="46"/>
      <c r="LHQ178" s="46"/>
      <c r="LHR178" s="46"/>
      <c r="LHS178" s="46"/>
      <c r="LHT178" s="46"/>
      <c r="LHU178" s="46"/>
      <c r="LHV178" s="46"/>
      <c r="LHW178" s="46"/>
      <c r="LHX178" s="46"/>
      <c r="LHY178" s="46"/>
      <c r="LHZ178" s="46"/>
      <c r="LIA178" s="46"/>
      <c r="LIB178" s="46"/>
      <c r="LIC178" s="46"/>
      <c r="LID178" s="46"/>
      <c r="LIE178" s="46"/>
      <c r="LIF178" s="46"/>
      <c r="LIG178" s="46"/>
      <c r="LIH178" s="46"/>
      <c r="LII178" s="46"/>
      <c r="LIJ178" s="46"/>
      <c r="LIK178" s="46"/>
      <c r="LIL178" s="46"/>
      <c r="LIM178" s="46"/>
      <c r="LIN178" s="46"/>
      <c r="LIO178" s="46"/>
      <c r="LIP178" s="46"/>
      <c r="LIQ178" s="46"/>
      <c r="LIR178" s="46"/>
      <c r="LIS178" s="46"/>
      <c r="LIT178" s="46"/>
      <c r="LIU178" s="46"/>
      <c r="LIV178" s="46"/>
      <c r="LIW178" s="46"/>
      <c r="LIX178" s="46"/>
      <c r="LIY178" s="46"/>
      <c r="LIZ178" s="46"/>
      <c r="LJA178" s="46"/>
      <c r="LJB178" s="46"/>
      <c r="LJC178" s="46"/>
      <c r="LJD178" s="46"/>
      <c r="LJE178" s="46"/>
      <c r="LJF178" s="46"/>
      <c r="LJG178" s="46"/>
      <c r="LJH178" s="46"/>
      <c r="LJI178" s="46"/>
      <c r="LJJ178" s="46"/>
      <c r="LJK178" s="46"/>
      <c r="LJL178" s="46"/>
      <c r="LJM178" s="46"/>
      <c r="LJN178" s="46"/>
      <c r="LJO178" s="46"/>
      <c r="LJP178" s="46"/>
      <c r="LJQ178" s="46"/>
      <c r="LJR178" s="46"/>
      <c r="LJS178" s="46"/>
      <c r="LJT178" s="46"/>
      <c r="LJU178" s="46"/>
      <c r="LJV178" s="46"/>
      <c r="LJW178" s="46"/>
      <c r="LJX178" s="46"/>
      <c r="LJY178" s="46"/>
      <c r="LJZ178" s="46"/>
      <c r="LKA178" s="46"/>
      <c r="LKB178" s="46"/>
      <c r="LKC178" s="46"/>
      <c r="LKD178" s="46"/>
      <c r="LKE178" s="46"/>
      <c r="LKF178" s="46"/>
      <c r="LKG178" s="46"/>
      <c r="LKH178" s="46"/>
      <c r="LKI178" s="46"/>
      <c r="LKJ178" s="46"/>
      <c r="LKK178" s="46"/>
      <c r="LKL178" s="46"/>
      <c r="LKM178" s="46"/>
      <c r="LKN178" s="46"/>
      <c r="LKO178" s="46"/>
      <c r="LKP178" s="46"/>
      <c r="LKQ178" s="46"/>
      <c r="LKR178" s="46"/>
      <c r="LKS178" s="46"/>
      <c r="LKT178" s="46"/>
      <c r="LKU178" s="46"/>
      <c r="LKV178" s="46"/>
      <c r="LKW178" s="46"/>
      <c r="LKX178" s="46"/>
      <c r="LKY178" s="46"/>
      <c r="LKZ178" s="46"/>
      <c r="LLA178" s="46"/>
      <c r="LLB178" s="46"/>
      <c r="LLC178" s="46"/>
      <c r="LLD178" s="46"/>
      <c r="LLE178" s="46"/>
      <c r="LLF178" s="46"/>
      <c r="LLG178" s="46"/>
      <c r="LLH178" s="46"/>
      <c r="LLI178" s="46"/>
      <c r="LLJ178" s="46"/>
      <c r="LLK178" s="46"/>
      <c r="LLL178" s="46"/>
      <c r="LLM178" s="46"/>
      <c r="LLN178" s="46"/>
      <c r="LLO178" s="46"/>
      <c r="LLP178" s="46"/>
      <c r="LLQ178" s="46"/>
      <c r="LLR178" s="46"/>
      <c r="LLS178" s="46"/>
      <c r="LLT178" s="46"/>
      <c r="LLU178" s="46"/>
      <c r="LLV178" s="46"/>
      <c r="LLW178" s="46"/>
      <c r="LLX178" s="46"/>
      <c r="LLY178" s="46"/>
      <c r="LLZ178" s="46"/>
      <c r="LMA178" s="46"/>
      <c r="LMB178" s="46"/>
      <c r="LMC178" s="46"/>
      <c r="LMD178" s="46"/>
      <c r="LME178" s="46"/>
      <c r="LMF178" s="46"/>
      <c r="LMG178" s="46"/>
      <c r="LMH178" s="46"/>
      <c r="LMI178" s="46"/>
      <c r="LMJ178" s="46"/>
      <c r="LMK178" s="46"/>
      <c r="LML178" s="46"/>
      <c r="LMM178" s="46"/>
      <c r="LMN178" s="46"/>
      <c r="LMO178" s="46"/>
      <c r="LMP178" s="46"/>
      <c r="LMQ178" s="46"/>
      <c r="LMR178" s="46"/>
      <c r="LMS178" s="46"/>
      <c r="LMT178" s="46"/>
      <c r="LMU178" s="46"/>
      <c r="LMV178" s="46"/>
      <c r="LMW178" s="46"/>
      <c r="LMX178" s="46"/>
      <c r="LMY178" s="46"/>
      <c r="LMZ178" s="46"/>
      <c r="LNA178" s="46"/>
      <c r="LNB178" s="46"/>
      <c r="LNC178" s="46"/>
      <c r="LND178" s="46"/>
      <c r="LNE178" s="46"/>
      <c r="LNF178" s="46"/>
      <c r="LNG178" s="46"/>
      <c r="LNH178" s="46"/>
      <c r="LNI178" s="46"/>
      <c r="LNJ178" s="46"/>
      <c r="LNK178" s="46"/>
      <c r="LNL178" s="46"/>
      <c r="LNM178" s="46"/>
      <c r="LNN178" s="46"/>
      <c r="LNO178" s="46"/>
      <c r="LNP178" s="46"/>
      <c r="LNQ178" s="46"/>
      <c r="LNR178" s="46"/>
      <c r="LNS178" s="46"/>
      <c r="LNT178" s="46"/>
      <c r="LNU178" s="46"/>
      <c r="LNV178" s="46"/>
      <c r="LNW178" s="46"/>
      <c r="LNX178" s="46"/>
      <c r="LNY178" s="46"/>
      <c r="LNZ178" s="46"/>
      <c r="LOA178" s="46"/>
      <c r="LOB178" s="46"/>
      <c r="LOC178" s="46"/>
      <c r="LOD178" s="46"/>
      <c r="LOE178" s="46"/>
      <c r="LOF178" s="46"/>
      <c r="LOG178" s="46"/>
      <c r="LOH178" s="46"/>
      <c r="LOI178" s="46"/>
      <c r="LOJ178" s="46"/>
      <c r="LOK178" s="46"/>
      <c r="LOL178" s="46"/>
      <c r="LOM178" s="46"/>
      <c r="LON178" s="46"/>
      <c r="LOO178" s="46"/>
      <c r="LOP178" s="46"/>
      <c r="LOQ178" s="46"/>
      <c r="LOR178" s="46"/>
      <c r="LOS178" s="46"/>
      <c r="LOT178" s="46"/>
      <c r="LOU178" s="46"/>
      <c r="LOV178" s="46"/>
      <c r="LOW178" s="46"/>
      <c r="LOX178" s="46"/>
      <c r="LOY178" s="46"/>
      <c r="LOZ178" s="46"/>
      <c r="LPA178" s="46"/>
      <c r="LPB178" s="46"/>
      <c r="LPC178" s="46"/>
      <c r="LPD178" s="46"/>
      <c r="LPE178" s="46"/>
      <c r="LPF178" s="46"/>
      <c r="LPG178" s="46"/>
      <c r="LPH178" s="46"/>
      <c r="LPI178" s="46"/>
      <c r="LPJ178" s="46"/>
      <c r="LPK178" s="46"/>
      <c r="LPL178" s="46"/>
      <c r="LPM178" s="46"/>
      <c r="LPN178" s="46"/>
      <c r="LPO178" s="46"/>
      <c r="LPP178" s="46"/>
      <c r="LPQ178" s="46"/>
      <c r="LPR178" s="46"/>
      <c r="LPS178" s="46"/>
      <c r="LPT178" s="46"/>
      <c r="LPU178" s="46"/>
      <c r="LPV178" s="46"/>
      <c r="LPW178" s="46"/>
      <c r="LPX178" s="46"/>
      <c r="LPY178" s="46"/>
      <c r="LPZ178" s="46"/>
      <c r="LQA178" s="46"/>
      <c r="LQB178" s="46"/>
      <c r="LQC178" s="46"/>
      <c r="LQD178" s="46"/>
      <c r="LQE178" s="46"/>
      <c r="LQF178" s="46"/>
      <c r="LQG178" s="46"/>
      <c r="LQH178" s="46"/>
      <c r="LQI178" s="46"/>
      <c r="LQJ178" s="46"/>
      <c r="LQK178" s="46"/>
      <c r="LQL178" s="46"/>
      <c r="LQM178" s="46"/>
      <c r="LQN178" s="46"/>
      <c r="LQO178" s="46"/>
      <c r="LQP178" s="46"/>
      <c r="LQQ178" s="46"/>
      <c r="LQR178" s="46"/>
      <c r="LQS178" s="46"/>
      <c r="LQT178" s="46"/>
      <c r="LQU178" s="46"/>
      <c r="LQV178" s="46"/>
      <c r="LQW178" s="46"/>
      <c r="LQX178" s="46"/>
      <c r="LQY178" s="46"/>
      <c r="LQZ178" s="46"/>
      <c r="LRA178" s="46"/>
      <c r="LRB178" s="46"/>
      <c r="LRC178" s="46"/>
      <c r="LRD178" s="46"/>
      <c r="LRE178" s="46"/>
      <c r="LRF178" s="46"/>
      <c r="LRG178" s="46"/>
      <c r="LRH178" s="46"/>
      <c r="LRI178" s="46"/>
      <c r="LRJ178" s="46"/>
      <c r="LRK178" s="46"/>
      <c r="LRL178" s="46"/>
      <c r="LRM178" s="46"/>
      <c r="LRN178" s="46"/>
      <c r="LRO178" s="46"/>
      <c r="LRP178" s="46"/>
      <c r="LRQ178" s="46"/>
      <c r="LRR178" s="46"/>
      <c r="LRS178" s="46"/>
      <c r="LRT178" s="46"/>
      <c r="LRU178" s="46"/>
      <c r="LRV178" s="46"/>
      <c r="LRW178" s="46"/>
      <c r="LRX178" s="46"/>
      <c r="LRY178" s="46"/>
      <c r="LRZ178" s="46"/>
      <c r="LSA178" s="46"/>
      <c r="LSB178" s="46"/>
      <c r="LSC178" s="46"/>
      <c r="LSD178" s="46"/>
      <c r="LSE178" s="46"/>
      <c r="LSF178" s="46"/>
      <c r="LSG178" s="46"/>
      <c r="LSH178" s="46"/>
      <c r="LSI178" s="46"/>
      <c r="LSJ178" s="46"/>
      <c r="LSK178" s="46"/>
      <c r="LSL178" s="46"/>
      <c r="LSM178" s="46"/>
      <c r="LSN178" s="46"/>
      <c r="LSO178" s="46"/>
      <c r="LSP178" s="46"/>
      <c r="LSQ178" s="46"/>
      <c r="LSR178" s="46"/>
      <c r="LSS178" s="46"/>
      <c r="LST178" s="46"/>
      <c r="LSU178" s="46"/>
      <c r="LSV178" s="46"/>
      <c r="LSW178" s="46"/>
      <c r="LSX178" s="46"/>
      <c r="LSY178" s="46"/>
      <c r="LSZ178" s="46"/>
      <c r="LTA178" s="46"/>
      <c r="LTB178" s="46"/>
      <c r="LTC178" s="46"/>
      <c r="LTD178" s="46"/>
      <c r="LTE178" s="46"/>
      <c r="LTF178" s="46"/>
      <c r="LTG178" s="46"/>
      <c r="LTH178" s="46"/>
      <c r="LTI178" s="46"/>
      <c r="LTJ178" s="46"/>
      <c r="LTK178" s="46"/>
      <c r="LTL178" s="46"/>
      <c r="LTM178" s="46"/>
      <c r="LTN178" s="46"/>
      <c r="LTO178" s="46"/>
      <c r="LTP178" s="46"/>
      <c r="LTQ178" s="46"/>
      <c r="LTR178" s="46"/>
      <c r="LTS178" s="46"/>
      <c r="LTT178" s="46"/>
      <c r="LTU178" s="46"/>
      <c r="LTV178" s="46"/>
      <c r="LTW178" s="46"/>
      <c r="LTX178" s="46"/>
      <c r="LTY178" s="46"/>
      <c r="LTZ178" s="46"/>
      <c r="LUA178" s="46"/>
      <c r="LUB178" s="46"/>
      <c r="LUC178" s="46"/>
      <c r="LUD178" s="46"/>
      <c r="LUE178" s="46"/>
      <c r="LUF178" s="46"/>
      <c r="LUG178" s="46"/>
      <c r="LUH178" s="46"/>
      <c r="LUI178" s="46"/>
      <c r="LUJ178" s="46"/>
      <c r="LUK178" s="46"/>
      <c r="LUL178" s="46"/>
      <c r="LUM178" s="46"/>
      <c r="LUN178" s="46"/>
      <c r="LUO178" s="46"/>
      <c r="LUP178" s="46"/>
      <c r="LUQ178" s="46"/>
      <c r="LUR178" s="46"/>
      <c r="LUS178" s="46"/>
      <c r="LUT178" s="46"/>
      <c r="LUU178" s="46"/>
      <c r="LUV178" s="46"/>
      <c r="LUW178" s="46"/>
      <c r="LUX178" s="46"/>
      <c r="LUY178" s="46"/>
      <c r="LUZ178" s="46"/>
      <c r="LVA178" s="46"/>
      <c r="LVB178" s="46"/>
      <c r="LVC178" s="46"/>
      <c r="LVD178" s="46"/>
      <c r="LVE178" s="46"/>
      <c r="LVF178" s="46"/>
      <c r="LVG178" s="46"/>
      <c r="LVH178" s="46"/>
      <c r="LVI178" s="46"/>
      <c r="LVJ178" s="46"/>
      <c r="LVK178" s="46"/>
      <c r="LVL178" s="46"/>
      <c r="LVM178" s="46"/>
      <c r="LVN178" s="46"/>
      <c r="LVO178" s="46"/>
      <c r="LVP178" s="46"/>
      <c r="LVQ178" s="46"/>
      <c r="LVR178" s="46"/>
      <c r="LVS178" s="46"/>
      <c r="LVT178" s="46"/>
      <c r="LVU178" s="46"/>
      <c r="LVV178" s="46"/>
      <c r="LVW178" s="46"/>
      <c r="LVX178" s="46"/>
      <c r="LVY178" s="46"/>
      <c r="LVZ178" s="46"/>
      <c r="LWA178" s="46"/>
      <c r="LWB178" s="46"/>
      <c r="LWC178" s="46"/>
      <c r="LWD178" s="46"/>
      <c r="LWE178" s="46"/>
      <c r="LWF178" s="46"/>
      <c r="LWG178" s="46"/>
      <c r="LWH178" s="46"/>
      <c r="LWI178" s="46"/>
      <c r="LWJ178" s="46"/>
      <c r="LWK178" s="46"/>
      <c r="LWL178" s="46"/>
      <c r="LWM178" s="46"/>
      <c r="LWN178" s="46"/>
      <c r="LWO178" s="46"/>
      <c r="LWP178" s="46"/>
      <c r="LWQ178" s="46"/>
      <c r="LWR178" s="46"/>
      <c r="LWS178" s="46"/>
      <c r="LWT178" s="46"/>
      <c r="LWU178" s="46"/>
      <c r="LWV178" s="46"/>
      <c r="LWW178" s="46"/>
      <c r="LWX178" s="46"/>
      <c r="LWY178" s="46"/>
      <c r="LWZ178" s="46"/>
      <c r="LXA178" s="46"/>
      <c r="LXB178" s="46"/>
      <c r="LXC178" s="46"/>
      <c r="LXD178" s="46"/>
      <c r="LXE178" s="46"/>
      <c r="LXF178" s="46"/>
      <c r="LXG178" s="46"/>
      <c r="LXH178" s="46"/>
      <c r="LXI178" s="46"/>
      <c r="LXJ178" s="46"/>
      <c r="LXK178" s="46"/>
      <c r="LXL178" s="46"/>
      <c r="LXM178" s="46"/>
      <c r="LXN178" s="46"/>
      <c r="LXO178" s="46"/>
      <c r="LXP178" s="46"/>
      <c r="LXQ178" s="46"/>
      <c r="LXR178" s="46"/>
      <c r="LXS178" s="46"/>
      <c r="LXT178" s="46"/>
      <c r="LXU178" s="46"/>
      <c r="LXV178" s="46"/>
      <c r="LXW178" s="46"/>
      <c r="LXX178" s="46"/>
      <c r="LXY178" s="46"/>
      <c r="LXZ178" s="46"/>
      <c r="LYA178" s="46"/>
      <c r="LYB178" s="46"/>
      <c r="LYC178" s="46"/>
      <c r="LYD178" s="46"/>
      <c r="LYE178" s="46"/>
      <c r="LYF178" s="46"/>
      <c r="LYG178" s="46"/>
      <c r="LYH178" s="46"/>
      <c r="LYI178" s="46"/>
      <c r="LYJ178" s="46"/>
      <c r="LYK178" s="46"/>
      <c r="LYL178" s="46"/>
      <c r="LYM178" s="46"/>
      <c r="LYN178" s="46"/>
      <c r="LYO178" s="46"/>
      <c r="LYP178" s="46"/>
      <c r="LYQ178" s="46"/>
      <c r="LYR178" s="46"/>
      <c r="LYS178" s="46"/>
      <c r="LYT178" s="46"/>
      <c r="LYU178" s="46"/>
      <c r="LYV178" s="46"/>
      <c r="LYW178" s="46"/>
      <c r="LYX178" s="46"/>
      <c r="LYY178" s="46"/>
      <c r="LYZ178" s="46"/>
      <c r="LZA178" s="46"/>
      <c r="LZB178" s="46"/>
      <c r="LZC178" s="46"/>
      <c r="LZD178" s="46"/>
      <c r="LZE178" s="46"/>
      <c r="LZF178" s="46"/>
      <c r="LZG178" s="46"/>
      <c r="LZH178" s="46"/>
      <c r="LZI178" s="46"/>
      <c r="LZJ178" s="46"/>
      <c r="LZK178" s="46"/>
      <c r="LZL178" s="46"/>
      <c r="LZM178" s="46"/>
      <c r="LZN178" s="46"/>
      <c r="LZO178" s="46"/>
      <c r="LZP178" s="46"/>
      <c r="LZQ178" s="46"/>
      <c r="LZR178" s="46"/>
      <c r="LZS178" s="46"/>
      <c r="LZT178" s="46"/>
      <c r="LZU178" s="46"/>
      <c r="LZV178" s="46"/>
      <c r="LZW178" s="46"/>
      <c r="LZX178" s="46"/>
      <c r="LZY178" s="46"/>
      <c r="LZZ178" s="46"/>
      <c r="MAA178" s="46"/>
      <c r="MAB178" s="46"/>
      <c r="MAC178" s="46"/>
      <c r="MAD178" s="46"/>
      <c r="MAE178" s="46"/>
      <c r="MAF178" s="46"/>
      <c r="MAG178" s="46"/>
      <c r="MAH178" s="46"/>
      <c r="MAI178" s="46"/>
      <c r="MAJ178" s="46"/>
      <c r="MAK178" s="46"/>
      <c r="MAL178" s="46"/>
      <c r="MAM178" s="46"/>
      <c r="MAN178" s="46"/>
      <c r="MAO178" s="46"/>
      <c r="MAP178" s="46"/>
      <c r="MAQ178" s="46"/>
      <c r="MAR178" s="46"/>
      <c r="MAS178" s="46"/>
      <c r="MAT178" s="46"/>
      <c r="MAU178" s="46"/>
      <c r="MAV178" s="46"/>
      <c r="MAW178" s="46"/>
      <c r="MAX178" s="46"/>
      <c r="MAY178" s="46"/>
      <c r="MAZ178" s="46"/>
      <c r="MBA178" s="46"/>
      <c r="MBB178" s="46"/>
      <c r="MBC178" s="46"/>
      <c r="MBD178" s="46"/>
      <c r="MBE178" s="46"/>
      <c r="MBF178" s="46"/>
      <c r="MBG178" s="46"/>
      <c r="MBH178" s="46"/>
      <c r="MBI178" s="46"/>
      <c r="MBJ178" s="46"/>
      <c r="MBK178" s="46"/>
      <c r="MBL178" s="46"/>
      <c r="MBM178" s="46"/>
      <c r="MBN178" s="46"/>
      <c r="MBO178" s="46"/>
      <c r="MBP178" s="46"/>
      <c r="MBQ178" s="46"/>
      <c r="MBR178" s="46"/>
      <c r="MBS178" s="46"/>
      <c r="MBT178" s="46"/>
      <c r="MBU178" s="46"/>
      <c r="MBV178" s="46"/>
      <c r="MBW178" s="46"/>
      <c r="MBX178" s="46"/>
      <c r="MBY178" s="46"/>
      <c r="MBZ178" s="46"/>
      <c r="MCA178" s="46"/>
      <c r="MCB178" s="46"/>
      <c r="MCC178" s="46"/>
      <c r="MCD178" s="46"/>
      <c r="MCE178" s="46"/>
      <c r="MCF178" s="46"/>
      <c r="MCG178" s="46"/>
      <c r="MCH178" s="46"/>
      <c r="MCI178" s="46"/>
      <c r="MCJ178" s="46"/>
      <c r="MCK178" s="46"/>
      <c r="MCL178" s="46"/>
      <c r="MCM178" s="46"/>
      <c r="MCN178" s="46"/>
      <c r="MCO178" s="46"/>
      <c r="MCP178" s="46"/>
      <c r="MCQ178" s="46"/>
      <c r="MCR178" s="46"/>
      <c r="MCS178" s="46"/>
      <c r="MCT178" s="46"/>
      <c r="MCU178" s="46"/>
      <c r="MCV178" s="46"/>
      <c r="MCW178" s="46"/>
      <c r="MCX178" s="46"/>
      <c r="MCY178" s="46"/>
      <c r="MCZ178" s="46"/>
      <c r="MDA178" s="46"/>
      <c r="MDB178" s="46"/>
      <c r="MDC178" s="46"/>
      <c r="MDD178" s="46"/>
      <c r="MDE178" s="46"/>
      <c r="MDF178" s="46"/>
      <c r="MDG178" s="46"/>
      <c r="MDH178" s="46"/>
      <c r="MDI178" s="46"/>
      <c r="MDJ178" s="46"/>
      <c r="MDK178" s="46"/>
      <c r="MDL178" s="46"/>
      <c r="MDM178" s="46"/>
      <c r="MDN178" s="46"/>
      <c r="MDO178" s="46"/>
      <c r="MDP178" s="46"/>
      <c r="MDQ178" s="46"/>
      <c r="MDR178" s="46"/>
      <c r="MDS178" s="46"/>
      <c r="MDT178" s="46"/>
      <c r="MDU178" s="46"/>
      <c r="MDV178" s="46"/>
      <c r="MDW178" s="46"/>
      <c r="MDX178" s="46"/>
      <c r="MDY178" s="46"/>
      <c r="MDZ178" s="46"/>
      <c r="MEA178" s="46"/>
      <c r="MEB178" s="46"/>
      <c r="MEC178" s="46"/>
      <c r="MED178" s="46"/>
      <c r="MEE178" s="46"/>
      <c r="MEF178" s="46"/>
      <c r="MEG178" s="46"/>
      <c r="MEH178" s="46"/>
      <c r="MEI178" s="46"/>
      <c r="MEJ178" s="46"/>
      <c r="MEK178" s="46"/>
      <c r="MEL178" s="46"/>
      <c r="MEM178" s="46"/>
      <c r="MEN178" s="46"/>
      <c r="MEO178" s="46"/>
      <c r="MEP178" s="46"/>
      <c r="MEQ178" s="46"/>
      <c r="MER178" s="46"/>
      <c r="MES178" s="46"/>
      <c r="MET178" s="46"/>
      <c r="MEU178" s="46"/>
      <c r="MEV178" s="46"/>
      <c r="MEW178" s="46"/>
      <c r="MEX178" s="46"/>
      <c r="MEY178" s="46"/>
      <c r="MEZ178" s="46"/>
      <c r="MFA178" s="46"/>
      <c r="MFB178" s="46"/>
      <c r="MFC178" s="46"/>
      <c r="MFD178" s="46"/>
      <c r="MFE178" s="46"/>
      <c r="MFF178" s="46"/>
      <c r="MFG178" s="46"/>
      <c r="MFH178" s="46"/>
      <c r="MFI178" s="46"/>
      <c r="MFJ178" s="46"/>
      <c r="MFK178" s="46"/>
      <c r="MFL178" s="46"/>
      <c r="MFM178" s="46"/>
      <c r="MFN178" s="46"/>
      <c r="MFO178" s="46"/>
      <c r="MFP178" s="46"/>
      <c r="MFQ178" s="46"/>
      <c r="MFR178" s="46"/>
      <c r="MFS178" s="46"/>
      <c r="MFT178" s="46"/>
      <c r="MFU178" s="46"/>
      <c r="MFV178" s="46"/>
      <c r="MFW178" s="46"/>
      <c r="MFX178" s="46"/>
      <c r="MFY178" s="46"/>
      <c r="MFZ178" s="46"/>
      <c r="MGA178" s="46"/>
      <c r="MGB178" s="46"/>
      <c r="MGC178" s="46"/>
      <c r="MGD178" s="46"/>
      <c r="MGE178" s="46"/>
      <c r="MGF178" s="46"/>
      <c r="MGG178" s="46"/>
      <c r="MGH178" s="46"/>
      <c r="MGI178" s="46"/>
      <c r="MGJ178" s="46"/>
      <c r="MGK178" s="46"/>
      <c r="MGL178" s="46"/>
      <c r="MGM178" s="46"/>
      <c r="MGN178" s="46"/>
      <c r="MGO178" s="46"/>
      <c r="MGP178" s="46"/>
      <c r="MGQ178" s="46"/>
      <c r="MGR178" s="46"/>
      <c r="MGS178" s="46"/>
      <c r="MGT178" s="46"/>
      <c r="MGU178" s="46"/>
      <c r="MGV178" s="46"/>
      <c r="MGW178" s="46"/>
      <c r="MGX178" s="46"/>
      <c r="MGY178" s="46"/>
      <c r="MGZ178" s="46"/>
      <c r="MHA178" s="46"/>
      <c r="MHB178" s="46"/>
      <c r="MHC178" s="46"/>
      <c r="MHD178" s="46"/>
      <c r="MHE178" s="46"/>
      <c r="MHF178" s="46"/>
      <c r="MHG178" s="46"/>
      <c r="MHH178" s="46"/>
      <c r="MHI178" s="46"/>
      <c r="MHJ178" s="46"/>
      <c r="MHK178" s="46"/>
      <c r="MHL178" s="46"/>
      <c r="MHM178" s="46"/>
      <c r="MHN178" s="46"/>
      <c r="MHO178" s="46"/>
      <c r="MHP178" s="46"/>
      <c r="MHQ178" s="46"/>
      <c r="MHR178" s="46"/>
      <c r="MHS178" s="46"/>
      <c r="MHT178" s="46"/>
      <c r="MHU178" s="46"/>
      <c r="MHV178" s="46"/>
      <c r="MHW178" s="46"/>
      <c r="MHX178" s="46"/>
      <c r="MHY178" s="46"/>
      <c r="MHZ178" s="46"/>
      <c r="MIA178" s="46"/>
      <c r="MIB178" s="46"/>
      <c r="MIC178" s="46"/>
      <c r="MID178" s="46"/>
      <c r="MIE178" s="46"/>
      <c r="MIF178" s="46"/>
      <c r="MIG178" s="46"/>
      <c r="MIH178" s="46"/>
      <c r="MII178" s="46"/>
      <c r="MIJ178" s="46"/>
      <c r="MIK178" s="46"/>
      <c r="MIL178" s="46"/>
      <c r="MIM178" s="46"/>
      <c r="MIN178" s="46"/>
      <c r="MIO178" s="46"/>
      <c r="MIP178" s="46"/>
      <c r="MIQ178" s="46"/>
      <c r="MIR178" s="46"/>
      <c r="MIS178" s="46"/>
      <c r="MIT178" s="46"/>
      <c r="MIU178" s="46"/>
      <c r="MIV178" s="46"/>
      <c r="MIW178" s="46"/>
      <c r="MIX178" s="46"/>
      <c r="MIY178" s="46"/>
      <c r="MIZ178" s="46"/>
      <c r="MJA178" s="46"/>
      <c r="MJB178" s="46"/>
      <c r="MJC178" s="46"/>
      <c r="MJD178" s="46"/>
      <c r="MJE178" s="46"/>
      <c r="MJF178" s="46"/>
      <c r="MJG178" s="46"/>
      <c r="MJH178" s="46"/>
      <c r="MJI178" s="46"/>
      <c r="MJJ178" s="46"/>
      <c r="MJK178" s="46"/>
      <c r="MJL178" s="46"/>
      <c r="MJM178" s="46"/>
      <c r="MJN178" s="46"/>
      <c r="MJO178" s="46"/>
      <c r="MJP178" s="46"/>
      <c r="MJQ178" s="46"/>
      <c r="MJR178" s="46"/>
      <c r="MJS178" s="46"/>
      <c r="MJT178" s="46"/>
      <c r="MJU178" s="46"/>
      <c r="MJV178" s="46"/>
      <c r="MJW178" s="46"/>
      <c r="MJX178" s="46"/>
      <c r="MJY178" s="46"/>
      <c r="MJZ178" s="46"/>
      <c r="MKA178" s="46"/>
      <c r="MKB178" s="46"/>
      <c r="MKC178" s="46"/>
      <c r="MKD178" s="46"/>
      <c r="MKE178" s="46"/>
      <c r="MKF178" s="46"/>
      <c r="MKG178" s="46"/>
      <c r="MKH178" s="46"/>
      <c r="MKI178" s="46"/>
      <c r="MKJ178" s="46"/>
      <c r="MKK178" s="46"/>
      <c r="MKL178" s="46"/>
      <c r="MKM178" s="46"/>
      <c r="MKN178" s="46"/>
      <c r="MKO178" s="46"/>
      <c r="MKP178" s="46"/>
      <c r="MKQ178" s="46"/>
      <c r="MKR178" s="46"/>
      <c r="MKS178" s="46"/>
      <c r="MKT178" s="46"/>
      <c r="MKU178" s="46"/>
      <c r="MKV178" s="46"/>
      <c r="MKW178" s="46"/>
      <c r="MKX178" s="46"/>
      <c r="MKY178" s="46"/>
      <c r="MKZ178" s="46"/>
      <c r="MLA178" s="46"/>
      <c r="MLB178" s="46"/>
      <c r="MLC178" s="46"/>
      <c r="MLD178" s="46"/>
      <c r="MLE178" s="46"/>
      <c r="MLF178" s="46"/>
      <c r="MLG178" s="46"/>
      <c r="MLH178" s="46"/>
      <c r="MLI178" s="46"/>
      <c r="MLJ178" s="46"/>
      <c r="MLK178" s="46"/>
      <c r="MLL178" s="46"/>
      <c r="MLM178" s="46"/>
      <c r="MLN178" s="46"/>
      <c r="MLO178" s="46"/>
      <c r="MLP178" s="46"/>
      <c r="MLQ178" s="46"/>
      <c r="MLR178" s="46"/>
      <c r="MLS178" s="46"/>
      <c r="MLT178" s="46"/>
      <c r="MLU178" s="46"/>
      <c r="MLV178" s="46"/>
      <c r="MLW178" s="46"/>
      <c r="MLX178" s="46"/>
      <c r="MLY178" s="46"/>
      <c r="MLZ178" s="46"/>
      <c r="MMA178" s="46"/>
      <c r="MMB178" s="46"/>
      <c r="MMC178" s="46"/>
      <c r="MMD178" s="46"/>
      <c r="MME178" s="46"/>
      <c r="MMF178" s="46"/>
      <c r="MMG178" s="46"/>
      <c r="MMH178" s="46"/>
      <c r="MMI178" s="46"/>
      <c r="MMJ178" s="46"/>
      <c r="MMK178" s="46"/>
      <c r="MML178" s="46"/>
      <c r="MMM178" s="46"/>
      <c r="MMN178" s="46"/>
      <c r="MMO178" s="46"/>
      <c r="MMP178" s="46"/>
      <c r="MMQ178" s="46"/>
      <c r="MMR178" s="46"/>
      <c r="MMS178" s="46"/>
      <c r="MMT178" s="46"/>
      <c r="MMU178" s="46"/>
      <c r="MMV178" s="46"/>
      <c r="MMW178" s="46"/>
      <c r="MMX178" s="46"/>
      <c r="MMY178" s="46"/>
      <c r="MMZ178" s="46"/>
      <c r="MNA178" s="46"/>
      <c r="MNB178" s="46"/>
      <c r="MNC178" s="46"/>
      <c r="MND178" s="46"/>
      <c r="MNE178" s="46"/>
      <c r="MNF178" s="46"/>
      <c r="MNG178" s="46"/>
      <c r="MNH178" s="46"/>
      <c r="MNI178" s="46"/>
      <c r="MNJ178" s="46"/>
      <c r="MNK178" s="46"/>
      <c r="MNL178" s="46"/>
      <c r="MNM178" s="46"/>
      <c r="MNN178" s="46"/>
      <c r="MNO178" s="46"/>
      <c r="MNP178" s="46"/>
      <c r="MNQ178" s="46"/>
      <c r="MNR178" s="46"/>
      <c r="MNS178" s="46"/>
      <c r="MNT178" s="46"/>
      <c r="MNU178" s="46"/>
      <c r="MNV178" s="46"/>
      <c r="MNW178" s="46"/>
      <c r="MNX178" s="46"/>
      <c r="MNY178" s="46"/>
      <c r="MNZ178" s="46"/>
      <c r="MOA178" s="46"/>
      <c r="MOB178" s="46"/>
      <c r="MOC178" s="46"/>
      <c r="MOD178" s="46"/>
      <c r="MOE178" s="46"/>
      <c r="MOF178" s="46"/>
      <c r="MOG178" s="46"/>
      <c r="MOH178" s="46"/>
      <c r="MOI178" s="46"/>
      <c r="MOJ178" s="46"/>
      <c r="MOK178" s="46"/>
      <c r="MOL178" s="46"/>
      <c r="MOM178" s="46"/>
      <c r="MON178" s="46"/>
      <c r="MOO178" s="46"/>
      <c r="MOP178" s="46"/>
      <c r="MOQ178" s="46"/>
      <c r="MOR178" s="46"/>
      <c r="MOS178" s="46"/>
      <c r="MOT178" s="46"/>
      <c r="MOU178" s="46"/>
      <c r="MOV178" s="46"/>
      <c r="MOW178" s="46"/>
      <c r="MOX178" s="46"/>
      <c r="MOY178" s="46"/>
      <c r="MOZ178" s="46"/>
      <c r="MPA178" s="46"/>
      <c r="MPB178" s="46"/>
      <c r="MPC178" s="46"/>
      <c r="MPD178" s="46"/>
      <c r="MPE178" s="46"/>
      <c r="MPF178" s="46"/>
      <c r="MPG178" s="46"/>
      <c r="MPH178" s="46"/>
      <c r="MPI178" s="46"/>
      <c r="MPJ178" s="46"/>
      <c r="MPK178" s="46"/>
      <c r="MPL178" s="46"/>
      <c r="MPM178" s="46"/>
      <c r="MPN178" s="46"/>
      <c r="MPO178" s="46"/>
      <c r="MPP178" s="46"/>
      <c r="MPQ178" s="46"/>
      <c r="MPR178" s="46"/>
      <c r="MPS178" s="46"/>
      <c r="MPT178" s="46"/>
      <c r="MPU178" s="46"/>
      <c r="MPV178" s="46"/>
      <c r="MPW178" s="46"/>
      <c r="MPX178" s="46"/>
      <c r="MPY178" s="46"/>
      <c r="MPZ178" s="46"/>
      <c r="MQA178" s="46"/>
      <c r="MQB178" s="46"/>
      <c r="MQC178" s="46"/>
      <c r="MQD178" s="46"/>
      <c r="MQE178" s="46"/>
      <c r="MQF178" s="46"/>
      <c r="MQG178" s="46"/>
      <c r="MQH178" s="46"/>
      <c r="MQI178" s="46"/>
      <c r="MQJ178" s="46"/>
      <c r="MQK178" s="46"/>
      <c r="MQL178" s="46"/>
      <c r="MQM178" s="46"/>
      <c r="MQN178" s="46"/>
      <c r="MQO178" s="46"/>
      <c r="MQP178" s="46"/>
      <c r="MQQ178" s="46"/>
      <c r="MQR178" s="46"/>
      <c r="MQS178" s="46"/>
      <c r="MQT178" s="46"/>
      <c r="MQU178" s="46"/>
      <c r="MQV178" s="46"/>
      <c r="MQW178" s="46"/>
      <c r="MQX178" s="46"/>
      <c r="MQY178" s="46"/>
      <c r="MQZ178" s="46"/>
      <c r="MRA178" s="46"/>
      <c r="MRB178" s="46"/>
      <c r="MRC178" s="46"/>
      <c r="MRD178" s="46"/>
      <c r="MRE178" s="46"/>
      <c r="MRF178" s="46"/>
      <c r="MRG178" s="46"/>
      <c r="MRH178" s="46"/>
      <c r="MRI178" s="46"/>
      <c r="MRJ178" s="46"/>
      <c r="MRK178" s="46"/>
      <c r="MRL178" s="46"/>
      <c r="MRM178" s="46"/>
      <c r="MRN178" s="46"/>
      <c r="MRO178" s="46"/>
      <c r="MRP178" s="46"/>
      <c r="MRQ178" s="46"/>
      <c r="MRR178" s="46"/>
      <c r="MRS178" s="46"/>
      <c r="MRT178" s="46"/>
      <c r="MRU178" s="46"/>
      <c r="MRV178" s="46"/>
      <c r="MRW178" s="46"/>
      <c r="MRX178" s="46"/>
      <c r="MRY178" s="46"/>
      <c r="MRZ178" s="46"/>
      <c r="MSA178" s="46"/>
      <c r="MSB178" s="46"/>
      <c r="MSC178" s="46"/>
      <c r="MSD178" s="46"/>
      <c r="MSE178" s="46"/>
      <c r="MSF178" s="46"/>
      <c r="MSG178" s="46"/>
      <c r="MSH178" s="46"/>
      <c r="MSI178" s="46"/>
      <c r="MSJ178" s="46"/>
      <c r="MSK178" s="46"/>
      <c r="MSL178" s="46"/>
      <c r="MSM178" s="46"/>
      <c r="MSN178" s="46"/>
      <c r="MSO178" s="46"/>
      <c r="MSP178" s="46"/>
      <c r="MSQ178" s="46"/>
      <c r="MSR178" s="46"/>
      <c r="MSS178" s="46"/>
      <c r="MST178" s="46"/>
      <c r="MSU178" s="46"/>
      <c r="MSV178" s="46"/>
      <c r="MSW178" s="46"/>
      <c r="MSX178" s="46"/>
      <c r="MSY178" s="46"/>
      <c r="MSZ178" s="46"/>
      <c r="MTA178" s="46"/>
      <c r="MTB178" s="46"/>
      <c r="MTC178" s="46"/>
      <c r="MTD178" s="46"/>
      <c r="MTE178" s="46"/>
      <c r="MTF178" s="46"/>
      <c r="MTG178" s="46"/>
      <c r="MTH178" s="46"/>
      <c r="MTI178" s="46"/>
      <c r="MTJ178" s="46"/>
      <c r="MTK178" s="46"/>
      <c r="MTL178" s="46"/>
      <c r="MTM178" s="46"/>
      <c r="MTN178" s="46"/>
      <c r="MTO178" s="46"/>
      <c r="MTP178" s="46"/>
      <c r="MTQ178" s="46"/>
      <c r="MTR178" s="46"/>
      <c r="MTS178" s="46"/>
      <c r="MTT178" s="46"/>
      <c r="MTU178" s="46"/>
      <c r="MTV178" s="46"/>
      <c r="MTW178" s="46"/>
      <c r="MTX178" s="46"/>
      <c r="MTY178" s="46"/>
      <c r="MTZ178" s="46"/>
      <c r="MUA178" s="46"/>
      <c r="MUB178" s="46"/>
      <c r="MUC178" s="46"/>
      <c r="MUD178" s="46"/>
      <c r="MUE178" s="46"/>
      <c r="MUF178" s="46"/>
      <c r="MUG178" s="46"/>
      <c r="MUH178" s="46"/>
      <c r="MUI178" s="46"/>
      <c r="MUJ178" s="46"/>
      <c r="MUK178" s="46"/>
      <c r="MUL178" s="46"/>
      <c r="MUM178" s="46"/>
      <c r="MUN178" s="46"/>
      <c r="MUO178" s="46"/>
      <c r="MUP178" s="46"/>
      <c r="MUQ178" s="46"/>
      <c r="MUR178" s="46"/>
      <c r="MUS178" s="46"/>
      <c r="MUT178" s="46"/>
      <c r="MUU178" s="46"/>
      <c r="MUV178" s="46"/>
      <c r="MUW178" s="46"/>
      <c r="MUX178" s="46"/>
      <c r="MUY178" s="46"/>
      <c r="MUZ178" s="46"/>
      <c r="MVA178" s="46"/>
      <c r="MVB178" s="46"/>
      <c r="MVC178" s="46"/>
      <c r="MVD178" s="46"/>
      <c r="MVE178" s="46"/>
      <c r="MVF178" s="46"/>
      <c r="MVG178" s="46"/>
      <c r="MVH178" s="46"/>
      <c r="MVI178" s="46"/>
      <c r="MVJ178" s="46"/>
      <c r="MVK178" s="46"/>
      <c r="MVL178" s="46"/>
      <c r="MVM178" s="46"/>
      <c r="MVN178" s="46"/>
      <c r="MVO178" s="46"/>
      <c r="MVP178" s="46"/>
      <c r="MVQ178" s="46"/>
      <c r="MVR178" s="46"/>
      <c r="MVS178" s="46"/>
      <c r="MVT178" s="46"/>
      <c r="MVU178" s="46"/>
      <c r="MVV178" s="46"/>
      <c r="MVW178" s="46"/>
      <c r="MVX178" s="46"/>
      <c r="MVY178" s="46"/>
      <c r="MVZ178" s="46"/>
      <c r="MWA178" s="46"/>
      <c r="MWB178" s="46"/>
      <c r="MWC178" s="46"/>
      <c r="MWD178" s="46"/>
      <c r="MWE178" s="46"/>
      <c r="MWF178" s="46"/>
      <c r="MWG178" s="46"/>
      <c r="MWH178" s="46"/>
      <c r="MWI178" s="46"/>
      <c r="MWJ178" s="46"/>
      <c r="MWK178" s="46"/>
      <c r="MWL178" s="46"/>
      <c r="MWM178" s="46"/>
      <c r="MWN178" s="46"/>
      <c r="MWO178" s="46"/>
      <c r="MWP178" s="46"/>
      <c r="MWQ178" s="46"/>
      <c r="MWR178" s="46"/>
      <c r="MWS178" s="46"/>
      <c r="MWT178" s="46"/>
      <c r="MWU178" s="46"/>
      <c r="MWV178" s="46"/>
      <c r="MWW178" s="46"/>
      <c r="MWX178" s="46"/>
      <c r="MWY178" s="46"/>
      <c r="MWZ178" s="46"/>
      <c r="MXA178" s="46"/>
      <c r="MXB178" s="46"/>
      <c r="MXC178" s="46"/>
      <c r="MXD178" s="46"/>
      <c r="MXE178" s="46"/>
      <c r="MXF178" s="46"/>
      <c r="MXG178" s="46"/>
      <c r="MXH178" s="46"/>
      <c r="MXI178" s="46"/>
      <c r="MXJ178" s="46"/>
      <c r="MXK178" s="46"/>
      <c r="MXL178" s="46"/>
      <c r="MXM178" s="46"/>
      <c r="MXN178" s="46"/>
      <c r="MXO178" s="46"/>
      <c r="MXP178" s="46"/>
      <c r="MXQ178" s="46"/>
      <c r="MXR178" s="46"/>
      <c r="MXS178" s="46"/>
      <c r="MXT178" s="46"/>
      <c r="MXU178" s="46"/>
      <c r="MXV178" s="46"/>
      <c r="MXW178" s="46"/>
      <c r="MXX178" s="46"/>
      <c r="MXY178" s="46"/>
      <c r="MXZ178" s="46"/>
      <c r="MYA178" s="46"/>
      <c r="MYB178" s="46"/>
      <c r="MYC178" s="46"/>
      <c r="MYD178" s="46"/>
      <c r="MYE178" s="46"/>
      <c r="MYF178" s="46"/>
      <c r="MYG178" s="46"/>
      <c r="MYH178" s="46"/>
      <c r="MYI178" s="46"/>
      <c r="MYJ178" s="46"/>
      <c r="MYK178" s="46"/>
      <c r="MYL178" s="46"/>
      <c r="MYM178" s="46"/>
      <c r="MYN178" s="46"/>
      <c r="MYO178" s="46"/>
      <c r="MYP178" s="46"/>
      <c r="MYQ178" s="46"/>
      <c r="MYR178" s="46"/>
      <c r="MYS178" s="46"/>
      <c r="MYT178" s="46"/>
      <c r="MYU178" s="46"/>
      <c r="MYV178" s="46"/>
      <c r="MYW178" s="46"/>
      <c r="MYX178" s="46"/>
      <c r="MYY178" s="46"/>
      <c r="MYZ178" s="46"/>
      <c r="MZA178" s="46"/>
      <c r="MZB178" s="46"/>
      <c r="MZC178" s="46"/>
      <c r="MZD178" s="46"/>
      <c r="MZE178" s="46"/>
      <c r="MZF178" s="46"/>
      <c r="MZG178" s="46"/>
      <c r="MZH178" s="46"/>
      <c r="MZI178" s="46"/>
      <c r="MZJ178" s="46"/>
      <c r="MZK178" s="46"/>
      <c r="MZL178" s="46"/>
      <c r="MZM178" s="46"/>
      <c r="MZN178" s="46"/>
      <c r="MZO178" s="46"/>
      <c r="MZP178" s="46"/>
      <c r="MZQ178" s="46"/>
      <c r="MZR178" s="46"/>
      <c r="MZS178" s="46"/>
      <c r="MZT178" s="46"/>
      <c r="MZU178" s="46"/>
      <c r="MZV178" s="46"/>
      <c r="MZW178" s="46"/>
      <c r="MZX178" s="46"/>
      <c r="MZY178" s="46"/>
      <c r="MZZ178" s="46"/>
      <c r="NAA178" s="46"/>
      <c r="NAB178" s="46"/>
      <c r="NAC178" s="46"/>
      <c r="NAD178" s="46"/>
      <c r="NAE178" s="46"/>
      <c r="NAF178" s="46"/>
      <c r="NAG178" s="46"/>
      <c r="NAH178" s="46"/>
      <c r="NAI178" s="46"/>
      <c r="NAJ178" s="46"/>
      <c r="NAK178" s="46"/>
      <c r="NAL178" s="46"/>
      <c r="NAM178" s="46"/>
      <c r="NAN178" s="46"/>
      <c r="NAO178" s="46"/>
      <c r="NAP178" s="46"/>
      <c r="NAQ178" s="46"/>
      <c r="NAR178" s="46"/>
      <c r="NAS178" s="46"/>
      <c r="NAT178" s="46"/>
      <c r="NAU178" s="46"/>
      <c r="NAV178" s="46"/>
      <c r="NAW178" s="46"/>
      <c r="NAX178" s="46"/>
      <c r="NAY178" s="46"/>
      <c r="NAZ178" s="46"/>
      <c r="NBA178" s="46"/>
      <c r="NBB178" s="46"/>
      <c r="NBC178" s="46"/>
      <c r="NBD178" s="46"/>
      <c r="NBE178" s="46"/>
      <c r="NBF178" s="46"/>
      <c r="NBG178" s="46"/>
      <c r="NBH178" s="46"/>
      <c r="NBI178" s="46"/>
      <c r="NBJ178" s="46"/>
      <c r="NBK178" s="46"/>
      <c r="NBL178" s="46"/>
      <c r="NBM178" s="46"/>
      <c r="NBN178" s="46"/>
      <c r="NBO178" s="46"/>
      <c r="NBP178" s="46"/>
      <c r="NBQ178" s="46"/>
      <c r="NBR178" s="46"/>
      <c r="NBS178" s="46"/>
      <c r="NBT178" s="46"/>
      <c r="NBU178" s="46"/>
      <c r="NBV178" s="46"/>
      <c r="NBW178" s="46"/>
      <c r="NBX178" s="46"/>
      <c r="NBY178" s="46"/>
      <c r="NBZ178" s="46"/>
      <c r="NCA178" s="46"/>
      <c r="NCB178" s="46"/>
      <c r="NCC178" s="46"/>
      <c r="NCD178" s="46"/>
      <c r="NCE178" s="46"/>
      <c r="NCF178" s="46"/>
      <c r="NCG178" s="46"/>
      <c r="NCH178" s="46"/>
      <c r="NCI178" s="46"/>
      <c r="NCJ178" s="46"/>
      <c r="NCK178" s="46"/>
      <c r="NCL178" s="46"/>
      <c r="NCM178" s="46"/>
      <c r="NCN178" s="46"/>
      <c r="NCO178" s="46"/>
      <c r="NCP178" s="46"/>
      <c r="NCQ178" s="46"/>
      <c r="NCR178" s="46"/>
      <c r="NCS178" s="46"/>
      <c r="NCT178" s="46"/>
      <c r="NCU178" s="46"/>
      <c r="NCV178" s="46"/>
      <c r="NCW178" s="46"/>
      <c r="NCX178" s="46"/>
      <c r="NCY178" s="46"/>
      <c r="NCZ178" s="46"/>
      <c r="NDA178" s="46"/>
      <c r="NDB178" s="46"/>
      <c r="NDC178" s="46"/>
      <c r="NDD178" s="46"/>
      <c r="NDE178" s="46"/>
      <c r="NDF178" s="46"/>
      <c r="NDG178" s="46"/>
      <c r="NDH178" s="46"/>
      <c r="NDI178" s="46"/>
      <c r="NDJ178" s="46"/>
      <c r="NDK178" s="46"/>
      <c r="NDL178" s="46"/>
      <c r="NDM178" s="46"/>
      <c r="NDN178" s="46"/>
      <c r="NDO178" s="46"/>
      <c r="NDP178" s="46"/>
      <c r="NDQ178" s="46"/>
      <c r="NDR178" s="46"/>
      <c r="NDS178" s="46"/>
      <c r="NDT178" s="46"/>
      <c r="NDU178" s="46"/>
      <c r="NDV178" s="46"/>
      <c r="NDW178" s="46"/>
      <c r="NDX178" s="46"/>
      <c r="NDY178" s="46"/>
      <c r="NDZ178" s="46"/>
      <c r="NEA178" s="46"/>
      <c r="NEB178" s="46"/>
      <c r="NEC178" s="46"/>
      <c r="NED178" s="46"/>
      <c r="NEE178" s="46"/>
      <c r="NEF178" s="46"/>
      <c r="NEG178" s="46"/>
      <c r="NEH178" s="46"/>
      <c r="NEI178" s="46"/>
      <c r="NEJ178" s="46"/>
      <c r="NEK178" s="46"/>
      <c r="NEL178" s="46"/>
      <c r="NEM178" s="46"/>
      <c r="NEN178" s="46"/>
      <c r="NEO178" s="46"/>
      <c r="NEP178" s="46"/>
      <c r="NEQ178" s="46"/>
      <c r="NER178" s="46"/>
      <c r="NES178" s="46"/>
      <c r="NET178" s="46"/>
      <c r="NEU178" s="46"/>
      <c r="NEV178" s="46"/>
      <c r="NEW178" s="46"/>
      <c r="NEX178" s="46"/>
      <c r="NEY178" s="46"/>
      <c r="NEZ178" s="46"/>
      <c r="NFA178" s="46"/>
      <c r="NFB178" s="46"/>
      <c r="NFC178" s="46"/>
      <c r="NFD178" s="46"/>
      <c r="NFE178" s="46"/>
      <c r="NFF178" s="46"/>
      <c r="NFG178" s="46"/>
      <c r="NFH178" s="46"/>
      <c r="NFI178" s="46"/>
      <c r="NFJ178" s="46"/>
      <c r="NFK178" s="46"/>
      <c r="NFL178" s="46"/>
      <c r="NFM178" s="46"/>
      <c r="NFN178" s="46"/>
      <c r="NFO178" s="46"/>
      <c r="NFP178" s="46"/>
      <c r="NFQ178" s="46"/>
      <c r="NFR178" s="46"/>
      <c r="NFS178" s="46"/>
      <c r="NFT178" s="46"/>
      <c r="NFU178" s="46"/>
      <c r="NFV178" s="46"/>
      <c r="NFW178" s="46"/>
      <c r="NFX178" s="46"/>
      <c r="NFY178" s="46"/>
      <c r="NFZ178" s="46"/>
      <c r="NGA178" s="46"/>
      <c r="NGB178" s="46"/>
      <c r="NGC178" s="46"/>
      <c r="NGD178" s="46"/>
      <c r="NGE178" s="46"/>
      <c r="NGF178" s="46"/>
      <c r="NGG178" s="46"/>
      <c r="NGH178" s="46"/>
      <c r="NGI178" s="46"/>
      <c r="NGJ178" s="46"/>
      <c r="NGK178" s="46"/>
      <c r="NGL178" s="46"/>
      <c r="NGM178" s="46"/>
      <c r="NGN178" s="46"/>
      <c r="NGO178" s="46"/>
      <c r="NGP178" s="46"/>
      <c r="NGQ178" s="46"/>
      <c r="NGR178" s="46"/>
      <c r="NGS178" s="46"/>
      <c r="NGT178" s="46"/>
      <c r="NGU178" s="46"/>
      <c r="NGV178" s="46"/>
      <c r="NGW178" s="46"/>
      <c r="NGX178" s="46"/>
      <c r="NGY178" s="46"/>
      <c r="NGZ178" s="46"/>
      <c r="NHA178" s="46"/>
      <c r="NHB178" s="46"/>
      <c r="NHC178" s="46"/>
      <c r="NHD178" s="46"/>
      <c r="NHE178" s="46"/>
      <c r="NHF178" s="46"/>
      <c r="NHG178" s="46"/>
      <c r="NHH178" s="46"/>
      <c r="NHI178" s="46"/>
      <c r="NHJ178" s="46"/>
      <c r="NHK178" s="46"/>
      <c r="NHL178" s="46"/>
      <c r="NHM178" s="46"/>
      <c r="NHN178" s="46"/>
      <c r="NHO178" s="46"/>
      <c r="NHP178" s="46"/>
      <c r="NHQ178" s="46"/>
      <c r="NHR178" s="46"/>
      <c r="NHS178" s="46"/>
      <c r="NHT178" s="46"/>
      <c r="NHU178" s="46"/>
      <c r="NHV178" s="46"/>
      <c r="NHW178" s="46"/>
      <c r="NHX178" s="46"/>
      <c r="NHY178" s="46"/>
      <c r="NHZ178" s="46"/>
      <c r="NIA178" s="46"/>
      <c r="NIB178" s="46"/>
      <c r="NIC178" s="46"/>
      <c r="NID178" s="46"/>
      <c r="NIE178" s="46"/>
      <c r="NIF178" s="46"/>
      <c r="NIG178" s="46"/>
      <c r="NIH178" s="46"/>
      <c r="NII178" s="46"/>
      <c r="NIJ178" s="46"/>
      <c r="NIK178" s="46"/>
      <c r="NIL178" s="46"/>
      <c r="NIM178" s="46"/>
      <c r="NIN178" s="46"/>
      <c r="NIO178" s="46"/>
      <c r="NIP178" s="46"/>
      <c r="NIQ178" s="46"/>
      <c r="NIR178" s="46"/>
      <c r="NIS178" s="46"/>
      <c r="NIT178" s="46"/>
      <c r="NIU178" s="46"/>
      <c r="NIV178" s="46"/>
      <c r="NIW178" s="46"/>
      <c r="NIX178" s="46"/>
      <c r="NIY178" s="46"/>
      <c r="NIZ178" s="46"/>
      <c r="NJA178" s="46"/>
      <c r="NJB178" s="46"/>
      <c r="NJC178" s="46"/>
      <c r="NJD178" s="46"/>
      <c r="NJE178" s="46"/>
      <c r="NJF178" s="46"/>
      <c r="NJG178" s="46"/>
      <c r="NJH178" s="46"/>
      <c r="NJI178" s="46"/>
      <c r="NJJ178" s="46"/>
      <c r="NJK178" s="46"/>
      <c r="NJL178" s="46"/>
      <c r="NJM178" s="46"/>
      <c r="NJN178" s="46"/>
      <c r="NJO178" s="46"/>
      <c r="NJP178" s="46"/>
      <c r="NJQ178" s="46"/>
      <c r="NJR178" s="46"/>
      <c r="NJS178" s="46"/>
      <c r="NJT178" s="46"/>
      <c r="NJU178" s="46"/>
      <c r="NJV178" s="46"/>
      <c r="NJW178" s="46"/>
      <c r="NJX178" s="46"/>
      <c r="NJY178" s="46"/>
      <c r="NJZ178" s="46"/>
      <c r="NKA178" s="46"/>
      <c r="NKB178" s="46"/>
      <c r="NKC178" s="46"/>
      <c r="NKD178" s="46"/>
      <c r="NKE178" s="46"/>
      <c r="NKF178" s="46"/>
      <c r="NKG178" s="46"/>
      <c r="NKH178" s="46"/>
      <c r="NKI178" s="46"/>
      <c r="NKJ178" s="46"/>
      <c r="NKK178" s="46"/>
      <c r="NKL178" s="46"/>
      <c r="NKM178" s="46"/>
      <c r="NKN178" s="46"/>
      <c r="NKO178" s="46"/>
      <c r="NKP178" s="46"/>
      <c r="NKQ178" s="46"/>
      <c r="NKR178" s="46"/>
      <c r="NKS178" s="46"/>
      <c r="NKT178" s="46"/>
      <c r="NKU178" s="46"/>
      <c r="NKV178" s="46"/>
      <c r="NKW178" s="46"/>
      <c r="NKX178" s="46"/>
      <c r="NKY178" s="46"/>
      <c r="NKZ178" s="46"/>
      <c r="NLA178" s="46"/>
      <c r="NLB178" s="46"/>
      <c r="NLC178" s="46"/>
      <c r="NLD178" s="46"/>
      <c r="NLE178" s="46"/>
      <c r="NLF178" s="46"/>
      <c r="NLG178" s="46"/>
      <c r="NLH178" s="46"/>
      <c r="NLI178" s="46"/>
      <c r="NLJ178" s="46"/>
      <c r="NLK178" s="46"/>
      <c r="NLL178" s="46"/>
      <c r="NLM178" s="46"/>
      <c r="NLN178" s="46"/>
      <c r="NLO178" s="46"/>
      <c r="NLP178" s="46"/>
      <c r="NLQ178" s="46"/>
      <c r="NLR178" s="46"/>
      <c r="NLS178" s="46"/>
      <c r="NLT178" s="46"/>
      <c r="NLU178" s="46"/>
      <c r="NLV178" s="46"/>
      <c r="NLW178" s="46"/>
      <c r="NLX178" s="46"/>
      <c r="NLY178" s="46"/>
      <c r="NLZ178" s="46"/>
      <c r="NMA178" s="46"/>
      <c r="NMB178" s="46"/>
      <c r="NMC178" s="46"/>
      <c r="NMD178" s="46"/>
      <c r="NME178" s="46"/>
      <c r="NMF178" s="46"/>
      <c r="NMG178" s="46"/>
      <c r="NMH178" s="46"/>
      <c r="NMI178" s="46"/>
      <c r="NMJ178" s="46"/>
      <c r="NMK178" s="46"/>
      <c r="NML178" s="46"/>
      <c r="NMM178" s="46"/>
      <c r="NMN178" s="46"/>
      <c r="NMO178" s="46"/>
      <c r="NMP178" s="46"/>
      <c r="NMQ178" s="46"/>
      <c r="NMR178" s="46"/>
      <c r="NMS178" s="46"/>
      <c r="NMT178" s="46"/>
      <c r="NMU178" s="46"/>
      <c r="NMV178" s="46"/>
      <c r="NMW178" s="46"/>
      <c r="NMX178" s="46"/>
      <c r="NMY178" s="46"/>
      <c r="NMZ178" s="46"/>
      <c r="NNA178" s="46"/>
      <c r="NNB178" s="46"/>
      <c r="NNC178" s="46"/>
      <c r="NND178" s="46"/>
      <c r="NNE178" s="46"/>
      <c r="NNF178" s="46"/>
      <c r="NNG178" s="46"/>
      <c r="NNH178" s="46"/>
      <c r="NNI178" s="46"/>
      <c r="NNJ178" s="46"/>
      <c r="NNK178" s="46"/>
      <c r="NNL178" s="46"/>
      <c r="NNM178" s="46"/>
      <c r="NNN178" s="46"/>
      <c r="NNO178" s="46"/>
      <c r="NNP178" s="46"/>
      <c r="NNQ178" s="46"/>
      <c r="NNR178" s="46"/>
      <c r="NNS178" s="46"/>
      <c r="NNT178" s="46"/>
      <c r="NNU178" s="46"/>
      <c r="NNV178" s="46"/>
      <c r="NNW178" s="46"/>
      <c r="NNX178" s="46"/>
      <c r="NNY178" s="46"/>
      <c r="NNZ178" s="46"/>
      <c r="NOA178" s="46"/>
      <c r="NOB178" s="46"/>
      <c r="NOC178" s="46"/>
      <c r="NOD178" s="46"/>
      <c r="NOE178" s="46"/>
      <c r="NOF178" s="46"/>
      <c r="NOG178" s="46"/>
      <c r="NOH178" s="46"/>
      <c r="NOI178" s="46"/>
      <c r="NOJ178" s="46"/>
      <c r="NOK178" s="46"/>
      <c r="NOL178" s="46"/>
      <c r="NOM178" s="46"/>
      <c r="NON178" s="46"/>
      <c r="NOO178" s="46"/>
      <c r="NOP178" s="46"/>
      <c r="NOQ178" s="46"/>
      <c r="NOR178" s="46"/>
      <c r="NOS178" s="46"/>
      <c r="NOT178" s="46"/>
      <c r="NOU178" s="46"/>
      <c r="NOV178" s="46"/>
      <c r="NOW178" s="46"/>
      <c r="NOX178" s="46"/>
      <c r="NOY178" s="46"/>
      <c r="NOZ178" s="46"/>
      <c r="NPA178" s="46"/>
      <c r="NPB178" s="46"/>
      <c r="NPC178" s="46"/>
      <c r="NPD178" s="46"/>
      <c r="NPE178" s="46"/>
      <c r="NPF178" s="46"/>
      <c r="NPG178" s="46"/>
      <c r="NPH178" s="46"/>
      <c r="NPI178" s="46"/>
      <c r="NPJ178" s="46"/>
      <c r="NPK178" s="46"/>
      <c r="NPL178" s="46"/>
      <c r="NPM178" s="46"/>
      <c r="NPN178" s="46"/>
      <c r="NPO178" s="46"/>
      <c r="NPP178" s="46"/>
      <c r="NPQ178" s="46"/>
      <c r="NPR178" s="46"/>
      <c r="NPS178" s="46"/>
      <c r="NPT178" s="46"/>
      <c r="NPU178" s="46"/>
      <c r="NPV178" s="46"/>
      <c r="NPW178" s="46"/>
      <c r="NPX178" s="46"/>
      <c r="NPY178" s="46"/>
      <c r="NPZ178" s="46"/>
      <c r="NQA178" s="46"/>
      <c r="NQB178" s="46"/>
      <c r="NQC178" s="46"/>
      <c r="NQD178" s="46"/>
      <c r="NQE178" s="46"/>
      <c r="NQF178" s="46"/>
      <c r="NQG178" s="46"/>
      <c r="NQH178" s="46"/>
      <c r="NQI178" s="46"/>
      <c r="NQJ178" s="46"/>
      <c r="NQK178" s="46"/>
      <c r="NQL178" s="46"/>
      <c r="NQM178" s="46"/>
      <c r="NQN178" s="46"/>
      <c r="NQO178" s="46"/>
      <c r="NQP178" s="46"/>
      <c r="NQQ178" s="46"/>
      <c r="NQR178" s="46"/>
      <c r="NQS178" s="46"/>
      <c r="NQT178" s="46"/>
      <c r="NQU178" s="46"/>
      <c r="NQV178" s="46"/>
      <c r="NQW178" s="46"/>
      <c r="NQX178" s="46"/>
      <c r="NQY178" s="46"/>
      <c r="NQZ178" s="46"/>
      <c r="NRA178" s="46"/>
      <c r="NRB178" s="46"/>
      <c r="NRC178" s="46"/>
      <c r="NRD178" s="46"/>
      <c r="NRE178" s="46"/>
      <c r="NRF178" s="46"/>
      <c r="NRG178" s="46"/>
      <c r="NRH178" s="46"/>
      <c r="NRI178" s="46"/>
      <c r="NRJ178" s="46"/>
      <c r="NRK178" s="46"/>
      <c r="NRL178" s="46"/>
      <c r="NRM178" s="46"/>
      <c r="NRN178" s="46"/>
      <c r="NRO178" s="46"/>
      <c r="NRP178" s="46"/>
      <c r="NRQ178" s="46"/>
      <c r="NRR178" s="46"/>
      <c r="NRS178" s="46"/>
      <c r="NRT178" s="46"/>
      <c r="NRU178" s="46"/>
      <c r="NRV178" s="46"/>
      <c r="NRW178" s="46"/>
      <c r="NRX178" s="46"/>
      <c r="NRY178" s="46"/>
      <c r="NRZ178" s="46"/>
      <c r="NSA178" s="46"/>
      <c r="NSB178" s="46"/>
      <c r="NSC178" s="46"/>
      <c r="NSD178" s="46"/>
      <c r="NSE178" s="46"/>
      <c r="NSF178" s="46"/>
      <c r="NSG178" s="46"/>
      <c r="NSH178" s="46"/>
      <c r="NSI178" s="46"/>
      <c r="NSJ178" s="46"/>
      <c r="NSK178" s="46"/>
      <c r="NSL178" s="46"/>
      <c r="NSM178" s="46"/>
      <c r="NSN178" s="46"/>
      <c r="NSO178" s="46"/>
      <c r="NSP178" s="46"/>
      <c r="NSQ178" s="46"/>
      <c r="NSR178" s="46"/>
      <c r="NSS178" s="46"/>
      <c r="NST178" s="46"/>
      <c r="NSU178" s="46"/>
      <c r="NSV178" s="46"/>
      <c r="NSW178" s="46"/>
      <c r="NSX178" s="46"/>
      <c r="NSY178" s="46"/>
      <c r="NSZ178" s="46"/>
      <c r="NTA178" s="46"/>
      <c r="NTB178" s="46"/>
      <c r="NTC178" s="46"/>
      <c r="NTD178" s="46"/>
      <c r="NTE178" s="46"/>
      <c r="NTF178" s="46"/>
      <c r="NTG178" s="46"/>
      <c r="NTH178" s="46"/>
      <c r="NTI178" s="46"/>
      <c r="NTJ178" s="46"/>
      <c r="NTK178" s="46"/>
      <c r="NTL178" s="46"/>
      <c r="NTM178" s="46"/>
      <c r="NTN178" s="46"/>
      <c r="NTO178" s="46"/>
      <c r="NTP178" s="46"/>
      <c r="NTQ178" s="46"/>
      <c r="NTR178" s="46"/>
      <c r="NTS178" s="46"/>
      <c r="NTT178" s="46"/>
      <c r="NTU178" s="46"/>
      <c r="NTV178" s="46"/>
      <c r="NTW178" s="46"/>
      <c r="NTX178" s="46"/>
      <c r="NTY178" s="46"/>
      <c r="NTZ178" s="46"/>
      <c r="NUA178" s="46"/>
      <c r="NUB178" s="46"/>
      <c r="NUC178" s="46"/>
      <c r="NUD178" s="46"/>
      <c r="NUE178" s="46"/>
      <c r="NUF178" s="46"/>
      <c r="NUG178" s="46"/>
      <c r="NUH178" s="46"/>
      <c r="NUI178" s="46"/>
      <c r="NUJ178" s="46"/>
      <c r="NUK178" s="46"/>
      <c r="NUL178" s="46"/>
      <c r="NUM178" s="46"/>
      <c r="NUN178" s="46"/>
      <c r="NUO178" s="46"/>
      <c r="NUP178" s="46"/>
      <c r="NUQ178" s="46"/>
      <c r="NUR178" s="46"/>
      <c r="NUS178" s="46"/>
      <c r="NUT178" s="46"/>
      <c r="NUU178" s="46"/>
      <c r="NUV178" s="46"/>
      <c r="NUW178" s="46"/>
      <c r="NUX178" s="46"/>
      <c r="NUY178" s="46"/>
      <c r="NUZ178" s="46"/>
      <c r="NVA178" s="46"/>
      <c r="NVB178" s="46"/>
      <c r="NVC178" s="46"/>
      <c r="NVD178" s="46"/>
      <c r="NVE178" s="46"/>
      <c r="NVF178" s="46"/>
      <c r="NVG178" s="46"/>
      <c r="NVH178" s="46"/>
      <c r="NVI178" s="46"/>
      <c r="NVJ178" s="46"/>
      <c r="NVK178" s="46"/>
      <c r="NVL178" s="46"/>
      <c r="NVM178" s="46"/>
      <c r="NVN178" s="46"/>
      <c r="NVO178" s="46"/>
      <c r="NVP178" s="46"/>
      <c r="NVQ178" s="46"/>
      <c r="NVR178" s="46"/>
      <c r="NVS178" s="46"/>
      <c r="NVT178" s="46"/>
      <c r="NVU178" s="46"/>
      <c r="NVV178" s="46"/>
      <c r="NVW178" s="46"/>
      <c r="NVX178" s="46"/>
      <c r="NVY178" s="46"/>
      <c r="NVZ178" s="46"/>
      <c r="NWA178" s="46"/>
      <c r="NWB178" s="46"/>
      <c r="NWC178" s="46"/>
      <c r="NWD178" s="46"/>
      <c r="NWE178" s="46"/>
      <c r="NWF178" s="46"/>
      <c r="NWG178" s="46"/>
      <c r="NWH178" s="46"/>
      <c r="NWI178" s="46"/>
      <c r="NWJ178" s="46"/>
      <c r="NWK178" s="46"/>
      <c r="NWL178" s="46"/>
      <c r="NWM178" s="46"/>
      <c r="NWN178" s="46"/>
      <c r="NWO178" s="46"/>
      <c r="NWP178" s="46"/>
      <c r="NWQ178" s="46"/>
      <c r="NWR178" s="46"/>
      <c r="NWS178" s="46"/>
      <c r="NWT178" s="46"/>
      <c r="NWU178" s="46"/>
      <c r="NWV178" s="46"/>
      <c r="NWW178" s="46"/>
      <c r="NWX178" s="46"/>
      <c r="NWY178" s="46"/>
      <c r="NWZ178" s="46"/>
      <c r="NXA178" s="46"/>
      <c r="NXB178" s="46"/>
      <c r="NXC178" s="46"/>
      <c r="NXD178" s="46"/>
      <c r="NXE178" s="46"/>
      <c r="NXF178" s="46"/>
      <c r="NXG178" s="46"/>
      <c r="NXH178" s="46"/>
      <c r="NXI178" s="46"/>
      <c r="NXJ178" s="46"/>
      <c r="NXK178" s="46"/>
      <c r="NXL178" s="46"/>
      <c r="NXM178" s="46"/>
      <c r="NXN178" s="46"/>
      <c r="NXO178" s="46"/>
      <c r="NXP178" s="46"/>
      <c r="NXQ178" s="46"/>
      <c r="NXR178" s="46"/>
      <c r="NXS178" s="46"/>
      <c r="NXT178" s="46"/>
      <c r="NXU178" s="46"/>
      <c r="NXV178" s="46"/>
      <c r="NXW178" s="46"/>
      <c r="NXX178" s="46"/>
      <c r="NXY178" s="46"/>
      <c r="NXZ178" s="46"/>
      <c r="NYA178" s="46"/>
      <c r="NYB178" s="46"/>
      <c r="NYC178" s="46"/>
      <c r="NYD178" s="46"/>
      <c r="NYE178" s="46"/>
      <c r="NYF178" s="46"/>
      <c r="NYG178" s="46"/>
      <c r="NYH178" s="46"/>
      <c r="NYI178" s="46"/>
      <c r="NYJ178" s="46"/>
      <c r="NYK178" s="46"/>
      <c r="NYL178" s="46"/>
      <c r="NYM178" s="46"/>
      <c r="NYN178" s="46"/>
      <c r="NYO178" s="46"/>
      <c r="NYP178" s="46"/>
      <c r="NYQ178" s="46"/>
      <c r="NYR178" s="46"/>
      <c r="NYS178" s="46"/>
      <c r="NYT178" s="46"/>
      <c r="NYU178" s="46"/>
      <c r="NYV178" s="46"/>
      <c r="NYW178" s="46"/>
      <c r="NYX178" s="46"/>
      <c r="NYY178" s="46"/>
      <c r="NYZ178" s="46"/>
      <c r="NZA178" s="46"/>
      <c r="NZB178" s="46"/>
      <c r="NZC178" s="46"/>
      <c r="NZD178" s="46"/>
      <c r="NZE178" s="46"/>
      <c r="NZF178" s="46"/>
      <c r="NZG178" s="46"/>
      <c r="NZH178" s="46"/>
      <c r="NZI178" s="46"/>
      <c r="NZJ178" s="46"/>
      <c r="NZK178" s="46"/>
      <c r="NZL178" s="46"/>
      <c r="NZM178" s="46"/>
      <c r="NZN178" s="46"/>
      <c r="NZO178" s="46"/>
      <c r="NZP178" s="46"/>
      <c r="NZQ178" s="46"/>
      <c r="NZR178" s="46"/>
      <c r="NZS178" s="46"/>
      <c r="NZT178" s="46"/>
      <c r="NZU178" s="46"/>
      <c r="NZV178" s="46"/>
      <c r="NZW178" s="46"/>
      <c r="NZX178" s="46"/>
      <c r="NZY178" s="46"/>
      <c r="NZZ178" s="46"/>
      <c r="OAA178" s="46"/>
      <c r="OAB178" s="46"/>
      <c r="OAC178" s="46"/>
      <c r="OAD178" s="46"/>
      <c r="OAE178" s="46"/>
      <c r="OAF178" s="46"/>
      <c r="OAG178" s="46"/>
      <c r="OAH178" s="46"/>
      <c r="OAI178" s="46"/>
      <c r="OAJ178" s="46"/>
      <c r="OAK178" s="46"/>
      <c r="OAL178" s="46"/>
      <c r="OAM178" s="46"/>
      <c r="OAN178" s="46"/>
      <c r="OAO178" s="46"/>
      <c r="OAP178" s="46"/>
      <c r="OAQ178" s="46"/>
      <c r="OAR178" s="46"/>
      <c r="OAS178" s="46"/>
      <c r="OAT178" s="46"/>
      <c r="OAU178" s="46"/>
      <c r="OAV178" s="46"/>
      <c r="OAW178" s="46"/>
      <c r="OAX178" s="46"/>
      <c r="OAY178" s="46"/>
      <c r="OAZ178" s="46"/>
      <c r="OBA178" s="46"/>
      <c r="OBB178" s="46"/>
      <c r="OBC178" s="46"/>
      <c r="OBD178" s="46"/>
      <c r="OBE178" s="46"/>
      <c r="OBF178" s="46"/>
      <c r="OBG178" s="46"/>
      <c r="OBH178" s="46"/>
      <c r="OBI178" s="46"/>
      <c r="OBJ178" s="46"/>
      <c r="OBK178" s="46"/>
      <c r="OBL178" s="46"/>
      <c r="OBM178" s="46"/>
      <c r="OBN178" s="46"/>
      <c r="OBO178" s="46"/>
      <c r="OBP178" s="46"/>
      <c r="OBQ178" s="46"/>
      <c r="OBR178" s="46"/>
      <c r="OBS178" s="46"/>
      <c r="OBT178" s="46"/>
      <c r="OBU178" s="46"/>
      <c r="OBV178" s="46"/>
      <c r="OBW178" s="46"/>
      <c r="OBX178" s="46"/>
      <c r="OBY178" s="46"/>
      <c r="OBZ178" s="46"/>
      <c r="OCA178" s="46"/>
      <c r="OCB178" s="46"/>
      <c r="OCC178" s="46"/>
      <c r="OCD178" s="46"/>
      <c r="OCE178" s="46"/>
      <c r="OCF178" s="46"/>
      <c r="OCG178" s="46"/>
      <c r="OCH178" s="46"/>
      <c r="OCI178" s="46"/>
      <c r="OCJ178" s="46"/>
      <c r="OCK178" s="46"/>
      <c r="OCL178" s="46"/>
      <c r="OCM178" s="46"/>
      <c r="OCN178" s="46"/>
      <c r="OCO178" s="46"/>
      <c r="OCP178" s="46"/>
      <c r="OCQ178" s="46"/>
      <c r="OCR178" s="46"/>
      <c r="OCS178" s="46"/>
      <c r="OCT178" s="46"/>
      <c r="OCU178" s="46"/>
      <c r="OCV178" s="46"/>
      <c r="OCW178" s="46"/>
      <c r="OCX178" s="46"/>
      <c r="OCY178" s="46"/>
      <c r="OCZ178" s="46"/>
      <c r="ODA178" s="46"/>
      <c r="ODB178" s="46"/>
      <c r="ODC178" s="46"/>
      <c r="ODD178" s="46"/>
      <c r="ODE178" s="46"/>
      <c r="ODF178" s="46"/>
      <c r="ODG178" s="46"/>
      <c r="ODH178" s="46"/>
      <c r="ODI178" s="46"/>
      <c r="ODJ178" s="46"/>
      <c r="ODK178" s="46"/>
      <c r="ODL178" s="46"/>
      <c r="ODM178" s="46"/>
      <c r="ODN178" s="46"/>
      <c r="ODO178" s="46"/>
      <c r="ODP178" s="46"/>
      <c r="ODQ178" s="46"/>
      <c r="ODR178" s="46"/>
      <c r="ODS178" s="46"/>
      <c r="ODT178" s="46"/>
      <c r="ODU178" s="46"/>
      <c r="ODV178" s="46"/>
      <c r="ODW178" s="46"/>
      <c r="ODX178" s="46"/>
      <c r="ODY178" s="46"/>
      <c r="ODZ178" s="46"/>
      <c r="OEA178" s="46"/>
      <c r="OEB178" s="46"/>
      <c r="OEC178" s="46"/>
      <c r="OED178" s="46"/>
      <c r="OEE178" s="46"/>
      <c r="OEF178" s="46"/>
      <c r="OEG178" s="46"/>
      <c r="OEH178" s="46"/>
      <c r="OEI178" s="46"/>
      <c r="OEJ178" s="46"/>
      <c r="OEK178" s="46"/>
      <c r="OEL178" s="46"/>
      <c r="OEM178" s="46"/>
      <c r="OEN178" s="46"/>
      <c r="OEO178" s="46"/>
      <c r="OEP178" s="46"/>
      <c r="OEQ178" s="46"/>
      <c r="OER178" s="46"/>
      <c r="OES178" s="46"/>
      <c r="OET178" s="46"/>
      <c r="OEU178" s="46"/>
      <c r="OEV178" s="46"/>
      <c r="OEW178" s="46"/>
      <c r="OEX178" s="46"/>
      <c r="OEY178" s="46"/>
      <c r="OEZ178" s="46"/>
      <c r="OFA178" s="46"/>
      <c r="OFB178" s="46"/>
      <c r="OFC178" s="46"/>
      <c r="OFD178" s="46"/>
      <c r="OFE178" s="46"/>
      <c r="OFF178" s="46"/>
      <c r="OFG178" s="46"/>
      <c r="OFH178" s="46"/>
      <c r="OFI178" s="46"/>
      <c r="OFJ178" s="46"/>
      <c r="OFK178" s="46"/>
      <c r="OFL178" s="46"/>
      <c r="OFM178" s="46"/>
      <c r="OFN178" s="46"/>
      <c r="OFO178" s="46"/>
      <c r="OFP178" s="46"/>
      <c r="OFQ178" s="46"/>
      <c r="OFR178" s="46"/>
      <c r="OFS178" s="46"/>
      <c r="OFT178" s="46"/>
      <c r="OFU178" s="46"/>
      <c r="OFV178" s="46"/>
      <c r="OFW178" s="46"/>
      <c r="OFX178" s="46"/>
      <c r="OFY178" s="46"/>
      <c r="OFZ178" s="46"/>
      <c r="OGA178" s="46"/>
      <c r="OGB178" s="46"/>
      <c r="OGC178" s="46"/>
      <c r="OGD178" s="46"/>
      <c r="OGE178" s="46"/>
      <c r="OGF178" s="46"/>
      <c r="OGG178" s="46"/>
      <c r="OGH178" s="46"/>
      <c r="OGI178" s="46"/>
      <c r="OGJ178" s="46"/>
      <c r="OGK178" s="46"/>
      <c r="OGL178" s="46"/>
      <c r="OGM178" s="46"/>
      <c r="OGN178" s="46"/>
      <c r="OGO178" s="46"/>
      <c r="OGP178" s="46"/>
      <c r="OGQ178" s="46"/>
      <c r="OGR178" s="46"/>
      <c r="OGS178" s="46"/>
      <c r="OGT178" s="46"/>
      <c r="OGU178" s="46"/>
      <c r="OGV178" s="46"/>
      <c r="OGW178" s="46"/>
      <c r="OGX178" s="46"/>
      <c r="OGY178" s="46"/>
      <c r="OGZ178" s="46"/>
      <c r="OHA178" s="46"/>
      <c r="OHB178" s="46"/>
      <c r="OHC178" s="46"/>
      <c r="OHD178" s="46"/>
      <c r="OHE178" s="46"/>
      <c r="OHF178" s="46"/>
      <c r="OHG178" s="46"/>
      <c r="OHH178" s="46"/>
      <c r="OHI178" s="46"/>
      <c r="OHJ178" s="46"/>
      <c r="OHK178" s="46"/>
      <c r="OHL178" s="46"/>
      <c r="OHM178" s="46"/>
      <c r="OHN178" s="46"/>
      <c r="OHO178" s="46"/>
      <c r="OHP178" s="46"/>
      <c r="OHQ178" s="46"/>
      <c r="OHR178" s="46"/>
      <c r="OHS178" s="46"/>
      <c r="OHT178" s="46"/>
      <c r="OHU178" s="46"/>
      <c r="OHV178" s="46"/>
      <c r="OHW178" s="46"/>
      <c r="OHX178" s="46"/>
      <c r="OHY178" s="46"/>
      <c r="OHZ178" s="46"/>
      <c r="OIA178" s="46"/>
      <c r="OIB178" s="46"/>
      <c r="OIC178" s="46"/>
      <c r="OID178" s="46"/>
      <c r="OIE178" s="46"/>
      <c r="OIF178" s="46"/>
      <c r="OIG178" s="46"/>
      <c r="OIH178" s="46"/>
      <c r="OII178" s="46"/>
      <c r="OIJ178" s="46"/>
      <c r="OIK178" s="46"/>
      <c r="OIL178" s="46"/>
      <c r="OIM178" s="46"/>
      <c r="OIN178" s="46"/>
      <c r="OIO178" s="46"/>
      <c r="OIP178" s="46"/>
      <c r="OIQ178" s="46"/>
      <c r="OIR178" s="46"/>
      <c r="OIS178" s="46"/>
      <c r="OIT178" s="46"/>
      <c r="OIU178" s="46"/>
      <c r="OIV178" s="46"/>
      <c r="OIW178" s="46"/>
      <c r="OIX178" s="46"/>
      <c r="OIY178" s="46"/>
      <c r="OIZ178" s="46"/>
      <c r="OJA178" s="46"/>
      <c r="OJB178" s="46"/>
      <c r="OJC178" s="46"/>
      <c r="OJD178" s="46"/>
      <c r="OJE178" s="46"/>
      <c r="OJF178" s="46"/>
      <c r="OJG178" s="46"/>
      <c r="OJH178" s="46"/>
      <c r="OJI178" s="46"/>
      <c r="OJJ178" s="46"/>
      <c r="OJK178" s="46"/>
      <c r="OJL178" s="46"/>
      <c r="OJM178" s="46"/>
      <c r="OJN178" s="46"/>
      <c r="OJO178" s="46"/>
      <c r="OJP178" s="46"/>
      <c r="OJQ178" s="46"/>
      <c r="OJR178" s="46"/>
      <c r="OJS178" s="46"/>
      <c r="OJT178" s="46"/>
      <c r="OJU178" s="46"/>
      <c r="OJV178" s="46"/>
      <c r="OJW178" s="46"/>
      <c r="OJX178" s="46"/>
      <c r="OJY178" s="46"/>
      <c r="OJZ178" s="46"/>
      <c r="OKA178" s="46"/>
      <c r="OKB178" s="46"/>
      <c r="OKC178" s="46"/>
      <c r="OKD178" s="46"/>
      <c r="OKE178" s="46"/>
      <c r="OKF178" s="46"/>
      <c r="OKG178" s="46"/>
      <c r="OKH178" s="46"/>
      <c r="OKI178" s="46"/>
      <c r="OKJ178" s="46"/>
      <c r="OKK178" s="46"/>
      <c r="OKL178" s="46"/>
      <c r="OKM178" s="46"/>
      <c r="OKN178" s="46"/>
      <c r="OKO178" s="46"/>
      <c r="OKP178" s="46"/>
      <c r="OKQ178" s="46"/>
      <c r="OKR178" s="46"/>
      <c r="OKS178" s="46"/>
      <c r="OKT178" s="46"/>
      <c r="OKU178" s="46"/>
      <c r="OKV178" s="46"/>
      <c r="OKW178" s="46"/>
      <c r="OKX178" s="46"/>
      <c r="OKY178" s="46"/>
      <c r="OKZ178" s="46"/>
      <c r="OLA178" s="46"/>
      <c r="OLB178" s="46"/>
      <c r="OLC178" s="46"/>
      <c r="OLD178" s="46"/>
      <c r="OLE178" s="46"/>
      <c r="OLF178" s="46"/>
      <c r="OLG178" s="46"/>
      <c r="OLH178" s="46"/>
      <c r="OLI178" s="46"/>
      <c r="OLJ178" s="46"/>
      <c r="OLK178" s="46"/>
      <c r="OLL178" s="46"/>
      <c r="OLM178" s="46"/>
      <c r="OLN178" s="46"/>
      <c r="OLO178" s="46"/>
      <c r="OLP178" s="46"/>
      <c r="OLQ178" s="46"/>
      <c r="OLR178" s="46"/>
      <c r="OLS178" s="46"/>
      <c r="OLT178" s="46"/>
      <c r="OLU178" s="46"/>
      <c r="OLV178" s="46"/>
      <c r="OLW178" s="46"/>
      <c r="OLX178" s="46"/>
      <c r="OLY178" s="46"/>
      <c r="OLZ178" s="46"/>
      <c r="OMA178" s="46"/>
      <c r="OMB178" s="46"/>
      <c r="OMC178" s="46"/>
      <c r="OMD178" s="46"/>
      <c r="OME178" s="46"/>
      <c r="OMF178" s="46"/>
      <c r="OMG178" s="46"/>
      <c r="OMH178" s="46"/>
      <c r="OMI178" s="46"/>
      <c r="OMJ178" s="46"/>
      <c r="OMK178" s="46"/>
      <c r="OML178" s="46"/>
      <c r="OMM178" s="46"/>
      <c r="OMN178" s="46"/>
      <c r="OMO178" s="46"/>
      <c r="OMP178" s="46"/>
      <c r="OMQ178" s="46"/>
      <c r="OMR178" s="46"/>
      <c r="OMS178" s="46"/>
      <c r="OMT178" s="46"/>
      <c r="OMU178" s="46"/>
      <c r="OMV178" s="46"/>
      <c r="OMW178" s="46"/>
      <c r="OMX178" s="46"/>
      <c r="OMY178" s="46"/>
      <c r="OMZ178" s="46"/>
      <c r="ONA178" s="46"/>
      <c r="ONB178" s="46"/>
      <c r="ONC178" s="46"/>
      <c r="OND178" s="46"/>
      <c r="ONE178" s="46"/>
      <c r="ONF178" s="46"/>
      <c r="ONG178" s="46"/>
      <c r="ONH178" s="46"/>
      <c r="ONI178" s="46"/>
      <c r="ONJ178" s="46"/>
      <c r="ONK178" s="46"/>
      <c r="ONL178" s="46"/>
      <c r="ONM178" s="46"/>
      <c r="ONN178" s="46"/>
      <c r="ONO178" s="46"/>
      <c r="ONP178" s="46"/>
      <c r="ONQ178" s="46"/>
      <c r="ONR178" s="46"/>
      <c r="ONS178" s="46"/>
      <c r="ONT178" s="46"/>
      <c r="ONU178" s="46"/>
      <c r="ONV178" s="46"/>
      <c r="ONW178" s="46"/>
      <c r="ONX178" s="46"/>
      <c r="ONY178" s="46"/>
      <c r="ONZ178" s="46"/>
      <c r="OOA178" s="46"/>
      <c r="OOB178" s="46"/>
      <c r="OOC178" s="46"/>
      <c r="OOD178" s="46"/>
      <c r="OOE178" s="46"/>
      <c r="OOF178" s="46"/>
      <c r="OOG178" s="46"/>
      <c r="OOH178" s="46"/>
      <c r="OOI178" s="46"/>
      <c r="OOJ178" s="46"/>
      <c r="OOK178" s="46"/>
      <c r="OOL178" s="46"/>
      <c r="OOM178" s="46"/>
      <c r="OON178" s="46"/>
      <c r="OOO178" s="46"/>
      <c r="OOP178" s="46"/>
      <c r="OOQ178" s="46"/>
      <c r="OOR178" s="46"/>
      <c r="OOS178" s="46"/>
      <c r="OOT178" s="46"/>
      <c r="OOU178" s="46"/>
      <c r="OOV178" s="46"/>
      <c r="OOW178" s="46"/>
      <c r="OOX178" s="46"/>
      <c r="OOY178" s="46"/>
      <c r="OOZ178" s="46"/>
      <c r="OPA178" s="46"/>
      <c r="OPB178" s="46"/>
      <c r="OPC178" s="46"/>
      <c r="OPD178" s="46"/>
      <c r="OPE178" s="46"/>
      <c r="OPF178" s="46"/>
      <c r="OPG178" s="46"/>
      <c r="OPH178" s="46"/>
      <c r="OPI178" s="46"/>
      <c r="OPJ178" s="46"/>
      <c r="OPK178" s="46"/>
      <c r="OPL178" s="46"/>
      <c r="OPM178" s="46"/>
      <c r="OPN178" s="46"/>
      <c r="OPO178" s="46"/>
      <c r="OPP178" s="46"/>
      <c r="OPQ178" s="46"/>
      <c r="OPR178" s="46"/>
      <c r="OPS178" s="46"/>
      <c r="OPT178" s="46"/>
      <c r="OPU178" s="46"/>
      <c r="OPV178" s="46"/>
      <c r="OPW178" s="46"/>
      <c r="OPX178" s="46"/>
      <c r="OPY178" s="46"/>
      <c r="OPZ178" s="46"/>
      <c r="OQA178" s="46"/>
      <c r="OQB178" s="46"/>
      <c r="OQC178" s="46"/>
      <c r="OQD178" s="46"/>
      <c r="OQE178" s="46"/>
      <c r="OQF178" s="46"/>
      <c r="OQG178" s="46"/>
      <c r="OQH178" s="46"/>
      <c r="OQI178" s="46"/>
      <c r="OQJ178" s="46"/>
      <c r="OQK178" s="46"/>
      <c r="OQL178" s="46"/>
      <c r="OQM178" s="46"/>
      <c r="OQN178" s="46"/>
      <c r="OQO178" s="46"/>
      <c r="OQP178" s="46"/>
      <c r="OQQ178" s="46"/>
      <c r="OQR178" s="46"/>
      <c r="OQS178" s="46"/>
      <c r="OQT178" s="46"/>
      <c r="OQU178" s="46"/>
      <c r="OQV178" s="46"/>
      <c r="OQW178" s="46"/>
      <c r="OQX178" s="46"/>
      <c r="OQY178" s="46"/>
      <c r="OQZ178" s="46"/>
      <c r="ORA178" s="46"/>
      <c r="ORB178" s="46"/>
      <c r="ORC178" s="46"/>
      <c r="ORD178" s="46"/>
      <c r="ORE178" s="46"/>
      <c r="ORF178" s="46"/>
      <c r="ORG178" s="46"/>
      <c r="ORH178" s="46"/>
      <c r="ORI178" s="46"/>
      <c r="ORJ178" s="46"/>
      <c r="ORK178" s="46"/>
      <c r="ORL178" s="46"/>
      <c r="ORM178" s="46"/>
      <c r="ORN178" s="46"/>
      <c r="ORO178" s="46"/>
      <c r="ORP178" s="46"/>
      <c r="ORQ178" s="46"/>
      <c r="ORR178" s="46"/>
      <c r="ORS178" s="46"/>
      <c r="ORT178" s="46"/>
      <c r="ORU178" s="46"/>
      <c r="ORV178" s="46"/>
      <c r="ORW178" s="46"/>
      <c r="ORX178" s="46"/>
      <c r="ORY178" s="46"/>
      <c r="ORZ178" s="46"/>
      <c r="OSA178" s="46"/>
      <c r="OSB178" s="46"/>
      <c r="OSC178" s="46"/>
      <c r="OSD178" s="46"/>
      <c r="OSE178" s="46"/>
      <c r="OSF178" s="46"/>
      <c r="OSG178" s="46"/>
      <c r="OSH178" s="46"/>
      <c r="OSI178" s="46"/>
      <c r="OSJ178" s="46"/>
      <c r="OSK178" s="46"/>
      <c r="OSL178" s="46"/>
      <c r="OSM178" s="46"/>
      <c r="OSN178" s="46"/>
      <c r="OSO178" s="46"/>
      <c r="OSP178" s="46"/>
      <c r="OSQ178" s="46"/>
      <c r="OSR178" s="46"/>
      <c r="OSS178" s="46"/>
      <c r="OST178" s="46"/>
      <c r="OSU178" s="46"/>
      <c r="OSV178" s="46"/>
      <c r="OSW178" s="46"/>
      <c r="OSX178" s="46"/>
      <c r="OSY178" s="46"/>
      <c r="OSZ178" s="46"/>
      <c r="OTA178" s="46"/>
      <c r="OTB178" s="46"/>
      <c r="OTC178" s="46"/>
      <c r="OTD178" s="46"/>
      <c r="OTE178" s="46"/>
      <c r="OTF178" s="46"/>
      <c r="OTG178" s="46"/>
      <c r="OTH178" s="46"/>
      <c r="OTI178" s="46"/>
      <c r="OTJ178" s="46"/>
      <c r="OTK178" s="46"/>
      <c r="OTL178" s="46"/>
      <c r="OTM178" s="46"/>
      <c r="OTN178" s="46"/>
      <c r="OTO178" s="46"/>
      <c r="OTP178" s="46"/>
      <c r="OTQ178" s="46"/>
      <c r="OTR178" s="46"/>
      <c r="OTS178" s="46"/>
      <c r="OTT178" s="46"/>
      <c r="OTU178" s="46"/>
      <c r="OTV178" s="46"/>
      <c r="OTW178" s="46"/>
      <c r="OTX178" s="46"/>
      <c r="OTY178" s="46"/>
      <c r="OTZ178" s="46"/>
      <c r="OUA178" s="46"/>
      <c r="OUB178" s="46"/>
      <c r="OUC178" s="46"/>
      <c r="OUD178" s="46"/>
      <c r="OUE178" s="46"/>
      <c r="OUF178" s="46"/>
      <c r="OUG178" s="46"/>
      <c r="OUH178" s="46"/>
      <c r="OUI178" s="46"/>
      <c r="OUJ178" s="46"/>
      <c r="OUK178" s="46"/>
      <c r="OUL178" s="46"/>
      <c r="OUM178" s="46"/>
      <c r="OUN178" s="46"/>
      <c r="OUO178" s="46"/>
      <c r="OUP178" s="46"/>
      <c r="OUQ178" s="46"/>
      <c r="OUR178" s="46"/>
      <c r="OUS178" s="46"/>
      <c r="OUT178" s="46"/>
      <c r="OUU178" s="46"/>
      <c r="OUV178" s="46"/>
      <c r="OUW178" s="46"/>
      <c r="OUX178" s="46"/>
      <c r="OUY178" s="46"/>
      <c r="OUZ178" s="46"/>
      <c r="OVA178" s="46"/>
      <c r="OVB178" s="46"/>
      <c r="OVC178" s="46"/>
      <c r="OVD178" s="46"/>
      <c r="OVE178" s="46"/>
      <c r="OVF178" s="46"/>
      <c r="OVG178" s="46"/>
      <c r="OVH178" s="46"/>
      <c r="OVI178" s="46"/>
      <c r="OVJ178" s="46"/>
      <c r="OVK178" s="46"/>
      <c r="OVL178" s="46"/>
      <c r="OVM178" s="46"/>
      <c r="OVN178" s="46"/>
      <c r="OVO178" s="46"/>
      <c r="OVP178" s="46"/>
      <c r="OVQ178" s="46"/>
      <c r="OVR178" s="46"/>
      <c r="OVS178" s="46"/>
      <c r="OVT178" s="46"/>
      <c r="OVU178" s="46"/>
      <c r="OVV178" s="46"/>
      <c r="OVW178" s="46"/>
      <c r="OVX178" s="46"/>
      <c r="OVY178" s="46"/>
      <c r="OVZ178" s="46"/>
      <c r="OWA178" s="46"/>
      <c r="OWB178" s="46"/>
      <c r="OWC178" s="46"/>
      <c r="OWD178" s="46"/>
      <c r="OWE178" s="46"/>
      <c r="OWF178" s="46"/>
      <c r="OWG178" s="46"/>
      <c r="OWH178" s="46"/>
      <c r="OWI178" s="46"/>
      <c r="OWJ178" s="46"/>
      <c r="OWK178" s="46"/>
      <c r="OWL178" s="46"/>
      <c r="OWM178" s="46"/>
      <c r="OWN178" s="46"/>
      <c r="OWO178" s="46"/>
      <c r="OWP178" s="46"/>
      <c r="OWQ178" s="46"/>
      <c r="OWR178" s="46"/>
      <c r="OWS178" s="46"/>
      <c r="OWT178" s="46"/>
      <c r="OWU178" s="46"/>
      <c r="OWV178" s="46"/>
      <c r="OWW178" s="46"/>
      <c r="OWX178" s="46"/>
      <c r="OWY178" s="46"/>
      <c r="OWZ178" s="46"/>
      <c r="OXA178" s="46"/>
      <c r="OXB178" s="46"/>
      <c r="OXC178" s="46"/>
      <c r="OXD178" s="46"/>
      <c r="OXE178" s="46"/>
      <c r="OXF178" s="46"/>
      <c r="OXG178" s="46"/>
      <c r="OXH178" s="46"/>
      <c r="OXI178" s="46"/>
      <c r="OXJ178" s="46"/>
      <c r="OXK178" s="46"/>
      <c r="OXL178" s="46"/>
      <c r="OXM178" s="46"/>
      <c r="OXN178" s="46"/>
      <c r="OXO178" s="46"/>
      <c r="OXP178" s="46"/>
      <c r="OXQ178" s="46"/>
      <c r="OXR178" s="46"/>
      <c r="OXS178" s="46"/>
      <c r="OXT178" s="46"/>
      <c r="OXU178" s="46"/>
      <c r="OXV178" s="46"/>
      <c r="OXW178" s="46"/>
      <c r="OXX178" s="46"/>
      <c r="OXY178" s="46"/>
      <c r="OXZ178" s="46"/>
      <c r="OYA178" s="46"/>
      <c r="OYB178" s="46"/>
      <c r="OYC178" s="46"/>
      <c r="OYD178" s="46"/>
      <c r="OYE178" s="46"/>
      <c r="OYF178" s="46"/>
      <c r="OYG178" s="46"/>
      <c r="OYH178" s="46"/>
      <c r="OYI178" s="46"/>
      <c r="OYJ178" s="46"/>
      <c r="OYK178" s="46"/>
      <c r="OYL178" s="46"/>
      <c r="OYM178" s="46"/>
      <c r="OYN178" s="46"/>
      <c r="OYO178" s="46"/>
      <c r="OYP178" s="46"/>
      <c r="OYQ178" s="46"/>
      <c r="OYR178" s="46"/>
      <c r="OYS178" s="46"/>
      <c r="OYT178" s="46"/>
      <c r="OYU178" s="46"/>
      <c r="OYV178" s="46"/>
      <c r="OYW178" s="46"/>
      <c r="OYX178" s="46"/>
      <c r="OYY178" s="46"/>
      <c r="OYZ178" s="46"/>
      <c r="OZA178" s="46"/>
      <c r="OZB178" s="46"/>
      <c r="OZC178" s="46"/>
      <c r="OZD178" s="46"/>
      <c r="OZE178" s="46"/>
      <c r="OZF178" s="46"/>
      <c r="OZG178" s="46"/>
      <c r="OZH178" s="46"/>
      <c r="OZI178" s="46"/>
      <c r="OZJ178" s="46"/>
      <c r="OZK178" s="46"/>
      <c r="OZL178" s="46"/>
      <c r="OZM178" s="46"/>
      <c r="OZN178" s="46"/>
      <c r="OZO178" s="46"/>
      <c r="OZP178" s="46"/>
      <c r="OZQ178" s="46"/>
      <c r="OZR178" s="46"/>
      <c r="OZS178" s="46"/>
      <c r="OZT178" s="46"/>
      <c r="OZU178" s="46"/>
      <c r="OZV178" s="46"/>
      <c r="OZW178" s="46"/>
      <c r="OZX178" s="46"/>
      <c r="OZY178" s="46"/>
      <c r="OZZ178" s="46"/>
      <c r="PAA178" s="46"/>
      <c r="PAB178" s="46"/>
      <c r="PAC178" s="46"/>
      <c r="PAD178" s="46"/>
      <c r="PAE178" s="46"/>
      <c r="PAF178" s="46"/>
      <c r="PAG178" s="46"/>
      <c r="PAH178" s="46"/>
      <c r="PAI178" s="46"/>
      <c r="PAJ178" s="46"/>
      <c r="PAK178" s="46"/>
      <c r="PAL178" s="46"/>
      <c r="PAM178" s="46"/>
      <c r="PAN178" s="46"/>
      <c r="PAO178" s="46"/>
      <c r="PAP178" s="46"/>
      <c r="PAQ178" s="46"/>
      <c r="PAR178" s="46"/>
      <c r="PAS178" s="46"/>
      <c r="PAT178" s="46"/>
      <c r="PAU178" s="46"/>
      <c r="PAV178" s="46"/>
      <c r="PAW178" s="46"/>
      <c r="PAX178" s="46"/>
      <c r="PAY178" s="46"/>
      <c r="PAZ178" s="46"/>
      <c r="PBA178" s="46"/>
      <c r="PBB178" s="46"/>
      <c r="PBC178" s="46"/>
      <c r="PBD178" s="46"/>
      <c r="PBE178" s="46"/>
      <c r="PBF178" s="46"/>
      <c r="PBG178" s="46"/>
      <c r="PBH178" s="46"/>
      <c r="PBI178" s="46"/>
      <c r="PBJ178" s="46"/>
      <c r="PBK178" s="46"/>
      <c r="PBL178" s="46"/>
      <c r="PBM178" s="46"/>
      <c r="PBN178" s="46"/>
      <c r="PBO178" s="46"/>
      <c r="PBP178" s="46"/>
      <c r="PBQ178" s="46"/>
      <c r="PBR178" s="46"/>
      <c r="PBS178" s="46"/>
      <c r="PBT178" s="46"/>
      <c r="PBU178" s="46"/>
      <c r="PBV178" s="46"/>
      <c r="PBW178" s="46"/>
      <c r="PBX178" s="46"/>
      <c r="PBY178" s="46"/>
      <c r="PBZ178" s="46"/>
      <c r="PCA178" s="46"/>
      <c r="PCB178" s="46"/>
      <c r="PCC178" s="46"/>
      <c r="PCD178" s="46"/>
      <c r="PCE178" s="46"/>
      <c r="PCF178" s="46"/>
      <c r="PCG178" s="46"/>
      <c r="PCH178" s="46"/>
      <c r="PCI178" s="46"/>
      <c r="PCJ178" s="46"/>
      <c r="PCK178" s="46"/>
      <c r="PCL178" s="46"/>
      <c r="PCM178" s="46"/>
      <c r="PCN178" s="46"/>
      <c r="PCO178" s="46"/>
      <c r="PCP178" s="46"/>
      <c r="PCQ178" s="46"/>
      <c r="PCR178" s="46"/>
      <c r="PCS178" s="46"/>
      <c r="PCT178" s="46"/>
      <c r="PCU178" s="46"/>
      <c r="PCV178" s="46"/>
      <c r="PCW178" s="46"/>
      <c r="PCX178" s="46"/>
      <c r="PCY178" s="46"/>
      <c r="PCZ178" s="46"/>
      <c r="PDA178" s="46"/>
      <c r="PDB178" s="46"/>
      <c r="PDC178" s="46"/>
      <c r="PDD178" s="46"/>
      <c r="PDE178" s="46"/>
      <c r="PDF178" s="46"/>
      <c r="PDG178" s="46"/>
      <c r="PDH178" s="46"/>
      <c r="PDI178" s="46"/>
      <c r="PDJ178" s="46"/>
      <c r="PDK178" s="46"/>
      <c r="PDL178" s="46"/>
      <c r="PDM178" s="46"/>
      <c r="PDN178" s="46"/>
      <c r="PDO178" s="46"/>
      <c r="PDP178" s="46"/>
      <c r="PDQ178" s="46"/>
      <c r="PDR178" s="46"/>
      <c r="PDS178" s="46"/>
      <c r="PDT178" s="46"/>
      <c r="PDU178" s="46"/>
      <c r="PDV178" s="46"/>
      <c r="PDW178" s="46"/>
      <c r="PDX178" s="46"/>
      <c r="PDY178" s="46"/>
      <c r="PDZ178" s="46"/>
      <c r="PEA178" s="46"/>
      <c r="PEB178" s="46"/>
      <c r="PEC178" s="46"/>
      <c r="PED178" s="46"/>
      <c r="PEE178" s="46"/>
      <c r="PEF178" s="46"/>
      <c r="PEG178" s="46"/>
      <c r="PEH178" s="46"/>
      <c r="PEI178" s="46"/>
      <c r="PEJ178" s="46"/>
      <c r="PEK178" s="46"/>
      <c r="PEL178" s="46"/>
      <c r="PEM178" s="46"/>
      <c r="PEN178" s="46"/>
      <c r="PEO178" s="46"/>
      <c r="PEP178" s="46"/>
      <c r="PEQ178" s="46"/>
      <c r="PER178" s="46"/>
      <c r="PES178" s="46"/>
      <c r="PET178" s="46"/>
      <c r="PEU178" s="46"/>
      <c r="PEV178" s="46"/>
      <c r="PEW178" s="46"/>
      <c r="PEX178" s="46"/>
      <c r="PEY178" s="46"/>
      <c r="PEZ178" s="46"/>
      <c r="PFA178" s="46"/>
      <c r="PFB178" s="46"/>
      <c r="PFC178" s="46"/>
      <c r="PFD178" s="46"/>
      <c r="PFE178" s="46"/>
      <c r="PFF178" s="46"/>
      <c r="PFG178" s="46"/>
      <c r="PFH178" s="46"/>
      <c r="PFI178" s="46"/>
      <c r="PFJ178" s="46"/>
      <c r="PFK178" s="46"/>
      <c r="PFL178" s="46"/>
      <c r="PFM178" s="46"/>
      <c r="PFN178" s="46"/>
      <c r="PFO178" s="46"/>
      <c r="PFP178" s="46"/>
      <c r="PFQ178" s="46"/>
      <c r="PFR178" s="46"/>
      <c r="PFS178" s="46"/>
      <c r="PFT178" s="46"/>
      <c r="PFU178" s="46"/>
      <c r="PFV178" s="46"/>
      <c r="PFW178" s="46"/>
      <c r="PFX178" s="46"/>
      <c r="PFY178" s="46"/>
      <c r="PFZ178" s="46"/>
      <c r="PGA178" s="46"/>
      <c r="PGB178" s="46"/>
      <c r="PGC178" s="46"/>
      <c r="PGD178" s="46"/>
      <c r="PGE178" s="46"/>
      <c r="PGF178" s="46"/>
      <c r="PGG178" s="46"/>
      <c r="PGH178" s="46"/>
      <c r="PGI178" s="46"/>
      <c r="PGJ178" s="46"/>
      <c r="PGK178" s="46"/>
      <c r="PGL178" s="46"/>
      <c r="PGM178" s="46"/>
      <c r="PGN178" s="46"/>
      <c r="PGO178" s="46"/>
      <c r="PGP178" s="46"/>
      <c r="PGQ178" s="46"/>
      <c r="PGR178" s="46"/>
      <c r="PGS178" s="46"/>
      <c r="PGT178" s="46"/>
      <c r="PGU178" s="46"/>
      <c r="PGV178" s="46"/>
      <c r="PGW178" s="46"/>
      <c r="PGX178" s="46"/>
      <c r="PGY178" s="46"/>
      <c r="PGZ178" s="46"/>
      <c r="PHA178" s="46"/>
      <c r="PHB178" s="46"/>
      <c r="PHC178" s="46"/>
      <c r="PHD178" s="46"/>
      <c r="PHE178" s="46"/>
      <c r="PHF178" s="46"/>
      <c r="PHG178" s="46"/>
      <c r="PHH178" s="46"/>
      <c r="PHI178" s="46"/>
      <c r="PHJ178" s="46"/>
      <c r="PHK178" s="46"/>
      <c r="PHL178" s="46"/>
      <c r="PHM178" s="46"/>
      <c r="PHN178" s="46"/>
      <c r="PHO178" s="46"/>
      <c r="PHP178" s="46"/>
      <c r="PHQ178" s="46"/>
      <c r="PHR178" s="46"/>
      <c r="PHS178" s="46"/>
      <c r="PHT178" s="46"/>
      <c r="PHU178" s="46"/>
      <c r="PHV178" s="46"/>
      <c r="PHW178" s="46"/>
      <c r="PHX178" s="46"/>
      <c r="PHY178" s="46"/>
      <c r="PHZ178" s="46"/>
      <c r="PIA178" s="46"/>
      <c r="PIB178" s="46"/>
      <c r="PIC178" s="46"/>
      <c r="PID178" s="46"/>
      <c r="PIE178" s="46"/>
      <c r="PIF178" s="46"/>
      <c r="PIG178" s="46"/>
      <c r="PIH178" s="46"/>
      <c r="PII178" s="46"/>
      <c r="PIJ178" s="46"/>
      <c r="PIK178" s="46"/>
      <c r="PIL178" s="46"/>
      <c r="PIM178" s="46"/>
      <c r="PIN178" s="46"/>
      <c r="PIO178" s="46"/>
      <c r="PIP178" s="46"/>
      <c r="PIQ178" s="46"/>
      <c r="PIR178" s="46"/>
      <c r="PIS178" s="46"/>
      <c r="PIT178" s="46"/>
      <c r="PIU178" s="46"/>
      <c r="PIV178" s="46"/>
      <c r="PIW178" s="46"/>
      <c r="PIX178" s="46"/>
      <c r="PIY178" s="46"/>
      <c r="PIZ178" s="46"/>
      <c r="PJA178" s="46"/>
      <c r="PJB178" s="46"/>
      <c r="PJC178" s="46"/>
      <c r="PJD178" s="46"/>
      <c r="PJE178" s="46"/>
      <c r="PJF178" s="46"/>
      <c r="PJG178" s="46"/>
      <c r="PJH178" s="46"/>
      <c r="PJI178" s="46"/>
      <c r="PJJ178" s="46"/>
      <c r="PJK178" s="46"/>
      <c r="PJL178" s="46"/>
      <c r="PJM178" s="46"/>
      <c r="PJN178" s="46"/>
      <c r="PJO178" s="46"/>
      <c r="PJP178" s="46"/>
      <c r="PJQ178" s="46"/>
      <c r="PJR178" s="46"/>
      <c r="PJS178" s="46"/>
      <c r="PJT178" s="46"/>
      <c r="PJU178" s="46"/>
      <c r="PJV178" s="46"/>
      <c r="PJW178" s="46"/>
      <c r="PJX178" s="46"/>
      <c r="PJY178" s="46"/>
      <c r="PJZ178" s="46"/>
      <c r="PKA178" s="46"/>
      <c r="PKB178" s="46"/>
      <c r="PKC178" s="46"/>
      <c r="PKD178" s="46"/>
      <c r="PKE178" s="46"/>
      <c r="PKF178" s="46"/>
      <c r="PKG178" s="46"/>
      <c r="PKH178" s="46"/>
      <c r="PKI178" s="46"/>
      <c r="PKJ178" s="46"/>
      <c r="PKK178" s="46"/>
      <c r="PKL178" s="46"/>
      <c r="PKM178" s="46"/>
      <c r="PKN178" s="46"/>
      <c r="PKO178" s="46"/>
      <c r="PKP178" s="46"/>
      <c r="PKQ178" s="46"/>
      <c r="PKR178" s="46"/>
      <c r="PKS178" s="46"/>
      <c r="PKT178" s="46"/>
      <c r="PKU178" s="46"/>
      <c r="PKV178" s="46"/>
      <c r="PKW178" s="46"/>
      <c r="PKX178" s="46"/>
      <c r="PKY178" s="46"/>
      <c r="PKZ178" s="46"/>
      <c r="PLA178" s="46"/>
      <c r="PLB178" s="46"/>
      <c r="PLC178" s="46"/>
      <c r="PLD178" s="46"/>
      <c r="PLE178" s="46"/>
      <c r="PLF178" s="46"/>
      <c r="PLG178" s="46"/>
      <c r="PLH178" s="46"/>
      <c r="PLI178" s="46"/>
      <c r="PLJ178" s="46"/>
      <c r="PLK178" s="46"/>
      <c r="PLL178" s="46"/>
      <c r="PLM178" s="46"/>
      <c r="PLN178" s="46"/>
      <c r="PLO178" s="46"/>
      <c r="PLP178" s="46"/>
      <c r="PLQ178" s="46"/>
      <c r="PLR178" s="46"/>
      <c r="PLS178" s="46"/>
      <c r="PLT178" s="46"/>
      <c r="PLU178" s="46"/>
      <c r="PLV178" s="46"/>
      <c r="PLW178" s="46"/>
      <c r="PLX178" s="46"/>
      <c r="PLY178" s="46"/>
      <c r="PLZ178" s="46"/>
      <c r="PMA178" s="46"/>
      <c r="PMB178" s="46"/>
      <c r="PMC178" s="46"/>
      <c r="PMD178" s="46"/>
      <c r="PME178" s="46"/>
      <c r="PMF178" s="46"/>
      <c r="PMG178" s="46"/>
      <c r="PMH178" s="46"/>
      <c r="PMI178" s="46"/>
      <c r="PMJ178" s="46"/>
      <c r="PMK178" s="46"/>
      <c r="PML178" s="46"/>
      <c r="PMM178" s="46"/>
      <c r="PMN178" s="46"/>
      <c r="PMO178" s="46"/>
      <c r="PMP178" s="46"/>
      <c r="PMQ178" s="46"/>
      <c r="PMR178" s="46"/>
      <c r="PMS178" s="46"/>
      <c r="PMT178" s="46"/>
      <c r="PMU178" s="46"/>
      <c r="PMV178" s="46"/>
      <c r="PMW178" s="46"/>
      <c r="PMX178" s="46"/>
      <c r="PMY178" s="46"/>
      <c r="PMZ178" s="46"/>
      <c r="PNA178" s="46"/>
      <c r="PNB178" s="46"/>
      <c r="PNC178" s="46"/>
      <c r="PND178" s="46"/>
      <c r="PNE178" s="46"/>
      <c r="PNF178" s="46"/>
      <c r="PNG178" s="46"/>
      <c r="PNH178" s="46"/>
      <c r="PNI178" s="46"/>
      <c r="PNJ178" s="46"/>
      <c r="PNK178" s="46"/>
      <c r="PNL178" s="46"/>
      <c r="PNM178" s="46"/>
      <c r="PNN178" s="46"/>
      <c r="PNO178" s="46"/>
      <c r="PNP178" s="46"/>
      <c r="PNQ178" s="46"/>
      <c r="PNR178" s="46"/>
      <c r="PNS178" s="46"/>
      <c r="PNT178" s="46"/>
      <c r="PNU178" s="46"/>
      <c r="PNV178" s="46"/>
      <c r="PNW178" s="46"/>
      <c r="PNX178" s="46"/>
      <c r="PNY178" s="46"/>
      <c r="PNZ178" s="46"/>
      <c r="POA178" s="46"/>
      <c r="POB178" s="46"/>
      <c r="POC178" s="46"/>
      <c r="POD178" s="46"/>
      <c r="POE178" s="46"/>
      <c r="POF178" s="46"/>
      <c r="POG178" s="46"/>
      <c r="POH178" s="46"/>
      <c r="POI178" s="46"/>
      <c r="POJ178" s="46"/>
      <c r="POK178" s="46"/>
      <c r="POL178" s="46"/>
      <c r="POM178" s="46"/>
      <c r="PON178" s="46"/>
      <c r="POO178" s="46"/>
      <c r="POP178" s="46"/>
      <c r="POQ178" s="46"/>
      <c r="POR178" s="46"/>
      <c r="POS178" s="46"/>
      <c r="POT178" s="46"/>
      <c r="POU178" s="46"/>
      <c r="POV178" s="46"/>
      <c r="POW178" s="46"/>
      <c r="POX178" s="46"/>
      <c r="POY178" s="46"/>
      <c r="POZ178" s="46"/>
      <c r="PPA178" s="46"/>
      <c r="PPB178" s="46"/>
      <c r="PPC178" s="46"/>
      <c r="PPD178" s="46"/>
      <c r="PPE178" s="46"/>
      <c r="PPF178" s="46"/>
      <c r="PPG178" s="46"/>
      <c r="PPH178" s="46"/>
      <c r="PPI178" s="46"/>
      <c r="PPJ178" s="46"/>
      <c r="PPK178" s="46"/>
      <c r="PPL178" s="46"/>
      <c r="PPM178" s="46"/>
      <c r="PPN178" s="46"/>
      <c r="PPO178" s="46"/>
      <c r="PPP178" s="46"/>
      <c r="PPQ178" s="46"/>
      <c r="PPR178" s="46"/>
      <c r="PPS178" s="46"/>
      <c r="PPT178" s="46"/>
      <c r="PPU178" s="46"/>
      <c r="PPV178" s="46"/>
      <c r="PPW178" s="46"/>
      <c r="PPX178" s="46"/>
      <c r="PPY178" s="46"/>
      <c r="PPZ178" s="46"/>
      <c r="PQA178" s="46"/>
      <c r="PQB178" s="46"/>
      <c r="PQC178" s="46"/>
      <c r="PQD178" s="46"/>
      <c r="PQE178" s="46"/>
      <c r="PQF178" s="46"/>
      <c r="PQG178" s="46"/>
      <c r="PQH178" s="46"/>
      <c r="PQI178" s="46"/>
      <c r="PQJ178" s="46"/>
      <c r="PQK178" s="46"/>
      <c r="PQL178" s="46"/>
      <c r="PQM178" s="46"/>
      <c r="PQN178" s="46"/>
      <c r="PQO178" s="46"/>
      <c r="PQP178" s="46"/>
      <c r="PQQ178" s="46"/>
      <c r="PQR178" s="46"/>
      <c r="PQS178" s="46"/>
      <c r="PQT178" s="46"/>
      <c r="PQU178" s="46"/>
      <c r="PQV178" s="46"/>
      <c r="PQW178" s="46"/>
      <c r="PQX178" s="46"/>
      <c r="PQY178" s="46"/>
      <c r="PQZ178" s="46"/>
      <c r="PRA178" s="46"/>
      <c r="PRB178" s="46"/>
      <c r="PRC178" s="46"/>
      <c r="PRD178" s="46"/>
      <c r="PRE178" s="46"/>
      <c r="PRF178" s="46"/>
      <c r="PRG178" s="46"/>
      <c r="PRH178" s="46"/>
      <c r="PRI178" s="46"/>
      <c r="PRJ178" s="46"/>
      <c r="PRK178" s="46"/>
      <c r="PRL178" s="46"/>
      <c r="PRM178" s="46"/>
      <c r="PRN178" s="46"/>
      <c r="PRO178" s="46"/>
      <c r="PRP178" s="46"/>
      <c r="PRQ178" s="46"/>
      <c r="PRR178" s="46"/>
      <c r="PRS178" s="46"/>
      <c r="PRT178" s="46"/>
      <c r="PRU178" s="46"/>
      <c r="PRV178" s="46"/>
      <c r="PRW178" s="46"/>
      <c r="PRX178" s="46"/>
      <c r="PRY178" s="46"/>
      <c r="PRZ178" s="46"/>
      <c r="PSA178" s="46"/>
      <c r="PSB178" s="46"/>
      <c r="PSC178" s="46"/>
      <c r="PSD178" s="46"/>
      <c r="PSE178" s="46"/>
      <c r="PSF178" s="46"/>
      <c r="PSG178" s="46"/>
      <c r="PSH178" s="46"/>
      <c r="PSI178" s="46"/>
      <c r="PSJ178" s="46"/>
      <c r="PSK178" s="46"/>
      <c r="PSL178" s="46"/>
      <c r="PSM178" s="46"/>
      <c r="PSN178" s="46"/>
      <c r="PSO178" s="46"/>
      <c r="PSP178" s="46"/>
      <c r="PSQ178" s="46"/>
      <c r="PSR178" s="46"/>
      <c r="PSS178" s="46"/>
      <c r="PST178" s="46"/>
      <c r="PSU178" s="46"/>
      <c r="PSV178" s="46"/>
      <c r="PSW178" s="46"/>
      <c r="PSX178" s="46"/>
      <c r="PSY178" s="46"/>
      <c r="PSZ178" s="46"/>
      <c r="PTA178" s="46"/>
      <c r="PTB178" s="46"/>
      <c r="PTC178" s="46"/>
      <c r="PTD178" s="46"/>
      <c r="PTE178" s="46"/>
      <c r="PTF178" s="46"/>
      <c r="PTG178" s="46"/>
      <c r="PTH178" s="46"/>
      <c r="PTI178" s="46"/>
      <c r="PTJ178" s="46"/>
      <c r="PTK178" s="46"/>
      <c r="PTL178" s="46"/>
      <c r="PTM178" s="46"/>
      <c r="PTN178" s="46"/>
      <c r="PTO178" s="46"/>
      <c r="PTP178" s="46"/>
      <c r="PTQ178" s="46"/>
      <c r="PTR178" s="46"/>
      <c r="PTS178" s="46"/>
      <c r="PTT178" s="46"/>
      <c r="PTU178" s="46"/>
      <c r="PTV178" s="46"/>
      <c r="PTW178" s="46"/>
      <c r="PTX178" s="46"/>
      <c r="PTY178" s="46"/>
      <c r="PTZ178" s="46"/>
      <c r="PUA178" s="46"/>
      <c r="PUB178" s="46"/>
      <c r="PUC178" s="46"/>
      <c r="PUD178" s="46"/>
      <c r="PUE178" s="46"/>
      <c r="PUF178" s="46"/>
      <c r="PUG178" s="46"/>
      <c r="PUH178" s="46"/>
      <c r="PUI178" s="46"/>
      <c r="PUJ178" s="46"/>
      <c r="PUK178" s="46"/>
      <c r="PUL178" s="46"/>
      <c r="PUM178" s="46"/>
      <c r="PUN178" s="46"/>
      <c r="PUO178" s="46"/>
      <c r="PUP178" s="46"/>
      <c r="PUQ178" s="46"/>
      <c r="PUR178" s="46"/>
      <c r="PUS178" s="46"/>
      <c r="PUT178" s="46"/>
      <c r="PUU178" s="46"/>
      <c r="PUV178" s="46"/>
      <c r="PUW178" s="46"/>
      <c r="PUX178" s="46"/>
      <c r="PUY178" s="46"/>
      <c r="PUZ178" s="46"/>
      <c r="PVA178" s="46"/>
      <c r="PVB178" s="46"/>
      <c r="PVC178" s="46"/>
      <c r="PVD178" s="46"/>
      <c r="PVE178" s="46"/>
      <c r="PVF178" s="46"/>
      <c r="PVG178" s="46"/>
      <c r="PVH178" s="46"/>
      <c r="PVI178" s="46"/>
      <c r="PVJ178" s="46"/>
      <c r="PVK178" s="46"/>
      <c r="PVL178" s="46"/>
      <c r="PVM178" s="46"/>
      <c r="PVN178" s="46"/>
      <c r="PVO178" s="46"/>
      <c r="PVP178" s="46"/>
      <c r="PVQ178" s="46"/>
      <c r="PVR178" s="46"/>
      <c r="PVS178" s="46"/>
      <c r="PVT178" s="46"/>
      <c r="PVU178" s="46"/>
      <c r="PVV178" s="46"/>
      <c r="PVW178" s="46"/>
      <c r="PVX178" s="46"/>
      <c r="PVY178" s="46"/>
      <c r="PVZ178" s="46"/>
      <c r="PWA178" s="46"/>
      <c r="PWB178" s="46"/>
      <c r="PWC178" s="46"/>
      <c r="PWD178" s="46"/>
      <c r="PWE178" s="46"/>
      <c r="PWF178" s="46"/>
      <c r="PWG178" s="46"/>
      <c r="PWH178" s="46"/>
      <c r="PWI178" s="46"/>
      <c r="PWJ178" s="46"/>
      <c r="PWK178" s="46"/>
      <c r="PWL178" s="46"/>
      <c r="PWM178" s="46"/>
      <c r="PWN178" s="46"/>
      <c r="PWO178" s="46"/>
      <c r="PWP178" s="46"/>
      <c r="PWQ178" s="46"/>
      <c r="PWR178" s="46"/>
      <c r="PWS178" s="46"/>
      <c r="PWT178" s="46"/>
      <c r="PWU178" s="46"/>
      <c r="PWV178" s="46"/>
      <c r="PWW178" s="46"/>
      <c r="PWX178" s="46"/>
      <c r="PWY178" s="46"/>
      <c r="PWZ178" s="46"/>
      <c r="PXA178" s="46"/>
      <c r="PXB178" s="46"/>
      <c r="PXC178" s="46"/>
      <c r="PXD178" s="46"/>
      <c r="PXE178" s="46"/>
      <c r="PXF178" s="46"/>
      <c r="PXG178" s="46"/>
      <c r="PXH178" s="46"/>
      <c r="PXI178" s="46"/>
      <c r="PXJ178" s="46"/>
      <c r="PXK178" s="46"/>
      <c r="PXL178" s="46"/>
      <c r="PXM178" s="46"/>
      <c r="PXN178" s="46"/>
      <c r="PXO178" s="46"/>
      <c r="PXP178" s="46"/>
      <c r="PXQ178" s="46"/>
      <c r="PXR178" s="46"/>
      <c r="PXS178" s="46"/>
      <c r="PXT178" s="46"/>
      <c r="PXU178" s="46"/>
      <c r="PXV178" s="46"/>
      <c r="PXW178" s="46"/>
      <c r="PXX178" s="46"/>
      <c r="PXY178" s="46"/>
      <c r="PXZ178" s="46"/>
      <c r="PYA178" s="46"/>
      <c r="PYB178" s="46"/>
      <c r="PYC178" s="46"/>
      <c r="PYD178" s="46"/>
      <c r="PYE178" s="46"/>
      <c r="PYF178" s="46"/>
      <c r="PYG178" s="46"/>
      <c r="PYH178" s="46"/>
      <c r="PYI178" s="46"/>
      <c r="PYJ178" s="46"/>
      <c r="PYK178" s="46"/>
      <c r="PYL178" s="46"/>
      <c r="PYM178" s="46"/>
      <c r="PYN178" s="46"/>
      <c r="PYO178" s="46"/>
      <c r="PYP178" s="46"/>
      <c r="PYQ178" s="46"/>
      <c r="PYR178" s="46"/>
      <c r="PYS178" s="46"/>
      <c r="PYT178" s="46"/>
      <c r="PYU178" s="46"/>
      <c r="PYV178" s="46"/>
      <c r="PYW178" s="46"/>
      <c r="PYX178" s="46"/>
      <c r="PYY178" s="46"/>
      <c r="PYZ178" s="46"/>
      <c r="PZA178" s="46"/>
      <c r="PZB178" s="46"/>
      <c r="PZC178" s="46"/>
      <c r="PZD178" s="46"/>
      <c r="PZE178" s="46"/>
      <c r="PZF178" s="46"/>
      <c r="PZG178" s="46"/>
      <c r="PZH178" s="46"/>
      <c r="PZI178" s="46"/>
      <c r="PZJ178" s="46"/>
      <c r="PZK178" s="46"/>
      <c r="PZL178" s="46"/>
      <c r="PZM178" s="46"/>
      <c r="PZN178" s="46"/>
      <c r="PZO178" s="46"/>
      <c r="PZP178" s="46"/>
      <c r="PZQ178" s="46"/>
      <c r="PZR178" s="46"/>
      <c r="PZS178" s="46"/>
      <c r="PZT178" s="46"/>
      <c r="PZU178" s="46"/>
      <c r="PZV178" s="46"/>
      <c r="PZW178" s="46"/>
      <c r="PZX178" s="46"/>
      <c r="PZY178" s="46"/>
      <c r="PZZ178" s="46"/>
      <c r="QAA178" s="46"/>
      <c r="QAB178" s="46"/>
      <c r="QAC178" s="46"/>
      <c r="QAD178" s="46"/>
      <c r="QAE178" s="46"/>
      <c r="QAF178" s="46"/>
      <c r="QAG178" s="46"/>
      <c r="QAH178" s="46"/>
      <c r="QAI178" s="46"/>
      <c r="QAJ178" s="46"/>
      <c r="QAK178" s="46"/>
      <c r="QAL178" s="46"/>
      <c r="QAM178" s="46"/>
      <c r="QAN178" s="46"/>
      <c r="QAO178" s="46"/>
      <c r="QAP178" s="46"/>
      <c r="QAQ178" s="46"/>
      <c r="QAR178" s="46"/>
      <c r="QAS178" s="46"/>
      <c r="QAT178" s="46"/>
      <c r="QAU178" s="46"/>
      <c r="QAV178" s="46"/>
      <c r="QAW178" s="46"/>
      <c r="QAX178" s="46"/>
      <c r="QAY178" s="46"/>
      <c r="QAZ178" s="46"/>
      <c r="QBA178" s="46"/>
      <c r="QBB178" s="46"/>
      <c r="QBC178" s="46"/>
      <c r="QBD178" s="46"/>
      <c r="QBE178" s="46"/>
      <c r="QBF178" s="46"/>
      <c r="QBG178" s="46"/>
      <c r="QBH178" s="46"/>
      <c r="QBI178" s="46"/>
      <c r="QBJ178" s="46"/>
      <c r="QBK178" s="46"/>
      <c r="QBL178" s="46"/>
      <c r="QBM178" s="46"/>
      <c r="QBN178" s="46"/>
      <c r="QBO178" s="46"/>
      <c r="QBP178" s="46"/>
      <c r="QBQ178" s="46"/>
      <c r="QBR178" s="46"/>
      <c r="QBS178" s="46"/>
      <c r="QBT178" s="46"/>
      <c r="QBU178" s="46"/>
      <c r="QBV178" s="46"/>
      <c r="QBW178" s="46"/>
      <c r="QBX178" s="46"/>
      <c r="QBY178" s="46"/>
      <c r="QBZ178" s="46"/>
      <c r="QCA178" s="46"/>
      <c r="QCB178" s="46"/>
      <c r="QCC178" s="46"/>
      <c r="QCD178" s="46"/>
      <c r="QCE178" s="46"/>
      <c r="QCF178" s="46"/>
      <c r="QCG178" s="46"/>
      <c r="QCH178" s="46"/>
      <c r="QCI178" s="46"/>
      <c r="QCJ178" s="46"/>
      <c r="QCK178" s="46"/>
      <c r="QCL178" s="46"/>
      <c r="QCM178" s="46"/>
      <c r="QCN178" s="46"/>
      <c r="QCO178" s="46"/>
      <c r="QCP178" s="46"/>
      <c r="QCQ178" s="46"/>
      <c r="QCR178" s="46"/>
      <c r="QCS178" s="46"/>
      <c r="QCT178" s="46"/>
      <c r="QCU178" s="46"/>
      <c r="QCV178" s="46"/>
      <c r="QCW178" s="46"/>
      <c r="QCX178" s="46"/>
      <c r="QCY178" s="46"/>
      <c r="QCZ178" s="46"/>
      <c r="QDA178" s="46"/>
      <c r="QDB178" s="46"/>
      <c r="QDC178" s="46"/>
      <c r="QDD178" s="46"/>
      <c r="QDE178" s="46"/>
      <c r="QDF178" s="46"/>
      <c r="QDG178" s="46"/>
      <c r="QDH178" s="46"/>
      <c r="QDI178" s="46"/>
      <c r="QDJ178" s="46"/>
      <c r="QDK178" s="46"/>
      <c r="QDL178" s="46"/>
      <c r="QDM178" s="46"/>
      <c r="QDN178" s="46"/>
      <c r="QDO178" s="46"/>
      <c r="QDP178" s="46"/>
      <c r="QDQ178" s="46"/>
      <c r="QDR178" s="46"/>
      <c r="QDS178" s="46"/>
      <c r="QDT178" s="46"/>
      <c r="QDU178" s="46"/>
      <c r="QDV178" s="46"/>
      <c r="QDW178" s="46"/>
      <c r="QDX178" s="46"/>
      <c r="QDY178" s="46"/>
      <c r="QDZ178" s="46"/>
      <c r="QEA178" s="46"/>
      <c r="QEB178" s="46"/>
      <c r="QEC178" s="46"/>
      <c r="QED178" s="46"/>
      <c r="QEE178" s="46"/>
      <c r="QEF178" s="46"/>
      <c r="QEG178" s="46"/>
      <c r="QEH178" s="46"/>
      <c r="QEI178" s="46"/>
      <c r="QEJ178" s="46"/>
      <c r="QEK178" s="46"/>
      <c r="QEL178" s="46"/>
      <c r="QEM178" s="46"/>
      <c r="QEN178" s="46"/>
      <c r="QEO178" s="46"/>
      <c r="QEP178" s="46"/>
      <c r="QEQ178" s="46"/>
      <c r="QER178" s="46"/>
      <c r="QES178" s="46"/>
      <c r="QET178" s="46"/>
      <c r="QEU178" s="46"/>
      <c r="QEV178" s="46"/>
      <c r="QEW178" s="46"/>
      <c r="QEX178" s="46"/>
      <c r="QEY178" s="46"/>
      <c r="QEZ178" s="46"/>
      <c r="QFA178" s="46"/>
      <c r="QFB178" s="46"/>
      <c r="QFC178" s="46"/>
      <c r="QFD178" s="46"/>
      <c r="QFE178" s="46"/>
      <c r="QFF178" s="46"/>
      <c r="QFG178" s="46"/>
      <c r="QFH178" s="46"/>
      <c r="QFI178" s="46"/>
      <c r="QFJ178" s="46"/>
      <c r="QFK178" s="46"/>
      <c r="QFL178" s="46"/>
      <c r="QFM178" s="46"/>
      <c r="QFN178" s="46"/>
      <c r="QFO178" s="46"/>
      <c r="QFP178" s="46"/>
      <c r="QFQ178" s="46"/>
      <c r="QFR178" s="46"/>
      <c r="QFS178" s="46"/>
      <c r="QFT178" s="46"/>
      <c r="QFU178" s="46"/>
      <c r="QFV178" s="46"/>
      <c r="QFW178" s="46"/>
      <c r="QFX178" s="46"/>
      <c r="QFY178" s="46"/>
      <c r="QFZ178" s="46"/>
      <c r="QGA178" s="46"/>
      <c r="QGB178" s="46"/>
      <c r="QGC178" s="46"/>
      <c r="QGD178" s="46"/>
      <c r="QGE178" s="46"/>
      <c r="QGF178" s="46"/>
      <c r="QGG178" s="46"/>
      <c r="QGH178" s="46"/>
      <c r="QGI178" s="46"/>
      <c r="QGJ178" s="46"/>
      <c r="QGK178" s="46"/>
      <c r="QGL178" s="46"/>
      <c r="QGM178" s="46"/>
      <c r="QGN178" s="46"/>
      <c r="QGO178" s="46"/>
      <c r="QGP178" s="46"/>
      <c r="QGQ178" s="46"/>
      <c r="QGR178" s="46"/>
      <c r="QGS178" s="46"/>
      <c r="QGT178" s="46"/>
      <c r="QGU178" s="46"/>
      <c r="QGV178" s="46"/>
      <c r="QGW178" s="46"/>
      <c r="QGX178" s="46"/>
      <c r="QGY178" s="46"/>
      <c r="QGZ178" s="46"/>
      <c r="QHA178" s="46"/>
      <c r="QHB178" s="46"/>
      <c r="QHC178" s="46"/>
      <c r="QHD178" s="46"/>
      <c r="QHE178" s="46"/>
      <c r="QHF178" s="46"/>
      <c r="QHG178" s="46"/>
      <c r="QHH178" s="46"/>
      <c r="QHI178" s="46"/>
      <c r="QHJ178" s="46"/>
      <c r="QHK178" s="46"/>
      <c r="QHL178" s="46"/>
      <c r="QHM178" s="46"/>
      <c r="QHN178" s="46"/>
      <c r="QHO178" s="46"/>
      <c r="QHP178" s="46"/>
      <c r="QHQ178" s="46"/>
      <c r="QHR178" s="46"/>
      <c r="QHS178" s="46"/>
      <c r="QHT178" s="46"/>
      <c r="QHU178" s="46"/>
      <c r="QHV178" s="46"/>
      <c r="QHW178" s="46"/>
      <c r="QHX178" s="46"/>
      <c r="QHY178" s="46"/>
      <c r="QHZ178" s="46"/>
      <c r="QIA178" s="46"/>
      <c r="QIB178" s="46"/>
      <c r="QIC178" s="46"/>
      <c r="QID178" s="46"/>
      <c r="QIE178" s="46"/>
      <c r="QIF178" s="46"/>
      <c r="QIG178" s="46"/>
      <c r="QIH178" s="46"/>
      <c r="QII178" s="46"/>
      <c r="QIJ178" s="46"/>
      <c r="QIK178" s="46"/>
      <c r="QIL178" s="46"/>
      <c r="QIM178" s="46"/>
      <c r="QIN178" s="46"/>
      <c r="QIO178" s="46"/>
      <c r="QIP178" s="46"/>
      <c r="QIQ178" s="46"/>
      <c r="QIR178" s="46"/>
      <c r="QIS178" s="46"/>
      <c r="QIT178" s="46"/>
      <c r="QIU178" s="46"/>
      <c r="QIV178" s="46"/>
      <c r="QIW178" s="46"/>
      <c r="QIX178" s="46"/>
      <c r="QIY178" s="46"/>
      <c r="QIZ178" s="46"/>
      <c r="QJA178" s="46"/>
      <c r="QJB178" s="46"/>
      <c r="QJC178" s="46"/>
      <c r="QJD178" s="46"/>
      <c r="QJE178" s="46"/>
      <c r="QJF178" s="46"/>
      <c r="QJG178" s="46"/>
      <c r="QJH178" s="46"/>
      <c r="QJI178" s="46"/>
      <c r="QJJ178" s="46"/>
      <c r="QJK178" s="46"/>
      <c r="QJL178" s="46"/>
      <c r="QJM178" s="46"/>
      <c r="QJN178" s="46"/>
      <c r="QJO178" s="46"/>
      <c r="QJP178" s="46"/>
      <c r="QJQ178" s="46"/>
      <c r="QJR178" s="46"/>
      <c r="QJS178" s="46"/>
      <c r="QJT178" s="46"/>
      <c r="QJU178" s="46"/>
      <c r="QJV178" s="46"/>
      <c r="QJW178" s="46"/>
      <c r="QJX178" s="46"/>
      <c r="QJY178" s="46"/>
      <c r="QJZ178" s="46"/>
      <c r="QKA178" s="46"/>
      <c r="QKB178" s="46"/>
      <c r="QKC178" s="46"/>
      <c r="QKD178" s="46"/>
      <c r="QKE178" s="46"/>
      <c r="QKF178" s="46"/>
      <c r="QKG178" s="46"/>
      <c r="QKH178" s="46"/>
      <c r="QKI178" s="46"/>
      <c r="QKJ178" s="46"/>
      <c r="QKK178" s="46"/>
      <c r="QKL178" s="46"/>
      <c r="QKM178" s="46"/>
      <c r="QKN178" s="46"/>
      <c r="QKO178" s="46"/>
      <c r="QKP178" s="46"/>
      <c r="QKQ178" s="46"/>
      <c r="QKR178" s="46"/>
      <c r="QKS178" s="46"/>
      <c r="QKT178" s="46"/>
      <c r="QKU178" s="46"/>
      <c r="QKV178" s="46"/>
      <c r="QKW178" s="46"/>
      <c r="QKX178" s="46"/>
      <c r="QKY178" s="46"/>
      <c r="QKZ178" s="46"/>
      <c r="QLA178" s="46"/>
      <c r="QLB178" s="46"/>
      <c r="QLC178" s="46"/>
      <c r="QLD178" s="46"/>
      <c r="QLE178" s="46"/>
      <c r="QLF178" s="46"/>
      <c r="QLG178" s="46"/>
      <c r="QLH178" s="46"/>
      <c r="QLI178" s="46"/>
      <c r="QLJ178" s="46"/>
      <c r="QLK178" s="46"/>
      <c r="QLL178" s="46"/>
      <c r="QLM178" s="46"/>
      <c r="QLN178" s="46"/>
      <c r="QLO178" s="46"/>
      <c r="QLP178" s="46"/>
      <c r="QLQ178" s="46"/>
      <c r="QLR178" s="46"/>
      <c r="QLS178" s="46"/>
      <c r="QLT178" s="46"/>
      <c r="QLU178" s="46"/>
      <c r="QLV178" s="46"/>
      <c r="QLW178" s="46"/>
      <c r="QLX178" s="46"/>
      <c r="QLY178" s="46"/>
      <c r="QLZ178" s="46"/>
      <c r="QMA178" s="46"/>
      <c r="QMB178" s="46"/>
      <c r="QMC178" s="46"/>
      <c r="QMD178" s="46"/>
      <c r="QME178" s="46"/>
      <c r="QMF178" s="46"/>
      <c r="QMG178" s="46"/>
      <c r="QMH178" s="46"/>
      <c r="QMI178" s="46"/>
      <c r="QMJ178" s="46"/>
      <c r="QMK178" s="46"/>
      <c r="QML178" s="46"/>
      <c r="QMM178" s="46"/>
      <c r="QMN178" s="46"/>
      <c r="QMO178" s="46"/>
      <c r="QMP178" s="46"/>
      <c r="QMQ178" s="46"/>
      <c r="QMR178" s="46"/>
      <c r="QMS178" s="46"/>
      <c r="QMT178" s="46"/>
      <c r="QMU178" s="46"/>
      <c r="QMV178" s="46"/>
      <c r="QMW178" s="46"/>
      <c r="QMX178" s="46"/>
      <c r="QMY178" s="46"/>
      <c r="QMZ178" s="46"/>
      <c r="QNA178" s="46"/>
      <c r="QNB178" s="46"/>
      <c r="QNC178" s="46"/>
      <c r="QND178" s="46"/>
      <c r="QNE178" s="46"/>
      <c r="QNF178" s="46"/>
      <c r="QNG178" s="46"/>
      <c r="QNH178" s="46"/>
      <c r="QNI178" s="46"/>
      <c r="QNJ178" s="46"/>
      <c r="QNK178" s="46"/>
      <c r="QNL178" s="46"/>
      <c r="QNM178" s="46"/>
      <c r="QNN178" s="46"/>
      <c r="QNO178" s="46"/>
      <c r="QNP178" s="46"/>
      <c r="QNQ178" s="46"/>
      <c r="QNR178" s="46"/>
      <c r="QNS178" s="46"/>
      <c r="QNT178" s="46"/>
      <c r="QNU178" s="46"/>
      <c r="QNV178" s="46"/>
      <c r="QNW178" s="46"/>
      <c r="QNX178" s="46"/>
      <c r="QNY178" s="46"/>
      <c r="QNZ178" s="46"/>
      <c r="QOA178" s="46"/>
      <c r="QOB178" s="46"/>
      <c r="QOC178" s="46"/>
      <c r="QOD178" s="46"/>
      <c r="QOE178" s="46"/>
      <c r="QOF178" s="46"/>
      <c r="QOG178" s="46"/>
      <c r="QOH178" s="46"/>
      <c r="QOI178" s="46"/>
      <c r="QOJ178" s="46"/>
      <c r="QOK178" s="46"/>
      <c r="QOL178" s="46"/>
      <c r="QOM178" s="46"/>
      <c r="QON178" s="46"/>
      <c r="QOO178" s="46"/>
      <c r="QOP178" s="46"/>
      <c r="QOQ178" s="46"/>
      <c r="QOR178" s="46"/>
      <c r="QOS178" s="46"/>
      <c r="QOT178" s="46"/>
      <c r="QOU178" s="46"/>
      <c r="QOV178" s="46"/>
      <c r="QOW178" s="46"/>
      <c r="QOX178" s="46"/>
      <c r="QOY178" s="46"/>
      <c r="QOZ178" s="46"/>
      <c r="QPA178" s="46"/>
      <c r="QPB178" s="46"/>
      <c r="QPC178" s="46"/>
      <c r="QPD178" s="46"/>
      <c r="QPE178" s="46"/>
      <c r="QPF178" s="46"/>
      <c r="QPG178" s="46"/>
      <c r="QPH178" s="46"/>
      <c r="QPI178" s="46"/>
      <c r="QPJ178" s="46"/>
      <c r="QPK178" s="46"/>
      <c r="QPL178" s="46"/>
      <c r="QPM178" s="46"/>
      <c r="QPN178" s="46"/>
      <c r="QPO178" s="46"/>
      <c r="QPP178" s="46"/>
      <c r="QPQ178" s="46"/>
      <c r="QPR178" s="46"/>
      <c r="QPS178" s="46"/>
      <c r="QPT178" s="46"/>
      <c r="QPU178" s="46"/>
      <c r="QPV178" s="46"/>
      <c r="QPW178" s="46"/>
      <c r="QPX178" s="46"/>
      <c r="QPY178" s="46"/>
      <c r="QPZ178" s="46"/>
      <c r="QQA178" s="46"/>
      <c r="QQB178" s="46"/>
      <c r="QQC178" s="46"/>
      <c r="QQD178" s="46"/>
      <c r="QQE178" s="46"/>
      <c r="QQF178" s="46"/>
      <c r="QQG178" s="46"/>
      <c r="QQH178" s="46"/>
      <c r="QQI178" s="46"/>
      <c r="QQJ178" s="46"/>
      <c r="QQK178" s="46"/>
      <c r="QQL178" s="46"/>
      <c r="QQM178" s="46"/>
      <c r="QQN178" s="46"/>
      <c r="QQO178" s="46"/>
      <c r="QQP178" s="46"/>
      <c r="QQQ178" s="46"/>
      <c r="QQR178" s="46"/>
      <c r="QQS178" s="46"/>
      <c r="QQT178" s="46"/>
      <c r="QQU178" s="46"/>
      <c r="QQV178" s="46"/>
      <c r="QQW178" s="46"/>
      <c r="QQX178" s="46"/>
      <c r="QQY178" s="46"/>
      <c r="QQZ178" s="46"/>
      <c r="QRA178" s="46"/>
      <c r="QRB178" s="46"/>
      <c r="QRC178" s="46"/>
      <c r="QRD178" s="46"/>
      <c r="QRE178" s="46"/>
      <c r="QRF178" s="46"/>
      <c r="QRG178" s="46"/>
      <c r="QRH178" s="46"/>
      <c r="QRI178" s="46"/>
      <c r="QRJ178" s="46"/>
      <c r="QRK178" s="46"/>
      <c r="QRL178" s="46"/>
      <c r="QRM178" s="46"/>
      <c r="QRN178" s="46"/>
      <c r="QRO178" s="46"/>
      <c r="QRP178" s="46"/>
      <c r="QRQ178" s="46"/>
      <c r="QRR178" s="46"/>
      <c r="QRS178" s="46"/>
      <c r="QRT178" s="46"/>
      <c r="QRU178" s="46"/>
      <c r="QRV178" s="46"/>
      <c r="QRW178" s="46"/>
      <c r="QRX178" s="46"/>
      <c r="QRY178" s="46"/>
      <c r="QRZ178" s="46"/>
      <c r="QSA178" s="46"/>
      <c r="QSB178" s="46"/>
      <c r="QSC178" s="46"/>
      <c r="QSD178" s="46"/>
      <c r="QSE178" s="46"/>
      <c r="QSF178" s="46"/>
      <c r="QSG178" s="46"/>
      <c r="QSH178" s="46"/>
      <c r="QSI178" s="46"/>
      <c r="QSJ178" s="46"/>
      <c r="QSK178" s="46"/>
      <c r="QSL178" s="46"/>
      <c r="QSM178" s="46"/>
      <c r="QSN178" s="46"/>
      <c r="QSO178" s="46"/>
      <c r="QSP178" s="46"/>
      <c r="QSQ178" s="46"/>
      <c r="QSR178" s="46"/>
      <c r="QSS178" s="46"/>
      <c r="QST178" s="46"/>
      <c r="QSU178" s="46"/>
      <c r="QSV178" s="46"/>
      <c r="QSW178" s="46"/>
      <c r="QSX178" s="46"/>
      <c r="QSY178" s="46"/>
      <c r="QSZ178" s="46"/>
      <c r="QTA178" s="46"/>
      <c r="QTB178" s="46"/>
      <c r="QTC178" s="46"/>
      <c r="QTD178" s="46"/>
      <c r="QTE178" s="46"/>
      <c r="QTF178" s="46"/>
      <c r="QTG178" s="46"/>
      <c r="QTH178" s="46"/>
      <c r="QTI178" s="46"/>
      <c r="QTJ178" s="46"/>
      <c r="QTK178" s="46"/>
      <c r="QTL178" s="46"/>
      <c r="QTM178" s="46"/>
      <c r="QTN178" s="46"/>
      <c r="QTO178" s="46"/>
      <c r="QTP178" s="46"/>
      <c r="QTQ178" s="46"/>
      <c r="QTR178" s="46"/>
      <c r="QTS178" s="46"/>
      <c r="QTT178" s="46"/>
      <c r="QTU178" s="46"/>
      <c r="QTV178" s="46"/>
      <c r="QTW178" s="46"/>
      <c r="QTX178" s="46"/>
      <c r="QTY178" s="46"/>
      <c r="QTZ178" s="46"/>
      <c r="QUA178" s="46"/>
      <c r="QUB178" s="46"/>
      <c r="QUC178" s="46"/>
      <c r="QUD178" s="46"/>
      <c r="QUE178" s="46"/>
      <c r="QUF178" s="46"/>
      <c r="QUG178" s="46"/>
      <c r="QUH178" s="46"/>
      <c r="QUI178" s="46"/>
      <c r="QUJ178" s="46"/>
      <c r="QUK178" s="46"/>
      <c r="QUL178" s="46"/>
      <c r="QUM178" s="46"/>
      <c r="QUN178" s="46"/>
      <c r="QUO178" s="46"/>
      <c r="QUP178" s="46"/>
      <c r="QUQ178" s="46"/>
      <c r="QUR178" s="46"/>
      <c r="QUS178" s="46"/>
      <c r="QUT178" s="46"/>
      <c r="QUU178" s="46"/>
      <c r="QUV178" s="46"/>
      <c r="QUW178" s="46"/>
      <c r="QUX178" s="46"/>
      <c r="QUY178" s="46"/>
      <c r="QUZ178" s="46"/>
      <c r="QVA178" s="46"/>
      <c r="QVB178" s="46"/>
      <c r="QVC178" s="46"/>
      <c r="QVD178" s="46"/>
      <c r="QVE178" s="46"/>
      <c r="QVF178" s="46"/>
      <c r="QVG178" s="46"/>
      <c r="QVH178" s="46"/>
      <c r="QVI178" s="46"/>
      <c r="QVJ178" s="46"/>
      <c r="QVK178" s="46"/>
      <c r="QVL178" s="46"/>
      <c r="QVM178" s="46"/>
      <c r="QVN178" s="46"/>
      <c r="QVO178" s="46"/>
      <c r="QVP178" s="46"/>
      <c r="QVQ178" s="46"/>
      <c r="QVR178" s="46"/>
      <c r="QVS178" s="46"/>
      <c r="QVT178" s="46"/>
      <c r="QVU178" s="46"/>
      <c r="QVV178" s="46"/>
      <c r="QVW178" s="46"/>
      <c r="QVX178" s="46"/>
      <c r="QVY178" s="46"/>
      <c r="QVZ178" s="46"/>
      <c r="QWA178" s="46"/>
      <c r="QWB178" s="46"/>
      <c r="QWC178" s="46"/>
      <c r="QWD178" s="46"/>
      <c r="QWE178" s="46"/>
      <c r="QWF178" s="46"/>
      <c r="QWG178" s="46"/>
      <c r="QWH178" s="46"/>
      <c r="QWI178" s="46"/>
      <c r="QWJ178" s="46"/>
      <c r="QWK178" s="46"/>
      <c r="QWL178" s="46"/>
      <c r="QWM178" s="46"/>
      <c r="QWN178" s="46"/>
      <c r="QWO178" s="46"/>
      <c r="QWP178" s="46"/>
      <c r="QWQ178" s="46"/>
      <c r="QWR178" s="46"/>
      <c r="QWS178" s="46"/>
      <c r="QWT178" s="46"/>
      <c r="QWU178" s="46"/>
      <c r="QWV178" s="46"/>
      <c r="QWW178" s="46"/>
      <c r="QWX178" s="46"/>
      <c r="QWY178" s="46"/>
      <c r="QWZ178" s="46"/>
      <c r="QXA178" s="46"/>
      <c r="QXB178" s="46"/>
      <c r="QXC178" s="46"/>
      <c r="QXD178" s="46"/>
      <c r="QXE178" s="46"/>
      <c r="QXF178" s="46"/>
      <c r="QXG178" s="46"/>
      <c r="QXH178" s="46"/>
      <c r="QXI178" s="46"/>
      <c r="QXJ178" s="46"/>
      <c r="QXK178" s="46"/>
      <c r="QXL178" s="46"/>
      <c r="QXM178" s="46"/>
      <c r="QXN178" s="46"/>
      <c r="QXO178" s="46"/>
      <c r="QXP178" s="46"/>
      <c r="QXQ178" s="46"/>
      <c r="QXR178" s="46"/>
      <c r="QXS178" s="46"/>
      <c r="QXT178" s="46"/>
      <c r="QXU178" s="46"/>
      <c r="QXV178" s="46"/>
      <c r="QXW178" s="46"/>
      <c r="QXX178" s="46"/>
      <c r="QXY178" s="46"/>
      <c r="QXZ178" s="46"/>
      <c r="QYA178" s="46"/>
      <c r="QYB178" s="46"/>
      <c r="QYC178" s="46"/>
      <c r="QYD178" s="46"/>
      <c r="QYE178" s="46"/>
      <c r="QYF178" s="46"/>
      <c r="QYG178" s="46"/>
      <c r="QYH178" s="46"/>
      <c r="QYI178" s="46"/>
      <c r="QYJ178" s="46"/>
      <c r="QYK178" s="46"/>
      <c r="QYL178" s="46"/>
      <c r="QYM178" s="46"/>
      <c r="QYN178" s="46"/>
      <c r="QYO178" s="46"/>
      <c r="QYP178" s="46"/>
      <c r="QYQ178" s="46"/>
      <c r="QYR178" s="46"/>
      <c r="QYS178" s="46"/>
      <c r="QYT178" s="46"/>
      <c r="QYU178" s="46"/>
      <c r="QYV178" s="46"/>
      <c r="QYW178" s="46"/>
      <c r="QYX178" s="46"/>
      <c r="QYY178" s="46"/>
      <c r="QYZ178" s="46"/>
      <c r="QZA178" s="46"/>
      <c r="QZB178" s="46"/>
      <c r="QZC178" s="46"/>
      <c r="QZD178" s="46"/>
      <c r="QZE178" s="46"/>
      <c r="QZF178" s="46"/>
      <c r="QZG178" s="46"/>
      <c r="QZH178" s="46"/>
      <c r="QZI178" s="46"/>
      <c r="QZJ178" s="46"/>
      <c r="QZK178" s="46"/>
      <c r="QZL178" s="46"/>
      <c r="QZM178" s="46"/>
      <c r="QZN178" s="46"/>
      <c r="QZO178" s="46"/>
      <c r="QZP178" s="46"/>
      <c r="QZQ178" s="46"/>
      <c r="QZR178" s="46"/>
      <c r="QZS178" s="46"/>
      <c r="QZT178" s="46"/>
      <c r="QZU178" s="46"/>
      <c r="QZV178" s="46"/>
      <c r="QZW178" s="46"/>
      <c r="QZX178" s="46"/>
      <c r="QZY178" s="46"/>
      <c r="QZZ178" s="46"/>
      <c r="RAA178" s="46"/>
      <c r="RAB178" s="46"/>
      <c r="RAC178" s="46"/>
      <c r="RAD178" s="46"/>
      <c r="RAE178" s="46"/>
      <c r="RAF178" s="46"/>
      <c r="RAG178" s="46"/>
      <c r="RAH178" s="46"/>
      <c r="RAI178" s="46"/>
      <c r="RAJ178" s="46"/>
      <c r="RAK178" s="46"/>
      <c r="RAL178" s="46"/>
      <c r="RAM178" s="46"/>
      <c r="RAN178" s="46"/>
      <c r="RAO178" s="46"/>
      <c r="RAP178" s="46"/>
      <c r="RAQ178" s="46"/>
      <c r="RAR178" s="46"/>
      <c r="RAS178" s="46"/>
      <c r="RAT178" s="46"/>
      <c r="RAU178" s="46"/>
      <c r="RAV178" s="46"/>
      <c r="RAW178" s="46"/>
      <c r="RAX178" s="46"/>
      <c r="RAY178" s="46"/>
      <c r="RAZ178" s="46"/>
      <c r="RBA178" s="46"/>
      <c r="RBB178" s="46"/>
      <c r="RBC178" s="46"/>
      <c r="RBD178" s="46"/>
      <c r="RBE178" s="46"/>
      <c r="RBF178" s="46"/>
      <c r="RBG178" s="46"/>
      <c r="RBH178" s="46"/>
      <c r="RBI178" s="46"/>
      <c r="RBJ178" s="46"/>
      <c r="RBK178" s="46"/>
      <c r="RBL178" s="46"/>
      <c r="RBM178" s="46"/>
      <c r="RBN178" s="46"/>
      <c r="RBO178" s="46"/>
      <c r="RBP178" s="46"/>
      <c r="RBQ178" s="46"/>
      <c r="RBR178" s="46"/>
      <c r="RBS178" s="46"/>
      <c r="RBT178" s="46"/>
      <c r="RBU178" s="46"/>
      <c r="RBV178" s="46"/>
      <c r="RBW178" s="46"/>
      <c r="RBX178" s="46"/>
      <c r="RBY178" s="46"/>
      <c r="RBZ178" s="46"/>
      <c r="RCA178" s="46"/>
      <c r="RCB178" s="46"/>
      <c r="RCC178" s="46"/>
      <c r="RCD178" s="46"/>
      <c r="RCE178" s="46"/>
      <c r="RCF178" s="46"/>
      <c r="RCG178" s="46"/>
      <c r="RCH178" s="46"/>
      <c r="RCI178" s="46"/>
      <c r="RCJ178" s="46"/>
      <c r="RCK178" s="46"/>
      <c r="RCL178" s="46"/>
      <c r="RCM178" s="46"/>
      <c r="RCN178" s="46"/>
      <c r="RCO178" s="46"/>
      <c r="RCP178" s="46"/>
      <c r="RCQ178" s="46"/>
      <c r="RCR178" s="46"/>
      <c r="RCS178" s="46"/>
      <c r="RCT178" s="46"/>
      <c r="RCU178" s="46"/>
      <c r="RCV178" s="46"/>
      <c r="RCW178" s="46"/>
      <c r="RCX178" s="46"/>
      <c r="RCY178" s="46"/>
      <c r="RCZ178" s="46"/>
      <c r="RDA178" s="46"/>
      <c r="RDB178" s="46"/>
      <c r="RDC178" s="46"/>
      <c r="RDD178" s="46"/>
      <c r="RDE178" s="46"/>
      <c r="RDF178" s="46"/>
      <c r="RDG178" s="46"/>
      <c r="RDH178" s="46"/>
      <c r="RDI178" s="46"/>
      <c r="RDJ178" s="46"/>
      <c r="RDK178" s="46"/>
      <c r="RDL178" s="46"/>
      <c r="RDM178" s="46"/>
      <c r="RDN178" s="46"/>
      <c r="RDO178" s="46"/>
      <c r="RDP178" s="46"/>
      <c r="RDQ178" s="46"/>
      <c r="RDR178" s="46"/>
      <c r="RDS178" s="46"/>
      <c r="RDT178" s="46"/>
      <c r="RDU178" s="46"/>
      <c r="RDV178" s="46"/>
      <c r="RDW178" s="46"/>
      <c r="RDX178" s="46"/>
      <c r="RDY178" s="46"/>
      <c r="RDZ178" s="46"/>
      <c r="REA178" s="46"/>
      <c r="REB178" s="46"/>
      <c r="REC178" s="46"/>
      <c r="RED178" s="46"/>
      <c r="REE178" s="46"/>
      <c r="REF178" s="46"/>
      <c r="REG178" s="46"/>
      <c r="REH178" s="46"/>
      <c r="REI178" s="46"/>
      <c r="REJ178" s="46"/>
      <c r="REK178" s="46"/>
      <c r="REL178" s="46"/>
      <c r="REM178" s="46"/>
      <c r="REN178" s="46"/>
      <c r="REO178" s="46"/>
      <c r="REP178" s="46"/>
      <c r="REQ178" s="46"/>
      <c r="RER178" s="46"/>
      <c r="RES178" s="46"/>
      <c r="RET178" s="46"/>
      <c r="REU178" s="46"/>
      <c r="REV178" s="46"/>
      <c r="REW178" s="46"/>
      <c r="REX178" s="46"/>
      <c r="REY178" s="46"/>
      <c r="REZ178" s="46"/>
      <c r="RFA178" s="46"/>
      <c r="RFB178" s="46"/>
      <c r="RFC178" s="46"/>
      <c r="RFD178" s="46"/>
      <c r="RFE178" s="46"/>
      <c r="RFF178" s="46"/>
      <c r="RFG178" s="46"/>
      <c r="RFH178" s="46"/>
      <c r="RFI178" s="46"/>
      <c r="RFJ178" s="46"/>
      <c r="RFK178" s="46"/>
      <c r="RFL178" s="46"/>
      <c r="RFM178" s="46"/>
      <c r="RFN178" s="46"/>
      <c r="RFO178" s="46"/>
      <c r="RFP178" s="46"/>
      <c r="RFQ178" s="46"/>
      <c r="RFR178" s="46"/>
      <c r="RFS178" s="46"/>
      <c r="RFT178" s="46"/>
      <c r="RFU178" s="46"/>
      <c r="RFV178" s="46"/>
      <c r="RFW178" s="46"/>
      <c r="RFX178" s="46"/>
      <c r="RFY178" s="46"/>
      <c r="RFZ178" s="46"/>
      <c r="RGA178" s="46"/>
      <c r="RGB178" s="46"/>
      <c r="RGC178" s="46"/>
      <c r="RGD178" s="46"/>
      <c r="RGE178" s="46"/>
      <c r="RGF178" s="46"/>
      <c r="RGG178" s="46"/>
      <c r="RGH178" s="46"/>
      <c r="RGI178" s="46"/>
      <c r="RGJ178" s="46"/>
      <c r="RGK178" s="46"/>
      <c r="RGL178" s="46"/>
      <c r="RGM178" s="46"/>
      <c r="RGN178" s="46"/>
      <c r="RGO178" s="46"/>
      <c r="RGP178" s="46"/>
      <c r="RGQ178" s="46"/>
      <c r="RGR178" s="46"/>
      <c r="RGS178" s="46"/>
      <c r="RGT178" s="46"/>
      <c r="RGU178" s="46"/>
      <c r="RGV178" s="46"/>
      <c r="RGW178" s="46"/>
      <c r="RGX178" s="46"/>
      <c r="RGY178" s="46"/>
      <c r="RGZ178" s="46"/>
      <c r="RHA178" s="46"/>
      <c r="RHB178" s="46"/>
      <c r="RHC178" s="46"/>
      <c r="RHD178" s="46"/>
      <c r="RHE178" s="46"/>
      <c r="RHF178" s="46"/>
      <c r="RHG178" s="46"/>
      <c r="RHH178" s="46"/>
      <c r="RHI178" s="46"/>
      <c r="RHJ178" s="46"/>
      <c r="RHK178" s="46"/>
      <c r="RHL178" s="46"/>
      <c r="RHM178" s="46"/>
      <c r="RHN178" s="46"/>
      <c r="RHO178" s="46"/>
      <c r="RHP178" s="46"/>
      <c r="RHQ178" s="46"/>
      <c r="RHR178" s="46"/>
      <c r="RHS178" s="46"/>
      <c r="RHT178" s="46"/>
      <c r="RHU178" s="46"/>
      <c r="RHV178" s="46"/>
      <c r="RHW178" s="46"/>
      <c r="RHX178" s="46"/>
      <c r="RHY178" s="46"/>
      <c r="RHZ178" s="46"/>
      <c r="RIA178" s="46"/>
      <c r="RIB178" s="46"/>
      <c r="RIC178" s="46"/>
      <c r="RID178" s="46"/>
      <c r="RIE178" s="46"/>
      <c r="RIF178" s="46"/>
      <c r="RIG178" s="46"/>
      <c r="RIH178" s="46"/>
      <c r="RII178" s="46"/>
      <c r="RIJ178" s="46"/>
      <c r="RIK178" s="46"/>
      <c r="RIL178" s="46"/>
      <c r="RIM178" s="46"/>
      <c r="RIN178" s="46"/>
      <c r="RIO178" s="46"/>
      <c r="RIP178" s="46"/>
      <c r="RIQ178" s="46"/>
      <c r="RIR178" s="46"/>
      <c r="RIS178" s="46"/>
      <c r="RIT178" s="46"/>
      <c r="RIU178" s="46"/>
      <c r="RIV178" s="46"/>
      <c r="RIW178" s="46"/>
      <c r="RIX178" s="46"/>
      <c r="RIY178" s="46"/>
      <c r="RIZ178" s="46"/>
      <c r="RJA178" s="46"/>
      <c r="RJB178" s="46"/>
      <c r="RJC178" s="46"/>
      <c r="RJD178" s="46"/>
      <c r="RJE178" s="46"/>
      <c r="RJF178" s="46"/>
      <c r="RJG178" s="46"/>
      <c r="RJH178" s="46"/>
      <c r="RJI178" s="46"/>
      <c r="RJJ178" s="46"/>
      <c r="RJK178" s="46"/>
      <c r="RJL178" s="46"/>
      <c r="RJM178" s="46"/>
      <c r="RJN178" s="46"/>
      <c r="RJO178" s="46"/>
      <c r="RJP178" s="46"/>
      <c r="RJQ178" s="46"/>
      <c r="RJR178" s="46"/>
      <c r="RJS178" s="46"/>
      <c r="RJT178" s="46"/>
      <c r="RJU178" s="46"/>
      <c r="RJV178" s="46"/>
      <c r="RJW178" s="46"/>
      <c r="RJX178" s="46"/>
      <c r="RJY178" s="46"/>
      <c r="RJZ178" s="46"/>
      <c r="RKA178" s="46"/>
      <c r="RKB178" s="46"/>
      <c r="RKC178" s="46"/>
      <c r="RKD178" s="46"/>
      <c r="RKE178" s="46"/>
      <c r="RKF178" s="46"/>
      <c r="RKG178" s="46"/>
      <c r="RKH178" s="46"/>
      <c r="RKI178" s="46"/>
      <c r="RKJ178" s="46"/>
      <c r="RKK178" s="46"/>
      <c r="RKL178" s="46"/>
      <c r="RKM178" s="46"/>
      <c r="RKN178" s="46"/>
      <c r="RKO178" s="46"/>
      <c r="RKP178" s="46"/>
      <c r="RKQ178" s="46"/>
      <c r="RKR178" s="46"/>
      <c r="RKS178" s="46"/>
      <c r="RKT178" s="46"/>
      <c r="RKU178" s="46"/>
      <c r="RKV178" s="46"/>
      <c r="RKW178" s="46"/>
      <c r="RKX178" s="46"/>
      <c r="RKY178" s="46"/>
      <c r="RKZ178" s="46"/>
      <c r="RLA178" s="46"/>
      <c r="RLB178" s="46"/>
      <c r="RLC178" s="46"/>
      <c r="RLD178" s="46"/>
      <c r="RLE178" s="46"/>
      <c r="RLF178" s="46"/>
      <c r="RLG178" s="46"/>
      <c r="RLH178" s="46"/>
      <c r="RLI178" s="46"/>
      <c r="RLJ178" s="46"/>
      <c r="RLK178" s="46"/>
      <c r="RLL178" s="46"/>
      <c r="RLM178" s="46"/>
      <c r="RLN178" s="46"/>
      <c r="RLO178" s="46"/>
      <c r="RLP178" s="46"/>
      <c r="RLQ178" s="46"/>
      <c r="RLR178" s="46"/>
      <c r="RLS178" s="46"/>
      <c r="RLT178" s="46"/>
      <c r="RLU178" s="46"/>
      <c r="RLV178" s="46"/>
      <c r="RLW178" s="46"/>
      <c r="RLX178" s="46"/>
      <c r="RLY178" s="46"/>
      <c r="RLZ178" s="46"/>
      <c r="RMA178" s="46"/>
      <c r="RMB178" s="46"/>
      <c r="RMC178" s="46"/>
      <c r="RMD178" s="46"/>
      <c r="RME178" s="46"/>
      <c r="RMF178" s="46"/>
      <c r="RMG178" s="46"/>
      <c r="RMH178" s="46"/>
      <c r="RMI178" s="46"/>
      <c r="RMJ178" s="46"/>
      <c r="RMK178" s="46"/>
      <c r="RML178" s="46"/>
      <c r="RMM178" s="46"/>
      <c r="RMN178" s="46"/>
      <c r="RMO178" s="46"/>
      <c r="RMP178" s="46"/>
      <c r="RMQ178" s="46"/>
      <c r="RMR178" s="46"/>
      <c r="RMS178" s="46"/>
      <c r="RMT178" s="46"/>
      <c r="RMU178" s="46"/>
      <c r="RMV178" s="46"/>
      <c r="RMW178" s="46"/>
      <c r="RMX178" s="46"/>
      <c r="RMY178" s="46"/>
      <c r="RMZ178" s="46"/>
      <c r="RNA178" s="46"/>
      <c r="RNB178" s="46"/>
      <c r="RNC178" s="46"/>
      <c r="RND178" s="46"/>
      <c r="RNE178" s="46"/>
      <c r="RNF178" s="46"/>
      <c r="RNG178" s="46"/>
      <c r="RNH178" s="46"/>
      <c r="RNI178" s="46"/>
      <c r="RNJ178" s="46"/>
      <c r="RNK178" s="46"/>
      <c r="RNL178" s="46"/>
      <c r="RNM178" s="46"/>
      <c r="RNN178" s="46"/>
      <c r="RNO178" s="46"/>
      <c r="RNP178" s="46"/>
      <c r="RNQ178" s="46"/>
      <c r="RNR178" s="46"/>
      <c r="RNS178" s="46"/>
      <c r="RNT178" s="46"/>
      <c r="RNU178" s="46"/>
      <c r="RNV178" s="46"/>
      <c r="RNW178" s="46"/>
      <c r="RNX178" s="46"/>
      <c r="RNY178" s="46"/>
      <c r="RNZ178" s="46"/>
      <c r="ROA178" s="46"/>
      <c r="ROB178" s="46"/>
      <c r="ROC178" s="46"/>
      <c r="ROD178" s="46"/>
      <c r="ROE178" s="46"/>
      <c r="ROF178" s="46"/>
      <c r="ROG178" s="46"/>
      <c r="ROH178" s="46"/>
      <c r="ROI178" s="46"/>
      <c r="ROJ178" s="46"/>
      <c r="ROK178" s="46"/>
      <c r="ROL178" s="46"/>
      <c r="ROM178" s="46"/>
      <c r="RON178" s="46"/>
      <c r="ROO178" s="46"/>
      <c r="ROP178" s="46"/>
      <c r="ROQ178" s="46"/>
      <c r="ROR178" s="46"/>
      <c r="ROS178" s="46"/>
      <c r="ROT178" s="46"/>
      <c r="ROU178" s="46"/>
      <c r="ROV178" s="46"/>
      <c r="ROW178" s="46"/>
      <c r="ROX178" s="46"/>
      <c r="ROY178" s="46"/>
      <c r="ROZ178" s="46"/>
      <c r="RPA178" s="46"/>
      <c r="RPB178" s="46"/>
      <c r="RPC178" s="46"/>
      <c r="RPD178" s="46"/>
      <c r="RPE178" s="46"/>
      <c r="RPF178" s="46"/>
      <c r="RPG178" s="46"/>
      <c r="RPH178" s="46"/>
      <c r="RPI178" s="46"/>
      <c r="RPJ178" s="46"/>
      <c r="RPK178" s="46"/>
      <c r="RPL178" s="46"/>
      <c r="RPM178" s="46"/>
      <c r="RPN178" s="46"/>
      <c r="RPO178" s="46"/>
      <c r="RPP178" s="46"/>
      <c r="RPQ178" s="46"/>
      <c r="RPR178" s="46"/>
      <c r="RPS178" s="46"/>
      <c r="RPT178" s="46"/>
      <c r="RPU178" s="46"/>
      <c r="RPV178" s="46"/>
      <c r="RPW178" s="46"/>
      <c r="RPX178" s="46"/>
      <c r="RPY178" s="46"/>
      <c r="RPZ178" s="46"/>
      <c r="RQA178" s="46"/>
      <c r="RQB178" s="46"/>
      <c r="RQC178" s="46"/>
      <c r="RQD178" s="46"/>
      <c r="RQE178" s="46"/>
      <c r="RQF178" s="46"/>
      <c r="RQG178" s="46"/>
      <c r="RQH178" s="46"/>
      <c r="RQI178" s="46"/>
      <c r="RQJ178" s="46"/>
      <c r="RQK178" s="46"/>
      <c r="RQL178" s="46"/>
      <c r="RQM178" s="46"/>
      <c r="RQN178" s="46"/>
      <c r="RQO178" s="46"/>
      <c r="RQP178" s="46"/>
      <c r="RQQ178" s="46"/>
      <c r="RQR178" s="46"/>
      <c r="RQS178" s="46"/>
      <c r="RQT178" s="46"/>
      <c r="RQU178" s="46"/>
      <c r="RQV178" s="46"/>
      <c r="RQW178" s="46"/>
      <c r="RQX178" s="46"/>
      <c r="RQY178" s="46"/>
      <c r="RQZ178" s="46"/>
      <c r="RRA178" s="46"/>
      <c r="RRB178" s="46"/>
      <c r="RRC178" s="46"/>
      <c r="RRD178" s="46"/>
      <c r="RRE178" s="46"/>
      <c r="RRF178" s="46"/>
      <c r="RRG178" s="46"/>
      <c r="RRH178" s="46"/>
      <c r="RRI178" s="46"/>
      <c r="RRJ178" s="46"/>
      <c r="RRK178" s="46"/>
      <c r="RRL178" s="46"/>
      <c r="RRM178" s="46"/>
      <c r="RRN178" s="46"/>
      <c r="RRO178" s="46"/>
      <c r="RRP178" s="46"/>
      <c r="RRQ178" s="46"/>
      <c r="RRR178" s="46"/>
      <c r="RRS178" s="46"/>
      <c r="RRT178" s="46"/>
      <c r="RRU178" s="46"/>
      <c r="RRV178" s="46"/>
      <c r="RRW178" s="46"/>
      <c r="RRX178" s="46"/>
      <c r="RRY178" s="46"/>
      <c r="RRZ178" s="46"/>
      <c r="RSA178" s="46"/>
      <c r="RSB178" s="46"/>
      <c r="RSC178" s="46"/>
      <c r="RSD178" s="46"/>
      <c r="RSE178" s="46"/>
      <c r="RSF178" s="46"/>
      <c r="RSG178" s="46"/>
      <c r="RSH178" s="46"/>
      <c r="RSI178" s="46"/>
      <c r="RSJ178" s="46"/>
      <c r="RSK178" s="46"/>
      <c r="RSL178" s="46"/>
      <c r="RSM178" s="46"/>
      <c r="RSN178" s="46"/>
      <c r="RSO178" s="46"/>
      <c r="RSP178" s="46"/>
      <c r="RSQ178" s="46"/>
      <c r="RSR178" s="46"/>
      <c r="RSS178" s="46"/>
      <c r="RST178" s="46"/>
      <c r="RSU178" s="46"/>
      <c r="RSV178" s="46"/>
      <c r="RSW178" s="46"/>
      <c r="RSX178" s="46"/>
      <c r="RSY178" s="46"/>
      <c r="RSZ178" s="46"/>
      <c r="RTA178" s="46"/>
      <c r="RTB178" s="46"/>
      <c r="RTC178" s="46"/>
      <c r="RTD178" s="46"/>
      <c r="RTE178" s="46"/>
      <c r="RTF178" s="46"/>
      <c r="RTG178" s="46"/>
      <c r="RTH178" s="46"/>
      <c r="RTI178" s="46"/>
      <c r="RTJ178" s="46"/>
      <c r="RTK178" s="46"/>
      <c r="RTL178" s="46"/>
      <c r="RTM178" s="46"/>
      <c r="RTN178" s="46"/>
      <c r="RTO178" s="46"/>
      <c r="RTP178" s="46"/>
      <c r="RTQ178" s="46"/>
      <c r="RTR178" s="46"/>
      <c r="RTS178" s="46"/>
      <c r="RTT178" s="46"/>
      <c r="RTU178" s="46"/>
      <c r="RTV178" s="46"/>
      <c r="RTW178" s="46"/>
      <c r="RTX178" s="46"/>
      <c r="RTY178" s="46"/>
      <c r="RTZ178" s="46"/>
      <c r="RUA178" s="46"/>
      <c r="RUB178" s="46"/>
      <c r="RUC178" s="46"/>
      <c r="RUD178" s="46"/>
      <c r="RUE178" s="46"/>
      <c r="RUF178" s="46"/>
      <c r="RUG178" s="46"/>
      <c r="RUH178" s="46"/>
      <c r="RUI178" s="46"/>
      <c r="RUJ178" s="46"/>
      <c r="RUK178" s="46"/>
      <c r="RUL178" s="46"/>
      <c r="RUM178" s="46"/>
      <c r="RUN178" s="46"/>
      <c r="RUO178" s="46"/>
      <c r="RUP178" s="46"/>
      <c r="RUQ178" s="46"/>
      <c r="RUR178" s="46"/>
      <c r="RUS178" s="46"/>
      <c r="RUT178" s="46"/>
      <c r="RUU178" s="46"/>
      <c r="RUV178" s="46"/>
      <c r="RUW178" s="46"/>
      <c r="RUX178" s="46"/>
      <c r="RUY178" s="46"/>
      <c r="RUZ178" s="46"/>
      <c r="RVA178" s="46"/>
      <c r="RVB178" s="46"/>
      <c r="RVC178" s="46"/>
      <c r="RVD178" s="46"/>
      <c r="RVE178" s="46"/>
      <c r="RVF178" s="46"/>
      <c r="RVG178" s="46"/>
      <c r="RVH178" s="46"/>
      <c r="RVI178" s="46"/>
      <c r="RVJ178" s="46"/>
      <c r="RVK178" s="46"/>
      <c r="RVL178" s="46"/>
      <c r="RVM178" s="46"/>
      <c r="RVN178" s="46"/>
      <c r="RVO178" s="46"/>
      <c r="RVP178" s="46"/>
      <c r="RVQ178" s="46"/>
      <c r="RVR178" s="46"/>
      <c r="RVS178" s="46"/>
      <c r="RVT178" s="46"/>
      <c r="RVU178" s="46"/>
      <c r="RVV178" s="46"/>
      <c r="RVW178" s="46"/>
      <c r="RVX178" s="46"/>
      <c r="RVY178" s="46"/>
      <c r="RVZ178" s="46"/>
      <c r="RWA178" s="46"/>
      <c r="RWB178" s="46"/>
      <c r="RWC178" s="46"/>
      <c r="RWD178" s="46"/>
      <c r="RWE178" s="46"/>
      <c r="RWF178" s="46"/>
      <c r="RWG178" s="46"/>
      <c r="RWH178" s="46"/>
      <c r="RWI178" s="46"/>
      <c r="RWJ178" s="46"/>
      <c r="RWK178" s="46"/>
      <c r="RWL178" s="46"/>
      <c r="RWM178" s="46"/>
      <c r="RWN178" s="46"/>
      <c r="RWO178" s="46"/>
      <c r="RWP178" s="46"/>
      <c r="RWQ178" s="46"/>
      <c r="RWR178" s="46"/>
      <c r="RWS178" s="46"/>
      <c r="RWT178" s="46"/>
      <c r="RWU178" s="46"/>
      <c r="RWV178" s="46"/>
      <c r="RWW178" s="46"/>
      <c r="RWX178" s="46"/>
      <c r="RWY178" s="46"/>
      <c r="RWZ178" s="46"/>
      <c r="RXA178" s="46"/>
      <c r="RXB178" s="46"/>
      <c r="RXC178" s="46"/>
      <c r="RXD178" s="46"/>
      <c r="RXE178" s="46"/>
      <c r="RXF178" s="46"/>
      <c r="RXG178" s="46"/>
      <c r="RXH178" s="46"/>
      <c r="RXI178" s="46"/>
      <c r="RXJ178" s="46"/>
      <c r="RXK178" s="46"/>
      <c r="RXL178" s="46"/>
      <c r="RXM178" s="46"/>
      <c r="RXN178" s="46"/>
      <c r="RXO178" s="46"/>
      <c r="RXP178" s="46"/>
      <c r="RXQ178" s="46"/>
      <c r="RXR178" s="46"/>
      <c r="RXS178" s="46"/>
      <c r="RXT178" s="46"/>
      <c r="RXU178" s="46"/>
      <c r="RXV178" s="46"/>
      <c r="RXW178" s="46"/>
      <c r="RXX178" s="46"/>
      <c r="RXY178" s="46"/>
      <c r="RXZ178" s="46"/>
      <c r="RYA178" s="46"/>
      <c r="RYB178" s="46"/>
      <c r="RYC178" s="46"/>
      <c r="RYD178" s="46"/>
      <c r="RYE178" s="46"/>
      <c r="RYF178" s="46"/>
      <c r="RYG178" s="46"/>
      <c r="RYH178" s="46"/>
      <c r="RYI178" s="46"/>
      <c r="RYJ178" s="46"/>
      <c r="RYK178" s="46"/>
      <c r="RYL178" s="46"/>
      <c r="RYM178" s="46"/>
      <c r="RYN178" s="46"/>
      <c r="RYO178" s="46"/>
      <c r="RYP178" s="46"/>
      <c r="RYQ178" s="46"/>
      <c r="RYR178" s="46"/>
      <c r="RYS178" s="46"/>
      <c r="RYT178" s="46"/>
      <c r="RYU178" s="46"/>
      <c r="RYV178" s="46"/>
      <c r="RYW178" s="46"/>
      <c r="RYX178" s="46"/>
      <c r="RYY178" s="46"/>
      <c r="RYZ178" s="46"/>
      <c r="RZA178" s="46"/>
      <c r="RZB178" s="46"/>
      <c r="RZC178" s="46"/>
      <c r="RZD178" s="46"/>
      <c r="RZE178" s="46"/>
      <c r="RZF178" s="46"/>
      <c r="RZG178" s="46"/>
      <c r="RZH178" s="46"/>
      <c r="RZI178" s="46"/>
      <c r="RZJ178" s="46"/>
      <c r="RZK178" s="46"/>
      <c r="RZL178" s="46"/>
      <c r="RZM178" s="46"/>
      <c r="RZN178" s="46"/>
      <c r="RZO178" s="46"/>
      <c r="RZP178" s="46"/>
      <c r="RZQ178" s="46"/>
      <c r="RZR178" s="46"/>
      <c r="RZS178" s="46"/>
      <c r="RZT178" s="46"/>
      <c r="RZU178" s="46"/>
      <c r="RZV178" s="46"/>
      <c r="RZW178" s="46"/>
      <c r="RZX178" s="46"/>
      <c r="RZY178" s="46"/>
      <c r="RZZ178" s="46"/>
      <c r="SAA178" s="46"/>
      <c r="SAB178" s="46"/>
      <c r="SAC178" s="46"/>
      <c r="SAD178" s="46"/>
      <c r="SAE178" s="46"/>
      <c r="SAF178" s="46"/>
      <c r="SAG178" s="46"/>
      <c r="SAH178" s="46"/>
      <c r="SAI178" s="46"/>
      <c r="SAJ178" s="46"/>
      <c r="SAK178" s="46"/>
      <c r="SAL178" s="46"/>
      <c r="SAM178" s="46"/>
      <c r="SAN178" s="46"/>
      <c r="SAO178" s="46"/>
      <c r="SAP178" s="46"/>
      <c r="SAQ178" s="46"/>
      <c r="SAR178" s="46"/>
      <c r="SAS178" s="46"/>
      <c r="SAT178" s="46"/>
      <c r="SAU178" s="46"/>
      <c r="SAV178" s="46"/>
      <c r="SAW178" s="46"/>
      <c r="SAX178" s="46"/>
      <c r="SAY178" s="46"/>
      <c r="SAZ178" s="46"/>
      <c r="SBA178" s="46"/>
      <c r="SBB178" s="46"/>
      <c r="SBC178" s="46"/>
      <c r="SBD178" s="46"/>
      <c r="SBE178" s="46"/>
      <c r="SBF178" s="46"/>
      <c r="SBG178" s="46"/>
      <c r="SBH178" s="46"/>
      <c r="SBI178" s="46"/>
      <c r="SBJ178" s="46"/>
      <c r="SBK178" s="46"/>
      <c r="SBL178" s="46"/>
      <c r="SBM178" s="46"/>
      <c r="SBN178" s="46"/>
      <c r="SBO178" s="46"/>
      <c r="SBP178" s="46"/>
      <c r="SBQ178" s="46"/>
      <c r="SBR178" s="46"/>
      <c r="SBS178" s="46"/>
      <c r="SBT178" s="46"/>
      <c r="SBU178" s="46"/>
      <c r="SBV178" s="46"/>
      <c r="SBW178" s="46"/>
      <c r="SBX178" s="46"/>
      <c r="SBY178" s="46"/>
      <c r="SBZ178" s="46"/>
      <c r="SCA178" s="46"/>
      <c r="SCB178" s="46"/>
      <c r="SCC178" s="46"/>
      <c r="SCD178" s="46"/>
      <c r="SCE178" s="46"/>
      <c r="SCF178" s="46"/>
      <c r="SCG178" s="46"/>
      <c r="SCH178" s="46"/>
      <c r="SCI178" s="46"/>
      <c r="SCJ178" s="46"/>
      <c r="SCK178" s="46"/>
      <c r="SCL178" s="46"/>
      <c r="SCM178" s="46"/>
      <c r="SCN178" s="46"/>
      <c r="SCO178" s="46"/>
      <c r="SCP178" s="46"/>
      <c r="SCQ178" s="46"/>
      <c r="SCR178" s="46"/>
      <c r="SCS178" s="46"/>
      <c r="SCT178" s="46"/>
      <c r="SCU178" s="46"/>
      <c r="SCV178" s="46"/>
      <c r="SCW178" s="46"/>
      <c r="SCX178" s="46"/>
      <c r="SCY178" s="46"/>
      <c r="SCZ178" s="46"/>
      <c r="SDA178" s="46"/>
      <c r="SDB178" s="46"/>
      <c r="SDC178" s="46"/>
      <c r="SDD178" s="46"/>
      <c r="SDE178" s="46"/>
      <c r="SDF178" s="46"/>
      <c r="SDG178" s="46"/>
      <c r="SDH178" s="46"/>
      <c r="SDI178" s="46"/>
      <c r="SDJ178" s="46"/>
      <c r="SDK178" s="46"/>
      <c r="SDL178" s="46"/>
      <c r="SDM178" s="46"/>
      <c r="SDN178" s="46"/>
      <c r="SDO178" s="46"/>
      <c r="SDP178" s="46"/>
      <c r="SDQ178" s="46"/>
      <c r="SDR178" s="46"/>
      <c r="SDS178" s="46"/>
      <c r="SDT178" s="46"/>
      <c r="SDU178" s="46"/>
      <c r="SDV178" s="46"/>
      <c r="SDW178" s="46"/>
      <c r="SDX178" s="46"/>
      <c r="SDY178" s="46"/>
      <c r="SDZ178" s="46"/>
      <c r="SEA178" s="46"/>
      <c r="SEB178" s="46"/>
      <c r="SEC178" s="46"/>
      <c r="SED178" s="46"/>
      <c r="SEE178" s="46"/>
      <c r="SEF178" s="46"/>
      <c r="SEG178" s="46"/>
      <c r="SEH178" s="46"/>
      <c r="SEI178" s="46"/>
      <c r="SEJ178" s="46"/>
      <c r="SEK178" s="46"/>
      <c r="SEL178" s="46"/>
      <c r="SEM178" s="46"/>
      <c r="SEN178" s="46"/>
      <c r="SEO178" s="46"/>
      <c r="SEP178" s="46"/>
      <c r="SEQ178" s="46"/>
      <c r="SER178" s="46"/>
      <c r="SES178" s="46"/>
      <c r="SET178" s="46"/>
      <c r="SEU178" s="46"/>
      <c r="SEV178" s="46"/>
      <c r="SEW178" s="46"/>
      <c r="SEX178" s="46"/>
      <c r="SEY178" s="46"/>
      <c r="SEZ178" s="46"/>
      <c r="SFA178" s="46"/>
      <c r="SFB178" s="46"/>
      <c r="SFC178" s="46"/>
      <c r="SFD178" s="46"/>
      <c r="SFE178" s="46"/>
      <c r="SFF178" s="46"/>
      <c r="SFG178" s="46"/>
      <c r="SFH178" s="46"/>
      <c r="SFI178" s="46"/>
      <c r="SFJ178" s="46"/>
      <c r="SFK178" s="46"/>
      <c r="SFL178" s="46"/>
      <c r="SFM178" s="46"/>
      <c r="SFN178" s="46"/>
      <c r="SFO178" s="46"/>
      <c r="SFP178" s="46"/>
      <c r="SFQ178" s="46"/>
      <c r="SFR178" s="46"/>
      <c r="SFS178" s="46"/>
      <c r="SFT178" s="46"/>
      <c r="SFU178" s="46"/>
      <c r="SFV178" s="46"/>
      <c r="SFW178" s="46"/>
      <c r="SFX178" s="46"/>
      <c r="SFY178" s="46"/>
      <c r="SFZ178" s="46"/>
      <c r="SGA178" s="46"/>
      <c r="SGB178" s="46"/>
      <c r="SGC178" s="46"/>
      <c r="SGD178" s="46"/>
      <c r="SGE178" s="46"/>
      <c r="SGF178" s="46"/>
      <c r="SGG178" s="46"/>
      <c r="SGH178" s="46"/>
      <c r="SGI178" s="46"/>
      <c r="SGJ178" s="46"/>
      <c r="SGK178" s="46"/>
      <c r="SGL178" s="46"/>
      <c r="SGM178" s="46"/>
      <c r="SGN178" s="46"/>
      <c r="SGO178" s="46"/>
      <c r="SGP178" s="46"/>
      <c r="SGQ178" s="46"/>
      <c r="SGR178" s="46"/>
      <c r="SGS178" s="46"/>
      <c r="SGT178" s="46"/>
      <c r="SGU178" s="46"/>
      <c r="SGV178" s="46"/>
      <c r="SGW178" s="46"/>
      <c r="SGX178" s="46"/>
      <c r="SGY178" s="46"/>
      <c r="SGZ178" s="46"/>
      <c r="SHA178" s="46"/>
      <c r="SHB178" s="46"/>
      <c r="SHC178" s="46"/>
      <c r="SHD178" s="46"/>
      <c r="SHE178" s="46"/>
      <c r="SHF178" s="46"/>
      <c r="SHG178" s="46"/>
      <c r="SHH178" s="46"/>
      <c r="SHI178" s="46"/>
      <c r="SHJ178" s="46"/>
      <c r="SHK178" s="46"/>
      <c r="SHL178" s="46"/>
      <c r="SHM178" s="46"/>
      <c r="SHN178" s="46"/>
      <c r="SHO178" s="46"/>
      <c r="SHP178" s="46"/>
      <c r="SHQ178" s="46"/>
      <c r="SHR178" s="46"/>
      <c r="SHS178" s="46"/>
      <c r="SHT178" s="46"/>
      <c r="SHU178" s="46"/>
      <c r="SHV178" s="46"/>
      <c r="SHW178" s="46"/>
      <c r="SHX178" s="46"/>
      <c r="SHY178" s="46"/>
      <c r="SHZ178" s="46"/>
      <c r="SIA178" s="46"/>
      <c r="SIB178" s="46"/>
      <c r="SIC178" s="46"/>
      <c r="SID178" s="46"/>
      <c r="SIE178" s="46"/>
      <c r="SIF178" s="46"/>
      <c r="SIG178" s="46"/>
      <c r="SIH178" s="46"/>
      <c r="SII178" s="46"/>
      <c r="SIJ178" s="46"/>
      <c r="SIK178" s="46"/>
      <c r="SIL178" s="46"/>
      <c r="SIM178" s="46"/>
      <c r="SIN178" s="46"/>
      <c r="SIO178" s="46"/>
      <c r="SIP178" s="46"/>
      <c r="SIQ178" s="46"/>
      <c r="SIR178" s="46"/>
      <c r="SIS178" s="46"/>
      <c r="SIT178" s="46"/>
      <c r="SIU178" s="46"/>
      <c r="SIV178" s="46"/>
      <c r="SIW178" s="46"/>
      <c r="SIX178" s="46"/>
      <c r="SIY178" s="46"/>
      <c r="SIZ178" s="46"/>
      <c r="SJA178" s="46"/>
      <c r="SJB178" s="46"/>
      <c r="SJC178" s="46"/>
      <c r="SJD178" s="46"/>
      <c r="SJE178" s="46"/>
      <c r="SJF178" s="46"/>
      <c r="SJG178" s="46"/>
      <c r="SJH178" s="46"/>
      <c r="SJI178" s="46"/>
      <c r="SJJ178" s="46"/>
      <c r="SJK178" s="46"/>
      <c r="SJL178" s="46"/>
      <c r="SJM178" s="46"/>
      <c r="SJN178" s="46"/>
      <c r="SJO178" s="46"/>
      <c r="SJP178" s="46"/>
      <c r="SJQ178" s="46"/>
      <c r="SJR178" s="46"/>
      <c r="SJS178" s="46"/>
      <c r="SJT178" s="46"/>
      <c r="SJU178" s="46"/>
      <c r="SJV178" s="46"/>
      <c r="SJW178" s="46"/>
      <c r="SJX178" s="46"/>
      <c r="SJY178" s="46"/>
      <c r="SJZ178" s="46"/>
      <c r="SKA178" s="46"/>
      <c r="SKB178" s="46"/>
      <c r="SKC178" s="46"/>
      <c r="SKD178" s="46"/>
      <c r="SKE178" s="46"/>
      <c r="SKF178" s="46"/>
      <c r="SKG178" s="46"/>
      <c r="SKH178" s="46"/>
      <c r="SKI178" s="46"/>
      <c r="SKJ178" s="46"/>
      <c r="SKK178" s="46"/>
      <c r="SKL178" s="46"/>
      <c r="SKM178" s="46"/>
      <c r="SKN178" s="46"/>
      <c r="SKO178" s="46"/>
      <c r="SKP178" s="46"/>
      <c r="SKQ178" s="46"/>
      <c r="SKR178" s="46"/>
      <c r="SKS178" s="46"/>
      <c r="SKT178" s="46"/>
      <c r="SKU178" s="46"/>
      <c r="SKV178" s="46"/>
      <c r="SKW178" s="46"/>
      <c r="SKX178" s="46"/>
      <c r="SKY178" s="46"/>
      <c r="SKZ178" s="46"/>
      <c r="SLA178" s="46"/>
      <c r="SLB178" s="46"/>
      <c r="SLC178" s="46"/>
      <c r="SLD178" s="46"/>
      <c r="SLE178" s="46"/>
      <c r="SLF178" s="46"/>
      <c r="SLG178" s="46"/>
      <c r="SLH178" s="46"/>
      <c r="SLI178" s="46"/>
      <c r="SLJ178" s="46"/>
      <c r="SLK178" s="46"/>
      <c r="SLL178" s="46"/>
      <c r="SLM178" s="46"/>
      <c r="SLN178" s="46"/>
      <c r="SLO178" s="46"/>
      <c r="SLP178" s="46"/>
      <c r="SLQ178" s="46"/>
      <c r="SLR178" s="46"/>
      <c r="SLS178" s="46"/>
      <c r="SLT178" s="46"/>
      <c r="SLU178" s="46"/>
      <c r="SLV178" s="46"/>
      <c r="SLW178" s="46"/>
      <c r="SLX178" s="46"/>
      <c r="SLY178" s="46"/>
      <c r="SLZ178" s="46"/>
      <c r="SMA178" s="46"/>
      <c r="SMB178" s="46"/>
      <c r="SMC178" s="46"/>
      <c r="SMD178" s="46"/>
      <c r="SME178" s="46"/>
      <c r="SMF178" s="46"/>
      <c r="SMG178" s="46"/>
      <c r="SMH178" s="46"/>
      <c r="SMI178" s="46"/>
      <c r="SMJ178" s="46"/>
      <c r="SMK178" s="46"/>
      <c r="SML178" s="46"/>
      <c r="SMM178" s="46"/>
      <c r="SMN178" s="46"/>
      <c r="SMO178" s="46"/>
      <c r="SMP178" s="46"/>
      <c r="SMQ178" s="46"/>
      <c r="SMR178" s="46"/>
      <c r="SMS178" s="46"/>
      <c r="SMT178" s="46"/>
      <c r="SMU178" s="46"/>
      <c r="SMV178" s="46"/>
      <c r="SMW178" s="46"/>
      <c r="SMX178" s="46"/>
      <c r="SMY178" s="46"/>
      <c r="SMZ178" s="46"/>
      <c r="SNA178" s="46"/>
      <c r="SNB178" s="46"/>
      <c r="SNC178" s="46"/>
      <c r="SND178" s="46"/>
      <c r="SNE178" s="46"/>
      <c r="SNF178" s="46"/>
      <c r="SNG178" s="46"/>
      <c r="SNH178" s="46"/>
      <c r="SNI178" s="46"/>
      <c r="SNJ178" s="46"/>
      <c r="SNK178" s="46"/>
      <c r="SNL178" s="46"/>
      <c r="SNM178" s="46"/>
      <c r="SNN178" s="46"/>
      <c r="SNO178" s="46"/>
      <c r="SNP178" s="46"/>
      <c r="SNQ178" s="46"/>
      <c r="SNR178" s="46"/>
      <c r="SNS178" s="46"/>
      <c r="SNT178" s="46"/>
      <c r="SNU178" s="46"/>
      <c r="SNV178" s="46"/>
      <c r="SNW178" s="46"/>
      <c r="SNX178" s="46"/>
      <c r="SNY178" s="46"/>
      <c r="SNZ178" s="46"/>
      <c r="SOA178" s="46"/>
      <c r="SOB178" s="46"/>
      <c r="SOC178" s="46"/>
      <c r="SOD178" s="46"/>
      <c r="SOE178" s="46"/>
      <c r="SOF178" s="46"/>
      <c r="SOG178" s="46"/>
      <c r="SOH178" s="46"/>
      <c r="SOI178" s="46"/>
      <c r="SOJ178" s="46"/>
      <c r="SOK178" s="46"/>
      <c r="SOL178" s="46"/>
      <c r="SOM178" s="46"/>
      <c r="SON178" s="46"/>
      <c r="SOO178" s="46"/>
      <c r="SOP178" s="46"/>
      <c r="SOQ178" s="46"/>
      <c r="SOR178" s="46"/>
      <c r="SOS178" s="46"/>
      <c r="SOT178" s="46"/>
      <c r="SOU178" s="46"/>
      <c r="SOV178" s="46"/>
      <c r="SOW178" s="46"/>
      <c r="SOX178" s="46"/>
      <c r="SOY178" s="46"/>
      <c r="SOZ178" s="46"/>
      <c r="SPA178" s="46"/>
      <c r="SPB178" s="46"/>
      <c r="SPC178" s="46"/>
      <c r="SPD178" s="46"/>
      <c r="SPE178" s="46"/>
      <c r="SPF178" s="46"/>
      <c r="SPG178" s="46"/>
      <c r="SPH178" s="46"/>
      <c r="SPI178" s="46"/>
      <c r="SPJ178" s="46"/>
      <c r="SPK178" s="46"/>
      <c r="SPL178" s="46"/>
      <c r="SPM178" s="46"/>
      <c r="SPN178" s="46"/>
      <c r="SPO178" s="46"/>
      <c r="SPP178" s="46"/>
      <c r="SPQ178" s="46"/>
      <c r="SPR178" s="46"/>
      <c r="SPS178" s="46"/>
      <c r="SPT178" s="46"/>
      <c r="SPU178" s="46"/>
      <c r="SPV178" s="46"/>
      <c r="SPW178" s="46"/>
      <c r="SPX178" s="46"/>
      <c r="SPY178" s="46"/>
      <c r="SPZ178" s="46"/>
      <c r="SQA178" s="46"/>
      <c r="SQB178" s="46"/>
      <c r="SQC178" s="46"/>
      <c r="SQD178" s="46"/>
      <c r="SQE178" s="46"/>
      <c r="SQF178" s="46"/>
      <c r="SQG178" s="46"/>
      <c r="SQH178" s="46"/>
      <c r="SQI178" s="46"/>
      <c r="SQJ178" s="46"/>
      <c r="SQK178" s="46"/>
      <c r="SQL178" s="46"/>
      <c r="SQM178" s="46"/>
      <c r="SQN178" s="46"/>
      <c r="SQO178" s="46"/>
      <c r="SQP178" s="46"/>
      <c r="SQQ178" s="46"/>
      <c r="SQR178" s="46"/>
      <c r="SQS178" s="46"/>
      <c r="SQT178" s="46"/>
      <c r="SQU178" s="46"/>
      <c r="SQV178" s="46"/>
      <c r="SQW178" s="46"/>
      <c r="SQX178" s="46"/>
      <c r="SQY178" s="46"/>
      <c r="SQZ178" s="46"/>
      <c r="SRA178" s="46"/>
      <c r="SRB178" s="46"/>
      <c r="SRC178" s="46"/>
      <c r="SRD178" s="46"/>
      <c r="SRE178" s="46"/>
      <c r="SRF178" s="46"/>
      <c r="SRG178" s="46"/>
      <c r="SRH178" s="46"/>
      <c r="SRI178" s="46"/>
      <c r="SRJ178" s="46"/>
      <c r="SRK178" s="46"/>
      <c r="SRL178" s="46"/>
      <c r="SRM178" s="46"/>
      <c r="SRN178" s="46"/>
      <c r="SRO178" s="46"/>
      <c r="SRP178" s="46"/>
      <c r="SRQ178" s="46"/>
      <c r="SRR178" s="46"/>
      <c r="SRS178" s="46"/>
      <c r="SRT178" s="46"/>
      <c r="SRU178" s="46"/>
      <c r="SRV178" s="46"/>
      <c r="SRW178" s="46"/>
      <c r="SRX178" s="46"/>
      <c r="SRY178" s="46"/>
      <c r="SRZ178" s="46"/>
      <c r="SSA178" s="46"/>
      <c r="SSB178" s="46"/>
      <c r="SSC178" s="46"/>
      <c r="SSD178" s="46"/>
      <c r="SSE178" s="46"/>
      <c r="SSF178" s="46"/>
      <c r="SSG178" s="46"/>
      <c r="SSH178" s="46"/>
      <c r="SSI178" s="46"/>
      <c r="SSJ178" s="46"/>
      <c r="SSK178" s="46"/>
      <c r="SSL178" s="46"/>
      <c r="SSM178" s="46"/>
      <c r="SSN178" s="46"/>
      <c r="SSO178" s="46"/>
      <c r="SSP178" s="46"/>
      <c r="SSQ178" s="46"/>
      <c r="SSR178" s="46"/>
      <c r="SSS178" s="46"/>
      <c r="SST178" s="46"/>
      <c r="SSU178" s="46"/>
      <c r="SSV178" s="46"/>
      <c r="SSW178" s="46"/>
      <c r="SSX178" s="46"/>
      <c r="SSY178" s="46"/>
      <c r="SSZ178" s="46"/>
      <c r="STA178" s="46"/>
      <c r="STB178" s="46"/>
      <c r="STC178" s="46"/>
      <c r="STD178" s="46"/>
      <c r="STE178" s="46"/>
      <c r="STF178" s="46"/>
      <c r="STG178" s="46"/>
      <c r="STH178" s="46"/>
      <c r="STI178" s="46"/>
      <c r="STJ178" s="46"/>
      <c r="STK178" s="46"/>
      <c r="STL178" s="46"/>
      <c r="STM178" s="46"/>
      <c r="STN178" s="46"/>
      <c r="STO178" s="46"/>
      <c r="STP178" s="46"/>
      <c r="STQ178" s="46"/>
      <c r="STR178" s="46"/>
      <c r="STS178" s="46"/>
      <c r="STT178" s="46"/>
      <c r="STU178" s="46"/>
      <c r="STV178" s="46"/>
      <c r="STW178" s="46"/>
      <c r="STX178" s="46"/>
      <c r="STY178" s="46"/>
      <c r="STZ178" s="46"/>
      <c r="SUA178" s="46"/>
      <c r="SUB178" s="46"/>
      <c r="SUC178" s="46"/>
      <c r="SUD178" s="46"/>
      <c r="SUE178" s="46"/>
      <c r="SUF178" s="46"/>
      <c r="SUG178" s="46"/>
      <c r="SUH178" s="46"/>
      <c r="SUI178" s="46"/>
      <c r="SUJ178" s="46"/>
      <c r="SUK178" s="46"/>
      <c r="SUL178" s="46"/>
      <c r="SUM178" s="46"/>
      <c r="SUN178" s="46"/>
      <c r="SUO178" s="46"/>
      <c r="SUP178" s="46"/>
      <c r="SUQ178" s="46"/>
      <c r="SUR178" s="46"/>
      <c r="SUS178" s="46"/>
      <c r="SUT178" s="46"/>
      <c r="SUU178" s="46"/>
      <c r="SUV178" s="46"/>
      <c r="SUW178" s="46"/>
      <c r="SUX178" s="46"/>
      <c r="SUY178" s="46"/>
      <c r="SUZ178" s="46"/>
      <c r="SVA178" s="46"/>
      <c r="SVB178" s="46"/>
      <c r="SVC178" s="46"/>
      <c r="SVD178" s="46"/>
      <c r="SVE178" s="46"/>
      <c r="SVF178" s="46"/>
      <c r="SVG178" s="46"/>
      <c r="SVH178" s="46"/>
      <c r="SVI178" s="46"/>
      <c r="SVJ178" s="46"/>
      <c r="SVK178" s="46"/>
      <c r="SVL178" s="46"/>
      <c r="SVM178" s="46"/>
      <c r="SVN178" s="46"/>
      <c r="SVO178" s="46"/>
      <c r="SVP178" s="46"/>
      <c r="SVQ178" s="46"/>
      <c r="SVR178" s="46"/>
      <c r="SVS178" s="46"/>
      <c r="SVT178" s="46"/>
      <c r="SVU178" s="46"/>
      <c r="SVV178" s="46"/>
      <c r="SVW178" s="46"/>
      <c r="SVX178" s="46"/>
      <c r="SVY178" s="46"/>
      <c r="SVZ178" s="46"/>
      <c r="SWA178" s="46"/>
      <c r="SWB178" s="46"/>
      <c r="SWC178" s="46"/>
      <c r="SWD178" s="46"/>
      <c r="SWE178" s="46"/>
      <c r="SWF178" s="46"/>
      <c r="SWG178" s="46"/>
      <c r="SWH178" s="46"/>
      <c r="SWI178" s="46"/>
      <c r="SWJ178" s="46"/>
      <c r="SWK178" s="46"/>
      <c r="SWL178" s="46"/>
      <c r="SWM178" s="46"/>
      <c r="SWN178" s="46"/>
      <c r="SWO178" s="46"/>
      <c r="SWP178" s="46"/>
      <c r="SWQ178" s="46"/>
      <c r="SWR178" s="46"/>
      <c r="SWS178" s="46"/>
      <c r="SWT178" s="46"/>
      <c r="SWU178" s="46"/>
      <c r="SWV178" s="46"/>
      <c r="SWW178" s="46"/>
      <c r="SWX178" s="46"/>
      <c r="SWY178" s="46"/>
      <c r="SWZ178" s="46"/>
      <c r="SXA178" s="46"/>
      <c r="SXB178" s="46"/>
      <c r="SXC178" s="46"/>
      <c r="SXD178" s="46"/>
      <c r="SXE178" s="46"/>
      <c r="SXF178" s="46"/>
      <c r="SXG178" s="46"/>
      <c r="SXH178" s="46"/>
      <c r="SXI178" s="46"/>
      <c r="SXJ178" s="46"/>
      <c r="SXK178" s="46"/>
      <c r="SXL178" s="46"/>
      <c r="SXM178" s="46"/>
      <c r="SXN178" s="46"/>
      <c r="SXO178" s="46"/>
      <c r="SXP178" s="46"/>
      <c r="SXQ178" s="46"/>
      <c r="SXR178" s="46"/>
      <c r="SXS178" s="46"/>
      <c r="SXT178" s="46"/>
      <c r="SXU178" s="46"/>
      <c r="SXV178" s="46"/>
      <c r="SXW178" s="46"/>
      <c r="SXX178" s="46"/>
      <c r="SXY178" s="46"/>
      <c r="SXZ178" s="46"/>
      <c r="SYA178" s="46"/>
      <c r="SYB178" s="46"/>
      <c r="SYC178" s="46"/>
      <c r="SYD178" s="46"/>
      <c r="SYE178" s="46"/>
      <c r="SYF178" s="46"/>
      <c r="SYG178" s="46"/>
      <c r="SYH178" s="46"/>
      <c r="SYI178" s="46"/>
      <c r="SYJ178" s="46"/>
      <c r="SYK178" s="46"/>
      <c r="SYL178" s="46"/>
      <c r="SYM178" s="46"/>
      <c r="SYN178" s="46"/>
      <c r="SYO178" s="46"/>
      <c r="SYP178" s="46"/>
      <c r="SYQ178" s="46"/>
      <c r="SYR178" s="46"/>
      <c r="SYS178" s="46"/>
      <c r="SYT178" s="46"/>
      <c r="SYU178" s="46"/>
      <c r="SYV178" s="46"/>
      <c r="SYW178" s="46"/>
      <c r="SYX178" s="46"/>
      <c r="SYY178" s="46"/>
      <c r="SYZ178" s="46"/>
      <c r="SZA178" s="46"/>
      <c r="SZB178" s="46"/>
      <c r="SZC178" s="46"/>
      <c r="SZD178" s="46"/>
      <c r="SZE178" s="46"/>
      <c r="SZF178" s="46"/>
      <c r="SZG178" s="46"/>
      <c r="SZH178" s="46"/>
      <c r="SZI178" s="46"/>
      <c r="SZJ178" s="46"/>
      <c r="SZK178" s="46"/>
      <c r="SZL178" s="46"/>
      <c r="SZM178" s="46"/>
      <c r="SZN178" s="46"/>
      <c r="SZO178" s="46"/>
      <c r="SZP178" s="46"/>
      <c r="SZQ178" s="46"/>
      <c r="SZR178" s="46"/>
      <c r="SZS178" s="46"/>
      <c r="SZT178" s="46"/>
      <c r="SZU178" s="46"/>
      <c r="SZV178" s="46"/>
      <c r="SZW178" s="46"/>
      <c r="SZX178" s="46"/>
      <c r="SZY178" s="46"/>
      <c r="SZZ178" s="46"/>
      <c r="TAA178" s="46"/>
      <c r="TAB178" s="46"/>
      <c r="TAC178" s="46"/>
      <c r="TAD178" s="46"/>
      <c r="TAE178" s="46"/>
      <c r="TAF178" s="46"/>
      <c r="TAG178" s="46"/>
      <c r="TAH178" s="46"/>
      <c r="TAI178" s="46"/>
      <c r="TAJ178" s="46"/>
      <c r="TAK178" s="46"/>
      <c r="TAL178" s="46"/>
      <c r="TAM178" s="46"/>
      <c r="TAN178" s="46"/>
      <c r="TAO178" s="46"/>
      <c r="TAP178" s="46"/>
      <c r="TAQ178" s="46"/>
      <c r="TAR178" s="46"/>
      <c r="TAS178" s="46"/>
      <c r="TAT178" s="46"/>
      <c r="TAU178" s="46"/>
      <c r="TAV178" s="46"/>
      <c r="TAW178" s="46"/>
      <c r="TAX178" s="46"/>
      <c r="TAY178" s="46"/>
      <c r="TAZ178" s="46"/>
      <c r="TBA178" s="46"/>
      <c r="TBB178" s="46"/>
      <c r="TBC178" s="46"/>
      <c r="TBD178" s="46"/>
      <c r="TBE178" s="46"/>
      <c r="TBF178" s="46"/>
      <c r="TBG178" s="46"/>
      <c r="TBH178" s="46"/>
      <c r="TBI178" s="46"/>
      <c r="TBJ178" s="46"/>
      <c r="TBK178" s="46"/>
      <c r="TBL178" s="46"/>
      <c r="TBM178" s="46"/>
      <c r="TBN178" s="46"/>
      <c r="TBO178" s="46"/>
      <c r="TBP178" s="46"/>
      <c r="TBQ178" s="46"/>
      <c r="TBR178" s="46"/>
      <c r="TBS178" s="46"/>
      <c r="TBT178" s="46"/>
      <c r="TBU178" s="46"/>
      <c r="TBV178" s="46"/>
      <c r="TBW178" s="46"/>
      <c r="TBX178" s="46"/>
      <c r="TBY178" s="46"/>
      <c r="TBZ178" s="46"/>
      <c r="TCA178" s="46"/>
      <c r="TCB178" s="46"/>
      <c r="TCC178" s="46"/>
      <c r="TCD178" s="46"/>
      <c r="TCE178" s="46"/>
      <c r="TCF178" s="46"/>
      <c r="TCG178" s="46"/>
      <c r="TCH178" s="46"/>
      <c r="TCI178" s="46"/>
      <c r="TCJ178" s="46"/>
      <c r="TCK178" s="46"/>
      <c r="TCL178" s="46"/>
      <c r="TCM178" s="46"/>
      <c r="TCN178" s="46"/>
      <c r="TCO178" s="46"/>
      <c r="TCP178" s="46"/>
      <c r="TCQ178" s="46"/>
      <c r="TCR178" s="46"/>
      <c r="TCS178" s="46"/>
      <c r="TCT178" s="46"/>
      <c r="TCU178" s="46"/>
      <c r="TCV178" s="46"/>
      <c r="TCW178" s="46"/>
      <c r="TCX178" s="46"/>
      <c r="TCY178" s="46"/>
      <c r="TCZ178" s="46"/>
      <c r="TDA178" s="46"/>
      <c r="TDB178" s="46"/>
      <c r="TDC178" s="46"/>
      <c r="TDD178" s="46"/>
      <c r="TDE178" s="46"/>
      <c r="TDF178" s="46"/>
      <c r="TDG178" s="46"/>
      <c r="TDH178" s="46"/>
      <c r="TDI178" s="46"/>
      <c r="TDJ178" s="46"/>
      <c r="TDK178" s="46"/>
      <c r="TDL178" s="46"/>
      <c r="TDM178" s="46"/>
      <c r="TDN178" s="46"/>
      <c r="TDO178" s="46"/>
      <c r="TDP178" s="46"/>
      <c r="TDQ178" s="46"/>
      <c r="TDR178" s="46"/>
      <c r="TDS178" s="46"/>
      <c r="TDT178" s="46"/>
      <c r="TDU178" s="46"/>
      <c r="TDV178" s="46"/>
      <c r="TDW178" s="46"/>
      <c r="TDX178" s="46"/>
      <c r="TDY178" s="46"/>
      <c r="TDZ178" s="46"/>
      <c r="TEA178" s="46"/>
      <c r="TEB178" s="46"/>
      <c r="TEC178" s="46"/>
      <c r="TED178" s="46"/>
      <c r="TEE178" s="46"/>
      <c r="TEF178" s="46"/>
      <c r="TEG178" s="46"/>
      <c r="TEH178" s="46"/>
      <c r="TEI178" s="46"/>
      <c r="TEJ178" s="46"/>
      <c r="TEK178" s="46"/>
      <c r="TEL178" s="46"/>
      <c r="TEM178" s="46"/>
      <c r="TEN178" s="46"/>
      <c r="TEO178" s="46"/>
      <c r="TEP178" s="46"/>
      <c r="TEQ178" s="46"/>
      <c r="TER178" s="46"/>
      <c r="TES178" s="46"/>
      <c r="TET178" s="46"/>
      <c r="TEU178" s="46"/>
      <c r="TEV178" s="46"/>
      <c r="TEW178" s="46"/>
      <c r="TEX178" s="46"/>
      <c r="TEY178" s="46"/>
      <c r="TEZ178" s="46"/>
      <c r="TFA178" s="46"/>
      <c r="TFB178" s="46"/>
      <c r="TFC178" s="46"/>
      <c r="TFD178" s="46"/>
      <c r="TFE178" s="46"/>
      <c r="TFF178" s="46"/>
      <c r="TFG178" s="46"/>
      <c r="TFH178" s="46"/>
      <c r="TFI178" s="46"/>
      <c r="TFJ178" s="46"/>
      <c r="TFK178" s="46"/>
      <c r="TFL178" s="46"/>
      <c r="TFM178" s="46"/>
      <c r="TFN178" s="46"/>
      <c r="TFO178" s="46"/>
      <c r="TFP178" s="46"/>
      <c r="TFQ178" s="46"/>
      <c r="TFR178" s="46"/>
      <c r="TFS178" s="46"/>
      <c r="TFT178" s="46"/>
      <c r="TFU178" s="46"/>
      <c r="TFV178" s="46"/>
      <c r="TFW178" s="46"/>
      <c r="TFX178" s="46"/>
      <c r="TFY178" s="46"/>
      <c r="TFZ178" s="46"/>
      <c r="TGA178" s="46"/>
      <c r="TGB178" s="46"/>
      <c r="TGC178" s="46"/>
      <c r="TGD178" s="46"/>
      <c r="TGE178" s="46"/>
      <c r="TGF178" s="46"/>
      <c r="TGG178" s="46"/>
      <c r="TGH178" s="46"/>
      <c r="TGI178" s="46"/>
      <c r="TGJ178" s="46"/>
      <c r="TGK178" s="46"/>
      <c r="TGL178" s="46"/>
      <c r="TGM178" s="46"/>
      <c r="TGN178" s="46"/>
      <c r="TGO178" s="46"/>
      <c r="TGP178" s="46"/>
      <c r="TGQ178" s="46"/>
      <c r="TGR178" s="46"/>
      <c r="TGS178" s="46"/>
      <c r="TGT178" s="46"/>
      <c r="TGU178" s="46"/>
      <c r="TGV178" s="46"/>
      <c r="TGW178" s="46"/>
      <c r="TGX178" s="46"/>
      <c r="TGY178" s="46"/>
      <c r="TGZ178" s="46"/>
      <c r="THA178" s="46"/>
      <c r="THB178" s="46"/>
      <c r="THC178" s="46"/>
      <c r="THD178" s="46"/>
      <c r="THE178" s="46"/>
      <c r="THF178" s="46"/>
      <c r="THG178" s="46"/>
      <c r="THH178" s="46"/>
      <c r="THI178" s="46"/>
      <c r="THJ178" s="46"/>
      <c r="THK178" s="46"/>
      <c r="THL178" s="46"/>
      <c r="THM178" s="46"/>
      <c r="THN178" s="46"/>
      <c r="THO178" s="46"/>
      <c r="THP178" s="46"/>
      <c r="THQ178" s="46"/>
      <c r="THR178" s="46"/>
      <c r="THS178" s="46"/>
      <c r="THT178" s="46"/>
      <c r="THU178" s="46"/>
      <c r="THV178" s="46"/>
      <c r="THW178" s="46"/>
      <c r="THX178" s="46"/>
      <c r="THY178" s="46"/>
      <c r="THZ178" s="46"/>
      <c r="TIA178" s="46"/>
      <c r="TIB178" s="46"/>
      <c r="TIC178" s="46"/>
      <c r="TID178" s="46"/>
      <c r="TIE178" s="46"/>
      <c r="TIF178" s="46"/>
      <c r="TIG178" s="46"/>
      <c r="TIH178" s="46"/>
      <c r="TII178" s="46"/>
      <c r="TIJ178" s="46"/>
      <c r="TIK178" s="46"/>
      <c r="TIL178" s="46"/>
      <c r="TIM178" s="46"/>
      <c r="TIN178" s="46"/>
      <c r="TIO178" s="46"/>
      <c r="TIP178" s="46"/>
      <c r="TIQ178" s="46"/>
      <c r="TIR178" s="46"/>
      <c r="TIS178" s="46"/>
      <c r="TIT178" s="46"/>
      <c r="TIU178" s="46"/>
      <c r="TIV178" s="46"/>
      <c r="TIW178" s="46"/>
      <c r="TIX178" s="46"/>
      <c r="TIY178" s="46"/>
      <c r="TIZ178" s="46"/>
      <c r="TJA178" s="46"/>
      <c r="TJB178" s="46"/>
      <c r="TJC178" s="46"/>
      <c r="TJD178" s="46"/>
      <c r="TJE178" s="46"/>
      <c r="TJF178" s="46"/>
      <c r="TJG178" s="46"/>
      <c r="TJH178" s="46"/>
      <c r="TJI178" s="46"/>
      <c r="TJJ178" s="46"/>
      <c r="TJK178" s="46"/>
      <c r="TJL178" s="46"/>
      <c r="TJM178" s="46"/>
      <c r="TJN178" s="46"/>
      <c r="TJO178" s="46"/>
      <c r="TJP178" s="46"/>
      <c r="TJQ178" s="46"/>
      <c r="TJR178" s="46"/>
      <c r="TJS178" s="46"/>
      <c r="TJT178" s="46"/>
      <c r="TJU178" s="46"/>
      <c r="TJV178" s="46"/>
      <c r="TJW178" s="46"/>
      <c r="TJX178" s="46"/>
      <c r="TJY178" s="46"/>
      <c r="TJZ178" s="46"/>
      <c r="TKA178" s="46"/>
      <c r="TKB178" s="46"/>
      <c r="TKC178" s="46"/>
      <c r="TKD178" s="46"/>
      <c r="TKE178" s="46"/>
      <c r="TKF178" s="46"/>
      <c r="TKG178" s="46"/>
      <c r="TKH178" s="46"/>
      <c r="TKI178" s="46"/>
      <c r="TKJ178" s="46"/>
      <c r="TKK178" s="46"/>
      <c r="TKL178" s="46"/>
      <c r="TKM178" s="46"/>
      <c r="TKN178" s="46"/>
      <c r="TKO178" s="46"/>
      <c r="TKP178" s="46"/>
      <c r="TKQ178" s="46"/>
      <c r="TKR178" s="46"/>
      <c r="TKS178" s="46"/>
      <c r="TKT178" s="46"/>
      <c r="TKU178" s="46"/>
      <c r="TKV178" s="46"/>
      <c r="TKW178" s="46"/>
      <c r="TKX178" s="46"/>
      <c r="TKY178" s="46"/>
      <c r="TKZ178" s="46"/>
      <c r="TLA178" s="46"/>
      <c r="TLB178" s="46"/>
      <c r="TLC178" s="46"/>
      <c r="TLD178" s="46"/>
      <c r="TLE178" s="46"/>
      <c r="TLF178" s="46"/>
      <c r="TLG178" s="46"/>
      <c r="TLH178" s="46"/>
      <c r="TLI178" s="46"/>
      <c r="TLJ178" s="46"/>
      <c r="TLK178" s="46"/>
      <c r="TLL178" s="46"/>
      <c r="TLM178" s="46"/>
      <c r="TLN178" s="46"/>
      <c r="TLO178" s="46"/>
      <c r="TLP178" s="46"/>
      <c r="TLQ178" s="46"/>
      <c r="TLR178" s="46"/>
      <c r="TLS178" s="46"/>
      <c r="TLT178" s="46"/>
      <c r="TLU178" s="46"/>
      <c r="TLV178" s="46"/>
      <c r="TLW178" s="46"/>
      <c r="TLX178" s="46"/>
      <c r="TLY178" s="46"/>
      <c r="TLZ178" s="46"/>
      <c r="TMA178" s="46"/>
      <c r="TMB178" s="46"/>
      <c r="TMC178" s="46"/>
      <c r="TMD178" s="46"/>
      <c r="TME178" s="46"/>
      <c r="TMF178" s="46"/>
      <c r="TMG178" s="46"/>
      <c r="TMH178" s="46"/>
      <c r="TMI178" s="46"/>
      <c r="TMJ178" s="46"/>
      <c r="TMK178" s="46"/>
      <c r="TML178" s="46"/>
      <c r="TMM178" s="46"/>
      <c r="TMN178" s="46"/>
      <c r="TMO178" s="46"/>
      <c r="TMP178" s="46"/>
      <c r="TMQ178" s="46"/>
      <c r="TMR178" s="46"/>
      <c r="TMS178" s="46"/>
      <c r="TMT178" s="46"/>
      <c r="TMU178" s="46"/>
      <c r="TMV178" s="46"/>
      <c r="TMW178" s="46"/>
      <c r="TMX178" s="46"/>
      <c r="TMY178" s="46"/>
      <c r="TMZ178" s="46"/>
      <c r="TNA178" s="46"/>
      <c r="TNB178" s="46"/>
      <c r="TNC178" s="46"/>
      <c r="TND178" s="46"/>
      <c r="TNE178" s="46"/>
      <c r="TNF178" s="46"/>
      <c r="TNG178" s="46"/>
      <c r="TNH178" s="46"/>
      <c r="TNI178" s="46"/>
      <c r="TNJ178" s="46"/>
      <c r="TNK178" s="46"/>
      <c r="TNL178" s="46"/>
      <c r="TNM178" s="46"/>
      <c r="TNN178" s="46"/>
      <c r="TNO178" s="46"/>
      <c r="TNP178" s="46"/>
      <c r="TNQ178" s="46"/>
      <c r="TNR178" s="46"/>
      <c r="TNS178" s="46"/>
      <c r="TNT178" s="46"/>
      <c r="TNU178" s="46"/>
      <c r="TNV178" s="46"/>
      <c r="TNW178" s="46"/>
      <c r="TNX178" s="46"/>
      <c r="TNY178" s="46"/>
      <c r="TNZ178" s="46"/>
      <c r="TOA178" s="46"/>
      <c r="TOB178" s="46"/>
      <c r="TOC178" s="46"/>
      <c r="TOD178" s="46"/>
      <c r="TOE178" s="46"/>
      <c r="TOF178" s="46"/>
      <c r="TOG178" s="46"/>
      <c r="TOH178" s="46"/>
      <c r="TOI178" s="46"/>
      <c r="TOJ178" s="46"/>
      <c r="TOK178" s="46"/>
      <c r="TOL178" s="46"/>
      <c r="TOM178" s="46"/>
      <c r="TON178" s="46"/>
      <c r="TOO178" s="46"/>
      <c r="TOP178" s="46"/>
      <c r="TOQ178" s="46"/>
      <c r="TOR178" s="46"/>
      <c r="TOS178" s="46"/>
      <c r="TOT178" s="46"/>
      <c r="TOU178" s="46"/>
      <c r="TOV178" s="46"/>
      <c r="TOW178" s="46"/>
      <c r="TOX178" s="46"/>
      <c r="TOY178" s="46"/>
      <c r="TOZ178" s="46"/>
      <c r="TPA178" s="46"/>
      <c r="TPB178" s="46"/>
      <c r="TPC178" s="46"/>
      <c r="TPD178" s="46"/>
      <c r="TPE178" s="46"/>
      <c r="TPF178" s="46"/>
      <c r="TPG178" s="46"/>
      <c r="TPH178" s="46"/>
      <c r="TPI178" s="46"/>
      <c r="TPJ178" s="46"/>
      <c r="TPK178" s="46"/>
      <c r="TPL178" s="46"/>
      <c r="TPM178" s="46"/>
      <c r="TPN178" s="46"/>
      <c r="TPO178" s="46"/>
      <c r="TPP178" s="46"/>
      <c r="TPQ178" s="46"/>
      <c r="TPR178" s="46"/>
      <c r="TPS178" s="46"/>
      <c r="TPT178" s="46"/>
      <c r="TPU178" s="46"/>
      <c r="TPV178" s="46"/>
      <c r="TPW178" s="46"/>
      <c r="TPX178" s="46"/>
      <c r="TPY178" s="46"/>
      <c r="TPZ178" s="46"/>
      <c r="TQA178" s="46"/>
      <c r="TQB178" s="46"/>
      <c r="TQC178" s="46"/>
      <c r="TQD178" s="46"/>
      <c r="TQE178" s="46"/>
      <c r="TQF178" s="46"/>
      <c r="TQG178" s="46"/>
      <c r="TQH178" s="46"/>
      <c r="TQI178" s="46"/>
      <c r="TQJ178" s="46"/>
      <c r="TQK178" s="46"/>
      <c r="TQL178" s="46"/>
      <c r="TQM178" s="46"/>
      <c r="TQN178" s="46"/>
      <c r="TQO178" s="46"/>
      <c r="TQP178" s="46"/>
      <c r="TQQ178" s="46"/>
      <c r="TQR178" s="46"/>
      <c r="TQS178" s="46"/>
      <c r="TQT178" s="46"/>
      <c r="TQU178" s="46"/>
      <c r="TQV178" s="46"/>
      <c r="TQW178" s="46"/>
      <c r="TQX178" s="46"/>
      <c r="TQY178" s="46"/>
      <c r="TQZ178" s="46"/>
      <c r="TRA178" s="46"/>
      <c r="TRB178" s="46"/>
      <c r="TRC178" s="46"/>
      <c r="TRD178" s="46"/>
      <c r="TRE178" s="46"/>
      <c r="TRF178" s="46"/>
      <c r="TRG178" s="46"/>
      <c r="TRH178" s="46"/>
      <c r="TRI178" s="46"/>
      <c r="TRJ178" s="46"/>
      <c r="TRK178" s="46"/>
      <c r="TRL178" s="46"/>
      <c r="TRM178" s="46"/>
      <c r="TRN178" s="46"/>
      <c r="TRO178" s="46"/>
      <c r="TRP178" s="46"/>
      <c r="TRQ178" s="46"/>
      <c r="TRR178" s="46"/>
      <c r="TRS178" s="46"/>
      <c r="TRT178" s="46"/>
      <c r="TRU178" s="46"/>
      <c r="TRV178" s="46"/>
      <c r="TRW178" s="46"/>
      <c r="TRX178" s="46"/>
      <c r="TRY178" s="46"/>
      <c r="TRZ178" s="46"/>
      <c r="TSA178" s="46"/>
      <c r="TSB178" s="46"/>
      <c r="TSC178" s="46"/>
      <c r="TSD178" s="46"/>
      <c r="TSE178" s="46"/>
      <c r="TSF178" s="46"/>
      <c r="TSG178" s="46"/>
      <c r="TSH178" s="46"/>
      <c r="TSI178" s="46"/>
      <c r="TSJ178" s="46"/>
      <c r="TSK178" s="46"/>
      <c r="TSL178" s="46"/>
      <c r="TSM178" s="46"/>
      <c r="TSN178" s="46"/>
      <c r="TSO178" s="46"/>
      <c r="TSP178" s="46"/>
      <c r="TSQ178" s="46"/>
      <c r="TSR178" s="46"/>
      <c r="TSS178" s="46"/>
      <c r="TST178" s="46"/>
      <c r="TSU178" s="46"/>
      <c r="TSV178" s="46"/>
      <c r="TSW178" s="46"/>
      <c r="TSX178" s="46"/>
      <c r="TSY178" s="46"/>
      <c r="TSZ178" s="46"/>
      <c r="TTA178" s="46"/>
      <c r="TTB178" s="46"/>
      <c r="TTC178" s="46"/>
      <c r="TTD178" s="46"/>
      <c r="TTE178" s="46"/>
      <c r="TTF178" s="46"/>
      <c r="TTG178" s="46"/>
      <c r="TTH178" s="46"/>
      <c r="TTI178" s="46"/>
      <c r="TTJ178" s="46"/>
      <c r="TTK178" s="46"/>
      <c r="TTL178" s="46"/>
      <c r="TTM178" s="46"/>
      <c r="TTN178" s="46"/>
      <c r="TTO178" s="46"/>
      <c r="TTP178" s="46"/>
      <c r="TTQ178" s="46"/>
      <c r="TTR178" s="46"/>
      <c r="TTS178" s="46"/>
      <c r="TTT178" s="46"/>
      <c r="TTU178" s="46"/>
      <c r="TTV178" s="46"/>
      <c r="TTW178" s="46"/>
      <c r="TTX178" s="46"/>
      <c r="TTY178" s="46"/>
      <c r="TTZ178" s="46"/>
      <c r="TUA178" s="46"/>
      <c r="TUB178" s="46"/>
      <c r="TUC178" s="46"/>
      <c r="TUD178" s="46"/>
      <c r="TUE178" s="46"/>
      <c r="TUF178" s="46"/>
      <c r="TUG178" s="46"/>
      <c r="TUH178" s="46"/>
      <c r="TUI178" s="46"/>
      <c r="TUJ178" s="46"/>
      <c r="TUK178" s="46"/>
      <c r="TUL178" s="46"/>
      <c r="TUM178" s="46"/>
      <c r="TUN178" s="46"/>
      <c r="TUO178" s="46"/>
      <c r="TUP178" s="46"/>
      <c r="TUQ178" s="46"/>
      <c r="TUR178" s="46"/>
      <c r="TUS178" s="46"/>
      <c r="TUT178" s="46"/>
      <c r="TUU178" s="46"/>
      <c r="TUV178" s="46"/>
      <c r="TUW178" s="46"/>
      <c r="TUX178" s="46"/>
      <c r="TUY178" s="46"/>
      <c r="TUZ178" s="46"/>
      <c r="TVA178" s="46"/>
      <c r="TVB178" s="46"/>
      <c r="TVC178" s="46"/>
      <c r="TVD178" s="46"/>
      <c r="TVE178" s="46"/>
      <c r="TVF178" s="46"/>
      <c r="TVG178" s="46"/>
      <c r="TVH178" s="46"/>
      <c r="TVI178" s="46"/>
      <c r="TVJ178" s="46"/>
      <c r="TVK178" s="46"/>
      <c r="TVL178" s="46"/>
      <c r="TVM178" s="46"/>
      <c r="TVN178" s="46"/>
      <c r="TVO178" s="46"/>
      <c r="TVP178" s="46"/>
      <c r="TVQ178" s="46"/>
      <c r="TVR178" s="46"/>
      <c r="TVS178" s="46"/>
      <c r="TVT178" s="46"/>
      <c r="TVU178" s="46"/>
      <c r="TVV178" s="46"/>
      <c r="TVW178" s="46"/>
      <c r="TVX178" s="46"/>
      <c r="TVY178" s="46"/>
      <c r="TVZ178" s="46"/>
      <c r="TWA178" s="46"/>
      <c r="TWB178" s="46"/>
      <c r="TWC178" s="46"/>
      <c r="TWD178" s="46"/>
      <c r="TWE178" s="46"/>
      <c r="TWF178" s="46"/>
      <c r="TWG178" s="46"/>
      <c r="TWH178" s="46"/>
      <c r="TWI178" s="46"/>
      <c r="TWJ178" s="46"/>
      <c r="TWK178" s="46"/>
      <c r="TWL178" s="46"/>
      <c r="TWM178" s="46"/>
      <c r="TWN178" s="46"/>
      <c r="TWO178" s="46"/>
      <c r="TWP178" s="46"/>
      <c r="TWQ178" s="46"/>
      <c r="TWR178" s="46"/>
      <c r="TWS178" s="46"/>
      <c r="TWT178" s="46"/>
      <c r="TWU178" s="46"/>
      <c r="TWV178" s="46"/>
      <c r="TWW178" s="46"/>
      <c r="TWX178" s="46"/>
      <c r="TWY178" s="46"/>
      <c r="TWZ178" s="46"/>
      <c r="TXA178" s="46"/>
      <c r="TXB178" s="46"/>
      <c r="TXC178" s="46"/>
      <c r="TXD178" s="46"/>
      <c r="TXE178" s="46"/>
      <c r="TXF178" s="46"/>
      <c r="TXG178" s="46"/>
      <c r="TXH178" s="46"/>
      <c r="TXI178" s="46"/>
      <c r="TXJ178" s="46"/>
      <c r="TXK178" s="46"/>
      <c r="TXL178" s="46"/>
      <c r="TXM178" s="46"/>
      <c r="TXN178" s="46"/>
      <c r="TXO178" s="46"/>
      <c r="TXP178" s="46"/>
      <c r="TXQ178" s="46"/>
      <c r="TXR178" s="46"/>
      <c r="TXS178" s="46"/>
      <c r="TXT178" s="46"/>
      <c r="TXU178" s="46"/>
      <c r="TXV178" s="46"/>
      <c r="TXW178" s="46"/>
      <c r="TXX178" s="46"/>
      <c r="TXY178" s="46"/>
      <c r="TXZ178" s="46"/>
      <c r="TYA178" s="46"/>
      <c r="TYB178" s="46"/>
      <c r="TYC178" s="46"/>
      <c r="TYD178" s="46"/>
      <c r="TYE178" s="46"/>
      <c r="TYF178" s="46"/>
      <c r="TYG178" s="46"/>
      <c r="TYH178" s="46"/>
      <c r="TYI178" s="46"/>
      <c r="TYJ178" s="46"/>
      <c r="TYK178" s="46"/>
      <c r="TYL178" s="46"/>
      <c r="TYM178" s="46"/>
      <c r="TYN178" s="46"/>
      <c r="TYO178" s="46"/>
      <c r="TYP178" s="46"/>
      <c r="TYQ178" s="46"/>
      <c r="TYR178" s="46"/>
      <c r="TYS178" s="46"/>
      <c r="TYT178" s="46"/>
      <c r="TYU178" s="46"/>
      <c r="TYV178" s="46"/>
      <c r="TYW178" s="46"/>
      <c r="TYX178" s="46"/>
      <c r="TYY178" s="46"/>
      <c r="TYZ178" s="46"/>
      <c r="TZA178" s="46"/>
      <c r="TZB178" s="46"/>
      <c r="TZC178" s="46"/>
      <c r="TZD178" s="46"/>
      <c r="TZE178" s="46"/>
      <c r="TZF178" s="46"/>
      <c r="TZG178" s="46"/>
      <c r="TZH178" s="46"/>
      <c r="TZI178" s="46"/>
      <c r="TZJ178" s="46"/>
      <c r="TZK178" s="46"/>
      <c r="TZL178" s="46"/>
      <c r="TZM178" s="46"/>
      <c r="TZN178" s="46"/>
      <c r="TZO178" s="46"/>
      <c r="TZP178" s="46"/>
      <c r="TZQ178" s="46"/>
      <c r="TZR178" s="46"/>
      <c r="TZS178" s="46"/>
      <c r="TZT178" s="46"/>
      <c r="TZU178" s="46"/>
      <c r="TZV178" s="46"/>
      <c r="TZW178" s="46"/>
      <c r="TZX178" s="46"/>
      <c r="TZY178" s="46"/>
      <c r="TZZ178" s="46"/>
      <c r="UAA178" s="46"/>
      <c r="UAB178" s="46"/>
      <c r="UAC178" s="46"/>
      <c r="UAD178" s="46"/>
      <c r="UAE178" s="46"/>
      <c r="UAF178" s="46"/>
      <c r="UAG178" s="46"/>
      <c r="UAH178" s="46"/>
      <c r="UAI178" s="46"/>
      <c r="UAJ178" s="46"/>
      <c r="UAK178" s="46"/>
      <c r="UAL178" s="46"/>
      <c r="UAM178" s="46"/>
      <c r="UAN178" s="46"/>
      <c r="UAO178" s="46"/>
      <c r="UAP178" s="46"/>
      <c r="UAQ178" s="46"/>
      <c r="UAR178" s="46"/>
      <c r="UAS178" s="46"/>
      <c r="UAT178" s="46"/>
      <c r="UAU178" s="46"/>
      <c r="UAV178" s="46"/>
      <c r="UAW178" s="46"/>
      <c r="UAX178" s="46"/>
      <c r="UAY178" s="46"/>
      <c r="UAZ178" s="46"/>
      <c r="UBA178" s="46"/>
      <c r="UBB178" s="46"/>
      <c r="UBC178" s="46"/>
      <c r="UBD178" s="46"/>
      <c r="UBE178" s="46"/>
      <c r="UBF178" s="46"/>
      <c r="UBG178" s="46"/>
      <c r="UBH178" s="46"/>
      <c r="UBI178" s="46"/>
      <c r="UBJ178" s="46"/>
      <c r="UBK178" s="46"/>
      <c r="UBL178" s="46"/>
      <c r="UBM178" s="46"/>
      <c r="UBN178" s="46"/>
      <c r="UBO178" s="46"/>
      <c r="UBP178" s="46"/>
      <c r="UBQ178" s="46"/>
      <c r="UBR178" s="46"/>
      <c r="UBS178" s="46"/>
      <c r="UBT178" s="46"/>
      <c r="UBU178" s="46"/>
      <c r="UBV178" s="46"/>
      <c r="UBW178" s="46"/>
      <c r="UBX178" s="46"/>
      <c r="UBY178" s="46"/>
      <c r="UBZ178" s="46"/>
      <c r="UCA178" s="46"/>
      <c r="UCB178" s="46"/>
      <c r="UCC178" s="46"/>
      <c r="UCD178" s="46"/>
      <c r="UCE178" s="46"/>
      <c r="UCF178" s="46"/>
      <c r="UCG178" s="46"/>
      <c r="UCH178" s="46"/>
      <c r="UCI178" s="46"/>
      <c r="UCJ178" s="46"/>
      <c r="UCK178" s="46"/>
      <c r="UCL178" s="46"/>
      <c r="UCM178" s="46"/>
      <c r="UCN178" s="46"/>
      <c r="UCO178" s="46"/>
      <c r="UCP178" s="46"/>
      <c r="UCQ178" s="46"/>
      <c r="UCR178" s="46"/>
      <c r="UCS178" s="46"/>
      <c r="UCT178" s="46"/>
      <c r="UCU178" s="46"/>
      <c r="UCV178" s="46"/>
      <c r="UCW178" s="46"/>
      <c r="UCX178" s="46"/>
      <c r="UCY178" s="46"/>
      <c r="UCZ178" s="46"/>
      <c r="UDA178" s="46"/>
      <c r="UDB178" s="46"/>
      <c r="UDC178" s="46"/>
      <c r="UDD178" s="46"/>
      <c r="UDE178" s="46"/>
      <c r="UDF178" s="46"/>
      <c r="UDG178" s="46"/>
      <c r="UDH178" s="46"/>
      <c r="UDI178" s="46"/>
      <c r="UDJ178" s="46"/>
      <c r="UDK178" s="46"/>
      <c r="UDL178" s="46"/>
      <c r="UDM178" s="46"/>
      <c r="UDN178" s="46"/>
      <c r="UDO178" s="46"/>
      <c r="UDP178" s="46"/>
      <c r="UDQ178" s="46"/>
      <c r="UDR178" s="46"/>
      <c r="UDS178" s="46"/>
      <c r="UDT178" s="46"/>
      <c r="UDU178" s="46"/>
      <c r="UDV178" s="46"/>
      <c r="UDW178" s="46"/>
      <c r="UDX178" s="46"/>
      <c r="UDY178" s="46"/>
      <c r="UDZ178" s="46"/>
      <c r="UEA178" s="46"/>
      <c r="UEB178" s="46"/>
      <c r="UEC178" s="46"/>
      <c r="UED178" s="46"/>
      <c r="UEE178" s="46"/>
      <c r="UEF178" s="46"/>
      <c r="UEG178" s="46"/>
      <c r="UEH178" s="46"/>
      <c r="UEI178" s="46"/>
      <c r="UEJ178" s="46"/>
      <c r="UEK178" s="46"/>
      <c r="UEL178" s="46"/>
      <c r="UEM178" s="46"/>
      <c r="UEN178" s="46"/>
      <c r="UEO178" s="46"/>
      <c r="UEP178" s="46"/>
      <c r="UEQ178" s="46"/>
      <c r="UER178" s="46"/>
      <c r="UES178" s="46"/>
      <c r="UET178" s="46"/>
      <c r="UEU178" s="46"/>
      <c r="UEV178" s="46"/>
      <c r="UEW178" s="46"/>
      <c r="UEX178" s="46"/>
      <c r="UEY178" s="46"/>
      <c r="UEZ178" s="46"/>
      <c r="UFA178" s="46"/>
      <c r="UFB178" s="46"/>
      <c r="UFC178" s="46"/>
      <c r="UFD178" s="46"/>
      <c r="UFE178" s="46"/>
      <c r="UFF178" s="46"/>
      <c r="UFG178" s="46"/>
      <c r="UFH178" s="46"/>
      <c r="UFI178" s="46"/>
      <c r="UFJ178" s="46"/>
      <c r="UFK178" s="46"/>
      <c r="UFL178" s="46"/>
      <c r="UFM178" s="46"/>
      <c r="UFN178" s="46"/>
      <c r="UFO178" s="46"/>
      <c r="UFP178" s="46"/>
      <c r="UFQ178" s="46"/>
      <c r="UFR178" s="46"/>
      <c r="UFS178" s="46"/>
      <c r="UFT178" s="46"/>
      <c r="UFU178" s="46"/>
      <c r="UFV178" s="46"/>
      <c r="UFW178" s="46"/>
      <c r="UFX178" s="46"/>
      <c r="UFY178" s="46"/>
      <c r="UFZ178" s="46"/>
      <c r="UGA178" s="46"/>
      <c r="UGB178" s="46"/>
      <c r="UGC178" s="46"/>
      <c r="UGD178" s="46"/>
      <c r="UGE178" s="46"/>
      <c r="UGF178" s="46"/>
      <c r="UGG178" s="46"/>
      <c r="UGH178" s="46"/>
      <c r="UGI178" s="46"/>
      <c r="UGJ178" s="46"/>
      <c r="UGK178" s="46"/>
      <c r="UGL178" s="46"/>
      <c r="UGM178" s="46"/>
      <c r="UGN178" s="46"/>
      <c r="UGO178" s="46"/>
      <c r="UGP178" s="46"/>
      <c r="UGQ178" s="46"/>
      <c r="UGR178" s="46"/>
      <c r="UGS178" s="46"/>
      <c r="UGT178" s="46"/>
      <c r="UGU178" s="46"/>
      <c r="UGV178" s="46"/>
      <c r="UGW178" s="46"/>
      <c r="UGX178" s="46"/>
      <c r="UGY178" s="46"/>
      <c r="UGZ178" s="46"/>
      <c r="UHA178" s="46"/>
      <c r="UHB178" s="46"/>
      <c r="UHC178" s="46"/>
      <c r="UHD178" s="46"/>
      <c r="UHE178" s="46"/>
      <c r="UHF178" s="46"/>
      <c r="UHG178" s="46"/>
      <c r="UHH178" s="46"/>
      <c r="UHI178" s="46"/>
      <c r="UHJ178" s="46"/>
      <c r="UHK178" s="46"/>
      <c r="UHL178" s="46"/>
      <c r="UHM178" s="46"/>
      <c r="UHN178" s="46"/>
      <c r="UHO178" s="46"/>
      <c r="UHP178" s="46"/>
      <c r="UHQ178" s="46"/>
      <c r="UHR178" s="46"/>
      <c r="UHS178" s="46"/>
      <c r="UHT178" s="46"/>
      <c r="UHU178" s="46"/>
      <c r="UHV178" s="46"/>
      <c r="UHW178" s="46"/>
      <c r="UHX178" s="46"/>
      <c r="UHY178" s="46"/>
      <c r="UHZ178" s="46"/>
      <c r="UIA178" s="46"/>
      <c r="UIB178" s="46"/>
      <c r="UIC178" s="46"/>
      <c r="UID178" s="46"/>
      <c r="UIE178" s="46"/>
      <c r="UIF178" s="46"/>
      <c r="UIG178" s="46"/>
      <c r="UIH178" s="46"/>
      <c r="UII178" s="46"/>
      <c r="UIJ178" s="46"/>
      <c r="UIK178" s="46"/>
      <c r="UIL178" s="46"/>
      <c r="UIM178" s="46"/>
      <c r="UIN178" s="46"/>
      <c r="UIO178" s="46"/>
      <c r="UIP178" s="46"/>
      <c r="UIQ178" s="46"/>
      <c r="UIR178" s="46"/>
      <c r="UIS178" s="46"/>
      <c r="UIT178" s="46"/>
      <c r="UIU178" s="46"/>
      <c r="UIV178" s="46"/>
      <c r="UIW178" s="46"/>
      <c r="UIX178" s="46"/>
      <c r="UIY178" s="46"/>
      <c r="UIZ178" s="46"/>
      <c r="UJA178" s="46"/>
      <c r="UJB178" s="46"/>
      <c r="UJC178" s="46"/>
      <c r="UJD178" s="46"/>
      <c r="UJE178" s="46"/>
      <c r="UJF178" s="46"/>
      <c r="UJG178" s="46"/>
      <c r="UJH178" s="46"/>
      <c r="UJI178" s="46"/>
      <c r="UJJ178" s="46"/>
      <c r="UJK178" s="46"/>
      <c r="UJL178" s="46"/>
      <c r="UJM178" s="46"/>
      <c r="UJN178" s="46"/>
      <c r="UJO178" s="46"/>
      <c r="UJP178" s="46"/>
      <c r="UJQ178" s="46"/>
      <c r="UJR178" s="46"/>
      <c r="UJS178" s="46"/>
      <c r="UJT178" s="46"/>
      <c r="UJU178" s="46"/>
      <c r="UJV178" s="46"/>
      <c r="UJW178" s="46"/>
      <c r="UJX178" s="46"/>
      <c r="UJY178" s="46"/>
      <c r="UJZ178" s="46"/>
      <c r="UKA178" s="46"/>
      <c r="UKB178" s="46"/>
      <c r="UKC178" s="46"/>
      <c r="UKD178" s="46"/>
      <c r="UKE178" s="46"/>
      <c r="UKF178" s="46"/>
      <c r="UKG178" s="46"/>
      <c r="UKH178" s="46"/>
      <c r="UKI178" s="46"/>
      <c r="UKJ178" s="46"/>
      <c r="UKK178" s="46"/>
      <c r="UKL178" s="46"/>
      <c r="UKM178" s="46"/>
      <c r="UKN178" s="46"/>
      <c r="UKO178" s="46"/>
      <c r="UKP178" s="46"/>
      <c r="UKQ178" s="46"/>
      <c r="UKR178" s="46"/>
      <c r="UKS178" s="46"/>
      <c r="UKT178" s="46"/>
      <c r="UKU178" s="46"/>
      <c r="UKV178" s="46"/>
      <c r="UKW178" s="46"/>
      <c r="UKX178" s="46"/>
      <c r="UKY178" s="46"/>
      <c r="UKZ178" s="46"/>
      <c r="ULA178" s="46"/>
      <c r="ULB178" s="46"/>
      <c r="ULC178" s="46"/>
      <c r="ULD178" s="46"/>
      <c r="ULE178" s="46"/>
      <c r="ULF178" s="46"/>
      <c r="ULG178" s="46"/>
      <c r="ULH178" s="46"/>
      <c r="ULI178" s="46"/>
      <c r="ULJ178" s="46"/>
      <c r="ULK178" s="46"/>
      <c r="ULL178" s="46"/>
      <c r="ULM178" s="46"/>
      <c r="ULN178" s="46"/>
      <c r="ULO178" s="46"/>
      <c r="ULP178" s="46"/>
      <c r="ULQ178" s="46"/>
      <c r="ULR178" s="46"/>
      <c r="ULS178" s="46"/>
      <c r="ULT178" s="46"/>
      <c r="ULU178" s="46"/>
      <c r="ULV178" s="46"/>
      <c r="ULW178" s="46"/>
      <c r="ULX178" s="46"/>
      <c r="ULY178" s="46"/>
      <c r="ULZ178" s="46"/>
      <c r="UMA178" s="46"/>
      <c r="UMB178" s="46"/>
      <c r="UMC178" s="46"/>
      <c r="UMD178" s="46"/>
      <c r="UME178" s="46"/>
      <c r="UMF178" s="46"/>
      <c r="UMG178" s="46"/>
      <c r="UMH178" s="46"/>
      <c r="UMI178" s="46"/>
      <c r="UMJ178" s="46"/>
      <c r="UMK178" s="46"/>
      <c r="UML178" s="46"/>
      <c r="UMM178" s="46"/>
      <c r="UMN178" s="46"/>
      <c r="UMO178" s="46"/>
      <c r="UMP178" s="46"/>
      <c r="UMQ178" s="46"/>
      <c r="UMR178" s="46"/>
      <c r="UMS178" s="46"/>
      <c r="UMT178" s="46"/>
      <c r="UMU178" s="46"/>
      <c r="UMV178" s="46"/>
      <c r="UMW178" s="46"/>
      <c r="UMX178" s="46"/>
      <c r="UMY178" s="46"/>
      <c r="UMZ178" s="46"/>
      <c r="UNA178" s="46"/>
      <c r="UNB178" s="46"/>
      <c r="UNC178" s="46"/>
      <c r="UND178" s="46"/>
      <c r="UNE178" s="46"/>
      <c r="UNF178" s="46"/>
      <c r="UNG178" s="46"/>
      <c r="UNH178" s="46"/>
      <c r="UNI178" s="46"/>
      <c r="UNJ178" s="46"/>
      <c r="UNK178" s="46"/>
      <c r="UNL178" s="46"/>
      <c r="UNM178" s="46"/>
      <c r="UNN178" s="46"/>
      <c r="UNO178" s="46"/>
      <c r="UNP178" s="46"/>
      <c r="UNQ178" s="46"/>
      <c r="UNR178" s="46"/>
      <c r="UNS178" s="46"/>
      <c r="UNT178" s="46"/>
      <c r="UNU178" s="46"/>
      <c r="UNV178" s="46"/>
      <c r="UNW178" s="46"/>
      <c r="UNX178" s="46"/>
      <c r="UNY178" s="46"/>
      <c r="UNZ178" s="46"/>
      <c r="UOA178" s="46"/>
      <c r="UOB178" s="46"/>
      <c r="UOC178" s="46"/>
      <c r="UOD178" s="46"/>
      <c r="UOE178" s="46"/>
      <c r="UOF178" s="46"/>
      <c r="UOG178" s="46"/>
      <c r="UOH178" s="46"/>
      <c r="UOI178" s="46"/>
      <c r="UOJ178" s="46"/>
      <c r="UOK178" s="46"/>
      <c r="UOL178" s="46"/>
      <c r="UOM178" s="46"/>
      <c r="UON178" s="46"/>
      <c r="UOO178" s="46"/>
      <c r="UOP178" s="46"/>
      <c r="UOQ178" s="46"/>
      <c r="UOR178" s="46"/>
      <c r="UOS178" s="46"/>
      <c r="UOT178" s="46"/>
      <c r="UOU178" s="46"/>
      <c r="UOV178" s="46"/>
      <c r="UOW178" s="46"/>
      <c r="UOX178" s="46"/>
      <c r="UOY178" s="46"/>
      <c r="UOZ178" s="46"/>
      <c r="UPA178" s="46"/>
      <c r="UPB178" s="46"/>
      <c r="UPC178" s="46"/>
      <c r="UPD178" s="46"/>
      <c r="UPE178" s="46"/>
      <c r="UPF178" s="46"/>
      <c r="UPG178" s="46"/>
      <c r="UPH178" s="46"/>
      <c r="UPI178" s="46"/>
      <c r="UPJ178" s="46"/>
      <c r="UPK178" s="46"/>
      <c r="UPL178" s="46"/>
      <c r="UPM178" s="46"/>
      <c r="UPN178" s="46"/>
      <c r="UPO178" s="46"/>
      <c r="UPP178" s="46"/>
      <c r="UPQ178" s="46"/>
      <c r="UPR178" s="46"/>
      <c r="UPS178" s="46"/>
      <c r="UPT178" s="46"/>
      <c r="UPU178" s="46"/>
      <c r="UPV178" s="46"/>
      <c r="UPW178" s="46"/>
      <c r="UPX178" s="46"/>
      <c r="UPY178" s="46"/>
      <c r="UPZ178" s="46"/>
      <c r="UQA178" s="46"/>
      <c r="UQB178" s="46"/>
      <c r="UQC178" s="46"/>
      <c r="UQD178" s="46"/>
      <c r="UQE178" s="46"/>
      <c r="UQF178" s="46"/>
      <c r="UQG178" s="46"/>
      <c r="UQH178" s="46"/>
      <c r="UQI178" s="46"/>
      <c r="UQJ178" s="46"/>
      <c r="UQK178" s="46"/>
      <c r="UQL178" s="46"/>
      <c r="UQM178" s="46"/>
      <c r="UQN178" s="46"/>
      <c r="UQO178" s="46"/>
      <c r="UQP178" s="46"/>
      <c r="UQQ178" s="46"/>
      <c r="UQR178" s="46"/>
      <c r="UQS178" s="46"/>
      <c r="UQT178" s="46"/>
      <c r="UQU178" s="46"/>
      <c r="UQV178" s="46"/>
      <c r="UQW178" s="46"/>
      <c r="UQX178" s="46"/>
      <c r="UQY178" s="46"/>
      <c r="UQZ178" s="46"/>
      <c r="URA178" s="46"/>
      <c r="URB178" s="46"/>
      <c r="URC178" s="46"/>
      <c r="URD178" s="46"/>
      <c r="URE178" s="46"/>
      <c r="URF178" s="46"/>
      <c r="URG178" s="46"/>
      <c r="URH178" s="46"/>
      <c r="URI178" s="46"/>
      <c r="URJ178" s="46"/>
      <c r="URK178" s="46"/>
      <c r="URL178" s="46"/>
      <c r="URM178" s="46"/>
      <c r="URN178" s="46"/>
      <c r="URO178" s="46"/>
      <c r="URP178" s="46"/>
      <c r="URQ178" s="46"/>
      <c r="URR178" s="46"/>
      <c r="URS178" s="46"/>
      <c r="URT178" s="46"/>
      <c r="URU178" s="46"/>
      <c r="URV178" s="46"/>
      <c r="URW178" s="46"/>
      <c r="URX178" s="46"/>
      <c r="URY178" s="46"/>
      <c r="URZ178" s="46"/>
      <c r="USA178" s="46"/>
      <c r="USB178" s="46"/>
      <c r="USC178" s="46"/>
      <c r="USD178" s="46"/>
      <c r="USE178" s="46"/>
      <c r="USF178" s="46"/>
      <c r="USG178" s="46"/>
      <c r="USH178" s="46"/>
      <c r="USI178" s="46"/>
      <c r="USJ178" s="46"/>
      <c r="USK178" s="46"/>
      <c r="USL178" s="46"/>
      <c r="USM178" s="46"/>
      <c r="USN178" s="46"/>
      <c r="USO178" s="46"/>
      <c r="USP178" s="46"/>
      <c r="USQ178" s="46"/>
      <c r="USR178" s="46"/>
      <c r="USS178" s="46"/>
      <c r="UST178" s="46"/>
      <c r="USU178" s="46"/>
      <c r="USV178" s="46"/>
      <c r="USW178" s="46"/>
      <c r="USX178" s="46"/>
      <c r="USY178" s="46"/>
      <c r="USZ178" s="46"/>
      <c r="UTA178" s="46"/>
      <c r="UTB178" s="46"/>
      <c r="UTC178" s="46"/>
      <c r="UTD178" s="46"/>
      <c r="UTE178" s="46"/>
      <c r="UTF178" s="46"/>
      <c r="UTG178" s="46"/>
      <c r="UTH178" s="46"/>
      <c r="UTI178" s="46"/>
      <c r="UTJ178" s="46"/>
      <c r="UTK178" s="46"/>
      <c r="UTL178" s="46"/>
      <c r="UTM178" s="46"/>
      <c r="UTN178" s="46"/>
      <c r="UTO178" s="46"/>
      <c r="UTP178" s="46"/>
      <c r="UTQ178" s="46"/>
      <c r="UTR178" s="46"/>
      <c r="UTS178" s="46"/>
      <c r="UTT178" s="46"/>
      <c r="UTU178" s="46"/>
      <c r="UTV178" s="46"/>
      <c r="UTW178" s="46"/>
      <c r="UTX178" s="46"/>
      <c r="UTY178" s="46"/>
      <c r="UTZ178" s="46"/>
      <c r="UUA178" s="46"/>
      <c r="UUB178" s="46"/>
      <c r="UUC178" s="46"/>
      <c r="UUD178" s="46"/>
      <c r="UUE178" s="46"/>
      <c r="UUF178" s="46"/>
      <c r="UUG178" s="46"/>
      <c r="UUH178" s="46"/>
      <c r="UUI178" s="46"/>
      <c r="UUJ178" s="46"/>
      <c r="UUK178" s="46"/>
      <c r="UUL178" s="46"/>
      <c r="UUM178" s="46"/>
      <c r="UUN178" s="46"/>
      <c r="UUO178" s="46"/>
      <c r="UUP178" s="46"/>
      <c r="UUQ178" s="46"/>
      <c r="UUR178" s="46"/>
      <c r="UUS178" s="46"/>
      <c r="UUT178" s="46"/>
      <c r="UUU178" s="46"/>
      <c r="UUV178" s="46"/>
      <c r="UUW178" s="46"/>
      <c r="UUX178" s="46"/>
      <c r="UUY178" s="46"/>
      <c r="UUZ178" s="46"/>
      <c r="UVA178" s="46"/>
      <c r="UVB178" s="46"/>
      <c r="UVC178" s="46"/>
      <c r="UVD178" s="46"/>
      <c r="UVE178" s="46"/>
      <c r="UVF178" s="46"/>
      <c r="UVG178" s="46"/>
      <c r="UVH178" s="46"/>
      <c r="UVI178" s="46"/>
      <c r="UVJ178" s="46"/>
      <c r="UVK178" s="46"/>
      <c r="UVL178" s="46"/>
      <c r="UVM178" s="46"/>
      <c r="UVN178" s="46"/>
      <c r="UVO178" s="46"/>
      <c r="UVP178" s="46"/>
      <c r="UVQ178" s="46"/>
      <c r="UVR178" s="46"/>
      <c r="UVS178" s="46"/>
      <c r="UVT178" s="46"/>
      <c r="UVU178" s="46"/>
      <c r="UVV178" s="46"/>
      <c r="UVW178" s="46"/>
      <c r="UVX178" s="46"/>
      <c r="UVY178" s="46"/>
      <c r="UVZ178" s="46"/>
      <c r="UWA178" s="46"/>
      <c r="UWB178" s="46"/>
      <c r="UWC178" s="46"/>
      <c r="UWD178" s="46"/>
      <c r="UWE178" s="46"/>
      <c r="UWF178" s="46"/>
      <c r="UWG178" s="46"/>
      <c r="UWH178" s="46"/>
      <c r="UWI178" s="46"/>
      <c r="UWJ178" s="46"/>
      <c r="UWK178" s="46"/>
      <c r="UWL178" s="46"/>
      <c r="UWM178" s="46"/>
      <c r="UWN178" s="46"/>
      <c r="UWO178" s="46"/>
      <c r="UWP178" s="46"/>
      <c r="UWQ178" s="46"/>
      <c r="UWR178" s="46"/>
      <c r="UWS178" s="46"/>
      <c r="UWT178" s="46"/>
      <c r="UWU178" s="46"/>
      <c r="UWV178" s="46"/>
      <c r="UWW178" s="46"/>
      <c r="UWX178" s="46"/>
      <c r="UWY178" s="46"/>
      <c r="UWZ178" s="46"/>
      <c r="UXA178" s="46"/>
      <c r="UXB178" s="46"/>
      <c r="UXC178" s="46"/>
      <c r="UXD178" s="46"/>
      <c r="UXE178" s="46"/>
      <c r="UXF178" s="46"/>
      <c r="UXG178" s="46"/>
      <c r="UXH178" s="46"/>
      <c r="UXI178" s="46"/>
      <c r="UXJ178" s="46"/>
      <c r="UXK178" s="46"/>
      <c r="UXL178" s="46"/>
      <c r="UXM178" s="46"/>
      <c r="UXN178" s="46"/>
      <c r="UXO178" s="46"/>
      <c r="UXP178" s="46"/>
      <c r="UXQ178" s="46"/>
      <c r="UXR178" s="46"/>
      <c r="UXS178" s="46"/>
      <c r="UXT178" s="46"/>
      <c r="UXU178" s="46"/>
      <c r="UXV178" s="46"/>
      <c r="UXW178" s="46"/>
      <c r="UXX178" s="46"/>
      <c r="UXY178" s="46"/>
      <c r="UXZ178" s="46"/>
      <c r="UYA178" s="46"/>
      <c r="UYB178" s="46"/>
      <c r="UYC178" s="46"/>
      <c r="UYD178" s="46"/>
      <c r="UYE178" s="46"/>
      <c r="UYF178" s="46"/>
      <c r="UYG178" s="46"/>
      <c r="UYH178" s="46"/>
      <c r="UYI178" s="46"/>
      <c r="UYJ178" s="46"/>
      <c r="UYK178" s="46"/>
      <c r="UYL178" s="46"/>
      <c r="UYM178" s="46"/>
      <c r="UYN178" s="46"/>
      <c r="UYO178" s="46"/>
      <c r="UYP178" s="46"/>
      <c r="UYQ178" s="46"/>
      <c r="UYR178" s="46"/>
      <c r="UYS178" s="46"/>
      <c r="UYT178" s="46"/>
      <c r="UYU178" s="46"/>
      <c r="UYV178" s="46"/>
      <c r="UYW178" s="46"/>
      <c r="UYX178" s="46"/>
      <c r="UYY178" s="46"/>
      <c r="UYZ178" s="46"/>
      <c r="UZA178" s="46"/>
      <c r="UZB178" s="46"/>
      <c r="UZC178" s="46"/>
      <c r="UZD178" s="46"/>
      <c r="UZE178" s="46"/>
      <c r="UZF178" s="46"/>
      <c r="UZG178" s="46"/>
      <c r="UZH178" s="46"/>
      <c r="UZI178" s="46"/>
      <c r="UZJ178" s="46"/>
      <c r="UZK178" s="46"/>
      <c r="UZL178" s="46"/>
      <c r="UZM178" s="46"/>
      <c r="UZN178" s="46"/>
      <c r="UZO178" s="46"/>
      <c r="UZP178" s="46"/>
      <c r="UZQ178" s="46"/>
      <c r="UZR178" s="46"/>
      <c r="UZS178" s="46"/>
      <c r="UZT178" s="46"/>
      <c r="UZU178" s="46"/>
      <c r="UZV178" s="46"/>
      <c r="UZW178" s="46"/>
      <c r="UZX178" s="46"/>
      <c r="UZY178" s="46"/>
      <c r="UZZ178" s="46"/>
      <c r="VAA178" s="46"/>
      <c r="VAB178" s="46"/>
      <c r="VAC178" s="46"/>
      <c r="VAD178" s="46"/>
      <c r="VAE178" s="46"/>
      <c r="VAF178" s="46"/>
      <c r="VAG178" s="46"/>
      <c r="VAH178" s="46"/>
      <c r="VAI178" s="46"/>
      <c r="VAJ178" s="46"/>
      <c r="VAK178" s="46"/>
      <c r="VAL178" s="46"/>
      <c r="VAM178" s="46"/>
      <c r="VAN178" s="46"/>
      <c r="VAO178" s="46"/>
      <c r="VAP178" s="46"/>
      <c r="VAQ178" s="46"/>
      <c r="VAR178" s="46"/>
      <c r="VAS178" s="46"/>
      <c r="VAT178" s="46"/>
      <c r="VAU178" s="46"/>
      <c r="VAV178" s="46"/>
      <c r="VAW178" s="46"/>
      <c r="VAX178" s="46"/>
      <c r="VAY178" s="46"/>
      <c r="VAZ178" s="46"/>
      <c r="VBA178" s="46"/>
      <c r="VBB178" s="46"/>
      <c r="VBC178" s="46"/>
      <c r="VBD178" s="46"/>
      <c r="VBE178" s="46"/>
      <c r="VBF178" s="46"/>
      <c r="VBG178" s="46"/>
      <c r="VBH178" s="46"/>
      <c r="VBI178" s="46"/>
      <c r="VBJ178" s="46"/>
      <c r="VBK178" s="46"/>
      <c r="VBL178" s="46"/>
      <c r="VBM178" s="46"/>
      <c r="VBN178" s="46"/>
      <c r="VBO178" s="46"/>
      <c r="VBP178" s="46"/>
      <c r="VBQ178" s="46"/>
      <c r="VBR178" s="46"/>
      <c r="VBS178" s="46"/>
      <c r="VBT178" s="46"/>
      <c r="VBU178" s="46"/>
      <c r="VBV178" s="46"/>
      <c r="VBW178" s="46"/>
      <c r="VBX178" s="46"/>
      <c r="VBY178" s="46"/>
      <c r="VBZ178" s="46"/>
      <c r="VCA178" s="46"/>
      <c r="VCB178" s="46"/>
      <c r="VCC178" s="46"/>
      <c r="VCD178" s="46"/>
      <c r="VCE178" s="46"/>
      <c r="VCF178" s="46"/>
      <c r="VCG178" s="46"/>
      <c r="VCH178" s="46"/>
      <c r="VCI178" s="46"/>
      <c r="VCJ178" s="46"/>
      <c r="VCK178" s="46"/>
      <c r="VCL178" s="46"/>
      <c r="VCM178" s="46"/>
      <c r="VCN178" s="46"/>
      <c r="VCO178" s="46"/>
      <c r="VCP178" s="46"/>
      <c r="VCQ178" s="46"/>
      <c r="VCR178" s="46"/>
      <c r="VCS178" s="46"/>
      <c r="VCT178" s="46"/>
      <c r="VCU178" s="46"/>
      <c r="VCV178" s="46"/>
      <c r="VCW178" s="46"/>
      <c r="VCX178" s="46"/>
      <c r="VCY178" s="46"/>
      <c r="VCZ178" s="46"/>
      <c r="VDA178" s="46"/>
      <c r="VDB178" s="46"/>
      <c r="VDC178" s="46"/>
      <c r="VDD178" s="46"/>
      <c r="VDE178" s="46"/>
      <c r="VDF178" s="46"/>
      <c r="VDG178" s="46"/>
      <c r="VDH178" s="46"/>
      <c r="VDI178" s="46"/>
      <c r="VDJ178" s="46"/>
      <c r="VDK178" s="46"/>
      <c r="VDL178" s="46"/>
      <c r="VDM178" s="46"/>
      <c r="VDN178" s="46"/>
      <c r="VDO178" s="46"/>
      <c r="VDP178" s="46"/>
      <c r="VDQ178" s="46"/>
      <c r="VDR178" s="46"/>
      <c r="VDS178" s="46"/>
      <c r="VDT178" s="46"/>
      <c r="VDU178" s="46"/>
      <c r="VDV178" s="46"/>
      <c r="VDW178" s="46"/>
      <c r="VDX178" s="46"/>
      <c r="VDY178" s="46"/>
      <c r="VDZ178" s="46"/>
      <c r="VEA178" s="46"/>
      <c r="VEB178" s="46"/>
      <c r="VEC178" s="46"/>
      <c r="VED178" s="46"/>
      <c r="VEE178" s="46"/>
      <c r="VEF178" s="46"/>
      <c r="VEG178" s="46"/>
      <c r="VEH178" s="46"/>
      <c r="VEI178" s="46"/>
      <c r="VEJ178" s="46"/>
      <c r="VEK178" s="46"/>
      <c r="VEL178" s="46"/>
      <c r="VEM178" s="46"/>
      <c r="VEN178" s="46"/>
      <c r="VEO178" s="46"/>
      <c r="VEP178" s="46"/>
      <c r="VEQ178" s="46"/>
      <c r="VER178" s="46"/>
      <c r="VES178" s="46"/>
      <c r="VET178" s="46"/>
      <c r="VEU178" s="46"/>
      <c r="VEV178" s="46"/>
      <c r="VEW178" s="46"/>
      <c r="VEX178" s="46"/>
      <c r="VEY178" s="46"/>
      <c r="VEZ178" s="46"/>
      <c r="VFA178" s="46"/>
      <c r="VFB178" s="46"/>
      <c r="VFC178" s="46"/>
      <c r="VFD178" s="46"/>
      <c r="VFE178" s="46"/>
      <c r="VFF178" s="46"/>
      <c r="VFG178" s="46"/>
      <c r="VFH178" s="46"/>
      <c r="VFI178" s="46"/>
      <c r="VFJ178" s="46"/>
      <c r="VFK178" s="46"/>
      <c r="VFL178" s="46"/>
      <c r="VFM178" s="46"/>
      <c r="VFN178" s="46"/>
      <c r="VFO178" s="46"/>
      <c r="VFP178" s="46"/>
      <c r="VFQ178" s="46"/>
      <c r="VFR178" s="46"/>
      <c r="VFS178" s="46"/>
      <c r="VFT178" s="46"/>
      <c r="VFU178" s="46"/>
      <c r="VFV178" s="46"/>
      <c r="VFW178" s="46"/>
      <c r="VFX178" s="46"/>
      <c r="VFY178" s="46"/>
      <c r="VFZ178" s="46"/>
      <c r="VGA178" s="46"/>
      <c r="VGB178" s="46"/>
      <c r="VGC178" s="46"/>
      <c r="VGD178" s="46"/>
      <c r="VGE178" s="46"/>
      <c r="VGF178" s="46"/>
      <c r="VGG178" s="46"/>
      <c r="VGH178" s="46"/>
      <c r="VGI178" s="46"/>
      <c r="VGJ178" s="46"/>
      <c r="VGK178" s="46"/>
      <c r="VGL178" s="46"/>
      <c r="VGM178" s="46"/>
      <c r="VGN178" s="46"/>
      <c r="VGO178" s="46"/>
      <c r="VGP178" s="46"/>
      <c r="VGQ178" s="46"/>
      <c r="VGR178" s="46"/>
      <c r="VGS178" s="46"/>
      <c r="VGT178" s="46"/>
      <c r="VGU178" s="46"/>
      <c r="VGV178" s="46"/>
      <c r="VGW178" s="46"/>
      <c r="VGX178" s="46"/>
      <c r="VGY178" s="46"/>
      <c r="VGZ178" s="46"/>
      <c r="VHA178" s="46"/>
      <c r="VHB178" s="46"/>
      <c r="VHC178" s="46"/>
      <c r="VHD178" s="46"/>
      <c r="VHE178" s="46"/>
      <c r="VHF178" s="46"/>
      <c r="VHG178" s="46"/>
      <c r="VHH178" s="46"/>
      <c r="VHI178" s="46"/>
      <c r="VHJ178" s="46"/>
      <c r="VHK178" s="46"/>
      <c r="VHL178" s="46"/>
      <c r="VHM178" s="46"/>
      <c r="VHN178" s="46"/>
      <c r="VHO178" s="46"/>
      <c r="VHP178" s="46"/>
      <c r="VHQ178" s="46"/>
      <c r="VHR178" s="46"/>
      <c r="VHS178" s="46"/>
      <c r="VHT178" s="46"/>
      <c r="VHU178" s="46"/>
      <c r="VHV178" s="46"/>
      <c r="VHW178" s="46"/>
      <c r="VHX178" s="46"/>
      <c r="VHY178" s="46"/>
      <c r="VHZ178" s="46"/>
      <c r="VIA178" s="46"/>
      <c r="VIB178" s="46"/>
      <c r="VIC178" s="46"/>
      <c r="VID178" s="46"/>
      <c r="VIE178" s="46"/>
      <c r="VIF178" s="46"/>
      <c r="VIG178" s="46"/>
      <c r="VIH178" s="46"/>
      <c r="VII178" s="46"/>
      <c r="VIJ178" s="46"/>
      <c r="VIK178" s="46"/>
      <c r="VIL178" s="46"/>
      <c r="VIM178" s="46"/>
      <c r="VIN178" s="46"/>
      <c r="VIO178" s="46"/>
      <c r="VIP178" s="46"/>
      <c r="VIQ178" s="46"/>
      <c r="VIR178" s="46"/>
      <c r="VIS178" s="46"/>
      <c r="VIT178" s="46"/>
      <c r="VIU178" s="46"/>
      <c r="VIV178" s="46"/>
      <c r="VIW178" s="46"/>
      <c r="VIX178" s="46"/>
      <c r="VIY178" s="46"/>
      <c r="VIZ178" s="46"/>
      <c r="VJA178" s="46"/>
      <c r="VJB178" s="46"/>
      <c r="VJC178" s="46"/>
      <c r="VJD178" s="46"/>
      <c r="VJE178" s="46"/>
      <c r="VJF178" s="46"/>
      <c r="VJG178" s="46"/>
      <c r="VJH178" s="46"/>
      <c r="VJI178" s="46"/>
      <c r="VJJ178" s="46"/>
      <c r="VJK178" s="46"/>
      <c r="VJL178" s="46"/>
      <c r="VJM178" s="46"/>
      <c r="VJN178" s="46"/>
      <c r="VJO178" s="46"/>
      <c r="VJP178" s="46"/>
      <c r="VJQ178" s="46"/>
      <c r="VJR178" s="46"/>
      <c r="VJS178" s="46"/>
      <c r="VJT178" s="46"/>
      <c r="VJU178" s="46"/>
      <c r="VJV178" s="46"/>
      <c r="VJW178" s="46"/>
      <c r="VJX178" s="46"/>
      <c r="VJY178" s="46"/>
      <c r="VJZ178" s="46"/>
      <c r="VKA178" s="46"/>
      <c r="VKB178" s="46"/>
      <c r="VKC178" s="46"/>
      <c r="VKD178" s="46"/>
      <c r="VKE178" s="46"/>
      <c r="VKF178" s="46"/>
      <c r="VKG178" s="46"/>
      <c r="VKH178" s="46"/>
      <c r="VKI178" s="46"/>
      <c r="VKJ178" s="46"/>
      <c r="VKK178" s="46"/>
      <c r="VKL178" s="46"/>
      <c r="VKM178" s="46"/>
      <c r="VKN178" s="46"/>
      <c r="VKO178" s="46"/>
      <c r="VKP178" s="46"/>
      <c r="VKQ178" s="46"/>
      <c r="VKR178" s="46"/>
      <c r="VKS178" s="46"/>
      <c r="VKT178" s="46"/>
      <c r="VKU178" s="46"/>
      <c r="VKV178" s="46"/>
      <c r="VKW178" s="46"/>
      <c r="VKX178" s="46"/>
      <c r="VKY178" s="46"/>
      <c r="VKZ178" s="46"/>
      <c r="VLA178" s="46"/>
      <c r="VLB178" s="46"/>
      <c r="VLC178" s="46"/>
      <c r="VLD178" s="46"/>
      <c r="VLE178" s="46"/>
      <c r="VLF178" s="46"/>
      <c r="VLG178" s="46"/>
      <c r="VLH178" s="46"/>
      <c r="VLI178" s="46"/>
      <c r="VLJ178" s="46"/>
      <c r="VLK178" s="46"/>
      <c r="VLL178" s="46"/>
      <c r="VLM178" s="46"/>
      <c r="VLN178" s="46"/>
      <c r="VLO178" s="46"/>
      <c r="VLP178" s="46"/>
      <c r="VLQ178" s="46"/>
      <c r="VLR178" s="46"/>
      <c r="VLS178" s="46"/>
      <c r="VLT178" s="46"/>
      <c r="VLU178" s="46"/>
      <c r="VLV178" s="46"/>
      <c r="VLW178" s="46"/>
      <c r="VLX178" s="46"/>
      <c r="VLY178" s="46"/>
      <c r="VLZ178" s="46"/>
      <c r="VMA178" s="46"/>
      <c r="VMB178" s="46"/>
      <c r="VMC178" s="46"/>
      <c r="VMD178" s="46"/>
      <c r="VME178" s="46"/>
      <c r="VMF178" s="46"/>
      <c r="VMG178" s="46"/>
      <c r="VMH178" s="46"/>
      <c r="VMI178" s="46"/>
      <c r="VMJ178" s="46"/>
      <c r="VMK178" s="46"/>
      <c r="VML178" s="46"/>
      <c r="VMM178" s="46"/>
      <c r="VMN178" s="46"/>
      <c r="VMO178" s="46"/>
      <c r="VMP178" s="46"/>
      <c r="VMQ178" s="46"/>
      <c r="VMR178" s="46"/>
      <c r="VMS178" s="46"/>
      <c r="VMT178" s="46"/>
      <c r="VMU178" s="46"/>
      <c r="VMV178" s="46"/>
      <c r="VMW178" s="46"/>
      <c r="VMX178" s="46"/>
      <c r="VMY178" s="46"/>
      <c r="VMZ178" s="46"/>
      <c r="VNA178" s="46"/>
      <c r="VNB178" s="46"/>
      <c r="VNC178" s="46"/>
      <c r="VND178" s="46"/>
      <c r="VNE178" s="46"/>
      <c r="VNF178" s="46"/>
      <c r="VNG178" s="46"/>
      <c r="VNH178" s="46"/>
      <c r="VNI178" s="46"/>
      <c r="VNJ178" s="46"/>
      <c r="VNK178" s="46"/>
      <c r="VNL178" s="46"/>
      <c r="VNM178" s="46"/>
      <c r="VNN178" s="46"/>
      <c r="VNO178" s="46"/>
      <c r="VNP178" s="46"/>
      <c r="VNQ178" s="46"/>
      <c r="VNR178" s="46"/>
      <c r="VNS178" s="46"/>
      <c r="VNT178" s="46"/>
      <c r="VNU178" s="46"/>
      <c r="VNV178" s="46"/>
      <c r="VNW178" s="46"/>
      <c r="VNX178" s="46"/>
      <c r="VNY178" s="46"/>
      <c r="VNZ178" s="46"/>
      <c r="VOA178" s="46"/>
      <c r="VOB178" s="46"/>
      <c r="VOC178" s="46"/>
      <c r="VOD178" s="46"/>
      <c r="VOE178" s="46"/>
      <c r="VOF178" s="46"/>
      <c r="VOG178" s="46"/>
      <c r="VOH178" s="46"/>
      <c r="VOI178" s="46"/>
      <c r="VOJ178" s="46"/>
      <c r="VOK178" s="46"/>
      <c r="VOL178" s="46"/>
      <c r="VOM178" s="46"/>
      <c r="VON178" s="46"/>
      <c r="VOO178" s="46"/>
      <c r="VOP178" s="46"/>
      <c r="VOQ178" s="46"/>
      <c r="VOR178" s="46"/>
      <c r="VOS178" s="46"/>
      <c r="VOT178" s="46"/>
      <c r="VOU178" s="46"/>
      <c r="VOV178" s="46"/>
      <c r="VOW178" s="46"/>
      <c r="VOX178" s="46"/>
      <c r="VOY178" s="46"/>
      <c r="VOZ178" s="46"/>
      <c r="VPA178" s="46"/>
      <c r="VPB178" s="46"/>
      <c r="VPC178" s="46"/>
      <c r="VPD178" s="46"/>
      <c r="VPE178" s="46"/>
      <c r="VPF178" s="46"/>
      <c r="VPG178" s="46"/>
      <c r="VPH178" s="46"/>
      <c r="VPI178" s="46"/>
      <c r="VPJ178" s="46"/>
      <c r="VPK178" s="46"/>
      <c r="VPL178" s="46"/>
      <c r="VPM178" s="46"/>
      <c r="VPN178" s="46"/>
      <c r="VPO178" s="46"/>
      <c r="VPP178" s="46"/>
      <c r="VPQ178" s="46"/>
      <c r="VPR178" s="46"/>
      <c r="VPS178" s="46"/>
      <c r="VPT178" s="46"/>
      <c r="VPU178" s="46"/>
      <c r="VPV178" s="46"/>
      <c r="VPW178" s="46"/>
      <c r="VPX178" s="46"/>
      <c r="VPY178" s="46"/>
      <c r="VPZ178" s="46"/>
      <c r="VQA178" s="46"/>
      <c r="VQB178" s="46"/>
      <c r="VQC178" s="46"/>
      <c r="VQD178" s="46"/>
      <c r="VQE178" s="46"/>
      <c r="VQF178" s="46"/>
      <c r="VQG178" s="46"/>
      <c r="VQH178" s="46"/>
      <c r="VQI178" s="46"/>
      <c r="VQJ178" s="46"/>
      <c r="VQK178" s="46"/>
      <c r="VQL178" s="46"/>
      <c r="VQM178" s="46"/>
      <c r="VQN178" s="46"/>
      <c r="VQO178" s="46"/>
      <c r="VQP178" s="46"/>
      <c r="VQQ178" s="46"/>
      <c r="VQR178" s="46"/>
      <c r="VQS178" s="46"/>
      <c r="VQT178" s="46"/>
      <c r="VQU178" s="46"/>
      <c r="VQV178" s="46"/>
      <c r="VQW178" s="46"/>
      <c r="VQX178" s="46"/>
      <c r="VQY178" s="46"/>
      <c r="VQZ178" s="46"/>
      <c r="VRA178" s="46"/>
      <c r="VRB178" s="46"/>
      <c r="VRC178" s="46"/>
      <c r="VRD178" s="46"/>
      <c r="VRE178" s="46"/>
      <c r="VRF178" s="46"/>
      <c r="VRG178" s="46"/>
      <c r="VRH178" s="46"/>
      <c r="VRI178" s="46"/>
      <c r="VRJ178" s="46"/>
      <c r="VRK178" s="46"/>
      <c r="VRL178" s="46"/>
      <c r="VRM178" s="46"/>
      <c r="VRN178" s="46"/>
      <c r="VRO178" s="46"/>
      <c r="VRP178" s="46"/>
      <c r="VRQ178" s="46"/>
      <c r="VRR178" s="46"/>
      <c r="VRS178" s="46"/>
      <c r="VRT178" s="46"/>
      <c r="VRU178" s="46"/>
      <c r="VRV178" s="46"/>
      <c r="VRW178" s="46"/>
      <c r="VRX178" s="46"/>
      <c r="VRY178" s="46"/>
      <c r="VRZ178" s="46"/>
      <c r="VSA178" s="46"/>
      <c r="VSB178" s="46"/>
      <c r="VSC178" s="46"/>
      <c r="VSD178" s="46"/>
      <c r="VSE178" s="46"/>
      <c r="VSF178" s="46"/>
      <c r="VSG178" s="46"/>
      <c r="VSH178" s="46"/>
      <c r="VSI178" s="46"/>
      <c r="VSJ178" s="46"/>
      <c r="VSK178" s="46"/>
      <c r="VSL178" s="46"/>
      <c r="VSM178" s="46"/>
      <c r="VSN178" s="46"/>
      <c r="VSO178" s="46"/>
      <c r="VSP178" s="46"/>
      <c r="VSQ178" s="46"/>
      <c r="VSR178" s="46"/>
      <c r="VSS178" s="46"/>
      <c r="VST178" s="46"/>
      <c r="VSU178" s="46"/>
      <c r="VSV178" s="46"/>
      <c r="VSW178" s="46"/>
      <c r="VSX178" s="46"/>
      <c r="VSY178" s="46"/>
      <c r="VSZ178" s="46"/>
      <c r="VTA178" s="46"/>
      <c r="VTB178" s="46"/>
      <c r="VTC178" s="46"/>
      <c r="VTD178" s="46"/>
      <c r="VTE178" s="46"/>
      <c r="VTF178" s="46"/>
      <c r="VTG178" s="46"/>
      <c r="VTH178" s="46"/>
      <c r="VTI178" s="46"/>
      <c r="VTJ178" s="46"/>
      <c r="VTK178" s="46"/>
      <c r="VTL178" s="46"/>
      <c r="VTM178" s="46"/>
      <c r="VTN178" s="46"/>
      <c r="VTO178" s="46"/>
      <c r="VTP178" s="46"/>
      <c r="VTQ178" s="46"/>
      <c r="VTR178" s="46"/>
      <c r="VTS178" s="46"/>
      <c r="VTT178" s="46"/>
      <c r="VTU178" s="46"/>
      <c r="VTV178" s="46"/>
      <c r="VTW178" s="46"/>
      <c r="VTX178" s="46"/>
      <c r="VTY178" s="46"/>
      <c r="VTZ178" s="46"/>
      <c r="VUA178" s="46"/>
      <c r="VUB178" s="46"/>
      <c r="VUC178" s="46"/>
      <c r="VUD178" s="46"/>
      <c r="VUE178" s="46"/>
      <c r="VUF178" s="46"/>
      <c r="VUG178" s="46"/>
      <c r="VUH178" s="46"/>
      <c r="VUI178" s="46"/>
      <c r="VUJ178" s="46"/>
      <c r="VUK178" s="46"/>
      <c r="VUL178" s="46"/>
      <c r="VUM178" s="46"/>
      <c r="VUN178" s="46"/>
      <c r="VUO178" s="46"/>
      <c r="VUP178" s="46"/>
      <c r="VUQ178" s="46"/>
      <c r="VUR178" s="46"/>
      <c r="VUS178" s="46"/>
      <c r="VUT178" s="46"/>
      <c r="VUU178" s="46"/>
      <c r="VUV178" s="46"/>
      <c r="VUW178" s="46"/>
      <c r="VUX178" s="46"/>
      <c r="VUY178" s="46"/>
      <c r="VUZ178" s="46"/>
      <c r="VVA178" s="46"/>
      <c r="VVB178" s="46"/>
      <c r="VVC178" s="46"/>
      <c r="VVD178" s="46"/>
      <c r="VVE178" s="46"/>
      <c r="VVF178" s="46"/>
      <c r="VVG178" s="46"/>
      <c r="VVH178" s="46"/>
      <c r="VVI178" s="46"/>
      <c r="VVJ178" s="46"/>
      <c r="VVK178" s="46"/>
      <c r="VVL178" s="46"/>
      <c r="VVM178" s="46"/>
      <c r="VVN178" s="46"/>
      <c r="VVO178" s="46"/>
      <c r="VVP178" s="46"/>
      <c r="VVQ178" s="46"/>
      <c r="VVR178" s="46"/>
      <c r="VVS178" s="46"/>
      <c r="VVT178" s="46"/>
      <c r="VVU178" s="46"/>
      <c r="VVV178" s="46"/>
      <c r="VVW178" s="46"/>
      <c r="VVX178" s="46"/>
      <c r="VVY178" s="46"/>
      <c r="VVZ178" s="46"/>
      <c r="VWA178" s="46"/>
      <c r="VWB178" s="46"/>
      <c r="VWC178" s="46"/>
      <c r="VWD178" s="46"/>
      <c r="VWE178" s="46"/>
      <c r="VWF178" s="46"/>
      <c r="VWG178" s="46"/>
      <c r="VWH178" s="46"/>
      <c r="VWI178" s="46"/>
      <c r="VWJ178" s="46"/>
      <c r="VWK178" s="46"/>
      <c r="VWL178" s="46"/>
      <c r="VWM178" s="46"/>
      <c r="VWN178" s="46"/>
      <c r="VWO178" s="46"/>
      <c r="VWP178" s="46"/>
      <c r="VWQ178" s="46"/>
      <c r="VWR178" s="46"/>
      <c r="VWS178" s="46"/>
      <c r="VWT178" s="46"/>
      <c r="VWU178" s="46"/>
      <c r="VWV178" s="46"/>
      <c r="VWW178" s="46"/>
      <c r="VWX178" s="46"/>
      <c r="VWY178" s="46"/>
      <c r="VWZ178" s="46"/>
      <c r="VXA178" s="46"/>
      <c r="VXB178" s="46"/>
      <c r="VXC178" s="46"/>
      <c r="VXD178" s="46"/>
      <c r="VXE178" s="46"/>
      <c r="VXF178" s="46"/>
      <c r="VXG178" s="46"/>
      <c r="VXH178" s="46"/>
      <c r="VXI178" s="46"/>
      <c r="VXJ178" s="46"/>
      <c r="VXK178" s="46"/>
      <c r="VXL178" s="46"/>
      <c r="VXM178" s="46"/>
      <c r="VXN178" s="46"/>
      <c r="VXO178" s="46"/>
      <c r="VXP178" s="46"/>
      <c r="VXQ178" s="46"/>
      <c r="VXR178" s="46"/>
      <c r="VXS178" s="46"/>
      <c r="VXT178" s="46"/>
      <c r="VXU178" s="46"/>
      <c r="VXV178" s="46"/>
      <c r="VXW178" s="46"/>
      <c r="VXX178" s="46"/>
      <c r="VXY178" s="46"/>
      <c r="VXZ178" s="46"/>
      <c r="VYA178" s="46"/>
      <c r="VYB178" s="46"/>
      <c r="VYC178" s="46"/>
      <c r="VYD178" s="46"/>
      <c r="VYE178" s="46"/>
      <c r="VYF178" s="46"/>
      <c r="VYG178" s="46"/>
      <c r="VYH178" s="46"/>
      <c r="VYI178" s="46"/>
      <c r="VYJ178" s="46"/>
      <c r="VYK178" s="46"/>
      <c r="VYL178" s="46"/>
      <c r="VYM178" s="46"/>
      <c r="VYN178" s="46"/>
      <c r="VYO178" s="46"/>
      <c r="VYP178" s="46"/>
      <c r="VYQ178" s="46"/>
      <c r="VYR178" s="46"/>
      <c r="VYS178" s="46"/>
      <c r="VYT178" s="46"/>
      <c r="VYU178" s="46"/>
      <c r="VYV178" s="46"/>
      <c r="VYW178" s="46"/>
      <c r="VYX178" s="46"/>
      <c r="VYY178" s="46"/>
      <c r="VYZ178" s="46"/>
      <c r="VZA178" s="46"/>
      <c r="VZB178" s="46"/>
      <c r="VZC178" s="46"/>
      <c r="VZD178" s="46"/>
      <c r="VZE178" s="46"/>
      <c r="VZF178" s="46"/>
      <c r="VZG178" s="46"/>
      <c r="VZH178" s="46"/>
      <c r="VZI178" s="46"/>
      <c r="VZJ178" s="46"/>
      <c r="VZK178" s="46"/>
      <c r="VZL178" s="46"/>
      <c r="VZM178" s="46"/>
      <c r="VZN178" s="46"/>
      <c r="VZO178" s="46"/>
      <c r="VZP178" s="46"/>
      <c r="VZQ178" s="46"/>
      <c r="VZR178" s="46"/>
      <c r="VZS178" s="46"/>
      <c r="VZT178" s="46"/>
      <c r="VZU178" s="46"/>
      <c r="VZV178" s="46"/>
      <c r="VZW178" s="46"/>
      <c r="VZX178" s="46"/>
      <c r="VZY178" s="46"/>
      <c r="VZZ178" s="46"/>
      <c r="WAA178" s="46"/>
      <c r="WAB178" s="46"/>
      <c r="WAC178" s="46"/>
      <c r="WAD178" s="46"/>
      <c r="WAE178" s="46"/>
      <c r="WAF178" s="46"/>
      <c r="WAG178" s="46"/>
      <c r="WAH178" s="46"/>
      <c r="WAI178" s="46"/>
      <c r="WAJ178" s="46"/>
      <c r="WAK178" s="46"/>
      <c r="WAL178" s="46"/>
      <c r="WAM178" s="46"/>
      <c r="WAN178" s="46"/>
      <c r="WAO178" s="46"/>
      <c r="WAP178" s="46"/>
      <c r="WAQ178" s="46"/>
      <c r="WAR178" s="46"/>
      <c r="WAS178" s="46"/>
      <c r="WAT178" s="46"/>
      <c r="WAU178" s="46"/>
      <c r="WAV178" s="46"/>
      <c r="WAW178" s="46"/>
      <c r="WAX178" s="46"/>
      <c r="WAY178" s="46"/>
      <c r="WAZ178" s="46"/>
      <c r="WBA178" s="46"/>
      <c r="WBB178" s="46"/>
      <c r="WBC178" s="46"/>
      <c r="WBD178" s="46"/>
      <c r="WBE178" s="46"/>
      <c r="WBF178" s="46"/>
      <c r="WBG178" s="46"/>
      <c r="WBH178" s="46"/>
      <c r="WBI178" s="46"/>
      <c r="WBJ178" s="46"/>
      <c r="WBK178" s="46"/>
      <c r="WBL178" s="46"/>
      <c r="WBM178" s="46"/>
      <c r="WBN178" s="46"/>
      <c r="WBO178" s="46"/>
      <c r="WBP178" s="46"/>
      <c r="WBQ178" s="46"/>
      <c r="WBR178" s="46"/>
      <c r="WBS178" s="46"/>
      <c r="WBT178" s="46"/>
      <c r="WBU178" s="46"/>
      <c r="WBV178" s="46"/>
      <c r="WBW178" s="46"/>
      <c r="WBX178" s="46"/>
      <c r="WBY178" s="46"/>
      <c r="WBZ178" s="46"/>
      <c r="WCA178" s="46"/>
      <c r="WCB178" s="46"/>
      <c r="WCC178" s="46"/>
      <c r="WCD178" s="46"/>
      <c r="WCE178" s="46"/>
      <c r="WCF178" s="46"/>
      <c r="WCG178" s="46"/>
      <c r="WCH178" s="46"/>
      <c r="WCI178" s="46"/>
      <c r="WCJ178" s="46"/>
      <c r="WCK178" s="46"/>
      <c r="WCL178" s="46"/>
      <c r="WCM178" s="46"/>
      <c r="WCN178" s="46"/>
      <c r="WCO178" s="46"/>
      <c r="WCP178" s="46"/>
      <c r="WCQ178" s="46"/>
      <c r="WCR178" s="46"/>
      <c r="WCS178" s="46"/>
      <c r="WCT178" s="46"/>
      <c r="WCU178" s="46"/>
      <c r="WCV178" s="46"/>
      <c r="WCW178" s="46"/>
      <c r="WCX178" s="46"/>
      <c r="WCY178" s="46"/>
      <c r="WCZ178" s="46"/>
      <c r="WDA178" s="46"/>
      <c r="WDB178" s="46"/>
      <c r="WDC178" s="46"/>
      <c r="WDD178" s="46"/>
      <c r="WDE178" s="46"/>
      <c r="WDF178" s="46"/>
      <c r="WDG178" s="46"/>
      <c r="WDH178" s="46"/>
      <c r="WDI178" s="46"/>
      <c r="WDJ178" s="46"/>
      <c r="WDK178" s="46"/>
      <c r="WDL178" s="46"/>
      <c r="WDM178" s="46"/>
      <c r="WDN178" s="46"/>
      <c r="WDO178" s="46"/>
      <c r="WDP178" s="46"/>
      <c r="WDQ178" s="46"/>
      <c r="WDR178" s="46"/>
      <c r="WDS178" s="46"/>
      <c r="WDT178" s="46"/>
      <c r="WDU178" s="46"/>
      <c r="WDV178" s="46"/>
      <c r="WDW178" s="46"/>
      <c r="WDX178" s="46"/>
      <c r="WDY178" s="46"/>
      <c r="WDZ178" s="46"/>
      <c r="WEA178" s="46"/>
      <c r="WEB178" s="46"/>
      <c r="WEC178" s="46"/>
      <c r="WED178" s="46"/>
      <c r="WEE178" s="46"/>
      <c r="WEF178" s="46"/>
      <c r="WEG178" s="46"/>
      <c r="WEH178" s="46"/>
      <c r="WEI178" s="46"/>
      <c r="WEJ178" s="46"/>
      <c r="WEK178" s="46"/>
      <c r="WEL178" s="46"/>
      <c r="WEM178" s="46"/>
      <c r="WEN178" s="46"/>
      <c r="WEO178" s="46"/>
      <c r="WEP178" s="46"/>
      <c r="WEQ178" s="46"/>
      <c r="WER178" s="46"/>
      <c r="WES178" s="46"/>
      <c r="WET178" s="46"/>
      <c r="WEU178" s="46"/>
      <c r="WEV178" s="46"/>
      <c r="WEW178" s="46"/>
      <c r="WEX178" s="46"/>
      <c r="WEY178" s="46"/>
      <c r="WEZ178" s="46"/>
      <c r="WFA178" s="46"/>
      <c r="WFB178" s="46"/>
      <c r="WFC178" s="46"/>
      <c r="WFD178" s="46"/>
      <c r="WFE178" s="46"/>
      <c r="WFF178" s="46"/>
      <c r="WFG178" s="46"/>
      <c r="WFH178" s="46"/>
      <c r="WFI178" s="46"/>
      <c r="WFJ178" s="46"/>
      <c r="WFK178" s="46"/>
      <c r="WFL178" s="46"/>
      <c r="WFM178" s="46"/>
      <c r="WFN178" s="46"/>
      <c r="WFO178" s="46"/>
      <c r="WFP178" s="46"/>
      <c r="WFQ178" s="46"/>
      <c r="WFR178" s="46"/>
      <c r="WFS178" s="46"/>
      <c r="WFT178" s="46"/>
      <c r="WFU178" s="46"/>
      <c r="WFV178" s="46"/>
      <c r="WFW178" s="46"/>
      <c r="WFX178" s="46"/>
      <c r="WFY178" s="46"/>
      <c r="WFZ178" s="46"/>
      <c r="WGA178" s="46"/>
      <c r="WGB178" s="46"/>
      <c r="WGC178" s="46"/>
      <c r="WGD178" s="46"/>
      <c r="WGE178" s="46"/>
      <c r="WGF178" s="46"/>
      <c r="WGG178" s="46"/>
      <c r="WGH178" s="46"/>
      <c r="WGI178" s="46"/>
      <c r="WGJ178" s="46"/>
      <c r="WGK178" s="46"/>
      <c r="WGL178" s="46"/>
      <c r="WGM178" s="46"/>
      <c r="WGN178" s="46"/>
      <c r="WGO178" s="46"/>
      <c r="WGP178" s="46"/>
      <c r="WGQ178" s="46"/>
      <c r="WGR178" s="46"/>
      <c r="WGS178" s="46"/>
      <c r="WGT178" s="46"/>
      <c r="WGU178" s="46"/>
      <c r="WGV178" s="46"/>
      <c r="WGW178" s="46"/>
      <c r="WGX178" s="46"/>
      <c r="WGY178" s="46"/>
      <c r="WGZ178" s="46"/>
      <c r="WHA178" s="46"/>
      <c r="WHB178" s="46"/>
      <c r="WHC178" s="46"/>
      <c r="WHD178" s="46"/>
      <c r="WHE178" s="46"/>
      <c r="WHF178" s="46"/>
      <c r="WHG178" s="46"/>
      <c r="WHH178" s="46"/>
      <c r="WHI178" s="46"/>
      <c r="WHJ178" s="46"/>
      <c r="WHK178" s="46"/>
      <c r="WHL178" s="46"/>
      <c r="WHM178" s="46"/>
      <c r="WHN178" s="46"/>
      <c r="WHO178" s="46"/>
      <c r="WHP178" s="46"/>
      <c r="WHQ178" s="46"/>
      <c r="WHR178" s="46"/>
      <c r="WHS178" s="46"/>
      <c r="WHT178" s="46"/>
      <c r="WHU178" s="46"/>
      <c r="WHV178" s="46"/>
      <c r="WHW178" s="46"/>
      <c r="WHX178" s="46"/>
      <c r="WHY178" s="46"/>
      <c r="WHZ178" s="46"/>
      <c r="WIA178" s="46"/>
      <c r="WIB178" s="46"/>
      <c r="WIC178" s="46"/>
      <c r="WID178" s="46"/>
      <c r="WIE178" s="46"/>
      <c r="WIF178" s="46"/>
      <c r="WIG178" s="46"/>
      <c r="WIH178" s="46"/>
      <c r="WII178" s="46"/>
      <c r="WIJ178" s="46"/>
      <c r="WIK178" s="46"/>
      <c r="WIL178" s="46"/>
      <c r="WIM178" s="46"/>
      <c r="WIN178" s="46"/>
      <c r="WIO178" s="46"/>
      <c r="WIP178" s="46"/>
      <c r="WIQ178" s="46"/>
      <c r="WIR178" s="46"/>
      <c r="WIS178" s="46"/>
      <c r="WIT178" s="46"/>
      <c r="WIU178" s="46"/>
      <c r="WIV178" s="46"/>
      <c r="WIW178" s="46"/>
      <c r="WIX178" s="46"/>
      <c r="WIY178" s="46"/>
      <c r="WIZ178" s="46"/>
      <c r="WJA178" s="46"/>
      <c r="WJB178" s="46"/>
      <c r="WJC178" s="46"/>
      <c r="WJD178" s="46"/>
      <c r="WJE178" s="46"/>
      <c r="WJF178" s="46"/>
      <c r="WJG178" s="46"/>
      <c r="WJH178" s="46"/>
      <c r="WJI178" s="46"/>
      <c r="WJJ178" s="46"/>
      <c r="WJK178" s="46"/>
      <c r="WJL178" s="46"/>
      <c r="WJM178" s="46"/>
      <c r="WJN178" s="46"/>
      <c r="WJO178" s="46"/>
      <c r="WJP178" s="46"/>
      <c r="WJQ178" s="46"/>
      <c r="WJR178" s="46"/>
      <c r="WJS178" s="46"/>
      <c r="WJT178" s="46"/>
      <c r="WJU178" s="46"/>
      <c r="WJV178" s="46"/>
      <c r="WJW178" s="46"/>
      <c r="WJX178" s="46"/>
      <c r="WJY178" s="46"/>
      <c r="WJZ178" s="46"/>
      <c r="WKA178" s="46"/>
      <c r="WKB178" s="46"/>
      <c r="WKC178" s="46"/>
      <c r="WKD178" s="46"/>
      <c r="WKE178" s="46"/>
      <c r="WKF178" s="46"/>
      <c r="WKG178" s="46"/>
      <c r="WKH178" s="46"/>
      <c r="WKI178" s="46"/>
      <c r="WKJ178" s="46"/>
      <c r="WKK178" s="46"/>
      <c r="WKL178" s="46"/>
      <c r="WKM178" s="46"/>
      <c r="WKN178" s="46"/>
      <c r="WKO178" s="46"/>
      <c r="WKP178" s="46"/>
      <c r="WKQ178" s="46"/>
      <c r="WKR178" s="46"/>
      <c r="WKS178" s="46"/>
      <c r="WKT178" s="46"/>
      <c r="WKU178" s="46"/>
      <c r="WKV178" s="46"/>
      <c r="WKW178" s="46"/>
      <c r="WKX178" s="46"/>
      <c r="WKY178" s="46"/>
      <c r="WKZ178" s="46"/>
      <c r="WLA178" s="46"/>
      <c r="WLB178" s="46"/>
      <c r="WLC178" s="46"/>
      <c r="WLD178" s="46"/>
      <c r="WLE178" s="46"/>
      <c r="WLF178" s="46"/>
      <c r="WLG178" s="46"/>
      <c r="WLH178" s="46"/>
      <c r="WLI178" s="46"/>
      <c r="WLJ178" s="46"/>
      <c r="WLK178" s="46"/>
      <c r="WLL178" s="46"/>
      <c r="WLM178" s="46"/>
      <c r="WLN178" s="46"/>
      <c r="WLO178" s="46"/>
      <c r="WLP178" s="46"/>
      <c r="WLQ178" s="46"/>
      <c r="WLR178" s="46"/>
      <c r="WLS178" s="46"/>
      <c r="WLT178" s="46"/>
      <c r="WLU178" s="46"/>
      <c r="WLV178" s="46"/>
      <c r="WLW178" s="46"/>
      <c r="WLX178" s="46"/>
      <c r="WLY178" s="46"/>
      <c r="WLZ178" s="46"/>
      <c r="WMA178" s="46"/>
      <c r="WMB178" s="46"/>
      <c r="WMC178" s="46"/>
      <c r="WMD178" s="46"/>
      <c r="WME178" s="46"/>
      <c r="WMF178" s="46"/>
      <c r="WMG178" s="46"/>
      <c r="WMH178" s="46"/>
      <c r="WMI178" s="46"/>
      <c r="WMJ178" s="46"/>
      <c r="WMK178" s="46"/>
      <c r="WML178" s="46"/>
      <c r="WMM178" s="46"/>
      <c r="WMN178" s="46"/>
      <c r="WMO178" s="46"/>
      <c r="WMP178" s="46"/>
      <c r="WMQ178" s="46"/>
      <c r="WMR178" s="46"/>
      <c r="WMS178" s="46"/>
      <c r="WMT178" s="46"/>
      <c r="WMU178" s="46"/>
      <c r="WMV178" s="46"/>
      <c r="WMW178" s="46"/>
      <c r="WMX178" s="46"/>
      <c r="WMY178" s="46"/>
      <c r="WMZ178" s="46"/>
      <c r="WNA178" s="46"/>
      <c r="WNB178" s="46"/>
      <c r="WNC178" s="46"/>
      <c r="WND178" s="46"/>
      <c r="WNE178" s="46"/>
      <c r="WNF178" s="46"/>
      <c r="WNG178" s="46"/>
      <c r="WNH178" s="46"/>
      <c r="WNI178" s="46"/>
      <c r="WNJ178" s="46"/>
      <c r="WNK178" s="46"/>
      <c r="WNL178" s="46"/>
      <c r="WNM178" s="46"/>
      <c r="WNN178" s="46"/>
      <c r="WNO178" s="46"/>
      <c r="WNP178" s="46"/>
      <c r="WNQ178" s="46"/>
      <c r="WNR178" s="46"/>
      <c r="WNS178" s="46"/>
      <c r="WNT178" s="46"/>
      <c r="WNU178" s="46"/>
      <c r="WNV178" s="46"/>
      <c r="WNW178" s="46"/>
      <c r="WNX178" s="46"/>
      <c r="WNY178" s="46"/>
      <c r="WNZ178" s="46"/>
      <c r="WOA178" s="46"/>
      <c r="WOB178" s="46"/>
      <c r="WOC178" s="46"/>
      <c r="WOD178" s="46"/>
      <c r="WOE178" s="46"/>
      <c r="WOF178" s="46"/>
      <c r="WOG178" s="46"/>
      <c r="WOH178" s="46"/>
      <c r="WOI178" s="46"/>
      <c r="WOJ178" s="46"/>
      <c r="WOK178" s="46"/>
      <c r="WOL178" s="46"/>
      <c r="WOM178" s="46"/>
      <c r="WON178" s="46"/>
      <c r="WOO178" s="46"/>
      <c r="WOP178" s="46"/>
      <c r="WOQ178" s="46"/>
      <c r="WOR178" s="46"/>
      <c r="WOS178" s="46"/>
      <c r="WOT178" s="46"/>
      <c r="WOU178" s="46"/>
      <c r="WOV178" s="46"/>
      <c r="WOW178" s="46"/>
      <c r="WOX178" s="46"/>
      <c r="WOY178" s="46"/>
      <c r="WOZ178" s="46"/>
      <c r="WPA178" s="46"/>
      <c r="WPB178" s="46"/>
      <c r="WPC178" s="46"/>
      <c r="WPD178" s="46"/>
      <c r="WPE178" s="46"/>
      <c r="WPF178" s="46"/>
      <c r="WPG178" s="46"/>
      <c r="WPH178" s="46"/>
      <c r="WPI178" s="46"/>
      <c r="WPJ178" s="46"/>
      <c r="WPK178" s="46"/>
      <c r="WPL178" s="46"/>
      <c r="WPM178" s="46"/>
      <c r="WPN178" s="46"/>
      <c r="WPO178" s="46"/>
      <c r="WPP178" s="46"/>
      <c r="WPQ178" s="46"/>
      <c r="WPR178" s="46"/>
      <c r="WPS178" s="46"/>
      <c r="WPT178" s="46"/>
      <c r="WPU178" s="46"/>
      <c r="WPV178" s="46"/>
      <c r="WPW178" s="46"/>
      <c r="WPX178" s="46"/>
      <c r="WPY178" s="46"/>
      <c r="WPZ178" s="46"/>
      <c r="WQA178" s="46"/>
      <c r="WQB178" s="46"/>
      <c r="WQC178" s="46"/>
      <c r="WQD178" s="46"/>
      <c r="WQE178" s="46"/>
      <c r="WQF178" s="46"/>
      <c r="WQG178" s="46"/>
      <c r="WQH178" s="46"/>
      <c r="WQI178" s="46"/>
      <c r="WQJ178" s="46"/>
      <c r="WQK178" s="46"/>
      <c r="WQL178" s="46"/>
      <c r="WQM178" s="46"/>
      <c r="WQN178" s="46"/>
      <c r="WQO178" s="46"/>
      <c r="WQP178" s="46"/>
      <c r="WQQ178" s="46"/>
      <c r="WQR178" s="46"/>
      <c r="WQS178" s="46"/>
      <c r="WQT178" s="46"/>
      <c r="WQU178" s="46"/>
      <c r="WQV178" s="46"/>
      <c r="WQW178" s="46"/>
      <c r="WQX178" s="46"/>
      <c r="WQY178" s="46"/>
      <c r="WQZ178" s="46"/>
      <c r="WRA178" s="46"/>
      <c r="WRB178" s="46"/>
      <c r="WRC178" s="46"/>
      <c r="WRD178" s="46"/>
      <c r="WRE178" s="46"/>
      <c r="WRF178" s="46"/>
      <c r="WRG178" s="46"/>
      <c r="WRH178" s="46"/>
      <c r="WRI178" s="46"/>
      <c r="WRJ178" s="46"/>
      <c r="WRK178" s="46"/>
      <c r="WRL178" s="46"/>
      <c r="WRM178" s="46"/>
      <c r="WRN178" s="46"/>
      <c r="WRO178" s="46"/>
      <c r="WRP178" s="46"/>
      <c r="WRQ178" s="46"/>
      <c r="WRR178" s="46"/>
      <c r="WRS178" s="46"/>
      <c r="WRT178" s="46"/>
      <c r="WRU178" s="46"/>
      <c r="WRV178" s="46"/>
      <c r="WRW178" s="46"/>
      <c r="WRX178" s="46"/>
      <c r="WRY178" s="46"/>
      <c r="WRZ178" s="46"/>
      <c r="WSA178" s="46"/>
      <c r="WSB178" s="46"/>
      <c r="WSC178" s="46"/>
      <c r="WSD178" s="46"/>
      <c r="WSE178" s="46"/>
      <c r="WSF178" s="46"/>
      <c r="WSG178" s="46"/>
      <c r="WSH178" s="46"/>
      <c r="WSI178" s="46"/>
      <c r="WSJ178" s="46"/>
      <c r="WSK178" s="46"/>
      <c r="WSL178" s="46"/>
      <c r="WSM178" s="46"/>
      <c r="WSN178" s="46"/>
      <c r="WSO178" s="46"/>
      <c r="WSP178" s="46"/>
      <c r="WSQ178" s="46"/>
      <c r="WSR178" s="46"/>
      <c r="WSS178" s="46"/>
      <c r="WST178" s="46"/>
      <c r="WSU178" s="46"/>
      <c r="WSV178" s="46"/>
      <c r="WSW178" s="46"/>
      <c r="WSX178" s="46"/>
      <c r="WSY178" s="46"/>
      <c r="WSZ178" s="46"/>
      <c r="WTA178" s="46"/>
      <c r="WTB178" s="46"/>
      <c r="WTC178" s="46"/>
      <c r="WTD178" s="46"/>
      <c r="WTE178" s="46"/>
      <c r="WTF178" s="46"/>
      <c r="WTG178" s="46"/>
      <c r="WTH178" s="46"/>
      <c r="WTI178" s="46"/>
      <c r="WTJ178" s="46"/>
      <c r="WTK178" s="46"/>
      <c r="WTL178" s="46"/>
      <c r="WTM178" s="46"/>
      <c r="WTN178" s="46"/>
      <c r="WTO178" s="46"/>
      <c r="WTP178" s="46"/>
      <c r="WTQ178" s="46"/>
      <c r="WTR178" s="46"/>
      <c r="WTS178" s="46"/>
      <c r="WTT178" s="46"/>
      <c r="WTU178" s="46"/>
      <c r="WTV178" s="46"/>
      <c r="WTW178" s="46"/>
      <c r="WTX178" s="46"/>
      <c r="WTY178" s="46"/>
      <c r="WTZ178" s="46"/>
      <c r="WUA178" s="46"/>
      <c r="WUB178" s="46"/>
      <c r="WUC178" s="46"/>
      <c r="WUD178" s="46"/>
      <c r="WUE178" s="46"/>
      <c r="WUF178" s="46"/>
      <c r="WUG178" s="46"/>
      <c r="WUH178" s="46"/>
      <c r="WUI178" s="46"/>
      <c r="WUJ178" s="46"/>
      <c r="WUK178" s="46"/>
      <c r="WUL178" s="46"/>
      <c r="WUM178" s="46"/>
      <c r="WUN178" s="46"/>
      <c r="WUO178" s="46"/>
      <c r="WUP178" s="46"/>
      <c r="WUQ178" s="46"/>
      <c r="WUR178" s="46"/>
      <c r="WUS178" s="46"/>
      <c r="WUT178" s="46"/>
      <c r="WUU178" s="46"/>
      <c r="WUV178" s="46"/>
      <c r="WUW178" s="46"/>
      <c r="WUX178" s="46"/>
      <c r="WUY178" s="46"/>
      <c r="WUZ178" s="46"/>
      <c r="WVA178" s="46"/>
      <c r="WVB178" s="46"/>
      <c r="WVC178" s="46"/>
      <c r="WVD178" s="46"/>
      <c r="WVE178" s="46"/>
      <c r="WVF178" s="46"/>
      <c r="WVG178" s="46"/>
      <c r="WVH178" s="46"/>
      <c r="WVI178" s="46"/>
      <c r="WVJ178" s="46"/>
      <c r="WVK178" s="46"/>
      <c r="WVL178" s="46"/>
      <c r="WVM178" s="46"/>
      <c r="WVN178" s="46"/>
      <c r="WVO178" s="46"/>
      <c r="WVP178" s="46"/>
      <c r="WVQ178" s="46"/>
      <c r="WVR178" s="46"/>
      <c r="WVS178" s="46"/>
      <c r="WVT178" s="46"/>
      <c r="WVU178" s="46"/>
      <c r="WVV178" s="46"/>
      <c r="WVW178" s="46"/>
      <c r="WVX178" s="46"/>
      <c r="WVY178" s="46"/>
      <c r="WVZ178" s="46"/>
      <c r="WWA178" s="46"/>
      <c r="WWB178" s="46"/>
      <c r="WWC178" s="46"/>
      <c r="WWD178" s="46"/>
      <c r="WWE178" s="46"/>
      <c r="WWF178" s="46"/>
      <c r="WWG178" s="46"/>
      <c r="WWH178" s="46"/>
      <c r="WWI178" s="46"/>
      <c r="WWJ178" s="46"/>
      <c r="WWK178" s="46"/>
      <c r="WWL178" s="46"/>
      <c r="WWM178" s="46"/>
      <c r="WWN178" s="46"/>
      <c r="WWO178" s="46"/>
      <c r="WWP178" s="46"/>
      <c r="WWQ178" s="46"/>
      <c r="WWR178" s="46"/>
      <c r="WWS178" s="46"/>
      <c r="WWT178" s="46"/>
      <c r="WWU178" s="46"/>
      <c r="WWV178" s="46"/>
      <c r="WWW178" s="46"/>
      <c r="WWX178" s="46"/>
      <c r="WWY178" s="46"/>
      <c r="WWZ178" s="46"/>
      <c r="WXA178" s="46"/>
      <c r="WXB178" s="46"/>
      <c r="WXC178" s="46"/>
      <c r="WXD178" s="46"/>
      <c r="WXE178" s="46"/>
      <c r="WXF178" s="46"/>
      <c r="WXG178" s="46"/>
      <c r="WXH178" s="46"/>
      <c r="WXI178" s="46"/>
      <c r="WXJ178" s="46"/>
      <c r="WXK178" s="46"/>
      <c r="WXL178" s="46"/>
      <c r="WXM178" s="46"/>
      <c r="WXN178" s="46"/>
      <c r="WXO178" s="46"/>
      <c r="WXP178" s="46"/>
      <c r="WXQ178" s="46"/>
      <c r="WXR178" s="46"/>
      <c r="WXS178" s="46"/>
      <c r="WXT178" s="46"/>
      <c r="WXU178" s="46"/>
      <c r="WXV178" s="46"/>
      <c r="WXW178" s="46"/>
      <c r="WXX178" s="46"/>
      <c r="WXY178" s="46"/>
      <c r="WXZ178" s="46"/>
      <c r="WYA178" s="46"/>
      <c r="WYB178" s="46"/>
      <c r="WYC178" s="46"/>
      <c r="WYD178" s="46"/>
      <c r="WYE178" s="46"/>
      <c r="WYF178" s="46"/>
      <c r="WYG178" s="46"/>
      <c r="WYH178" s="46"/>
      <c r="WYI178" s="46"/>
      <c r="WYJ178" s="46"/>
      <c r="WYK178" s="46"/>
      <c r="WYL178" s="46"/>
      <c r="WYM178" s="46"/>
      <c r="WYN178" s="46"/>
      <c r="WYO178" s="46"/>
      <c r="WYP178" s="46"/>
      <c r="WYQ178" s="46"/>
      <c r="WYR178" s="46"/>
      <c r="WYS178" s="46"/>
      <c r="WYT178" s="46"/>
      <c r="WYU178" s="46"/>
      <c r="WYV178" s="46"/>
      <c r="WYW178" s="46"/>
      <c r="WYX178" s="46"/>
      <c r="WYY178" s="46"/>
      <c r="WYZ178" s="46"/>
      <c r="WZA178" s="46"/>
      <c r="WZB178" s="46"/>
      <c r="WZC178" s="46"/>
      <c r="WZD178" s="46"/>
      <c r="WZE178" s="46"/>
      <c r="WZF178" s="46"/>
      <c r="WZG178" s="46"/>
      <c r="WZH178" s="46"/>
      <c r="WZI178" s="46"/>
      <c r="WZJ178" s="46"/>
      <c r="WZK178" s="46"/>
      <c r="WZL178" s="46"/>
      <c r="WZM178" s="46"/>
      <c r="WZN178" s="46"/>
      <c r="WZO178" s="46"/>
      <c r="WZP178" s="46"/>
      <c r="WZQ178" s="46"/>
      <c r="WZR178" s="46"/>
      <c r="WZS178" s="46"/>
      <c r="WZT178" s="46"/>
      <c r="WZU178" s="46"/>
      <c r="WZV178" s="46"/>
      <c r="WZW178" s="46"/>
      <c r="WZX178" s="46"/>
      <c r="WZY178" s="46"/>
      <c r="WZZ178" s="46"/>
      <c r="XAA178" s="46"/>
      <c r="XAB178" s="46"/>
      <c r="XAC178" s="46"/>
      <c r="XAD178" s="46"/>
      <c r="XAE178" s="46"/>
      <c r="XAF178" s="46"/>
      <c r="XAG178" s="46"/>
      <c r="XAH178" s="46"/>
      <c r="XAI178" s="46"/>
      <c r="XAJ178" s="46"/>
      <c r="XAK178" s="46"/>
      <c r="XAL178" s="46"/>
      <c r="XAM178" s="46"/>
      <c r="XAN178" s="46"/>
      <c r="XAO178" s="46"/>
      <c r="XAP178" s="46"/>
      <c r="XAQ178" s="46"/>
      <c r="XAR178" s="46"/>
      <c r="XAS178" s="46"/>
      <c r="XAT178" s="46"/>
      <c r="XAU178" s="46"/>
      <c r="XAV178" s="46"/>
      <c r="XAW178" s="46"/>
      <c r="XAX178" s="46"/>
      <c r="XAY178" s="46"/>
      <c r="XAZ178" s="46"/>
      <c r="XBA178" s="46"/>
      <c r="XBB178" s="46"/>
      <c r="XBC178" s="46"/>
      <c r="XBD178" s="46"/>
      <c r="XBE178" s="46"/>
      <c r="XBF178" s="46"/>
      <c r="XBG178" s="46"/>
      <c r="XBH178" s="46"/>
      <c r="XBI178" s="46"/>
      <c r="XBJ178" s="46"/>
      <c r="XBK178" s="46"/>
      <c r="XBL178" s="46"/>
      <c r="XBM178" s="46"/>
      <c r="XBN178" s="46"/>
      <c r="XBO178" s="46"/>
      <c r="XBP178" s="46"/>
      <c r="XBQ178" s="46"/>
      <c r="XBR178" s="46"/>
      <c r="XBS178" s="46"/>
      <c r="XBT178" s="46"/>
      <c r="XBU178" s="46"/>
      <c r="XBV178" s="46"/>
      <c r="XBW178" s="46"/>
      <c r="XBX178" s="46"/>
      <c r="XBY178" s="46"/>
      <c r="XBZ178" s="46"/>
      <c r="XCA178" s="46"/>
      <c r="XCB178" s="46"/>
      <c r="XCC178" s="46"/>
      <c r="XCD178" s="46"/>
      <c r="XCE178" s="46"/>
      <c r="XCF178" s="46"/>
      <c r="XCG178" s="46"/>
      <c r="XCH178" s="46"/>
      <c r="XCI178" s="46"/>
      <c r="XCJ178" s="46"/>
      <c r="XCK178" s="46"/>
      <c r="XCL178" s="46"/>
      <c r="XCM178" s="46"/>
      <c r="XCN178" s="46"/>
      <c r="XCO178" s="46"/>
      <c r="XCP178" s="46"/>
      <c r="XCQ178" s="46"/>
      <c r="XCR178" s="46"/>
      <c r="XCS178" s="46"/>
      <c r="XCT178" s="46"/>
      <c r="XCU178" s="46"/>
      <c r="XCV178" s="46"/>
      <c r="XCW178" s="46"/>
      <c r="XCX178" s="46"/>
      <c r="XCY178" s="46"/>
      <c r="XCZ178" s="46"/>
      <c r="XDA178" s="46"/>
      <c r="XDB178" s="46"/>
      <c r="XDC178" s="46"/>
      <c r="XDD178" s="46"/>
      <c r="XDE178" s="46"/>
      <c r="XDF178" s="46"/>
      <c r="XDG178" s="46"/>
      <c r="XDH178" s="46"/>
      <c r="XDI178" s="46"/>
      <c r="XDJ178" s="46"/>
      <c r="XDK178" s="46"/>
      <c r="XDL178" s="46"/>
      <c r="XDM178" s="46"/>
      <c r="XDN178" s="46"/>
      <c r="XDO178" s="46"/>
      <c r="XDP178" s="46"/>
      <c r="XDQ178" s="46"/>
      <c r="XDR178" s="46"/>
      <c r="XDS178" s="46"/>
      <c r="XDT178" s="46"/>
      <c r="XDU178" s="46"/>
      <c r="XDV178" s="46"/>
      <c r="XDW178" s="46"/>
      <c r="XDX178" s="46"/>
      <c r="XDY178" s="46"/>
      <c r="XDZ178" s="46"/>
      <c r="XEA178" s="46"/>
      <c r="XEB178" s="46"/>
      <c r="XEC178" s="46"/>
      <c r="XED178" s="46"/>
      <c r="XEE178" s="46"/>
      <c r="XEF178" s="46"/>
      <c r="XEG178" s="46"/>
      <c r="XEH178" s="46"/>
      <c r="XEI178" s="46"/>
      <c r="XEJ178" s="46"/>
      <c r="XEK178" s="46"/>
      <c r="XEL178" s="46"/>
      <c r="XEM178" s="46"/>
      <c r="XEN178" s="46"/>
      <c r="XEO178" s="46"/>
      <c r="XEP178" s="46"/>
      <c r="XEQ178" s="46"/>
      <c r="XER178" s="46"/>
      <c r="XES178" s="46"/>
      <c r="XET178" s="46"/>
      <c r="XEU178" s="46"/>
      <c r="XEV178" s="46"/>
      <c r="XEW178" s="46"/>
      <c r="XEX178" s="46"/>
      <c r="XEY178" s="46"/>
      <c r="XEZ178" s="46"/>
      <c r="XFA178" s="46"/>
      <c r="XFB178" s="46"/>
      <c r="XFC178" s="46"/>
      <c r="XFD178" s="264"/>
    </row>
    <row r="179" spans="1:16384">
      <c r="A179" s="256" t="s">
        <v>5495</v>
      </c>
      <c r="B179" s="257">
        <v>2010</v>
      </c>
      <c r="C179" s="258" t="str">
        <f>A179&amp;" "&amp;B179&amp;" "&amp;J179&amp;" "&amp;E179&amp;" "&amp;H179</f>
        <v>Dupuis 2010 Fasting glucose European both</v>
      </c>
      <c r="D179" s="258" t="s">
        <v>318</v>
      </c>
      <c r="E179" s="258" t="s">
        <v>249</v>
      </c>
      <c r="F179" s="259">
        <v>46186</v>
      </c>
      <c r="G179" s="258" t="s">
        <v>10</v>
      </c>
      <c r="H179" s="258" t="s">
        <v>140</v>
      </c>
      <c r="I179" s="258" t="s">
        <v>139</v>
      </c>
      <c r="J179" s="258" t="s">
        <v>807</v>
      </c>
      <c r="K179" s="258"/>
      <c r="L179" s="258" t="s">
        <v>5496</v>
      </c>
      <c r="M179" s="258"/>
      <c r="N179" s="258"/>
      <c r="O179" s="258"/>
      <c r="P179" s="258"/>
      <c r="Q179" s="258"/>
      <c r="R179" s="258"/>
      <c r="S179" s="258"/>
      <c r="T179" s="258"/>
      <c r="U179" s="258"/>
      <c r="V179" s="258"/>
      <c r="W179" s="258"/>
      <c r="X179" s="258"/>
      <c r="Y179" s="258"/>
      <c r="Z179" s="258"/>
      <c r="AA179" s="258"/>
      <c r="AB179" s="258"/>
      <c r="AC179" s="258"/>
      <c r="AD179" s="258"/>
      <c r="AE179" s="258"/>
      <c r="AF179" s="258"/>
      <c r="AG179" s="258"/>
      <c r="AH179" s="258"/>
      <c r="AI179" s="258"/>
      <c r="AJ179" s="258"/>
      <c r="AK179" s="258"/>
      <c r="AL179" s="258"/>
      <c r="AM179" s="258"/>
      <c r="AN179" s="258"/>
      <c r="AO179" s="258"/>
      <c r="AP179" s="258"/>
      <c r="AQ179" s="258"/>
      <c r="AR179" s="258"/>
      <c r="AS179" s="258"/>
      <c r="AT179" s="258"/>
      <c r="AU179" s="258"/>
      <c r="AV179" s="258"/>
      <c r="AW179" s="258"/>
      <c r="AX179" s="258"/>
      <c r="AY179" s="258"/>
      <c r="AZ179" s="258"/>
      <c r="BA179" s="258"/>
      <c r="BB179" s="258"/>
      <c r="BC179" s="258"/>
      <c r="BD179" s="258"/>
      <c r="BE179" s="258"/>
      <c r="BF179" s="258"/>
      <c r="BG179" s="258"/>
      <c r="BH179" s="258"/>
      <c r="BI179" s="258"/>
      <c r="BJ179" s="258"/>
      <c r="BK179" s="258"/>
      <c r="BL179" s="258"/>
      <c r="BM179" s="258"/>
      <c r="BN179" s="258"/>
      <c r="BO179" s="258"/>
      <c r="BP179" s="258"/>
      <c r="BQ179" s="258"/>
      <c r="BR179" s="258"/>
      <c r="BS179" s="258"/>
      <c r="BT179" s="258"/>
      <c r="BU179" s="258"/>
      <c r="BV179" s="258"/>
      <c r="BW179" s="258"/>
      <c r="BX179" s="258"/>
      <c r="BY179" s="258"/>
      <c r="BZ179" s="258"/>
      <c r="CA179" s="258"/>
      <c r="CB179" s="258"/>
      <c r="CC179" s="258"/>
      <c r="CD179" s="258"/>
      <c r="CE179" s="258"/>
      <c r="CF179" s="258"/>
      <c r="CG179" s="258"/>
      <c r="CH179" s="258"/>
      <c r="CI179" s="258"/>
      <c r="CJ179" s="258"/>
      <c r="CK179" s="258"/>
      <c r="CL179" s="258"/>
      <c r="CM179" s="258"/>
      <c r="CN179" s="258"/>
      <c r="CO179" s="258"/>
      <c r="CP179" s="258"/>
      <c r="CQ179" s="258"/>
      <c r="CR179" s="258"/>
      <c r="CS179" s="258"/>
      <c r="CT179" s="258"/>
      <c r="CU179" s="258"/>
      <c r="CV179" s="258"/>
      <c r="CW179" s="258"/>
      <c r="CX179" s="258"/>
      <c r="CY179" s="258"/>
      <c r="CZ179" s="258"/>
      <c r="DA179" s="258"/>
      <c r="DB179" s="258"/>
      <c r="DC179" s="258"/>
      <c r="DD179" s="258"/>
      <c r="DE179" s="258"/>
      <c r="DF179" s="258"/>
      <c r="DG179" s="258"/>
      <c r="DH179" s="258"/>
      <c r="DI179" s="258"/>
      <c r="DJ179" s="258"/>
      <c r="DK179" s="258"/>
      <c r="DL179" s="258"/>
      <c r="DM179" s="258"/>
      <c r="DN179" s="258"/>
      <c r="DO179" s="258"/>
      <c r="DP179" s="258"/>
      <c r="DQ179" s="258"/>
      <c r="DR179" s="258"/>
      <c r="DS179" s="258"/>
      <c r="DT179" s="258"/>
      <c r="DU179" s="258"/>
      <c r="DV179" s="258"/>
      <c r="DW179" s="258"/>
      <c r="DX179" s="258"/>
      <c r="DY179" s="258"/>
      <c r="DZ179" s="258"/>
      <c r="EA179" s="258"/>
      <c r="EB179" s="258"/>
      <c r="EC179" s="258"/>
      <c r="ED179" s="258"/>
      <c r="EE179" s="258"/>
      <c r="EF179" s="258"/>
      <c r="EG179" s="258"/>
      <c r="EH179" s="258"/>
      <c r="EI179" s="258"/>
      <c r="EJ179" s="258"/>
      <c r="EK179" s="258"/>
      <c r="EL179" s="258"/>
      <c r="EM179" s="258"/>
      <c r="EN179" s="258"/>
      <c r="EO179" s="258"/>
      <c r="EP179" s="258"/>
      <c r="EQ179" s="258"/>
      <c r="ER179" s="258"/>
      <c r="ES179" s="258"/>
      <c r="ET179" s="258"/>
      <c r="EU179" s="258"/>
      <c r="EV179" s="258"/>
      <c r="EW179" s="258"/>
      <c r="EX179" s="258"/>
      <c r="EY179" s="258"/>
      <c r="EZ179" s="258"/>
      <c r="FA179" s="258"/>
      <c r="FB179" s="258"/>
      <c r="FC179" s="258"/>
      <c r="FD179" s="258"/>
      <c r="FE179" s="258"/>
      <c r="FF179" s="258"/>
      <c r="FG179" s="258"/>
      <c r="FH179" s="258"/>
      <c r="FI179" s="258"/>
      <c r="FJ179" s="258"/>
      <c r="FK179" s="258"/>
      <c r="FL179" s="258"/>
      <c r="FM179" s="258"/>
      <c r="FN179" s="258"/>
      <c r="FO179" s="258"/>
      <c r="FP179" s="258"/>
      <c r="FQ179" s="258"/>
      <c r="FR179" s="258"/>
      <c r="FS179" s="258"/>
      <c r="FT179" s="258"/>
      <c r="FU179" s="258"/>
      <c r="FV179" s="258"/>
      <c r="FW179" s="258"/>
      <c r="FX179" s="258"/>
      <c r="FY179" s="258"/>
      <c r="FZ179" s="258"/>
      <c r="GA179" s="258"/>
      <c r="GB179" s="258"/>
      <c r="GC179" s="258"/>
      <c r="GD179" s="258"/>
      <c r="GE179" s="258"/>
      <c r="GF179" s="258"/>
      <c r="GG179" s="258"/>
      <c r="GH179" s="258"/>
      <c r="GI179" s="258"/>
      <c r="GJ179" s="258"/>
      <c r="GK179" s="258"/>
      <c r="GL179" s="258"/>
      <c r="GM179" s="258"/>
      <c r="GN179" s="258"/>
      <c r="GO179" s="258"/>
      <c r="GP179" s="258"/>
      <c r="GQ179" s="258"/>
      <c r="GR179" s="258"/>
      <c r="GS179" s="258"/>
      <c r="GT179" s="258"/>
      <c r="GU179" s="258"/>
      <c r="GV179" s="258"/>
      <c r="GW179" s="258"/>
      <c r="GX179" s="258"/>
      <c r="GY179" s="258"/>
      <c r="GZ179" s="258"/>
      <c r="HA179" s="258"/>
      <c r="HB179" s="258"/>
      <c r="HC179" s="258"/>
      <c r="HD179" s="258"/>
      <c r="HE179" s="258"/>
      <c r="HF179" s="258"/>
      <c r="HG179" s="258"/>
      <c r="HH179" s="258"/>
      <c r="HI179" s="258"/>
      <c r="HJ179" s="258"/>
      <c r="HK179" s="258"/>
      <c r="HL179" s="258"/>
      <c r="HM179" s="258"/>
      <c r="HN179" s="258"/>
      <c r="HO179" s="258"/>
      <c r="HP179" s="258"/>
      <c r="HQ179" s="258"/>
      <c r="HR179" s="258"/>
      <c r="HS179" s="258"/>
      <c r="HT179" s="258"/>
      <c r="HU179" s="258"/>
      <c r="HV179" s="258"/>
      <c r="HW179" s="258"/>
      <c r="HX179" s="258"/>
      <c r="HY179" s="258"/>
      <c r="HZ179" s="258"/>
      <c r="IA179" s="258"/>
      <c r="IB179" s="258"/>
      <c r="IC179" s="258"/>
      <c r="ID179" s="258"/>
      <c r="IE179" s="258"/>
      <c r="IF179" s="258"/>
      <c r="IG179" s="258"/>
      <c r="IH179" s="258"/>
      <c r="II179" s="258"/>
      <c r="IJ179" s="258"/>
      <c r="IK179" s="258"/>
      <c r="IL179" s="258"/>
      <c r="IM179" s="258"/>
      <c r="IN179" s="258"/>
      <c r="IO179" s="258"/>
      <c r="IP179" s="258"/>
      <c r="IQ179" s="258"/>
      <c r="IR179" s="258"/>
      <c r="IS179" s="258"/>
      <c r="IT179" s="258"/>
      <c r="IU179" s="258"/>
      <c r="IV179" s="258"/>
      <c r="IW179" s="258"/>
      <c r="IX179" s="258"/>
      <c r="IY179" s="258"/>
      <c r="IZ179" s="258"/>
      <c r="JA179" s="258"/>
      <c r="JB179" s="258"/>
      <c r="JC179" s="258"/>
      <c r="JD179" s="258"/>
      <c r="JE179" s="258"/>
      <c r="JF179" s="258"/>
      <c r="JG179" s="258"/>
      <c r="JH179" s="258"/>
      <c r="JI179" s="258"/>
      <c r="JJ179" s="258"/>
      <c r="JK179" s="258"/>
      <c r="JL179" s="258"/>
      <c r="JM179" s="258"/>
      <c r="JN179" s="258"/>
      <c r="JO179" s="258"/>
      <c r="JP179" s="258"/>
      <c r="JQ179" s="258"/>
      <c r="JR179" s="258"/>
      <c r="JS179" s="258"/>
      <c r="JT179" s="258"/>
      <c r="JU179" s="258"/>
      <c r="JV179" s="258"/>
      <c r="JW179" s="258"/>
      <c r="JX179" s="258"/>
      <c r="JY179" s="258"/>
      <c r="JZ179" s="258"/>
      <c r="KA179" s="258"/>
      <c r="KB179" s="258"/>
      <c r="KC179" s="258"/>
      <c r="KD179" s="258"/>
      <c r="KE179" s="258"/>
      <c r="KF179" s="258"/>
      <c r="KG179" s="258"/>
      <c r="KH179" s="258"/>
      <c r="KI179" s="258"/>
      <c r="KJ179" s="258"/>
      <c r="KK179" s="258"/>
      <c r="KL179" s="258"/>
      <c r="KM179" s="258"/>
      <c r="KN179" s="258"/>
      <c r="KO179" s="258"/>
      <c r="KP179" s="258"/>
      <c r="KQ179" s="258"/>
      <c r="KR179" s="258"/>
      <c r="KS179" s="258"/>
      <c r="KT179" s="258"/>
      <c r="KU179" s="258"/>
      <c r="KV179" s="258"/>
      <c r="KW179" s="258"/>
      <c r="KX179" s="258"/>
      <c r="KY179" s="258"/>
      <c r="KZ179" s="258"/>
      <c r="LA179" s="258"/>
      <c r="LB179" s="258"/>
      <c r="LC179" s="258"/>
      <c r="LD179" s="258"/>
      <c r="LE179" s="258"/>
      <c r="LF179" s="258"/>
      <c r="LG179" s="258"/>
      <c r="LH179" s="258"/>
      <c r="LI179" s="258"/>
      <c r="LJ179" s="258"/>
      <c r="LK179" s="258"/>
      <c r="LL179" s="258"/>
      <c r="LM179" s="258"/>
      <c r="LN179" s="258"/>
      <c r="LO179" s="258"/>
      <c r="LP179" s="258"/>
      <c r="LQ179" s="258"/>
      <c r="LR179" s="258"/>
      <c r="LS179" s="258"/>
      <c r="LT179" s="258"/>
      <c r="LU179" s="258"/>
      <c r="LV179" s="258"/>
      <c r="LW179" s="258"/>
      <c r="LX179" s="258"/>
      <c r="LY179" s="258"/>
      <c r="LZ179" s="258"/>
      <c r="MA179" s="258"/>
      <c r="MB179" s="258"/>
      <c r="MC179" s="258"/>
      <c r="MD179" s="258"/>
      <c r="ME179" s="258"/>
      <c r="MF179" s="258"/>
      <c r="MG179" s="258"/>
      <c r="MH179" s="258"/>
      <c r="MI179" s="258"/>
      <c r="MJ179" s="258"/>
      <c r="MK179" s="258"/>
      <c r="ML179" s="258"/>
      <c r="MM179" s="258"/>
      <c r="MN179" s="258"/>
      <c r="MO179" s="258"/>
      <c r="MP179" s="258"/>
      <c r="MQ179" s="258"/>
      <c r="MR179" s="258"/>
      <c r="MS179" s="258"/>
      <c r="MT179" s="258"/>
      <c r="MU179" s="258"/>
      <c r="MV179" s="258"/>
      <c r="MW179" s="258"/>
      <c r="MX179" s="258"/>
      <c r="MY179" s="258"/>
      <c r="MZ179" s="258"/>
      <c r="NA179" s="258"/>
      <c r="NB179" s="258"/>
      <c r="NC179" s="258"/>
      <c r="ND179" s="258"/>
      <c r="NE179" s="258"/>
      <c r="NF179" s="258"/>
      <c r="NG179" s="258"/>
      <c r="NH179" s="258"/>
      <c r="NI179" s="258"/>
      <c r="NJ179" s="258"/>
      <c r="NK179" s="258"/>
      <c r="NL179" s="258"/>
      <c r="NM179" s="258"/>
      <c r="NN179" s="258"/>
      <c r="NO179" s="258"/>
      <c r="NP179" s="258"/>
      <c r="NQ179" s="258"/>
      <c r="NR179" s="258"/>
      <c r="NS179" s="258"/>
      <c r="NT179" s="258"/>
      <c r="NU179" s="258"/>
      <c r="NV179" s="258"/>
      <c r="NW179" s="258"/>
      <c r="NX179" s="258"/>
      <c r="NY179" s="258"/>
      <c r="NZ179" s="258"/>
      <c r="OA179" s="258"/>
      <c r="OB179" s="258"/>
      <c r="OC179" s="258"/>
      <c r="OD179" s="258"/>
      <c r="OE179" s="258"/>
      <c r="OF179" s="258"/>
      <c r="OG179" s="258"/>
      <c r="OH179" s="258"/>
      <c r="OI179" s="258"/>
      <c r="OJ179" s="258"/>
      <c r="OK179" s="258"/>
      <c r="OL179" s="258"/>
      <c r="OM179" s="258"/>
      <c r="ON179" s="258"/>
      <c r="OO179" s="258"/>
      <c r="OP179" s="258"/>
      <c r="OQ179" s="258"/>
      <c r="OR179" s="258"/>
      <c r="OS179" s="258"/>
      <c r="OT179" s="258"/>
      <c r="OU179" s="258"/>
      <c r="OV179" s="258"/>
      <c r="OW179" s="258"/>
      <c r="OX179" s="258"/>
      <c r="OY179" s="258"/>
      <c r="OZ179" s="258"/>
      <c r="PA179" s="258"/>
      <c r="PB179" s="258"/>
      <c r="PC179" s="258"/>
      <c r="PD179" s="258"/>
      <c r="PE179" s="258"/>
      <c r="PF179" s="258"/>
      <c r="PG179" s="258"/>
      <c r="PH179" s="258"/>
      <c r="PI179" s="258"/>
      <c r="PJ179" s="258"/>
      <c r="PK179" s="258"/>
      <c r="PL179" s="258"/>
      <c r="PM179" s="258"/>
      <c r="PN179" s="258"/>
      <c r="PO179" s="258"/>
      <c r="PP179" s="258"/>
      <c r="PQ179" s="258"/>
      <c r="PR179" s="258"/>
      <c r="PS179" s="258"/>
      <c r="PT179" s="258"/>
      <c r="PU179" s="258"/>
      <c r="PV179" s="258"/>
      <c r="PW179" s="258"/>
      <c r="PX179" s="258"/>
      <c r="PY179" s="258"/>
      <c r="PZ179" s="258"/>
      <c r="QA179" s="258"/>
      <c r="QB179" s="258"/>
      <c r="QC179" s="258"/>
      <c r="QD179" s="258"/>
      <c r="QE179" s="258"/>
      <c r="QF179" s="258"/>
      <c r="QG179" s="258"/>
      <c r="QH179" s="258"/>
      <c r="QI179" s="258"/>
      <c r="QJ179" s="258"/>
      <c r="QK179" s="258"/>
      <c r="QL179" s="258"/>
      <c r="QM179" s="258"/>
      <c r="QN179" s="258"/>
      <c r="QO179" s="258"/>
      <c r="QP179" s="258"/>
      <c r="QQ179" s="258"/>
      <c r="QR179" s="258"/>
      <c r="QS179" s="258"/>
      <c r="QT179" s="258"/>
      <c r="QU179" s="258"/>
      <c r="QV179" s="258"/>
      <c r="QW179" s="258"/>
      <c r="QX179" s="258"/>
      <c r="QY179" s="258"/>
      <c r="QZ179" s="258"/>
      <c r="RA179" s="258"/>
      <c r="RB179" s="258"/>
      <c r="RC179" s="258"/>
      <c r="RD179" s="258"/>
      <c r="RE179" s="258"/>
      <c r="RF179" s="258"/>
      <c r="RG179" s="258"/>
      <c r="RH179" s="258"/>
      <c r="RI179" s="258"/>
      <c r="RJ179" s="258"/>
      <c r="RK179" s="258"/>
      <c r="RL179" s="258"/>
      <c r="RM179" s="258"/>
      <c r="RN179" s="258"/>
      <c r="RO179" s="258"/>
      <c r="RP179" s="258"/>
      <c r="RQ179" s="258"/>
      <c r="RR179" s="258"/>
      <c r="RS179" s="258"/>
      <c r="RT179" s="258"/>
      <c r="RU179" s="258"/>
      <c r="RV179" s="258"/>
      <c r="RW179" s="258"/>
      <c r="RX179" s="258"/>
      <c r="RY179" s="258"/>
      <c r="RZ179" s="258"/>
      <c r="SA179" s="258"/>
      <c r="SB179" s="258"/>
      <c r="SC179" s="258"/>
      <c r="SD179" s="258"/>
      <c r="SE179" s="258"/>
      <c r="SF179" s="258"/>
      <c r="SG179" s="258"/>
      <c r="SH179" s="258"/>
      <c r="SI179" s="258"/>
      <c r="SJ179" s="258"/>
      <c r="SK179" s="258"/>
      <c r="SL179" s="258"/>
      <c r="SM179" s="258"/>
      <c r="SN179" s="258"/>
      <c r="SO179" s="258"/>
      <c r="SP179" s="258"/>
      <c r="SQ179" s="258"/>
      <c r="SR179" s="258"/>
      <c r="SS179" s="258"/>
      <c r="ST179" s="258"/>
      <c r="SU179" s="258"/>
      <c r="SV179" s="258"/>
      <c r="SW179" s="258"/>
      <c r="SX179" s="258"/>
      <c r="SY179" s="258"/>
      <c r="SZ179" s="258"/>
      <c r="TA179" s="258"/>
      <c r="TB179" s="258"/>
      <c r="TC179" s="258"/>
      <c r="TD179" s="258"/>
      <c r="TE179" s="258"/>
      <c r="TF179" s="258"/>
      <c r="TG179" s="258"/>
      <c r="TH179" s="258"/>
      <c r="TI179" s="258"/>
      <c r="TJ179" s="258"/>
      <c r="TK179" s="258"/>
      <c r="TL179" s="258"/>
      <c r="TM179" s="258"/>
      <c r="TN179" s="258"/>
      <c r="TO179" s="258"/>
      <c r="TP179" s="258"/>
      <c r="TQ179" s="258"/>
      <c r="TR179" s="258"/>
      <c r="TS179" s="258"/>
      <c r="TT179" s="258"/>
      <c r="TU179" s="258"/>
      <c r="TV179" s="258"/>
      <c r="TW179" s="258"/>
      <c r="TX179" s="258"/>
      <c r="TY179" s="258"/>
      <c r="TZ179" s="258"/>
      <c r="UA179" s="258"/>
      <c r="UB179" s="258"/>
      <c r="UC179" s="258"/>
      <c r="UD179" s="258"/>
      <c r="UE179" s="258"/>
      <c r="UF179" s="258"/>
      <c r="UG179" s="258"/>
      <c r="UH179" s="258"/>
      <c r="UI179" s="258"/>
      <c r="UJ179" s="258"/>
      <c r="UK179" s="258"/>
      <c r="UL179" s="258"/>
      <c r="UM179" s="258"/>
      <c r="UN179" s="258"/>
      <c r="UO179" s="258"/>
      <c r="UP179" s="258"/>
      <c r="UQ179" s="258"/>
      <c r="UR179" s="258"/>
      <c r="US179" s="258"/>
      <c r="UT179" s="258"/>
      <c r="UU179" s="258"/>
      <c r="UV179" s="258"/>
      <c r="UW179" s="258"/>
      <c r="UX179" s="258"/>
      <c r="UY179" s="258"/>
      <c r="UZ179" s="258"/>
      <c r="VA179" s="258"/>
      <c r="VB179" s="258"/>
      <c r="VC179" s="258"/>
      <c r="VD179" s="258"/>
      <c r="VE179" s="258"/>
      <c r="VF179" s="258"/>
      <c r="VG179" s="258"/>
      <c r="VH179" s="258"/>
      <c r="VI179" s="258"/>
      <c r="VJ179" s="258"/>
      <c r="VK179" s="258"/>
      <c r="VL179" s="258"/>
      <c r="VM179" s="258"/>
      <c r="VN179" s="258"/>
      <c r="VO179" s="258"/>
      <c r="VP179" s="258"/>
      <c r="VQ179" s="258"/>
      <c r="VR179" s="258"/>
      <c r="VS179" s="258"/>
      <c r="VT179" s="258"/>
      <c r="VU179" s="258"/>
      <c r="VV179" s="258"/>
      <c r="VW179" s="258"/>
      <c r="VX179" s="258"/>
      <c r="VY179" s="258"/>
      <c r="VZ179" s="258"/>
      <c r="WA179" s="258"/>
      <c r="WB179" s="258"/>
      <c r="WC179" s="258"/>
      <c r="WD179" s="258"/>
      <c r="WE179" s="258"/>
      <c r="WF179" s="258"/>
      <c r="WG179" s="258"/>
      <c r="WH179" s="258"/>
      <c r="WI179" s="258"/>
      <c r="WJ179" s="258"/>
      <c r="WK179" s="258"/>
      <c r="WL179" s="258"/>
      <c r="WM179" s="258"/>
      <c r="WN179" s="258"/>
      <c r="WO179" s="258"/>
      <c r="WP179" s="258"/>
      <c r="WQ179" s="258"/>
      <c r="WR179" s="258"/>
      <c r="WS179" s="258"/>
      <c r="WT179" s="258"/>
      <c r="WU179" s="258"/>
      <c r="WV179" s="258"/>
      <c r="WW179" s="258"/>
      <c r="WX179" s="258"/>
      <c r="WY179" s="258"/>
      <c r="WZ179" s="258"/>
      <c r="XA179" s="258"/>
      <c r="XB179" s="258"/>
      <c r="XC179" s="258"/>
      <c r="XD179" s="258"/>
      <c r="XE179" s="258"/>
      <c r="XF179" s="258"/>
      <c r="XG179" s="258"/>
      <c r="XH179" s="258"/>
      <c r="XI179" s="258"/>
      <c r="XJ179" s="258"/>
      <c r="XK179" s="258"/>
      <c r="XL179" s="258"/>
      <c r="XM179" s="258"/>
      <c r="XN179" s="258"/>
      <c r="XO179" s="258"/>
      <c r="XP179" s="258"/>
      <c r="XQ179" s="258"/>
      <c r="XR179" s="258"/>
      <c r="XS179" s="258"/>
      <c r="XT179" s="258"/>
      <c r="XU179" s="258"/>
      <c r="XV179" s="258"/>
      <c r="XW179" s="258"/>
      <c r="XX179" s="258"/>
      <c r="XY179" s="258"/>
      <c r="XZ179" s="258"/>
      <c r="YA179" s="258"/>
      <c r="YB179" s="258"/>
      <c r="YC179" s="258"/>
      <c r="YD179" s="258"/>
      <c r="YE179" s="258"/>
      <c r="YF179" s="258"/>
      <c r="YG179" s="258"/>
      <c r="YH179" s="258"/>
      <c r="YI179" s="258"/>
      <c r="YJ179" s="258"/>
      <c r="YK179" s="258"/>
      <c r="YL179" s="258"/>
      <c r="YM179" s="258"/>
      <c r="YN179" s="258"/>
      <c r="YO179" s="258"/>
      <c r="YP179" s="258"/>
      <c r="YQ179" s="258"/>
      <c r="YR179" s="258"/>
      <c r="YS179" s="258"/>
      <c r="YT179" s="258"/>
      <c r="YU179" s="258"/>
      <c r="YV179" s="258"/>
      <c r="YW179" s="258"/>
      <c r="YX179" s="258"/>
      <c r="YY179" s="258"/>
      <c r="YZ179" s="258"/>
      <c r="ZA179" s="258"/>
      <c r="ZB179" s="258"/>
      <c r="ZC179" s="258"/>
      <c r="ZD179" s="258"/>
      <c r="ZE179" s="258"/>
      <c r="ZF179" s="258"/>
      <c r="ZG179" s="258"/>
      <c r="ZH179" s="258"/>
      <c r="ZI179" s="258"/>
      <c r="ZJ179" s="258"/>
      <c r="ZK179" s="258"/>
      <c r="ZL179" s="258"/>
      <c r="ZM179" s="258"/>
      <c r="ZN179" s="258"/>
      <c r="ZO179" s="258"/>
      <c r="ZP179" s="258"/>
      <c r="ZQ179" s="258"/>
      <c r="ZR179" s="258"/>
      <c r="ZS179" s="258"/>
      <c r="ZT179" s="258"/>
      <c r="ZU179" s="258"/>
      <c r="ZV179" s="258"/>
      <c r="ZW179" s="258"/>
      <c r="ZX179" s="258"/>
      <c r="ZY179" s="258"/>
      <c r="ZZ179" s="258"/>
      <c r="AAA179" s="258"/>
      <c r="AAB179" s="258"/>
      <c r="AAC179" s="258"/>
      <c r="AAD179" s="258"/>
      <c r="AAE179" s="258"/>
      <c r="AAF179" s="258"/>
      <c r="AAG179" s="258"/>
      <c r="AAH179" s="258"/>
      <c r="AAI179" s="258"/>
      <c r="AAJ179" s="258"/>
      <c r="AAK179" s="258"/>
      <c r="AAL179" s="258"/>
      <c r="AAM179" s="258"/>
      <c r="AAN179" s="258"/>
      <c r="AAO179" s="258"/>
      <c r="AAP179" s="258"/>
      <c r="AAQ179" s="258"/>
      <c r="AAR179" s="258"/>
      <c r="AAS179" s="258"/>
      <c r="AAT179" s="258"/>
      <c r="AAU179" s="258"/>
      <c r="AAV179" s="258"/>
      <c r="AAW179" s="258"/>
      <c r="AAX179" s="258"/>
      <c r="AAY179" s="258"/>
      <c r="AAZ179" s="258"/>
      <c r="ABA179" s="258"/>
      <c r="ABB179" s="258"/>
      <c r="ABC179" s="258"/>
      <c r="ABD179" s="258"/>
      <c r="ABE179" s="258"/>
      <c r="ABF179" s="258"/>
      <c r="ABG179" s="258"/>
      <c r="ABH179" s="258"/>
      <c r="ABI179" s="258"/>
      <c r="ABJ179" s="258"/>
      <c r="ABK179" s="258"/>
      <c r="ABL179" s="258"/>
      <c r="ABM179" s="258"/>
      <c r="ABN179" s="258"/>
      <c r="ABO179" s="258"/>
      <c r="ABP179" s="258"/>
      <c r="ABQ179" s="258"/>
      <c r="ABR179" s="258"/>
      <c r="ABS179" s="258"/>
      <c r="ABT179" s="258"/>
      <c r="ABU179" s="258"/>
      <c r="ABV179" s="258"/>
      <c r="ABW179" s="258"/>
      <c r="ABX179" s="258"/>
      <c r="ABY179" s="258"/>
      <c r="ABZ179" s="258"/>
      <c r="ACA179" s="258"/>
      <c r="ACB179" s="258"/>
      <c r="ACC179" s="258"/>
      <c r="ACD179" s="258"/>
      <c r="ACE179" s="258"/>
      <c r="ACF179" s="258"/>
      <c r="ACG179" s="258"/>
      <c r="ACH179" s="258"/>
      <c r="ACI179" s="258"/>
      <c r="ACJ179" s="258"/>
      <c r="ACK179" s="258"/>
      <c r="ACL179" s="258"/>
      <c r="ACM179" s="258"/>
      <c r="ACN179" s="258"/>
      <c r="ACO179" s="258"/>
      <c r="ACP179" s="258"/>
      <c r="ACQ179" s="258"/>
      <c r="ACR179" s="258"/>
      <c r="ACS179" s="258"/>
      <c r="ACT179" s="258"/>
      <c r="ACU179" s="258"/>
      <c r="ACV179" s="258"/>
      <c r="ACW179" s="258"/>
      <c r="ACX179" s="258"/>
      <c r="ACY179" s="258"/>
      <c r="ACZ179" s="258"/>
      <c r="ADA179" s="258"/>
      <c r="ADB179" s="258"/>
      <c r="ADC179" s="258"/>
      <c r="ADD179" s="258"/>
      <c r="ADE179" s="258"/>
      <c r="ADF179" s="258"/>
      <c r="ADG179" s="258"/>
      <c r="ADH179" s="258"/>
      <c r="ADI179" s="258"/>
      <c r="ADJ179" s="258"/>
      <c r="ADK179" s="258"/>
      <c r="ADL179" s="258"/>
      <c r="ADM179" s="258"/>
      <c r="ADN179" s="258"/>
      <c r="ADO179" s="258"/>
      <c r="ADP179" s="258"/>
      <c r="ADQ179" s="258"/>
      <c r="ADR179" s="258"/>
      <c r="ADS179" s="258"/>
      <c r="ADT179" s="258"/>
      <c r="ADU179" s="258"/>
      <c r="ADV179" s="258"/>
      <c r="ADW179" s="258"/>
      <c r="ADX179" s="258"/>
      <c r="ADY179" s="258"/>
      <c r="ADZ179" s="258"/>
      <c r="AEA179" s="258"/>
      <c r="AEB179" s="258"/>
      <c r="AEC179" s="258"/>
      <c r="AED179" s="258"/>
      <c r="AEE179" s="258"/>
      <c r="AEF179" s="258"/>
      <c r="AEG179" s="258"/>
      <c r="AEH179" s="258"/>
      <c r="AEI179" s="258"/>
      <c r="AEJ179" s="258"/>
      <c r="AEK179" s="258"/>
      <c r="AEL179" s="258"/>
      <c r="AEM179" s="258"/>
      <c r="AEN179" s="258"/>
      <c r="AEO179" s="258"/>
      <c r="AEP179" s="258"/>
      <c r="AEQ179" s="258"/>
      <c r="AER179" s="258"/>
      <c r="AES179" s="258"/>
      <c r="AET179" s="258"/>
      <c r="AEU179" s="258"/>
      <c r="AEV179" s="258"/>
      <c r="AEW179" s="258"/>
      <c r="AEX179" s="258"/>
      <c r="AEY179" s="258"/>
      <c r="AEZ179" s="258"/>
      <c r="AFA179" s="258"/>
      <c r="AFB179" s="258"/>
      <c r="AFC179" s="258"/>
      <c r="AFD179" s="258"/>
      <c r="AFE179" s="258"/>
      <c r="AFF179" s="258"/>
      <c r="AFG179" s="258"/>
      <c r="AFH179" s="258"/>
      <c r="AFI179" s="258"/>
      <c r="AFJ179" s="258"/>
      <c r="AFK179" s="258"/>
      <c r="AFL179" s="258"/>
      <c r="AFM179" s="258"/>
      <c r="AFN179" s="258"/>
      <c r="AFO179" s="258"/>
      <c r="AFP179" s="258"/>
      <c r="AFQ179" s="258"/>
      <c r="AFR179" s="258"/>
      <c r="AFS179" s="258"/>
      <c r="AFT179" s="258"/>
      <c r="AFU179" s="258"/>
      <c r="AFV179" s="258"/>
      <c r="AFW179" s="258"/>
      <c r="AFX179" s="258"/>
      <c r="AFY179" s="258"/>
      <c r="AFZ179" s="258"/>
      <c r="AGA179" s="258"/>
      <c r="AGB179" s="258"/>
      <c r="AGC179" s="258"/>
      <c r="AGD179" s="258"/>
      <c r="AGE179" s="258"/>
      <c r="AGF179" s="258"/>
      <c r="AGG179" s="258"/>
      <c r="AGH179" s="258"/>
      <c r="AGI179" s="258"/>
      <c r="AGJ179" s="258"/>
      <c r="AGK179" s="258"/>
      <c r="AGL179" s="258"/>
      <c r="AGM179" s="258"/>
      <c r="AGN179" s="258"/>
      <c r="AGO179" s="258"/>
      <c r="AGP179" s="258"/>
      <c r="AGQ179" s="258"/>
      <c r="AGR179" s="258"/>
      <c r="AGS179" s="258"/>
      <c r="AGT179" s="258"/>
      <c r="AGU179" s="258"/>
      <c r="AGV179" s="258"/>
      <c r="AGW179" s="258"/>
      <c r="AGX179" s="258"/>
      <c r="AGY179" s="258"/>
      <c r="AGZ179" s="258"/>
      <c r="AHA179" s="258"/>
      <c r="AHB179" s="258"/>
      <c r="AHC179" s="258"/>
      <c r="AHD179" s="258"/>
      <c r="AHE179" s="258"/>
      <c r="AHF179" s="258"/>
      <c r="AHG179" s="258"/>
      <c r="AHH179" s="258"/>
      <c r="AHI179" s="258"/>
      <c r="AHJ179" s="258"/>
      <c r="AHK179" s="258"/>
      <c r="AHL179" s="258"/>
      <c r="AHM179" s="258"/>
      <c r="AHN179" s="258"/>
      <c r="AHO179" s="258"/>
      <c r="AHP179" s="258"/>
      <c r="AHQ179" s="258"/>
      <c r="AHR179" s="258"/>
      <c r="AHS179" s="258"/>
      <c r="AHT179" s="258"/>
      <c r="AHU179" s="258"/>
      <c r="AHV179" s="258"/>
      <c r="AHW179" s="258"/>
      <c r="AHX179" s="258"/>
      <c r="AHY179" s="258"/>
      <c r="AHZ179" s="258"/>
      <c r="AIA179" s="258"/>
      <c r="AIB179" s="258"/>
      <c r="AIC179" s="258"/>
      <c r="AID179" s="258"/>
      <c r="AIE179" s="258"/>
      <c r="AIF179" s="258"/>
      <c r="AIG179" s="258"/>
      <c r="AIH179" s="258"/>
      <c r="AII179" s="258"/>
      <c r="AIJ179" s="258"/>
      <c r="AIK179" s="258"/>
      <c r="AIL179" s="258"/>
      <c r="AIM179" s="258"/>
      <c r="AIN179" s="258"/>
      <c r="AIO179" s="258"/>
      <c r="AIP179" s="258"/>
      <c r="AIQ179" s="258"/>
      <c r="AIR179" s="258"/>
      <c r="AIS179" s="258"/>
      <c r="AIT179" s="258"/>
      <c r="AIU179" s="258"/>
      <c r="AIV179" s="258"/>
      <c r="AIW179" s="258"/>
      <c r="AIX179" s="258"/>
      <c r="AIY179" s="258"/>
      <c r="AIZ179" s="258"/>
      <c r="AJA179" s="258"/>
      <c r="AJB179" s="258"/>
      <c r="AJC179" s="258"/>
      <c r="AJD179" s="258"/>
      <c r="AJE179" s="258"/>
      <c r="AJF179" s="258"/>
      <c r="AJG179" s="258"/>
      <c r="AJH179" s="258"/>
      <c r="AJI179" s="258"/>
      <c r="AJJ179" s="258"/>
      <c r="AJK179" s="258"/>
      <c r="AJL179" s="258"/>
      <c r="AJM179" s="258"/>
      <c r="AJN179" s="258"/>
      <c r="AJO179" s="258"/>
      <c r="AJP179" s="258"/>
      <c r="AJQ179" s="258"/>
      <c r="AJR179" s="258"/>
      <c r="AJS179" s="258"/>
      <c r="AJT179" s="258"/>
      <c r="AJU179" s="258"/>
      <c r="AJV179" s="258"/>
      <c r="AJW179" s="258"/>
      <c r="AJX179" s="258"/>
      <c r="AJY179" s="258"/>
      <c r="AJZ179" s="258"/>
      <c r="AKA179" s="258"/>
      <c r="AKB179" s="258"/>
      <c r="AKC179" s="258"/>
      <c r="AKD179" s="258"/>
      <c r="AKE179" s="258"/>
      <c r="AKF179" s="258"/>
      <c r="AKG179" s="258"/>
      <c r="AKH179" s="258"/>
      <c r="AKI179" s="258"/>
      <c r="AKJ179" s="258"/>
      <c r="AKK179" s="258"/>
      <c r="AKL179" s="258"/>
      <c r="AKM179" s="258"/>
      <c r="AKN179" s="258"/>
      <c r="AKO179" s="258"/>
      <c r="AKP179" s="258"/>
      <c r="AKQ179" s="258"/>
      <c r="AKR179" s="258"/>
      <c r="AKS179" s="258"/>
      <c r="AKT179" s="258"/>
      <c r="AKU179" s="258"/>
      <c r="AKV179" s="258"/>
      <c r="AKW179" s="258"/>
      <c r="AKX179" s="258"/>
      <c r="AKY179" s="258"/>
      <c r="AKZ179" s="258"/>
      <c r="ALA179" s="258"/>
      <c r="ALB179" s="258"/>
      <c r="ALC179" s="258"/>
      <c r="ALD179" s="258"/>
      <c r="ALE179" s="258"/>
      <c r="ALF179" s="258"/>
      <c r="ALG179" s="258"/>
      <c r="ALH179" s="258"/>
      <c r="ALI179" s="258"/>
      <c r="ALJ179" s="258"/>
      <c r="ALK179" s="258"/>
      <c r="ALL179" s="258"/>
      <c r="ALM179" s="258"/>
      <c r="ALN179" s="258"/>
      <c r="ALO179" s="258"/>
      <c r="ALP179" s="258"/>
      <c r="ALQ179" s="258"/>
      <c r="ALR179" s="258"/>
      <c r="ALS179" s="258"/>
      <c r="ALT179" s="258"/>
      <c r="ALU179" s="258"/>
      <c r="ALV179" s="258"/>
      <c r="ALW179" s="258"/>
      <c r="ALX179" s="258"/>
      <c r="ALY179" s="258"/>
      <c r="ALZ179" s="258"/>
      <c r="AMA179" s="258"/>
      <c r="AMB179" s="258"/>
      <c r="AMC179" s="258"/>
      <c r="AMD179" s="258"/>
      <c r="AME179" s="258"/>
      <c r="AMF179" s="258"/>
      <c r="AMG179" s="258"/>
      <c r="AMH179" s="258"/>
      <c r="AMI179" s="258"/>
      <c r="AMJ179" s="258"/>
      <c r="AMK179" s="258"/>
      <c r="AML179" s="258"/>
      <c r="AMM179" s="258"/>
      <c r="AMN179" s="258"/>
      <c r="AMO179" s="258"/>
      <c r="AMP179" s="258"/>
      <c r="AMQ179" s="258"/>
      <c r="AMR179" s="258"/>
      <c r="AMS179" s="258"/>
      <c r="AMT179" s="258"/>
      <c r="AMU179" s="258"/>
      <c r="AMV179" s="258"/>
      <c r="AMW179" s="258"/>
      <c r="AMX179" s="258"/>
      <c r="AMY179" s="258"/>
      <c r="AMZ179" s="258"/>
      <c r="ANA179" s="258"/>
      <c r="ANB179" s="258"/>
      <c r="ANC179" s="258"/>
      <c r="AND179" s="258"/>
      <c r="ANE179" s="258"/>
      <c r="ANF179" s="258"/>
      <c r="ANG179" s="258"/>
      <c r="ANH179" s="258"/>
      <c r="ANI179" s="258"/>
      <c r="ANJ179" s="258"/>
      <c r="ANK179" s="258"/>
      <c r="ANL179" s="258"/>
      <c r="ANM179" s="258"/>
      <c r="ANN179" s="258"/>
      <c r="ANO179" s="258"/>
      <c r="ANP179" s="258"/>
      <c r="ANQ179" s="258"/>
      <c r="ANR179" s="258"/>
      <c r="ANS179" s="258"/>
      <c r="ANT179" s="258"/>
      <c r="ANU179" s="258"/>
      <c r="ANV179" s="258"/>
      <c r="ANW179" s="258"/>
      <c r="ANX179" s="258"/>
      <c r="ANY179" s="258"/>
      <c r="ANZ179" s="258"/>
      <c r="AOA179" s="258"/>
      <c r="AOB179" s="258"/>
      <c r="AOC179" s="258"/>
      <c r="AOD179" s="258"/>
      <c r="AOE179" s="258"/>
      <c r="AOF179" s="258"/>
      <c r="AOG179" s="258"/>
      <c r="AOH179" s="258"/>
      <c r="AOI179" s="258"/>
      <c r="AOJ179" s="258"/>
      <c r="AOK179" s="258"/>
      <c r="AOL179" s="258"/>
      <c r="AOM179" s="258"/>
      <c r="AON179" s="258"/>
      <c r="AOO179" s="258"/>
      <c r="AOP179" s="258"/>
      <c r="AOQ179" s="258"/>
      <c r="AOR179" s="258"/>
      <c r="AOS179" s="258"/>
      <c r="AOT179" s="258"/>
      <c r="AOU179" s="258"/>
      <c r="AOV179" s="258"/>
      <c r="AOW179" s="258"/>
      <c r="AOX179" s="258"/>
      <c r="AOY179" s="258"/>
      <c r="AOZ179" s="258"/>
      <c r="APA179" s="258"/>
      <c r="APB179" s="258"/>
      <c r="APC179" s="258"/>
      <c r="APD179" s="258"/>
      <c r="APE179" s="258"/>
      <c r="APF179" s="258"/>
      <c r="APG179" s="258"/>
      <c r="APH179" s="258"/>
      <c r="API179" s="258"/>
      <c r="APJ179" s="258"/>
      <c r="APK179" s="258"/>
      <c r="APL179" s="258"/>
      <c r="APM179" s="258"/>
      <c r="APN179" s="258"/>
      <c r="APO179" s="258"/>
      <c r="APP179" s="258"/>
      <c r="APQ179" s="258"/>
      <c r="APR179" s="258"/>
      <c r="APS179" s="258"/>
      <c r="APT179" s="258"/>
      <c r="APU179" s="258"/>
      <c r="APV179" s="258"/>
      <c r="APW179" s="258"/>
      <c r="APX179" s="258"/>
      <c r="APY179" s="258"/>
      <c r="APZ179" s="258"/>
      <c r="AQA179" s="258"/>
      <c r="AQB179" s="258"/>
      <c r="AQC179" s="258"/>
      <c r="AQD179" s="258"/>
      <c r="AQE179" s="258"/>
      <c r="AQF179" s="258"/>
      <c r="AQG179" s="258"/>
      <c r="AQH179" s="258"/>
      <c r="AQI179" s="258"/>
      <c r="AQJ179" s="258"/>
      <c r="AQK179" s="258"/>
      <c r="AQL179" s="258"/>
      <c r="AQM179" s="258"/>
      <c r="AQN179" s="258"/>
      <c r="AQO179" s="258"/>
      <c r="AQP179" s="258"/>
      <c r="AQQ179" s="258"/>
      <c r="AQR179" s="258"/>
      <c r="AQS179" s="258"/>
      <c r="AQT179" s="258"/>
      <c r="AQU179" s="258"/>
      <c r="AQV179" s="258"/>
      <c r="AQW179" s="258"/>
      <c r="AQX179" s="258"/>
      <c r="AQY179" s="258"/>
      <c r="AQZ179" s="258"/>
      <c r="ARA179" s="258"/>
      <c r="ARB179" s="258"/>
      <c r="ARC179" s="258"/>
      <c r="ARD179" s="258"/>
      <c r="ARE179" s="258"/>
      <c r="ARF179" s="258"/>
      <c r="ARG179" s="258"/>
      <c r="ARH179" s="258"/>
      <c r="ARI179" s="258"/>
      <c r="ARJ179" s="258"/>
      <c r="ARK179" s="258"/>
      <c r="ARL179" s="258"/>
      <c r="ARM179" s="258"/>
      <c r="ARN179" s="258"/>
      <c r="ARO179" s="258"/>
      <c r="ARP179" s="258"/>
      <c r="ARQ179" s="258"/>
      <c r="ARR179" s="258"/>
      <c r="ARS179" s="258"/>
      <c r="ART179" s="258"/>
      <c r="ARU179" s="258"/>
      <c r="ARV179" s="258"/>
      <c r="ARW179" s="258"/>
      <c r="ARX179" s="258"/>
      <c r="ARY179" s="258"/>
      <c r="ARZ179" s="258"/>
      <c r="ASA179" s="258"/>
      <c r="ASB179" s="258"/>
      <c r="ASC179" s="258"/>
      <c r="ASD179" s="258"/>
      <c r="ASE179" s="258"/>
      <c r="ASF179" s="258"/>
      <c r="ASG179" s="258"/>
      <c r="ASH179" s="258"/>
      <c r="ASI179" s="258"/>
      <c r="ASJ179" s="258"/>
      <c r="ASK179" s="258"/>
      <c r="ASL179" s="258"/>
      <c r="ASM179" s="258"/>
      <c r="ASN179" s="258"/>
      <c r="ASO179" s="258"/>
      <c r="ASP179" s="258"/>
      <c r="ASQ179" s="258"/>
      <c r="ASR179" s="258"/>
      <c r="ASS179" s="258"/>
      <c r="AST179" s="258"/>
      <c r="ASU179" s="258"/>
      <c r="ASV179" s="258"/>
      <c r="ASW179" s="258"/>
      <c r="ASX179" s="258"/>
      <c r="ASY179" s="258"/>
      <c r="ASZ179" s="258"/>
      <c r="ATA179" s="258"/>
      <c r="ATB179" s="258"/>
      <c r="ATC179" s="258"/>
      <c r="ATD179" s="258"/>
      <c r="ATE179" s="258"/>
      <c r="ATF179" s="258"/>
      <c r="ATG179" s="258"/>
      <c r="ATH179" s="258"/>
      <c r="ATI179" s="258"/>
      <c r="ATJ179" s="258"/>
      <c r="ATK179" s="258"/>
      <c r="ATL179" s="258"/>
      <c r="ATM179" s="258"/>
      <c r="ATN179" s="258"/>
      <c r="ATO179" s="258"/>
      <c r="ATP179" s="258"/>
      <c r="ATQ179" s="258"/>
      <c r="ATR179" s="258"/>
      <c r="ATS179" s="258"/>
      <c r="ATT179" s="258"/>
      <c r="ATU179" s="258"/>
      <c r="ATV179" s="258"/>
      <c r="ATW179" s="258"/>
      <c r="ATX179" s="258"/>
      <c r="ATY179" s="258"/>
      <c r="ATZ179" s="258"/>
      <c r="AUA179" s="258"/>
      <c r="AUB179" s="258"/>
      <c r="AUC179" s="258"/>
      <c r="AUD179" s="258"/>
      <c r="AUE179" s="258"/>
      <c r="AUF179" s="258"/>
      <c r="AUG179" s="258"/>
      <c r="AUH179" s="258"/>
      <c r="AUI179" s="258"/>
      <c r="AUJ179" s="258"/>
      <c r="AUK179" s="258"/>
      <c r="AUL179" s="258"/>
      <c r="AUM179" s="258"/>
      <c r="AUN179" s="258"/>
      <c r="AUO179" s="258"/>
      <c r="AUP179" s="258"/>
      <c r="AUQ179" s="258"/>
      <c r="AUR179" s="258"/>
      <c r="AUS179" s="258"/>
      <c r="AUT179" s="258"/>
      <c r="AUU179" s="258"/>
      <c r="AUV179" s="258"/>
      <c r="AUW179" s="258"/>
      <c r="AUX179" s="258"/>
      <c r="AUY179" s="258"/>
      <c r="AUZ179" s="258"/>
      <c r="AVA179" s="258"/>
      <c r="AVB179" s="258"/>
      <c r="AVC179" s="258"/>
      <c r="AVD179" s="258"/>
      <c r="AVE179" s="258"/>
      <c r="AVF179" s="258"/>
      <c r="AVG179" s="258"/>
      <c r="AVH179" s="258"/>
      <c r="AVI179" s="258"/>
      <c r="AVJ179" s="258"/>
      <c r="AVK179" s="258"/>
      <c r="AVL179" s="258"/>
      <c r="AVM179" s="258"/>
      <c r="AVN179" s="258"/>
      <c r="AVO179" s="258"/>
      <c r="AVP179" s="258"/>
      <c r="AVQ179" s="258"/>
      <c r="AVR179" s="258"/>
      <c r="AVS179" s="258"/>
      <c r="AVT179" s="258"/>
      <c r="AVU179" s="258"/>
      <c r="AVV179" s="258"/>
      <c r="AVW179" s="258"/>
      <c r="AVX179" s="258"/>
      <c r="AVY179" s="258"/>
      <c r="AVZ179" s="258"/>
      <c r="AWA179" s="258"/>
      <c r="AWB179" s="258"/>
      <c r="AWC179" s="258"/>
      <c r="AWD179" s="258"/>
      <c r="AWE179" s="258"/>
      <c r="AWF179" s="258"/>
      <c r="AWG179" s="258"/>
      <c r="AWH179" s="258"/>
      <c r="AWI179" s="258"/>
      <c r="AWJ179" s="258"/>
      <c r="AWK179" s="258"/>
      <c r="AWL179" s="258"/>
      <c r="AWM179" s="258"/>
      <c r="AWN179" s="258"/>
      <c r="AWO179" s="258"/>
      <c r="AWP179" s="258"/>
      <c r="AWQ179" s="258"/>
      <c r="AWR179" s="258"/>
      <c r="AWS179" s="258"/>
      <c r="AWT179" s="258"/>
      <c r="AWU179" s="258"/>
      <c r="AWV179" s="258"/>
      <c r="AWW179" s="258"/>
      <c r="AWX179" s="258"/>
      <c r="AWY179" s="258"/>
      <c r="AWZ179" s="258"/>
      <c r="AXA179" s="258"/>
      <c r="AXB179" s="258"/>
      <c r="AXC179" s="258"/>
      <c r="AXD179" s="258"/>
      <c r="AXE179" s="258"/>
      <c r="AXF179" s="258"/>
      <c r="AXG179" s="258"/>
      <c r="AXH179" s="258"/>
      <c r="AXI179" s="258"/>
      <c r="AXJ179" s="258"/>
      <c r="AXK179" s="258"/>
      <c r="AXL179" s="258"/>
      <c r="AXM179" s="258"/>
      <c r="AXN179" s="258"/>
      <c r="AXO179" s="258"/>
      <c r="AXP179" s="258"/>
      <c r="AXQ179" s="258"/>
      <c r="AXR179" s="258"/>
      <c r="AXS179" s="258"/>
      <c r="AXT179" s="258"/>
      <c r="AXU179" s="258"/>
      <c r="AXV179" s="258"/>
      <c r="AXW179" s="258"/>
      <c r="AXX179" s="258"/>
      <c r="AXY179" s="258"/>
      <c r="AXZ179" s="258"/>
      <c r="AYA179" s="258"/>
      <c r="AYB179" s="258"/>
      <c r="AYC179" s="258"/>
      <c r="AYD179" s="258"/>
      <c r="AYE179" s="258"/>
      <c r="AYF179" s="258"/>
      <c r="AYG179" s="258"/>
      <c r="AYH179" s="258"/>
      <c r="AYI179" s="258"/>
      <c r="AYJ179" s="258"/>
      <c r="AYK179" s="258"/>
      <c r="AYL179" s="258"/>
      <c r="AYM179" s="258"/>
      <c r="AYN179" s="258"/>
      <c r="AYO179" s="258"/>
      <c r="AYP179" s="258"/>
      <c r="AYQ179" s="258"/>
      <c r="AYR179" s="258"/>
      <c r="AYS179" s="258"/>
      <c r="AYT179" s="258"/>
      <c r="AYU179" s="258"/>
      <c r="AYV179" s="258"/>
      <c r="AYW179" s="258"/>
      <c r="AYX179" s="258"/>
      <c r="AYY179" s="258"/>
      <c r="AYZ179" s="258"/>
      <c r="AZA179" s="258"/>
      <c r="AZB179" s="258"/>
      <c r="AZC179" s="258"/>
      <c r="AZD179" s="258"/>
      <c r="AZE179" s="258"/>
      <c r="AZF179" s="258"/>
      <c r="AZG179" s="258"/>
      <c r="AZH179" s="258"/>
      <c r="AZI179" s="258"/>
      <c r="AZJ179" s="258"/>
      <c r="AZK179" s="258"/>
      <c r="AZL179" s="258"/>
      <c r="AZM179" s="258"/>
      <c r="AZN179" s="258"/>
      <c r="AZO179" s="258"/>
      <c r="AZP179" s="258"/>
      <c r="AZQ179" s="258"/>
      <c r="AZR179" s="258"/>
      <c r="AZS179" s="258"/>
      <c r="AZT179" s="258"/>
      <c r="AZU179" s="258"/>
      <c r="AZV179" s="258"/>
      <c r="AZW179" s="258"/>
      <c r="AZX179" s="258"/>
      <c r="AZY179" s="258"/>
      <c r="AZZ179" s="258"/>
      <c r="BAA179" s="258"/>
      <c r="BAB179" s="258"/>
      <c r="BAC179" s="258"/>
      <c r="BAD179" s="258"/>
      <c r="BAE179" s="258"/>
      <c r="BAF179" s="258"/>
      <c r="BAG179" s="258"/>
      <c r="BAH179" s="258"/>
      <c r="BAI179" s="258"/>
      <c r="BAJ179" s="258"/>
      <c r="BAK179" s="258"/>
      <c r="BAL179" s="258"/>
      <c r="BAM179" s="258"/>
      <c r="BAN179" s="258"/>
      <c r="BAO179" s="258"/>
      <c r="BAP179" s="258"/>
      <c r="BAQ179" s="258"/>
      <c r="BAR179" s="258"/>
      <c r="BAS179" s="258"/>
      <c r="BAT179" s="258"/>
      <c r="BAU179" s="258"/>
      <c r="BAV179" s="258"/>
      <c r="BAW179" s="258"/>
      <c r="BAX179" s="258"/>
      <c r="BAY179" s="258"/>
      <c r="BAZ179" s="258"/>
      <c r="BBA179" s="258"/>
      <c r="BBB179" s="258"/>
      <c r="BBC179" s="258"/>
      <c r="BBD179" s="258"/>
      <c r="BBE179" s="258"/>
      <c r="BBF179" s="258"/>
      <c r="BBG179" s="258"/>
      <c r="BBH179" s="258"/>
      <c r="BBI179" s="258"/>
      <c r="BBJ179" s="258"/>
      <c r="BBK179" s="258"/>
      <c r="BBL179" s="258"/>
      <c r="BBM179" s="258"/>
      <c r="BBN179" s="258"/>
      <c r="BBO179" s="258"/>
      <c r="BBP179" s="258"/>
      <c r="BBQ179" s="258"/>
      <c r="BBR179" s="258"/>
      <c r="BBS179" s="258"/>
      <c r="BBT179" s="258"/>
      <c r="BBU179" s="258"/>
      <c r="BBV179" s="258"/>
      <c r="BBW179" s="258"/>
      <c r="BBX179" s="258"/>
      <c r="BBY179" s="258"/>
      <c r="BBZ179" s="258"/>
      <c r="BCA179" s="258"/>
      <c r="BCB179" s="258"/>
      <c r="BCC179" s="258"/>
      <c r="BCD179" s="258"/>
      <c r="BCE179" s="258"/>
      <c r="BCF179" s="258"/>
      <c r="BCG179" s="258"/>
      <c r="BCH179" s="258"/>
      <c r="BCI179" s="258"/>
      <c r="BCJ179" s="258"/>
      <c r="BCK179" s="258"/>
      <c r="BCL179" s="258"/>
      <c r="BCM179" s="258"/>
      <c r="BCN179" s="258"/>
      <c r="BCO179" s="258"/>
      <c r="BCP179" s="258"/>
      <c r="BCQ179" s="258"/>
      <c r="BCR179" s="258"/>
      <c r="BCS179" s="258"/>
      <c r="BCT179" s="258"/>
      <c r="BCU179" s="258"/>
      <c r="BCV179" s="258"/>
      <c r="BCW179" s="258"/>
      <c r="BCX179" s="258"/>
      <c r="BCY179" s="258"/>
      <c r="BCZ179" s="258"/>
      <c r="BDA179" s="258"/>
      <c r="BDB179" s="258"/>
      <c r="BDC179" s="258"/>
      <c r="BDD179" s="258"/>
      <c r="BDE179" s="258"/>
      <c r="BDF179" s="258"/>
      <c r="BDG179" s="258"/>
      <c r="BDH179" s="258"/>
      <c r="BDI179" s="258"/>
      <c r="BDJ179" s="258"/>
      <c r="BDK179" s="258"/>
      <c r="BDL179" s="258"/>
      <c r="BDM179" s="258"/>
      <c r="BDN179" s="258"/>
      <c r="BDO179" s="258"/>
      <c r="BDP179" s="258"/>
      <c r="BDQ179" s="258"/>
      <c r="BDR179" s="258"/>
      <c r="BDS179" s="258"/>
      <c r="BDT179" s="258"/>
      <c r="BDU179" s="258"/>
      <c r="BDV179" s="258"/>
      <c r="BDW179" s="258"/>
      <c r="BDX179" s="258"/>
      <c r="BDY179" s="258"/>
      <c r="BDZ179" s="258"/>
      <c r="BEA179" s="258"/>
      <c r="BEB179" s="258"/>
      <c r="BEC179" s="258"/>
      <c r="BED179" s="258"/>
      <c r="BEE179" s="258"/>
      <c r="BEF179" s="258"/>
      <c r="BEG179" s="258"/>
      <c r="BEH179" s="258"/>
      <c r="BEI179" s="258"/>
      <c r="BEJ179" s="258"/>
      <c r="BEK179" s="258"/>
      <c r="BEL179" s="258"/>
      <c r="BEM179" s="258"/>
      <c r="BEN179" s="258"/>
      <c r="BEO179" s="258"/>
      <c r="BEP179" s="258"/>
      <c r="BEQ179" s="258"/>
      <c r="BER179" s="258"/>
      <c r="BES179" s="258"/>
      <c r="BET179" s="258"/>
      <c r="BEU179" s="258"/>
      <c r="BEV179" s="258"/>
      <c r="BEW179" s="258"/>
      <c r="BEX179" s="258"/>
      <c r="BEY179" s="258"/>
      <c r="BEZ179" s="258"/>
      <c r="BFA179" s="258"/>
      <c r="BFB179" s="258"/>
      <c r="BFC179" s="258"/>
      <c r="BFD179" s="258"/>
      <c r="BFE179" s="258"/>
      <c r="BFF179" s="258"/>
      <c r="BFG179" s="258"/>
      <c r="BFH179" s="258"/>
      <c r="BFI179" s="258"/>
      <c r="BFJ179" s="258"/>
      <c r="BFK179" s="258"/>
      <c r="BFL179" s="258"/>
      <c r="BFM179" s="258"/>
      <c r="BFN179" s="258"/>
      <c r="BFO179" s="258"/>
      <c r="BFP179" s="258"/>
      <c r="BFQ179" s="258"/>
      <c r="BFR179" s="258"/>
      <c r="BFS179" s="258"/>
      <c r="BFT179" s="258"/>
      <c r="BFU179" s="258"/>
      <c r="BFV179" s="258"/>
      <c r="BFW179" s="258"/>
      <c r="BFX179" s="258"/>
      <c r="BFY179" s="258"/>
      <c r="BFZ179" s="258"/>
      <c r="BGA179" s="258"/>
      <c r="BGB179" s="258"/>
      <c r="BGC179" s="258"/>
      <c r="BGD179" s="258"/>
      <c r="BGE179" s="258"/>
      <c r="BGF179" s="258"/>
      <c r="BGG179" s="258"/>
      <c r="BGH179" s="258"/>
      <c r="BGI179" s="258"/>
      <c r="BGJ179" s="258"/>
      <c r="BGK179" s="258"/>
      <c r="BGL179" s="258"/>
      <c r="BGM179" s="258"/>
      <c r="BGN179" s="258"/>
      <c r="BGO179" s="258"/>
      <c r="BGP179" s="258"/>
      <c r="BGQ179" s="258"/>
      <c r="BGR179" s="258"/>
      <c r="BGS179" s="258"/>
      <c r="BGT179" s="258"/>
      <c r="BGU179" s="258"/>
      <c r="BGV179" s="258"/>
      <c r="BGW179" s="258"/>
      <c r="BGX179" s="258"/>
      <c r="BGY179" s="258"/>
      <c r="BGZ179" s="258"/>
      <c r="BHA179" s="258"/>
      <c r="BHB179" s="258"/>
      <c r="BHC179" s="258"/>
      <c r="BHD179" s="258"/>
      <c r="BHE179" s="258"/>
      <c r="BHF179" s="258"/>
      <c r="BHG179" s="258"/>
      <c r="BHH179" s="258"/>
      <c r="BHI179" s="258"/>
      <c r="BHJ179" s="258"/>
      <c r="BHK179" s="258"/>
      <c r="BHL179" s="258"/>
      <c r="BHM179" s="258"/>
      <c r="BHN179" s="258"/>
      <c r="BHO179" s="258"/>
      <c r="BHP179" s="258"/>
      <c r="BHQ179" s="258"/>
      <c r="BHR179" s="258"/>
      <c r="BHS179" s="258"/>
      <c r="BHT179" s="258"/>
      <c r="BHU179" s="258"/>
      <c r="BHV179" s="258"/>
      <c r="BHW179" s="258"/>
      <c r="BHX179" s="258"/>
      <c r="BHY179" s="258"/>
      <c r="BHZ179" s="258"/>
      <c r="BIA179" s="258"/>
      <c r="BIB179" s="258"/>
      <c r="BIC179" s="258"/>
      <c r="BID179" s="258"/>
      <c r="BIE179" s="258"/>
      <c r="BIF179" s="258"/>
      <c r="BIG179" s="258"/>
      <c r="BIH179" s="258"/>
      <c r="BII179" s="258"/>
      <c r="BIJ179" s="258"/>
      <c r="BIK179" s="258"/>
      <c r="BIL179" s="258"/>
      <c r="BIM179" s="258"/>
      <c r="BIN179" s="258"/>
      <c r="BIO179" s="258"/>
      <c r="BIP179" s="258"/>
      <c r="BIQ179" s="258"/>
      <c r="BIR179" s="258"/>
      <c r="BIS179" s="258"/>
      <c r="BIT179" s="258"/>
      <c r="BIU179" s="258"/>
      <c r="BIV179" s="258"/>
      <c r="BIW179" s="258"/>
      <c r="BIX179" s="258"/>
      <c r="BIY179" s="258"/>
      <c r="BIZ179" s="258"/>
      <c r="BJA179" s="258"/>
      <c r="BJB179" s="258"/>
      <c r="BJC179" s="258"/>
      <c r="BJD179" s="258"/>
      <c r="BJE179" s="258"/>
      <c r="BJF179" s="258"/>
      <c r="BJG179" s="258"/>
      <c r="BJH179" s="258"/>
      <c r="BJI179" s="258"/>
      <c r="BJJ179" s="258"/>
      <c r="BJK179" s="258"/>
      <c r="BJL179" s="258"/>
      <c r="BJM179" s="258"/>
      <c r="BJN179" s="258"/>
      <c r="BJO179" s="258"/>
      <c r="BJP179" s="258"/>
      <c r="BJQ179" s="258"/>
      <c r="BJR179" s="258"/>
      <c r="BJS179" s="258"/>
      <c r="BJT179" s="258"/>
      <c r="BJU179" s="258"/>
      <c r="BJV179" s="258"/>
      <c r="BJW179" s="258"/>
      <c r="BJX179" s="258"/>
      <c r="BJY179" s="258"/>
      <c r="BJZ179" s="258"/>
      <c r="BKA179" s="258"/>
      <c r="BKB179" s="258"/>
      <c r="BKC179" s="258"/>
      <c r="BKD179" s="258"/>
      <c r="BKE179" s="258"/>
      <c r="BKF179" s="258"/>
      <c r="BKG179" s="258"/>
      <c r="BKH179" s="258"/>
      <c r="BKI179" s="258"/>
      <c r="BKJ179" s="258"/>
      <c r="BKK179" s="258"/>
      <c r="BKL179" s="258"/>
      <c r="BKM179" s="258"/>
      <c r="BKN179" s="258"/>
      <c r="BKO179" s="258"/>
      <c r="BKP179" s="258"/>
      <c r="BKQ179" s="258"/>
      <c r="BKR179" s="258"/>
      <c r="BKS179" s="258"/>
      <c r="BKT179" s="258"/>
      <c r="BKU179" s="258"/>
      <c r="BKV179" s="258"/>
      <c r="BKW179" s="258"/>
      <c r="BKX179" s="258"/>
      <c r="BKY179" s="258"/>
      <c r="BKZ179" s="258"/>
      <c r="BLA179" s="258"/>
      <c r="BLB179" s="258"/>
      <c r="BLC179" s="258"/>
      <c r="BLD179" s="258"/>
      <c r="BLE179" s="258"/>
      <c r="BLF179" s="258"/>
      <c r="BLG179" s="258"/>
      <c r="BLH179" s="258"/>
      <c r="BLI179" s="258"/>
      <c r="BLJ179" s="258"/>
      <c r="BLK179" s="258"/>
      <c r="BLL179" s="258"/>
      <c r="BLM179" s="258"/>
      <c r="BLN179" s="258"/>
      <c r="BLO179" s="258"/>
      <c r="BLP179" s="258"/>
      <c r="BLQ179" s="258"/>
      <c r="BLR179" s="258"/>
      <c r="BLS179" s="258"/>
      <c r="BLT179" s="258"/>
      <c r="BLU179" s="258"/>
      <c r="BLV179" s="258"/>
      <c r="BLW179" s="258"/>
      <c r="BLX179" s="258"/>
      <c r="BLY179" s="258"/>
      <c r="BLZ179" s="258"/>
      <c r="BMA179" s="258"/>
      <c r="BMB179" s="258"/>
      <c r="BMC179" s="258"/>
      <c r="BMD179" s="258"/>
      <c r="BME179" s="258"/>
      <c r="BMF179" s="258"/>
      <c r="BMG179" s="258"/>
      <c r="BMH179" s="258"/>
      <c r="BMI179" s="258"/>
      <c r="BMJ179" s="258"/>
      <c r="BMK179" s="258"/>
      <c r="BML179" s="258"/>
      <c r="BMM179" s="258"/>
      <c r="BMN179" s="258"/>
      <c r="BMO179" s="258"/>
      <c r="BMP179" s="258"/>
      <c r="BMQ179" s="258"/>
      <c r="BMR179" s="258"/>
      <c r="BMS179" s="258"/>
      <c r="BMT179" s="258"/>
      <c r="BMU179" s="258"/>
      <c r="BMV179" s="258"/>
      <c r="BMW179" s="258"/>
      <c r="BMX179" s="258"/>
      <c r="BMY179" s="258"/>
      <c r="BMZ179" s="258"/>
      <c r="BNA179" s="258"/>
      <c r="BNB179" s="258"/>
      <c r="BNC179" s="258"/>
      <c r="BND179" s="258"/>
      <c r="BNE179" s="258"/>
      <c r="BNF179" s="258"/>
      <c r="BNG179" s="258"/>
      <c r="BNH179" s="258"/>
      <c r="BNI179" s="258"/>
      <c r="BNJ179" s="258"/>
      <c r="BNK179" s="258"/>
      <c r="BNL179" s="258"/>
      <c r="BNM179" s="258"/>
      <c r="BNN179" s="258"/>
      <c r="BNO179" s="258"/>
      <c r="BNP179" s="258"/>
      <c r="BNQ179" s="258"/>
      <c r="BNR179" s="258"/>
      <c r="BNS179" s="258"/>
      <c r="BNT179" s="258"/>
      <c r="BNU179" s="258"/>
      <c r="BNV179" s="258"/>
      <c r="BNW179" s="258"/>
      <c r="BNX179" s="258"/>
      <c r="BNY179" s="258"/>
      <c r="BNZ179" s="258"/>
      <c r="BOA179" s="258"/>
      <c r="BOB179" s="258"/>
      <c r="BOC179" s="258"/>
      <c r="BOD179" s="258"/>
      <c r="BOE179" s="258"/>
      <c r="BOF179" s="258"/>
      <c r="BOG179" s="258"/>
      <c r="BOH179" s="258"/>
      <c r="BOI179" s="258"/>
      <c r="BOJ179" s="258"/>
      <c r="BOK179" s="258"/>
      <c r="BOL179" s="258"/>
      <c r="BOM179" s="258"/>
      <c r="BON179" s="258"/>
      <c r="BOO179" s="258"/>
      <c r="BOP179" s="258"/>
      <c r="BOQ179" s="258"/>
      <c r="BOR179" s="258"/>
      <c r="BOS179" s="258"/>
      <c r="BOT179" s="258"/>
      <c r="BOU179" s="258"/>
      <c r="BOV179" s="258"/>
      <c r="BOW179" s="258"/>
      <c r="BOX179" s="258"/>
      <c r="BOY179" s="258"/>
      <c r="BOZ179" s="258"/>
      <c r="BPA179" s="258"/>
      <c r="BPB179" s="258"/>
      <c r="BPC179" s="258"/>
      <c r="BPD179" s="258"/>
      <c r="BPE179" s="258"/>
      <c r="BPF179" s="258"/>
      <c r="BPG179" s="258"/>
      <c r="BPH179" s="258"/>
      <c r="BPI179" s="258"/>
      <c r="BPJ179" s="258"/>
      <c r="BPK179" s="258"/>
      <c r="BPL179" s="258"/>
      <c r="BPM179" s="258"/>
      <c r="BPN179" s="258"/>
      <c r="BPO179" s="258"/>
      <c r="BPP179" s="258"/>
      <c r="BPQ179" s="258"/>
      <c r="BPR179" s="258"/>
      <c r="BPS179" s="258"/>
      <c r="BPT179" s="258"/>
      <c r="BPU179" s="258"/>
      <c r="BPV179" s="258"/>
      <c r="BPW179" s="258"/>
      <c r="BPX179" s="258"/>
      <c r="BPY179" s="258"/>
      <c r="BPZ179" s="258"/>
      <c r="BQA179" s="258"/>
      <c r="BQB179" s="258"/>
      <c r="BQC179" s="258"/>
      <c r="BQD179" s="258"/>
      <c r="BQE179" s="258"/>
      <c r="BQF179" s="258"/>
      <c r="BQG179" s="258"/>
      <c r="BQH179" s="258"/>
      <c r="BQI179" s="258"/>
      <c r="BQJ179" s="258"/>
      <c r="BQK179" s="258"/>
      <c r="BQL179" s="258"/>
      <c r="BQM179" s="258"/>
      <c r="BQN179" s="258"/>
      <c r="BQO179" s="258"/>
      <c r="BQP179" s="258"/>
      <c r="BQQ179" s="258"/>
      <c r="BQR179" s="258"/>
      <c r="BQS179" s="258"/>
      <c r="BQT179" s="258"/>
      <c r="BQU179" s="258"/>
      <c r="BQV179" s="258"/>
      <c r="BQW179" s="258"/>
      <c r="BQX179" s="258"/>
      <c r="BQY179" s="258"/>
      <c r="BQZ179" s="258"/>
      <c r="BRA179" s="258"/>
      <c r="BRB179" s="258"/>
      <c r="BRC179" s="258"/>
      <c r="BRD179" s="258"/>
      <c r="BRE179" s="258"/>
      <c r="BRF179" s="258"/>
      <c r="BRG179" s="258"/>
      <c r="BRH179" s="258"/>
      <c r="BRI179" s="258"/>
      <c r="BRJ179" s="258"/>
      <c r="BRK179" s="258"/>
      <c r="BRL179" s="258"/>
      <c r="BRM179" s="258"/>
      <c r="BRN179" s="258"/>
      <c r="BRO179" s="258"/>
      <c r="BRP179" s="258"/>
      <c r="BRQ179" s="258"/>
      <c r="BRR179" s="258"/>
      <c r="BRS179" s="258"/>
      <c r="BRT179" s="258"/>
      <c r="BRU179" s="258"/>
      <c r="BRV179" s="258"/>
      <c r="BRW179" s="258"/>
      <c r="BRX179" s="258"/>
      <c r="BRY179" s="258"/>
      <c r="BRZ179" s="258"/>
      <c r="BSA179" s="258"/>
      <c r="BSB179" s="258"/>
      <c r="BSC179" s="258"/>
      <c r="BSD179" s="258"/>
      <c r="BSE179" s="258"/>
      <c r="BSF179" s="258"/>
      <c r="BSG179" s="258"/>
      <c r="BSH179" s="258"/>
      <c r="BSI179" s="258"/>
      <c r="BSJ179" s="258"/>
      <c r="BSK179" s="258"/>
      <c r="BSL179" s="258"/>
      <c r="BSM179" s="258"/>
      <c r="BSN179" s="258"/>
      <c r="BSO179" s="258"/>
      <c r="BSP179" s="258"/>
      <c r="BSQ179" s="258"/>
      <c r="BSR179" s="258"/>
      <c r="BSS179" s="258"/>
      <c r="BST179" s="258"/>
      <c r="BSU179" s="258"/>
      <c r="BSV179" s="258"/>
      <c r="BSW179" s="258"/>
      <c r="BSX179" s="258"/>
      <c r="BSY179" s="258"/>
      <c r="BSZ179" s="258"/>
      <c r="BTA179" s="258"/>
      <c r="BTB179" s="258"/>
      <c r="BTC179" s="258"/>
      <c r="BTD179" s="258"/>
      <c r="BTE179" s="258"/>
      <c r="BTF179" s="258"/>
      <c r="BTG179" s="258"/>
      <c r="BTH179" s="258"/>
      <c r="BTI179" s="258"/>
      <c r="BTJ179" s="258"/>
      <c r="BTK179" s="258"/>
      <c r="BTL179" s="258"/>
      <c r="BTM179" s="258"/>
      <c r="BTN179" s="258"/>
      <c r="BTO179" s="258"/>
      <c r="BTP179" s="258"/>
      <c r="BTQ179" s="258"/>
      <c r="BTR179" s="258"/>
      <c r="BTS179" s="258"/>
      <c r="BTT179" s="258"/>
      <c r="BTU179" s="258"/>
      <c r="BTV179" s="258"/>
      <c r="BTW179" s="258"/>
      <c r="BTX179" s="258"/>
      <c r="BTY179" s="258"/>
      <c r="BTZ179" s="258"/>
      <c r="BUA179" s="258"/>
      <c r="BUB179" s="258"/>
      <c r="BUC179" s="258"/>
      <c r="BUD179" s="258"/>
      <c r="BUE179" s="258"/>
      <c r="BUF179" s="258"/>
      <c r="BUG179" s="258"/>
      <c r="BUH179" s="258"/>
      <c r="BUI179" s="258"/>
      <c r="BUJ179" s="258"/>
      <c r="BUK179" s="258"/>
      <c r="BUL179" s="258"/>
      <c r="BUM179" s="258"/>
      <c r="BUN179" s="258"/>
      <c r="BUO179" s="258"/>
      <c r="BUP179" s="258"/>
      <c r="BUQ179" s="258"/>
      <c r="BUR179" s="258"/>
      <c r="BUS179" s="258"/>
      <c r="BUT179" s="258"/>
      <c r="BUU179" s="258"/>
      <c r="BUV179" s="258"/>
      <c r="BUW179" s="258"/>
      <c r="BUX179" s="258"/>
      <c r="BUY179" s="258"/>
      <c r="BUZ179" s="258"/>
      <c r="BVA179" s="258"/>
      <c r="BVB179" s="258"/>
      <c r="BVC179" s="258"/>
      <c r="BVD179" s="258"/>
      <c r="BVE179" s="258"/>
      <c r="BVF179" s="258"/>
      <c r="BVG179" s="258"/>
      <c r="BVH179" s="258"/>
      <c r="BVI179" s="258"/>
      <c r="BVJ179" s="258"/>
      <c r="BVK179" s="258"/>
      <c r="BVL179" s="258"/>
      <c r="BVM179" s="258"/>
      <c r="BVN179" s="258"/>
      <c r="BVO179" s="258"/>
      <c r="BVP179" s="258"/>
      <c r="BVQ179" s="258"/>
      <c r="BVR179" s="258"/>
      <c r="BVS179" s="258"/>
      <c r="BVT179" s="258"/>
      <c r="BVU179" s="258"/>
      <c r="BVV179" s="258"/>
      <c r="BVW179" s="258"/>
      <c r="BVX179" s="258"/>
      <c r="BVY179" s="258"/>
      <c r="BVZ179" s="258"/>
      <c r="BWA179" s="258"/>
      <c r="BWB179" s="258"/>
      <c r="BWC179" s="258"/>
      <c r="BWD179" s="258"/>
      <c r="BWE179" s="258"/>
      <c r="BWF179" s="258"/>
      <c r="BWG179" s="258"/>
      <c r="BWH179" s="258"/>
      <c r="BWI179" s="258"/>
      <c r="BWJ179" s="258"/>
      <c r="BWK179" s="258"/>
      <c r="BWL179" s="258"/>
      <c r="BWM179" s="258"/>
      <c r="BWN179" s="258"/>
      <c r="BWO179" s="258"/>
      <c r="BWP179" s="258"/>
      <c r="BWQ179" s="258"/>
      <c r="BWR179" s="258"/>
      <c r="BWS179" s="258"/>
      <c r="BWT179" s="258"/>
      <c r="BWU179" s="258"/>
      <c r="BWV179" s="258"/>
      <c r="BWW179" s="258"/>
      <c r="BWX179" s="258"/>
      <c r="BWY179" s="258"/>
      <c r="BWZ179" s="258"/>
      <c r="BXA179" s="258"/>
      <c r="BXB179" s="258"/>
      <c r="BXC179" s="258"/>
      <c r="BXD179" s="258"/>
      <c r="BXE179" s="258"/>
      <c r="BXF179" s="258"/>
      <c r="BXG179" s="258"/>
      <c r="BXH179" s="258"/>
      <c r="BXI179" s="258"/>
      <c r="BXJ179" s="258"/>
      <c r="BXK179" s="258"/>
      <c r="BXL179" s="258"/>
      <c r="BXM179" s="258"/>
      <c r="BXN179" s="258"/>
      <c r="BXO179" s="258"/>
      <c r="BXP179" s="258"/>
      <c r="BXQ179" s="258"/>
      <c r="BXR179" s="258"/>
      <c r="BXS179" s="258"/>
      <c r="BXT179" s="258"/>
      <c r="BXU179" s="258"/>
      <c r="BXV179" s="258"/>
      <c r="BXW179" s="258"/>
      <c r="BXX179" s="258"/>
      <c r="BXY179" s="258"/>
      <c r="BXZ179" s="258"/>
      <c r="BYA179" s="258"/>
      <c r="BYB179" s="258"/>
      <c r="BYC179" s="258"/>
      <c r="BYD179" s="258"/>
      <c r="BYE179" s="258"/>
      <c r="BYF179" s="258"/>
      <c r="BYG179" s="258"/>
      <c r="BYH179" s="258"/>
      <c r="BYI179" s="258"/>
      <c r="BYJ179" s="258"/>
      <c r="BYK179" s="258"/>
      <c r="BYL179" s="258"/>
      <c r="BYM179" s="258"/>
      <c r="BYN179" s="258"/>
      <c r="BYO179" s="258"/>
      <c r="BYP179" s="258"/>
      <c r="BYQ179" s="258"/>
      <c r="BYR179" s="258"/>
      <c r="BYS179" s="258"/>
      <c r="BYT179" s="258"/>
      <c r="BYU179" s="258"/>
      <c r="BYV179" s="258"/>
      <c r="BYW179" s="258"/>
      <c r="BYX179" s="258"/>
      <c r="BYY179" s="258"/>
      <c r="BYZ179" s="258"/>
      <c r="BZA179" s="258"/>
      <c r="BZB179" s="258"/>
      <c r="BZC179" s="258"/>
      <c r="BZD179" s="258"/>
      <c r="BZE179" s="258"/>
      <c r="BZF179" s="258"/>
      <c r="BZG179" s="258"/>
      <c r="BZH179" s="258"/>
      <c r="BZI179" s="258"/>
      <c r="BZJ179" s="258"/>
      <c r="BZK179" s="258"/>
      <c r="BZL179" s="258"/>
      <c r="BZM179" s="258"/>
      <c r="BZN179" s="258"/>
      <c r="BZO179" s="258"/>
      <c r="BZP179" s="258"/>
      <c r="BZQ179" s="258"/>
      <c r="BZR179" s="258"/>
      <c r="BZS179" s="258"/>
      <c r="BZT179" s="258"/>
      <c r="BZU179" s="258"/>
      <c r="BZV179" s="258"/>
      <c r="BZW179" s="258"/>
      <c r="BZX179" s="258"/>
      <c r="BZY179" s="258"/>
      <c r="BZZ179" s="258"/>
      <c r="CAA179" s="258"/>
      <c r="CAB179" s="258"/>
      <c r="CAC179" s="258"/>
      <c r="CAD179" s="258"/>
      <c r="CAE179" s="258"/>
      <c r="CAF179" s="258"/>
      <c r="CAG179" s="258"/>
      <c r="CAH179" s="258"/>
      <c r="CAI179" s="258"/>
      <c r="CAJ179" s="258"/>
      <c r="CAK179" s="258"/>
      <c r="CAL179" s="258"/>
      <c r="CAM179" s="258"/>
      <c r="CAN179" s="258"/>
      <c r="CAO179" s="258"/>
      <c r="CAP179" s="258"/>
      <c r="CAQ179" s="258"/>
      <c r="CAR179" s="258"/>
      <c r="CAS179" s="258"/>
      <c r="CAT179" s="258"/>
      <c r="CAU179" s="258"/>
      <c r="CAV179" s="258"/>
      <c r="CAW179" s="258"/>
      <c r="CAX179" s="258"/>
      <c r="CAY179" s="258"/>
      <c r="CAZ179" s="258"/>
      <c r="CBA179" s="258"/>
      <c r="CBB179" s="258"/>
      <c r="CBC179" s="258"/>
      <c r="CBD179" s="258"/>
      <c r="CBE179" s="258"/>
      <c r="CBF179" s="258"/>
      <c r="CBG179" s="258"/>
      <c r="CBH179" s="258"/>
      <c r="CBI179" s="258"/>
      <c r="CBJ179" s="258"/>
      <c r="CBK179" s="258"/>
      <c r="CBL179" s="258"/>
      <c r="CBM179" s="258"/>
      <c r="CBN179" s="258"/>
      <c r="CBO179" s="258"/>
      <c r="CBP179" s="258"/>
      <c r="CBQ179" s="258"/>
      <c r="CBR179" s="258"/>
      <c r="CBS179" s="258"/>
      <c r="CBT179" s="258"/>
      <c r="CBU179" s="258"/>
      <c r="CBV179" s="258"/>
      <c r="CBW179" s="258"/>
      <c r="CBX179" s="258"/>
      <c r="CBY179" s="258"/>
      <c r="CBZ179" s="258"/>
      <c r="CCA179" s="258"/>
      <c r="CCB179" s="258"/>
      <c r="CCC179" s="258"/>
      <c r="CCD179" s="258"/>
      <c r="CCE179" s="258"/>
      <c r="CCF179" s="258"/>
      <c r="CCG179" s="258"/>
      <c r="CCH179" s="258"/>
      <c r="CCI179" s="258"/>
      <c r="CCJ179" s="258"/>
      <c r="CCK179" s="258"/>
      <c r="CCL179" s="258"/>
      <c r="CCM179" s="258"/>
      <c r="CCN179" s="258"/>
      <c r="CCO179" s="258"/>
      <c r="CCP179" s="258"/>
      <c r="CCQ179" s="258"/>
      <c r="CCR179" s="258"/>
      <c r="CCS179" s="258"/>
      <c r="CCT179" s="258"/>
      <c r="CCU179" s="258"/>
      <c r="CCV179" s="258"/>
      <c r="CCW179" s="258"/>
      <c r="CCX179" s="258"/>
      <c r="CCY179" s="258"/>
      <c r="CCZ179" s="258"/>
      <c r="CDA179" s="258"/>
      <c r="CDB179" s="258"/>
      <c r="CDC179" s="258"/>
      <c r="CDD179" s="258"/>
      <c r="CDE179" s="258"/>
      <c r="CDF179" s="258"/>
      <c r="CDG179" s="258"/>
      <c r="CDH179" s="258"/>
      <c r="CDI179" s="258"/>
      <c r="CDJ179" s="258"/>
      <c r="CDK179" s="258"/>
      <c r="CDL179" s="258"/>
      <c r="CDM179" s="258"/>
      <c r="CDN179" s="258"/>
      <c r="CDO179" s="258"/>
      <c r="CDP179" s="258"/>
      <c r="CDQ179" s="258"/>
      <c r="CDR179" s="258"/>
      <c r="CDS179" s="258"/>
      <c r="CDT179" s="258"/>
      <c r="CDU179" s="258"/>
      <c r="CDV179" s="258"/>
      <c r="CDW179" s="258"/>
      <c r="CDX179" s="258"/>
      <c r="CDY179" s="258"/>
      <c r="CDZ179" s="258"/>
      <c r="CEA179" s="258"/>
      <c r="CEB179" s="258"/>
      <c r="CEC179" s="258"/>
      <c r="CED179" s="258"/>
      <c r="CEE179" s="258"/>
      <c r="CEF179" s="258"/>
      <c r="CEG179" s="258"/>
      <c r="CEH179" s="258"/>
      <c r="CEI179" s="258"/>
      <c r="CEJ179" s="258"/>
      <c r="CEK179" s="258"/>
      <c r="CEL179" s="258"/>
      <c r="CEM179" s="258"/>
      <c r="CEN179" s="258"/>
      <c r="CEO179" s="258"/>
      <c r="CEP179" s="258"/>
      <c r="CEQ179" s="258"/>
      <c r="CER179" s="258"/>
      <c r="CES179" s="258"/>
      <c r="CET179" s="258"/>
      <c r="CEU179" s="258"/>
      <c r="CEV179" s="258"/>
      <c r="CEW179" s="258"/>
      <c r="CEX179" s="258"/>
      <c r="CEY179" s="258"/>
      <c r="CEZ179" s="258"/>
      <c r="CFA179" s="258"/>
      <c r="CFB179" s="258"/>
      <c r="CFC179" s="258"/>
      <c r="CFD179" s="258"/>
      <c r="CFE179" s="258"/>
      <c r="CFF179" s="258"/>
      <c r="CFG179" s="258"/>
      <c r="CFH179" s="258"/>
      <c r="CFI179" s="258"/>
      <c r="CFJ179" s="258"/>
      <c r="CFK179" s="258"/>
      <c r="CFL179" s="258"/>
      <c r="CFM179" s="258"/>
      <c r="CFN179" s="258"/>
      <c r="CFO179" s="258"/>
      <c r="CFP179" s="258"/>
      <c r="CFQ179" s="258"/>
      <c r="CFR179" s="258"/>
      <c r="CFS179" s="258"/>
      <c r="CFT179" s="258"/>
      <c r="CFU179" s="258"/>
      <c r="CFV179" s="258"/>
      <c r="CFW179" s="258"/>
      <c r="CFX179" s="258"/>
      <c r="CFY179" s="258"/>
      <c r="CFZ179" s="258"/>
      <c r="CGA179" s="258"/>
      <c r="CGB179" s="258"/>
      <c r="CGC179" s="258"/>
      <c r="CGD179" s="258"/>
      <c r="CGE179" s="258"/>
      <c r="CGF179" s="258"/>
      <c r="CGG179" s="258"/>
      <c r="CGH179" s="258"/>
      <c r="CGI179" s="258"/>
      <c r="CGJ179" s="258"/>
      <c r="CGK179" s="258"/>
      <c r="CGL179" s="258"/>
      <c r="CGM179" s="258"/>
      <c r="CGN179" s="258"/>
      <c r="CGO179" s="258"/>
      <c r="CGP179" s="258"/>
      <c r="CGQ179" s="258"/>
      <c r="CGR179" s="258"/>
      <c r="CGS179" s="258"/>
      <c r="CGT179" s="258"/>
      <c r="CGU179" s="258"/>
      <c r="CGV179" s="258"/>
      <c r="CGW179" s="258"/>
      <c r="CGX179" s="258"/>
      <c r="CGY179" s="258"/>
      <c r="CGZ179" s="258"/>
      <c r="CHA179" s="258"/>
      <c r="CHB179" s="258"/>
      <c r="CHC179" s="258"/>
      <c r="CHD179" s="258"/>
      <c r="CHE179" s="258"/>
      <c r="CHF179" s="258"/>
      <c r="CHG179" s="258"/>
      <c r="CHH179" s="258"/>
      <c r="CHI179" s="258"/>
      <c r="CHJ179" s="258"/>
      <c r="CHK179" s="258"/>
      <c r="CHL179" s="258"/>
      <c r="CHM179" s="258"/>
      <c r="CHN179" s="258"/>
      <c r="CHO179" s="258"/>
      <c r="CHP179" s="258"/>
      <c r="CHQ179" s="258"/>
      <c r="CHR179" s="258"/>
      <c r="CHS179" s="258"/>
      <c r="CHT179" s="258"/>
      <c r="CHU179" s="258"/>
      <c r="CHV179" s="258"/>
      <c r="CHW179" s="258"/>
      <c r="CHX179" s="258"/>
      <c r="CHY179" s="258"/>
      <c r="CHZ179" s="258"/>
      <c r="CIA179" s="258"/>
      <c r="CIB179" s="258"/>
      <c r="CIC179" s="258"/>
      <c r="CID179" s="258"/>
      <c r="CIE179" s="258"/>
      <c r="CIF179" s="258"/>
      <c r="CIG179" s="258"/>
      <c r="CIH179" s="258"/>
      <c r="CII179" s="258"/>
      <c r="CIJ179" s="258"/>
      <c r="CIK179" s="258"/>
      <c r="CIL179" s="258"/>
      <c r="CIM179" s="258"/>
      <c r="CIN179" s="258"/>
      <c r="CIO179" s="258"/>
      <c r="CIP179" s="258"/>
      <c r="CIQ179" s="258"/>
      <c r="CIR179" s="258"/>
      <c r="CIS179" s="258"/>
      <c r="CIT179" s="258"/>
      <c r="CIU179" s="258"/>
      <c r="CIV179" s="258"/>
      <c r="CIW179" s="258"/>
      <c r="CIX179" s="258"/>
      <c r="CIY179" s="258"/>
      <c r="CIZ179" s="258"/>
      <c r="CJA179" s="258"/>
      <c r="CJB179" s="258"/>
      <c r="CJC179" s="258"/>
      <c r="CJD179" s="258"/>
      <c r="CJE179" s="258"/>
      <c r="CJF179" s="258"/>
      <c r="CJG179" s="258"/>
      <c r="CJH179" s="258"/>
      <c r="CJI179" s="258"/>
      <c r="CJJ179" s="258"/>
      <c r="CJK179" s="258"/>
      <c r="CJL179" s="258"/>
      <c r="CJM179" s="258"/>
      <c r="CJN179" s="258"/>
      <c r="CJO179" s="258"/>
      <c r="CJP179" s="258"/>
      <c r="CJQ179" s="258"/>
      <c r="CJR179" s="258"/>
      <c r="CJS179" s="258"/>
      <c r="CJT179" s="258"/>
      <c r="CJU179" s="258"/>
      <c r="CJV179" s="258"/>
      <c r="CJW179" s="258"/>
      <c r="CJX179" s="258"/>
      <c r="CJY179" s="258"/>
      <c r="CJZ179" s="258"/>
      <c r="CKA179" s="258"/>
      <c r="CKB179" s="258"/>
      <c r="CKC179" s="258"/>
      <c r="CKD179" s="258"/>
      <c r="CKE179" s="258"/>
      <c r="CKF179" s="258"/>
      <c r="CKG179" s="258"/>
      <c r="CKH179" s="258"/>
      <c r="CKI179" s="258"/>
      <c r="CKJ179" s="258"/>
      <c r="CKK179" s="258"/>
      <c r="CKL179" s="258"/>
      <c r="CKM179" s="258"/>
      <c r="CKN179" s="258"/>
      <c r="CKO179" s="258"/>
      <c r="CKP179" s="258"/>
      <c r="CKQ179" s="258"/>
      <c r="CKR179" s="258"/>
      <c r="CKS179" s="258"/>
      <c r="CKT179" s="258"/>
      <c r="CKU179" s="258"/>
      <c r="CKV179" s="258"/>
      <c r="CKW179" s="258"/>
      <c r="CKX179" s="258"/>
      <c r="CKY179" s="258"/>
      <c r="CKZ179" s="258"/>
      <c r="CLA179" s="258"/>
      <c r="CLB179" s="258"/>
      <c r="CLC179" s="258"/>
      <c r="CLD179" s="258"/>
      <c r="CLE179" s="258"/>
      <c r="CLF179" s="258"/>
      <c r="CLG179" s="258"/>
      <c r="CLH179" s="258"/>
      <c r="CLI179" s="258"/>
      <c r="CLJ179" s="258"/>
      <c r="CLK179" s="258"/>
      <c r="CLL179" s="258"/>
      <c r="CLM179" s="258"/>
      <c r="CLN179" s="258"/>
      <c r="CLO179" s="258"/>
      <c r="CLP179" s="258"/>
      <c r="CLQ179" s="258"/>
      <c r="CLR179" s="258"/>
      <c r="CLS179" s="258"/>
      <c r="CLT179" s="258"/>
      <c r="CLU179" s="258"/>
      <c r="CLV179" s="258"/>
      <c r="CLW179" s="258"/>
      <c r="CLX179" s="258"/>
      <c r="CLY179" s="258"/>
      <c r="CLZ179" s="258"/>
      <c r="CMA179" s="258"/>
      <c r="CMB179" s="258"/>
      <c r="CMC179" s="258"/>
      <c r="CMD179" s="258"/>
      <c r="CME179" s="258"/>
      <c r="CMF179" s="258"/>
      <c r="CMG179" s="258"/>
      <c r="CMH179" s="258"/>
      <c r="CMI179" s="258"/>
      <c r="CMJ179" s="258"/>
      <c r="CMK179" s="258"/>
      <c r="CML179" s="258"/>
      <c r="CMM179" s="258"/>
      <c r="CMN179" s="258"/>
      <c r="CMO179" s="258"/>
      <c r="CMP179" s="258"/>
      <c r="CMQ179" s="258"/>
      <c r="CMR179" s="258"/>
      <c r="CMS179" s="258"/>
      <c r="CMT179" s="258"/>
      <c r="CMU179" s="258"/>
      <c r="CMV179" s="258"/>
      <c r="CMW179" s="258"/>
      <c r="CMX179" s="258"/>
      <c r="CMY179" s="258"/>
      <c r="CMZ179" s="258"/>
      <c r="CNA179" s="258"/>
      <c r="CNB179" s="258"/>
      <c r="CNC179" s="258"/>
      <c r="CND179" s="258"/>
      <c r="CNE179" s="258"/>
      <c r="CNF179" s="258"/>
      <c r="CNG179" s="258"/>
      <c r="CNH179" s="258"/>
      <c r="CNI179" s="258"/>
      <c r="CNJ179" s="258"/>
      <c r="CNK179" s="258"/>
      <c r="CNL179" s="258"/>
      <c r="CNM179" s="258"/>
      <c r="CNN179" s="258"/>
      <c r="CNO179" s="258"/>
      <c r="CNP179" s="258"/>
      <c r="CNQ179" s="258"/>
      <c r="CNR179" s="258"/>
      <c r="CNS179" s="258"/>
      <c r="CNT179" s="258"/>
      <c r="CNU179" s="258"/>
      <c r="CNV179" s="258"/>
      <c r="CNW179" s="258"/>
      <c r="CNX179" s="258"/>
      <c r="CNY179" s="258"/>
      <c r="CNZ179" s="258"/>
      <c r="COA179" s="258"/>
      <c r="COB179" s="258"/>
      <c r="COC179" s="258"/>
      <c r="COD179" s="258"/>
      <c r="COE179" s="258"/>
      <c r="COF179" s="258"/>
      <c r="COG179" s="258"/>
      <c r="COH179" s="258"/>
      <c r="COI179" s="258"/>
      <c r="COJ179" s="258"/>
      <c r="COK179" s="258"/>
      <c r="COL179" s="258"/>
      <c r="COM179" s="258"/>
      <c r="CON179" s="258"/>
      <c r="COO179" s="258"/>
      <c r="COP179" s="258"/>
      <c r="COQ179" s="258"/>
      <c r="COR179" s="258"/>
      <c r="COS179" s="258"/>
      <c r="COT179" s="258"/>
      <c r="COU179" s="258"/>
      <c r="COV179" s="258"/>
      <c r="COW179" s="258"/>
      <c r="COX179" s="258"/>
      <c r="COY179" s="258"/>
      <c r="COZ179" s="258"/>
      <c r="CPA179" s="258"/>
      <c r="CPB179" s="258"/>
      <c r="CPC179" s="258"/>
      <c r="CPD179" s="258"/>
      <c r="CPE179" s="258"/>
      <c r="CPF179" s="258"/>
      <c r="CPG179" s="258"/>
      <c r="CPH179" s="258"/>
      <c r="CPI179" s="258"/>
      <c r="CPJ179" s="258"/>
      <c r="CPK179" s="258"/>
      <c r="CPL179" s="258"/>
      <c r="CPM179" s="258"/>
      <c r="CPN179" s="258"/>
      <c r="CPO179" s="258"/>
      <c r="CPP179" s="258"/>
      <c r="CPQ179" s="258"/>
      <c r="CPR179" s="258"/>
      <c r="CPS179" s="258"/>
      <c r="CPT179" s="258"/>
      <c r="CPU179" s="258"/>
      <c r="CPV179" s="258"/>
      <c r="CPW179" s="258"/>
      <c r="CPX179" s="258"/>
      <c r="CPY179" s="258"/>
      <c r="CPZ179" s="258"/>
      <c r="CQA179" s="258"/>
      <c r="CQB179" s="258"/>
      <c r="CQC179" s="258"/>
      <c r="CQD179" s="258"/>
      <c r="CQE179" s="258"/>
      <c r="CQF179" s="258"/>
      <c r="CQG179" s="258"/>
      <c r="CQH179" s="258"/>
      <c r="CQI179" s="258"/>
      <c r="CQJ179" s="258"/>
      <c r="CQK179" s="258"/>
      <c r="CQL179" s="258"/>
      <c r="CQM179" s="258"/>
      <c r="CQN179" s="258"/>
      <c r="CQO179" s="258"/>
      <c r="CQP179" s="258"/>
      <c r="CQQ179" s="258"/>
      <c r="CQR179" s="258"/>
      <c r="CQS179" s="258"/>
      <c r="CQT179" s="258"/>
      <c r="CQU179" s="258"/>
      <c r="CQV179" s="258"/>
      <c r="CQW179" s="258"/>
      <c r="CQX179" s="258"/>
      <c r="CQY179" s="258"/>
      <c r="CQZ179" s="258"/>
      <c r="CRA179" s="258"/>
      <c r="CRB179" s="258"/>
      <c r="CRC179" s="258"/>
      <c r="CRD179" s="258"/>
      <c r="CRE179" s="258"/>
      <c r="CRF179" s="258"/>
      <c r="CRG179" s="258"/>
      <c r="CRH179" s="258"/>
      <c r="CRI179" s="258"/>
      <c r="CRJ179" s="258"/>
      <c r="CRK179" s="258"/>
      <c r="CRL179" s="258"/>
      <c r="CRM179" s="258"/>
      <c r="CRN179" s="258"/>
      <c r="CRO179" s="258"/>
      <c r="CRP179" s="258"/>
      <c r="CRQ179" s="258"/>
      <c r="CRR179" s="258"/>
      <c r="CRS179" s="258"/>
      <c r="CRT179" s="258"/>
      <c r="CRU179" s="258"/>
      <c r="CRV179" s="258"/>
      <c r="CRW179" s="258"/>
      <c r="CRX179" s="258"/>
      <c r="CRY179" s="258"/>
      <c r="CRZ179" s="258"/>
      <c r="CSA179" s="258"/>
      <c r="CSB179" s="258"/>
      <c r="CSC179" s="258"/>
      <c r="CSD179" s="258"/>
      <c r="CSE179" s="258"/>
      <c r="CSF179" s="258"/>
      <c r="CSG179" s="258"/>
      <c r="CSH179" s="258"/>
      <c r="CSI179" s="258"/>
      <c r="CSJ179" s="258"/>
      <c r="CSK179" s="258"/>
      <c r="CSL179" s="258"/>
      <c r="CSM179" s="258"/>
      <c r="CSN179" s="258"/>
      <c r="CSO179" s="258"/>
      <c r="CSP179" s="258"/>
      <c r="CSQ179" s="258"/>
      <c r="CSR179" s="258"/>
      <c r="CSS179" s="258"/>
      <c r="CST179" s="258"/>
      <c r="CSU179" s="258"/>
      <c r="CSV179" s="258"/>
      <c r="CSW179" s="258"/>
      <c r="CSX179" s="258"/>
      <c r="CSY179" s="258"/>
      <c r="CSZ179" s="258"/>
      <c r="CTA179" s="258"/>
      <c r="CTB179" s="258"/>
      <c r="CTC179" s="258"/>
      <c r="CTD179" s="258"/>
      <c r="CTE179" s="258"/>
      <c r="CTF179" s="258"/>
      <c r="CTG179" s="258"/>
      <c r="CTH179" s="258"/>
      <c r="CTI179" s="258"/>
      <c r="CTJ179" s="258"/>
      <c r="CTK179" s="258"/>
      <c r="CTL179" s="258"/>
      <c r="CTM179" s="258"/>
      <c r="CTN179" s="258"/>
      <c r="CTO179" s="258"/>
      <c r="CTP179" s="258"/>
      <c r="CTQ179" s="258"/>
      <c r="CTR179" s="258"/>
      <c r="CTS179" s="258"/>
      <c r="CTT179" s="258"/>
      <c r="CTU179" s="258"/>
      <c r="CTV179" s="258"/>
      <c r="CTW179" s="258"/>
      <c r="CTX179" s="258"/>
      <c r="CTY179" s="258"/>
      <c r="CTZ179" s="258"/>
      <c r="CUA179" s="258"/>
      <c r="CUB179" s="258"/>
      <c r="CUC179" s="258"/>
      <c r="CUD179" s="258"/>
      <c r="CUE179" s="258"/>
      <c r="CUF179" s="258"/>
      <c r="CUG179" s="258"/>
      <c r="CUH179" s="258"/>
      <c r="CUI179" s="258"/>
      <c r="CUJ179" s="258"/>
      <c r="CUK179" s="258"/>
      <c r="CUL179" s="258"/>
      <c r="CUM179" s="258"/>
      <c r="CUN179" s="258"/>
      <c r="CUO179" s="258"/>
      <c r="CUP179" s="258"/>
      <c r="CUQ179" s="258"/>
      <c r="CUR179" s="258"/>
      <c r="CUS179" s="258"/>
      <c r="CUT179" s="258"/>
      <c r="CUU179" s="258"/>
      <c r="CUV179" s="258"/>
      <c r="CUW179" s="258"/>
      <c r="CUX179" s="258"/>
      <c r="CUY179" s="258"/>
      <c r="CUZ179" s="258"/>
      <c r="CVA179" s="258"/>
      <c r="CVB179" s="258"/>
      <c r="CVC179" s="258"/>
      <c r="CVD179" s="258"/>
      <c r="CVE179" s="258"/>
      <c r="CVF179" s="258"/>
      <c r="CVG179" s="258"/>
      <c r="CVH179" s="258"/>
      <c r="CVI179" s="258"/>
      <c r="CVJ179" s="258"/>
      <c r="CVK179" s="258"/>
      <c r="CVL179" s="258"/>
      <c r="CVM179" s="258"/>
      <c r="CVN179" s="258"/>
      <c r="CVO179" s="258"/>
      <c r="CVP179" s="258"/>
      <c r="CVQ179" s="258"/>
      <c r="CVR179" s="258"/>
      <c r="CVS179" s="258"/>
      <c r="CVT179" s="258"/>
      <c r="CVU179" s="258"/>
      <c r="CVV179" s="258"/>
      <c r="CVW179" s="258"/>
      <c r="CVX179" s="258"/>
      <c r="CVY179" s="258"/>
      <c r="CVZ179" s="258"/>
      <c r="CWA179" s="258"/>
      <c r="CWB179" s="258"/>
      <c r="CWC179" s="258"/>
      <c r="CWD179" s="258"/>
      <c r="CWE179" s="258"/>
      <c r="CWF179" s="258"/>
      <c r="CWG179" s="258"/>
      <c r="CWH179" s="258"/>
      <c r="CWI179" s="258"/>
      <c r="CWJ179" s="258"/>
      <c r="CWK179" s="258"/>
      <c r="CWL179" s="258"/>
      <c r="CWM179" s="258"/>
      <c r="CWN179" s="258"/>
      <c r="CWO179" s="258"/>
      <c r="CWP179" s="258"/>
      <c r="CWQ179" s="258"/>
      <c r="CWR179" s="258"/>
      <c r="CWS179" s="258"/>
      <c r="CWT179" s="258"/>
      <c r="CWU179" s="258"/>
      <c r="CWV179" s="258"/>
      <c r="CWW179" s="258"/>
      <c r="CWX179" s="258"/>
      <c r="CWY179" s="258"/>
      <c r="CWZ179" s="258"/>
      <c r="CXA179" s="258"/>
      <c r="CXB179" s="258"/>
      <c r="CXC179" s="258"/>
      <c r="CXD179" s="258"/>
      <c r="CXE179" s="258"/>
      <c r="CXF179" s="258"/>
      <c r="CXG179" s="258"/>
      <c r="CXH179" s="258"/>
      <c r="CXI179" s="258"/>
      <c r="CXJ179" s="258"/>
      <c r="CXK179" s="258"/>
      <c r="CXL179" s="258"/>
      <c r="CXM179" s="258"/>
      <c r="CXN179" s="258"/>
      <c r="CXO179" s="258"/>
      <c r="CXP179" s="258"/>
      <c r="CXQ179" s="258"/>
      <c r="CXR179" s="258"/>
      <c r="CXS179" s="258"/>
      <c r="CXT179" s="258"/>
      <c r="CXU179" s="258"/>
      <c r="CXV179" s="258"/>
      <c r="CXW179" s="258"/>
      <c r="CXX179" s="258"/>
      <c r="CXY179" s="258"/>
      <c r="CXZ179" s="258"/>
      <c r="CYA179" s="258"/>
      <c r="CYB179" s="258"/>
      <c r="CYC179" s="258"/>
      <c r="CYD179" s="258"/>
      <c r="CYE179" s="258"/>
      <c r="CYF179" s="258"/>
      <c r="CYG179" s="258"/>
      <c r="CYH179" s="258"/>
      <c r="CYI179" s="258"/>
      <c r="CYJ179" s="258"/>
      <c r="CYK179" s="258"/>
      <c r="CYL179" s="258"/>
      <c r="CYM179" s="258"/>
      <c r="CYN179" s="258"/>
      <c r="CYO179" s="258"/>
      <c r="CYP179" s="258"/>
      <c r="CYQ179" s="258"/>
      <c r="CYR179" s="258"/>
      <c r="CYS179" s="258"/>
      <c r="CYT179" s="258"/>
      <c r="CYU179" s="258"/>
      <c r="CYV179" s="258"/>
      <c r="CYW179" s="258"/>
      <c r="CYX179" s="258"/>
      <c r="CYY179" s="258"/>
      <c r="CYZ179" s="258"/>
      <c r="CZA179" s="258"/>
      <c r="CZB179" s="258"/>
      <c r="CZC179" s="258"/>
      <c r="CZD179" s="258"/>
      <c r="CZE179" s="258"/>
      <c r="CZF179" s="258"/>
      <c r="CZG179" s="258"/>
      <c r="CZH179" s="258"/>
      <c r="CZI179" s="258"/>
      <c r="CZJ179" s="258"/>
      <c r="CZK179" s="258"/>
      <c r="CZL179" s="258"/>
      <c r="CZM179" s="258"/>
      <c r="CZN179" s="258"/>
      <c r="CZO179" s="258"/>
      <c r="CZP179" s="258"/>
      <c r="CZQ179" s="258"/>
      <c r="CZR179" s="258"/>
      <c r="CZS179" s="258"/>
      <c r="CZT179" s="258"/>
      <c r="CZU179" s="258"/>
      <c r="CZV179" s="258"/>
      <c r="CZW179" s="258"/>
      <c r="CZX179" s="258"/>
      <c r="CZY179" s="258"/>
      <c r="CZZ179" s="258"/>
      <c r="DAA179" s="258"/>
      <c r="DAB179" s="258"/>
      <c r="DAC179" s="258"/>
      <c r="DAD179" s="258"/>
      <c r="DAE179" s="258"/>
      <c r="DAF179" s="258"/>
      <c r="DAG179" s="258"/>
      <c r="DAH179" s="258"/>
      <c r="DAI179" s="258"/>
      <c r="DAJ179" s="258"/>
      <c r="DAK179" s="258"/>
      <c r="DAL179" s="258"/>
      <c r="DAM179" s="258"/>
      <c r="DAN179" s="258"/>
      <c r="DAO179" s="258"/>
      <c r="DAP179" s="258"/>
      <c r="DAQ179" s="258"/>
      <c r="DAR179" s="258"/>
      <c r="DAS179" s="258"/>
      <c r="DAT179" s="258"/>
      <c r="DAU179" s="258"/>
      <c r="DAV179" s="258"/>
      <c r="DAW179" s="258"/>
      <c r="DAX179" s="258"/>
      <c r="DAY179" s="258"/>
      <c r="DAZ179" s="258"/>
      <c r="DBA179" s="258"/>
      <c r="DBB179" s="258"/>
      <c r="DBC179" s="258"/>
      <c r="DBD179" s="258"/>
      <c r="DBE179" s="258"/>
      <c r="DBF179" s="258"/>
      <c r="DBG179" s="258"/>
      <c r="DBH179" s="258"/>
      <c r="DBI179" s="258"/>
      <c r="DBJ179" s="258"/>
      <c r="DBK179" s="258"/>
      <c r="DBL179" s="258"/>
      <c r="DBM179" s="258"/>
      <c r="DBN179" s="258"/>
      <c r="DBO179" s="258"/>
      <c r="DBP179" s="258"/>
      <c r="DBQ179" s="258"/>
      <c r="DBR179" s="258"/>
      <c r="DBS179" s="258"/>
      <c r="DBT179" s="258"/>
      <c r="DBU179" s="258"/>
      <c r="DBV179" s="258"/>
      <c r="DBW179" s="258"/>
      <c r="DBX179" s="258"/>
      <c r="DBY179" s="258"/>
      <c r="DBZ179" s="258"/>
      <c r="DCA179" s="258"/>
      <c r="DCB179" s="258"/>
      <c r="DCC179" s="258"/>
      <c r="DCD179" s="258"/>
      <c r="DCE179" s="258"/>
      <c r="DCF179" s="258"/>
      <c r="DCG179" s="258"/>
      <c r="DCH179" s="258"/>
      <c r="DCI179" s="258"/>
      <c r="DCJ179" s="258"/>
      <c r="DCK179" s="258"/>
      <c r="DCL179" s="258"/>
      <c r="DCM179" s="258"/>
      <c r="DCN179" s="258"/>
      <c r="DCO179" s="258"/>
      <c r="DCP179" s="258"/>
      <c r="DCQ179" s="258"/>
      <c r="DCR179" s="258"/>
      <c r="DCS179" s="258"/>
      <c r="DCT179" s="258"/>
      <c r="DCU179" s="258"/>
      <c r="DCV179" s="258"/>
      <c r="DCW179" s="258"/>
      <c r="DCX179" s="258"/>
      <c r="DCY179" s="258"/>
      <c r="DCZ179" s="258"/>
      <c r="DDA179" s="258"/>
      <c r="DDB179" s="258"/>
      <c r="DDC179" s="258"/>
      <c r="DDD179" s="258"/>
      <c r="DDE179" s="258"/>
      <c r="DDF179" s="258"/>
      <c r="DDG179" s="258"/>
      <c r="DDH179" s="258"/>
      <c r="DDI179" s="258"/>
      <c r="DDJ179" s="258"/>
      <c r="DDK179" s="258"/>
      <c r="DDL179" s="258"/>
      <c r="DDM179" s="258"/>
      <c r="DDN179" s="258"/>
      <c r="DDO179" s="258"/>
      <c r="DDP179" s="258"/>
      <c r="DDQ179" s="258"/>
      <c r="DDR179" s="258"/>
      <c r="DDS179" s="258"/>
      <c r="DDT179" s="258"/>
      <c r="DDU179" s="258"/>
      <c r="DDV179" s="258"/>
      <c r="DDW179" s="258"/>
      <c r="DDX179" s="258"/>
      <c r="DDY179" s="258"/>
      <c r="DDZ179" s="258"/>
      <c r="DEA179" s="258"/>
      <c r="DEB179" s="258"/>
      <c r="DEC179" s="258"/>
      <c r="DED179" s="258"/>
      <c r="DEE179" s="258"/>
      <c r="DEF179" s="258"/>
      <c r="DEG179" s="258"/>
      <c r="DEH179" s="258"/>
      <c r="DEI179" s="258"/>
      <c r="DEJ179" s="258"/>
      <c r="DEK179" s="258"/>
      <c r="DEL179" s="258"/>
      <c r="DEM179" s="258"/>
      <c r="DEN179" s="258"/>
      <c r="DEO179" s="258"/>
      <c r="DEP179" s="258"/>
      <c r="DEQ179" s="258"/>
      <c r="DER179" s="258"/>
      <c r="DES179" s="258"/>
      <c r="DET179" s="258"/>
      <c r="DEU179" s="258"/>
      <c r="DEV179" s="258"/>
      <c r="DEW179" s="258"/>
      <c r="DEX179" s="258"/>
      <c r="DEY179" s="258"/>
      <c r="DEZ179" s="258"/>
      <c r="DFA179" s="258"/>
      <c r="DFB179" s="258"/>
      <c r="DFC179" s="258"/>
      <c r="DFD179" s="258"/>
      <c r="DFE179" s="258"/>
      <c r="DFF179" s="258"/>
      <c r="DFG179" s="258"/>
      <c r="DFH179" s="258"/>
      <c r="DFI179" s="258"/>
      <c r="DFJ179" s="258"/>
      <c r="DFK179" s="258"/>
      <c r="DFL179" s="258"/>
      <c r="DFM179" s="258"/>
      <c r="DFN179" s="258"/>
      <c r="DFO179" s="258"/>
      <c r="DFP179" s="258"/>
      <c r="DFQ179" s="258"/>
      <c r="DFR179" s="258"/>
      <c r="DFS179" s="258"/>
      <c r="DFT179" s="258"/>
      <c r="DFU179" s="258"/>
      <c r="DFV179" s="258"/>
      <c r="DFW179" s="258"/>
      <c r="DFX179" s="258"/>
      <c r="DFY179" s="258"/>
      <c r="DFZ179" s="258"/>
      <c r="DGA179" s="258"/>
      <c r="DGB179" s="258"/>
      <c r="DGC179" s="258"/>
      <c r="DGD179" s="258"/>
      <c r="DGE179" s="258"/>
      <c r="DGF179" s="258"/>
      <c r="DGG179" s="258"/>
      <c r="DGH179" s="258"/>
      <c r="DGI179" s="258"/>
      <c r="DGJ179" s="258"/>
      <c r="DGK179" s="258"/>
      <c r="DGL179" s="258"/>
      <c r="DGM179" s="258"/>
      <c r="DGN179" s="258"/>
      <c r="DGO179" s="258"/>
      <c r="DGP179" s="258"/>
      <c r="DGQ179" s="258"/>
      <c r="DGR179" s="258"/>
      <c r="DGS179" s="258"/>
      <c r="DGT179" s="258"/>
      <c r="DGU179" s="258"/>
      <c r="DGV179" s="258"/>
      <c r="DGW179" s="258"/>
      <c r="DGX179" s="258"/>
      <c r="DGY179" s="258"/>
      <c r="DGZ179" s="258"/>
      <c r="DHA179" s="258"/>
      <c r="DHB179" s="258"/>
      <c r="DHC179" s="258"/>
      <c r="DHD179" s="258"/>
      <c r="DHE179" s="258"/>
      <c r="DHF179" s="258"/>
      <c r="DHG179" s="258"/>
      <c r="DHH179" s="258"/>
      <c r="DHI179" s="258"/>
      <c r="DHJ179" s="258"/>
      <c r="DHK179" s="258"/>
      <c r="DHL179" s="258"/>
      <c r="DHM179" s="258"/>
      <c r="DHN179" s="258"/>
      <c r="DHO179" s="258"/>
      <c r="DHP179" s="258"/>
      <c r="DHQ179" s="258"/>
      <c r="DHR179" s="258"/>
      <c r="DHS179" s="258"/>
      <c r="DHT179" s="258"/>
      <c r="DHU179" s="258"/>
      <c r="DHV179" s="258"/>
      <c r="DHW179" s="258"/>
      <c r="DHX179" s="258"/>
      <c r="DHY179" s="258"/>
      <c r="DHZ179" s="258"/>
      <c r="DIA179" s="258"/>
      <c r="DIB179" s="258"/>
      <c r="DIC179" s="258"/>
      <c r="DID179" s="258"/>
      <c r="DIE179" s="258"/>
      <c r="DIF179" s="258"/>
      <c r="DIG179" s="258"/>
      <c r="DIH179" s="258"/>
      <c r="DII179" s="258"/>
      <c r="DIJ179" s="258"/>
      <c r="DIK179" s="258"/>
      <c r="DIL179" s="258"/>
      <c r="DIM179" s="258"/>
      <c r="DIN179" s="258"/>
      <c r="DIO179" s="258"/>
      <c r="DIP179" s="258"/>
      <c r="DIQ179" s="258"/>
      <c r="DIR179" s="258"/>
      <c r="DIS179" s="258"/>
      <c r="DIT179" s="258"/>
      <c r="DIU179" s="258"/>
      <c r="DIV179" s="258"/>
      <c r="DIW179" s="258"/>
      <c r="DIX179" s="258"/>
      <c r="DIY179" s="258"/>
      <c r="DIZ179" s="258"/>
      <c r="DJA179" s="258"/>
      <c r="DJB179" s="258"/>
      <c r="DJC179" s="258"/>
      <c r="DJD179" s="258"/>
      <c r="DJE179" s="258"/>
      <c r="DJF179" s="258"/>
      <c r="DJG179" s="258"/>
      <c r="DJH179" s="258"/>
      <c r="DJI179" s="258"/>
      <c r="DJJ179" s="258"/>
      <c r="DJK179" s="258"/>
      <c r="DJL179" s="258"/>
      <c r="DJM179" s="258"/>
      <c r="DJN179" s="258"/>
      <c r="DJO179" s="258"/>
      <c r="DJP179" s="258"/>
      <c r="DJQ179" s="258"/>
      <c r="DJR179" s="258"/>
      <c r="DJS179" s="258"/>
      <c r="DJT179" s="258"/>
      <c r="DJU179" s="258"/>
      <c r="DJV179" s="258"/>
      <c r="DJW179" s="258"/>
      <c r="DJX179" s="258"/>
      <c r="DJY179" s="258"/>
      <c r="DJZ179" s="258"/>
      <c r="DKA179" s="258"/>
      <c r="DKB179" s="258"/>
      <c r="DKC179" s="258"/>
      <c r="DKD179" s="258"/>
      <c r="DKE179" s="258"/>
      <c r="DKF179" s="258"/>
      <c r="DKG179" s="258"/>
      <c r="DKH179" s="258"/>
      <c r="DKI179" s="258"/>
      <c r="DKJ179" s="258"/>
      <c r="DKK179" s="258"/>
      <c r="DKL179" s="258"/>
      <c r="DKM179" s="258"/>
      <c r="DKN179" s="258"/>
      <c r="DKO179" s="258"/>
      <c r="DKP179" s="258"/>
      <c r="DKQ179" s="258"/>
      <c r="DKR179" s="258"/>
      <c r="DKS179" s="258"/>
      <c r="DKT179" s="258"/>
      <c r="DKU179" s="258"/>
      <c r="DKV179" s="258"/>
      <c r="DKW179" s="258"/>
      <c r="DKX179" s="258"/>
      <c r="DKY179" s="258"/>
      <c r="DKZ179" s="258"/>
      <c r="DLA179" s="258"/>
      <c r="DLB179" s="258"/>
      <c r="DLC179" s="258"/>
      <c r="DLD179" s="258"/>
      <c r="DLE179" s="258"/>
      <c r="DLF179" s="258"/>
      <c r="DLG179" s="258"/>
      <c r="DLH179" s="258"/>
      <c r="DLI179" s="258"/>
      <c r="DLJ179" s="258"/>
      <c r="DLK179" s="258"/>
      <c r="DLL179" s="258"/>
      <c r="DLM179" s="258"/>
      <c r="DLN179" s="258"/>
      <c r="DLO179" s="258"/>
      <c r="DLP179" s="258"/>
      <c r="DLQ179" s="258"/>
      <c r="DLR179" s="258"/>
      <c r="DLS179" s="258"/>
      <c r="DLT179" s="258"/>
      <c r="DLU179" s="258"/>
      <c r="DLV179" s="258"/>
      <c r="DLW179" s="258"/>
      <c r="DLX179" s="258"/>
      <c r="DLY179" s="258"/>
      <c r="DLZ179" s="258"/>
      <c r="DMA179" s="258"/>
      <c r="DMB179" s="258"/>
      <c r="DMC179" s="258"/>
      <c r="DMD179" s="258"/>
      <c r="DME179" s="258"/>
      <c r="DMF179" s="258"/>
      <c r="DMG179" s="258"/>
      <c r="DMH179" s="258"/>
      <c r="DMI179" s="258"/>
      <c r="DMJ179" s="258"/>
      <c r="DMK179" s="258"/>
      <c r="DML179" s="258"/>
      <c r="DMM179" s="258"/>
      <c r="DMN179" s="258"/>
      <c r="DMO179" s="258"/>
      <c r="DMP179" s="258"/>
      <c r="DMQ179" s="258"/>
      <c r="DMR179" s="258"/>
      <c r="DMS179" s="258"/>
      <c r="DMT179" s="258"/>
      <c r="DMU179" s="258"/>
      <c r="DMV179" s="258"/>
      <c r="DMW179" s="258"/>
      <c r="DMX179" s="258"/>
      <c r="DMY179" s="258"/>
      <c r="DMZ179" s="258"/>
      <c r="DNA179" s="258"/>
      <c r="DNB179" s="258"/>
      <c r="DNC179" s="258"/>
      <c r="DND179" s="258"/>
      <c r="DNE179" s="258"/>
      <c r="DNF179" s="258"/>
      <c r="DNG179" s="258"/>
      <c r="DNH179" s="258"/>
      <c r="DNI179" s="258"/>
      <c r="DNJ179" s="258"/>
      <c r="DNK179" s="258"/>
      <c r="DNL179" s="258"/>
      <c r="DNM179" s="258"/>
      <c r="DNN179" s="258"/>
      <c r="DNO179" s="258"/>
      <c r="DNP179" s="258"/>
      <c r="DNQ179" s="258"/>
      <c r="DNR179" s="258"/>
      <c r="DNS179" s="258"/>
      <c r="DNT179" s="258"/>
      <c r="DNU179" s="258"/>
      <c r="DNV179" s="258"/>
      <c r="DNW179" s="258"/>
      <c r="DNX179" s="258"/>
      <c r="DNY179" s="258"/>
      <c r="DNZ179" s="258"/>
      <c r="DOA179" s="258"/>
      <c r="DOB179" s="258"/>
      <c r="DOC179" s="258"/>
      <c r="DOD179" s="258"/>
      <c r="DOE179" s="258"/>
      <c r="DOF179" s="258"/>
      <c r="DOG179" s="258"/>
      <c r="DOH179" s="258"/>
      <c r="DOI179" s="258"/>
      <c r="DOJ179" s="258"/>
      <c r="DOK179" s="258"/>
      <c r="DOL179" s="258"/>
      <c r="DOM179" s="258"/>
      <c r="DON179" s="258"/>
      <c r="DOO179" s="258"/>
      <c r="DOP179" s="258"/>
      <c r="DOQ179" s="258"/>
      <c r="DOR179" s="258"/>
      <c r="DOS179" s="258"/>
      <c r="DOT179" s="258"/>
      <c r="DOU179" s="258"/>
      <c r="DOV179" s="258"/>
      <c r="DOW179" s="258"/>
      <c r="DOX179" s="258"/>
      <c r="DOY179" s="258"/>
      <c r="DOZ179" s="258"/>
      <c r="DPA179" s="258"/>
      <c r="DPB179" s="258"/>
      <c r="DPC179" s="258"/>
      <c r="DPD179" s="258"/>
      <c r="DPE179" s="258"/>
      <c r="DPF179" s="258"/>
      <c r="DPG179" s="258"/>
      <c r="DPH179" s="258"/>
      <c r="DPI179" s="258"/>
      <c r="DPJ179" s="258"/>
      <c r="DPK179" s="258"/>
      <c r="DPL179" s="258"/>
      <c r="DPM179" s="258"/>
      <c r="DPN179" s="258"/>
      <c r="DPO179" s="258"/>
      <c r="DPP179" s="258"/>
      <c r="DPQ179" s="258"/>
      <c r="DPR179" s="258"/>
      <c r="DPS179" s="258"/>
      <c r="DPT179" s="258"/>
      <c r="DPU179" s="258"/>
      <c r="DPV179" s="258"/>
      <c r="DPW179" s="258"/>
      <c r="DPX179" s="258"/>
      <c r="DPY179" s="258"/>
      <c r="DPZ179" s="258"/>
      <c r="DQA179" s="258"/>
      <c r="DQB179" s="258"/>
      <c r="DQC179" s="258"/>
      <c r="DQD179" s="258"/>
      <c r="DQE179" s="258"/>
      <c r="DQF179" s="258"/>
      <c r="DQG179" s="258"/>
      <c r="DQH179" s="258"/>
      <c r="DQI179" s="258"/>
      <c r="DQJ179" s="258"/>
      <c r="DQK179" s="258"/>
      <c r="DQL179" s="258"/>
      <c r="DQM179" s="258"/>
      <c r="DQN179" s="258"/>
      <c r="DQO179" s="258"/>
      <c r="DQP179" s="258"/>
      <c r="DQQ179" s="258"/>
      <c r="DQR179" s="258"/>
      <c r="DQS179" s="258"/>
      <c r="DQT179" s="258"/>
      <c r="DQU179" s="258"/>
      <c r="DQV179" s="258"/>
      <c r="DQW179" s="258"/>
      <c r="DQX179" s="258"/>
      <c r="DQY179" s="258"/>
      <c r="DQZ179" s="258"/>
      <c r="DRA179" s="258"/>
      <c r="DRB179" s="258"/>
      <c r="DRC179" s="258"/>
      <c r="DRD179" s="258"/>
      <c r="DRE179" s="258"/>
      <c r="DRF179" s="258"/>
      <c r="DRG179" s="258"/>
      <c r="DRH179" s="258"/>
      <c r="DRI179" s="258"/>
      <c r="DRJ179" s="258"/>
      <c r="DRK179" s="258"/>
      <c r="DRL179" s="258"/>
      <c r="DRM179" s="258"/>
      <c r="DRN179" s="258"/>
      <c r="DRO179" s="258"/>
      <c r="DRP179" s="258"/>
      <c r="DRQ179" s="258"/>
      <c r="DRR179" s="258"/>
      <c r="DRS179" s="258"/>
      <c r="DRT179" s="258"/>
      <c r="DRU179" s="258"/>
      <c r="DRV179" s="258"/>
      <c r="DRW179" s="258"/>
      <c r="DRX179" s="258"/>
      <c r="DRY179" s="258"/>
      <c r="DRZ179" s="258"/>
      <c r="DSA179" s="258"/>
      <c r="DSB179" s="258"/>
      <c r="DSC179" s="258"/>
      <c r="DSD179" s="258"/>
      <c r="DSE179" s="258"/>
      <c r="DSF179" s="258"/>
      <c r="DSG179" s="258"/>
      <c r="DSH179" s="258"/>
      <c r="DSI179" s="258"/>
      <c r="DSJ179" s="258"/>
      <c r="DSK179" s="258"/>
      <c r="DSL179" s="258"/>
      <c r="DSM179" s="258"/>
      <c r="DSN179" s="258"/>
      <c r="DSO179" s="258"/>
      <c r="DSP179" s="258"/>
      <c r="DSQ179" s="258"/>
      <c r="DSR179" s="258"/>
      <c r="DSS179" s="258"/>
      <c r="DST179" s="258"/>
      <c r="DSU179" s="258"/>
      <c r="DSV179" s="258"/>
      <c r="DSW179" s="258"/>
      <c r="DSX179" s="258"/>
      <c r="DSY179" s="258"/>
      <c r="DSZ179" s="258"/>
      <c r="DTA179" s="258"/>
      <c r="DTB179" s="258"/>
      <c r="DTC179" s="258"/>
      <c r="DTD179" s="258"/>
      <c r="DTE179" s="258"/>
      <c r="DTF179" s="258"/>
      <c r="DTG179" s="258"/>
      <c r="DTH179" s="258"/>
      <c r="DTI179" s="258"/>
      <c r="DTJ179" s="258"/>
      <c r="DTK179" s="258"/>
      <c r="DTL179" s="258"/>
      <c r="DTM179" s="258"/>
      <c r="DTN179" s="258"/>
      <c r="DTO179" s="258"/>
      <c r="DTP179" s="258"/>
      <c r="DTQ179" s="258"/>
      <c r="DTR179" s="258"/>
      <c r="DTS179" s="258"/>
      <c r="DTT179" s="258"/>
      <c r="DTU179" s="258"/>
      <c r="DTV179" s="258"/>
      <c r="DTW179" s="258"/>
      <c r="DTX179" s="258"/>
      <c r="DTY179" s="258"/>
      <c r="DTZ179" s="258"/>
      <c r="DUA179" s="258"/>
      <c r="DUB179" s="258"/>
      <c r="DUC179" s="258"/>
      <c r="DUD179" s="258"/>
      <c r="DUE179" s="258"/>
      <c r="DUF179" s="258"/>
      <c r="DUG179" s="258"/>
      <c r="DUH179" s="258"/>
      <c r="DUI179" s="258"/>
      <c r="DUJ179" s="258"/>
      <c r="DUK179" s="258"/>
      <c r="DUL179" s="258"/>
      <c r="DUM179" s="258"/>
      <c r="DUN179" s="258"/>
      <c r="DUO179" s="258"/>
      <c r="DUP179" s="258"/>
      <c r="DUQ179" s="258"/>
      <c r="DUR179" s="258"/>
      <c r="DUS179" s="258"/>
      <c r="DUT179" s="258"/>
      <c r="DUU179" s="258"/>
      <c r="DUV179" s="258"/>
      <c r="DUW179" s="258"/>
      <c r="DUX179" s="258"/>
      <c r="DUY179" s="258"/>
      <c r="DUZ179" s="258"/>
      <c r="DVA179" s="258"/>
      <c r="DVB179" s="258"/>
      <c r="DVC179" s="258"/>
      <c r="DVD179" s="258"/>
      <c r="DVE179" s="258"/>
      <c r="DVF179" s="258"/>
      <c r="DVG179" s="258"/>
      <c r="DVH179" s="258"/>
      <c r="DVI179" s="258"/>
      <c r="DVJ179" s="258"/>
      <c r="DVK179" s="258"/>
      <c r="DVL179" s="258"/>
      <c r="DVM179" s="258"/>
      <c r="DVN179" s="258"/>
      <c r="DVO179" s="258"/>
      <c r="DVP179" s="258"/>
      <c r="DVQ179" s="258"/>
      <c r="DVR179" s="258"/>
      <c r="DVS179" s="258"/>
      <c r="DVT179" s="258"/>
      <c r="DVU179" s="258"/>
      <c r="DVV179" s="258"/>
      <c r="DVW179" s="258"/>
      <c r="DVX179" s="258"/>
      <c r="DVY179" s="258"/>
      <c r="DVZ179" s="258"/>
      <c r="DWA179" s="258"/>
      <c r="DWB179" s="258"/>
      <c r="DWC179" s="258"/>
      <c r="DWD179" s="258"/>
      <c r="DWE179" s="258"/>
      <c r="DWF179" s="258"/>
      <c r="DWG179" s="258"/>
      <c r="DWH179" s="258"/>
      <c r="DWI179" s="258"/>
      <c r="DWJ179" s="258"/>
      <c r="DWK179" s="258"/>
      <c r="DWL179" s="258"/>
      <c r="DWM179" s="258"/>
      <c r="DWN179" s="258"/>
      <c r="DWO179" s="258"/>
      <c r="DWP179" s="258"/>
      <c r="DWQ179" s="258"/>
      <c r="DWR179" s="258"/>
      <c r="DWS179" s="258"/>
      <c r="DWT179" s="258"/>
      <c r="DWU179" s="258"/>
      <c r="DWV179" s="258"/>
      <c r="DWW179" s="258"/>
      <c r="DWX179" s="258"/>
      <c r="DWY179" s="258"/>
      <c r="DWZ179" s="258"/>
      <c r="DXA179" s="258"/>
      <c r="DXB179" s="258"/>
      <c r="DXC179" s="258"/>
      <c r="DXD179" s="258"/>
      <c r="DXE179" s="258"/>
      <c r="DXF179" s="258"/>
      <c r="DXG179" s="258"/>
      <c r="DXH179" s="258"/>
      <c r="DXI179" s="258"/>
      <c r="DXJ179" s="258"/>
      <c r="DXK179" s="258"/>
      <c r="DXL179" s="258"/>
      <c r="DXM179" s="258"/>
      <c r="DXN179" s="258"/>
      <c r="DXO179" s="258"/>
      <c r="DXP179" s="258"/>
      <c r="DXQ179" s="258"/>
      <c r="DXR179" s="258"/>
      <c r="DXS179" s="258"/>
      <c r="DXT179" s="258"/>
      <c r="DXU179" s="258"/>
      <c r="DXV179" s="258"/>
      <c r="DXW179" s="258"/>
      <c r="DXX179" s="258"/>
      <c r="DXY179" s="258"/>
      <c r="DXZ179" s="258"/>
      <c r="DYA179" s="258"/>
      <c r="DYB179" s="258"/>
      <c r="DYC179" s="258"/>
      <c r="DYD179" s="258"/>
      <c r="DYE179" s="258"/>
      <c r="DYF179" s="258"/>
      <c r="DYG179" s="258"/>
      <c r="DYH179" s="258"/>
      <c r="DYI179" s="258"/>
      <c r="DYJ179" s="258"/>
      <c r="DYK179" s="258"/>
      <c r="DYL179" s="258"/>
      <c r="DYM179" s="258"/>
      <c r="DYN179" s="258"/>
      <c r="DYO179" s="258"/>
      <c r="DYP179" s="258"/>
      <c r="DYQ179" s="258"/>
      <c r="DYR179" s="258"/>
      <c r="DYS179" s="258"/>
      <c r="DYT179" s="258"/>
      <c r="DYU179" s="258"/>
      <c r="DYV179" s="258"/>
      <c r="DYW179" s="258"/>
      <c r="DYX179" s="258"/>
      <c r="DYY179" s="258"/>
      <c r="DYZ179" s="258"/>
      <c r="DZA179" s="258"/>
      <c r="DZB179" s="258"/>
      <c r="DZC179" s="258"/>
      <c r="DZD179" s="258"/>
      <c r="DZE179" s="258"/>
      <c r="DZF179" s="258"/>
      <c r="DZG179" s="258"/>
      <c r="DZH179" s="258"/>
      <c r="DZI179" s="258"/>
      <c r="DZJ179" s="258"/>
      <c r="DZK179" s="258"/>
      <c r="DZL179" s="258"/>
      <c r="DZM179" s="258"/>
      <c r="DZN179" s="258"/>
      <c r="DZO179" s="258"/>
      <c r="DZP179" s="258"/>
      <c r="DZQ179" s="258"/>
      <c r="DZR179" s="258"/>
      <c r="DZS179" s="258"/>
      <c r="DZT179" s="258"/>
      <c r="DZU179" s="258"/>
      <c r="DZV179" s="258"/>
      <c r="DZW179" s="258"/>
      <c r="DZX179" s="258"/>
      <c r="DZY179" s="258"/>
      <c r="DZZ179" s="258"/>
      <c r="EAA179" s="258"/>
      <c r="EAB179" s="258"/>
      <c r="EAC179" s="258"/>
      <c r="EAD179" s="258"/>
      <c r="EAE179" s="258"/>
      <c r="EAF179" s="258"/>
      <c r="EAG179" s="258"/>
      <c r="EAH179" s="258"/>
      <c r="EAI179" s="258"/>
      <c r="EAJ179" s="258"/>
      <c r="EAK179" s="258"/>
      <c r="EAL179" s="258"/>
      <c r="EAM179" s="258"/>
      <c r="EAN179" s="258"/>
      <c r="EAO179" s="258"/>
      <c r="EAP179" s="258"/>
      <c r="EAQ179" s="258"/>
      <c r="EAR179" s="258"/>
      <c r="EAS179" s="258"/>
      <c r="EAT179" s="258"/>
      <c r="EAU179" s="258"/>
      <c r="EAV179" s="258"/>
      <c r="EAW179" s="258"/>
      <c r="EAX179" s="258"/>
      <c r="EAY179" s="258"/>
      <c r="EAZ179" s="258"/>
      <c r="EBA179" s="258"/>
      <c r="EBB179" s="258"/>
      <c r="EBC179" s="258"/>
      <c r="EBD179" s="258"/>
      <c r="EBE179" s="258"/>
      <c r="EBF179" s="258"/>
      <c r="EBG179" s="258"/>
      <c r="EBH179" s="258"/>
      <c r="EBI179" s="258"/>
      <c r="EBJ179" s="258"/>
      <c r="EBK179" s="258"/>
      <c r="EBL179" s="258"/>
      <c r="EBM179" s="258"/>
      <c r="EBN179" s="258"/>
      <c r="EBO179" s="258"/>
      <c r="EBP179" s="258"/>
      <c r="EBQ179" s="258"/>
      <c r="EBR179" s="258"/>
      <c r="EBS179" s="258"/>
      <c r="EBT179" s="258"/>
      <c r="EBU179" s="258"/>
      <c r="EBV179" s="258"/>
      <c r="EBW179" s="258"/>
      <c r="EBX179" s="258"/>
      <c r="EBY179" s="258"/>
      <c r="EBZ179" s="258"/>
      <c r="ECA179" s="258"/>
      <c r="ECB179" s="258"/>
      <c r="ECC179" s="258"/>
      <c r="ECD179" s="258"/>
      <c r="ECE179" s="258"/>
      <c r="ECF179" s="258"/>
      <c r="ECG179" s="258"/>
      <c r="ECH179" s="258"/>
      <c r="ECI179" s="258"/>
      <c r="ECJ179" s="258"/>
      <c r="ECK179" s="258"/>
      <c r="ECL179" s="258"/>
      <c r="ECM179" s="258"/>
      <c r="ECN179" s="258"/>
      <c r="ECO179" s="258"/>
      <c r="ECP179" s="258"/>
      <c r="ECQ179" s="258"/>
      <c r="ECR179" s="258"/>
      <c r="ECS179" s="258"/>
      <c r="ECT179" s="258"/>
      <c r="ECU179" s="258"/>
      <c r="ECV179" s="258"/>
      <c r="ECW179" s="258"/>
      <c r="ECX179" s="258"/>
      <c r="ECY179" s="258"/>
      <c r="ECZ179" s="258"/>
      <c r="EDA179" s="258"/>
      <c r="EDB179" s="258"/>
      <c r="EDC179" s="258"/>
      <c r="EDD179" s="258"/>
      <c r="EDE179" s="258"/>
      <c r="EDF179" s="258"/>
      <c r="EDG179" s="258"/>
      <c r="EDH179" s="258"/>
      <c r="EDI179" s="258"/>
      <c r="EDJ179" s="258"/>
      <c r="EDK179" s="258"/>
      <c r="EDL179" s="258"/>
      <c r="EDM179" s="258"/>
      <c r="EDN179" s="258"/>
      <c r="EDO179" s="258"/>
      <c r="EDP179" s="258"/>
      <c r="EDQ179" s="258"/>
      <c r="EDR179" s="258"/>
      <c r="EDS179" s="258"/>
      <c r="EDT179" s="258"/>
      <c r="EDU179" s="258"/>
      <c r="EDV179" s="258"/>
      <c r="EDW179" s="258"/>
      <c r="EDX179" s="258"/>
      <c r="EDY179" s="258"/>
      <c r="EDZ179" s="258"/>
      <c r="EEA179" s="258"/>
      <c r="EEB179" s="258"/>
      <c r="EEC179" s="258"/>
      <c r="EED179" s="258"/>
      <c r="EEE179" s="258"/>
      <c r="EEF179" s="258"/>
      <c r="EEG179" s="258"/>
      <c r="EEH179" s="258"/>
      <c r="EEI179" s="258"/>
      <c r="EEJ179" s="258"/>
      <c r="EEK179" s="258"/>
      <c r="EEL179" s="258"/>
      <c r="EEM179" s="258"/>
      <c r="EEN179" s="258"/>
      <c r="EEO179" s="258"/>
      <c r="EEP179" s="258"/>
      <c r="EEQ179" s="258"/>
      <c r="EER179" s="258"/>
      <c r="EES179" s="258"/>
      <c r="EET179" s="258"/>
      <c r="EEU179" s="258"/>
      <c r="EEV179" s="258"/>
      <c r="EEW179" s="258"/>
      <c r="EEX179" s="258"/>
      <c r="EEY179" s="258"/>
      <c r="EEZ179" s="258"/>
      <c r="EFA179" s="258"/>
      <c r="EFB179" s="258"/>
      <c r="EFC179" s="258"/>
      <c r="EFD179" s="258"/>
      <c r="EFE179" s="258"/>
      <c r="EFF179" s="258"/>
      <c r="EFG179" s="258"/>
      <c r="EFH179" s="258"/>
      <c r="EFI179" s="258"/>
      <c r="EFJ179" s="258"/>
      <c r="EFK179" s="258"/>
      <c r="EFL179" s="258"/>
      <c r="EFM179" s="258"/>
      <c r="EFN179" s="258"/>
      <c r="EFO179" s="258"/>
      <c r="EFP179" s="258"/>
      <c r="EFQ179" s="258"/>
      <c r="EFR179" s="258"/>
      <c r="EFS179" s="258"/>
      <c r="EFT179" s="258"/>
      <c r="EFU179" s="258"/>
      <c r="EFV179" s="258"/>
      <c r="EFW179" s="258"/>
      <c r="EFX179" s="258"/>
      <c r="EFY179" s="258"/>
      <c r="EFZ179" s="258"/>
      <c r="EGA179" s="258"/>
      <c r="EGB179" s="258"/>
      <c r="EGC179" s="258"/>
      <c r="EGD179" s="258"/>
      <c r="EGE179" s="258"/>
      <c r="EGF179" s="258"/>
      <c r="EGG179" s="258"/>
      <c r="EGH179" s="258"/>
      <c r="EGI179" s="258"/>
      <c r="EGJ179" s="258"/>
      <c r="EGK179" s="258"/>
      <c r="EGL179" s="258"/>
      <c r="EGM179" s="258"/>
      <c r="EGN179" s="258"/>
      <c r="EGO179" s="258"/>
      <c r="EGP179" s="258"/>
      <c r="EGQ179" s="258"/>
      <c r="EGR179" s="258"/>
      <c r="EGS179" s="258"/>
      <c r="EGT179" s="258"/>
      <c r="EGU179" s="258"/>
      <c r="EGV179" s="258"/>
      <c r="EGW179" s="258"/>
      <c r="EGX179" s="258"/>
      <c r="EGY179" s="258"/>
      <c r="EGZ179" s="258"/>
      <c r="EHA179" s="258"/>
      <c r="EHB179" s="258"/>
      <c r="EHC179" s="258"/>
      <c r="EHD179" s="258"/>
      <c r="EHE179" s="258"/>
      <c r="EHF179" s="258"/>
      <c r="EHG179" s="258"/>
      <c r="EHH179" s="258"/>
      <c r="EHI179" s="258"/>
      <c r="EHJ179" s="258"/>
      <c r="EHK179" s="258"/>
      <c r="EHL179" s="258"/>
      <c r="EHM179" s="258"/>
      <c r="EHN179" s="258"/>
      <c r="EHO179" s="258"/>
      <c r="EHP179" s="258"/>
      <c r="EHQ179" s="258"/>
      <c r="EHR179" s="258"/>
      <c r="EHS179" s="258"/>
      <c r="EHT179" s="258"/>
      <c r="EHU179" s="258"/>
      <c r="EHV179" s="258"/>
      <c r="EHW179" s="258"/>
      <c r="EHX179" s="258"/>
      <c r="EHY179" s="258"/>
      <c r="EHZ179" s="258"/>
      <c r="EIA179" s="258"/>
      <c r="EIB179" s="258"/>
      <c r="EIC179" s="258"/>
      <c r="EID179" s="258"/>
      <c r="EIE179" s="258"/>
      <c r="EIF179" s="258"/>
      <c r="EIG179" s="258"/>
      <c r="EIH179" s="258"/>
      <c r="EII179" s="258"/>
      <c r="EIJ179" s="258"/>
      <c r="EIK179" s="258"/>
      <c r="EIL179" s="258"/>
      <c r="EIM179" s="258"/>
      <c r="EIN179" s="258"/>
      <c r="EIO179" s="258"/>
      <c r="EIP179" s="258"/>
      <c r="EIQ179" s="258"/>
      <c r="EIR179" s="258"/>
      <c r="EIS179" s="258"/>
      <c r="EIT179" s="258"/>
      <c r="EIU179" s="258"/>
      <c r="EIV179" s="258"/>
      <c r="EIW179" s="258"/>
      <c r="EIX179" s="258"/>
      <c r="EIY179" s="258"/>
      <c r="EIZ179" s="258"/>
      <c r="EJA179" s="258"/>
      <c r="EJB179" s="258"/>
      <c r="EJC179" s="258"/>
      <c r="EJD179" s="258"/>
      <c r="EJE179" s="258"/>
      <c r="EJF179" s="258"/>
      <c r="EJG179" s="258"/>
      <c r="EJH179" s="258"/>
      <c r="EJI179" s="258"/>
      <c r="EJJ179" s="258"/>
      <c r="EJK179" s="258"/>
      <c r="EJL179" s="258"/>
      <c r="EJM179" s="258"/>
      <c r="EJN179" s="258"/>
      <c r="EJO179" s="258"/>
      <c r="EJP179" s="258"/>
      <c r="EJQ179" s="258"/>
      <c r="EJR179" s="258"/>
      <c r="EJS179" s="258"/>
      <c r="EJT179" s="258"/>
      <c r="EJU179" s="258"/>
      <c r="EJV179" s="258"/>
      <c r="EJW179" s="258"/>
      <c r="EJX179" s="258"/>
      <c r="EJY179" s="258"/>
      <c r="EJZ179" s="258"/>
      <c r="EKA179" s="258"/>
      <c r="EKB179" s="258"/>
      <c r="EKC179" s="258"/>
      <c r="EKD179" s="258"/>
      <c r="EKE179" s="258"/>
      <c r="EKF179" s="258"/>
      <c r="EKG179" s="258"/>
      <c r="EKH179" s="258"/>
      <c r="EKI179" s="258"/>
      <c r="EKJ179" s="258"/>
      <c r="EKK179" s="258"/>
      <c r="EKL179" s="258"/>
      <c r="EKM179" s="258"/>
      <c r="EKN179" s="258"/>
      <c r="EKO179" s="258"/>
      <c r="EKP179" s="258"/>
      <c r="EKQ179" s="258"/>
      <c r="EKR179" s="258"/>
      <c r="EKS179" s="258"/>
      <c r="EKT179" s="258"/>
      <c r="EKU179" s="258"/>
      <c r="EKV179" s="258"/>
      <c r="EKW179" s="258"/>
      <c r="EKX179" s="258"/>
      <c r="EKY179" s="258"/>
      <c r="EKZ179" s="258"/>
      <c r="ELA179" s="258"/>
      <c r="ELB179" s="258"/>
      <c r="ELC179" s="258"/>
      <c r="ELD179" s="258"/>
      <c r="ELE179" s="258"/>
      <c r="ELF179" s="258"/>
      <c r="ELG179" s="258"/>
      <c r="ELH179" s="258"/>
      <c r="ELI179" s="258"/>
      <c r="ELJ179" s="258"/>
      <c r="ELK179" s="258"/>
      <c r="ELL179" s="258"/>
      <c r="ELM179" s="258"/>
      <c r="ELN179" s="258"/>
      <c r="ELO179" s="258"/>
      <c r="ELP179" s="258"/>
      <c r="ELQ179" s="258"/>
      <c r="ELR179" s="258"/>
      <c r="ELS179" s="258"/>
      <c r="ELT179" s="258"/>
      <c r="ELU179" s="258"/>
      <c r="ELV179" s="258"/>
      <c r="ELW179" s="258"/>
      <c r="ELX179" s="258"/>
      <c r="ELY179" s="258"/>
      <c r="ELZ179" s="258"/>
      <c r="EMA179" s="258"/>
      <c r="EMB179" s="258"/>
      <c r="EMC179" s="258"/>
      <c r="EMD179" s="258"/>
      <c r="EME179" s="258"/>
      <c r="EMF179" s="258"/>
      <c r="EMG179" s="258"/>
      <c r="EMH179" s="258"/>
      <c r="EMI179" s="258"/>
      <c r="EMJ179" s="258"/>
      <c r="EMK179" s="258"/>
      <c r="EML179" s="258"/>
      <c r="EMM179" s="258"/>
      <c r="EMN179" s="258"/>
      <c r="EMO179" s="258"/>
      <c r="EMP179" s="258"/>
      <c r="EMQ179" s="258"/>
      <c r="EMR179" s="258"/>
      <c r="EMS179" s="258"/>
      <c r="EMT179" s="258"/>
      <c r="EMU179" s="258"/>
      <c r="EMV179" s="258"/>
      <c r="EMW179" s="258"/>
      <c r="EMX179" s="258"/>
      <c r="EMY179" s="258"/>
      <c r="EMZ179" s="258"/>
      <c r="ENA179" s="258"/>
      <c r="ENB179" s="258"/>
      <c r="ENC179" s="258"/>
      <c r="END179" s="258"/>
      <c r="ENE179" s="258"/>
      <c r="ENF179" s="258"/>
      <c r="ENG179" s="258"/>
      <c r="ENH179" s="258"/>
      <c r="ENI179" s="258"/>
      <c r="ENJ179" s="258"/>
      <c r="ENK179" s="258"/>
      <c r="ENL179" s="258"/>
      <c r="ENM179" s="258"/>
      <c r="ENN179" s="258"/>
      <c r="ENO179" s="258"/>
      <c r="ENP179" s="258"/>
      <c r="ENQ179" s="258"/>
      <c r="ENR179" s="258"/>
      <c r="ENS179" s="258"/>
      <c r="ENT179" s="258"/>
      <c r="ENU179" s="258"/>
      <c r="ENV179" s="258"/>
      <c r="ENW179" s="258"/>
      <c r="ENX179" s="258"/>
      <c r="ENY179" s="258"/>
      <c r="ENZ179" s="258"/>
      <c r="EOA179" s="258"/>
      <c r="EOB179" s="258"/>
      <c r="EOC179" s="258"/>
      <c r="EOD179" s="258"/>
      <c r="EOE179" s="258"/>
      <c r="EOF179" s="258"/>
      <c r="EOG179" s="258"/>
      <c r="EOH179" s="258"/>
      <c r="EOI179" s="258"/>
      <c r="EOJ179" s="258"/>
      <c r="EOK179" s="258"/>
      <c r="EOL179" s="258"/>
      <c r="EOM179" s="258"/>
      <c r="EON179" s="258"/>
      <c r="EOO179" s="258"/>
      <c r="EOP179" s="258"/>
      <c r="EOQ179" s="258"/>
      <c r="EOR179" s="258"/>
      <c r="EOS179" s="258"/>
      <c r="EOT179" s="258"/>
      <c r="EOU179" s="258"/>
      <c r="EOV179" s="258"/>
      <c r="EOW179" s="258"/>
      <c r="EOX179" s="258"/>
      <c r="EOY179" s="258"/>
      <c r="EOZ179" s="258"/>
      <c r="EPA179" s="258"/>
      <c r="EPB179" s="258"/>
      <c r="EPC179" s="258"/>
      <c r="EPD179" s="258"/>
      <c r="EPE179" s="258"/>
      <c r="EPF179" s="258"/>
      <c r="EPG179" s="258"/>
      <c r="EPH179" s="258"/>
      <c r="EPI179" s="258"/>
      <c r="EPJ179" s="258"/>
      <c r="EPK179" s="258"/>
      <c r="EPL179" s="258"/>
      <c r="EPM179" s="258"/>
      <c r="EPN179" s="258"/>
      <c r="EPO179" s="258"/>
      <c r="EPP179" s="258"/>
      <c r="EPQ179" s="258"/>
      <c r="EPR179" s="258"/>
      <c r="EPS179" s="258"/>
      <c r="EPT179" s="258"/>
      <c r="EPU179" s="258"/>
      <c r="EPV179" s="258"/>
      <c r="EPW179" s="258"/>
      <c r="EPX179" s="258"/>
      <c r="EPY179" s="258"/>
      <c r="EPZ179" s="258"/>
      <c r="EQA179" s="258"/>
      <c r="EQB179" s="258"/>
      <c r="EQC179" s="258"/>
      <c r="EQD179" s="258"/>
      <c r="EQE179" s="258"/>
      <c r="EQF179" s="258"/>
      <c r="EQG179" s="258"/>
      <c r="EQH179" s="258"/>
      <c r="EQI179" s="258"/>
      <c r="EQJ179" s="258"/>
      <c r="EQK179" s="258"/>
      <c r="EQL179" s="258"/>
      <c r="EQM179" s="258"/>
      <c r="EQN179" s="258"/>
      <c r="EQO179" s="258"/>
      <c r="EQP179" s="258"/>
      <c r="EQQ179" s="258"/>
      <c r="EQR179" s="258"/>
      <c r="EQS179" s="258"/>
      <c r="EQT179" s="258"/>
      <c r="EQU179" s="258"/>
      <c r="EQV179" s="258"/>
      <c r="EQW179" s="258"/>
      <c r="EQX179" s="258"/>
      <c r="EQY179" s="258"/>
      <c r="EQZ179" s="258"/>
      <c r="ERA179" s="258"/>
      <c r="ERB179" s="258"/>
      <c r="ERC179" s="258"/>
      <c r="ERD179" s="258"/>
      <c r="ERE179" s="258"/>
      <c r="ERF179" s="258"/>
      <c r="ERG179" s="258"/>
      <c r="ERH179" s="258"/>
      <c r="ERI179" s="258"/>
      <c r="ERJ179" s="258"/>
      <c r="ERK179" s="258"/>
      <c r="ERL179" s="258"/>
      <c r="ERM179" s="258"/>
      <c r="ERN179" s="258"/>
      <c r="ERO179" s="258"/>
      <c r="ERP179" s="258"/>
      <c r="ERQ179" s="258"/>
      <c r="ERR179" s="258"/>
      <c r="ERS179" s="258"/>
      <c r="ERT179" s="258"/>
      <c r="ERU179" s="258"/>
      <c r="ERV179" s="258"/>
      <c r="ERW179" s="258"/>
      <c r="ERX179" s="258"/>
      <c r="ERY179" s="258"/>
      <c r="ERZ179" s="258"/>
      <c r="ESA179" s="258"/>
      <c r="ESB179" s="258"/>
      <c r="ESC179" s="258"/>
      <c r="ESD179" s="258"/>
      <c r="ESE179" s="258"/>
      <c r="ESF179" s="258"/>
      <c r="ESG179" s="258"/>
      <c r="ESH179" s="258"/>
      <c r="ESI179" s="258"/>
      <c r="ESJ179" s="258"/>
      <c r="ESK179" s="258"/>
      <c r="ESL179" s="258"/>
      <c r="ESM179" s="258"/>
      <c r="ESN179" s="258"/>
      <c r="ESO179" s="258"/>
      <c r="ESP179" s="258"/>
      <c r="ESQ179" s="258"/>
      <c r="ESR179" s="258"/>
      <c r="ESS179" s="258"/>
      <c r="EST179" s="258"/>
      <c r="ESU179" s="258"/>
      <c r="ESV179" s="258"/>
      <c r="ESW179" s="258"/>
      <c r="ESX179" s="258"/>
      <c r="ESY179" s="258"/>
      <c r="ESZ179" s="258"/>
      <c r="ETA179" s="258"/>
      <c r="ETB179" s="258"/>
      <c r="ETC179" s="258"/>
      <c r="ETD179" s="258"/>
      <c r="ETE179" s="258"/>
      <c r="ETF179" s="258"/>
      <c r="ETG179" s="258"/>
      <c r="ETH179" s="258"/>
      <c r="ETI179" s="258"/>
      <c r="ETJ179" s="258"/>
      <c r="ETK179" s="258"/>
      <c r="ETL179" s="258"/>
      <c r="ETM179" s="258"/>
      <c r="ETN179" s="258"/>
      <c r="ETO179" s="258"/>
      <c r="ETP179" s="258"/>
      <c r="ETQ179" s="258"/>
      <c r="ETR179" s="258"/>
      <c r="ETS179" s="258"/>
      <c r="ETT179" s="258"/>
      <c r="ETU179" s="258"/>
      <c r="ETV179" s="258"/>
      <c r="ETW179" s="258"/>
      <c r="ETX179" s="258"/>
      <c r="ETY179" s="258"/>
      <c r="ETZ179" s="258"/>
      <c r="EUA179" s="258"/>
      <c r="EUB179" s="258"/>
      <c r="EUC179" s="258"/>
      <c r="EUD179" s="258"/>
      <c r="EUE179" s="258"/>
      <c r="EUF179" s="258"/>
      <c r="EUG179" s="258"/>
      <c r="EUH179" s="258"/>
      <c r="EUI179" s="258"/>
      <c r="EUJ179" s="258"/>
      <c r="EUK179" s="258"/>
      <c r="EUL179" s="258"/>
      <c r="EUM179" s="258"/>
      <c r="EUN179" s="258"/>
      <c r="EUO179" s="258"/>
      <c r="EUP179" s="258"/>
      <c r="EUQ179" s="258"/>
      <c r="EUR179" s="258"/>
      <c r="EUS179" s="258"/>
      <c r="EUT179" s="258"/>
      <c r="EUU179" s="258"/>
      <c r="EUV179" s="258"/>
      <c r="EUW179" s="258"/>
      <c r="EUX179" s="258"/>
      <c r="EUY179" s="258"/>
      <c r="EUZ179" s="258"/>
      <c r="EVA179" s="258"/>
      <c r="EVB179" s="258"/>
      <c r="EVC179" s="258"/>
      <c r="EVD179" s="258"/>
      <c r="EVE179" s="258"/>
      <c r="EVF179" s="258"/>
      <c r="EVG179" s="258"/>
      <c r="EVH179" s="258"/>
      <c r="EVI179" s="258"/>
      <c r="EVJ179" s="258"/>
      <c r="EVK179" s="258"/>
      <c r="EVL179" s="258"/>
      <c r="EVM179" s="258"/>
      <c r="EVN179" s="258"/>
      <c r="EVO179" s="258"/>
      <c r="EVP179" s="258"/>
      <c r="EVQ179" s="258"/>
      <c r="EVR179" s="258"/>
      <c r="EVS179" s="258"/>
      <c r="EVT179" s="258"/>
      <c r="EVU179" s="258"/>
      <c r="EVV179" s="258"/>
      <c r="EVW179" s="258"/>
      <c r="EVX179" s="258"/>
      <c r="EVY179" s="258"/>
      <c r="EVZ179" s="258"/>
      <c r="EWA179" s="258"/>
      <c r="EWB179" s="258"/>
      <c r="EWC179" s="258"/>
      <c r="EWD179" s="258"/>
      <c r="EWE179" s="258"/>
      <c r="EWF179" s="258"/>
      <c r="EWG179" s="258"/>
      <c r="EWH179" s="258"/>
      <c r="EWI179" s="258"/>
      <c r="EWJ179" s="258"/>
      <c r="EWK179" s="258"/>
      <c r="EWL179" s="258"/>
      <c r="EWM179" s="258"/>
      <c r="EWN179" s="258"/>
      <c r="EWO179" s="258"/>
      <c r="EWP179" s="258"/>
      <c r="EWQ179" s="258"/>
      <c r="EWR179" s="258"/>
      <c r="EWS179" s="258"/>
      <c r="EWT179" s="258"/>
      <c r="EWU179" s="258"/>
      <c r="EWV179" s="258"/>
      <c r="EWW179" s="258"/>
      <c r="EWX179" s="258"/>
      <c r="EWY179" s="258"/>
      <c r="EWZ179" s="258"/>
      <c r="EXA179" s="258"/>
      <c r="EXB179" s="258"/>
      <c r="EXC179" s="258"/>
      <c r="EXD179" s="258"/>
      <c r="EXE179" s="258"/>
      <c r="EXF179" s="258"/>
      <c r="EXG179" s="258"/>
      <c r="EXH179" s="258"/>
      <c r="EXI179" s="258"/>
      <c r="EXJ179" s="258"/>
      <c r="EXK179" s="258"/>
      <c r="EXL179" s="258"/>
      <c r="EXM179" s="258"/>
      <c r="EXN179" s="258"/>
      <c r="EXO179" s="258"/>
      <c r="EXP179" s="258"/>
      <c r="EXQ179" s="258"/>
      <c r="EXR179" s="258"/>
      <c r="EXS179" s="258"/>
      <c r="EXT179" s="258"/>
      <c r="EXU179" s="258"/>
      <c r="EXV179" s="258"/>
      <c r="EXW179" s="258"/>
      <c r="EXX179" s="258"/>
      <c r="EXY179" s="258"/>
      <c r="EXZ179" s="258"/>
      <c r="EYA179" s="258"/>
      <c r="EYB179" s="258"/>
      <c r="EYC179" s="258"/>
      <c r="EYD179" s="258"/>
      <c r="EYE179" s="258"/>
      <c r="EYF179" s="258"/>
      <c r="EYG179" s="258"/>
      <c r="EYH179" s="258"/>
      <c r="EYI179" s="258"/>
      <c r="EYJ179" s="258"/>
      <c r="EYK179" s="258"/>
      <c r="EYL179" s="258"/>
      <c r="EYM179" s="258"/>
      <c r="EYN179" s="258"/>
      <c r="EYO179" s="258"/>
      <c r="EYP179" s="258"/>
      <c r="EYQ179" s="258"/>
      <c r="EYR179" s="258"/>
      <c r="EYS179" s="258"/>
      <c r="EYT179" s="258"/>
      <c r="EYU179" s="258"/>
      <c r="EYV179" s="258"/>
      <c r="EYW179" s="258"/>
      <c r="EYX179" s="258"/>
      <c r="EYY179" s="258"/>
      <c r="EYZ179" s="258"/>
      <c r="EZA179" s="258"/>
      <c r="EZB179" s="258"/>
      <c r="EZC179" s="258"/>
      <c r="EZD179" s="258"/>
      <c r="EZE179" s="258"/>
      <c r="EZF179" s="258"/>
      <c r="EZG179" s="258"/>
      <c r="EZH179" s="258"/>
      <c r="EZI179" s="258"/>
      <c r="EZJ179" s="258"/>
      <c r="EZK179" s="258"/>
      <c r="EZL179" s="258"/>
      <c r="EZM179" s="258"/>
      <c r="EZN179" s="258"/>
      <c r="EZO179" s="258"/>
      <c r="EZP179" s="258"/>
      <c r="EZQ179" s="258"/>
      <c r="EZR179" s="258"/>
      <c r="EZS179" s="258"/>
      <c r="EZT179" s="258"/>
      <c r="EZU179" s="258"/>
      <c r="EZV179" s="258"/>
      <c r="EZW179" s="258"/>
      <c r="EZX179" s="258"/>
      <c r="EZY179" s="258"/>
      <c r="EZZ179" s="258"/>
      <c r="FAA179" s="258"/>
      <c r="FAB179" s="258"/>
      <c r="FAC179" s="258"/>
      <c r="FAD179" s="258"/>
      <c r="FAE179" s="258"/>
      <c r="FAF179" s="258"/>
      <c r="FAG179" s="258"/>
      <c r="FAH179" s="258"/>
      <c r="FAI179" s="258"/>
      <c r="FAJ179" s="258"/>
      <c r="FAK179" s="258"/>
      <c r="FAL179" s="258"/>
      <c r="FAM179" s="258"/>
      <c r="FAN179" s="258"/>
      <c r="FAO179" s="258"/>
      <c r="FAP179" s="258"/>
      <c r="FAQ179" s="258"/>
      <c r="FAR179" s="258"/>
      <c r="FAS179" s="258"/>
      <c r="FAT179" s="258"/>
      <c r="FAU179" s="258"/>
      <c r="FAV179" s="258"/>
      <c r="FAW179" s="258"/>
      <c r="FAX179" s="258"/>
      <c r="FAY179" s="258"/>
      <c r="FAZ179" s="258"/>
      <c r="FBA179" s="258"/>
      <c r="FBB179" s="258"/>
      <c r="FBC179" s="258"/>
      <c r="FBD179" s="258"/>
      <c r="FBE179" s="258"/>
      <c r="FBF179" s="258"/>
      <c r="FBG179" s="258"/>
      <c r="FBH179" s="258"/>
      <c r="FBI179" s="258"/>
      <c r="FBJ179" s="258"/>
      <c r="FBK179" s="258"/>
      <c r="FBL179" s="258"/>
      <c r="FBM179" s="258"/>
      <c r="FBN179" s="258"/>
      <c r="FBO179" s="258"/>
      <c r="FBP179" s="258"/>
      <c r="FBQ179" s="258"/>
      <c r="FBR179" s="258"/>
      <c r="FBS179" s="258"/>
      <c r="FBT179" s="258"/>
      <c r="FBU179" s="258"/>
      <c r="FBV179" s="258"/>
      <c r="FBW179" s="258"/>
      <c r="FBX179" s="258"/>
      <c r="FBY179" s="258"/>
      <c r="FBZ179" s="258"/>
      <c r="FCA179" s="258"/>
      <c r="FCB179" s="258"/>
      <c r="FCC179" s="258"/>
      <c r="FCD179" s="258"/>
      <c r="FCE179" s="258"/>
      <c r="FCF179" s="258"/>
      <c r="FCG179" s="258"/>
      <c r="FCH179" s="258"/>
      <c r="FCI179" s="258"/>
      <c r="FCJ179" s="258"/>
      <c r="FCK179" s="258"/>
      <c r="FCL179" s="258"/>
      <c r="FCM179" s="258"/>
      <c r="FCN179" s="258"/>
      <c r="FCO179" s="258"/>
      <c r="FCP179" s="258"/>
      <c r="FCQ179" s="258"/>
      <c r="FCR179" s="258"/>
      <c r="FCS179" s="258"/>
      <c r="FCT179" s="258"/>
      <c r="FCU179" s="258"/>
      <c r="FCV179" s="258"/>
      <c r="FCW179" s="258"/>
      <c r="FCX179" s="258"/>
      <c r="FCY179" s="258"/>
      <c r="FCZ179" s="258"/>
      <c r="FDA179" s="258"/>
      <c r="FDB179" s="258"/>
      <c r="FDC179" s="258"/>
      <c r="FDD179" s="258"/>
      <c r="FDE179" s="258"/>
      <c r="FDF179" s="258"/>
      <c r="FDG179" s="258"/>
      <c r="FDH179" s="258"/>
      <c r="FDI179" s="258"/>
      <c r="FDJ179" s="258"/>
      <c r="FDK179" s="258"/>
      <c r="FDL179" s="258"/>
      <c r="FDM179" s="258"/>
      <c r="FDN179" s="258"/>
      <c r="FDO179" s="258"/>
      <c r="FDP179" s="258"/>
      <c r="FDQ179" s="258"/>
      <c r="FDR179" s="258"/>
      <c r="FDS179" s="258"/>
      <c r="FDT179" s="258"/>
      <c r="FDU179" s="258"/>
      <c r="FDV179" s="258"/>
      <c r="FDW179" s="258"/>
      <c r="FDX179" s="258"/>
      <c r="FDY179" s="258"/>
      <c r="FDZ179" s="258"/>
      <c r="FEA179" s="258"/>
      <c r="FEB179" s="258"/>
      <c r="FEC179" s="258"/>
      <c r="FED179" s="258"/>
      <c r="FEE179" s="258"/>
      <c r="FEF179" s="258"/>
      <c r="FEG179" s="258"/>
      <c r="FEH179" s="258"/>
      <c r="FEI179" s="258"/>
      <c r="FEJ179" s="258"/>
      <c r="FEK179" s="258"/>
      <c r="FEL179" s="258"/>
      <c r="FEM179" s="258"/>
      <c r="FEN179" s="258"/>
      <c r="FEO179" s="258"/>
      <c r="FEP179" s="258"/>
      <c r="FEQ179" s="258"/>
      <c r="FER179" s="258"/>
      <c r="FES179" s="258"/>
      <c r="FET179" s="258"/>
      <c r="FEU179" s="258"/>
      <c r="FEV179" s="258"/>
      <c r="FEW179" s="258"/>
      <c r="FEX179" s="258"/>
      <c r="FEY179" s="258"/>
      <c r="FEZ179" s="258"/>
      <c r="FFA179" s="258"/>
      <c r="FFB179" s="258"/>
      <c r="FFC179" s="258"/>
      <c r="FFD179" s="258"/>
      <c r="FFE179" s="258"/>
      <c r="FFF179" s="258"/>
      <c r="FFG179" s="258"/>
      <c r="FFH179" s="258"/>
      <c r="FFI179" s="258"/>
      <c r="FFJ179" s="258"/>
      <c r="FFK179" s="258"/>
      <c r="FFL179" s="258"/>
      <c r="FFM179" s="258"/>
      <c r="FFN179" s="258"/>
      <c r="FFO179" s="258"/>
      <c r="FFP179" s="258"/>
      <c r="FFQ179" s="258"/>
      <c r="FFR179" s="258"/>
      <c r="FFS179" s="258"/>
      <c r="FFT179" s="258"/>
      <c r="FFU179" s="258"/>
      <c r="FFV179" s="258"/>
      <c r="FFW179" s="258"/>
      <c r="FFX179" s="258"/>
      <c r="FFY179" s="258"/>
      <c r="FFZ179" s="258"/>
      <c r="FGA179" s="258"/>
      <c r="FGB179" s="258"/>
      <c r="FGC179" s="258"/>
      <c r="FGD179" s="258"/>
      <c r="FGE179" s="258"/>
      <c r="FGF179" s="258"/>
      <c r="FGG179" s="258"/>
      <c r="FGH179" s="258"/>
      <c r="FGI179" s="258"/>
      <c r="FGJ179" s="258"/>
      <c r="FGK179" s="258"/>
      <c r="FGL179" s="258"/>
      <c r="FGM179" s="258"/>
      <c r="FGN179" s="258"/>
      <c r="FGO179" s="258"/>
      <c r="FGP179" s="258"/>
      <c r="FGQ179" s="258"/>
      <c r="FGR179" s="258"/>
      <c r="FGS179" s="258"/>
      <c r="FGT179" s="258"/>
      <c r="FGU179" s="258"/>
      <c r="FGV179" s="258"/>
      <c r="FGW179" s="258"/>
      <c r="FGX179" s="258"/>
      <c r="FGY179" s="258"/>
      <c r="FGZ179" s="258"/>
      <c r="FHA179" s="258"/>
      <c r="FHB179" s="258"/>
      <c r="FHC179" s="258"/>
      <c r="FHD179" s="258"/>
      <c r="FHE179" s="258"/>
      <c r="FHF179" s="258"/>
      <c r="FHG179" s="258"/>
      <c r="FHH179" s="258"/>
      <c r="FHI179" s="258"/>
      <c r="FHJ179" s="258"/>
      <c r="FHK179" s="258"/>
      <c r="FHL179" s="258"/>
      <c r="FHM179" s="258"/>
      <c r="FHN179" s="258"/>
      <c r="FHO179" s="258"/>
      <c r="FHP179" s="258"/>
      <c r="FHQ179" s="258"/>
      <c r="FHR179" s="258"/>
      <c r="FHS179" s="258"/>
      <c r="FHT179" s="258"/>
      <c r="FHU179" s="258"/>
      <c r="FHV179" s="258"/>
      <c r="FHW179" s="258"/>
      <c r="FHX179" s="258"/>
      <c r="FHY179" s="258"/>
      <c r="FHZ179" s="258"/>
      <c r="FIA179" s="258"/>
      <c r="FIB179" s="258"/>
      <c r="FIC179" s="258"/>
      <c r="FID179" s="258"/>
      <c r="FIE179" s="258"/>
      <c r="FIF179" s="258"/>
      <c r="FIG179" s="258"/>
      <c r="FIH179" s="258"/>
      <c r="FII179" s="258"/>
      <c r="FIJ179" s="258"/>
      <c r="FIK179" s="258"/>
      <c r="FIL179" s="258"/>
      <c r="FIM179" s="258"/>
      <c r="FIN179" s="258"/>
      <c r="FIO179" s="258"/>
      <c r="FIP179" s="258"/>
      <c r="FIQ179" s="258"/>
      <c r="FIR179" s="258"/>
      <c r="FIS179" s="258"/>
      <c r="FIT179" s="258"/>
      <c r="FIU179" s="258"/>
      <c r="FIV179" s="258"/>
      <c r="FIW179" s="258"/>
      <c r="FIX179" s="258"/>
      <c r="FIY179" s="258"/>
      <c r="FIZ179" s="258"/>
      <c r="FJA179" s="258"/>
      <c r="FJB179" s="258"/>
      <c r="FJC179" s="258"/>
      <c r="FJD179" s="258"/>
      <c r="FJE179" s="258"/>
      <c r="FJF179" s="258"/>
      <c r="FJG179" s="258"/>
      <c r="FJH179" s="258"/>
      <c r="FJI179" s="258"/>
      <c r="FJJ179" s="258"/>
      <c r="FJK179" s="258"/>
      <c r="FJL179" s="258"/>
      <c r="FJM179" s="258"/>
      <c r="FJN179" s="258"/>
      <c r="FJO179" s="258"/>
      <c r="FJP179" s="258"/>
      <c r="FJQ179" s="258"/>
      <c r="FJR179" s="258"/>
      <c r="FJS179" s="258"/>
      <c r="FJT179" s="258"/>
      <c r="FJU179" s="258"/>
      <c r="FJV179" s="258"/>
      <c r="FJW179" s="258"/>
      <c r="FJX179" s="258"/>
      <c r="FJY179" s="258"/>
      <c r="FJZ179" s="258"/>
      <c r="FKA179" s="258"/>
      <c r="FKB179" s="258"/>
      <c r="FKC179" s="258"/>
      <c r="FKD179" s="258"/>
      <c r="FKE179" s="258"/>
      <c r="FKF179" s="258"/>
      <c r="FKG179" s="258"/>
      <c r="FKH179" s="258"/>
      <c r="FKI179" s="258"/>
      <c r="FKJ179" s="258"/>
      <c r="FKK179" s="258"/>
      <c r="FKL179" s="258"/>
      <c r="FKM179" s="258"/>
      <c r="FKN179" s="258"/>
      <c r="FKO179" s="258"/>
      <c r="FKP179" s="258"/>
      <c r="FKQ179" s="258"/>
      <c r="FKR179" s="258"/>
      <c r="FKS179" s="258"/>
      <c r="FKT179" s="258"/>
      <c r="FKU179" s="258"/>
      <c r="FKV179" s="258"/>
      <c r="FKW179" s="258"/>
      <c r="FKX179" s="258"/>
      <c r="FKY179" s="258"/>
      <c r="FKZ179" s="258"/>
      <c r="FLA179" s="258"/>
      <c r="FLB179" s="258"/>
      <c r="FLC179" s="258"/>
      <c r="FLD179" s="258"/>
      <c r="FLE179" s="258"/>
      <c r="FLF179" s="258"/>
      <c r="FLG179" s="258"/>
      <c r="FLH179" s="258"/>
      <c r="FLI179" s="258"/>
      <c r="FLJ179" s="258"/>
      <c r="FLK179" s="258"/>
      <c r="FLL179" s="258"/>
      <c r="FLM179" s="258"/>
      <c r="FLN179" s="258"/>
      <c r="FLO179" s="258"/>
      <c r="FLP179" s="258"/>
      <c r="FLQ179" s="258"/>
      <c r="FLR179" s="258"/>
      <c r="FLS179" s="258"/>
      <c r="FLT179" s="258"/>
      <c r="FLU179" s="258"/>
      <c r="FLV179" s="258"/>
      <c r="FLW179" s="258"/>
      <c r="FLX179" s="258"/>
      <c r="FLY179" s="258"/>
      <c r="FLZ179" s="258"/>
      <c r="FMA179" s="258"/>
      <c r="FMB179" s="258"/>
      <c r="FMC179" s="258"/>
      <c r="FMD179" s="258"/>
      <c r="FME179" s="258"/>
      <c r="FMF179" s="258"/>
      <c r="FMG179" s="258"/>
      <c r="FMH179" s="258"/>
      <c r="FMI179" s="258"/>
      <c r="FMJ179" s="258"/>
      <c r="FMK179" s="258"/>
      <c r="FML179" s="258"/>
      <c r="FMM179" s="258"/>
      <c r="FMN179" s="258"/>
      <c r="FMO179" s="258"/>
      <c r="FMP179" s="258"/>
      <c r="FMQ179" s="258"/>
      <c r="FMR179" s="258"/>
      <c r="FMS179" s="258"/>
      <c r="FMT179" s="258"/>
      <c r="FMU179" s="258"/>
      <c r="FMV179" s="258"/>
      <c r="FMW179" s="258"/>
      <c r="FMX179" s="258"/>
      <c r="FMY179" s="258"/>
      <c r="FMZ179" s="258"/>
      <c r="FNA179" s="258"/>
      <c r="FNB179" s="258"/>
      <c r="FNC179" s="258"/>
      <c r="FND179" s="258"/>
      <c r="FNE179" s="258"/>
      <c r="FNF179" s="258"/>
      <c r="FNG179" s="258"/>
      <c r="FNH179" s="258"/>
      <c r="FNI179" s="258"/>
      <c r="FNJ179" s="258"/>
      <c r="FNK179" s="258"/>
      <c r="FNL179" s="258"/>
      <c r="FNM179" s="258"/>
      <c r="FNN179" s="258"/>
      <c r="FNO179" s="258"/>
      <c r="FNP179" s="258"/>
      <c r="FNQ179" s="258"/>
      <c r="FNR179" s="258"/>
      <c r="FNS179" s="258"/>
      <c r="FNT179" s="258"/>
      <c r="FNU179" s="258"/>
      <c r="FNV179" s="258"/>
      <c r="FNW179" s="258"/>
      <c r="FNX179" s="258"/>
      <c r="FNY179" s="258"/>
      <c r="FNZ179" s="258"/>
      <c r="FOA179" s="258"/>
      <c r="FOB179" s="258"/>
      <c r="FOC179" s="258"/>
      <c r="FOD179" s="258"/>
      <c r="FOE179" s="258"/>
      <c r="FOF179" s="258"/>
      <c r="FOG179" s="258"/>
      <c r="FOH179" s="258"/>
      <c r="FOI179" s="258"/>
      <c r="FOJ179" s="258"/>
      <c r="FOK179" s="258"/>
      <c r="FOL179" s="258"/>
      <c r="FOM179" s="258"/>
      <c r="FON179" s="258"/>
      <c r="FOO179" s="258"/>
      <c r="FOP179" s="258"/>
      <c r="FOQ179" s="258"/>
      <c r="FOR179" s="258"/>
      <c r="FOS179" s="258"/>
      <c r="FOT179" s="258"/>
      <c r="FOU179" s="258"/>
      <c r="FOV179" s="258"/>
      <c r="FOW179" s="258"/>
      <c r="FOX179" s="258"/>
      <c r="FOY179" s="258"/>
      <c r="FOZ179" s="258"/>
      <c r="FPA179" s="258"/>
      <c r="FPB179" s="258"/>
      <c r="FPC179" s="258"/>
      <c r="FPD179" s="258"/>
      <c r="FPE179" s="258"/>
      <c r="FPF179" s="258"/>
      <c r="FPG179" s="258"/>
      <c r="FPH179" s="258"/>
      <c r="FPI179" s="258"/>
      <c r="FPJ179" s="258"/>
      <c r="FPK179" s="258"/>
      <c r="FPL179" s="258"/>
      <c r="FPM179" s="258"/>
      <c r="FPN179" s="258"/>
      <c r="FPO179" s="258"/>
      <c r="FPP179" s="258"/>
      <c r="FPQ179" s="258"/>
      <c r="FPR179" s="258"/>
      <c r="FPS179" s="258"/>
      <c r="FPT179" s="258"/>
      <c r="FPU179" s="258"/>
      <c r="FPV179" s="258"/>
      <c r="FPW179" s="258"/>
      <c r="FPX179" s="258"/>
      <c r="FPY179" s="258"/>
      <c r="FPZ179" s="258"/>
      <c r="FQA179" s="258"/>
      <c r="FQB179" s="258"/>
      <c r="FQC179" s="258"/>
      <c r="FQD179" s="258"/>
      <c r="FQE179" s="258"/>
      <c r="FQF179" s="258"/>
      <c r="FQG179" s="258"/>
      <c r="FQH179" s="258"/>
      <c r="FQI179" s="258"/>
      <c r="FQJ179" s="258"/>
      <c r="FQK179" s="258"/>
      <c r="FQL179" s="258"/>
      <c r="FQM179" s="258"/>
      <c r="FQN179" s="258"/>
      <c r="FQO179" s="258"/>
      <c r="FQP179" s="258"/>
      <c r="FQQ179" s="258"/>
      <c r="FQR179" s="258"/>
      <c r="FQS179" s="258"/>
      <c r="FQT179" s="258"/>
      <c r="FQU179" s="258"/>
      <c r="FQV179" s="258"/>
      <c r="FQW179" s="258"/>
      <c r="FQX179" s="258"/>
      <c r="FQY179" s="258"/>
      <c r="FQZ179" s="258"/>
      <c r="FRA179" s="258"/>
      <c r="FRB179" s="258"/>
      <c r="FRC179" s="258"/>
      <c r="FRD179" s="258"/>
      <c r="FRE179" s="258"/>
      <c r="FRF179" s="258"/>
      <c r="FRG179" s="258"/>
      <c r="FRH179" s="258"/>
      <c r="FRI179" s="258"/>
      <c r="FRJ179" s="258"/>
      <c r="FRK179" s="258"/>
      <c r="FRL179" s="258"/>
      <c r="FRM179" s="258"/>
      <c r="FRN179" s="258"/>
      <c r="FRO179" s="258"/>
      <c r="FRP179" s="258"/>
      <c r="FRQ179" s="258"/>
      <c r="FRR179" s="258"/>
      <c r="FRS179" s="258"/>
      <c r="FRT179" s="258"/>
      <c r="FRU179" s="258"/>
      <c r="FRV179" s="258"/>
      <c r="FRW179" s="258"/>
      <c r="FRX179" s="258"/>
      <c r="FRY179" s="258"/>
      <c r="FRZ179" s="258"/>
      <c r="FSA179" s="258"/>
      <c r="FSB179" s="258"/>
      <c r="FSC179" s="258"/>
      <c r="FSD179" s="258"/>
      <c r="FSE179" s="258"/>
      <c r="FSF179" s="258"/>
      <c r="FSG179" s="258"/>
      <c r="FSH179" s="258"/>
      <c r="FSI179" s="258"/>
      <c r="FSJ179" s="258"/>
      <c r="FSK179" s="258"/>
      <c r="FSL179" s="258"/>
      <c r="FSM179" s="258"/>
      <c r="FSN179" s="258"/>
      <c r="FSO179" s="258"/>
      <c r="FSP179" s="258"/>
      <c r="FSQ179" s="258"/>
      <c r="FSR179" s="258"/>
      <c r="FSS179" s="258"/>
      <c r="FST179" s="258"/>
      <c r="FSU179" s="258"/>
      <c r="FSV179" s="258"/>
      <c r="FSW179" s="258"/>
      <c r="FSX179" s="258"/>
      <c r="FSY179" s="258"/>
      <c r="FSZ179" s="258"/>
      <c r="FTA179" s="258"/>
      <c r="FTB179" s="258"/>
      <c r="FTC179" s="258"/>
      <c r="FTD179" s="258"/>
      <c r="FTE179" s="258"/>
      <c r="FTF179" s="258"/>
      <c r="FTG179" s="258"/>
      <c r="FTH179" s="258"/>
      <c r="FTI179" s="258"/>
      <c r="FTJ179" s="258"/>
      <c r="FTK179" s="258"/>
      <c r="FTL179" s="258"/>
      <c r="FTM179" s="258"/>
      <c r="FTN179" s="258"/>
      <c r="FTO179" s="258"/>
      <c r="FTP179" s="258"/>
      <c r="FTQ179" s="258"/>
      <c r="FTR179" s="258"/>
      <c r="FTS179" s="258"/>
      <c r="FTT179" s="258"/>
      <c r="FTU179" s="258"/>
      <c r="FTV179" s="258"/>
      <c r="FTW179" s="258"/>
      <c r="FTX179" s="258"/>
      <c r="FTY179" s="258"/>
      <c r="FTZ179" s="258"/>
      <c r="FUA179" s="258"/>
      <c r="FUB179" s="258"/>
      <c r="FUC179" s="258"/>
      <c r="FUD179" s="258"/>
      <c r="FUE179" s="258"/>
      <c r="FUF179" s="258"/>
      <c r="FUG179" s="258"/>
      <c r="FUH179" s="258"/>
      <c r="FUI179" s="258"/>
      <c r="FUJ179" s="258"/>
      <c r="FUK179" s="258"/>
      <c r="FUL179" s="258"/>
      <c r="FUM179" s="258"/>
      <c r="FUN179" s="258"/>
      <c r="FUO179" s="258"/>
      <c r="FUP179" s="258"/>
      <c r="FUQ179" s="258"/>
      <c r="FUR179" s="258"/>
      <c r="FUS179" s="258"/>
      <c r="FUT179" s="258"/>
      <c r="FUU179" s="258"/>
      <c r="FUV179" s="258"/>
      <c r="FUW179" s="258"/>
      <c r="FUX179" s="258"/>
      <c r="FUY179" s="258"/>
      <c r="FUZ179" s="258"/>
      <c r="FVA179" s="258"/>
      <c r="FVB179" s="258"/>
      <c r="FVC179" s="258"/>
      <c r="FVD179" s="258"/>
      <c r="FVE179" s="258"/>
      <c r="FVF179" s="258"/>
      <c r="FVG179" s="258"/>
      <c r="FVH179" s="258"/>
      <c r="FVI179" s="258"/>
      <c r="FVJ179" s="258"/>
      <c r="FVK179" s="258"/>
      <c r="FVL179" s="258"/>
      <c r="FVM179" s="258"/>
      <c r="FVN179" s="258"/>
      <c r="FVO179" s="258"/>
      <c r="FVP179" s="258"/>
      <c r="FVQ179" s="258"/>
      <c r="FVR179" s="258"/>
      <c r="FVS179" s="258"/>
      <c r="FVT179" s="258"/>
      <c r="FVU179" s="258"/>
      <c r="FVV179" s="258"/>
      <c r="FVW179" s="258"/>
      <c r="FVX179" s="258"/>
      <c r="FVY179" s="258"/>
      <c r="FVZ179" s="258"/>
      <c r="FWA179" s="258"/>
      <c r="FWB179" s="258"/>
      <c r="FWC179" s="258"/>
      <c r="FWD179" s="258"/>
      <c r="FWE179" s="258"/>
      <c r="FWF179" s="258"/>
      <c r="FWG179" s="258"/>
      <c r="FWH179" s="258"/>
      <c r="FWI179" s="258"/>
      <c r="FWJ179" s="258"/>
      <c r="FWK179" s="258"/>
      <c r="FWL179" s="258"/>
      <c r="FWM179" s="258"/>
      <c r="FWN179" s="258"/>
      <c r="FWO179" s="258"/>
      <c r="FWP179" s="258"/>
      <c r="FWQ179" s="258"/>
      <c r="FWR179" s="258"/>
      <c r="FWS179" s="258"/>
      <c r="FWT179" s="258"/>
      <c r="FWU179" s="258"/>
      <c r="FWV179" s="258"/>
      <c r="FWW179" s="258"/>
      <c r="FWX179" s="258"/>
      <c r="FWY179" s="258"/>
      <c r="FWZ179" s="258"/>
      <c r="FXA179" s="258"/>
      <c r="FXB179" s="258"/>
      <c r="FXC179" s="258"/>
      <c r="FXD179" s="258"/>
      <c r="FXE179" s="258"/>
      <c r="FXF179" s="258"/>
      <c r="FXG179" s="258"/>
      <c r="FXH179" s="258"/>
      <c r="FXI179" s="258"/>
      <c r="FXJ179" s="258"/>
      <c r="FXK179" s="258"/>
      <c r="FXL179" s="258"/>
      <c r="FXM179" s="258"/>
      <c r="FXN179" s="258"/>
      <c r="FXO179" s="258"/>
      <c r="FXP179" s="258"/>
      <c r="FXQ179" s="258"/>
      <c r="FXR179" s="258"/>
      <c r="FXS179" s="258"/>
      <c r="FXT179" s="258"/>
      <c r="FXU179" s="258"/>
      <c r="FXV179" s="258"/>
      <c r="FXW179" s="258"/>
      <c r="FXX179" s="258"/>
      <c r="FXY179" s="258"/>
      <c r="FXZ179" s="258"/>
      <c r="FYA179" s="258"/>
      <c r="FYB179" s="258"/>
      <c r="FYC179" s="258"/>
      <c r="FYD179" s="258"/>
      <c r="FYE179" s="258"/>
      <c r="FYF179" s="258"/>
      <c r="FYG179" s="258"/>
      <c r="FYH179" s="258"/>
      <c r="FYI179" s="258"/>
      <c r="FYJ179" s="258"/>
      <c r="FYK179" s="258"/>
      <c r="FYL179" s="258"/>
      <c r="FYM179" s="258"/>
      <c r="FYN179" s="258"/>
      <c r="FYO179" s="258"/>
      <c r="FYP179" s="258"/>
      <c r="FYQ179" s="258"/>
      <c r="FYR179" s="258"/>
      <c r="FYS179" s="258"/>
      <c r="FYT179" s="258"/>
      <c r="FYU179" s="258"/>
      <c r="FYV179" s="258"/>
      <c r="FYW179" s="258"/>
      <c r="FYX179" s="258"/>
      <c r="FYY179" s="258"/>
      <c r="FYZ179" s="258"/>
      <c r="FZA179" s="258"/>
      <c r="FZB179" s="258"/>
      <c r="FZC179" s="258"/>
      <c r="FZD179" s="258"/>
      <c r="FZE179" s="258"/>
      <c r="FZF179" s="258"/>
      <c r="FZG179" s="258"/>
      <c r="FZH179" s="258"/>
      <c r="FZI179" s="258"/>
      <c r="FZJ179" s="258"/>
      <c r="FZK179" s="258"/>
      <c r="FZL179" s="258"/>
      <c r="FZM179" s="258"/>
      <c r="FZN179" s="258"/>
      <c r="FZO179" s="258"/>
      <c r="FZP179" s="258"/>
      <c r="FZQ179" s="258"/>
      <c r="FZR179" s="258"/>
      <c r="FZS179" s="258"/>
      <c r="FZT179" s="258"/>
      <c r="FZU179" s="258"/>
      <c r="FZV179" s="258"/>
      <c r="FZW179" s="258"/>
      <c r="FZX179" s="258"/>
      <c r="FZY179" s="258"/>
      <c r="FZZ179" s="258"/>
      <c r="GAA179" s="258"/>
      <c r="GAB179" s="258"/>
      <c r="GAC179" s="258"/>
      <c r="GAD179" s="258"/>
      <c r="GAE179" s="258"/>
      <c r="GAF179" s="258"/>
      <c r="GAG179" s="258"/>
      <c r="GAH179" s="258"/>
      <c r="GAI179" s="258"/>
      <c r="GAJ179" s="258"/>
      <c r="GAK179" s="258"/>
      <c r="GAL179" s="258"/>
      <c r="GAM179" s="258"/>
      <c r="GAN179" s="258"/>
      <c r="GAO179" s="258"/>
      <c r="GAP179" s="258"/>
      <c r="GAQ179" s="258"/>
      <c r="GAR179" s="258"/>
      <c r="GAS179" s="258"/>
      <c r="GAT179" s="258"/>
      <c r="GAU179" s="258"/>
      <c r="GAV179" s="258"/>
      <c r="GAW179" s="258"/>
      <c r="GAX179" s="258"/>
      <c r="GAY179" s="258"/>
      <c r="GAZ179" s="258"/>
      <c r="GBA179" s="258"/>
      <c r="GBB179" s="258"/>
      <c r="GBC179" s="258"/>
      <c r="GBD179" s="258"/>
      <c r="GBE179" s="258"/>
      <c r="GBF179" s="258"/>
      <c r="GBG179" s="258"/>
      <c r="GBH179" s="258"/>
      <c r="GBI179" s="258"/>
      <c r="GBJ179" s="258"/>
      <c r="GBK179" s="258"/>
      <c r="GBL179" s="258"/>
      <c r="GBM179" s="258"/>
      <c r="GBN179" s="258"/>
      <c r="GBO179" s="258"/>
      <c r="GBP179" s="258"/>
      <c r="GBQ179" s="258"/>
      <c r="GBR179" s="258"/>
      <c r="GBS179" s="258"/>
      <c r="GBT179" s="258"/>
      <c r="GBU179" s="258"/>
      <c r="GBV179" s="258"/>
      <c r="GBW179" s="258"/>
      <c r="GBX179" s="258"/>
      <c r="GBY179" s="258"/>
      <c r="GBZ179" s="258"/>
      <c r="GCA179" s="258"/>
      <c r="GCB179" s="258"/>
      <c r="GCC179" s="258"/>
      <c r="GCD179" s="258"/>
      <c r="GCE179" s="258"/>
      <c r="GCF179" s="258"/>
      <c r="GCG179" s="258"/>
      <c r="GCH179" s="258"/>
      <c r="GCI179" s="258"/>
      <c r="GCJ179" s="258"/>
      <c r="GCK179" s="258"/>
      <c r="GCL179" s="258"/>
      <c r="GCM179" s="258"/>
      <c r="GCN179" s="258"/>
      <c r="GCO179" s="258"/>
      <c r="GCP179" s="258"/>
      <c r="GCQ179" s="258"/>
      <c r="GCR179" s="258"/>
      <c r="GCS179" s="258"/>
      <c r="GCT179" s="258"/>
      <c r="GCU179" s="258"/>
      <c r="GCV179" s="258"/>
      <c r="GCW179" s="258"/>
      <c r="GCX179" s="258"/>
      <c r="GCY179" s="258"/>
      <c r="GCZ179" s="258"/>
      <c r="GDA179" s="258"/>
      <c r="GDB179" s="258"/>
      <c r="GDC179" s="258"/>
      <c r="GDD179" s="258"/>
      <c r="GDE179" s="258"/>
      <c r="GDF179" s="258"/>
      <c r="GDG179" s="258"/>
      <c r="GDH179" s="258"/>
      <c r="GDI179" s="258"/>
      <c r="GDJ179" s="258"/>
      <c r="GDK179" s="258"/>
      <c r="GDL179" s="258"/>
      <c r="GDM179" s="258"/>
      <c r="GDN179" s="258"/>
      <c r="GDO179" s="258"/>
      <c r="GDP179" s="258"/>
      <c r="GDQ179" s="258"/>
      <c r="GDR179" s="258"/>
      <c r="GDS179" s="258"/>
      <c r="GDT179" s="258"/>
      <c r="GDU179" s="258"/>
      <c r="GDV179" s="258"/>
      <c r="GDW179" s="258"/>
      <c r="GDX179" s="258"/>
      <c r="GDY179" s="258"/>
      <c r="GDZ179" s="258"/>
      <c r="GEA179" s="258"/>
      <c r="GEB179" s="258"/>
      <c r="GEC179" s="258"/>
      <c r="GED179" s="258"/>
      <c r="GEE179" s="258"/>
      <c r="GEF179" s="258"/>
      <c r="GEG179" s="258"/>
      <c r="GEH179" s="258"/>
      <c r="GEI179" s="258"/>
      <c r="GEJ179" s="258"/>
      <c r="GEK179" s="258"/>
      <c r="GEL179" s="258"/>
      <c r="GEM179" s="258"/>
      <c r="GEN179" s="258"/>
      <c r="GEO179" s="258"/>
      <c r="GEP179" s="258"/>
      <c r="GEQ179" s="258"/>
      <c r="GER179" s="258"/>
      <c r="GES179" s="258"/>
      <c r="GET179" s="258"/>
      <c r="GEU179" s="258"/>
      <c r="GEV179" s="258"/>
      <c r="GEW179" s="258"/>
      <c r="GEX179" s="258"/>
      <c r="GEY179" s="258"/>
      <c r="GEZ179" s="258"/>
      <c r="GFA179" s="258"/>
      <c r="GFB179" s="258"/>
      <c r="GFC179" s="258"/>
      <c r="GFD179" s="258"/>
      <c r="GFE179" s="258"/>
      <c r="GFF179" s="258"/>
      <c r="GFG179" s="258"/>
      <c r="GFH179" s="258"/>
      <c r="GFI179" s="258"/>
      <c r="GFJ179" s="258"/>
      <c r="GFK179" s="258"/>
      <c r="GFL179" s="258"/>
      <c r="GFM179" s="258"/>
      <c r="GFN179" s="258"/>
      <c r="GFO179" s="258"/>
      <c r="GFP179" s="258"/>
      <c r="GFQ179" s="258"/>
      <c r="GFR179" s="258"/>
      <c r="GFS179" s="258"/>
      <c r="GFT179" s="258"/>
      <c r="GFU179" s="258"/>
      <c r="GFV179" s="258"/>
      <c r="GFW179" s="258"/>
      <c r="GFX179" s="258"/>
      <c r="GFY179" s="258"/>
      <c r="GFZ179" s="258"/>
      <c r="GGA179" s="258"/>
      <c r="GGB179" s="258"/>
      <c r="GGC179" s="258"/>
      <c r="GGD179" s="258"/>
      <c r="GGE179" s="258"/>
      <c r="GGF179" s="258"/>
      <c r="GGG179" s="258"/>
      <c r="GGH179" s="258"/>
      <c r="GGI179" s="258"/>
      <c r="GGJ179" s="258"/>
      <c r="GGK179" s="258"/>
      <c r="GGL179" s="258"/>
      <c r="GGM179" s="258"/>
      <c r="GGN179" s="258"/>
      <c r="GGO179" s="258"/>
      <c r="GGP179" s="258"/>
      <c r="GGQ179" s="258"/>
      <c r="GGR179" s="258"/>
      <c r="GGS179" s="258"/>
      <c r="GGT179" s="258"/>
      <c r="GGU179" s="258"/>
      <c r="GGV179" s="258"/>
      <c r="GGW179" s="258"/>
      <c r="GGX179" s="258"/>
      <c r="GGY179" s="258"/>
      <c r="GGZ179" s="258"/>
      <c r="GHA179" s="258"/>
      <c r="GHB179" s="258"/>
      <c r="GHC179" s="258"/>
      <c r="GHD179" s="258"/>
      <c r="GHE179" s="258"/>
      <c r="GHF179" s="258"/>
      <c r="GHG179" s="258"/>
      <c r="GHH179" s="258"/>
      <c r="GHI179" s="258"/>
      <c r="GHJ179" s="258"/>
      <c r="GHK179" s="258"/>
      <c r="GHL179" s="258"/>
      <c r="GHM179" s="258"/>
      <c r="GHN179" s="258"/>
      <c r="GHO179" s="258"/>
      <c r="GHP179" s="258"/>
      <c r="GHQ179" s="258"/>
      <c r="GHR179" s="258"/>
      <c r="GHS179" s="258"/>
      <c r="GHT179" s="258"/>
      <c r="GHU179" s="258"/>
      <c r="GHV179" s="258"/>
      <c r="GHW179" s="258"/>
      <c r="GHX179" s="258"/>
      <c r="GHY179" s="258"/>
      <c r="GHZ179" s="258"/>
      <c r="GIA179" s="258"/>
      <c r="GIB179" s="258"/>
      <c r="GIC179" s="258"/>
      <c r="GID179" s="258"/>
      <c r="GIE179" s="258"/>
      <c r="GIF179" s="258"/>
      <c r="GIG179" s="258"/>
      <c r="GIH179" s="258"/>
      <c r="GII179" s="258"/>
      <c r="GIJ179" s="258"/>
      <c r="GIK179" s="258"/>
      <c r="GIL179" s="258"/>
      <c r="GIM179" s="258"/>
      <c r="GIN179" s="258"/>
      <c r="GIO179" s="258"/>
      <c r="GIP179" s="258"/>
      <c r="GIQ179" s="258"/>
      <c r="GIR179" s="258"/>
      <c r="GIS179" s="258"/>
      <c r="GIT179" s="258"/>
      <c r="GIU179" s="258"/>
      <c r="GIV179" s="258"/>
      <c r="GIW179" s="258"/>
      <c r="GIX179" s="258"/>
      <c r="GIY179" s="258"/>
      <c r="GIZ179" s="258"/>
      <c r="GJA179" s="258"/>
      <c r="GJB179" s="258"/>
      <c r="GJC179" s="258"/>
      <c r="GJD179" s="258"/>
      <c r="GJE179" s="258"/>
      <c r="GJF179" s="258"/>
      <c r="GJG179" s="258"/>
      <c r="GJH179" s="258"/>
      <c r="GJI179" s="258"/>
      <c r="GJJ179" s="258"/>
      <c r="GJK179" s="258"/>
      <c r="GJL179" s="258"/>
      <c r="GJM179" s="258"/>
      <c r="GJN179" s="258"/>
      <c r="GJO179" s="258"/>
      <c r="GJP179" s="258"/>
      <c r="GJQ179" s="258"/>
      <c r="GJR179" s="258"/>
      <c r="GJS179" s="258"/>
      <c r="GJT179" s="258"/>
      <c r="GJU179" s="258"/>
      <c r="GJV179" s="258"/>
      <c r="GJW179" s="258"/>
      <c r="GJX179" s="258"/>
      <c r="GJY179" s="258"/>
      <c r="GJZ179" s="258"/>
      <c r="GKA179" s="258"/>
      <c r="GKB179" s="258"/>
      <c r="GKC179" s="258"/>
      <c r="GKD179" s="258"/>
      <c r="GKE179" s="258"/>
      <c r="GKF179" s="258"/>
      <c r="GKG179" s="258"/>
      <c r="GKH179" s="258"/>
      <c r="GKI179" s="258"/>
      <c r="GKJ179" s="258"/>
      <c r="GKK179" s="258"/>
      <c r="GKL179" s="258"/>
      <c r="GKM179" s="258"/>
      <c r="GKN179" s="258"/>
      <c r="GKO179" s="258"/>
      <c r="GKP179" s="258"/>
      <c r="GKQ179" s="258"/>
      <c r="GKR179" s="258"/>
      <c r="GKS179" s="258"/>
      <c r="GKT179" s="258"/>
      <c r="GKU179" s="258"/>
      <c r="GKV179" s="258"/>
      <c r="GKW179" s="258"/>
      <c r="GKX179" s="258"/>
      <c r="GKY179" s="258"/>
      <c r="GKZ179" s="258"/>
      <c r="GLA179" s="258"/>
      <c r="GLB179" s="258"/>
      <c r="GLC179" s="258"/>
      <c r="GLD179" s="258"/>
      <c r="GLE179" s="258"/>
      <c r="GLF179" s="258"/>
      <c r="GLG179" s="258"/>
      <c r="GLH179" s="258"/>
      <c r="GLI179" s="258"/>
      <c r="GLJ179" s="258"/>
      <c r="GLK179" s="258"/>
      <c r="GLL179" s="258"/>
      <c r="GLM179" s="258"/>
      <c r="GLN179" s="258"/>
      <c r="GLO179" s="258"/>
      <c r="GLP179" s="258"/>
      <c r="GLQ179" s="258"/>
      <c r="GLR179" s="258"/>
      <c r="GLS179" s="258"/>
      <c r="GLT179" s="258"/>
      <c r="GLU179" s="258"/>
      <c r="GLV179" s="258"/>
      <c r="GLW179" s="258"/>
      <c r="GLX179" s="258"/>
      <c r="GLY179" s="258"/>
      <c r="GLZ179" s="258"/>
      <c r="GMA179" s="258"/>
      <c r="GMB179" s="258"/>
      <c r="GMC179" s="258"/>
      <c r="GMD179" s="258"/>
      <c r="GME179" s="258"/>
      <c r="GMF179" s="258"/>
      <c r="GMG179" s="258"/>
      <c r="GMH179" s="258"/>
      <c r="GMI179" s="258"/>
      <c r="GMJ179" s="258"/>
      <c r="GMK179" s="258"/>
      <c r="GML179" s="258"/>
      <c r="GMM179" s="258"/>
      <c r="GMN179" s="258"/>
      <c r="GMO179" s="258"/>
      <c r="GMP179" s="258"/>
      <c r="GMQ179" s="258"/>
      <c r="GMR179" s="258"/>
      <c r="GMS179" s="258"/>
      <c r="GMT179" s="258"/>
      <c r="GMU179" s="258"/>
      <c r="GMV179" s="258"/>
      <c r="GMW179" s="258"/>
      <c r="GMX179" s="258"/>
      <c r="GMY179" s="258"/>
      <c r="GMZ179" s="258"/>
      <c r="GNA179" s="258"/>
      <c r="GNB179" s="258"/>
      <c r="GNC179" s="258"/>
      <c r="GND179" s="258"/>
      <c r="GNE179" s="258"/>
      <c r="GNF179" s="258"/>
      <c r="GNG179" s="258"/>
      <c r="GNH179" s="258"/>
      <c r="GNI179" s="258"/>
      <c r="GNJ179" s="258"/>
      <c r="GNK179" s="258"/>
      <c r="GNL179" s="258"/>
      <c r="GNM179" s="258"/>
      <c r="GNN179" s="258"/>
      <c r="GNO179" s="258"/>
      <c r="GNP179" s="258"/>
      <c r="GNQ179" s="258"/>
      <c r="GNR179" s="258"/>
      <c r="GNS179" s="258"/>
      <c r="GNT179" s="258"/>
      <c r="GNU179" s="258"/>
      <c r="GNV179" s="258"/>
      <c r="GNW179" s="258"/>
      <c r="GNX179" s="258"/>
      <c r="GNY179" s="258"/>
      <c r="GNZ179" s="258"/>
      <c r="GOA179" s="258"/>
      <c r="GOB179" s="258"/>
      <c r="GOC179" s="258"/>
      <c r="GOD179" s="258"/>
      <c r="GOE179" s="258"/>
      <c r="GOF179" s="258"/>
      <c r="GOG179" s="258"/>
      <c r="GOH179" s="258"/>
      <c r="GOI179" s="258"/>
      <c r="GOJ179" s="258"/>
      <c r="GOK179" s="258"/>
      <c r="GOL179" s="258"/>
      <c r="GOM179" s="258"/>
      <c r="GON179" s="258"/>
      <c r="GOO179" s="258"/>
      <c r="GOP179" s="258"/>
      <c r="GOQ179" s="258"/>
      <c r="GOR179" s="258"/>
      <c r="GOS179" s="258"/>
      <c r="GOT179" s="258"/>
      <c r="GOU179" s="258"/>
      <c r="GOV179" s="258"/>
      <c r="GOW179" s="258"/>
      <c r="GOX179" s="258"/>
      <c r="GOY179" s="258"/>
      <c r="GOZ179" s="258"/>
      <c r="GPA179" s="258"/>
      <c r="GPB179" s="258"/>
      <c r="GPC179" s="258"/>
      <c r="GPD179" s="258"/>
      <c r="GPE179" s="258"/>
      <c r="GPF179" s="258"/>
      <c r="GPG179" s="258"/>
      <c r="GPH179" s="258"/>
      <c r="GPI179" s="258"/>
      <c r="GPJ179" s="258"/>
      <c r="GPK179" s="258"/>
      <c r="GPL179" s="258"/>
      <c r="GPM179" s="258"/>
      <c r="GPN179" s="258"/>
      <c r="GPO179" s="258"/>
      <c r="GPP179" s="258"/>
      <c r="GPQ179" s="258"/>
      <c r="GPR179" s="258"/>
      <c r="GPS179" s="258"/>
      <c r="GPT179" s="258"/>
      <c r="GPU179" s="258"/>
      <c r="GPV179" s="258"/>
      <c r="GPW179" s="258"/>
      <c r="GPX179" s="258"/>
      <c r="GPY179" s="258"/>
      <c r="GPZ179" s="258"/>
      <c r="GQA179" s="258"/>
      <c r="GQB179" s="258"/>
      <c r="GQC179" s="258"/>
      <c r="GQD179" s="258"/>
      <c r="GQE179" s="258"/>
      <c r="GQF179" s="258"/>
      <c r="GQG179" s="258"/>
      <c r="GQH179" s="258"/>
      <c r="GQI179" s="258"/>
      <c r="GQJ179" s="258"/>
      <c r="GQK179" s="258"/>
      <c r="GQL179" s="258"/>
      <c r="GQM179" s="258"/>
      <c r="GQN179" s="258"/>
      <c r="GQO179" s="258"/>
      <c r="GQP179" s="258"/>
      <c r="GQQ179" s="258"/>
      <c r="GQR179" s="258"/>
      <c r="GQS179" s="258"/>
      <c r="GQT179" s="258"/>
      <c r="GQU179" s="258"/>
      <c r="GQV179" s="258"/>
      <c r="GQW179" s="258"/>
      <c r="GQX179" s="258"/>
      <c r="GQY179" s="258"/>
      <c r="GQZ179" s="258"/>
      <c r="GRA179" s="258"/>
      <c r="GRB179" s="258"/>
      <c r="GRC179" s="258"/>
      <c r="GRD179" s="258"/>
      <c r="GRE179" s="258"/>
      <c r="GRF179" s="258"/>
      <c r="GRG179" s="258"/>
      <c r="GRH179" s="258"/>
      <c r="GRI179" s="258"/>
      <c r="GRJ179" s="258"/>
      <c r="GRK179" s="258"/>
      <c r="GRL179" s="258"/>
      <c r="GRM179" s="258"/>
      <c r="GRN179" s="258"/>
      <c r="GRO179" s="258"/>
      <c r="GRP179" s="258"/>
      <c r="GRQ179" s="258"/>
      <c r="GRR179" s="258"/>
      <c r="GRS179" s="258"/>
      <c r="GRT179" s="258"/>
      <c r="GRU179" s="258"/>
      <c r="GRV179" s="258"/>
      <c r="GRW179" s="258"/>
      <c r="GRX179" s="258"/>
      <c r="GRY179" s="258"/>
      <c r="GRZ179" s="258"/>
      <c r="GSA179" s="258"/>
      <c r="GSB179" s="258"/>
      <c r="GSC179" s="258"/>
      <c r="GSD179" s="258"/>
      <c r="GSE179" s="258"/>
      <c r="GSF179" s="258"/>
      <c r="GSG179" s="258"/>
      <c r="GSH179" s="258"/>
      <c r="GSI179" s="258"/>
      <c r="GSJ179" s="258"/>
      <c r="GSK179" s="258"/>
      <c r="GSL179" s="258"/>
      <c r="GSM179" s="258"/>
      <c r="GSN179" s="258"/>
      <c r="GSO179" s="258"/>
      <c r="GSP179" s="258"/>
      <c r="GSQ179" s="258"/>
      <c r="GSR179" s="258"/>
      <c r="GSS179" s="258"/>
      <c r="GST179" s="258"/>
      <c r="GSU179" s="258"/>
      <c r="GSV179" s="258"/>
      <c r="GSW179" s="258"/>
      <c r="GSX179" s="258"/>
      <c r="GSY179" s="258"/>
      <c r="GSZ179" s="258"/>
      <c r="GTA179" s="258"/>
      <c r="GTB179" s="258"/>
      <c r="GTC179" s="258"/>
      <c r="GTD179" s="258"/>
      <c r="GTE179" s="258"/>
      <c r="GTF179" s="258"/>
      <c r="GTG179" s="258"/>
      <c r="GTH179" s="258"/>
      <c r="GTI179" s="258"/>
      <c r="GTJ179" s="258"/>
      <c r="GTK179" s="258"/>
      <c r="GTL179" s="258"/>
      <c r="GTM179" s="258"/>
      <c r="GTN179" s="258"/>
      <c r="GTO179" s="258"/>
      <c r="GTP179" s="258"/>
      <c r="GTQ179" s="258"/>
      <c r="GTR179" s="258"/>
      <c r="GTS179" s="258"/>
      <c r="GTT179" s="258"/>
      <c r="GTU179" s="258"/>
      <c r="GTV179" s="258"/>
      <c r="GTW179" s="258"/>
      <c r="GTX179" s="258"/>
      <c r="GTY179" s="258"/>
      <c r="GTZ179" s="258"/>
      <c r="GUA179" s="258"/>
      <c r="GUB179" s="258"/>
      <c r="GUC179" s="258"/>
      <c r="GUD179" s="258"/>
      <c r="GUE179" s="258"/>
      <c r="GUF179" s="258"/>
      <c r="GUG179" s="258"/>
      <c r="GUH179" s="258"/>
      <c r="GUI179" s="258"/>
      <c r="GUJ179" s="258"/>
      <c r="GUK179" s="258"/>
      <c r="GUL179" s="258"/>
      <c r="GUM179" s="258"/>
      <c r="GUN179" s="258"/>
      <c r="GUO179" s="258"/>
      <c r="GUP179" s="258"/>
      <c r="GUQ179" s="258"/>
      <c r="GUR179" s="258"/>
      <c r="GUS179" s="258"/>
      <c r="GUT179" s="258"/>
      <c r="GUU179" s="258"/>
      <c r="GUV179" s="258"/>
      <c r="GUW179" s="258"/>
      <c r="GUX179" s="258"/>
      <c r="GUY179" s="258"/>
      <c r="GUZ179" s="258"/>
      <c r="GVA179" s="258"/>
      <c r="GVB179" s="258"/>
      <c r="GVC179" s="258"/>
      <c r="GVD179" s="258"/>
      <c r="GVE179" s="258"/>
      <c r="GVF179" s="258"/>
      <c r="GVG179" s="258"/>
      <c r="GVH179" s="258"/>
      <c r="GVI179" s="258"/>
      <c r="GVJ179" s="258"/>
      <c r="GVK179" s="258"/>
      <c r="GVL179" s="258"/>
      <c r="GVM179" s="258"/>
      <c r="GVN179" s="258"/>
      <c r="GVO179" s="258"/>
      <c r="GVP179" s="258"/>
      <c r="GVQ179" s="258"/>
      <c r="GVR179" s="258"/>
      <c r="GVS179" s="258"/>
      <c r="GVT179" s="258"/>
      <c r="GVU179" s="258"/>
      <c r="GVV179" s="258"/>
      <c r="GVW179" s="258"/>
      <c r="GVX179" s="258"/>
      <c r="GVY179" s="258"/>
      <c r="GVZ179" s="258"/>
      <c r="GWA179" s="258"/>
      <c r="GWB179" s="258"/>
      <c r="GWC179" s="258"/>
      <c r="GWD179" s="258"/>
      <c r="GWE179" s="258"/>
      <c r="GWF179" s="258"/>
      <c r="GWG179" s="258"/>
      <c r="GWH179" s="258"/>
      <c r="GWI179" s="258"/>
      <c r="GWJ179" s="258"/>
      <c r="GWK179" s="258"/>
      <c r="GWL179" s="258"/>
      <c r="GWM179" s="258"/>
      <c r="GWN179" s="258"/>
      <c r="GWO179" s="258"/>
      <c r="GWP179" s="258"/>
      <c r="GWQ179" s="258"/>
      <c r="GWR179" s="258"/>
      <c r="GWS179" s="258"/>
      <c r="GWT179" s="258"/>
      <c r="GWU179" s="258"/>
      <c r="GWV179" s="258"/>
      <c r="GWW179" s="258"/>
      <c r="GWX179" s="258"/>
      <c r="GWY179" s="258"/>
      <c r="GWZ179" s="258"/>
      <c r="GXA179" s="258"/>
      <c r="GXB179" s="258"/>
      <c r="GXC179" s="258"/>
      <c r="GXD179" s="258"/>
      <c r="GXE179" s="258"/>
      <c r="GXF179" s="258"/>
      <c r="GXG179" s="258"/>
      <c r="GXH179" s="258"/>
      <c r="GXI179" s="258"/>
      <c r="GXJ179" s="258"/>
      <c r="GXK179" s="258"/>
      <c r="GXL179" s="258"/>
      <c r="GXM179" s="258"/>
      <c r="GXN179" s="258"/>
      <c r="GXO179" s="258"/>
      <c r="GXP179" s="258"/>
      <c r="GXQ179" s="258"/>
      <c r="GXR179" s="258"/>
      <c r="GXS179" s="258"/>
      <c r="GXT179" s="258"/>
      <c r="GXU179" s="258"/>
      <c r="GXV179" s="258"/>
      <c r="GXW179" s="258"/>
      <c r="GXX179" s="258"/>
      <c r="GXY179" s="258"/>
      <c r="GXZ179" s="258"/>
      <c r="GYA179" s="258"/>
      <c r="GYB179" s="258"/>
      <c r="GYC179" s="258"/>
      <c r="GYD179" s="258"/>
      <c r="GYE179" s="258"/>
      <c r="GYF179" s="258"/>
      <c r="GYG179" s="258"/>
      <c r="GYH179" s="258"/>
      <c r="GYI179" s="258"/>
      <c r="GYJ179" s="258"/>
      <c r="GYK179" s="258"/>
      <c r="GYL179" s="258"/>
      <c r="GYM179" s="258"/>
      <c r="GYN179" s="258"/>
      <c r="GYO179" s="258"/>
      <c r="GYP179" s="258"/>
      <c r="GYQ179" s="258"/>
      <c r="GYR179" s="258"/>
      <c r="GYS179" s="258"/>
      <c r="GYT179" s="258"/>
      <c r="GYU179" s="258"/>
      <c r="GYV179" s="258"/>
      <c r="GYW179" s="258"/>
      <c r="GYX179" s="258"/>
      <c r="GYY179" s="258"/>
      <c r="GYZ179" s="258"/>
      <c r="GZA179" s="258"/>
      <c r="GZB179" s="258"/>
      <c r="GZC179" s="258"/>
      <c r="GZD179" s="258"/>
      <c r="GZE179" s="258"/>
      <c r="GZF179" s="258"/>
      <c r="GZG179" s="258"/>
      <c r="GZH179" s="258"/>
      <c r="GZI179" s="258"/>
      <c r="GZJ179" s="258"/>
      <c r="GZK179" s="258"/>
      <c r="GZL179" s="258"/>
      <c r="GZM179" s="258"/>
      <c r="GZN179" s="258"/>
      <c r="GZO179" s="258"/>
      <c r="GZP179" s="258"/>
      <c r="GZQ179" s="258"/>
      <c r="GZR179" s="258"/>
      <c r="GZS179" s="258"/>
      <c r="GZT179" s="258"/>
      <c r="GZU179" s="258"/>
      <c r="GZV179" s="258"/>
      <c r="GZW179" s="258"/>
      <c r="GZX179" s="258"/>
      <c r="GZY179" s="258"/>
      <c r="GZZ179" s="258"/>
      <c r="HAA179" s="258"/>
      <c r="HAB179" s="258"/>
      <c r="HAC179" s="258"/>
      <c r="HAD179" s="258"/>
      <c r="HAE179" s="258"/>
      <c r="HAF179" s="258"/>
      <c r="HAG179" s="258"/>
      <c r="HAH179" s="258"/>
      <c r="HAI179" s="258"/>
      <c r="HAJ179" s="258"/>
      <c r="HAK179" s="258"/>
      <c r="HAL179" s="258"/>
      <c r="HAM179" s="258"/>
      <c r="HAN179" s="258"/>
      <c r="HAO179" s="258"/>
      <c r="HAP179" s="258"/>
      <c r="HAQ179" s="258"/>
      <c r="HAR179" s="258"/>
      <c r="HAS179" s="258"/>
      <c r="HAT179" s="258"/>
      <c r="HAU179" s="258"/>
      <c r="HAV179" s="258"/>
      <c r="HAW179" s="258"/>
      <c r="HAX179" s="258"/>
      <c r="HAY179" s="258"/>
      <c r="HAZ179" s="258"/>
      <c r="HBA179" s="258"/>
      <c r="HBB179" s="258"/>
      <c r="HBC179" s="258"/>
      <c r="HBD179" s="258"/>
      <c r="HBE179" s="258"/>
      <c r="HBF179" s="258"/>
      <c r="HBG179" s="258"/>
      <c r="HBH179" s="258"/>
      <c r="HBI179" s="258"/>
      <c r="HBJ179" s="258"/>
      <c r="HBK179" s="258"/>
      <c r="HBL179" s="258"/>
      <c r="HBM179" s="258"/>
      <c r="HBN179" s="258"/>
      <c r="HBO179" s="258"/>
      <c r="HBP179" s="258"/>
      <c r="HBQ179" s="258"/>
      <c r="HBR179" s="258"/>
      <c r="HBS179" s="258"/>
      <c r="HBT179" s="258"/>
      <c r="HBU179" s="258"/>
      <c r="HBV179" s="258"/>
      <c r="HBW179" s="258"/>
      <c r="HBX179" s="258"/>
      <c r="HBY179" s="258"/>
      <c r="HBZ179" s="258"/>
      <c r="HCA179" s="258"/>
      <c r="HCB179" s="258"/>
      <c r="HCC179" s="258"/>
      <c r="HCD179" s="258"/>
      <c r="HCE179" s="258"/>
      <c r="HCF179" s="258"/>
      <c r="HCG179" s="258"/>
      <c r="HCH179" s="258"/>
      <c r="HCI179" s="258"/>
      <c r="HCJ179" s="258"/>
      <c r="HCK179" s="258"/>
      <c r="HCL179" s="258"/>
      <c r="HCM179" s="258"/>
      <c r="HCN179" s="258"/>
      <c r="HCO179" s="258"/>
      <c r="HCP179" s="258"/>
      <c r="HCQ179" s="258"/>
      <c r="HCR179" s="258"/>
      <c r="HCS179" s="258"/>
      <c r="HCT179" s="258"/>
      <c r="HCU179" s="258"/>
      <c r="HCV179" s="258"/>
      <c r="HCW179" s="258"/>
      <c r="HCX179" s="258"/>
      <c r="HCY179" s="258"/>
      <c r="HCZ179" s="258"/>
      <c r="HDA179" s="258"/>
      <c r="HDB179" s="258"/>
      <c r="HDC179" s="258"/>
      <c r="HDD179" s="258"/>
      <c r="HDE179" s="258"/>
      <c r="HDF179" s="258"/>
      <c r="HDG179" s="258"/>
      <c r="HDH179" s="258"/>
      <c r="HDI179" s="258"/>
      <c r="HDJ179" s="258"/>
      <c r="HDK179" s="258"/>
      <c r="HDL179" s="258"/>
      <c r="HDM179" s="258"/>
      <c r="HDN179" s="258"/>
      <c r="HDO179" s="258"/>
      <c r="HDP179" s="258"/>
      <c r="HDQ179" s="258"/>
      <c r="HDR179" s="258"/>
      <c r="HDS179" s="258"/>
      <c r="HDT179" s="258"/>
      <c r="HDU179" s="258"/>
      <c r="HDV179" s="258"/>
      <c r="HDW179" s="258"/>
      <c r="HDX179" s="258"/>
      <c r="HDY179" s="258"/>
      <c r="HDZ179" s="258"/>
      <c r="HEA179" s="258"/>
      <c r="HEB179" s="258"/>
      <c r="HEC179" s="258"/>
      <c r="HED179" s="258"/>
      <c r="HEE179" s="258"/>
      <c r="HEF179" s="258"/>
      <c r="HEG179" s="258"/>
      <c r="HEH179" s="258"/>
      <c r="HEI179" s="258"/>
      <c r="HEJ179" s="258"/>
      <c r="HEK179" s="258"/>
      <c r="HEL179" s="258"/>
      <c r="HEM179" s="258"/>
      <c r="HEN179" s="258"/>
      <c r="HEO179" s="258"/>
      <c r="HEP179" s="258"/>
      <c r="HEQ179" s="258"/>
      <c r="HER179" s="258"/>
      <c r="HES179" s="258"/>
      <c r="HET179" s="258"/>
      <c r="HEU179" s="258"/>
      <c r="HEV179" s="258"/>
      <c r="HEW179" s="258"/>
      <c r="HEX179" s="258"/>
      <c r="HEY179" s="258"/>
      <c r="HEZ179" s="258"/>
      <c r="HFA179" s="258"/>
      <c r="HFB179" s="258"/>
      <c r="HFC179" s="258"/>
      <c r="HFD179" s="258"/>
      <c r="HFE179" s="258"/>
      <c r="HFF179" s="258"/>
      <c r="HFG179" s="258"/>
      <c r="HFH179" s="258"/>
      <c r="HFI179" s="258"/>
      <c r="HFJ179" s="258"/>
      <c r="HFK179" s="258"/>
      <c r="HFL179" s="258"/>
      <c r="HFM179" s="258"/>
      <c r="HFN179" s="258"/>
      <c r="HFO179" s="258"/>
      <c r="HFP179" s="258"/>
      <c r="HFQ179" s="258"/>
      <c r="HFR179" s="258"/>
      <c r="HFS179" s="258"/>
      <c r="HFT179" s="258"/>
      <c r="HFU179" s="258"/>
      <c r="HFV179" s="258"/>
      <c r="HFW179" s="258"/>
      <c r="HFX179" s="258"/>
      <c r="HFY179" s="258"/>
      <c r="HFZ179" s="258"/>
      <c r="HGA179" s="258"/>
      <c r="HGB179" s="258"/>
      <c r="HGC179" s="258"/>
      <c r="HGD179" s="258"/>
      <c r="HGE179" s="258"/>
      <c r="HGF179" s="258"/>
      <c r="HGG179" s="258"/>
      <c r="HGH179" s="258"/>
      <c r="HGI179" s="258"/>
      <c r="HGJ179" s="258"/>
      <c r="HGK179" s="258"/>
      <c r="HGL179" s="258"/>
      <c r="HGM179" s="258"/>
      <c r="HGN179" s="258"/>
      <c r="HGO179" s="258"/>
      <c r="HGP179" s="258"/>
      <c r="HGQ179" s="258"/>
      <c r="HGR179" s="258"/>
      <c r="HGS179" s="258"/>
      <c r="HGT179" s="258"/>
      <c r="HGU179" s="258"/>
      <c r="HGV179" s="258"/>
      <c r="HGW179" s="258"/>
      <c r="HGX179" s="258"/>
      <c r="HGY179" s="258"/>
      <c r="HGZ179" s="258"/>
      <c r="HHA179" s="258"/>
      <c r="HHB179" s="258"/>
      <c r="HHC179" s="258"/>
      <c r="HHD179" s="258"/>
      <c r="HHE179" s="258"/>
      <c r="HHF179" s="258"/>
      <c r="HHG179" s="258"/>
      <c r="HHH179" s="258"/>
      <c r="HHI179" s="258"/>
      <c r="HHJ179" s="258"/>
      <c r="HHK179" s="258"/>
      <c r="HHL179" s="258"/>
      <c r="HHM179" s="258"/>
      <c r="HHN179" s="258"/>
      <c r="HHO179" s="258"/>
      <c r="HHP179" s="258"/>
      <c r="HHQ179" s="258"/>
      <c r="HHR179" s="258"/>
      <c r="HHS179" s="258"/>
      <c r="HHT179" s="258"/>
      <c r="HHU179" s="258"/>
      <c r="HHV179" s="258"/>
      <c r="HHW179" s="258"/>
      <c r="HHX179" s="258"/>
      <c r="HHY179" s="258"/>
      <c r="HHZ179" s="258"/>
      <c r="HIA179" s="258"/>
      <c r="HIB179" s="258"/>
      <c r="HIC179" s="258"/>
      <c r="HID179" s="258"/>
      <c r="HIE179" s="258"/>
      <c r="HIF179" s="258"/>
      <c r="HIG179" s="258"/>
      <c r="HIH179" s="258"/>
      <c r="HII179" s="258"/>
      <c r="HIJ179" s="258"/>
      <c r="HIK179" s="258"/>
      <c r="HIL179" s="258"/>
      <c r="HIM179" s="258"/>
      <c r="HIN179" s="258"/>
      <c r="HIO179" s="258"/>
      <c r="HIP179" s="258"/>
      <c r="HIQ179" s="258"/>
      <c r="HIR179" s="258"/>
      <c r="HIS179" s="258"/>
      <c r="HIT179" s="258"/>
      <c r="HIU179" s="258"/>
      <c r="HIV179" s="258"/>
      <c r="HIW179" s="258"/>
      <c r="HIX179" s="258"/>
      <c r="HIY179" s="258"/>
      <c r="HIZ179" s="258"/>
      <c r="HJA179" s="258"/>
      <c r="HJB179" s="258"/>
      <c r="HJC179" s="258"/>
      <c r="HJD179" s="258"/>
      <c r="HJE179" s="258"/>
      <c r="HJF179" s="258"/>
      <c r="HJG179" s="258"/>
      <c r="HJH179" s="258"/>
      <c r="HJI179" s="258"/>
      <c r="HJJ179" s="258"/>
      <c r="HJK179" s="258"/>
      <c r="HJL179" s="258"/>
      <c r="HJM179" s="258"/>
      <c r="HJN179" s="258"/>
      <c r="HJO179" s="258"/>
      <c r="HJP179" s="258"/>
      <c r="HJQ179" s="258"/>
      <c r="HJR179" s="258"/>
      <c r="HJS179" s="258"/>
      <c r="HJT179" s="258"/>
      <c r="HJU179" s="258"/>
      <c r="HJV179" s="258"/>
      <c r="HJW179" s="258"/>
      <c r="HJX179" s="258"/>
      <c r="HJY179" s="258"/>
      <c r="HJZ179" s="258"/>
      <c r="HKA179" s="258"/>
      <c r="HKB179" s="258"/>
      <c r="HKC179" s="258"/>
      <c r="HKD179" s="258"/>
      <c r="HKE179" s="258"/>
      <c r="HKF179" s="258"/>
      <c r="HKG179" s="258"/>
      <c r="HKH179" s="258"/>
      <c r="HKI179" s="258"/>
      <c r="HKJ179" s="258"/>
      <c r="HKK179" s="258"/>
      <c r="HKL179" s="258"/>
      <c r="HKM179" s="258"/>
      <c r="HKN179" s="258"/>
      <c r="HKO179" s="258"/>
      <c r="HKP179" s="258"/>
      <c r="HKQ179" s="258"/>
      <c r="HKR179" s="258"/>
      <c r="HKS179" s="258"/>
      <c r="HKT179" s="258"/>
      <c r="HKU179" s="258"/>
      <c r="HKV179" s="258"/>
      <c r="HKW179" s="258"/>
      <c r="HKX179" s="258"/>
      <c r="HKY179" s="258"/>
      <c r="HKZ179" s="258"/>
      <c r="HLA179" s="258"/>
      <c r="HLB179" s="258"/>
      <c r="HLC179" s="258"/>
      <c r="HLD179" s="258"/>
      <c r="HLE179" s="258"/>
      <c r="HLF179" s="258"/>
      <c r="HLG179" s="258"/>
      <c r="HLH179" s="258"/>
      <c r="HLI179" s="258"/>
      <c r="HLJ179" s="258"/>
      <c r="HLK179" s="258"/>
      <c r="HLL179" s="258"/>
      <c r="HLM179" s="258"/>
      <c r="HLN179" s="258"/>
      <c r="HLO179" s="258"/>
      <c r="HLP179" s="258"/>
      <c r="HLQ179" s="258"/>
      <c r="HLR179" s="258"/>
      <c r="HLS179" s="258"/>
      <c r="HLT179" s="258"/>
      <c r="HLU179" s="258"/>
      <c r="HLV179" s="258"/>
      <c r="HLW179" s="258"/>
      <c r="HLX179" s="258"/>
      <c r="HLY179" s="258"/>
      <c r="HLZ179" s="258"/>
      <c r="HMA179" s="258"/>
      <c r="HMB179" s="258"/>
      <c r="HMC179" s="258"/>
      <c r="HMD179" s="258"/>
      <c r="HME179" s="258"/>
      <c r="HMF179" s="258"/>
      <c r="HMG179" s="258"/>
      <c r="HMH179" s="258"/>
      <c r="HMI179" s="258"/>
      <c r="HMJ179" s="258"/>
      <c r="HMK179" s="258"/>
      <c r="HML179" s="258"/>
      <c r="HMM179" s="258"/>
      <c r="HMN179" s="258"/>
      <c r="HMO179" s="258"/>
      <c r="HMP179" s="258"/>
      <c r="HMQ179" s="258"/>
      <c r="HMR179" s="258"/>
      <c r="HMS179" s="258"/>
      <c r="HMT179" s="258"/>
      <c r="HMU179" s="258"/>
      <c r="HMV179" s="258"/>
      <c r="HMW179" s="258"/>
      <c r="HMX179" s="258"/>
      <c r="HMY179" s="258"/>
      <c r="HMZ179" s="258"/>
      <c r="HNA179" s="258"/>
      <c r="HNB179" s="258"/>
      <c r="HNC179" s="258"/>
      <c r="HND179" s="258"/>
      <c r="HNE179" s="258"/>
      <c r="HNF179" s="258"/>
      <c r="HNG179" s="258"/>
      <c r="HNH179" s="258"/>
      <c r="HNI179" s="258"/>
      <c r="HNJ179" s="258"/>
      <c r="HNK179" s="258"/>
      <c r="HNL179" s="258"/>
      <c r="HNM179" s="258"/>
      <c r="HNN179" s="258"/>
      <c r="HNO179" s="258"/>
      <c r="HNP179" s="258"/>
      <c r="HNQ179" s="258"/>
      <c r="HNR179" s="258"/>
      <c r="HNS179" s="258"/>
      <c r="HNT179" s="258"/>
      <c r="HNU179" s="258"/>
      <c r="HNV179" s="258"/>
      <c r="HNW179" s="258"/>
      <c r="HNX179" s="258"/>
      <c r="HNY179" s="258"/>
      <c r="HNZ179" s="258"/>
      <c r="HOA179" s="258"/>
      <c r="HOB179" s="258"/>
      <c r="HOC179" s="258"/>
      <c r="HOD179" s="258"/>
      <c r="HOE179" s="258"/>
      <c r="HOF179" s="258"/>
      <c r="HOG179" s="258"/>
      <c r="HOH179" s="258"/>
      <c r="HOI179" s="258"/>
      <c r="HOJ179" s="258"/>
      <c r="HOK179" s="258"/>
      <c r="HOL179" s="258"/>
      <c r="HOM179" s="258"/>
      <c r="HON179" s="258"/>
      <c r="HOO179" s="258"/>
      <c r="HOP179" s="258"/>
      <c r="HOQ179" s="258"/>
      <c r="HOR179" s="258"/>
      <c r="HOS179" s="258"/>
      <c r="HOT179" s="258"/>
      <c r="HOU179" s="258"/>
      <c r="HOV179" s="258"/>
      <c r="HOW179" s="258"/>
      <c r="HOX179" s="258"/>
      <c r="HOY179" s="258"/>
      <c r="HOZ179" s="258"/>
      <c r="HPA179" s="258"/>
      <c r="HPB179" s="258"/>
      <c r="HPC179" s="258"/>
      <c r="HPD179" s="258"/>
      <c r="HPE179" s="258"/>
      <c r="HPF179" s="258"/>
      <c r="HPG179" s="258"/>
      <c r="HPH179" s="258"/>
      <c r="HPI179" s="258"/>
      <c r="HPJ179" s="258"/>
      <c r="HPK179" s="258"/>
      <c r="HPL179" s="258"/>
      <c r="HPM179" s="258"/>
      <c r="HPN179" s="258"/>
      <c r="HPO179" s="258"/>
      <c r="HPP179" s="258"/>
      <c r="HPQ179" s="258"/>
      <c r="HPR179" s="258"/>
      <c r="HPS179" s="258"/>
      <c r="HPT179" s="258"/>
      <c r="HPU179" s="258"/>
      <c r="HPV179" s="258"/>
      <c r="HPW179" s="258"/>
      <c r="HPX179" s="258"/>
      <c r="HPY179" s="258"/>
      <c r="HPZ179" s="258"/>
      <c r="HQA179" s="258"/>
      <c r="HQB179" s="258"/>
      <c r="HQC179" s="258"/>
      <c r="HQD179" s="258"/>
      <c r="HQE179" s="258"/>
      <c r="HQF179" s="258"/>
      <c r="HQG179" s="258"/>
      <c r="HQH179" s="258"/>
      <c r="HQI179" s="258"/>
      <c r="HQJ179" s="258"/>
      <c r="HQK179" s="258"/>
      <c r="HQL179" s="258"/>
      <c r="HQM179" s="258"/>
      <c r="HQN179" s="258"/>
      <c r="HQO179" s="258"/>
      <c r="HQP179" s="258"/>
      <c r="HQQ179" s="258"/>
      <c r="HQR179" s="258"/>
      <c r="HQS179" s="258"/>
      <c r="HQT179" s="258"/>
      <c r="HQU179" s="258"/>
      <c r="HQV179" s="258"/>
      <c r="HQW179" s="258"/>
      <c r="HQX179" s="258"/>
      <c r="HQY179" s="258"/>
      <c r="HQZ179" s="258"/>
      <c r="HRA179" s="258"/>
      <c r="HRB179" s="258"/>
      <c r="HRC179" s="258"/>
      <c r="HRD179" s="258"/>
      <c r="HRE179" s="258"/>
      <c r="HRF179" s="258"/>
      <c r="HRG179" s="258"/>
      <c r="HRH179" s="258"/>
      <c r="HRI179" s="258"/>
      <c r="HRJ179" s="258"/>
      <c r="HRK179" s="258"/>
      <c r="HRL179" s="258"/>
      <c r="HRM179" s="258"/>
      <c r="HRN179" s="258"/>
      <c r="HRO179" s="258"/>
      <c r="HRP179" s="258"/>
      <c r="HRQ179" s="258"/>
      <c r="HRR179" s="258"/>
      <c r="HRS179" s="258"/>
      <c r="HRT179" s="258"/>
      <c r="HRU179" s="258"/>
      <c r="HRV179" s="258"/>
      <c r="HRW179" s="258"/>
      <c r="HRX179" s="258"/>
      <c r="HRY179" s="258"/>
      <c r="HRZ179" s="258"/>
      <c r="HSA179" s="258"/>
      <c r="HSB179" s="258"/>
      <c r="HSC179" s="258"/>
      <c r="HSD179" s="258"/>
      <c r="HSE179" s="258"/>
      <c r="HSF179" s="258"/>
      <c r="HSG179" s="258"/>
      <c r="HSH179" s="258"/>
      <c r="HSI179" s="258"/>
      <c r="HSJ179" s="258"/>
      <c r="HSK179" s="258"/>
      <c r="HSL179" s="258"/>
      <c r="HSM179" s="258"/>
      <c r="HSN179" s="258"/>
      <c r="HSO179" s="258"/>
      <c r="HSP179" s="258"/>
      <c r="HSQ179" s="258"/>
      <c r="HSR179" s="258"/>
      <c r="HSS179" s="258"/>
      <c r="HST179" s="258"/>
      <c r="HSU179" s="258"/>
      <c r="HSV179" s="258"/>
      <c r="HSW179" s="258"/>
      <c r="HSX179" s="258"/>
      <c r="HSY179" s="258"/>
      <c r="HSZ179" s="258"/>
      <c r="HTA179" s="258"/>
      <c r="HTB179" s="258"/>
      <c r="HTC179" s="258"/>
      <c r="HTD179" s="258"/>
      <c r="HTE179" s="258"/>
      <c r="HTF179" s="258"/>
      <c r="HTG179" s="258"/>
      <c r="HTH179" s="258"/>
      <c r="HTI179" s="258"/>
      <c r="HTJ179" s="258"/>
      <c r="HTK179" s="258"/>
      <c r="HTL179" s="258"/>
      <c r="HTM179" s="258"/>
      <c r="HTN179" s="258"/>
      <c r="HTO179" s="258"/>
      <c r="HTP179" s="258"/>
      <c r="HTQ179" s="258"/>
      <c r="HTR179" s="258"/>
      <c r="HTS179" s="258"/>
      <c r="HTT179" s="258"/>
      <c r="HTU179" s="258"/>
      <c r="HTV179" s="258"/>
      <c r="HTW179" s="258"/>
      <c r="HTX179" s="258"/>
      <c r="HTY179" s="258"/>
      <c r="HTZ179" s="258"/>
      <c r="HUA179" s="258"/>
      <c r="HUB179" s="258"/>
      <c r="HUC179" s="258"/>
      <c r="HUD179" s="258"/>
      <c r="HUE179" s="258"/>
      <c r="HUF179" s="258"/>
      <c r="HUG179" s="258"/>
      <c r="HUH179" s="258"/>
      <c r="HUI179" s="258"/>
      <c r="HUJ179" s="258"/>
      <c r="HUK179" s="258"/>
      <c r="HUL179" s="258"/>
      <c r="HUM179" s="258"/>
      <c r="HUN179" s="258"/>
      <c r="HUO179" s="258"/>
      <c r="HUP179" s="258"/>
      <c r="HUQ179" s="258"/>
      <c r="HUR179" s="258"/>
      <c r="HUS179" s="258"/>
      <c r="HUT179" s="258"/>
      <c r="HUU179" s="258"/>
      <c r="HUV179" s="258"/>
      <c r="HUW179" s="258"/>
      <c r="HUX179" s="258"/>
      <c r="HUY179" s="258"/>
      <c r="HUZ179" s="258"/>
      <c r="HVA179" s="258"/>
      <c r="HVB179" s="258"/>
      <c r="HVC179" s="258"/>
      <c r="HVD179" s="258"/>
      <c r="HVE179" s="258"/>
      <c r="HVF179" s="258"/>
      <c r="HVG179" s="258"/>
      <c r="HVH179" s="258"/>
      <c r="HVI179" s="258"/>
      <c r="HVJ179" s="258"/>
      <c r="HVK179" s="258"/>
      <c r="HVL179" s="258"/>
      <c r="HVM179" s="258"/>
      <c r="HVN179" s="258"/>
      <c r="HVO179" s="258"/>
      <c r="HVP179" s="258"/>
      <c r="HVQ179" s="258"/>
      <c r="HVR179" s="258"/>
      <c r="HVS179" s="258"/>
      <c r="HVT179" s="258"/>
      <c r="HVU179" s="258"/>
      <c r="HVV179" s="258"/>
      <c r="HVW179" s="258"/>
      <c r="HVX179" s="258"/>
      <c r="HVY179" s="258"/>
      <c r="HVZ179" s="258"/>
      <c r="HWA179" s="258"/>
      <c r="HWB179" s="258"/>
      <c r="HWC179" s="258"/>
      <c r="HWD179" s="258"/>
      <c r="HWE179" s="258"/>
      <c r="HWF179" s="258"/>
      <c r="HWG179" s="258"/>
      <c r="HWH179" s="258"/>
      <c r="HWI179" s="258"/>
      <c r="HWJ179" s="258"/>
      <c r="HWK179" s="258"/>
      <c r="HWL179" s="258"/>
      <c r="HWM179" s="258"/>
      <c r="HWN179" s="258"/>
      <c r="HWO179" s="258"/>
      <c r="HWP179" s="258"/>
      <c r="HWQ179" s="258"/>
      <c r="HWR179" s="258"/>
      <c r="HWS179" s="258"/>
      <c r="HWT179" s="258"/>
      <c r="HWU179" s="258"/>
      <c r="HWV179" s="258"/>
      <c r="HWW179" s="258"/>
      <c r="HWX179" s="258"/>
      <c r="HWY179" s="258"/>
      <c r="HWZ179" s="258"/>
      <c r="HXA179" s="258"/>
      <c r="HXB179" s="258"/>
      <c r="HXC179" s="258"/>
      <c r="HXD179" s="258"/>
      <c r="HXE179" s="258"/>
      <c r="HXF179" s="258"/>
      <c r="HXG179" s="258"/>
      <c r="HXH179" s="258"/>
      <c r="HXI179" s="258"/>
      <c r="HXJ179" s="258"/>
      <c r="HXK179" s="258"/>
      <c r="HXL179" s="258"/>
      <c r="HXM179" s="258"/>
      <c r="HXN179" s="258"/>
      <c r="HXO179" s="258"/>
      <c r="HXP179" s="258"/>
      <c r="HXQ179" s="258"/>
      <c r="HXR179" s="258"/>
      <c r="HXS179" s="258"/>
      <c r="HXT179" s="258"/>
      <c r="HXU179" s="258"/>
      <c r="HXV179" s="258"/>
      <c r="HXW179" s="258"/>
      <c r="HXX179" s="258"/>
      <c r="HXY179" s="258"/>
      <c r="HXZ179" s="258"/>
      <c r="HYA179" s="258"/>
      <c r="HYB179" s="258"/>
      <c r="HYC179" s="258"/>
      <c r="HYD179" s="258"/>
      <c r="HYE179" s="258"/>
      <c r="HYF179" s="258"/>
      <c r="HYG179" s="258"/>
      <c r="HYH179" s="258"/>
      <c r="HYI179" s="258"/>
      <c r="HYJ179" s="258"/>
      <c r="HYK179" s="258"/>
      <c r="HYL179" s="258"/>
      <c r="HYM179" s="258"/>
      <c r="HYN179" s="258"/>
      <c r="HYO179" s="258"/>
      <c r="HYP179" s="258"/>
      <c r="HYQ179" s="258"/>
      <c r="HYR179" s="258"/>
      <c r="HYS179" s="258"/>
      <c r="HYT179" s="258"/>
      <c r="HYU179" s="258"/>
      <c r="HYV179" s="258"/>
      <c r="HYW179" s="258"/>
      <c r="HYX179" s="258"/>
      <c r="HYY179" s="258"/>
      <c r="HYZ179" s="258"/>
      <c r="HZA179" s="258"/>
      <c r="HZB179" s="258"/>
      <c r="HZC179" s="258"/>
      <c r="HZD179" s="258"/>
      <c r="HZE179" s="258"/>
      <c r="HZF179" s="258"/>
      <c r="HZG179" s="258"/>
      <c r="HZH179" s="258"/>
      <c r="HZI179" s="258"/>
      <c r="HZJ179" s="258"/>
      <c r="HZK179" s="258"/>
      <c r="HZL179" s="258"/>
      <c r="HZM179" s="258"/>
      <c r="HZN179" s="258"/>
      <c r="HZO179" s="258"/>
      <c r="HZP179" s="258"/>
      <c r="HZQ179" s="258"/>
      <c r="HZR179" s="258"/>
      <c r="HZS179" s="258"/>
      <c r="HZT179" s="258"/>
      <c r="HZU179" s="258"/>
      <c r="HZV179" s="258"/>
      <c r="HZW179" s="258"/>
      <c r="HZX179" s="258"/>
      <c r="HZY179" s="258"/>
      <c r="HZZ179" s="258"/>
      <c r="IAA179" s="258"/>
      <c r="IAB179" s="258"/>
      <c r="IAC179" s="258"/>
      <c r="IAD179" s="258"/>
      <c r="IAE179" s="258"/>
      <c r="IAF179" s="258"/>
      <c r="IAG179" s="258"/>
      <c r="IAH179" s="258"/>
      <c r="IAI179" s="258"/>
      <c r="IAJ179" s="258"/>
      <c r="IAK179" s="258"/>
      <c r="IAL179" s="258"/>
      <c r="IAM179" s="258"/>
      <c r="IAN179" s="258"/>
      <c r="IAO179" s="258"/>
      <c r="IAP179" s="258"/>
      <c r="IAQ179" s="258"/>
      <c r="IAR179" s="258"/>
      <c r="IAS179" s="258"/>
      <c r="IAT179" s="258"/>
      <c r="IAU179" s="258"/>
      <c r="IAV179" s="258"/>
      <c r="IAW179" s="258"/>
      <c r="IAX179" s="258"/>
      <c r="IAY179" s="258"/>
      <c r="IAZ179" s="258"/>
      <c r="IBA179" s="258"/>
      <c r="IBB179" s="258"/>
      <c r="IBC179" s="258"/>
      <c r="IBD179" s="258"/>
      <c r="IBE179" s="258"/>
      <c r="IBF179" s="258"/>
      <c r="IBG179" s="258"/>
      <c r="IBH179" s="258"/>
      <c r="IBI179" s="258"/>
      <c r="IBJ179" s="258"/>
      <c r="IBK179" s="258"/>
      <c r="IBL179" s="258"/>
      <c r="IBM179" s="258"/>
      <c r="IBN179" s="258"/>
      <c r="IBO179" s="258"/>
      <c r="IBP179" s="258"/>
      <c r="IBQ179" s="258"/>
      <c r="IBR179" s="258"/>
      <c r="IBS179" s="258"/>
      <c r="IBT179" s="258"/>
      <c r="IBU179" s="258"/>
      <c r="IBV179" s="258"/>
      <c r="IBW179" s="258"/>
      <c r="IBX179" s="258"/>
      <c r="IBY179" s="258"/>
      <c r="IBZ179" s="258"/>
      <c r="ICA179" s="258"/>
      <c r="ICB179" s="258"/>
      <c r="ICC179" s="258"/>
      <c r="ICD179" s="258"/>
      <c r="ICE179" s="258"/>
      <c r="ICF179" s="258"/>
      <c r="ICG179" s="258"/>
      <c r="ICH179" s="258"/>
      <c r="ICI179" s="258"/>
      <c r="ICJ179" s="258"/>
      <c r="ICK179" s="258"/>
      <c r="ICL179" s="258"/>
      <c r="ICM179" s="258"/>
      <c r="ICN179" s="258"/>
      <c r="ICO179" s="258"/>
      <c r="ICP179" s="258"/>
      <c r="ICQ179" s="258"/>
      <c r="ICR179" s="258"/>
      <c r="ICS179" s="258"/>
      <c r="ICT179" s="258"/>
      <c r="ICU179" s="258"/>
      <c r="ICV179" s="258"/>
      <c r="ICW179" s="258"/>
      <c r="ICX179" s="258"/>
      <c r="ICY179" s="258"/>
      <c r="ICZ179" s="258"/>
      <c r="IDA179" s="258"/>
      <c r="IDB179" s="258"/>
      <c r="IDC179" s="258"/>
      <c r="IDD179" s="258"/>
      <c r="IDE179" s="258"/>
      <c r="IDF179" s="258"/>
      <c r="IDG179" s="258"/>
      <c r="IDH179" s="258"/>
      <c r="IDI179" s="258"/>
      <c r="IDJ179" s="258"/>
      <c r="IDK179" s="258"/>
      <c r="IDL179" s="258"/>
      <c r="IDM179" s="258"/>
      <c r="IDN179" s="258"/>
      <c r="IDO179" s="258"/>
      <c r="IDP179" s="258"/>
      <c r="IDQ179" s="258"/>
      <c r="IDR179" s="258"/>
      <c r="IDS179" s="258"/>
      <c r="IDT179" s="258"/>
      <c r="IDU179" s="258"/>
      <c r="IDV179" s="258"/>
      <c r="IDW179" s="258"/>
      <c r="IDX179" s="258"/>
      <c r="IDY179" s="258"/>
      <c r="IDZ179" s="258"/>
      <c r="IEA179" s="258"/>
      <c r="IEB179" s="258"/>
      <c r="IEC179" s="258"/>
      <c r="IED179" s="258"/>
      <c r="IEE179" s="258"/>
      <c r="IEF179" s="258"/>
      <c r="IEG179" s="258"/>
      <c r="IEH179" s="258"/>
      <c r="IEI179" s="258"/>
      <c r="IEJ179" s="258"/>
      <c r="IEK179" s="258"/>
      <c r="IEL179" s="258"/>
      <c r="IEM179" s="258"/>
      <c r="IEN179" s="258"/>
      <c r="IEO179" s="258"/>
      <c r="IEP179" s="258"/>
      <c r="IEQ179" s="258"/>
      <c r="IER179" s="258"/>
      <c r="IES179" s="258"/>
      <c r="IET179" s="258"/>
      <c r="IEU179" s="258"/>
      <c r="IEV179" s="258"/>
      <c r="IEW179" s="258"/>
      <c r="IEX179" s="258"/>
      <c r="IEY179" s="258"/>
      <c r="IEZ179" s="258"/>
      <c r="IFA179" s="258"/>
      <c r="IFB179" s="258"/>
      <c r="IFC179" s="258"/>
      <c r="IFD179" s="258"/>
      <c r="IFE179" s="258"/>
      <c r="IFF179" s="258"/>
      <c r="IFG179" s="258"/>
      <c r="IFH179" s="258"/>
      <c r="IFI179" s="258"/>
      <c r="IFJ179" s="258"/>
      <c r="IFK179" s="258"/>
      <c r="IFL179" s="258"/>
      <c r="IFM179" s="258"/>
      <c r="IFN179" s="258"/>
      <c r="IFO179" s="258"/>
      <c r="IFP179" s="258"/>
      <c r="IFQ179" s="258"/>
      <c r="IFR179" s="258"/>
      <c r="IFS179" s="258"/>
      <c r="IFT179" s="258"/>
      <c r="IFU179" s="258"/>
      <c r="IFV179" s="258"/>
      <c r="IFW179" s="258"/>
      <c r="IFX179" s="258"/>
      <c r="IFY179" s="258"/>
      <c r="IFZ179" s="258"/>
      <c r="IGA179" s="258"/>
      <c r="IGB179" s="258"/>
      <c r="IGC179" s="258"/>
      <c r="IGD179" s="258"/>
      <c r="IGE179" s="258"/>
      <c r="IGF179" s="258"/>
      <c r="IGG179" s="258"/>
      <c r="IGH179" s="258"/>
      <c r="IGI179" s="258"/>
      <c r="IGJ179" s="258"/>
      <c r="IGK179" s="258"/>
      <c r="IGL179" s="258"/>
      <c r="IGM179" s="258"/>
      <c r="IGN179" s="258"/>
      <c r="IGO179" s="258"/>
      <c r="IGP179" s="258"/>
      <c r="IGQ179" s="258"/>
      <c r="IGR179" s="258"/>
      <c r="IGS179" s="258"/>
      <c r="IGT179" s="258"/>
      <c r="IGU179" s="258"/>
      <c r="IGV179" s="258"/>
      <c r="IGW179" s="258"/>
      <c r="IGX179" s="258"/>
      <c r="IGY179" s="258"/>
      <c r="IGZ179" s="258"/>
      <c r="IHA179" s="258"/>
      <c r="IHB179" s="258"/>
      <c r="IHC179" s="258"/>
      <c r="IHD179" s="258"/>
      <c r="IHE179" s="258"/>
      <c r="IHF179" s="258"/>
      <c r="IHG179" s="258"/>
      <c r="IHH179" s="258"/>
      <c r="IHI179" s="258"/>
      <c r="IHJ179" s="258"/>
      <c r="IHK179" s="258"/>
      <c r="IHL179" s="258"/>
      <c r="IHM179" s="258"/>
      <c r="IHN179" s="258"/>
      <c r="IHO179" s="258"/>
      <c r="IHP179" s="258"/>
      <c r="IHQ179" s="258"/>
      <c r="IHR179" s="258"/>
      <c r="IHS179" s="258"/>
      <c r="IHT179" s="258"/>
      <c r="IHU179" s="258"/>
      <c r="IHV179" s="258"/>
      <c r="IHW179" s="258"/>
      <c r="IHX179" s="258"/>
      <c r="IHY179" s="258"/>
      <c r="IHZ179" s="258"/>
      <c r="IIA179" s="258"/>
      <c r="IIB179" s="258"/>
      <c r="IIC179" s="258"/>
      <c r="IID179" s="258"/>
      <c r="IIE179" s="258"/>
      <c r="IIF179" s="258"/>
      <c r="IIG179" s="258"/>
      <c r="IIH179" s="258"/>
      <c r="III179" s="258"/>
      <c r="IIJ179" s="258"/>
      <c r="IIK179" s="258"/>
      <c r="IIL179" s="258"/>
      <c r="IIM179" s="258"/>
      <c r="IIN179" s="258"/>
      <c r="IIO179" s="258"/>
      <c r="IIP179" s="258"/>
      <c r="IIQ179" s="258"/>
      <c r="IIR179" s="258"/>
      <c r="IIS179" s="258"/>
      <c r="IIT179" s="258"/>
      <c r="IIU179" s="258"/>
      <c r="IIV179" s="258"/>
      <c r="IIW179" s="258"/>
      <c r="IIX179" s="258"/>
      <c r="IIY179" s="258"/>
      <c r="IIZ179" s="258"/>
      <c r="IJA179" s="258"/>
      <c r="IJB179" s="258"/>
      <c r="IJC179" s="258"/>
      <c r="IJD179" s="258"/>
      <c r="IJE179" s="258"/>
      <c r="IJF179" s="258"/>
      <c r="IJG179" s="258"/>
      <c r="IJH179" s="258"/>
      <c r="IJI179" s="258"/>
      <c r="IJJ179" s="258"/>
      <c r="IJK179" s="258"/>
      <c r="IJL179" s="258"/>
      <c r="IJM179" s="258"/>
      <c r="IJN179" s="258"/>
      <c r="IJO179" s="258"/>
      <c r="IJP179" s="258"/>
      <c r="IJQ179" s="258"/>
      <c r="IJR179" s="258"/>
      <c r="IJS179" s="258"/>
      <c r="IJT179" s="258"/>
      <c r="IJU179" s="258"/>
      <c r="IJV179" s="258"/>
      <c r="IJW179" s="258"/>
      <c r="IJX179" s="258"/>
      <c r="IJY179" s="258"/>
      <c r="IJZ179" s="258"/>
      <c r="IKA179" s="258"/>
      <c r="IKB179" s="258"/>
      <c r="IKC179" s="258"/>
      <c r="IKD179" s="258"/>
      <c r="IKE179" s="258"/>
      <c r="IKF179" s="258"/>
      <c r="IKG179" s="258"/>
      <c r="IKH179" s="258"/>
      <c r="IKI179" s="258"/>
      <c r="IKJ179" s="258"/>
      <c r="IKK179" s="258"/>
      <c r="IKL179" s="258"/>
      <c r="IKM179" s="258"/>
      <c r="IKN179" s="258"/>
      <c r="IKO179" s="258"/>
      <c r="IKP179" s="258"/>
      <c r="IKQ179" s="258"/>
      <c r="IKR179" s="258"/>
      <c r="IKS179" s="258"/>
      <c r="IKT179" s="258"/>
      <c r="IKU179" s="258"/>
      <c r="IKV179" s="258"/>
      <c r="IKW179" s="258"/>
      <c r="IKX179" s="258"/>
      <c r="IKY179" s="258"/>
      <c r="IKZ179" s="258"/>
      <c r="ILA179" s="258"/>
      <c r="ILB179" s="258"/>
      <c r="ILC179" s="258"/>
      <c r="ILD179" s="258"/>
      <c r="ILE179" s="258"/>
      <c r="ILF179" s="258"/>
      <c r="ILG179" s="258"/>
      <c r="ILH179" s="258"/>
      <c r="ILI179" s="258"/>
      <c r="ILJ179" s="258"/>
      <c r="ILK179" s="258"/>
      <c r="ILL179" s="258"/>
      <c r="ILM179" s="258"/>
      <c r="ILN179" s="258"/>
      <c r="ILO179" s="258"/>
      <c r="ILP179" s="258"/>
      <c r="ILQ179" s="258"/>
      <c r="ILR179" s="258"/>
      <c r="ILS179" s="258"/>
      <c r="ILT179" s="258"/>
      <c r="ILU179" s="258"/>
      <c r="ILV179" s="258"/>
      <c r="ILW179" s="258"/>
      <c r="ILX179" s="258"/>
      <c r="ILY179" s="258"/>
      <c r="ILZ179" s="258"/>
      <c r="IMA179" s="258"/>
      <c r="IMB179" s="258"/>
      <c r="IMC179" s="258"/>
      <c r="IMD179" s="258"/>
      <c r="IME179" s="258"/>
      <c r="IMF179" s="258"/>
      <c r="IMG179" s="258"/>
      <c r="IMH179" s="258"/>
      <c r="IMI179" s="258"/>
      <c r="IMJ179" s="258"/>
      <c r="IMK179" s="258"/>
      <c r="IML179" s="258"/>
      <c r="IMM179" s="258"/>
      <c r="IMN179" s="258"/>
      <c r="IMO179" s="258"/>
      <c r="IMP179" s="258"/>
      <c r="IMQ179" s="258"/>
      <c r="IMR179" s="258"/>
      <c r="IMS179" s="258"/>
      <c r="IMT179" s="258"/>
      <c r="IMU179" s="258"/>
      <c r="IMV179" s="258"/>
      <c r="IMW179" s="258"/>
      <c r="IMX179" s="258"/>
      <c r="IMY179" s="258"/>
      <c r="IMZ179" s="258"/>
      <c r="INA179" s="258"/>
      <c r="INB179" s="258"/>
      <c r="INC179" s="258"/>
      <c r="IND179" s="258"/>
      <c r="INE179" s="258"/>
      <c r="INF179" s="258"/>
      <c r="ING179" s="258"/>
      <c r="INH179" s="258"/>
      <c r="INI179" s="258"/>
      <c r="INJ179" s="258"/>
      <c r="INK179" s="258"/>
      <c r="INL179" s="258"/>
      <c r="INM179" s="258"/>
      <c r="INN179" s="258"/>
      <c r="INO179" s="258"/>
      <c r="INP179" s="258"/>
      <c r="INQ179" s="258"/>
      <c r="INR179" s="258"/>
      <c r="INS179" s="258"/>
      <c r="INT179" s="258"/>
      <c r="INU179" s="258"/>
      <c r="INV179" s="258"/>
      <c r="INW179" s="258"/>
      <c r="INX179" s="258"/>
      <c r="INY179" s="258"/>
      <c r="INZ179" s="258"/>
      <c r="IOA179" s="258"/>
      <c r="IOB179" s="258"/>
      <c r="IOC179" s="258"/>
      <c r="IOD179" s="258"/>
      <c r="IOE179" s="258"/>
      <c r="IOF179" s="258"/>
      <c r="IOG179" s="258"/>
      <c r="IOH179" s="258"/>
      <c r="IOI179" s="258"/>
      <c r="IOJ179" s="258"/>
      <c r="IOK179" s="258"/>
      <c r="IOL179" s="258"/>
      <c r="IOM179" s="258"/>
      <c r="ION179" s="258"/>
      <c r="IOO179" s="258"/>
      <c r="IOP179" s="258"/>
      <c r="IOQ179" s="258"/>
      <c r="IOR179" s="258"/>
      <c r="IOS179" s="258"/>
      <c r="IOT179" s="258"/>
      <c r="IOU179" s="258"/>
      <c r="IOV179" s="258"/>
      <c r="IOW179" s="258"/>
      <c r="IOX179" s="258"/>
      <c r="IOY179" s="258"/>
      <c r="IOZ179" s="258"/>
      <c r="IPA179" s="258"/>
      <c r="IPB179" s="258"/>
      <c r="IPC179" s="258"/>
      <c r="IPD179" s="258"/>
      <c r="IPE179" s="258"/>
      <c r="IPF179" s="258"/>
      <c r="IPG179" s="258"/>
      <c r="IPH179" s="258"/>
      <c r="IPI179" s="258"/>
      <c r="IPJ179" s="258"/>
      <c r="IPK179" s="258"/>
      <c r="IPL179" s="258"/>
      <c r="IPM179" s="258"/>
      <c r="IPN179" s="258"/>
      <c r="IPO179" s="258"/>
      <c r="IPP179" s="258"/>
      <c r="IPQ179" s="258"/>
      <c r="IPR179" s="258"/>
      <c r="IPS179" s="258"/>
      <c r="IPT179" s="258"/>
      <c r="IPU179" s="258"/>
      <c r="IPV179" s="258"/>
      <c r="IPW179" s="258"/>
      <c r="IPX179" s="258"/>
      <c r="IPY179" s="258"/>
      <c r="IPZ179" s="258"/>
      <c r="IQA179" s="258"/>
      <c r="IQB179" s="258"/>
      <c r="IQC179" s="258"/>
      <c r="IQD179" s="258"/>
      <c r="IQE179" s="258"/>
      <c r="IQF179" s="258"/>
      <c r="IQG179" s="258"/>
      <c r="IQH179" s="258"/>
      <c r="IQI179" s="258"/>
      <c r="IQJ179" s="258"/>
      <c r="IQK179" s="258"/>
      <c r="IQL179" s="258"/>
      <c r="IQM179" s="258"/>
      <c r="IQN179" s="258"/>
      <c r="IQO179" s="258"/>
      <c r="IQP179" s="258"/>
      <c r="IQQ179" s="258"/>
      <c r="IQR179" s="258"/>
      <c r="IQS179" s="258"/>
      <c r="IQT179" s="258"/>
      <c r="IQU179" s="258"/>
      <c r="IQV179" s="258"/>
      <c r="IQW179" s="258"/>
      <c r="IQX179" s="258"/>
      <c r="IQY179" s="258"/>
      <c r="IQZ179" s="258"/>
      <c r="IRA179" s="258"/>
      <c r="IRB179" s="258"/>
      <c r="IRC179" s="258"/>
      <c r="IRD179" s="258"/>
      <c r="IRE179" s="258"/>
      <c r="IRF179" s="258"/>
      <c r="IRG179" s="258"/>
      <c r="IRH179" s="258"/>
      <c r="IRI179" s="258"/>
      <c r="IRJ179" s="258"/>
      <c r="IRK179" s="258"/>
      <c r="IRL179" s="258"/>
      <c r="IRM179" s="258"/>
      <c r="IRN179" s="258"/>
      <c r="IRO179" s="258"/>
      <c r="IRP179" s="258"/>
      <c r="IRQ179" s="258"/>
      <c r="IRR179" s="258"/>
      <c r="IRS179" s="258"/>
      <c r="IRT179" s="258"/>
      <c r="IRU179" s="258"/>
      <c r="IRV179" s="258"/>
      <c r="IRW179" s="258"/>
      <c r="IRX179" s="258"/>
      <c r="IRY179" s="258"/>
      <c r="IRZ179" s="258"/>
      <c r="ISA179" s="258"/>
      <c r="ISB179" s="258"/>
      <c r="ISC179" s="258"/>
      <c r="ISD179" s="258"/>
      <c r="ISE179" s="258"/>
      <c r="ISF179" s="258"/>
      <c r="ISG179" s="258"/>
      <c r="ISH179" s="258"/>
      <c r="ISI179" s="258"/>
      <c r="ISJ179" s="258"/>
      <c r="ISK179" s="258"/>
      <c r="ISL179" s="258"/>
      <c r="ISM179" s="258"/>
      <c r="ISN179" s="258"/>
      <c r="ISO179" s="258"/>
      <c r="ISP179" s="258"/>
      <c r="ISQ179" s="258"/>
      <c r="ISR179" s="258"/>
      <c r="ISS179" s="258"/>
      <c r="IST179" s="258"/>
      <c r="ISU179" s="258"/>
      <c r="ISV179" s="258"/>
      <c r="ISW179" s="258"/>
      <c r="ISX179" s="258"/>
      <c r="ISY179" s="258"/>
      <c r="ISZ179" s="258"/>
      <c r="ITA179" s="258"/>
      <c r="ITB179" s="258"/>
      <c r="ITC179" s="258"/>
      <c r="ITD179" s="258"/>
      <c r="ITE179" s="258"/>
      <c r="ITF179" s="258"/>
      <c r="ITG179" s="258"/>
      <c r="ITH179" s="258"/>
      <c r="ITI179" s="258"/>
      <c r="ITJ179" s="258"/>
      <c r="ITK179" s="258"/>
      <c r="ITL179" s="258"/>
      <c r="ITM179" s="258"/>
      <c r="ITN179" s="258"/>
      <c r="ITO179" s="258"/>
      <c r="ITP179" s="258"/>
      <c r="ITQ179" s="258"/>
      <c r="ITR179" s="258"/>
      <c r="ITS179" s="258"/>
      <c r="ITT179" s="258"/>
      <c r="ITU179" s="258"/>
      <c r="ITV179" s="258"/>
      <c r="ITW179" s="258"/>
      <c r="ITX179" s="258"/>
      <c r="ITY179" s="258"/>
      <c r="ITZ179" s="258"/>
      <c r="IUA179" s="258"/>
      <c r="IUB179" s="258"/>
      <c r="IUC179" s="258"/>
      <c r="IUD179" s="258"/>
      <c r="IUE179" s="258"/>
      <c r="IUF179" s="258"/>
      <c r="IUG179" s="258"/>
      <c r="IUH179" s="258"/>
      <c r="IUI179" s="258"/>
      <c r="IUJ179" s="258"/>
      <c r="IUK179" s="258"/>
      <c r="IUL179" s="258"/>
      <c r="IUM179" s="258"/>
      <c r="IUN179" s="258"/>
      <c r="IUO179" s="258"/>
      <c r="IUP179" s="258"/>
      <c r="IUQ179" s="258"/>
      <c r="IUR179" s="258"/>
      <c r="IUS179" s="258"/>
      <c r="IUT179" s="258"/>
      <c r="IUU179" s="258"/>
      <c r="IUV179" s="258"/>
      <c r="IUW179" s="258"/>
      <c r="IUX179" s="258"/>
      <c r="IUY179" s="258"/>
      <c r="IUZ179" s="258"/>
      <c r="IVA179" s="258"/>
      <c r="IVB179" s="258"/>
      <c r="IVC179" s="258"/>
      <c r="IVD179" s="258"/>
      <c r="IVE179" s="258"/>
      <c r="IVF179" s="258"/>
      <c r="IVG179" s="258"/>
      <c r="IVH179" s="258"/>
      <c r="IVI179" s="258"/>
      <c r="IVJ179" s="258"/>
      <c r="IVK179" s="258"/>
      <c r="IVL179" s="258"/>
      <c r="IVM179" s="258"/>
      <c r="IVN179" s="258"/>
      <c r="IVO179" s="258"/>
      <c r="IVP179" s="258"/>
      <c r="IVQ179" s="258"/>
      <c r="IVR179" s="258"/>
      <c r="IVS179" s="258"/>
      <c r="IVT179" s="258"/>
      <c r="IVU179" s="258"/>
      <c r="IVV179" s="258"/>
      <c r="IVW179" s="258"/>
      <c r="IVX179" s="258"/>
      <c r="IVY179" s="258"/>
      <c r="IVZ179" s="258"/>
      <c r="IWA179" s="258"/>
      <c r="IWB179" s="258"/>
      <c r="IWC179" s="258"/>
      <c r="IWD179" s="258"/>
      <c r="IWE179" s="258"/>
      <c r="IWF179" s="258"/>
      <c r="IWG179" s="258"/>
      <c r="IWH179" s="258"/>
      <c r="IWI179" s="258"/>
      <c r="IWJ179" s="258"/>
      <c r="IWK179" s="258"/>
      <c r="IWL179" s="258"/>
      <c r="IWM179" s="258"/>
      <c r="IWN179" s="258"/>
      <c r="IWO179" s="258"/>
      <c r="IWP179" s="258"/>
      <c r="IWQ179" s="258"/>
      <c r="IWR179" s="258"/>
      <c r="IWS179" s="258"/>
      <c r="IWT179" s="258"/>
      <c r="IWU179" s="258"/>
      <c r="IWV179" s="258"/>
      <c r="IWW179" s="258"/>
      <c r="IWX179" s="258"/>
      <c r="IWY179" s="258"/>
      <c r="IWZ179" s="258"/>
      <c r="IXA179" s="258"/>
      <c r="IXB179" s="258"/>
      <c r="IXC179" s="258"/>
      <c r="IXD179" s="258"/>
      <c r="IXE179" s="258"/>
      <c r="IXF179" s="258"/>
      <c r="IXG179" s="258"/>
      <c r="IXH179" s="258"/>
      <c r="IXI179" s="258"/>
      <c r="IXJ179" s="258"/>
      <c r="IXK179" s="258"/>
      <c r="IXL179" s="258"/>
      <c r="IXM179" s="258"/>
      <c r="IXN179" s="258"/>
      <c r="IXO179" s="258"/>
      <c r="IXP179" s="258"/>
      <c r="IXQ179" s="258"/>
      <c r="IXR179" s="258"/>
      <c r="IXS179" s="258"/>
      <c r="IXT179" s="258"/>
      <c r="IXU179" s="258"/>
      <c r="IXV179" s="258"/>
      <c r="IXW179" s="258"/>
      <c r="IXX179" s="258"/>
      <c r="IXY179" s="258"/>
      <c r="IXZ179" s="258"/>
      <c r="IYA179" s="258"/>
      <c r="IYB179" s="258"/>
      <c r="IYC179" s="258"/>
      <c r="IYD179" s="258"/>
      <c r="IYE179" s="258"/>
      <c r="IYF179" s="258"/>
      <c r="IYG179" s="258"/>
      <c r="IYH179" s="258"/>
      <c r="IYI179" s="258"/>
      <c r="IYJ179" s="258"/>
      <c r="IYK179" s="258"/>
      <c r="IYL179" s="258"/>
      <c r="IYM179" s="258"/>
      <c r="IYN179" s="258"/>
      <c r="IYO179" s="258"/>
      <c r="IYP179" s="258"/>
      <c r="IYQ179" s="258"/>
      <c r="IYR179" s="258"/>
      <c r="IYS179" s="258"/>
      <c r="IYT179" s="258"/>
      <c r="IYU179" s="258"/>
      <c r="IYV179" s="258"/>
      <c r="IYW179" s="258"/>
      <c r="IYX179" s="258"/>
      <c r="IYY179" s="258"/>
      <c r="IYZ179" s="258"/>
      <c r="IZA179" s="258"/>
      <c r="IZB179" s="258"/>
      <c r="IZC179" s="258"/>
      <c r="IZD179" s="258"/>
      <c r="IZE179" s="258"/>
      <c r="IZF179" s="258"/>
      <c r="IZG179" s="258"/>
      <c r="IZH179" s="258"/>
      <c r="IZI179" s="258"/>
      <c r="IZJ179" s="258"/>
      <c r="IZK179" s="258"/>
      <c r="IZL179" s="258"/>
      <c r="IZM179" s="258"/>
      <c r="IZN179" s="258"/>
      <c r="IZO179" s="258"/>
      <c r="IZP179" s="258"/>
      <c r="IZQ179" s="258"/>
      <c r="IZR179" s="258"/>
      <c r="IZS179" s="258"/>
      <c r="IZT179" s="258"/>
      <c r="IZU179" s="258"/>
      <c r="IZV179" s="258"/>
      <c r="IZW179" s="258"/>
      <c r="IZX179" s="258"/>
      <c r="IZY179" s="258"/>
      <c r="IZZ179" s="258"/>
      <c r="JAA179" s="258"/>
      <c r="JAB179" s="258"/>
      <c r="JAC179" s="258"/>
      <c r="JAD179" s="258"/>
      <c r="JAE179" s="258"/>
      <c r="JAF179" s="258"/>
      <c r="JAG179" s="258"/>
      <c r="JAH179" s="258"/>
      <c r="JAI179" s="258"/>
      <c r="JAJ179" s="258"/>
      <c r="JAK179" s="258"/>
      <c r="JAL179" s="258"/>
      <c r="JAM179" s="258"/>
      <c r="JAN179" s="258"/>
      <c r="JAO179" s="258"/>
      <c r="JAP179" s="258"/>
      <c r="JAQ179" s="258"/>
      <c r="JAR179" s="258"/>
      <c r="JAS179" s="258"/>
      <c r="JAT179" s="258"/>
      <c r="JAU179" s="258"/>
      <c r="JAV179" s="258"/>
      <c r="JAW179" s="258"/>
      <c r="JAX179" s="258"/>
      <c r="JAY179" s="258"/>
      <c r="JAZ179" s="258"/>
      <c r="JBA179" s="258"/>
      <c r="JBB179" s="258"/>
      <c r="JBC179" s="258"/>
      <c r="JBD179" s="258"/>
      <c r="JBE179" s="258"/>
      <c r="JBF179" s="258"/>
      <c r="JBG179" s="258"/>
      <c r="JBH179" s="258"/>
      <c r="JBI179" s="258"/>
      <c r="JBJ179" s="258"/>
      <c r="JBK179" s="258"/>
      <c r="JBL179" s="258"/>
      <c r="JBM179" s="258"/>
      <c r="JBN179" s="258"/>
      <c r="JBO179" s="258"/>
      <c r="JBP179" s="258"/>
      <c r="JBQ179" s="258"/>
      <c r="JBR179" s="258"/>
      <c r="JBS179" s="258"/>
      <c r="JBT179" s="258"/>
      <c r="JBU179" s="258"/>
      <c r="JBV179" s="258"/>
      <c r="JBW179" s="258"/>
      <c r="JBX179" s="258"/>
      <c r="JBY179" s="258"/>
      <c r="JBZ179" s="258"/>
      <c r="JCA179" s="258"/>
      <c r="JCB179" s="258"/>
      <c r="JCC179" s="258"/>
      <c r="JCD179" s="258"/>
      <c r="JCE179" s="258"/>
      <c r="JCF179" s="258"/>
      <c r="JCG179" s="258"/>
      <c r="JCH179" s="258"/>
      <c r="JCI179" s="258"/>
      <c r="JCJ179" s="258"/>
      <c r="JCK179" s="258"/>
      <c r="JCL179" s="258"/>
      <c r="JCM179" s="258"/>
      <c r="JCN179" s="258"/>
      <c r="JCO179" s="258"/>
      <c r="JCP179" s="258"/>
      <c r="JCQ179" s="258"/>
      <c r="JCR179" s="258"/>
      <c r="JCS179" s="258"/>
      <c r="JCT179" s="258"/>
      <c r="JCU179" s="258"/>
      <c r="JCV179" s="258"/>
      <c r="JCW179" s="258"/>
      <c r="JCX179" s="258"/>
      <c r="JCY179" s="258"/>
      <c r="JCZ179" s="258"/>
      <c r="JDA179" s="258"/>
      <c r="JDB179" s="258"/>
      <c r="JDC179" s="258"/>
      <c r="JDD179" s="258"/>
      <c r="JDE179" s="258"/>
      <c r="JDF179" s="258"/>
      <c r="JDG179" s="258"/>
      <c r="JDH179" s="258"/>
      <c r="JDI179" s="258"/>
      <c r="JDJ179" s="258"/>
      <c r="JDK179" s="258"/>
      <c r="JDL179" s="258"/>
      <c r="JDM179" s="258"/>
      <c r="JDN179" s="258"/>
      <c r="JDO179" s="258"/>
      <c r="JDP179" s="258"/>
      <c r="JDQ179" s="258"/>
      <c r="JDR179" s="258"/>
      <c r="JDS179" s="258"/>
      <c r="JDT179" s="258"/>
      <c r="JDU179" s="258"/>
      <c r="JDV179" s="258"/>
      <c r="JDW179" s="258"/>
      <c r="JDX179" s="258"/>
      <c r="JDY179" s="258"/>
      <c r="JDZ179" s="258"/>
      <c r="JEA179" s="258"/>
      <c r="JEB179" s="258"/>
      <c r="JEC179" s="258"/>
      <c r="JED179" s="258"/>
      <c r="JEE179" s="258"/>
      <c r="JEF179" s="258"/>
      <c r="JEG179" s="258"/>
      <c r="JEH179" s="258"/>
      <c r="JEI179" s="258"/>
      <c r="JEJ179" s="258"/>
      <c r="JEK179" s="258"/>
      <c r="JEL179" s="258"/>
      <c r="JEM179" s="258"/>
      <c r="JEN179" s="258"/>
      <c r="JEO179" s="258"/>
      <c r="JEP179" s="258"/>
      <c r="JEQ179" s="258"/>
      <c r="JER179" s="258"/>
      <c r="JES179" s="258"/>
      <c r="JET179" s="258"/>
      <c r="JEU179" s="258"/>
      <c r="JEV179" s="258"/>
      <c r="JEW179" s="258"/>
      <c r="JEX179" s="258"/>
      <c r="JEY179" s="258"/>
      <c r="JEZ179" s="258"/>
      <c r="JFA179" s="258"/>
      <c r="JFB179" s="258"/>
      <c r="JFC179" s="258"/>
      <c r="JFD179" s="258"/>
      <c r="JFE179" s="258"/>
      <c r="JFF179" s="258"/>
      <c r="JFG179" s="258"/>
      <c r="JFH179" s="258"/>
      <c r="JFI179" s="258"/>
      <c r="JFJ179" s="258"/>
      <c r="JFK179" s="258"/>
      <c r="JFL179" s="258"/>
      <c r="JFM179" s="258"/>
      <c r="JFN179" s="258"/>
      <c r="JFO179" s="258"/>
      <c r="JFP179" s="258"/>
      <c r="JFQ179" s="258"/>
      <c r="JFR179" s="258"/>
      <c r="JFS179" s="258"/>
      <c r="JFT179" s="258"/>
      <c r="JFU179" s="258"/>
      <c r="JFV179" s="258"/>
      <c r="JFW179" s="258"/>
      <c r="JFX179" s="258"/>
      <c r="JFY179" s="258"/>
      <c r="JFZ179" s="258"/>
      <c r="JGA179" s="258"/>
      <c r="JGB179" s="258"/>
      <c r="JGC179" s="258"/>
      <c r="JGD179" s="258"/>
      <c r="JGE179" s="258"/>
      <c r="JGF179" s="258"/>
      <c r="JGG179" s="258"/>
      <c r="JGH179" s="258"/>
      <c r="JGI179" s="258"/>
      <c r="JGJ179" s="258"/>
      <c r="JGK179" s="258"/>
      <c r="JGL179" s="258"/>
      <c r="JGM179" s="258"/>
      <c r="JGN179" s="258"/>
      <c r="JGO179" s="258"/>
      <c r="JGP179" s="258"/>
      <c r="JGQ179" s="258"/>
      <c r="JGR179" s="258"/>
      <c r="JGS179" s="258"/>
      <c r="JGT179" s="258"/>
      <c r="JGU179" s="258"/>
      <c r="JGV179" s="258"/>
      <c r="JGW179" s="258"/>
      <c r="JGX179" s="258"/>
      <c r="JGY179" s="258"/>
      <c r="JGZ179" s="258"/>
      <c r="JHA179" s="258"/>
      <c r="JHB179" s="258"/>
      <c r="JHC179" s="258"/>
      <c r="JHD179" s="258"/>
      <c r="JHE179" s="258"/>
      <c r="JHF179" s="258"/>
      <c r="JHG179" s="258"/>
      <c r="JHH179" s="258"/>
      <c r="JHI179" s="258"/>
      <c r="JHJ179" s="258"/>
      <c r="JHK179" s="258"/>
      <c r="JHL179" s="258"/>
      <c r="JHM179" s="258"/>
      <c r="JHN179" s="258"/>
      <c r="JHO179" s="258"/>
      <c r="JHP179" s="258"/>
      <c r="JHQ179" s="258"/>
      <c r="JHR179" s="258"/>
      <c r="JHS179" s="258"/>
      <c r="JHT179" s="258"/>
      <c r="JHU179" s="258"/>
      <c r="JHV179" s="258"/>
      <c r="JHW179" s="258"/>
      <c r="JHX179" s="258"/>
      <c r="JHY179" s="258"/>
      <c r="JHZ179" s="258"/>
      <c r="JIA179" s="258"/>
      <c r="JIB179" s="258"/>
      <c r="JIC179" s="258"/>
      <c r="JID179" s="258"/>
      <c r="JIE179" s="258"/>
      <c r="JIF179" s="258"/>
      <c r="JIG179" s="258"/>
      <c r="JIH179" s="258"/>
      <c r="JII179" s="258"/>
      <c r="JIJ179" s="258"/>
      <c r="JIK179" s="258"/>
      <c r="JIL179" s="258"/>
      <c r="JIM179" s="258"/>
      <c r="JIN179" s="258"/>
      <c r="JIO179" s="258"/>
      <c r="JIP179" s="258"/>
      <c r="JIQ179" s="258"/>
      <c r="JIR179" s="258"/>
      <c r="JIS179" s="258"/>
      <c r="JIT179" s="258"/>
      <c r="JIU179" s="258"/>
      <c r="JIV179" s="258"/>
      <c r="JIW179" s="258"/>
      <c r="JIX179" s="258"/>
      <c r="JIY179" s="258"/>
      <c r="JIZ179" s="258"/>
      <c r="JJA179" s="258"/>
      <c r="JJB179" s="258"/>
      <c r="JJC179" s="258"/>
      <c r="JJD179" s="258"/>
      <c r="JJE179" s="258"/>
      <c r="JJF179" s="258"/>
      <c r="JJG179" s="258"/>
      <c r="JJH179" s="258"/>
      <c r="JJI179" s="258"/>
      <c r="JJJ179" s="258"/>
      <c r="JJK179" s="258"/>
      <c r="JJL179" s="258"/>
      <c r="JJM179" s="258"/>
      <c r="JJN179" s="258"/>
      <c r="JJO179" s="258"/>
      <c r="JJP179" s="258"/>
      <c r="JJQ179" s="258"/>
      <c r="JJR179" s="258"/>
      <c r="JJS179" s="258"/>
      <c r="JJT179" s="258"/>
      <c r="JJU179" s="258"/>
      <c r="JJV179" s="258"/>
      <c r="JJW179" s="258"/>
      <c r="JJX179" s="258"/>
      <c r="JJY179" s="258"/>
      <c r="JJZ179" s="258"/>
      <c r="JKA179" s="258"/>
      <c r="JKB179" s="258"/>
      <c r="JKC179" s="258"/>
      <c r="JKD179" s="258"/>
      <c r="JKE179" s="258"/>
      <c r="JKF179" s="258"/>
      <c r="JKG179" s="258"/>
      <c r="JKH179" s="258"/>
      <c r="JKI179" s="258"/>
      <c r="JKJ179" s="258"/>
      <c r="JKK179" s="258"/>
      <c r="JKL179" s="258"/>
      <c r="JKM179" s="258"/>
      <c r="JKN179" s="258"/>
      <c r="JKO179" s="258"/>
      <c r="JKP179" s="258"/>
      <c r="JKQ179" s="258"/>
      <c r="JKR179" s="258"/>
      <c r="JKS179" s="258"/>
      <c r="JKT179" s="258"/>
      <c r="JKU179" s="258"/>
      <c r="JKV179" s="258"/>
      <c r="JKW179" s="258"/>
      <c r="JKX179" s="258"/>
      <c r="JKY179" s="258"/>
      <c r="JKZ179" s="258"/>
      <c r="JLA179" s="258"/>
      <c r="JLB179" s="258"/>
      <c r="JLC179" s="258"/>
      <c r="JLD179" s="258"/>
      <c r="JLE179" s="258"/>
      <c r="JLF179" s="258"/>
      <c r="JLG179" s="258"/>
      <c r="JLH179" s="258"/>
      <c r="JLI179" s="258"/>
      <c r="JLJ179" s="258"/>
      <c r="JLK179" s="258"/>
      <c r="JLL179" s="258"/>
      <c r="JLM179" s="258"/>
      <c r="JLN179" s="258"/>
      <c r="JLO179" s="258"/>
      <c r="JLP179" s="258"/>
      <c r="JLQ179" s="258"/>
      <c r="JLR179" s="258"/>
      <c r="JLS179" s="258"/>
      <c r="JLT179" s="258"/>
      <c r="JLU179" s="258"/>
      <c r="JLV179" s="258"/>
      <c r="JLW179" s="258"/>
      <c r="JLX179" s="258"/>
      <c r="JLY179" s="258"/>
      <c r="JLZ179" s="258"/>
      <c r="JMA179" s="258"/>
      <c r="JMB179" s="258"/>
      <c r="JMC179" s="258"/>
      <c r="JMD179" s="258"/>
      <c r="JME179" s="258"/>
      <c r="JMF179" s="258"/>
      <c r="JMG179" s="258"/>
      <c r="JMH179" s="258"/>
      <c r="JMI179" s="258"/>
      <c r="JMJ179" s="258"/>
      <c r="JMK179" s="258"/>
      <c r="JML179" s="258"/>
      <c r="JMM179" s="258"/>
      <c r="JMN179" s="258"/>
      <c r="JMO179" s="258"/>
      <c r="JMP179" s="258"/>
      <c r="JMQ179" s="258"/>
      <c r="JMR179" s="258"/>
      <c r="JMS179" s="258"/>
      <c r="JMT179" s="258"/>
      <c r="JMU179" s="258"/>
      <c r="JMV179" s="258"/>
      <c r="JMW179" s="258"/>
      <c r="JMX179" s="258"/>
      <c r="JMY179" s="258"/>
      <c r="JMZ179" s="258"/>
      <c r="JNA179" s="258"/>
      <c r="JNB179" s="258"/>
      <c r="JNC179" s="258"/>
      <c r="JND179" s="258"/>
      <c r="JNE179" s="258"/>
      <c r="JNF179" s="258"/>
      <c r="JNG179" s="258"/>
      <c r="JNH179" s="258"/>
      <c r="JNI179" s="258"/>
      <c r="JNJ179" s="258"/>
      <c r="JNK179" s="258"/>
      <c r="JNL179" s="258"/>
      <c r="JNM179" s="258"/>
      <c r="JNN179" s="258"/>
      <c r="JNO179" s="258"/>
      <c r="JNP179" s="258"/>
      <c r="JNQ179" s="258"/>
      <c r="JNR179" s="258"/>
      <c r="JNS179" s="258"/>
      <c r="JNT179" s="258"/>
      <c r="JNU179" s="258"/>
      <c r="JNV179" s="258"/>
      <c r="JNW179" s="258"/>
      <c r="JNX179" s="258"/>
      <c r="JNY179" s="258"/>
      <c r="JNZ179" s="258"/>
      <c r="JOA179" s="258"/>
      <c r="JOB179" s="258"/>
      <c r="JOC179" s="258"/>
      <c r="JOD179" s="258"/>
      <c r="JOE179" s="258"/>
      <c r="JOF179" s="258"/>
      <c r="JOG179" s="258"/>
      <c r="JOH179" s="258"/>
      <c r="JOI179" s="258"/>
      <c r="JOJ179" s="258"/>
      <c r="JOK179" s="258"/>
      <c r="JOL179" s="258"/>
      <c r="JOM179" s="258"/>
      <c r="JON179" s="258"/>
      <c r="JOO179" s="258"/>
      <c r="JOP179" s="258"/>
      <c r="JOQ179" s="258"/>
      <c r="JOR179" s="258"/>
      <c r="JOS179" s="258"/>
      <c r="JOT179" s="258"/>
      <c r="JOU179" s="258"/>
      <c r="JOV179" s="258"/>
      <c r="JOW179" s="258"/>
      <c r="JOX179" s="258"/>
      <c r="JOY179" s="258"/>
      <c r="JOZ179" s="258"/>
      <c r="JPA179" s="258"/>
      <c r="JPB179" s="258"/>
      <c r="JPC179" s="258"/>
      <c r="JPD179" s="258"/>
      <c r="JPE179" s="258"/>
      <c r="JPF179" s="258"/>
      <c r="JPG179" s="258"/>
      <c r="JPH179" s="258"/>
      <c r="JPI179" s="258"/>
      <c r="JPJ179" s="258"/>
      <c r="JPK179" s="258"/>
      <c r="JPL179" s="258"/>
      <c r="JPM179" s="258"/>
      <c r="JPN179" s="258"/>
      <c r="JPO179" s="258"/>
      <c r="JPP179" s="258"/>
      <c r="JPQ179" s="258"/>
      <c r="JPR179" s="258"/>
      <c r="JPS179" s="258"/>
      <c r="JPT179" s="258"/>
      <c r="JPU179" s="258"/>
      <c r="JPV179" s="258"/>
      <c r="JPW179" s="258"/>
      <c r="JPX179" s="258"/>
      <c r="JPY179" s="258"/>
      <c r="JPZ179" s="258"/>
      <c r="JQA179" s="258"/>
      <c r="JQB179" s="258"/>
      <c r="JQC179" s="258"/>
      <c r="JQD179" s="258"/>
      <c r="JQE179" s="258"/>
      <c r="JQF179" s="258"/>
      <c r="JQG179" s="258"/>
      <c r="JQH179" s="258"/>
      <c r="JQI179" s="258"/>
      <c r="JQJ179" s="258"/>
      <c r="JQK179" s="258"/>
      <c r="JQL179" s="258"/>
      <c r="JQM179" s="258"/>
      <c r="JQN179" s="258"/>
      <c r="JQO179" s="258"/>
      <c r="JQP179" s="258"/>
      <c r="JQQ179" s="258"/>
      <c r="JQR179" s="258"/>
      <c r="JQS179" s="258"/>
      <c r="JQT179" s="258"/>
      <c r="JQU179" s="258"/>
      <c r="JQV179" s="258"/>
      <c r="JQW179" s="258"/>
      <c r="JQX179" s="258"/>
      <c r="JQY179" s="258"/>
      <c r="JQZ179" s="258"/>
      <c r="JRA179" s="258"/>
      <c r="JRB179" s="258"/>
      <c r="JRC179" s="258"/>
      <c r="JRD179" s="258"/>
      <c r="JRE179" s="258"/>
      <c r="JRF179" s="258"/>
      <c r="JRG179" s="258"/>
      <c r="JRH179" s="258"/>
      <c r="JRI179" s="258"/>
      <c r="JRJ179" s="258"/>
      <c r="JRK179" s="258"/>
      <c r="JRL179" s="258"/>
      <c r="JRM179" s="258"/>
      <c r="JRN179" s="258"/>
      <c r="JRO179" s="258"/>
      <c r="JRP179" s="258"/>
      <c r="JRQ179" s="258"/>
      <c r="JRR179" s="258"/>
      <c r="JRS179" s="258"/>
      <c r="JRT179" s="258"/>
      <c r="JRU179" s="258"/>
      <c r="JRV179" s="258"/>
      <c r="JRW179" s="258"/>
      <c r="JRX179" s="258"/>
      <c r="JRY179" s="258"/>
      <c r="JRZ179" s="258"/>
      <c r="JSA179" s="258"/>
      <c r="JSB179" s="258"/>
      <c r="JSC179" s="258"/>
      <c r="JSD179" s="258"/>
      <c r="JSE179" s="258"/>
      <c r="JSF179" s="258"/>
      <c r="JSG179" s="258"/>
      <c r="JSH179" s="258"/>
      <c r="JSI179" s="258"/>
      <c r="JSJ179" s="258"/>
      <c r="JSK179" s="258"/>
      <c r="JSL179" s="258"/>
      <c r="JSM179" s="258"/>
      <c r="JSN179" s="258"/>
      <c r="JSO179" s="258"/>
      <c r="JSP179" s="258"/>
      <c r="JSQ179" s="258"/>
      <c r="JSR179" s="258"/>
      <c r="JSS179" s="258"/>
      <c r="JST179" s="258"/>
      <c r="JSU179" s="258"/>
      <c r="JSV179" s="258"/>
      <c r="JSW179" s="258"/>
      <c r="JSX179" s="258"/>
      <c r="JSY179" s="258"/>
      <c r="JSZ179" s="258"/>
      <c r="JTA179" s="258"/>
      <c r="JTB179" s="258"/>
      <c r="JTC179" s="258"/>
      <c r="JTD179" s="258"/>
      <c r="JTE179" s="258"/>
      <c r="JTF179" s="258"/>
      <c r="JTG179" s="258"/>
      <c r="JTH179" s="258"/>
      <c r="JTI179" s="258"/>
      <c r="JTJ179" s="258"/>
      <c r="JTK179" s="258"/>
      <c r="JTL179" s="258"/>
      <c r="JTM179" s="258"/>
      <c r="JTN179" s="258"/>
      <c r="JTO179" s="258"/>
      <c r="JTP179" s="258"/>
      <c r="JTQ179" s="258"/>
      <c r="JTR179" s="258"/>
      <c r="JTS179" s="258"/>
      <c r="JTT179" s="258"/>
      <c r="JTU179" s="258"/>
      <c r="JTV179" s="258"/>
      <c r="JTW179" s="258"/>
      <c r="JTX179" s="258"/>
      <c r="JTY179" s="258"/>
      <c r="JTZ179" s="258"/>
      <c r="JUA179" s="258"/>
      <c r="JUB179" s="258"/>
      <c r="JUC179" s="258"/>
      <c r="JUD179" s="258"/>
      <c r="JUE179" s="258"/>
      <c r="JUF179" s="258"/>
      <c r="JUG179" s="258"/>
      <c r="JUH179" s="258"/>
      <c r="JUI179" s="258"/>
      <c r="JUJ179" s="258"/>
      <c r="JUK179" s="258"/>
      <c r="JUL179" s="258"/>
      <c r="JUM179" s="258"/>
      <c r="JUN179" s="258"/>
      <c r="JUO179" s="258"/>
      <c r="JUP179" s="258"/>
      <c r="JUQ179" s="258"/>
      <c r="JUR179" s="258"/>
      <c r="JUS179" s="258"/>
      <c r="JUT179" s="258"/>
      <c r="JUU179" s="258"/>
      <c r="JUV179" s="258"/>
      <c r="JUW179" s="258"/>
      <c r="JUX179" s="258"/>
      <c r="JUY179" s="258"/>
      <c r="JUZ179" s="258"/>
      <c r="JVA179" s="258"/>
      <c r="JVB179" s="258"/>
      <c r="JVC179" s="258"/>
      <c r="JVD179" s="258"/>
      <c r="JVE179" s="258"/>
      <c r="JVF179" s="258"/>
      <c r="JVG179" s="258"/>
      <c r="JVH179" s="258"/>
      <c r="JVI179" s="258"/>
      <c r="JVJ179" s="258"/>
      <c r="JVK179" s="258"/>
      <c r="JVL179" s="258"/>
      <c r="JVM179" s="258"/>
      <c r="JVN179" s="258"/>
      <c r="JVO179" s="258"/>
      <c r="JVP179" s="258"/>
      <c r="JVQ179" s="258"/>
      <c r="JVR179" s="258"/>
      <c r="JVS179" s="258"/>
      <c r="JVT179" s="258"/>
      <c r="JVU179" s="258"/>
      <c r="JVV179" s="258"/>
      <c r="JVW179" s="258"/>
      <c r="JVX179" s="258"/>
      <c r="JVY179" s="258"/>
      <c r="JVZ179" s="258"/>
      <c r="JWA179" s="258"/>
      <c r="JWB179" s="258"/>
      <c r="JWC179" s="258"/>
      <c r="JWD179" s="258"/>
      <c r="JWE179" s="258"/>
      <c r="JWF179" s="258"/>
      <c r="JWG179" s="258"/>
      <c r="JWH179" s="258"/>
      <c r="JWI179" s="258"/>
      <c r="JWJ179" s="258"/>
      <c r="JWK179" s="258"/>
      <c r="JWL179" s="258"/>
      <c r="JWM179" s="258"/>
      <c r="JWN179" s="258"/>
      <c r="JWO179" s="258"/>
      <c r="JWP179" s="258"/>
      <c r="JWQ179" s="258"/>
      <c r="JWR179" s="258"/>
      <c r="JWS179" s="258"/>
      <c r="JWT179" s="258"/>
      <c r="JWU179" s="258"/>
      <c r="JWV179" s="258"/>
      <c r="JWW179" s="258"/>
      <c r="JWX179" s="258"/>
      <c r="JWY179" s="258"/>
      <c r="JWZ179" s="258"/>
      <c r="JXA179" s="258"/>
      <c r="JXB179" s="258"/>
      <c r="JXC179" s="258"/>
      <c r="JXD179" s="258"/>
      <c r="JXE179" s="258"/>
      <c r="JXF179" s="258"/>
      <c r="JXG179" s="258"/>
      <c r="JXH179" s="258"/>
      <c r="JXI179" s="258"/>
      <c r="JXJ179" s="258"/>
      <c r="JXK179" s="258"/>
      <c r="JXL179" s="258"/>
      <c r="JXM179" s="258"/>
      <c r="JXN179" s="258"/>
      <c r="JXO179" s="258"/>
      <c r="JXP179" s="258"/>
      <c r="JXQ179" s="258"/>
      <c r="JXR179" s="258"/>
      <c r="JXS179" s="258"/>
      <c r="JXT179" s="258"/>
      <c r="JXU179" s="258"/>
      <c r="JXV179" s="258"/>
      <c r="JXW179" s="258"/>
      <c r="JXX179" s="258"/>
      <c r="JXY179" s="258"/>
      <c r="JXZ179" s="258"/>
      <c r="JYA179" s="258"/>
      <c r="JYB179" s="258"/>
      <c r="JYC179" s="258"/>
      <c r="JYD179" s="258"/>
      <c r="JYE179" s="258"/>
      <c r="JYF179" s="258"/>
      <c r="JYG179" s="258"/>
      <c r="JYH179" s="258"/>
      <c r="JYI179" s="258"/>
      <c r="JYJ179" s="258"/>
      <c r="JYK179" s="258"/>
      <c r="JYL179" s="258"/>
      <c r="JYM179" s="258"/>
      <c r="JYN179" s="258"/>
      <c r="JYO179" s="258"/>
      <c r="JYP179" s="258"/>
      <c r="JYQ179" s="258"/>
      <c r="JYR179" s="258"/>
      <c r="JYS179" s="258"/>
      <c r="JYT179" s="258"/>
      <c r="JYU179" s="258"/>
      <c r="JYV179" s="258"/>
      <c r="JYW179" s="258"/>
      <c r="JYX179" s="258"/>
      <c r="JYY179" s="258"/>
      <c r="JYZ179" s="258"/>
      <c r="JZA179" s="258"/>
      <c r="JZB179" s="258"/>
      <c r="JZC179" s="258"/>
      <c r="JZD179" s="258"/>
      <c r="JZE179" s="258"/>
      <c r="JZF179" s="258"/>
      <c r="JZG179" s="258"/>
      <c r="JZH179" s="258"/>
      <c r="JZI179" s="258"/>
      <c r="JZJ179" s="258"/>
      <c r="JZK179" s="258"/>
      <c r="JZL179" s="258"/>
      <c r="JZM179" s="258"/>
      <c r="JZN179" s="258"/>
      <c r="JZO179" s="258"/>
      <c r="JZP179" s="258"/>
      <c r="JZQ179" s="258"/>
      <c r="JZR179" s="258"/>
      <c r="JZS179" s="258"/>
      <c r="JZT179" s="258"/>
      <c r="JZU179" s="258"/>
      <c r="JZV179" s="258"/>
      <c r="JZW179" s="258"/>
      <c r="JZX179" s="258"/>
      <c r="JZY179" s="258"/>
      <c r="JZZ179" s="258"/>
      <c r="KAA179" s="258"/>
      <c r="KAB179" s="258"/>
      <c r="KAC179" s="258"/>
      <c r="KAD179" s="258"/>
      <c r="KAE179" s="258"/>
      <c r="KAF179" s="258"/>
      <c r="KAG179" s="258"/>
      <c r="KAH179" s="258"/>
      <c r="KAI179" s="258"/>
      <c r="KAJ179" s="258"/>
      <c r="KAK179" s="258"/>
      <c r="KAL179" s="258"/>
      <c r="KAM179" s="258"/>
      <c r="KAN179" s="258"/>
      <c r="KAO179" s="258"/>
      <c r="KAP179" s="258"/>
      <c r="KAQ179" s="258"/>
      <c r="KAR179" s="258"/>
      <c r="KAS179" s="258"/>
      <c r="KAT179" s="258"/>
      <c r="KAU179" s="258"/>
      <c r="KAV179" s="258"/>
      <c r="KAW179" s="258"/>
      <c r="KAX179" s="258"/>
      <c r="KAY179" s="258"/>
      <c r="KAZ179" s="258"/>
      <c r="KBA179" s="258"/>
      <c r="KBB179" s="258"/>
      <c r="KBC179" s="258"/>
      <c r="KBD179" s="258"/>
      <c r="KBE179" s="258"/>
      <c r="KBF179" s="258"/>
      <c r="KBG179" s="258"/>
      <c r="KBH179" s="258"/>
      <c r="KBI179" s="258"/>
      <c r="KBJ179" s="258"/>
      <c r="KBK179" s="258"/>
      <c r="KBL179" s="258"/>
      <c r="KBM179" s="258"/>
      <c r="KBN179" s="258"/>
      <c r="KBO179" s="258"/>
      <c r="KBP179" s="258"/>
      <c r="KBQ179" s="258"/>
      <c r="KBR179" s="258"/>
      <c r="KBS179" s="258"/>
      <c r="KBT179" s="258"/>
      <c r="KBU179" s="258"/>
      <c r="KBV179" s="258"/>
      <c r="KBW179" s="258"/>
      <c r="KBX179" s="258"/>
      <c r="KBY179" s="258"/>
      <c r="KBZ179" s="258"/>
      <c r="KCA179" s="258"/>
      <c r="KCB179" s="258"/>
      <c r="KCC179" s="258"/>
      <c r="KCD179" s="258"/>
      <c r="KCE179" s="258"/>
      <c r="KCF179" s="258"/>
      <c r="KCG179" s="258"/>
      <c r="KCH179" s="258"/>
      <c r="KCI179" s="258"/>
      <c r="KCJ179" s="258"/>
      <c r="KCK179" s="258"/>
      <c r="KCL179" s="258"/>
      <c r="KCM179" s="258"/>
      <c r="KCN179" s="258"/>
      <c r="KCO179" s="258"/>
      <c r="KCP179" s="258"/>
      <c r="KCQ179" s="258"/>
      <c r="KCR179" s="258"/>
      <c r="KCS179" s="258"/>
      <c r="KCT179" s="258"/>
      <c r="KCU179" s="258"/>
      <c r="KCV179" s="258"/>
      <c r="KCW179" s="258"/>
      <c r="KCX179" s="258"/>
      <c r="KCY179" s="258"/>
      <c r="KCZ179" s="258"/>
      <c r="KDA179" s="258"/>
      <c r="KDB179" s="258"/>
      <c r="KDC179" s="258"/>
      <c r="KDD179" s="258"/>
      <c r="KDE179" s="258"/>
      <c r="KDF179" s="258"/>
      <c r="KDG179" s="258"/>
      <c r="KDH179" s="258"/>
      <c r="KDI179" s="258"/>
      <c r="KDJ179" s="258"/>
      <c r="KDK179" s="258"/>
      <c r="KDL179" s="258"/>
      <c r="KDM179" s="258"/>
      <c r="KDN179" s="258"/>
      <c r="KDO179" s="258"/>
      <c r="KDP179" s="258"/>
      <c r="KDQ179" s="258"/>
      <c r="KDR179" s="258"/>
      <c r="KDS179" s="258"/>
      <c r="KDT179" s="258"/>
      <c r="KDU179" s="258"/>
      <c r="KDV179" s="258"/>
      <c r="KDW179" s="258"/>
      <c r="KDX179" s="258"/>
      <c r="KDY179" s="258"/>
      <c r="KDZ179" s="258"/>
      <c r="KEA179" s="258"/>
      <c r="KEB179" s="258"/>
      <c r="KEC179" s="258"/>
      <c r="KED179" s="258"/>
      <c r="KEE179" s="258"/>
      <c r="KEF179" s="258"/>
      <c r="KEG179" s="258"/>
      <c r="KEH179" s="258"/>
      <c r="KEI179" s="258"/>
      <c r="KEJ179" s="258"/>
      <c r="KEK179" s="258"/>
      <c r="KEL179" s="258"/>
      <c r="KEM179" s="258"/>
      <c r="KEN179" s="258"/>
      <c r="KEO179" s="258"/>
      <c r="KEP179" s="258"/>
      <c r="KEQ179" s="258"/>
      <c r="KER179" s="258"/>
      <c r="KES179" s="258"/>
      <c r="KET179" s="258"/>
      <c r="KEU179" s="258"/>
      <c r="KEV179" s="258"/>
      <c r="KEW179" s="258"/>
      <c r="KEX179" s="258"/>
      <c r="KEY179" s="258"/>
      <c r="KEZ179" s="258"/>
      <c r="KFA179" s="258"/>
      <c r="KFB179" s="258"/>
      <c r="KFC179" s="258"/>
      <c r="KFD179" s="258"/>
      <c r="KFE179" s="258"/>
      <c r="KFF179" s="258"/>
      <c r="KFG179" s="258"/>
      <c r="KFH179" s="258"/>
      <c r="KFI179" s="258"/>
      <c r="KFJ179" s="258"/>
      <c r="KFK179" s="258"/>
      <c r="KFL179" s="258"/>
      <c r="KFM179" s="258"/>
      <c r="KFN179" s="258"/>
      <c r="KFO179" s="258"/>
      <c r="KFP179" s="258"/>
      <c r="KFQ179" s="258"/>
      <c r="KFR179" s="258"/>
      <c r="KFS179" s="258"/>
      <c r="KFT179" s="258"/>
      <c r="KFU179" s="258"/>
      <c r="KFV179" s="258"/>
      <c r="KFW179" s="258"/>
      <c r="KFX179" s="258"/>
      <c r="KFY179" s="258"/>
      <c r="KFZ179" s="258"/>
      <c r="KGA179" s="258"/>
      <c r="KGB179" s="258"/>
      <c r="KGC179" s="258"/>
      <c r="KGD179" s="258"/>
      <c r="KGE179" s="258"/>
      <c r="KGF179" s="258"/>
      <c r="KGG179" s="258"/>
      <c r="KGH179" s="258"/>
      <c r="KGI179" s="258"/>
      <c r="KGJ179" s="258"/>
      <c r="KGK179" s="258"/>
      <c r="KGL179" s="258"/>
      <c r="KGM179" s="258"/>
      <c r="KGN179" s="258"/>
      <c r="KGO179" s="258"/>
      <c r="KGP179" s="258"/>
      <c r="KGQ179" s="258"/>
      <c r="KGR179" s="258"/>
      <c r="KGS179" s="258"/>
      <c r="KGT179" s="258"/>
      <c r="KGU179" s="258"/>
      <c r="KGV179" s="258"/>
      <c r="KGW179" s="258"/>
      <c r="KGX179" s="258"/>
      <c r="KGY179" s="258"/>
      <c r="KGZ179" s="258"/>
      <c r="KHA179" s="258"/>
      <c r="KHB179" s="258"/>
      <c r="KHC179" s="258"/>
      <c r="KHD179" s="258"/>
      <c r="KHE179" s="258"/>
      <c r="KHF179" s="258"/>
      <c r="KHG179" s="258"/>
      <c r="KHH179" s="258"/>
      <c r="KHI179" s="258"/>
      <c r="KHJ179" s="258"/>
      <c r="KHK179" s="258"/>
      <c r="KHL179" s="258"/>
      <c r="KHM179" s="258"/>
      <c r="KHN179" s="258"/>
      <c r="KHO179" s="258"/>
      <c r="KHP179" s="258"/>
      <c r="KHQ179" s="258"/>
      <c r="KHR179" s="258"/>
      <c r="KHS179" s="258"/>
      <c r="KHT179" s="258"/>
      <c r="KHU179" s="258"/>
      <c r="KHV179" s="258"/>
      <c r="KHW179" s="258"/>
      <c r="KHX179" s="258"/>
      <c r="KHY179" s="258"/>
      <c r="KHZ179" s="258"/>
      <c r="KIA179" s="258"/>
      <c r="KIB179" s="258"/>
      <c r="KIC179" s="258"/>
      <c r="KID179" s="258"/>
      <c r="KIE179" s="258"/>
      <c r="KIF179" s="258"/>
      <c r="KIG179" s="258"/>
      <c r="KIH179" s="258"/>
      <c r="KII179" s="258"/>
      <c r="KIJ179" s="258"/>
      <c r="KIK179" s="258"/>
      <c r="KIL179" s="258"/>
      <c r="KIM179" s="258"/>
      <c r="KIN179" s="258"/>
      <c r="KIO179" s="258"/>
      <c r="KIP179" s="258"/>
      <c r="KIQ179" s="258"/>
      <c r="KIR179" s="258"/>
      <c r="KIS179" s="258"/>
      <c r="KIT179" s="258"/>
      <c r="KIU179" s="258"/>
      <c r="KIV179" s="258"/>
      <c r="KIW179" s="258"/>
      <c r="KIX179" s="258"/>
      <c r="KIY179" s="258"/>
      <c r="KIZ179" s="258"/>
      <c r="KJA179" s="258"/>
      <c r="KJB179" s="258"/>
      <c r="KJC179" s="258"/>
      <c r="KJD179" s="258"/>
      <c r="KJE179" s="258"/>
      <c r="KJF179" s="258"/>
      <c r="KJG179" s="258"/>
      <c r="KJH179" s="258"/>
      <c r="KJI179" s="258"/>
      <c r="KJJ179" s="258"/>
      <c r="KJK179" s="258"/>
      <c r="KJL179" s="258"/>
      <c r="KJM179" s="258"/>
      <c r="KJN179" s="258"/>
      <c r="KJO179" s="258"/>
      <c r="KJP179" s="258"/>
      <c r="KJQ179" s="258"/>
      <c r="KJR179" s="258"/>
      <c r="KJS179" s="258"/>
      <c r="KJT179" s="258"/>
      <c r="KJU179" s="258"/>
      <c r="KJV179" s="258"/>
      <c r="KJW179" s="258"/>
      <c r="KJX179" s="258"/>
      <c r="KJY179" s="258"/>
      <c r="KJZ179" s="258"/>
      <c r="KKA179" s="258"/>
      <c r="KKB179" s="258"/>
      <c r="KKC179" s="258"/>
      <c r="KKD179" s="258"/>
      <c r="KKE179" s="258"/>
      <c r="KKF179" s="258"/>
      <c r="KKG179" s="258"/>
      <c r="KKH179" s="258"/>
      <c r="KKI179" s="258"/>
      <c r="KKJ179" s="258"/>
      <c r="KKK179" s="258"/>
      <c r="KKL179" s="258"/>
      <c r="KKM179" s="258"/>
      <c r="KKN179" s="258"/>
      <c r="KKO179" s="258"/>
      <c r="KKP179" s="258"/>
      <c r="KKQ179" s="258"/>
      <c r="KKR179" s="258"/>
      <c r="KKS179" s="258"/>
      <c r="KKT179" s="258"/>
      <c r="KKU179" s="258"/>
      <c r="KKV179" s="258"/>
      <c r="KKW179" s="258"/>
      <c r="KKX179" s="258"/>
      <c r="KKY179" s="258"/>
      <c r="KKZ179" s="258"/>
      <c r="KLA179" s="258"/>
      <c r="KLB179" s="258"/>
      <c r="KLC179" s="258"/>
      <c r="KLD179" s="258"/>
      <c r="KLE179" s="258"/>
      <c r="KLF179" s="258"/>
      <c r="KLG179" s="258"/>
      <c r="KLH179" s="258"/>
      <c r="KLI179" s="258"/>
      <c r="KLJ179" s="258"/>
      <c r="KLK179" s="258"/>
      <c r="KLL179" s="258"/>
      <c r="KLM179" s="258"/>
      <c r="KLN179" s="258"/>
      <c r="KLO179" s="258"/>
      <c r="KLP179" s="258"/>
      <c r="KLQ179" s="258"/>
      <c r="KLR179" s="258"/>
      <c r="KLS179" s="258"/>
      <c r="KLT179" s="258"/>
      <c r="KLU179" s="258"/>
      <c r="KLV179" s="258"/>
      <c r="KLW179" s="258"/>
      <c r="KLX179" s="258"/>
      <c r="KLY179" s="258"/>
      <c r="KLZ179" s="258"/>
      <c r="KMA179" s="258"/>
      <c r="KMB179" s="258"/>
      <c r="KMC179" s="258"/>
      <c r="KMD179" s="258"/>
      <c r="KME179" s="258"/>
      <c r="KMF179" s="258"/>
      <c r="KMG179" s="258"/>
      <c r="KMH179" s="258"/>
      <c r="KMI179" s="258"/>
      <c r="KMJ179" s="258"/>
      <c r="KMK179" s="258"/>
      <c r="KML179" s="258"/>
      <c r="KMM179" s="258"/>
      <c r="KMN179" s="258"/>
      <c r="KMO179" s="258"/>
      <c r="KMP179" s="258"/>
      <c r="KMQ179" s="258"/>
      <c r="KMR179" s="258"/>
      <c r="KMS179" s="258"/>
      <c r="KMT179" s="258"/>
      <c r="KMU179" s="258"/>
      <c r="KMV179" s="258"/>
      <c r="KMW179" s="258"/>
      <c r="KMX179" s="258"/>
      <c r="KMY179" s="258"/>
      <c r="KMZ179" s="258"/>
      <c r="KNA179" s="258"/>
      <c r="KNB179" s="258"/>
      <c r="KNC179" s="258"/>
      <c r="KND179" s="258"/>
      <c r="KNE179" s="258"/>
      <c r="KNF179" s="258"/>
      <c r="KNG179" s="258"/>
      <c r="KNH179" s="258"/>
      <c r="KNI179" s="258"/>
      <c r="KNJ179" s="258"/>
      <c r="KNK179" s="258"/>
      <c r="KNL179" s="258"/>
      <c r="KNM179" s="258"/>
      <c r="KNN179" s="258"/>
      <c r="KNO179" s="258"/>
      <c r="KNP179" s="258"/>
      <c r="KNQ179" s="258"/>
      <c r="KNR179" s="258"/>
      <c r="KNS179" s="258"/>
      <c r="KNT179" s="258"/>
      <c r="KNU179" s="258"/>
      <c r="KNV179" s="258"/>
      <c r="KNW179" s="258"/>
      <c r="KNX179" s="258"/>
      <c r="KNY179" s="258"/>
      <c r="KNZ179" s="258"/>
      <c r="KOA179" s="258"/>
      <c r="KOB179" s="258"/>
      <c r="KOC179" s="258"/>
      <c r="KOD179" s="258"/>
      <c r="KOE179" s="258"/>
      <c r="KOF179" s="258"/>
      <c r="KOG179" s="258"/>
      <c r="KOH179" s="258"/>
      <c r="KOI179" s="258"/>
      <c r="KOJ179" s="258"/>
      <c r="KOK179" s="258"/>
      <c r="KOL179" s="258"/>
      <c r="KOM179" s="258"/>
      <c r="KON179" s="258"/>
      <c r="KOO179" s="258"/>
      <c r="KOP179" s="258"/>
      <c r="KOQ179" s="258"/>
      <c r="KOR179" s="258"/>
      <c r="KOS179" s="258"/>
      <c r="KOT179" s="258"/>
      <c r="KOU179" s="258"/>
      <c r="KOV179" s="258"/>
      <c r="KOW179" s="258"/>
      <c r="KOX179" s="258"/>
      <c r="KOY179" s="258"/>
      <c r="KOZ179" s="258"/>
      <c r="KPA179" s="258"/>
      <c r="KPB179" s="258"/>
      <c r="KPC179" s="258"/>
      <c r="KPD179" s="258"/>
      <c r="KPE179" s="258"/>
      <c r="KPF179" s="258"/>
      <c r="KPG179" s="258"/>
      <c r="KPH179" s="258"/>
      <c r="KPI179" s="258"/>
      <c r="KPJ179" s="258"/>
      <c r="KPK179" s="258"/>
      <c r="KPL179" s="258"/>
      <c r="KPM179" s="258"/>
      <c r="KPN179" s="258"/>
      <c r="KPO179" s="258"/>
      <c r="KPP179" s="258"/>
      <c r="KPQ179" s="258"/>
      <c r="KPR179" s="258"/>
      <c r="KPS179" s="258"/>
      <c r="KPT179" s="258"/>
      <c r="KPU179" s="258"/>
      <c r="KPV179" s="258"/>
      <c r="KPW179" s="258"/>
      <c r="KPX179" s="258"/>
      <c r="KPY179" s="258"/>
      <c r="KPZ179" s="258"/>
      <c r="KQA179" s="258"/>
      <c r="KQB179" s="258"/>
      <c r="KQC179" s="258"/>
      <c r="KQD179" s="258"/>
      <c r="KQE179" s="258"/>
      <c r="KQF179" s="258"/>
      <c r="KQG179" s="258"/>
      <c r="KQH179" s="258"/>
      <c r="KQI179" s="258"/>
      <c r="KQJ179" s="258"/>
      <c r="KQK179" s="258"/>
      <c r="KQL179" s="258"/>
      <c r="KQM179" s="258"/>
      <c r="KQN179" s="258"/>
      <c r="KQO179" s="258"/>
      <c r="KQP179" s="258"/>
      <c r="KQQ179" s="258"/>
      <c r="KQR179" s="258"/>
      <c r="KQS179" s="258"/>
      <c r="KQT179" s="258"/>
      <c r="KQU179" s="258"/>
      <c r="KQV179" s="258"/>
      <c r="KQW179" s="258"/>
      <c r="KQX179" s="258"/>
      <c r="KQY179" s="258"/>
      <c r="KQZ179" s="258"/>
      <c r="KRA179" s="258"/>
      <c r="KRB179" s="258"/>
      <c r="KRC179" s="258"/>
      <c r="KRD179" s="258"/>
      <c r="KRE179" s="258"/>
      <c r="KRF179" s="258"/>
      <c r="KRG179" s="258"/>
      <c r="KRH179" s="258"/>
      <c r="KRI179" s="258"/>
      <c r="KRJ179" s="258"/>
      <c r="KRK179" s="258"/>
      <c r="KRL179" s="258"/>
      <c r="KRM179" s="258"/>
      <c r="KRN179" s="258"/>
      <c r="KRO179" s="258"/>
      <c r="KRP179" s="258"/>
      <c r="KRQ179" s="258"/>
      <c r="KRR179" s="258"/>
      <c r="KRS179" s="258"/>
      <c r="KRT179" s="258"/>
      <c r="KRU179" s="258"/>
      <c r="KRV179" s="258"/>
      <c r="KRW179" s="258"/>
      <c r="KRX179" s="258"/>
      <c r="KRY179" s="258"/>
      <c r="KRZ179" s="258"/>
      <c r="KSA179" s="258"/>
      <c r="KSB179" s="258"/>
      <c r="KSC179" s="258"/>
      <c r="KSD179" s="258"/>
      <c r="KSE179" s="258"/>
      <c r="KSF179" s="258"/>
      <c r="KSG179" s="258"/>
      <c r="KSH179" s="258"/>
      <c r="KSI179" s="258"/>
      <c r="KSJ179" s="258"/>
      <c r="KSK179" s="258"/>
      <c r="KSL179" s="258"/>
      <c r="KSM179" s="258"/>
      <c r="KSN179" s="258"/>
      <c r="KSO179" s="258"/>
      <c r="KSP179" s="258"/>
      <c r="KSQ179" s="258"/>
      <c r="KSR179" s="258"/>
      <c r="KSS179" s="258"/>
      <c r="KST179" s="258"/>
      <c r="KSU179" s="258"/>
      <c r="KSV179" s="258"/>
      <c r="KSW179" s="258"/>
      <c r="KSX179" s="258"/>
      <c r="KSY179" s="258"/>
      <c r="KSZ179" s="258"/>
      <c r="KTA179" s="258"/>
      <c r="KTB179" s="258"/>
      <c r="KTC179" s="258"/>
      <c r="KTD179" s="258"/>
      <c r="KTE179" s="258"/>
      <c r="KTF179" s="258"/>
      <c r="KTG179" s="258"/>
      <c r="KTH179" s="258"/>
      <c r="KTI179" s="258"/>
      <c r="KTJ179" s="258"/>
      <c r="KTK179" s="258"/>
      <c r="KTL179" s="258"/>
      <c r="KTM179" s="258"/>
      <c r="KTN179" s="258"/>
      <c r="KTO179" s="258"/>
      <c r="KTP179" s="258"/>
      <c r="KTQ179" s="258"/>
      <c r="KTR179" s="258"/>
      <c r="KTS179" s="258"/>
      <c r="KTT179" s="258"/>
      <c r="KTU179" s="258"/>
      <c r="KTV179" s="258"/>
      <c r="KTW179" s="258"/>
      <c r="KTX179" s="258"/>
      <c r="KTY179" s="258"/>
      <c r="KTZ179" s="258"/>
      <c r="KUA179" s="258"/>
      <c r="KUB179" s="258"/>
      <c r="KUC179" s="258"/>
      <c r="KUD179" s="258"/>
      <c r="KUE179" s="258"/>
      <c r="KUF179" s="258"/>
      <c r="KUG179" s="258"/>
      <c r="KUH179" s="258"/>
      <c r="KUI179" s="258"/>
      <c r="KUJ179" s="258"/>
      <c r="KUK179" s="258"/>
      <c r="KUL179" s="258"/>
      <c r="KUM179" s="258"/>
      <c r="KUN179" s="258"/>
      <c r="KUO179" s="258"/>
      <c r="KUP179" s="258"/>
      <c r="KUQ179" s="258"/>
      <c r="KUR179" s="258"/>
      <c r="KUS179" s="258"/>
      <c r="KUT179" s="258"/>
      <c r="KUU179" s="258"/>
      <c r="KUV179" s="258"/>
      <c r="KUW179" s="258"/>
      <c r="KUX179" s="258"/>
      <c r="KUY179" s="258"/>
      <c r="KUZ179" s="258"/>
      <c r="KVA179" s="258"/>
      <c r="KVB179" s="258"/>
      <c r="KVC179" s="258"/>
      <c r="KVD179" s="258"/>
      <c r="KVE179" s="258"/>
      <c r="KVF179" s="258"/>
      <c r="KVG179" s="258"/>
      <c r="KVH179" s="258"/>
      <c r="KVI179" s="258"/>
      <c r="KVJ179" s="258"/>
      <c r="KVK179" s="258"/>
      <c r="KVL179" s="258"/>
      <c r="KVM179" s="258"/>
      <c r="KVN179" s="258"/>
      <c r="KVO179" s="258"/>
      <c r="KVP179" s="258"/>
      <c r="KVQ179" s="258"/>
      <c r="KVR179" s="258"/>
      <c r="KVS179" s="258"/>
      <c r="KVT179" s="258"/>
      <c r="KVU179" s="258"/>
      <c r="KVV179" s="258"/>
      <c r="KVW179" s="258"/>
      <c r="KVX179" s="258"/>
      <c r="KVY179" s="258"/>
      <c r="KVZ179" s="258"/>
      <c r="KWA179" s="258"/>
      <c r="KWB179" s="258"/>
      <c r="KWC179" s="258"/>
      <c r="KWD179" s="258"/>
      <c r="KWE179" s="258"/>
      <c r="KWF179" s="258"/>
      <c r="KWG179" s="258"/>
      <c r="KWH179" s="258"/>
      <c r="KWI179" s="258"/>
      <c r="KWJ179" s="258"/>
      <c r="KWK179" s="258"/>
      <c r="KWL179" s="258"/>
      <c r="KWM179" s="258"/>
      <c r="KWN179" s="258"/>
      <c r="KWO179" s="258"/>
      <c r="KWP179" s="258"/>
      <c r="KWQ179" s="258"/>
      <c r="KWR179" s="258"/>
      <c r="KWS179" s="258"/>
      <c r="KWT179" s="258"/>
      <c r="KWU179" s="258"/>
      <c r="KWV179" s="258"/>
      <c r="KWW179" s="258"/>
      <c r="KWX179" s="258"/>
      <c r="KWY179" s="258"/>
      <c r="KWZ179" s="258"/>
      <c r="KXA179" s="258"/>
      <c r="KXB179" s="258"/>
      <c r="KXC179" s="258"/>
      <c r="KXD179" s="258"/>
      <c r="KXE179" s="258"/>
      <c r="KXF179" s="258"/>
      <c r="KXG179" s="258"/>
      <c r="KXH179" s="258"/>
      <c r="KXI179" s="258"/>
      <c r="KXJ179" s="258"/>
      <c r="KXK179" s="258"/>
      <c r="KXL179" s="258"/>
      <c r="KXM179" s="258"/>
      <c r="KXN179" s="258"/>
      <c r="KXO179" s="258"/>
      <c r="KXP179" s="258"/>
      <c r="KXQ179" s="258"/>
      <c r="KXR179" s="258"/>
      <c r="KXS179" s="258"/>
      <c r="KXT179" s="258"/>
      <c r="KXU179" s="258"/>
      <c r="KXV179" s="258"/>
      <c r="KXW179" s="258"/>
      <c r="KXX179" s="258"/>
      <c r="KXY179" s="258"/>
      <c r="KXZ179" s="258"/>
      <c r="KYA179" s="258"/>
      <c r="KYB179" s="258"/>
      <c r="KYC179" s="258"/>
      <c r="KYD179" s="258"/>
      <c r="KYE179" s="258"/>
      <c r="KYF179" s="258"/>
      <c r="KYG179" s="258"/>
      <c r="KYH179" s="258"/>
      <c r="KYI179" s="258"/>
      <c r="KYJ179" s="258"/>
      <c r="KYK179" s="258"/>
      <c r="KYL179" s="258"/>
      <c r="KYM179" s="258"/>
      <c r="KYN179" s="258"/>
      <c r="KYO179" s="258"/>
      <c r="KYP179" s="258"/>
      <c r="KYQ179" s="258"/>
      <c r="KYR179" s="258"/>
      <c r="KYS179" s="258"/>
      <c r="KYT179" s="258"/>
      <c r="KYU179" s="258"/>
      <c r="KYV179" s="258"/>
      <c r="KYW179" s="258"/>
      <c r="KYX179" s="258"/>
      <c r="KYY179" s="258"/>
      <c r="KYZ179" s="258"/>
      <c r="KZA179" s="258"/>
      <c r="KZB179" s="258"/>
      <c r="KZC179" s="258"/>
      <c r="KZD179" s="258"/>
      <c r="KZE179" s="258"/>
      <c r="KZF179" s="258"/>
      <c r="KZG179" s="258"/>
      <c r="KZH179" s="258"/>
      <c r="KZI179" s="258"/>
      <c r="KZJ179" s="258"/>
      <c r="KZK179" s="258"/>
      <c r="KZL179" s="258"/>
      <c r="KZM179" s="258"/>
      <c r="KZN179" s="258"/>
      <c r="KZO179" s="258"/>
      <c r="KZP179" s="258"/>
      <c r="KZQ179" s="258"/>
      <c r="KZR179" s="258"/>
      <c r="KZS179" s="258"/>
      <c r="KZT179" s="258"/>
      <c r="KZU179" s="258"/>
      <c r="KZV179" s="258"/>
      <c r="KZW179" s="258"/>
      <c r="KZX179" s="258"/>
      <c r="KZY179" s="258"/>
      <c r="KZZ179" s="258"/>
      <c r="LAA179" s="258"/>
      <c r="LAB179" s="258"/>
      <c r="LAC179" s="258"/>
      <c r="LAD179" s="258"/>
      <c r="LAE179" s="258"/>
      <c r="LAF179" s="258"/>
      <c r="LAG179" s="258"/>
      <c r="LAH179" s="258"/>
      <c r="LAI179" s="258"/>
      <c r="LAJ179" s="258"/>
      <c r="LAK179" s="258"/>
      <c r="LAL179" s="258"/>
      <c r="LAM179" s="258"/>
      <c r="LAN179" s="258"/>
      <c r="LAO179" s="258"/>
      <c r="LAP179" s="258"/>
      <c r="LAQ179" s="258"/>
      <c r="LAR179" s="258"/>
      <c r="LAS179" s="258"/>
      <c r="LAT179" s="258"/>
      <c r="LAU179" s="258"/>
      <c r="LAV179" s="258"/>
      <c r="LAW179" s="258"/>
      <c r="LAX179" s="258"/>
      <c r="LAY179" s="258"/>
      <c r="LAZ179" s="258"/>
      <c r="LBA179" s="258"/>
      <c r="LBB179" s="258"/>
      <c r="LBC179" s="258"/>
      <c r="LBD179" s="258"/>
      <c r="LBE179" s="258"/>
      <c r="LBF179" s="258"/>
      <c r="LBG179" s="258"/>
      <c r="LBH179" s="258"/>
      <c r="LBI179" s="258"/>
      <c r="LBJ179" s="258"/>
      <c r="LBK179" s="258"/>
      <c r="LBL179" s="258"/>
      <c r="LBM179" s="258"/>
      <c r="LBN179" s="258"/>
      <c r="LBO179" s="258"/>
      <c r="LBP179" s="258"/>
      <c r="LBQ179" s="258"/>
      <c r="LBR179" s="258"/>
      <c r="LBS179" s="258"/>
      <c r="LBT179" s="258"/>
      <c r="LBU179" s="258"/>
      <c r="LBV179" s="258"/>
      <c r="LBW179" s="258"/>
      <c r="LBX179" s="258"/>
      <c r="LBY179" s="258"/>
      <c r="LBZ179" s="258"/>
      <c r="LCA179" s="258"/>
      <c r="LCB179" s="258"/>
      <c r="LCC179" s="258"/>
      <c r="LCD179" s="258"/>
      <c r="LCE179" s="258"/>
      <c r="LCF179" s="258"/>
      <c r="LCG179" s="258"/>
      <c r="LCH179" s="258"/>
      <c r="LCI179" s="258"/>
      <c r="LCJ179" s="258"/>
      <c r="LCK179" s="258"/>
      <c r="LCL179" s="258"/>
      <c r="LCM179" s="258"/>
      <c r="LCN179" s="258"/>
      <c r="LCO179" s="258"/>
      <c r="LCP179" s="258"/>
      <c r="LCQ179" s="258"/>
      <c r="LCR179" s="258"/>
      <c r="LCS179" s="258"/>
      <c r="LCT179" s="258"/>
      <c r="LCU179" s="258"/>
      <c r="LCV179" s="258"/>
      <c r="LCW179" s="258"/>
      <c r="LCX179" s="258"/>
      <c r="LCY179" s="258"/>
      <c r="LCZ179" s="258"/>
      <c r="LDA179" s="258"/>
      <c r="LDB179" s="258"/>
      <c r="LDC179" s="258"/>
      <c r="LDD179" s="258"/>
      <c r="LDE179" s="258"/>
      <c r="LDF179" s="258"/>
      <c r="LDG179" s="258"/>
      <c r="LDH179" s="258"/>
      <c r="LDI179" s="258"/>
      <c r="LDJ179" s="258"/>
      <c r="LDK179" s="258"/>
      <c r="LDL179" s="258"/>
      <c r="LDM179" s="258"/>
      <c r="LDN179" s="258"/>
      <c r="LDO179" s="258"/>
      <c r="LDP179" s="258"/>
      <c r="LDQ179" s="258"/>
      <c r="LDR179" s="258"/>
      <c r="LDS179" s="258"/>
      <c r="LDT179" s="258"/>
      <c r="LDU179" s="258"/>
      <c r="LDV179" s="258"/>
      <c r="LDW179" s="258"/>
      <c r="LDX179" s="258"/>
      <c r="LDY179" s="258"/>
      <c r="LDZ179" s="258"/>
      <c r="LEA179" s="258"/>
      <c r="LEB179" s="258"/>
      <c r="LEC179" s="258"/>
      <c r="LED179" s="258"/>
      <c r="LEE179" s="258"/>
      <c r="LEF179" s="258"/>
      <c r="LEG179" s="258"/>
      <c r="LEH179" s="258"/>
      <c r="LEI179" s="258"/>
      <c r="LEJ179" s="258"/>
      <c r="LEK179" s="258"/>
      <c r="LEL179" s="258"/>
      <c r="LEM179" s="258"/>
      <c r="LEN179" s="258"/>
      <c r="LEO179" s="258"/>
      <c r="LEP179" s="258"/>
      <c r="LEQ179" s="258"/>
      <c r="LER179" s="258"/>
      <c r="LES179" s="258"/>
      <c r="LET179" s="258"/>
      <c r="LEU179" s="258"/>
      <c r="LEV179" s="258"/>
      <c r="LEW179" s="258"/>
      <c r="LEX179" s="258"/>
      <c r="LEY179" s="258"/>
      <c r="LEZ179" s="258"/>
      <c r="LFA179" s="258"/>
      <c r="LFB179" s="258"/>
      <c r="LFC179" s="258"/>
      <c r="LFD179" s="258"/>
      <c r="LFE179" s="258"/>
      <c r="LFF179" s="258"/>
      <c r="LFG179" s="258"/>
      <c r="LFH179" s="258"/>
      <c r="LFI179" s="258"/>
      <c r="LFJ179" s="258"/>
      <c r="LFK179" s="258"/>
      <c r="LFL179" s="258"/>
      <c r="LFM179" s="258"/>
      <c r="LFN179" s="258"/>
      <c r="LFO179" s="258"/>
      <c r="LFP179" s="258"/>
      <c r="LFQ179" s="258"/>
      <c r="LFR179" s="258"/>
      <c r="LFS179" s="258"/>
      <c r="LFT179" s="258"/>
      <c r="LFU179" s="258"/>
      <c r="LFV179" s="258"/>
      <c r="LFW179" s="258"/>
      <c r="LFX179" s="258"/>
      <c r="LFY179" s="258"/>
      <c r="LFZ179" s="258"/>
      <c r="LGA179" s="258"/>
      <c r="LGB179" s="258"/>
      <c r="LGC179" s="258"/>
      <c r="LGD179" s="258"/>
      <c r="LGE179" s="258"/>
      <c r="LGF179" s="258"/>
      <c r="LGG179" s="258"/>
      <c r="LGH179" s="258"/>
      <c r="LGI179" s="258"/>
      <c r="LGJ179" s="258"/>
      <c r="LGK179" s="258"/>
      <c r="LGL179" s="258"/>
      <c r="LGM179" s="258"/>
      <c r="LGN179" s="258"/>
      <c r="LGO179" s="258"/>
      <c r="LGP179" s="258"/>
      <c r="LGQ179" s="258"/>
      <c r="LGR179" s="258"/>
      <c r="LGS179" s="258"/>
      <c r="LGT179" s="258"/>
      <c r="LGU179" s="258"/>
      <c r="LGV179" s="258"/>
      <c r="LGW179" s="258"/>
      <c r="LGX179" s="258"/>
      <c r="LGY179" s="258"/>
      <c r="LGZ179" s="258"/>
      <c r="LHA179" s="258"/>
      <c r="LHB179" s="258"/>
      <c r="LHC179" s="258"/>
      <c r="LHD179" s="258"/>
      <c r="LHE179" s="258"/>
      <c r="LHF179" s="258"/>
      <c r="LHG179" s="258"/>
      <c r="LHH179" s="258"/>
      <c r="LHI179" s="258"/>
      <c r="LHJ179" s="258"/>
      <c r="LHK179" s="258"/>
      <c r="LHL179" s="258"/>
      <c r="LHM179" s="258"/>
      <c r="LHN179" s="258"/>
      <c r="LHO179" s="258"/>
      <c r="LHP179" s="258"/>
      <c r="LHQ179" s="258"/>
      <c r="LHR179" s="258"/>
      <c r="LHS179" s="258"/>
      <c r="LHT179" s="258"/>
      <c r="LHU179" s="258"/>
      <c r="LHV179" s="258"/>
      <c r="LHW179" s="258"/>
      <c r="LHX179" s="258"/>
      <c r="LHY179" s="258"/>
      <c r="LHZ179" s="258"/>
      <c r="LIA179" s="258"/>
      <c r="LIB179" s="258"/>
      <c r="LIC179" s="258"/>
      <c r="LID179" s="258"/>
      <c r="LIE179" s="258"/>
      <c r="LIF179" s="258"/>
      <c r="LIG179" s="258"/>
      <c r="LIH179" s="258"/>
      <c r="LII179" s="258"/>
      <c r="LIJ179" s="258"/>
      <c r="LIK179" s="258"/>
      <c r="LIL179" s="258"/>
      <c r="LIM179" s="258"/>
      <c r="LIN179" s="258"/>
      <c r="LIO179" s="258"/>
      <c r="LIP179" s="258"/>
      <c r="LIQ179" s="258"/>
      <c r="LIR179" s="258"/>
      <c r="LIS179" s="258"/>
      <c r="LIT179" s="258"/>
      <c r="LIU179" s="258"/>
      <c r="LIV179" s="258"/>
      <c r="LIW179" s="258"/>
      <c r="LIX179" s="258"/>
      <c r="LIY179" s="258"/>
      <c r="LIZ179" s="258"/>
      <c r="LJA179" s="258"/>
      <c r="LJB179" s="258"/>
      <c r="LJC179" s="258"/>
      <c r="LJD179" s="258"/>
      <c r="LJE179" s="258"/>
      <c r="LJF179" s="258"/>
      <c r="LJG179" s="258"/>
      <c r="LJH179" s="258"/>
      <c r="LJI179" s="258"/>
      <c r="LJJ179" s="258"/>
      <c r="LJK179" s="258"/>
      <c r="LJL179" s="258"/>
      <c r="LJM179" s="258"/>
      <c r="LJN179" s="258"/>
      <c r="LJO179" s="258"/>
      <c r="LJP179" s="258"/>
      <c r="LJQ179" s="258"/>
      <c r="LJR179" s="258"/>
      <c r="LJS179" s="258"/>
      <c r="LJT179" s="258"/>
      <c r="LJU179" s="258"/>
      <c r="LJV179" s="258"/>
      <c r="LJW179" s="258"/>
      <c r="LJX179" s="258"/>
      <c r="LJY179" s="258"/>
      <c r="LJZ179" s="258"/>
      <c r="LKA179" s="258"/>
      <c r="LKB179" s="258"/>
      <c r="LKC179" s="258"/>
      <c r="LKD179" s="258"/>
      <c r="LKE179" s="258"/>
      <c r="LKF179" s="258"/>
      <c r="LKG179" s="258"/>
      <c r="LKH179" s="258"/>
      <c r="LKI179" s="258"/>
      <c r="LKJ179" s="258"/>
      <c r="LKK179" s="258"/>
      <c r="LKL179" s="258"/>
      <c r="LKM179" s="258"/>
      <c r="LKN179" s="258"/>
      <c r="LKO179" s="258"/>
      <c r="LKP179" s="258"/>
      <c r="LKQ179" s="258"/>
      <c r="LKR179" s="258"/>
      <c r="LKS179" s="258"/>
      <c r="LKT179" s="258"/>
      <c r="LKU179" s="258"/>
      <c r="LKV179" s="258"/>
      <c r="LKW179" s="258"/>
      <c r="LKX179" s="258"/>
      <c r="LKY179" s="258"/>
      <c r="LKZ179" s="258"/>
      <c r="LLA179" s="258"/>
      <c r="LLB179" s="258"/>
      <c r="LLC179" s="258"/>
      <c r="LLD179" s="258"/>
      <c r="LLE179" s="258"/>
      <c r="LLF179" s="258"/>
      <c r="LLG179" s="258"/>
      <c r="LLH179" s="258"/>
      <c r="LLI179" s="258"/>
      <c r="LLJ179" s="258"/>
      <c r="LLK179" s="258"/>
      <c r="LLL179" s="258"/>
      <c r="LLM179" s="258"/>
      <c r="LLN179" s="258"/>
      <c r="LLO179" s="258"/>
      <c r="LLP179" s="258"/>
      <c r="LLQ179" s="258"/>
      <c r="LLR179" s="258"/>
      <c r="LLS179" s="258"/>
      <c r="LLT179" s="258"/>
      <c r="LLU179" s="258"/>
      <c r="LLV179" s="258"/>
      <c r="LLW179" s="258"/>
      <c r="LLX179" s="258"/>
      <c r="LLY179" s="258"/>
      <c r="LLZ179" s="258"/>
      <c r="LMA179" s="258"/>
      <c r="LMB179" s="258"/>
      <c r="LMC179" s="258"/>
      <c r="LMD179" s="258"/>
      <c r="LME179" s="258"/>
      <c r="LMF179" s="258"/>
      <c r="LMG179" s="258"/>
      <c r="LMH179" s="258"/>
      <c r="LMI179" s="258"/>
      <c r="LMJ179" s="258"/>
      <c r="LMK179" s="258"/>
      <c r="LML179" s="258"/>
      <c r="LMM179" s="258"/>
      <c r="LMN179" s="258"/>
      <c r="LMO179" s="258"/>
      <c r="LMP179" s="258"/>
      <c r="LMQ179" s="258"/>
      <c r="LMR179" s="258"/>
      <c r="LMS179" s="258"/>
      <c r="LMT179" s="258"/>
      <c r="LMU179" s="258"/>
      <c r="LMV179" s="258"/>
      <c r="LMW179" s="258"/>
      <c r="LMX179" s="258"/>
      <c r="LMY179" s="258"/>
      <c r="LMZ179" s="258"/>
      <c r="LNA179" s="258"/>
      <c r="LNB179" s="258"/>
      <c r="LNC179" s="258"/>
      <c r="LND179" s="258"/>
      <c r="LNE179" s="258"/>
      <c r="LNF179" s="258"/>
      <c r="LNG179" s="258"/>
      <c r="LNH179" s="258"/>
      <c r="LNI179" s="258"/>
      <c r="LNJ179" s="258"/>
      <c r="LNK179" s="258"/>
      <c r="LNL179" s="258"/>
      <c r="LNM179" s="258"/>
      <c r="LNN179" s="258"/>
      <c r="LNO179" s="258"/>
      <c r="LNP179" s="258"/>
      <c r="LNQ179" s="258"/>
      <c r="LNR179" s="258"/>
      <c r="LNS179" s="258"/>
      <c r="LNT179" s="258"/>
      <c r="LNU179" s="258"/>
      <c r="LNV179" s="258"/>
      <c r="LNW179" s="258"/>
      <c r="LNX179" s="258"/>
      <c r="LNY179" s="258"/>
      <c r="LNZ179" s="258"/>
      <c r="LOA179" s="258"/>
      <c r="LOB179" s="258"/>
      <c r="LOC179" s="258"/>
      <c r="LOD179" s="258"/>
      <c r="LOE179" s="258"/>
      <c r="LOF179" s="258"/>
      <c r="LOG179" s="258"/>
      <c r="LOH179" s="258"/>
      <c r="LOI179" s="258"/>
      <c r="LOJ179" s="258"/>
      <c r="LOK179" s="258"/>
      <c r="LOL179" s="258"/>
      <c r="LOM179" s="258"/>
      <c r="LON179" s="258"/>
      <c r="LOO179" s="258"/>
      <c r="LOP179" s="258"/>
      <c r="LOQ179" s="258"/>
      <c r="LOR179" s="258"/>
      <c r="LOS179" s="258"/>
      <c r="LOT179" s="258"/>
      <c r="LOU179" s="258"/>
      <c r="LOV179" s="258"/>
      <c r="LOW179" s="258"/>
      <c r="LOX179" s="258"/>
      <c r="LOY179" s="258"/>
      <c r="LOZ179" s="258"/>
      <c r="LPA179" s="258"/>
      <c r="LPB179" s="258"/>
      <c r="LPC179" s="258"/>
      <c r="LPD179" s="258"/>
      <c r="LPE179" s="258"/>
      <c r="LPF179" s="258"/>
      <c r="LPG179" s="258"/>
      <c r="LPH179" s="258"/>
      <c r="LPI179" s="258"/>
      <c r="LPJ179" s="258"/>
      <c r="LPK179" s="258"/>
      <c r="LPL179" s="258"/>
      <c r="LPM179" s="258"/>
      <c r="LPN179" s="258"/>
      <c r="LPO179" s="258"/>
      <c r="LPP179" s="258"/>
      <c r="LPQ179" s="258"/>
      <c r="LPR179" s="258"/>
      <c r="LPS179" s="258"/>
      <c r="LPT179" s="258"/>
      <c r="LPU179" s="258"/>
      <c r="LPV179" s="258"/>
      <c r="LPW179" s="258"/>
      <c r="LPX179" s="258"/>
      <c r="LPY179" s="258"/>
      <c r="LPZ179" s="258"/>
      <c r="LQA179" s="258"/>
      <c r="LQB179" s="258"/>
      <c r="LQC179" s="258"/>
      <c r="LQD179" s="258"/>
      <c r="LQE179" s="258"/>
      <c r="LQF179" s="258"/>
      <c r="LQG179" s="258"/>
      <c r="LQH179" s="258"/>
      <c r="LQI179" s="258"/>
      <c r="LQJ179" s="258"/>
      <c r="LQK179" s="258"/>
      <c r="LQL179" s="258"/>
      <c r="LQM179" s="258"/>
      <c r="LQN179" s="258"/>
      <c r="LQO179" s="258"/>
      <c r="LQP179" s="258"/>
      <c r="LQQ179" s="258"/>
      <c r="LQR179" s="258"/>
      <c r="LQS179" s="258"/>
      <c r="LQT179" s="258"/>
      <c r="LQU179" s="258"/>
      <c r="LQV179" s="258"/>
      <c r="LQW179" s="258"/>
      <c r="LQX179" s="258"/>
      <c r="LQY179" s="258"/>
      <c r="LQZ179" s="258"/>
      <c r="LRA179" s="258"/>
      <c r="LRB179" s="258"/>
      <c r="LRC179" s="258"/>
      <c r="LRD179" s="258"/>
      <c r="LRE179" s="258"/>
      <c r="LRF179" s="258"/>
      <c r="LRG179" s="258"/>
      <c r="LRH179" s="258"/>
      <c r="LRI179" s="258"/>
      <c r="LRJ179" s="258"/>
      <c r="LRK179" s="258"/>
      <c r="LRL179" s="258"/>
      <c r="LRM179" s="258"/>
      <c r="LRN179" s="258"/>
      <c r="LRO179" s="258"/>
      <c r="LRP179" s="258"/>
      <c r="LRQ179" s="258"/>
      <c r="LRR179" s="258"/>
      <c r="LRS179" s="258"/>
      <c r="LRT179" s="258"/>
      <c r="LRU179" s="258"/>
      <c r="LRV179" s="258"/>
      <c r="LRW179" s="258"/>
      <c r="LRX179" s="258"/>
      <c r="LRY179" s="258"/>
      <c r="LRZ179" s="258"/>
      <c r="LSA179" s="258"/>
      <c r="LSB179" s="258"/>
      <c r="LSC179" s="258"/>
      <c r="LSD179" s="258"/>
      <c r="LSE179" s="258"/>
      <c r="LSF179" s="258"/>
      <c r="LSG179" s="258"/>
      <c r="LSH179" s="258"/>
      <c r="LSI179" s="258"/>
      <c r="LSJ179" s="258"/>
      <c r="LSK179" s="258"/>
      <c r="LSL179" s="258"/>
      <c r="LSM179" s="258"/>
      <c r="LSN179" s="258"/>
      <c r="LSO179" s="258"/>
      <c r="LSP179" s="258"/>
      <c r="LSQ179" s="258"/>
      <c r="LSR179" s="258"/>
      <c r="LSS179" s="258"/>
      <c r="LST179" s="258"/>
      <c r="LSU179" s="258"/>
      <c r="LSV179" s="258"/>
      <c r="LSW179" s="258"/>
      <c r="LSX179" s="258"/>
      <c r="LSY179" s="258"/>
      <c r="LSZ179" s="258"/>
      <c r="LTA179" s="258"/>
      <c r="LTB179" s="258"/>
      <c r="LTC179" s="258"/>
      <c r="LTD179" s="258"/>
      <c r="LTE179" s="258"/>
      <c r="LTF179" s="258"/>
      <c r="LTG179" s="258"/>
      <c r="LTH179" s="258"/>
      <c r="LTI179" s="258"/>
      <c r="LTJ179" s="258"/>
      <c r="LTK179" s="258"/>
      <c r="LTL179" s="258"/>
      <c r="LTM179" s="258"/>
      <c r="LTN179" s="258"/>
      <c r="LTO179" s="258"/>
      <c r="LTP179" s="258"/>
      <c r="LTQ179" s="258"/>
      <c r="LTR179" s="258"/>
      <c r="LTS179" s="258"/>
      <c r="LTT179" s="258"/>
      <c r="LTU179" s="258"/>
      <c r="LTV179" s="258"/>
      <c r="LTW179" s="258"/>
      <c r="LTX179" s="258"/>
      <c r="LTY179" s="258"/>
      <c r="LTZ179" s="258"/>
      <c r="LUA179" s="258"/>
      <c r="LUB179" s="258"/>
      <c r="LUC179" s="258"/>
      <c r="LUD179" s="258"/>
      <c r="LUE179" s="258"/>
      <c r="LUF179" s="258"/>
      <c r="LUG179" s="258"/>
      <c r="LUH179" s="258"/>
      <c r="LUI179" s="258"/>
      <c r="LUJ179" s="258"/>
      <c r="LUK179" s="258"/>
      <c r="LUL179" s="258"/>
      <c r="LUM179" s="258"/>
      <c r="LUN179" s="258"/>
      <c r="LUO179" s="258"/>
      <c r="LUP179" s="258"/>
      <c r="LUQ179" s="258"/>
      <c r="LUR179" s="258"/>
      <c r="LUS179" s="258"/>
      <c r="LUT179" s="258"/>
      <c r="LUU179" s="258"/>
      <c r="LUV179" s="258"/>
      <c r="LUW179" s="258"/>
      <c r="LUX179" s="258"/>
      <c r="LUY179" s="258"/>
      <c r="LUZ179" s="258"/>
      <c r="LVA179" s="258"/>
      <c r="LVB179" s="258"/>
      <c r="LVC179" s="258"/>
      <c r="LVD179" s="258"/>
      <c r="LVE179" s="258"/>
      <c r="LVF179" s="258"/>
      <c r="LVG179" s="258"/>
      <c r="LVH179" s="258"/>
      <c r="LVI179" s="258"/>
      <c r="LVJ179" s="258"/>
      <c r="LVK179" s="258"/>
      <c r="LVL179" s="258"/>
      <c r="LVM179" s="258"/>
      <c r="LVN179" s="258"/>
      <c r="LVO179" s="258"/>
      <c r="LVP179" s="258"/>
      <c r="LVQ179" s="258"/>
      <c r="LVR179" s="258"/>
      <c r="LVS179" s="258"/>
      <c r="LVT179" s="258"/>
      <c r="LVU179" s="258"/>
      <c r="LVV179" s="258"/>
      <c r="LVW179" s="258"/>
      <c r="LVX179" s="258"/>
      <c r="LVY179" s="258"/>
      <c r="LVZ179" s="258"/>
      <c r="LWA179" s="258"/>
      <c r="LWB179" s="258"/>
      <c r="LWC179" s="258"/>
      <c r="LWD179" s="258"/>
      <c r="LWE179" s="258"/>
      <c r="LWF179" s="258"/>
      <c r="LWG179" s="258"/>
      <c r="LWH179" s="258"/>
      <c r="LWI179" s="258"/>
      <c r="LWJ179" s="258"/>
      <c r="LWK179" s="258"/>
      <c r="LWL179" s="258"/>
      <c r="LWM179" s="258"/>
      <c r="LWN179" s="258"/>
      <c r="LWO179" s="258"/>
      <c r="LWP179" s="258"/>
      <c r="LWQ179" s="258"/>
      <c r="LWR179" s="258"/>
      <c r="LWS179" s="258"/>
      <c r="LWT179" s="258"/>
      <c r="LWU179" s="258"/>
      <c r="LWV179" s="258"/>
      <c r="LWW179" s="258"/>
      <c r="LWX179" s="258"/>
      <c r="LWY179" s="258"/>
      <c r="LWZ179" s="258"/>
      <c r="LXA179" s="258"/>
      <c r="LXB179" s="258"/>
      <c r="LXC179" s="258"/>
      <c r="LXD179" s="258"/>
      <c r="LXE179" s="258"/>
      <c r="LXF179" s="258"/>
      <c r="LXG179" s="258"/>
      <c r="LXH179" s="258"/>
      <c r="LXI179" s="258"/>
      <c r="LXJ179" s="258"/>
      <c r="LXK179" s="258"/>
      <c r="LXL179" s="258"/>
      <c r="LXM179" s="258"/>
      <c r="LXN179" s="258"/>
      <c r="LXO179" s="258"/>
      <c r="LXP179" s="258"/>
      <c r="LXQ179" s="258"/>
      <c r="LXR179" s="258"/>
      <c r="LXS179" s="258"/>
      <c r="LXT179" s="258"/>
      <c r="LXU179" s="258"/>
      <c r="LXV179" s="258"/>
      <c r="LXW179" s="258"/>
      <c r="LXX179" s="258"/>
      <c r="LXY179" s="258"/>
      <c r="LXZ179" s="258"/>
      <c r="LYA179" s="258"/>
      <c r="LYB179" s="258"/>
      <c r="LYC179" s="258"/>
      <c r="LYD179" s="258"/>
      <c r="LYE179" s="258"/>
      <c r="LYF179" s="258"/>
      <c r="LYG179" s="258"/>
      <c r="LYH179" s="258"/>
      <c r="LYI179" s="258"/>
      <c r="LYJ179" s="258"/>
      <c r="LYK179" s="258"/>
      <c r="LYL179" s="258"/>
      <c r="LYM179" s="258"/>
      <c r="LYN179" s="258"/>
      <c r="LYO179" s="258"/>
      <c r="LYP179" s="258"/>
      <c r="LYQ179" s="258"/>
      <c r="LYR179" s="258"/>
      <c r="LYS179" s="258"/>
      <c r="LYT179" s="258"/>
      <c r="LYU179" s="258"/>
      <c r="LYV179" s="258"/>
      <c r="LYW179" s="258"/>
      <c r="LYX179" s="258"/>
      <c r="LYY179" s="258"/>
      <c r="LYZ179" s="258"/>
      <c r="LZA179" s="258"/>
      <c r="LZB179" s="258"/>
      <c r="LZC179" s="258"/>
      <c r="LZD179" s="258"/>
      <c r="LZE179" s="258"/>
      <c r="LZF179" s="258"/>
      <c r="LZG179" s="258"/>
      <c r="LZH179" s="258"/>
      <c r="LZI179" s="258"/>
      <c r="LZJ179" s="258"/>
      <c r="LZK179" s="258"/>
      <c r="LZL179" s="258"/>
      <c r="LZM179" s="258"/>
      <c r="LZN179" s="258"/>
      <c r="LZO179" s="258"/>
      <c r="LZP179" s="258"/>
      <c r="LZQ179" s="258"/>
      <c r="LZR179" s="258"/>
      <c r="LZS179" s="258"/>
      <c r="LZT179" s="258"/>
      <c r="LZU179" s="258"/>
      <c r="LZV179" s="258"/>
      <c r="LZW179" s="258"/>
      <c r="LZX179" s="258"/>
      <c r="LZY179" s="258"/>
      <c r="LZZ179" s="258"/>
      <c r="MAA179" s="258"/>
      <c r="MAB179" s="258"/>
      <c r="MAC179" s="258"/>
      <c r="MAD179" s="258"/>
      <c r="MAE179" s="258"/>
      <c r="MAF179" s="258"/>
      <c r="MAG179" s="258"/>
      <c r="MAH179" s="258"/>
      <c r="MAI179" s="258"/>
      <c r="MAJ179" s="258"/>
      <c r="MAK179" s="258"/>
      <c r="MAL179" s="258"/>
      <c r="MAM179" s="258"/>
      <c r="MAN179" s="258"/>
      <c r="MAO179" s="258"/>
      <c r="MAP179" s="258"/>
      <c r="MAQ179" s="258"/>
      <c r="MAR179" s="258"/>
      <c r="MAS179" s="258"/>
      <c r="MAT179" s="258"/>
      <c r="MAU179" s="258"/>
      <c r="MAV179" s="258"/>
      <c r="MAW179" s="258"/>
      <c r="MAX179" s="258"/>
      <c r="MAY179" s="258"/>
      <c r="MAZ179" s="258"/>
      <c r="MBA179" s="258"/>
      <c r="MBB179" s="258"/>
      <c r="MBC179" s="258"/>
      <c r="MBD179" s="258"/>
      <c r="MBE179" s="258"/>
      <c r="MBF179" s="258"/>
      <c r="MBG179" s="258"/>
      <c r="MBH179" s="258"/>
      <c r="MBI179" s="258"/>
      <c r="MBJ179" s="258"/>
      <c r="MBK179" s="258"/>
      <c r="MBL179" s="258"/>
      <c r="MBM179" s="258"/>
      <c r="MBN179" s="258"/>
      <c r="MBO179" s="258"/>
      <c r="MBP179" s="258"/>
      <c r="MBQ179" s="258"/>
      <c r="MBR179" s="258"/>
      <c r="MBS179" s="258"/>
      <c r="MBT179" s="258"/>
      <c r="MBU179" s="258"/>
      <c r="MBV179" s="258"/>
      <c r="MBW179" s="258"/>
      <c r="MBX179" s="258"/>
      <c r="MBY179" s="258"/>
      <c r="MBZ179" s="258"/>
      <c r="MCA179" s="258"/>
      <c r="MCB179" s="258"/>
      <c r="MCC179" s="258"/>
      <c r="MCD179" s="258"/>
      <c r="MCE179" s="258"/>
      <c r="MCF179" s="258"/>
      <c r="MCG179" s="258"/>
      <c r="MCH179" s="258"/>
      <c r="MCI179" s="258"/>
      <c r="MCJ179" s="258"/>
      <c r="MCK179" s="258"/>
      <c r="MCL179" s="258"/>
      <c r="MCM179" s="258"/>
      <c r="MCN179" s="258"/>
      <c r="MCO179" s="258"/>
      <c r="MCP179" s="258"/>
      <c r="MCQ179" s="258"/>
      <c r="MCR179" s="258"/>
      <c r="MCS179" s="258"/>
      <c r="MCT179" s="258"/>
      <c r="MCU179" s="258"/>
      <c r="MCV179" s="258"/>
      <c r="MCW179" s="258"/>
      <c r="MCX179" s="258"/>
      <c r="MCY179" s="258"/>
      <c r="MCZ179" s="258"/>
      <c r="MDA179" s="258"/>
      <c r="MDB179" s="258"/>
      <c r="MDC179" s="258"/>
      <c r="MDD179" s="258"/>
      <c r="MDE179" s="258"/>
      <c r="MDF179" s="258"/>
      <c r="MDG179" s="258"/>
      <c r="MDH179" s="258"/>
      <c r="MDI179" s="258"/>
      <c r="MDJ179" s="258"/>
      <c r="MDK179" s="258"/>
      <c r="MDL179" s="258"/>
      <c r="MDM179" s="258"/>
      <c r="MDN179" s="258"/>
      <c r="MDO179" s="258"/>
      <c r="MDP179" s="258"/>
      <c r="MDQ179" s="258"/>
      <c r="MDR179" s="258"/>
      <c r="MDS179" s="258"/>
      <c r="MDT179" s="258"/>
      <c r="MDU179" s="258"/>
      <c r="MDV179" s="258"/>
      <c r="MDW179" s="258"/>
      <c r="MDX179" s="258"/>
      <c r="MDY179" s="258"/>
      <c r="MDZ179" s="258"/>
      <c r="MEA179" s="258"/>
      <c r="MEB179" s="258"/>
      <c r="MEC179" s="258"/>
      <c r="MED179" s="258"/>
      <c r="MEE179" s="258"/>
      <c r="MEF179" s="258"/>
      <c r="MEG179" s="258"/>
      <c r="MEH179" s="258"/>
      <c r="MEI179" s="258"/>
      <c r="MEJ179" s="258"/>
      <c r="MEK179" s="258"/>
      <c r="MEL179" s="258"/>
      <c r="MEM179" s="258"/>
      <c r="MEN179" s="258"/>
      <c r="MEO179" s="258"/>
      <c r="MEP179" s="258"/>
      <c r="MEQ179" s="258"/>
      <c r="MER179" s="258"/>
      <c r="MES179" s="258"/>
      <c r="MET179" s="258"/>
      <c r="MEU179" s="258"/>
      <c r="MEV179" s="258"/>
      <c r="MEW179" s="258"/>
      <c r="MEX179" s="258"/>
      <c r="MEY179" s="258"/>
      <c r="MEZ179" s="258"/>
      <c r="MFA179" s="258"/>
      <c r="MFB179" s="258"/>
      <c r="MFC179" s="258"/>
      <c r="MFD179" s="258"/>
      <c r="MFE179" s="258"/>
      <c r="MFF179" s="258"/>
      <c r="MFG179" s="258"/>
      <c r="MFH179" s="258"/>
      <c r="MFI179" s="258"/>
      <c r="MFJ179" s="258"/>
      <c r="MFK179" s="258"/>
      <c r="MFL179" s="258"/>
      <c r="MFM179" s="258"/>
      <c r="MFN179" s="258"/>
      <c r="MFO179" s="258"/>
      <c r="MFP179" s="258"/>
      <c r="MFQ179" s="258"/>
      <c r="MFR179" s="258"/>
      <c r="MFS179" s="258"/>
      <c r="MFT179" s="258"/>
      <c r="MFU179" s="258"/>
      <c r="MFV179" s="258"/>
      <c r="MFW179" s="258"/>
      <c r="MFX179" s="258"/>
      <c r="MFY179" s="258"/>
      <c r="MFZ179" s="258"/>
      <c r="MGA179" s="258"/>
      <c r="MGB179" s="258"/>
      <c r="MGC179" s="258"/>
      <c r="MGD179" s="258"/>
      <c r="MGE179" s="258"/>
      <c r="MGF179" s="258"/>
      <c r="MGG179" s="258"/>
      <c r="MGH179" s="258"/>
      <c r="MGI179" s="258"/>
      <c r="MGJ179" s="258"/>
      <c r="MGK179" s="258"/>
      <c r="MGL179" s="258"/>
      <c r="MGM179" s="258"/>
      <c r="MGN179" s="258"/>
      <c r="MGO179" s="258"/>
      <c r="MGP179" s="258"/>
      <c r="MGQ179" s="258"/>
      <c r="MGR179" s="258"/>
      <c r="MGS179" s="258"/>
      <c r="MGT179" s="258"/>
      <c r="MGU179" s="258"/>
      <c r="MGV179" s="258"/>
      <c r="MGW179" s="258"/>
      <c r="MGX179" s="258"/>
      <c r="MGY179" s="258"/>
      <c r="MGZ179" s="258"/>
      <c r="MHA179" s="258"/>
      <c r="MHB179" s="258"/>
      <c r="MHC179" s="258"/>
      <c r="MHD179" s="258"/>
      <c r="MHE179" s="258"/>
      <c r="MHF179" s="258"/>
      <c r="MHG179" s="258"/>
      <c r="MHH179" s="258"/>
      <c r="MHI179" s="258"/>
      <c r="MHJ179" s="258"/>
      <c r="MHK179" s="258"/>
      <c r="MHL179" s="258"/>
      <c r="MHM179" s="258"/>
      <c r="MHN179" s="258"/>
      <c r="MHO179" s="258"/>
      <c r="MHP179" s="258"/>
      <c r="MHQ179" s="258"/>
      <c r="MHR179" s="258"/>
      <c r="MHS179" s="258"/>
      <c r="MHT179" s="258"/>
      <c r="MHU179" s="258"/>
      <c r="MHV179" s="258"/>
      <c r="MHW179" s="258"/>
      <c r="MHX179" s="258"/>
      <c r="MHY179" s="258"/>
      <c r="MHZ179" s="258"/>
      <c r="MIA179" s="258"/>
      <c r="MIB179" s="258"/>
      <c r="MIC179" s="258"/>
      <c r="MID179" s="258"/>
      <c r="MIE179" s="258"/>
      <c r="MIF179" s="258"/>
      <c r="MIG179" s="258"/>
      <c r="MIH179" s="258"/>
      <c r="MII179" s="258"/>
      <c r="MIJ179" s="258"/>
      <c r="MIK179" s="258"/>
      <c r="MIL179" s="258"/>
      <c r="MIM179" s="258"/>
      <c r="MIN179" s="258"/>
      <c r="MIO179" s="258"/>
      <c r="MIP179" s="258"/>
      <c r="MIQ179" s="258"/>
      <c r="MIR179" s="258"/>
      <c r="MIS179" s="258"/>
      <c r="MIT179" s="258"/>
      <c r="MIU179" s="258"/>
      <c r="MIV179" s="258"/>
      <c r="MIW179" s="258"/>
      <c r="MIX179" s="258"/>
      <c r="MIY179" s="258"/>
      <c r="MIZ179" s="258"/>
      <c r="MJA179" s="258"/>
      <c r="MJB179" s="258"/>
      <c r="MJC179" s="258"/>
      <c r="MJD179" s="258"/>
      <c r="MJE179" s="258"/>
      <c r="MJF179" s="258"/>
      <c r="MJG179" s="258"/>
      <c r="MJH179" s="258"/>
      <c r="MJI179" s="258"/>
      <c r="MJJ179" s="258"/>
      <c r="MJK179" s="258"/>
      <c r="MJL179" s="258"/>
      <c r="MJM179" s="258"/>
      <c r="MJN179" s="258"/>
      <c r="MJO179" s="258"/>
      <c r="MJP179" s="258"/>
      <c r="MJQ179" s="258"/>
      <c r="MJR179" s="258"/>
      <c r="MJS179" s="258"/>
      <c r="MJT179" s="258"/>
      <c r="MJU179" s="258"/>
      <c r="MJV179" s="258"/>
      <c r="MJW179" s="258"/>
      <c r="MJX179" s="258"/>
      <c r="MJY179" s="258"/>
      <c r="MJZ179" s="258"/>
      <c r="MKA179" s="258"/>
      <c r="MKB179" s="258"/>
      <c r="MKC179" s="258"/>
      <c r="MKD179" s="258"/>
      <c r="MKE179" s="258"/>
      <c r="MKF179" s="258"/>
      <c r="MKG179" s="258"/>
      <c r="MKH179" s="258"/>
      <c r="MKI179" s="258"/>
      <c r="MKJ179" s="258"/>
      <c r="MKK179" s="258"/>
      <c r="MKL179" s="258"/>
      <c r="MKM179" s="258"/>
      <c r="MKN179" s="258"/>
      <c r="MKO179" s="258"/>
      <c r="MKP179" s="258"/>
      <c r="MKQ179" s="258"/>
      <c r="MKR179" s="258"/>
      <c r="MKS179" s="258"/>
      <c r="MKT179" s="258"/>
      <c r="MKU179" s="258"/>
      <c r="MKV179" s="258"/>
      <c r="MKW179" s="258"/>
      <c r="MKX179" s="258"/>
      <c r="MKY179" s="258"/>
      <c r="MKZ179" s="258"/>
      <c r="MLA179" s="258"/>
      <c r="MLB179" s="258"/>
      <c r="MLC179" s="258"/>
      <c r="MLD179" s="258"/>
      <c r="MLE179" s="258"/>
      <c r="MLF179" s="258"/>
      <c r="MLG179" s="258"/>
      <c r="MLH179" s="258"/>
      <c r="MLI179" s="258"/>
      <c r="MLJ179" s="258"/>
      <c r="MLK179" s="258"/>
      <c r="MLL179" s="258"/>
      <c r="MLM179" s="258"/>
      <c r="MLN179" s="258"/>
      <c r="MLO179" s="258"/>
      <c r="MLP179" s="258"/>
      <c r="MLQ179" s="258"/>
      <c r="MLR179" s="258"/>
      <c r="MLS179" s="258"/>
      <c r="MLT179" s="258"/>
      <c r="MLU179" s="258"/>
      <c r="MLV179" s="258"/>
      <c r="MLW179" s="258"/>
      <c r="MLX179" s="258"/>
      <c r="MLY179" s="258"/>
      <c r="MLZ179" s="258"/>
      <c r="MMA179" s="258"/>
      <c r="MMB179" s="258"/>
      <c r="MMC179" s="258"/>
      <c r="MMD179" s="258"/>
      <c r="MME179" s="258"/>
      <c r="MMF179" s="258"/>
      <c r="MMG179" s="258"/>
      <c r="MMH179" s="258"/>
      <c r="MMI179" s="258"/>
      <c r="MMJ179" s="258"/>
      <c r="MMK179" s="258"/>
      <c r="MML179" s="258"/>
      <c r="MMM179" s="258"/>
      <c r="MMN179" s="258"/>
      <c r="MMO179" s="258"/>
      <c r="MMP179" s="258"/>
      <c r="MMQ179" s="258"/>
      <c r="MMR179" s="258"/>
      <c r="MMS179" s="258"/>
      <c r="MMT179" s="258"/>
      <c r="MMU179" s="258"/>
      <c r="MMV179" s="258"/>
      <c r="MMW179" s="258"/>
      <c r="MMX179" s="258"/>
      <c r="MMY179" s="258"/>
      <c r="MMZ179" s="258"/>
      <c r="MNA179" s="258"/>
      <c r="MNB179" s="258"/>
      <c r="MNC179" s="258"/>
      <c r="MND179" s="258"/>
      <c r="MNE179" s="258"/>
      <c r="MNF179" s="258"/>
      <c r="MNG179" s="258"/>
      <c r="MNH179" s="258"/>
      <c r="MNI179" s="258"/>
      <c r="MNJ179" s="258"/>
      <c r="MNK179" s="258"/>
      <c r="MNL179" s="258"/>
      <c r="MNM179" s="258"/>
      <c r="MNN179" s="258"/>
      <c r="MNO179" s="258"/>
      <c r="MNP179" s="258"/>
      <c r="MNQ179" s="258"/>
      <c r="MNR179" s="258"/>
      <c r="MNS179" s="258"/>
      <c r="MNT179" s="258"/>
      <c r="MNU179" s="258"/>
      <c r="MNV179" s="258"/>
      <c r="MNW179" s="258"/>
      <c r="MNX179" s="258"/>
      <c r="MNY179" s="258"/>
      <c r="MNZ179" s="258"/>
      <c r="MOA179" s="258"/>
      <c r="MOB179" s="258"/>
      <c r="MOC179" s="258"/>
      <c r="MOD179" s="258"/>
      <c r="MOE179" s="258"/>
      <c r="MOF179" s="258"/>
      <c r="MOG179" s="258"/>
      <c r="MOH179" s="258"/>
      <c r="MOI179" s="258"/>
      <c r="MOJ179" s="258"/>
      <c r="MOK179" s="258"/>
      <c r="MOL179" s="258"/>
      <c r="MOM179" s="258"/>
      <c r="MON179" s="258"/>
      <c r="MOO179" s="258"/>
      <c r="MOP179" s="258"/>
      <c r="MOQ179" s="258"/>
      <c r="MOR179" s="258"/>
      <c r="MOS179" s="258"/>
      <c r="MOT179" s="258"/>
      <c r="MOU179" s="258"/>
      <c r="MOV179" s="258"/>
      <c r="MOW179" s="258"/>
      <c r="MOX179" s="258"/>
      <c r="MOY179" s="258"/>
      <c r="MOZ179" s="258"/>
      <c r="MPA179" s="258"/>
      <c r="MPB179" s="258"/>
      <c r="MPC179" s="258"/>
      <c r="MPD179" s="258"/>
      <c r="MPE179" s="258"/>
      <c r="MPF179" s="258"/>
      <c r="MPG179" s="258"/>
      <c r="MPH179" s="258"/>
      <c r="MPI179" s="258"/>
      <c r="MPJ179" s="258"/>
      <c r="MPK179" s="258"/>
      <c r="MPL179" s="258"/>
      <c r="MPM179" s="258"/>
      <c r="MPN179" s="258"/>
      <c r="MPO179" s="258"/>
      <c r="MPP179" s="258"/>
      <c r="MPQ179" s="258"/>
      <c r="MPR179" s="258"/>
      <c r="MPS179" s="258"/>
      <c r="MPT179" s="258"/>
      <c r="MPU179" s="258"/>
      <c r="MPV179" s="258"/>
      <c r="MPW179" s="258"/>
      <c r="MPX179" s="258"/>
      <c r="MPY179" s="258"/>
      <c r="MPZ179" s="258"/>
      <c r="MQA179" s="258"/>
      <c r="MQB179" s="258"/>
      <c r="MQC179" s="258"/>
      <c r="MQD179" s="258"/>
      <c r="MQE179" s="258"/>
      <c r="MQF179" s="258"/>
      <c r="MQG179" s="258"/>
      <c r="MQH179" s="258"/>
      <c r="MQI179" s="258"/>
      <c r="MQJ179" s="258"/>
      <c r="MQK179" s="258"/>
      <c r="MQL179" s="258"/>
      <c r="MQM179" s="258"/>
      <c r="MQN179" s="258"/>
      <c r="MQO179" s="258"/>
      <c r="MQP179" s="258"/>
      <c r="MQQ179" s="258"/>
      <c r="MQR179" s="258"/>
      <c r="MQS179" s="258"/>
      <c r="MQT179" s="258"/>
      <c r="MQU179" s="258"/>
      <c r="MQV179" s="258"/>
      <c r="MQW179" s="258"/>
      <c r="MQX179" s="258"/>
      <c r="MQY179" s="258"/>
      <c r="MQZ179" s="258"/>
      <c r="MRA179" s="258"/>
      <c r="MRB179" s="258"/>
      <c r="MRC179" s="258"/>
      <c r="MRD179" s="258"/>
      <c r="MRE179" s="258"/>
      <c r="MRF179" s="258"/>
      <c r="MRG179" s="258"/>
      <c r="MRH179" s="258"/>
      <c r="MRI179" s="258"/>
      <c r="MRJ179" s="258"/>
      <c r="MRK179" s="258"/>
      <c r="MRL179" s="258"/>
      <c r="MRM179" s="258"/>
      <c r="MRN179" s="258"/>
      <c r="MRO179" s="258"/>
      <c r="MRP179" s="258"/>
      <c r="MRQ179" s="258"/>
      <c r="MRR179" s="258"/>
      <c r="MRS179" s="258"/>
      <c r="MRT179" s="258"/>
      <c r="MRU179" s="258"/>
      <c r="MRV179" s="258"/>
      <c r="MRW179" s="258"/>
      <c r="MRX179" s="258"/>
      <c r="MRY179" s="258"/>
      <c r="MRZ179" s="258"/>
      <c r="MSA179" s="258"/>
      <c r="MSB179" s="258"/>
      <c r="MSC179" s="258"/>
      <c r="MSD179" s="258"/>
      <c r="MSE179" s="258"/>
      <c r="MSF179" s="258"/>
      <c r="MSG179" s="258"/>
      <c r="MSH179" s="258"/>
      <c r="MSI179" s="258"/>
      <c r="MSJ179" s="258"/>
      <c r="MSK179" s="258"/>
      <c r="MSL179" s="258"/>
      <c r="MSM179" s="258"/>
      <c r="MSN179" s="258"/>
      <c r="MSO179" s="258"/>
      <c r="MSP179" s="258"/>
      <c r="MSQ179" s="258"/>
      <c r="MSR179" s="258"/>
      <c r="MSS179" s="258"/>
      <c r="MST179" s="258"/>
      <c r="MSU179" s="258"/>
      <c r="MSV179" s="258"/>
      <c r="MSW179" s="258"/>
      <c r="MSX179" s="258"/>
      <c r="MSY179" s="258"/>
      <c r="MSZ179" s="258"/>
      <c r="MTA179" s="258"/>
      <c r="MTB179" s="258"/>
      <c r="MTC179" s="258"/>
      <c r="MTD179" s="258"/>
      <c r="MTE179" s="258"/>
      <c r="MTF179" s="258"/>
      <c r="MTG179" s="258"/>
      <c r="MTH179" s="258"/>
      <c r="MTI179" s="258"/>
      <c r="MTJ179" s="258"/>
      <c r="MTK179" s="258"/>
      <c r="MTL179" s="258"/>
      <c r="MTM179" s="258"/>
      <c r="MTN179" s="258"/>
      <c r="MTO179" s="258"/>
      <c r="MTP179" s="258"/>
      <c r="MTQ179" s="258"/>
      <c r="MTR179" s="258"/>
      <c r="MTS179" s="258"/>
      <c r="MTT179" s="258"/>
      <c r="MTU179" s="258"/>
      <c r="MTV179" s="258"/>
      <c r="MTW179" s="258"/>
      <c r="MTX179" s="258"/>
      <c r="MTY179" s="258"/>
      <c r="MTZ179" s="258"/>
      <c r="MUA179" s="258"/>
      <c r="MUB179" s="258"/>
      <c r="MUC179" s="258"/>
      <c r="MUD179" s="258"/>
      <c r="MUE179" s="258"/>
      <c r="MUF179" s="258"/>
      <c r="MUG179" s="258"/>
      <c r="MUH179" s="258"/>
      <c r="MUI179" s="258"/>
      <c r="MUJ179" s="258"/>
      <c r="MUK179" s="258"/>
      <c r="MUL179" s="258"/>
      <c r="MUM179" s="258"/>
      <c r="MUN179" s="258"/>
      <c r="MUO179" s="258"/>
      <c r="MUP179" s="258"/>
      <c r="MUQ179" s="258"/>
      <c r="MUR179" s="258"/>
      <c r="MUS179" s="258"/>
      <c r="MUT179" s="258"/>
      <c r="MUU179" s="258"/>
      <c r="MUV179" s="258"/>
      <c r="MUW179" s="258"/>
      <c r="MUX179" s="258"/>
      <c r="MUY179" s="258"/>
      <c r="MUZ179" s="258"/>
      <c r="MVA179" s="258"/>
      <c r="MVB179" s="258"/>
      <c r="MVC179" s="258"/>
      <c r="MVD179" s="258"/>
      <c r="MVE179" s="258"/>
      <c r="MVF179" s="258"/>
      <c r="MVG179" s="258"/>
      <c r="MVH179" s="258"/>
      <c r="MVI179" s="258"/>
      <c r="MVJ179" s="258"/>
      <c r="MVK179" s="258"/>
      <c r="MVL179" s="258"/>
      <c r="MVM179" s="258"/>
      <c r="MVN179" s="258"/>
      <c r="MVO179" s="258"/>
      <c r="MVP179" s="258"/>
      <c r="MVQ179" s="258"/>
      <c r="MVR179" s="258"/>
      <c r="MVS179" s="258"/>
      <c r="MVT179" s="258"/>
      <c r="MVU179" s="258"/>
      <c r="MVV179" s="258"/>
      <c r="MVW179" s="258"/>
      <c r="MVX179" s="258"/>
      <c r="MVY179" s="258"/>
      <c r="MVZ179" s="258"/>
      <c r="MWA179" s="258"/>
      <c r="MWB179" s="258"/>
      <c r="MWC179" s="258"/>
      <c r="MWD179" s="258"/>
      <c r="MWE179" s="258"/>
      <c r="MWF179" s="258"/>
      <c r="MWG179" s="258"/>
      <c r="MWH179" s="258"/>
      <c r="MWI179" s="258"/>
      <c r="MWJ179" s="258"/>
      <c r="MWK179" s="258"/>
      <c r="MWL179" s="258"/>
      <c r="MWM179" s="258"/>
      <c r="MWN179" s="258"/>
      <c r="MWO179" s="258"/>
      <c r="MWP179" s="258"/>
      <c r="MWQ179" s="258"/>
      <c r="MWR179" s="258"/>
      <c r="MWS179" s="258"/>
      <c r="MWT179" s="258"/>
      <c r="MWU179" s="258"/>
      <c r="MWV179" s="258"/>
      <c r="MWW179" s="258"/>
      <c r="MWX179" s="258"/>
      <c r="MWY179" s="258"/>
      <c r="MWZ179" s="258"/>
      <c r="MXA179" s="258"/>
      <c r="MXB179" s="258"/>
      <c r="MXC179" s="258"/>
      <c r="MXD179" s="258"/>
      <c r="MXE179" s="258"/>
      <c r="MXF179" s="258"/>
      <c r="MXG179" s="258"/>
      <c r="MXH179" s="258"/>
      <c r="MXI179" s="258"/>
      <c r="MXJ179" s="258"/>
      <c r="MXK179" s="258"/>
      <c r="MXL179" s="258"/>
      <c r="MXM179" s="258"/>
      <c r="MXN179" s="258"/>
      <c r="MXO179" s="258"/>
      <c r="MXP179" s="258"/>
      <c r="MXQ179" s="258"/>
      <c r="MXR179" s="258"/>
      <c r="MXS179" s="258"/>
      <c r="MXT179" s="258"/>
      <c r="MXU179" s="258"/>
      <c r="MXV179" s="258"/>
      <c r="MXW179" s="258"/>
      <c r="MXX179" s="258"/>
      <c r="MXY179" s="258"/>
      <c r="MXZ179" s="258"/>
      <c r="MYA179" s="258"/>
      <c r="MYB179" s="258"/>
      <c r="MYC179" s="258"/>
      <c r="MYD179" s="258"/>
      <c r="MYE179" s="258"/>
      <c r="MYF179" s="258"/>
      <c r="MYG179" s="258"/>
      <c r="MYH179" s="258"/>
      <c r="MYI179" s="258"/>
      <c r="MYJ179" s="258"/>
      <c r="MYK179" s="258"/>
      <c r="MYL179" s="258"/>
      <c r="MYM179" s="258"/>
      <c r="MYN179" s="258"/>
      <c r="MYO179" s="258"/>
      <c r="MYP179" s="258"/>
      <c r="MYQ179" s="258"/>
      <c r="MYR179" s="258"/>
      <c r="MYS179" s="258"/>
      <c r="MYT179" s="258"/>
      <c r="MYU179" s="258"/>
      <c r="MYV179" s="258"/>
      <c r="MYW179" s="258"/>
      <c r="MYX179" s="258"/>
      <c r="MYY179" s="258"/>
      <c r="MYZ179" s="258"/>
      <c r="MZA179" s="258"/>
      <c r="MZB179" s="258"/>
      <c r="MZC179" s="258"/>
      <c r="MZD179" s="258"/>
      <c r="MZE179" s="258"/>
      <c r="MZF179" s="258"/>
      <c r="MZG179" s="258"/>
      <c r="MZH179" s="258"/>
      <c r="MZI179" s="258"/>
      <c r="MZJ179" s="258"/>
      <c r="MZK179" s="258"/>
      <c r="MZL179" s="258"/>
      <c r="MZM179" s="258"/>
      <c r="MZN179" s="258"/>
      <c r="MZO179" s="258"/>
      <c r="MZP179" s="258"/>
      <c r="MZQ179" s="258"/>
      <c r="MZR179" s="258"/>
      <c r="MZS179" s="258"/>
      <c r="MZT179" s="258"/>
      <c r="MZU179" s="258"/>
      <c r="MZV179" s="258"/>
      <c r="MZW179" s="258"/>
      <c r="MZX179" s="258"/>
      <c r="MZY179" s="258"/>
      <c r="MZZ179" s="258"/>
      <c r="NAA179" s="258"/>
      <c r="NAB179" s="258"/>
      <c r="NAC179" s="258"/>
      <c r="NAD179" s="258"/>
      <c r="NAE179" s="258"/>
      <c r="NAF179" s="258"/>
      <c r="NAG179" s="258"/>
      <c r="NAH179" s="258"/>
      <c r="NAI179" s="258"/>
      <c r="NAJ179" s="258"/>
      <c r="NAK179" s="258"/>
      <c r="NAL179" s="258"/>
      <c r="NAM179" s="258"/>
      <c r="NAN179" s="258"/>
      <c r="NAO179" s="258"/>
      <c r="NAP179" s="258"/>
      <c r="NAQ179" s="258"/>
      <c r="NAR179" s="258"/>
      <c r="NAS179" s="258"/>
      <c r="NAT179" s="258"/>
      <c r="NAU179" s="258"/>
      <c r="NAV179" s="258"/>
      <c r="NAW179" s="258"/>
      <c r="NAX179" s="258"/>
      <c r="NAY179" s="258"/>
      <c r="NAZ179" s="258"/>
      <c r="NBA179" s="258"/>
      <c r="NBB179" s="258"/>
      <c r="NBC179" s="258"/>
      <c r="NBD179" s="258"/>
      <c r="NBE179" s="258"/>
      <c r="NBF179" s="258"/>
      <c r="NBG179" s="258"/>
      <c r="NBH179" s="258"/>
      <c r="NBI179" s="258"/>
      <c r="NBJ179" s="258"/>
      <c r="NBK179" s="258"/>
      <c r="NBL179" s="258"/>
      <c r="NBM179" s="258"/>
      <c r="NBN179" s="258"/>
      <c r="NBO179" s="258"/>
      <c r="NBP179" s="258"/>
      <c r="NBQ179" s="258"/>
      <c r="NBR179" s="258"/>
      <c r="NBS179" s="258"/>
      <c r="NBT179" s="258"/>
      <c r="NBU179" s="258"/>
      <c r="NBV179" s="258"/>
      <c r="NBW179" s="258"/>
      <c r="NBX179" s="258"/>
      <c r="NBY179" s="258"/>
      <c r="NBZ179" s="258"/>
      <c r="NCA179" s="258"/>
      <c r="NCB179" s="258"/>
      <c r="NCC179" s="258"/>
      <c r="NCD179" s="258"/>
      <c r="NCE179" s="258"/>
      <c r="NCF179" s="258"/>
      <c r="NCG179" s="258"/>
      <c r="NCH179" s="258"/>
      <c r="NCI179" s="258"/>
      <c r="NCJ179" s="258"/>
      <c r="NCK179" s="258"/>
      <c r="NCL179" s="258"/>
      <c r="NCM179" s="258"/>
      <c r="NCN179" s="258"/>
      <c r="NCO179" s="258"/>
      <c r="NCP179" s="258"/>
      <c r="NCQ179" s="258"/>
      <c r="NCR179" s="258"/>
      <c r="NCS179" s="258"/>
      <c r="NCT179" s="258"/>
      <c r="NCU179" s="258"/>
      <c r="NCV179" s="258"/>
      <c r="NCW179" s="258"/>
      <c r="NCX179" s="258"/>
      <c r="NCY179" s="258"/>
      <c r="NCZ179" s="258"/>
      <c r="NDA179" s="258"/>
      <c r="NDB179" s="258"/>
      <c r="NDC179" s="258"/>
      <c r="NDD179" s="258"/>
      <c r="NDE179" s="258"/>
      <c r="NDF179" s="258"/>
      <c r="NDG179" s="258"/>
      <c r="NDH179" s="258"/>
      <c r="NDI179" s="258"/>
      <c r="NDJ179" s="258"/>
      <c r="NDK179" s="258"/>
      <c r="NDL179" s="258"/>
      <c r="NDM179" s="258"/>
      <c r="NDN179" s="258"/>
      <c r="NDO179" s="258"/>
      <c r="NDP179" s="258"/>
      <c r="NDQ179" s="258"/>
      <c r="NDR179" s="258"/>
      <c r="NDS179" s="258"/>
      <c r="NDT179" s="258"/>
      <c r="NDU179" s="258"/>
      <c r="NDV179" s="258"/>
      <c r="NDW179" s="258"/>
      <c r="NDX179" s="258"/>
      <c r="NDY179" s="258"/>
      <c r="NDZ179" s="258"/>
      <c r="NEA179" s="258"/>
      <c r="NEB179" s="258"/>
      <c r="NEC179" s="258"/>
      <c r="NED179" s="258"/>
      <c r="NEE179" s="258"/>
      <c r="NEF179" s="258"/>
      <c r="NEG179" s="258"/>
      <c r="NEH179" s="258"/>
      <c r="NEI179" s="258"/>
      <c r="NEJ179" s="258"/>
      <c r="NEK179" s="258"/>
      <c r="NEL179" s="258"/>
      <c r="NEM179" s="258"/>
      <c r="NEN179" s="258"/>
      <c r="NEO179" s="258"/>
      <c r="NEP179" s="258"/>
      <c r="NEQ179" s="258"/>
      <c r="NER179" s="258"/>
      <c r="NES179" s="258"/>
      <c r="NET179" s="258"/>
      <c r="NEU179" s="258"/>
      <c r="NEV179" s="258"/>
      <c r="NEW179" s="258"/>
      <c r="NEX179" s="258"/>
      <c r="NEY179" s="258"/>
      <c r="NEZ179" s="258"/>
      <c r="NFA179" s="258"/>
      <c r="NFB179" s="258"/>
      <c r="NFC179" s="258"/>
      <c r="NFD179" s="258"/>
      <c r="NFE179" s="258"/>
      <c r="NFF179" s="258"/>
      <c r="NFG179" s="258"/>
      <c r="NFH179" s="258"/>
      <c r="NFI179" s="258"/>
      <c r="NFJ179" s="258"/>
      <c r="NFK179" s="258"/>
      <c r="NFL179" s="258"/>
      <c r="NFM179" s="258"/>
      <c r="NFN179" s="258"/>
      <c r="NFO179" s="258"/>
      <c r="NFP179" s="258"/>
      <c r="NFQ179" s="258"/>
      <c r="NFR179" s="258"/>
      <c r="NFS179" s="258"/>
      <c r="NFT179" s="258"/>
      <c r="NFU179" s="258"/>
      <c r="NFV179" s="258"/>
      <c r="NFW179" s="258"/>
      <c r="NFX179" s="258"/>
      <c r="NFY179" s="258"/>
      <c r="NFZ179" s="258"/>
      <c r="NGA179" s="258"/>
      <c r="NGB179" s="258"/>
      <c r="NGC179" s="258"/>
      <c r="NGD179" s="258"/>
      <c r="NGE179" s="258"/>
      <c r="NGF179" s="258"/>
      <c r="NGG179" s="258"/>
      <c r="NGH179" s="258"/>
      <c r="NGI179" s="258"/>
      <c r="NGJ179" s="258"/>
      <c r="NGK179" s="258"/>
      <c r="NGL179" s="258"/>
      <c r="NGM179" s="258"/>
      <c r="NGN179" s="258"/>
      <c r="NGO179" s="258"/>
      <c r="NGP179" s="258"/>
      <c r="NGQ179" s="258"/>
      <c r="NGR179" s="258"/>
      <c r="NGS179" s="258"/>
      <c r="NGT179" s="258"/>
      <c r="NGU179" s="258"/>
      <c r="NGV179" s="258"/>
      <c r="NGW179" s="258"/>
      <c r="NGX179" s="258"/>
      <c r="NGY179" s="258"/>
      <c r="NGZ179" s="258"/>
      <c r="NHA179" s="258"/>
      <c r="NHB179" s="258"/>
      <c r="NHC179" s="258"/>
      <c r="NHD179" s="258"/>
      <c r="NHE179" s="258"/>
      <c r="NHF179" s="258"/>
      <c r="NHG179" s="258"/>
      <c r="NHH179" s="258"/>
      <c r="NHI179" s="258"/>
      <c r="NHJ179" s="258"/>
      <c r="NHK179" s="258"/>
      <c r="NHL179" s="258"/>
      <c r="NHM179" s="258"/>
      <c r="NHN179" s="258"/>
      <c r="NHO179" s="258"/>
      <c r="NHP179" s="258"/>
      <c r="NHQ179" s="258"/>
      <c r="NHR179" s="258"/>
      <c r="NHS179" s="258"/>
      <c r="NHT179" s="258"/>
      <c r="NHU179" s="258"/>
      <c r="NHV179" s="258"/>
      <c r="NHW179" s="258"/>
      <c r="NHX179" s="258"/>
      <c r="NHY179" s="258"/>
      <c r="NHZ179" s="258"/>
      <c r="NIA179" s="258"/>
      <c r="NIB179" s="258"/>
      <c r="NIC179" s="258"/>
      <c r="NID179" s="258"/>
      <c r="NIE179" s="258"/>
      <c r="NIF179" s="258"/>
      <c r="NIG179" s="258"/>
      <c r="NIH179" s="258"/>
      <c r="NII179" s="258"/>
      <c r="NIJ179" s="258"/>
      <c r="NIK179" s="258"/>
      <c r="NIL179" s="258"/>
      <c r="NIM179" s="258"/>
      <c r="NIN179" s="258"/>
      <c r="NIO179" s="258"/>
      <c r="NIP179" s="258"/>
      <c r="NIQ179" s="258"/>
      <c r="NIR179" s="258"/>
      <c r="NIS179" s="258"/>
      <c r="NIT179" s="258"/>
      <c r="NIU179" s="258"/>
      <c r="NIV179" s="258"/>
      <c r="NIW179" s="258"/>
      <c r="NIX179" s="258"/>
      <c r="NIY179" s="258"/>
      <c r="NIZ179" s="258"/>
      <c r="NJA179" s="258"/>
      <c r="NJB179" s="258"/>
      <c r="NJC179" s="258"/>
      <c r="NJD179" s="258"/>
      <c r="NJE179" s="258"/>
      <c r="NJF179" s="258"/>
      <c r="NJG179" s="258"/>
      <c r="NJH179" s="258"/>
      <c r="NJI179" s="258"/>
      <c r="NJJ179" s="258"/>
      <c r="NJK179" s="258"/>
      <c r="NJL179" s="258"/>
      <c r="NJM179" s="258"/>
      <c r="NJN179" s="258"/>
      <c r="NJO179" s="258"/>
      <c r="NJP179" s="258"/>
      <c r="NJQ179" s="258"/>
      <c r="NJR179" s="258"/>
      <c r="NJS179" s="258"/>
      <c r="NJT179" s="258"/>
      <c r="NJU179" s="258"/>
      <c r="NJV179" s="258"/>
      <c r="NJW179" s="258"/>
      <c r="NJX179" s="258"/>
      <c r="NJY179" s="258"/>
      <c r="NJZ179" s="258"/>
      <c r="NKA179" s="258"/>
      <c r="NKB179" s="258"/>
      <c r="NKC179" s="258"/>
      <c r="NKD179" s="258"/>
      <c r="NKE179" s="258"/>
      <c r="NKF179" s="258"/>
      <c r="NKG179" s="258"/>
      <c r="NKH179" s="258"/>
      <c r="NKI179" s="258"/>
      <c r="NKJ179" s="258"/>
      <c r="NKK179" s="258"/>
      <c r="NKL179" s="258"/>
      <c r="NKM179" s="258"/>
      <c r="NKN179" s="258"/>
      <c r="NKO179" s="258"/>
      <c r="NKP179" s="258"/>
      <c r="NKQ179" s="258"/>
      <c r="NKR179" s="258"/>
      <c r="NKS179" s="258"/>
      <c r="NKT179" s="258"/>
      <c r="NKU179" s="258"/>
      <c r="NKV179" s="258"/>
      <c r="NKW179" s="258"/>
      <c r="NKX179" s="258"/>
      <c r="NKY179" s="258"/>
      <c r="NKZ179" s="258"/>
      <c r="NLA179" s="258"/>
      <c r="NLB179" s="258"/>
      <c r="NLC179" s="258"/>
      <c r="NLD179" s="258"/>
      <c r="NLE179" s="258"/>
      <c r="NLF179" s="258"/>
      <c r="NLG179" s="258"/>
      <c r="NLH179" s="258"/>
      <c r="NLI179" s="258"/>
      <c r="NLJ179" s="258"/>
      <c r="NLK179" s="258"/>
      <c r="NLL179" s="258"/>
      <c r="NLM179" s="258"/>
      <c r="NLN179" s="258"/>
      <c r="NLO179" s="258"/>
      <c r="NLP179" s="258"/>
      <c r="NLQ179" s="258"/>
      <c r="NLR179" s="258"/>
      <c r="NLS179" s="258"/>
      <c r="NLT179" s="258"/>
      <c r="NLU179" s="258"/>
      <c r="NLV179" s="258"/>
      <c r="NLW179" s="258"/>
      <c r="NLX179" s="258"/>
      <c r="NLY179" s="258"/>
      <c r="NLZ179" s="258"/>
      <c r="NMA179" s="258"/>
      <c r="NMB179" s="258"/>
      <c r="NMC179" s="258"/>
      <c r="NMD179" s="258"/>
      <c r="NME179" s="258"/>
      <c r="NMF179" s="258"/>
      <c r="NMG179" s="258"/>
      <c r="NMH179" s="258"/>
      <c r="NMI179" s="258"/>
      <c r="NMJ179" s="258"/>
      <c r="NMK179" s="258"/>
      <c r="NML179" s="258"/>
      <c r="NMM179" s="258"/>
      <c r="NMN179" s="258"/>
      <c r="NMO179" s="258"/>
      <c r="NMP179" s="258"/>
      <c r="NMQ179" s="258"/>
      <c r="NMR179" s="258"/>
      <c r="NMS179" s="258"/>
      <c r="NMT179" s="258"/>
      <c r="NMU179" s="258"/>
      <c r="NMV179" s="258"/>
      <c r="NMW179" s="258"/>
      <c r="NMX179" s="258"/>
      <c r="NMY179" s="258"/>
      <c r="NMZ179" s="258"/>
      <c r="NNA179" s="258"/>
      <c r="NNB179" s="258"/>
      <c r="NNC179" s="258"/>
      <c r="NND179" s="258"/>
      <c r="NNE179" s="258"/>
      <c r="NNF179" s="258"/>
      <c r="NNG179" s="258"/>
      <c r="NNH179" s="258"/>
      <c r="NNI179" s="258"/>
      <c r="NNJ179" s="258"/>
      <c r="NNK179" s="258"/>
      <c r="NNL179" s="258"/>
      <c r="NNM179" s="258"/>
      <c r="NNN179" s="258"/>
      <c r="NNO179" s="258"/>
      <c r="NNP179" s="258"/>
      <c r="NNQ179" s="258"/>
      <c r="NNR179" s="258"/>
      <c r="NNS179" s="258"/>
      <c r="NNT179" s="258"/>
      <c r="NNU179" s="258"/>
      <c r="NNV179" s="258"/>
      <c r="NNW179" s="258"/>
      <c r="NNX179" s="258"/>
      <c r="NNY179" s="258"/>
      <c r="NNZ179" s="258"/>
      <c r="NOA179" s="258"/>
      <c r="NOB179" s="258"/>
      <c r="NOC179" s="258"/>
      <c r="NOD179" s="258"/>
      <c r="NOE179" s="258"/>
      <c r="NOF179" s="258"/>
      <c r="NOG179" s="258"/>
      <c r="NOH179" s="258"/>
      <c r="NOI179" s="258"/>
      <c r="NOJ179" s="258"/>
      <c r="NOK179" s="258"/>
      <c r="NOL179" s="258"/>
      <c r="NOM179" s="258"/>
      <c r="NON179" s="258"/>
      <c r="NOO179" s="258"/>
      <c r="NOP179" s="258"/>
      <c r="NOQ179" s="258"/>
      <c r="NOR179" s="258"/>
      <c r="NOS179" s="258"/>
      <c r="NOT179" s="258"/>
      <c r="NOU179" s="258"/>
      <c r="NOV179" s="258"/>
      <c r="NOW179" s="258"/>
      <c r="NOX179" s="258"/>
      <c r="NOY179" s="258"/>
      <c r="NOZ179" s="258"/>
      <c r="NPA179" s="258"/>
      <c r="NPB179" s="258"/>
      <c r="NPC179" s="258"/>
      <c r="NPD179" s="258"/>
      <c r="NPE179" s="258"/>
      <c r="NPF179" s="258"/>
      <c r="NPG179" s="258"/>
      <c r="NPH179" s="258"/>
      <c r="NPI179" s="258"/>
      <c r="NPJ179" s="258"/>
      <c r="NPK179" s="258"/>
      <c r="NPL179" s="258"/>
      <c r="NPM179" s="258"/>
      <c r="NPN179" s="258"/>
      <c r="NPO179" s="258"/>
      <c r="NPP179" s="258"/>
      <c r="NPQ179" s="258"/>
      <c r="NPR179" s="258"/>
      <c r="NPS179" s="258"/>
      <c r="NPT179" s="258"/>
      <c r="NPU179" s="258"/>
      <c r="NPV179" s="258"/>
      <c r="NPW179" s="258"/>
      <c r="NPX179" s="258"/>
      <c r="NPY179" s="258"/>
      <c r="NPZ179" s="258"/>
      <c r="NQA179" s="258"/>
      <c r="NQB179" s="258"/>
      <c r="NQC179" s="258"/>
      <c r="NQD179" s="258"/>
      <c r="NQE179" s="258"/>
      <c r="NQF179" s="258"/>
      <c r="NQG179" s="258"/>
      <c r="NQH179" s="258"/>
      <c r="NQI179" s="258"/>
      <c r="NQJ179" s="258"/>
      <c r="NQK179" s="258"/>
      <c r="NQL179" s="258"/>
      <c r="NQM179" s="258"/>
      <c r="NQN179" s="258"/>
      <c r="NQO179" s="258"/>
      <c r="NQP179" s="258"/>
      <c r="NQQ179" s="258"/>
      <c r="NQR179" s="258"/>
      <c r="NQS179" s="258"/>
      <c r="NQT179" s="258"/>
      <c r="NQU179" s="258"/>
      <c r="NQV179" s="258"/>
      <c r="NQW179" s="258"/>
      <c r="NQX179" s="258"/>
      <c r="NQY179" s="258"/>
      <c r="NQZ179" s="258"/>
      <c r="NRA179" s="258"/>
      <c r="NRB179" s="258"/>
      <c r="NRC179" s="258"/>
      <c r="NRD179" s="258"/>
      <c r="NRE179" s="258"/>
      <c r="NRF179" s="258"/>
      <c r="NRG179" s="258"/>
      <c r="NRH179" s="258"/>
      <c r="NRI179" s="258"/>
      <c r="NRJ179" s="258"/>
      <c r="NRK179" s="258"/>
      <c r="NRL179" s="258"/>
      <c r="NRM179" s="258"/>
      <c r="NRN179" s="258"/>
      <c r="NRO179" s="258"/>
      <c r="NRP179" s="258"/>
      <c r="NRQ179" s="258"/>
      <c r="NRR179" s="258"/>
      <c r="NRS179" s="258"/>
      <c r="NRT179" s="258"/>
      <c r="NRU179" s="258"/>
      <c r="NRV179" s="258"/>
      <c r="NRW179" s="258"/>
      <c r="NRX179" s="258"/>
      <c r="NRY179" s="258"/>
      <c r="NRZ179" s="258"/>
      <c r="NSA179" s="258"/>
      <c r="NSB179" s="258"/>
      <c r="NSC179" s="258"/>
      <c r="NSD179" s="258"/>
      <c r="NSE179" s="258"/>
      <c r="NSF179" s="258"/>
      <c r="NSG179" s="258"/>
      <c r="NSH179" s="258"/>
      <c r="NSI179" s="258"/>
      <c r="NSJ179" s="258"/>
      <c r="NSK179" s="258"/>
      <c r="NSL179" s="258"/>
      <c r="NSM179" s="258"/>
      <c r="NSN179" s="258"/>
      <c r="NSO179" s="258"/>
      <c r="NSP179" s="258"/>
      <c r="NSQ179" s="258"/>
      <c r="NSR179" s="258"/>
      <c r="NSS179" s="258"/>
      <c r="NST179" s="258"/>
      <c r="NSU179" s="258"/>
      <c r="NSV179" s="258"/>
      <c r="NSW179" s="258"/>
      <c r="NSX179" s="258"/>
      <c r="NSY179" s="258"/>
      <c r="NSZ179" s="258"/>
      <c r="NTA179" s="258"/>
      <c r="NTB179" s="258"/>
      <c r="NTC179" s="258"/>
      <c r="NTD179" s="258"/>
      <c r="NTE179" s="258"/>
      <c r="NTF179" s="258"/>
      <c r="NTG179" s="258"/>
      <c r="NTH179" s="258"/>
      <c r="NTI179" s="258"/>
      <c r="NTJ179" s="258"/>
      <c r="NTK179" s="258"/>
      <c r="NTL179" s="258"/>
      <c r="NTM179" s="258"/>
      <c r="NTN179" s="258"/>
      <c r="NTO179" s="258"/>
      <c r="NTP179" s="258"/>
      <c r="NTQ179" s="258"/>
      <c r="NTR179" s="258"/>
      <c r="NTS179" s="258"/>
      <c r="NTT179" s="258"/>
      <c r="NTU179" s="258"/>
      <c r="NTV179" s="258"/>
      <c r="NTW179" s="258"/>
      <c r="NTX179" s="258"/>
      <c r="NTY179" s="258"/>
      <c r="NTZ179" s="258"/>
      <c r="NUA179" s="258"/>
      <c r="NUB179" s="258"/>
      <c r="NUC179" s="258"/>
      <c r="NUD179" s="258"/>
      <c r="NUE179" s="258"/>
      <c r="NUF179" s="258"/>
      <c r="NUG179" s="258"/>
      <c r="NUH179" s="258"/>
      <c r="NUI179" s="258"/>
      <c r="NUJ179" s="258"/>
      <c r="NUK179" s="258"/>
      <c r="NUL179" s="258"/>
      <c r="NUM179" s="258"/>
      <c r="NUN179" s="258"/>
      <c r="NUO179" s="258"/>
      <c r="NUP179" s="258"/>
      <c r="NUQ179" s="258"/>
      <c r="NUR179" s="258"/>
      <c r="NUS179" s="258"/>
      <c r="NUT179" s="258"/>
      <c r="NUU179" s="258"/>
      <c r="NUV179" s="258"/>
      <c r="NUW179" s="258"/>
      <c r="NUX179" s="258"/>
      <c r="NUY179" s="258"/>
      <c r="NUZ179" s="258"/>
      <c r="NVA179" s="258"/>
      <c r="NVB179" s="258"/>
      <c r="NVC179" s="258"/>
      <c r="NVD179" s="258"/>
      <c r="NVE179" s="258"/>
      <c r="NVF179" s="258"/>
      <c r="NVG179" s="258"/>
      <c r="NVH179" s="258"/>
      <c r="NVI179" s="258"/>
      <c r="NVJ179" s="258"/>
      <c r="NVK179" s="258"/>
      <c r="NVL179" s="258"/>
      <c r="NVM179" s="258"/>
      <c r="NVN179" s="258"/>
      <c r="NVO179" s="258"/>
      <c r="NVP179" s="258"/>
      <c r="NVQ179" s="258"/>
      <c r="NVR179" s="258"/>
      <c r="NVS179" s="258"/>
      <c r="NVT179" s="258"/>
      <c r="NVU179" s="258"/>
      <c r="NVV179" s="258"/>
      <c r="NVW179" s="258"/>
      <c r="NVX179" s="258"/>
      <c r="NVY179" s="258"/>
      <c r="NVZ179" s="258"/>
      <c r="NWA179" s="258"/>
      <c r="NWB179" s="258"/>
      <c r="NWC179" s="258"/>
      <c r="NWD179" s="258"/>
      <c r="NWE179" s="258"/>
      <c r="NWF179" s="258"/>
      <c r="NWG179" s="258"/>
      <c r="NWH179" s="258"/>
      <c r="NWI179" s="258"/>
      <c r="NWJ179" s="258"/>
      <c r="NWK179" s="258"/>
      <c r="NWL179" s="258"/>
      <c r="NWM179" s="258"/>
      <c r="NWN179" s="258"/>
      <c r="NWO179" s="258"/>
      <c r="NWP179" s="258"/>
      <c r="NWQ179" s="258"/>
      <c r="NWR179" s="258"/>
      <c r="NWS179" s="258"/>
      <c r="NWT179" s="258"/>
      <c r="NWU179" s="258"/>
      <c r="NWV179" s="258"/>
      <c r="NWW179" s="258"/>
      <c r="NWX179" s="258"/>
      <c r="NWY179" s="258"/>
      <c r="NWZ179" s="258"/>
      <c r="NXA179" s="258"/>
      <c r="NXB179" s="258"/>
      <c r="NXC179" s="258"/>
      <c r="NXD179" s="258"/>
      <c r="NXE179" s="258"/>
      <c r="NXF179" s="258"/>
      <c r="NXG179" s="258"/>
      <c r="NXH179" s="258"/>
      <c r="NXI179" s="258"/>
      <c r="NXJ179" s="258"/>
      <c r="NXK179" s="258"/>
      <c r="NXL179" s="258"/>
      <c r="NXM179" s="258"/>
      <c r="NXN179" s="258"/>
      <c r="NXO179" s="258"/>
      <c r="NXP179" s="258"/>
      <c r="NXQ179" s="258"/>
      <c r="NXR179" s="258"/>
      <c r="NXS179" s="258"/>
      <c r="NXT179" s="258"/>
      <c r="NXU179" s="258"/>
      <c r="NXV179" s="258"/>
      <c r="NXW179" s="258"/>
      <c r="NXX179" s="258"/>
      <c r="NXY179" s="258"/>
      <c r="NXZ179" s="258"/>
      <c r="NYA179" s="258"/>
      <c r="NYB179" s="258"/>
      <c r="NYC179" s="258"/>
      <c r="NYD179" s="258"/>
      <c r="NYE179" s="258"/>
      <c r="NYF179" s="258"/>
      <c r="NYG179" s="258"/>
      <c r="NYH179" s="258"/>
      <c r="NYI179" s="258"/>
      <c r="NYJ179" s="258"/>
      <c r="NYK179" s="258"/>
      <c r="NYL179" s="258"/>
      <c r="NYM179" s="258"/>
      <c r="NYN179" s="258"/>
      <c r="NYO179" s="258"/>
      <c r="NYP179" s="258"/>
      <c r="NYQ179" s="258"/>
      <c r="NYR179" s="258"/>
      <c r="NYS179" s="258"/>
      <c r="NYT179" s="258"/>
      <c r="NYU179" s="258"/>
      <c r="NYV179" s="258"/>
      <c r="NYW179" s="258"/>
      <c r="NYX179" s="258"/>
      <c r="NYY179" s="258"/>
      <c r="NYZ179" s="258"/>
      <c r="NZA179" s="258"/>
      <c r="NZB179" s="258"/>
      <c r="NZC179" s="258"/>
      <c r="NZD179" s="258"/>
      <c r="NZE179" s="258"/>
      <c r="NZF179" s="258"/>
      <c r="NZG179" s="258"/>
      <c r="NZH179" s="258"/>
      <c r="NZI179" s="258"/>
      <c r="NZJ179" s="258"/>
      <c r="NZK179" s="258"/>
      <c r="NZL179" s="258"/>
      <c r="NZM179" s="258"/>
      <c r="NZN179" s="258"/>
      <c r="NZO179" s="258"/>
      <c r="NZP179" s="258"/>
      <c r="NZQ179" s="258"/>
      <c r="NZR179" s="258"/>
      <c r="NZS179" s="258"/>
      <c r="NZT179" s="258"/>
      <c r="NZU179" s="258"/>
      <c r="NZV179" s="258"/>
      <c r="NZW179" s="258"/>
      <c r="NZX179" s="258"/>
      <c r="NZY179" s="258"/>
      <c r="NZZ179" s="258"/>
      <c r="OAA179" s="258"/>
      <c r="OAB179" s="258"/>
      <c r="OAC179" s="258"/>
      <c r="OAD179" s="258"/>
      <c r="OAE179" s="258"/>
      <c r="OAF179" s="258"/>
      <c r="OAG179" s="258"/>
      <c r="OAH179" s="258"/>
      <c r="OAI179" s="258"/>
      <c r="OAJ179" s="258"/>
      <c r="OAK179" s="258"/>
      <c r="OAL179" s="258"/>
      <c r="OAM179" s="258"/>
      <c r="OAN179" s="258"/>
      <c r="OAO179" s="258"/>
      <c r="OAP179" s="258"/>
      <c r="OAQ179" s="258"/>
      <c r="OAR179" s="258"/>
      <c r="OAS179" s="258"/>
      <c r="OAT179" s="258"/>
      <c r="OAU179" s="258"/>
      <c r="OAV179" s="258"/>
      <c r="OAW179" s="258"/>
      <c r="OAX179" s="258"/>
      <c r="OAY179" s="258"/>
      <c r="OAZ179" s="258"/>
      <c r="OBA179" s="258"/>
      <c r="OBB179" s="258"/>
      <c r="OBC179" s="258"/>
      <c r="OBD179" s="258"/>
      <c r="OBE179" s="258"/>
      <c r="OBF179" s="258"/>
      <c r="OBG179" s="258"/>
      <c r="OBH179" s="258"/>
      <c r="OBI179" s="258"/>
      <c r="OBJ179" s="258"/>
      <c r="OBK179" s="258"/>
      <c r="OBL179" s="258"/>
      <c r="OBM179" s="258"/>
      <c r="OBN179" s="258"/>
      <c r="OBO179" s="258"/>
      <c r="OBP179" s="258"/>
      <c r="OBQ179" s="258"/>
      <c r="OBR179" s="258"/>
      <c r="OBS179" s="258"/>
      <c r="OBT179" s="258"/>
      <c r="OBU179" s="258"/>
      <c r="OBV179" s="258"/>
      <c r="OBW179" s="258"/>
      <c r="OBX179" s="258"/>
      <c r="OBY179" s="258"/>
      <c r="OBZ179" s="258"/>
      <c r="OCA179" s="258"/>
      <c r="OCB179" s="258"/>
      <c r="OCC179" s="258"/>
      <c r="OCD179" s="258"/>
      <c r="OCE179" s="258"/>
      <c r="OCF179" s="258"/>
      <c r="OCG179" s="258"/>
      <c r="OCH179" s="258"/>
      <c r="OCI179" s="258"/>
      <c r="OCJ179" s="258"/>
      <c r="OCK179" s="258"/>
      <c r="OCL179" s="258"/>
      <c r="OCM179" s="258"/>
      <c r="OCN179" s="258"/>
      <c r="OCO179" s="258"/>
      <c r="OCP179" s="258"/>
      <c r="OCQ179" s="258"/>
      <c r="OCR179" s="258"/>
      <c r="OCS179" s="258"/>
      <c r="OCT179" s="258"/>
      <c r="OCU179" s="258"/>
      <c r="OCV179" s="258"/>
      <c r="OCW179" s="258"/>
      <c r="OCX179" s="258"/>
      <c r="OCY179" s="258"/>
      <c r="OCZ179" s="258"/>
      <c r="ODA179" s="258"/>
      <c r="ODB179" s="258"/>
      <c r="ODC179" s="258"/>
      <c r="ODD179" s="258"/>
      <c r="ODE179" s="258"/>
      <c r="ODF179" s="258"/>
      <c r="ODG179" s="258"/>
      <c r="ODH179" s="258"/>
      <c r="ODI179" s="258"/>
      <c r="ODJ179" s="258"/>
      <c r="ODK179" s="258"/>
      <c r="ODL179" s="258"/>
      <c r="ODM179" s="258"/>
      <c r="ODN179" s="258"/>
      <c r="ODO179" s="258"/>
      <c r="ODP179" s="258"/>
      <c r="ODQ179" s="258"/>
      <c r="ODR179" s="258"/>
      <c r="ODS179" s="258"/>
      <c r="ODT179" s="258"/>
      <c r="ODU179" s="258"/>
      <c r="ODV179" s="258"/>
      <c r="ODW179" s="258"/>
      <c r="ODX179" s="258"/>
      <c r="ODY179" s="258"/>
      <c r="ODZ179" s="258"/>
      <c r="OEA179" s="258"/>
      <c r="OEB179" s="258"/>
      <c r="OEC179" s="258"/>
      <c r="OED179" s="258"/>
      <c r="OEE179" s="258"/>
      <c r="OEF179" s="258"/>
      <c r="OEG179" s="258"/>
      <c r="OEH179" s="258"/>
      <c r="OEI179" s="258"/>
      <c r="OEJ179" s="258"/>
      <c r="OEK179" s="258"/>
      <c r="OEL179" s="258"/>
      <c r="OEM179" s="258"/>
      <c r="OEN179" s="258"/>
      <c r="OEO179" s="258"/>
      <c r="OEP179" s="258"/>
      <c r="OEQ179" s="258"/>
      <c r="OER179" s="258"/>
      <c r="OES179" s="258"/>
      <c r="OET179" s="258"/>
      <c r="OEU179" s="258"/>
      <c r="OEV179" s="258"/>
      <c r="OEW179" s="258"/>
      <c r="OEX179" s="258"/>
      <c r="OEY179" s="258"/>
      <c r="OEZ179" s="258"/>
      <c r="OFA179" s="258"/>
      <c r="OFB179" s="258"/>
      <c r="OFC179" s="258"/>
      <c r="OFD179" s="258"/>
      <c r="OFE179" s="258"/>
      <c r="OFF179" s="258"/>
      <c r="OFG179" s="258"/>
      <c r="OFH179" s="258"/>
      <c r="OFI179" s="258"/>
      <c r="OFJ179" s="258"/>
      <c r="OFK179" s="258"/>
      <c r="OFL179" s="258"/>
      <c r="OFM179" s="258"/>
      <c r="OFN179" s="258"/>
      <c r="OFO179" s="258"/>
      <c r="OFP179" s="258"/>
      <c r="OFQ179" s="258"/>
      <c r="OFR179" s="258"/>
      <c r="OFS179" s="258"/>
      <c r="OFT179" s="258"/>
      <c r="OFU179" s="258"/>
      <c r="OFV179" s="258"/>
      <c r="OFW179" s="258"/>
      <c r="OFX179" s="258"/>
      <c r="OFY179" s="258"/>
      <c r="OFZ179" s="258"/>
      <c r="OGA179" s="258"/>
      <c r="OGB179" s="258"/>
      <c r="OGC179" s="258"/>
      <c r="OGD179" s="258"/>
      <c r="OGE179" s="258"/>
      <c r="OGF179" s="258"/>
      <c r="OGG179" s="258"/>
      <c r="OGH179" s="258"/>
      <c r="OGI179" s="258"/>
      <c r="OGJ179" s="258"/>
      <c r="OGK179" s="258"/>
      <c r="OGL179" s="258"/>
      <c r="OGM179" s="258"/>
      <c r="OGN179" s="258"/>
      <c r="OGO179" s="258"/>
      <c r="OGP179" s="258"/>
      <c r="OGQ179" s="258"/>
      <c r="OGR179" s="258"/>
      <c r="OGS179" s="258"/>
      <c r="OGT179" s="258"/>
      <c r="OGU179" s="258"/>
      <c r="OGV179" s="258"/>
      <c r="OGW179" s="258"/>
      <c r="OGX179" s="258"/>
      <c r="OGY179" s="258"/>
      <c r="OGZ179" s="258"/>
      <c r="OHA179" s="258"/>
      <c r="OHB179" s="258"/>
      <c r="OHC179" s="258"/>
      <c r="OHD179" s="258"/>
      <c r="OHE179" s="258"/>
      <c r="OHF179" s="258"/>
      <c r="OHG179" s="258"/>
      <c r="OHH179" s="258"/>
      <c r="OHI179" s="258"/>
      <c r="OHJ179" s="258"/>
      <c r="OHK179" s="258"/>
      <c r="OHL179" s="258"/>
      <c r="OHM179" s="258"/>
      <c r="OHN179" s="258"/>
      <c r="OHO179" s="258"/>
      <c r="OHP179" s="258"/>
      <c r="OHQ179" s="258"/>
      <c r="OHR179" s="258"/>
      <c r="OHS179" s="258"/>
      <c r="OHT179" s="258"/>
      <c r="OHU179" s="258"/>
      <c r="OHV179" s="258"/>
      <c r="OHW179" s="258"/>
      <c r="OHX179" s="258"/>
      <c r="OHY179" s="258"/>
      <c r="OHZ179" s="258"/>
      <c r="OIA179" s="258"/>
      <c r="OIB179" s="258"/>
      <c r="OIC179" s="258"/>
      <c r="OID179" s="258"/>
      <c r="OIE179" s="258"/>
      <c r="OIF179" s="258"/>
      <c r="OIG179" s="258"/>
      <c r="OIH179" s="258"/>
      <c r="OII179" s="258"/>
      <c r="OIJ179" s="258"/>
      <c r="OIK179" s="258"/>
      <c r="OIL179" s="258"/>
      <c r="OIM179" s="258"/>
      <c r="OIN179" s="258"/>
      <c r="OIO179" s="258"/>
      <c r="OIP179" s="258"/>
      <c r="OIQ179" s="258"/>
      <c r="OIR179" s="258"/>
      <c r="OIS179" s="258"/>
      <c r="OIT179" s="258"/>
      <c r="OIU179" s="258"/>
      <c r="OIV179" s="258"/>
      <c r="OIW179" s="258"/>
      <c r="OIX179" s="258"/>
      <c r="OIY179" s="258"/>
      <c r="OIZ179" s="258"/>
      <c r="OJA179" s="258"/>
      <c r="OJB179" s="258"/>
      <c r="OJC179" s="258"/>
      <c r="OJD179" s="258"/>
      <c r="OJE179" s="258"/>
      <c r="OJF179" s="258"/>
      <c r="OJG179" s="258"/>
      <c r="OJH179" s="258"/>
      <c r="OJI179" s="258"/>
      <c r="OJJ179" s="258"/>
      <c r="OJK179" s="258"/>
      <c r="OJL179" s="258"/>
      <c r="OJM179" s="258"/>
      <c r="OJN179" s="258"/>
      <c r="OJO179" s="258"/>
      <c r="OJP179" s="258"/>
      <c r="OJQ179" s="258"/>
      <c r="OJR179" s="258"/>
      <c r="OJS179" s="258"/>
      <c r="OJT179" s="258"/>
      <c r="OJU179" s="258"/>
      <c r="OJV179" s="258"/>
      <c r="OJW179" s="258"/>
      <c r="OJX179" s="258"/>
      <c r="OJY179" s="258"/>
      <c r="OJZ179" s="258"/>
      <c r="OKA179" s="258"/>
      <c r="OKB179" s="258"/>
      <c r="OKC179" s="258"/>
      <c r="OKD179" s="258"/>
      <c r="OKE179" s="258"/>
      <c r="OKF179" s="258"/>
      <c r="OKG179" s="258"/>
      <c r="OKH179" s="258"/>
      <c r="OKI179" s="258"/>
      <c r="OKJ179" s="258"/>
      <c r="OKK179" s="258"/>
      <c r="OKL179" s="258"/>
      <c r="OKM179" s="258"/>
      <c r="OKN179" s="258"/>
      <c r="OKO179" s="258"/>
      <c r="OKP179" s="258"/>
      <c r="OKQ179" s="258"/>
      <c r="OKR179" s="258"/>
      <c r="OKS179" s="258"/>
      <c r="OKT179" s="258"/>
      <c r="OKU179" s="258"/>
      <c r="OKV179" s="258"/>
      <c r="OKW179" s="258"/>
      <c r="OKX179" s="258"/>
      <c r="OKY179" s="258"/>
      <c r="OKZ179" s="258"/>
      <c r="OLA179" s="258"/>
      <c r="OLB179" s="258"/>
      <c r="OLC179" s="258"/>
      <c r="OLD179" s="258"/>
      <c r="OLE179" s="258"/>
      <c r="OLF179" s="258"/>
      <c r="OLG179" s="258"/>
      <c r="OLH179" s="258"/>
      <c r="OLI179" s="258"/>
      <c r="OLJ179" s="258"/>
      <c r="OLK179" s="258"/>
      <c r="OLL179" s="258"/>
      <c r="OLM179" s="258"/>
      <c r="OLN179" s="258"/>
      <c r="OLO179" s="258"/>
      <c r="OLP179" s="258"/>
      <c r="OLQ179" s="258"/>
      <c r="OLR179" s="258"/>
      <c r="OLS179" s="258"/>
      <c r="OLT179" s="258"/>
      <c r="OLU179" s="258"/>
      <c r="OLV179" s="258"/>
      <c r="OLW179" s="258"/>
      <c r="OLX179" s="258"/>
      <c r="OLY179" s="258"/>
      <c r="OLZ179" s="258"/>
      <c r="OMA179" s="258"/>
      <c r="OMB179" s="258"/>
      <c r="OMC179" s="258"/>
      <c r="OMD179" s="258"/>
      <c r="OME179" s="258"/>
      <c r="OMF179" s="258"/>
      <c r="OMG179" s="258"/>
      <c r="OMH179" s="258"/>
      <c r="OMI179" s="258"/>
      <c r="OMJ179" s="258"/>
      <c r="OMK179" s="258"/>
      <c r="OML179" s="258"/>
      <c r="OMM179" s="258"/>
      <c r="OMN179" s="258"/>
      <c r="OMO179" s="258"/>
      <c r="OMP179" s="258"/>
      <c r="OMQ179" s="258"/>
      <c r="OMR179" s="258"/>
      <c r="OMS179" s="258"/>
      <c r="OMT179" s="258"/>
      <c r="OMU179" s="258"/>
      <c r="OMV179" s="258"/>
      <c r="OMW179" s="258"/>
      <c r="OMX179" s="258"/>
      <c r="OMY179" s="258"/>
      <c r="OMZ179" s="258"/>
      <c r="ONA179" s="258"/>
      <c r="ONB179" s="258"/>
      <c r="ONC179" s="258"/>
      <c r="OND179" s="258"/>
      <c r="ONE179" s="258"/>
      <c r="ONF179" s="258"/>
      <c r="ONG179" s="258"/>
      <c r="ONH179" s="258"/>
      <c r="ONI179" s="258"/>
      <c r="ONJ179" s="258"/>
      <c r="ONK179" s="258"/>
      <c r="ONL179" s="258"/>
      <c r="ONM179" s="258"/>
      <c r="ONN179" s="258"/>
      <c r="ONO179" s="258"/>
      <c r="ONP179" s="258"/>
      <c r="ONQ179" s="258"/>
      <c r="ONR179" s="258"/>
      <c r="ONS179" s="258"/>
      <c r="ONT179" s="258"/>
      <c r="ONU179" s="258"/>
      <c r="ONV179" s="258"/>
      <c r="ONW179" s="258"/>
      <c r="ONX179" s="258"/>
      <c r="ONY179" s="258"/>
      <c r="ONZ179" s="258"/>
      <c r="OOA179" s="258"/>
      <c r="OOB179" s="258"/>
      <c r="OOC179" s="258"/>
      <c r="OOD179" s="258"/>
      <c r="OOE179" s="258"/>
      <c r="OOF179" s="258"/>
      <c r="OOG179" s="258"/>
      <c r="OOH179" s="258"/>
      <c r="OOI179" s="258"/>
      <c r="OOJ179" s="258"/>
      <c r="OOK179" s="258"/>
      <c r="OOL179" s="258"/>
      <c r="OOM179" s="258"/>
      <c r="OON179" s="258"/>
      <c r="OOO179" s="258"/>
      <c r="OOP179" s="258"/>
      <c r="OOQ179" s="258"/>
      <c r="OOR179" s="258"/>
      <c r="OOS179" s="258"/>
      <c r="OOT179" s="258"/>
      <c r="OOU179" s="258"/>
      <c r="OOV179" s="258"/>
      <c r="OOW179" s="258"/>
      <c r="OOX179" s="258"/>
      <c r="OOY179" s="258"/>
      <c r="OOZ179" s="258"/>
      <c r="OPA179" s="258"/>
      <c r="OPB179" s="258"/>
      <c r="OPC179" s="258"/>
      <c r="OPD179" s="258"/>
      <c r="OPE179" s="258"/>
      <c r="OPF179" s="258"/>
      <c r="OPG179" s="258"/>
      <c r="OPH179" s="258"/>
      <c r="OPI179" s="258"/>
      <c r="OPJ179" s="258"/>
      <c r="OPK179" s="258"/>
      <c r="OPL179" s="258"/>
      <c r="OPM179" s="258"/>
      <c r="OPN179" s="258"/>
      <c r="OPO179" s="258"/>
      <c r="OPP179" s="258"/>
      <c r="OPQ179" s="258"/>
      <c r="OPR179" s="258"/>
      <c r="OPS179" s="258"/>
      <c r="OPT179" s="258"/>
      <c r="OPU179" s="258"/>
      <c r="OPV179" s="258"/>
      <c r="OPW179" s="258"/>
      <c r="OPX179" s="258"/>
      <c r="OPY179" s="258"/>
      <c r="OPZ179" s="258"/>
      <c r="OQA179" s="258"/>
      <c r="OQB179" s="258"/>
      <c r="OQC179" s="258"/>
      <c r="OQD179" s="258"/>
      <c r="OQE179" s="258"/>
      <c r="OQF179" s="258"/>
      <c r="OQG179" s="258"/>
      <c r="OQH179" s="258"/>
      <c r="OQI179" s="258"/>
      <c r="OQJ179" s="258"/>
      <c r="OQK179" s="258"/>
      <c r="OQL179" s="258"/>
      <c r="OQM179" s="258"/>
      <c r="OQN179" s="258"/>
      <c r="OQO179" s="258"/>
      <c r="OQP179" s="258"/>
      <c r="OQQ179" s="258"/>
      <c r="OQR179" s="258"/>
      <c r="OQS179" s="258"/>
      <c r="OQT179" s="258"/>
      <c r="OQU179" s="258"/>
      <c r="OQV179" s="258"/>
      <c r="OQW179" s="258"/>
      <c r="OQX179" s="258"/>
      <c r="OQY179" s="258"/>
      <c r="OQZ179" s="258"/>
      <c r="ORA179" s="258"/>
      <c r="ORB179" s="258"/>
      <c r="ORC179" s="258"/>
      <c r="ORD179" s="258"/>
      <c r="ORE179" s="258"/>
      <c r="ORF179" s="258"/>
      <c r="ORG179" s="258"/>
      <c r="ORH179" s="258"/>
      <c r="ORI179" s="258"/>
      <c r="ORJ179" s="258"/>
      <c r="ORK179" s="258"/>
      <c r="ORL179" s="258"/>
      <c r="ORM179" s="258"/>
      <c r="ORN179" s="258"/>
      <c r="ORO179" s="258"/>
      <c r="ORP179" s="258"/>
      <c r="ORQ179" s="258"/>
      <c r="ORR179" s="258"/>
      <c r="ORS179" s="258"/>
      <c r="ORT179" s="258"/>
      <c r="ORU179" s="258"/>
      <c r="ORV179" s="258"/>
      <c r="ORW179" s="258"/>
      <c r="ORX179" s="258"/>
      <c r="ORY179" s="258"/>
      <c r="ORZ179" s="258"/>
      <c r="OSA179" s="258"/>
      <c r="OSB179" s="258"/>
      <c r="OSC179" s="258"/>
      <c r="OSD179" s="258"/>
      <c r="OSE179" s="258"/>
      <c r="OSF179" s="258"/>
      <c r="OSG179" s="258"/>
      <c r="OSH179" s="258"/>
      <c r="OSI179" s="258"/>
      <c r="OSJ179" s="258"/>
      <c r="OSK179" s="258"/>
      <c r="OSL179" s="258"/>
      <c r="OSM179" s="258"/>
      <c r="OSN179" s="258"/>
      <c r="OSO179" s="258"/>
      <c r="OSP179" s="258"/>
      <c r="OSQ179" s="258"/>
      <c r="OSR179" s="258"/>
      <c r="OSS179" s="258"/>
      <c r="OST179" s="258"/>
      <c r="OSU179" s="258"/>
      <c r="OSV179" s="258"/>
      <c r="OSW179" s="258"/>
      <c r="OSX179" s="258"/>
      <c r="OSY179" s="258"/>
      <c r="OSZ179" s="258"/>
      <c r="OTA179" s="258"/>
      <c r="OTB179" s="258"/>
      <c r="OTC179" s="258"/>
      <c r="OTD179" s="258"/>
      <c r="OTE179" s="258"/>
      <c r="OTF179" s="258"/>
      <c r="OTG179" s="258"/>
      <c r="OTH179" s="258"/>
      <c r="OTI179" s="258"/>
      <c r="OTJ179" s="258"/>
      <c r="OTK179" s="258"/>
      <c r="OTL179" s="258"/>
      <c r="OTM179" s="258"/>
      <c r="OTN179" s="258"/>
      <c r="OTO179" s="258"/>
      <c r="OTP179" s="258"/>
      <c r="OTQ179" s="258"/>
      <c r="OTR179" s="258"/>
      <c r="OTS179" s="258"/>
      <c r="OTT179" s="258"/>
      <c r="OTU179" s="258"/>
      <c r="OTV179" s="258"/>
      <c r="OTW179" s="258"/>
      <c r="OTX179" s="258"/>
      <c r="OTY179" s="258"/>
      <c r="OTZ179" s="258"/>
      <c r="OUA179" s="258"/>
      <c r="OUB179" s="258"/>
      <c r="OUC179" s="258"/>
      <c r="OUD179" s="258"/>
      <c r="OUE179" s="258"/>
      <c r="OUF179" s="258"/>
      <c r="OUG179" s="258"/>
      <c r="OUH179" s="258"/>
      <c r="OUI179" s="258"/>
      <c r="OUJ179" s="258"/>
      <c r="OUK179" s="258"/>
      <c r="OUL179" s="258"/>
      <c r="OUM179" s="258"/>
      <c r="OUN179" s="258"/>
      <c r="OUO179" s="258"/>
      <c r="OUP179" s="258"/>
      <c r="OUQ179" s="258"/>
      <c r="OUR179" s="258"/>
      <c r="OUS179" s="258"/>
      <c r="OUT179" s="258"/>
      <c r="OUU179" s="258"/>
      <c r="OUV179" s="258"/>
      <c r="OUW179" s="258"/>
      <c r="OUX179" s="258"/>
      <c r="OUY179" s="258"/>
      <c r="OUZ179" s="258"/>
      <c r="OVA179" s="258"/>
      <c r="OVB179" s="258"/>
      <c r="OVC179" s="258"/>
      <c r="OVD179" s="258"/>
      <c r="OVE179" s="258"/>
      <c r="OVF179" s="258"/>
      <c r="OVG179" s="258"/>
      <c r="OVH179" s="258"/>
      <c r="OVI179" s="258"/>
      <c r="OVJ179" s="258"/>
      <c r="OVK179" s="258"/>
      <c r="OVL179" s="258"/>
      <c r="OVM179" s="258"/>
      <c r="OVN179" s="258"/>
      <c r="OVO179" s="258"/>
      <c r="OVP179" s="258"/>
      <c r="OVQ179" s="258"/>
      <c r="OVR179" s="258"/>
      <c r="OVS179" s="258"/>
      <c r="OVT179" s="258"/>
      <c r="OVU179" s="258"/>
      <c r="OVV179" s="258"/>
      <c r="OVW179" s="258"/>
      <c r="OVX179" s="258"/>
      <c r="OVY179" s="258"/>
      <c r="OVZ179" s="258"/>
      <c r="OWA179" s="258"/>
      <c r="OWB179" s="258"/>
      <c r="OWC179" s="258"/>
      <c r="OWD179" s="258"/>
      <c r="OWE179" s="258"/>
      <c r="OWF179" s="258"/>
      <c r="OWG179" s="258"/>
      <c r="OWH179" s="258"/>
      <c r="OWI179" s="258"/>
      <c r="OWJ179" s="258"/>
      <c r="OWK179" s="258"/>
      <c r="OWL179" s="258"/>
      <c r="OWM179" s="258"/>
      <c r="OWN179" s="258"/>
      <c r="OWO179" s="258"/>
      <c r="OWP179" s="258"/>
      <c r="OWQ179" s="258"/>
      <c r="OWR179" s="258"/>
      <c r="OWS179" s="258"/>
      <c r="OWT179" s="258"/>
      <c r="OWU179" s="258"/>
      <c r="OWV179" s="258"/>
      <c r="OWW179" s="258"/>
      <c r="OWX179" s="258"/>
      <c r="OWY179" s="258"/>
      <c r="OWZ179" s="258"/>
      <c r="OXA179" s="258"/>
      <c r="OXB179" s="258"/>
      <c r="OXC179" s="258"/>
      <c r="OXD179" s="258"/>
      <c r="OXE179" s="258"/>
      <c r="OXF179" s="258"/>
      <c r="OXG179" s="258"/>
      <c r="OXH179" s="258"/>
      <c r="OXI179" s="258"/>
      <c r="OXJ179" s="258"/>
      <c r="OXK179" s="258"/>
      <c r="OXL179" s="258"/>
      <c r="OXM179" s="258"/>
      <c r="OXN179" s="258"/>
      <c r="OXO179" s="258"/>
      <c r="OXP179" s="258"/>
      <c r="OXQ179" s="258"/>
      <c r="OXR179" s="258"/>
      <c r="OXS179" s="258"/>
      <c r="OXT179" s="258"/>
      <c r="OXU179" s="258"/>
      <c r="OXV179" s="258"/>
      <c r="OXW179" s="258"/>
      <c r="OXX179" s="258"/>
      <c r="OXY179" s="258"/>
      <c r="OXZ179" s="258"/>
      <c r="OYA179" s="258"/>
      <c r="OYB179" s="258"/>
      <c r="OYC179" s="258"/>
      <c r="OYD179" s="258"/>
      <c r="OYE179" s="258"/>
      <c r="OYF179" s="258"/>
      <c r="OYG179" s="258"/>
      <c r="OYH179" s="258"/>
      <c r="OYI179" s="258"/>
      <c r="OYJ179" s="258"/>
      <c r="OYK179" s="258"/>
      <c r="OYL179" s="258"/>
      <c r="OYM179" s="258"/>
      <c r="OYN179" s="258"/>
      <c r="OYO179" s="258"/>
      <c r="OYP179" s="258"/>
      <c r="OYQ179" s="258"/>
      <c r="OYR179" s="258"/>
      <c r="OYS179" s="258"/>
      <c r="OYT179" s="258"/>
      <c r="OYU179" s="258"/>
      <c r="OYV179" s="258"/>
      <c r="OYW179" s="258"/>
      <c r="OYX179" s="258"/>
      <c r="OYY179" s="258"/>
      <c r="OYZ179" s="258"/>
      <c r="OZA179" s="258"/>
      <c r="OZB179" s="258"/>
      <c r="OZC179" s="258"/>
      <c r="OZD179" s="258"/>
      <c r="OZE179" s="258"/>
      <c r="OZF179" s="258"/>
      <c r="OZG179" s="258"/>
      <c r="OZH179" s="258"/>
      <c r="OZI179" s="258"/>
      <c r="OZJ179" s="258"/>
      <c r="OZK179" s="258"/>
      <c r="OZL179" s="258"/>
      <c r="OZM179" s="258"/>
      <c r="OZN179" s="258"/>
      <c r="OZO179" s="258"/>
      <c r="OZP179" s="258"/>
      <c r="OZQ179" s="258"/>
      <c r="OZR179" s="258"/>
      <c r="OZS179" s="258"/>
      <c r="OZT179" s="258"/>
      <c r="OZU179" s="258"/>
      <c r="OZV179" s="258"/>
      <c r="OZW179" s="258"/>
      <c r="OZX179" s="258"/>
      <c r="OZY179" s="258"/>
      <c r="OZZ179" s="258"/>
      <c r="PAA179" s="258"/>
      <c r="PAB179" s="258"/>
      <c r="PAC179" s="258"/>
      <c r="PAD179" s="258"/>
      <c r="PAE179" s="258"/>
      <c r="PAF179" s="258"/>
      <c r="PAG179" s="258"/>
      <c r="PAH179" s="258"/>
      <c r="PAI179" s="258"/>
      <c r="PAJ179" s="258"/>
      <c r="PAK179" s="258"/>
      <c r="PAL179" s="258"/>
      <c r="PAM179" s="258"/>
      <c r="PAN179" s="258"/>
      <c r="PAO179" s="258"/>
      <c r="PAP179" s="258"/>
      <c r="PAQ179" s="258"/>
      <c r="PAR179" s="258"/>
      <c r="PAS179" s="258"/>
      <c r="PAT179" s="258"/>
      <c r="PAU179" s="258"/>
      <c r="PAV179" s="258"/>
      <c r="PAW179" s="258"/>
      <c r="PAX179" s="258"/>
      <c r="PAY179" s="258"/>
      <c r="PAZ179" s="258"/>
      <c r="PBA179" s="258"/>
      <c r="PBB179" s="258"/>
      <c r="PBC179" s="258"/>
      <c r="PBD179" s="258"/>
      <c r="PBE179" s="258"/>
      <c r="PBF179" s="258"/>
      <c r="PBG179" s="258"/>
      <c r="PBH179" s="258"/>
      <c r="PBI179" s="258"/>
      <c r="PBJ179" s="258"/>
      <c r="PBK179" s="258"/>
      <c r="PBL179" s="258"/>
      <c r="PBM179" s="258"/>
      <c r="PBN179" s="258"/>
      <c r="PBO179" s="258"/>
      <c r="PBP179" s="258"/>
      <c r="PBQ179" s="258"/>
      <c r="PBR179" s="258"/>
      <c r="PBS179" s="258"/>
      <c r="PBT179" s="258"/>
      <c r="PBU179" s="258"/>
      <c r="PBV179" s="258"/>
      <c r="PBW179" s="258"/>
      <c r="PBX179" s="258"/>
      <c r="PBY179" s="258"/>
      <c r="PBZ179" s="258"/>
      <c r="PCA179" s="258"/>
      <c r="PCB179" s="258"/>
      <c r="PCC179" s="258"/>
      <c r="PCD179" s="258"/>
      <c r="PCE179" s="258"/>
      <c r="PCF179" s="258"/>
      <c r="PCG179" s="258"/>
      <c r="PCH179" s="258"/>
      <c r="PCI179" s="258"/>
      <c r="PCJ179" s="258"/>
      <c r="PCK179" s="258"/>
      <c r="PCL179" s="258"/>
      <c r="PCM179" s="258"/>
      <c r="PCN179" s="258"/>
      <c r="PCO179" s="258"/>
      <c r="PCP179" s="258"/>
      <c r="PCQ179" s="258"/>
      <c r="PCR179" s="258"/>
      <c r="PCS179" s="258"/>
      <c r="PCT179" s="258"/>
      <c r="PCU179" s="258"/>
      <c r="PCV179" s="258"/>
      <c r="PCW179" s="258"/>
      <c r="PCX179" s="258"/>
      <c r="PCY179" s="258"/>
      <c r="PCZ179" s="258"/>
      <c r="PDA179" s="258"/>
      <c r="PDB179" s="258"/>
      <c r="PDC179" s="258"/>
      <c r="PDD179" s="258"/>
      <c r="PDE179" s="258"/>
      <c r="PDF179" s="258"/>
      <c r="PDG179" s="258"/>
      <c r="PDH179" s="258"/>
      <c r="PDI179" s="258"/>
      <c r="PDJ179" s="258"/>
      <c r="PDK179" s="258"/>
      <c r="PDL179" s="258"/>
      <c r="PDM179" s="258"/>
      <c r="PDN179" s="258"/>
      <c r="PDO179" s="258"/>
      <c r="PDP179" s="258"/>
      <c r="PDQ179" s="258"/>
      <c r="PDR179" s="258"/>
      <c r="PDS179" s="258"/>
      <c r="PDT179" s="258"/>
      <c r="PDU179" s="258"/>
      <c r="PDV179" s="258"/>
      <c r="PDW179" s="258"/>
      <c r="PDX179" s="258"/>
      <c r="PDY179" s="258"/>
      <c r="PDZ179" s="258"/>
      <c r="PEA179" s="258"/>
      <c r="PEB179" s="258"/>
      <c r="PEC179" s="258"/>
      <c r="PED179" s="258"/>
      <c r="PEE179" s="258"/>
      <c r="PEF179" s="258"/>
      <c r="PEG179" s="258"/>
      <c r="PEH179" s="258"/>
      <c r="PEI179" s="258"/>
      <c r="PEJ179" s="258"/>
      <c r="PEK179" s="258"/>
      <c r="PEL179" s="258"/>
      <c r="PEM179" s="258"/>
      <c r="PEN179" s="258"/>
      <c r="PEO179" s="258"/>
      <c r="PEP179" s="258"/>
      <c r="PEQ179" s="258"/>
      <c r="PER179" s="258"/>
      <c r="PES179" s="258"/>
      <c r="PET179" s="258"/>
      <c r="PEU179" s="258"/>
      <c r="PEV179" s="258"/>
      <c r="PEW179" s="258"/>
      <c r="PEX179" s="258"/>
      <c r="PEY179" s="258"/>
      <c r="PEZ179" s="258"/>
      <c r="PFA179" s="258"/>
      <c r="PFB179" s="258"/>
      <c r="PFC179" s="258"/>
      <c r="PFD179" s="258"/>
      <c r="PFE179" s="258"/>
      <c r="PFF179" s="258"/>
      <c r="PFG179" s="258"/>
      <c r="PFH179" s="258"/>
      <c r="PFI179" s="258"/>
      <c r="PFJ179" s="258"/>
      <c r="PFK179" s="258"/>
      <c r="PFL179" s="258"/>
      <c r="PFM179" s="258"/>
      <c r="PFN179" s="258"/>
      <c r="PFO179" s="258"/>
      <c r="PFP179" s="258"/>
      <c r="PFQ179" s="258"/>
      <c r="PFR179" s="258"/>
      <c r="PFS179" s="258"/>
      <c r="PFT179" s="258"/>
      <c r="PFU179" s="258"/>
      <c r="PFV179" s="258"/>
      <c r="PFW179" s="258"/>
      <c r="PFX179" s="258"/>
      <c r="PFY179" s="258"/>
      <c r="PFZ179" s="258"/>
      <c r="PGA179" s="258"/>
      <c r="PGB179" s="258"/>
      <c r="PGC179" s="258"/>
      <c r="PGD179" s="258"/>
      <c r="PGE179" s="258"/>
      <c r="PGF179" s="258"/>
      <c r="PGG179" s="258"/>
      <c r="PGH179" s="258"/>
      <c r="PGI179" s="258"/>
      <c r="PGJ179" s="258"/>
      <c r="PGK179" s="258"/>
      <c r="PGL179" s="258"/>
      <c r="PGM179" s="258"/>
      <c r="PGN179" s="258"/>
      <c r="PGO179" s="258"/>
      <c r="PGP179" s="258"/>
      <c r="PGQ179" s="258"/>
      <c r="PGR179" s="258"/>
      <c r="PGS179" s="258"/>
      <c r="PGT179" s="258"/>
      <c r="PGU179" s="258"/>
      <c r="PGV179" s="258"/>
      <c r="PGW179" s="258"/>
      <c r="PGX179" s="258"/>
      <c r="PGY179" s="258"/>
      <c r="PGZ179" s="258"/>
      <c r="PHA179" s="258"/>
      <c r="PHB179" s="258"/>
      <c r="PHC179" s="258"/>
      <c r="PHD179" s="258"/>
      <c r="PHE179" s="258"/>
      <c r="PHF179" s="258"/>
      <c r="PHG179" s="258"/>
      <c r="PHH179" s="258"/>
      <c r="PHI179" s="258"/>
      <c r="PHJ179" s="258"/>
      <c r="PHK179" s="258"/>
      <c r="PHL179" s="258"/>
      <c r="PHM179" s="258"/>
      <c r="PHN179" s="258"/>
      <c r="PHO179" s="258"/>
      <c r="PHP179" s="258"/>
      <c r="PHQ179" s="258"/>
      <c r="PHR179" s="258"/>
      <c r="PHS179" s="258"/>
      <c r="PHT179" s="258"/>
      <c r="PHU179" s="258"/>
      <c r="PHV179" s="258"/>
      <c r="PHW179" s="258"/>
      <c r="PHX179" s="258"/>
      <c r="PHY179" s="258"/>
      <c r="PHZ179" s="258"/>
      <c r="PIA179" s="258"/>
      <c r="PIB179" s="258"/>
      <c r="PIC179" s="258"/>
      <c r="PID179" s="258"/>
      <c r="PIE179" s="258"/>
      <c r="PIF179" s="258"/>
      <c r="PIG179" s="258"/>
      <c r="PIH179" s="258"/>
      <c r="PII179" s="258"/>
      <c r="PIJ179" s="258"/>
      <c r="PIK179" s="258"/>
      <c r="PIL179" s="258"/>
      <c r="PIM179" s="258"/>
      <c r="PIN179" s="258"/>
      <c r="PIO179" s="258"/>
      <c r="PIP179" s="258"/>
      <c r="PIQ179" s="258"/>
      <c r="PIR179" s="258"/>
      <c r="PIS179" s="258"/>
      <c r="PIT179" s="258"/>
      <c r="PIU179" s="258"/>
      <c r="PIV179" s="258"/>
      <c r="PIW179" s="258"/>
      <c r="PIX179" s="258"/>
      <c r="PIY179" s="258"/>
      <c r="PIZ179" s="258"/>
      <c r="PJA179" s="258"/>
      <c r="PJB179" s="258"/>
      <c r="PJC179" s="258"/>
      <c r="PJD179" s="258"/>
      <c r="PJE179" s="258"/>
      <c r="PJF179" s="258"/>
      <c r="PJG179" s="258"/>
      <c r="PJH179" s="258"/>
      <c r="PJI179" s="258"/>
      <c r="PJJ179" s="258"/>
      <c r="PJK179" s="258"/>
      <c r="PJL179" s="258"/>
      <c r="PJM179" s="258"/>
      <c r="PJN179" s="258"/>
      <c r="PJO179" s="258"/>
      <c r="PJP179" s="258"/>
      <c r="PJQ179" s="258"/>
      <c r="PJR179" s="258"/>
      <c r="PJS179" s="258"/>
      <c r="PJT179" s="258"/>
      <c r="PJU179" s="258"/>
      <c r="PJV179" s="258"/>
      <c r="PJW179" s="258"/>
      <c r="PJX179" s="258"/>
      <c r="PJY179" s="258"/>
      <c r="PJZ179" s="258"/>
      <c r="PKA179" s="258"/>
      <c r="PKB179" s="258"/>
      <c r="PKC179" s="258"/>
      <c r="PKD179" s="258"/>
      <c r="PKE179" s="258"/>
      <c r="PKF179" s="258"/>
      <c r="PKG179" s="258"/>
      <c r="PKH179" s="258"/>
      <c r="PKI179" s="258"/>
      <c r="PKJ179" s="258"/>
      <c r="PKK179" s="258"/>
      <c r="PKL179" s="258"/>
      <c r="PKM179" s="258"/>
      <c r="PKN179" s="258"/>
      <c r="PKO179" s="258"/>
      <c r="PKP179" s="258"/>
      <c r="PKQ179" s="258"/>
      <c r="PKR179" s="258"/>
      <c r="PKS179" s="258"/>
      <c r="PKT179" s="258"/>
      <c r="PKU179" s="258"/>
      <c r="PKV179" s="258"/>
      <c r="PKW179" s="258"/>
      <c r="PKX179" s="258"/>
      <c r="PKY179" s="258"/>
      <c r="PKZ179" s="258"/>
      <c r="PLA179" s="258"/>
      <c r="PLB179" s="258"/>
      <c r="PLC179" s="258"/>
      <c r="PLD179" s="258"/>
      <c r="PLE179" s="258"/>
      <c r="PLF179" s="258"/>
      <c r="PLG179" s="258"/>
      <c r="PLH179" s="258"/>
      <c r="PLI179" s="258"/>
      <c r="PLJ179" s="258"/>
      <c r="PLK179" s="258"/>
      <c r="PLL179" s="258"/>
      <c r="PLM179" s="258"/>
      <c r="PLN179" s="258"/>
      <c r="PLO179" s="258"/>
      <c r="PLP179" s="258"/>
      <c r="PLQ179" s="258"/>
      <c r="PLR179" s="258"/>
      <c r="PLS179" s="258"/>
      <c r="PLT179" s="258"/>
      <c r="PLU179" s="258"/>
      <c r="PLV179" s="258"/>
      <c r="PLW179" s="258"/>
      <c r="PLX179" s="258"/>
      <c r="PLY179" s="258"/>
      <c r="PLZ179" s="258"/>
      <c r="PMA179" s="258"/>
      <c r="PMB179" s="258"/>
      <c r="PMC179" s="258"/>
      <c r="PMD179" s="258"/>
      <c r="PME179" s="258"/>
      <c r="PMF179" s="258"/>
      <c r="PMG179" s="258"/>
      <c r="PMH179" s="258"/>
      <c r="PMI179" s="258"/>
      <c r="PMJ179" s="258"/>
      <c r="PMK179" s="258"/>
      <c r="PML179" s="258"/>
      <c r="PMM179" s="258"/>
      <c r="PMN179" s="258"/>
      <c r="PMO179" s="258"/>
      <c r="PMP179" s="258"/>
      <c r="PMQ179" s="258"/>
      <c r="PMR179" s="258"/>
      <c r="PMS179" s="258"/>
      <c r="PMT179" s="258"/>
      <c r="PMU179" s="258"/>
      <c r="PMV179" s="258"/>
      <c r="PMW179" s="258"/>
      <c r="PMX179" s="258"/>
      <c r="PMY179" s="258"/>
      <c r="PMZ179" s="258"/>
      <c r="PNA179" s="258"/>
      <c r="PNB179" s="258"/>
      <c r="PNC179" s="258"/>
      <c r="PND179" s="258"/>
      <c r="PNE179" s="258"/>
      <c r="PNF179" s="258"/>
      <c r="PNG179" s="258"/>
      <c r="PNH179" s="258"/>
      <c r="PNI179" s="258"/>
      <c r="PNJ179" s="258"/>
      <c r="PNK179" s="258"/>
      <c r="PNL179" s="258"/>
      <c r="PNM179" s="258"/>
      <c r="PNN179" s="258"/>
      <c r="PNO179" s="258"/>
      <c r="PNP179" s="258"/>
      <c r="PNQ179" s="258"/>
      <c r="PNR179" s="258"/>
      <c r="PNS179" s="258"/>
      <c r="PNT179" s="258"/>
      <c r="PNU179" s="258"/>
      <c r="PNV179" s="258"/>
      <c r="PNW179" s="258"/>
      <c r="PNX179" s="258"/>
      <c r="PNY179" s="258"/>
      <c r="PNZ179" s="258"/>
      <c r="POA179" s="258"/>
      <c r="POB179" s="258"/>
      <c r="POC179" s="258"/>
      <c r="POD179" s="258"/>
      <c r="POE179" s="258"/>
      <c r="POF179" s="258"/>
      <c r="POG179" s="258"/>
      <c r="POH179" s="258"/>
      <c r="POI179" s="258"/>
      <c r="POJ179" s="258"/>
      <c r="POK179" s="258"/>
      <c r="POL179" s="258"/>
      <c r="POM179" s="258"/>
      <c r="PON179" s="258"/>
      <c r="POO179" s="258"/>
      <c r="POP179" s="258"/>
      <c r="POQ179" s="258"/>
      <c r="POR179" s="258"/>
      <c r="POS179" s="258"/>
      <c r="POT179" s="258"/>
      <c r="POU179" s="258"/>
      <c r="POV179" s="258"/>
      <c r="POW179" s="258"/>
      <c r="POX179" s="258"/>
      <c r="POY179" s="258"/>
      <c r="POZ179" s="258"/>
      <c r="PPA179" s="258"/>
      <c r="PPB179" s="258"/>
      <c r="PPC179" s="258"/>
      <c r="PPD179" s="258"/>
      <c r="PPE179" s="258"/>
      <c r="PPF179" s="258"/>
      <c r="PPG179" s="258"/>
      <c r="PPH179" s="258"/>
      <c r="PPI179" s="258"/>
      <c r="PPJ179" s="258"/>
      <c r="PPK179" s="258"/>
      <c r="PPL179" s="258"/>
      <c r="PPM179" s="258"/>
      <c r="PPN179" s="258"/>
      <c r="PPO179" s="258"/>
      <c r="PPP179" s="258"/>
      <c r="PPQ179" s="258"/>
      <c r="PPR179" s="258"/>
      <c r="PPS179" s="258"/>
      <c r="PPT179" s="258"/>
      <c r="PPU179" s="258"/>
      <c r="PPV179" s="258"/>
      <c r="PPW179" s="258"/>
      <c r="PPX179" s="258"/>
      <c r="PPY179" s="258"/>
      <c r="PPZ179" s="258"/>
      <c r="PQA179" s="258"/>
      <c r="PQB179" s="258"/>
      <c r="PQC179" s="258"/>
      <c r="PQD179" s="258"/>
      <c r="PQE179" s="258"/>
      <c r="PQF179" s="258"/>
      <c r="PQG179" s="258"/>
      <c r="PQH179" s="258"/>
      <c r="PQI179" s="258"/>
      <c r="PQJ179" s="258"/>
      <c r="PQK179" s="258"/>
      <c r="PQL179" s="258"/>
      <c r="PQM179" s="258"/>
      <c r="PQN179" s="258"/>
      <c r="PQO179" s="258"/>
      <c r="PQP179" s="258"/>
      <c r="PQQ179" s="258"/>
      <c r="PQR179" s="258"/>
      <c r="PQS179" s="258"/>
      <c r="PQT179" s="258"/>
      <c r="PQU179" s="258"/>
      <c r="PQV179" s="258"/>
      <c r="PQW179" s="258"/>
      <c r="PQX179" s="258"/>
      <c r="PQY179" s="258"/>
      <c r="PQZ179" s="258"/>
      <c r="PRA179" s="258"/>
      <c r="PRB179" s="258"/>
      <c r="PRC179" s="258"/>
      <c r="PRD179" s="258"/>
      <c r="PRE179" s="258"/>
      <c r="PRF179" s="258"/>
      <c r="PRG179" s="258"/>
      <c r="PRH179" s="258"/>
      <c r="PRI179" s="258"/>
      <c r="PRJ179" s="258"/>
      <c r="PRK179" s="258"/>
      <c r="PRL179" s="258"/>
      <c r="PRM179" s="258"/>
      <c r="PRN179" s="258"/>
      <c r="PRO179" s="258"/>
      <c r="PRP179" s="258"/>
      <c r="PRQ179" s="258"/>
      <c r="PRR179" s="258"/>
      <c r="PRS179" s="258"/>
      <c r="PRT179" s="258"/>
      <c r="PRU179" s="258"/>
      <c r="PRV179" s="258"/>
      <c r="PRW179" s="258"/>
      <c r="PRX179" s="258"/>
      <c r="PRY179" s="258"/>
      <c r="PRZ179" s="258"/>
      <c r="PSA179" s="258"/>
      <c r="PSB179" s="258"/>
      <c r="PSC179" s="258"/>
      <c r="PSD179" s="258"/>
      <c r="PSE179" s="258"/>
      <c r="PSF179" s="258"/>
      <c r="PSG179" s="258"/>
      <c r="PSH179" s="258"/>
      <c r="PSI179" s="258"/>
      <c r="PSJ179" s="258"/>
      <c r="PSK179" s="258"/>
      <c r="PSL179" s="258"/>
      <c r="PSM179" s="258"/>
      <c r="PSN179" s="258"/>
      <c r="PSO179" s="258"/>
      <c r="PSP179" s="258"/>
      <c r="PSQ179" s="258"/>
      <c r="PSR179" s="258"/>
      <c r="PSS179" s="258"/>
      <c r="PST179" s="258"/>
      <c r="PSU179" s="258"/>
      <c r="PSV179" s="258"/>
      <c r="PSW179" s="258"/>
      <c r="PSX179" s="258"/>
      <c r="PSY179" s="258"/>
      <c r="PSZ179" s="258"/>
      <c r="PTA179" s="258"/>
      <c r="PTB179" s="258"/>
      <c r="PTC179" s="258"/>
      <c r="PTD179" s="258"/>
      <c r="PTE179" s="258"/>
      <c r="PTF179" s="258"/>
      <c r="PTG179" s="258"/>
      <c r="PTH179" s="258"/>
      <c r="PTI179" s="258"/>
      <c r="PTJ179" s="258"/>
      <c r="PTK179" s="258"/>
      <c r="PTL179" s="258"/>
      <c r="PTM179" s="258"/>
      <c r="PTN179" s="258"/>
      <c r="PTO179" s="258"/>
      <c r="PTP179" s="258"/>
      <c r="PTQ179" s="258"/>
      <c r="PTR179" s="258"/>
      <c r="PTS179" s="258"/>
      <c r="PTT179" s="258"/>
      <c r="PTU179" s="258"/>
      <c r="PTV179" s="258"/>
      <c r="PTW179" s="258"/>
      <c r="PTX179" s="258"/>
      <c r="PTY179" s="258"/>
      <c r="PTZ179" s="258"/>
      <c r="PUA179" s="258"/>
      <c r="PUB179" s="258"/>
      <c r="PUC179" s="258"/>
      <c r="PUD179" s="258"/>
      <c r="PUE179" s="258"/>
      <c r="PUF179" s="258"/>
      <c r="PUG179" s="258"/>
      <c r="PUH179" s="258"/>
      <c r="PUI179" s="258"/>
      <c r="PUJ179" s="258"/>
      <c r="PUK179" s="258"/>
      <c r="PUL179" s="258"/>
      <c r="PUM179" s="258"/>
      <c r="PUN179" s="258"/>
      <c r="PUO179" s="258"/>
      <c r="PUP179" s="258"/>
      <c r="PUQ179" s="258"/>
      <c r="PUR179" s="258"/>
      <c r="PUS179" s="258"/>
      <c r="PUT179" s="258"/>
      <c r="PUU179" s="258"/>
      <c r="PUV179" s="258"/>
      <c r="PUW179" s="258"/>
      <c r="PUX179" s="258"/>
      <c r="PUY179" s="258"/>
      <c r="PUZ179" s="258"/>
      <c r="PVA179" s="258"/>
      <c r="PVB179" s="258"/>
      <c r="PVC179" s="258"/>
      <c r="PVD179" s="258"/>
      <c r="PVE179" s="258"/>
      <c r="PVF179" s="258"/>
      <c r="PVG179" s="258"/>
      <c r="PVH179" s="258"/>
      <c r="PVI179" s="258"/>
      <c r="PVJ179" s="258"/>
      <c r="PVK179" s="258"/>
      <c r="PVL179" s="258"/>
      <c r="PVM179" s="258"/>
      <c r="PVN179" s="258"/>
      <c r="PVO179" s="258"/>
      <c r="PVP179" s="258"/>
      <c r="PVQ179" s="258"/>
      <c r="PVR179" s="258"/>
      <c r="PVS179" s="258"/>
      <c r="PVT179" s="258"/>
      <c r="PVU179" s="258"/>
      <c r="PVV179" s="258"/>
      <c r="PVW179" s="258"/>
      <c r="PVX179" s="258"/>
      <c r="PVY179" s="258"/>
      <c r="PVZ179" s="258"/>
      <c r="PWA179" s="258"/>
      <c r="PWB179" s="258"/>
      <c r="PWC179" s="258"/>
      <c r="PWD179" s="258"/>
      <c r="PWE179" s="258"/>
      <c r="PWF179" s="258"/>
      <c r="PWG179" s="258"/>
      <c r="PWH179" s="258"/>
      <c r="PWI179" s="258"/>
      <c r="PWJ179" s="258"/>
      <c r="PWK179" s="258"/>
      <c r="PWL179" s="258"/>
      <c r="PWM179" s="258"/>
      <c r="PWN179" s="258"/>
      <c r="PWO179" s="258"/>
      <c r="PWP179" s="258"/>
      <c r="PWQ179" s="258"/>
      <c r="PWR179" s="258"/>
      <c r="PWS179" s="258"/>
      <c r="PWT179" s="258"/>
      <c r="PWU179" s="258"/>
      <c r="PWV179" s="258"/>
      <c r="PWW179" s="258"/>
      <c r="PWX179" s="258"/>
      <c r="PWY179" s="258"/>
      <c r="PWZ179" s="258"/>
      <c r="PXA179" s="258"/>
      <c r="PXB179" s="258"/>
      <c r="PXC179" s="258"/>
      <c r="PXD179" s="258"/>
      <c r="PXE179" s="258"/>
      <c r="PXF179" s="258"/>
      <c r="PXG179" s="258"/>
      <c r="PXH179" s="258"/>
      <c r="PXI179" s="258"/>
      <c r="PXJ179" s="258"/>
      <c r="PXK179" s="258"/>
      <c r="PXL179" s="258"/>
      <c r="PXM179" s="258"/>
      <c r="PXN179" s="258"/>
      <c r="PXO179" s="258"/>
      <c r="PXP179" s="258"/>
      <c r="PXQ179" s="258"/>
      <c r="PXR179" s="258"/>
      <c r="PXS179" s="258"/>
      <c r="PXT179" s="258"/>
      <c r="PXU179" s="258"/>
      <c r="PXV179" s="258"/>
      <c r="PXW179" s="258"/>
      <c r="PXX179" s="258"/>
      <c r="PXY179" s="258"/>
      <c r="PXZ179" s="258"/>
      <c r="PYA179" s="258"/>
      <c r="PYB179" s="258"/>
      <c r="PYC179" s="258"/>
      <c r="PYD179" s="258"/>
      <c r="PYE179" s="258"/>
      <c r="PYF179" s="258"/>
      <c r="PYG179" s="258"/>
      <c r="PYH179" s="258"/>
      <c r="PYI179" s="258"/>
      <c r="PYJ179" s="258"/>
      <c r="PYK179" s="258"/>
      <c r="PYL179" s="258"/>
      <c r="PYM179" s="258"/>
      <c r="PYN179" s="258"/>
      <c r="PYO179" s="258"/>
      <c r="PYP179" s="258"/>
      <c r="PYQ179" s="258"/>
      <c r="PYR179" s="258"/>
      <c r="PYS179" s="258"/>
      <c r="PYT179" s="258"/>
      <c r="PYU179" s="258"/>
      <c r="PYV179" s="258"/>
      <c r="PYW179" s="258"/>
      <c r="PYX179" s="258"/>
      <c r="PYY179" s="258"/>
      <c r="PYZ179" s="258"/>
      <c r="PZA179" s="258"/>
      <c r="PZB179" s="258"/>
      <c r="PZC179" s="258"/>
      <c r="PZD179" s="258"/>
      <c r="PZE179" s="258"/>
      <c r="PZF179" s="258"/>
      <c r="PZG179" s="258"/>
      <c r="PZH179" s="258"/>
      <c r="PZI179" s="258"/>
      <c r="PZJ179" s="258"/>
      <c r="PZK179" s="258"/>
      <c r="PZL179" s="258"/>
      <c r="PZM179" s="258"/>
      <c r="PZN179" s="258"/>
      <c r="PZO179" s="258"/>
      <c r="PZP179" s="258"/>
      <c r="PZQ179" s="258"/>
      <c r="PZR179" s="258"/>
      <c r="PZS179" s="258"/>
      <c r="PZT179" s="258"/>
      <c r="PZU179" s="258"/>
      <c r="PZV179" s="258"/>
      <c r="PZW179" s="258"/>
      <c r="PZX179" s="258"/>
      <c r="PZY179" s="258"/>
      <c r="PZZ179" s="258"/>
      <c r="QAA179" s="258"/>
      <c r="QAB179" s="258"/>
      <c r="QAC179" s="258"/>
      <c r="QAD179" s="258"/>
      <c r="QAE179" s="258"/>
      <c r="QAF179" s="258"/>
      <c r="QAG179" s="258"/>
      <c r="QAH179" s="258"/>
      <c r="QAI179" s="258"/>
      <c r="QAJ179" s="258"/>
      <c r="QAK179" s="258"/>
      <c r="QAL179" s="258"/>
      <c r="QAM179" s="258"/>
      <c r="QAN179" s="258"/>
      <c r="QAO179" s="258"/>
      <c r="QAP179" s="258"/>
      <c r="QAQ179" s="258"/>
      <c r="QAR179" s="258"/>
      <c r="QAS179" s="258"/>
      <c r="QAT179" s="258"/>
      <c r="QAU179" s="258"/>
      <c r="QAV179" s="258"/>
      <c r="QAW179" s="258"/>
      <c r="QAX179" s="258"/>
      <c r="QAY179" s="258"/>
      <c r="QAZ179" s="258"/>
      <c r="QBA179" s="258"/>
      <c r="QBB179" s="258"/>
      <c r="QBC179" s="258"/>
      <c r="QBD179" s="258"/>
      <c r="QBE179" s="258"/>
      <c r="QBF179" s="258"/>
      <c r="QBG179" s="258"/>
      <c r="QBH179" s="258"/>
      <c r="QBI179" s="258"/>
      <c r="QBJ179" s="258"/>
      <c r="QBK179" s="258"/>
      <c r="QBL179" s="258"/>
      <c r="QBM179" s="258"/>
      <c r="QBN179" s="258"/>
      <c r="QBO179" s="258"/>
      <c r="QBP179" s="258"/>
      <c r="QBQ179" s="258"/>
      <c r="QBR179" s="258"/>
      <c r="QBS179" s="258"/>
      <c r="QBT179" s="258"/>
      <c r="QBU179" s="258"/>
      <c r="QBV179" s="258"/>
      <c r="QBW179" s="258"/>
      <c r="QBX179" s="258"/>
      <c r="QBY179" s="258"/>
      <c r="QBZ179" s="258"/>
      <c r="QCA179" s="258"/>
      <c r="QCB179" s="258"/>
      <c r="QCC179" s="258"/>
      <c r="QCD179" s="258"/>
      <c r="QCE179" s="258"/>
      <c r="QCF179" s="258"/>
      <c r="QCG179" s="258"/>
      <c r="QCH179" s="258"/>
      <c r="QCI179" s="258"/>
      <c r="QCJ179" s="258"/>
      <c r="QCK179" s="258"/>
      <c r="QCL179" s="258"/>
      <c r="QCM179" s="258"/>
      <c r="QCN179" s="258"/>
      <c r="QCO179" s="258"/>
      <c r="QCP179" s="258"/>
      <c r="QCQ179" s="258"/>
      <c r="QCR179" s="258"/>
      <c r="QCS179" s="258"/>
      <c r="QCT179" s="258"/>
      <c r="QCU179" s="258"/>
      <c r="QCV179" s="258"/>
      <c r="QCW179" s="258"/>
      <c r="QCX179" s="258"/>
      <c r="QCY179" s="258"/>
      <c r="QCZ179" s="258"/>
      <c r="QDA179" s="258"/>
      <c r="QDB179" s="258"/>
      <c r="QDC179" s="258"/>
      <c r="QDD179" s="258"/>
      <c r="QDE179" s="258"/>
      <c r="QDF179" s="258"/>
      <c r="QDG179" s="258"/>
      <c r="QDH179" s="258"/>
      <c r="QDI179" s="258"/>
      <c r="QDJ179" s="258"/>
      <c r="QDK179" s="258"/>
      <c r="QDL179" s="258"/>
      <c r="QDM179" s="258"/>
      <c r="QDN179" s="258"/>
      <c r="QDO179" s="258"/>
      <c r="QDP179" s="258"/>
      <c r="QDQ179" s="258"/>
      <c r="QDR179" s="258"/>
      <c r="QDS179" s="258"/>
      <c r="QDT179" s="258"/>
      <c r="QDU179" s="258"/>
      <c r="QDV179" s="258"/>
      <c r="QDW179" s="258"/>
      <c r="QDX179" s="258"/>
      <c r="QDY179" s="258"/>
      <c r="QDZ179" s="258"/>
      <c r="QEA179" s="258"/>
      <c r="QEB179" s="258"/>
      <c r="QEC179" s="258"/>
      <c r="QED179" s="258"/>
      <c r="QEE179" s="258"/>
      <c r="QEF179" s="258"/>
      <c r="QEG179" s="258"/>
      <c r="QEH179" s="258"/>
      <c r="QEI179" s="258"/>
      <c r="QEJ179" s="258"/>
      <c r="QEK179" s="258"/>
      <c r="QEL179" s="258"/>
      <c r="QEM179" s="258"/>
      <c r="QEN179" s="258"/>
      <c r="QEO179" s="258"/>
      <c r="QEP179" s="258"/>
      <c r="QEQ179" s="258"/>
      <c r="QER179" s="258"/>
      <c r="QES179" s="258"/>
      <c r="QET179" s="258"/>
      <c r="QEU179" s="258"/>
      <c r="QEV179" s="258"/>
      <c r="QEW179" s="258"/>
      <c r="QEX179" s="258"/>
      <c r="QEY179" s="258"/>
      <c r="QEZ179" s="258"/>
      <c r="QFA179" s="258"/>
      <c r="QFB179" s="258"/>
      <c r="QFC179" s="258"/>
      <c r="QFD179" s="258"/>
      <c r="QFE179" s="258"/>
      <c r="QFF179" s="258"/>
      <c r="QFG179" s="258"/>
      <c r="QFH179" s="258"/>
      <c r="QFI179" s="258"/>
      <c r="QFJ179" s="258"/>
      <c r="QFK179" s="258"/>
      <c r="QFL179" s="258"/>
      <c r="QFM179" s="258"/>
      <c r="QFN179" s="258"/>
      <c r="QFO179" s="258"/>
      <c r="QFP179" s="258"/>
      <c r="QFQ179" s="258"/>
      <c r="QFR179" s="258"/>
      <c r="QFS179" s="258"/>
      <c r="QFT179" s="258"/>
      <c r="QFU179" s="258"/>
      <c r="QFV179" s="258"/>
      <c r="QFW179" s="258"/>
      <c r="QFX179" s="258"/>
      <c r="QFY179" s="258"/>
      <c r="QFZ179" s="258"/>
      <c r="QGA179" s="258"/>
      <c r="QGB179" s="258"/>
      <c r="QGC179" s="258"/>
      <c r="QGD179" s="258"/>
      <c r="QGE179" s="258"/>
      <c r="QGF179" s="258"/>
      <c r="QGG179" s="258"/>
      <c r="QGH179" s="258"/>
      <c r="QGI179" s="258"/>
      <c r="QGJ179" s="258"/>
      <c r="QGK179" s="258"/>
      <c r="QGL179" s="258"/>
      <c r="QGM179" s="258"/>
      <c r="QGN179" s="258"/>
      <c r="QGO179" s="258"/>
      <c r="QGP179" s="258"/>
      <c r="QGQ179" s="258"/>
      <c r="QGR179" s="258"/>
      <c r="QGS179" s="258"/>
      <c r="QGT179" s="258"/>
      <c r="QGU179" s="258"/>
      <c r="QGV179" s="258"/>
      <c r="QGW179" s="258"/>
      <c r="QGX179" s="258"/>
      <c r="QGY179" s="258"/>
      <c r="QGZ179" s="258"/>
      <c r="QHA179" s="258"/>
      <c r="QHB179" s="258"/>
      <c r="QHC179" s="258"/>
      <c r="QHD179" s="258"/>
      <c r="QHE179" s="258"/>
      <c r="QHF179" s="258"/>
      <c r="QHG179" s="258"/>
      <c r="QHH179" s="258"/>
      <c r="QHI179" s="258"/>
      <c r="QHJ179" s="258"/>
      <c r="QHK179" s="258"/>
      <c r="QHL179" s="258"/>
      <c r="QHM179" s="258"/>
      <c r="QHN179" s="258"/>
      <c r="QHO179" s="258"/>
      <c r="QHP179" s="258"/>
      <c r="QHQ179" s="258"/>
      <c r="QHR179" s="258"/>
      <c r="QHS179" s="258"/>
      <c r="QHT179" s="258"/>
      <c r="QHU179" s="258"/>
      <c r="QHV179" s="258"/>
      <c r="QHW179" s="258"/>
      <c r="QHX179" s="258"/>
      <c r="QHY179" s="258"/>
      <c r="QHZ179" s="258"/>
      <c r="QIA179" s="258"/>
      <c r="QIB179" s="258"/>
      <c r="QIC179" s="258"/>
      <c r="QID179" s="258"/>
      <c r="QIE179" s="258"/>
      <c r="QIF179" s="258"/>
      <c r="QIG179" s="258"/>
      <c r="QIH179" s="258"/>
      <c r="QII179" s="258"/>
      <c r="QIJ179" s="258"/>
      <c r="QIK179" s="258"/>
      <c r="QIL179" s="258"/>
      <c r="QIM179" s="258"/>
      <c r="QIN179" s="258"/>
      <c r="QIO179" s="258"/>
      <c r="QIP179" s="258"/>
      <c r="QIQ179" s="258"/>
      <c r="QIR179" s="258"/>
      <c r="QIS179" s="258"/>
      <c r="QIT179" s="258"/>
      <c r="QIU179" s="258"/>
      <c r="QIV179" s="258"/>
      <c r="QIW179" s="258"/>
      <c r="QIX179" s="258"/>
      <c r="QIY179" s="258"/>
      <c r="QIZ179" s="258"/>
      <c r="QJA179" s="258"/>
      <c r="QJB179" s="258"/>
      <c r="QJC179" s="258"/>
      <c r="QJD179" s="258"/>
      <c r="QJE179" s="258"/>
      <c r="QJF179" s="258"/>
      <c r="QJG179" s="258"/>
      <c r="QJH179" s="258"/>
      <c r="QJI179" s="258"/>
      <c r="QJJ179" s="258"/>
      <c r="QJK179" s="258"/>
      <c r="QJL179" s="258"/>
      <c r="QJM179" s="258"/>
      <c r="QJN179" s="258"/>
      <c r="QJO179" s="258"/>
      <c r="QJP179" s="258"/>
      <c r="QJQ179" s="258"/>
      <c r="QJR179" s="258"/>
      <c r="QJS179" s="258"/>
      <c r="QJT179" s="258"/>
      <c r="QJU179" s="258"/>
      <c r="QJV179" s="258"/>
      <c r="QJW179" s="258"/>
      <c r="QJX179" s="258"/>
      <c r="QJY179" s="258"/>
      <c r="QJZ179" s="258"/>
      <c r="QKA179" s="258"/>
      <c r="QKB179" s="258"/>
      <c r="QKC179" s="258"/>
      <c r="QKD179" s="258"/>
      <c r="QKE179" s="258"/>
      <c r="QKF179" s="258"/>
      <c r="QKG179" s="258"/>
      <c r="QKH179" s="258"/>
      <c r="QKI179" s="258"/>
      <c r="QKJ179" s="258"/>
      <c r="QKK179" s="258"/>
      <c r="QKL179" s="258"/>
      <c r="QKM179" s="258"/>
      <c r="QKN179" s="258"/>
      <c r="QKO179" s="258"/>
      <c r="QKP179" s="258"/>
      <c r="QKQ179" s="258"/>
      <c r="QKR179" s="258"/>
      <c r="QKS179" s="258"/>
      <c r="QKT179" s="258"/>
      <c r="QKU179" s="258"/>
      <c r="QKV179" s="258"/>
      <c r="QKW179" s="258"/>
      <c r="QKX179" s="258"/>
      <c r="QKY179" s="258"/>
      <c r="QKZ179" s="258"/>
      <c r="QLA179" s="258"/>
      <c r="QLB179" s="258"/>
      <c r="QLC179" s="258"/>
      <c r="QLD179" s="258"/>
      <c r="QLE179" s="258"/>
      <c r="QLF179" s="258"/>
      <c r="QLG179" s="258"/>
      <c r="QLH179" s="258"/>
      <c r="QLI179" s="258"/>
      <c r="QLJ179" s="258"/>
      <c r="QLK179" s="258"/>
      <c r="QLL179" s="258"/>
      <c r="QLM179" s="258"/>
      <c r="QLN179" s="258"/>
      <c r="QLO179" s="258"/>
      <c r="QLP179" s="258"/>
      <c r="QLQ179" s="258"/>
      <c r="QLR179" s="258"/>
      <c r="QLS179" s="258"/>
      <c r="QLT179" s="258"/>
      <c r="QLU179" s="258"/>
      <c r="QLV179" s="258"/>
      <c r="QLW179" s="258"/>
      <c r="QLX179" s="258"/>
      <c r="QLY179" s="258"/>
      <c r="QLZ179" s="258"/>
      <c r="QMA179" s="258"/>
      <c r="QMB179" s="258"/>
      <c r="QMC179" s="258"/>
      <c r="QMD179" s="258"/>
      <c r="QME179" s="258"/>
      <c r="QMF179" s="258"/>
      <c r="QMG179" s="258"/>
      <c r="QMH179" s="258"/>
      <c r="QMI179" s="258"/>
      <c r="QMJ179" s="258"/>
      <c r="QMK179" s="258"/>
      <c r="QML179" s="258"/>
      <c r="QMM179" s="258"/>
      <c r="QMN179" s="258"/>
      <c r="QMO179" s="258"/>
      <c r="QMP179" s="258"/>
      <c r="QMQ179" s="258"/>
      <c r="QMR179" s="258"/>
      <c r="QMS179" s="258"/>
      <c r="QMT179" s="258"/>
      <c r="QMU179" s="258"/>
      <c r="QMV179" s="258"/>
      <c r="QMW179" s="258"/>
      <c r="QMX179" s="258"/>
      <c r="QMY179" s="258"/>
      <c r="QMZ179" s="258"/>
      <c r="QNA179" s="258"/>
      <c r="QNB179" s="258"/>
      <c r="QNC179" s="258"/>
      <c r="QND179" s="258"/>
      <c r="QNE179" s="258"/>
      <c r="QNF179" s="258"/>
      <c r="QNG179" s="258"/>
      <c r="QNH179" s="258"/>
      <c r="QNI179" s="258"/>
      <c r="QNJ179" s="258"/>
      <c r="QNK179" s="258"/>
      <c r="QNL179" s="258"/>
      <c r="QNM179" s="258"/>
      <c r="QNN179" s="258"/>
      <c r="QNO179" s="258"/>
      <c r="QNP179" s="258"/>
      <c r="QNQ179" s="258"/>
      <c r="QNR179" s="258"/>
      <c r="QNS179" s="258"/>
      <c r="QNT179" s="258"/>
      <c r="QNU179" s="258"/>
      <c r="QNV179" s="258"/>
      <c r="QNW179" s="258"/>
      <c r="QNX179" s="258"/>
      <c r="QNY179" s="258"/>
      <c r="QNZ179" s="258"/>
      <c r="QOA179" s="258"/>
      <c r="QOB179" s="258"/>
      <c r="QOC179" s="258"/>
      <c r="QOD179" s="258"/>
      <c r="QOE179" s="258"/>
      <c r="QOF179" s="258"/>
      <c r="QOG179" s="258"/>
      <c r="QOH179" s="258"/>
      <c r="QOI179" s="258"/>
      <c r="QOJ179" s="258"/>
      <c r="QOK179" s="258"/>
      <c r="QOL179" s="258"/>
      <c r="QOM179" s="258"/>
      <c r="QON179" s="258"/>
      <c r="QOO179" s="258"/>
      <c r="QOP179" s="258"/>
      <c r="QOQ179" s="258"/>
      <c r="QOR179" s="258"/>
      <c r="QOS179" s="258"/>
      <c r="QOT179" s="258"/>
      <c r="QOU179" s="258"/>
      <c r="QOV179" s="258"/>
      <c r="QOW179" s="258"/>
      <c r="QOX179" s="258"/>
      <c r="QOY179" s="258"/>
      <c r="QOZ179" s="258"/>
      <c r="QPA179" s="258"/>
      <c r="QPB179" s="258"/>
      <c r="QPC179" s="258"/>
      <c r="QPD179" s="258"/>
      <c r="QPE179" s="258"/>
      <c r="QPF179" s="258"/>
      <c r="QPG179" s="258"/>
      <c r="QPH179" s="258"/>
      <c r="QPI179" s="258"/>
      <c r="QPJ179" s="258"/>
      <c r="QPK179" s="258"/>
      <c r="QPL179" s="258"/>
      <c r="QPM179" s="258"/>
      <c r="QPN179" s="258"/>
      <c r="QPO179" s="258"/>
      <c r="QPP179" s="258"/>
      <c r="QPQ179" s="258"/>
      <c r="QPR179" s="258"/>
      <c r="QPS179" s="258"/>
      <c r="QPT179" s="258"/>
      <c r="QPU179" s="258"/>
      <c r="QPV179" s="258"/>
      <c r="QPW179" s="258"/>
      <c r="QPX179" s="258"/>
      <c r="QPY179" s="258"/>
      <c r="QPZ179" s="258"/>
      <c r="QQA179" s="258"/>
      <c r="QQB179" s="258"/>
      <c r="QQC179" s="258"/>
      <c r="QQD179" s="258"/>
      <c r="QQE179" s="258"/>
      <c r="QQF179" s="258"/>
      <c r="QQG179" s="258"/>
      <c r="QQH179" s="258"/>
      <c r="QQI179" s="258"/>
      <c r="QQJ179" s="258"/>
      <c r="QQK179" s="258"/>
      <c r="QQL179" s="258"/>
      <c r="QQM179" s="258"/>
      <c r="QQN179" s="258"/>
      <c r="QQO179" s="258"/>
      <c r="QQP179" s="258"/>
      <c r="QQQ179" s="258"/>
      <c r="QQR179" s="258"/>
      <c r="QQS179" s="258"/>
      <c r="QQT179" s="258"/>
      <c r="QQU179" s="258"/>
      <c r="QQV179" s="258"/>
      <c r="QQW179" s="258"/>
      <c r="QQX179" s="258"/>
      <c r="QQY179" s="258"/>
      <c r="QQZ179" s="258"/>
      <c r="QRA179" s="258"/>
      <c r="QRB179" s="258"/>
      <c r="QRC179" s="258"/>
      <c r="QRD179" s="258"/>
      <c r="QRE179" s="258"/>
      <c r="QRF179" s="258"/>
      <c r="QRG179" s="258"/>
      <c r="QRH179" s="258"/>
      <c r="QRI179" s="258"/>
      <c r="QRJ179" s="258"/>
      <c r="QRK179" s="258"/>
      <c r="QRL179" s="258"/>
      <c r="QRM179" s="258"/>
      <c r="QRN179" s="258"/>
      <c r="QRO179" s="258"/>
      <c r="QRP179" s="258"/>
      <c r="QRQ179" s="258"/>
      <c r="QRR179" s="258"/>
      <c r="QRS179" s="258"/>
      <c r="QRT179" s="258"/>
      <c r="QRU179" s="258"/>
      <c r="QRV179" s="258"/>
      <c r="QRW179" s="258"/>
      <c r="QRX179" s="258"/>
      <c r="QRY179" s="258"/>
      <c r="QRZ179" s="258"/>
      <c r="QSA179" s="258"/>
      <c r="QSB179" s="258"/>
      <c r="QSC179" s="258"/>
      <c r="QSD179" s="258"/>
      <c r="QSE179" s="258"/>
      <c r="QSF179" s="258"/>
      <c r="QSG179" s="258"/>
      <c r="QSH179" s="258"/>
      <c r="QSI179" s="258"/>
      <c r="QSJ179" s="258"/>
      <c r="QSK179" s="258"/>
      <c r="QSL179" s="258"/>
      <c r="QSM179" s="258"/>
      <c r="QSN179" s="258"/>
      <c r="QSO179" s="258"/>
      <c r="QSP179" s="258"/>
      <c r="QSQ179" s="258"/>
      <c r="QSR179" s="258"/>
      <c r="QSS179" s="258"/>
      <c r="QST179" s="258"/>
      <c r="QSU179" s="258"/>
      <c r="QSV179" s="258"/>
      <c r="QSW179" s="258"/>
      <c r="QSX179" s="258"/>
      <c r="QSY179" s="258"/>
      <c r="QSZ179" s="258"/>
      <c r="QTA179" s="258"/>
      <c r="QTB179" s="258"/>
      <c r="QTC179" s="258"/>
      <c r="QTD179" s="258"/>
      <c r="QTE179" s="258"/>
      <c r="QTF179" s="258"/>
      <c r="QTG179" s="258"/>
      <c r="QTH179" s="258"/>
      <c r="QTI179" s="258"/>
      <c r="QTJ179" s="258"/>
      <c r="QTK179" s="258"/>
      <c r="QTL179" s="258"/>
      <c r="QTM179" s="258"/>
      <c r="QTN179" s="258"/>
      <c r="QTO179" s="258"/>
      <c r="QTP179" s="258"/>
      <c r="QTQ179" s="258"/>
      <c r="QTR179" s="258"/>
      <c r="QTS179" s="258"/>
      <c r="QTT179" s="258"/>
      <c r="QTU179" s="258"/>
      <c r="QTV179" s="258"/>
      <c r="QTW179" s="258"/>
      <c r="QTX179" s="258"/>
      <c r="QTY179" s="258"/>
      <c r="QTZ179" s="258"/>
      <c r="QUA179" s="258"/>
      <c r="QUB179" s="258"/>
      <c r="QUC179" s="258"/>
      <c r="QUD179" s="258"/>
      <c r="QUE179" s="258"/>
      <c r="QUF179" s="258"/>
      <c r="QUG179" s="258"/>
      <c r="QUH179" s="258"/>
      <c r="QUI179" s="258"/>
      <c r="QUJ179" s="258"/>
      <c r="QUK179" s="258"/>
      <c r="QUL179" s="258"/>
      <c r="QUM179" s="258"/>
      <c r="QUN179" s="258"/>
      <c r="QUO179" s="258"/>
      <c r="QUP179" s="258"/>
      <c r="QUQ179" s="258"/>
      <c r="QUR179" s="258"/>
      <c r="QUS179" s="258"/>
      <c r="QUT179" s="258"/>
      <c r="QUU179" s="258"/>
      <c r="QUV179" s="258"/>
      <c r="QUW179" s="258"/>
      <c r="QUX179" s="258"/>
      <c r="QUY179" s="258"/>
      <c r="QUZ179" s="258"/>
      <c r="QVA179" s="258"/>
      <c r="QVB179" s="258"/>
      <c r="QVC179" s="258"/>
      <c r="QVD179" s="258"/>
      <c r="QVE179" s="258"/>
      <c r="QVF179" s="258"/>
      <c r="QVG179" s="258"/>
      <c r="QVH179" s="258"/>
      <c r="QVI179" s="258"/>
      <c r="QVJ179" s="258"/>
      <c r="QVK179" s="258"/>
      <c r="QVL179" s="258"/>
      <c r="QVM179" s="258"/>
      <c r="QVN179" s="258"/>
      <c r="QVO179" s="258"/>
      <c r="QVP179" s="258"/>
      <c r="QVQ179" s="258"/>
      <c r="QVR179" s="258"/>
      <c r="QVS179" s="258"/>
      <c r="QVT179" s="258"/>
      <c r="QVU179" s="258"/>
      <c r="QVV179" s="258"/>
      <c r="QVW179" s="258"/>
      <c r="QVX179" s="258"/>
      <c r="QVY179" s="258"/>
      <c r="QVZ179" s="258"/>
      <c r="QWA179" s="258"/>
      <c r="QWB179" s="258"/>
      <c r="QWC179" s="258"/>
      <c r="QWD179" s="258"/>
      <c r="QWE179" s="258"/>
      <c r="QWF179" s="258"/>
      <c r="QWG179" s="258"/>
      <c r="QWH179" s="258"/>
      <c r="QWI179" s="258"/>
      <c r="QWJ179" s="258"/>
      <c r="QWK179" s="258"/>
      <c r="QWL179" s="258"/>
      <c r="QWM179" s="258"/>
      <c r="QWN179" s="258"/>
      <c r="QWO179" s="258"/>
      <c r="QWP179" s="258"/>
      <c r="QWQ179" s="258"/>
      <c r="QWR179" s="258"/>
      <c r="QWS179" s="258"/>
      <c r="QWT179" s="258"/>
      <c r="QWU179" s="258"/>
      <c r="QWV179" s="258"/>
      <c r="QWW179" s="258"/>
      <c r="QWX179" s="258"/>
      <c r="QWY179" s="258"/>
      <c r="QWZ179" s="258"/>
      <c r="QXA179" s="258"/>
      <c r="QXB179" s="258"/>
      <c r="QXC179" s="258"/>
      <c r="QXD179" s="258"/>
      <c r="QXE179" s="258"/>
      <c r="QXF179" s="258"/>
      <c r="QXG179" s="258"/>
      <c r="QXH179" s="258"/>
      <c r="QXI179" s="258"/>
      <c r="QXJ179" s="258"/>
      <c r="QXK179" s="258"/>
      <c r="QXL179" s="258"/>
      <c r="QXM179" s="258"/>
      <c r="QXN179" s="258"/>
      <c r="QXO179" s="258"/>
      <c r="QXP179" s="258"/>
      <c r="QXQ179" s="258"/>
      <c r="QXR179" s="258"/>
      <c r="QXS179" s="258"/>
      <c r="QXT179" s="258"/>
      <c r="QXU179" s="258"/>
      <c r="QXV179" s="258"/>
      <c r="QXW179" s="258"/>
      <c r="QXX179" s="258"/>
      <c r="QXY179" s="258"/>
      <c r="QXZ179" s="258"/>
      <c r="QYA179" s="258"/>
      <c r="QYB179" s="258"/>
      <c r="QYC179" s="258"/>
      <c r="QYD179" s="258"/>
      <c r="QYE179" s="258"/>
      <c r="QYF179" s="258"/>
      <c r="QYG179" s="258"/>
      <c r="QYH179" s="258"/>
      <c r="QYI179" s="258"/>
      <c r="QYJ179" s="258"/>
      <c r="QYK179" s="258"/>
      <c r="QYL179" s="258"/>
      <c r="QYM179" s="258"/>
      <c r="QYN179" s="258"/>
      <c r="QYO179" s="258"/>
      <c r="QYP179" s="258"/>
      <c r="QYQ179" s="258"/>
      <c r="QYR179" s="258"/>
      <c r="QYS179" s="258"/>
      <c r="QYT179" s="258"/>
      <c r="QYU179" s="258"/>
      <c r="QYV179" s="258"/>
      <c r="QYW179" s="258"/>
      <c r="QYX179" s="258"/>
      <c r="QYY179" s="258"/>
      <c r="QYZ179" s="258"/>
      <c r="QZA179" s="258"/>
      <c r="QZB179" s="258"/>
      <c r="QZC179" s="258"/>
      <c r="QZD179" s="258"/>
      <c r="QZE179" s="258"/>
      <c r="QZF179" s="258"/>
      <c r="QZG179" s="258"/>
      <c r="QZH179" s="258"/>
      <c r="QZI179" s="258"/>
      <c r="QZJ179" s="258"/>
      <c r="QZK179" s="258"/>
      <c r="QZL179" s="258"/>
      <c r="QZM179" s="258"/>
      <c r="QZN179" s="258"/>
      <c r="QZO179" s="258"/>
      <c r="QZP179" s="258"/>
      <c r="QZQ179" s="258"/>
      <c r="QZR179" s="258"/>
      <c r="QZS179" s="258"/>
      <c r="QZT179" s="258"/>
      <c r="QZU179" s="258"/>
      <c r="QZV179" s="258"/>
      <c r="QZW179" s="258"/>
      <c r="QZX179" s="258"/>
      <c r="QZY179" s="258"/>
      <c r="QZZ179" s="258"/>
      <c r="RAA179" s="258"/>
      <c r="RAB179" s="258"/>
      <c r="RAC179" s="258"/>
      <c r="RAD179" s="258"/>
      <c r="RAE179" s="258"/>
      <c r="RAF179" s="258"/>
      <c r="RAG179" s="258"/>
      <c r="RAH179" s="258"/>
      <c r="RAI179" s="258"/>
      <c r="RAJ179" s="258"/>
      <c r="RAK179" s="258"/>
      <c r="RAL179" s="258"/>
      <c r="RAM179" s="258"/>
      <c r="RAN179" s="258"/>
      <c r="RAO179" s="258"/>
      <c r="RAP179" s="258"/>
      <c r="RAQ179" s="258"/>
      <c r="RAR179" s="258"/>
      <c r="RAS179" s="258"/>
      <c r="RAT179" s="258"/>
      <c r="RAU179" s="258"/>
      <c r="RAV179" s="258"/>
      <c r="RAW179" s="258"/>
      <c r="RAX179" s="258"/>
      <c r="RAY179" s="258"/>
      <c r="RAZ179" s="258"/>
      <c r="RBA179" s="258"/>
      <c r="RBB179" s="258"/>
      <c r="RBC179" s="258"/>
      <c r="RBD179" s="258"/>
      <c r="RBE179" s="258"/>
      <c r="RBF179" s="258"/>
      <c r="RBG179" s="258"/>
      <c r="RBH179" s="258"/>
      <c r="RBI179" s="258"/>
      <c r="RBJ179" s="258"/>
      <c r="RBK179" s="258"/>
      <c r="RBL179" s="258"/>
      <c r="RBM179" s="258"/>
      <c r="RBN179" s="258"/>
      <c r="RBO179" s="258"/>
      <c r="RBP179" s="258"/>
      <c r="RBQ179" s="258"/>
      <c r="RBR179" s="258"/>
      <c r="RBS179" s="258"/>
      <c r="RBT179" s="258"/>
      <c r="RBU179" s="258"/>
      <c r="RBV179" s="258"/>
      <c r="RBW179" s="258"/>
      <c r="RBX179" s="258"/>
      <c r="RBY179" s="258"/>
      <c r="RBZ179" s="258"/>
      <c r="RCA179" s="258"/>
      <c r="RCB179" s="258"/>
      <c r="RCC179" s="258"/>
      <c r="RCD179" s="258"/>
      <c r="RCE179" s="258"/>
      <c r="RCF179" s="258"/>
      <c r="RCG179" s="258"/>
      <c r="RCH179" s="258"/>
      <c r="RCI179" s="258"/>
      <c r="RCJ179" s="258"/>
      <c r="RCK179" s="258"/>
      <c r="RCL179" s="258"/>
      <c r="RCM179" s="258"/>
      <c r="RCN179" s="258"/>
      <c r="RCO179" s="258"/>
      <c r="RCP179" s="258"/>
      <c r="RCQ179" s="258"/>
      <c r="RCR179" s="258"/>
      <c r="RCS179" s="258"/>
      <c r="RCT179" s="258"/>
      <c r="RCU179" s="258"/>
      <c r="RCV179" s="258"/>
      <c r="RCW179" s="258"/>
      <c r="RCX179" s="258"/>
      <c r="RCY179" s="258"/>
      <c r="RCZ179" s="258"/>
      <c r="RDA179" s="258"/>
      <c r="RDB179" s="258"/>
      <c r="RDC179" s="258"/>
      <c r="RDD179" s="258"/>
      <c r="RDE179" s="258"/>
      <c r="RDF179" s="258"/>
      <c r="RDG179" s="258"/>
      <c r="RDH179" s="258"/>
      <c r="RDI179" s="258"/>
      <c r="RDJ179" s="258"/>
      <c r="RDK179" s="258"/>
      <c r="RDL179" s="258"/>
      <c r="RDM179" s="258"/>
      <c r="RDN179" s="258"/>
      <c r="RDO179" s="258"/>
      <c r="RDP179" s="258"/>
      <c r="RDQ179" s="258"/>
      <c r="RDR179" s="258"/>
      <c r="RDS179" s="258"/>
      <c r="RDT179" s="258"/>
      <c r="RDU179" s="258"/>
      <c r="RDV179" s="258"/>
      <c r="RDW179" s="258"/>
      <c r="RDX179" s="258"/>
      <c r="RDY179" s="258"/>
      <c r="RDZ179" s="258"/>
      <c r="REA179" s="258"/>
      <c r="REB179" s="258"/>
      <c r="REC179" s="258"/>
      <c r="RED179" s="258"/>
      <c r="REE179" s="258"/>
      <c r="REF179" s="258"/>
      <c r="REG179" s="258"/>
      <c r="REH179" s="258"/>
      <c r="REI179" s="258"/>
      <c r="REJ179" s="258"/>
      <c r="REK179" s="258"/>
      <c r="REL179" s="258"/>
      <c r="REM179" s="258"/>
      <c r="REN179" s="258"/>
      <c r="REO179" s="258"/>
      <c r="REP179" s="258"/>
      <c r="REQ179" s="258"/>
      <c r="RER179" s="258"/>
      <c r="RES179" s="258"/>
      <c r="RET179" s="258"/>
      <c r="REU179" s="258"/>
      <c r="REV179" s="258"/>
      <c r="REW179" s="258"/>
      <c r="REX179" s="258"/>
      <c r="REY179" s="258"/>
      <c r="REZ179" s="258"/>
      <c r="RFA179" s="258"/>
      <c r="RFB179" s="258"/>
      <c r="RFC179" s="258"/>
      <c r="RFD179" s="258"/>
      <c r="RFE179" s="258"/>
      <c r="RFF179" s="258"/>
      <c r="RFG179" s="258"/>
      <c r="RFH179" s="258"/>
      <c r="RFI179" s="258"/>
      <c r="RFJ179" s="258"/>
      <c r="RFK179" s="258"/>
      <c r="RFL179" s="258"/>
      <c r="RFM179" s="258"/>
      <c r="RFN179" s="258"/>
      <c r="RFO179" s="258"/>
      <c r="RFP179" s="258"/>
      <c r="RFQ179" s="258"/>
      <c r="RFR179" s="258"/>
      <c r="RFS179" s="258"/>
      <c r="RFT179" s="258"/>
      <c r="RFU179" s="258"/>
      <c r="RFV179" s="258"/>
      <c r="RFW179" s="258"/>
      <c r="RFX179" s="258"/>
      <c r="RFY179" s="258"/>
      <c r="RFZ179" s="258"/>
      <c r="RGA179" s="258"/>
      <c r="RGB179" s="258"/>
      <c r="RGC179" s="258"/>
      <c r="RGD179" s="258"/>
      <c r="RGE179" s="258"/>
      <c r="RGF179" s="258"/>
      <c r="RGG179" s="258"/>
      <c r="RGH179" s="258"/>
      <c r="RGI179" s="258"/>
      <c r="RGJ179" s="258"/>
      <c r="RGK179" s="258"/>
      <c r="RGL179" s="258"/>
      <c r="RGM179" s="258"/>
      <c r="RGN179" s="258"/>
      <c r="RGO179" s="258"/>
      <c r="RGP179" s="258"/>
      <c r="RGQ179" s="258"/>
      <c r="RGR179" s="258"/>
      <c r="RGS179" s="258"/>
      <c r="RGT179" s="258"/>
      <c r="RGU179" s="258"/>
      <c r="RGV179" s="258"/>
      <c r="RGW179" s="258"/>
      <c r="RGX179" s="258"/>
      <c r="RGY179" s="258"/>
      <c r="RGZ179" s="258"/>
      <c r="RHA179" s="258"/>
      <c r="RHB179" s="258"/>
      <c r="RHC179" s="258"/>
      <c r="RHD179" s="258"/>
      <c r="RHE179" s="258"/>
      <c r="RHF179" s="258"/>
      <c r="RHG179" s="258"/>
      <c r="RHH179" s="258"/>
      <c r="RHI179" s="258"/>
      <c r="RHJ179" s="258"/>
      <c r="RHK179" s="258"/>
      <c r="RHL179" s="258"/>
      <c r="RHM179" s="258"/>
      <c r="RHN179" s="258"/>
      <c r="RHO179" s="258"/>
      <c r="RHP179" s="258"/>
      <c r="RHQ179" s="258"/>
      <c r="RHR179" s="258"/>
      <c r="RHS179" s="258"/>
      <c r="RHT179" s="258"/>
      <c r="RHU179" s="258"/>
      <c r="RHV179" s="258"/>
      <c r="RHW179" s="258"/>
      <c r="RHX179" s="258"/>
      <c r="RHY179" s="258"/>
      <c r="RHZ179" s="258"/>
      <c r="RIA179" s="258"/>
      <c r="RIB179" s="258"/>
      <c r="RIC179" s="258"/>
      <c r="RID179" s="258"/>
      <c r="RIE179" s="258"/>
      <c r="RIF179" s="258"/>
      <c r="RIG179" s="258"/>
      <c r="RIH179" s="258"/>
      <c r="RII179" s="258"/>
      <c r="RIJ179" s="258"/>
      <c r="RIK179" s="258"/>
      <c r="RIL179" s="258"/>
      <c r="RIM179" s="258"/>
      <c r="RIN179" s="258"/>
      <c r="RIO179" s="258"/>
      <c r="RIP179" s="258"/>
      <c r="RIQ179" s="258"/>
      <c r="RIR179" s="258"/>
      <c r="RIS179" s="258"/>
      <c r="RIT179" s="258"/>
      <c r="RIU179" s="258"/>
      <c r="RIV179" s="258"/>
      <c r="RIW179" s="258"/>
      <c r="RIX179" s="258"/>
      <c r="RIY179" s="258"/>
      <c r="RIZ179" s="258"/>
      <c r="RJA179" s="258"/>
      <c r="RJB179" s="258"/>
      <c r="RJC179" s="258"/>
      <c r="RJD179" s="258"/>
      <c r="RJE179" s="258"/>
      <c r="RJF179" s="258"/>
      <c r="RJG179" s="258"/>
      <c r="RJH179" s="258"/>
      <c r="RJI179" s="258"/>
      <c r="RJJ179" s="258"/>
      <c r="RJK179" s="258"/>
      <c r="RJL179" s="258"/>
      <c r="RJM179" s="258"/>
      <c r="RJN179" s="258"/>
      <c r="RJO179" s="258"/>
      <c r="RJP179" s="258"/>
      <c r="RJQ179" s="258"/>
      <c r="RJR179" s="258"/>
      <c r="RJS179" s="258"/>
      <c r="RJT179" s="258"/>
      <c r="RJU179" s="258"/>
      <c r="RJV179" s="258"/>
      <c r="RJW179" s="258"/>
      <c r="RJX179" s="258"/>
      <c r="RJY179" s="258"/>
      <c r="RJZ179" s="258"/>
      <c r="RKA179" s="258"/>
      <c r="RKB179" s="258"/>
      <c r="RKC179" s="258"/>
      <c r="RKD179" s="258"/>
      <c r="RKE179" s="258"/>
      <c r="RKF179" s="258"/>
      <c r="RKG179" s="258"/>
      <c r="RKH179" s="258"/>
      <c r="RKI179" s="258"/>
      <c r="RKJ179" s="258"/>
      <c r="RKK179" s="258"/>
      <c r="RKL179" s="258"/>
      <c r="RKM179" s="258"/>
      <c r="RKN179" s="258"/>
      <c r="RKO179" s="258"/>
      <c r="RKP179" s="258"/>
      <c r="RKQ179" s="258"/>
      <c r="RKR179" s="258"/>
      <c r="RKS179" s="258"/>
      <c r="RKT179" s="258"/>
      <c r="RKU179" s="258"/>
      <c r="RKV179" s="258"/>
      <c r="RKW179" s="258"/>
      <c r="RKX179" s="258"/>
      <c r="RKY179" s="258"/>
      <c r="RKZ179" s="258"/>
      <c r="RLA179" s="258"/>
      <c r="RLB179" s="258"/>
      <c r="RLC179" s="258"/>
      <c r="RLD179" s="258"/>
      <c r="RLE179" s="258"/>
      <c r="RLF179" s="258"/>
      <c r="RLG179" s="258"/>
      <c r="RLH179" s="258"/>
      <c r="RLI179" s="258"/>
      <c r="RLJ179" s="258"/>
      <c r="RLK179" s="258"/>
      <c r="RLL179" s="258"/>
      <c r="RLM179" s="258"/>
      <c r="RLN179" s="258"/>
      <c r="RLO179" s="258"/>
      <c r="RLP179" s="258"/>
      <c r="RLQ179" s="258"/>
      <c r="RLR179" s="258"/>
      <c r="RLS179" s="258"/>
      <c r="RLT179" s="258"/>
      <c r="RLU179" s="258"/>
      <c r="RLV179" s="258"/>
      <c r="RLW179" s="258"/>
      <c r="RLX179" s="258"/>
      <c r="RLY179" s="258"/>
      <c r="RLZ179" s="258"/>
      <c r="RMA179" s="258"/>
      <c r="RMB179" s="258"/>
      <c r="RMC179" s="258"/>
      <c r="RMD179" s="258"/>
      <c r="RME179" s="258"/>
      <c r="RMF179" s="258"/>
      <c r="RMG179" s="258"/>
      <c r="RMH179" s="258"/>
      <c r="RMI179" s="258"/>
      <c r="RMJ179" s="258"/>
      <c r="RMK179" s="258"/>
      <c r="RML179" s="258"/>
      <c r="RMM179" s="258"/>
      <c r="RMN179" s="258"/>
      <c r="RMO179" s="258"/>
      <c r="RMP179" s="258"/>
      <c r="RMQ179" s="258"/>
      <c r="RMR179" s="258"/>
      <c r="RMS179" s="258"/>
      <c r="RMT179" s="258"/>
      <c r="RMU179" s="258"/>
      <c r="RMV179" s="258"/>
      <c r="RMW179" s="258"/>
      <c r="RMX179" s="258"/>
      <c r="RMY179" s="258"/>
      <c r="RMZ179" s="258"/>
      <c r="RNA179" s="258"/>
      <c r="RNB179" s="258"/>
      <c r="RNC179" s="258"/>
      <c r="RND179" s="258"/>
      <c r="RNE179" s="258"/>
      <c r="RNF179" s="258"/>
      <c r="RNG179" s="258"/>
      <c r="RNH179" s="258"/>
      <c r="RNI179" s="258"/>
      <c r="RNJ179" s="258"/>
      <c r="RNK179" s="258"/>
      <c r="RNL179" s="258"/>
      <c r="RNM179" s="258"/>
      <c r="RNN179" s="258"/>
      <c r="RNO179" s="258"/>
      <c r="RNP179" s="258"/>
      <c r="RNQ179" s="258"/>
      <c r="RNR179" s="258"/>
      <c r="RNS179" s="258"/>
      <c r="RNT179" s="258"/>
      <c r="RNU179" s="258"/>
      <c r="RNV179" s="258"/>
      <c r="RNW179" s="258"/>
      <c r="RNX179" s="258"/>
      <c r="RNY179" s="258"/>
      <c r="RNZ179" s="258"/>
      <c r="ROA179" s="258"/>
      <c r="ROB179" s="258"/>
      <c r="ROC179" s="258"/>
      <c r="ROD179" s="258"/>
      <c r="ROE179" s="258"/>
      <c r="ROF179" s="258"/>
      <c r="ROG179" s="258"/>
      <c r="ROH179" s="258"/>
      <c r="ROI179" s="258"/>
      <c r="ROJ179" s="258"/>
      <c r="ROK179" s="258"/>
      <c r="ROL179" s="258"/>
      <c r="ROM179" s="258"/>
      <c r="RON179" s="258"/>
      <c r="ROO179" s="258"/>
      <c r="ROP179" s="258"/>
      <c r="ROQ179" s="258"/>
      <c r="ROR179" s="258"/>
      <c r="ROS179" s="258"/>
      <c r="ROT179" s="258"/>
      <c r="ROU179" s="258"/>
      <c r="ROV179" s="258"/>
      <c r="ROW179" s="258"/>
      <c r="ROX179" s="258"/>
      <c r="ROY179" s="258"/>
      <c r="ROZ179" s="258"/>
      <c r="RPA179" s="258"/>
      <c r="RPB179" s="258"/>
      <c r="RPC179" s="258"/>
      <c r="RPD179" s="258"/>
      <c r="RPE179" s="258"/>
      <c r="RPF179" s="258"/>
      <c r="RPG179" s="258"/>
      <c r="RPH179" s="258"/>
      <c r="RPI179" s="258"/>
      <c r="RPJ179" s="258"/>
      <c r="RPK179" s="258"/>
      <c r="RPL179" s="258"/>
      <c r="RPM179" s="258"/>
      <c r="RPN179" s="258"/>
      <c r="RPO179" s="258"/>
      <c r="RPP179" s="258"/>
      <c r="RPQ179" s="258"/>
      <c r="RPR179" s="258"/>
      <c r="RPS179" s="258"/>
      <c r="RPT179" s="258"/>
      <c r="RPU179" s="258"/>
      <c r="RPV179" s="258"/>
      <c r="RPW179" s="258"/>
      <c r="RPX179" s="258"/>
      <c r="RPY179" s="258"/>
      <c r="RPZ179" s="258"/>
      <c r="RQA179" s="258"/>
      <c r="RQB179" s="258"/>
      <c r="RQC179" s="258"/>
      <c r="RQD179" s="258"/>
      <c r="RQE179" s="258"/>
      <c r="RQF179" s="258"/>
      <c r="RQG179" s="258"/>
      <c r="RQH179" s="258"/>
      <c r="RQI179" s="258"/>
      <c r="RQJ179" s="258"/>
      <c r="RQK179" s="258"/>
      <c r="RQL179" s="258"/>
      <c r="RQM179" s="258"/>
      <c r="RQN179" s="258"/>
      <c r="RQO179" s="258"/>
      <c r="RQP179" s="258"/>
      <c r="RQQ179" s="258"/>
      <c r="RQR179" s="258"/>
      <c r="RQS179" s="258"/>
      <c r="RQT179" s="258"/>
      <c r="RQU179" s="258"/>
      <c r="RQV179" s="258"/>
      <c r="RQW179" s="258"/>
      <c r="RQX179" s="258"/>
      <c r="RQY179" s="258"/>
      <c r="RQZ179" s="258"/>
      <c r="RRA179" s="258"/>
      <c r="RRB179" s="258"/>
      <c r="RRC179" s="258"/>
      <c r="RRD179" s="258"/>
      <c r="RRE179" s="258"/>
      <c r="RRF179" s="258"/>
      <c r="RRG179" s="258"/>
      <c r="RRH179" s="258"/>
      <c r="RRI179" s="258"/>
      <c r="RRJ179" s="258"/>
      <c r="RRK179" s="258"/>
      <c r="RRL179" s="258"/>
      <c r="RRM179" s="258"/>
      <c r="RRN179" s="258"/>
      <c r="RRO179" s="258"/>
      <c r="RRP179" s="258"/>
      <c r="RRQ179" s="258"/>
      <c r="RRR179" s="258"/>
      <c r="RRS179" s="258"/>
      <c r="RRT179" s="258"/>
      <c r="RRU179" s="258"/>
      <c r="RRV179" s="258"/>
      <c r="RRW179" s="258"/>
      <c r="RRX179" s="258"/>
      <c r="RRY179" s="258"/>
      <c r="RRZ179" s="258"/>
      <c r="RSA179" s="258"/>
      <c r="RSB179" s="258"/>
      <c r="RSC179" s="258"/>
      <c r="RSD179" s="258"/>
      <c r="RSE179" s="258"/>
      <c r="RSF179" s="258"/>
      <c r="RSG179" s="258"/>
      <c r="RSH179" s="258"/>
      <c r="RSI179" s="258"/>
      <c r="RSJ179" s="258"/>
      <c r="RSK179" s="258"/>
      <c r="RSL179" s="258"/>
      <c r="RSM179" s="258"/>
      <c r="RSN179" s="258"/>
      <c r="RSO179" s="258"/>
      <c r="RSP179" s="258"/>
      <c r="RSQ179" s="258"/>
      <c r="RSR179" s="258"/>
      <c r="RSS179" s="258"/>
      <c r="RST179" s="258"/>
      <c r="RSU179" s="258"/>
      <c r="RSV179" s="258"/>
      <c r="RSW179" s="258"/>
      <c r="RSX179" s="258"/>
      <c r="RSY179" s="258"/>
      <c r="RSZ179" s="258"/>
      <c r="RTA179" s="258"/>
      <c r="RTB179" s="258"/>
      <c r="RTC179" s="258"/>
      <c r="RTD179" s="258"/>
      <c r="RTE179" s="258"/>
      <c r="RTF179" s="258"/>
      <c r="RTG179" s="258"/>
      <c r="RTH179" s="258"/>
      <c r="RTI179" s="258"/>
      <c r="RTJ179" s="258"/>
      <c r="RTK179" s="258"/>
      <c r="RTL179" s="258"/>
      <c r="RTM179" s="258"/>
      <c r="RTN179" s="258"/>
      <c r="RTO179" s="258"/>
      <c r="RTP179" s="258"/>
      <c r="RTQ179" s="258"/>
      <c r="RTR179" s="258"/>
      <c r="RTS179" s="258"/>
      <c r="RTT179" s="258"/>
      <c r="RTU179" s="258"/>
      <c r="RTV179" s="258"/>
      <c r="RTW179" s="258"/>
      <c r="RTX179" s="258"/>
      <c r="RTY179" s="258"/>
      <c r="RTZ179" s="258"/>
      <c r="RUA179" s="258"/>
      <c r="RUB179" s="258"/>
      <c r="RUC179" s="258"/>
      <c r="RUD179" s="258"/>
      <c r="RUE179" s="258"/>
      <c r="RUF179" s="258"/>
      <c r="RUG179" s="258"/>
      <c r="RUH179" s="258"/>
      <c r="RUI179" s="258"/>
      <c r="RUJ179" s="258"/>
      <c r="RUK179" s="258"/>
      <c r="RUL179" s="258"/>
      <c r="RUM179" s="258"/>
      <c r="RUN179" s="258"/>
      <c r="RUO179" s="258"/>
      <c r="RUP179" s="258"/>
      <c r="RUQ179" s="258"/>
      <c r="RUR179" s="258"/>
      <c r="RUS179" s="258"/>
      <c r="RUT179" s="258"/>
      <c r="RUU179" s="258"/>
      <c r="RUV179" s="258"/>
      <c r="RUW179" s="258"/>
      <c r="RUX179" s="258"/>
      <c r="RUY179" s="258"/>
      <c r="RUZ179" s="258"/>
      <c r="RVA179" s="258"/>
      <c r="RVB179" s="258"/>
      <c r="RVC179" s="258"/>
      <c r="RVD179" s="258"/>
      <c r="RVE179" s="258"/>
      <c r="RVF179" s="258"/>
      <c r="RVG179" s="258"/>
      <c r="RVH179" s="258"/>
      <c r="RVI179" s="258"/>
      <c r="RVJ179" s="258"/>
      <c r="RVK179" s="258"/>
      <c r="RVL179" s="258"/>
      <c r="RVM179" s="258"/>
      <c r="RVN179" s="258"/>
      <c r="RVO179" s="258"/>
      <c r="RVP179" s="258"/>
      <c r="RVQ179" s="258"/>
      <c r="RVR179" s="258"/>
      <c r="RVS179" s="258"/>
      <c r="RVT179" s="258"/>
      <c r="RVU179" s="258"/>
      <c r="RVV179" s="258"/>
      <c r="RVW179" s="258"/>
      <c r="RVX179" s="258"/>
      <c r="RVY179" s="258"/>
      <c r="RVZ179" s="258"/>
      <c r="RWA179" s="258"/>
      <c r="RWB179" s="258"/>
      <c r="RWC179" s="258"/>
      <c r="RWD179" s="258"/>
      <c r="RWE179" s="258"/>
      <c r="RWF179" s="258"/>
      <c r="RWG179" s="258"/>
      <c r="RWH179" s="258"/>
      <c r="RWI179" s="258"/>
      <c r="RWJ179" s="258"/>
      <c r="RWK179" s="258"/>
      <c r="RWL179" s="258"/>
      <c r="RWM179" s="258"/>
      <c r="RWN179" s="258"/>
      <c r="RWO179" s="258"/>
      <c r="RWP179" s="258"/>
      <c r="RWQ179" s="258"/>
      <c r="RWR179" s="258"/>
      <c r="RWS179" s="258"/>
      <c r="RWT179" s="258"/>
      <c r="RWU179" s="258"/>
      <c r="RWV179" s="258"/>
      <c r="RWW179" s="258"/>
      <c r="RWX179" s="258"/>
      <c r="RWY179" s="258"/>
      <c r="RWZ179" s="258"/>
      <c r="RXA179" s="258"/>
      <c r="RXB179" s="258"/>
      <c r="RXC179" s="258"/>
      <c r="RXD179" s="258"/>
      <c r="RXE179" s="258"/>
      <c r="RXF179" s="258"/>
      <c r="RXG179" s="258"/>
      <c r="RXH179" s="258"/>
      <c r="RXI179" s="258"/>
      <c r="RXJ179" s="258"/>
      <c r="RXK179" s="258"/>
      <c r="RXL179" s="258"/>
      <c r="RXM179" s="258"/>
      <c r="RXN179" s="258"/>
      <c r="RXO179" s="258"/>
      <c r="RXP179" s="258"/>
      <c r="RXQ179" s="258"/>
      <c r="RXR179" s="258"/>
      <c r="RXS179" s="258"/>
      <c r="RXT179" s="258"/>
      <c r="RXU179" s="258"/>
      <c r="RXV179" s="258"/>
      <c r="RXW179" s="258"/>
      <c r="RXX179" s="258"/>
      <c r="RXY179" s="258"/>
      <c r="RXZ179" s="258"/>
      <c r="RYA179" s="258"/>
      <c r="RYB179" s="258"/>
      <c r="RYC179" s="258"/>
      <c r="RYD179" s="258"/>
      <c r="RYE179" s="258"/>
      <c r="RYF179" s="258"/>
      <c r="RYG179" s="258"/>
      <c r="RYH179" s="258"/>
      <c r="RYI179" s="258"/>
      <c r="RYJ179" s="258"/>
      <c r="RYK179" s="258"/>
      <c r="RYL179" s="258"/>
      <c r="RYM179" s="258"/>
      <c r="RYN179" s="258"/>
      <c r="RYO179" s="258"/>
      <c r="RYP179" s="258"/>
      <c r="RYQ179" s="258"/>
      <c r="RYR179" s="258"/>
      <c r="RYS179" s="258"/>
      <c r="RYT179" s="258"/>
      <c r="RYU179" s="258"/>
      <c r="RYV179" s="258"/>
      <c r="RYW179" s="258"/>
      <c r="RYX179" s="258"/>
      <c r="RYY179" s="258"/>
      <c r="RYZ179" s="258"/>
      <c r="RZA179" s="258"/>
      <c r="RZB179" s="258"/>
      <c r="RZC179" s="258"/>
      <c r="RZD179" s="258"/>
      <c r="RZE179" s="258"/>
      <c r="RZF179" s="258"/>
      <c r="RZG179" s="258"/>
      <c r="RZH179" s="258"/>
      <c r="RZI179" s="258"/>
      <c r="RZJ179" s="258"/>
      <c r="RZK179" s="258"/>
      <c r="RZL179" s="258"/>
      <c r="RZM179" s="258"/>
      <c r="RZN179" s="258"/>
      <c r="RZO179" s="258"/>
      <c r="RZP179" s="258"/>
      <c r="RZQ179" s="258"/>
      <c r="RZR179" s="258"/>
      <c r="RZS179" s="258"/>
      <c r="RZT179" s="258"/>
      <c r="RZU179" s="258"/>
      <c r="RZV179" s="258"/>
      <c r="RZW179" s="258"/>
      <c r="RZX179" s="258"/>
      <c r="RZY179" s="258"/>
      <c r="RZZ179" s="258"/>
      <c r="SAA179" s="258"/>
      <c r="SAB179" s="258"/>
      <c r="SAC179" s="258"/>
      <c r="SAD179" s="258"/>
      <c r="SAE179" s="258"/>
      <c r="SAF179" s="258"/>
      <c r="SAG179" s="258"/>
      <c r="SAH179" s="258"/>
      <c r="SAI179" s="258"/>
      <c r="SAJ179" s="258"/>
      <c r="SAK179" s="258"/>
      <c r="SAL179" s="258"/>
      <c r="SAM179" s="258"/>
      <c r="SAN179" s="258"/>
      <c r="SAO179" s="258"/>
      <c r="SAP179" s="258"/>
      <c r="SAQ179" s="258"/>
      <c r="SAR179" s="258"/>
      <c r="SAS179" s="258"/>
      <c r="SAT179" s="258"/>
      <c r="SAU179" s="258"/>
      <c r="SAV179" s="258"/>
      <c r="SAW179" s="258"/>
      <c r="SAX179" s="258"/>
      <c r="SAY179" s="258"/>
      <c r="SAZ179" s="258"/>
      <c r="SBA179" s="258"/>
      <c r="SBB179" s="258"/>
      <c r="SBC179" s="258"/>
      <c r="SBD179" s="258"/>
      <c r="SBE179" s="258"/>
      <c r="SBF179" s="258"/>
      <c r="SBG179" s="258"/>
      <c r="SBH179" s="258"/>
      <c r="SBI179" s="258"/>
      <c r="SBJ179" s="258"/>
      <c r="SBK179" s="258"/>
      <c r="SBL179" s="258"/>
      <c r="SBM179" s="258"/>
      <c r="SBN179" s="258"/>
      <c r="SBO179" s="258"/>
      <c r="SBP179" s="258"/>
      <c r="SBQ179" s="258"/>
      <c r="SBR179" s="258"/>
      <c r="SBS179" s="258"/>
      <c r="SBT179" s="258"/>
      <c r="SBU179" s="258"/>
      <c r="SBV179" s="258"/>
      <c r="SBW179" s="258"/>
      <c r="SBX179" s="258"/>
      <c r="SBY179" s="258"/>
      <c r="SBZ179" s="258"/>
      <c r="SCA179" s="258"/>
      <c r="SCB179" s="258"/>
      <c r="SCC179" s="258"/>
      <c r="SCD179" s="258"/>
      <c r="SCE179" s="258"/>
      <c r="SCF179" s="258"/>
      <c r="SCG179" s="258"/>
      <c r="SCH179" s="258"/>
      <c r="SCI179" s="258"/>
      <c r="SCJ179" s="258"/>
      <c r="SCK179" s="258"/>
      <c r="SCL179" s="258"/>
      <c r="SCM179" s="258"/>
      <c r="SCN179" s="258"/>
      <c r="SCO179" s="258"/>
      <c r="SCP179" s="258"/>
      <c r="SCQ179" s="258"/>
      <c r="SCR179" s="258"/>
      <c r="SCS179" s="258"/>
      <c r="SCT179" s="258"/>
      <c r="SCU179" s="258"/>
      <c r="SCV179" s="258"/>
      <c r="SCW179" s="258"/>
      <c r="SCX179" s="258"/>
      <c r="SCY179" s="258"/>
      <c r="SCZ179" s="258"/>
      <c r="SDA179" s="258"/>
      <c r="SDB179" s="258"/>
      <c r="SDC179" s="258"/>
      <c r="SDD179" s="258"/>
      <c r="SDE179" s="258"/>
      <c r="SDF179" s="258"/>
      <c r="SDG179" s="258"/>
      <c r="SDH179" s="258"/>
      <c r="SDI179" s="258"/>
      <c r="SDJ179" s="258"/>
      <c r="SDK179" s="258"/>
      <c r="SDL179" s="258"/>
      <c r="SDM179" s="258"/>
      <c r="SDN179" s="258"/>
      <c r="SDO179" s="258"/>
      <c r="SDP179" s="258"/>
      <c r="SDQ179" s="258"/>
      <c r="SDR179" s="258"/>
      <c r="SDS179" s="258"/>
      <c r="SDT179" s="258"/>
      <c r="SDU179" s="258"/>
      <c r="SDV179" s="258"/>
      <c r="SDW179" s="258"/>
      <c r="SDX179" s="258"/>
      <c r="SDY179" s="258"/>
      <c r="SDZ179" s="258"/>
      <c r="SEA179" s="258"/>
      <c r="SEB179" s="258"/>
      <c r="SEC179" s="258"/>
      <c r="SED179" s="258"/>
      <c r="SEE179" s="258"/>
      <c r="SEF179" s="258"/>
      <c r="SEG179" s="258"/>
      <c r="SEH179" s="258"/>
      <c r="SEI179" s="258"/>
      <c r="SEJ179" s="258"/>
      <c r="SEK179" s="258"/>
      <c r="SEL179" s="258"/>
      <c r="SEM179" s="258"/>
      <c r="SEN179" s="258"/>
      <c r="SEO179" s="258"/>
      <c r="SEP179" s="258"/>
      <c r="SEQ179" s="258"/>
      <c r="SER179" s="258"/>
      <c r="SES179" s="258"/>
      <c r="SET179" s="258"/>
      <c r="SEU179" s="258"/>
      <c r="SEV179" s="258"/>
      <c r="SEW179" s="258"/>
      <c r="SEX179" s="258"/>
      <c r="SEY179" s="258"/>
      <c r="SEZ179" s="258"/>
      <c r="SFA179" s="258"/>
      <c r="SFB179" s="258"/>
      <c r="SFC179" s="258"/>
      <c r="SFD179" s="258"/>
      <c r="SFE179" s="258"/>
      <c r="SFF179" s="258"/>
      <c r="SFG179" s="258"/>
      <c r="SFH179" s="258"/>
      <c r="SFI179" s="258"/>
      <c r="SFJ179" s="258"/>
      <c r="SFK179" s="258"/>
      <c r="SFL179" s="258"/>
      <c r="SFM179" s="258"/>
      <c r="SFN179" s="258"/>
      <c r="SFO179" s="258"/>
      <c r="SFP179" s="258"/>
      <c r="SFQ179" s="258"/>
      <c r="SFR179" s="258"/>
      <c r="SFS179" s="258"/>
      <c r="SFT179" s="258"/>
      <c r="SFU179" s="258"/>
      <c r="SFV179" s="258"/>
      <c r="SFW179" s="258"/>
      <c r="SFX179" s="258"/>
      <c r="SFY179" s="258"/>
      <c r="SFZ179" s="258"/>
      <c r="SGA179" s="258"/>
      <c r="SGB179" s="258"/>
      <c r="SGC179" s="258"/>
      <c r="SGD179" s="258"/>
      <c r="SGE179" s="258"/>
      <c r="SGF179" s="258"/>
      <c r="SGG179" s="258"/>
      <c r="SGH179" s="258"/>
      <c r="SGI179" s="258"/>
      <c r="SGJ179" s="258"/>
      <c r="SGK179" s="258"/>
      <c r="SGL179" s="258"/>
      <c r="SGM179" s="258"/>
      <c r="SGN179" s="258"/>
      <c r="SGO179" s="258"/>
      <c r="SGP179" s="258"/>
      <c r="SGQ179" s="258"/>
      <c r="SGR179" s="258"/>
      <c r="SGS179" s="258"/>
      <c r="SGT179" s="258"/>
      <c r="SGU179" s="258"/>
      <c r="SGV179" s="258"/>
      <c r="SGW179" s="258"/>
      <c r="SGX179" s="258"/>
      <c r="SGY179" s="258"/>
      <c r="SGZ179" s="258"/>
      <c r="SHA179" s="258"/>
      <c r="SHB179" s="258"/>
      <c r="SHC179" s="258"/>
      <c r="SHD179" s="258"/>
      <c r="SHE179" s="258"/>
      <c r="SHF179" s="258"/>
      <c r="SHG179" s="258"/>
      <c r="SHH179" s="258"/>
      <c r="SHI179" s="258"/>
      <c r="SHJ179" s="258"/>
      <c r="SHK179" s="258"/>
      <c r="SHL179" s="258"/>
      <c r="SHM179" s="258"/>
      <c r="SHN179" s="258"/>
      <c r="SHO179" s="258"/>
      <c r="SHP179" s="258"/>
      <c r="SHQ179" s="258"/>
      <c r="SHR179" s="258"/>
      <c r="SHS179" s="258"/>
      <c r="SHT179" s="258"/>
      <c r="SHU179" s="258"/>
      <c r="SHV179" s="258"/>
      <c r="SHW179" s="258"/>
      <c r="SHX179" s="258"/>
      <c r="SHY179" s="258"/>
      <c r="SHZ179" s="258"/>
      <c r="SIA179" s="258"/>
      <c r="SIB179" s="258"/>
      <c r="SIC179" s="258"/>
      <c r="SID179" s="258"/>
      <c r="SIE179" s="258"/>
      <c r="SIF179" s="258"/>
      <c r="SIG179" s="258"/>
      <c r="SIH179" s="258"/>
      <c r="SII179" s="258"/>
      <c r="SIJ179" s="258"/>
      <c r="SIK179" s="258"/>
      <c r="SIL179" s="258"/>
      <c r="SIM179" s="258"/>
      <c r="SIN179" s="258"/>
      <c r="SIO179" s="258"/>
      <c r="SIP179" s="258"/>
      <c r="SIQ179" s="258"/>
      <c r="SIR179" s="258"/>
      <c r="SIS179" s="258"/>
      <c r="SIT179" s="258"/>
      <c r="SIU179" s="258"/>
      <c r="SIV179" s="258"/>
      <c r="SIW179" s="258"/>
      <c r="SIX179" s="258"/>
      <c r="SIY179" s="258"/>
      <c r="SIZ179" s="258"/>
      <c r="SJA179" s="258"/>
      <c r="SJB179" s="258"/>
      <c r="SJC179" s="258"/>
      <c r="SJD179" s="258"/>
      <c r="SJE179" s="258"/>
      <c r="SJF179" s="258"/>
      <c r="SJG179" s="258"/>
      <c r="SJH179" s="258"/>
      <c r="SJI179" s="258"/>
      <c r="SJJ179" s="258"/>
      <c r="SJK179" s="258"/>
      <c r="SJL179" s="258"/>
      <c r="SJM179" s="258"/>
      <c r="SJN179" s="258"/>
      <c r="SJO179" s="258"/>
      <c r="SJP179" s="258"/>
      <c r="SJQ179" s="258"/>
      <c r="SJR179" s="258"/>
      <c r="SJS179" s="258"/>
      <c r="SJT179" s="258"/>
      <c r="SJU179" s="258"/>
      <c r="SJV179" s="258"/>
      <c r="SJW179" s="258"/>
      <c r="SJX179" s="258"/>
      <c r="SJY179" s="258"/>
      <c r="SJZ179" s="258"/>
      <c r="SKA179" s="258"/>
      <c r="SKB179" s="258"/>
      <c r="SKC179" s="258"/>
      <c r="SKD179" s="258"/>
      <c r="SKE179" s="258"/>
      <c r="SKF179" s="258"/>
      <c r="SKG179" s="258"/>
      <c r="SKH179" s="258"/>
      <c r="SKI179" s="258"/>
      <c r="SKJ179" s="258"/>
      <c r="SKK179" s="258"/>
      <c r="SKL179" s="258"/>
      <c r="SKM179" s="258"/>
      <c r="SKN179" s="258"/>
      <c r="SKO179" s="258"/>
      <c r="SKP179" s="258"/>
      <c r="SKQ179" s="258"/>
      <c r="SKR179" s="258"/>
      <c r="SKS179" s="258"/>
      <c r="SKT179" s="258"/>
      <c r="SKU179" s="258"/>
      <c r="SKV179" s="258"/>
      <c r="SKW179" s="258"/>
      <c r="SKX179" s="258"/>
      <c r="SKY179" s="258"/>
      <c r="SKZ179" s="258"/>
      <c r="SLA179" s="258"/>
      <c r="SLB179" s="258"/>
      <c r="SLC179" s="258"/>
      <c r="SLD179" s="258"/>
      <c r="SLE179" s="258"/>
      <c r="SLF179" s="258"/>
      <c r="SLG179" s="258"/>
      <c r="SLH179" s="258"/>
      <c r="SLI179" s="258"/>
      <c r="SLJ179" s="258"/>
      <c r="SLK179" s="258"/>
      <c r="SLL179" s="258"/>
      <c r="SLM179" s="258"/>
      <c r="SLN179" s="258"/>
      <c r="SLO179" s="258"/>
      <c r="SLP179" s="258"/>
      <c r="SLQ179" s="258"/>
      <c r="SLR179" s="258"/>
      <c r="SLS179" s="258"/>
      <c r="SLT179" s="258"/>
      <c r="SLU179" s="258"/>
      <c r="SLV179" s="258"/>
      <c r="SLW179" s="258"/>
      <c r="SLX179" s="258"/>
      <c r="SLY179" s="258"/>
      <c r="SLZ179" s="258"/>
      <c r="SMA179" s="258"/>
      <c r="SMB179" s="258"/>
      <c r="SMC179" s="258"/>
      <c r="SMD179" s="258"/>
      <c r="SME179" s="258"/>
      <c r="SMF179" s="258"/>
      <c r="SMG179" s="258"/>
      <c r="SMH179" s="258"/>
      <c r="SMI179" s="258"/>
      <c r="SMJ179" s="258"/>
      <c r="SMK179" s="258"/>
      <c r="SML179" s="258"/>
      <c r="SMM179" s="258"/>
      <c r="SMN179" s="258"/>
      <c r="SMO179" s="258"/>
      <c r="SMP179" s="258"/>
      <c r="SMQ179" s="258"/>
      <c r="SMR179" s="258"/>
      <c r="SMS179" s="258"/>
      <c r="SMT179" s="258"/>
      <c r="SMU179" s="258"/>
      <c r="SMV179" s="258"/>
      <c r="SMW179" s="258"/>
      <c r="SMX179" s="258"/>
      <c r="SMY179" s="258"/>
      <c r="SMZ179" s="258"/>
      <c r="SNA179" s="258"/>
      <c r="SNB179" s="258"/>
      <c r="SNC179" s="258"/>
      <c r="SND179" s="258"/>
      <c r="SNE179" s="258"/>
      <c r="SNF179" s="258"/>
      <c r="SNG179" s="258"/>
      <c r="SNH179" s="258"/>
      <c r="SNI179" s="258"/>
      <c r="SNJ179" s="258"/>
      <c r="SNK179" s="258"/>
      <c r="SNL179" s="258"/>
      <c r="SNM179" s="258"/>
      <c r="SNN179" s="258"/>
      <c r="SNO179" s="258"/>
      <c r="SNP179" s="258"/>
      <c r="SNQ179" s="258"/>
      <c r="SNR179" s="258"/>
      <c r="SNS179" s="258"/>
      <c r="SNT179" s="258"/>
      <c r="SNU179" s="258"/>
      <c r="SNV179" s="258"/>
      <c r="SNW179" s="258"/>
      <c r="SNX179" s="258"/>
      <c r="SNY179" s="258"/>
      <c r="SNZ179" s="258"/>
      <c r="SOA179" s="258"/>
      <c r="SOB179" s="258"/>
      <c r="SOC179" s="258"/>
      <c r="SOD179" s="258"/>
      <c r="SOE179" s="258"/>
      <c r="SOF179" s="258"/>
      <c r="SOG179" s="258"/>
      <c r="SOH179" s="258"/>
      <c r="SOI179" s="258"/>
      <c r="SOJ179" s="258"/>
      <c r="SOK179" s="258"/>
      <c r="SOL179" s="258"/>
      <c r="SOM179" s="258"/>
      <c r="SON179" s="258"/>
      <c r="SOO179" s="258"/>
      <c r="SOP179" s="258"/>
      <c r="SOQ179" s="258"/>
      <c r="SOR179" s="258"/>
      <c r="SOS179" s="258"/>
      <c r="SOT179" s="258"/>
      <c r="SOU179" s="258"/>
      <c r="SOV179" s="258"/>
      <c r="SOW179" s="258"/>
      <c r="SOX179" s="258"/>
      <c r="SOY179" s="258"/>
      <c r="SOZ179" s="258"/>
      <c r="SPA179" s="258"/>
      <c r="SPB179" s="258"/>
      <c r="SPC179" s="258"/>
      <c r="SPD179" s="258"/>
      <c r="SPE179" s="258"/>
      <c r="SPF179" s="258"/>
      <c r="SPG179" s="258"/>
      <c r="SPH179" s="258"/>
      <c r="SPI179" s="258"/>
      <c r="SPJ179" s="258"/>
      <c r="SPK179" s="258"/>
      <c r="SPL179" s="258"/>
      <c r="SPM179" s="258"/>
      <c r="SPN179" s="258"/>
      <c r="SPO179" s="258"/>
      <c r="SPP179" s="258"/>
      <c r="SPQ179" s="258"/>
      <c r="SPR179" s="258"/>
      <c r="SPS179" s="258"/>
      <c r="SPT179" s="258"/>
      <c r="SPU179" s="258"/>
      <c r="SPV179" s="258"/>
      <c r="SPW179" s="258"/>
      <c r="SPX179" s="258"/>
      <c r="SPY179" s="258"/>
      <c r="SPZ179" s="258"/>
      <c r="SQA179" s="258"/>
      <c r="SQB179" s="258"/>
      <c r="SQC179" s="258"/>
      <c r="SQD179" s="258"/>
      <c r="SQE179" s="258"/>
      <c r="SQF179" s="258"/>
      <c r="SQG179" s="258"/>
      <c r="SQH179" s="258"/>
      <c r="SQI179" s="258"/>
      <c r="SQJ179" s="258"/>
      <c r="SQK179" s="258"/>
      <c r="SQL179" s="258"/>
      <c r="SQM179" s="258"/>
      <c r="SQN179" s="258"/>
      <c r="SQO179" s="258"/>
      <c r="SQP179" s="258"/>
      <c r="SQQ179" s="258"/>
      <c r="SQR179" s="258"/>
      <c r="SQS179" s="258"/>
      <c r="SQT179" s="258"/>
      <c r="SQU179" s="258"/>
      <c r="SQV179" s="258"/>
      <c r="SQW179" s="258"/>
      <c r="SQX179" s="258"/>
      <c r="SQY179" s="258"/>
      <c r="SQZ179" s="258"/>
      <c r="SRA179" s="258"/>
      <c r="SRB179" s="258"/>
      <c r="SRC179" s="258"/>
      <c r="SRD179" s="258"/>
      <c r="SRE179" s="258"/>
      <c r="SRF179" s="258"/>
      <c r="SRG179" s="258"/>
      <c r="SRH179" s="258"/>
      <c r="SRI179" s="258"/>
      <c r="SRJ179" s="258"/>
      <c r="SRK179" s="258"/>
      <c r="SRL179" s="258"/>
      <c r="SRM179" s="258"/>
      <c r="SRN179" s="258"/>
      <c r="SRO179" s="258"/>
      <c r="SRP179" s="258"/>
      <c r="SRQ179" s="258"/>
      <c r="SRR179" s="258"/>
      <c r="SRS179" s="258"/>
      <c r="SRT179" s="258"/>
      <c r="SRU179" s="258"/>
      <c r="SRV179" s="258"/>
      <c r="SRW179" s="258"/>
      <c r="SRX179" s="258"/>
      <c r="SRY179" s="258"/>
      <c r="SRZ179" s="258"/>
      <c r="SSA179" s="258"/>
      <c r="SSB179" s="258"/>
      <c r="SSC179" s="258"/>
      <c r="SSD179" s="258"/>
      <c r="SSE179" s="258"/>
      <c r="SSF179" s="258"/>
      <c r="SSG179" s="258"/>
      <c r="SSH179" s="258"/>
      <c r="SSI179" s="258"/>
      <c r="SSJ179" s="258"/>
      <c r="SSK179" s="258"/>
      <c r="SSL179" s="258"/>
      <c r="SSM179" s="258"/>
      <c r="SSN179" s="258"/>
      <c r="SSO179" s="258"/>
      <c r="SSP179" s="258"/>
      <c r="SSQ179" s="258"/>
      <c r="SSR179" s="258"/>
      <c r="SSS179" s="258"/>
      <c r="SST179" s="258"/>
      <c r="SSU179" s="258"/>
      <c r="SSV179" s="258"/>
      <c r="SSW179" s="258"/>
      <c r="SSX179" s="258"/>
      <c r="SSY179" s="258"/>
      <c r="SSZ179" s="258"/>
      <c r="STA179" s="258"/>
      <c r="STB179" s="258"/>
      <c r="STC179" s="258"/>
      <c r="STD179" s="258"/>
      <c r="STE179" s="258"/>
      <c r="STF179" s="258"/>
      <c r="STG179" s="258"/>
      <c r="STH179" s="258"/>
      <c r="STI179" s="258"/>
      <c r="STJ179" s="258"/>
      <c r="STK179" s="258"/>
      <c r="STL179" s="258"/>
      <c r="STM179" s="258"/>
      <c r="STN179" s="258"/>
      <c r="STO179" s="258"/>
      <c r="STP179" s="258"/>
      <c r="STQ179" s="258"/>
      <c r="STR179" s="258"/>
      <c r="STS179" s="258"/>
      <c r="STT179" s="258"/>
      <c r="STU179" s="258"/>
      <c r="STV179" s="258"/>
      <c r="STW179" s="258"/>
      <c r="STX179" s="258"/>
      <c r="STY179" s="258"/>
      <c r="STZ179" s="258"/>
      <c r="SUA179" s="258"/>
      <c r="SUB179" s="258"/>
      <c r="SUC179" s="258"/>
      <c r="SUD179" s="258"/>
      <c r="SUE179" s="258"/>
      <c r="SUF179" s="258"/>
      <c r="SUG179" s="258"/>
      <c r="SUH179" s="258"/>
      <c r="SUI179" s="258"/>
      <c r="SUJ179" s="258"/>
      <c r="SUK179" s="258"/>
      <c r="SUL179" s="258"/>
      <c r="SUM179" s="258"/>
      <c r="SUN179" s="258"/>
      <c r="SUO179" s="258"/>
      <c r="SUP179" s="258"/>
      <c r="SUQ179" s="258"/>
      <c r="SUR179" s="258"/>
      <c r="SUS179" s="258"/>
      <c r="SUT179" s="258"/>
      <c r="SUU179" s="258"/>
      <c r="SUV179" s="258"/>
      <c r="SUW179" s="258"/>
      <c r="SUX179" s="258"/>
      <c r="SUY179" s="258"/>
      <c r="SUZ179" s="258"/>
      <c r="SVA179" s="258"/>
      <c r="SVB179" s="258"/>
      <c r="SVC179" s="258"/>
      <c r="SVD179" s="258"/>
      <c r="SVE179" s="258"/>
      <c r="SVF179" s="258"/>
      <c r="SVG179" s="258"/>
      <c r="SVH179" s="258"/>
      <c r="SVI179" s="258"/>
      <c r="SVJ179" s="258"/>
      <c r="SVK179" s="258"/>
      <c r="SVL179" s="258"/>
      <c r="SVM179" s="258"/>
      <c r="SVN179" s="258"/>
      <c r="SVO179" s="258"/>
      <c r="SVP179" s="258"/>
      <c r="SVQ179" s="258"/>
      <c r="SVR179" s="258"/>
      <c r="SVS179" s="258"/>
      <c r="SVT179" s="258"/>
      <c r="SVU179" s="258"/>
      <c r="SVV179" s="258"/>
      <c r="SVW179" s="258"/>
      <c r="SVX179" s="258"/>
      <c r="SVY179" s="258"/>
      <c r="SVZ179" s="258"/>
      <c r="SWA179" s="258"/>
      <c r="SWB179" s="258"/>
      <c r="SWC179" s="258"/>
      <c r="SWD179" s="258"/>
      <c r="SWE179" s="258"/>
      <c r="SWF179" s="258"/>
      <c r="SWG179" s="258"/>
      <c r="SWH179" s="258"/>
      <c r="SWI179" s="258"/>
      <c r="SWJ179" s="258"/>
      <c r="SWK179" s="258"/>
      <c r="SWL179" s="258"/>
      <c r="SWM179" s="258"/>
      <c r="SWN179" s="258"/>
      <c r="SWO179" s="258"/>
      <c r="SWP179" s="258"/>
      <c r="SWQ179" s="258"/>
      <c r="SWR179" s="258"/>
      <c r="SWS179" s="258"/>
      <c r="SWT179" s="258"/>
      <c r="SWU179" s="258"/>
      <c r="SWV179" s="258"/>
      <c r="SWW179" s="258"/>
      <c r="SWX179" s="258"/>
      <c r="SWY179" s="258"/>
      <c r="SWZ179" s="258"/>
      <c r="SXA179" s="258"/>
      <c r="SXB179" s="258"/>
      <c r="SXC179" s="258"/>
      <c r="SXD179" s="258"/>
      <c r="SXE179" s="258"/>
      <c r="SXF179" s="258"/>
      <c r="SXG179" s="258"/>
      <c r="SXH179" s="258"/>
      <c r="SXI179" s="258"/>
      <c r="SXJ179" s="258"/>
      <c r="SXK179" s="258"/>
      <c r="SXL179" s="258"/>
      <c r="SXM179" s="258"/>
      <c r="SXN179" s="258"/>
      <c r="SXO179" s="258"/>
      <c r="SXP179" s="258"/>
      <c r="SXQ179" s="258"/>
      <c r="SXR179" s="258"/>
      <c r="SXS179" s="258"/>
      <c r="SXT179" s="258"/>
      <c r="SXU179" s="258"/>
      <c r="SXV179" s="258"/>
      <c r="SXW179" s="258"/>
      <c r="SXX179" s="258"/>
      <c r="SXY179" s="258"/>
      <c r="SXZ179" s="258"/>
      <c r="SYA179" s="258"/>
      <c r="SYB179" s="258"/>
      <c r="SYC179" s="258"/>
      <c r="SYD179" s="258"/>
      <c r="SYE179" s="258"/>
      <c r="SYF179" s="258"/>
      <c r="SYG179" s="258"/>
      <c r="SYH179" s="258"/>
      <c r="SYI179" s="258"/>
      <c r="SYJ179" s="258"/>
      <c r="SYK179" s="258"/>
      <c r="SYL179" s="258"/>
      <c r="SYM179" s="258"/>
      <c r="SYN179" s="258"/>
      <c r="SYO179" s="258"/>
      <c r="SYP179" s="258"/>
      <c r="SYQ179" s="258"/>
      <c r="SYR179" s="258"/>
      <c r="SYS179" s="258"/>
      <c r="SYT179" s="258"/>
      <c r="SYU179" s="258"/>
      <c r="SYV179" s="258"/>
      <c r="SYW179" s="258"/>
      <c r="SYX179" s="258"/>
      <c r="SYY179" s="258"/>
      <c r="SYZ179" s="258"/>
      <c r="SZA179" s="258"/>
      <c r="SZB179" s="258"/>
      <c r="SZC179" s="258"/>
      <c r="SZD179" s="258"/>
      <c r="SZE179" s="258"/>
      <c r="SZF179" s="258"/>
      <c r="SZG179" s="258"/>
      <c r="SZH179" s="258"/>
      <c r="SZI179" s="258"/>
      <c r="SZJ179" s="258"/>
      <c r="SZK179" s="258"/>
      <c r="SZL179" s="258"/>
      <c r="SZM179" s="258"/>
      <c r="SZN179" s="258"/>
      <c r="SZO179" s="258"/>
      <c r="SZP179" s="258"/>
      <c r="SZQ179" s="258"/>
      <c r="SZR179" s="258"/>
      <c r="SZS179" s="258"/>
      <c r="SZT179" s="258"/>
      <c r="SZU179" s="258"/>
      <c r="SZV179" s="258"/>
      <c r="SZW179" s="258"/>
      <c r="SZX179" s="258"/>
      <c r="SZY179" s="258"/>
      <c r="SZZ179" s="258"/>
      <c r="TAA179" s="258"/>
      <c r="TAB179" s="258"/>
      <c r="TAC179" s="258"/>
      <c r="TAD179" s="258"/>
      <c r="TAE179" s="258"/>
      <c r="TAF179" s="258"/>
      <c r="TAG179" s="258"/>
      <c r="TAH179" s="258"/>
      <c r="TAI179" s="258"/>
      <c r="TAJ179" s="258"/>
      <c r="TAK179" s="258"/>
      <c r="TAL179" s="258"/>
      <c r="TAM179" s="258"/>
      <c r="TAN179" s="258"/>
      <c r="TAO179" s="258"/>
      <c r="TAP179" s="258"/>
      <c r="TAQ179" s="258"/>
      <c r="TAR179" s="258"/>
      <c r="TAS179" s="258"/>
      <c r="TAT179" s="258"/>
      <c r="TAU179" s="258"/>
      <c r="TAV179" s="258"/>
      <c r="TAW179" s="258"/>
      <c r="TAX179" s="258"/>
      <c r="TAY179" s="258"/>
      <c r="TAZ179" s="258"/>
      <c r="TBA179" s="258"/>
      <c r="TBB179" s="258"/>
      <c r="TBC179" s="258"/>
      <c r="TBD179" s="258"/>
      <c r="TBE179" s="258"/>
      <c r="TBF179" s="258"/>
      <c r="TBG179" s="258"/>
      <c r="TBH179" s="258"/>
      <c r="TBI179" s="258"/>
      <c r="TBJ179" s="258"/>
      <c r="TBK179" s="258"/>
      <c r="TBL179" s="258"/>
      <c r="TBM179" s="258"/>
      <c r="TBN179" s="258"/>
      <c r="TBO179" s="258"/>
      <c r="TBP179" s="258"/>
      <c r="TBQ179" s="258"/>
      <c r="TBR179" s="258"/>
      <c r="TBS179" s="258"/>
      <c r="TBT179" s="258"/>
      <c r="TBU179" s="258"/>
      <c r="TBV179" s="258"/>
      <c r="TBW179" s="258"/>
      <c r="TBX179" s="258"/>
      <c r="TBY179" s="258"/>
      <c r="TBZ179" s="258"/>
      <c r="TCA179" s="258"/>
      <c r="TCB179" s="258"/>
      <c r="TCC179" s="258"/>
      <c r="TCD179" s="258"/>
      <c r="TCE179" s="258"/>
      <c r="TCF179" s="258"/>
      <c r="TCG179" s="258"/>
      <c r="TCH179" s="258"/>
      <c r="TCI179" s="258"/>
      <c r="TCJ179" s="258"/>
      <c r="TCK179" s="258"/>
      <c r="TCL179" s="258"/>
      <c r="TCM179" s="258"/>
      <c r="TCN179" s="258"/>
      <c r="TCO179" s="258"/>
      <c r="TCP179" s="258"/>
      <c r="TCQ179" s="258"/>
      <c r="TCR179" s="258"/>
      <c r="TCS179" s="258"/>
      <c r="TCT179" s="258"/>
      <c r="TCU179" s="258"/>
      <c r="TCV179" s="258"/>
      <c r="TCW179" s="258"/>
      <c r="TCX179" s="258"/>
      <c r="TCY179" s="258"/>
      <c r="TCZ179" s="258"/>
      <c r="TDA179" s="258"/>
      <c r="TDB179" s="258"/>
      <c r="TDC179" s="258"/>
      <c r="TDD179" s="258"/>
      <c r="TDE179" s="258"/>
      <c r="TDF179" s="258"/>
      <c r="TDG179" s="258"/>
      <c r="TDH179" s="258"/>
      <c r="TDI179" s="258"/>
      <c r="TDJ179" s="258"/>
      <c r="TDK179" s="258"/>
      <c r="TDL179" s="258"/>
      <c r="TDM179" s="258"/>
      <c r="TDN179" s="258"/>
      <c r="TDO179" s="258"/>
      <c r="TDP179" s="258"/>
      <c r="TDQ179" s="258"/>
      <c r="TDR179" s="258"/>
      <c r="TDS179" s="258"/>
      <c r="TDT179" s="258"/>
      <c r="TDU179" s="258"/>
      <c r="TDV179" s="258"/>
      <c r="TDW179" s="258"/>
      <c r="TDX179" s="258"/>
      <c r="TDY179" s="258"/>
      <c r="TDZ179" s="258"/>
      <c r="TEA179" s="258"/>
      <c r="TEB179" s="258"/>
      <c r="TEC179" s="258"/>
      <c r="TED179" s="258"/>
      <c r="TEE179" s="258"/>
      <c r="TEF179" s="258"/>
      <c r="TEG179" s="258"/>
      <c r="TEH179" s="258"/>
      <c r="TEI179" s="258"/>
      <c r="TEJ179" s="258"/>
      <c r="TEK179" s="258"/>
      <c r="TEL179" s="258"/>
      <c r="TEM179" s="258"/>
      <c r="TEN179" s="258"/>
      <c r="TEO179" s="258"/>
      <c r="TEP179" s="258"/>
      <c r="TEQ179" s="258"/>
      <c r="TER179" s="258"/>
      <c r="TES179" s="258"/>
      <c r="TET179" s="258"/>
      <c r="TEU179" s="258"/>
      <c r="TEV179" s="258"/>
      <c r="TEW179" s="258"/>
      <c r="TEX179" s="258"/>
      <c r="TEY179" s="258"/>
      <c r="TEZ179" s="258"/>
      <c r="TFA179" s="258"/>
      <c r="TFB179" s="258"/>
      <c r="TFC179" s="258"/>
      <c r="TFD179" s="258"/>
      <c r="TFE179" s="258"/>
      <c r="TFF179" s="258"/>
      <c r="TFG179" s="258"/>
      <c r="TFH179" s="258"/>
      <c r="TFI179" s="258"/>
      <c r="TFJ179" s="258"/>
      <c r="TFK179" s="258"/>
      <c r="TFL179" s="258"/>
      <c r="TFM179" s="258"/>
      <c r="TFN179" s="258"/>
      <c r="TFO179" s="258"/>
      <c r="TFP179" s="258"/>
      <c r="TFQ179" s="258"/>
      <c r="TFR179" s="258"/>
      <c r="TFS179" s="258"/>
      <c r="TFT179" s="258"/>
      <c r="TFU179" s="258"/>
      <c r="TFV179" s="258"/>
      <c r="TFW179" s="258"/>
      <c r="TFX179" s="258"/>
      <c r="TFY179" s="258"/>
      <c r="TFZ179" s="258"/>
      <c r="TGA179" s="258"/>
      <c r="TGB179" s="258"/>
      <c r="TGC179" s="258"/>
      <c r="TGD179" s="258"/>
      <c r="TGE179" s="258"/>
      <c r="TGF179" s="258"/>
      <c r="TGG179" s="258"/>
      <c r="TGH179" s="258"/>
      <c r="TGI179" s="258"/>
      <c r="TGJ179" s="258"/>
      <c r="TGK179" s="258"/>
      <c r="TGL179" s="258"/>
      <c r="TGM179" s="258"/>
      <c r="TGN179" s="258"/>
      <c r="TGO179" s="258"/>
      <c r="TGP179" s="258"/>
      <c r="TGQ179" s="258"/>
      <c r="TGR179" s="258"/>
      <c r="TGS179" s="258"/>
      <c r="TGT179" s="258"/>
      <c r="TGU179" s="258"/>
      <c r="TGV179" s="258"/>
      <c r="TGW179" s="258"/>
      <c r="TGX179" s="258"/>
      <c r="TGY179" s="258"/>
      <c r="TGZ179" s="258"/>
      <c r="THA179" s="258"/>
      <c r="THB179" s="258"/>
      <c r="THC179" s="258"/>
      <c r="THD179" s="258"/>
      <c r="THE179" s="258"/>
      <c r="THF179" s="258"/>
      <c r="THG179" s="258"/>
      <c r="THH179" s="258"/>
      <c r="THI179" s="258"/>
      <c r="THJ179" s="258"/>
      <c r="THK179" s="258"/>
      <c r="THL179" s="258"/>
      <c r="THM179" s="258"/>
      <c r="THN179" s="258"/>
      <c r="THO179" s="258"/>
      <c r="THP179" s="258"/>
      <c r="THQ179" s="258"/>
      <c r="THR179" s="258"/>
      <c r="THS179" s="258"/>
      <c r="THT179" s="258"/>
      <c r="THU179" s="258"/>
      <c r="THV179" s="258"/>
      <c r="THW179" s="258"/>
      <c r="THX179" s="258"/>
      <c r="THY179" s="258"/>
      <c r="THZ179" s="258"/>
      <c r="TIA179" s="258"/>
      <c r="TIB179" s="258"/>
      <c r="TIC179" s="258"/>
      <c r="TID179" s="258"/>
      <c r="TIE179" s="258"/>
      <c r="TIF179" s="258"/>
      <c r="TIG179" s="258"/>
      <c r="TIH179" s="258"/>
      <c r="TII179" s="258"/>
      <c r="TIJ179" s="258"/>
      <c r="TIK179" s="258"/>
      <c r="TIL179" s="258"/>
      <c r="TIM179" s="258"/>
      <c r="TIN179" s="258"/>
      <c r="TIO179" s="258"/>
      <c r="TIP179" s="258"/>
      <c r="TIQ179" s="258"/>
      <c r="TIR179" s="258"/>
      <c r="TIS179" s="258"/>
      <c r="TIT179" s="258"/>
      <c r="TIU179" s="258"/>
      <c r="TIV179" s="258"/>
      <c r="TIW179" s="258"/>
      <c r="TIX179" s="258"/>
      <c r="TIY179" s="258"/>
      <c r="TIZ179" s="258"/>
      <c r="TJA179" s="258"/>
      <c r="TJB179" s="258"/>
      <c r="TJC179" s="258"/>
      <c r="TJD179" s="258"/>
      <c r="TJE179" s="258"/>
      <c r="TJF179" s="258"/>
      <c r="TJG179" s="258"/>
      <c r="TJH179" s="258"/>
      <c r="TJI179" s="258"/>
      <c r="TJJ179" s="258"/>
      <c r="TJK179" s="258"/>
      <c r="TJL179" s="258"/>
      <c r="TJM179" s="258"/>
      <c r="TJN179" s="258"/>
      <c r="TJO179" s="258"/>
      <c r="TJP179" s="258"/>
      <c r="TJQ179" s="258"/>
      <c r="TJR179" s="258"/>
      <c r="TJS179" s="258"/>
      <c r="TJT179" s="258"/>
      <c r="TJU179" s="258"/>
      <c r="TJV179" s="258"/>
      <c r="TJW179" s="258"/>
      <c r="TJX179" s="258"/>
      <c r="TJY179" s="258"/>
      <c r="TJZ179" s="258"/>
      <c r="TKA179" s="258"/>
      <c r="TKB179" s="258"/>
      <c r="TKC179" s="258"/>
      <c r="TKD179" s="258"/>
      <c r="TKE179" s="258"/>
      <c r="TKF179" s="258"/>
      <c r="TKG179" s="258"/>
      <c r="TKH179" s="258"/>
      <c r="TKI179" s="258"/>
      <c r="TKJ179" s="258"/>
      <c r="TKK179" s="258"/>
      <c r="TKL179" s="258"/>
      <c r="TKM179" s="258"/>
      <c r="TKN179" s="258"/>
      <c r="TKO179" s="258"/>
      <c r="TKP179" s="258"/>
      <c r="TKQ179" s="258"/>
      <c r="TKR179" s="258"/>
      <c r="TKS179" s="258"/>
      <c r="TKT179" s="258"/>
      <c r="TKU179" s="258"/>
      <c r="TKV179" s="258"/>
      <c r="TKW179" s="258"/>
      <c r="TKX179" s="258"/>
      <c r="TKY179" s="258"/>
      <c r="TKZ179" s="258"/>
      <c r="TLA179" s="258"/>
      <c r="TLB179" s="258"/>
      <c r="TLC179" s="258"/>
      <c r="TLD179" s="258"/>
      <c r="TLE179" s="258"/>
      <c r="TLF179" s="258"/>
      <c r="TLG179" s="258"/>
      <c r="TLH179" s="258"/>
      <c r="TLI179" s="258"/>
      <c r="TLJ179" s="258"/>
      <c r="TLK179" s="258"/>
      <c r="TLL179" s="258"/>
      <c r="TLM179" s="258"/>
      <c r="TLN179" s="258"/>
      <c r="TLO179" s="258"/>
      <c r="TLP179" s="258"/>
      <c r="TLQ179" s="258"/>
      <c r="TLR179" s="258"/>
      <c r="TLS179" s="258"/>
      <c r="TLT179" s="258"/>
      <c r="TLU179" s="258"/>
      <c r="TLV179" s="258"/>
      <c r="TLW179" s="258"/>
      <c r="TLX179" s="258"/>
      <c r="TLY179" s="258"/>
      <c r="TLZ179" s="258"/>
      <c r="TMA179" s="258"/>
      <c r="TMB179" s="258"/>
      <c r="TMC179" s="258"/>
      <c r="TMD179" s="258"/>
      <c r="TME179" s="258"/>
      <c r="TMF179" s="258"/>
      <c r="TMG179" s="258"/>
      <c r="TMH179" s="258"/>
      <c r="TMI179" s="258"/>
      <c r="TMJ179" s="258"/>
      <c r="TMK179" s="258"/>
      <c r="TML179" s="258"/>
      <c r="TMM179" s="258"/>
      <c r="TMN179" s="258"/>
      <c r="TMO179" s="258"/>
      <c r="TMP179" s="258"/>
      <c r="TMQ179" s="258"/>
      <c r="TMR179" s="258"/>
      <c r="TMS179" s="258"/>
      <c r="TMT179" s="258"/>
      <c r="TMU179" s="258"/>
      <c r="TMV179" s="258"/>
      <c r="TMW179" s="258"/>
      <c r="TMX179" s="258"/>
      <c r="TMY179" s="258"/>
      <c r="TMZ179" s="258"/>
      <c r="TNA179" s="258"/>
      <c r="TNB179" s="258"/>
      <c r="TNC179" s="258"/>
      <c r="TND179" s="258"/>
      <c r="TNE179" s="258"/>
      <c r="TNF179" s="258"/>
      <c r="TNG179" s="258"/>
      <c r="TNH179" s="258"/>
      <c r="TNI179" s="258"/>
      <c r="TNJ179" s="258"/>
      <c r="TNK179" s="258"/>
      <c r="TNL179" s="258"/>
      <c r="TNM179" s="258"/>
      <c r="TNN179" s="258"/>
      <c r="TNO179" s="258"/>
      <c r="TNP179" s="258"/>
      <c r="TNQ179" s="258"/>
      <c r="TNR179" s="258"/>
      <c r="TNS179" s="258"/>
      <c r="TNT179" s="258"/>
      <c r="TNU179" s="258"/>
      <c r="TNV179" s="258"/>
      <c r="TNW179" s="258"/>
      <c r="TNX179" s="258"/>
      <c r="TNY179" s="258"/>
      <c r="TNZ179" s="258"/>
      <c r="TOA179" s="258"/>
      <c r="TOB179" s="258"/>
      <c r="TOC179" s="258"/>
      <c r="TOD179" s="258"/>
      <c r="TOE179" s="258"/>
      <c r="TOF179" s="258"/>
      <c r="TOG179" s="258"/>
      <c r="TOH179" s="258"/>
      <c r="TOI179" s="258"/>
      <c r="TOJ179" s="258"/>
      <c r="TOK179" s="258"/>
      <c r="TOL179" s="258"/>
      <c r="TOM179" s="258"/>
      <c r="TON179" s="258"/>
      <c r="TOO179" s="258"/>
      <c r="TOP179" s="258"/>
      <c r="TOQ179" s="258"/>
      <c r="TOR179" s="258"/>
      <c r="TOS179" s="258"/>
      <c r="TOT179" s="258"/>
      <c r="TOU179" s="258"/>
      <c r="TOV179" s="258"/>
      <c r="TOW179" s="258"/>
      <c r="TOX179" s="258"/>
      <c r="TOY179" s="258"/>
      <c r="TOZ179" s="258"/>
      <c r="TPA179" s="258"/>
      <c r="TPB179" s="258"/>
      <c r="TPC179" s="258"/>
      <c r="TPD179" s="258"/>
      <c r="TPE179" s="258"/>
      <c r="TPF179" s="258"/>
      <c r="TPG179" s="258"/>
      <c r="TPH179" s="258"/>
      <c r="TPI179" s="258"/>
      <c r="TPJ179" s="258"/>
      <c r="TPK179" s="258"/>
      <c r="TPL179" s="258"/>
      <c r="TPM179" s="258"/>
      <c r="TPN179" s="258"/>
      <c r="TPO179" s="258"/>
      <c r="TPP179" s="258"/>
      <c r="TPQ179" s="258"/>
      <c r="TPR179" s="258"/>
      <c r="TPS179" s="258"/>
      <c r="TPT179" s="258"/>
      <c r="TPU179" s="258"/>
      <c r="TPV179" s="258"/>
      <c r="TPW179" s="258"/>
      <c r="TPX179" s="258"/>
      <c r="TPY179" s="258"/>
      <c r="TPZ179" s="258"/>
      <c r="TQA179" s="258"/>
      <c r="TQB179" s="258"/>
      <c r="TQC179" s="258"/>
      <c r="TQD179" s="258"/>
      <c r="TQE179" s="258"/>
      <c r="TQF179" s="258"/>
      <c r="TQG179" s="258"/>
      <c r="TQH179" s="258"/>
      <c r="TQI179" s="258"/>
      <c r="TQJ179" s="258"/>
      <c r="TQK179" s="258"/>
      <c r="TQL179" s="258"/>
      <c r="TQM179" s="258"/>
      <c r="TQN179" s="258"/>
      <c r="TQO179" s="258"/>
      <c r="TQP179" s="258"/>
      <c r="TQQ179" s="258"/>
      <c r="TQR179" s="258"/>
      <c r="TQS179" s="258"/>
      <c r="TQT179" s="258"/>
      <c r="TQU179" s="258"/>
      <c r="TQV179" s="258"/>
      <c r="TQW179" s="258"/>
      <c r="TQX179" s="258"/>
      <c r="TQY179" s="258"/>
      <c r="TQZ179" s="258"/>
      <c r="TRA179" s="258"/>
      <c r="TRB179" s="258"/>
      <c r="TRC179" s="258"/>
      <c r="TRD179" s="258"/>
      <c r="TRE179" s="258"/>
      <c r="TRF179" s="258"/>
      <c r="TRG179" s="258"/>
      <c r="TRH179" s="258"/>
      <c r="TRI179" s="258"/>
      <c r="TRJ179" s="258"/>
      <c r="TRK179" s="258"/>
      <c r="TRL179" s="258"/>
      <c r="TRM179" s="258"/>
      <c r="TRN179" s="258"/>
      <c r="TRO179" s="258"/>
      <c r="TRP179" s="258"/>
      <c r="TRQ179" s="258"/>
      <c r="TRR179" s="258"/>
      <c r="TRS179" s="258"/>
      <c r="TRT179" s="258"/>
      <c r="TRU179" s="258"/>
      <c r="TRV179" s="258"/>
      <c r="TRW179" s="258"/>
      <c r="TRX179" s="258"/>
      <c r="TRY179" s="258"/>
      <c r="TRZ179" s="258"/>
      <c r="TSA179" s="258"/>
      <c r="TSB179" s="258"/>
      <c r="TSC179" s="258"/>
      <c r="TSD179" s="258"/>
      <c r="TSE179" s="258"/>
      <c r="TSF179" s="258"/>
      <c r="TSG179" s="258"/>
      <c r="TSH179" s="258"/>
      <c r="TSI179" s="258"/>
      <c r="TSJ179" s="258"/>
      <c r="TSK179" s="258"/>
      <c r="TSL179" s="258"/>
      <c r="TSM179" s="258"/>
      <c r="TSN179" s="258"/>
      <c r="TSO179" s="258"/>
      <c r="TSP179" s="258"/>
      <c r="TSQ179" s="258"/>
      <c r="TSR179" s="258"/>
      <c r="TSS179" s="258"/>
      <c r="TST179" s="258"/>
      <c r="TSU179" s="258"/>
      <c r="TSV179" s="258"/>
      <c r="TSW179" s="258"/>
      <c r="TSX179" s="258"/>
      <c r="TSY179" s="258"/>
      <c r="TSZ179" s="258"/>
      <c r="TTA179" s="258"/>
      <c r="TTB179" s="258"/>
      <c r="TTC179" s="258"/>
      <c r="TTD179" s="258"/>
      <c r="TTE179" s="258"/>
      <c r="TTF179" s="258"/>
      <c r="TTG179" s="258"/>
      <c r="TTH179" s="258"/>
      <c r="TTI179" s="258"/>
      <c r="TTJ179" s="258"/>
      <c r="TTK179" s="258"/>
      <c r="TTL179" s="258"/>
      <c r="TTM179" s="258"/>
      <c r="TTN179" s="258"/>
      <c r="TTO179" s="258"/>
      <c r="TTP179" s="258"/>
      <c r="TTQ179" s="258"/>
      <c r="TTR179" s="258"/>
      <c r="TTS179" s="258"/>
      <c r="TTT179" s="258"/>
      <c r="TTU179" s="258"/>
      <c r="TTV179" s="258"/>
      <c r="TTW179" s="258"/>
      <c r="TTX179" s="258"/>
      <c r="TTY179" s="258"/>
      <c r="TTZ179" s="258"/>
      <c r="TUA179" s="258"/>
      <c r="TUB179" s="258"/>
      <c r="TUC179" s="258"/>
      <c r="TUD179" s="258"/>
      <c r="TUE179" s="258"/>
      <c r="TUF179" s="258"/>
      <c r="TUG179" s="258"/>
      <c r="TUH179" s="258"/>
      <c r="TUI179" s="258"/>
      <c r="TUJ179" s="258"/>
      <c r="TUK179" s="258"/>
      <c r="TUL179" s="258"/>
      <c r="TUM179" s="258"/>
      <c r="TUN179" s="258"/>
      <c r="TUO179" s="258"/>
      <c r="TUP179" s="258"/>
      <c r="TUQ179" s="258"/>
      <c r="TUR179" s="258"/>
      <c r="TUS179" s="258"/>
      <c r="TUT179" s="258"/>
      <c r="TUU179" s="258"/>
      <c r="TUV179" s="258"/>
      <c r="TUW179" s="258"/>
      <c r="TUX179" s="258"/>
      <c r="TUY179" s="258"/>
      <c r="TUZ179" s="258"/>
      <c r="TVA179" s="258"/>
      <c r="TVB179" s="258"/>
      <c r="TVC179" s="258"/>
      <c r="TVD179" s="258"/>
      <c r="TVE179" s="258"/>
      <c r="TVF179" s="258"/>
      <c r="TVG179" s="258"/>
      <c r="TVH179" s="258"/>
      <c r="TVI179" s="258"/>
      <c r="TVJ179" s="258"/>
      <c r="TVK179" s="258"/>
      <c r="TVL179" s="258"/>
      <c r="TVM179" s="258"/>
      <c r="TVN179" s="258"/>
      <c r="TVO179" s="258"/>
      <c r="TVP179" s="258"/>
      <c r="TVQ179" s="258"/>
      <c r="TVR179" s="258"/>
      <c r="TVS179" s="258"/>
      <c r="TVT179" s="258"/>
      <c r="TVU179" s="258"/>
      <c r="TVV179" s="258"/>
      <c r="TVW179" s="258"/>
      <c r="TVX179" s="258"/>
      <c r="TVY179" s="258"/>
      <c r="TVZ179" s="258"/>
      <c r="TWA179" s="258"/>
      <c r="TWB179" s="258"/>
      <c r="TWC179" s="258"/>
      <c r="TWD179" s="258"/>
      <c r="TWE179" s="258"/>
      <c r="TWF179" s="258"/>
      <c r="TWG179" s="258"/>
      <c r="TWH179" s="258"/>
      <c r="TWI179" s="258"/>
      <c r="TWJ179" s="258"/>
      <c r="TWK179" s="258"/>
      <c r="TWL179" s="258"/>
      <c r="TWM179" s="258"/>
      <c r="TWN179" s="258"/>
      <c r="TWO179" s="258"/>
      <c r="TWP179" s="258"/>
      <c r="TWQ179" s="258"/>
      <c r="TWR179" s="258"/>
      <c r="TWS179" s="258"/>
      <c r="TWT179" s="258"/>
      <c r="TWU179" s="258"/>
      <c r="TWV179" s="258"/>
      <c r="TWW179" s="258"/>
      <c r="TWX179" s="258"/>
      <c r="TWY179" s="258"/>
      <c r="TWZ179" s="258"/>
      <c r="TXA179" s="258"/>
      <c r="TXB179" s="258"/>
      <c r="TXC179" s="258"/>
      <c r="TXD179" s="258"/>
      <c r="TXE179" s="258"/>
      <c r="TXF179" s="258"/>
      <c r="TXG179" s="258"/>
      <c r="TXH179" s="258"/>
      <c r="TXI179" s="258"/>
      <c r="TXJ179" s="258"/>
      <c r="TXK179" s="258"/>
      <c r="TXL179" s="258"/>
      <c r="TXM179" s="258"/>
      <c r="TXN179" s="258"/>
      <c r="TXO179" s="258"/>
      <c r="TXP179" s="258"/>
      <c r="TXQ179" s="258"/>
      <c r="TXR179" s="258"/>
      <c r="TXS179" s="258"/>
      <c r="TXT179" s="258"/>
      <c r="TXU179" s="258"/>
      <c r="TXV179" s="258"/>
      <c r="TXW179" s="258"/>
      <c r="TXX179" s="258"/>
      <c r="TXY179" s="258"/>
      <c r="TXZ179" s="258"/>
      <c r="TYA179" s="258"/>
      <c r="TYB179" s="258"/>
      <c r="TYC179" s="258"/>
      <c r="TYD179" s="258"/>
      <c r="TYE179" s="258"/>
      <c r="TYF179" s="258"/>
      <c r="TYG179" s="258"/>
      <c r="TYH179" s="258"/>
      <c r="TYI179" s="258"/>
      <c r="TYJ179" s="258"/>
      <c r="TYK179" s="258"/>
      <c r="TYL179" s="258"/>
      <c r="TYM179" s="258"/>
      <c r="TYN179" s="258"/>
      <c r="TYO179" s="258"/>
      <c r="TYP179" s="258"/>
      <c r="TYQ179" s="258"/>
      <c r="TYR179" s="258"/>
      <c r="TYS179" s="258"/>
      <c r="TYT179" s="258"/>
      <c r="TYU179" s="258"/>
      <c r="TYV179" s="258"/>
      <c r="TYW179" s="258"/>
      <c r="TYX179" s="258"/>
      <c r="TYY179" s="258"/>
      <c r="TYZ179" s="258"/>
      <c r="TZA179" s="258"/>
      <c r="TZB179" s="258"/>
      <c r="TZC179" s="258"/>
      <c r="TZD179" s="258"/>
      <c r="TZE179" s="258"/>
      <c r="TZF179" s="258"/>
      <c r="TZG179" s="258"/>
      <c r="TZH179" s="258"/>
      <c r="TZI179" s="258"/>
      <c r="TZJ179" s="258"/>
      <c r="TZK179" s="258"/>
      <c r="TZL179" s="258"/>
      <c r="TZM179" s="258"/>
      <c r="TZN179" s="258"/>
      <c r="TZO179" s="258"/>
      <c r="TZP179" s="258"/>
      <c r="TZQ179" s="258"/>
      <c r="TZR179" s="258"/>
      <c r="TZS179" s="258"/>
      <c r="TZT179" s="258"/>
      <c r="TZU179" s="258"/>
      <c r="TZV179" s="258"/>
      <c r="TZW179" s="258"/>
      <c r="TZX179" s="258"/>
      <c r="TZY179" s="258"/>
      <c r="TZZ179" s="258"/>
      <c r="UAA179" s="258"/>
      <c r="UAB179" s="258"/>
      <c r="UAC179" s="258"/>
      <c r="UAD179" s="258"/>
      <c r="UAE179" s="258"/>
      <c r="UAF179" s="258"/>
      <c r="UAG179" s="258"/>
      <c r="UAH179" s="258"/>
      <c r="UAI179" s="258"/>
      <c r="UAJ179" s="258"/>
      <c r="UAK179" s="258"/>
      <c r="UAL179" s="258"/>
      <c r="UAM179" s="258"/>
      <c r="UAN179" s="258"/>
      <c r="UAO179" s="258"/>
      <c r="UAP179" s="258"/>
      <c r="UAQ179" s="258"/>
      <c r="UAR179" s="258"/>
      <c r="UAS179" s="258"/>
      <c r="UAT179" s="258"/>
      <c r="UAU179" s="258"/>
      <c r="UAV179" s="258"/>
      <c r="UAW179" s="258"/>
      <c r="UAX179" s="258"/>
      <c r="UAY179" s="258"/>
      <c r="UAZ179" s="258"/>
      <c r="UBA179" s="258"/>
      <c r="UBB179" s="258"/>
      <c r="UBC179" s="258"/>
      <c r="UBD179" s="258"/>
      <c r="UBE179" s="258"/>
      <c r="UBF179" s="258"/>
      <c r="UBG179" s="258"/>
      <c r="UBH179" s="258"/>
      <c r="UBI179" s="258"/>
      <c r="UBJ179" s="258"/>
      <c r="UBK179" s="258"/>
      <c r="UBL179" s="258"/>
      <c r="UBM179" s="258"/>
      <c r="UBN179" s="258"/>
      <c r="UBO179" s="258"/>
      <c r="UBP179" s="258"/>
      <c r="UBQ179" s="258"/>
      <c r="UBR179" s="258"/>
      <c r="UBS179" s="258"/>
      <c r="UBT179" s="258"/>
      <c r="UBU179" s="258"/>
      <c r="UBV179" s="258"/>
      <c r="UBW179" s="258"/>
      <c r="UBX179" s="258"/>
      <c r="UBY179" s="258"/>
      <c r="UBZ179" s="258"/>
      <c r="UCA179" s="258"/>
      <c r="UCB179" s="258"/>
      <c r="UCC179" s="258"/>
      <c r="UCD179" s="258"/>
      <c r="UCE179" s="258"/>
      <c r="UCF179" s="258"/>
      <c r="UCG179" s="258"/>
      <c r="UCH179" s="258"/>
      <c r="UCI179" s="258"/>
      <c r="UCJ179" s="258"/>
      <c r="UCK179" s="258"/>
      <c r="UCL179" s="258"/>
      <c r="UCM179" s="258"/>
      <c r="UCN179" s="258"/>
      <c r="UCO179" s="258"/>
      <c r="UCP179" s="258"/>
      <c r="UCQ179" s="258"/>
      <c r="UCR179" s="258"/>
      <c r="UCS179" s="258"/>
      <c r="UCT179" s="258"/>
      <c r="UCU179" s="258"/>
      <c r="UCV179" s="258"/>
      <c r="UCW179" s="258"/>
      <c r="UCX179" s="258"/>
      <c r="UCY179" s="258"/>
      <c r="UCZ179" s="258"/>
      <c r="UDA179" s="258"/>
      <c r="UDB179" s="258"/>
      <c r="UDC179" s="258"/>
      <c r="UDD179" s="258"/>
      <c r="UDE179" s="258"/>
      <c r="UDF179" s="258"/>
      <c r="UDG179" s="258"/>
      <c r="UDH179" s="258"/>
      <c r="UDI179" s="258"/>
      <c r="UDJ179" s="258"/>
      <c r="UDK179" s="258"/>
      <c r="UDL179" s="258"/>
      <c r="UDM179" s="258"/>
      <c r="UDN179" s="258"/>
      <c r="UDO179" s="258"/>
      <c r="UDP179" s="258"/>
      <c r="UDQ179" s="258"/>
      <c r="UDR179" s="258"/>
      <c r="UDS179" s="258"/>
      <c r="UDT179" s="258"/>
      <c r="UDU179" s="258"/>
      <c r="UDV179" s="258"/>
      <c r="UDW179" s="258"/>
      <c r="UDX179" s="258"/>
      <c r="UDY179" s="258"/>
      <c r="UDZ179" s="258"/>
      <c r="UEA179" s="258"/>
      <c r="UEB179" s="258"/>
      <c r="UEC179" s="258"/>
      <c r="UED179" s="258"/>
      <c r="UEE179" s="258"/>
      <c r="UEF179" s="258"/>
      <c r="UEG179" s="258"/>
      <c r="UEH179" s="258"/>
      <c r="UEI179" s="258"/>
      <c r="UEJ179" s="258"/>
      <c r="UEK179" s="258"/>
      <c r="UEL179" s="258"/>
      <c r="UEM179" s="258"/>
      <c r="UEN179" s="258"/>
      <c r="UEO179" s="258"/>
      <c r="UEP179" s="258"/>
      <c r="UEQ179" s="258"/>
      <c r="UER179" s="258"/>
      <c r="UES179" s="258"/>
      <c r="UET179" s="258"/>
      <c r="UEU179" s="258"/>
      <c r="UEV179" s="258"/>
      <c r="UEW179" s="258"/>
      <c r="UEX179" s="258"/>
      <c r="UEY179" s="258"/>
      <c r="UEZ179" s="258"/>
      <c r="UFA179" s="258"/>
      <c r="UFB179" s="258"/>
      <c r="UFC179" s="258"/>
      <c r="UFD179" s="258"/>
      <c r="UFE179" s="258"/>
      <c r="UFF179" s="258"/>
      <c r="UFG179" s="258"/>
      <c r="UFH179" s="258"/>
      <c r="UFI179" s="258"/>
      <c r="UFJ179" s="258"/>
      <c r="UFK179" s="258"/>
      <c r="UFL179" s="258"/>
      <c r="UFM179" s="258"/>
      <c r="UFN179" s="258"/>
      <c r="UFO179" s="258"/>
      <c r="UFP179" s="258"/>
      <c r="UFQ179" s="258"/>
      <c r="UFR179" s="258"/>
      <c r="UFS179" s="258"/>
      <c r="UFT179" s="258"/>
      <c r="UFU179" s="258"/>
      <c r="UFV179" s="258"/>
      <c r="UFW179" s="258"/>
      <c r="UFX179" s="258"/>
      <c r="UFY179" s="258"/>
      <c r="UFZ179" s="258"/>
      <c r="UGA179" s="258"/>
      <c r="UGB179" s="258"/>
      <c r="UGC179" s="258"/>
      <c r="UGD179" s="258"/>
      <c r="UGE179" s="258"/>
      <c r="UGF179" s="258"/>
      <c r="UGG179" s="258"/>
      <c r="UGH179" s="258"/>
      <c r="UGI179" s="258"/>
      <c r="UGJ179" s="258"/>
      <c r="UGK179" s="258"/>
      <c r="UGL179" s="258"/>
      <c r="UGM179" s="258"/>
      <c r="UGN179" s="258"/>
      <c r="UGO179" s="258"/>
      <c r="UGP179" s="258"/>
      <c r="UGQ179" s="258"/>
      <c r="UGR179" s="258"/>
      <c r="UGS179" s="258"/>
      <c r="UGT179" s="258"/>
      <c r="UGU179" s="258"/>
      <c r="UGV179" s="258"/>
      <c r="UGW179" s="258"/>
      <c r="UGX179" s="258"/>
      <c r="UGY179" s="258"/>
      <c r="UGZ179" s="258"/>
      <c r="UHA179" s="258"/>
      <c r="UHB179" s="258"/>
      <c r="UHC179" s="258"/>
      <c r="UHD179" s="258"/>
      <c r="UHE179" s="258"/>
      <c r="UHF179" s="258"/>
      <c r="UHG179" s="258"/>
      <c r="UHH179" s="258"/>
      <c r="UHI179" s="258"/>
      <c r="UHJ179" s="258"/>
      <c r="UHK179" s="258"/>
      <c r="UHL179" s="258"/>
      <c r="UHM179" s="258"/>
      <c r="UHN179" s="258"/>
      <c r="UHO179" s="258"/>
      <c r="UHP179" s="258"/>
      <c r="UHQ179" s="258"/>
      <c r="UHR179" s="258"/>
      <c r="UHS179" s="258"/>
      <c r="UHT179" s="258"/>
      <c r="UHU179" s="258"/>
      <c r="UHV179" s="258"/>
      <c r="UHW179" s="258"/>
      <c r="UHX179" s="258"/>
      <c r="UHY179" s="258"/>
      <c r="UHZ179" s="258"/>
      <c r="UIA179" s="258"/>
      <c r="UIB179" s="258"/>
      <c r="UIC179" s="258"/>
      <c r="UID179" s="258"/>
      <c r="UIE179" s="258"/>
      <c r="UIF179" s="258"/>
      <c r="UIG179" s="258"/>
      <c r="UIH179" s="258"/>
      <c r="UII179" s="258"/>
      <c r="UIJ179" s="258"/>
      <c r="UIK179" s="258"/>
      <c r="UIL179" s="258"/>
      <c r="UIM179" s="258"/>
      <c r="UIN179" s="258"/>
      <c r="UIO179" s="258"/>
      <c r="UIP179" s="258"/>
      <c r="UIQ179" s="258"/>
      <c r="UIR179" s="258"/>
      <c r="UIS179" s="258"/>
      <c r="UIT179" s="258"/>
      <c r="UIU179" s="258"/>
      <c r="UIV179" s="258"/>
      <c r="UIW179" s="258"/>
      <c r="UIX179" s="258"/>
      <c r="UIY179" s="258"/>
      <c r="UIZ179" s="258"/>
      <c r="UJA179" s="258"/>
      <c r="UJB179" s="258"/>
      <c r="UJC179" s="258"/>
      <c r="UJD179" s="258"/>
      <c r="UJE179" s="258"/>
      <c r="UJF179" s="258"/>
      <c r="UJG179" s="258"/>
      <c r="UJH179" s="258"/>
      <c r="UJI179" s="258"/>
      <c r="UJJ179" s="258"/>
      <c r="UJK179" s="258"/>
      <c r="UJL179" s="258"/>
      <c r="UJM179" s="258"/>
      <c r="UJN179" s="258"/>
      <c r="UJO179" s="258"/>
      <c r="UJP179" s="258"/>
      <c r="UJQ179" s="258"/>
      <c r="UJR179" s="258"/>
      <c r="UJS179" s="258"/>
      <c r="UJT179" s="258"/>
      <c r="UJU179" s="258"/>
      <c r="UJV179" s="258"/>
      <c r="UJW179" s="258"/>
      <c r="UJX179" s="258"/>
      <c r="UJY179" s="258"/>
      <c r="UJZ179" s="258"/>
      <c r="UKA179" s="258"/>
      <c r="UKB179" s="258"/>
      <c r="UKC179" s="258"/>
      <c r="UKD179" s="258"/>
      <c r="UKE179" s="258"/>
      <c r="UKF179" s="258"/>
      <c r="UKG179" s="258"/>
      <c r="UKH179" s="258"/>
      <c r="UKI179" s="258"/>
      <c r="UKJ179" s="258"/>
      <c r="UKK179" s="258"/>
      <c r="UKL179" s="258"/>
      <c r="UKM179" s="258"/>
      <c r="UKN179" s="258"/>
      <c r="UKO179" s="258"/>
      <c r="UKP179" s="258"/>
      <c r="UKQ179" s="258"/>
      <c r="UKR179" s="258"/>
      <c r="UKS179" s="258"/>
      <c r="UKT179" s="258"/>
      <c r="UKU179" s="258"/>
      <c r="UKV179" s="258"/>
      <c r="UKW179" s="258"/>
      <c r="UKX179" s="258"/>
      <c r="UKY179" s="258"/>
      <c r="UKZ179" s="258"/>
      <c r="ULA179" s="258"/>
      <c r="ULB179" s="258"/>
      <c r="ULC179" s="258"/>
      <c r="ULD179" s="258"/>
      <c r="ULE179" s="258"/>
      <c r="ULF179" s="258"/>
      <c r="ULG179" s="258"/>
      <c r="ULH179" s="258"/>
      <c r="ULI179" s="258"/>
      <c r="ULJ179" s="258"/>
      <c r="ULK179" s="258"/>
      <c r="ULL179" s="258"/>
      <c r="ULM179" s="258"/>
      <c r="ULN179" s="258"/>
      <c r="ULO179" s="258"/>
      <c r="ULP179" s="258"/>
      <c r="ULQ179" s="258"/>
      <c r="ULR179" s="258"/>
      <c r="ULS179" s="258"/>
      <c r="ULT179" s="258"/>
      <c r="ULU179" s="258"/>
      <c r="ULV179" s="258"/>
      <c r="ULW179" s="258"/>
      <c r="ULX179" s="258"/>
      <c r="ULY179" s="258"/>
      <c r="ULZ179" s="258"/>
      <c r="UMA179" s="258"/>
      <c r="UMB179" s="258"/>
      <c r="UMC179" s="258"/>
      <c r="UMD179" s="258"/>
      <c r="UME179" s="258"/>
      <c r="UMF179" s="258"/>
      <c r="UMG179" s="258"/>
      <c r="UMH179" s="258"/>
      <c r="UMI179" s="258"/>
      <c r="UMJ179" s="258"/>
      <c r="UMK179" s="258"/>
      <c r="UML179" s="258"/>
      <c r="UMM179" s="258"/>
      <c r="UMN179" s="258"/>
      <c r="UMO179" s="258"/>
      <c r="UMP179" s="258"/>
      <c r="UMQ179" s="258"/>
      <c r="UMR179" s="258"/>
      <c r="UMS179" s="258"/>
      <c r="UMT179" s="258"/>
      <c r="UMU179" s="258"/>
      <c r="UMV179" s="258"/>
      <c r="UMW179" s="258"/>
      <c r="UMX179" s="258"/>
      <c r="UMY179" s="258"/>
      <c r="UMZ179" s="258"/>
      <c r="UNA179" s="258"/>
      <c r="UNB179" s="258"/>
      <c r="UNC179" s="258"/>
      <c r="UND179" s="258"/>
      <c r="UNE179" s="258"/>
      <c r="UNF179" s="258"/>
      <c r="UNG179" s="258"/>
      <c r="UNH179" s="258"/>
      <c r="UNI179" s="258"/>
      <c r="UNJ179" s="258"/>
      <c r="UNK179" s="258"/>
      <c r="UNL179" s="258"/>
      <c r="UNM179" s="258"/>
      <c r="UNN179" s="258"/>
      <c r="UNO179" s="258"/>
      <c r="UNP179" s="258"/>
      <c r="UNQ179" s="258"/>
      <c r="UNR179" s="258"/>
      <c r="UNS179" s="258"/>
      <c r="UNT179" s="258"/>
      <c r="UNU179" s="258"/>
      <c r="UNV179" s="258"/>
      <c r="UNW179" s="258"/>
      <c r="UNX179" s="258"/>
      <c r="UNY179" s="258"/>
      <c r="UNZ179" s="258"/>
      <c r="UOA179" s="258"/>
      <c r="UOB179" s="258"/>
      <c r="UOC179" s="258"/>
      <c r="UOD179" s="258"/>
      <c r="UOE179" s="258"/>
      <c r="UOF179" s="258"/>
      <c r="UOG179" s="258"/>
      <c r="UOH179" s="258"/>
      <c r="UOI179" s="258"/>
      <c r="UOJ179" s="258"/>
      <c r="UOK179" s="258"/>
      <c r="UOL179" s="258"/>
      <c r="UOM179" s="258"/>
      <c r="UON179" s="258"/>
      <c r="UOO179" s="258"/>
      <c r="UOP179" s="258"/>
      <c r="UOQ179" s="258"/>
      <c r="UOR179" s="258"/>
      <c r="UOS179" s="258"/>
      <c r="UOT179" s="258"/>
      <c r="UOU179" s="258"/>
      <c r="UOV179" s="258"/>
      <c r="UOW179" s="258"/>
      <c r="UOX179" s="258"/>
      <c r="UOY179" s="258"/>
      <c r="UOZ179" s="258"/>
      <c r="UPA179" s="258"/>
      <c r="UPB179" s="258"/>
      <c r="UPC179" s="258"/>
      <c r="UPD179" s="258"/>
      <c r="UPE179" s="258"/>
      <c r="UPF179" s="258"/>
      <c r="UPG179" s="258"/>
      <c r="UPH179" s="258"/>
      <c r="UPI179" s="258"/>
      <c r="UPJ179" s="258"/>
      <c r="UPK179" s="258"/>
      <c r="UPL179" s="258"/>
      <c r="UPM179" s="258"/>
      <c r="UPN179" s="258"/>
      <c r="UPO179" s="258"/>
      <c r="UPP179" s="258"/>
      <c r="UPQ179" s="258"/>
      <c r="UPR179" s="258"/>
      <c r="UPS179" s="258"/>
      <c r="UPT179" s="258"/>
      <c r="UPU179" s="258"/>
      <c r="UPV179" s="258"/>
      <c r="UPW179" s="258"/>
      <c r="UPX179" s="258"/>
      <c r="UPY179" s="258"/>
      <c r="UPZ179" s="258"/>
      <c r="UQA179" s="258"/>
      <c r="UQB179" s="258"/>
      <c r="UQC179" s="258"/>
      <c r="UQD179" s="258"/>
      <c r="UQE179" s="258"/>
      <c r="UQF179" s="258"/>
      <c r="UQG179" s="258"/>
      <c r="UQH179" s="258"/>
      <c r="UQI179" s="258"/>
      <c r="UQJ179" s="258"/>
      <c r="UQK179" s="258"/>
      <c r="UQL179" s="258"/>
      <c r="UQM179" s="258"/>
      <c r="UQN179" s="258"/>
      <c r="UQO179" s="258"/>
      <c r="UQP179" s="258"/>
      <c r="UQQ179" s="258"/>
      <c r="UQR179" s="258"/>
      <c r="UQS179" s="258"/>
      <c r="UQT179" s="258"/>
      <c r="UQU179" s="258"/>
      <c r="UQV179" s="258"/>
      <c r="UQW179" s="258"/>
      <c r="UQX179" s="258"/>
      <c r="UQY179" s="258"/>
      <c r="UQZ179" s="258"/>
      <c r="URA179" s="258"/>
      <c r="URB179" s="258"/>
      <c r="URC179" s="258"/>
      <c r="URD179" s="258"/>
      <c r="URE179" s="258"/>
      <c r="URF179" s="258"/>
      <c r="URG179" s="258"/>
      <c r="URH179" s="258"/>
      <c r="URI179" s="258"/>
      <c r="URJ179" s="258"/>
      <c r="URK179" s="258"/>
      <c r="URL179" s="258"/>
      <c r="URM179" s="258"/>
      <c r="URN179" s="258"/>
      <c r="URO179" s="258"/>
      <c r="URP179" s="258"/>
      <c r="URQ179" s="258"/>
      <c r="URR179" s="258"/>
      <c r="URS179" s="258"/>
      <c r="URT179" s="258"/>
      <c r="URU179" s="258"/>
      <c r="URV179" s="258"/>
      <c r="URW179" s="258"/>
      <c r="URX179" s="258"/>
      <c r="URY179" s="258"/>
      <c r="URZ179" s="258"/>
      <c r="USA179" s="258"/>
      <c r="USB179" s="258"/>
      <c r="USC179" s="258"/>
      <c r="USD179" s="258"/>
      <c r="USE179" s="258"/>
      <c r="USF179" s="258"/>
      <c r="USG179" s="258"/>
      <c r="USH179" s="258"/>
      <c r="USI179" s="258"/>
      <c r="USJ179" s="258"/>
      <c r="USK179" s="258"/>
      <c r="USL179" s="258"/>
      <c r="USM179" s="258"/>
      <c r="USN179" s="258"/>
      <c r="USO179" s="258"/>
      <c r="USP179" s="258"/>
      <c r="USQ179" s="258"/>
      <c r="USR179" s="258"/>
      <c r="USS179" s="258"/>
      <c r="UST179" s="258"/>
      <c r="USU179" s="258"/>
      <c r="USV179" s="258"/>
      <c r="USW179" s="258"/>
      <c r="USX179" s="258"/>
      <c r="USY179" s="258"/>
      <c r="USZ179" s="258"/>
      <c r="UTA179" s="258"/>
      <c r="UTB179" s="258"/>
      <c r="UTC179" s="258"/>
      <c r="UTD179" s="258"/>
      <c r="UTE179" s="258"/>
      <c r="UTF179" s="258"/>
      <c r="UTG179" s="258"/>
      <c r="UTH179" s="258"/>
      <c r="UTI179" s="258"/>
      <c r="UTJ179" s="258"/>
      <c r="UTK179" s="258"/>
      <c r="UTL179" s="258"/>
      <c r="UTM179" s="258"/>
      <c r="UTN179" s="258"/>
      <c r="UTO179" s="258"/>
      <c r="UTP179" s="258"/>
      <c r="UTQ179" s="258"/>
      <c r="UTR179" s="258"/>
      <c r="UTS179" s="258"/>
      <c r="UTT179" s="258"/>
      <c r="UTU179" s="258"/>
      <c r="UTV179" s="258"/>
      <c r="UTW179" s="258"/>
      <c r="UTX179" s="258"/>
      <c r="UTY179" s="258"/>
      <c r="UTZ179" s="258"/>
      <c r="UUA179" s="258"/>
      <c r="UUB179" s="258"/>
      <c r="UUC179" s="258"/>
      <c r="UUD179" s="258"/>
      <c r="UUE179" s="258"/>
      <c r="UUF179" s="258"/>
      <c r="UUG179" s="258"/>
      <c r="UUH179" s="258"/>
      <c r="UUI179" s="258"/>
      <c r="UUJ179" s="258"/>
      <c r="UUK179" s="258"/>
      <c r="UUL179" s="258"/>
      <c r="UUM179" s="258"/>
      <c r="UUN179" s="258"/>
      <c r="UUO179" s="258"/>
      <c r="UUP179" s="258"/>
      <c r="UUQ179" s="258"/>
      <c r="UUR179" s="258"/>
      <c r="UUS179" s="258"/>
      <c r="UUT179" s="258"/>
      <c r="UUU179" s="258"/>
      <c r="UUV179" s="258"/>
      <c r="UUW179" s="258"/>
      <c r="UUX179" s="258"/>
      <c r="UUY179" s="258"/>
      <c r="UUZ179" s="258"/>
      <c r="UVA179" s="258"/>
      <c r="UVB179" s="258"/>
      <c r="UVC179" s="258"/>
      <c r="UVD179" s="258"/>
      <c r="UVE179" s="258"/>
      <c r="UVF179" s="258"/>
      <c r="UVG179" s="258"/>
      <c r="UVH179" s="258"/>
      <c r="UVI179" s="258"/>
      <c r="UVJ179" s="258"/>
      <c r="UVK179" s="258"/>
      <c r="UVL179" s="258"/>
      <c r="UVM179" s="258"/>
      <c r="UVN179" s="258"/>
      <c r="UVO179" s="258"/>
      <c r="UVP179" s="258"/>
      <c r="UVQ179" s="258"/>
      <c r="UVR179" s="258"/>
      <c r="UVS179" s="258"/>
      <c r="UVT179" s="258"/>
      <c r="UVU179" s="258"/>
      <c r="UVV179" s="258"/>
      <c r="UVW179" s="258"/>
      <c r="UVX179" s="258"/>
      <c r="UVY179" s="258"/>
      <c r="UVZ179" s="258"/>
      <c r="UWA179" s="258"/>
      <c r="UWB179" s="258"/>
      <c r="UWC179" s="258"/>
      <c r="UWD179" s="258"/>
      <c r="UWE179" s="258"/>
      <c r="UWF179" s="258"/>
      <c r="UWG179" s="258"/>
      <c r="UWH179" s="258"/>
      <c r="UWI179" s="258"/>
      <c r="UWJ179" s="258"/>
      <c r="UWK179" s="258"/>
      <c r="UWL179" s="258"/>
      <c r="UWM179" s="258"/>
      <c r="UWN179" s="258"/>
      <c r="UWO179" s="258"/>
      <c r="UWP179" s="258"/>
      <c r="UWQ179" s="258"/>
      <c r="UWR179" s="258"/>
      <c r="UWS179" s="258"/>
      <c r="UWT179" s="258"/>
      <c r="UWU179" s="258"/>
      <c r="UWV179" s="258"/>
      <c r="UWW179" s="258"/>
      <c r="UWX179" s="258"/>
      <c r="UWY179" s="258"/>
      <c r="UWZ179" s="258"/>
      <c r="UXA179" s="258"/>
      <c r="UXB179" s="258"/>
      <c r="UXC179" s="258"/>
      <c r="UXD179" s="258"/>
      <c r="UXE179" s="258"/>
      <c r="UXF179" s="258"/>
      <c r="UXG179" s="258"/>
      <c r="UXH179" s="258"/>
      <c r="UXI179" s="258"/>
      <c r="UXJ179" s="258"/>
      <c r="UXK179" s="258"/>
      <c r="UXL179" s="258"/>
      <c r="UXM179" s="258"/>
      <c r="UXN179" s="258"/>
      <c r="UXO179" s="258"/>
      <c r="UXP179" s="258"/>
      <c r="UXQ179" s="258"/>
      <c r="UXR179" s="258"/>
      <c r="UXS179" s="258"/>
      <c r="UXT179" s="258"/>
      <c r="UXU179" s="258"/>
      <c r="UXV179" s="258"/>
      <c r="UXW179" s="258"/>
      <c r="UXX179" s="258"/>
      <c r="UXY179" s="258"/>
      <c r="UXZ179" s="258"/>
      <c r="UYA179" s="258"/>
      <c r="UYB179" s="258"/>
      <c r="UYC179" s="258"/>
      <c r="UYD179" s="258"/>
      <c r="UYE179" s="258"/>
      <c r="UYF179" s="258"/>
      <c r="UYG179" s="258"/>
      <c r="UYH179" s="258"/>
      <c r="UYI179" s="258"/>
      <c r="UYJ179" s="258"/>
      <c r="UYK179" s="258"/>
      <c r="UYL179" s="258"/>
      <c r="UYM179" s="258"/>
      <c r="UYN179" s="258"/>
      <c r="UYO179" s="258"/>
      <c r="UYP179" s="258"/>
      <c r="UYQ179" s="258"/>
      <c r="UYR179" s="258"/>
      <c r="UYS179" s="258"/>
      <c r="UYT179" s="258"/>
      <c r="UYU179" s="258"/>
      <c r="UYV179" s="258"/>
      <c r="UYW179" s="258"/>
      <c r="UYX179" s="258"/>
      <c r="UYY179" s="258"/>
      <c r="UYZ179" s="258"/>
      <c r="UZA179" s="258"/>
      <c r="UZB179" s="258"/>
      <c r="UZC179" s="258"/>
      <c r="UZD179" s="258"/>
      <c r="UZE179" s="258"/>
      <c r="UZF179" s="258"/>
      <c r="UZG179" s="258"/>
      <c r="UZH179" s="258"/>
      <c r="UZI179" s="258"/>
      <c r="UZJ179" s="258"/>
      <c r="UZK179" s="258"/>
      <c r="UZL179" s="258"/>
      <c r="UZM179" s="258"/>
      <c r="UZN179" s="258"/>
      <c r="UZO179" s="258"/>
      <c r="UZP179" s="258"/>
      <c r="UZQ179" s="258"/>
      <c r="UZR179" s="258"/>
      <c r="UZS179" s="258"/>
      <c r="UZT179" s="258"/>
      <c r="UZU179" s="258"/>
      <c r="UZV179" s="258"/>
      <c r="UZW179" s="258"/>
      <c r="UZX179" s="258"/>
      <c r="UZY179" s="258"/>
      <c r="UZZ179" s="258"/>
      <c r="VAA179" s="258"/>
      <c r="VAB179" s="258"/>
      <c r="VAC179" s="258"/>
      <c r="VAD179" s="258"/>
      <c r="VAE179" s="258"/>
      <c r="VAF179" s="258"/>
      <c r="VAG179" s="258"/>
      <c r="VAH179" s="258"/>
      <c r="VAI179" s="258"/>
      <c r="VAJ179" s="258"/>
      <c r="VAK179" s="258"/>
      <c r="VAL179" s="258"/>
      <c r="VAM179" s="258"/>
      <c r="VAN179" s="258"/>
      <c r="VAO179" s="258"/>
      <c r="VAP179" s="258"/>
      <c r="VAQ179" s="258"/>
      <c r="VAR179" s="258"/>
      <c r="VAS179" s="258"/>
      <c r="VAT179" s="258"/>
      <c r="VAU179" s="258"/>
      <c r="VAV179" s="258"/>
      <c r="VAW179" s="258"/>
      <c r="VAX179" s="258"/>
      <c r="VAY179" s="258"/>
      <c r="VAZ179" s="258"/>
      <c r="VBA179" s="258"/>
      <c r="VBB179" s="258"/>
      <c r="VBC179" s="258"/>
      <c r="VBD179" s="258"/>
      <c r="VBE179" s="258"/>
      <c r="VBF179" s="258"/>
      <c r="VBG179" s="258"/>
      <c r="VBH179" s="258"/>
      <c r="VBI179" s="258"/>
      <c r="VBJ179" s="258"/>
      <c r="VBK179" s="258"/>
      <c r="VBL179" s="258"/>
      <c r="VBM179" s="258"/>
      <c r="VBN179" s="258"/>
      <c r="VBO179" s="258"/>
      <c r="VBP179" s="258"/>
      <c r="VBQ179" s="258"/>
      <c r="VBR179" s="258"/>
      <c r="VBS179" s="258"/>
      <c r="VBT179" s="258"/>
      <c r="VBU179" s="258"/>
      <c r="VBV179" s="258"/>
      <c r="VBW179" s="258"/>
      <c r="VBX179" s="258"/>
      <c r="VBY179" s="258"/>
      <c r="VBZ179" s="258"/>
      <c r="VCA179" s="258"/>
      <c r="VCB179" s="258"/>
      <c r="VCC179" s="258"/>
      <c r="VCD179" s="258"/>
      <c r="VCE179" s="258"/>
      <c r="VCF179" s="258"/>
      <c r="VCG179" s="258"/>
      <c r="VCH179" s="258"/>
      <c r="VCI179" s="258"/>
      <c r="VCJ179" s="258"/>
      <c r="VCK179" s="258"/>
      <c r="VCL179" s="258"/>
      <c r="VCM179" s="258"/>
      <c r="VCN179" s="258"/>
      <c r="VCO179" s="258"/>
      <c r="VCP179" s="258"/>
      <c r="VCQ179" s="258"/>
      <c r="VCR179" s="258"/>
      <c r="VCS179" s="258"/>
      <c r="VCT179" s="258"/>
      <c r="VCU179" s="258"/>
      <c r="VCV179" s="258"/>
      <c r="VCW179" s="258"/>
      <c r="VCX179" s="258"/>
      <c r="VCY179" s="258"/>
      <c r="VCZ179" s="258"/>
      <c r="VDA179" s="258"/>
      <c r="VDB179" s="258"/>
      <c r="VDC179" s="258"/>
      <c r="VDD179" s="258"/>
      <c r="VDE179" s="258"/>
      <c r="VDF179" s="258"/>
      <c r="VDG179" s="258"/>
      <c r="VDH179" s="258"/>
      <c r="VDI179" s="258"/>
      <c r="VDJ179" s="258"/>
      <c r="VDK179" s="258"/>
      <c r="VDL179" s="258"/>
      <c r="VDM179" s="258"/>
      <c r="VDN179" s="258"/>
      <c r="VDO179" s="258"/>
      <c r="VDP179" s="258"/>
      <c r="VDQ179" s="258"/>
      <c r="VDR179" s="258"/>
      <c r="VDS179" s="258"/>
      <c r="VDT179" s="258"/>
      <c r="VDU179" s="258"/>
      <c r="VDV179" s="258"/>
      <c r="VDW179" s="258"/>
      <c r="VDX179" s="258"/>
      <c r="VDY179" s="258"/>
      <c r="VDZ179" s="258"/>
      <c r="VEA179" s="258"/>
      <c r="VEB179" s="258"/>
      <c r="VEC179" s="258"/>
      <c r="VED179" s="258"/>
      <c r="VEE179" s="258"/>
      <c r="VEF179" s="258"/>
      <c r="VEG179" s="258"/>
      <c r="VEH179" s="258"/>
      <c r="VEI179" s="258"/>
      <c r="VEJ179" s="258"/>
      <c r="VEK179" s="258"/>
      <c r="VEL179" s="258"/>
      <c r="VEM179" s="258"/>
      <c r="VEN179" s="258"/>
      <c r="VEO179" s="258"/>
      <c r="VEP179" s="258"/>
      <c r="VEQ179" s="258"/>
      <c r="VER179" s="258"/>
      <c r="VES179" s="258"/>
      <c r="VET179" s="258"/>
      <c r="VEU179" s="258"/>
      <c r="VEV179" s="258"/>
      <c r="VEW179" s="258"/>
      <c r="VEX179" s="258"/>
      <c r="VEY179" s="258"/>
      <c r="VEZ179" s="258"/>
      <c r="VFA179" s="258"/>
      <c r="VFB179" s="258"/>
      <c r="VFC179" s="258"/>
      <c r="VFD179" s="258"/>
      <c r="VFE179" s="258"/>
      <c r="VFF179" s="258"/>
      <c r="VFG179" s="258"/>
      <c r="VFH179" s="258"/>
      <c r="VFI179" s="258"/>
      <c r="VFJ179" s="258"/>
      <c r="VFK179" s="258"/>
      <c r="VFL179" s="258"/>
      <c r="VFM179" s="258"/>
      <c r="VFN179" s="258"/>
      <c r="VFO179" s="258"/>
      <c r="VFP179" s="258"/>
      <c r="VFQ179" s="258"/>
      <c r="VFR179" s="258"/>
      <c r="VFS179" s="258"/>
      <c r="VFT179" s="258"/>
      <c r="VFU179" s="258"/>
      <c r="VFV179" s="258"/>
      <c r="VFW179" s="258"/>
      <c r="VFX179" s="258"/>
      <c r="VFY179" s="258"/>
      <c r="VFZ179" s="258"/>
      <c r="VGA179" s="258"/>
      <c r="VGB179" s="258"/>
      <c r="VGC179" s="258"/>
      <c r="VGD179" s="258"/>
      <c r="VGE179" s="258"/>
      <c r="VGF179" s="258"/>
      <c r="VGG179" s="258"/>
      <c r="VGH179" s="258"/>
      <c r="VGI179" s="258"/>
      <c r="VGJ179" s="258"/>
      <c r="VGK179" s="258"/>
      <c r="VGL179" s="258"/>
      <c r="VGM179" s="258"/>
      <c r="VGN179" s="258"/>
      <c r="VGO179" s="258"/>
      <c r="VGP179" s="258"/>
      <c r="VGQ179" s="258"/>
      <c r="VGR179" s="258"/>
      <c r="VGS179" s="258"/>
      <c r="VGT179" s="258"/>
      <c r="VGU179" s="258"/>
      <c r="VGV179" s="258"/>
      <c r="VGW179" s="258"/>
      <c r="VGX179" s="258"/>
      <c r="VGY179" s="258"/>
      <c r="VGZ179" s="258"/>
      <c r="VHA179" s="258"/>
      <c r="VHB179" s="258"/>
      <c r="VHC179" s="258"/>
      <c r="VHD179" s="258"/>
      <c r="VHE179" s="258"/>
      <c r="VHF179" s="258"/>
      <c r="VHG179" s="258"/>
      <c r="VHH179" s="258"/>
      <c r="VHI179" s="258"/>
      <c r="VHJ179" s="258"/>
      <c r="VHK179" s="258"/>
      <c r="VHL179" s="258"/>
      <c r="VHM179" s="258"/>
      <c r="VHN179" s="258"/>
      <c r="VHO179" s="258"/>
      <c r="VHP179" s="258"/>
      <c r="VHQ179" s="258"/>
      <c r="VHR179" s="258"/>
      <c r="VHS179" s="258"/>
      <c r="VHT179" s="258"/>
      <c r="VHU179" s="258"/>
      <c r="VHV179" s="258"/>
      <c r="VHW179" s="258"/>
      <c r="VHX179" s="258"/>
      <c r="VHY179" s="258"/>
      <c r="VHZ179" s="258"/>
      <c r="VIA179" s="258"/>
      <c r="VIB179" s="258"/>
      <c r="VIC179" s="258"/>
      <c r="VID179" s="258"/>
      <c r="VIE179" s="258"/>
      <c r="VIF179" s="258"/>
      <c r="VIG179" s="258"/>
      <c r="VIH179" s="258"/>
      <c r="VII179" s="258"/>
      <c r="VIJ179" s="258"/>
      <c r="VIK179" s="258"/>
      <c r="VIL179" s="258"/>
      <c r="VIM179" s="258"/>
      <c r="VIN179" s="258"/>
      <c r="VIO179" s="258"/>
      <c r="VIP179" s="258"/>
      <c r="VIQ179" s="258"/>
      <c r="VIR179" s="258"/>
      <c r="VIS179" s="258"/>
      <c r="VIT179" s="258"/>
      <c r="VIU179" s="258"/>
      <c r="VIV179" s="258"/>
      <c r="VIW179" s="258"/>
      <c r="VIX179" s="258"/>
      <c r="VIY179" s="258"/>
      <c r="VIZ179" s="258"/>
      <c r="VJA179" s="258"/>
      <c r="VJB179" s="258"/>
      <c r="VJC179" s="258"/>
      <c r="VJD179" s="258"/>
      <c r="VJE179" s="258"/>
      <c r="VJF179" s="258"/>
      <c r="VJG179" s="258"/>
      <c r="VJH179" s="258"/>
      <c r="VJI179" s="258"/>
      <c r="VJJ179" s="258"/>
      <c r="VJK179" s="258"/>
      <c r="VJL179" s="258"/>
      <c r="VJM179" s="258"/>
      <c r="VJN179" s="258"/>
      <c r="VJO179" s="258"/>
      <c r="VJP179" s="258"/>
      <c r="VJQ179" s="258"/>
      <c r="VJR179" s="258"/>
      <c r="VJS179" s="258"/>
      <c r="VJT179" s="258"/>
      <c r="VJU179" s="258"/>
      <c r="VJV179" s="258"/>
      <c r="VJW179" s="258"/>
      <c r="VJX179" s="258"/>
      <c r="VJY179" s="258"/>
      <c r="VJZ179" s="258"/>
      <c r="VKA179" s="258"/>
      <c r="VKB179" s="258"/>
      <c r="VKC179" s="258"/>
      <c r="VKD179" s="258"/>
      <c r="VKE179" s="258"/>
      <c r="VKF179" s="258"/>
      <c r="VKG179" s="258"/>
      <c r="VKH179" s="258"/>
      <c r="VKI179" s="258"/>
      <c r="VKJ179" s="258"/>
      <c r="VKK179" s="258"/>
      <c r="VKL179" s="258"/>
      <c r="VKM179" s="258"/>
      <c r="VKN179" s="258"/>
      <c r="VKO179" s="258"/>
      <c r="VKP179" s="258"/>
      <c r="VKQ179" s="258"/>
      <c r="VKR179" s="258"/>
      <c r="VKS179" s="258"/>
      <c r="VKT179" s="258"/>
      <c r="VKU179" s="258"/>
      <c r="VKV179" s="258"/>
      <c r="VKW179" s="258"/>
      <c r="VKX179" s="258"/>
      <c r="VKY179" s="258"/>
      <c r="VKZ179" s="258"/>
      <c r="VLA179" s="258"/>
      <c r="VLB179" s="258"/>
      <c r="VLC179" s="258"/>
      <c r="VLD179" s="258"/>
      <c r="VLE179" s="258"/>
      <c r="VLF179" s="258"/>
      <c r="VLG179" s="258"/>
      <c r="VLH179" s="258"/>
      <c r="VLI179" s="258"/>
      <c r="VLJ179" s="258"/>
      <c r="VLK179" s="258"/>
      <c r="VLL179" s="258"/>
      <c r="VLM179" s="258"/>
      <c r="VLN179" s="258"/>
      <c r="VLO179" s="258"/>
      <c r="VLP179" s="258"/>
      <c r="VLQ179" s="258"/>
      <c r="VLR179" s="258"/>
      <c r="VLS179" s="258"/>
      <c r="VLT179" s="258"/>
      <c r="VLU179" s="258"/>
      <c r="VLV179" s="258"/>
      <c r="VLW179" s="258"/>
      <c r="VLX179" s="258"/>
      <c r="VLY179" s="258"/>
      <c r="VLZ179" s="258"/>
      <c r="VMA179" s="258"/>
      <c r="VMB179" s="258"/>
      <c r="VMC179" s="258"/>
      <c r="VMD179" s="258"/>
      <c r="VME179" s="258"/>
      <c r="VMF179" s="258"/>
      <c r="VMG179" s="258"/>
      <c r="VMH179" s="258"/>
      <c r="VMI179" s="258"/>
      <c r="VMJ179" s="258"/>
      <c r="VMK179" s="258"/>
      <c r="VML179" s="258"/>
      <c r="VMM179" s="258"/>
      <c r="VMN179" s="258"/>
      <c r="VMO179" s="258"/>
      <c r="VMP179" s="258"/>
      <c r="VMQ179" s="258"/>
      <c r="VMR179" s="258"/>
      <c r="VMS179" s="258"/>
      <c r="VMT179" s="258"/>
      <c r="VMU179" s="258"/>
      <c r="VMV179" s="258"/>
      <c r="VMW179" s="258"/>
      <c r="VMX179" s="258"/>
      <c r="VMY179" s="258"/>
      <c r="VMZ179" s="258"/>
      <c r="VNA179" s="258"/>
      <c r="VNB179" s="258"/>
      <c r="VNC179" s="258"/>
      <c r="VND179" s="258"/>
      <c r="VNE179" s="258"/>
      <c r="VNF179" s="258"/>
      <c r="VNG179" s="258"/>
      <c r="VNH179" s="258"/>
      <c r="VNI179" s="258"/>
      <c r="VNJ179" s="258"/>
      <c r="VNK179" s="258"/>
      <c r="VNL179" s="258"/>
      <c r="VNM179" s="258"/>
      <c r="VNN179" s="258"/>
      <c r="VNO179" s="258"/>
      <c r="VNP179" s="258"/>
      <c r="VNQ179" s="258"/>
      <c r="VNR179" s="258"/>
      <c r="VNS179" s="258"/>
      <c r="VNT179" s="258"/>
      <c r="VNU179" s="258"/>
      <c r="VNV179" s="258"/>
      <c r="VNW179" s="258"/>
      <c r="VNX179" s="258"/>
      <c r="VNY179" s="258"/>
      <c r="VNZ179" s="258"/>
      <c r="VOA179" s="258"/>
      <c r="VOB179" s="258"/>
      <c r="VOC179" s="258"/>
      <c r="VOD179" s="258"/>
      <c r="VOE179" s="258"/>
      <c r="VOF179" s="258"/>
      <c r="VOG179" s="258"/>
      <c r="VOH179" s="258"/>
      <c r="VOI179" s="258"/>
      <c r="VOJ179" s="258"/>
      <c r="VOK179" s="258"/>
      <c r="VOL179" s="258"/>
      <c r="VOM179" s="258"/>
      <c r="VON179" s="258"/>
      <c r="VOO179" s="258"/>
      <c r="VOP179" s="258"/>
      <c r="VOQ179" s="258"/>
      <c r="VOR179" s="258"/>
      <c r="VOS179" s="258"/>
      <c r="VOT179" s="258"/>
      <c r="VOU179" s="258"/>
      <c r="VOV179" s="258"/>
      <c r="VOW179" s="258"/>
      <c r="VOX179" s="258"/>
      <c r="VOY179" s="258"/>
      <c r="VOZ179" s="258"/>
      <c r="VPA179" s="258"/>
      <c r="VPB179" s="258"/>
      <c r="VPC179" s="258"/>
      <c r="VPD179" s="258"/>
      <c r="VPE179" s="258"/>
      <c r="VPF179" s="258"/>
      <c r="VPG179" s="258"/>
      <c r="VPH179" s="258"/>
      <c r="VPI179" s="258"/>
      <c r="VPJ179" s="258"/>
      <c r="VPK179" s="258"/>
      <c r="VPL179" s="258"/>
      <c r="VPM179" s="258"/>
      <c r="VPN179" s="258"/>
      <c r="VPO179" s="258"/>
      <c r="VPP179" s="258"/>
      <c r="VPQ179" s="258"/>
      <c r="VPR179" s="258"/>
      <c r="VPS179" s="258"/>
      <c r="VPT179" s="258"/>
      <c r="VPU179" s="258"/>
      <c r="VPV179" s="258"/>
      <c r="VPW179" s="258"/>
      <c r="VPX179" s="258"/>
      <c r="VPY179" s="258"/>
      <c r="VPZ179" s="258"/>
      <c r="VQA179" s="258"/>
      <c r="VQB179" s="258"/>
      <c r="VQC179" s="258"/>
      <c r="VQD179" s="258"/>
      <c r="VQE179" s="258"/>
      <c r="VQF179" s="258"/>
      <c r="VQG179" s="258"/>
      <c r="VQH179" s="258"/>
      <c r="VQI179" s="258"/>
      <c r="VQJ179" s="258"/>
      <c r="VQK179" s="258"/>
      <c r="VQL179" s="258"/>
      <c r="VQM179" s="258"/>
      <c r="VQN179" s="258"/>
      <c r="VQO179" s="258"/>
      <c r="VQP179" s="258"/>
      <c r="VQQ179" s="258"/>
      <c r="VQR179" s="258"/>
      <c r="VQS179" s="258"/>
      <c r="VQT179" s="258"/>
      <c r="VQU179" s="258"/>
      <c r="VQV179" s="258"/>
      <c r="VQW179" s="258"/>
      <c r="VQX179" s="258"/>
      <c r="VQY179" s="258"/>
      <c r="VQZ179" s="258"/>
      <c r="VRA179" s="258"/>
      <c r="VRB179" s="258"/>
      <c r="VRC179" s="258"/>
      <c r="VRD179" s="258"/>
      <c r="VRE179" s="258"/>
      <c r="VRF179" s="258"/>
      <c r="VRG179" s="258"/>
      <c r="VRH179" s="258"/>
      <c r="VRI179" s="258"/>
      <c r="VRJ179" s="258"/>
      <c r="VRK179" s="258"/>
      <c r="VRL179" s="258"/>
      <c r="VRM179" s="258"/>
      <c r="VRN179" s="258"/>
      <c r="VRO179" s="258"/>
      <c r="VRP179" s="258"/>
      <c r="VRQ179" s="258"/>
      <c r="VRR179" s="258"/>
      <c r="VRS179" s="258"/>
      <c r="VRT179" s="258"/>
      <c r="VRU179" s="258"/>
      <c r="VRV179" s="258"/>
      <c r="VRW179" s="258"/>
      <c r="VRX179" s="258"/>
      <c r="VRY179" s="258"/>
      <c r="VRZ179" s="258"/>
      <c r="VSA179" s="258"/>
      <c r="VSB179" s="258"/>
      <c r="VSC179" s="258"/>
      <c r="VSD179" s="258"/>
      <c r="VSE179" s="258"/>
      <c r="VSF179" s="258"/>
      <c r="VSG179" s="258"/>
      <c r="VSH179" s="258"/>
      <c r="VSI179" s="258"/>
      <c r="VSJ179" s="258"/>
      <c r="VSK179" s="258"/>
      <c r="VSL179" s="258"/>
      <c r="VSM179" s="258"/>
      <c r="VSN179" s="258"/>
      <c r="VSO179" s="258"/>
      <c r="VSP179" s="258"/>
      <c r="VSQ179" s="258"/>
      <c r="VSR179" s="258"/>
      <c r="VSS179" s="258"/>
      <c r="VST179" s="258"/>
      <c r="VSU179" s="258"/>
      <c r="VSV179" s="258"/>
      <c r="VSW179" s="258"/>
      <c r="VSX179" s="258"/>
      <c r="VSY179" s="258"/>
      <c r="VSZ179" s="258"/>
      <c r="VTA179" s="258"/>
      <c r="VTB179" s="258"/>
      <c r="VTC179" s="258"/>
      <c r="VTD179" s="258"/>
      <c r="VTE179" s="258"/>
      <c r="VTF179" s="258"/>
      <c r="VTG179" s="258"/>
      <c r="VTH179" s="258"/>
      <c r="VTI179" s="258"/>
      <c r="VTJ179" s="258"/>
      <c r="VTK179" s="258"/>
      <c r="VTL179" s="258"/>
      <c r="VTM179" s="258"/>
      <c r="VTN179" s="258"/>
      <c r="VTO179" s="258"/>
      <c r="VTP179" s="258"/>
      <c r="VTQ179" s="258"/>
      <c r="VTR179" s="258"/>
      <c r="VTS179" s="258"/>
      <c r="VTT179" s="258"/>
      <c r="VTU179" s="258"/>
      <c r="VTV179" s="258"/>
      <c r="VTW179" s="258"/>
      <c r="VTX179" s="258"/>
      <c r="VTY179" s="258"/>
      <c r="VTZ179" s="258"/>
      <c r="VUA179" s="258"/>
      <c r="VUB179" s="258"/>
      <c r="VUC179" s="258"/>
      <c r="VUD179" s="258"/>
      <c r="VUE179" s="258"/>
      <c r="VUF179" s="258"/>
      <c r="VUG179" s="258"/>
      <c r="VUH179" s="258"/>
      <c r="VUI179" s="258"/>
      <c r="VUJ179" s="258"/>
      <c r="VUK179" s="258"/>
      <c r="VUL179" s="258"/>
      <c r="VUM179" s="258"/>
      <c r="VUN179" s="258"/>
      <c r="VUO179" s="258"/>
      <c r="VUP179" s="258"/>
      <c r="VUQ179" s="258"/>
      <c r="VUR179" s="258"/>
      <c r="VUS179" s="258"/>
      <c r="VUT179" s="258"/>
      <c r="VUU179" s="258"/>
      <c r="VUV179" s="258"/>
      <c r="VUW179" s="258"/>
      <c r="VUX179" s="258"/>
      <c r="VUY179" s="258"/>
      <c r="VUZ179" s="258"/>
      <c r="VVA179" s="258"/>
      <c r="VVB179" s="258"/>
      <c r="VVC179" s="258"/>
      <c r="VVD179" s="258"/>
      <c r="VVE179" s="258"/>
      <c r="VVF179" s="258"/>
      <c r="VVG179" s="258"/>
      <c r="VVH179" s="258"/>
      <c r="VVI179" s="258"/>
      <c r="VVJ179" s="258"/>
      <c r="VVK179" s="258"/>
      <c r="VVL179" s="258"/>
      <c r="VVM179" s="258"/>
      <c r="VVN179" s="258"/>
      <c r="VVO179" s="258"/>
      <c r="VVP179" s="258"/>
      <c r="VVQ179" s="258"/>
      <c r="VVR179" s="258"/>
      <c r="VVS179" s="258"/>
      <c r="VVT179" s="258"/>
      <c r="VVU179" s="258"/>
      <c r="VVV179" s="258"/>
      <c r="VVW179" s="258"/>
      <c r="VVX179" s="258"/>
      <c r="VVY179" s="258"/>
      <c r="VVZ179" s="258"/>
      <c r="VWA179" s="258"/>
      <c r="VWB179" s="258"/>
      <c r="VWC179" s="258"/>
      <c r="VWD179" s="258"/>
      <c r="VWE179" s="258"/>
      <c r="VWF179" s="258"/>
      <c r="VWG179" s="258"/>
      <c r="VWH179" s="258"/>
      <c r="VWI179" s="258"/>
      <c r="VWJ179" s="258"/>
      <c r="VWK179" s="258"/>
      <c r="VWL179" s="258"/>
      <c r="VWM179" s="258"/>
      <c r="VWN179" s="258"/>
      <c r="VWO179" s="258"/>
      <c r="VWP179" s="258"/>
      <c r="VWQ179" s="258"/>
      <c r="VWR179" s="258"/>
      <c r="VWS179" s="258"/>
      <c r="VWT179" s="258"/>
      <c r="VWU179" s="258"/>
      <c r="VWV179" s="258"/>
      <c r="VWW179" s="258"/>
      <c r="VWX179" s="258"/>
      <c r="VWY179" s="258"/>
      <c r="VWZ179" s="258"/>
      <c r="VXA179" s="258"/>
      <c r="VXB179" s="258"/>
      <c r="VXC179" s="258"/>
      <c r="VXD179" s="258"/>
      <c r="VXE179" s="258"/>
      <c r="VXF179" s="258"/>
      <c r="VXG179" s="258"/>
      <c r="VXH179" s="258"/>
      <c r="VXI179" s="258"/>
      <c r="VXJ179" s="258"/>
      <c r="VXK179" s="258"/>
      <c r="VXL179" s="258"/>
      <c r="VXM179" s="258"/>
      <c r="VXN179" s="258"/>
      <c r="VXO179" s="258"/>
      <c r="VXP179" s="258"/>
      <c r="VXQ179" s="258"/>
      <c r="VXR179" s="258"/>
      <c r="VXS179" s="258"/>
      <c r="VXT179" s="258"/>
      <c r="VXU179" s="258"/>
      <c r="VXV179" s="258"/>
      <c r="VXW179" s="258"/>
      <c r="VXX179" s="258"/>
      <c r="VXY179" s="258"/>
      <c r="VXZ179" s="258"/>
      <c r="VYA179" s="258"/>
      <c r="VYB179" s="258"/>
      <c r="VYC179" s="258"/>
      <c r="VYD179" s="258"/>
      <c r="VYE179" s="258"/>
      <c r="VYF179" s="258"/>
      <c r="VYG179" s="258"/>
      <c r="VYH179" s="258"/>
      <c r="VYI179" s="258"/>
      <c r="VYJ179" s="258"/>
      <c r="VYK179" s="258"/>
      <c r="VYL179" s="258"/>
      <c r="VYM179" s="258"/>
      <c r="VYN179" s="258"/>
      <c r="VYO179" s="258"/>
      <c r="VYP179" s="258"/>
      <c r="VYQ179" s="258"/>
      <c r="VYR179" s="258"/>
      <c r="VYS179" s="258"/>
      <c r="VYT179" s="258"/>
      <c r="VYU179" s="258"/>
      <c r="VYV179" s="258"/>
      <c r="VYW179" s="258"/>
      <c r="VYX179" s="258"/>
      <c r="VYY179" s="258"/>
      <c r="VYZ179" s="258"/>
      <c r="VZA179" s="258"/>
      <c r="VZB179" s="258"/>
      <c r="VZC179" s="258"/>
      <c r="VZD179" s="258"/>
      <c r="VZE179" s="258"/>
      <c r="VZF179" s="258"/>
      <c r="VZG179" s="258"/>
      <c r="VZH179" s="258"/>
      <c r="VZI179" s="258"/>
      <c r="VZJ179" s="258"/>
      <c r="VZK179" s="258"/>
      <c r="VZL179" s="258"/>
      <c r="VZM179" s="258"/>
      <c r="VZN179" s="258"/>
      <c r="VZO179" s="258"/>
      <c r="VZP179" s="258"/>
      <c r="VZQ179" s="258"/>
      <c r="VZR179" s="258"/>
      <c r="VZS179" s="258"/>
      <c r="VZT179" s="258"/>
      <c r="VZU179" s="258"/>
      <c r="VZV179" s="258"/>
      <c r="VZW179" s="258"/>
      <c r="VZX179" s="258"/>
      <c r="VZY179" s="258"/>
      <c r="VZZ179" s="258"/>
      <c r="WAA179" s="258"/>
      <c r="WAB179" s="258"/>
      <c r="WAC179" s="258"/>
      <c r="WAD179" s="258"/>
      <c r="WAE179" s="258"/>
      <c r="WAF179" s="258"/>
      <c r="WAG179" s="258"/>
      <c r="WAH179" s="258"/>
      <c r="WAI179" s="258"/>
      <c r="WAJ179" s="258"/>
      <c r="WAK179" s="258"/>
      <c r="WAL179" s="258"/>
      <c r="WAM179" s="258"/>
      <c r="WAN179" s="258"/>
      <c r="WAO179" s="258"/>
      <c r="WAP179" s="258"/>
      <c r="WAQ179" s="258"/>
      <c r="WAR179" s="258"/>
      <c r="WAS179" s="258"/>
      <c r="WAT179" s="258"/>
      <c r="WAU179" s="258"/>
      <c r="WAV179" s="258"/>
      <c r="WAW179" s="258"/>
      <c r="WAX179" s="258"/>
      <c r="WAY179" s="258"/>
      <c r="WAZ179" s="258"/>
      <c r="WBA179" s="258"/>
      <c r="WBB179" s="258"/>
      <c r="WBC179" s="258"/>
      <c r="WBD179" s="258"/>
      <c r="WBE179" s="258"/>
      <c r="WBF179" s="258"/>
      <c r="WBG179" s="258"/>
      <c r="WBH179" s="258"/>
      <c r="WBI179" s="258"/>
      <c r="WBJ179" s="258"/>
      <c r="WBK179" s="258"/>
      <c r="WBL179" s="258"/>
      <c r="WBM179" s="258"/>
      <c r="WBN179" s="258"/>
      <c r="WBO179" s="258"/>
      <c r="WBP179" s="258"/>
      <c r="WBQ179" s="258"/>
      <c r="WBR179" s="258"/>
      <c r="WBS179" s="258"/>
      <c r="WBT179" s="258"/>
      <c r="WBU179" s="258"/>
      <c r="WBV179" s="258"/>
      <c r="WBW179" s="258"/>
      <c r="WBX179" s="258"/>
      <c r="WBY179" s="258"/>
      <c r="WBZ179" s="258"/>
      <c r="WCA179" s="258"/>
      <c r="WCB179" s="258"/>
      <c r="WCC179" s="258"/>
      <c r="WCD179" s="258"/>
      <c r="WCE179" s="258"/>
      <c r="WCF179" s="258"/>
      <c r="WCG179" s="258"/>
      <c r="WCH179" s="258"/>
      <c r="WCI179" s="258"/>
      <c r="WCJ179" s="258"/>
      <c r="WCK179" s="258"/>
      <c r="WCL179" s="258"/>
      <c r="WCM179" s="258"/>
      <c r="WCN179" s="258"/>
      <c r="WCO179" s="258"/>
      <c r="WCP179" s="258"/>
      <c r="WCQ179" s="258"/>
      <c r="WCR179" s="258"/>
      <c r="WCS179" s="258"/>
      <c r="WCT179" s="258"/>
      <c r="WCU179" s="258"/>
      <c r="WCV179" s="258"/>
      <c r="WCW179" s="258"/>
      <c r="WCX179" s="258"/>
      <c r="WCY179" s="258"/>
      <c r="WCZ179" s="258"/>
      <c r="WDA179" s="258"/>
      <c r="WDB179" s="258"/>
      <c r="WDC179" s="258"/>
      <c r="WDD179" s="258"/>
      <c r="WDE179" s="258"/>
      <c r="WDF179" s="258"/>
      <c r="WDG179" s="258"/>
      <c r="WDH179" s="258"/>
      <c r="WDI179" s="258"/>
      <c r="WDJ179" s="258"/>
      <c r="WDK179" s="258"/>
      <c r="WDL179" s="258"/>
      <c r="WDM179" s="258"/>
      <c r="WDN179" s="258"/>
      <c r="WDO179" s="258"/>
      <c r="WDP179" s="258"/>
      <c r="WDQ179" s="258"/>
      <c r="WDR179" s="258"/>
      <c r="WDS179" s="258"/>
      <c r="WDT179" s="258"/>
      <c r="WDU179" s="258"/>
      <c r="WDV179" s="258"/>
      <c r="WDW179" s="258"/>
      <c r="WDX179" s="258"/>
      <c r="WDY179" s="258"/>
      <c r="WDZ179" s="258"/>
      <c r="WEA179" s="258"/>
      <c r="WEB179" s="258"/>
      <c r="WEC179" s="258"/>
      <c r="WED179" s="258"/>
      <c r="WEE179" s="258"/>
      <c r="WEF179" s="258"/>
      <c r="WEG179" s="258"/>
      <c r="WEH179" s="258"/>
      <c r="WEI179" s="258"/>
      <c r="WEJ179" s="258"/>
      <c r="WEK179" s="258"/>
      <c r="WEL179" s="258"/>
      <c r="WEM179" s="258"/>
      <c r="WEN179" s="258"/>
      <c r="WEO179" s="258"/>
      <c r="WEP179" s="258"/>
      <c r="WEQ179" s="258"/>
      <c r="WER179" s="258"/>
      <c r="WES179" s="258"/>
      <c r="WET179" s="258"/>
      <c r="WEU179" s="258"/>
      <c r="WEV179" s="258"/>
      <c r="WEW179" s="258"/>
      <c r="WEX179" s="258"/>
      <c r="WEY179" s="258"/>
      <c r="WEZ179" s="258"/>
      <c r="WFA179" s="258"/>
      <c r="WFB179" s="258"/>
      <c r="WFC179" s="258"/>
      <c r="WFD179" s="258"/>
      <c r="WFE179" s="258"/>
      <c r="WFF179" s="258"/>
      <c r="WFG179" s="258"/>
      <c r="WFH179" s="258"/>
      <c r="WFI179" s="258"/>
      <c r="WFJ179" s="258"/>
      <c r="WFK179" s="258"/>
      <c r="WFL179" s="258"/>
      <c r="WFM179" s="258"/>
      <c r="WFN179" s="258"/>
      <c r="WFO179" s="258"/>
      <c r="WFP179" s="258"/>
      <c r="WFQ179" s="258"/>
      <c r="WFR179" s="258"/>
      <c r="WFS179" s="258"/>
      <c r="WFT179" s="258"/>
      <c r="WFU179" s="258"/>
      <c r="WFV179" s="258"/>
      <c r="WFW179" s="258"/>
      <c r="WFX179" s="258"/>
      <c r="WFY179" s="258"/>
      <c r="WFZ179" s="258"/>
      <c r="WGA179" s="258"/>
      <c r="WGB179" s="258"/>
      <c r="WGC179" s="258"/>
      <c r="WGD179" s="258"/>
      <c r="WGE179" s="258"/>
      <c r="WGF179" s="258"/>
      <c r="WGG179" s="258"/>
      <c r="WGH179" s="258"/>
      <c r="WGI179" s="258"/>
      <c r="WGJ179" s="258"/>
      <c r="WGK179" s="258"/>
      <c r="WGL179" s="258"/>
      <c r="WGM179" s="258"/>
      <c r="WGN179" s="258"/>
      <c r="WGO179" s="258"/>
      <c r="WGP179" s="258"/>
      <c r="WGQ179" s="258"/>
      <c r="WGR179" s="258"/>
      <c r="WGS179" s="258"/>
      <c r="WGT179" s="258"/>
      <c r="WGU179" s="258"/>
      <c r="WGV179" s="258"/>
      <c r="WGW179" s="258"/>
      <c r="WGX179" s="258"/>
      <c r="WGY179" s="258"/>
      <c r="WGZ179" s="258"/>
      <c r="WHA179" s="258"/>
      <c r="WHB179" s="258"/>
      <c r="WHC179" s="258"/>
      <c r="WHD179" s="258"/>
      <c r="WHE179" s="258"/>
      <c r="WHF179" s="258"/>
      <c r="WHG179" s="258"/>
      <c r="WHH179" s="258"/>
      <c r="WHI179" s="258"/>
      <c r="WHJ179" s="258"/>
      <c r="WHK179" s="258"/>
      <c r="WHL179" s="258"/>
      <c r="WHM179" s="258"/>
      <c r="WHN179" s="258"/>
      <c r="WHO179" s="258"/>
      <c r="WHP179" s="258"/>
      <c r="WHQ179" s="258"/>
      <c r="WHR179" s="258"/>
      <c r="WHS179" s="258"/>
      <c r="WHT179" s="258"/>
      <c r="WHU179" s="258"/>
      <c r="WHV179" s="258"/>
      <c r="WHW179" s="258"/>
      <c r="WHX179" s="258"/>
      <c r="WHY179" s="258"/>
      <c r="WHZ179" s="258"/>
      <c r="WIA179" s="258"/>
      <c r="WIB179" s="258"/>
      <c r="WIC179" s="258"/>
      <c r="WID179" s="258"/>
      <c r="WIE179" s="258"/>
      <c r="WIF179" s="258"/>
      <c r="WIG179" s="258"/>
      <c r="WIH179" s="258"/>
      <c r="WII179" s="258"/>
      <c r="WIJ179" s="258"/>
      <c r="WIK179" s="258"/>
      <c r="WIL179" s="258"/>
      <c r="WIM179" s="258"/>
      <c r="WIN179" s="258"/>
      <c r="WIO179" s="258"/>
      <c r="WIP179" s="258"/>
      <c r="WIQ179" s="258"/>
      <c r="WIR179" s="258"/>
      <c r="WIS179" s="258"/>
      <c r="WIT179" s="258"/>
      <c r="WIU179" s="258"/>
      <c r="WIV179" s="258"/>
      <c r="WIW179" s="258"/>
      <c r="WIX179" s="258"/>
      <c r="WIY179" s="258"/>
      <c r="WIZ179" s="258"/>
      <c r="WJA179" s="258"/>
      <c r="WJB179" s="258"/>
      <c r="WJC179" s="258"/>
      <c r="WJD179" s="258"/>
      <c r="WJE179" s="258"/>
      <c r="WJF179" s="258"/>
      <c r="WJG179" s="258"/>
      <c r="WJH179" s="258"/>
      <c r="WJI179" s="258"/>
      <c r="WJJ179" s="258"/>
      <c r="WJK179" s="258"/>
      <c r="WJL179" s="258"/>
      <c r="WJM179" s="258"/>
      <c r="WJN179" s="258"/>
      <c r="WJO179" s="258"/>
      <c r="WJP179" s="258"/>
      <c r="WJQ179" s="258"/>
      <c r="WJR179" s="258"/>
      <c r="WJS179" s="258"/>
      <c r="WJT179" s="258"/>
      <c r="WJU179" s="258"/>
      <c r="WJV179" s="258"/>
      <c r="WJW179" s="258"/>
      <c r="WJX179" s="258"/>
      <c r="WJY179" s="258"/>
      <c r="WJZ179" s="258"/>
      <c r="WKA179" s="258"/>
      <c r="WKB179" s="258"/>
      <c r="WKC179" s="258"/>
      <c r="WKD179" s="258"/>
      <c r="WKE179" s="258"/>
      <c r="WKF179" s="258"/>
      <c r="WKG179" s="258"/>
      <c r="WKH179" s="258"/>
      <c r="WKI179" s="258"/>
      <c r="WKJ179" s="258"/>
      <c r="WKK179" s="258"/>
      <c r="WKL179" s="258"/>
      <c r="WKM179" s="258"/>
      <c r="WKN179" s="258"/>
      <c r="WKO179" s="258"/>
      <c r="WKP179" s="258"/>
      <c r="WKQ179" s="258"/>
      <c r="WKR179" s="258"/>
      <c r="WKS179" s="258"/>
      <c r="WKT179" s="258"/>
      <c r="WKU179" s="258"/>
      <c r="WKV179" s="258"/>
      <c r="WKW179" s="258"/>
      <c r="WKX179" s="258"/>
      <c r="WKY179" s="258"/>
      <c r="WKZ179" s="258"/>
      <c r="WLA179" s="258"/>
      <c r="WLB179" s="258"/>
      <c r="WLC179" s="258"/>
      <c r="WLD179" s="258"/>
      <c r="WLE179" s="258"/>
      <c r="WLF179" s="258"/>
      <c r="WLG179" s="258"/>
      <c r="WLH179" s="258"/>
      <c r="WLI179" s="258"/>
      <c r="WLJ179" s="258"/>
      <c r="WLK179" s="258"/>
      <c r="WLL179" s="258"/>
      <c r="WLM179" s="258"/>
      <c r="WLN179" s="258"/>
      <c r="WLO179" s="258"/>
      <c r="WLP179" s="258"/>
      <c r="WLQ179" s="258"/>
      <c r="WLR179" s="258"/>
      <c r="WLS179" s="258"/>
      <c r="WLT179" s="258"/>
      <c r="WLU179" s="258"/>
      <c r="WLV179" s="258"/>
      <c r="WLW179" s="258"/>
      <c r="WLX179" s="258"/>
      <c r="WLY179" s="258"/>
      <c r="WLZ179" s="258"/>
      <c r="WMA179" s="258"/>
      <c r="WMB179" s="258"/>
      <c r="WMC179" s="258"/>
      <c r="WMD179" s="258"/>
      <c r="WME179" s="258"/>
      <c r="WMF179" s="258"/>
      <c r="WMG179" s="258"/>
      <c r="WMH179" s="258"/>
      <c r="WMI179" s="258"/>
      <c r="WMJ179" s="258"/>
      <c r="WMK179" s="258"/>
      <c r="WML179" s="258"/>
      <c r="WMM179" s="258"/>
      <c r="WMN179" s="258"/>
      <c r="WMO179" s="258"/>
      <c r="WMP179" s="258"/>
      <c r="WMQ179" s="258"/>
      <c r="WMR179" s="258"/>
      <c r="WMS179" s="258"/>
      <c r="WMT179" s="258"/>
      <c r="WMU179" s="258"/>
      <c r="WMV179" s="258"/>
      <c r="WMW179" s="258"/>
      <c r="WMX179" s="258"/>
      <c r="WMY179" s="258"/>
      <c r="WMZ179" s="258"/>
      <c r="WNA179" s="258"/>
      <c r="WNB179" s="258"/>
      <c r="WNC179" s="258"/>
      <c r="WND179" s="258"/>
      <c r="WNE179" s="258"/>
      <c r="WNF179" s="258"/>
      <c r="WNG179" s="258"/>
      <c r="WNH179" s="258"/>
      <c r="WNI179" s="258"/>
      <c r="WNJ179" s="258"/>
      <c r="WNK179" s="258"/>
      <c r="WNL179" s="258"/>
      <c r="WNM179" s="258"/>
      <c r="WNN179" s="258"/>
      <c r="WNO179" s="258"/>
      <c r="WNP179" s="258"/>
      <c r="WNQ179" s="258"/>
      <c r="WNR179" s="258"/>
      <c r="WNS179" s="258"/>
      <c r="WNT179" s="258"/>
      <c r="WNU179" s="258"/>
      <c r="WNV179" s="258"/>
      <c r="WNW179" s="258"/>
      <c r="WNX179" s="258"/>
      <c r="WNY179" s="258"/>
      <c r="WNZ179" s="258"/>
      <c r="WOA179" s="258"/>
      <c r="WOB179" s="258"/>
      <c r="WOC179" s="258"/>
      <c r="WOD179" s="258"/>
      <c r="WOE179" s="258"/>
      <c r="WOF179" s="258"/>
      <c r="WOG179" s="258"/>
      <c r="WOH179" s="258"/>
      <c r="WOI179" s="258"/>
      <c r="WOJ179" s="258"/>
      <c r="WOK179" s="258"/>
      <c r="WOL179" s="258"/>
      <c r="WOM179" s="258"/>
      <c r="WON179" s="258"/>
      <c r="WOO179" s="258"/>
      <c r="WOP179" s="258"/>
      <c r="WOQ179" s="258"/>
      <c r="WOR179" s="258"/>
      <c r="WOS179" s="258"/>
      <c r="WOT179" s="258"/>
      <c r="WOU179" s="258"/>
      <c r="WOV179" s="258"/>
      <c r="WOW179" s="258"/>
      <c r="WOX179" s="258"/>
      <c r="WOY179" s="258"/>
      <c r="WOZ179" s="258"/>
      <c r="WPA179" s="258"/>
      <c r="WPB179" s="258"/>
      <c r="WPC179" s="258"/>
      <c r="WPD179" s="258"/>
      <c r="WPE179" s="258"/>
      <c r="WPF179" s="258"/>
      <c r="WPG179" s="258"/>
      <c r="WPH179" s="258"/>
      <c r="WPI179" s="258"/>
      <c r="WPJ179" s="258"/>
      <c r="WPK179" s="258"/>
      <c r="WPL179" s="258"/>
      <c r="WPM179" s="258"/>
      <c r="WPN179" s="258"/>
      <c r="WPO179" s="258"/>
      <c r="WPP179" s="258"/>
      <c r="WPQ179" s="258"/>
      <c r="WPR179" s="258"/>
      <c r="WPS179" s="258"/>
      <c r="WPT179" s="258"/>
      <c r="WPU179" s="258"/>
      <c r="WPV179" s="258"/>
      <c r="WPW179" s="258"/>
      <c r="WPX179" s="258"/>
      <c r="WPY179" s="258"/>
      <c r="WPZ179" s="258"/>
      <c r="WQA179" s="258"/>
      <c r="WQB179" s="258"/>
      <c r="WQC179" s="258"/>
      <c r="WQD179" s="258"/>
      <c r="WQE179" s="258"/>
      <c r="WQF179" s="258"/>
      <c r="WQG179" s="258"/>
      <c r="WQH179" s="258"/>
      <c r="WQI179" s="258"/>
      <c r="WQJ179" s="258"/>
      <c r="WQK179" s="258"/>
      <c r="WQL179" s="258"/>
      <c r="WQM179" s="258"/>
      <c r="WQN179" s="258"/>
      <c r="WQO179" s="258"/>
      <c r="WQP179" s="258"/>
      <c r="WQQ179" s="258"/>
      <c r="WQR179" s="258"/>
      <c r="WQS179" s="258"/>
      <c r="WQT179" s="258"/>
      <c r="WQU179" s="258"/>
      <c r="WQV179" s="258"/>
      <c r="WQW179" s="258"/>
      <c r="WQX179" s="258"/>
      <c r="WQY179" s="258"/>
      <c r="WQZ179" s="258"/>
      <c r="WRA179" s="258"/>
      <c r="WRB179" s="258"/>
      <c r="WRC179" s="258"/>
      <c r="WRD179" s="258"/>
      <c r="WRE179" s="258"/>
      <c r="WRF179" s="258"/>
      <c r="WRG179" s="258"/>
      <c r="WRH179" s="258"/>
      <c r="WRI179" s="258"/>
      <c r="WRJ179" s="258"/>
      <c r="WRK179" s="258"/>
      <c r="WRL179" s="258"/>
      <c r="WRM179" s="258"/>
      <c r="WRN179" s="258"/>
      <c r="WRO179" s="258"/>
      <c r="WRP179" s="258"/>
      <c r="WRQ179" s="258"/>
      <c r="WRR179" s="258"/>
      <c r="WRS179" s="258"/>
      <c r="WRT179" s="258"/>
      <c r="WRU179" s="258"/>
      <c r="WRV179" s="258"/>
      <c r="WRW179" s="258"/>
      <c r="WRX179" s="258"/>
      <c r="WRY179" s="258"/>
      <c r="WRZ179" s="258"/>
      <c r="WSA179" s="258"/>
      <c r="WSB179" s="258"/>
      <c r="WSC179" s="258"/>
      <c r="WSD179" s="258"/>
      <c r="WSE179" s="258"/>
      <c r="WSF179" s="258"/>
      <c r="WSG179" s="258"/>
      <c r="WSH179" s="258"/>
      <c r="WSI179" s="258"/>
      <c r="WSJ179" s="258"/>
      <c r="WSK179" s="258"/>
      <c r="WSL179" s="258"/>
      <c r="WSM179" s="258"/>
      <c r="WSN179" s="258"/>
      <c r="WSO179" s="258"/>
      <c r="WSP179" s="258"/>
      <c r="WSQ179" s="258"/>
      <c r="WSR179" s="258"/>
      <c r="WSS179" s="258"/>
      <c r="WST179" s="258"/>
      <c r="WSU179" s="258"/>
      <c r="WSV179" s="258"/>
      <c r="WSW179" s="258"/>
      <c r="WSX179" s="258"/>
      <c r="WSY179" s="258"/>
      <c r="WSZ179" s="258"/>
      <c r="WTA179" s="258"/>
      <c r="WTB179" s="258"/>
      <c r="WTC179" s="258"/>
      <c r="WTD179" s="258"/>
      <c r="WTE179" s="258"/>
      <c r="WTF179" s="258"/>
      <c r="WTG179" s="258"/>
      <c r="WTH179" s="258"/>
      <c r="WTI179" s="258"/>
      <c r="WTJ179" s="258"/>
      <c r="WTK179" s="258"/>
      <c r="WTL179" s="258"/>
      <c r="WTM179" s="258"/>
      <c r="WTN179" s="258"/>
      <c r="WTO179" s="258"/>
      <c r="WTP179" s="258"/>
      <c r="WTQ179" s="258"/>
      <c r="WTR179" s="258"/>
      <c r="WTS179" s="258"/>
      <c r="WTT179" s="258"/>
      <c r="WTU179" s="258"/>
      <c r="WTV179" s="258"/>
      <c r="WTW179" s="258"/>
      <c r="WTX179" s="258"/>
      <c r="WTY179" s="258"/>
      <c r="WTZ179" s="258"/>
      <c r="WUA179" s="258"/>
      <c r="WUB179" s="258"/>
      <c r="WUC179" s="258"/>
      <c r="WUD179" s="258"/>
      <c r="WUE179" s="258"/>
      <c r="WUF179" s="258"/>
      <c r="WUG179" s="258"/>
      <c r="WUH179" s="258"/>
      <c r="WUI179" s="258"/>
      <c r="WUJ179" s="258"/>
      <c r="WUK179" s="258"/>
      <c r="WUL179" s="258"/>
      <c r="WUM179" s="258"/>
      <c r="WUN179" s="258"/>
      <c r="WUO179" s="258"/>
      <c r="WUP179" s="258"/>
      <c r="WUQ179" s="258"/>
      <c r="WUR179" s="258"/>
      <c r="WUS179" s="258"/>
      <c r="WUT179" s="258"/>
      <c r="WUU179" s="258"/>
      <c r="WUV179" s="258"/>
      <c r="WUW179" s="258"/>
      <c r="WUX179" s="258"/>
      <c r="WUY179" s="258"/>
      <c r="WUZ179" s="258"/>
      <c r="WVA179" s="258"/>
      <c r="WVB179" s="258"/>
      <c r="WVC179" s="258"/>
      <c r="WVD179" s="258"/>
      <c r="WVE179" s="258"/>
      <c r="WVF179" s="258"/>
      <c r="WVG179" s="258"/>
      <c r="WVH179" s="258"/>
      <c r="WVI179" s="258"/>
      <c r="WVJ179" s="258"/>
      <c r="WVK179" s="258"/>
      <c r="WVL179" s="258"/>
      <c r="WVM179" s="258"/>
      <c r="WVN179" s="258"/>
      <c r="WVO179" s="258"/>
      <c r="WVP179" s="258"/>
      <c r="WVQ179" s="258"/>
      <c r="WVR179" s="258"/>
      <c r="WVS179" s="258"/>
      <c r="WVT179" s="258"/>
      <c r="WVU179" s="258"/>
      <c r="WVV179" s="258"/>
      <c r="WVW179" s="258"/>
      <c r="WVX179" s="258"/>
      <c r="WVY179" s="258"/>
      <c r="WVZ179" s="258"/>
      <c r="WWA179" s="258"/>
      <c r="WWB179" s="258"/>
      <c r="WWC179" s="258"/>
      <c r="WWD179" s="258"/>
      <c r="WWE179" s="258"/>
      <c r="WWF179" s="258"/>
      <c r="WWG179" s="258"/>
      <c r="WWH179" s="258"/>
      <c r="WWI179" s="258"/>
      <c r="WWJ179" s="258"/>
      <c r="WWK179" s="258"/>
      <c r="WWL179" s="258"/>
      <c r="WWM179" s="258"/>
      <c r="WWN179" s="258"/>
      <c r="WWO179" s="258"/>
      <c r="WWP179" s="258"/>
      <c r="WWQ179" s="258"/>
      <c r="WWR179" s="258"/>
      <c r="WWS179" s="258"/>
      <c r="WWT179" s="258"/>
      <c r="WWU179" s="258"/>
      <c r="WWV179" s="258"/>
      <c r="WWW179" s="258"/>
      <c r="WWX179" s="258"/>
      <c r="WWY179" s="258"/>
      <c r="WWZ179" s="258"/>
      <c r="WXA179" s="258"/>
      <c r="WXB179" s="258"/>
      <c r="WXC179" s="258"/>
      <c r="WXD179" s="258"/>
      <c r="WXE179" s="258"/>
      <c r="WXF179" s="258"/>
      <c r="WXG179" s="258"/>
      <c r="WXH179" s="258"/>
      <c r="WXI179" s="258"/>
      <c r="WXJ179" s="258"/>
      <c r="WXK179" s="258"/>
      <c r="WXL179" s="258"/>
      <c r="WXM179" s="258"/>
      <c r="WXN179" s="258"/>
      <c r="WXO179" s="258"/>
      <c r="WXP179" s="258"/>
      <c r="WXQ179" s="258"/>
      <c r="WXR179" s="258"/>
      <c r="WXS179" s="258"/>
      <c r="WXT179" s="258"/>
      <c r="WXU179" s="258"/>
      <c r="WXV179" s="258"/>
      <c r="WXW179" s="258"/>
      <c r="WXX179" s="258"/>
      <c r="WXY179" s="258"/>
      <c r="WXZ179" s="258"/>
      <c r="WYA179" s="258"/>
      <c r="WYB179" s="258"/>
      <c r="WYC179" s="258"/>
      <c r="WYD179" s="258"/>
      <c r="WYE179" s="258"/>
      <c r="WYF179" s="258"/>
      <c r="WYG179" s="258"/>
      <c r="WYH179" s="258"/>
      <c r="WYI179" s="258"/>
      <c r="WYJ179" s="258"/>
      <c r="WYK179" s="258"/>
      <c r="WYL179" s="258"/>
      <c r="WYM179" s="258"/>
      <c r="WYN179" s="258"/>
      <c r="WYO179" s="258"/>
      <c r="WYP179" s="258"/>
      <c r="WYQ179" s="258"/>
      <c r="WYR179" s="258"/>
      <c r="WYS179" s="258"/>
      <c r="WYT179" s="258"/>
      <c r="WYU179" s="258"/>
      <c r="WYV179" s="258"/>
      <c r="WYW179" s="258"/>
      <c r="WYX179" s="258"/>
      <c r="WYY179" s="258"/>
      <c r="WYZ179" s="258"/>
      <c r="WZA179" s="258"/>
      <c r="WZB179" s="258"/>
      <c r="WZC179" s="258"/>
      <c r="WZD179" s="258"/>
      <c r="WZE179" s="258"/>
      <c r="WZF179" s="258"/>
      <c r="WZG179" s="258"/>
      <c r="WZH179" s="258"/>
      <c r="WZI179" s="258"/>
      <c r="WZJ179" s="258"/>
      <c r="WZK179" s="258"/>
      <c r="WZL179" s="258"/>
      <c r="WZM179" s="258"/>
      <c r="WZN179" s="258"/>
      <c r="WZO179" s="258"/>
      <c r="WZP179" s="258"/>
      <c r="WZQ179" s="258"/>
      <c r="WZR179" s="258"/>
      <c r="WZS179" s="258"/>
      <c r="WZT179" s="258"/>
      <c r="WZU179" s="258"/>
      <c r="WZV179" s="258"/>
      <c r="WZW179" s="258"/>
      <c r="WZX179" s="258"/>
      <c r="WZY179" s="258"/>
      <c r="WZZ179" s="258"/>
      <c r="XAA179" s="258"/>
      <c r="XAB179" s="258"/>
      <c r="XAC179" s="258"/>
      <c r="XAD179" s="258"/>
      <c r="XAE179" s="258"/>
      <c r="XAF179" s="258"/>
      <c r="XAG179" s="258"/>
      <c r="XAH179" s="258"/>
      <c r="XAI179" s="258"/>
      <c r="XAJ179" s="258"/>
      <c r="XAK179" s="258"/>
      <c r="XAL179" s="258"/>
      <c r="XAM179" s="258"/>
      <c r="XAN179" s="258"/>
      <c r="XAO179" s="258"/>
      <c r="XAP179" s="258"/>
      <c r="XAQ179" s="258"/>
      <c r="XAR179" s="258"/>
      <c r="XAS179" s="258"/>
      <c r="XAT179" s="258"/>
      <c r="XAU179" s="258"/>
      <c r="XAV179" s="258"/>
      <c r="XAW179" s="258"/>
      <c r="XAX179" s="258"/>
      <c r="XAY179" s="258"/>
      <c r="XAZ179" s="258"/>
      <c r="XBA179" s="258"/>
      <c r="XBB179" s="258"/>
      <c r="XBC179" s="258"/>
      <c r="XBD179" s="258"/>
      <c r="XBE179" s="258"/>
      <c r="XBF179" s="258"/>
      <c r="XBG179" s="258"/>
      <c r="XBH179" s="258"/>
      <c r="XBI179" s="258"/>
      <c r="XBJ179" s="258"/>
      <c r="XBK179" s="258"/>
      <c r="XBL179" s="258"/>
      <c r="XBM179" s="258"/>
      <c r="XBN179" s="258"/>
      <c r="XBO179" s="258"/>
      <c r="XBP179" s="258"/>
      <c r="XBQ179" s="258"/>
      <c r="XBR179" s="258"/>
      <c r="XBS179" s="258"/>
      <c r="XBT179" s="258"/>
      <c r="XBU179" s="258"/>
      <c r="XBV179" s="258"/>
      <c r="XBW179" s="258"/>
      <c r="XBX179" s="258"/>
      <c r="XBY179" s="258"/>
      <c r="XBZ179" s="258"/>
      <c r="XCA179" s="258"/>
      <c r="XCB179" s="258"/>
      <c r="XCC179" s="258"/>
      <c r="XCD179" s="258"/>
      <c r="XCE179" s="258"/>
      <c r="XCF179" s="258"/>
      <c r="XCG179" s="258"/>
      <c r="XCH179" s="258"/>
      <c r="XCI179" s="258"/>
      <c r="XCJ179" s="258"/>
      <c r="XCK179" s="258"/>
      <c r="XCL179" s="258"/>
      <c r="XCM179" s="258"/>
      <c r="XCN179" s="258"/>
      <c r="XCO179" s="258"/>
      <c r="XCP179" s="258"/>
      <c r="XCQ179" s="258"/>
      <c r="XCR179" s="258"/>
      <c r="XCS179" s="258"/>
      <c r="XCT179" s="258"/>
      <c r="XCU179" s="258"/>
      <c r="XCV179" s="258"/>
      <c r="XCW179" s="258"/>
      <c r="XCX179" s="258"/>
      <c r="XCY179" s="258"/>
      <c r="XCZ179" s="258"/>
      <c r="XDA179" s="258"/>
      <c r="XDB179" s="258"/>
      <c r="XDC179" s="258"/>
      <c r="XDD179" s="258"/>
      <c r="XDE179" s="258"/>
      <c r="XDF179" s="258"/>
      <c r="XDG179" s="258"/>
      <c r="XDH179" s="258"/>
      <c r="XDI179" s="258"/>
      <c r="XDJ179" s="258"/>
      <c r="XDK179" s="258"/>
      <c r="XDL179" s="258"/>
      <c r="XDM179" s="258"/>
      <c r="XDN179" s="258"/>
      <c r="XDO179" s="258"/>
      <c r="XDP179" s="258"/>
      <c r="XDQ179" s="258"/>
      <c r="XDR179" s="258"/>
      <c r="XDS179" s="258"/>
      <c r="XDT179" s="258"/>
      <c r="XDU179" s="258"/>
      <c r="XDV179" s="258"/>
      <c r="XDW179" s="258"/>
      <c r="XDX179" s="258"/>
      <c r="XDY179" s="258"/>
      <c r="XDZ179" s="258"/>
      <c r="XEA179" s="258"/>
      <c r="XEB179" s="258"/>
      <c r="XEC179" s="258"/>
      <c r="XED179" s="258"/>
      <c r="XEE179" s="258"/>
      <c r="XEF179" s="258"/>
      <c r="XEG179" s="258"/>
      <c r="XEH179" s="258"/>
      <c r="XEI179" s="258"/>
      <c r="XEJ179" s="258"/>
      <c r="XEK179" s="258"/>
      <c r="XEL179" s="258"/>
      <c r="XEM179" s="258"/>
      <c r="XEN179" s="258"/>
      <c r="XEO179" s="258"/>
      <c r="XEP179" s="258"/>
      <c r="XEQ179" s="258"/>
      <c r="XER179" s="258"/>
      <c r="XES179" s="258"/>
      <c r="XET179" s="258"/>
      <c r="XEU179" s="258"/>
      <c r="XEV179" s="258"/>
      <c r="XEW179" s="258"/>
      <c r="XEX179" s="258"/>
      <c r="XEY179" s="258"/>
      <c r="XEZ179" s="258"/>
      <c r="XFA179" s="258"/>
      <c r="XFB179" s="258"/>
      <c r="XFC179" s="258"/>
      <c r="XFD179" s="261"/>
    </row>
    <row r="180" spans="1:16384">
      <c r="A180" s="47" t="s">
        <v>5495</v>
      </c>
      <c r="B180" s="262">
        <v>2010</v>
      </c>
      <c r="C180" s="46" t="str">
        <f>A180&amp;" "&amp;B180&amp;" "&amp;J180&amp;" "&amp;E180&amp;" "&amp;H180</f>
        <v>Dupuis 2010 HbA1c European both</v>
      </c>
      <c r="D180" s="46" t="s">
        <v>318</v>
      </c>
      <c r="E180" s="46" t="s">
        <v>249</v>
      </c>
      <c r="F180" s="263">
        <v>46368</v>
      </c>
      <c r="G180" s="46" t="s">
        <v>10</v>
      </c>
      <c r="H180" s="46" t="s">
        <v>140</v>
      </c>
      <c r="I180" s="46" t="s">
        <v>139</v>
      </c>
      <c r="J180" s="46" t="s">
        <v>809</v>
      </c>
      <c r="K180" s="46"/>
      <c r="L180" s="46" t="s">
        <v>5496</v>
      </c>
      <c r="M180" s="46"/>
      <c r="N180" s="46"/>
      <c r="O180" s="46"/>
      <c r="P180" s="46"/>
      <c r="Q180" s="46"/>
      <c r="R180" s="46"/>
      <c r="S180" s="46"/>
      <c r="T180" s="46"/>
      <c r="U180" s="46"/>
      <c r="V180" s="46"/>
      <c r="W180" s="46"/>
      <c r="X180" s="46"/>
      <c r="Y180" s="46"/>
      <c r="Z180" s="46"/>
      <c r="AA180" s="46"/>
      <c r="AB180" s="46"/>
      <c r="AC180" s="46"/>
      <c r="AD180" s="46"/>
      <c r="AE180" s="46"/>
      <c r="AF180" s="46"/>
      <c r="AG180" s="46"/>
      <c r="AH180" s="46"/>
      <c r="AI180" s="46"/>
      <c r="AJ180" s="46"/>
      <c r="AK180" s="46"/>
      <c r="AL180" s="46"/>
      <c r="AM180" s="46"/>
      <c r="AN180" s="46"/>
      <c r="AO180" s="46"/>
      <c r="AP180" s="46"/>
      <c r="AQ180" s="46"/>
      <c r="AR180" s="46"/>
      <c r="AS180" s="46"/>
      <c r="AT180" s="46"/>
      <c r="AU180" s="46"/>
      <c r="AV180" s="46"/>
      <c r="AW180" s="46"/>
      <c r="AX180" s="46"/>
      <c r="AY180" s="46"/>
      <c r="AZ180" s="46"/>
      <c r="BA180" s="46"/>
      <c r="BB180" s="46"/>
      <c r="BC180" s="46"/>
      <c r="BD180" s="46"/>
      <c r="BE180" s="46"/>
      <c r="BF180" s="46"/>
      <c r="BG180" s="46"/>
      <c r="BH180" s="46"/>
      <c r="BI180" s="46"/>
      <c r="BJ180" s="46"/>
      <c r="BK180" s="46"/>
      <c r="BL180" s="46"/>
      <c r="BM180" s="46"/>
      <c r="BN180" s="46"/>
      <c r="BO180" s="46"/>
      <c r="BP180" s="46"/>
      <c r="BQ180" s="46"/>
      <c r="BR180" s="46"/>
      <c r="BS180" s="46"/>
      <c r="BT180" s="46"/>
      <c r="BU180" s="46"/>
      <c r="BV180" s="46"/>
      <c r="BW180" s="46"/>
      <c r="BX180" s="46"/>
      <c r="BY180" s="46"/>
      <c r="BZ180" s="46"/>
      <c r="CA180" s="46"/>
      <c r="CB180" s="46"/>
      <c r="CC180" s="46"/>
      <c r="CD180" s="46"/>
      <c r="CE180" s="46"/>
      <c r="CF180" s="46"/>
      <c r="CG180" s="46"/>
      <c r="CH180" s="46"/>
      <c r="CI180" s="46"/>
      <c r="CJ180" s="46"/>
      <c r="CK180" s="46"/>
      <c r="CL180" s="46"/>
      <c r="CM180" s="46"/>
      <c r="CN180" s="46"/>
      <c r="CO180" s="46"/>
      <c r="CP180" s="46"/>
      <c r="CQ180" s="46"/>
      <c r="CR180" s="46"/>
      <c r="CS180" s="46"/>
      <c r="CT180" s="46"/>
      <c r="CU180" s="46"/>
      <c r="CV180" s="46"/>
      <c r="CW180" s="46"/>
      <c r="CX180" s="46"/>
      <c r="CY180" s="46"/>
      <c r="CZ180" s="46"/>
      <c r="DA180" s="46"/>
      <c r="DB180" s="46"/>
      <c r="DC180" s="46"/>
      <c r="DD180" s="46"/>
      <c r="DE180" s="46"/>
      <c r="DF180" s="46"/>
      <c r="DG180" s="46"/>
      <c r="DH180" s="46"/>
      <c r="DI180" s="46"/>
      <c r="DJ180" s="46"/>
      <c r="DK180" s="46"/>
      <c r="DL180" s="46"/>
      <c r="DM180" s="46"/>
      <c r="DN180" s="46"/>
      <c r="DO180" s="46"/>
      <c r="DP180" s="46"/>
      <c r="DQ180" s="46"/>
      <c r="DR180" s="46"/>
      <c r="DS180" s="46"/>
      <c r="DT180" s="46"/>
      <c r="DU180" s="46"/>
      <c r="DV180" s="46"/>
      <c r="DW180" s="46"/>
      <c r="DX180" s="46"/>
      <c r="DY180" s="46"/>
      <c r="DZ180" s="46"/>
      <c r="EA180" s="46"/>
      <c r="EB180" s="46"/>
      <c r="EC180" s="46"/>
      <c r="ED180" s="46"/>
      <c r="EE180" s="46"/>
      <c r="EF180" s="46"/>
      <c r="EG180" s="46"/>
      <c r="EH180" s="46"/>
      <c r="EI180" s="46"/>
      <c r="EJ180" s="46"/>
      <c r="EK180" s="46"/>
      <c r="EL180" s="46"/>
      <c r="EM180" s="46"/>
      <c r="EN180" s="46"/>
      <c r="EO180" s="46"/>
      <c r="EP180" s="46"/>
      <c r="EQ180" s="46"/>
      <c r="ER180" s="46"/>
      <c r="ES180" s="46"/>
      <c r="ET180" s="46"/>
      <c r="EU180" s="46"/>
      <c r="EV180" s="46"/>
      <c r="EW180" s="46"/>
      <c r="EX180" s="46"/>
      <c r="EY180" s="46"/>
      <c r="EZ180" s="46"/>
      <c r="FA180" s="46"/>
      <c r="FB180" s="46"/>
      <c r="FC180" s="46"/>
      <c r="FD180" s="46"/>
      <c r="FE180" s="46"/>
      <c r="FF180" s="46"/>
      <c r="FG180" s="46"/>
      <c r="FH180" s="46"/>
      <c r="FI180" s="46"/>
      <c r="FJ180" s="46"/>
      <c r="FK180" s="46"/>
      <c r="FL180" s="46"/>
      <c r="FM180" s="46"/>
      <c r="FN180" s="46"/>
      <c r="FO180" s="46"/>
      <c r="FP180" s="46"/>
      <c r="FQ180" s="46"/>
      <c r="FR180" s="46"/>
      <c r="FS180" s="46"/>
      <c r="FT180" s="46"/>
      <c r="FU180" s="46"/>
      <c r="FV180" s="46"/>
      <c r="FW180" s="46"/>
      <c r="FX180" s="46"/>
      <c r="FY180" s="46"/>
      <c r="FZ180" s="46"/>
      <c r="GA180" s="46"/>
      <c r="GB180" s="46"/>
      <c r="GC180" s="46"/>
      <c r="GD180" s="46"/>
      <c r="GE180" s="46"/>
      <c r="GF180" s="46"/>
      <c r="GG180" s="46"/>
      <c r="GH180" s="46"/>
      <c r="GI180" s="46"/>
      <c r="GJ180" s="46"/>
      <c r="GK180" s="46"/>
      <c r="GL180" s="46"/>
      <c r="GM180" s="46"/>
      <c r="GN180" s="46"/>
      <c r="GO180" s="46"/>
      <c r="GP180" s="46"/>
      <c r="GQ180" s="46"/>
      <c r="GR180" s="46"/>
      <c r="GS180" s="46"/>
      <c r="GT180" s="46"/>
      <c r="GU180" s="46"/>
      <c r="GV180" s="46"/>
      <c r="GW180" s="46"/>
      <c r="GX180" s="46"/>
      <c r="GY180" s="46"/>
      <c r="GZ180" s="46"/>
      <c r="HA180" s="46"/>
      <c r="HB180" s="46"/>
      <c r="HC180" s="46"/>
      <c r="HD180" s="46"/>
      <c r="HE180" s="46"/>
      <c r="HF180" s="46"/>
      <c r="HG180" s="46"/>
      <c r="HH180" s="46"/>
      <c r="HI180" s="46"/>
      <c r="HJ180" s="46"/>
      <c r="HK180" s="46"/>
      <c r="HL180" s="46"/>
      <c r="HM180" s="46"/>
      <c r="HN180" s="46"/>
      <c r="HO180" s="46"/>
      <c r="HP180" s="46"/>
      <c r="HQ180" s="46"/>
      <c r="HR180" s="46"/>
      <c r="HS180" s="46"/>
      <c r="HT180" s="46"/>
      <c r="HU180" s="46"/>
      <c r="HV180" s="46"/>
      <c r="HW180" s="46"/>
      <c r="HX180" s="46"/>
      <c r="HY180" s="46"/>
      <c r="HZ180" s="46"/>
      <c r="IA180" s="46"/>
      <c r="IB180" s="46"/>
      <c r="IC180" s="46"/>
      <c r="ID180" s="46"/>
      <c r="IE180" s="46"/>
      <c r="IF180" s="46"/>
      <c r="IG180" s="46"/>
      <c r="IH180" s="46"/>
      <c r="II180" s="46"/>
      <c r="IJ180" s="46"/>
      <c r="IK180" s="46"/>
      <c r="IL180" s="46"/>
      <c r="IM180" s="46"/>
      <c r="IN180" s="46"/>
      <c r="IO180" s="46"/>
      <c r="IP180" s="46"/>
      <c r="IQ180" s="46"/>
      <c r="IR180" s="46"/>
      <c r="IS180" s="46"/>
      <c r="IT180" s="46"/>
      <c r="IU180" s="46"/>
      <c r="IV180" s="46"/>
      <c r="IW180" s="46"/>
      <c r="IX180" s="46"/>
      <c r="IY180" s="46"/>
      <c r="IZ180" s="46"/>
      <c r="JA180" s="46"/>
      <c r="JB180" s="46"/>
      <c r="JC180" s="46"/>
      <c r="JD180" s="46"/>
      <c r="JE180" s="46"/>
      <c r="JF180" s="46"/>
      <c r="JG180" s="46"/>
      <c r="JH180" s="46"/>
      <c r="JI180" s="46"/>
      <c r="JJ180" s="46"/>
      <c r="JK180" s="46"/>
      <c r="JL180" s="46"/>
      <c r="JM180" s="46"/>
      <c r="JN180" s="46"/>
      <c r="JO180" s="46"/>
      <c r="JP180" s="46"/>
      <c r="JQ180" s="46"/>
      <c r="JR180" s="46"/>
      <c r="JS180" s="46"/>
      <c r="JT180" s="46"/>
      <c r="JU180" s="46"/>
      <c r="JV180" s="46"/>
      <c r="JW180" s="46"/>
      <c r="JX180" s="46"/>
      <c r="JY180" s="46"/>
      <c r="JZ180" s="46"/>
      <c r="KA180" s="46"/>
      <c r="KB180" s="46"/>
      <c r="KC180" s="46"/>
      <c r="KD180" s="46"/>
      <c r="KE180" s="46"/>
      <c r="KF180" s="46"/>
      <c r="KG180" s="46"/>
      <c r="KH180" s="46"/>
      <c r="KI180" s="46"/>
      <c r="KJ180" s="46"/>
      <c r="KK180" s="46"/>
      <c r="KL180" s="46"/>
      <c r="KM180" s="46"/>
      <c r="KN180" s="46"/>
      <c r="KO180" s="46"/>
      <c r="KP180" s="46"/>
      <c r="KQ180" s="46"/>
      <c r="KR180" s="46"/>
      <c r="KS180" s="46"/>
      <c r="KT180" s="46"/>
      <c r="KU180" s="46"/>
      <c r="KV180" s="46"/>
      <c r="KW180" s="46"/>
      <c r="KX180" s="46"/>
      <c r="KY180" s="46"/>
      <c r="KZ180" s="46"/>
      <c r="LA180" s="46"/>
      <c r="LB180" s="46"/>
      <c r="LC180" s="46"/>
      <c r="LD180" s="46"/>
      <c r="LE180" s="46"/>
      <c r="LF180" s="46"/>
      <c r="LG180" s="46"/>
      <c r="LH180" s="46"/>
      <c r="LI180" s="46"/>
      <c r="LJ180" s="46"/>
      <c r="LK180" s="46"/>
      <c r="LL180" s="46"/>
      <c r="LM180" s="46"/>
      <c r="LN180" s="46"/>
      <c r="LO180" s="46"/>
      <c r="LP180" s="46"/>
      <c r="LQ180" s="46"/>
      <c r="LR180" s="46"/>
      <c r="LS180" s="46"/>
      <c r="LT180" s="46"/>
      <c r="LU180" s="46"/>
      <c r="LV180" s="46"/>
      <c r="LW180" s="46"/>
      <c r="LX180" s="46"/>
      <c r="LY180" s="46"/>
      <c r="LZ180" s="46"/>
      <c r="MA180" s="46"/>
      <c r="MB180" s="46"/>
      <c r="MC180" s="46"/>
      <c r="MD180" s="46"/>
      <c r="ME180" s="46"/>
      <c r="MF180" s="46"/>
      <c r="MG180" s="46"/>
      <c r="MH180" s="46"/>
      <c r="MI180" s="46"/>
      <c r="MJ180" s="46"/>
      <c r="MK180" s="46"/>
      <c r="ML180" s="46"/>
      <c r="MM180" s="46"/>
      <c r="MN180" s="46"/>
      <c r="MO180" s="46"/>
      <c r="MP180" s="46"/>
      <c r="MQ180" s="46"/>
      <c r="MR180" s="46"/>
      <c r="MS180" s="46"/>
      <c r="MT180" s="46"/>
      <c r="MU180" s="46"/>
      <c r="MV180" s="46"/>
      <c r="MW180" s="46"/>
      <c r="MX180" s="46"/>
      <c r="MY180" s="46"/>
      <c r="MZ180" s="46"/>
      <c r="NA180" s="46"/>
      <c r="NB180" s="46"/>
      <c r="NC180" s="46"/>
      <c r="ND180" s="46"/>
      <c r="NE180" s="46"/>
      <c r="NF180" s="46"/>
      <c r="NG180" s="46"/>
      <c r="NH180" s="46"/>
      <c r="NI180" s="46"/>
      <c r="NJ180" s="46"/>
      <c r="NK180" s="46"/>
      <c r="NL180" s="46"/>
      <c r="NM180" s="46"/>
      <c r="NN180" s="46"/>
      <c r="NO180" s="46"/>
      <c r="NP180" s="46"/>
      <c r="NQ180" s="46"/>
      <c r="NR180" s="46"/>
      <c r="NS180" s="46"/>
      <c r="NT180" s="46"/>
      <c r="NU180" s="46"/>
      <c r="NV180" s="46"/>
      <c r="NW180" s="46"/>
      <c r="NX180" s="46"/>
      <c r="NY180" s="46"/>
      <c r="NZ180" s="46"/>
      <c r="OA180" s="46"/>
      <c r="OB180" s="46"/>
      <c r="OC180" s="46"/>
      <c r="OD180" s="46"/>
      <c r="OE180" s="46"/>
      <c r="OF180" s="46"/>
      <c r="OG180" s="46"/>
      <c r="OH180" s="46"/>
      <c r="OI180" s="46"/>
      <c r="OJ180" s="46"/>
      <c r="OK180" s="46"/>
      <c r="OL180" s="46"/>
      <c r="OM180" s="46"/>
      <c r="ON180" s="46"/>
      <c r="OO180" s="46"/>
      <c r="OP180" s="46"/>
      <c r="OQ180" s="46"/>
      <c r="OR180" s="46"/>
      <c r="OS180" s="46"/>
      <c r="OT180" s="46"/>
      <c r="OU180" s="46"/>
      <c r="OV180" s="46"/>
      <c r="OW180" s="46"/>
      <c r="OX180" s="46"/>
      <c r="OY180" s="46"/>
      <c r="OZ180" s="46"/>
      <c r="PA180" s="46"/>
      <c r="PB180" s="46"/>
      <c r="PC180" s="46"/>
      <c r="PD180" s="46"/>
      <c r="PE180" s="46"/>
      <c r="PF180" s="46"/>
      <c r="PG180" s="46"/>
      <c r="PH180" s="46"/>
      <c r="PI180" s="46"/>
      <c r="PJ180" s="46"/>
      <c r="PK180" s="46"/>
      <c r="PL180" s="46"/>
      <c r="PM180" s="46"/>
      <c r="PN180" s="46"/>
      <c r="PO180" s="46"/>
      <c r="PP180" s="46"/>
      <c r="PQ180" s="46"/>
      <c r="PR180" s="46"/>
      <c r="PS180" s="46"/>
      <c r="PT180" s="46"/>
      <c r="PU180" s="46"/>
      <c r="PV180" s="46"/>
      <c r="PW180" s="46"/>
      <c r="PX180" s="46"/>
      <c r="PY180" s="46"/>
      <c r="PZ180" s="46"/>
      <c r="QA180" s="46"/>
      <c r="QB180" s="46"/>
      <c r="QC180" s="46"/>
      <c r="QD180" s="46"/>
      <c r="QE180" s="46"/>
      <c r="QF180" s="46"/>
      <c r="QG180" s="46"/>
      <c r="QH180" s="46"/>
      <c r="QI180" s="46"/>
      <c r="QJ180" s="46"/>
      <c r="QK180" s="46"/>
      <c r="QL180" s="46"/>
      <c r="QM180" s="46"/>
      <c r="QN180" s="46"/>
      <c r="QO180" s="46"/>
      <c r="QP180" s="46"/>
      <c r="QQ180" s="46"/>
      <c r="QR180" s="46"/>
      <c r="QS180" s="46"/>
      <c r="QT180" s="46"/>
      <c r="QU180" s="46"/>
      <c r="QV180" s="46"/>
      <c r="QW180" s="46"/>
      <c r="QX180" s="46"/>
      <c r="QY180" s="46"/>
      <c r="QZ180" s="46"/>
      <c r="RA180" s="46"/>
      <c r="RB180" s="46"/>
      <c r="RC180" s="46"/>
      <c r="RD180" s="46"/>
      <c r="RE180" s="46"/>
      <c r="RF180" s="46"/>
      <c r="RG180" s="46"/>
      <c r="RH180" s="46"/>
      <c r="RI180" s="46"/>
      <c r="RJ180" s="46"/>
      <c r="RK180" s="46"/>
      <c r="RL180" s="46"/>
      <c r="RM180" s="46"/>
      <c r="RN180" s="46"/>
      <c r="RO180" s="46"/>
      <c r="RP180" s="46"/>
      <c r="RQ180" s="46"/>
      <c r="RR180" s="46"/>
      <c r="RS180" s="46"/>
      <c r="RT180" s="46"/>
      <c r="RU180" s="46"/>
      <c r="RV180" s="46"/>
      <c r="RW180" s="46"/>
      <c r="RX180" s="46"/>
      <c r="RY180" s="46"/>
      <c r="RZ180" s="46"/>
      <c r="SA180" s="46"/>
      <c r="SB180" s="46"/>
      <c r="SC180" s="46"/>
      <c r="SD180" s="46"/>
      <c r="SE180" s="46"/>
      <c r="SF180" s="46"/>
      <c r="SG180" s="46"/>
      <c r="SH180" s="46"/>
      <c r="SI180" s="46"/>
      <c r="SJ180" s="46"/>
      <c r="SK180" s="46"/>
      <c r="SL180" s="46"/>
      <c r="SM180" s="46"/>
      <c r="SN180" s="46"/>
      <c r="SO180" s="46"/>
      <c r="SP180" s="46"/>
      <c r="SQ180" s="46"/>
      <c r="SR180" s="46"/>
      <c r="SS180" s="46"/>
      <c r="ST180" s="46"/>
      <c r="SU180" s="46"/>
      <c r="SV180" s="46"/>
      <c r="SW180" s="46"/>
      <c r="SX180" s="46"/>
      <c r="SY180" s="46"/>
      <c r="SZ180" s="46"/>
      <c r="TA180" s="46"/>
      <c r="TB180" s="46"/>
      <c r="TC180" s="46"/>
      <c r="TD180" s="46"/>
      <c r="TE180" s="46"/>
      <c r="TF180" s="46"/>
      <c r="TG180" s="46"/>
      <c r="TH180" s="46"/>
      <c r="TI180" s="46"/>
      <c r="TJ180" s="46"/>
      <c r="TK180" s="46"/>
      <c r="TL180" s="46"/>
      <c r="TM180" s="46"/>
      <c r="TN180" s="46"/>
      <c r="TO180" s="46"/>
      <c r="TP180" s="46"/>
      <c r="TQ180" s="46"/>
      <c r="TR180" s="46"/>
      <c r="TS180" s="46"/>
      <c r="TT180" s="46"/>
      <c r="TU180" s="46"/>
      <c r="TV180" s="46"/>
      <c r="TW180" s="46"/>
      <c r="TX180" s="46"/>
      <c r="TY180" s="46"/>
      <c r="TZ180" s="46"/>
      <c r="UA180" s="46"/>
      <c r="UB180" s="46"/>
      <c r="UC180" s="46"/>
      <c r="UD180" s="46"/>
      <c r="UE180" s="46"/>
      <c r="UF180" s="46"/>
      <c r="UG180" s="46"/>
      <c r="UH180" s="46"/>
      <c r="UI180" s="46"/>
      <c r="UJ180" s="46"/>
      <c r="UK180" s="46"/>
      <c r="UL180" s="46"/>
      <c r="UM180" s="46"/>
      <c r="UN180" s="46"/>
      <c r="UO180" s="46"/>
      <c r="UP180" s="46"/>
      <c r="UQ180" s="46"/>
      <c r="UR180" s="46"/>
      <c r="US180" s="46"/>
      <c r="UT180" s="46"/>
      <c r="UU180" s="46"/>
      <c r="UV180" s="46"/>
      <c r="UW180" s="46"/>
      <c r="UX180" s="46"/>
      <c r="UY180" s="46"/>
      <c r="UZ180" s="46"/>
      <c r="VA180" s="46"/>
      <c r="VB180" s="46"/>
      <c r="VC180" s="46"/>
      <c r="VD180" s="46"/>
      <c r="VE180" s="46"/>
      <c r="VF180" s="46"/>
      <c r="VG180" s="46"/>
      <c r="VH180" s="46"/>
      <c r="VI180" s="46"/>
      <c r="VJ180" s="46"/>
      <c r="VK180" s="46"/>
      <c r="VL180" s="46"/>
      <c r="VM180" s="46"/>
      <c r="VN180" s="46"/>
      <c r="VO180" s="46"/>
      <c r="VP180" s="46"/>
      <c r="VQ180" s="46"/>
      <c r="VR180" s="46"/>
      <c r="VS180" s="46"/>
      <c r="VT180" s="46"/>
      <c r="VU180" s="46"/>
      <c r="VV180" s="46"/>
      <c r="VW180" s="46"/>
      <c r="VX180" s="46"/>
      <c r="VY180" s="46"/>
      <c r="VZ180" s="46"/>
      <c r="WA180" s="46"/>
      <c r="WB180" s="46"/>
      <c r="WC180" s="46"/>
      <c r="WD180" s="46"/>
      <c r="WE180" s="46"/>
      <c r="WF180" s="46"/>
      <c r="WG180" s="46"/>
      <c r="WH180" s="46"/>
      <c r="WI180" s="46"/>
      <c r="WJ180" s="46"/>
      <c r="WK180" s="46"/>
      <c r="WL180" s="46"/>
      <c r="WM180" s="46"/>
      <c r="WN180" s="46"/>
      <c r="WO180" s="46"/>
      <c r="WP180" s="46"/>
      <c r="WQ180" s="46"/>
      <c r="WR180" s="46"/>
      <c r="WS180" s="46"/>
      <c r="WT180" s="46"/>
      <c r="WU180" s="46"/>
      <c r="WV180" s="46"/>
      <c r="WW180" s="46"/>
      <c r="WX180" s="46"/>
      <c r="WY180" s="46"/>
      <c r="WZ180" s="46"/>
      <c r="XA180" s="46"/>
      <c r="XB180" s="46"/>
      <c r="XC180" s="46"/>
      <c r="XD180" s="46"/>
      <c r="XE180" s="46"/>
      <c r="XF180" s="46"/>
      <c r="XG180" s="46"/>
      <c r="XH180" s="46"/>
      <c r="XI180" s="46"/>
      <c r="XJ180" s="46"/>
      <c r="XK180" s="46"/>
      <c r="XL180" s="46"/>
      <c r="XM180" s="46"/>
      <c r="XN180" s="46"/>
      <c r="XO180" s="46"/>
      <c r="XP180" s="46"/>
      <c r="XQ180" s="46"/>
      <c r="XR180" s="46"/>
      <c r="XS180" s="46"/>
      <c r="XT180" s="46"/>
      <c r="XU180" s="46"/>
      <c r="XV180" s="46"/>
      <c r="XW180" s="46"/>
      <c r="XX180" s="46"/>
      <c r="XY180" s="46"/>
      <c r="XZ180" s="46"/>
      <c r="YA180" s="46"/>
      <c r="YB180" s="46"/>
      <c r="YC180" s="46"/>
      <c r="YD180" s="46"/>
      <c r="YE180" s="46"/>
      <c r="YF180" s="46"/>
      <c r="YG180" s="46"/>
      <c r="YH180" s="46"/>
      <c r="YI180" s="46"/>
      <c r="YJ180" s="46"/>
      <c r="YK180" s="46"/>
      <c r="YL180" s="46"/>
      <c r="YM180" s="46"/>
      <c r="YN180" s="46"/>
      <c r="YO180" s="46"/>
      <c r="YP180" s="46"/>
      <c r="YQ180" s="46"/>
      <c r="YR180" s="46"/>
      <c r="YS180" s="46"/>
      <c r="YT180" s="46"/>
      <c r="YU180" s="46"/>
      <c r="YV180" s="46"/>
      <c r="YW180" s="46"/>
      <c r="YX180" s="46"/>
      <c r="YY180" s="46"/>
      <c r="YZ180" s="46"/>
      <c r="ZA180" s="46"/>
      <c r="ZB180" s="46"/>
      <c r="ZC180" s="46"/>
      <c r="ZD180" s="46"/>
      <c r="ZE180" s="46"/>
      <c r="ZF180" s="46"/>
      <c r="ZG180" s="46"/>
      <c r="ZH180" s="46"/>
      <c r="ZI180" s="46"/>
      <c r="ZJ180" s="46"/>
      <c r="ZK180" s="46"/>
      <c r="ZL180" s="46"/>
      <c r="ZM180" s="46"/>
      <c r="ZN180" s="46"/>
      <c r="ZO180" s="46"/>
      <c r="ZP180" s="46"/>
      <c r="ZQ180" s="46"/>
      <c r="ZR180" s="46"/>
      <c r="ZS180" s="46"/>
      <c r="ZT180" s="46"/>
      <c r="ZU180" s="46"/>
      <c r="ZV180" s="46"/>
      <c r="ZW180" s="46"/>
      <c r="ZX180" s="46"/>
      <c r="ZY180" s="46"/>
      <c r="ZZ180" s="46"/>
      <c r="AAA180" s="46"/>
      <c r="AAB180" s="46"/>
      <c r="AAC180" s="46"/>
      <c r="AAD180" s="46"/>
      <c r="AAE180" s="46"/>
      <c r="AAF180" s="46"/>
      <c r="AAG180" s="46"/>
      <c r="AAH180" s="46"/>
      <c r="AAI180" s="46"/>
      <c r="AAJ180" s="46"/>
      <c r="AAK180" s="46"/>
      <c r="AAL180" s="46"/>
      <c r="AAM180" s="46"/>
      <c r="AAN180" s="46"/>
      <c r="AAO180" s="46"/>
      <c r="AAP180" s="46"/>
      <c r="AAQ180" s="46"/>
      <c r="AAR180" s="46"/>
      <c r="AAS180" s="46"/>
      <c r="AAT180" s="46"/>
      <c r="AAU180" s="46"/>
      <c r="AAV180" s="46"/>
      <c r="AAW180" s="46"/>
      <c r="AAX180" s="46"/>
      <c r="AAY180" s="46"/>
      <c r="AAZ180" s="46"/>
      <c r="ABA180" s="46"/>
      <c r="ABB180" s="46"/>
      <c r="ABC180" s="46"/>
      <c r="ABD180" s="46"/>
      <c r="ABE180" s="46"/>
      <c r="ABF180" s="46"/>
      <c r="ABG180" s="46"/>
      <c r="ABH180" s="46"/>
      <c r="ABI180" s="46"/>
      <c r="ABJ180" s="46"/>
      <c r="ABK180" s="46"/>
      <c r="ABL180" s="46"/>
      <c r="ABM180" s="46"/>
      <c r="ABN180" s="46"/>
      <c r="ABO180" s="46"/>
      <c r="ABP180" s="46"/>
      <c r="ABQ180" s="46"/>
      <c r="ABR180" s="46"/>
      <c r="ABS180" s="46"/>
      <c r="ABT180" s="46"/>
      <c r="ABU180" s="46"/>
      <c r="ABV180" s="46"/>
      <c r="ABW180" s="46"/>
      <c r="ABX180" s="46"/>
      <c r="ABY180" s="46"/>
      <c r="ABZ180" s="46"/>
      <c r="ACA180" s="46"/>
      <c r="ACB180" s="46"/>
      <c r="ACC180" s="46"/>
      <c r="ACD180" s="46"/>
      <c r="ACE180" s="46"/>
      <c r="ACF180" s="46"/>
      <c r="ACG180" s="46"/>
      <c r="ACH180" s="46"/>
      <c r="ACI180" s="46"/>
      <c r="ACJ180" s="46"/>
      <c r="ACK180" s="46"/>
      <c r="ACL180" s="46"/>
      <c r="ACM180" s="46"/>
      <c r="ACN180" s="46"/>
      <c r="ACO180" s="46"/>
      <c r="ACP180" s="46"/>
      <c r="ACQ180" s="46"/>
      <c r="ACR180" s="46"/>
      <c r="ACS180" s="46"/>
      <c r="ACT180" s="46"/>
      <c r="ACU180" s="46"/>
      <c r="ACV180" s="46"/>
      <c r="ACW180" s="46"/>
      <c r="ACX180" s="46"/>
      <c r="ACY180" s="46"/>
      <c r="ACZ180" s="46"/>
      <c r="ADA180" s="46"/>
      <c r="ADB180" s="46"/>
      <c r="ADC180" s="46"/>
      <c r="ADD180" s="46"/>
      <c r="ADE180" s="46"/>
      <c r="ADF180" s="46"/>
      <c r="ADG180" s="46"/>
      <c r="ADH180" s="46"/>
      <c r="ADI180" s="46"/>
      <c r="ADJ180" s="46"/>
      <c r="ADK180" s="46"/>
      <c r="ADL180" s="46"/>
      <c r="ADM180" s="46"/>
      <c r="ADN180" s="46"/>
      <c r="ADO180" s="46"/>
      <c r="ADP180" s="46"/>
      <c r="ADQ180" s="46"/>
      <c r="ADR180" s="46"/>
      <c r="ADS180" s="46"/>
      <c r="ADT180" s="46"/>
      <c r="ADU180" s="46"/>
      <c r="ADV180" s="46"/>
      <c r="ADW180" s="46"/>
      <c r="ADX180" s="46"/>
      <c r="ADY180" s="46"/>
      <c r="ADZ180" s="46"/>
      <c r="AEA180" s="46"/>
      <c r="AEB180" s="46"/>
      <c r="AEC180" s="46"/>
      <c r="AED180" s="46"/>
      <c r="AEE180" s="46"/>
      <c r="AEF180" s="46"/>
      <c r="AEG180" s="46"/>
      <c r="AEH180" s="46"/>
      <c r="AEI180" s="46"/>
      <c r="AEJ180" s="46"/>
      <c r="AEK180" s="46"/>
      <c r="AEL180" s="46"/>
      <c r="AEM180" s="46"/>
      <c r="AEN180" s="46"/>
      <c r="AEO180" s="46"/>
      <c r="AEP180" s="46"/>
      <c r="AEQ180" s="46"/>
      <c r="AER180" s="46"/>
      <c r="AES180" s="46"/>
      <c r="AET180" s="46"/>
      <c r="AEU180" s="46"/>
      <c r="AEV180" s="46"/>
      <c r="AEW180" s="46"/>
      <c r="AEX180" s="46"/>
      <c r="AEY180" s="46"/>
      <c r="AEZ180" s="46"/>
      <c r="AFA180" s="46"/>
      <c r="AFB180" s="46"/>
      <c r="AFC180" s="46"/>
      <c r="AFD180" s="46"/>
      <c r="AFE180" s="46"/>
      <c r="AFF180" s="46"/>
      <c r="AFG180" s="46"/>
      <c r="AFH180" s="46"/>
      <c r="AFI180" s="46"/>
      <c r="AFJ180" s="46"/>
      <c r="AFK180" s="46"/>
      <c r="AFL180" s="46"/>
      <c r="AFM180" s="46"/>
      <c r="AFN180" s="46"/>
      <c r="AFO180" s="46"/>
      <c r="AFP180" s="46"/>
      <c r="AFQ180" s="46"/>
      <c r="AFR180" s="46"/>
      <c r="AFS180" s="46"/>
      <c r="AFT180" s="46"/>
      <c r="AFU180" s="46"/>
      <c r="AFV180" s="46"/>
      <c r="AFW180" s="46"/>
      <c r="AFX180" s="46"/>
      <c r="AFY180" s="46"/>
      <c r="AFZ180" s="46"/>
      <c r="AGA180" s="46"/>
      <c r="AGB180" s="46"/>
      <c r="AGC180" s="46"/>
      <c r="AGD180" s="46"/>
      <c r="AGE180" s="46"/>
      <c r="AGF180" s="46"/>
      <c r="AGG180" s="46"/>
      <c r="AGH180" s="46"/>
      <c r="AGI180" s="46"/>
      <c r="AGJ180" s="46"/>
      <c r="AGK180" s="46"/>
      <c r="AGL180" s="46"/>
      <c r="AGM180" s="46"/>
      <c r="AGN180" s="46"/>
      <c r="AGO180" s="46"/>
      <c r="AGP180" s="46"/>
      <c r="AGQ180" s="46"/>
      <c r="AGR180" s="46"/>
      <c r="AGS180" s="46"/>
      <c r="AGT180" s="46"/>
      <c r="AGU180" s="46"/>
      <c r="AGV180" s="46"/>
      <c r="AGW180" s="46"/>
      <c r="AGX180" s="46"/>
      <c r="AGY180" s="46"/>
      <c r="AGZ180" s="46"/>
      <c r="AHA180" s="46"/>
      <c r="AHB180" s="46"/>
      <c r="AHC180" s="46"/>
      <c r="AHD180" s="46"/>
      <c r="AHE180" s="46"/>
      <c r="AHF180" s="46"/>
      <c r="AHG180" s="46"/>
      <c r="AHH180" s="46"/>
      <c r="AHI180" s="46"/>
      <c r="AHJ180" s="46"/>
      <c r="AHK180" s="46"/>
      <c r="AHL180" s="46"/>
      <c r="AHM180" s="46"/>
      <c r="AHN180" s="46"/>
      <c r="AHO180" s="46"/>
      <c r="AHP180" s="46"/>
      <c r="AHQ180" s="46"/>
      <c r="AHR180" s="46"/>
      <c r="AHS180" s="46"/>
      <c r="AHT180" s="46"/>
      <c r="AHU180" s="46"/>
      <c r="AHV180" s="46"/>
      <c r="AHW180" s="46"/>
      <c r="AHX180" s="46"/>
      <c r="AHY180" s="46"/>
      <c r="AHZ180" s="46"/>
      <c r="AIA180" s="46"/>
      <c r="AIB180" s="46"/>
      <c r="AIC180" s="46"/>
      <c r="AID180" s="46"/>
      <c r="AIE180" s="46"/>
      <c r="AIF180" s="46"/>
      <c r="AIG180" s="46"/>
      <c r="AIH180" s="46"/>
      <c r="AII180" s="46"/>
      <c r="AIJ180" s="46"/>
      <c r="AIK180" s="46"/>
      <c r="AIL180" s="46"/>
      <c r="AIM180" s="46"/>
      <c r="AIN180" s="46"/>
      <c r="AIO180" s="46"/>
      <c r="AIP180" s="46"/>
      <c r="AIQ180" s="46"/>
      <c r="AIR180" s="46"/>
      <c r="AIS180" s="46"/>
      <c r="AIT180" s="46"/>
      <c r="AIU180" s="46"/>
      <c r="AIV180" s="46"/>
      <c r="AIW180" s="46"/>
      <c r="AIX180" s="46"/>
      <c r="AIY180" s="46"/>
      <c r="AIZ180" s="46"/>
      <c r="AJA180" s="46"/>
      <c r="AJB180" s="46"/>
      <c r="AJC180" s="46"/>
      <c r="AJD180" s="46"/>
      <c r="AJE180" s="46"/>
      <c r="AJF180" s="46"/>
      <c r="AJG180" s="46"/>
      <c r="AJH180" s="46"/>
      <c r="AJI180" s="46"/>
      <c r="AJJ180" s="46"/>
      <c r="AJK180" s="46"/>
      <c r="AJL180" s="46"/>
      <c r="AJM180" s="46"/>
      <c r="AJN180" s="46"/>
      <c r="AJO180" s="46"/>
      <c r="AJP180" s="46"/>
      <c r="AJQ180" s="46"/>
      <c r="AJR180" s="46"/>
      <c r="AJS180" s="46"/>
      <c r="AJT180" s="46"/>
      <c r="AJU180" s="46"/>
      <c r="AJV180" s="46"/>
      <c r="AJW180" s="46"/>
      <c r="AJX180" s="46"/>
      <c r="AJY180" s="46"/>
      <c r="AJZ180" s="46"/>
      <c r="AKA180" s="46"/>
      <c r="AKB180" s="46"/>
      <c r="AKC180" s="46"/>
      <c r="AKD180" s="46"/>
      <c r="AKE180" s="46"/>
      <c r="AKF180" s="46"/>
      <c r="AKG180" s="46"/>
      <c r="AKH180" s="46"/>
      <c r="AKI180" s="46"/>
      <c r="AKJ180" s="46"/>
      <c r="AKK180" s="46"/>
      <c r="AKL180" s="46"/>
      <c r="AKM180" s="46"/>
      <c r="AKN180" s="46"/>
      <c r="AKO180" s="46"/>
      <c r="AKP180" s="46"/>
      <c r="AKQ180" s="46"/>
      <c r="AKR180" s="46"/>
      <c r="AKS180" s="46"/>
      <c r="AKT180" s="46"/>
      <c r="AKU180" s="46"/>
      <c r="AKV180" s="46"/>
      <c r="AKW180" s="46"/>
      <c r="AKX180" s="46"/>
      <c r="AKY180" s="46"/>
      <c r="AKZ180" s="46"/>
      <c r="ALA180" s="46"/>
      <c r="ALB180" s="46"/>
      <c r="ALC180" s="46"/>
      <c r="ALD180" s="46"/>
      <c r="ALE180" s="46"/>
      <c r="ALF180" s="46"/>
      <c r="ALG180" s="46"/>
      <c r="ALH180" s="46"/>
      <c r="ALI180" s="46"/>
      <c r="ALJ180" s="46"/>
      <c r="ALK180" s="46"/>
      <c r="ALL180" s="46"/>
      <c r="ALM180" s="46"/>
      <c r="ALN180" s="46"/>
      <c r="ALO180" s="46"/>
      <c r="ALP180" s="46"/>
      <c r="ALQ180" s="46"/>
      <c r="ALR180" s="46"/>
      <c r="ALS180" s="46"/>
      <c r="ALT180" s="46"/>
      <c r="ALU180" s="46"/>
      <c r="ALV180" s="46"/>
      <c r="ALW180" s="46"/>
      <c r="ALX180" s="46"/>
      <c r="ALY180" s="46"/>
      <c r="ALZ180" s="46"/>
      <c r="AMA180" s="46"/>
      <c r="AMB180" s="46"/>
      <c r="AMC180" s="46"/>
      <c r="AMD180" s="46"/>
      <c r="AME180" s="46"/>
      <c r="AMF180" s="46"/>
      <c r="AMG180" s="46"/>
      <c r="AMH180" s="46"/>
      <c r="AMI180" s="46"/>
      <c r="AMJ180" s="46"/>
      <c r="AMK180" s="46"/>
      <c r="AML180" s="46"/>
      <c r="AMM180" s="46"/>
      <c r="AMN180" s="46"/>
      <c r="AMO180" s="46"/>
      <c r="AMP180" s="46"/>
      <c r="AMQ180" s="46"/>
      <c r="AMR180" s="46"/>
      <c r="AMS180" s="46"/>
      <c r="AMT180" s="46"/>
      <c r="AMU180" s="46"/>
      <c r="AMV180" s="46"/>
      <c r="AMW180" s="46"/>
      <c r="AMX180" s="46"/>
      <c r="AMY180" s="46"/>
      <c r="AMZ180" s="46"/>
      <c r="ANA180" s="46"/>
      <c r="ANB180" s="46"/>
      <c r="ANC180" s="46"/>
      <c r="AND180" s="46"/>
      <c r="ANE180" s="46"/>
      <c r="ANF180" s="46"/>
      <c r="ANG180" s="46"/>
      <c r="ANH180" s="46"/>
      <c r="ANI180" s="46"/>
      <c r="ANJ180" s="46"/>
      <c r="ANK180" s="46"/>
      <c r="ANL180" s="46"/>
      <c r="ANM180" s="46"/>
      <c r="ANN180" s="46"/>
      <c r="ANO180" s="46"/>
      <c r="ANP180" s="46"/>
      <c r="ANQ180" s="46"/>
      <c r="ANR180" s="46"/>
      <c r="ANS180" s="46"/>
      <c r="ANT180" s="46"/>
      <c r="ANU180" s="46"/>
      <c r="ANV180" s="46"/>
      <c r="ANW180" s="46"/>
      <c r="ANX180" s="46"/>
      <c r="ANY180" s="46"/>
      <c r="ANZ180" s="46"/>
      <c r="AOA180" s="46"/>
      <c r="AOB180" s="46"/>
      <c r="AOC180" s="46"/>
      <c r="AOD180" s="46"/>
      <c r="AOE180" s="46"/>
      <c r="AOF180" s="46"/>
      <c r="AOG180" s="46"/>
      <c r="AOH180" s="46"/>
      <c r="AOI180" s="46"/>
      <c r="AOJ180" s="46"/>
      <c r="AOK180" s="46"/>
      <c r="AOL180" s="46"/>
      <c r="AOM180" s="46"/>
      <c r="AON180" s="46"/>
      <c r="AOO180" s="46"/>
      <c r="AOP180" s="46"/>
      <c r="AOQ180" s="46"/>
      <c r="AOR180" s="46"/>
      <c r="AOS180" s="46"/>
      <c r="AOT180" s="46"/>
      <c r="AOU180" s="46"/>
      <c r="AOV180" s="46"/>
      <c r="AOW180" s="46"/>
      <c r="AOX180" s="46"/>
      <c r="AOY180" s="46"/>
      <c r="AOZ180" s="46"/>
      <c r="APA180" s="46"/>
      <c r="APB180" s="46"/>
      <c r="APC180" s="46"/>
      <c r="APD180" s="46"/>
      <c r="APE180" s="46"/>
      <c r="APF180" s="46"/>
      <c r="APG180" s="46"/>
      <c r="APH180" s="46"/>
      <c r="API180" s="46"/>
      <c r="APJ180" s="46"/>
      <c r="APK180" s="46"/>
      <c r="APL180" s="46"/>
      <c r="APM180" s="46"/>
      <c r="APN180" s="46"/>
      <c r="APO180" s="46"/>
      <c r="APP180" s="46"/>
      <c r="APQ180" s="46"/>
      <c r="APR180" s="46"/>
      <c r="APS180" s="46"/>
      <c r="APT180" s="46"/>
      <c r="APU180" s="46"/>
      <c r="APV180" s="46"/>
      <c r="APW180" s="46"/>
      <c r="APX180" s="46"/>
      <c r="APY180" s="46"/>
      <c r="APZ180" s="46"/>
      <c r="AQA180" s="46"/>
      <c r="AQB180" s="46"/>
      <c r="AQC180" s="46"/>
      <c r="AQD180" s="46"/>
      <c r="AQE180" s="46"/>
      <c r="AQF180" s="46"/>
      <c r="AQG180" s="46"/>
      <c r="AQH180" s="46"/>
      <c r="AQI180" s="46"/>
      <c r="AQJ180" s="46"/>
      <c r="AQK180" s="46"/>
      <c r="AQL180" s="46"/>
      <c r="AQM180" s="46"/>
      <c r="AQN180" s="46"/>
      <c r="AQO180" s="46"/>
      <c r="AQP180" s="46"/>
      <c r="AQQ180" s="46"/>
      <c r="AQR180" s="46"/>
      <c r="AQS180" s="46"/>
      <c r="AQT180" s="46"/>
      <c r="AQU180" s="46"/>
      <c r="AQV180" s="46"/>
      <c r="AQW180" s="46"/>
      <c r="AQX180" s="46"/>
      <c r="AQY180" s="46"/>
      <c r="AQZ180" s="46"/>
      <c r="ARA180" s="46"/>
      <c r="ARB180" s="46"/>
      <c r="ARC180" s="46"/>
      <c r="ARD180" s="46"/>
      <c r="ARE180" s="46"/>
      <c r="ARF180" s="46"/>
      <c r="ARG180" s="46"/>
      <c r="ARH180" s="46"/>
      <c r="ARI180" s="46"/>
      <c r="ARJ180" s="46"/>
      <c r="ARK180" s="46"/>
      <c r="ARL180" s="46"/>
      <c r="ARM180" s="46"/>
      <c r="ARN180" s="46"/>
      <c r="ARO180" s="46"/>
      <c r="ARP180" s="46"/>
      <c r="ARQ180" s="46"/>
      <c r="ARR180" s="46"/>
      <c r="ARS180" s="46"/>
      <c r="ART180" s="46"/>
      <c r="ARU180" s="46"/>
      <c r="ARV180" s="46"/>
      <c r="ARW180" s="46"/>
      <c r="ARX180" s="46"/>
      <c r="ARY180" s="46"/>
      <c r="ARZ180" s="46"/>
      <c r="ASA180" s="46"/>
      <c r="ASB180" s="46"/>
      <c r="ASC180" s="46"/>
      <c r="ASD180" s="46"/>
      <c r="ASE180" s="46"/>
      <c r="ASF180" s="46"/>
      <c r="ASG180" s="46"/>
      <c r="ASH180" s="46"/>
      <c r="ASI180" s="46"/>
      <c r="ASJ180" s="46"/>
      <c r="ASK180" s="46"/>
      <c r="ASL180" s="46"/>
      <c r="ASM180" s="46"/>
      <c r="ASN180" s="46"/>
      <c r="ASO180" s="46"/>
      <c r="ASP180" s="46"/>
      <c r="ASQ180" s="46"/>
      <c r="ASR180" s="46"/>
      <c r="ASS180" s="46"/>
      <c r="AST180" s="46"/>
      <c r="ASU180" s="46"/>
      <c r="ASV180" s="46"/>
      <c r="ASW180" s="46"/>
      <c r="ASX180" s="46"/>
      <c r="ASY180" s="46"/>
      <c r="ASZ180" s="46"/>
      <c r="ATA180" s="46"/>
      <c r="ATB180" s="46"/>
      <c r="ATC180" s="46"/>
      <c r="ATD180" s="46"/>
      <c r="ATE180" s="46"/>
      <c r="ATF180" s="46"/>
      <c r="ATG180" s="46"/>
      <c r="ATH180" s="46"/>
      <c r="ATI180" s="46"/>
      <c r="ATJ180" s="46"/>
      <c r="ATK180" s="46"/>
      <c r="ATL180" s="46"/>
      <c r="ATM180" s="46"/>
      <c r="ATN180" s="46"/>
      <c r="ATO180" s="46"/>
      <c r="ATP180" s="46"/>
      <c r="ATQ180" s="46"/>
      <c r="ATR180" s="46"/>
      <c r="ATS180" s="46"/>
      <c r="ATT180" s="46"/>
      <c r="ATU180" s="46"/>
      <c r="ATV180" s="46"/>
      <c r="ATW180" s="46"/>
      <c r="ATX180" s="46"/>
      <c r="ATY180" s="46"/>
      <c r="ATZ180" s="46"/>
      <c r="AUA180" s="46"/>
      <c r="AUB180" s="46"/>
      <c r="AUC180" s="46"/>
      <c r="AUD180" s="46"/>
      <c r="AUE180" s="46"/>
      <c r="AUF180" s="46"/>
      <c r="AUG180" s="46"/>
      <c r="AUH180" s="46"/>
      <c r="AUI180" s="46"/>
      <c r="AUJ180" s="46"/>
      <c r="AUK180" s="46"/>
      <c r="AUL180" s="46"/>
      <c r="AUM180" s="46"/>
      <c r="AUN180" s="46"/>
      <c r="AUO180" s="46"/>
      <c r="AUP180" s="46"/>
      <c r="AUQ180" s="46"/>
      <c r="AUR180" s="46"/>
      <c r="AUS180" s="46"/>
      <c r="AUT180" s="46"/>
      <c r="AUU180" s="46"/>
      <c r="AUV180" s="46"/>
      <c r="AUW180" s="46"/>
      <c r="AUX180" s="46"/>
      <c r="AUY180" s="46"/>
      <c r="AUZ180" s="46"/>
      <c r="AVA180" s="46"/>
      <c r="AVB180" s="46"/>
      <c r="AVC180" s="46"/>
      <c r="AVD180" s="46"/>
      <c r="AVE180" s="46"/>
      <c r="AVF180" s="46"/>
      <c r="AVG180" s="46"/>
      <c r="AVH180" s="46"/>
      <c r="AVI180" s="46"/>
      <c r="AVJ180" s="46"/>
      <c r="AVK180" s="46"/>
      <c r="AVL180" s="46"/>
      <c r="AVM180" s="46"/>
      <c r="AVN180" s="46"/>
      <c r="AVO180" s="46"/>
      <c r="AVP180" s="46"/>
      <c r="AVQ180" s="46"/>
      <c r="AVR180" s="46"/>
      <c r="AVS180" s="46"/>
      <c r="AVT180" s="46"/>
      <c r="AVU180" s="46"/>
      <c r="AVV180" s="46"/>
      <c r="AVW180" s="46"/>
      <c r="AVX180" s="46"/>
      <c r="AVY180" s="46"/>
      <c r="AVZ180" s="46"/>
      <c r="AWA180" s="46"/>
      <c r="AWB180" s="46"/>
      <c r="AWC180" s="46"/>
      <c r="AWD180" s="46"/>
      <c r="AWE180" s="46"/>
      <c r="AWF180" s="46"/>
      <c r="AWG180" s="46"/>
      <c r="AWH180" s="46"/>
      <c r="AWI180" s="46"/>
      <c r="AWJ180" s="46"/>
      <c r="AWK180" s="46"/>
      <c r="AWL180" s="46"/>
      <c r="AWM180" s="46"/>
      <c r="AWN180" s="46"/>
      <c r="AWO180" s="46"/>
      <c r="AWP180" s="46"/>
      <c r="AWQ180" s="46"/>
      <c r="AWR180" s="46"/>
      <c r="AWS180" s="46"/>
      <c r="AWT180" s="46"/>
      <c r="AWU180" s="46"/>
      <c r="AWV180" s="46"/>
      <c r="AWW180" s="46"/>
      <c r="AWX180" s="46"/>
      <c r="AWY180" s="46"/>
      <c r="AWZ180" s="46"/>
      <c r="AXA180" s="46"/>
      <c r="AXB180" s="46"/>
      <c r="AXC180" s="46"/>
      <c r="AXD180" s="46"/>
      <c r="AXE180" s="46"/>
      <c r="AXF180" s="46"/>
      <c r="AXG180" s="46"/>
      <c r="AXH180" s="46"/>
      <c r="AXI180" s="46"/>
      <c r="AXJ180" s="46"/>
      <c r="AXK180" s="46"/>
      <c r="AXL180" s="46"/>
      <c r="AXM180" s="46"/>
      <c r="AXN180" s="46"/>
      <c r="AXO180" s="46"/>
      <c r="AXP180" s="46"/>
      <c r="AXQ180" s="46"/>
      <c r="AXR180" s="46"/>
      <c r="AXS180" s="46"/>
      <c r="AXT180" s="46"/>
      <c r="AXU180" s="46"/>
      <c r="AXV180" s="46"/>
      <c r="AXW180" s="46"/>
      <c r="AXX180" s="46"/>
      <c r="AXY180" s="46"/>
      <c r="AXZ180" s="46"/>
      <c r="AYA180" s="46"/>
      <c r="AYB180" s="46"/>
      <c r="AYC180" s="46"/>
      <c r="AYD180" s="46"/>
      <c r="AYE180" s="46"/>
      <c r="AYF180" s="46"/>
      <c r="AYG180" s="46"/>
      <c r="AYH180" s="46"/>
      <c r="AYI180" s="46"/>
      <c r="AYJ180" s="46"/>
      <c r="AYK180" s="46"/>
      <c r="AYL180" s="46"/>
      <c r="AYM180" s="46"/>
      <c r="AYN180" s="46"/>
      <c r="AYO180" s="46"/>
      <c r="AYP180" s="46"/>
      <c r="AYQ180" s="46"/>
      <c r="AYR180" s="46"/>
      <c r="AYS180" s="46"/>
      <c r="AYT180" s="46"/>
      <c r="AYU180" s="46"/>
      <c r="AYV180" s="46"/>
      <c r="AYW180" s="46"/>
      <c r="AYX180" s="46"/>
      <c r="AYY180" s="46"/>
      <c r="AYZ180" s="46"/>
      <c r="AZA180" s="46"/>
      <c r="AZB180" s="46"/>
      <c r="AZC180" s="46"/>
      <c r="AZD180" s="46"/>
      <c r="AZE180" s="46"/>
      <c r="AZF180" s="46"/>
      <c r="AZG180" s="46"/>
      <c r="AZH180" s="46"/>
      <c r="AZI180" s="46"/>
      <c r="AZJ180" s="46"/>
      <c r="AZK180" s="46"/>
      <c r="AZL180" s="46"/>
      <c r="AZM180" s="46"/>
      <c r="AZN180" s="46"/>
      <c r="AZO180" s="46"/>
      <c r="AZP180" s="46"/>
      <c r="AZQ180" s="46"/>
      <c r="AZR180" s="46"/>
      <c r="AZS180" s="46"/>
      <c r="AZT180" s="46"/>
      <c r="AZU180" s="46"/>
      <c r="AZV180" s="46"/>
      <c r="AZW180" s="46"/>
      <c r="AZX180" s="46"/>
      <c r="AZY180" s="46"/>
      <c r="AZZ180" s="46"/>
      <c r="BAA180" s="46"/>
      <c r="BAB180" s="46"/>
      <c r="BAC180" s="46"/>
      <c r="BAD180" s="46"/>
      <c r="BAE180" s="46"/>
      <c r="BAF180" s="46"/>
      <c r="BAG180" s="46"/>
      <c r="BAH180" s="46"/>
      <c r="BAI180" s="46"/>
      <c r="BAJ180" s="46"/>
      <c r="BAK180" s="46"/>
      <c r="BAL180" s="46"/>
      <c r="BAM180" s="46"/>
      <c r="BAN180" s="46"/>
      <c r="BAO180" s="46"/>
      <c r="BAP180" s="46"/>
      <c r="BAQ180" s="46"/>
      <c r="BAR180" s="46"/>
      <c r="BAS180" s="46"/>
      <c r="BAT180" s="46"/>
      <c r="BAU180" s="46"/>
      <c r="BAV180" s="46"/>
      <c r="BAW180" s="46"/>
      <c r="BAX180" s="46"/>
      <c r="BAY180" s="46"/>
      <c r="BAZ180" s="46"/>
      <c r="BBA180" s="46"/>
      <c r="BBB180" s="46"/>
      <c r="BBC180" s="46"/>
      <c r="BBD180" s="46"/>
      <c r="BBE180" s="46"/>
      <c r="BBF180" s="46"/>
      <c r="BBG180" s="46"/>
      <c r="BBH180" s="46"/>
      <c r="BBI180" s="46"/>
      <c r="BBJ180" s="46"/>
      <c r="BBK180" s="46"/>
      <c r="BBL180" s="46"/>
      <c r="BBM180" s="46"/>
      <c r="BBN180" s="46"/>
      <c r="BBO180" s="46"/>
      <c r="BBP180" s="46"/>
      <c r="BBQ180" s="46"/>
      <c r="BBR180" s="46"/>
      <c r="BBS180" s="46"/>
      <c r="BBT180" s="46"/>
      <c r="BBU180" s="46"/>
      <c r="BBV180" s="46"/>
      <c r="BBW180" s="46"/>
      <c r="BBX180" s="46"/>
      <c r="BBY180" s="46"/>
      <c r="BBZ180" s="46"/>
      <c r="BCA180" s="46"/>
      <c r="BCB180" s="46"/>
      <c r="BCC180" s="46"/>
      <c r="BCD180" s="46"/>
      <c r="BCE180" s="46"/>
      <c r="BCF180" s="46"/>
      <c r="BCG180" s="46"/>
      <c r="BCH180" s="46"/>
      <c r="BCI180" s="46"/>
      <c r="BCJ180" s="46"/>
      <c r="BCK180" s="46"/>
      <c r="BCL180" s="46"/>
      <c r="BCM180" s="46"/>
      <c r="BCN180" s="46"/>
      <c r="BCO180" s="46"/>
      <c r="BCP180" s="46"/>
      <c r="BCQ180" s="46"/>
      <c r="BCR180" s="46"/>
      <c r="BCS180" s="46"/>
      <c r="BCT180" s="46"/>
      <c r="BCU180" s="46"/>
      <c r="BCV180" s="46"/>
      <c r="BCW180" s="46"/>
      <c r="BCX180" s="46"/>
      <c r="BCY180" s="46"/>
      <c r="BCZ180" s="46"/>
      <c r="BDA180" s="46"/>
      <c r="BDB180" s="46"/>
      <c r="BDC180" s="46"/>
      <c r="BDD180" s="46"/>
      <c r="BDE180" s="46"/>
      <c r="BDF180" s="46"/>
      <c r="BDG180" s="46"/>
      <c r="BDH180" s="46"/>
      <c r="BDI180" s="46"/>
      <c r="BDJ180" s="46"/>
      <c r="BDK180" s="46"/>
      <c r="BDL180" s="46"/>
      <c r="BDM180" s="46"/>
      <c r="BDN180" s="46"/>
      <c r="BDO180" s="46"/>
      <c r="BDP180" s="46"/>
      <c r="BDQ180" s="46"/>
      <c r="BDR180" s="46"/>
      <c r="BDS180" s="46"/>
      <c r="BDT180" s="46"/>
      <c r="BDU180" s="46"/>
      <c r="BDV180" s="46"/>
      <c r="BDW180" s="46"/>
      <c r="BDX180" s="46"/>
      <c r="BDY180" s="46"/>
      <c r="BDZ180" s="46"/>
      <c r="BEA180" s="46"/>
      <c r="BEB180" s="46"/>
      <c r="BEC180" s="46"/>
      <c r="BED180" s="46"/>
      <c r="BEE180" s="46"/>
      <c r="BEF180" s="46"/>
      <c r="BEG180" s="46"/>
      <c r="BEH180" s="46"/>
      <c r="BEI180" s="46"/>
      <c r="BEJ180" s="46"/>
      <c r="BEK180" s="46"/>
      <c r="BEL180" s="46"/>
      <c r="BEM180" s="46"/>
      <c r="BEN180" s="46"/>
      <c r="BEO180" s="46"/>
      <c r="BEP180" s="46"/>
      <c r="BEQ180" s="46"/>
      <c r="BER180" s="46"/>
      <c r="BES180" s="46"/>
      <c r="BET180" s="46"/>
      <c r="BEU180" s="46"/>
      <c r="BEV180" s="46"/>
      <c r="BEW180" s="46"/>
      <c r="BEX180" s="46"/>
      <c r="BEY180" s="46"/>
      <c r="BEZ180" s="46"/>
      <c r="BFA180" s="46"/>
      <c r="BFB180" s="46"/>
      <c r="BFC180" s="46"/>
      <c r="BFD180" s="46"/>
      <c r="BFE180" s="46"/>
      <c r="BFF180" s="46"/>
      <c r="BFG180" s="46"/>
      <c r="BFH180" s="46"/>
      <c r="BFI180" s="46"/>
      <c r="BFJ180" s="46"/>
      <c r="BFK180" s="46"/>
      <c r="BFL180" s="46"/>
      <c r="BFM180" s="46"/>
      <c r="BFN180" s="46"/>
      <c r="BFO180" s="46"/>
      <c r="BFP180" s="46"/>
      <c r="BFQ180" s="46"/>
      <c r="BFR180" s="46"/>
      <c r="BFS180" s="46"/>
      <c r="BFT180" s="46"/>
      <c r="BFU180" s="46"/>
      <c r="BFV180" s="46"/>
      <c r="BFW180" s="46"/>
      <c r="BFX180" s="46"/>
      <c r="BFY180" s="46"/>
      <c r="BFZ180" s="46"/>
      <c r="BGA180" s="46"/>
      <c r="BGB180" s="46"/>
      <c r="BGC180" s="46"/>
      <c r="BGD180" s="46"/>
      <c r="BGE180" s="46"/>
      <c r="BGF180" s="46"/>
      <c r="BGG180" s="46"/>
      <c r="BGH180" s="46"/>
      <c r="BGI180" s="46"/>
      <c r="BGJ180" s="46"/>
      <c r="BGK180" s="46"/>
      <c r="BGL180" s="46"/>
      <c r="BGM180" s="46"/>
      <c r="BGN180" s="46"/>
      <c r="BGO180" s="46"/>
      <c r="BGP180" s="46"/>
      <c r="BGQ180" s="46"/>
      <c r="BGR180" s="46"/>
      <c r="BGS180" s="46"/>
      <c r="BGT180" s="46"/>
      <c r="BGU180" s="46"/>
      <c r="BGV180" s="46"/>
      <c r="BGW180" s="46"/>
      <c r="BGX180" s="46"/>
      <c r="BGY180" s="46"/>
      <c r="BGZ180" s="46"/>
      <c r="BHA180" s="46"/>
      <c r="BHB180" s="46"/>
      <c r="BHC180" s="46"/>
      <c r="BHD180" s="46"/>
      <c r="BHE180" s="46"/>
      <c r="BHF180" s="46"/>
      <c r="BHG180" s="46"/>
      <c r="BHH180" s="46"/>
      <c r="BHI180" s="46"/>
      <c r="BHJ180" s="46"/>
      <c r="BHK180" s="46"/>
      <c r="BHL180" s="46"/>
      <c r="BHM180" s="46"/>
      <c r="BHN180" s="46"/>
      <c r="BHO180" s="46"/>
      <c r="BHP180" s="46"/>
      <c r="BHQ180" s="46"/>
      <c r="BHR180" s="46"/>
      <c r="BHS180" s="46"/>
      <c r="BHT180" s="46"/>
      <c r="BHU180" s="46"/>
      <c r="BHV180" s="46"/>
      <c r="BHW180" s="46"/>
      <c r="BHX180" s="46"/>
      <c r="BHY180" s="46"/>
      <c r="BHZ180" s="46"/>
      <c r="BIA180" s="46"/>
      <c r="BIB180" s="46"/>
      <c r="BIC180" s="46"/>
      <c r="BID180" s="46"/>
      <c r="BIE180" s="46"/>
      <c r="BIF180" s="46"/>
      <c r="BIG180" s="46"/>
      <c r="BIH180" s="46"/>
      <c r="BII180" s="46"/>
      <c r="BIJ180" s="46"/>
      <c r="BIK180" s="46"/>
      <c r="BIL180" s="46"/>
      <c r="BIM180" s="46"/>
      <c r="BIN180" s="46"/>
      <c r="BIO180" s="46"/>
      <c r="BIP180" s="46"/>
      <c r="BIQ180" s="46"/>
      <c r="BIR180" s="46"/>
      <c r="BIS180" s="46"/>
      <c r="BIT180" s="46"/>
      <c r="BIU180" s="46"/>
      <c r="BIV180" s="46"/>
      <c r="BIW180" s="46"/>
      <c r="BIX180" s="46"/>
      <c r="BIY180" s="46"/>
      <c r="BIZ180" s="46"/>
      <c r="BJA180" s="46"/>
      <c r="BJB180" s="46"/>
      <c r="BJC180" s="46"/>
      <c r="BJD180" s="46"/>
      <c r="BJE180" s="46"/>
      <c r="BJF180" s="46"/>
      <c r="BJG180" s="46"/>
      <c r="BJH180" s="46"/>
      <c r="BJI180" s="46"/>
      <c r="BJJ180" s="46"/>
      <c r="BJK180" s="46"/>
      <c r="BJL180" s="46"/>
      <c r="BJM180" s="46"/>
      <c r="BJN180" s="46"/>
      <c r="BJO180" s="46"/>
      <c r="BJP180" s="46"/>
      <c r="BJQ180" s="46"/>
      <c r="BJR180" s="46"/>
      <c r="BJS180" s="46"/>
      <c r="BJT180" s="46"/>
      <c r="BJU180" s="46"/>
      <c r="BJV180" s="46"/>
      <c r="BJW180" s="46"/>
      <c r="BJX180" s="46"/>
      <c r="BJY180" s="46"/>
      <c r="BJZ180" s="46"/>
      <c r="BKA180" s="46"/>
      <c r="BKB180" s="46"/>
      <c r="BKC180" s="46"/>
      <c r="BKD180" s="46"/>
      <c r="BKE180" s="46"/>
      <c r="BKF180" s="46"/>
      <c r="BKG180" s="46"/>
      <c r="BKH180" s="46"/>
      <c r="BKI180" s="46"/>
      <c r="BKJ180" s="46"/>
      <c r="BKK180" s="46"/>
      <c r="BKL180" s="46"/>
      <c r="BKM180" s="46"/>
      <c r="BKN180" s="46"/>
      <c r="BKO180" s="46"/>
      <c r="BKP180" s="46"/>
      <c r="BKQ180" s="46"/>
      <c r="BKR180" s="46"/>
      <c r="BKS180" s="46"/>
      <c r="BKT180" s="46"/>
      <c r="BKU180" s="46"/>
      <c r="BKV180" s="46"/>
      <c r="BKW180" s="46"/>
      <c r="BKX180" s="46"/>
      <c r="BKY180" s="46"/>
      <c r="BKZ180" s="46"/>
      <c r="BLA180" s="46"/>
      <c r="BLB180" s="46"/>
      <c r="BLC180" s="46"/>
      <c r="BLD180" s="46"/>
      <c r="BLE180" s="46"/>
      <c r="BLF180" s="46"/>
      <c r="BLG180" s="46"/>
      <c r="BLH180" s="46"/>
      <c r="BLI180" s="46"/>
      <c r="BLJ180" s="46"/>
      <c r="BLK180" s="46"/>
      <c r="BLL180" s="46"/>
      <c r="BLM180" s="46"/>
      <c r="BLN180" s="46"/>
      <c r="BLO180" s="46"/>
      <c r="BLP180" s="46"/>
      <c r="BLQ180" s="46"/>
      <c r="BLR180" s="46"/>
      <c r="BLS180" s="46"/>
      <c r="BLT180" s="46"/>
      <c r="BLU180" s="46"/>
      <c r="BLV180" s="46"/>
      <c r="BLW180" s="46"/>
      <c r="BLX180" s="46"/>
      <c r="BLY180" s="46"/>
      <c r="BLZ180" s="46"/>
      <c r="BMA180" s="46"/>
      <c r="BMB180" s="46"/>
      <c r="BMC180" s="46"/>
      <c r="BMD180" s="46"/>
      <c r="BME180" s="46"/>
      <c r="BMF180" s="46"/>
      <c r="BMG180" s="46"/>
      <c r="BMH180" s="46"/>
      <c r="BMI180" s="46"/>
      <c r="BMJ180" s="46"/>
      <c r="BMK180" s="46"/>
      <c r="BML180" s="46"/>
      <c r="BMM180" s="46"/>
      <c r="BMN180" s="46"/>
      <c r="BMO180" s="46"/>
      <c r="BMP180" s="46"/>
      <c r="BMQ180" s="46"/>
      <c r="BMR180" s="46"/>
      <c r="BMS180" s="46"/>
      <c r="BMT180" s="46"/>
      <c r="BMU180" s="46"/>
      <c r="BMV180" s="46"/>
      <c r="BMW180" s="46"/>
      <c r="BMX180" s="46"/>
      <c r="BMY180" s="46"/>
      <c r="BMZ180" s="46"/>
      <c r="BNA180" s="46"/>
      <c r="BNB180" s="46"/>
      <c r="BNC180" s="46"/>
      <c r="BND180" s="46"/>
      <c r="BNE180" s="46"/>
      <c r="BNF180" s="46"/>
      <c r="BNG180" s="46"/>
      <c r="BNH180" s="46"/>
      <c r="BNI180" s="46"/>
      <c r="BNJ180" s="46"/>
      <c r="BNK180" s="46"/>
      <c r="BNL180" s="46"/>
      <c r="BNM180" s="46"/>
      <c r="BNN180" s="46"/>
      <c r="BNO180" s="46"/>
      <c r="BNP180" s="46"/>
      <c r="BNQ180" s="46"/>
      <c r="BNR180" s="46"/>
      <c r="BNS180" s="46"/>
      <c r="BNT180" s="46"/>
      <c r="BNU180" s="46"/>
      <c r="BNV180" s="46"/>
      <c r="BNW180" s="46"/>
      <c r="BNX180" s="46"/>
      <c r="BNY180" s="46"/>
      <c r="BNZ180" s="46"/>
      <c r="BOA180" s="46"/>
      <c r="BOB180" s="46"/>
      <c r="BOC180" s="46"/>
      <c r="BOD180" s="46"/>
      <c r="BOE180" s="46"/>
      <c r="BOF180" s="46"/>
      <c r="BOG180" s="46"/>
      <c r="BOH180" s="46"/>
      <c r="BOI180" s="46"/>
      <c r="BOJ180" s="46"/>
      <c r="BOK180" s="46"/>
      <c r="BOL180" s="46"/>
      <c r="BOM180" s="46"/>
      <c r="BON180" s="46"/>
      <c r="BOO180" s="46"/>
      <c r="BOP180" s="46"/>
      <c r="BOQ180" s="46"/>
      <c r="BOR180" s="46"/>
      <c r="BOS180" s="46"/>
      <c r="BOT180" s="46"/>
      <c r="BOU180" s="46"/>
      <c r="BOV180" s="46"/>
      <c r="BOW180" s="46"/>
      <c r="BOX180" s="46"/>
      <c r="BOY180" s="46"/>
      <c r="BOZ180" s="46"/>
      <c r="BPA180" s="46"/>
      <c r="BPB180" s="46"/>
      <c r="BPC180" s="46"/>
      <c r="BPD180" s="46"/>
      <c r="BPE180" s="46"/>
      <c r="BPF180" s="46"/>
      <c r="BPG180" s="46"/>
      <c r="BPH180" s="46"/>
      <c r="BPI180" s="46"/>
      <c r="BPJ180" s="46"/>
      <c r="BPK180" s="46"/>
      <c r="BPL180" s="46"/>
      <c r="BPM180" s="46"/>
      <c r="BPN180" s="46"/>
      <c r="BPO180" s="46"/>
      <c r="BPP180" s="46"/>
      <c r="BPQ180" s="46"/>
      <c r="BPR180" s="46"/>
      <c r="BPS180" s="46"/>
      <c r="BPT180" s="46"/>
      <c r="BPU180" s="46"/>
      <c r="BPV180" s="46"/>
      <c r="BPW180" s="46"/>
      <c r="BPX180" s="46"/>
      <c r="BPY180" s="46"/>
      <c r="BPZ180" s="46"/>
      <c r="BQA180" s="46"/>
      <c r="BQB180" s="46"/>
      <c r="BQC180" s="46"/>
      <c r="BQD180" s="46"/>
      <c r="BQE180" s="46"/>
      <c r="BQF180" s="46"/>
      <c r="BQG180" s="46"/>
      <c r="BQH180" s="46"/>
      <c r="BQI180" s="46"/>
      <c r="BQJ180" s="46"/>
      <c r="BQK180" s="46"/>
      <c r="BQL180" s="46"/>
      <c r="BQM180" s="46"/>
      <c r="BQN180" s="46"/>
      <c r="BQO180" s="46"/>
      <c r="BQP180" s="46"/>
      <c r="BQQ180" s="46"/>
      <c r="BQR180" s="46"/>
      <c r="BQS180" s="46"/>
      <c r="BQT180" s="46"/>
      <c r="BQU180" s="46"/>
      <c r="BQV180" s="46"/>
      <c r="BQW180" s="46"/>
      <c r="BQX180" s="46"/>
      <c r="BQY180" s="46"/>
      <c r="BQZ180" s="46"/>
      <c r="BRA180" s="46"/>
      <c r="BRB180" s="46"/>
      <c r="BRC180" s="46"/>
      <c r="BRD180" s="46"/>
      <c r="BRE180" s="46"/>
      <c r="BRF180" s="46"/>
      <c r="BRG180" s="46"/>
      <c r="BRH180" s="46"/>
      <c r="BRI180" s="46"/>
      <c r="BRJ180" s="46"/>
      <c r="BRK180" s="46"/>
      <c r="BRL180" s="46"/>
      <c r="BRM180" s="46"/>
      <c r="BRN180" s="46"/>
      <c r="BRO180" s="46"/>
      <c r="BRP180" s="46"/>
      <c r="BRQ180" s="46"/>
      <c r="BRR180" s="46"/>
      <c r="BRS180" s="46"/>
      <c r="BRT180" s="46"/>
      <c r="BRU180" s="46"/>
      <c r="BRV180" s="46"/>
      <c r="BRW180" s="46"/>
      <c r="BRX180" s="46"/>
      <c r="BRY180" s="46"/>
      <c r="BRZ180" s="46"/>
      <c r="BSA180" s="46"/>
      <c r="BSB180" s="46"/>
      <c r="BSC180" s="46"/>
      <c r="BSD180" s="46"/>
      <c r="BSE180" s="46"/>
      <c r="BSF180" s="46"/>
      <c r="BSG180" s="46"/>
      <c r="BSH180" s="46"/>
      <c r="BSI180" s="46"/>
      <c r="BSJ180" s="46"/>
      <c r="BSK180" s="46"/>
      <c r="BSL180" s="46"/>
      <c r="BSM180" s="46"/>
      <c r="BSN180" s="46"/>
      <c r="BSO180" s="46"/>
      <c r="BSP180" s="46"/>
      <c r="BSQ180" s="46"/>
      <c r="BSR180" s="46"/>
      <c r="BSS180" s="46"/>
      <c r="BST180" s="46"/>
      <c r="BSU180" s="46"/>
      <c r="BSV180" s="46"/>
      <c r="BSW180" s="46"/>
      <c r="BSX180" s="46"/>
      <c r="BSY180" s="46"/>
      <c r="BSZ180" s="46"/>
      <c r="BTA180" s="46"/>
      <c r="BTB180" s="46"/>
      <c r="BTC180" s="46"/>
      <c r="BTD180" s="46"/>
      <c r="BTE180" s="46"/>
      <c r="BTF180" s="46"/>
      <c r="BTG180" s="46"/>
      <c r="BTH180" s="46"/>
      <c r="BTI180" s="46"/>
      <c r="BTJ180" s="46"/>
      <c r="BTK180" s="46"/>
      <c r="BTL180" s="46"/>
      <c r="BTM180" s="46"/>
      <c r="BTN180" s="46"/>
      <c r="BTO180" s="46"/>
      <c r="BTP180" s="46"/>
      <c r="BTQ180" s="46"/>
      <c r="BTR180" s="46"/>
      <c r="BTS180" s="46"/>
      <c r="BTT180" s="46"/>
      <c r="BTU180" s="46"/>
      <c r="BTV180" s="46"/>
      <c r="BTW180" s="46"/>
      <c r="BTX180" s="46"/>
      <c r="BTY180" s="46"/>
      <c r="BTZ180" s="46"/>
      <c r="BUA180" s="46"/>
      <c r="BUB180" s="46"/>
      <c r="BUC180" s="46"/>
      <c r="BUD180" s="46"/>
      <c r="BUE180" s="46"/>
      <c r="BUF180" s="46"/>
      <c r="BUG180" s="46"/>
      <c r="BUH180" s="46"/>
      <c r="BUI180" s="46"/>
      <c r="BUJ180" s="46"/>
      <c r="BUK180" s="46"/>
      <c r="BUL180" s="46"/>
      <c r="BUM180" s="46"/>
      <c r="BUN180" s="46"/>
      <c r="BUO180" s="46"/>
      <c r="BUP180" s="46"/>
      <c r="BUQ180" s="46"/>
      <c r="BUR180" s="46"/>
      <c r="BUS180" s="46"/>
      <c r="BUT180" s="46"/>
      <c r="BUU180" s="46"/>
      <c r="BUV180" s="46"/>
      <c r="BUW180" s="46"/>
      <c r="BUX180" s="46"/>
      <c r="BUY180" s="46"/>
      <c r="BUZ180" s="46"/>
      <c r="BVA180" s="46"/>
      <c r="BVB180" s="46"/>
      <c r="BVC180" s="46"/>
      <c r="BVD180" s="46"/>
      <c r="BVE180" s="46"/>
      <c r="BVF180" s="46"/>
      <c r="BVG180" s="46"/>
      <c r="BVH180" s="46"/>
      <c r="BVI180" s="46"/>
      <c r="BVJ180" s="46"/>
      <c r="BVK180" s="46"/>
      <c r="BVL180" s="46"/>
      <c r="BVM180" s="46"/>
      <c r="BVN180" s="46"/>
      <c r="BVO180" s="46"/>
      <c r="BVP180" s="46"/>
      <c r="BVQ180" s="46"/>
      <c r="BVR180" s="46"/>
      <c r="BVS180" s="46"/>
      <c r="BVT180" s="46"/>
      <c r="BVU180" s="46"/>
      <c r="BVV180" s="46"/>
      <c r="BVW180" s="46"/>
      <c r="BVX180" s="46"/>
      <c r="BVY180" s="46"/>
      <c r="BVZ180" s="46"/>
      <c r="BWA180" s="46"/>
      <c r="BWB180" s="46"/>
      <c r="BWC180" s="46"/>
      <c r="BWD180" s="46"/>
      <c r="BWE180" s="46"/>
      <c r="BWF180" s="46"/>
      <c r="BWG180" s="46"/>
      <c r="BWH180" s="46"/>
      <c r="BWI180" s="46"/>
      <c r="BWJ180" s="46"/>
      <c r="BWK180" s="46"/>
      <c r="BWL180" s="46"/>
      <c r="BWM180" s="46"/>
      <c r="BWN180" s="46"/>
      <c r="BWO180" s="46"/>
      <c r="BWP180" s="46"/>
      <c r="BWQ180" s="46"/>
      <c r="BWR180" s="46"/>
      <c r="BWS180" s="46"/>
      <c r="BWT180" s="46"/>
      <c r="BWU180" s="46"/>
      <c r="BWV180" s="46"/>
      <c r="BWW180" s="46"/>
      <c r="BWX180" s="46"/>
      <c r="BWY180" s="46"/>
      <c r="BWZ180" s="46"/>
      <c r="BXA180" s="46"/>
      <c r="BXB180" s="46"/>
      <c r="BXC180" s="46"/>
      <c r="BXD180" s="46"/>
      <c r="BXE180" s="46"/>
      <c r="BXF180" s="46"/>
      <c r="BXG180" s="46"/>
      <c r="BXH180" s="46"/>
      <c r="BXI180" s="46"/>
      <c r="BXJ180" s="46"/>
      <c r="BXK180" s="46"/>
      <c r="BXL180" s="46"/>
      <c r="BXM180" s="46"/>
      <c r="BXN180" s="46"/>
      <c r="BXO180" s="46"/>
      <c r="BXP180" s="46"/>
      <c r="BXQ180" s="46"/>
      <c r="BXR180" s="46"/>
      <c r="BXS180" s="46"/>
      <c r="BXT180" s="46"/>
      <c r="BXU180" s="46"/>
      <c r="BXV180" s="46"/>
      <c r="BXW180" s="46"/>
      <c r="BXX180" s="46"/>
      <c r="BXY180" s="46"/>
      <c r="BXZ180" s="46"/>
      <c r="BYA180" s="46"/>
      <c r="BYB180" s="46"/>
      <c r="BYC180" s="46"/>
      <c r="BYD180" s="46"/>
      <c r="BYE180" s="46"/>
      <c r="BYF180" s="46"/>
      <c r="BYG180" s="46"/>
      <c r="BYH180" s="46"/>
      <c r="BYI180" s="46"/>
      <c r="BYJ180" s="46"/>
      <c r="BYK180" s="46"/>
      <c r="BYL180" s="46"/>
      <c r="BYM180" s="46"/>
      <c r="BYN180" s="46"/>
      <c r="BYO180" s="46"/>
      <c r="BYP180" s="46"/>
      <c r="BYQ180" s="46"/>
      <c r="BYR180" s="46"/>
      <c r="BYS180" s="46"/>
      <c r="BYT180" s="46"/>
      <c r="BYU180" s="46"/>
      <c r="BYV180" s="46"/>
      <c r="BYW180" s="46"/>
      <c r="BYX180" s="46"/>
      <c r="BYY180" s="46"/>
      <c r="BYZ180" s="46"/>
      <c r="BZA180" s="46"/>
      <c r="BZB180" s="46"/>
      <c r="BZC180" s="46"/>
      <c r="BZD180" s="46"/>
      <c r="BZE180" s="46"/>
      <c r="BZF180" s="46"/>
      <c r="BZG180" s="46"/>
      <c r="BZH180" s="46"/>
      <c r="BZI180" s="46"/>
      <c r="BZJ180" s="46"/>
      <c r="BZK180" s="46"/>
      <c r="BZL180" s="46"/>
      <c r="BZM180" s="46"/>
      <c r="BZN180" s="46"/>
      <c r="BZO180" s="46"/>
      <c r="BZP180" s="46"/>
      <c r="BZQ180" s="46"/>
      <c r="BZR180" s="46"/>
      <c r="BZS180" s="46"/>
      <c r="BZT180" s="46"/>
      <c r="BZU180" s="46"/>
      <c r="BZV180" s="46"/>
      <c r="BZW180" s="46"/>
      <c r="BZX180" s="46"/>
      <c r="BZY180" s="46"/>
      <c r="BZZ180" s="46"/>
      <c r="CAA180" s="46"/>
      <c r="CAB180" s="46"/>
      <c r="CAC180" s="46"/>
      <c r="CAD180" s="46"/>
      <c r="CAE180" s="46"/>
      <c r="CAF180" s="46"/>
      <c r="CAG180" s="46"/>
      <c r="CAH180" s="46"/>
      <c r="CAI180" s="46"/>
      <c r="CAJ180" s="46"/>
      <c r="CAK180" s="46"/>
      <c r="CAL180" s="46"/>
      <c r="CAM180" s="46"/>
      <c r="CAN180" s="46"/>
      <c r="CAO180" s="46"/>
      <c r="CAP180" s="46"/>
      <c r="CAQ180" s="46"/>
      <c r="CAR180" s="46"/>
      <c r="CAS180" s="46"/>
      <c r="CAT180" s="46"/>
      <c r="CAU180" s="46"/>
      <c r="CAV180" s="46"/>
      <c r="CAW180" s="46"/>
      <c r="CAX180" s="46"/>
      <c r="CAY180" s="46"/>
      <c r="CAZ180" s="46"/>
      <c r="CBA180" s="46"/>
      <c r="CBB180" s="46"/>
      <c r="CBC180" s="46"/>
      <c r="CBD180" s="46"/>
      <c r="CBE180" s="46"/>
      <c r="CBF180" s="46"/>
      <c r="CBG180" s="46"/>
      <c r="CBH180" s="46"/>
      <c r="CBI180" s="46"/>
      <c r="CBJ180" s="46"/>
      <c r="CBK180" s="46"/>
      <c r="CBL180" s="46"/>
      <c r="CBM180" s="46"/>
      <c r="CBN180" s="46"/>
      <c r="CBO180" s="46"/>
      <c r="CBP180" s="46"/>
      <c r="CBQ180" s="46"/>
      <c r="CBR180" s="46"/>
      <c r="CBS180" s="46"/>
      <c r="CBT180" s="46"/>
      <c r="CBU180" s="46"/>
      <c r="CBV180" s="46"/>
      <c r="CBW180" s="46"/>
      <c r="CBX180" s="46"/>
      <c r="CBY180" s="46"/>
      <c r="CBZ180" s="46"/>
      <c r="CCA180" s="46"/>
      <c r="CCB180" s="46"/>
      <c r="CCC180" s="46"/>
      <c r="CCD180" s="46"/>
      <c r="CCE180" s="46"/>
      <c r="CCF180" s="46"/>
      <c r="CCG180" s="46"/>
      <c r="CCH180" s="46"/>
      <c r="CCI180" s="46"/>
      <c r="CCJ180" s="46"/>
      <c r="CCK180" s="46"/>
      <c r="CCL180" s="46"/>
      <c r="CCM180" s="46"/>
      <c r="CCN180" s="46"/>
      <c r="CCO180" s="46"/>
      <c r="CCP180" s="46"/>
      <c r="CCQ180" s="46"/>
      <c r="CCR180" s="46"/>
      <c r="CCS180" s="46"/>
      <c r="CCT180" s="46"/>
      <c r="CCU180" s="46"/>
      <c r="CCV180" s="46"/>
      <c r="CCW180" s="46"/>
      <c r="CCX180" s="46"/>
      <c r="CCY180" s="46"/>
      <c r="CCZ180" s="46"/>
      <c r="CDA180" s="46"/>
      <c r="CDB180" s="46"/>
      <c r="CDC180" s="46"/>
      <c r="CDD180" s="46"/>
      <c r="CDE180" s="46"/>
      <c r="CDF180" s="46"/>
      <c r="CDG180" s="46"/>
      <c r="CDH180" s="46"/>
      <c r="CDI180" s="46"/>
      <c r="CDJ180" s="46"/>
      <c r="CDK180" s="46"/>
      <c r="CDL180" s="46"/>
      <c r="CDM180" s="46"/>
      <c r="CDN180" s="46"/>
      <c r="CDO180" s="46"/>
      <c r="CDP180" s="46"/>
      <c r="CDQ180" s="46"/>
      <c r="CDR180" s="46"/>
      <c r="CDS180" s="46"/>
      <c r="CDT180" s="46"/>
      <c r="CDU180" s="46"/>
      <c r="CDV180" s="46"/>
      <c r="CDW180" s="46"/>
      <c r="CDX180" s="46"/>
      <c r="CDY180" s="46"/>
      <c r="CDZ180" s="46"/>
      <c r="CEA180" s="46"/>
      <c r="CEB180" s="46"/>
      <c r="CEC180" s="46"/>
      <c r="CED180" s="46"/>
      <c r="CEE180" s="46"/>
      <c r="CEF180" s="46"/>
      <c r="CEG180" s="46"/>
      <c r="CEH180" s="46"/>
      <c r="CEI180" s="46"/>
      <c r="CEJ180" s="46"/>
      <c r="CEK180" s="46"/>
      <c r="CEL180" s="46"/>
      <c r="CEM180" s="46"/>
      <c r="CEN180" s="46"/>
      <c r="CEO180" s="46"/>
      <c r="CEP180" s="46"/>
      <c r="CEQ180" s="46"/>
      <c r="CER180" s="46"/>
      <c r="CES180" s="46"/>
      <c r="CET180" s="46"/>
      <c r="CEU180" s="46"/>
      <c r="CEV180" s="46"/>
      <c r="CEW180" s="46"/>
      <c r="CEX180" s="46"/>
      <c r="CEY180" s="46"/>
      <c r="CEZ180" s="46"/>
      <c r="CFA180" s="46"/>
      <c r="CFB180" s="46"/>
      <c r="CFC180" s="46"/>
      <c r="CFD180" s="46"/>
      <c r="CFE180" s="46"/>
      <c r="CFF180" s="46"/>
      <c r="CFG180" s="46"/>
      <c r="CFH180" s="46"/>
      <c r="CFI180" s="46"/>
      <c r="CFJ180" s="46"/>
      <c r="CFK180" s="46"/>
      <c r="CFL180" s="46"/>
      <c r="CFM180" s="46"/>
      <c r="CFN180" s="46"/>
      <c r="CFO180" s="46"/>
      <c r="CFP180" s="46"/>
      <c r="CFQ180" s="46"/>
      <c r="CFR180" s="46"/>
      <c r="CFS180" s="46"/>
      <c r="CFT180" s="46"/>
      <c r="CFU180" s="46"/>
      <c r="CFV180" s="46"/>
      <c r="CFW180" s="46"/>
      <c r="CFX180" s="46"/>
      <c r="CFY180" s="46"/>
      <c r="CFZ180" s="46"/>
      <c r="CGA180" s="46"/>
      <c r="CGB180" s="46"/>
      <c r="CGC180" s="46"/>
      <c r="CGD180" s="46"/>
      <c r="CGE180" s="46"/>
      <c r="CGF180" s="46"/>
      <c r="CGG180" s="46"/>
      <c r="CGH180" s="46"/>
      <c r="CGI180" s="46"/>
      <c r="CGJ180" s="46"/>
      <c r="CGK180" s="46"/>
      <c r="CGL180" s="46"/>
      <c r="CGM180" s="46"/>
      <c r="CGN180" s="46"/>
      <c r="CGO180" s="46"/>
      <c r="CGP180" s="46"/>
      <c r="CGQ180" s="46"/>
      <c r="CGR180" s="46"/>
      <c r="CGS180" s="46"/>
      <c r="CGT180" s="46"/>
      <c r="CGU180" s="46"/>
      <c r="CGV180" s="46"/>
      <c r="CGW180" s="46"/>
      <c r="CGX180" s="46"/>
      <c r="CGY180" s="46"/>
      <c r="CGZ180" s="46"/>
      <c r="CHA180" s="46"/>
      <c r="CHB180" s="46"/>
      <c r="CHC180" s="46"/>
      <c r="CHD180" s="46"/>
      <c r="CHE180" s="46"/>
      <c r="CHF180" s="46"/>
      <c r="CHG180" s="46"/>
      <c r="CHH180" s="46"/>
      <c r="CHI180" s="46"/>
      <c r="CHJ180" s="46"/>
      <c r="CHK180" s="46"/>
      <c r="CHL180" s="46"/>
      <c r="CHM180" s="46"/>
      <c r="CHN180" s="46"/>
      <c r="CHO180" s="46"/>
      <c r="CHP180" s="46"/>
      <c r="CHQ180" s="46"/>
      <c r="CHR180" s="46"/>
      <c r="CHS180" s="46"/>
      <c r="CHT180" s="46"/>
      <c r="CHU180" s="46"/>
      <c r="CHV180" s="46"/>
      <c r="CHW180" s="46"/>
      <c r="CHX180" s="46"/>
      <c r="CHY180" s="46"/>
      <c r="CHZ180" s="46"/>
      <c r="CIA180" s="46"/>
      <c r="CIB180" s="46"/>
      <c r="CIC180" s="46"/>
      <c r="CID180" s="46"/>
      <c r="CIE180" s="46"/>
      <c r="CIF180" s="46"/>
      <c r="CIG180" s="46"/>
      <c r="CIH180" s="46"/>
      <c r="CII180" s="46"/>
      <c r="CIJ180" s="46"/>
      <c r="CIK180" s="46"/>
      <c r="CIL180" s="46"/>
      <c r="CIM180" s="46"/>
      <c r="CIN180" s="46"/>
      <c r="CIO180" s="46"/>
      <c r="CIP180" s="46"/>
      <c r="CIQ180" s="46"/>
      <c r="CIR180" s="46"/>
      <c r="CIS180" s="46"/>
      <c r="CIT180" s="46"/>
      <c r="CIU180" s="46"/>
      <c r="CIV180" s="46"/>
      <c r="CIW180" s="46"/>
      <c r="CIX180" s="46"/>
      <c r="CIY180" s="46"/>
      <c r="CIZ180" s="46"/>
      <c r="CJA180" s="46"/>
      <c r="CJB180" s="46"/>
      <c r="CJC180" s="46"/>
      <c r="CJD180" s="46"/>
      <c r="CJE180" s="46"/>
      <c r="CJF180" s="46"/>
      <c r="CJG180" s="46"/>
      <c r="CJH180" s="46"/>
      <c r="CJI180" s="46"/>
      <c r="CJJ180" s="46"/>
      <c r="CJK180" s="46"/>
      <c r="CJL180" s="46"/>
      <c r="CJM180" s="46"/>
      <c r="CJN180" s="46"/>
      <c r="CJO180" s="46"/>
      <c r="CJP180" s="46"/>
      <c r="CJQ180" s="46"/>
      <c r="CJR180" s="46"/>
      <c r="CJS180" s="46"/>
      <c r="CJT180" s="46"/>
      <c r="CJU180" s="46"/>
      <c r="CJV180" s="46"/>
      <c r="CJW180" s="46"/>
      <c r="CJX180" s="46"/>
      <c r="CJY180" s="46"/>
      <c r="CJZ180" s="46"/>
      <c r="CKA180" s="46"/>
      <c r="CKB180" s="46"/>
      <c r="CKC180" s="46"/>
      <c r="CKD180" s="46"/>
      <c r="CKE180" s="46"/>
      <c r="CKF180" s="46"/>
      <c r="CKG180" s="46"/>
      <c r="CKH180" s="46"/>
      <c r="CKI180" s="46"/>
      <c r="CKJ180" s="46"/>
      <c r="CKK180" s="46"/>
      <c r="CKL180" s="46"/>
      <c r="CKM180" s="46"/>
      <c r="CKN180" s="46"/>
      <c r="CKO180" s="46"/>
      <c r="CKP180" s="46"/>
      <c r="CKQ180" s="46"/>
      <c r="CKR180" s="46"/>
      <c r="CKS180" s="46"/>
      <c r="CKT180" s="46"/>
      <c r="CKU180" s="46"/>
      <c r="CKV180" s="46"/>
      <c r="CKW180" s="46"/>
      <c r="CKX180" s="46"/>
      <c r="CKY180" s="46"/>
      <c r="CKZ180" s="46"/>
      <c r="CLA180" s="46"/>
      <c r="CLB180" s="46"/>
      <c r="CLC180" s="46"/>
      <c r="CLD180" s="46"/>
      <c r="CLE180" s="46"/>
      <c r="CLF180" s="46"/>
      <c r="CLG180" s="46"/>
      <c r="CLH180" s="46"/>
      <c r="CLI180" s="46"/>
      <c r="CLJ180" s="46"/>
      <c r="CLK180" s="46"/>
      <c r="CLL180" s="46"/>
      <c r="CLM180" s="46"/>
      <c r="CLN180" s="46"/>
      <c r="CLO180" s="46"/>
      <c r="CLP180" s="46"/>
      <c r="CLQ180" s="46"/>
      <c r="CLR180" s="46"/>
      <c r="CLS180" s="46"/>
      <c r="CLT180" s="46"/>
      <c r="CLU180" s="46"/>
      <c r="CLV180" s="46"/>
      <c r="CLW180" s="46"/>
      <c r="CLX180" s="46"/>
      <c r="CLY180" s="46"/>
      <c r="CLZ180" s="46"/>
      <c r="CMA180" s="46"/>
      <c r="CMB180" s="46"/>
      <c r="CMC180" s="46"/>
      <c r="CMD180" s="46"/>
      <c r="CME180" s="46"/>
      <c r="CMF180" s="46"/>
      <c r="CMG180" s="46"/>
      <c r="CMH180" s="46"/>
      <c r="CMI180" s="46"/>
      <c r="CMJ180" s="46"/>
      <c r="CMK180" s="46"/>
      <c r="CML180" s="46"/>
      <c r="CMM180" s="46"/>
      <c r="CMN180" s="46"/>
      <c r="CMO180" s="46"/>
      <c r="CMP180" s="46"/>
      <c r="CMQ180" s="46"/>
      <c r="CMR180" s="46"/>
      <c r="CMS180" s="46"/>
      <c r="CMT180" s="46"/>
      <c r="CMU180" s="46"/>
      <c r="CMV180" s="46"/>
      <c r="CMW180" s="46"/>
      <c r="CMX180" s="46"/>
      <c r="CMY180" s="46"/>
      <c r="CMZ180" s="46"/>
      <c r="CNA180" s="46"/>
      <c r="CNB180" s="46"/>
      <c r="CNC180" s="46"/>
      <c r="CND180" s="46"/>
      <c r="CNE180" s="46"/>
      <c r="CNF180" s="46"/>
      <c r="CNG180" s="46"/>
      <c r="CNH180" s="46"/>
      <c r="CNI180" s="46"/>
      <c r="CNJ180" s="46"/>
      <c r="CNK180" s="46"/>
      <c r="CNL180" s="46"/>
      <c r="CNM180" s="46"/>
      <c r="CNN180" s="46"/>
      <c r="CNO180" s="46"/>
      <c r="CNP180" s="46"/>
      <c r="CNQ180" s="46"/>
      <c r="CNR180" s="46"/>
      <c r="CNS180" s="46"/>
      <c r="CNT180" s="46"/>
      <c r="CNU180" s="46"/>
      <c r="CNV180" s="46"/>
      <c r="CNW180" s="46"/>
      <c r="CNX180" s="46"/>
      <c r="CNY180" s="46"/>
      <c r="CNZ180" s="46"/>
      <c r="COA180" s="46"/>
      <c r="COB180" s="46"/>
      <c r="COC180" s="46"/>
      <c r="COD180" s="46"/>
      <c r="COE180" s="46"/>
      <c r="COF180" s="46"/>
      <c r="COG180" s="46"/>
      <c r="COH180" s="46"/>
      <c r="COI180" s="46"/>
      <c r="COJ180" s="46"/>
      <c r="COK180" s="46"/>
      <c r="COL180" s="46"/>
      <c r="COM180" s="46"/>
      <c r="CON180" s="46"/>
      <c r="COO180" s="46"/>
      <c r="COP180" s="46"/>
      <c r="COQ180" s="46"/>
      <c r="COR180" s="46"/>
      <c r="COS180" s="46"/>
      <c r="COT180" s="46"/>
      <c r="COU180" s="46"/>
      <c r="COV180" s="46"/>
      <c r="COW180" s="46"/>
      <c r="COX180" s="46"/>
      <c r="COY180" s="46"/>
      <c r="COZ180" s="46"/>
      <c r="CPA180" s="46"/>
      <c r="CPB180" s="46"/>
      <c r="CPC180" s="46"/>
      <c r="CPD180" s="46"/>
      <c r="CPE180" s="46"/>
      <c r="CPF180" s="46"/>
      <c r="CPG180" s="46"/>
      <c r="CPH180" s="46"/>
      <c r="CPI180" s="46"/>
      <c r="CPJ180" s="46"/>
      <c r="CPK180" s="46"/>
      <c r="CPL180" s="46"/>
      <c r="CPM180" s="46"/>
      <c r="CPN180" s="46"/>
      <c r="CPO180" s="46"/>
      <c r="CPP180" s="46"/>
      <c r="CPQ180" s="46"/>
      <c r="CPR180" s="46"/>
      <c r="CPS180" s="46"/>
      <c r="CPT180" s="46"/>
      <c r="CPU180" s="46"/>
      <c r="CPV180" s="46"/>
      <c r="CPW180" s="46"/>
      <c r="CPX180" s="46"/>
      <c r="CPY180" s="46"/>
      <c r="CPZ180" s="46"/>
      <c r="CQA180" s="46"/>
      <c r="CQB180" s="46"/>
      <c r="CQC180" s="46"/>
      <c r="CQD180" s="46"/>
      <c r="CQE180" s="46"/>
      <c r="CQF180" s="46"/>
      <c r="CQG180" s="46"/>
      <c r="CQH180" s="46"/>
      <c r="CQI180" s="46"/>
      <c r="CQJ180" s="46"/>
      <c r="CQK180" s="46"/>
      <c r="CQL180" s="46"/>
      <c r="CQM180" s="46"/>
      <c r="CQN180" s="46"/>
      <c r="CQO180" s="46"/>
      <c r="CQP180" s="46"/>
      <c r="CQQ180" s="46"/>
      <c r="CQR180" s="46"/>
      <c r="CQS180" s="46"/>
      <c r="CQT180" s="46"/>
      <c r="CQU180" s="46"/>
      <c r="CQV180" s="46"/>
      <c r="CQW180" s="46"/>
      <c r="CQX180" s="46"/>
      <c r="CQY180" s="46"/>
      <c r="CQZ180" s="46"/>
      <c r="CRA180" s="46"/>
      <c r="CRB180" s="46"/>
      <c r="CRC180" s="46"/>
      <c r="CRD180" s="46"/>
      <c r="CRE180" s="46"/>
      <c r="CRF180" s="46"/>
      <c r="CRG180" s="46"/>
      <c r="CRH180" s="46"/>
      <c r="CRI180" s="46"/>
      <c r="CRJ180" s="46"/>
      <c r="CRK180" s="46"/>
      <c r="CRL180" s="46"/>
      <c r="CRM180" s="46"/>
      <c r="CRN180" s="46"/>
      <c r="CRO180" s="46"/>
      <c r="CRP180" s="46"/>
      <c r="CRQ180" s="46"/>
      <c r="CRR180" s="46"/>
      <c r="CRS180" s="46"/>
      <c r="CRT180" s="46"/>
      <c r="CRU180" s="46"/>
      <c r="CRV180" s="46"/>
      <c r="CRW180" s="46"/>
      <c r="CRX180" s="46"/>
      <c r="CRY180" s="46"/>
      <c r="CRZ180" s="46"/>
      <c r="CSA180" s="46"/>
      <c r="CSB180" s="46"/>
      <c r="CSC180" s="46"/>
      <c r="CSD180" s="46"/>
      <c r="CSE180" s="46"/>
      <c r="CSF180" s="46"/>
      <c r="CSG180" s="46"/>
      <c r="CSH180" s="46"/>
      <c r="CSI180" s="46"/>
      <c r="CSJ180" s="46"/>
      <c r="CSK180" s="46"/>
      <c r="CSL180" s="46"/>
      <c r="CSM180" s="46"/>
      <c r="CSN180" s="46"/>
      <c r="CSO180" s="46"/>
      <c r="CSP180" s="46"/>
      <c r="CSQ180" s="46"/>
      <c r="CSR180" s="46"/>
      <c r="CSS180" s="46"/>
      <c r="CST180" s="46"/>
      <c r="CSU180" s="46"/>
      <c r="CSV180" s="46"/>
      <c r="CSW180" s="46"/>
      <c r="CSX180" s="46"/>
      <c r="CSY180" s="46"/>
      <c r="CSZ180" s="46"/>
      <c r="CTA180" s="46"/>
      <c r="CTB180" s="46"/>
      <c r="CTC180" s="46"/>
      <c r="CTD180" s="46"/>
      <c r="CTE180" s="46"/>
      <c r="CTF180" s="46"/>
      <c r="CTG180" s="46"/>
      <c r="CTH180" s="46"/>
      <c r="CTI180" s="46"/>
      <c r="CTJ180" s="46"/>
      <c r="CTK180" s="46"/>
      <c r="CTL180" s="46"/>
      <c r="CTM180" s="46"/>
      <c r="CTN180" s="46"/>
      <c r="CTO180" s="46"/>
      <c r="CTP180" s="46"/>
      <c r="CTQ180" s="46"/>
      <c r="CTR180" s="46"/>
      <c r="CTS180" s="46"/>
      <c r="CTT180" s="46"/>
      <c r="CTU180" s="46"/>
      <c r="CTV180" s="46"/>
      <c r="CTW180" s="46"/>
      <c r="CTX180" s="46"/>
      <c r="CTY180" s="46"/>
      <c r="CTZ180" s="46"/>
      <c r="CUA180" s="46"/>
      <c r="CUB180" s="46"/>
      <c r="CUC180" s="46"/>
      <c r="CUD180" s="46"/>
      <c r="CUE180" s="46"/>
      <c r="CUF180" s="46"/>
      <c r="CUG180" s="46"/>
      <c r="CUH180" s="46"/>
      <c r="CUI180" s="46"/>
      <c r="CUJ180" s="46"/>
      <c r="CUK180" s="46"/>
      <c r="CUL180" s="46"/>
      <c r="CUM180" s="46"/>
      <c r="CUN180" s="46"/>
      <c r="CUO180" s="46"/>
      <c r="CUP180" s="46"/>
      <c r="CUQ180" s="46"/>
      <c r="CUR180" s="46"/>
      <c r="CUS180" s="46"/>
      <c r="CUT180" s="46"/>
      <c r="CUU180" s="46"/>
      <c r="CUV180" s="46"/>
      <c r="CUW180" s="46"/>
      <c r="CUX180" s="46"/>
      <c r="CUY180" s="46"/>
      <c r="CUZ180" s="46"/>
      <c r="CVA180" s="46"/>
      <c r="CVB180" s="46"/>
      <c r="CVC180" s="46"/>
      <c r="CVD180" s="46"/>
      <c r="CVE180" s="46"/>
      <c r="CVF180" s="46"/>
      <c r="CVG180" s="46"/>
      <c r="CVH180" s="46"/>
      <c r="CVI180" s="46"/>
      <c r="CVJ180" s="46"/>
      <c r="CVK180" s="46"/>
      <c r="CVL180" s="46"/>
      <c r="CVM180" s="46"/>
      <c r="CVN180" s="46"/>
      <c r="CVO180" s="46"/>
      <c r="CVP180" s="46"/>
      <c r="CVQ180" s="46"/>
      <c r="CVR180" s="46"/>
      <c r="CVS180" s="46"/>
      <c r="CVT180" s="46"/>
      <c r="CVU180" s="46"/>
      <c r="CVV180" s="46"/>
      <c r="CVW180" s="46"/>
      <c r="CVX180" s="46"/>
      <c r="CVY180" s="46"/>
      <c r="CVZ180" s="46"/>
      <c r="CWA180" s="46"/>
      <c r="CWB180" s="46"/>
      <c r="CWC180" s="46"/>
      <c r="CWD180" s="46"/>
      <c r="CWE180" s="46"/>
      <c r="CWF180" s="46"/>
      <c r="CWG180" s="46"/>
      <c r="CWH180" s="46"/>
      <c r="CWI180" s="46"/>
      <c r="CWJ180" s="46"/>
      <c r="CWK180" s="46"/>
      <c r="CWL180" s="46"/>
      <c r="CWM180" s="46"/>
      <c r="CWN180" s="46"/>
      <c r="CWO180" s="46"/>
      <c r="CWP180" s="46"/>
      <c r="CWQ180" s="46"/>
      <c r="CWR180" s="46"/>
      <c r="CWS180" s="46"/>
      <c r="CWT180" s="46"/>
      <c r="CWU180" s="46"/>
      <c r="CWV180" s="46"/>
      <c r="CWW180" s="46"/>
      <c r="CWX180" s="46"/>
      <c r="CWY180" s="46"/>
      <c r="CWZ180" s="46"/>
      <c r="CXA180" s="46"/>
      <c r="CXB180" s="46"/>
      <c r="CXC180" s="46"/>
      <c r="CXD180" s="46"/>
      <c r="CXE180" s="46"/>
      <c r="CXF180" s="46"/>
      <c r="CXG180" s="46"/>
      <c r="CXH180" s="46"/>
      <c r="CXI180" s="46"/>
      <c r="CXJ180" s="46"/>
      <c r="CXK180" s="46"/>
      <c r="CXL180" s="46"/>
      <c r="CXM180" s="46"/>
      <c r="CXN180" s="46"/>
      <c r="CXO180" s="46"/>
      <c r="CXP180" s="46"/>
      <c r="CXQ180" s="46"/>
      <c r="CXR180" s="46"/>
      <c r="CXS180" s="46"/>
      <c r="CXT180" s="46"/>
      <c r="CXU180" s="46"/>
      <c r="CXV180" s="46"/>
      <c r="CXW180" s="46"/>
      <c r="CXX180" s="46"/>
      <c r="CXY180" s="46"/>
      <c r="CXZ180" s="46"/>
      <c r="CYA180" s="46"/>
      <c r="CYB180" s="46"/>
      <c r="CYC180" s="46"/>
      <c r="CYD180" s="46"/>
      <c r="CYE180" s="46"/>
      <c r="CYF180" s="46"/>
      <c r="CYG180" s="46"/>
      <c r="CYH180" s="46"/>
      <c r="CYI180" s="46"/>
      <c r="CYJ180" s="46"/>
      <c r="CYK180" s="46"/>
      <c r="CYL180" s="46"/>
      <c r="CYM180" s="46"/>
      <c r="CYN180" s="46"/>
      <c r="CYO180" s="46"/>
      <c r="CYP180" s="46"/>
      <c r="CYQ180" s="46"/>
      <c r="CYR180" s="46"/>
      <c r="CYS180" s="46"/>
      <c r="CYT180" s="46"/>
      <c r="CYU180" s="46"/>
      <c r="CYV180" s="46"/>
      <c r="CYW180" s="46"/>
      <c r="CYX180" s="46"/>
      <c r="CYY180" s="46"/>
      <c r="CYZ180" s="46"/>
      <c r="CZA180" s="46"/>
      <c r="CZB180" s="46"/>
      <c r="CZC180" s="46"/>
      <c r="CZD180" s="46"/>
      <c r="CZE180" s="46"/>
      <c r="CZF180" s="46"/>
      <c r="CZG180" s="46"/>
      <c r="CZH180" s="46"/>
      <c r="CZI180" s="46"/>
      <c r="CZJ180" s="46"/>
      <c r="CZK180" s="46"/>
      <c r="CZL180" s="46"/>
      <c r="CZM180" s="46"/>
      <c r="CZN180" s="46"/>
      <c r="CZO180" s="46"/>
      <c r="CZP180" s="46"/>
      <c r="CZQ180" s="46"/>
      <c r="CZR180" s="46"/>
      <c r="CZS180" s="46"/>
      <c r="CZT180" s="46"/>
      <c r="CZU180" s="46"/>
      <c r="CZV180" s="46"/>
      <c r="CZW180" s="46"/>
      <c r="CZX180" s="46"/>
      <c r="CZY180" s="46"/>
      <c r="CZZ180" s="46"/>
      <c r="DAA180" s="46"/>
      <c r="DAB180" s="46"/>
      <c r="DAC180" s="46"/>
      <c r="DAD180" s="46"/>
      <c r="DAE180" s="46"/>
      <c r="DAF180" s="46"/>
      <c r="DAG180" s="46"/>
      <c r="DAH180" s="46"/>
      <c r="DAI180" s="46"/>
      <c r="DAJ180" s="46"/>
      <c r="DAK180" s="46"/>
      <c r="DAL180" s="46"/>
      <c r="DAM180" s="46"/>
      <c r="DAN180" s="46"/>
      <c r="DAO180" s="46"/>
      <c r="DAP180" s="46"/>
      <c r="DAQ180" s="46"/>
      <c r="DAR180" s="46"/>
      <c r="DAS180" s="46"/>
      <c r="DAT180" s="46"/>
      <c r="DAU180" s="46"/>
      <c r="DAV180" s="46"/>
      <c r="DAW180" s="46"/>
      <c r="DAX180" s="46"/>
      <c r="DAY180" s="46"/>
      <c r="DAZ180" s="46"/>
      <c r="DBA180" s="46"/>
      <c r="DBB180" s="46"/>
      <c r="DBC180" s="46"/>
      <c r="DBD180" s="46"/>
      <c r="DBE180" s="46"/>
      <c r="DBF180" s="46"/>
      <c r="DBG180" s="46"/>
      <c r="DBH180" s="46"/>
      <c r="DBI180" s="46"/>
      <c r="DBJ180" s="46"/>
      <c r="DBK180" s="46"/>
      <c r="DBL180" s="46"/>
      <c r="DBM180" s="46"/>
      <c r="DBN180" s="46"/>
      <c r="DBO180" s="46"/>
      <c r="DBP180" s="46"/>
      <c r="DBQ180" s="46"/>
      <c r="DBR180" s="46"/>
      <c r="DBS180" s="46"/>
      <c r="DBT180" s="46"/>
      <c r="DBU180" s="46"/>
      <c r="DBV180" s="46"/>
      <c r="DBW180" s="46"/>
      <c r="DBX180" s="46"/>
      <c r="DBY180" s="46"/>
      <c r="DBZ180" s="46"/>
      <c r="DCA180" s="46"/>
      <c r="DCB180" s="46"/>
      <c r="DCC180" s="46"/>
      <c r="DCD180" s="46"/>
      <c r="DCE180" s="46"/>
      <c r="DCF180" s="46"/>
      <c r="DCG180" s="46"/>
      <c r="DCH180" s="46"/>
      <c r="DCI180" s="46"/>
      <c r="DCJ180" s="46"/>
      <c r="DCK180" s="46"/>
      <c r="DCL180" s="46"/>
      <c r="DCM180" s="46"/>
      <c r="DCN180" s="46"/>
      <c r="DCO180" s="46"/>
      <c r="DCP180" s="46"/>
      <c r="DCQ180" s="46"/>
      <c r="DCR180" s="46"/>
      <c r="DCS180" s="46"/>
      <c r="DCT180" s="46"/>
      <c r="DCU180" s="46"/>
      <c r="DCV180" s="46"/>
      <c r="DCW180" s="46"/>
      <c r="DCX180" s="46"/>
      <c r="DCY180" s="46"/>
      <c r="DCZ180" s="46"/>
      <c r="DDA180" s="46"/>
      <c r="DDB180" s="46"/>
      <c r="DDC180" s="46"/>
      <c r="DDD180" s="46"/>
      <c r="DDE180" s="46"/>
      <c r="DDF180" s="46"/>
      <c r="DDG180" s="46"/>
      <c r="DDH180" s="46"/>
      <c r="DDI180" s="46"/>
      <c r="DDJ180" s="46"/>
      <c r="DDK180" s="46"/>
      <c r="DDL180" s="46"/>
      <c r="DDM180" s="46"/>
      <c r="DDN180" s="46"/>
      <c r="DDO180" s="46"/>
      <c r="DDP180" s="46"/>
      <c r="DDQ180" s="46"/>
      <c r="DDR180" s="46"/>
      <c r="DDS180" s="46"/>
      <c r="DDT180" s="46"/>
      <c r="DDU180" s="46"/>
      <c r="DDV180" s="46"/>
      <c r="DDW180" s="46"/>
      <c r="DDX180" s="46"/>
      <c r="DDY180" s="46"/>
      <c r="DDZ180" s="46"/>
      <c r="DEA180" s="46"/>
      <c r="DEB180" s="46"/>
      <c r="DEC180" s="46"/>
      <c r="DED180" s="46"/>
      <c r="DEE180" s="46"/>
      <c r="DEF180" s="46"/>
      <c r="DEG180" s="46"/>
      <c r="DEH180" s="46"/>
      <c r="DEI180" s="46"/>
      <c r="DEJ180" s="46"/>
      <c r="DEK180" s="46"/>
      <c r="DEL180" s="46"/>
      <c r="DEM180" s="46"/>
      <c r="DEN180" s="46"/>
      <c r="DEO180" s="46"/>
      <c r="DEP180" s="46"/>
      <c r="DEQ180" s="46"/>
      <c r="DER180" s="46"/>
      <c r="DES180" s="46"/>
      <c r="DET180" s="46"/>
      <c r="DEU180" s="46"/>
      <c r="DEV180" s="46"/>
      <c r="DEW180" s="46"/>
      <c r="DEX180" s="46"/>
      <c r="DEY180" s="46"/>
      <c r="DEZ180" s="46"/>
      <c r="DFA180" s="46"/>
      <c r="DFB180" s="46"/>
      <c r="DFC180" s="46"/>
      <c r="DFD180" s="46"/>
      <c r="DFE180" s="46"/>
      <c r="DFF180" s="46"/>
      <c r="DFG180" s="46"/>
      <c r="DFH180" s="46"/>
      <c r="DFI180" s="46"/>
      <c r="DFJ180" s="46"/>
      <c r="DFK180" s="46"/>
      <c r="DFL180" s="46"/>
      <c r="DFM180" s="46"/>
      <c r="DFN180" s="46"/>
      <c r="DFO180" s="46"/>
      <c r="DFP180" s="46"/>
      <c r="DFQ180" s="46"/>
      <c r="DFR180" s="46"/>
      <c r="DFS180" s="46"/>
      <c r="DFT180" s="46"/>
      <c r="DFU180" s="46"/>
      <c r="DFV180" s="46"/>
      <c r="DFW180" s="46"/>
      <c r="DFX180" s="46"/>
      <c r="DFY180" s="46"/>
      <c r="DFZ180" s="46"/>
      <c r="DGA180" s="46"/>
      <c r="DGB180" s="46"/>
      <c r="DGC180" s="46"/>
      <c r="DGD180" s="46"/>
      <c r="DGE180" s="46"/>
      <c r="DGF180" s="46"/>
      <c r="DGG180" s="46"/>
      <c r="DGH180" s="46"/>
      <c r="DGI180" s="46"/>
      <c r="DGJ180" s="46"/>
      <c r="DGK180" s="46"/>
      <c r="DGL180" s="46"/>
      <c r="DGM180" s="46"/>
      <c r="DGN180" s="46"/>
      <c r="DGO180" s="46"/>
      <c r="DGP180" s="46"/>
      <c r="DGQ180" s="46"/>
      <c r="DGR180" s="46"/>
      <c r="DGS180" s="46"/>
      <c r="DGT180" s="46"/>
      <c r="DGU180" s="46"/>
      <c r="DGV180" s="46"/>
      <c r="DGW180" s="46"/>
      <c r="DGX180" s="46"/>
      <c r="DGY180" s="46"/>
      <c r="DGZ180" s="46"/>
      <c r="DHA180" s="46"/>
      <c r="DHB180" s="46"/>
      <c r="DHC180" s="46"/>
      <c r="DHD180" s="46"/>
      <c r="DHE180" s="46"/>
      <c r="DHF180" s="46"/>
      <c r="DHG180" s="46"/>
      <c r="DHH180" s="46"/>
      <c r="DHI180" s="46"/>
      <c r="DHJ180" s="46"/>
      <c r="DHK180" s="46"/>
      <c r="DHL180" s="46"/>
      <c r="DHM180" s="46"/>
      <c r="DHN180" s="46"/>
      <c r="DHO180" s="46"/>
      <c r="DHP180" s="46"/>
      <c r="DHQ180" s="46"/>
      <c r="DHR180" s="46"/>
      <c r="DHS180" s="46"/>
      <c r="DHT180" s="46"/>
      <c r="DHU180" s="46"/>
      <c r="DHV180" s="46"/>
      <c r="DHW180" s="46"/>
      <c r="DHX180" s="46"/>
      <c r="DHY180" s="46"/>
      <c r="DHZ180" s="46"/>
      <c r="DIA180" s="46"/>
      <c r="DIB180" s="46"/>
      <c r="DIC180" s="46"/>
      <c r="DID180" s="46"/>
      <c r="DIE180" s="46"/>
      <c r="DIF180" s="46"/>
      <c r="DIG180" s="46"/>
      <c r="DIH180" s="46"/>
      <c r="DII180" s="46"/>
      <c r="DIJ180" s="46"/>
      <c r="DIK180" s="46"/>
      <c r="DIL180" s="46"/>
      <c r="DIM180" s="46"/>
      <c r="DIN180" s="46"/>
      <c r="DIO180" s="46"/>
      <c r="DIP180" s="46"/>
      <c r="DIQ180" s="46"/>
      <c r="DIR180" s="46"/>
      <c r="DIS180" s="46"/>
      <c r="DIT180" s="46"/>
      <c r="DIU180" s="46"/>
      <c r="DIV180" s="46"/>
      <c r="DIW180" s="46"/>
      <c r="DIX180" s="46"/>
      <c r="DIY180" s="46"/>
      <c r="DIZ180" s="46"/>
      <c r="DJA180" s="46"/>
      <c r="DJB180" s="46"/>
      <c r="DJC180" s="46"/>
      <c r="DJD180" s="46"/>
      <c r="DJE180" s="46"/>
      <c r="DJF180" s="46"/>
      <c r="DJG180" s="46"/>
      <c r="DJH180" s="46"/>
      <c r="DJI180" s="46"/>
      <c r="DJJ180" s="46"/>
      <c r="DJK180" s="46"/>
      <c r="DJL180" s="46"/>
      <c r="DJM180" s="46"/>
      <c r="DJN180" s="46"/>
      <c r="DJO180" s="46"/>
      <c r="DJP180" s="46"/>
      <c r="DJQ180" s="46"/>
      <c r="DJR180" s="46"/>
      <c r="DJS180" s="46"/>
      <c r="DJT180" s="46"/>
      <c r="DJU180" s="46"/>
      <c r="DJV180" s="46"/>
      <c r="DJW180" s="46"/>
      <c r="DJX180" s="46"/>
      <c r="DJY180" s="46"/>
      <c r="DJZ180" s="46"/>
      <c r="DKA180" s="46"/>
      <c r="DKB180" s="46"/>
      <c r="DKC180" s="46"/>
      <c r="DKD180" s="46"/>
      <c r="DKE180" s="46"/>
      <c r="DKF180" s="46"/>
      <c r="DKG180" s="46"/>
      <c r="DKH180" s="46"/>
      <c r="DKI180" s="46"/>
      <c r="DKJ180" s="46"/>
      <c r="DKK180" s="46"/>
      <c r="DKL180" s="46"/>
      <c r="DKM180" s="46"/>
      <c r="DKN180" s="46"/>
      <c r="DKO180" s="46"/>
      <c r="DKP180" s="46"/>
      <c r="DKQ180" s="46"/>
      <c r="DKR180" s="46"/>
      <c r="DKS180" s="46"/>
      <c r="DKT180" s="46"/>
      <c r="DKU180" s="46"/>
      <c r="DKV180" s="46"/>
      <c r="DKW180" s="46"/>
      <c r="DKX180" s="46"/>
      <c r="DKY180" s="46"/>
      <c r="DKZ180" s="46"/>
      <c r="DLA180" s="46"/>
      <c r="DLB180" s="46"/>
      <c r="DLC180" s="46"/>
      <c r="DLD180" s="46"/>
      <c r="DLE180" s="46"/>
      <c r="DLF180" s="46"/>
      <c r="DLG180" s="46"/>
      <c r="DLH180" s="46"/>
      <c r="DLI180" s="46"/>
      <c r="DLJ180" s="46"/>
      <c r="DLK180" s="46"/>
      <c r="DLL180" s="46"/>
      <c r="DLM180" s="46"/>
      <c r="DLN180" s="46"/>
      <c r="DLO180" s="46"/>
      <c r="DLP180" s="46"/>
      <c r="DLQ180" s="46"/>
      <c r="DLR180" s="46"/>
      <c r="DLS180" s="46"/>
      <c r="DLT180" s="46"/>
      <c r="DLU180" s="46"/>
      <c r="DLV180" s="46"/>
      <c r="DLW180" s="46"/>
      <c r="DLX180" s="46"/>
      <c r="DLY180" s="46"/>
      <c r="DLZ180" s="46"/>
      <c r="DMA180" s="46"/>
      <c r="DMB180" s="46"/>
      <c r="DMC180" s="46"/>
      <c r="DMD180" s="46"/>
      <c r="DME180" s="46"/>
      <c r="DMF180" s="46"/>
      <c r="DMG180" s="46"/>
      <c r="DMH180" s="46"/>
      <c r="DMI180" s="46"/>
      <c r="DMJ180" s="46"/>
      <c r="DMK180" s="46"/>
      <c r="DML180" s="46"/>
      <c r="DMM180" s="46"/>
      <c r="DMN180" s="46"/>
      <c r="DMO180" s="46"/>
      <c r="DMP180" s="46"/>
      <c r="DMQ180" s="46"/>
      <c r="DMR180" s="46"/>
      <c r="DMS180" s="46"/>
      <c r="DMT180" s="46"/>
      <c r="DMU180" s="46"/>
      <c r="DMV180" s="46"/>
      <c r="DMW180" s="46"/>
      <c r="DMX180" s="46"/>
      <c r="DMY180" s="46"/>
      <c r="DMZ180" s="46"/>
      <c r="DNA180" s="46"/>
      <c r="DNB180" s="46"/>
      <c r="DNC180" s="46"/>
      <c r="DND180" s="46"/>
      <c r="DNE180" s="46"/>
      <c r="DNF180" s="46"/>
      <c r="DNG180" s="46"/>
      <c r="DNH180" s="46"/>
      <c r="DNI180" s="46"/>
      <c r="DNJ180" s="46"/>
      <c r="DNK180" s="46"/>
      <c r="DNL180" s="46"/>
      <c r="DNM180" s="46"/>
      <c r="DNN180" s="46"/>
      <c r="DNO180" s="46"/>
      <c r="DNP180" s="46"/>
      <c r="DNQ180" s="46"/>
      <c r="DNR180" s="46"/>
      <c r="DNS180" s="46"/>
      <c r="DNT180" s="46"/>
      <c r="DNU180" s="46"/>
      <c r="DNV180" s="46"/>
      <c r="DNW180" s="46"/>
      <c r="DNX180" s="46"/>
      <c r="DNY180" s="46"/>
      <c r="DNZ180" s="46"/>
      <c r="DOA180" s="46"/>
      <c r="DOB180" s="46"/>
      <c r="DOC180" s="46"/>
      <c r="DOD180" s="46"/>
      <c r="DOE180" s="46"/>
      <c r="DOF180" s="46"/>
      <c r="DOG180" s="46"/>
      <c r="DOH180" s="46"/>
      <c r="DOI180" s="46"/>
      <c r="DOJ180" s="46"/>
      <c r="DOK180" s="46"/>
      <c r="DOL180" s="46"/>
      <c r="DOM180" s="46"/>
      <c r="DON180" s="46"/>
      <c r="DOO180" s="46"/>
      <c r="DOP180" s="46"/>
      <c r="DOQ180" s="46"/>
      <c r="DOR180" s="46"/>
      <c r="DOS180" s="46"/>
      <c r="DOT180" s="46"/>
      <c r="DOU180" s="46"/>
      <c r="DOV180" s="46"/>
      <c r="DOW180" s="46"/>
      <c r="DOX180" s="46"/>
      <c r="DOY180" s="46"/>
      <c r="DOZ180" s="46"/>
      <c r="DPA180" s="46"/>
      <c r="DPB180" s="46"/>
      <c r="DPC180" s="46"/>
      <c r="DPD180" s="46"/>
      <c r="DPE180" s="46"/>
      <c r="DPF180" s="46"/>
      <c r="DPG180" s="46"/>
      <c r="DPH180" s="46"/>
      <c r="DPI180" s="46"/>
      <c r="DPJ180" s="46"/>
      <c r="DPK180" s="46"/>
      <c r="DPL180" s="46"/>
      <c r="DPM180" s="46"/>
      <c r="DPN180" s="46"/>
      <c r="DPO180" s="46"/>
      <c r="DPP180" s="46"/>
      <c r="DPQ180" s="46"/>
      <c r="DPR180" s="46"/>
      <c r="DPS180" s="46"/>
      <c r="DPT180" s="46"/>
      <c r="DPU180" s="46"/>
      <c r="DPV180" s="46"/>
      <c r="DPW180" s="46"/>
      <c r="DPX180" s="46"/>
      <c r="DPY180" s="46"/>
      <c r="DPZ180" s="46"/>
      <c r="DQA180" s="46"/>
      <c r="DQB180" s="46"/>
      <c r="DQC180" s="46"/>
      <c r="DQD180" s="46"/>
      <c r="DQE180" s="46"/>
      <c r="DQF180" s="46"/>
      <c r="DQG180" s="46"/>
      <c r="DQH180" s="46"/>
      <c r="DQI180" s="46"/>
      <c r="DQJ180" s="46"/>
      <c r="DQK180" s="46"/>
      <c r="DQL180" s="46"/>
      <c r="DQM180" s="46"/>
      <c r="DQN180" s="46"/>
      <c r="DQO180" s="46"/>
      <c r="DQP180" s="46"/>
      <c r="DQQ180" s="46"/>
      <c r="DQR180" s="46"/>
      <c r="DQS180" s="46"/>
      <c r="DQT180" s="46"/>
      <c r="DQU180" s="46"/>
      <c r="DQV180" s="46"/>
      <c r="DQW180" s="46"/>
      <c r="DQX180" s="46"/>
      <c r="DQY180" s="46"/>
      <c r="DQZ180" s="46"/>
      <c r="DRA180" s="46"/>
      <c r="DRB180" s="46"/>
      <c r="DRC180" s="46"/>
      <c r="DRD180" s="46"/>
      <c r="DRE180" s="46"/>
      <c r="DRF180" s="46"/>
      <c r="DRG180" s="46"/>
      <c r="DRH180" s="46"/>
      <c r="DRI180" s="46"/>
      <c r="DRJ180" s="46"/>
      <c r="DRK180" s="46"/>
      <c r="DRL180" s="46"/>
      <c r="DRM180" s="46"/>
      <c r="DRN180" s="46"/>
      <c r="DRO180" s="46"/>
      <c r="DRP180" s="46"/>
      <c r="DRQ180" s="46"/>
      <c r="DRR180" s="46"/>
      <c r="DRS180" s="46"/>
      <c r="DRT180" s="46"/>
      <c r="DRU180" s="46"/>
      <c r="DRV180" s="46"/>
      <c r="DRW180" s="46"/>
      <c r="DRX180" s="46"/>
      <c r="DRY180" s="46"/>
      <c r="DRZ180" s="46"/>
      <c r="DSA180" s="46"/>
      <c r="DSB180" s="46"/>
      <c r="DSC180" s="46"/>
      <c r="DSD180" s="46"/>
      <c r="DSE180" s="46"/>
      <c r="DSF180" s="46"/>
      <c r="DSG180" s="46"/>
      <c r="DSH180" s="46"/>
      <c r="DSI180" s="46"/>
      <c r="DSJ180" s="46"/>
      <c r="DSK180" s="46"/>
      <c r="DSL180" s="46"/>
      <c r="DSM180" s="46"/>
      <c r="DSN180" s="46"/>
      <c r="DSO180" s="46"/>
      <c r="DSP180" s="46"/>
      <c r="DSQ180" s="46"/>
      <c r="DSR180" s="46"/>
      <c r="DSS180" s="46"/>
      <c r="DST180" s="46"/>
      <c r="DSU180" s="46"/>
      <c r="DSV180" s="46"/>
      <c r="DSW180" s="46"/>
      <c r="DSX180" s="46"/>
      <c r="DSY180" s="46"/>
      <c r="DSZ180" s="46"/>
      <c r="DTA180" s="46"/>
      <c r="DTB180" s="46"/>
      <c r="DTC180" s="46"/>
      <c r="DTD180" s="46"/>
      <c r="DTE180" s="46"/>
      <c r="DTF180" s="46"/>
      <c r="DTG180" s="46"/>
      <c r="DTH180" s="46"/>
      <c r="DTI180" s="46"/>
      <c r="DTJ180" s="46"/>
      <c r="DTK180" s="46"/>
      <c r="DTL180" s="46"/>
      <c r="DTM180" s="46"/>
      <c r="DTN180" s="46"/>
      <c r="DTO180" s="46"/>
      <c r="DTP180" s="46"/>
      <c r="DTQ180" s="46"/>
      <c r="DTR180" s="46"/>
      <c r="DTS180" s="46"/>
      <c r="DTT180" s="46"/>
      <c r="DTU180" s="46"/>
      <c r="DTV180" s="46"/>
      <c r="DTW180" s="46"/>
      <c r="DTX180" s="46"/>
      <c r="DTY180" s="46"/>
      <c r="DTZ180" s="46"/>
      <c r="DUA180" s="46"/>
      <c r="DUB180" s="46"/>
      <c r="DUC180" s="46"/>
      <c r="DUD180" s="46"/>
      <c r="DUE180" s="46"/>
      <c r="DUF180" s="46"/>
      <c r="DUG180" s="46"/>
      <c r="DUH180" s="46"/>
      <c r="DUI180" s="46"/>
      <c r="DUJ180" s="46"/>
      <c r="DUK180" s="46"/>
      <c r="DUL180" s="46"/>
      <c r="DUM180" s="46"/>
      <c r="DUN180" s="46"/>
      <c r="DUO180" s="46"/>
      <c r="DUP180" s="46"/>
      <c r="DUQ180" s="46"/>
      <c r="DUR180" s="46"/>
      <c r="DUS180" s="46"/>
      <c r="DUT180" s="46"/>
      <c r="DUU180" s="46"/>
      <c r="DUV180" s="46"/>
      <c r="DUW180" s="46"/>
      <c r="DUX180" s="46"/>
      <c r="DUY180" s="46"/>
      <c r="DUZ180" s="46"/>
      <c r="DVA180" s="46"/>
      <c r="DVB180" s="46"/>
      <c r="DVC180" s="46"/>
      <c r="DVD180" s="46"/>
      <c r="DVE180" s="46"/>
      <c r="DVF180" s="46"/>
      <c r="DVG180" s="46"/>
      <c r="DVH180" s="46"/>
      <c r="DVI180" s="46"/>
      <c r="DVJ180" s="46"/>
      <c r="DVK180" s="46"/>
      <c r="DVL180" s="46"/>
      <c r="DVM180" s="46"/>
      <c r="DVN180" s="46"/>
      <c r="DVO180" s="46"/>
      <c r="DVP180" s="46"/>
      <c r="DVQ180" s="46"/>
      <c r="DVR180" s="46"/>
      <c r="DVS180" s="46"/>
      <c r="DVT180" s="46"/>
      <c r="DVU180" s="46"/>
      <c r="DVV180" s="46"/>
      <c r="DVW180" s="46"/>
      <c r="DVX180" s="46"/>
      <c r="DVY180" s="46"/>
      <c r="DVZ180" s="46"/>
      <c r="DWA180" s="46"/>
      <c r="DWB180" s="46"/>
      <c r="DWC180" s="46"/>
      <c r="DWD180" s="46"/>
      <c r="DWE180" s="46"/>
      <c r="DWF180" s="46"/>
      <c r="DWG180" s="46"/>
      <c r="DWH180" s="46"/>
      <c r="DWI180" s="46"/>
      <c r="DWJ180" s="46"/>
      <c r="DWK180" s="46"/>
      <c r="DWL180" s="46"/>
      <c r="DWM180" s="46"/>
      <c r="DWN180" s="46"/>
      <c r="DWO180" s="46"/>
      <c r="DWP180" s="46"/>
      <c r="DWQ180" s="46"/>
      <c r="DWR180" s="46"/>
      <c r="DWS180" s="46"/>
      <c r="DWT180" s="46"/>
      <c r="DWU180" s="46"/>
      <c r="DWV180" s="46"/>
      <c r="DWW180" s="46"/>
      <c r="DWX180" s="46"/>
      <c r="DWY180" s="46"/>
      <c r="DWZ180" s="46"/>
      <c r="DXA180" s="46"/>
      <c r="DXB180" s="46"/>
      <c r="DXC180" s="46"/>
      <c r="DXD180" s="46"/>
      <c r="DXE180" s="46"/>
      <c r="DXF180" s="46"/>
      <c r="DXG180" s="46"/>
      <c r="DXH180" s="46"/>
      <c r="DXI180" s="46"/>
      <c r="DXJ180" s="46"/>
      <c r="DXK180" s="46"/>
      <c r="DXL180" s="46"/>
      <c r="DXM180" s="46"/>
      <c r="DXN180" s="46"/>
      <c r="DXO180" s="46"/>
      <c r="DXP180" s="46"/>
      <c r="DXQ180" s="46"/>
      <c r="DXR180" s="46"/>
      <c r="DXS180" s="46"/>
      <c r="DXT180" s="46"/>
      <c r="DXU180" s="46"/>
      <c r="DXV180" s="46"/>
      <c r="DXW180" s="46"/>
      <c r="DXX180" s="46"/>
      <c r="DXY180" s="46"/>
      <c r="DXZ180" s="46"/>
      <c r="DYA180" s="46"/>
      <c r="DYB180" s="46"/>
      <c r="DYC180" s="46"/>
      <c r="DYD180" s="46"/>
      <c r="DYE180" s="46"/>
      <c r="DYF180" s="46"/>
      <c r="DYG180" s="46"/>
      <c r="DYH180" s="46"/>
      <c r="DYI180" s="46"/>
      <c r="DYJ180" s="46"/>
      <c r="DYK180" s="46"/>
      <c r="DYL180" s="46"/>
      <c r="DYM180" s="46"/>
      <c r="DYN180" s="46"/>
      <c r="DYO180" s="46"/>
      <c r="DYP180" s="46"/>
      <c r="DYQ180" s="46"/>
      <c r="DYR180" s="46"/>
      <c r="DYS180" s="46"/>
      <c r="DYT180" s="46"/>
      <c r="DYU180" s="46"/>
      <c r="DYV180" s="46"/>
      <c r="DYW180" s="46"/>
      <c r="DYX180" s="46"/>
      <c r="DYY180" s="46"/>
      <c r="DYZ180" s="46"/>
      <c r="DZA180" s="46"/>
      <c r="DZB180" s="46"/>
      <c r="DZC180" s="46"/>
      <c r="DZD180" s="46"/>
      <c r="DZE180" s="46"/>
      <c r="DZF180" s="46"/>
      <c r="DZG180" s="46"/>
      <c r="DZH180" s="46"/>
      <c r="DZI180" s="46"/>
      <c r="DZJ180" s="46"/>
      <c r="DZK180" s="46"/>
      <c r="DZL180" s="46"/>
      <c r="DZM180" s="46"/>
      <c r="DZN180" s="46"/>
      <c r="DZO180" s="46"/>
      <c r="DZP180" s="46"/>
      <c r="DZQ180" s="46"/>
      <c r="DZR180" s="46"/>
      <c r="DZS180" s="46"/>
      <c r="DZT180" s="46"/>
      <c r="DZU180" s="46"/>
      <c r="DZV180" s="46"/>
      <c r="DZW180" s="46"/>
      <c r="DZX180" s="46"/>
      <c r="DZY180" s="46"/>
      <c r="DZZ180" s="46"/>
      <c r="EAA180" s="46"/>
      <c r="EAB180" s="46"/>
      <c r="EAC180" s="46"/>
      <c r="EAD180" s="46"/>
      <c r="EAE180" s="46"/>
      <c r="EAF180" s="46"/>
      <c r="EAG180" s="46"/>
      <c r="EAH180" s="46"/>
      <c r="EAI180" s="46"/>
      <c r="EAJ180" s="46"/>
      <c r="EAK180" s="46"/>
      <c r="EAL180" s="46"/>
      <c r="EAM180" s="46"/>
      <c r="EAN180" s="46"/>
      <c r="EAO180" s="46"/>
      <c r="EAP180" s="46"/>
      <c r="EAQ180" s="46"/>
      <c r="EAR180" s="46"/>
      <c r="EAS180" s="46"/>
      <c r="EAT180" s="46"/>
      <c r="EAU180" s="46"/>
      <c r="EAV180" s="46"/>
      <c r="EAW180" s="46"/>
      <c r="EAX180" s="46"/>
      <c r="EAY180" s="46"/>
      <c r="EAZ180" s="46"/>
      <c r="EBA180" s="46"/>
      <c r="EBB180" s="46"/>
      <c r="EBC180" s="46"/>
      <c r="EBD180" s="46"/>
      <c r="EBE180" s="46"/>
      <c r="EBF180" s="46"/>
      <c r="EBG180" s="46"/>
      <c r="EBH180" s="46"/>
      <c r="EBI180" s="46"/>
      <c r="EBJ180" s="46"/>
      <c r="EBK180" s="46"/>
      <c r="EBL180" s="46"/>
      <c r="EBM180" s="46"/>
      <c r="EBN180" s="46"/>
      <c r="EBO180" s="46"/>
      <c r="EBP180" s="46"/>
      <c r="EBQ180" s="46"/>
      <c r="EBR180" s="46"/>
      <c r="EBS180" s="46"/>
      <c r="EBT180" s="46"/>
      <c r="EBU180" s="46"/>
      <c r="EBV180" s="46"/>
      <c r="EBW180" s="46"/>
      <c r="EBX180" s="46"/>
      <c r="EBY180" s="46"/>
      <c r="EBZ180" s="46"/>
      <c r="ECA180" s="46"/>
      <c r="ECB180" s="46"/>
      <c r="ECC180" s="46"/>
      <c r="ECD180" s="46"/>
      <c r="ECE180" s="46"/>
      <c r="ECF180" s="46"/>
      <c r="ECG180" s="46"/>
      <c r="ECH180" s="46"/>
      <c r="ECI180" s="46"/>
      <c r="ECJ180" s="46"/>
      <c r="ECK180" s="46"/>
      <c r="ECL180" s="46"/>
      <c r="ECM180" s="46"/>
      <c r="ECN180" s="46"/>
      <c r="ECO180" s="46"/>
      <c r="ECP180" s="46"/>
      <c r="ECQ180" s="46"/>
      <c r="ECR180" s="46"/>
      <c r="ECS180" s="46"/>
      <c r="ECT180" s="46"/>
      <c r="ECU180" s="46"/>
      <c r="ECV180" s="46"/>
      <c r="ECW180" s="46"/>
      <c r="ECX180" s="46"/>
      <c r="ECY180" s="46"/>
      <c r="ECZ180" s="46"/>
      <c r="EDA180" s="46"/>
      <c r="EDB180" s="46"/>
      <c r="EDC180" s="46"/>
      <c r="EDD180" s="46"/>
      <c r="EDE180" s="46"/>
      <c r="EDF180" s="46"/>
      <c r="EDG180" s="46"/>
      <c r="EDH180" s="46"/>
      <c r="EDI180" s="46"/>
      <c r="EDJ180" s="46"/>
      <c r="EDK180" s="46"/>
      <c r="EDL180" s="46"/>
      <c r="EDM180" s="46"/>
      <c r="EDN180" s="46"/>
      <c r="EDO180" s="46"/>
      <c r="EDP180" s="46"/>
      <c r="EDQ180" s="46"/>
      <c r="EDR180" s="46"/>
      <c r="EDS180" s="46"/>
      <c r="EDT180" s="46"/>
      <c r="EDU180" s="46"/>
      <c r="EDV180" s="46"/>
      <c r="EDW180" s="46"/>
      <c r="EDX180" s="46"/>
      <c r="EDY180" s="46"/>
      <c r="EDZ180" s="46"/>
      <c r="EEA180" s="46"/>
      <c r="EEB180" s="46"/>
      <c r="EEC180" s="46"/>
      <c r="EED180" s="46"/>
      <c r="EEE180" s="46"/>
      <c r="EEF180" s="46"/>
      <c r="EEG180" s="46"/>
      <c r="EEH180" s="46"/>
      <c r="EEI180" s="46"/>
      <c r="EEJ180" s="46"/>
      <c r="EEK180" s="46"/>
      <c r="EEL180" s="46"/>
      <c r="EEM180" s="46"/>
      <c r="EEN180" s="46"/>
      <c r="EEO180" s="46"/>
      <c r="EEP180" s="46"/>
      <c r="EEQ180" s="46"/>
      <c r="EER180" s="46"/>
      <c r="EES180" s="46"/>
      <c r="EET180" s="46"/>
      <c r="EEU180" s="46"/>
      <c r="EEV180" s="46"/>
      <c r="EEW180" s="46"/>
      <c r="EEX180" s="46"/>
      <c r="EEY180" s="46"/>
      <c r="EEZ180" s="46"/>
      <c r="EFA180" s="46"/>
      <c r="EFB180" s="46"/>
      <c r="EFC180" s="46"/>
      <c r="EFD180" s="46"/>
      <c r="EFE180" s="46"/>
      <c r="EFF180" s="46"/>
      <c r="EFG180" s="46"/>
      <c r="EFH180" s="46"/>
      <c r="EFI180" s="46"/>
      <c r="EFJ180" s="46"/>
      <c r="EFK180" s="46"/>
      <c r="EFL180" s="46"/>
      <c r="EFM180" s="46"/>
      <c r="EFN180" s="46"/>
      <c r="EFO180" s="46"/>
      <c r="EFP180" s="46"/>
      <c r="EFQ180" s="46"/>
      <c r="EFR180" s="46"/>
      <c r="EFS180" s="46"/>
      <c r="EFT180" s="46"/>
      <c r="EFU180" s="46"/>
      <c r="EFV180" s="46"/>
      <c r="EFW180" s="46"/>
      <c r="EFX180" s="46"/>
      <c r="EFY180" s="46"/>
      <c r="EFZ180" s="46"/>
      <c r="EGA180" s="46"/>
      <c r="EGB180" s="46"/>
      <c r="EGC180" s="46"/>
      <c r="EGD180" s="46"/>
      <c r="EGE180" s="46"/>
      <c r="EGF180" s="46"/>
      <c r="EGG180" s="46"/>
      <c r="EGH180" s="46"/>
      <c r="EGI180" s="46"/>
      <c r="EGJ180" s="46"/>
      <c r="EGK180" s="46"/>
      <c r="EGL180" s="46"/>
      <c r="EGM180" s="46"/>
      <c r="EGN180" s="46"/>
      <c r="EGO180" s="46"/>
      <c r="EGP180" s="46"/>
      <c r="EGQ180" s="46"/>
      <c r="EGR180" s="46"/>
      <c r="EGS180" s="46"/>
      <c r="EGT180" s="46"/>
      <c r="EGU180" s="46"/>
      <c r="EGV180" s="46"/>
      <c r="EGW180" s="46"/>
      <c r="EGX180" s="46"/>
      <c r="EGY180" s="46"/>
      <c r="EGZ180" s="46"/>
      <c r="EHA180" s="46"/>
      <c r="EHB180" s="46"/>
      <c r="EHC180" s="46"/>
      <c r="EHD180" s="46"/>
      <c r="EHE180" s="46"/>
      <c r="EHF180" s="46"/>
      <c r="EHG180" s="46"/>
      <c r="EHH180" s="46"/>
      <c r="EHI180" s="46"/>
      <c r="EHJ180" s="46"/>
      <c r="EHK180" s="46"/>
      <c r="EHL180" s="46"/>
      <c r="EHM180" s="46"/>
      <c r="EHN180" s="46"/>
      <c r="EHO180" s="46"/>
      <c r="EHP180" s="46"/>
      <c r="EHQ180" s="46"/>
      <c r="EHR180" s="46"/>
      <c r="EHS180" s="46"/>
      <c r="EHT180" s="46"/>
      <c r="EHU180" s="46"/>
      <c r="EHV180" s="46"/>
      <c r="EHW180" s="46"/>
      <c r="EHX180" s="46"/>
      <c r="EHY180" s="46"/>
      <c r="EHZ180" s="46"/>
      <c r="EIA180" s="46"/>
      <c r="EIB180" s="46"/>
      <c r="EIC180" s="46"/>
      <c r="EID180" s="46"/>
      <c r="EIE180" s="46"/>
      <c r="EIF180" s="46"/>
      <c r="EIG180" s="46"/>
      <c r="EIH180" s="46"/>
      <c r="EII180" s="46"/>
      <c r="EIJ180" s="46"/>
      <c r="EIK180" s="46"/>
      <c r="EIL180" s="46"/>
      <c r="EIM180" s="46"/>
      <c r="EIN180" s="46"/>
      <c r="EIO180" s="46"/>
      <c r="EIP180" s="46"/>
      <c r="EIQ180" s="46"/>
      <c r="EIR180" s="46"/>
      <c r="EIS180" s="46"/>
      <c r="EIT180" s="46"/>
      <c r="EIU180" s="46"/>
      <c r="EIV180" s="46"/>
      <c r="EIW180" s="46"/>
      <c r="EIX180" s="46"/>
      <c r="EIY180" s="46"/>
      <c r="EIZ180" s="46"/>
      <c r="EJA180" s="46"/>
      <c r="EJB180" s="46"/>
      <c r="EJC180" s="46"/>
      <c r="EJD180" s="46"/>
      <c r="EJE180" s="46"/>
      <c r="EJF180" s="46"/>
      <c r="EJG180" s="46"/>
      <c r="EJH180" s="46"/>
      <c r="EJI180" s="46"/>
      <c r="EJJ180" s="46"/>
      <c r="EJK180" s="46"/>
      <c r="EJL180" s="46"/>
      <c r="EJM180" s="46"/>
      <c r="EJN180" s="46"/>
      <c r="EJO180" s="46"/>
      <c r="EJP180" s="46"/>
      <c r="EJQ180" s="46"/>
      <c r="EJR180" s="46"/>
      <c r="EJS180" s="46"/>
      <c r="EJT180" s="46"/>
      <c r="EJU180" s="46"/>
      <c r="EJV180" s="46"/>
      <c r="EJW180" s="46"/>
      <c r="EJX180" s="46"/>
      <c r="EJY180" s="46"/>
      <c r="EJZ180" s="46"/>
      <c r="EKA180" s="46"/>
      <c r="EKB180" s="46"/>
      <c r="EKC180" s="46"/>
      <c r="EKD180" s="46"/>
      <c r="EKE180" s="46"/>
      <c r="EKF180" s="46"/>
      <c r="EKG180" s="46"/>
      <c r="EKH180" s="46"/>
      <c r="EKI180" s="46"/>
      <c r="EKJ180" s="46"/>
      <c r="EKK180" s="46"/>
      <c r="EKL180" s="46"/>
      <c r="EKM180" s="46"/>
      <c r="EKN180" s="46"/>
      <c r="EKO180" s="46"/>
      <c r="EKP180" s="46"/>
      <c r="EKQ180" s="46"/>
      <c r="EKR180" s="46"/>
      <c r="EKS180" s="46"/>
      <c r="EKT180" s="46"/>
      <c r="EKU180" s="46"/>
      <c r="EKV180" s="46"/>
      <c r="EKW180" s="46"/>
      <c r="EKX180" s="46"/>
      <c r="EKY180" s="46"/>
      <c r="EKZ180" s="46"/>
      <c r="ELA180" s="46"/>
      <c r="ELB180" s="46"/>
      <c r="ELC180" s="46"/>
      <c r="ELD180" s="46"/>
      <c r="ELE180" s="46"/>
      <c r="ELF180" s="46"/>
      <c r="ELG180" s="46"/>
      <c r="ELH180" s="46"/>
      <c r="ELI180" s="46"/>
      <c r="ELJ180" s="46"/>
      <c r="ELK180" s="46"/>
      <c r="ELL180" s="46"/>
      <c r="ELM180" s="46"/>
      <c r="ELN180" s="46"/>
      <c r="ELO180" s="46"/>
      <c r="ELP180" s="46"/>
      <c r="ELQ180" s="46"/>
      <c r="ELR180" s="46"/>
      <c r="ELS180" s="46"/>
      <c r="ELT180" s="46"/>
      <c r="ELU180" s="46"/>
      <c r="ELV180" s="46"/>
      <c r="ELW180" s="46"/>
      <c r="ELX180" s="46"/>
      <c r="ELY180" s="46"/>
      <c r="ELZ180" s="46"/>
      <c r="EMA180" s="46"/>
      <c r="EMB180" s="46"/>
      <c r="EMC180" s="46"/>
      <c r="EMD180" s="46"/>
      <c r="EME180" s="46"/>
      <c r="EMF180" s="46"/>
      <c r="EMG180" s="46"/>
      <c r="EMH180" s="46"/>
      <c r="EMI180" s="46"/>
      <c r="EMJ180" s="46"/>
      <c r="EMK180" s="46"/>
      <c r="EML180" s="46"/>
      <c r="EMM180" s="46"/>
      <c r="EMN180" s="46"/>
      <c r="EMO180" s="46"/>
      <c r="EMP180" s="46"/>
      <c r="EMQ180" s="46"/>
      <c r="EMR180" s="46"/>
      <c r="EMS180" s="46"/>
      <c r="EMT180" s="46"/>
      <c r="EMU180" s="46"/>
      <c r="EMV180" s="46"/>
      <c r="EMW180" s="46"/>
      <c r="EMX180" s="46"/>
      <c r="EMY180" s="46"/>
      <c r="EMZ180" s="46"/>
      <c r="ENA180" s="46"/>
      <c r="ENB180" s="46"/>
      <c r="ENC180" s="46"/>
      <c r="END180" s="46"/>
      <c r="ENE180" s="46"/>
      <c r="ENF180" s="46"/>
      <c r="ENG180" s="46"/>
      <c r="ENH180" s="46"/>
      <c r="ENI180" s="46"/>
      <c r="ENJ180" s="46"/>
      <c r="ENK180" s="46"/>
      <c r="ENL180" s="46"/>
      <c r="ENM180" s="46"/>
      <c r="ENN180" s="46"/>
      <c r="ENO180" s="46"/>
      <c r="ENP180" s="46"/>
      <c r="ENQ180" s="46"/>
      <c r="ENR180" s="46"/>
      <c r="ENS180" s="46"/>
      <c r="ENT180" s="46"/>
      <c r="ENU180" s="46"/>
      <c r="ENV180" s="46"/>
      <c r="ENW180" s="46"/>
      <c r="ENX180" s="46"/>
      <c r="ENY180" s="46"/>
      <c r="ENZ180" s="46"/>
      <c r="EOA180" s="46"/>
      <c r="EOB180" s="46"/>
      <c r="EOC180" s="46"/>
      <c r="EOD180" s="46"/>
      <c r="EOE180" s="46"/>
      <c r="EOF180" s="46"/>
      <c r="EOG180" s="46"/>
      <c r="EOH180" s="46"/>
      <c r="EOI180" s="46"/>
      <c r="EOJ180" s="46"/>
      <c r="EOK180" s="46"/>
      <c r="EOL180" s="46"/>
      <c r="EOM180" s="46"/>
      <c r="EON180" s="46"/>
      <c r="EOO180" s="46"/>
      <c r="EOP180" s="46"/>
      <c r="EOQ180" s="46"/>
      <c r="EOR180" s="46"/>
      <c r="EOS180" s="46"/>
      <c r="EOT180" s="46"/>
      <c r="EOU180" s="46"/>
      <c r="EOV180" s="46"/>
      <c r="EOW180" s="46"/>
      <c r="EOX180" s="46"/>
      <c r="EOY180" s="46"/>
      <c r="EOZ180" s="46"/>
      <c r="EPA180" s="46"/>
      <c r="EPB180" s="46"/>
      <c r="EPC180" s="46"/>
      <c r="EPD180" s="46"/>
      <c r="EPE180" s="46"/>
      <c r="EPF180" s="46"/>
      <c r="EPG180" s="46"/>
      <c r="EPH180" s="46"/>
      <c r="EPI180" s="46"/>
      <c r="EPJ180" s="46"/>
      <c r="EPK180" s="46"/>
      <c r="EPL180" s="46"/>
      <c r="EPM180" s="46"/>
      <c r="EPN180" s="46"/>
      <c r="EPO180" s="46"/>
      <c r="EPP180" s="46"/>
      <c r="EPQ180" s="46"/>
      <c r="EPR180" s="46"/>
      <c r="EPS180" s="46"/>
      <c r="EPT180" s="46"/>
      <c r="EPU180" s="46"/>
      <c r="EPV180" s="46"/>
      <c r="EPW180" s="46"/>
      <c r="EPX180" s="46"/>
      <c r="EPY180" s="46"/>
      <c r="EPZ180" s="46"/>
      <c r="EQA180" s="46"/>
      <c r="EQB180" s="46"/>
      <c r="EQC180" s="46"/>
      <c r="EQD180" s="46"/>
      <c r="EQE180" s="46"/>
      <c r="EQF180" s="46"/>
      <c r="EQG180" s="46"/>
      <c r="EQH180" s="46"/>
      <c r="EQI180" s="46"/>
      <c r="EQJ180" s="46"/>
      <c r="EQK180" s="46"/>
      <c r="EQL180" s="46"/>
      <c r="EQM180" s="46"/>
      <c r="EQN180" s="46"/>
      <c r="EQO180" s="46"/>
      <c r="EQP180" s="46"/>
      <c r="EQQ180" s="46"/>
      <c r="EQR180" s="46"/>
      <c r="EQS180" s="46"/>
      <c r="EQT180" s="46"/>
      <c r="EQU180" s="46"/>
      <c r="EQV180" s="46"/>
      <c r="EQW180" s="46"/>
      <c r="EQX180" s="46"/>
      <c r="EQY180" s="46"/>
      <c r="EQZ180" s="46"/>
      <c r="ERA180" s="46"/>
      <c r="ERB180" s="46"/>
      <c r="ERC180" s="46"/>
      <c r="ERD180" s="46"/>
      <c r="ERE180" s="46"/>
      <c r="ERF180" s="46"/>
      <c r="ERG180" s="46"/>
      <c r="ERH180" s="46"/>
      <c r="ERI180" s="46"/>
      <c r="ERJ180" s="46"/>
      <c r="ERK180" s="46"/>
      <c r="ERL180" s="46"/>
      <c r="ERM180" s="46"/>
      <c r="ERN180" s="46"/>
      <c r="ERO180" s="46"/>
      <c r="ERP180" s="46"/>
      <c r="ERQ180" s="46"/>
      <c r="ERR180" s="46"/>
      <c r="ERS180" s="46"/>
      <c r="ERT180" s="46"/>
      <c r="ERU180" s="46"/>
      <c r="ERV180" s="46"/>
      <c r="ERW180" s="46"/>
      <c r="ERX180" s="46"/>
      <c r="ERY180" s="46"/>
      <c r="ERZ180" s="46"/>
      <c r="ESA180" s="46"/>
      <c r="ESB180" s="46"/>
      <c r="ESC180" s="46"/>
      <c r="ESD180" s="46"/>
      <c r="ESE180" s="46"/>
      <c r="ESF180" s="46"/>
      <c r="ESG180" s="46"/>
      <c r="ESH180" s="46"/>
      <c r="ESI180" s="46"/>
      <c r="ESJ180" s="46"/>
      <c r="ESK180" s="46"/>
      <c r="ESL180" s="46"/>
      <c r="ESM180" s="46"/>
      <c r="ESN180" s="46"/>
      <c r="ESO180" s="46"/>
      <c r="ESP180" s="46"/>
      <c r="ESQ180" s="46"/>
      <c r="ESR180" s="46"/>
      <c r="ESS180" s="46"/>
      <c r="EST180" s="46"/>
      <c r="ESU180" s="46"/>
      <c r="ESV180" s="46"/>
      <c r="ESW180" s="46"/>
      <c r="ESX180" s="46"/>
      <c r="ESY180" s="46"/>
      <c r="ESZ180" s="46"/>
      <c r="ETA180" s="46"/>
      <c r="ETB180" s="46"/>
      <c r="ETC180" s="46"/>
      <c r="ETD180" s="46"/>
      <c r="ETE180" s="46"/>
      <c r="ETF180" s="46"/>
      <c r="ETG180" s="46"/>
      <c r="ETH180" s="46"/>
      <c r="ETI180" s="46"/>
      <c r="ETJ180" s="46"/>
      <c r="ETK180" s="46"/>
      <c r="ETL180" s="46"/>
      <c r="ETM180" s="46"/>
      <c r="ETN180" s="46"/>
      <c r="ETO180" s="46"/>
      <c r="ETP180" s="46"/>
      <c r="ETQ180" s="46"/>
      <c r="ETR180" s="46"/>
      <c r="ETS180" s="46"/>
      <c r="ETT180" s="46"/>
      <c r="ETU180" s="46"/>
      <c r="ETV180" s="46"/>
      <c r="ETW180" s="46"/>
      <c r="ETX180" s="46"/>
      <c r="ETY180" s="46"/>
      <c r="ETZ180" s="46"/>
      <c r="EUA180" s="46"/>
      <c r="EUB180" s="46"/>
      <c r="EUC180" s="46"/>
      <c r="EUD180" s="46"/>
      <c r="EUE180" s="46"/>
      <c r="EUF180" s="46"/>
      <c r="EUG180" s="46"/>
      <c r="EUH180" s="46"/>
      <c r="EUI180" s="46"/>
      <c r="EUJ180" s="46"/>
      <c r="EUK180" s="46"/>
      <c r="EUL180" s="46"/>
      <c r="EUM180" s="46"/>
      <c r="EUN180" s="46"/>
      <c r="EUO180" s="46"/>
      <c r="EUP180" s="46"/>
      <c r="EUQ180" s="46"/>
      <c r="EUR180" s="46"/>
      <c r="EUS180" s="46"/>
      <c r="EUT180" s="46"/>
      <c r="EUU180" s="46"/>
      <c r="EUV180" s="46"/>
      <c r="EUW180" s="46"/>
      <c r="EUX180" s="46"/>
      <c r="EUY180" s="46"/>
      <c r="EUZ180" s="46"/>
      <c r="EVA180" s="46"/>
      <c r="EVB180" s="46"/>
      <c r="EVC180" s="46"/>
      <c r="EVD180" s="46"/>
      <c r="EVE180" s="46"/>
      <c r="EVF180" s="46"/>
      <c r="EVG180" s="46"/>
      <c r="EVH180" s="46"/>
      <c r="EVI180" s="46"/>
      <c r="EVJ180" s="46"/>
      <c r="EVK180" s="46"/>
      <c r="EVL180" s="46"/>
      <c r="EVM180" s="46"/>
      <c r="EVN180" s="46"/>
      <c r="EVO180" s="46"/>
      <c r="EVP180" s="46"/>
      <c r="EVQ180" s="46"/>
      <c r="EVR180" s="46"/>
      <c r="EVS180" s="46"/>
      <c r="EVT180" s="46"/>
      <c r="EVU180" s="46"/>
      <c r="EVV180" s="46"/>
      <c r="EVW180" s="46"/>
      <c r="EVX180" s="46"/>
      <c r="EVY180" s="46"/>
      <c r="EVZ180" s="46"/>
      <c r="EWA180" s="46"/>
      <c r="EWB180" s="46"/>
      <c r="EWC180" s="46"/>
      <c r="EWD180" s="46"/>
      <c r="EWE180" s="46"/>
      <c r="EWF180" s="46"/>
      <c r="EWG180" s="46"/>
      <c r="EWH180" s="46"/>
      <c r="EWI180" s="46"/>
      <c r="EWJ180" s="46"/>
      <c r="EWK180" s="46"/>
      <c r="EWL180" s="46"/>
      <c r="EWM180" s="46"/>
      <c r="EWN180" s="46"/>
      <c r="EWO180" s="46"/>
      <c r="EWP180" s="46"/>
      <c r="EWQ180" s="46"/>
      <c r="EWR180" s="46"/>
      <c r="EWS180" s="46"/>
      <c r="EWT180" s="46"/>
      <c r="EWU180" s="46"/>
      <c r="EWV180" s="46"/>
      <c r="EWW180" s="46"/>
      <c r="EWX180" s="46"/>
      <c r="EWY180" s="46"/>
      <c r="EWZ180" s="46"/>
      <c r="EXA180" s="46"/>
      <c r="EXB180" s="46"/>
      <c r="EXC180" s="46"/>
      <c r="EXD180" s="46"/>
      <c r="EXE180" s="46"/>
      <c r="EXF180" s="46"/>
      <c r="EXG180" s="46"/>
      <c r="EXH180" s="46"/>
      <c r="EXI180" s="46"/>
      <c r="EXJ180" s="46"/>
      <c r="EXK180" s="46"/>
      <c r="EXL180" s="46"/>
      <c r="EXM180" s="46"/>
      <c r="EXN180" s="46"/>
      <c r="EXO180" s="46"/>
      <c r="EXP180" s="46"/>
      <c r="EXQ180" s="46"/>
      <c r="EXR180" s="46"/>
      <c r="EXS180" s="46"/>
      <c r="EXT180" s="46"/>
      <c r="EXU180" s="46"/>
      <c r="EXV180" s="46"/>
      <c r="EXW180" s="46"/>
      <c r="EXX180" s="46"/>
      <c r="EXY180" s="46"/>
      <c r="EXZ180" s="46"/>
      <c r="EYA180" s="46"/>
      <c r="EYB180" s="46"/>
      <c r="EYC180" s="46"/>
      <c r="EYD180" s="46"/>
      <c r="EYE180" s="46"/>
      <c r="EYF180" s="46"/>
      <c r="EYG180" s="46"/>
      <c r="EYH180" s="46"/>
      <c r="EYI180" s="46"/>
      <c r="EYJ180" s="46"/>
      <c r="EYK180" s="46"/>
      <c r="EYL180" s="46"/>
      <c r="EYM180" s="46"/>
      <c r="EYN180" s="46"/>
      <c r="EYO180" s="46"/>
      <c r="EYP180" s="46"/>
      <c r="EYQ180" s="46"/>
      <c r="EYR180" s="46"/>
      <c r="EYS180" s="46"/>
      <c r="EYT180" s="46"/>
      <c r="EYU180" s="46"/>
      <c r="EYV180" s="46"/>
      <c r="EYW180" s="46"/>
      <c r="EYX180" s="46"/>
      <c r="EYY180" s="46"/>
      <c r="EYZ180" s="46"/>
      <c r="EZA180" s="46"/>
      <c r="EZB180" s="46"/>
      <c r="EZC180" s="46"/>
      <c r="EZD180" s="46"/>
      <c r="EZE180" s="46"/>
      <c r="EZF180" s="46"/>
      <c r="EZG180" s="46"/>
      <c r="EZH180" s="46"/>
      <c r="EZI180" s="46"/>
      <c r="EZJ180" s="46"/>
      <c r="EZK180" s="46"/>
      <c r="EZL180" s="46"/>
      <c r="EZM180" s="46"/>
      <c r="EZN180" s="46"/>
      <c r="EZO180" s="46"/>
      <c r="EZP180" s="46"/>
      <c r="EZQ180" s="46"/>
      <c r="EZR180" s="46"/>
      <c r="EZS180" s="46"/>
      <c r="EZT180" s="46"/>
      <c r="EZU180" s="46"/>
      <c r="EZV180" s="46"/>
      <c r="EZW180" s="46"/>
      <c r="EZX180" s="46"/>
      <c r="EZY180" s="46"/>
      <c r="EZZ180" s="46"/>
      <c r="FAA180" s="46"/>
      <c r="FAB180" s="46"/>
      <c r="FAC180" s="46"/>
      <c r="FAD180" s="46"/>
      <c r="FAE180" s="46"/>
      <c r="FAF180" s="46"/>
      <c r="FAG180" s="46"/>
      <c r="FAH180" s="46"/>
      <c r="FAI180" s="46"/>
      <c r="FAJ180" s="46"/>
      <c r="FAK180" s="46"/>
      <c r="FAL180" s="46"/>
      <c r="FAM180" s="46"/>
      <c r="FAN180" s="46"/>
      <c r="FAO180" s="46"/>
      <c r="FAP180" s="46"/>
      <c r="FAQ180" s="46"/>
      <c r="FAR180" s="46"/>
      <c r="FAS180" s="46"/>
      <c r="FAT180" s="46"/>
      <c r="FAU180" s="46"/>
      <c r="FAV180" s="46"/>
      <c r="FAW180" s="46"/>
      <c r="FAX180" s="46"/>
      <c r="FAY180" s="46"/>
      <c r="FAZ180" s="46"/>
      <c r="FBA180" s="46"/>
      <c r="FBB180" s="46"/>
      <c r="FBC180" s="46"/>
      <c r="FBD180" s="46"/>
      <c r="FBE180" s="46"/>
      <c r="FBF180" s="46"/>
      <c r="FBG180" s="46"/>
      <c r="FBH180" s="46"/>
      <c r="FBI180" s="46"/>
      <c r="FBJ180" s="46"/>
      <c r="FBK180" s="46"/>
      <c r="FBL180" s="46"/>
      <c r="FBM180" s="46"/>
      <c r="FBN180" s="46"/>
      <c r="FBO180" s="46"/>
      <c r="FBP180" s="46"/>
      <c r="FBQ180" s="46"/>
      <c r="FBR180" s="46"/>
      <c r="FBS180" s="46"/>
      <c r="FBT180" s="46"/>
      <c r="FBU180" s="46"/>
      <c r="FBV180" s="46"/>
      <c r="FBW180" s="46"/>
      <c r="FBX180" s="46"/>
      <c r="FBY180" s="46"/>
      <c r="FBZ180" s="46"/>
      <c r="FCA180" s="46"/>
      <c r="FCB180" s="46"/>
      <c r="FCC180" s="46"/>
      <c r="FCD180" s="46"/>
      <c r="FCE180" s="46"/>
      <c r="FCF180" s="46"/>
      <c r="FCG180" s="46"/>
      <c r="FCH180" s="46"/>
      <c r="FCI180" s="46"/>
      <c r="FCJ180" s="46"/>
      <c r="FCK180" s="46"/>
      <c r="FCL180" s="46"/>
      <c r="FCM180" s="46"/>
      <c r="FCN180" s="46"/>
      <c r="FCO180" s="46"/>
      <c r="FCP180" s="46"/>
      <c r="FCQ180" s="46"/>
      <c r="FCR180" s="46"/>
      <c r="FCS180" s="46"/>
      <c r="FCT180" s="46"/>
      <c r="FCU180" s="46"/>
      <c r="FCV180" s="46"/>
      <c r="FCW180" s="46"/>
      <c r="FCX180" s="46"/>
      <c r="FCY180" s="46"/>
      <c r="FCZ180" s="46"/>
      <c r="FDA180" s="46"/>
      <c r="FDB180" s="46"/>
      <c r="FDC180" s="46"/>
      <c r="FDD180" s="46"/>
      <c r="FDE180" s="46"/>
      <c r="FDF180" s="46"/>
      <c r="FDG180" s="46"/>
      <c r="FDH180" s="46"/>
      <c r="FDI180" s="46"/>
      <c r="FDJ180" s="46"/>
      <c r="FDK180" s="46"/>
      <c r="FDL180" s="46"/>
      <c r="FDM180" s="46"/>
      <c r="FDN180" s="46"/>
      <c r="FDO180" s="46"/>
      <c r="FDP180" s="46"/>
      <c r="FDQ180" s="46"/>
      <c r="FDR180" s="46"/>
      <c r="FDS180" s="46"/>
      <c r="FDT180" s="46"/>
      <c r="FDU180" s="46"/>
      <c r="FDV180" s="46"/>
      <c r="FDW180" s="46"/>
      <c r="FDX180" s="46"/>
      <c r="FDY180" s="46"/>
      <c r="FDZ180" s="46"/>
      <c r="FEA180" s="46"/>
      <c r="FEB180" s="46"/>
      <c r="FEC180" s="46"/>
      <c r="FED180" s="46"/>
      <c r="FEE180" s="46"/>
      <c r="FEF180" s="46"/>
      <c r="FEG180" s="46"/>
      <c r="FEH180" s="46"/>
      <c r="FEI180" s="46"/>
      <c r="FEJ180" s="46"/>
      <c r="FEK180" s="46"/>
      <c r="FEL180" s="46"/>
      <c r="FEM180" s="46"/>
      <c r="FEN180" s="46"/>
      <c r="FEO180" s="46"/>
      <c r="FEP180" s="46"/>
      <c r="FEQ180" s="46"/>
      <c r="FER180" s="46"/>
      <c r="FES180" s="46"/>
      <c r="FET180" s="46"/>
      <c r="FEU180" s="46"/>
      <c r="FEV180" s="46"/>
      <c r="FEW180" s="46"/>
      <c r="FEX180" s="46"/>
      <c r="FEY180" s="46"/>
      <c r="FEZ180" s="46"/>
      <c r="FFA180" s="46"/>
      <c r="FFB180" s="46"/>
      <c r="FFC180" s="46"/>
      <c r="FFD180" s="46"/>
      <c r="FFE180" s="46"/>
      <c r="FFF180" s="46"/>
      <c r="FFG180" s="46"/>
      <c r="FFH180" s="46"/>
      <c r="FFI180" s="46"/>
      <c r="FFJ180" s="46"/>
      <c r="FFK180" s="46"/>
      <c r="FFL180" s="46"/>
      <c r="FFM180" s="46"/>
      <c r="FFN180" s="46"/>
      <c r="FFO180" s="46"/>
      <c r="FFP180" s="46"/>
      <c r="FFQ180" s="46"/>
      <c r="FFR180" s="46"/>
      <c r="FFS180" s="46"/>
      <c r="FFT180" s="46"/>
      <c r="FFU180" s="46"/>
      <c r="FFV180" s="46"/>
      <c r="FFW180" s="46"/>
      <c r="FFX180" s="46"/>
      <c r="FFY180" s="46"/>
      <c r="FFZ180" s="46"/>
      <c r="FGA180" s="46"/>
      <c r="FGB180" s="46"/>
      <c r="FGC180" s="46"/>
      <c r="FGD180" s="46"/>
      <c r="FGE180" s="46"/>
      <c r="FGF180" s="46"/>
      <c r="FGG180" s="46"/>
      <c r="FGH180" s="46"/>
      <c r="FGI180" s="46"/>
      <c r="FGJ180" s="46"/>
      <c r="FGK180" s="46"/>
      <c r="FGL180" s="46"/>
      <c r="FGM180" s="46"/>
      <c r="FGN180" s="46"/>
      <c r="FGO180" s="46"/>
      <c r="FGP180" s="46"/>
      <c r="FGQ180" s="46"/>
      <c r="FGR180" s="46"/>
      <c r="FGS180" s="46"/>
      <c r="FGT180" s="46"/>
      <c r="FGU180" s="46"/>
      <c r="FGV180" s="46"/>
      <c r="FGW180" s="46"/>
      <c r="FGX180" s="46"/>
      <c r="FGY180" s="46"/>
      <c r="FGZ180" s="46"/>
      <c r="FHA180" s="46"/>
      <c r="FHB180" s="46"/>
      <c r="FHC180" s="46"/>
      <c r="FHD180" s="46"/>
      <c r="FHE180" s="46"/>
      <c r="FHF180" s="46"/>
      <c r="FHG180" s="46"/>
      <c r="FHH180" s="46"/>
      <c r="FHI180" s="46"/>
      <c r="FHJ180" s="46"/>
      <c r="FHK180" s="46"/>
      <c r="FHL180" s="46"/>
      <c r="FHM180" s="46"/>
      <c r="FHN180" s="46"/>
      <c r="FHO180" s="46"/>
      <c r="FHP180" s="46"/>
      <c r="FHQ180" s="46"/>
      <c r="FHR180" s="46"/>
      <c r="FHS180" s="46"/>
      <c r="FHT180" s="46"/>
      <c r="FHU180" s="46"/>
      <c r="FHV180" s="46"/>
      <c r="FHW180" s="46"/>
      <c r="FHX180" s="46"/>
      <c r="FHY180" s="46"/>
      <c r="FHZ180" s="46"/>
      <c r="FIA180" s="46"/>
      <c r="FIB180" s="46"/>
      <c r="FIC180" s="46"/>
      <c r="FID180" s="46"/>
      <c r="FIE180" s="46"/>
      <c r="FIF180" s="46"/>
      <c r="FIG180" s="46"/>
      <c r="FIH180" s="46"/>
      <c r="FII180" s="46"/>
      <c r="FIJ180" s="46"/>
      <c r="FIK180" s="46"/>
      <c r="FIL180" s="46"/>
      <c r="FIM180" s="46"/>
      <c r="FIN180" s="46"/>
      <c r="FIO180" s="46"/>
      <c r="FIP180" s="46"/>
      <c r="FIQ180" s="46"/>
      <c r="FIR180" s="46"/>
      <c r="FIS180" s="46"/>
      <c r="FIT180" s="46"/>
      <c r="FIU180" s="46"/>
      <c r="FIV180" s="46"/>
      <c r="FIW180" s="46"/>
      <c r="FIX180" s="46"/>
      <c r="FIY180" s="46"/>
      <c r="FIZ180" s="46"/>
      <c r="FJA180" s="46"/>
      <c r="FJB180" s="46"/>
      <c r="FJC180" s="46"/>
      <c r="FJD180" s="46"/>
      <c r="FJE180" s="46"/>
      <c r="FJF180" s="46"/>
      <c r="FJG180" s="46"/>
      <c r="FJH180" s="46"/>
      <c r="FJI180" s="46"/>
      <c r="FJJ180" s="46"/>
      <c r="FJK180" s="46"/>
      <c r="FJL180" s="46"/>
      <c r="FJM180" s="46"/>
      <c r="FJN180" s="46"/>
      <c r="FJO180" s="46"/>
      <c r="FJP180" s="46"/>
      <c r="FJQ180" s="46"/>
      <c r="FJR180" s="46"/>
      <c r="FJS180" s="46"/>
      <c r="FJT180" s="46"/>
      <c r="FJU180" s="46"/>
      <c r="FJV180" s="46"/>
      <c r="FJW180" s="46"/>
      <c r="FJX180" s="46"/>
      <c r="FJY180" s="46"/>
      <c r="FJZ180" s="46"/>
      <c r="FKA180" s="46"/>
      <c r="FKB180" s="46"/>
      <c r="FKC180" s="46"/>
      <c r="FKD180" s="46"/>
      <c r="FKE180" s="46"/>
      <c r="FKF180" s="46"/>
      <c r="FKG180" s="46"/>
      <c r="FKH180" s="46"/>
      <c r="FKI180" s="46"/>
      <c r="FKJ180" s="46"/>
      <c r="FKK180" s="46"/>
      <c r="FKL180" s="46"/>
      <c r="FKM180" s="46"/>
      <c r="FKN180" s="46"/>
      <c r="FKO180" s="46"/>
      <c r="FKP180" s="46"/>
      <c r="FKQ180" s="46"/>
      <c r="FKR180" s="46"/>
      <c r="FKS180" s="46"/>
      <c r="FKT180" s="46"/>
      <c r="FKU180" s="46"/>
      <c r="FKV180" s="46"/>
      <c r="FKW180" s="46"/>
      <c r="FKX180" s="46"/>
      <c r="FKY180" s="46"/>
      <c r="FKZ180" s="46"/>
      <c r="FLA180" s="46"/>
      <c r="FLB180" s="46"/>
      <c r="FLC180" s="46"/>
      <c r="FLD180" s="46"/>
      <c r="FLE180" s="46"/>
      <c r="FLF180" s="46"/>
      <c r="FLG180" s="46"/>
      <c r="FLH180" s="46"/>
      <c r="FLI180" s="46"/>
      <c r="FLJ180" s="46"/>
      <c r="FLK180" s="46"/>
      <c r="FLL180" s="46"/>
      <c r="FLM180" s="46"/>
      <c r="FLN180" s="46"/>
      <c r="FLO180" s="46"/>
      <c r="FLP180" s="46"/>
      <c r="FLQ180" s="46"/>
      <c r="FLR180" s="46"/>
      <c r="FLS180" s="46"/>
      <c r="FLT180" s="46"/>
      <c r="FLU180" s="46"/>
      <c r="FLV180" s="46"/>
      <c r="FLW180" s="46"/>
      <c r="FLX180" s="46"/>
      <c r="FLY180" s="46"/>
      <c r="FLZ180" s="46"/>
      <c r="FMA180" s="46"/>
      <c r="FMB180" s="46"/>
      <c r="FMC180" s="46"/>
      <c r="FMD180" s="46"/>
      <c r="FME180" s="46"/>
      <c r="FMF180" s="46"/>
      <c r="FMG180" s="46"/>
      <c r="FMH180" s="46"/>
      <c r="FMI180" s="46"/>
      <c r="FMJ180" s="46"/>
      <c r="FMK180" s="46"/>
      <c r="FML180" s="46"/>
      <c r="FMM180" s="46"/>
      <c r="FMN180" s="46"/>
      <c r="FMO180" s="46"/>
      <c r="FMP180" s="46"/>
      <c r="FMQ180" s="46"/>
      <c r="FMR180" s="46"/>
      <c r="FMS180" s="46"/>
      <c r="FMT180" s="46"/>
      <c r="FMU180" s="46"/>
      <c r="FMV180" s="46"/>
      <c r="FMW180" s="46"/>
      <c r="FMX180" s="46"/>
      <c r="FMY180" s="46"/>
      <c r="FMZ180" s="46"/>
      <c r="FNA180" s="46"/>
      <c r="FNB180" s="46"/>
      <c r="FNC180" s="46"/>
      <c r="FND180" s="46"/>
      <c r="FNE180" s="46"/>
      <c r="FNF180" s="46"/>
      <c r="FNG180" s="46"/>
      <c r="FNH180" s="46"/>
      <c r="FNI180" s="46"/>
      <c r="FNJ180" s="46"/>
      <c r="FNK180" s="46"/>
      <c r="FNL180" s="46"/>
      <c r="FNM180" s="46"/>
      <c r="FNN180" s="46"/>
      <c r="FNO180" s="46"/>
      <c r="FNP180" s="46"/>
      <c r="FNQ180" s="46"/>
      <c r="FNR180" s="46"/>
      <c r="FNS180" s="46"/>
      <c r="FNT180" s="46"/>
      <c r="FNU180" s="46"/>
      <c r="FNV180" s="46"/>
      <c r="FNW180" s="46"/>
      <c r="FNX180" s="46"/>
      <c r="FNY180" s="46"/>
      <c r="FNZ180" s="46"/>
      <c r="FOA180" s="46"/>
      <c r="FOB180" s="46"/>
      <c r="FOC180" s="46"/>
      <c r="FOD180" s="46"/>
      <c r="FOE180" s="46"/>
      <c r="FOF180" s="46"/>
      <c r="FOG180" s="46"/>
      <c r="FOH180" s="46"/>
      <c r="FOI180" s="46"/>
      <c r="FOJ180" s="46"/>
      <c r="FOK180" s="46"/>
      <c r="FOL180" s="46"/>
      <c r="FOM180" s="46"/>
      <c r="FON180" s="46"/>
      <c r="FOO180" s="46"/>
      <c r="FOP180" s="46"/>
      <c r="FOQ180" s="46"/>
      <c r="FOR180" s="46"/>
      <c r="FOS180" s="46"/>
      <c r="FOT180" s="46"/>
      <c r="FOU180" s="46"/>
      <c r="FOV180" s="46"/>
      <c r="FOW180" s="46"/>
      <c r="FOX180" s="46"/>
      <c r="FOY180" s="46"/>
      <c r="FOZ180" s="46"/>
      <c r="FPA180" s="46"/>
      <c r="FPB180" s="46"/>
      <c r="FPC180" s="46"/>
      <c r="FPD180" s="46"/>
      <c r="FPE180" s="46"/>
      <c r="FPF180" s="46"/>
      <c r="FPG180" s="46"/>
      <c r="FPH180" s="46"/>
      <c r="FPI180" s="46"/>
      <c r="FPJ180" s="46"/>
      <c r="FPK180" s="46"/>
      <c r="FPL180" s="46"/>
      <c r="FPM180" s="46"/>
      <c r="FPN180" s="46"/>
      <c r="FPO180" s="46"/>
      <c r="FPP180" s="46"/>
      <c r="FPQ180" s="46"/>
      <c r="FPR180" s="46"/>
      <c r="FPS180" s="46"/>
      <c r="FPT180" s="46"/>
      <c r="FPU180" s="46"/>
      <c r="FPV180" s="46"/>
      <c r="FPW180" s="46"/>
      <c r="FPX180" s="46"/>
      <c r="FPY180" s="46"/>
      <c r="FPZ180" s="46"/>
      <c r="FQA180" s="46"/>
      <c r="FQB180" s="46"/>
      <c r="FQC180" s="46"/>
      <c r="FQD180" s="46"/>
      <c r="FQE180" s="46"/>
      <c r="FQF180" s="46"/>
      <c r="FQG180" s="46"/>
      <c r="FQH180" s="46"/>
      <c r="FQI180" s="46"/>
      <c r="FQJ180" s="46"/>
      <c r="FQK180" s="46"/>
      <c r="FQL180" s="46"/>
      <c r="FQM180" s="46"/>
      <c r="FQN180" s="46"/>
      <c r="FQO180" s="46"/>
      <c r="FQP180" s="46"/>
      <c r="FQQ180" s="46"/>
      <c r="FQR180" s="46"/>
      <c r="FQS180" s="46"/>
      <c r="FQT180" s="46"/>
      <c r="FQU180" s="46"/>
      <c r="FQV180" s="46"/>
      <c r="FQW180" s="46"/>
      <c r="FQX180" s="46"/>
      <c r="FQY180" s="46"/>
      <c r="FQZ180" s="46"/>
      <c r="FRA180" s="46"/>
      <c r="FRB180" s="46"/>
      <c r="FRC180" s="46"/>
      <c r="FRD180" s="46"/>
      <c r="FRE180" s="46"/>
      <c r="FRF180" s="46"/>
      <c r="FRG180" s="46"/>
      <c r="FRH180" s="46"/>
      <c r="FRI180" s="46"/>
      <c r="FRJ180" s="46"/>
      <c r="FRK180" s="46"/>
      <c r="FRL180" s="46"/>
      <c r="FRM180" s="46"/>
      <c r="FRN180" s="46"/>
      <c r="FRO180" s="46"/>
      <c r="FRP180" s="46"/>
      <c r="FRQ180" s="46"/>
      <c r="FRR180" s="46"/>
      <c r="FRS180" s="46"/>
      <c r="FRT180" s="46"/>
      <c r="FRU180" s="46"/>
      <c r="FRV180" s="46"/>
      <c r="FRW180" s="46"/>
      <c r="FRX180" s="46"/>
      <c r="FRY180" s="46"/>
      <c r="FRZ180" s="46"/>
      <c r="FSA180" s="46"/>
      <c r="FSB180" s="46"/>
      <c r="FSC180" s="46"/>
      <c r="FSD180" s="46"/>
      <c r="FSE180" s="46"/>
      <c r="FSF180" s="46"/>
      <c r="FSG180" s="46"/>
      <c r="FSH180" s="46"/>
      <c r="FSI180" s="46"/>
      <c r="FSJ180" s="46"/>
      <c r="FSK180" s="46"/>
      <c r="FSL180" s="46"/>
      <c r="FSM180" s="46"/>
      <c r="FSN180" s="46"/>
      <c r="FSO180" s="46"/>
      <c r="FSP180" s="46"/>
      <c r="FSQ180" s="46"/>
      <c r="FSR180" s="46"/>
      <c r="FSS180" s="46"/>
      <c r="FST180" s="46"/>
      <c r="FSU180" s="46"/>
      <c r="FSV180" s="46"/>
      <c r="FSW180" s="46"/>
      <c r="FSX180" s="46"/>
      <c r="FSY180" s="46"/>
      <c r="FSZ180" s="46"/>
      <c r="FTA180" s="46"/>
      <c r="FTB180" s="46"/>
      <c r="FTC180" s="46"/>
      <c r="FTD180" s="46"/>
      <c r="FTE180" s="46"/>
      <c r="FTF180" s="46"/>
      <c r="FTG180" s="46"/>
      <c r="FTH180" s="46"/>
      <c r="FTI180" s="46"/>
      <c r="FTJ180" s="46"/>
      <c r="FTK180" s="46"/>
      <c r="FTL180" s="46"/>
      <c r="FTM180" s="46"/>
      <c r="FTN180" s="46"/>
      <c r="FTO180" s="46"/>
      <c r="FTP180" s="46"/>
      <c r="FTQ180" s="46"/>
      <c r="FTR180" s="46"/>
      <c r="FTS180" s="46"/>
      <c r="FTT180" s="46"/>
      <c r="FTU180" s="46"/>
      <c r="FTV180" s="46"/>
      <c r="FTW180" s="46"/>
      <c r="FTX180" s="46"/>
      <c r="FTY180" s="46"/>
      <c r="FTZ180" s="46"/>
      <c r="FUA180" s="46"/>
      <c r="FUB180" s="46"/>
      <c r="FUC180" s="46"/>
      <c r="FUD180" s="46"/>
      <c r="FUE180" s="46"/>
      <c r="FUF180" s="46"/>
      <c r="FUG180" s="46"/>
      <c r="FUH180" s="46"/>
      <c r="FUI180" s="46"/>
      <c r="FUJ180" s="46"/>
      <c r="FUK180" s="46"/>
      <c r="FUL180" s="46"/>
      <c r="FUM180" s="46"/>
      <c r="FUN180" s="46"/>
      <c r="FUO180" s="46"/>
      <c r="FUP180" s="46"/>
      <c r="FUQ180" s="46"/>
      <c r="FUR180" s="46"/>
      <c r="FUS180" s="46"/>
      <c r="FUT180" s="46"/>
      <c r="FUU180" s="46"/>
      <c r="FUV180" s="46"/>
      <c r="FUW180" s="46"/>
      <c r="FUX180" s="46"/>
      <c r="FUY180" s="46"/>
      <c r="FUZ180" s="46"/>
      <c r="FVA180" s="46"/>
      <c r="FVB180" s="46"/>
      <c r="FVC180" s="46"/>
      <c r="FVD180" s="46"/>
      <c r="FVE180" s="46"/>
      <c r="FVF180" s="46"/>
      <c r="FVG180" s="46"/>
      <c r="FVH180" s="46"/>
      <c r="FVI180" s="46"/>
      <c r="FVJ180" s="46"/>
      <c r="FVK180" s="46"/>
      <c r="FVL180" s="46"/>
      <c r="FVM180" s="46"/>
      <c r="FVN180" s="46"/>
      <c r="FVO180" s="46"/>
      <c r="FVP180" s="46"/>
      <c r="FVQ180" s="46"/>
      <c r="FVR180" s="46"/>
      <c r="FVS180" s="46"/>
      <c r="FVT180" s="46"/>
      <c r="FVU180" s="46"/>
      <c r="FVV180" s="46"/>
      <c r="FVW180" s="46"/>
      <c r="FVX180" s="46"/>
      <c r="FVY180" s="46"/>
      <c r="FVZ180" s="46"/>
      <c r="FWA180" s="46"/>
      <c r="FWB180" s="46"/>
      <c r="FWC180" s="46"/>
      <c r="FWD180" s="46"/>
      <c r="FWE180" s="46"/>
      <c r="FWF180" s="46"/>
      <c r="FWG180" s="46"/>
      <c r="FWH180" s="46"/>
      <c r="FWI180" s="46"/>
      <c r="FWJ180" s="46"/>
      <c r="FWK180" s="46"/>
      <c r="FWL180" s="46"/>
      <c r="FWM180" s="46"/>
      <c r="FWN180" s="46"/>
      <c r="FWO180" s="46"/>
      <c r="FWP180" s="46"/>
      <c r="FWQ180" s="46"/>
      <c r="FWR180" s="46"/>
      <c r="FWS180" s="46"/>
      <c r="FWT180" s="46"/>
      <c r="FWU180" s="46"/>
      <c r="FWV180" s="46"/>
      <c r="FWW180" s="46"/>
      <c r="FWX180" s="46"/>
      <c r="FWY180" s="46"/>
      <c r="FWZ180" s="46"/>
      <c r="FXA180" s="46"/>
      <c r="FXB180" s="46"/>
      <c r="FXC180" s="46"/>
      <c r="FXD180" s="46"/>
      <c r="FXE180" s="46"/>
      <c r="FXF180" s="46"/>
      <c r="FXG180" s="46"/>
      <c r="FXH180" s="46"/>
      <c r="FXI180" s="46"/>
      <c r="FXJ180" s="46"/>
      <c r="FXK180" s="46"/>
      <c r="FXL180" s="46"/>
      <c r="FXM180" s="46"/>
      <c r="FXN180" s="46"/>
      <c r="FXO180" s="46"/>
      <c r="FXP180" s="46"/>
      <c r="FXQ180" s="46"/>
      <c r="FXR180" s="46"/>
      <c r="FXS180" s="46"/>
      <c r="FXT180" s="46"/>
      <c r="FXU180" s="46"/>
      <c r="FXV180" s="46"/>
      <c r="FXW180" s="46"/>
      <c r="FXX180" s="46"/>
      <c r="FXY180" s="46"/>
      <c r="FXZ180" s="46"/>
      <c r="FYA180" s="46"/>
      <c r="FYB180" s="46"/>
      <c r="FYC180" s="46"/>
      <c r="FYD180" s="46"/>
      <c r="FYE180" s="46"/>
      <c r="FYF180" s="46"/>
      <c r="FYG180" s="46"/>
      <c r="FYH180" s="46"/>
      <c r="FYI180" s="46"/>
      <c r="FYJ180" s="46"/>
      <c r="FYK180" s="46"/>
      <c r="FYL180" s="46"/>
      <c r="FYM180" s="46"/>
      <c r="FYN180" s="46"/>
      <c r="FYO180" s="46"/>
      <c r="FYP180" s="46"/>
      <c r="FYQ180" s="46"/>
      <c r="FYR180" s="46"/>
      <c r="FYS180" s="46"/>
      <c r="FYT180" s="46"/>
      <c r="FYU180" s="46"/>
      <c r="FYV180" s="46"/>
      <c r="FYW180" s="46"/>
      <c r="FYX180" s="46"/>
      <c r="FYY180" s="46"/>
      <c r="FYZ180" s="46"/>
      <c r="FZA180" s="46"/>
      <c r="FZB180" s="46"/>
      <c r="FZC180" s="46"/>
      <c r="FZD180" s="46"/>
      <c r="FZE180" s="46"/>
      <c r="FZF180" s="46"/>
      <c r="FZG180" s="46"/>
      <c r="FZH180" s="46"/>
      <c r="FZI180" s="46"/>
      <c r="FZJ180" s="46"/>
      <c r="FZK180" s="46"/>
      <c r="FZL180" s="46"/>
      <c r="FZM180" s="46"/>
      <c r="FZN180" s="46"/>
      <c r="FZO180" s="46"/>
      <c r="FZP180" s="46"/>
      <c r="FZQ180" s="46"/>
      <c r="FZR180" s="46"/>
      <c r="FZS180" s="46"/>
      <c r="FZT180" s="46"/>
      <c r="FZU180" s="46"/>
      <c r="FZV180" s="46"/>
      <c r="FZW180" s="46"/>
      <c r="FZX180" s="46"/>
      <c r="FZY180" s="46"/>
      <c r="FZZ180" s="46"/>
      <c r="GAA180" s="46"/>
      <c r="GAB180" s="46"/>
      <c r="GAC180" s="46"/>
      <c r="GAD180" s="46"/>
      <c r="GAE180" s="46"/>
      <c r="GAF180" s="46"/>
      <c r="GAG180" s="46"/>
      <c r="GAH180" s="46"/>
      <c r="GAI180" s="46"/>
      <c r="GAJ180" s="46"/>
      <c r="GAK180" s="46"/>
      <c r="GAL180" s="46"/>
      <c r="GAM180" s="46"/>
      <c r="GAN180" s="46"/>
      <c r="GAO180" s="46"/>
      <c r="GAP180" s="46"/>
      <c r="GAQ180" s="46"/>
      <c r="GAR180" s="46"/>
      <c r="GAS180" s="46"/>
      <c r="GAT180" s="46"/>
      <c r="GAU180" s="46"/>
      <c r="GAV180" s="46"/>
      <c r="GAW180" s="46"/>
      <c r="GAX180" s="46"/>
      <c r="GAY180" s="46"/>
      <c r="GAZ180" s="46"/>
      <c r="GBA180" s="46"/>
      <c r="GBB180" s="46"/>
      <c r="GBC180" s="46"/>
      <c r="GBD180" s="46"/>
      <c r="GBE180" s="46"/>
      <c r="GBF180" s="46"/>
      <c r="GBG180" s="46"/>
      <c r="GBH180" s="46"/>
      <c r="GBI180" s="46"/>
      <c r="GBJ180" s="46"/>
      <c r="GBK180" s="46"/>
      <c r="GBL180" s="46"/>
      <c r="GBM180" s="46"/>
      <c r="GBN180" s="46"/>
      <c r="GBO180" s="46"/>
      <c r="GBP180" s="46"/>
      <c r="GBQ180" s="46"/>
      <c r="GBR180" s="46"/>
      <c r="GBS180" s="46"/>
      <c r="GBT180" s="46"/>
      <c r="GBU180" s="46"/>
      <c r="GBV180" s="46"/>
      <c r="GBW180" s="46"/>
      <c r="GBX180" s="46"/>
      <c r="GBY180" s="46"/>
      <c r="GBZ180" s="46"/>
      <c r="GCA180" s="46"/>
      <c r="GCB180" s="46"/>
      <c r="GCC180" s="46"/>
      <c r="GCD180" s="46"/>
      <c r="GCE180" s="46"/>
      <c r="GCF180" s="46"/>
      <c r="GCG180" s="46"/>
      <c r="GCH180" s="46"/>
      <c r="GCI180" s="46"/>
      <c r="GCJ180" s="46"/>
      <c r="GCK180" s="46"/>
      <c r="GCL180" s="46"/>
      <c r="GCM180" s="46"/>
      <c r="GCN180" s="46"/>
      <c r="GCO180" s="46"/>
      <c r="GCP180" s="46"/>
      <c r="GCQ180" s="46"/>
      <c r="GCR180" s="46"/>
      <c r="GCS180" s="46"/>
      <c r="GCT180" s="46"/>
      <c r="GCU180" s="46"/>
      <c r="GCV180" s="46"/>
      <c r="GCW180" s="46"/>
      <c r="GCX180" s="46"/>
      <c r="GCY180" s="46"/>
      <c r="GCZ180" s="46"/>
      <c r="GDA180" s="46"/>
      <c r="GDB180" s="46"/>
      <c r="GDC180" s="46"/>
      <c r="GDD180" s="46"/>
      <c r="GDE180" s="46"/>
      <c r="GDF180" s="46"/>
      <c r="GDG180" s="46"/>
      <c r="GDH180" s="46"/>
      <c r="GDI180" s="46"/>
      <c r="GDJ180" s="46"/>
      <c r="GDK180" s="46"/>
      <c r="GDL180" s="46"/>
      <c r="GDM180" s="46"/>
      <c r="GDN180" s="46"/>
      <c r="GDO180" s="46"/>
      <c r="GDP180" s="46"/>
      <c r="GDQ180" s="46"/>
      <c r="GDR180" s="46"/>
      <c r="GDS180" s="46"/>
      <c r="GDT180" s="46"/>
      <c r="GDU180" s="46"/>
      <c r="GDV180" s="46"/>
      <c r="GDW180" s="46"/>
      <c r="GDX180" s="46"/>
      <c r="GDY180" s="46"/>
      <c r="GDZ180" s="46"/>
      <c r="GEA180" s="46"/>
      <c r="GEB180" s="46"/>
      <c r="GEC180" s="46"/>
      <c r="GED180" s="46"/>
      <c r="GEE180" s="46"/>
      <c r="GEF180" s="46"/>
      <c r="GEG180" s="46"/>
      <c r="GEH180" s="46"/>
      <c r="GEI180" s="46"/>
      <c r="GEJ180" s="46"/>
      <c r="GEK180" s="46"/>
      <c r="GEL180" s="46"/>
      <c r="GEM180" s="46"/>
      <c r="GEN180" s="46"/>
      <c r="GEO180" s="46"/>
      <c r="GEP180" s="46"/>
      <c r="GEQ180" s="46"/>
      <c r="GER180" s="46"/>
      <c r="GES180" s="46"/>
      <c r="GET180" s="46"/>
      <c r="GEU180" s="46"/>
      <c r="GEV180" s="46"/>
      <c r="GEW180" s="46"/>
      <c r="GEX180" s="46"/>
      <c r="GEY180" s="46"/>
      <c r="GEZ180" s="46"/>
      <c r="GFA180" s="46"/>
      <c r="GFB180" s="46"/>
      <c r="GFC180" s="46"/>
      <c r="GFD180" s="46"/>
      <c r="GFE180" s="46"/>
      <c r="GFF180" s="46"/>
      <c r="GFG180" s="46"/>
      <c r="GFH180" s="46"/>
      <c r="GFI180" s="46"/>
      <c r="GFJ180" s="46"/>
      <c r="GFK180" s="46"/>
      <c r="GFL180" s="46"/>
      <c r="GFM180" s="46"/>
      <c r="GFN180" s="46"/>
      <c r="GFO180" s="46"/>
      <c r="GFP180" s="46"/>
      <c r="GFQ180" s="46"/>
      <c r="GFR180" s="46"/>
      <c r="GFS180" s="46"/>
      <c r="GFT180" s="46"/>
      <c r="GFU180" s="46"/>
      <c r="GFV180" s="46"/>
      <c r="GFW180" s="46"/>
      <c r="GFX180" s="46"/>
      <c r="GFY180" s="46"/>
      <c r="GFZ180" s="46"/>
      <c r="GGA180" s="46"/>
      <c r="GGB180" s="46"/>
      <c r="GGC180" s="46"/>
      <c r="GGD180" s="46"/>
      <c r="GGE180" s="46"/>
      <c r="GGF180" s="46"/>
      <c r="GGG180" s="46"/>
      <c r="GGH180" s="46"/>
      <c r="GGI180" s="46"/>
      <c r="GGJ180" s="46"/>
      <c r="GGK180" s="46"/>
      <c r="GGL180" s="46"/>
      <c r="GGM180" s="46"/>
      <c r="GGN180" s="46"/>
      <c r="GGO180" s="46"/>
      <c r="GGP180" s="46"/>
      <c r="GGQ180" s="46"/>
      <c r="GGR180" s="46"/>
      <c r="GGS180" s="46"/>
      <c r="GGT180" s="46"/>
      <c r="GGU180" s="46"/>
      <c r="GGV180" s="46"/>
      <c r="GGW180" s="46"/>
      <c r="GGX180" s="46"/>
      <c r="GGY180" s="46"/>
      <c r="GGZ180" s="46"/>
      <c r="GHA180" s="46"/>
      <c r="GHB180" s="46"/>
      <c r="GHC180" s="46"/>
      <c r="GHD180" s="46"/>
      <c r="GHE180" s="46"/>
      <c r="GHF180" s="46"/>
      <c r="GHG180" s="46"/>
      <c r="GHH180" s="46"/>
      <c r="GHI180" s="46"/>
      <c r="GHJ180" s="46"/>
      <c r="GHK180" s="46"/>
      <c r="GHL180" s="46"/>
      <c r="GHM180" s="46"/>
      <c r="GHN180" s="46"/>
      <c r="GHO180" s="46"/>
      <c r="GHP180" s="46"/>
      <c r="GHQ180" s="46"/>
      <c r="GHR180" s="46"/>
      <c r="GHS180" s="46"/>
      <c r="GHT180" s="46"/>
      <c r="GHU180" s="46"/>
      <c r="GHV180" s="46"/>
      <c r="GHW180" s="46"/>
      <c r="GHX180" s="46"/>
      <c r="GHY180" s="46"/>
      <c r="GHZ180" s="46"/>
      <c r="GIA180" s="46"/>
      <c r="GIB180" s="46"/>
      <c r="GIC180" s="46"/>
      <c r="GID180" s="46"/>
      <c r="GIE180" s="46"/>
      <c r="GIF180" s="46"/>
      <c r="GIG180" s="46"/>
      <c r="GIH180" s="46"/>
      <c r="GII180" s="46"/>
      <c r="GIJ180" s="46"/>
      <c r="GIK180" s="46"/>
      <c r="GIL180" s="46"/>
      <c r="GIM180" s="46"/>
      <c r="GIN180" s="46"/>
      <c r="GIO180" s="46"/>
      <c r="GIP180" s="46"/>
      <c r="GIQ180" s="46"/>
      <c r="GIR180" s="46"/>
      <c r="GIS180" s="46"/>
      <c r="GIT180" s="46"/>
      <c r="GIU180" s="46"/>
      <c r="GIV180" s="46"/>
      <c r="GIW180" s="46"/>
      <c r="GIX180" s="46"/>
      <c r="GIY180" s="46"/>
      <c r="GIZ180" s="46"/>
      <c r="GJA180" s="46"/>
      <c r="GJB180" s="46"/>
      <c r="GJC180" s="46"/>
      <c r="GJD180" s="46"/>
      <c r="GJE180" s="46"/>
      <c r="GJF180" s="46"/>
      <c r="GJG180" s="46"/>
      <c r="GJH180" s="46"/>
      <c r="GJI180" s="46"/>
      <c r="GJJ180" s="46"/>
      <c r="GJK180" s="46"/>
      <c r="GJL180" s="46"/>
      <c r="GJM180" s="46"/>
      <c r="GJN180" s="46"/>
      <c r="GJO180" s="46"/>
      <c r="GJP180" s="46"/>
      <c r="GJQ180" s="46"/>
      <c r="GJR180" s="46"/>
      <c r="GJS180" s="46"/>
      <c r="GJT180" s="46"/>
      <c r="GJU180" s="46"/>
      <c r="GJV180" s="46"/>
      <c r="GJW180" s="46"/>
      <c r="GJX180" s="46"/>
      <c r="GJY180" s="46"/>
      <c r="GJZ180" s="46"/>
      <c r="GKA180" s="46"/>
      <c r="GKB180" s="46"/>
      <c r="GKC180" s="46"/>
      <c r="GKD180" s="46"/>
      <c r="GKE180" s="46"/>
      <c r="GKF180" s="46"/>
      <c r="GKG180" s="46"/>
      <c r="GKH180" s="46"/>
      <c r="GKI180" s="46"/>
      <c r="GKJ180" s="46"/>
      <c r="GKK180" s="46"/>
      <c r="GKL180" s="46"/>
      <c r="GKM180" s="46"/>
      <c r="GKN180" s="46"/>
      <c r="GKO180" s="46"/>
      <c r="GKP180" s="46"/>
      <c r="GKQ180" s="46"/>
      <c r="GKR180" s="46"/>
      <c r="GKS180" s="46"/>
      <c r="GKT180" s="46"/>
      <c r="GKU180" s="46"/>
      <c r="GKV180" s="46"/>
      <c r="GKW180" s="46"/>
      <c r="GKX180" s="46"/>
      <c r="GKY180" s="46"/>
      <c r="GKZ180" s="46"/>
      <c r="GLA180" s="46"/>
      <c r="GLB180" s="46"/>
      <c r="GLC180" s="46"/>
      <c r="GLD180" s="46"/>
      <c r="GLE180" s="46"/>
      <c r="GLF180" s="46"/>
      <c r="GLG180" s="46"/>
      <c r="GLH180" s="46"/>
      <c r="GLI180" s="46"/>
      <c r="GLJ180" s="46"/>
      <c r="GLK180" s="46"/>
      <c r="GLL180" s="46"/>
      <c r="GLM180" s="46"/>
      <c r="GLN180" s="46"/>
      <c r="GLO180" s="46"/>
      <c r="GLP180" s="46"/>
      <c r="GLQ180" s="46"/>
      <c r="GLR180" s="46"/>
      <c r="GLS180" s="46"/>
      <c r="GLT180" s="46"/>
      <c r="GLU180" s="46"/>
      <c r="GLV180" s="46"/>
      <c r="GLW180" s="46"/>
      <c r="GLX180" s="46"/>
      <c r="GLY180" s="46"/>
      <c r="GLZ180" s="46"/>
      <c r="GMA180" s="46"/>
      <c r="GMB180" s="46"/>
      <c r="GMC180" s="46"/>
      <c r="GMD180" s="46"/>
      <c r="GME180" s="46"/>
      <c r="GMF180" s="46"/>
      <c r="GMG180" s="46"/>
      <c r="GMH180" s="46"/>
      <c r="GMI180" s="46"/>
      <c r="GMJ180" s="46"/>
      <c r="GMK180" s="46"/>
      <c r="GML180" s="46"/>
      <c r="GMM180" s="46"/>
      <c r="GMN180" s="46"/>
      <c r="GMO180" s="46"/>
      <c r="GMP180" s="46"/>
      <c r="GMQ180" s="46"/>
      <c r="GMR180" s="46"/>
      <c r="GMS180" s="46"/>
      <c r="GMT180" s="46"/>
      <c r="GMU180" s="46"/>
      <c r="GMV180" s="46"/>
      <c r="GMW180" s="46"/>
      <c r="GMX180" s="46"/>
      <c r="GMY180" s="46"/>
      <c r="GMZ180" s="46"/>
      <c r="GNA180" s="46"/>
      <c r="GNB180" s="46"/>
      <c r="GNC180" s="46"/>
      <c r="GND180" s="46"/>
      <c r="GNE180" s="46"/>
      <c r="GNF180" s="46"/>
      <c r="GNG180" s="46"/>
      <c r="GNH180" s="46"/>
      <c r="GNI180" s="46"/>
      <c r="GNJ180" s="46"/>
      <c r="GNK180" s="46"/>
      <c r="GNL180" s="46"/>
      <c r="GNM180" s="46"/>
      <c r="GNN180" s="46"/>
      <c r="GNO180" s="46"/>
      <c r="GNP180" s="46"/>
      <c r="GNQ180" s="46"/>
      <c r="GNR180" s="46"/>
      <c r="GNS180" s="46"/>
      <c r="GNT180" s="46"/>
      <c r="GNU180" s="46"/>
      <c r="GNV180" s="46"/>
      <c r="GNW180" s="46"/>
      <c r="GNX180" s="46"/>
      <c r="GNY180" s="46"/>
      <c r="GNZ180" s="46"/>
      <c r="GOA180" s="46"/>
      <c r="GOB180" s="46"/>
      <c r="GOC180" s="46"/>
      <c r="GOD180" s="46"/>
      <c r="GOE180" s="46"/>
      <c r="GOF180" s="46"/>
      <c r="GOG180" s="46"/>
      <c r="GOH180" s="46"/>
      <c r="GOI180" s="46"/>
      <c r="GOJ180" s="46"/>
      <c r="GOK180" s="46"/>
      <c r="GOL180" s="46"/>
      <c r="GOM180" s="46"/>
      <c r="GON180" s="46"/>
      <c r="GOO180" s="46"/>
      <c r="GOP180" s="46"/>
      <c r="GOQ180" s="46"/>
      <c r="GOR180" s="46"/>
      <c r="GOS180" s="46"/>
      <c r="GOT180" s="46"/>
      <c r="GOU180" s="46"/>
      <c r="GOV180" s="46"/>
      <c r="GOW180" s="46"/>
      <c r="GOX180" s="46"/>
      <c r="GOY180" s="46"/>
      <c r="GOZ180" s="46"/>
      <c r="GPA180" s="46"/>
      <c r="GPB180" s="46"/>
      <c r="GPC180" s="46"/>
      <c r="GPD180" s="46"/>
      <c r="GPE180" s="46"/>
      <c r="GPF180" s="46"/>
      <c r="GPG180" s="46"/>
      <c r="GPH180" s="46"/>
      <c r="GPI180" s="46"/>
      <c r="GPJ180" s="46"/>
      <c r="GPK180" s="46"/>
      <c r="GPL180" s="46"/>
      <c r="GPM180" s="46"/>
      <c r="GPN180" s="46"/>
      <c r="GPO180" s="46"/>
      <c r="GPP180" s="46"/>
      <c r="GPQ180" s="46"/>
      <c r="GPR180" s="46"/>
      <c r="GPS180" s="46"/>
      <c r="GPT180" s="46"/>
      <c r="GPU180" s="46"/>
      <c r="GPV180" s="46"/>
      <c r="GPW180" s="46"/>
      <c r="GPX180" s="46"/>
      <c r="GPY180" s="46"/>
      <c r="GPZ180" s="46"/>
      <c r="GQA180" s="46"/>
      <c r="GQB180" s="46"/>
      <c r="GQC180" s="46"/>
      <c r="GQD180" s="46"/>
      <c r="GQE180" s="46"/>
      <c r="GQF180" s="46"/>
      <c r="GQG180" s="46"/>
      <c r="GQH180" s="46"/>
      <c r="GQI180" s="46"/>
      <c r="GQJ180" s="46"/>
      <c r="GQK180" s="46"/>
      <c r="GQL180" s="46"/>
      <c r="GQM180" s="46"/>
      <c r="GQN180" s="46"/>
      <c r="GQO180" s="46"/>
      <c r="GQP180" s="46"/>
      <c r="GQQ180" s="46"/>
      <c r="GQR180" s="46"/>
      <c r="GQS180" s="46"/>
      <c r="GQT180" s="46"/>
      <c r="GQU180" s="46"/>
      <c r="GQV180" s="46"/>
      <c r="GQW180" s="46"/>
      <c r="GQX180" s="46"/>
      <c r="GQY180" s="46"/>
      <c r="GQZ180" s="46"/>
      <c r="GRA180" s="46"/>
      <c r="GRB180" s="46"/>
      <c r="GRC180" s="46"/>
      <c r="GRD180" s="46"/>
      <c r="GRE180" s="46"/>
      <c r="GRF180" s="46"/>
      <c r="GRG180" s="46"/>
      <c r="GRH180" s="46"/>
      <c r="GRI180" s="46"/>
      <c r="GRJ180" s="46"/>
      <c r="GRK180" s="46"/>
      <c r="GRL180" s="46"/>
      <c r="GRM180" s="46"/>
      <c r="GRN180" s="46"/>
      <c r="GRO180" s="46"/>
      <c r="GRP180" s="46"/>
      <c r="GRQ180" s="46"/>
      <c r="GRR180" s="46"/>
      <c r="GRS180" s="46"/>
      <c r="GRT180" s="46"/>
      <c r="GRU180" s="46"/>
      <c r="GRV180" s="46"/>
      <c r="GRW180" s="46"/>
      <c r="GRX180" s="46"/>
      <c r="GRY180" s="46"/>
      <c r="GRZ180" s="46"/>
      <c r="GSA180" s="46"/>
      <c r="GSB180" s="46"/>
      <c r="GSC180" s="46"/>
      <c r="GSD180" s="46"/>
      <c r="GSE180" s="46"/>
      <c r="GSF180" s="46"/>
      <c r="GSG180" s="46"/>
      <c r="GSH180" s="46"/>
      <c r="GSI180" s="46"/>
      <c r="GSJ180" s="46"/>
      <c r="GSK180" s="46"/>
      <c r="GSL180" s="46"/>
      <c r="GSM180" s="46"/>
      <c r="GSN180" s="46"/>
      <c r="GSO180" s="46"/>
      <c r="GSP180" s="46"/>
      <c r="GSQ180" s="46"/>
      <c r="GSR180" s="46"/>
      <c r="GSS180" s="46"/>
      <c r="GST180" s="46"/>
      <c r="GSU180" s="46"/>
      <c r="GSV180" s="46"/>
      <c r="GSW180" s="46"/>
      <c r="GSX180" s="46"/>
      <c r="GSY180" s="46"/>
      <c r="GSZ180" s="46"/>
      <c r="GTA180" s="46"/>
      <c r="GTB180" s="46"/>
      <c r="GTC180" s="46"/>
      <c r="GTD180" s="46"/>
      <c r="GTE180" s="46"/>
      <c r="GTF180" s="46"/>
      <c r="GTG180" s="46"/>
      <c r="GTH180" s="46"/>
      <c r="GTI180" s="46"/>
      <c r="GTJ180" s="46"/>
      <c r="GTK180" s="46"/>
      <c r="GTL180" s="46"/>
      <c r="GTM180" s="46"/>
      <c r="GTN180" s="46"/>
      <c r="GTO180" s="46"/>
      <c r="GTP180" s="46"/>
      <c r="GTQ180" s="46"/>
      <c r="GTR180" s="46"/>
      <c r="GTS180" s="46"/>
      <c r="GTT180" s="46"/>
      <c r="GTU180" s="46"/>
      <c r="GTV180" s="46"/>
      <c r="GTW180" s="46"/>
      <c r="GTX180" s="46"/>
      <c r="GTY180" s="46"/>
      <c r="GTZ180" s="46"/>
      <c r="GUA180" s="46"/>
      <c r="GUB180" s="46"/>
      <c r="GUC180" s="46"/>
      <c r="GUD180" s="46"/>
      <c r="GUE180" s="46"/>
      <c r="GUF180" s="46"/>
      <c r="GUG180" s="46"/>
      <c r="GUH180" s="46"/>
      <c r="GUI180" s="46"/>
      <c r="GUJ180" s="46"/>
      <c r="GUK180" s="46"/>
      <c r="GUL180" s="46"/>
      <c r="GUM180" s="46"/>
      <c r="GUN180" s="46"/>
      <c r="GUO180" s="46"/>
      <c r="GUP180" s="46"/>
      <c r="GUQ180" s="46"/>
      <c r="GUR180" s="46"/>
      <c r="GUS180" s="46"/>
      <c r="GUT180" s="46"/>
      <c r="GUU180" s="46"/>
      <c r="GUV180" s="46"/>
      <c r="GUW180" s="46"/>
      <c r="GUX180" s="46"/>
      <c r="GUY180" s="46"/>
      <c r="GUZ180" s="46"/>
      <c r="GVA180" s="46"/>
      <c r="GVB180" s="46"/>
      <c r="GVC180" s="46"/>
      <c r="GVD180" s="46"/>
      <c r="GVE180" s="46"/>
      <c r="GVF180" s="46"/>
      <c r="GVG180" s="46"/>
      <c r="GVH180" s="46"/>
      <c r="GVI180" s="46"/>
      <c r="GVJ180" s="46"/>
      <c r="GVK180" s="46"/>
      <c r="GVL180" s="46"/>
      <c r="GVM180" s="46"/>
      <c r="GVN180" s="46"/>
      <c r="GVO180" s="46"/>
      <c r="GVP180" s="46"/>
      <c r="GVQ180" s="46"/>
      <c r="GVR180" s="46"/>
      <c r="GVS180" s="46"/>
      <c r="GVT180" s="46"/>
      <c r="GVU180" s="46"/>
      <c r="GVV180" s="46"/>
      <c r="GVW180" s="46"/>
      <c r="GVX180" s="46"/>
      <c r="GVY180" s="46"/>
      <c r="GVZ180" s="46"/>
      <c r="GWA180" s="46"/>
      <c r="GWB180" s="46"/>
      <c r="GWC180" s="46"/>
      <c r="GWD180" s="46"/>
      <c r="GWE180" s="46"/>
      <c r="GWF180" s="46"/>
      <c r="GWG180" s="46"/>
      <c r="GWH180" s="46"/>
      <c r="GWI180" s="46"/>
      <c r="GWJ180" s="46"/>
      <c r="GWK180" s="46"/>
      <c r="GWL180" s="46"/>
      <c r="GWM180" s="46"/>
      <c r="GWN180" s="46"/>
      <c r="GWO180" s="46"/>
      <c r="GWP180" s="46"/>
      <c r="GWQ180" s="46"/>
      <c r="GWR180" s="46"/>
      <c r="GWS180" s="46"/>
      <c r="GWT180" s="46"/>
      <c r="GWU180" s="46"/>
      <c r="GWV180" s="46"/>
      <c r="GWW180" s="46"/>
      <c r="GWX180" s="46"/>
      <c r="GWY180" s="46"/>
      <c r="GWZ180" s="46"/>
      <c r="GXA180" s="46"/>
      <c r="GXB180" s="46"/>
      <c r="GXC180" s="46"/>
      <c r="GXD180" s="46"/>
      <c r="GXE180" s="46"/>
      <c r="GXF180" s="46"/>
      <c r="GXG180" s="46"/>
      <c r="GXH180" s="46"/>
      <c r="GXI180" s="46"/>
      <c r="GXJ180" s="46"/>
      <c r="GXK180" s="46"/>
      <c r="GXL180" s="46"/>
      <c r="GXM180" s="46"/>
      <c r="GXN180" s="46"/>
      <c r="GXO180" s="46"/>
      <c r="GXP180" s="46"/>
      <c r="GXQ180" s="46"/>
      <c r="GXR180" s="46"/>
      <c r="GXS180" s="46"/>
      <c r="GXT180" s="46"/>
      <c r="GXU180" s="46"/>
      <c r="GXV180" s="46"/>
      <c r="GXW180" s="46"/>
      <c r="GXX180" s="46"/>
      <c r="GXY180" s="46"/>
      <c r="GXZ180" s="46"/>
      <c r="GYA180" s="46"/>
      <c r="GYB180" s="46"/>
      <c r="GYC180" s="46"/>
      <c r="GYD180" s="46"/>
      <c r="GYE180" s="46"/>
      <c r="GYF180" s="46"/>
      <c r="GYG180" s="46"/>
      <c r="GYH180" s="46"/>
      <c r="GYI180" s="46"/>
      <c r="GYJ180" s="46"/>
      <c r="GYK180" s="46"/>
      <c r="GYL180" s="46"/>
      <c r="GYM180" s="46"/>
      <c r="GYN180" s="46"/>
      <c r="GYO180" s="46"/>
      <c r="GYP180" s="46"/>
      <c r="GYQ180" s="46"/>
      <c r="GYR180" s="46"/>
      <c r="GYS180" s="46"/>
      <c r="GYT180" s="46"/>
      <c r="GYU180" s="46"/>
      <c r="GYV180" s="46"/>
      <c r="GYW180" s="46"/>
      <c r="GYX180" s="46"/>
      <c r="GYY180" s="46"/>
      <c r="GYZ180" s="46"/>
      <c r="GZA180" s="46"/>
      <c r="GZB180" s="46"/>
      <c r="GZC180" s="46"/>
      <c r="GZD180" s="46"/>
      <c r="GZE180" s="46"/>
      <c r="GZF180" s="46"/>
      <c r="GZG180" s="46"/>
      <c r="GZH180" s="46"/>
      <c r="GZI180" s="46"/>
      <c r="GZJ180" s="46"/>
      <c r="GZK180" s="46"/>
      <c r="GZL180" s="46"/>
      <c r="GZM180" s="46"/>
      <c r="GZN180" s="46"/>
      <c r="GZO180" s="46"/>
      <c r="GZP180" s="46"/>
      <c r="GZQ180" s="46"/>
      <c r="GZR180" s="46"/>
      <c r="GZS180" s="46"/>
      <c r="GZT180" s="46"/>
      <c r="GZU180" s="46"/>
      <c r="GZV180" s="46"/>
      <c r="GZW180" s="46"/>
      <c r="GZX180" s="46"/>
      <c r="GZY180" s="46"/>
      <c r="GZZ180" s="46"/>
      <c r="HAA180" s="46"/>
      <c r="HAB180" s="46"/>
      <c r="HAC180" s="46"/>
      <c r="HAD180" s="46"/>
      <c r="HAE180" s="46"/>
      <c r="HAF180" s="46"/>
      <c r="HAG180" s="46"/>
      <c r="HAH180" s="46"/>
      <c r="HAI180" s="46"/>
      <c r="HAJ180" s="46"/>
      <c r="HAK180" s="46"/>
      <c r="HAL180" s="46"/>
      <c r="HAM180" s="46"/>
      <c r="HAN180" s="46"/>
      <c r="HAO180" s="46"/>
      <c r="HAP180" s="46"/>
      <c r="HAQ180" s="46"/>
      <c r="HAR180" s="46"/>
      <c r="HAS180" s="46"/>
      <c r="HAT180" s="46"/>
      <c r="HAU180" s="46"/>
      <c r="HAV180" s="46"/>
      <c r="HAW180" s="46"/>
      <c r="HAX180" s="46"/>
      <c r="HAY180" s="46"/>
      <c r="HAZ180" s="46"/>
      <c r="HBA180" s="46"/>
      <c r="HBB180" s="46"/>
      <c r="HBC180" s="46"/>
      <c r="HBD180" s="46"/>
      <c r="HBE180" s="46"/>
      <c r="HBF180" s="46"/>
      <c r="HBG180" s="46"/>
      <c r="HBH180" s="46"/>
      <c r="HBI180" s="46"/>
      <c r="HBJ180" s="46"/>
      <c r="HBK180" s="46"/>
      <c r="HBL180" s="46"/>
      <c r="HBM180" s="46"/>
      <c r="HBN180" s="46"/>
      <c r="HBO180" s="46"/>
      <c r="HBP180" s="46"/>
      <c r="HBQ180" s="46"/>
      <c r="HBR180" s="46"/>
      <c r="HBS180" s="46"/>
      <c r="HBT180" s="46"/>
      <c r="HBU180" s="46"/>
      <c r="HBV180" s="46"/>
      <c r="HBW180" s="46"/>
      <c r="HBX180" s="46"/>
      <c r="HBY180" s="46"/>
      <c r="HBZ180" s="46"/>
      <c r="HCA180" s="46"/>
      <c r="HCB180" s="46"/>
      <c r="HCC180" s="46"/>
      <c r="HCD180" s="46"/>
      <c r="HCE180" s="46"/>
      <c r="HCF180" s="46"/>
      <c r="HCG180" s="46"/>
      <c r="HCH180" s="46"/>
      <c r="HCI180" s="46"/>
      <c r="HCJ180" s="46"/>
      <c r="HCK180" s="46"/>
      <c r="HCL180" s="46"/>
      <c r="HCM180" s="46"/>
      <c r="HCN180" s="46"/>
      <c r="HCO180" s="46"/>
      <c r="HCP180" s="46"/>
      <c r="HCQ180" s="46"/>
      <c r="HCR180" s="46"/>
      <c r="HCS180" s="46"/>
      <c r="HCT180" s="46"/>
      <c r="HCU180" s="46"/>
      <c r="HCV180" s="46"/>
      <c r="HCW180" s="46"/>
      <c r="HCX180" s="46"/>
      <c r="HCY180" s="46"/>
      <c r="HCZ180" s="46"/>
      <c r="HDA180" s="46"/>
      <c r="HDB180" s="46"/>
      <c r="HDC180" s="46"/>
      <c r="HDD180" s="46"/>
      <c r="HDE180" s="46"/>
      <c r="HDF180" s="46"/>
      <c r="HDG180" s="46"/>
      <c r="HDH180" s="46"/>
      <c r="HDI180" s="46"/>
      <c r="HDJ180" s="46"/>
      <c r="HDK180" s="46"/>
      <c r="HDL180" s="46"/>
      <c r="HDM180" s="46"/>
      <c r="HDN180" s="46"/>
      <c r="HDO180" s="46"/>
      <c r="HDP180" s="46"/>
      <c r="HDQ180" s="46"/>
      <c r="HDR180" s="46"/>
      <c r="HDS180" s="46"/>
      <c r="HDT180" s="46"/>
      <c r="HDU180" s="46"/>
      <c r="HDV180" s="46"/>
      <c r="HDW180" s="46"/>
      <c r="HDX180" s="46"/>
      <c r="HDY180" s="46"/>
      <c r="HDZ180" s="46"/>
      <c r="HEA180" s="46"/>
      <c r="HEB180" s="46"/>
      <c r="HEC180" s="46"/>
      <c r="HED180" s="46"/>
      <c r="HEE180" s="46"/>
      <c r="HEF180" s="46"/>
      <c r="HEG180" s="46"/>
      <c r="HEH180" s="46"/>
      <c r="HEI180" s="46"/>
      <c r="HEJ180" s="46"/>
      <c r="HEK180" s="46"/>
      <c r="HEL180" s="46"/>
      <c r="HEM180" s="46"/>
      <c r="HEN180" s="46"/>
      <c r="HEO180" s="46"/>
      <c r="HEP180" s="46"/>
      <c r="HEQ180" s="46"/>
      <c r="HER180" s="46"/>
      <c r="HES180" s="46"/>
      <c r="HET180" s="46"/>
      <c r="HEU180" s="46"/>
      <c r="HEV180" s="46"/>
      <c r="HEW180" s="46"/>
      <c r="HEX180" s="46"/>
      <c r="HEY180" s="46"/>
      <c r="HEZ180" s="46"/>
      <c r="HFA180" s="46"/>
      <c r="HFB180" s="46"/>
      <c r="HFC180" s="46"/>
      <c r="HFD180" s="46"/>
      <c r="HFE180" s="46"/>
      <c r="HFF180" s="46"/>
      <c r="HFG180" s="46"/>
      <c r="HFH180" s="46"/>
      <c r="HFI180" s="46"/>
      <c r="HFJ180" s="46"/>
      <c r="HFK180" s="46"/>
      <c r="HFL180" s="46"/>
      <c r="HFM180" s="46"/>
      <c r="HFN180" s="46"/>
      <c r="HFO180" s="46"/>
      <c r="HFP180" s="46"/>
      <c r="HFQ180" s="46"/>
      <c r="HFR180" s="46"/>
      <c r="HFS180" s="46"/>
      <c r="HFT180" s="46"/>
      <c r="HFU180" s="46"/>
      <c r="HFV180" s="46"/>
      <c r="HFW180" s="46"/>
      <c r="HFX180" s="46"/>
      <c r="HFY180" s="46"/>
      <c r="HFZ180" s="46"/>
      <c r="HGA180" s="46"/>
      <c r="HGB180" s="46"/>
      <c r="HGC180" s="46"/>
      <c r="HGD180" s="46"/>
      <c r="HGE180" s="46"/>
      <c r="HGF180" s="46"/>
      <c r="HGG180" s="46"/>
      <c r="HGH180" s="46"/>
      <c r="HGI180" s="46"/>
      <c r="HGJ180" s="46"/>
      <c r="HGK180" s="46"/>
      <c r="HGL180" s="46"/>
      <c r="HGM180" s="46"/>
      <c r="HGN180" s="46"/>
      <c r="HGO180" s="46"/>
      <c r="HGP180" s="46"/>
      <c r="HGQ180" s="46"/>
      <c r="HGR180" s="46"/>
      <c r="HGS180" s="46"/>
      <c r="HGT180" s="46"/>
      <c r="HGU180" s="46"/>
      <c r="HGV180" s="46"/>
      <c r="HGW180" s="46"/>
      <c r="HGX180" s="46"/>
      <c r="HGY180" s="46"/>
      <c r="HGZ180" s="46"/>
      <c r="HHA180" s="46"/>
      <c r="HHB180" s="46"/>
      <c r="HHC180" s="46"/>
      <c r="HHD180" s="46"/>
      <c r="HHE180" s="46"/>
      <c r="HHF180" s="46"/>
      <c r="HHG180" s="46"/>
      <c r="HHH180" s="46"/>
      <c r="HHI180" s="46"/>
      <c r="HHJ180" s="46"/>
      <c r="HHK180" s="46"/>
      <c r="HHL180" s="46"/>
      <c r="HHM180" s="46"/>
      <c r="HHN180" s="46"/>
      <c r="HHO180" s="46"/>
      <c r="HHP180" s="46"/>
      <c r="HHQ180" s="46"/>
      <c r="HHR180" s="46"/>
      <c r="HHS180" s="46"/>
      <c r="HHT180" s="46"/>
      <c r="HHU180" s="46"/>
      <c r="HHV180" s="46"/>
      <c r="HHW180" s="46"/>
      <c r="HHX180" s="46"/>
      <c r="HHY180" s="46"/>
      <c r="HHZ180" s="46"/>
      <c r="HIA180" s="46"/>
      <c r="HIB180" s="46"/>
      <c r="HIC180" s="46"/>
      <c r="HID180" s="46"/>
      <c r="HIE180" s="46"/>
      <c r="HIF180" s="46"/>
      <c r="HIG180" s="46"/>
      <c r="HIH180" s="46"/>
      <c r="HII180" s="46"/>
      <c r="HIJ180" s="46"/>
      <c r="HIK180" s="46"/>
      <c r="HIL180" s="46"/>
      <c r="HIM180" s="46"/>
      <c r="HIN180" s="46"/>
      <c r="HIO180" s="46"/>
      <c r="HIP180" s="46"/>
      <c r="HIQ180" s="46"/>
      <c r="HIR180" s="46"/>
      <c r="HIS180" s="46"/>
      <c r="HIT180" s="46"/>
      <c r="HIU180" s="46"/>
      <c r="HIV180" s="46"/>
      <c r="HIW180" s="46"/>
      <c r="HIX180" s="46"/>
      <c r="HIY180" s="46"/>
      <c r="HIZ180" s="46"/>
      <c r="HJA180" s="46"/>
      <c r="HJB180" s="46"/>
      <c r="HJC180" s="46"/>
      <c r="HJD180" s="46"/>
      <c r="HJE180" s="46"/>
      <c r="HJF180" s="46"/>
      <c r="HJG180" s="46"/>
      <c r="HJH180" s="46"/>
      <c r="HJI180" s="46"/>
      <c r="HJJ180" s="46"/>
      <c r="HJK180" s="46"/>
      <c r="HJL180" s="46"/>
      <c r="HJM180" s="46"/>
      <c r="HJN180" s="46"/>
      <c r="HJO180" s="46"/>
      <c r="HJP180" s="46"/>
      <c r="HJQ180" s="46"/>
      <c r="HJR180" s="46"/>
      <c r="HJS180" s="46"/>
      <c r="HJT180" s="46"/>
      <c r="HJU180" s="46"/>
      <c r="HJV180" s="46"/>
      <c r="HJW180" s="46"/>
      <c r="HJX180" s="46"/>
      <c r="HJY180" s="46"/>
      <c r="HJZ180" s="46"/>
      <c r="HKA180" s="46"/>
      <c r="HKB180" s="46"/>
      <c r="HKC180" s="46"/>
      <c r="HKD180" s="46"/>
      <c r="HKE180" s="46"/>
      <c r="HKF180" s="46"/>
      <c r="HKG180" s="46"/>
      <c r="HKH180" s="46"/>
      <c r="HKI180" s="46"/>
      <c r="HKJ180" s="46"/>
      <c r="HKK180" s="46"/>
      <c r="HKL180" s="46"/>
      <c r="HKM180" s="46"/>
      <c r="HKN180" s="46"/>
      <c r="HKO180" s="46"/>
      <c r="HKP180" s="46"/>
      <c r="HKQ180" s="46"/>
      <c r="HKR180" s="46"/>
      <c r="HKS180" s="46"/>
      <c r="HKT180" s="46"/>
      <c r="HKU180" s="46"/>
      <c r="HKV180" s="46"/>
      <c r="HKW180" s="46"/>
      <c r="HKX180" s="46"/>
      <c r="HKY180" s="46"/>
      <c r="HKZ180" s="46"/>
      <c r="HLA180" s="46"/>
      <c r="HLB180" s="46"/>
      <c r="HLC180" s="46"/>
      <c r="HLD180" s="46"/>
      <c r="HLE180" s="46"/>
      <c r="HLF180" s="46"/>
      <c r="HLG180" s="46"/>
      <c r="HLH180" s="46"/>
      <c r="HLI180" s="46"/>
      <c r="HLJ180" s="46"/>
      <c r="HLK180" s="46"/>
      <c r="HLL180" s="46"/>
      <c r="HLM180" s="46"/>
      <c r="HLN180" s="46"/>
      <c r="HLO180" s="46"/>
      <c r="HLP180" s="46"/>
      <c r="HLQ180" s="46"/>
      <c r="HLR180" s="46"/>
      <c r="HLS180" s="46"/>
      <c r="HLT180" s="46"/>
      <c r="HLU180" s="46"/>
      <c r="HLV180" s="46"/>
      <c r="HLW180" s="46"/>
      <c r="HLX180" s="46"/>
      <c r="HLY180" s="46"/>
      <c r="HLZ180" s="46"/>
      <c r="HMA180" s="46"/>
      <c r="HMB180" s="46"/>
      <c r="HMC180" s="46"/>
      <c r="HMD180" s="46"/>
      <c r="HME180" s="46"/>
      <c r="HMF180" s="46"/>
      <c r="HMG180" s="46"/>
      <c r="HMH180" s="46"/>
      <c r="HMI180" s="46"/>
      <c r="HMJ180" s="46"/>
      <c r="HMK180" s="46"/>
      <c r="HML180" s="46"/>
      <c r="HMM180" s="46"/>
      <c r="HMN180" s="46"/>
      <c r="HMO180" s="46"/>
      <c r="HMP180" s="46"/>
      <c r="HMQ180" s="46"/>
      <c r="HMR180" s="46"/>
      <c r="HMS180" s="46"/>
      <c r="HMT180" s="46"/>
      <c r="HMU180" s="46"/>
      <c r="HMV180" s="46"/>
      <c r="HMW180" s="46"/>
      <c r="HMX180" s="46"/>
      <c r="HMY180" s="46"/>
      <c r="HMZ180" s="46"/>
      <c r="HNA180" s="46"/>
      <c r="HNB180" s="46"/>
      <c r="HNC180" s="46"/>
      <c r="HND180" s="46"/>
      <c r="HNE180" s="46"/>
      <c r="HNF180" s="46"/>
      <c r="HNG180" s="46"/>
      <c r="HNH180" s="46"/>
      <c r="HNI180" s="46"/>
      <c r="HNJ180" s="46"/>
      <c r="HNK180" s="46"/>
      <c r="HNL180" s="46"/>
      <c r="HNM180" s="46"/>
      <c r="HNN180" s="46"/>
      <c r="HNO180" s="46"/>
      <c r="HNP180" s="46"/>
      <c r="HNQ180" s="46"/>
      <c r="HNR180" s="46"/>
      <c r="HNS180" s="46"/>
      <c r="HNT180" s="46"/>
      <c r="HNU180" s="46"/>
      <c r="HNV180" s="46"/>
      <c r="HNW180" s="46"/>
      <c r="HNX180" s="46"/>
      <c r="HNY180" s="46"/>
      <c r="HNZ180" s="46"/>
      <c r="HOA180" s="46"/>
      <c r="HOB180" s="46"/>
      <c r="HOC180" s="46"/>
      <c r="HOD180" s="46"/>
      <c r="HOE180" s="46"/>
      <c r="HOF180" s="46"/>
      <c r="HOG180" s="46"/>
      <c r="HOH180" s="46"/>
      <c r="HOI180" s="46"/>
      <c r="HOJ180" s="46"/>
      <c r="HOK180" s="46"/>
      <c r="HOL180" s="46"/>
      <c r="HOM180" s="46"/>
      <c r="HON180" s="46"/>
      <c r="HOO180" s="46"/>
      <c r="HOP180" s="46"/>
      <c r="HOQ180" s="46"/>
      <c r="HOR180" s="46"/>
      <c r="HOS180" s="46"/>
      <c r="HOT180" s="46"/>
      <c r="HOU180" s="46"/>
      <c r="HOV180" s="46"/>
      <c r="HOW180" s="46"/>
      <c r="HOX180" s="46"/>
      <c r="HOY180" s="46"/>
      <c r="HOZ180" s="46"/>
      <c r="HPA180" s="46"/>
      <c r="HPB180" s="46"/>
      <c r="HPC180" s="46"/>
      <c r="HPD180" s="46"/>
      <c r="HPE180" s="46"/>
      <c r="HPF180" s="46"/>
      <c r="HPG180" s="46"/>
      <c r="HPH180" s="46"/>
      <c r="HPI180" s="46"/>
      <c r="HPJ180" s="46"/>
      <c r="HPK180" s="46"/>
      <c r="HPL180" s="46"/>
      <c r="HPM180" s="46"/>
      <c r="HPN180" s="46"/>
      <c r="HPO180" s="46"/>
      <c r="HPP180" s="46"/>
      <c r="HPQ180" s="46"/>
      <c r="HPR180" s="46"/>
      <c r="HPS180" s="46"/>
      <c r="HPT180" s="46"/>
      <c r="HPU180" s="46"/>
      <c r="HPV180" s="46"/>
      <c r="HPW180" s="46"/>
      <c r="HPX180" s="46"/>
      <c r="HPY180" s="46"/>
      <c r="HPZ180" s="46"/>
      <c r="HQA180" s="46"/>
      <c r="HQB180" s="46"/>
      <c r="HQC180" s="46"/>
      <c r="HQD180" s="46"/>
      <c r="HQE180" s="46"/>
      <c r="HQF180" s="46"/>
      <c r="HQG180" s="46"/>
      <c r="HQH180" s="46"/>
      <c r="HQI180" s="46"/>
      <c r="HQJ180" s="46"/>
      <c r="HQK180" s="46"/>
      <c r="HQL180" s="46"/>
      <c r="HQM180" s="46"/>
      <c r="HQN180" s="46"/>
      <c r="HQO180" s="46"/>
      <c r="HQP180" s="46"/>
      <c r="HQQ180" s="46"/>
      <c r="HQR180" s="46"/>
      <c r="HQS180" s="46"/>
      <c r="HQT180" s="46"/>
      <c r="HQU180" s="46"/>
      <c r="HQV180" s="46"/>
      <c r="HQW180" s="46"/>
      <c r="HQX180" s="46"/>
      <c r="HQY180" s="46"/>
      <c r="HQZ180" s="46"/>
      <c r="HRA180" s="46"/>
      <c r="HRB180" s="46"/>
      <c r="HRC180" s="46"/>
      <c r="HRD180" s="46"/>
      <c r="HRE180" s="46"/>
      <c r="HRF180" s="46"/>
      <c r="HRG180" s="46"/>
      <c r="HRH180" s="46"/>
      <c r="HRI180" s="46"/>
      <c r="HRJ180" s="46"/>
      <c r="HRK180" s="46"/>
      <c r="HRL180" s="46"/>
      <c r="HRM180" s="46"/>
      <c r="HRN180" s="46"/>
      <c r="HRO180" s="46"/>
      <c r="HRP180" s="46"/>
      <c r="HRQ180" s="46"/>
      <c r="HRR180" s="46"/>
      <c r="HRS180" s="46"/>
      <c r="HRT180" s="46"/>
      <c r="HRU180" s="46"/>
      <c r="HRV180" s="46"/>
      <c r="HRW180" s="46"/>
      <c r="HRX180" s="46"/>
      <c r="HRY180" s="46"/>
      <c r="HRZ180" s="46"/>
      <c r="HSA180" s="46"/>
      <c r="HSB180" s="46"/>
      <c r="HSC180" s="46"/>
      <c r="HSD180" s="46"/>
      <c r="HSE180" s="46"/>
      <c r="HSF180" s="46"/>
      <c r="HSG180" s="46"/>
      <c r="HSH180" s="46"/>
      <c r="HSI180" s="46"/>
      <c r="HSJ180" s="46"/>
      <c r="HSK180" s="46"/>
      <c r="HSL180" s="46"/>
      <c r="HSM180" s="46"/>
      <c r="HSN180" s="46"/>
      <c r="HSO180" s="46"/>
      <c r="HSP180" s="46"/>
      <c r="HSQ180" s="46"/>
      <c r="HSR180" s="46"/>
      <c r="HSS180" s="46"/>
      <c r="HST180" s="46"/>
      <c r="HSU180" s="46"/>
      <c r="HSV180" s="46"/>
      <c r="HSW180" s="46"/>
      <c r="HSX180" s="46"/>
      <c r="HSY180" s="46"/>
      <c r="HSZ180" s="46"/>
      <c r="HTA180" s="46"/>
      <c r="HTB180" s="46"/>
      <c r="HTC180" s="46"/>
      <c r="HTD180" s="46"/>
      <c r="HTE180" s="46"/>
      <c r="HTF180" s="46"/>
      <c r="HTG180" s="46"/>
      <c r="HTH180" s="46"/>
      <c r="HTI180" s="46"/>
      <c r="HTJ180" s="46"/>
      <c r="HTK180" s="46"/>
      <c r="HTL180" s="46"/>
      <c r="HTM180" s="46"/>
      <c r="HTN180" s="46"/>
      <c r="HTO180" s="46"/>
      <c r="HTP180" s="46"/>
      <c r="HTQ180" s="46"/>
      <c r="HTR180" s="46"/>
      <c r="HTS180" s="46"/>
      <c r="HTT180" s="46"/>
      <c r="HTU180" s="46"/>
      <c r="HTV180" s="46"/>
      <c r="HTW180" s="46"/>
      <c r="HTX180" s="46"/>
      <c r="HTY180" s="46"/>
      <c r="HTZ180" s="46"/>
      <c r="HUA180" s="46"/>
      <c r="HUB180" s="46"/>
      <c r="HUC180" s="46"/>
      <c r="HUD180" s="46"/>
      <c r="HUE180" s="46"/>
      <c r="HUF180" s="46"/>
      <c r="HUG180" s="46"/>
      <c r="HUH180" s="46"/>
      <c r="HUI180" s="46"/>
      <c r="HUJ180" s="46"/>
      <c r="HUK180" s="46"/>
      <c r="HUL180" s="46"/>
      <c r="HUM180" s="46"/>
      <c r="HUN180" s="46"/>
      <c r="HUO180" s="46"/>
      <c r="HUP180" s="46"/>
      <c r="HUQ180" s="46"/>
      <c r="HUR180" s="46"/>
      <c r="HUS180" s="46"/>
      <c r="HUT180" s="46"/>
      <c r="HUU180" s="46"/>
      <c r="HUV180" s="46"/>
      <c r="HUW180" s="46"/>
      <c r="HUX180" s="46"/>
      <c r="HUY180" s="46"/>
      <c r="HUZ180" s="46"/>
      <c r="HVA180" s="46"/>
      <c r="HVB180" s="46"/>
      <c r="HVC180" s="46"/>
      <c r="HVD180" s="46"/>
      <c r="HVE180" s="46"/>
      <c r="HVF180" s="46"/>
      <c r="HVG180" s="46"/>
      <c r="HVH180" s="46"/>
      <c r="HVI180" s="46"/>
      <c r="HVJ180" s="46"/>
      <c r="HVK180" s="46"/>
      <c r="HVL180" s="46"/>
      <c r="HVM180" s="46"/>
      <c r="HVN180" s="46"/>
      <c r="HVO180" s="46"/>
      <c r="HVP180" s="46"/>
      <c r="HVQ180" s="46"/>
      <c r="HVR180" s="46"/>
      <c r="HVS180" s="46"/>
      <c r="HVT180" s="46"/>
      <c r="HVU180" s="46"/>
      <c r="HVV180" s="46"/>
      <c r="HVW180" s="46"/>
      <c r="HVX180" s="46"/>
      <c r="HVY180" s="46"/>
      <c r="HVZ180" s="46"/>
      <c r="HWA180" s="46"/>
      <c r="HWB180" s="46"/>
      <c r="HWC180" s="46"/>
      <c r="HWD180" s="46"/>
      <c r="HWE180" s="46"/>
      <c r="HWF180" s="46"/>
      <c r="HWG180" s="46"/>
      <c r="HWH180" s="46"/>
      <c r="HWI180" s="46"/>
      <c r="HWJ180" s="46"/>
      <c r="HWK180" s="46"/>
      <c r="HWL180" s="46"/>
      <c r="HWM180" s="46"/>
      <c r="HWN180" s="46"/>
      <c r="HWO180" s="46"/>
      <c r="HWP180" s="46"/>
      <c r="HWQ180" s="46"/>
      <c r="HWR180" s="46"/>
      <c r="HWS180" s="46"/>
      <c r="HWT180" s="46"/>
      <c r="HWU180" s="46"/>
      <c r="HWV180" s="46"/>
      <c r="HWW180" s="46"/>
      <c r="HWX180" s="46"/>
      <c r="HWY180" s="46"/>
      <c r="HWZ180" s="46"/>
      <c r="HXA180" s="46"/>
      <c r="HXB180" s="46"/>
      <c r="HXC180" s="46"/>
      <c r="HXD180" s="46"/>
      <c r="HXE180" s="46"/>
      <c r="HXF180" s="46"/>
      <c r="HXG180" s="46"/>
      <c r="HXH180" s="46"/>
      <c r="HXI180" s="46"/>
      <c r="HXJ180" s="46"/>
      <c r="HXK180" s="46"/>
      <c r="HXL180" s="46"/>
      <c r="HXM180" s="46"/>
      <c r="HXN180" s="46"/>
      <c r="HXO180" s="46"/>
      <c r="HXP180" s="46"/>
      <c r="HXQ180" s="46"/>
      <c r="HXR180" s="46"/>
      <c r="HXS180" s="46"/>
      <c r="HXT180" s="46"/>
      <c r="HXU180" s="46"/>
      <c r="HXV180" s="46"/>
      <c r="HXW180" s="46"/>
      <c r="HXX180" s="46"/>
      <c r="HXY180" s="46"/>
      <c r="HXZ180" s="46"/>
      <c r="HYA180" s="46"/>
      <c r="HYB180" s="46"/>
      <c r="HYC180" s="46"/>
      <c r="HYD180" s="46"/>
      <c r="HYE180" s="46"/>
      <c r="HYF180" s="46"/>
      <c r="HYG180" s="46"/>
      <c r="HYH180" s="46"/>
      <c r="HYI180" s="46"/>
      <c r="HYJ180" s="46"/>
      <c r="HYK180" s="46"/>
      <c r="HYL180" s="46"/>
      <c r="HYM180" s="46"/>
      <c r="HYN180" s="46"/>
      <c r="HYO180" s="46"/>
      <c r="HYP180" s="46"/>
      <c r="HYQ180" s="46"/>
      <c r="HYR180" s="46"/>
      <c r="HYS180" s="46"/>
      <c r="HYT180" s="46"/>
      <c r="HYU180" s="46"/>
      <c r="HYV180" s="46"/>
      <c r="HYW180" s="46"/>
      <c r="HYX180" s="46"/>
      <c r="HYY180" s="46"/>
      <c r="HYZ180" s="46"/>
      <c r="HZA180" s="46"/>
      <c r="HZB180" s="46"/>
      <c r="HZC180" s="46"/>
      <c r="HZD180" s="46"/>
      <c r="HZE180" s="46"/>
      <c r="HZF180" s="46"/>
      <c r="HZG180" s="46"/>
      <c r="HZH180" s="46"/>
      <c r="HZI180" s="46"/>
      <c r="HZJ180" s="46"/>
      <c r="HZK180" s="46"/>
      <c r="HZL180" s="46"/>
      <c r="HZM180" s="46"/>
      <c r="HZN180" s="46"/>
      <c r="HZO180" s="46"/>
      <c r="HZP180" s="46"/>
      <c r="HZQ180" s="46"/>
      <c r="HZR180" s="46"/>
      <c r="HZS180" s="46"/>
      <c r="HZT180" s="46"/>
      <c r="HZU180" s="46"/>
      <c r="HZV180" s="46"/>
      <c r="HZW180" s="46"/>
      <c r="HZX180" s="46"/>
      <c r="HZY180" s="46"/>
      <c r="HZZ180" s="46"/>
      <c r="IAA180" s="46"/>
      <c r="IAB180" s="46"/>
      <c r="IAC180" s="46"/>
      <c r="IAD180" s="46"/>
      <c r="IAE180" s="46"/>
      <c r="IAF180" s="46"/>
      <c r="IAG180" s="46"/>
      <c r="IAH180" s="46"/>
      <c r="IAI180" s="46"/>
      <c r="IAJ180" s="46"/>
      <c r="IAK180" s="46"/>
      <c r="IAL180" s="46"/>
      <c r="IAM180" s="46"/>
      <c r="IAN180" s="46"/>
      <c r="IAO180" s="46"/>
      <c r="IAP180" s="46"/>
      <c r="IAQ180" s="46"/>
      <c r="IAR180" s="46"/>
      <c r="IAS180" s="46"/>
      <c r="IAT180" s="46"/>
      <c r="IAU180" s="46"/>
      <c r="IAV180" s="46"/>
      <c r="IAW180" s="46"/>
      <c r="IAX180" s="46"/>
      <c r="IAY180" s="46"/>
      <c r="IAZ180" s="46"/>
      <c r="IBA180" s="46"/>
      <c r="IBB180" s="46"/>
      <c r="IBC180" s="46"/>
      <c r="IBD180" s="46"/>
      <c r="IBE180" s="46"/>
      <c r="IBF180" s="46"/>
      <c r="IBG180" s="46"/>
      <c r="IBH180" s="46"/>
      <c r="IBI180" s="46"/>
      <c r="IBJ180" s="46"/>
      <c r="IBK180" s="46"/>
      <c r="IBL180" s="46"/>
      <c r="IBM180" s="46"/>
      <c r="IBN180" s="46"/>
      <c r="IBO180" s="46"/>
      <c r="IBP180" s="46"/>
      <c r="IBQ180" s="46"/>
      <c r="IBR180" s="46"/>
      <c r="IBS180" s="46"/>
      <c r="IBT180" s="46"/>
      <c r="IBU180" s="46"/>
      <c r="IBV180" s="46"/>
      <c r="IBW180" s="46"/>
      <c r="IBX180" s="46"/>
      <c r="IBY180" s="46"/>
      <c r="IBZ180" s="46"/>
      <c r="ICA180" s="46"/>
      <c r="ICB180" s="46"/>
      <c r="ICC180" s="46"/>
      <c r="ICD180" s="46"/>
      <c r="ICE180" s="46"/>
      <c r="ICF180" s="46"/>
      <c r="ICG180" s="46"/>
      <c r="ICH180" s="46"/>
      <c r="ICI180" s="46"/>
      <c r="ICJ180" s="46"/>
      <c r="ICK180" s="46"/>
      <c r="ICL180" s="46"/>
      <c r="ICM180" s="46"/>
      <c r="ICN180" s="46"/>
      <c r="ICO180" s="46"/>
      <c r="ICP180" s="46"/>
      <c r="ICQ180" s="46"/>
      <c r="ICR180" s="46"/>
      <c r="ICS180" s="46"/>
      <c r="ICT180" s="46"/>
      <c r="ICU180" s="46"/>
      <c r="ICV180" s="46"/>
      <c r="ICW180" s="46"/>
      <c r="ICX180" s="46"/>
      <c r="ICY180" s="46"/>
      <c r="ICZ180" s="46"/>
      <c r="IDA180" s="46"/>
      <c r="IDB180" s="46"/>
      <c r="IDC180" s="46"/>
      <c r="IDD180" s="46"/>
      <c r="IDE180" s="46"/>
      <c r="IDF180" s="46"/>
      <c r="IDG180" s="46"/>
      <c r="IDH180" s="46"/>
      <c r="IDI180" s="46"/>
      <c r="IDJ180" s="46"/>
      <c r="IDK180" s="46"/>
      <c r="IDL180" s="46"/>
      <c r="IDM180" s="46"/>
      <c r="IDN180" s="46"/>
      <c r="IDO180" s="46"/>
      <c r="IDP180" s="46"/>
      <c r="IDQ180" s="46"/>
      <c r="IDR180" s="46"/>
      <c r="IDS180" s="46"/>
      <c r="IDT180" s="46"/>
      <c r="IDU180" s="46"/>
      <c r="IDV180" s="46"/>
      <c r="IDW180" s="46"/>
      <c r="IDX180" s="46"/>
      <c r="IDY180" s="46"/>
      <c r="IDZ180" s="46"/>
      <c r="IEA180" s="46"/>
      <c r="IEB180" s="46"/>
      <c r="IEC180" s="46"/>
      <c r="IED180" s="46"/>
      <c r="IEE180" s="46"/>
      <c r="IEF180" s="46"/>
      <c r="IEG180" s="46"/>
      <c r="IEH180" s="46"/>
      <c r="IEI180" s="46"/>
      <c r="IEJ180" s="46"/>
      <c r="IEK180" s="46"/>
      <c r="IEL180" s="46"/>
      <c r="IEM180" s="46"/>
      <c r="IEN180" s="46"/>
      <c r="IEO180" s="46"/>
      <c r="IEP180" s="46"/>
      <c r="IEQ180" s="46"/>
      <c r="IER180" s="46"/>
      <c r="IES180" s="46"/>
      <c r="IET180" s="46"/>
      <c r="IEU180" s="46"/>
      <c r="IEV180" s="46"/>
      <c r="IEW180" s="46"/>
      <c r="IEX180" s="46"/>
      <c r="IEY180" s="46"/>
      <c r="IEZ180" s="46"/>
      <c r="IFA180" s="46"/>
      <c r="IFB180" s="46"/>
      <c r="IFC180" s="46"/>
      <c r="IFD180" s="46"/>
      <c r="IFE180" s="46"/>
      <c r="IFF180" s="46"/>
      <c r="IFG180" s="46"/>
      <c r="IFH180" s="46"/>
      <c r="IFI180" s="46"/>
      <c r="IFJ180" s="46"/>
      <c r="IFK180" s="46"/>
      <c r="IFL180" s="46"/>
      <c r="IFM180" s="46"/>
      <c r="IFN180" s="46"/>
      <c r="IFO180" s="46"/>
      <c r="IFP180" s="46"/>
      <c r="IFQ180" s="46"/>
      <c r="IFR180" s="46"/>
      <c r="IFS180" s="46"/>
      <c r="IFT180" s="46"/>
      <c r="IFU180" s="46"/>
      <c r="IFV180" s="46"/>
      <c r="IFW180" s="46"/>
      <c r="IFX180" s="46"/>
      <c r="IFY180" s="46"/>
      <c r="IFZ180" s="46"/>
      <c r="IGA180" s="46"/>
      <c r="IGB180" s="46"/>
      <c r="IGC180" s="46"/>
      <c r="IGD180" s="46"/>
      <c r="IGE180" s="46"/>
      <c r="IGF180" s="46"/>
      <c r="IGG180" s="46"/>
      <c r="IGH180" s="46"/>
      <c r="IGI180" s="46"/>
      <c r="IGJ180" s="46"/>
      <c r="IGK180" s="46"/>
      <c r="IGL180" s="46"/>
      <c r="IGM180" s="46"/>
      <c r="IGN180" s="46"/>
      <c r="IGO180" s="46"/>
      <c r="IGP180" s="46"/>
      <c r="IGQ180" s="46"/>
      <c r="IGR180" s="46"/>
      <c r="IGS180" s="46"/>
      <c r="IGT180" s="46"/>
      <c r="IGU180" s="46"/>
      <c r="IGV180" s="46"/>
      <c r="IGW180" s="46"/>
      <c r="IGX180" s="46"/>
      <c r="IGY180" s="46"/>
      <c r="IGZ180" s="46"/>
      <c r="IHA180" s="46"/>
      <c r="IHB180" s="46"/>
      <c r="IHC180" s="46"/>
      <c r="IHD180" s="46"/>
      <c r="IHE180" s="46"/>
      <c r="IHF180" s="46"/>
      <c r="IHG180" s="46"/>
      <c r="IHH180" s="46"/>
      <c r="IHI180" s="46"/>
      <c r="IHJ180" s="46"/>
      <c r="IHK180" s="46"/>
      <c r="IHL180" s="46"/>
      <c r="IHM180" s="46"/>
      <c r="IHN180" s="46"/>
      <c r="IHO180" s="46"/>
      <c r="IHP180" s="46"/>
      <c r="IHQ180" s="46"/>
      <c r="IHR180" s="46"/>
      <c r="IHS180" s="46"/>
      <c r="IHT180" s="46"/>
      <c r="IHU180" s="46"/>
      <c r="IHV180" s="46"/>
      <c r="IHW180" s="46"/>
      <c r="IHX180" s="46"/>
      <c r="IHY180" s="46"/>
      <c r="IHZ180" s="46"/>
      <c r="IIA180" s="46"/>
      <c r="IIB180" s="46"/>
      <c r="IIC180" s="46"/>
      <c r="IID180" s="46"/>
      <c r="IIE180" s="46"/>
      <c r="IIF180" s="46"/>
      <c r="IIG180" s="46"/>
      <c r="IIH180" s="46"/>
      <c r="III180" s="46"/>
      <c r="IIJ180" s="46"/>
      <c r="IIK180" s="46"/>
      <c r="IIL180" s="46"/>
      <c r="IIM180" s="46"/>
      <c r="IIN180" s="46"/>
      <c r="IIO180" s="46"/>
      <c r="IIP180" s="46"/>
      <c r="IIQ180" s="46"/>
      <c r="IIR180" s="46"/>
      <c r="IIS180" s="46"/>
      <c r="IIT180" s="46"/>
      <c r="IIU180" s="46"/>
      <c r="IIV180" s="46"/>
      <c r="IIW180" s="46"/>
      <c r="IIX180" s="46"/>
      <c r="IIY180" s="46"/>
      <c r="IIZ180" s="46"/>
      <c r="IJA180" s="46"/>
      <c r="IJB180" s="46"/>
      <c r="IJC180" s="46"/>
      <c r="IJD180" s="46"/>
      <c r="IJE180" s="46"/>
      <c r="IJF180" s="46"/>
      <c r="IJG180" s="46"/>
      <c r="IJH180" s="46"/>
      <c r="IJI180" s="46"/>
      <c r="IJJ180" s="46"/>
      <c r="IJK180" s="46"/>
      <c r="IJL180" s="46"/>
      <c r="IJM180" s="46"/>
      <c r="IJN180" s="46"/>
      <c r="IJO180" s="46"/>
      <c r="IJP180" s="46"/>
      <c r="IJQ180" s="46"/>
      <c r="IJR180" s="46"/>
      <c r="IJS180" s="46"/>
      <c r="IJT180" s="46"/>
      <c r="IJU180" s="46"/>
      <c r="IJV180" s="46"/>
      <c r="IJW180" s="46"/>
      <c r="IJX180" s="46"/>
      <c r="IJY180" s="46"/>
      <c r="IJZ180" s="46"/>
      <c r="IKA180" s="46"/>
      <c r="IKB180" s="46"/>
      <c r="IKC180" s="46"/>
      <c r="IKD180" s="46"/>
      <c r="IKE180" s="46"/>
      <c r="IKF180" s="46"/>
      <c r="IKG180" s="46"/>
      <c r="IKH180" s="46"/>
      <c r="IKI180" s="46"/>
      <c r="IKJ180" s="46"/>
      <c r="IKK180" s="46"/>
      <c r="IKL180" s="46"/>
      <c r="IKM180" s="46"/>
      <c r="IKN180" s="46"/>
      <c r="IKO180" s="46"/>
      <c r="IKP180" s="46"/>
      <c r="IKQ180" s="46"/>
      <c r="IKR180" s="46"/>
      <c r="IKS180" s="46"/>
      <c r="IKT180" s="46"/>
      <c r="IKU180" s="46"/>
      <c r="IKV180" s="46"/>
      <c r="IKW180" s="46"/>
      <c r="IKX180" s="46"/>
      <c r="IKY180" s="46"/>
      <c r="IKZ180" s="46"/>
      <c r="ILA180" s="46"/>
      <c r="ILB180" s="46"/>
      <c r="ILC180" s="46"/>
      <c r="ILD180" s="46"/>
      <c r="ILE180" s="46"/>
      <c r="ILF180" s="46"/>
      <c r="ILG180" s="46"/>
      <c r="ILH180" s="46"/>
      <c r="ILI180" s="46"/>
      <c r="ILJ180" s="46"/>
      <c r="ILK180" s="46"/>
      <c r="ILL180" s="46"/>
      <c r="ILM180" s="46"/>
      <c r="ILN180" s="46"/>
      <c r="ILO180" s="46"/>
      <c r="ILP180" s="46"/>
      <c r="ILQ180" s="46"/>
      <c r="ILR180" s="46"/>
      <c r="ILS180" s="46"/>
      <c r="ILT180" s="46"/>
      <c r="ILU180" s="46"/>
      <c r="ILV180" s="46"/>
      <c r="ILW180" s="46"/>
      <c r="ILX180" s="46"/>
      <c r="ILY180" s="46"/>
      <c r="ILZ180" s="46"/>
      <c r="IMA180" s="46"/>
      <c r="IMB180" s="46"/>
      <c r="IMC180" s="46"/>
      <c r="IMD180" s="46"/>
      <c r="IME180" s="46"/>
      <c r="IMF180" s="46"/>
      <c r="IMG180" s="46"/>
      <c r="IMH180" s="46"/>
      <c r="IMI180" s="46"/>
      <c r="IMJ180" s="46"/>
      <c r="IMK180" s="46"/>
      <c r="IML180" s="46"/>
      <c r="IMM180" s="46"/>
      <c r="IMN180" s="46"/>
      <c r="IMO180" s="46"/>
      <c r="IMP180" s="46"/>
      <c r="IMQ180" s="46"/>
      <c r="IMR180" s="46"/>
      <c r="IMS180" s="46"/>
      <c r="IMT180" s="46"/>
      <c r="IMU180" s="46"/>
      <c r="IMV180" s="46"/>
      <c r="IMW180" s="46"/>
      <c r="IMX180" s="46"/>
      <c r="IMY180" s="46"/>
      <c r="IMZ180" s="46"/>
      <c r="INA180" s="46"/>
      <c r="INB180" s="46"/>
      <c r="INC180" s="46"/>
      <c r="IND180" s="46"/>
      <c r="INE180" s="46"/>
      <c r="INF180" s="46"/>
      <c r="ING180" s="46"/>
      <c r="INH180" s="46"/>
      <c r="INI180" s="46"/>
      <c r="INJ180" s="46"/>
      <c r="INK180" s="46"/>
      <c r="INL180" s="46"/>
      <c r="INM180" s="46"/>
      <c r="INN180" s="46"/>
      <c r="INO180" s="46"/>
      <c r="INP180" s="46"/>
      <c r="INQ180" s="46"/>
      <c r="INR180" s="46"/>
      <c r="INS180" s="46"/>
      <c r="INT180" s="46"/>
      <c r="INU180" s="46"/>
      <c r="INV180" s="46"/>
      <c r="INW180" s="46"/>
      <c r="INX180" s="46"/>
      <c r="INY180" s="46"/>
      <c r="INZ180" s="46"/>
      <c r="IOA180" s="46"/>
      <c r="IOB180" s="46"/>
      <c r="IOC180" s="46"/>
      <c r="IOD180" s="46"/>
      <c r="IOE180" s="46"/>
      <c r="IOF180" s="46"/>
      <c r="IOG180" s="46"/>
      <c r="IOH180" s="46"/>
      <c r="IOI180" s="46"/>
      <c r="IOJ180" s="46"/>
      <c r="IOK180" s="46"/>
      <c r="IOL180" s="46"/>
      <c r="IOM180" s="46"/>
      <c r="ION180" s="46"/>
      <c r="IOO180" s="46"/>
      <c r="IOP180" s="46"/>
      <c r="IOQ180" s="46"/>
      <c r="IOR180" s="46"/>
      <c r="IOS180" s="46"/>
      <c r="IOT180" s="46"/>
      <c r="IOU180" s="46"/>
      <c r="IOV180" s="46"/>
      <c r="IOW180" s="46"/>
      <c r="IOX180" s="46"/>
      <c r="IOY180" s="46"/>
      <c r="IOZ180" s="46"/>
      <c r="IPA180" s="46"/>
      <c r="IPB180" s="46"/>
      <c r="IPC180" s="46"/>
      <c r="IPD180" s="46"/>
      <c r="IPE180" s="46"/>
      <c r="IPF180" s="46"/>
      <c r="IPG180" s="46"/>
      <c r="IPH180" s="46"/>
      <c r="IPI180" s="46"/>
      <c r="IPJ180" s="46"/>
      <c r="IPK180" s="46"/>
      <c r="IPL180" s="46"/>
      <c r="IPM180" s="46"/>
      <c r="IPN180" s="46"/>
      <c r="IPO180" s="46"/>
      <c r="IPP180" s="46"/>
      <c r="IPQ180" s="46"/>
      <c r="IPR180" s="46"/>
      <c r="IPS180" s="46"/>
      <c r="IPT180" s="46"/>
      <c r="IPU180" s="46"/>
      <c r="IPV180" s="46"/>
      <c r="IPW180" s="46"/>
      <c r="IPX180" s="46"/>
      <c r="IPY180" s="46"/>
      <c r="IPZ180" s="46"/>
      <c r="IQA180" s="46"/>
      <c r="IQB180" s="46"/>
      <c r="IQC180" s="46"/>
      <c r="IQD180" s="46"/>
      <c r="IQE180" s="46"/>
      <c r="IQF180" s="46"/>
      <c r="IQG180" s="46"/>
      <c r="IQH180" s="46"/>
      <c r="IQI180" s="46"/>
      <c r="IQJ180" s="46"/>
      <c r="IQK180" s="46"/>
      <c r="IQL180" s="46"/>
      <c r="IQM180" s="46"/>
      <c r="IQN180" s="46"/>
      <c r="IQO180" s="46"/>
      <c r="IQP180" s="46"/>
      <c r="IQQ180" s="46"/>
      <c r="IQR180" s="46"/>
      <c r="IQS180" s="46"/>
      <c r="IQT180" s="46"/>
      <c r="IQU180" s="46"/>
      <c r="IQV180" s="46"/>
      <c r="IQW180" s="46"/>
      <c r="IQX180" s="46"/>
      <c r="IQY180" s="46"/>
      <c r="IQZ180" s="46"/>
      <c r="IRA180" s="46"/>
      <c r="IRB180" s="46"/>
      <c r="IRC180" s="46"/>
      <c r="IRD180" s="46"/>
      <c r="IRE180" s="46"/>
      <c r="IRF180" s="46"/>
      <c r="IRG180" s="46"/>
      <c r="IRH180" s="46"/>
      <c r="IRI180" s="46"/>
      <c r="IRJ180" s="46"/>
      <c r="IRK180" s="46"/>
      <c r="IRL180" s="46"/>
      <c r="IRM180" s="46"/>
      <c r="IRN180" s="46"/>
      <c r="IRO180" s="46"/>
      <c r="IRP180" s="46"/>
      <c r="IRQ180" s="46"/>
      <c r="IRR180" s="46"/>
      <c r="IRS180" s="46"/>
      <c r="IRT180" s="46"/>
      <c r="IRU180" s="46"/>
      <c r="IRV180" s="46"/>
      <c r="IRW180" s="46"/>
      <c r="IRX180" s="46"/>
      <c r="IRY180" s="46"/>
      <c r="IRZ180" s="46"/>
      <c r="ISA180" s="46"/>
      <c r="ISB180" s="46"/>
      <c r="ISC180" s="46"/>
      <c r="ISD180" s="46"/>
      <c r="ISE180" s="46"/>
      <c r="ISF180" s="46"/>
      <c r="ISG180" s="46"/>
      <c r="ISH180" s="46"/>
      <c r="ISI180" s="46"/>
      <c r="ISJ180" s="46"/>
      <c r="ISK180" s="46"/>
      <c r="ISL180" s="46"/>
      <c r="ISM180" s="46"/>
      <c r="ISN180" s="46"/>
      <c r="ISO180" s="46"/>
      <c r="ISP180" s="46"/>
      <c r="ISQ180" s="46"/>
      <c r="ISR180" s="46"/>
      <c r="ISS180" s="46"/>
      <c r="IST180" s="46"/>
      <c r="ISU180" s="46"/>
      <c r="ISV180" s="46"/>
      <c r="ISW180" s="46"/>
      <c r="ISX180" s="46"/>
      <c r="ISY180" s="46"/>
      <c r="ISZ180" s="46"/>
      <c r="ITA180" s="46"/>
      <c r="ITB180" s="46"/>
      <c r="ITC180" s="46"/>
      <c r="ITD180" s="46"/>
      <c r="ITE180" s="46"/>
      <c r="ITF180" s="46"/>
      <c r="ITG180" s="46"/>
      <c r="ITH180" s="46"/>
      <c r="ITI180" s="46"/>
      <c r="ITJ180" s="46"/>
      <c r="ITK180" s="46"/>
      <c r="ITL180" s="46"/>
      <c r="ITM180" s="46"/>
      <c r="ITN180" s="46"/>
      <c r="ITO180" s="46"/>
      <c r="ITP180" s="46"/>
      <c r="ITQ180" s="46"/>
      <c r="ITR180" s="46"/>
      <c r="ITS180" s="46"/>
      <c r="ITT180" s="46"/>
      <c r="ITU180" s="46"/>
      <c r="ITV180" s="46"/>
      <c r="ITW180" s="46"/>
      <c r="ITX180" s="46"/>
      <c r="ITY180" s="46"/>
      <c r="ITZ180" s="46"/>
      <c r="IUA180" s="46"/>
      <c r="IUB180" s="46"/>
      <c r="IUC180" s="46"/>
      <c r="IUD180" s="46"/>
      <c r="IUE180" s="46"/>
      <c r="IUF180" s="46"/>
      <c r="IUG180" s="46"/>
      <c r="IUH180" s="46"/>
      <c r="IUI180" s="46"/>
      <c r="IUJ180" s="46"/>
      <c r="IUK180" s="46"/>
      <c r="IUL180" s="46"/>
      <c r="IUM180" s="46"/>
      <c r="IUN180" s="46"/>
      <c r="IUO180" s="46"/>
      <c r="IUP180" s="46"/>
      <c r="IUQ180" s="46"/>
      <c r="IUR180" s="46"/>
      <c r="IUS180" s="46"/>
      <c r="IUT180" s="46"/>
      <c r="IUU180" s="46"/>
      <c r="IUV180" s="46"/>
      <c r="IUW180" s="46"/>
      <c r="IUX180" s="46"/>
      <c r="IUY180" s="46"/>
      <c r="IUZ180" s="46"/>
      <c r="IVA180" s="46"/>
      <c r="IVB180" s="46"/>
      <c r="IVC180" s="46"/>
      <c r="IVD180" s="46"/>
      <c r="IVE180" s="46"/>
      <c r="IVF180" s="46"/>
      <c r="IVG180" s="46"/>
      <c r="IVH180" s="46"/>
      <c r="IVI180" s="46"/>
      <c r="IVJ180" s="46"/>
      <c r="IVK180" s="46"/>
      <c r="IVL180" s="46"/>
      <c r="IVM180" s="46"/>
      <c r="IVN180" s="46"/>
      <c r="IVO180" s="46"/>
      <c r="IVP180" s="46"/>
      <c r="IVQ180" s="46"/>
      <c r="IVR180" s="46"/>
      <c r="IVS180" s="46"/>
      <c r="IVT180" s="46"/>
      <c r="IVU180" s="46"/>
      <c r="IVV180" s="46"/>
      <c r="IVW180" s="46"/>
      <c r="IVX180" s="46"/>
      <c r="IVY180" s="46"/>
      <c r="IVZ180" s="46"/>
      <c r="IWA180" s="46"/>
      <c r="IWB180" s="46"/>
      <c r="IWC180" s="46"/>
      <c r="IWD180" s="46"/>
      <c r="IWE180" s="46"/>
      <c r="IWF180" s="46"/>
      <c r="IWG180" s="46"/>
      <c r="IWH180" s="46"/>
      <c r="IWI180" s="46"/>
      <c r="IWJ180" s="46"/>
      <c r="IWK180" s="46"/>
      <c r="IWL180" s="46"/>
      <c r="IWM180" s="46"/>
      <c r="IWN180" s="46"/>
      <c r="IWO180" s="46"/>
      <c r="IWP180" s="46"/>
      <c r="IWQ180" s="46"/>
      <c r="IWR180" s="46"/>
      <c r="IWS180" s="46"/>
      <c r="IWT180" s="46"/>
      <c r="IWU180" s="46"/>
      <c r="IWV180" s="46"/>
      <c r="IWW180" s="46"/>
      <c r="IWX180" s="46"/>
      <c r="IWY180" s="46"/>
      <c r="IWZ180" s="46"/>
      <c r="IXA180" s="46"/>
      <c r="IXB180" s="46"/>
      <c r="IXC180" s="46"/>
      <c r="IXD180" s="46"/>
      <c r="IXE180" s="46"/>
      <c r="IXF180" s="46"/>
      <c r="IXG180" s="46"/>
      <c r="IXH180" s="46"/>
      <c r="IXI180" s="46"/>
      <c r="IXJ180" s="46"/>
      <c r="IXK180" s="46"/>
      <c r="IXL180" s="46"/>
      <c r="IXM180" s="46"/>
      <c r="IXN180" s="46"/>
      <c r="IXO180" s="46"/>
      <c r="IXP180" s="46"/>
      <c r="IXQ180" s="46"/>
      <c r="IXR180" s="46"/>
      <c r="IXS180" s="46"/>
      <c r="IXT180" s="46"/>
      <c r="IXU180" s="46"/>
      <c r="IXV180" s="46"/>
      <c r="IXW180" s="46"/>
      <c r="IXX180" s="46"/>
      <c r="IXY180" s="46"/>
      <c r="IXZ180" s="46"/>
      <c r="IYA180" s="46"/>
      <c r="IYB180" s="46"/>
      <c r="IYC180" s="46"/>
      <c r="IYD180" s="46"/>
      <c r="IYE180" s="46"/>
      <c r="IYF180" s="46"/>
      <c r="IYG180" s="46"/>
      <c r="IYH180" s="46"/>
      <c r="IYI180" s="46"/>
      <c r="IYJ180" s="46"/>
      <c r="IYK180" s="46"/>
      <c r="IYL180" s="46"/>
      <c r="IYM180" s="46"/>
      <c r="IYN180" s="46"/>
      <c r="IYO180" s="46"/>
      <c r="IYP180" s="46"/>
      <c r="IYQ180" s="46"/>
      <c r="IYR180" s="46"/>
      <c r="IYS180" s="46"/>
      <c r="IYT180" s="46"/>
      <c r="IYU180" s="46"/>
      <c r="IYV180" s="46"/>
      <c r="IYW180" s="46"/>
      <c r="IYX180" s="46"/>
      <c r="IYY180" s="46"/>
      <c r="IYZ180" s="46"/>
      <c r="IZA180" s="46"/>
      <c r="IZB180" s="46"/>
      <c r="IZC180" s="46"/>
      <c r="IZD180" s="46"/>
      <c r="IZE180" s="46"/>
      <c r="IZF180" s="46"/>
      <c r="IZG180" s="46"/>
      <c r="IZH180" s="46"/>
      <c r="IZI180" s="46"/>
      <c r="IZJ180" s="46"/>
      <c r="IZK180" s="46"/>
      <c r="IZL180" s="46"/>
      <c r="IZM180" s="46"/>
      <c r="IZN180" s="46"/>
      <c r="IZO180" s="46"/>
      <c r="IZP180" s="46"/>
      <c r="IZQ180" s="46"/>
      <c r="IZR180" s="46"/>
      <c r="IZS180" s="46"/>
      <c r="IZT180" s="46"/>
      <c r="IZU180" s="46"/>
      <c r="IZV180" s="46"/>
      <c r="IZW180" s="46"/>
      <c r="IZX180" s="46"/>
      <c r="IZY180" s="46"/>
      <c r="IZZ180" s="46"/>
      <c r="JAA180" s="46"/>
      <c r="JAB180" s="46"/>
      <c r="JAC180" s="46"/>
      <c r="JAD180" s="46"/>
      <c r="JAE180" s="46"/>
      <c r="JAF180" s="46"/>
      <c r="JAG180" s="46"/>
      <c r="JAH180" s="46"/>
      <c r="JAI180" s="46"/>
      <c r="JAJ180" s="46"/>
      <c r="JAK180" s="46"/>
      <c r="JAL180" s="46"/>
      <c r="JAM180" s="46"/>
      <c r="JAN180" s="46"/>
      <c r="JAO180" s="46"/>
      <c r="JAP180" s="46"/>
      <c r="JAQ180" s="46"/>
      <c r="JAR180" s="46"/>
      <c r="JAS180" s="46"/>
      <c r="JAT180" s="46"/>
      <c r="JAU180" s="46"/>
      <c r="JAV180" s="46"/>
      <c r="JAW180" s="46"/>
      <c r="JAX180" s="46"/>
      <c r="JAY180" s="46"/>
      <c r="JAZ180" s="46"/>
      <c r="JBA180" s="46"/>
      <c r="JBB180" s="46"/>
      <c r="JBC180" s="46"/>
      <c r="JBD180" s="46"/>
      <c r="JBE180" s="46"/>
      <c r="JBF180" s="46"/>
      <c r="JBG180" s="46"/>
      <c r="JBH180" s="46"/>
      <c r="JBI180" s="46"/>
      <c r="JBJ180" s="46"/>
      <c r="JBK180" s="46"/>
      <c r="JBL180" s="46"/>
      <c r="JBM180" s="46"/>
      <c r="JBN180" s="46"/>
      <c r="JBO180" s="46"/>
      <c r="JBP180" s="46"/>
      <c r="JBQ180" s="46"/>
      <c r="JBR180" s="46"/>
      <c r="JBS180" s="46"/>
      <c r="JBT180" s="46"/>
      <c r="JBU180" s="46"/>
      <c r="JBV180" s="46"/>
      <c r="JBW180" s="46"/>
      <c r="JBX180" s="46"/>
      <c r="JBY180" s="46"/>
      <c r="JBZ180" s="46"/>
      <c r="JCA180" s="46"/>
      <c r="JCB180" s="46"/>
      <c r="JCC180" s="46"/>
      <c r="JCD180" s="46"/>
      <c r="JCE180" s="46"/>
      <c r="JCF180" s="46"/>
      <c r="JCG180" s="46"/>
      <c r="JCH180" s="46"/>
      <c r="JCI180" s="46"/>
      <c r="JCJ180" s="46"/>
      <c r="JCK180" s="46"/>
      <c r="JCL180" s="46"/>
      <c r="JCM180" s="46"/>
      <c r="JCN180" s="46"/>
      <c r="JCO180" s="46"/>
      <c r="JCP180" s="46"/>
      <c r="JCQ180" s="46"/>
      <c r="JCR180" s="46"/>
      <c r="JCS180" s="46"/>
      <c r="JCT180" s="46"/>
      <c r="JCU180" s="46"/>
      <c r="JCV180" s="46"/>
      <c r="JCW180" s="46"/>
      <c r="JCX180" s="46"/>
      <c r="JCY180" s="46"/>
      <c r="JCZ180" s="46"/>
      <c r="JDA180" s="46"/>
      <c r="JDB180" s="46"/>
      <c r="JDC180" s="46"/>
      <c r="JDD180" s="46"/>
      <c r="JDE180" s="46"/>
      <c r="JDF180" s="46"/>
      <c r="JDG180" s="46"/>
      <c r="JDH180" s="46"/>
      <c r="JDI180" s="46"/>
      <c r="JDJ180" s="46"/>
      <c r="JDK180" s="46"/>
      <c r="JDL180" s="46"/>
      <c r="JDM180" s="46"/>
      <c r="JDN180" s="46"/>
      <c r="JDO180" s="46"/>
      <c r="JDP180" s="46"/>
      <c r="JDQ180" s="46"/>
      <c r="JDR180" s="46"/>
      <c r="JDS180" s="46"/>
      <c r="JDT180" s="46"/>
      <c r="JDU180" s="46"/>
      <c r="JDV180" s="46"/>
      <c r="JDW180" s="46"/>
      <c r="JDX180" s="46"/>
      <c r="JDY180" s="46"/>
      <c r="JDZ180" s="46"/>
      <c r="JEA180" s="46"/>
      <c r="JEB180" s="46"/>
      <c r="JEC180" s="46"/>
      <c r="JED180" s="46"/>
      <c r="JEE180" s="46"/>
      <c r="JEF180" s="46"/>
      <c r="JEG180" s="46"/>
      <c r="JEH180" s="46"/>
      <c r="JEI180" s="46"/>
      <c r="JEJ180" s="46"/>
      <c r="JEK180" s="46"/>
      <c r="JEL180" s="46"/>
      <c r="JEM180" s="46"/>
      <c r="JEN180" s="46"/>
      <c r="JEO180" s="46"/>
      <c r="JEP180" s="46"/>
      <c r="JEQ180" s="46"/>
      <c r="JER180" s="46"/>
      <c r="JES180" s="46"/>
      <c r="JET180" s="46"/>
      <c r="JEU180" s="46"/>
      <c r="JEV180" s="46"/>
      <c r="JEW180" s="46"/>
      <c r="JEX180" s="46"/>
      <c r="JEY180" s="46"/>
      <c r="JEZ180" s="46"/>
      <c r="JFA180" s="46"/>
      <c r="JFB180" s="46"/>
      <c r="JFC180" s="46"/>
      <c r="JFD180" s="46"/>
      <c r="JFE180" s="46"/>
      <c r="JFF180" s="46"/>
      <c r="JFG180" s="46"/>
      <c r="JFH180" s="46"/>
      <c r="JFI180" s="46"/>
      <c r="JFJ180" s="46"/>
      <c r="JFK180" s="46"/>
      <c r="JFL180" s="46"/>
      <c r="JFM180" s="46"/>
      <c r="JFN180" s="46"/>
      <c r="JFO180" s="46"/>
      <c r="JFP180" s="46"/>
      <c r="JFQ180" s="46"/>
      <c r="JFR180" s="46"/>
      <c r="JFS180" s="46"/>
      <c r="JFT180" s="46"/>
      <c r="JFU180" s="46"/>
      <c r="JFV180" s="46"/>
      <c r="JFW180" s="46"/>
      <c r="JFX180" s="46"/>
      <c r="JFY180" s="46"/>
      <c r="JFZ180" s="46"/>
      <c r="JGA180" s="46"/>
      <c r="JGB180" s="46"/>
      <c r="JGC180" s="46"/>
      <c r="JGD180" s="46"/>
      <c r="JGE180" s="46"/>
      <c r="JGF180" s="46"/>
      <c r="JGG180" s="46"/>
      <c r="JGH180" s="46"/>
      <c r="JGI180" s="46"/>
      <c r="JGJ180" s="46"/>
      <c r="JGK180" s="46"/>
      <c r="JGL180" s="46"/>
      <c r="JGM180" s="46"/>
      <c r="JGN180" s="46"/>
      <c r="JGO180" s="46"/>
      <c r="JGP180" s="46"/>
      <c r="JGQ180" s="46"/>
      <c r="JGR180" s="46"/>
      <c r="JGS180" s="46"/>
      <c r="JGT180" s="46"/>
      <c r="JGU180" s="46"/>
      <c r="JGV180" s="46"/>
      <c r="JGW180" s="46"/>
      <c r="JGX180" s="46"/>
      <c r="JGY180" s="46"/>
      <c r="JGZ180" s="46"/>
      <c r="JHA180" s="46"/>
      <c r="JHB180" s="46"/>
      <c r="JHC180" s="46"/>
      <c r="JHD180" s="46"/>
      <c r="JHE180" s="46"/>
      <c r="JHF180" s="46"/>
      <c r="JHG180" s="46"/>
      <c r="JHH180" s="46"/>
      <c r="JHI180" s="46"/>
      <c r="JHJ180" s="46"/>
      <c r="JHK180" s="46"/>
      <c r="JHL180" s="46"/>
      <c r="JHM180" s="46"/>
      <c r="JHN180" s="46"/>
      <c r="JHO180" s="46"/>
      <c r="JHP180" s="46"/>
      <c r="JHQ180" s="46"/>
      <c r="JHR180" s="46"/>
      <c r="JHS180" s="46"/>
      <c r="JHT180" s="46"/>
      <c r="JHU180" s="46"/>
      <c r="JHV180" s="46"/>
      <c r="JHW180" s="46"/>
      <c r="JHX180" s="46"/>
      <c r="JHY180" s="46"/>
      <c r="JHZ180" s="46"/>
      <c r="JIA180" s="46"/>
      <c r="JIB180" s="46"/>
      <c r="JIC180" s="46"/>
      <c r="JID180" s="46"/>
      <c r="JIE180" s="46"/>
      <c r="JIF180" s="46"/>
      <c r="JIG180" s="46"/>
      <c r="JIH180" s="46"/>
      <c r="JII180" s="46"/>
      <c r="JIJ180" s="46"/>
      <c r="JIK180" s="46"/>
      <c r="JIL180" s="46"/>
      <c r="JIM180" s="46"/>
      <c r="JIN180" s="46"/>
      <c r="JIO180" s="46"/>
      <c r="JIP180" s="46"/>
      <c r="JIQ180" s="46"/>
      <c r="JIR180" s="46"/>
      <c r="JIS180" s="46"/>
      <c r="JIT180" s="46"/>
      <c r="JIU180" s="46"/>
      <c r="JIV180" s="46"/>
      <c r="JIW180" s="46"/>
      <c r="JIX180" s="46"/>
      <c r="JIY180" s="46"/>
      <c r="JIZ180" s="46"/>
      <c r="JJA180" s="46"/>
      <c r="JJB180" s="46"/>
      <c r="JJC180" s="46"/>
      <c r="JJD180" s="46"/>
      <c r="JJE180" s="46"/>
      <c r="JJF180" s="46"/>
      <c r="JJG180" s="46"/>
      <c r="JJH180" s="46"/>
      <c r="JJI180" s="46"/>
      <c r="JJJ180" s="46"/>
      <c r="JJK180" s="46"/>
      <c r="JJL180" s="46"/>
      <c r="JJM180" s="46"/>
      <c r="JJN180" s="46"/>
      <c r="JJO180" s="46"/>
      <c r="JJP180" s="46"/>
      <c r="JJQ180" s="46"/>
      <c r="JJR180" s="46"/>
      <c r="JJS180" s="46"/>
      <c r="JJT180" s="46"/>
      <c r="JJU180" s="46"/>
      <c r="JJV180" s="46"/>
      <c r="JJW180" s="46"/>
      <c r="JJX180" s="46"/>
      <c r="JJY180" s="46"/>
      <c r="JJZ180" s="46"/>
      <c r="JKA180" s="46"/>
      <c r="JKB180" s="46"/>
      <c r="JKC180" s="46"/>
      <c r="JKD180" s="46"/>
      <c r="JKE180" s="46"/>
      <c r="JKF180" s="46"/>
      <c r="JKG180" s="46"/>
      <c r="JKH180" s="46"/>
      <c r="JKI180" s="46"/>
      <c r="JKJ180" s="46"/>
      <c r="JKK180" s="46"/>
      <c r="JKL180" s="46"/>
      <c r="JKM180" s="46"/>
      <c r="JKN180" s="46"/>
      <c r="JKO180" s="46"/>
      <c r="JKP180" s="46"/>
      <c r="JKQ180" s="46"/>
      <c r="JKR180" s="46"/>
      <c r="JKS180" s="46"/>
      <c r="JKT180" s="46"/>
      <c r="JKU180" s="46"/>
      <c r="JKV180" s="46"/>
      <c r="JKW180" s="46"/>
      <c r="JKX180" s="46"/>
      <c r="JKY180" s="46"/>
      <c r="JKZ180" s="46"/>
      <c r="JLA180" s="46"/>
      <c r="JLB180" s="46"/>
      <c r="JLC180" s="46"/>
      <c r="JLD180" s="46"/>
      <c r="JLE180" s="46"/>
      <c r="JLF180" s="46"/>
      <c r="JLG180" s="46"/>
      <c r="JLH180" s="46"/>
      <c r="JLI180" s="46"/>
      <c r="JLJ180" s="46"/>
      <c r="JLK180" s="46"/>
      <c r="JLL180" s="46"/>
      <c r="JLM180" s="46"/>
      <c r="JLN180" s="46"/>
      <c r="JLO180" s="46"/>
      <c r="JLP180" s="46"/>
      <c r="JLQ180" s="46"/>
      <c r="JLR180" s="46"/>
      <c r="JLS180" s="46"/>
      <c r="JLT180" s="46"/>
      <c r="JLU180" s="46"/>
      <c r="JLV180" s="46"/>
      <c r="JLW180" s="46"/>
      <c r="JLX180" s="46"/>
      <c r="JLY180" s="46"/>
      <c r="JLZ180" s="46"/>
      <c r="JMA180" s="46"/>
      <c r="JMB180" s="46"/>
      <c r="JMC180" s="46"/>
      <c r="JMD180" s="46"/>
      <c r="JME180" s="46"/>
      <c r="JMF180" s="46"/>
      <c r="JMG180" s="46"/>
      <c r="JMH180" s="46"/>
      <c r="JMI180" s="46"/>
      <c r="JMJ180" s="46"/>
      <c r="JMK180" s="46"/>
      <c r="JML180" s="46"/>
      <c r="JMM180" s="46"/>
      <c r="JMN180" s="46"/>
      <c r="JMO180" s="46"/>
      <c r="JMP180" s="46"/>
      <c r="JMQ180" s="46"/>
      <c r="JMR180" s="46"/>
      <c r="JMS180" s="46"/>
      <c r="JMT180" s="46"/>
      <c r="JMU180" s="46"/>
      <c r="JMV180" s="46"/>
      <c r="JMW180" s="46"/>
      <c r="JMX180" s="46"/>
      <c r="JMY180" s="46"/>
      <c r="JMZ180" s="46"/>
      <c r="JNA180" s="46"/>
      <c r="JNB180" s="46"/>
      <c r="JNC180" s="46"/>
      <c r="JND180" s="46"/>
      <c r="JNE180" s="46"/>
      <c r="JNF180" s="46"/>
      <c r="JNG180" s="46"/>
      <c r="JNH180" s="46"/>
      <c r="JNI180" s="46"/>
      <c r="JNJ180" s="46"/>
      <c r="JNK180" s="46"/>
      <c r="JNL180" s="46"/>
      <c r="JNM180" s="46"/>
      <c r="JNN180" s="46"/>
      <c r="JNO180" s="46"/>
      <c r="JNP180" s="46"/>
      <c r="JNQ180" s="46"/>
      <c r="JNR180" s="46"/>
      <c r="JNS180" s="46"/>
      <c r="JNT180" s="46"/>
      <c r="JNU180" s="46"/>
      <c r="JNV180" s="46"/>
      <c r="JNW180" s="46"/>
      <c r="JNX180" s="46"/>
      <c r="JNY180" s="46"/>
      <c r="JNZ180" s="46"/>
      <c r="JOA180" s="46"/>
      <c r="JOB180" s="46"/>
      <c r="JOC180" s="46"/>
      <c r="JOD180" s="46"/>
      <c r="JOE180" s="46"/>
      <c r="JOF180" s="46"/>
      <c r="JOG180" s="46"/>
      <c r="JOH180" s="46"/>
      <c r="JOI180" s="46"/>
      <c r="JOJ180" s="46"/>
      <c r="JOK180" s="46"/>
      <c r="JOL180" s="46"/>
      <c r="JOM180" s="46"/>
      <c r="JON180" s="46"/>
      <c r="JOO180" s="46"/>
      <c r="JOP180" s="46"/>
      <c r="JOQ180" s="46"/>
      <c r="JOR180" s="46"/>
      <c r="JOS180" s="46"/>
      <c r="JOT180" s="46"/>
      <c r="JOU180" s="46"/>
      <c r="JOV180" s="46"/>
      <c r="JOW180" s="46"/>
      <c r="JOX180" s="46"/>
      <c r="JOY180" s="46"/>
      <c r="JOZ180" s="46"/>
      <c r="JPA180" s="46"/>
      <c r="JPB180" s="46"/>
      <c r="JPC180" s="46"/>
      <c r="JPD180" s="46"/>
      <c r="JPE180" s="46"/>
      <c r="JPF180" s="46"/>
      <c r="JPG180" s="46"/>
      <c r="JPH180" s="46"/>
      <c r="JPI180" s="46"/>
      <c r="JPJ180" s="46"/>
      <c r="JPK180" s="46"/>
      <c r="JPL180" s="46"/>
      <c r="JPM180" s="46"/>
      <c r="JPN180" s="46"/>
      <c r="JPO180" s="46"/>
      <c r="JPP180" s="46"/>
      <c r="JPQ180" s="46"/>
      <c r="JPR180" s="46"/>
      <c r="JPS180" s="46"/>
      <c r="JPT180" s="46"/>
      <c r="JPU180" s="46"/>
      <c r="JPV180" s="46"/>
      <c r="JPW180" s="46"/>
      <c r="JPX180" s="46"/>
      <c r="JPY180" s="46"/>
      <c r="JPZ180" s="46"/>
      <c r="JQA180" s="46"/>
      <c r="JQB180" s="46"/>
      <c r="JQC180" s="46"/>
      <c r="JQD180" s="46"/>
      <c r="JQE180" s="46"/>
      <c r="JQF180" s="46"/>
      <c r="JQG180" s="46"/>
      <c r="JQH180" s="46"/>
      <c r="JQI180" s="46"/>
      <c r="JQJ180" s="46"/>
      <c r="JQK180" s="46"/>
      <c r="JQL180" s="46"/>
      <c r="JQM180" s="46"/>
      <c r="JQN180" s="46"/>
      <c r="JQO180" s="46"/>
      <c r="JQP180" s="46"/>
      <c r="JQQ180" s="46"/>
      <c r="JQR180" s="46"/>
      <c r="JQS180" s="46"/>
      <c r="JQT180" s="46"/>
      <c r="JQU180" s="46"/>
      <c r="JQV180" s="46"/>
      <c r="JQW180" s="46"/>
      <c r="JQX180" s="46"/>
      <c r="JQY180" s="46"/>
      <c r="JQZ180" s="46"/>
      <c r="JRA180" s="46"/>
      <c r="JRB180" s="46"/>
      <c r="JRC180" s="46"/>
      <c r="JRD180" s="46"/>
      <c r="JRE180" s="46"/>
      <c r="JRF180" s="46"/>
      <c r="JRG180" s="46"/>
      <c r="JRH180" s="46"/>
      <c r="JRI180" s="46"/>
      <c r="JRJ180" s="46"/>
      <c r="JRK180" s="46"/>
      <c r="JRL180" s="46"/>
      <c r="JRM180" s="46"/>
      <c r="JRN180" s="46"/>
      <c r="JRO180" s="46"/>
      <c r="JRP180" s="46"/>
      <c r="JRQ180" s="46"/>
      <c r="JRR180" s="46"/>
      <c r="JRS180" s="46"/>
      <c r="JRT180" s="46"/>
      <c r="JRU180" s="46"/>
      <c r="JRV180" s="46"/>
      <c r="JRW180" s="46"/>
      <c r="JRX180" s="46"/>
      <c r="JRY180" s="46"/>
      <c r="JRZ180" s="46"/>
      <c r="JSA180" s="46"/>
      <c r="JSB180" s="46"/>
      <c r="JSC180" s="46"/>
      <c r="JSD180" s="46"/>
      <c r="JSE180" s="46"/>
      <c r="JSF180" s="46"/>
      <c r="JSG180" s="46"/>
      <c r="JSH180" s="46"/>
      <c r="JSI180" s="46"/>
      <c r="JSJ180" s="46"/>
      <c r="JSK180" s="46"/>
      <c r="JSL180" s="46"/>
      <c r="JSM180" s="46"/>
      <c r="JSN180" s="46"/>
      <c r="JSO180" s="46"/>
      <c r="JSP180" s="46"/>
      <c r="JSQ180" s="46"/>
      <c r="JSR180" s="46"/>
      <c r="JSS180" s="46"/>
      <c r="JST180" s="46"/>
      <c r="JSU180" s="46"/>
      <c r="JSV180" s="46"/>
      <c r="JSW180" s="46"/>
      <c r="JSX180" s="46"/>
      <c r="JSY180" s="46"/>
      <c r="JSZ180" s="46"/>
      <c r="JTA180" s="46"/>
      <c r="JTB180" s="46"/>
      <c r="JTC180" s="46"/>
      <c r="JTD180" s="46"/>
      <c r="JTE180" s="46"/>
      <c r="JTF180" s="46"/>
      <c r="JTG180" s="46"/>
      <c r="JTH180" s="46"/>
      <c r="JTI180" s="46"/>
      <c r="JTJ180" s="46"/>
      <c r="JTK180" s="46"/>
      <c r="JTL180" s="46"/>
      <c r="JTM180" s="46"/>
      <c r="JTN180" s="46"/>
      <c r="JTO180" s="46"/>
      <c r="JTP180" s="46"/>
      <c r="JTQ180" s="46"/>
      <c r="JTR180" s="46"/>
      <c r="JTS180" s="46"/>
      <c r="JTT180" s="46"/>
      <c r="JTU180" s="46"/>
      <c r="JTV180" s="46"/>
      <c r="JTW180" s="46"/>
      <c r="JTX180" s="46"/>
      <c r="JTY180" s="46"/>
      <c r="JTZ180" s="46"/>
      <c r="JUA180" s="46"/>
      <c r="JUB180" s="46"/>
      <c r="JUC180" s="46"/>
      <c r="JUD180" s="46"/>
      <c r="JUE180" s="46"/>
      <c r="JUF180" s="46"/>
      <c r="JUG180" s="46"/>
      <c r="JUH180" s="46"/>
      <c r="JUI180" s="46"/>
      <c r="JUJ180" s="46"/>
      <c r="JUK180" s="46"/>
      <c r="JUL180" s="46"/>
      <c r="JUM180" s="46"/>
      <c r="JUN180" s="46"/>
      <c r="JUO180" s="46"/>
      <c r="JUP180" s="46"/>
      <c r="JUQ180" s="46"/>
      <c r="JUR180" s="46"/>
      <c r="JUS180" s="46"/>
      <c r="JUT180" s="46"/>
      <c r="JUU180" s="46"/>
      <c r="JUV180" s="46"/>
      <c r="JUW180" s="46"/>
      <c r="JUX180" s="46"/>
      <c r="JUY180" s="46"/>
      <c r="JUZ180" s="46"/>
      <c r="JVA180" s="46"/>
      <c r="JVB180" s="46"/>
      <c r="JVC180" s="46"/>
      <c r="JVD180" s="46"/>
      <c r="JVE180" s="46"/>
      <c r="JVF180" s="46"/>
      <c r="JVG180" s="46"/>
      <c r="JVH180" s="46"/>
      <c r="JVI180" s="46"/>
      <c r="JVJ180" s="46"/>
      <c r="JVK180" s="46"/>
      <c r="JVL180" s="46"/>
      <c r="JVM180" s="46"/>
      <c r="JVN180" s="46"/>
      <c r="JVO180" s="46"/>
      <c r="JVP180" s="46"/>
      <c r="JVQ180" s="46"/>
      <c r="JVR180" s="46"/>
      <c r="JVS180" s="46"/>
      <c r="JVT180" s="46"/>
      <c r="JVU180" s="46"/>
      <c r="JVV180" s="46"/>
      <c r="JVW180" s="46"/>
      <c r="JVX180" s="46"/>
      <c r="JVY180" s="46"/>
      <c r="JVZ180" s="46"/>
      <c r="JWA180" s="46"/>
      <c r="JWB180" s="46"/>
      <c r="JWC180" s="46"/>
      <c r="JWD180" s="46"/>
      <c r="JWE180" s="46"/>
      <c r="JWF180" s="46"/>
      <c r="JWG180" s="46"/>
      <c r="JWH180" s="46"/>
      <c r="JWI180" s="46"/>
      <c r="JWJ180" s="46"/>
      <c r="JWK180" s="46"/>
      <c r="JWL180" s="46"/>
      <c r="JWM180" s="46"/>
      <c r="JWN180" s="46"/>
      <c r="JWO180" s="46"/>
      <c r="JWP180" s="46"/>
      <c r="JWQ180" s="46"/>
      <c r="JWR180" s="46"/>
      <c r="JWS180" s="46"/>
      <c r="JWT180" s="46"/>
      <c r="JWU180" s="46"/>
      <c r="JWV180" s="46"/>
      <c r="JWW180" s="46"/>
      <c r="JWX180" s="46"/>
      <c r="JWY180" s="46"/>
      <c r="JWZ180" s="46"/>
      <c r="JXA180" s="46"/>
      <c r="JXB180" s="46"/>
      <c r="JXC180" s="46"/>
      <c r="JXD180" s="46"/>
      <c r="JXE180" s="46"/>
      <c r="JXF180" s="46"/>
      <c r="JXG180" s="46"/>
      <c r="JXH180" s="46"/>
      <c r="JXI180" s="46"/>
      <c r="JXJ180" s="46"/>
      <c r="JXK180" s="46"/>
      <c r="JXL180" s="46"/>
      <c r="JXM180" s="46"/>
      <c r="JXN180" s="46"/>
      <c r="JXO180" s="46"/>
      <c r="JXP180" s="46"/>
      <c r="JXQ180" s="46"/>
      <c r="JXR180" s="46"/>
      <c r="JXS180" s="46"/>
      <c r="JXT180" s="46"/>
      <c r="JXU180" s="46"/>
      <c r="JXV180" s="46"/>
      <c r="JXW180" s="46"/>
      <c r="JXX180" s="46"/>
      <c r="JXY180" s="46"/>
      <c r="JXZ180" s="46"/>
      <c r="JYA180" s="46"/>
      <c r="JYB180" s="46"/>
      <c r="JYC180" s="46"/>
      <c r="JYD180" s="46"/>
      <c r="JYE180" s="46"/>
      <c r="JYF180" s="46"/>
      <c r="JYG180" s="46"/>
      <c r="JYH180" s="46"/>
      <c r="JYI180" s="46"/>
      <c r="JYJ180" s="46"/>
      <c r="JYK180" s="46"/>
      <c r="JYL180" s="46"/>
      <c r="JYM180" s="46"/>
      <c r="JYN180" s="46"/>
      <c r="JYO180" s="46"/>
      <c r="JYP180" s="46"/>
      <c r="JYQ180" s="46"/>
      <c r="JYR180" s="46"/>
      <c r="JYS180" s="46"/>
      <c r="JYT180" s="46"/>
      <c r="JYU180" s="46"/>
      <c r="JYV180" s="46"/>
      <c r="JYW180" s="46"/>
      <c r="JYX180" s="46"/>
      <c r="JYY180" s="46"/>
      <c r="JYZ180" s="46"/>
      <c r="JZA180" s="46"/>
      <c r="JZB180" s="46"/>
      <c r="JZC180" s="46"/>
      <c r="JZD180" s="46"/>
      <c r="JZE180" s="46"/>
      <c r="JZF180" s="46"/>
      <c r="JZG180" s="46"/>
      <c r="JZH180" s="46"/>
      <c r="JZI180" s="46"/>
      <c r="JZJ180" s="46"/>
      <c r="JZK180" s="46"/>
      <c r="JZL180" s="46"/>
      <c r="JZM180" s="46"/>
      <c r="JZN180" s="46"/>
      <c r="JZO180" s="46"/>
      <c r="JZP180" s="46"/>
      <c r="JZQ180" s="46"/>
      <c r="JZR180" s="46"/>
      <c r="JZS180" s="46"/>
      <c r="JZT180" s="46"/>
      <c r="JZU180" s="46"/>
      <c r="JZV180" s="46"/>
      <c r="JZW180" s="46"/>
      <c r="JZX180" s="46"/>
      <c r="JZY180" s="46"/>
      <c r="JZZ180" s="46"/>
      <c r="KAA180" s="46"/>
      <c r="KAB180" s="46"/>
      <c r="KAC180" s="46"/>
      <c r="KAD180" s="46"/>
      <c r="KAE180" s="46"/>
      <c r="KAF180" s="46"/>
      <c r="KAG180" s="46"/>
      <c r="KAH180" s="46"/>
      <c r="KAI180" s="46"/>
      <c r="KAJ180" s="46"/>
      <c r="KAK180" s="46"/>
      <c r="KAL180" s="46"/>
      <c r="KAM180" s="46"/>
      <c r="KAN180" s="46"/>
      <c r="KAO180" s="46"/>
      <c r="KAP180" s="46"/>
      <c r="KAQ180" s="46"/>
      <c r="KAR180" s="46"/>
      <c r="KAS180" s="46"/>
      <c r="KAT180" s="46"/>
      <c r="KAU180" s="46"/>
      <c r="KAV180" s="46"/>
      <c r="KAW180" s="46"/>
      <c r="KAX180" s="46"/>
      <c r="KAY180" s="46"/>
      <c r="KAZ180" s="46"/>
      <c r="KBA180" s="46"/>
      <c r="KBB180" s="46"/>
      <c r="KBC180" s="46"/>
      <c r="KBD180" s="46"/>
      <c r="KBE180" s="46"/>
      <c r="KBF180" s="46"/>
      <c r="KBG180" s="46"/>
      <c r="KBH180" s="46"/>
      <c r="KBI180" s="46"/>
      <c r="KBJ180" s="46"/>
      <c r="KBK180" s="46"/>
      <c r="KBL180" s="46"/>
      <c r="KBM180" s="46"/>
      <c r="KBN180" s="46"/>
      <c r="KBO180" s="46"/>
      <c r="KBP180" s="46"/>
      <c r="KBQ180" s="46"/>
      <c r="KBR180" s="46"/>
      <c r="KBS180" s="46"/>
      <c r="KBT180" s="46"/>
      <c r="KBU180" s="46"/>
      <c r="KBV180" s="46"/>
      <c r="KBW180" s="46"/>
      <c r="KBX180" s="46"/>
      <c r="KBY180" s="46"/>
      <c r="KBZ180" s="46"/>
      <c r="KCA180" s="46"/>
      <c r="KCB180" s="46"/>
      <c r="KCC180" s="46"/>
      <c r="KCD180" s="46"/>
      <c r="KCE180" s="46"/>
      <c r="KCF180" s="46"/>
      <c r="KCG180" s="46"/>
      <c r="KCH180" s="46"/>
      <c r="KCI180" s="46"/>
      <c r="KCJ180" s="46"/>
      <c r="KCK180" s="46"/>
      <c r="KCL180" s="46"/>
      <c r="KCM180" s="46"/>
      <c r="KCN180" s="46"/>
      <c r="KCO180" s="46"/>
      <c r="KCP180" s="46"/>
      <c r="KCQ180" s="46"/>
      <c r="KCR180" s="46"/>
      <c r="KCS180" s="46"/>
      <c r="KCT180" s="46"/>
      <c r="KCU180" s="46"/>
      <c r="KCV180" s="46"/>
      <c r="KCW180" s="46"/>
      <c r="KCX180" s="46"/>
      <c r="KCY180" s="46"/>
      <c r="KCZ180" s="46"/>
      <c r="KDA180" s="46"/>
      <c r="KDB180" s="46"/>
      <c r="KDC180" s="46"/>
      <c r="KDD180" s="46"/>
      <c r="KDE180" s="46"/>
      <c r="KDF180" s="46"/>
      <c r="KDG180" s="46"/>
      <c r="KDH180" s="46"/>
      <c r="KDI180" s="46"/>
      <c r="KDJ180" s="46"/>
      <c r="KDK180" s="46"/>
      <c r="KDL180" s="46"/>
      <c r="KDM180" s="46"/>
      <c r="KDN180" s="46"/>
      <c r="KDO180" s="46"/>
      <c r="KDP180" s="46"/>
      <c r="KDQ180" s="46"/>
      <c r="KDR180" s="46"/>
      <c r="KDS180" s="46"/>
      <c r="KDT180" s="46"/>
      <c r="KDU180" s="46"/>
      <c r="KDV180" s="46"/>
      <c r="KDW180" s="46"/>
      <c r="KDX180" s="46"/>
      <c r="KDY180" s="46"/>
      <c r="KDZ180" s="46"/>
      <c r="KEA180" s="46"/>
      <c r="KEB180" s="46"/>
      <c r="KEC180" s="46"/>
      <c r="KED180" s="46"/>
      <c r="KEE180" s="46"/>
      <c r="KEF180" s="46"/>
      <c r="KEG180" s="46"/>
      <c r="KEH180" s="46"/>
      <c r="KEI180" s="46"/>
      <c r="KEJ180" s="46"/>
      <c r="KEK180" s="46"/>
      <c r="KEL180" s="46"/>
      <c r="KEM180" s="46"/>
      <c r="KEN180" s="46"/>
      <c r="KEO180" s="46"/>
      <c r="KEP180" s="46"/>
      <c r="KEQ180" s="46"/>
      <c r="KER180" s="46"/>
      <c r="KES180" s="46"/>
      <c r="KET180" s="46"/>
      <c r="KEU180" s="46"/>
      <c r="KEV180" s="46"/>
      <c r="KEW180" s="46"/>
      <c r="KEX180" s="46"/>
      <c r="KEY180" s="46"/>
      <c r="KEZ180" s="46"/>
      <c r="KFA180" s="46"/>
      <c r="KFB180" s="46"/>
      <c r="KFC180" s="46"/>
      <c r="KFD180" s="46"/>
      <c r="KFE180" s="46"/>
      <c r="KFF180" s="46"/>
      <c r="KFG180" s="46"/>
      <c r="KFH180" s="46"/>
      <c r="KFI180" s="46"/>
      <c r="KFJ180" s="46"/>
      <c r="KFK180" s="46"/>
      <c r="KFL180" s="46"/>
      <c r="KFM180" s="46"/>
      <c r="KFN180" s="46"/>
      <c r="KFO180" s="46"/>
      <c r="KFP180" s="46"/>
      <c r="KFQ180" s="46"/>
      <c r="KFR180" s="46"/>
      <c r="KFS180" s="46"/>
      <c r="KFT180" s="46"/>
      <c r="KFU180" s="46"/>
      <c r="KFV180" s="46"/>
      <c r="KFW180" s="46"/>
      <c r="KFX180" s="46"/>
      <c r="KFY180" s="46"/>
      <c r="KFZ180" s="46"/>
      <c r="KGA180" s="46"/>
      <c r="KGB180" s="46"/>
      <c r="KGC180" s="46"/>
      <c r="KGD180" s="46"/>
      <c r="KGE180" s="46"/>
      <c r="KGF180" s="46"/>
      <c r="KGG180" s="46"/>
      <c r="KGH180" s="46"/>
      <c r="KGI180" s="46"/>
      <c r="KGJ180" s="46"/>
      <c r="KGK180" s="46"/>
      <c r="KGL180" s="46"/>
      <c r="KGM180" s="46"/>
      <c r="KGN180" s="46"/>
      <c r="KGO180" s="46"/>
      <c r="KGP180" s="46"/>
      <c r="KGQ180" s="46"/>
      <c r="KGR180" s="46"/>
      <c r="KGS180" s="46"/>
      <c r="KGT180" s="46"/>
      <c r="KGU180" s="46"/>
      <c r="KGV180" s="46"/>
      <c r="KGW180" s="46"/>
      <c r="KGX180" s="46"/>
      <c r="KGY180" s="46"/>
      <c r="KGZ180" s="46"/>
      <c r="KHA180" s="46"/>
      <c r="KHB180" s="46"/>
      <c r="KHC180" s="46"/>
      <c r="KHD180" s="46"/>
      <c r="KHE180" s="46"/>
      <c r="KHF180" s="46"/>
      <c r="KHG180" s="46"/>
      <c r="KHH180" s="46"/>
      <c r="KHI180" s="46"/>
      <c r="KHJ180" s="46"/>
      <c r="KHK180" s="46"/>
      <c r="KHL180" s="46"/>
      <c r="KHM180" s="46"/>
      <c r="KHN180" s="46"/>
      <c r="KHO180" s="46"/>
      <c r="KHP180" s="46"/>
      <c r="KHQ180" s="46"/>
      <c r="KHR180" s="46"/>
      <c r="KHS180" s="46"/>
      <c r="KHT180" s="46"/>
      <c r="KHU180" s="46"/>
      <c r="KHV180" s="46"/>
      <c r="KHW180" s="46"/>
      <c r="KHX180" s="46"/>
      <c r="KHY180" s="46"/>
      <c r="KHZ180" s="46"/>
      <c r="KIA180" s="46"/>
      <c r="KIB180" s="46"/>
      <c r="KIC180" s="46"/>
      <c r="KID180" s="46"/>
      <c r="KIE180" s="46"/>
      <c r="KIF180" s="46"/>
      <c r="KIG180" s="46"/>
      <c r="KIH180" s="46"/>
      <c r="KII180" s="46"/>
      <c r="KIJ180" s="46"/>
      <c r="KIK180" s="46"/>
      <c r="KIL180" s="46"/>
      <c r="KIM180" s="46"/>
      <c r="KIN180" s="46"/>
      <c r="KIO180" s="46"/>
      <c r="KIP180" s="46"/>
      <c r="KIQ180" s="46"/>
      <c r="KIR180" s="46"/>
      <c r="KIS180" s="46"/>
      <c r="KIT180" s="46"/>
      <c r="KIU180" s="46"/>
      <c r="KIV180" s="46"/>
      <c r="KIW180" s="46"/>
      <c r="KIX180" s="46"/>
      <c r="KIY180" s="46"/>
      <c r="KIZ180" s="46"/>
      <c r="KJA180" s="46"/>
      <c r="KJB180" s="46"/>
      <c r="KJC180" s="46"/>
      <c r="KJD180" s="46"/>
      <c r="KJE180" s="46"/>
      <c r="KJF180" s="46"/>
      <c r="KJG180" s="46"/>
      <c r="KJH180" s="46"/>
      <c r="KJI180" s="46"/>
      <c r="KJJ180" s="46"/>
      <c r="KJK180" s="46"/>
      <c r="KJL180" s="46"/>
      <c r="KJM180" s="46"/>
      <c r="KJN180" s="46"/>
      <c r="KJO180" s="46"/>
      <c r="KJP180" s="46"/>
      <c r="KJQ180" s="46"/>
      <c r="KJR180" s="46"/>
      <c r="KJS180" s="46"/>
      <c r="KJT180" s="46"/>
      <c r="KJU180" s="46"/>
      <c r="KJV180" s="46"/>
      <c r="KJW180" s="46"/>
      <c r="KJX180" s="46"/>
      <c r="KJY180" s="46"/>
      <c r="KJZ180" s="46"/>
      <c r="KKA180" s="46"/>
      <c r="KKB180" s="46"/>
      <c r="KKC180" s="46"/>
      <c r="KKD180" s="46"/>
      <c r="KKE180" s="46"/>
      <c r="KKF180" s="46"/>
      <c r="KKG180" s="46"/>
      <c r="KKH180" s="46"/>
      <c r="KKI180" s="46"/>
      <c r="KKJ180" s="46"/>
      <c r="KKK180" s="46"/>
      <c r="KKL180" s="46"/>
      <c r="KKM180" s="46"/>
      <c r="KKN180" s="46"/>
      <c r="KKO180" s="46"/>
      <c r="KKP180" s="46"/>
      <c r="KKQ180" s="46"/>
      <c r="KKR180" s="46"/>
      <c r="KKS180" s="46"/>
      <c r="KKT180" s="46"/>
      <c r="KKU180" s="46"/>
      <c r="KKV180" s="46"/>
      <c r="KKW180" s="46"/>
      <c r="KKX180" s="46"/>
      <c r="KKY180" s="46"/>
      <c r="KKZ180" s="46"/>
      <c r="KLA180" s="46"/>
      <c r="KLB180" s="46"/>
      <c r="KLC180" s="46"/>
      <c r="KLD180" s="46"/>
      <c r="KLE180" s="46"/>
      <c r="KLF180" s="46"/>
      <c r="KLG180" s="46"/>
      <c r="KLH180" s="46"/>
      <c r="KLI180" s="46"/>
      <c r="KLJ180" s="46"/>
      <c r="KLK180" s="46"/>
      <c r="KLL180" s="46"/>
      <c r="KLM180" s="46"/>
      <c r="KLN180" s="46"/>
      <c r="KLO180" s="46"/>
      <c r="KLP180" s="46"/>
      <c r="KLQ180" s="46"/>
      <c r="KLR180" s="46"/>
      <c r="KLS180" s="46"/>
      <c r="KLT180" s="46"/>
      <c r="KLU180" s="46"/>
      <c r="KLV180" s="46"/>
      <c r="KLW180" s="46"/>
      <c r="KLX180" s="46"/>
      <c r="KLY180" s="46"/>
      <c r="KLZ180" s="46"/>
      <c r="KMA180" s="46"/>
      <c r="KMB180" s="46"/>
      <c r="KMC180" s="46"/>
      <c r="KMD180" s="46"/>
      <c r="KME180" s="46"/>
      <c r="KMF180" s="46"/>
      <c r="KMG180" s="46"/>
      <c r="KMH180" s="46"/>
      <c r="KMI180" s="46"/>
      <c r="KMJ180" s="46"/>
      <c r="KMK180" s="46"/>
      <c r="KML180" s="46"/>
      <c r="KMM180" s="46"/>
      <c r="KMN180" s="46"/>
      <c r="KMO180" s="46"/>
      <c r="KMP180" s="46"/>
      <c r="KMQ180" s="46"/>
      <c r="KMR180" s="46"/>
      <c r="KMS180" s="46"/>
      <c r="KMT180" s="46"/>
      <c r="KMU180" s="46"/>
      <c r="KMV180" s="46"/>
      <c r="KMW180" s="46"/>
      <c r="KMX180" s="46"/>
      <c r="KMY180" s="46"/>
      <c r="KMZ180" s="46"/>
      <c r="KNA180" s="46"/>
      <c r="KNB180" s="46"/>
      <c r="KNC180" s="46"/>
      <c r="KND180" s="46"/>
      <c r="KNE180" s="46"/>
      <c r="KNF180" s="46"/>
      <c r="KNG180" s="46"/>
      <c r="KNH180" s="46"/>
      <c r="KNI180" s="46"/>
      <c r="KNJ180" s="46"/>
      <c r="KNK180" s="46"/>
      <c r="KNL180" s="46"/>
      <c r="KNM180" s="46"/>
      <c r="KNN180" s="46"/>
      <c r="KNO180" s="46"/>
      <c r="KNP180" s="46"/>
      <c r="KNQ180" s="46"/>
      <c r="KNR180" s="46"/>
      <c r="KNS180" s="46"/>
      <c r="KNT180" s="46"/>
      <c r="KNU180" s="46"/>
      <c r="KNV180" s="46"/>
      <c r="KNW180" s="46"/>
      <c r="KNX180" s="46"/>
      <c r="KNY180" s="46"/>
      <c r="KNZ180" s="46"/>
      <c r="KOA180" s="46"/>
      <c r="KOB180" s="46"/>
      <c r="KOC180" s="46"/>
      <c r="KOD180" s="46"/>
      <c r="KOE180" s="46"/>
      <c r="KOF180" s="46"/>
      <c r="KOG180" s="46"/>
      <c r="KOH180" s="46"/>
      <c r="KOI180" s="46"/>
      <c r="KOJ180" s="46"/>
      <c r="KOK180" s="46"/>
      <c r="KOL180" s="46"/>
      <c r="KOM180" s="46"/>
      <c r="KON180" s="46"/>
      <c r="KOO180" s="46"/>
      <c r="KOP180" s="46"/>
      <c r="KOQ180" s="46"/>
      <c r="KOR180" s="46"/>
      <c r="KOS180" s="46"/>
      <c r="KOT180" s="46"/>
      <c r="KOU180" s="46"/>
      <c r="KOV180" s="46"/>
      <c r="KOW180" s="46"/>
      <c r="KOX180" s="46"/>
      <c r="KOY180" s="46"/>
      <c r="KOZ180" s="46"/>
      <c r="KPA180" s="46"/>
      <c r="KPB180" s="46"/>
      <c r="KPC180" s="46"/>
      <c r="KPD180" s="46"/>
      <c r="KPE180" s="46"/>
      <c r="KPF180" s="46"/>
      <c r="KPG180" s="46"/>
      <c r="KPH180" s="46"/>
      <c r="KPI180" s="46"/>
      <c r="KPJ180" s="46"/>
      <c r="KPK180" s="46"/>
      <c r="KPL180" s="46"/>
      <c r="KPM180" s="46"/>
      <c r="KPN180" s="46"/>
      <c r="KPO180" s="46"/>
      <c r="KPP180" s="46"/>
      <c r="KPQ180" s="46"/>
      <c r="KPR180" s="46"/>
      <c r="KPS180" s="46"/>
      <c r="KPT180" s="46"/>
      <c r="KPU180" s="46"/>
      <c r="KPV180" s="46"/>
      <c r="KPW180" s="46"/>
      <c r="KPX180" s="46"/>
      <c r="KPY180" s="46"/>
      <c r="KPZ180" s="46"/>
      <c r="KQA180" s="46"/>
      <c r="KQB180" s="46"/>
      <c r="KQC180" s="46"/>
      <c r="KQD180" s="46"/>
      <c r="KQE180" s="46"/>
      <c r="KQF180" s="46"/>
      <c r="KQG180" s="46"/>
      <c r="KQH180" s="46"/>
      <c r="KQI180" s="46"/>
      <c r="KQJ180" s="46"/>
      <c r="KQK180" s="46"/>
      <c r="KQL180" s="46"/>
      <c r="KQM180" s="46"/>
      <c r="KQN180" s="46"/>
      <c r="KQO180" s="46"/>
      <c r="KQP180" s="46"/>
      <c r="KQQ180" s="46"/>
      <c r="KQR180" s="46"/>
      <c r="KQS180" s="46"/>
      <c r="KQT180" s="46"/>
      <c r="KQU180" s="46"/>
      <c r="KQV180" s="46"/>
      <c r="KQW180" s="46"/>
      <c r="KQX180" s="46"/>
      <c r="KQY180" s="46"/>
      <c r="KQZ180" s="46"/>
      <c r="KRA180" s="46"/>
      <c r="KRB180" s="46"/>
      <c r="KRC180" s="46"/>
      <c r="KRD180" s="46"/>
      <c r="KRE180" s="46"/>
      <c r="KRF180" s="46"/>
      <c r="KRG180" s="46"/>
      <c r="KRH180" s="46"/>
      <c r="KRI180" s="46"/>
      <c r="KRJ180" s="46"/>
      <c r="KRK180" s="46"/>
      <c r="KRL180" s="46"/>
      <c r="KRM180" s="46"/>
      <c r="KRN180" s="46"/>
      <c r="KRO180" s="46"/>
      <c r="KRP180" s="46"/>
      <c r="KRQ180" s="46"/>
      <c r="KRR180" s="46"/>
      <c r="KRS180" s="46"/>
      <c r="KRT180" s="46"/>
      <c r="KRU180" s="46"/>
      <c r="KRV180" s="46"/>
      <c r="KRW180" s="46"/>
      <c r="KRX180" s="46"/>
      <c r="KRY180" s="46"/>
      <c r="KRZ180" s="46"/>
      <c r="KSA180" s="46"/>
      <c r="KSB180" s="46"/>
      <c r="KSC180" s="46"/>
      <c r="KSD180" s="46"/>
      <c r="KSE180" s="46"/>
      <c r="KSF180" s="46"/>
      <c r="KSG180" s="46"/>
      <c r="KSH180" s="46"/>
      <c r="KSI180" s="46"/>
      <c r="KSJ180" s="46"/>
      <c r="KSK180" s="46"/>
      <c r="KSL180" s="46"/>
      <c r="KSM180" s="46"/>
      <c r="KSN180" s="46"/>
      <c r="KSO180" s="46"/>
      <c r="KSP180" s="46"/>
      <c r="KSQ180" s="46"/>
      <c r="KSR180" s="46"/>
      <c r="KSS180" s="46"/>
      <c r="KST180" s="46"/>
      <c r="KSU180" s="46"/>
      <c r="KSV180" s="46"/>
      <c r="KSW180" s="46"/>
      <c r="KSX180" s="46"/>
      <c r="KSY180" s="46"/>
      <c r="KSZ180" s="46"/>
      <c r="KTA180" s="46"/>
      <c r="KTB180" s="46"/>
      <c r="KTC180" s="46"/>
      <c r="KTD180" s="46"/>
      <c r="KTE180" s="46"/>
      <c r="KTF180" s="46"/>
      <c r="KTG180" s="46"/>
      <c r="KTH180" s="46"/>
      <c r="KTI180" s="46"/>
      <c r="KTJ180" s="46"/>
      <c r="KTK180" s="46"/>
      <c r="KTL180" s="46"/>
      <c r="KTM180" s="46"/>
      <c r="KTN180" s="46"/>
      <c r="KTO180" s="46"/>
      <c r="KTP180" s="46"/>
      <c r="KTQ180" s="46"/>
      <c r="KTR180" s="46"/>
      <c r="KTS180" s="46"/>
      <c r="KTT180" s="46"/>
      <c r="KTU180" s="46"/>
      <c r="KTV180" s="46"/>
      <c r="KTW180" s="46"/>
      <c r="KTX180" s="46"/>
      <c r="KTY180" s="46"/>
      <c r="KTZ180" s="46"/>
      <c r="KUA180" s="46"/>
      <c r="KUB180" s="46"/>
      <c r="KUC180" s="46"/>
      <c r="KUD180" s="46"/>
      <c r="KUE180" s="46"/>
      <c r="KUF180" s="46"/>
      <c r="KUG180" s="46"/>
      <c r="KUH180" s="46"/>
      <c r="KUI180" s="46"/>
      <c r="KUJ180" s="46"/>
      <c r="KUK180" s="46"/>
      <c r="KUL180" s="46"/>
      <c r="KUM180" s="46"/>
      <c r="KUN180" s="46"/>
      <c r="KUO180" s="46"/>
      <c r="KUP180" s="46"/>
      <c r="KUQ180" s="46"/>
      <c r="KUR180" s="46"/>
      <c r="KUS180" s="46"/>
      <c r="KUT180" s="46"/>
      <c r="KUU180" s="46"/>
      <c r="KUV180" s="46"/>
      <c r="KUW180" s="46"/>
      <c r="KUX180" s="46"/>
      <c r="KUY180" s="46"/>
      <c r="KUZ180" s="46"/>
      <c r="KVA180" s="46"/>
      <c r="KVB180" s="46"/>
      <c r="KVC180" s="46"/>
      <c r="KVD180" s="46"/>
      <c r="KVE180" s="46"/>
      <c r="KVF180" s="46"/>
      <c r="KVG180" s="46"/>
      <c r="KVH180" s="46"/>
      <c r="KVI180" s="46"/>
      <c r="KVJ180" s="46"/>
      <c r="KVK180" s="46"/>
      <c r="KVL180" s="46"/>
      <c r="KVM180" s="46"/>
      <c r="KVN180" s="46"/>
      <c r="KVO180" s="46"/>
      <c r="KVP180" s="46"/>
      <c r="KVQ180" s="46"/>
      <c r="KVR180" s="46"/>
      <c r="KVS180" s="46"/>
      <c r="KVT180" s="46"/>
      <c r="KVU180" s="46"/>
      <c r="KVV180" s="46"/>
      <c r="KVW180" s="46"/>
      <c r="KVX180" s="46"/>
      <c r="KVY180" s="46"/>
      <c r="KVZ180" s="46"/>
      <c r="KWA180" s="46"/>
      <c r="KWB180" s="46"/>
      <c r="KWC180" s="46"/>
      <c r="KWD180" s="46"/>
      <c r="KWE180" s="46"/>
      <c r="KWF180" s="46"/>
      <c r="KWG180" s="46"/>
      <c r="KWH180" s="46"/>
      <c r="KWI180" s="46"/>
      <c r="KWJ180" s="46"/>
      <c r="KWK180" s="46"/>
      <c r="KWL180" s="46"/>
      <c r="KWM180" s="46"/>
      <c r="KWN180" s="46"/>
      <c r="KWO180" s="46"/>
      <c r="KWP180" s="46"/>
      <c r="KWQ180" s="46"/>
      <c r="KWR180" s="46"/>
      <c r="KWS180" s="46"/>
      <c r="KWT180" s="46"/>
      <c r="KWU180" s="46"/>
      <c r="KWV180" s="46"/>
      <c r="KWW180" s="46"/>
      <c r="KWX180" s="46"/>
      <c r="KWY180" s="46"/>
      <c r="KWZ180" s="46"/>
      <c r="KXA180" s="46"/>
      <c r="KXB180" s="46"/>
      <c r="KXC180" s="46"/>
      <c r="KXD180" s="46"/>
      <c r="KXE180" s="46"/>
      <c r="KXF180" s="46"/>
      <c r="KXG180" s="46"/>
      <c r="KXH180" s="46"/>
      <c r="KXI180" s="46"/>
      <c r="KXJ180" s="46"/>
      <c r="KXK180" s="46"/>
      <c r="KXL180" s="46"/>
      <c r="KXM180" s="46"/>
      <c r="KXN180" s="46"/>
      <c r="KXO180" s="46"/>
      <c r="KXP180" s="46"/>
      <c r="KXQ180" s="46"/>
      <c r="KXR180" s="46"/>
      <c r="KXS180" s="46"/>
      <c r="KXT180" s="46"/>
      <c r="KXU180" s="46"/>
      <c r="KXV180" s="46"/>
      <c r="KXW180" s="46"/>
      <c r="KXX180" s="46"/>
      <c r="KXY180" s="46"/>
      <c r="KXZ180" s="46"/>
      <c r="KYA180" s="46"/>
      <c r="KYB180" s="46"/>
      <c r="KYC180" s="46"/>
      <c r="KYD180" s="46"/>
      <c r="KYE180" s="46"/>
      <c r="KYF180" s="46"/>
      <c r="KYG180" s="46"/>
      <c r="KYH180" s="46"/>
      <c r="KYI180" s="46"/>
      <c r="KYJ180" s="46"/>
      <c r="KYK180" s="46"/>
      <c r="KYL180" s="46"/>
      <c r="KYM180" s="46"/>
      <c r="KYN180" s="46"/>
      <c r="KYO180" s="46"/>
      <c r="KYP180" s="46"/>
      <c r="KYQ180" s="46"/>
      <c r="KYR180" s="46"/>
      <c r="KYS180" s="46"/>
      <c r="KYT180" s="46"/>
      <c r="KYU180" s="46"/>
      <c r="KYV180" s="46"/>
      <c r="KYW180" s="46"/>
      <c r="KYX180" s="46"/>
      <c r="KYY180" s="46"/>
      <c r="KYZ180" s="46"/>
      <c r="KZA180" s="46"/>
      <c r="KZB180" s="46"/>
      <c r="KZC180" s="46"/>
      <c r="KZD180" s="46"/>
      <c r="KZE180" s="46"/>
      <c r="KZF180" s="46"/>
      <c r="KZG180" s="46"/>
      <c r="KZH180" s="46"/>
      <c r="KZI180" s="46"/>
      <c r="KZJ180" s="46"/>
      <c r="KZK180" s="46"/>
      <c r="KZL180" s="46"/>
      <c r="KZM180" s="46"/>
      <c r="KZN180" s="46"/>
      <c r="KZO180" s="46"/>
      <c r="KZP180" s="46"/>
      <c r="KZQ180" s="46"/>
      <c r="KZR180" s="46"/>
      <c r="KZS180" s="46"/>
      <c r="KZT180" s="46"/>
      <c r="KZU180" s="46"/>
      <c r="KZV180" s="46"/>
      <c r="KZW180" s="46"/>
      <c r="KZX180" s="46"/>
      <c r="KZY180" s="46"/>
      <c r="KZZ180" s="46"/>
      <c r="LAA180" s="46"/>
      <c r="LAB180" s="46"/>
      <c r="LAC180" s="46"/>
      <c r="LAD180" s="46"/>
      <c r="LAE180" s="46"/>
      <c r="LAF180" s="46"/>
      <c r="LAG180" s="46"/>
      <c r="LAH180" s="46"/>
      <c r="LAI180" s="46"/>
      <c r="LAJ180" s="46"/>
      <c r="LAK180" s="46"/>
      <c r="LAL180" s="46"/>
      <c r="LAM180" s="46"/>
      <c r="LAN180" s="46"/>
      <c r="LAO180" s="46"/>
      <c r="LAP180" s="46"/>
      <c r="LAQ180" s="46"/>
      <c r="LAR180" s="46"/>
      <c r="LAS180" s="46"/>
      <c r="LAT180" s="46"/>
      <c r="LAU180" s="46"/>
      <c r="LAV180" s="46"/>
      <c r="LAW180" s="46"/>
      <c r="LAX180" s="46"/>
      <c r="LAY180" s="46"/>
      <c r="LAZ180" s="46"/>
      <c r="LBA180" s="46"/>
      <c r="LBB180" s="46"/>
      <c r="LBC180" s="46"/>
      <c r="LBD180" s="46"/>
      <c r="LBE180" s="46"/>
      <c r="LBF180" s="46"/>
      <c r="LBG180" s="46"/>
      <c r="LBH180" s="46"/>
      <c r="LBI180" s="46"/>
      <c r="LBJ180" s="46"/>
      <c r="LBK180" s="46"/>
      <c r="LBL180" s="46"/>
      <c r="LBM180" s="46"/>
      <c r="LBN180" s="46"/>
      <c r="LBO180" s="46"/>
      <c r="LBP180" s="46"/>
      <c r="LBQ180" s="46"/>
      <c r="LBR180" s="46"/>
      <c r="LBS180" s="46"/>
      <c r="LBT180" s="46"/>
      <c r="LBU180" s="46"/>
      <c r="LBV180" s="46"/>
      <c r="LBW180" s="46"/>
      <c r="LBX180" s="46"/>
      <c r="LBY180" s="46"/>
      <c r="LBZ180" s="46"/>
      <c r="LCA180" s="46"/>
      <c r="LCB180" s="46"/>
      <c r="LCC180" s="46"/>
      <c r="LCD180" s="46"/>
      <c r="LCE180" s="46"/>
      <c r="LCF180" s="46"/>
      <c r="LCG180" s="46"/>
      <c r="LCH180" s="46"/>
      <c r="LCI180" s="46"/>
      <c r="LCJ180" s="46"/>
      <c r="LCK180" s="46"/>
      <c r="LCL180" s="46"/>
      <c r="LCM180" s="46"/>
      <c r="LCN180" s="46"/>
      <c r="LCO180" s="46"/>
      <c r="LCP180" s="46"/>
      <c r="LCQ180" s="46"/>
      <c r="LCR180" s="46"/>
      <c r="LCS180" s="46"/>
      <c r="LCT180" s="46"/>
      <c r="LCU180" s="46"/>
      <c r="LCV180" s="46"/>
      <c r="LCW180" s="46"/>
      <c r="LCX180" s="46"/>
      <c r="LCY180" s="46"/>
      <c r="LCZ180" s="46"/>
      <c r="LDA180" s="46"/>
      <c r="LDB180" s="46"/>
      <c r="LDC180" s="46"/>
      <c r="LDD180" s="46"/>
      <c r="LDE180" s="46"/>
      <c r="LDF180" s="46"/>
      <c r="LDG180" s="46"/>
      <c r="LDH180" s="46"/>
      <c r="LDI180" s="46"/>
      <c r="LDJ180" s="46"/>
      <c r="LDK180" s="46"/>
      <c r="LDL180" s="46"/>
      <c r="LDM180" s="46"/>
      <c r="LDN180" s="46"/>
      <c r="LDO180" s="46"/>
      <c r="LDP180" s="46"/>
      <c r="LDQ180" s="46"/>
      <c r="LDR180" s="46"/>
      <c r="LDS180" s="46"/>
      <c r="LDT180" s="46"/>
      <c r="LDU180" s="46"/>
      <c r="LDV180" s="46"/>
      <c r="LDW180" s="46"/>
      <c r="LDX180" s="46"/>
      <c r="LDY180" s="46"/>
      <c r="LDZ180" s="46"/>
      <c r="LEA180" s="46"/>
      <c r="LEB180" s="46"/>
      <c r="LEC180" s="46"/>
      <c r="LED180" s="46"/>
      <c r="LEE180" s="46"/>
      <c r="LEF180" s="46"/>
      <c r="LEG180" s="46"/>
      <c r="LEH180" s="46"/>
      <c r="LEI180" s="46"/>
      <c r="LEJ180" s="46"/>
      <c r="LEK180" s="46"/>
      <c r="LEL180" s="46"/>
      <c r="LEM180" s="46"/>
      <c r="LEN180" s="46"/>
      <c r="LEO180" s="46"/>
      <c r="LEP180" s="46"/>
      <c r="LEQ180" s="46"/>
      <c r="LER180" s="46"/>
      <c r="LES180" s="46"/>
      <c r="LET180" s="46"/>
      <c r="LEU180" s="46"/>
      <c r="LEV180" s="46"/>
      <c r="LEW180" s="46"/>
      <c r="LEX180" s="46"/>
      <c r="LEY180" s="46"/>
      <c r="LEZ180" s="46"/>
      <c r="LFA180" s="46"/>
      <c r="LFB180" s="46"/>
      <c r="LFC180" s="46"/>
      <c r="LFD180" s="46"/>
      <c r="LFE180" s="46"/>
      <c r="LFF180" s="46"/>
      <c r="LFG180" s="46"/>
      <c r="LFH180" s="46"/>
      <c r="LFI180" s="46"/>
      <c r="LFJ180" s="46"/>
      <c r="LFK180" s="46"/>
      <c r="LFL180" s="46"/>
      <c r="LFM180" s="46"/>
      <c r="LFN180" s="46"/>
      <c r="LFO180" s="46"/>
      <c r="LFP180" s="46"/>
      <c r="LFQ180" s="46"/>
      <c r="LFR180" s="46"/>
      <c r="LFS180" s="46"/>
      <c r="LFT180" s="46"/>
      <c r="LFU180" s="46"/>
      <c r="LFV180" s="46"/>
      <c r="LFW180" s="46"/>
      <c r="LFX180" s="46"/>
      <c r="LFY180" s="46"/>
      <c r="LFZ180" s="46"/>
      <c r="LGA180" s="46"/>
      <c r="LGB180" s="46"/>
      <c r="LGC180" s="46"/>
      <c r="LGD180" s="46"/>
      <c r="LGE180" s="46"/>
      <c r="LGF180" s="46"/>
      <c r="LGG180" s="46"/>
      <c r="LGH180" s="46"/>
      <c r="LGI180" s="46"/>
      <c r="LGJ180" s="46"/>
      <c r="LGK180" s="46"/>
      <c r="LGL180" s="46"/>
      <c r="LGM180" s="46"/>
      <c r="LGN180" s="46"/>
      <c r="LGO180" s="46"/>
      <c r="LGP180" s="46"/>
      <c r="LGQ180" s="46"/>
      <c r="LGR180" s="46"/>
      <c r="LGS180" s="46"/>
      <c r="LGT180" s="46"/>
      <c r="LGU180" s="46"/>
      <c r="LGV180" s="46"/>
      <c r="LGW180" s="46"/>
      <c r="LGX180" s="46"/>
      <c r="LGY180" s="46"/>
      <c r="LGZ180" s="46"/>
      <c r="LHA180" s="46"/>
      <c r="LHB180" s="46"/>
      <c r="LHC180" s="46"/>
      <c r="LHD180" s="46"/>
      <c r="LHE180" s="46"/>
      <c r="LHF180" s="46"/>
      <c r="LHG180" s="46"/>
      <c r="LHH180" s="46"/>
      <c r="LHI180" s="46"/>
      <c r="LHJ180" s="46"/>
      <c r="LHK180" s="46"/>
      <c r="LHL180" s="46"/>
      <c r="LHM180" s="46"/>
      <c r="LHN180" s="46"/>
      <c r="LHO180" s="46"/>
      <c r="LHP180" s="46"/>
      <c r="LHQ180" s="46"/>
      <c r="LHR180" s="46"/>
      <c r="LHS180" s="46"/>
      <c r="LHT180" s="46"/>
      <c r="LHU180" s="46"/>
      <c r="LHV180" s="46"/>
      <c r="LHW180" s="46"/>
      <c r="LHX180" s="46"/>
      <c r="LHY180" s="46"/>
      <c r="LHZ180" s="46"/>
      <c r="LIA180" s="46"/>
      <c r="LIB180" s="46"/>
      <c r="LIC180" s="46"/>
      <c r="LID180" s="46"/>
      <c r="LIE180" s="46"/>
      <c r="LIF180" s="46"/>
      <c r="LIG180" s="46"/>
      <c r="LIH180" s="46"/>
      <c r="LII180" s="46"/>
      <c r="LIJ180" s="46"/>
      <c r="LIK180" s="46"/>
      <c r="LIL180" s="46"/>
      <c r="LIM180" s="46"/>
      <c r="LIN180" s="46"/>
      <c r="LIO180" s="46"/>
      <c r="LIP180" s="46"/>
      <c r="LIQ180" s="46"/>
      <c r="LIR180" s="46"/>
      <c r="LIS180" s="46"/>
      <c r="LIT180" s="46"/>
      <c r="LIU180" s="46"/>
      <c r="LIV180" s="46"/>
      <c r="LIW180" s="46"/>
      <c r="LIX180" s="46"/>
      <c r="LIY180" s="46"/>
      <c r="LIZ180" s="46"/>
      <c r="LJA180" s="46"/>
      <c r="LJB180" s="46"/>
      <c r="LJC180" s="46"/>
      <c r="LJD180" s="46"/>
      <c r="LJE180" s="46"/>
      <c r="LJF180" s="46"/>
      <c r="LJG180" s="46"/>
      <c r="LJH180" s="46"/>
      <c r="LJI180" s="46"/>
      <c r="LJJ180" s="46"/>
      <c r="LJK180" s="46"/>
      <c r="LJL180" s="46"/>
      <c r="LJM180" s="46"/>
      <c r="LJN180" s="46"/>
      <c r="LJO180" s="46"/>
      <c r="LJP180" s="46"/>
      <c r="LJQ180" s="46"/>
      <c r="LJR180" s="46"/>
      <c r="LJS180" s="46"/>
      <c r="LJT180" s="46"/>
      <c r="LJU180" s="46"/>
      <c r="LJV180" s="46"/>
      <c r="LJW180" s="46"/>
      <c r="LJX180" s="46"/>
      <c r="LJY180" s="46"/>
      <c r="LJZ180" s="46"/>
      <c r="LKA180" s="46"/>
      <c r="LKB180" s="46"/>
      <c r="LKC180" s="46"/>
      <c r="LKD180" s="46"/>
      <c r="LKE180" s="46"/>
      <c r="LKF180" s="46"/>
      <c r="LKG180" s="46"/>
      <c r="LKH180" s="46"/>
      <c r="LKI180" s="46"/>
      <c r="LKJ180" s="46"/>
      <c r="LKK180" s="46"/>
      <c r="LKL180" s="46"/>
      <c r="LKM180" s="46"/>
      <c r="LKN180" s="46"/>
      <c r="LKO180" s="46"/>
      <c r="LKP180" s="46"/>
      <c r="LKQ180" s="46"/>
      <c r="LKR180" s="46"/>
      <c r="LKS180" s="46"/>
      <c r="LKT180" s="46"/>
      <c r="LKU180" s="46"/>
      <c r="LKV180" s="46"/>
      <c r="LKW180" s="46"/>
      <c r="LKX180" s="46"/>
      <c r="LKY180" s="46"/>
      <c r="LKZ180" s="46"/>
      <c r="LLA180" s="46"/>
      <c r="LLB180" s="46"/>
      <c r="LLC180" s="46"/>
      <c r="LLD180" s="46"/>
      <c r="LLE180" s="46"/>
      <c r="LLF180" s="46"/>
      <c r="LLG180" s="46"/>
      <c r="LLH180" s="46"/>
      <c r="LLI180" s="46"/>
      <c r="LLJ180" s="46"/>
      <c r="LLK180" s="46"/>
      <c r="LLL180" s="46"/>
      <c r="LLM180" s="46"/>
      <c r="LLN180" s="46"/>
      <c r="LLO180" s="46"/>
      <c r="LLP180" s="46"/>
      <c r="LLQ180" s="46"/>
      <c r="LLR180" s="46"/>
      <c r="LLS180" s="46"/>
      <c r="LLT180" s="46"/>
      <c r="LLU180" s="46"/>
      <c r="LLV180" s="46"/>
      <c r="LLW180" s="46"/>
      <c r="LLX180" s="46"/>
      <c r="LLY180" s="46"/>
      <c r="LLZ180" s="46"/>
      <c r="LMA180" s="46"/>
      <c r="LMB180" s="46"/>
      <c r="LMC180" s="46"/>
      <c r="LMD180" s="46"/>
      <c r="LME180" s="46"/>
      <c r="LMF180" s="46"/>
      <c r="LMG180" s="46"/>
      <c r="LMH180" s="46"/>
      <c r="LMI180" s="46"/>
      <c r="LMJ180" s="46"/>
      <c r="LMK180" s="46"/>
      <c r="LML180" s="46"/>
      <c r="LMM180" s="46"/>
      <c r="LMN180" s="46"/>
      <c r="LMO180" s="46"/>
      <c r="LMP180" s="46"/>
      <c r="LMQ180" s="46"/>
      <c r="LMR180" s="46"/>
      <c r="LMS180" s="46"/>
      <c r="LMT180" s="46"/>
      <c r="LMU180" s="46"/>
      <c r="LMV180" s="46"/>
      <c r="LMW180" s="46"/>
      <c r="LMX180" s="46"/>
      <c r="LMY180" s="46"/>
      <c r="LMZ180" s="46"/>
      <c r="LNA180" s="46"/>
      <c r="LNB180" s="46"/>
      <c r="LNC180" s="46"/>
      <c r="LND180" s="46"/>
      <c r="LNE180" s="46"/>
      <c r="LNF180" s="46"/>
      <c r="LNG180" s="46"/>
      <c r="LNH180" s="46"/>
      <c r="LNI180" s="46"/>
      <c r="LNJ180" s="46"/>
      <c r="LNK180" s="46"/>
      <c r="LNL180" s="46"/>
      <c r="LNM180" s="46"/>
      <c r="LNN180" s="46"/>
      <c r="LNO180" s="46"/>
      <c r="LNP180" s="46"/>
      <c r="LNQ180" s="46"/>
      <c r="LNR180" s="46"/>
      <c r="LNS180" s="46"/>
      <c r="LNT180" s="46"/>
      <c r="LNU180" s="46"/>
      <c r="LNV180" s="46"/>
      <c r="LNW180" s="46"/>
      <c r="LNX180" s="46"/>
      <c r="LNY180" s="46"/>
      <c r="LNZ180" s="46"/>
      <c r="LOA180" s="46"/>
      <c r="LOB180" s="46"/>
      <c r="LOC180" s="46"/>
      <c r="LOD180" s="46"/>
      <c r="LOE180" s="46"/>
      <c r="LOF180" s="46"/>
      <c r="LOG180" s="46"/>
      <c r="LOH180" s="46"/>
      <c r="LOI180" s="46"/>
      <c r="LOJ180" s="46"/>
      <c r="LOK180" s="46"/>
      <c r="LOL180" s="46"/>
      <c r="LOM180" s="46"/>
      <c r="LON180" s="46"/>
      <c r="LOO180" s="46"/>
      <c r="LOP180" s="46"/>
      <c r="LOQ180" s="46"/>
      <c r="LOR180" s="46"/>
      <c r="LOS180" s="46"/>
      <c r="LOT180" s="46"/>
      <c r="LOU180" s="46"/>
      <c r="LOV180" s="46"/>
      <c r="LOW180" s="46"/>
      <c r="LOX180" s="46"/>
      <c r="LOY180" s="46"/>
      <c r="LOZ180" s="46"/>
      <c r="LPA180" s="46"/>
      <c r="LPB180" s="46"/>
      <c r="LPC180" s="46"/>
      <c r="LPD180" s="46"/>
      <c r="LPE180" s="46"/>
      <c r="LPF180" s="46"/>
      <c r="LPG180" s="46"/>
      <c r="LPH180" s="46"/>
      <c r="LPI180" s="46"/>
      <c r="LPJ180" s="46"/>
      <c r="LPK180" s="46"/>
      <c r="LPL180" s="46"/>
      <c r="LPM180" s="46"/>
      <c r="LPN180" s="46"/>
      <c r="LPO180" s="46"/>
      <c r="LPP180" s="46"/>
      <c r="LPQ180" s="46"/>
      <c r="LPR180" s="46"/>
      <c r="LPS180" s="46"/>
      <c r="LPT180" s="46"/>
      <c r="LPU180" s="46"/>
      <c r="LPV180" s="46"/>
      <c r="LPW180" s="46"/>
      <c r="LPX180" s="46"/>
      <c r="LPY180" s="46"/>
      <c r="LPZ180" s="46"/>
      <c r="LQA180" s="46"/>
      <c r="LQB180" s="46"/>
      <c r="LQC180" s="46"/>
      <c r="LQD180" s="46"/>
      <c r="LQE180" s="46"/>
      <c r="LQF180" s="46"/>
      <c r="LQG180" s="46"/>
      <c r="LQH180" s="46"/>
      <c r="LQI180" s="46"/>
      <c r="LQJ180" s="46"/>
      <c r="LQK180" s="46"/>
      <c r="LQL180" s="46"/>
      <c r="LQM180" s="46"/>
      <c r="LQN180" s="46"/>
      <c r="LQO180" s="46"/>
      <c r="LQP180" s="46"/>
      <c r="LQQ180" s="46"/>
      <c r="LQR180" s="46"/>
      <c r="LQS180" s="46"/>
      <c r="LQT180" s="46"/>
      <c r="LQU180" s="46"/>
      <c r="LQV180" s="46"/>
      <c r="LQW180" s="46"/>
      <c r="LQX180" s="46"/>
      <c r="LQY180" s="46"/>
      <c r="LQZ180" s="46"/>
      <c r="LRA180" s="46"/>
      <c r="LRB180" s="46"/>
      <c r="LRC180" s="46"/>
      <c r="LRD180" s="46"/>
      <c r="LRE180" s="46"/>
      <c r="LRF180" s="46"/>
      <c r="LRG180" s="46"/>
      <c r="LRH180" s="46"/>
      <c r="LRI180" s="46"/>
      <c r="LRJ180" s="46"/>
      <c r="LRK180" s="46"/>
      <c r="LRL180" s="46"/>
      <c r="LRM180" s="46"/>
      <c r="LRN180" s="46"/>
      <c r="LRO180" s="46"/>
      <c r="LRP180" s="46"/>
      <c r="LRQ180" s="46"/>
      <c r="LRR180" s="46"/>
      <c r="LRS180" s="46"/>
      <c r="LRT180" s="46"/>
      <c r="LRU180" s="46"/>
      <c r="LRV180" s="46"/>
      <c r="LRW180" s="46"/>
      <c r="LRX180" s="46"/>
      <c r="LRY180" s="46"/>
      <c r="LRZ180" s="46"/>
      <c r="LSA180" s="46"/>
      <c r="LSB180" s="46"/>
      <c r="LSC180" s="46"/>
      <c r="LSD180" s="46"/>
      <c r="LSE180" s="46"/>
      <c r="LSF180" s="46"/>
      <c r="LSG180" s="46"/>
      <c r="LSH180" s="46"/>
      <c r="LSI180" s="46"/>
      <c r="LSJ180" s="46"/>
      <c r="LSK180" s="46"/>
      <c r="LSL180" s="46"/>
      <c r="LSM180" s="46"/>
      <c r="LSN180" s="46"/>
      <c r="LSO180" s="46"/>
      <c r="LSP180" s="46"/>
      <c r="LSQ180" s="46"/>
      <c r="LSR180" s="46"/>
      <c r="LSS180" s="46"/>
      <c r="LST180" s="46"/>
      <c r="LSU180" s="46"/>
      <c r="LSV180" s="46"/>
      <c r="LSW180" s="46"/>
      <c r="LSX180" s="46"/>
      <c r="LSY180" s="46"/>
      <c r="LSZ180" s="46"/>
      <c r="LTA180" s="46"/>
      <c r="LTB180" s="46"/>
      <c r="LTC180" s="46"/>
      <c r="LTD180" s="46"/>
      <c r="LTE180" s="46"/>
      <c r="LTF180" s="46"/>
      <c r="LTG180" s="46"/>
      <c r="LTH180" s="46"/>
      <c r="LTI180" s="46"/>
      <c r="LTJ180" s="46"/>
      <c r="LTK180" s="46"/>
      <c r="LTL180" s="46"/>
      <c r="LTM180" s="46"/>
      <c r="LTN180" s="46"/>
      <c r="LTO180" s="46"/>
      <c r="LTP180" s="46"/>
      <c r="LTQ180" s="46"/>
      <c r="LTR180" s="46"/>
      <c r="LTS180" s="46"/>
      <c r="LTT180" s="46"/>
      <c r="LTU180" s="46"/>
      <c r="LTV180" s="46"/>
      <c r="LTW180" s="46"/>
      <c r="LTX180" s="46"/>
      <c r="LTY180" s="46"/>
      <c r="LTZ180" s="46"/>
      <c r="LUA180" s="46"/>
      <c r="LUB180" s="46"/>
      <c r="LUC180" s="46"/>
      <c r="LUD180" s="46"/>
      <c r="LUE180" s="46"/>
      <c r="LUF180" s="46"/>
      <c r="LUG180" s="46"/>
      <c r="LUH180" s="46"/>
      <c r="LUI180" s="46"/>
      <c r="LUJ180" s="46"/>
      <c r="LUK180" s="46"/>
      <c r="LUL180" s="46"/>
      <c r="LUM180" s="46"/>
      <c r="LUN180" s="46"/>
      <c r="LUO180" s="46"/>
      <c r="LUP180" s="46"/>
      <c r="LUQ180" s="46"/>
      <c r="LUR180" s="46"/>
      <c r="LUS180" s="46"/>
      <c r="LUT180" s="46"/>
      <c r="LUU180" s="46"/>
      <c r="LUV180" s="46"/>
      <c r="LUW180" s="46"/>
      <c r="LUX180" s="46"/>
      <c r="LUY180" s="46"/>
      <c r="LUZ180" s="46"/>
      <c r="LVA180" s="46"/>
      <c r="LVB180" s="46"/>
      <c r="LVC180" s="46"/>
      <c r="LVD180" s="46"/>
      <c r="LVE180" s="46"/>
      <c r="LVF180" s="46"/>
      <c r="LVG180" s="46"/>
      <c r="LVH180" s="46"/>
      <c r="LVI180" s="46"/>
      <c r="LVJ180" s="46"/>
      <c r="LVK180" s="46"/>
      <c r="LVL180" s="46"/>
      <c r="LVM180" s="46"/>
      <c r="LVN180" s="46"/>
      <c r="LVO180" s="46"/>
      <c r="LVP180" s="46"/>
      <c r="LVQ180" s="46"/>
      <c r="LVR180" s="46"/>
      <c r="LVS180" s="46"/>
      <c r="LVT180" s="46"/>
      <c r="LVU180" s="46"/>
      <c r="LVV180" s="46"/>
      <c r="LVW180" s="46"/>
      <c r="LVX180" s="46"/>
      <c r="LVY180" s="46"/>
      <c r="LVZ180" s="46"/>
      <c r="LWA180" s="46"/>
      <c r="LWB180" s="46"/>
      <c r="LWC180" s="46"/>
      <c r="LWD180" s="46"/>
      <c r="LWE180" s="46"/>
      <c r="LWF180" s="46"/>
      <c r="LWG180" s="46"/>
      <c r="LWH180" s="46"/>
      <c r="LWI180" s="46"/>
      <c r="LWJ180" s="46"/>
      <c r="LWK180" s="46"/>
      <c r="LWL180" s="46"/>
      <c r="LWM180" s="46"/>
      <c r="LWN180" s="46"/>
      <c r="LWO180" s="46"/>
      <c r="LWP180" s="46"/>
      <c r="LWQ180" s="46"/>
      <c r="LWR180" s="46"/>
      <c r="LWS180" s="46"/>
      <c r="LWT180" s="46"/>
      <c r="LWU180" s="46"/>
      <c r="LWV180" s="46"/>
      <c r="LWW180" s="46"/>
      <c r="LWX180" s="46"/>
      <c r="LWY180" s="46"/>
      <c r="LWZ180" s="46"/>
      <c r="LXA180" s="46"/>
      <c r="LXB180" s="46"/>
      <c r="LXC180" s="46"/>
      <c r="LXD180" s="46"/>
      <c r="LXE180" s="46"/>
      <c r="LXF180" s="46"/>
      <c r="LXG180" s="46"/>
      <c r="LXH180" s="46"/>
      <c r="LXI180" s="46"/>
      <c r="LXJ180" s="46"/>
      <c r="LXK180" s="46"/>
      <c r="LXL180" s="46"/>
      <c r="LXM180" s="46"/>
      <c r="LXN180" s="46"/>
      <c r="LXO180" s="46"/>
      <c r="LXP180" s="46"/>
      <c r="LXQ180" s="46"/>
      <c r="LXR180" s="46"/>
      <c r="LXS180" s="46"/>
      <c r="LXT180" s="46"/>
      <c r="LXU180" s="46"/>
      <c r="LXV180" s="46"/>
      <c r="LXW180" s="46"/>
      <c r="LXX180" s="46"/>
      <c r="LXY180" s="46"/>
      <c r="LXZ180" s="46"/>
      <c r="LYA180" s="46"/>
      <c r="LYB180" s="46"/>
      <c r="LYC180" s="46"/>
      <c r="LYD180" s="46"/>
      <c r="LYE180" s="46"/>
      <c r="LYF180" s="46"/>
      <c r="LYG180" s="46"/>
      <c r="LYH180" s="46"/>
      <c r="LYI180" s="46"/>
      <c r="LYJ180" s="46"/>
      <c r="LYK180" s="46"/>
      <c r="LYL180" s="46"/>
      <c r="LYM180" s="46"/>
      <c r="LYN180" s="46"/>
      <c r="LYO180" s="46"/>
      <c r="LYP180" s="46"/>
      <c r="LYQ180" s="46"/>
      <c r="LYR180" s="46"/>
      <c r="LYS180" s="46"/>
      <c r="LYT180" s="46"/>
      <c r="LYU180" s="46"/>
      <c r="LYV180" s="46"/>
      <c r="LYW180" s="46"/>
      <c r="LYX180" s="46"/>
      <c r="LYY180" s="46"/>
      <c r="LYZ180" s="46"/>
      <c r="LZA180" s="46"/>
      <c r="LZB180" s="46"/>
      <c r="LZC180" s="46"/>
      <c r="LZD180" s="46"/>
      <c r="LZE180" s="46"/>
      <c r="LZF180" s="46"/>
      <c r="LZG180" s="46"/>
      <c r="LZH180" s="46"/>
      <c r="LZI180" s="46"/>
      <c r="LZJ180" s="46"/>
      <c r="LZK180" s="46"/>
      <c r="LZL180" s="46"/>
      <c r="LZM180" s="46"/>
      <c r="LZN180" s="46"/>
      <c r="LZO180" s="46"/>
      <c r="LZP180" s="46"/>
      <c r="LZQ180" s="46"/>
      <c r="LZR180" s="46"/>
      <c r="LZS180" s="46"/>
      <c r="LZT180" s="46"/>
      <c r="LZU180" s="46"/>
      <c r="LZV180" s="46"/>
      <c r="LZW180" s="46"/>
      <c r="LZX180" s="46"/>
      <c r="LZY180" s="46"/>
      <c r="LZZ180" s="46"/>
      <c r="MAA180" s="46"/>
      <c r="MAB180" s="46"/>
      <c r="MAC180" s="46"/>
      <c r="MAD180" s="46"/>
      <c r="MAE180" s="46"/>
      <c r="MAF180" s="46"/>
      <c r="MAG180" s="46"/>
      <c r="MAH180" s="46"/>
      <c r="MAI180" s="46"/>
      <c r="MAJ180" s="46"/>
      <c r="MAK180" s="46"/>
      <c r="MAL180" s="46"/>
      <c r="MAM180" s="46"/>
      <c r="MAN180" s="46"/>
      <c r="MAO180" s="46"/>
      <c r="MAP180" s="46"/>
      <c r="MAQ180" s="46"/>
      <c r="MAR180" s="46"/>
      <c r="MAS180" s="46"/>
      <c r="MAT180" s="46"/>
      <c r="MAU180" s="46"/>
      <c r="MAV180" s="46"/>
      <c r="MAW180" s="46"/>
      <c r="MAX180" s="46"/>
      <c r="MAY180" s="46"/>
      <c r="MAZ180" s="46"/>
      <c r="MBA180" s="46"/>
      <c r="MBB180" s="46"/>
      <c r="MBC180" s="46"/>
      <c r="MBD180" s="46"/>
      <c r="MBE180" s="46"/>
      <c r="MBF180" s="46"/>
      <c r="MBG180" s="46"/>
      <c r="MBH180" s="46"/>
      <c r="MBI180" s="46"/>
      <c r="MBJ180" s="46"/>
      <c r="MBK180" s="46"/>
      <c r="MBL180" s="46"/>
      <c r="MBM180" s="46"/>
      <c r="MBN180" s="46"/>
      <c r="MBO180" s="46"/>
      <c r="MBP180" s="46"/>
      <c r="MBQ180" s="46"/>
      <c r="MBR180" s="46"/>
      <c r="MBS180" s="46"/>
      <c r="MBT180" s="46"/>
      <c r="MBU180" s="46"/>
      <c r="MBV180" s="46"/>
      <c r="MBW180" s="46"/>
      <c r="MBX180" s="46"/>
      <c r="MBY180" s="46"/>
      <c r="MBZ180" s="46"/>
      <c r="MCA180" s="46"/>
      <c r="MCB180" s="46"/>
      <c r="MCC180" s="46"/>
      <c r="MCD180" s="46"/>
      <c r="MCE180" s="46"/>
      <c r="MCF180" s="46"/>
      <c r="MCG180" s="46"/>
      <c r="MCH180" s="46"/>
      <c r="MCI180" s="46"/>
      <c r="MCJ180" s="46"/>
      <c r="MCK180" s="46"/>
      <c r="MCL180" s="46"/>
      <c r="MCM180" s="46"/>
      <c r="MCN180" s="46"/>
      <c r="MCO180" s="46"/>
      <c r="MCP180" s="46"/>
      <c r="MCQ180" s="46"/>
      <c r="MCR180" s="46"/>
      <c r="MCS180" s="46"/>
      <c r="MCT180" s="46"/>
      <c r="MCU180" s="46"/>
      <c r="MCV180" s="46"/>
      <c r="MCW180" s="46"/>
      <c r="MCX180" s="46"/>
      <c r="MCY180" s="46"/>
      <c r="MCZ180" s="46"/>
      <c r="MDA180" s="46"/>
      <c r="MDB180" s="46"/>
      <c r="MDC180" s="46"/>
      <c r="MDD180" s="46"/>
      <c r="MDE180" s="46"/>
      <c r="MDF180" s="46"/>
      <c r="MDG180" s="46"/>
      <c r="MDH180" s="46"/>
      <c r="MDI180" s="46"/>
      <c r="MDJ180" s="46"/>
      <c r="MDK180" s="46"/>
      <c r="MDL180" s="46"/>
      <c r="MDM180" s="46"/>
      <c r="MDN180" s="46"/>
      <c r="MDO180" s="46"/>
      <c r="MDP180" s="46"/>
      <c r="MDQ180" s="46"/>
      <c r="MDR180" s="46"/>
      <c r="MDS180" s="46"/>
      <c r="MDT180" s="46"/>
      <c r="MDU180" s="46"/>
      <c r="MDV180" s="46"/>
      <c r="MDW180" s="46"/>
      <c r="MDX180" s="46"/>
      <c r="MDY180" s="46"/>
      <c r="MDZ180" s="46"/>
      <c r="MEA180" s="46"/>
      <c r="MEB180" s="46"/>
      <c r="MEC180" s="46"/>
      <c r="MED180" s="46"/>
      <c r="MEE180" s="46"/>
      <c r="MEF180" s="46"/>
      <c r="MEG180" s="46"/>
      <c r="MEH180" s="46"/>
      <c r="MEI180" s="46"/>
      <c r="MEJ180" s="46"/>
      <c r="MEK180" s="46"/>
      <c r="MEL180" s="46"/>
      <c r="MEM180" s="46"/>
      <c r="MEN180" s="46"/>
      <c r="MEO180" s="46"/>
      <c r="MEP180" s="46"/>
      <c r="MEQ180" s="46"/>
      <c r="MER180" s="46"/>
      <c r="MES180" s="46"/>
      <c r="MET180" s="46"/>
      <c r="MEU180" s="46"/>
      <c r="MEV180" s="46"/>
      <c r="MEW180" s="46"/>
      <c r="MEX180" s="46"/>
      <c r="MEY180" s="46"/>
      <c r="MEZ180" s="46"/>
      <c r="MFA180" s="46"/>
      <c r="MFB180" s="46"/>
      <c r="MFC180" s="46"/>
      <c r="MFD180" s="46"/>
      <c r="MFE180" s="46"/>
      <c r="MFF180" s="46"/>
      <c r="MFG180" s="46"/>
      <c r="MFH180" s="46"/>
      <c r="MFI180" s="46"/>
      <c r="MFJ180" s="46"/>
      <c r="MFK180" s="46"/>
      <c r="MFL180" s="46"/>
      <c r="MFM180" s="46"/>
      <c r="MFN180" s="46"/>
      <c r="MFO180" s="46"/>
      <c r="MFP180" s="46"/>
      <c r="MFQ180" s="46"/>
      <c r="MFR180" s="46"/>
      <c r="MFS180" s="46"/>
      <c r="MFT180" s="46"/>
      <c r="MFU180" s="46"/>
      <c r="MFV180" s="46"/>
      <c r="MFW180" s="46"/>
      <c r="MFX180" s="46"/>
      <c r="MFY180" s="46"/>
      <c r="MFZ180" s="46"/>
      <c r="MGA180" s="46"/>
      <c r="MGB180" s="46"/>
      <c r="MGC180" s="46"/>
      <c r="MGD180" s="46"/>
      <c r="MGE180" s="46"/>
      <c r="MGF180" s="46"/>
      <c r="MGG180" s="46"/>
      <c r="MGH180" s="46"/>
      <c r="MGI180" s="46"/>
      <c r="MGJ180" s="46"/>
      <c r="MGK180" s="46"/>
      <c r="MGL180" s="46"/>
      <c r="MGM180" s="46"/>
      <c r="MGN180" s="46"/>
      <c r="MGO180" s="46"/>
      <c r="MGP180" s="46"/>
      <c r="MGQ180" s="46"/>
      <c r="MGR180" s="46"/>
      <c r="MGS180" s="46"/>
      <c r="MGT180" s="46"/>
      <c r="MGU180" s="46"/>
      <c r="MGV180" s="46"/>
      <c r="MGW180" s="46"/>
      <c r="MGX180" s="46"/>
      <c r="MGY180" s="46"/>
      <c r="MGZ180" s="46"/>
      <c r="MHA180" s="46"/>
      <c r="MHB180" s="46"/>
      <c r="MHC180" s="46"/>
      <c r="MHD180" s="46"/>
      <c r="MHE180" s="46"/>
      <c r="MHF180" s="46"/>
      <c r="MHG180" s="46"/>
      <c r="MHH180" s="46"/>
      <c r="MHI180" s="46"/>
      <c r="MHJ180" s="46"/>
      <c r="MHK180" s="46"/>
      <c r="MHL180" s="46"/>
      <c r="MHM180" s="46"/>
      <c r="MHN180" s="46"/>
      <c r="MHO180" s="46"/>
      <c r="MHP180" s="46"/>
      <c r="MHQ180" s="46"/>
      <c r="MHR180" s="46"/>
      <c r="MHS180" s="46"/>
      <c r="MHT180" s="46"/>
      <c r="MHU180" s="46"/>
      <c r="MHV180" s="46"/>
      <c r="MHW180" s="46"/>
      <c r="MHX180" s="46"/>
      <c r="MHY180" s="46"/>
      <c r="MHZ180" s="46"/>
      <c r="MIA180" s="46"/>
      <c r="MIB180" s="46"/>
      <c r="MIC180" s="46"/>
      <c r="MID180" s="46"/>
      <c r="MIE180" s="46"/>
      <c r="MIF180" s="46"/>
      <c r="MIG180" s="46"/>
      <c r="MIH180" s="46"/>
      <c r="MII180" s="46"/>
      <c r="MIJ180" s="46"/>
      <c r="MIK180" s="46"/>
      <c r="MIL180" s="46"/>
      <c r="MIM180" s="46"/>
      <c r="MIN180" s="46"/>
      <c r="MIO180" s="46"/>
      <c r="MIP180" s="46"/>
      <c r="MIQ180" s="46"/>
      <c r="MIR180" s="46"/>
      <c r="MIS180" s="46"/>
      <c r="MIT180" s="46"/>
      <c r="MIU180" s="46"/>
      <c r="MIV180" s="46"/>
      <c r="MIW180" s="46"/>
      <c r="MIX180" s="46"/>
      <c r="MIY180" s="46"/>
      <c r="MIZ180" s="46"/>
      <c r="MJA180" s="46"/>
      <c r="MJB180" s="46"/>
      <c r="MJC180" s="46"/>
      <c r="MJD180" s="46"/>
      <c r="MJE180" s="46"/>
      <c r="MJF180" s="46"/>
      <c r="MJG180" s="46"/>
      <c r="MJH180" s="46"/>
      <c r="MJI180" s="46"/>
      <c r="MJJ180" s="46"/>
      <c r="MJK180" s="46"/>
      <c r="MJL180" s="46"/>
      <c r="MJM180" s="46"/>
      <c r="MJN180" s="46"/>
      <c r="MJO180" s="46"/>
      <c r="MJP180" s="46"/>
      <c r="MJQ180" s="46"/>
      <c r="MJR180" s="46"/>
      <c r="MJS180" s="46"/>
      <c r="MJT180" s="46"/>
      <c r="MJU180" s="46"/>
      <c r="MJV180" s="46"/>
      <c r="MJW180" s="46"/>
      <c r="MJX180" s="46"/>
      <c r="MJY180" s="46"/>
      <c r="MJZ180" s="46"/>
      <c r="MKA180" s="46"/>
      <c r="MKB180" s="46"/>
      <c r="MKC180" s="46"/>
      <c r="MKD180" s="46"/>
      <c r="MKE180" s="46"/>
      <c r="MKF180" s="46"/>
      <c r="MKG180" s="46"/>
      <c r="MKH180" s="46"/>
      <c r="MKI180" s="46"/>
      <c r="MKJ180" s="46"/>
      <c r="MKK180" s="46"/>
      <c r="MKL180" s="46"/>
      <c r="MKM180" s="46"/>
      <c r="MKN180" s="46"/>
      <c r="MKO180" s="46"/>
      <c r="MKP180" s="46"/>
      <c r="MKQ180" s="46"/>
      <c r="MKR180" s="46"/>
      <c r="MKS180" s="46"/>
      <c r="MKT180" s="46"/>
      <c r="MKU180" s="46"/>
      <c r="MKV180" s="46"/>
      <c r="MKW180" s="46"/>
      <c r="MKX180" s="46"/>
      <c r="MKY180" s="46"/>
      <c r="MKZ180" s="46"/>
      <c r="MLA180" s="46"/>
      <c r="MLB180" s="46"/>
      <c r="MLC180" s="46"/>
      <c r="MLD180" s="46"/>
      <c r="MLE180" s="46"/>
      <c r="MLF180" s="46"/>
      <c r="MLG180" s="46"/>
      <c r="MLH180" s="46"/>
      <c r="MLI180" s="46"/>
      <c r="MLJ180" s="46"/>
      <c r="MLK180" s="46"/>
      <c r="MLL180" s="46"/>
      <c r="MLM180" s="46"/>
      <c r="MLN180" s="46"/>
      <c r="MLO180" s="46"/>
      <c r="MLP180" s="46"/>
      <c r="MLQ180" s="46"/>
      <c r="MLR180" s="46"/>
      <c r="MLS180" s="46"/>
      <c r="MLT180" s="46"/>
      <c r="MLU180" s="46"/>
      <c r="MLV180" s="46"/>
      <c r="MLW180" s="46"/>
      <c r="MLX180" s="46"/>
      <c r="MLY180" s="46"/>
      <c r="MLZ180" s="46"/>
      <c r="MMA180" s="46"/>
      <c r="MMB180" s="46"/>
      <c r="MMC180" s="46"/>
      <c r="MMD180" s="46"/>
      <c r="MME180" s="46"/>
      <c r="MMF180" s="46"/>
      <c r="MMG180" s="46"/>
      <c r="MMH180" s="46"/>
      <c r="MMI180" s="46"/>
      <c r="MMJ180" s="46"/>
      <c r="MMK180" s="46"/>
      <c r="MML180" s="46"/>
      <c r="MMM180" s="46"/>
      <c r="MMN180" s="46"/>
      <c r="MMO180" s="46"/>
      <c r="MMP180" s="46"/>
      <c r="MMQ180" s="46"/>
      <c r="MMR180" s="46"/>
      <c r="MMS180" s="46"/>
      <c r="MMT180" s="46"/>
      <c r="MMU180" s="46"/>
      <c r="MMV180" s="46"/>
      <c r="MMW180" s="46"/>
      <c r="MMX180" s="46"/>
      <c r="MMY180" s="46"/>
      <c r="MMZ180" s="46"/>
      <c r="MNA180" s="46"/>
      <c r="MNB180" s="46"/>
      <c r="MNC180" s="46"/>
      <c r="MND180" s="46"/>
      <c r="MNE180" s="46"/>
      <c r="MNF180" s="46"/>
      <c r="MNG180" s="46"/>
      <c r="MNH180" s="46"/>
      <c r="MNI180" s="46"/>
      <c r="MNJ180" s="46"/>
      <c r="MNK180" s="46"/>
      <c r="MNL180" s="46"/>
      <c r="MNM180" s="46"/>
      <c r="MNN180" s="46"/>
      <c r="MNO180" s="46"/>
      <c r="MNP180" s="46"/>
      <c r="MNQ180" s="46"/>
      <c r="MNR180" s="46"/>
      <c r="MNS180" s="46"/>
      <c r="MNT180" s="46"/>
      <c r="MNU180" s="46"/>
      <c r="MNV180" s="46"/>
      <c r="MNW180" s="46"/>
      <c r="MNX180" s="46"/>
      <c r="MNY180" s="46"/>
      <c r="MNZ180" s="46"/>
      <c r="MOA180" s="46"/>
      <c r="MOB180" s="46"/>
      <c r="MOC180" s="46"/>
      <c r="MOD180" s="46"/>
      <c r="MOE180" s="46"/>
      <c r="MOF180" s="46"/>
      <c r="MOG180" s="46"/>
      <c r="MOH180" s="46"/>
      <c r="MOI180" s="46"/>
      <c r="MOJ180" s="46"/>
      <c r="MOK180" s="46"/>
      <c r="MOL180" s="46"/>
      <c r="MOM180" s="46"/>
      <c r="MON180" s="46"/>
      <c r="MOO180" s="46"/>
      <c r="MOP180" s="46"/>
      <c r="MOQ180" s="46"/>
      <c r="MOR180" s="46"/>
      <c r="MOS180" s="46"/>
      <c r="MOT180" s="46"/>
      <c r="MOU180" s="46"/>
      <c r="MOV180" s="46"/>
      <c r="MOW180" s="46"/>
      <c r="MOX180" s="46"/>
      <c r="MOY180" s="46"/>
      <c r="MOZ180" s="46"/>
      <c r="MPA180" s="46"/>
      <c r="MPB180" s="46"/>
      <c r="MPC180" s="46"/>
      <c r="MPD180" s="46"/>
      <c r="MPE180" s="46"/>
      <c r="MPF180" s="46"/>
      <c r="MPG180" s="46"/>
      <c r="MPH180" s="46"/>
      <c r="MPI180" s="46"/>
      <c r="MPJ180" s="46"/>
      <c r="MPK180" s="46"/>
      <c r="MPL180" s="46"/>
      <c r="MPM180" s="46"/>
      <c r="MPN180" s="46"/>
      <c r="MPO180" s="46"/>
      <c r="MPP180" s="46"/>
      <c r="MPQ180" s="46"/>
      <c r="MPR180" s="46"/>
      <c r="MPS180" s="46"/>
      <c r="MPT180" s="46"/>
      <c r="MPU180" s="46"/>
      <c r="MPV180" s="46"/>
      <c r="MPW180" s="46"/>
      <c r="MPX180" s="46"/>
      <c r="MPY180" s="46"/>
      <c r="MPZ180" s="46"/>
      <c r="MQA180" s="46"/>
      <c r="MQB180" s="46"/>
      <c r="MQC180" s="46"/>
      <c r="MQD180" s="46"/>
      <c r="MQE180" s="46"/>
      <c r="MQF180" s="46"/>
      <c r="MQG180" s="46"/>
      <c r="MQH180" s="46"/>
      <c r="MQI180" s="46"/>
      <c r="MQJ180" s="46"/>
      <c r="MQK180" s="46"/>
      <c r="MQL180" s="46"/>
      <c r="MQM180" s="46"/>
      <c r="MQN180" s="46"/>
      <c r="MQO180" s="46"/>
      <c r="MQP180" s="46"/>
      <c r="MQQ180" s="46"/>
      <c r="MQR180" s="46"/>
      <c r="MQS180" s="46"/>
      <c r="MQT180" s="46"/>
      <c r="MQU180" s="46"/>
      <c r="MQV180" s="46"/>
      <c r="MQW180" s="46"/>
      <c r="MQX180" s="46"/>
      <c r="MQY180" s="46"/>
      <c r="MQZ180" s="46"/>
      <c r="MRA180" s="46"/>
      <c r="MRB180" s="46"/>
      <c r="MRC180" s="46"/>
      <c r="MRD180" s="46"/>
      <c r="MRE180" s="46"/>
      <c r="MRF180" s="46"/>
      <c r="MRG180" s="46"/>
      <c r="MRH180" s="46"/>
      <c r="MRI180" s="46"/>
      <c r="MRJ180" s="46"/>
      <c r="MRK180" s="46"/>
      <c r="MRL180" s="46"/>
      <c r="MRM180" s="46"/>
      <c r="MRN180" s="46"/>
      <c r="MRO180" s="46"/>
      <c r="MRP180" s="46"/>
      <c r="MRQ180" s="46"/>
      <c r="MRR180" s="46"/>
      <c r="MRS180" s="46"/>
      <c r="MRT180" s="46"/>
      <c r="MRU180" s="46"/>
      <c r="MRV180" s="46"/>
      <c r="MRW180" s="46"/>
      <c r="MRX180" s="46"/>
      <c r="MRY180" s="46"/>
      <c r="MRZ180" s="46"/>
      <c r="MSA180" s="46"/>
      <c r="MSB180" s="46"/>
      <c r="MSC180" s="46"/>
      <c r="MSD180" s="46"/>
      <c r="MSE180" s="46"/>
      <c r="MSF180" s="46"/>
      <c r="MSG180" s="46"/>
      <c r="MSH180" s="46"/>
      <c r="MSI180" s="46"/>
      <c r="MSJ180" s="46"/>
      <c r="MSK180" s="46"/>
      <c r="MSL180" s="46"/>
      <c r="MSM180" s="46"/>
      <c r="MSN180" s="46"/>
      <c r="MSO180" s="46"/>
      <c r="MSP180" s="46"/>
      <c r="MSQ180" s="46"/>
      <c r="MSR180" s="46"/>
      <c r="MSS180" s="46"/>
      <c r="MST180" s="46"/>
      <c r="MSU180" s="46"/>
      <c r="MSV180" s="46"/>
      <c r="MSW180" s="46"/>
      <c r="MSX180" s="46"/>
      <c r="MSY180" s="46"/>
      <c r="MSZ180" s="46"/>
      <c r="MTA180" s="46"/>
      <c r="MTB180" s="46"/>
      <c r="MTC180" s="46"/>
      <c r="MTD180" s="46"/>
      <c r="MTE180" s="46"/>
      <c r="MTF180" s="46"/>
      <c r="MTG180" s="46"/>
      <c r="MTH180" s="46"/>
      <c r="MTI180" s="46"/>
      <c r="MTJ180" s="46"/>
      <c r="MTK180" s="46"/>
      <c r="MTL180" s="46"/>
      <c r="MTM180" s="46"/>
      <c r="MTN180" s="46"/>
      <c r="MTO180" s="46"/>
      <c r="MTP180" s="46"/>
      <c r="MTQ180" s="46"/>
      <c r="MTR180" s="46"/>
      <c r="MTS180" s="46"/>
      <c r="MTT180" s="46"/>
      <c r="MTU180" s="46"/>
      <c r="MTV180" s="46"/>
      <c r="MTW180" s="46"/>
      <c r="MTX180" s="46"/>
      <c r="MTY180" s="46"/>
      <c r="MTZ180" s="46"/>
      <c r="MUA180" s="46"/>
      <c r="MUB180" s="46"/>
      <c r="MUC180" s="46"/>
      <c r="MUD180" s="46"/>
      <c r="MUE180" s="46"/>
      <c r="MUF180" s="46"/>
      <c r="MUG180" s="46"/>
      <c r="MUH180" s="46"/>
      <c r="MUI180" s="46"/>
      <c r="MUJ180" s="46"/>
      <c r="MUK180" s="46"/>
      <c r="MUL180" s="46"/>
      <c r="MUM180" s="46"/>
      <c r="MUN180" s="46"/>
      <c r="MUO180" s="46"/>
      <c r="MUP180" s="46"/>
      <c r="MUQ180" s="46"/>
      <c r="MUR180" s="46"/>
      <c r="MUS180" s="46"/>
      <c r="MUT180" s="46"/>
      <c r="MUU180" s="46"/>
      <c r="MUV180" s="46"/>
      <c r="MUW180" s="46"/>
      <c r="MUX180" s="46"/>
      <c r="MUY180" s="46"/>
      <c r="MUZ180" s="46"/>
      <c r="MVA180" s="46"/>
      <c r="MVB180" s="46"/>
      <c r="MVC180" s="46"/>
      <c r="MVD180" s="46"/>
      <c r="MVE180" s="46"/>
      <c r="MVF180" s="46"/>
      <c r="MVG180" s="46"/>
      <c r="MVH180" s="46"/>
      <c r="MVI180" s="46"/>
      <c r="MVJ180" s="46"/>
      <c r="MVK180" s="46"/>
      <c r="MVL180" s="46"/>
      <c r="MVM180" s="46"/>
      <c r="MVN180" s="46"/>
      <c r="MVO180" s="46"/>
      <c r="MVP180" s="46"/>
      <c r="MVQ180" s="46"/>
      <c r="MVR180" s="46"/>
      <c r="MVS180" s="46"/>
      <c r="MVT180" s="46"/>
      <c r="MVU180" s="46"/>
      <c r="MVV180" s="46"/>
      <c r="MVW180" s="46"/>
      <c r="MVX180" s="46"/>
      <c r="MVY180" s="46"/>
      <c r="MVZ180" s="46"/>
      <c r="MWA180" s="46"/>
      <c r="MWB180" s="46"/>
      <c r="MWC180" s="46"/>
      <c r="MWD180" s="46"/>
      <c r="MWE180" s="46"/>
      <c r="MWF180" s="46"/>
      <c r="MWG180" s="46"/>
      <c r="MWH180" s="46"/>
      <c r="MWI180" s="46"/>
      <c r="MWJ180" s="46"/>
      <c r="MWK180" s="46"/>
      <c r="MWL180" s="46"/>
      <c r="MWM180" s="46"/>
      <c r="MWN180" s="46"/>
      <c r="MWO180" s="46"/>
      <c r="MWP180" s="46"/>
      <c r="MWQ180" s="46"/>
      <c r="MWR180" s="46"/>
      <c r="MWS180" s="46"/>
      <c r="MWT180" s="46"/>
      <c r="MWU180" s="46"/>
      <c r="MWV180" s="46"/>
      <c r="MWW180" s="46"/>
      <c r="MWX180" s="46"/>
      <c r="MWY180" s="46"/>
      <c r="MWZ180" s="46"/>
      <c r="MXA180" s="46"/>
      <c r="MXB180" s="46"/>
      <c r="MXC180" s="46"/>
      <c r="MXD180" s="46"/>
      <c r="MXE180" s="46"/>
      <c r="MXF180" s="46"/>
      <c r="MXG180" s="46"/>
      <c r="MXH180" s="46"/>
      <c r="MXI180" s="46"/>
      <c r="MXJ180" s="46"/>
      <c r="MXK180" s="46"/>
      <c r="MXL180" s="46"/>
      <c r="MXM180" s="46"/>
      <c r="MXN180" s="46"/>
      <c r="MXO180" s="46"/>
      <c r="MXP180" s="46"/>
      <c r="MXQ180" s="46"/>
      <c r="MXR180" s="46"/>
      <c r="MXS180" s="46"/>
      <c r="MXT180" s="46"/>
      <c r="MXU180" s="46"/>
      <c r="MXV180" s="46"/>
      <c r="MXW180" s="46"/>
      <c r="MXX180" s="46"/>
      <c r="MXY180" s="46"/>
      <c r="MXZ180" s="46"/>
      <c r="MYA180" s="46"/>
      <c r="MYB180" s="46"/>
      <c r="MYC180" s="46"/>
      <c r="MYD180" s="46"/>
      <c r="MYE180" s="46"/>
      <c r="MYF180" s="46"/>
      <c r="MYG180" s="46"/>
      <c r="MYH180" s="46"/>
      <c r="MYI180" s="46"/>
      <c r="MYJ180" s="46"/>
      <c r="MYK180" s="46"/>
      <c r="MYL180" s="46"/>
      <c r="MYM180" s="46"/>
      <c r="MYN180" s="46"/>
      <c r="MYO180" s="46"/>
      <c r="MYP180" s="46"/>
      <c r="MYQ180" s="46"/>
      <c r="MYR180" s="46"/>
      <c r="MYS180" s="46"/>
      <c r="MYT180" s="46"/>
      <c r="MYU180" s="46"/>
      <c r="MYV180" s="46"/>
      <c r="MYW180" s="46"/>
      <c r="MYX180" s="46"/>
      <c r="MYY180" s="46"/>
      <c r="MYZ180" s="46"/>
      <c r="MZA180" s="46"/>
      <c r="MZB180" s="46"/>
      <c r="MZC180" s="46"/>
      <c r="MZD180" s="46"/>
      <c r="MZE180" s="46"/>
      <c r="MZF180" s="46"/>
      <c r="MZG180" s="46"/>
      <c r="MZH180" s="46"/>
      <c r="MZI180" s="46"/>
      <c r="MZJ180" s="46"/>
      <c r="MZK180" s="46"/>
      <c r="MZL180" s="46"/>
      <c r="MZM180" s="46"/>
      <c r="MZN180" s="46"/>
      <c r="MZO180" s="46"/>
      <c r="MZP180" s="46"/>
      <c r="MZQ180" s="46"/>
      <c r="MZR180" s="46"/>
      <c r="MZS180" s="46"/>
      <c r="MZT180" s="46"/>
      <c r="MZU180" s="46"/>
      <c r="MZV180" s="46"/>
      <c r="MZW180" s="46"/>
      <c r="MZX180" s="46"/>
      <c r="MZY180" s="46"/>
      <c r="MZZ180" s="46"/>
      <c r="NAA180" s="46"/>
      <c r="NAB180" s="46"/>
      <c r="NAC180" s="46"/>
      <c r="NAD180" s="46"/>
      <c r="NAE180" s="46"/>
      <c r="NAF180" s="46"/>
      <c r="NAG180" s="46"/>
      <c r="NAH180" s="46"/>
      <c r="NAI180" s="46"/>
      <c r="NAJ180" s="46"/>
      <c r="NAK180" s="46"/>
      <c r="NAL180" s="46"/>
      <c r="NAM180" s="46"/>
      <c r="NAN180" s="46"/>
      <c r="NAO180" s="46"/>
      <c r="NAP180" s="46"/>
      <c r="NAQ180" s="46"/>
      <c r="NAR180" s="46"/>
      <c r="NAS180" s="46"/>
      <c r="NAT180" s="46"/>
      <c r="NAU180" s="46"/>
      <c r="NAV180" s="46"/>
      <c r="NAW180" s="46"/>
      <c r="NAX180" s="46"/>
      <c r="NAY180" s="46"/>
      <c r="NAZ180" s="46"/>
      <c r="NBA180" s="46"/>
      <c r="NBB180" s="46"/>
      <c r="NBC180" s="46"/>
      <c r="NBD180" s="46"/>
      <c r="NBE180" s="46"/>
      <c r="NBF180" s="46"/>
      <c r="NBG180" s="46"/>
      <c r="NBH180" s="46"/>
      <c r="NBI180" s="46"/>
      <c r="NBJ180" s="46"/>
      <c r="NBK180" s="46"/>
      <c r="NBL180" s="46"/>
      <c r="NBM180" s="46"/>
      <c r="NBN180" s="46"/>
      <c r="NBO180" s="46"/>
      <c r="NBP180" s="46"/>
      <c r="NBQ180" s="46"/>
      <c r="NBR180" s="46"/>
      <c r="NBS180" s="46"/>
      <c r="NBT180" s="46"/>
      <c r="NBU180" s="46"/>
      <c r="NBV180" s="46"/>
      <c r="NBW180" s="46"/>
      <c r="NBX180" s="46"/>
      <c r="NBY180" s="46"/>
      <c r="NBZ180" s="46"/>
      <c r="NCA180" s="46"/>
      <c r="NCB180" s="46"/>
      <c r="NCC180" s="46"/>
      <c r="NCD180" s="46"/>
      <c r="NCE180" s="46"/>
      <c r="NCF180" s="46"/>
      <c r="NCG180" s="46"/>
      <c r="NCH180" s="46"/>
      <c r="NCI180" s="46"/>
      <c r="NCJ180" s="46"/>
      <c r="NCK180" s="46"/>
      <c r="NCL180" s="46"/>
      <c r="NCM180" s="46"/>
      <c r="NCN180" s="46"/>
      <c r="NCO180" s="46"/>
      <c r="NCP180" s="46"/>
      <c r="NCQ180" s="46"/>
      <c r="NCR180" s="46"/>
      <c r="NCS180" s="46"/>
      <c r="NCT180" s="46"/>
      <c r="NCU180" s="46"/>
      <c r="NCV180" s="46"/>
      <c r="NCW180" s="46"/>
      <c r="NCX180" s="46"/>
      <c r="NCY180" s="46"/>
      <c r="NCZ180" s="46"/>
      <c r="NDA180" s="46"/>
      <c r="NDB180" s="46"/>
      <c r="NDC180" s="46"/>
      <c r="NDD180" s="46"/>
      <c r="NDE180" s="46"/>
      <c r="NDF180" s="46"/>
      <c r="NDG180" s="46"/>
      <c r="NDH180" s="46"/>
      <c r="NDI180" s="46"/>
      <c r="NDJ180" s="46"/>
      <c r="NDK180" s="46"/>
      <c r="NDL180" s="46"/>
      <c r="NDM180" s="46"/>
      <c r="NDN180" s="46"/>
      <c r="NDO180" s="46"/>
      <c r="NDP180" s="46"/>
      <c r="NDQ180" s="46"/>
      <c r="NDR180" s="46"/>
      <c r="NDS180" s="46"/>
      <c r="NDT180" s="46"/>
      <c r="NDU180" s="46"/>
      <c r="NDV180" s="46"/>
      <c r="NDW180" s="46"/>
      <c r="NDX180" s="46"/>
      <c r="NDY180" s="46"/>
      <c r="NDZ180" s="46"/>
      <c r="NEA180" s="46"/>
      <c r="NEB180" s="46"/>
      <c r="NEC180" s="46"/>
      <c r="NED180" s="46"/>
      <c r="NEE180" s="46"/>
      <c r="NEF180" s="46"/>
      <c r="NEG180" s="46"/>
      <c r="NEH180" s="46"/>
      <c r="NEI180" s="46"/>
      <c r="NEJ180" s="46"/>
      <c r="NEK180" s="46"/>
      <c r="NEL180" s="46"/>
      <c r="NEM180" s="46"/>
      <c r="NEN180" s="46"/>
      <c r="NEO180" s="46"/>
      <c r="NEP180" s="46"/>
      <c r="NEQ180" s="46"/>
      <c r="NER180" s="46"/>
      <c r="NES180" s="46"/>
      <c r="NET180" s="46"/>
      <c r="NEU180" s="46"/>
      <c r="NEV180" s="46"/>
      <c r="NEW180" s="46"/>
      <c r="NEX180" s="46"/>
      <c r="NEY180" s="46"/>
      <c r="NEZ180" s="46"/>
      <c r="NFA180" s="46"/>
      <c r="NFB180" s="46"/>
      <c r="NFC180" s="46"/>
      <c r="NFD180" s="46"/>
      <c r="NFE180" s="46"/>
      <c r="NFF180" s="46"/>
      <c r="NFG180" s="46"/>
      <c r="NFH180" s="46"/>
      <c r="NFI180" s="46"/>
      <c r="NFJ180" s="46"/>
      <c r="NFK180" s="46"/>
      <c r="NFL180" s="46"/>
      <c r="NFM180" s="46"/>
      <c r="NFN180" s="46"/>
      <c r="NFO180" s="46"/>
      <c r="NFP180" s="46"/>
      <c r="NFQ180" s="46"/>
      <c r="NFR180" s="46"/>
      <c r="NFS180" s="46"/>
      <c r="NFT180" s="46"/>
      <c r="NFU180" s="46"/>
      <c r="NFV180" s="46"/>
      <c r="NFW180" s="46"/>
      <c r="NFX180" s="46"/>
      <c r="NFY180" s="46"/>
      <c r="NFZ180" s="46"/>
      <c r="NGA180" s="46"/>
      <c r="NGB180" s="46"/>
      <c r="NGC180" s="46"/>
      <c r="NGD180" s="46"/>
      <c r="NGE180" s="46"/>
      <c r="NGF180" s="46"/>
      <c r="NGG180" s="46"/>
      <c r="NGH180" s="46"/>
      <c r="NGI180" s="46"/>
      <c r="NGJ180" s="46"/>
      <c r="NGK180" s="46"/>
      <c r="NGL180" s="46"/>
      <c r="NGM180" s="46"/>
      <c r="NGN180" s="46"/>
      <c r="NGO180" s="46"/>
      <c r="NGP180" s="46"/>
      <c r="NGQ180" s="46"/>
      <c r="NGR180" s="46"/>
      <c r="NGS180" s="46"/>
      <c r="NGT180" s="46"/>
      <c r="NGU180" s="46"/>
      <c r="NGV180" s="46"/>
      <c r="NGW180" s="46"/>
      <c r="NGX180" s="46"/>
      <c r="NGY180" s="46"/>
      <c r="NGZ180" s="46"/>
      <c r="NHA180" s="46"/>
      <c r="NHB180" s="46"/>
      <c r="NHC180" s="46"/>
      <c r="NHD180" s="46"/>
      <c r="NHE180" s="46"/>
      <c r="NHF180" s="46"/>
      <c r="NHG180" s="46"/>
      <c r="NHH180" s="46"/>
      <c r="NHI180" s="46"/>
      <c r="NHJ180" s="46"/>
      <c r="NHK180" s="46"/>
      <c r="NHL180" s="46"/>
      <c r="NHM180" s="46"/>
      <c r="NHN180" s="46"/>
      <c r="NHO180" s="46"/>
      <c r="NHP180" s="46"/>
      <c r="NHQ180" s="46"/>
      <c r="NHR180" s="46"/>
      <c r="NHS180" s="46"/>
      <c r="NHT180" s="46"/>
      <c r="NHU180" s="46"/>
      <c r="NHV180" s="46"/>
      <c r="NHW180" s="46"/>
      <c r="NHX180" s="46"/>
      <c r="NHY180" s="46"/>
      <c r="NHZ180" s="46"/>
      <c r="NIA180" s="46"/>
      <c r="NIB180" s="46"/>
      <c r="NIC180" s="46"/>
      <c r="NID180" s="46"/>
      <c r="NIE180" s="46"/>
      <c r="NIF180" s="46"/>
      <c r="NIG180" s="46"/>
      <c r="NIH180" s="46"/>
      <c r="NII180" s="46"/>
      <c r="NIJ180" s="46"/>
      <c r="NIK180" s="46"/>
      <c r="NIL180" s="46"/>
      <c r="NIM180" s="46"/>
      <c r="NIN180" s="46"/>
      <c r="NIO180" s="46"/>
      <c r="NIP180" s="46"/>
      <c r="NIQ180" s="46"/>
      <c r="NIR180" s="46"/>
      <c r="NIS180" s="46"/>
      <c r="NIT180" s="46"/>
      <c r="NIU180" s="46"/>
      <c r="NIV180" s="46"/>
      <c r="NIW180" s="46"/>
      <c r="NIX180" s="46"/>
      <c r="NIY180" s="46"/>
      <c r="NIZ180" s="46"/>
      <c r="NJA180" s="46"/>
      <c r="NJB180" s="46"/>
      <c r="NJC180" s="46"/>
      <c r="NJD180" s="46"/>
      <c r="NJE180" s="46"/>
      <c r="NJF180" s="46"/>
      <c r="NJG180" s="46"/>
      <c r="NJH180" s="46"/>
      <c r="NJI180" s="46"/>
      <c r="NJJ180" s="46"/>
      <c r="NJK180" s="46"/>
      <c r="NJL180" s="46"/>
      <c r="NJM180" s="46"/>
      <c r="NJN180" s="46"/>
      <c r="NJO180" s="46"/>
      <c r="NJP180" s="46"/>
      <c r="NJQ180" s="46"/>
      <c r="NJR180" s="46"/>
      <c r="NJS180" s="46"/>
      <c r="NJT180" s="46"/>
      <c r="NJU180" s="46"/>
      <c r="NJV180" s="46"/>
      <c r="NJW180" s="46"/>
      <c r="NJX180" s="46"/>
      <c r="NJY180" s="46"/>
      <c r="NJZ180" s="46"/>
      <c r="NKA180" s="46"/>
      <c r="NKB180" s="46"/>
      <c r="NKC180" s="46"/>
      <c r="NKD180" s="46"/>
      <c r="NKE180" s="46"/>
      <c r="NKF180" s="46"/>
      <c r="NKG180" s="46"/>
      <c r="NKH180" s="46"/>
      <c r="NKI180" s="46"/>
      <c r="NKJ180" s="46"/>
      <c r="NKK180" s="46"/>
      <c r="NKL180" s="46"/>
      <c r="NKM180" s="46"/>
      <c r="NKN180" s="46"/>
      <c r="NKO180" s="46"/>
      <c r="NKP180" s="46"/>
      <c r="NKQ180" s="46"/>
      <c r="NKR180" s="46"/>
      <c r="NKS180" s="46"/>
      <c r="NKT180" s="46"/>
      <c r="NKU180" s="46"/>
      <c r="NKV180" s="46"/>
      <c r="NKW180" s="46"/>
      <c r="NKX180" s="46"/>
      <c r="NKY180" s="46"/>
      <c r="NKZ180" s="46"/>
      <c r="NLA180" s="46"/>
      <c r="NLB180" s="46"/>
      <c r="NLC180" s="46"/>
      <c r="NLD180" s="46"/>
      <c r="NLE180" s="46"/>
      <c r="NLF180" s="46"/>
      <c r="NLG180" s="46"/>
      <c r="NLH180" s="46"/>
      <c r="NLI180" s="46"/>
      <c r="NLJ180" s="46"/>
      <c r="NLK180" s="46"/>
      <c r="NLL180" s="46"/>
      <c r="NLM180" s="46"/>
      <c r="NLN180" s="46"/>
      <c r="NLO180" s="46"/>
      <c r="NLP180" s="46"/>
      <c r="NLQ180" s="46"/>
      <c r="NLR180" s="46"/>
      <c r="NLS180" s="46"/>
      <c r="NLT180" s="46"/>
      <c r="NLU180" s="46"/>
      <c r="NLV180" s="46"/>
      <c r="NLW180" s="46"/>
      <c r="NLX180" s="46"/>
      <c r="NLY180" s="46"/>
      <c r="NLZ180" s="46"/>
      <c r="NMA180" s="46"/>
      <c r="NMB180" s="46"/>
      <c r="NMC180" s="46"/>
      <c r="NMD180" s="46"/>
      <c r="NME180" s="46"/>
      <c r="NMF180" s="46"/>
      <c r="NMG180" s="46"/>
      <c r="NMH180" s="46"/>
      <c r="NMI180" s="46"/>
      <c r="NMJ180" s="46"/>
      <c r="NMK180" s="46"/>
      <c r="NML180" s="46"/>
      <c r="NMM180" s="46"/>
      <c r="NMN180" s="46"/>
      <c r="NMO180" s="46"/>
      <c r="NMP180" s="46"/>
      <c r="NMQ180" s="46"/>
      <c r="NMR180" s="46"/>
      <c r="NMS180" s="46"/>
      <c r="NMT180" s="46"/>
      <c r="NMU180" s="46"/>
      <c r="NMV180" s="46"/>
      <c r="NMW180" s="46"/>
      <c r="NMX180" s="46"/>
      <c r="NMY180" s="46"/>
      <c r="NMZ180" s="46"/>
      <c r="NNA180" s="46"/>
      <c r="NNB180" s="46"/>
      <c r="NNC180" s="46"/>
      <c r="NND180" s="46"/>
      <c r="NNE180" s="46"/>
      <c r="NNF180" s="46"/>
      <c r="NNG180" s="46"/>
      <c r="NNH180" s="46"/>
      <c r="NNI180" s="46"/>
      <c r="NNJ180" s="46"/>
      <c r="NNK180" s="46"/>
      <c r="NNL180" s="46"/>
      <c r="NNM180" s="46"/>
      <c r="NNN180" s="46"/>
      <c r="NNO180" s="46"/>
      <c r="NNP180" s="46"/>
      <c r="NNQ180" s="46"/>
      <c r="NNR180" s="46"/>
      <c r="NNS180" s="46"/>
      <c r="NNT180" s="46"/>
      <c r="NNU180" s="46"/>
      <c r="NNV180" s="46"/>
      <c r="NNW180" s="46"/>
      <c r="NNX180" s="46"/>
      <c r="NNY180" s="46"/>
      <c r="NNZ180" s="46"/>
      <c r="NOA180" s="46"/>
      <c r="NOB180" s="46"/>
      <c r="NOC180" s="46"/>
      <c r="NOD180" s="46"/>
      <c r="NOE180" s="46"/>
      <c r="NOF180" s="46"/>
      <c r="NOG180" s="46"/>
      <c r="NOH180" s="46"/>
      <c r="NOI180" s="46"/>
      <c r="NOJ180" s="46"/>
      <c r="NOK180" s="46"/>
      <c r="NOL180" s="46"/>
      <c r="NOM180" s="46"/>
      <c r="NON180" s="46"/>
      <c r="NOO180" s="46"/>
      <c r="NOP180" s="46"/>
      <c r="NOQ180" s="46"/>
      <c r="NOR180" s="46"/>
      <c r="NOS180" s="46"/>
      <c r="NOT180" s="46"/>
      <c r="NOU180" s="46"/>
      <c r="NOV180" s="46"/>
      <c r="NOW180" s="46"/>
      <c r="NOX180" s="46"/>
      <c r="NOY180" s="46"/>
      <c r="NOZ180" s="46"/>
      <c r="NPA180" s="46"/>
      <c r="NPB180" s="46"/>
      <c r="NPC180" s="46"/>
      <c r="NPD180" s="46"/>
      <c r="NPE180" s="46"/>
      <c r="NPF180" s="46"/>
      <c r="NPG180" s="46"/>
      <c r="NPH180" s="46"/>
      <c r="NPI180" s="46"/>
      <c r="NPJ180" s="46"/>
      <c r="NPK180" s="46"/>
      <c r="NPL180" s="46"/>
      <c r="NPM180" s="46"/>
      <c r="NPN180" s="46"/>
      <c r="NPO180" s="46"/>
      <c r="NPP180" s="46"/>
      <c r="NPQ180" s="46"/>
      <c r="NPR180" s="46"/>
      <c r="NPS180" s="46"/>
      <c r="NPT180" s="46"/>
      <c r="NPU180" s="46"/>
      <c r="NPV180" s="46"/>
      <c r="NPW180" s="46"/>
      <c r="NPX180" s="46"/>
      <c r="NPY180" s="46"/>
      <c r="NPZ180" s="46"/>
      <c r="NQA180" s="46"/>
      <c r="NQB180" s="46"/>
      <c r="NQC180" s="46"/>
      <c r="NQD180" s="46"/>
      <c r="NQE180" s="46"/>
      <c r="NQF180" s="46"/>
      <c r="NQG180" s="46"/>
      <c r="NQH180" s="46"/>
      <c r="NQI180" s="46"/>
      <c r="NQJ180" s="46"/>
      <c r="NQK180" s="46"/>
      <c r="NQL180" s="46"/>
      <c r="NQM180" s="46"/>
      <c r="NQN180" s="46"/>
      <c r="NQO180" s="46"/>
      <c r="NQP180" s="46"/>
      <c r="NQQ180" s="46"/>
      <c r="NQR180" s="46"/>
      <c r="NQS180" s="46"/>
      <c r="NQT180" s="46"/>
      <c r="NQU180" s="46"/>
      <c r="NQV180" s="46"/>
      <c r="NQW180" s="46"/>
      <c r="NQX180" s="46"/>
      <c r="NQY180" s="46"/>
      <c r="NQZ180" s="46"/>
      <c r="NRA180" s="46"/>
      <c r="NRB180" s="46"/>
      <c r="NRC180" s="46"/>
      <c r="NRD180" s="46"/>
      <c r="NRE180" s="46"/>
      <c r="NRF180" s="46"/>
      <c r="NRG180" s="46"/>
      <c r="NRH180" s="46"/>
      <c r="NRI180" s="46"/>
      <c r="NRJ180" s="46"/>
      <c r="NRK180" s="46"/>
      <c r="NRL180" s="46"/>
      <c r="NRM180" s="46"/>
      <c r="NRN180" s="46"/>
      <c r="NRO180" s="46"/>
      <c r="NRP180" s="46"/>
      <c r="NRQ180" s="46"/>
      <c r="NRR180" s="46"/>
      <c r="NRS180" s="46"/>
      <c r="NRT180" s="46"/>
      <c r="NRU180" s="46"/>
      <c r="NRV180" s="46"/>
      <c r="NRW180" s="46"/>
      <c r="NRX180" s="46"/>
      <c r="NRY180" s="46"/>
      <c r="NRZ180" s="46"/>
      <c r="NSA180" s="46"/>
      <c r="NSB180" s="46"/>
      <c r="NSC180" s="46"/>
      <c r="NSD180" s="46"/>
      <c r="NSE180" s="46"/>
      <c r="NSF180" s="46"/>
      <c r="NSG180" s="46"/>
      <c r="NSH180" s="46"/>
      <c r="NSI180" s="46"/>
      <c r="NSJ180" s="46"/>
      <c r="NSK180" s="46"/>
      <c r="NSL180" s="46"/>
      <c r="NSM180" s="46"/>
      <c r="NSN180" s="46"/>
      <c r="NSO180" s="46"/>
      <c r="NSP180" s="46"/>
      <c r="NSQ180" s="46"/>
      <c r="NSR180" s="46"/>
      <c r="NSS180" s="46"/>
      <c r="NST180" s="46"/>
      <c r="NSU180" s="46"/>
      <c r="NSV180" s="46"/>
      <c r="NSW180" s="46"/>
      <c r="NSX180" s="46"/>
      <c r="NSY180" s="46"/>
      <c r="NSZ180" s="46"/>
      <c r="NTA180" s="46"/>
      <c r="NTB180" s="46"/>
      <c r="NTC180" s="46"/>
      <c r="NTD180" s="46"/>
      <c r="NTE180" s="46"/>
      <c r="NTF180" s="46"/>
      <c r="NTG180" s="46"/>
      <c r="NTH180" s="46"/>
      <c r="NTI180" s="46"/>
      <c r="NTJ180" s="46"/>
      <c r="NTK180" s="46"/>
      <c r="NTL180" s="46"/>
      <c r="NTM180" s="46"/>
      <c r="NTN180" s="46"/>
      <c r="NTO180" s="46"/>
      <c r="NTP180" s="46"/>
      <c r="NTQ180" s="46"/>
      <c r="NTR180" s="46"/>
      <c r="NTS180" s="46"/>
      <c r="NTT180" s="46"/>
      <c r="NTU180" s="46"/>
      <c r="NTV180" s="46"/>
      <c r="NTW180" s="46"/>
      <c r="NTX180" s="46"/>
      <c r="NTY180" s="46"/>
      <c r="NTZ180" s="46"/>
      <c r="NUA180" s="46"/>
      <c r="NUB180" s="46"/>
      <c r="NUC180" s="46"/>
      <c r="NUD180" s="46"/>
      <c r="NUE180" s="46"/>
      <c r="NUF180" s="46"/>
      <c r="NUG180" s="46"/>
      <c r="NUH180" s="46"/>
      <c r="NUI180" s="46"/>
      <c r="NUJ180" s="46"/>
      <c r="NUK180" s="46"/>
      <c r="NUL180" s="46"/>
      <c r="NUM180" s="46"/>
      <c r="NUN180" s="46"/>
      <c r="NUO180" s="46"/>
      <c r="NUP180" s="46"/>
      <c r="NUQ180" s="46"/>
      <c r="NUR180" s="46"/>
      <c r="NUS180" s="46"/>
      <c r="NUT180" s="46"/>
      <c r="NUU180" s="46"/>
      <c r="NUV180" s="46"/>
      <c r="NUW180" s="46"/>
      <c r="NUX180" s="46"/>
      <c r="NUY180" s="46"/>
      <c r="NUZ180" s="46"/>
      <c r="NVA180" s="46"/>
      <c r="NVB180" s="46"/>
      <c r="NVC180" s="46"/>
      <c r="NVD180" s="46"/>
      <c r="NVE180" s="46"/>
      <c r="NVF180" s="46"/>
      <c r="NVG180" s="46"/>
      <c r="NVH180" s="46"/>
      <c r="NVI180" s="46"/>
      <c r="NVJ180" s="46"/>
      <c r="NVK180" s="46"/>
      <c r="NVL180" s="46"/>
      <c r="NVM180" s="46"/>
      <c r="NVN180" s="46"/>
      <c r="NVO180" s="46"/>
      <c r="NVP180" s="46"/>
      <c r="NVQ180" s="46"/>
      <c r="NVR180" s="46"/>
      <c r="NVS180" s="46"/>
      <c r="NVT180" s="46"/>
      <c r="NVU180" s="46"/>
      <c r="NVV180" s="46"/>
      <c r="NVW180" s="46"/>
      <c r="NVX180" s="46"/>
      <c r="NVY180" s="46"/>
      <c r="NVZ180" s="46"/>
      <c r="NWA180" s="46"/>
      <c r="NWB180" s="46"/>
      <c r="NWC180" s="46"/>
      <c r="NWD180" s="46"/>
      <c r="NWE180" s="46"/>
      <c r="NWF180" s="46"/>
      <c r="NWG180" s="46"/>
      <c r="NWH180" s="46"/>
      <c r="NWI180" s="46"/>
      <c r="NWJ180" s="46"/>
      <c r="NWK180" s="46"/>
      <c r="NWL180" s="46"/>
      <c r="NWM180" s="46"/>
      <c r="NWN180" s="46"/>
      <c r="NWO180" s="46"/>
      <c r="NWP180" s="46"/>
      <c r="NWQ180" s="46"/>
      <c r="NWR180" s="46"/>
      <c r="NWS180" s="46"/>
      <c r="NWT180" s="46"/>
      <c r="NWU180" s="46"/>
      <c r="NWV180" s="46"/>
      <c r="NWW180" s="46"/>
      <c r="NWX180" s="46"/>
      <c r="NWY180" s="46"/>
      <c r="NWZ180" s="46"/>
      <c r="NXA180" s="46"/>
      <c r="NXB180" s="46"/>
      <c r="NXC180" s="46"/>
      <c r="NXD180" s="46"/>
      <c r="NXE180" s="46"/>
      <c r="NXF180" s="46"/>
      <c r="NXG180" s="46"/>
      <c r="NXH180" s="46"/>
      <c r="NXI180" s="46"/>
      <c r="NXJ180" s="46"/>
      <c r="NXK180" s="46"/>
      <c r="NXL180" s="46"/>
      <c r="NXM180" s="46"/>
      <c r="NXN180" s="46"/>
      <c r="NXO180" s="46"/>
      <c r="NXP180" s="46"/>
      <c r="NXQ180" s="46"/>
      <c r="NXR180" s="46"/>
      <c r="NXS180" s="46"/>
      <c r="NXT180" s="46"/>
      <c r="NXU180" s="46"/>
      <c r="NXV180" s="46"/>
      <c r="NXW180" s="46"/>
      <c r="NXX180" s="46"/>
      <c r="NXY180" s="46"/>
      <c r="NXZ180" s="46"/>
      <c r="NYA180" s="46"/>
      <c r="NYB180" s="46"/>
      <c r="NYC180" s="46"/>
      <c r="NYD180" s="46"/>
      <c r="NYE180" s="46"/>
      <c r="NYF180" s="46"/>
      <c r="NYG180" s="46"/>
      <c r="NYH180" s="46"/>
      <c r="NYI180" s="46"/>
      <c r="NYJ180" s="46"/>
      <c r="NYK180" s="46"/>
      <c r="NYL180" s="46"/>
      <c r="NYM180" s="46"/>
      <c r="NYN180" s="46"/>
      <c r="NYO180" s="46"/>
      <c r="NYP180" s="46"/>
      <c r="NYQ180" s="46"/>
      <c r="NYR180" s="46"/>
      <c r="NYS180" s="46"/>
      <c r="NYT180" s="46"/>
      <c r="NYU180" s="46"/>
      <c r="NYV180" s="46"/>
      <c r="NYW180" s="46"/>
      <c r="NYX180" s="46"/>
      <c r="NYY180" s="46"/>
      <c r="NYZ180" s="46"/>
      <c r="NZA180" s="46"/>
      <c r="NZB180" s="46"/>
      <c r="NZC180" s="46"/>
      <c r="NZD180" s="46"/>
      <c r="NZE180" s="46"/>
      <c r="NZF180" s="46"/>
      <c r="NZG180" s="46"/>
      <c r="NZH180" s="46"/>
      <c r="NZI180" s="46"/>
      <c r="NZJ180" s="46"/>
      <c r="NZK180" s="46"/>
      <c r="NZL180" s="46"/>
      <c r="NZM180" s="46"/>
      <c r="NZN180" s="46"/>
      <c r="NZO180" s="46"/>
      <c r="NZP180" s="46"/>
      <c r="NZQ180" s="46"/>
      <c r="NZR180" s="46"/>
      <c r="NZS180" s="46"/>
      <c r="NZT180" s="46"/>
      <c r="NZU180" s="46"/>
      <c r="NZV180" s="46"/>
      <c r="NZW180" s="46"/>
      <c r="NZX180" s="46"/>
      <c r="NZY180" s="46"/>
      <c r="NZZ180" s="46"/>
      <c r="OAA180" s="46"/>
      <c r="OAB180" s="46"/>
      <c r="OAC180" s="46"/>
      <c r="OAD180" s="46"/>
      <c r="OAE180" s="46"/>
      <c r="OAF180" s="46"/>
      <c r="OAG180" s="46"/>
      <c r="OAH180" s="46"/>
      <c r="OAI180" s="46"/>
      <c r="OAJ180" s="46"/>
      <c r="OAK180" s="46"/>
      <c r="OAL180" s="46"/>
      <c r="OAM180" s="46"/>
      <c r="OAN180" s="46"/>
      <c r="OAO180" s="46"/>
      <c r="OAP180" s="46"/>
      <c r="OAQ180" s="46"/>
      <c r="OAR180" s="46"/>
      <c r="OAS180" s="46"/>
      <c r="OAT180" s="46"/>
      <c r="OAU180" s="46"/>
      <c r="OAV180" s="46"/>
      <c r="OAW180" s="46"/>
      <c r="OAX180" s="46"/>
      <c r="OAY180" s="46"/>
      <c r="OAZ180" s="46"/>
      <c r="OBA180" s="46"/>
      <c r="OBB180" s="46"/>
      <c r="OBC180" s="46"/>
      <c r="OBD180" s="46"/>
      <c r="OBE180" s="46"/>
      <c r="OBF180" s="46"/>
      <c r="OBG180" s="46"/>
      <c r="OBH180" s="46"/>
      <c r="OBI180" s="46"/>
      <c r="OBJ180" s="46"/>
      <c r="OBK180" s="46"/>
      <c r="OBL180" s="46"/>
      <c r="OBM180" s="46"/>
      <c r="OBN180" s="46"/>
      <c r="OBO180" s="46"/>
      <c r="OBP180" s="46"/>
      <c r="OBQ180" s="46"/>
      <c r="OBR180" s="46"/>
      <c r="OBS180" s="46"/>
      <c r="OBT180" s="46"/>
      <c r="OBU180" s="46"/>
      <c r="OBV180" s="46"/>
      <c r="OBW180" s="46"/>
      <c r="OBX180" s="46"/>
      <c r="OBY180" s="46"/>
      <c r="OBZ180" s="46"/>
      <c r="OCA180" s="46"/>
      <c r="OCB180" s="46"/>
      <c r="OCC180" s="46"/>
      <c r="OCD180" s="46"/>
      <c r="OCE180" s="46"/>
      <c r="OCF180" s="46"/>
      <c r="OCG180" s="46"/>
      <c r="OCH180" s="46"/>
      <c r="OCI180" s="46"/>
      <c r="OCJ180" s="46"/>
      <c r="OCK180" s="46"/>
      <c r="OCL180" s="46"/>
      <c r="OCM180" s="46"/>
      <c r="OCN180" s="46"/>
      <c r="OCO180" s="46"/>
      <c r="OCP180" s="46"/>
      <c r="OCQ180" s="46"/>
      <c r="OCR180" s="46"/>
      <c r="OCS180" s="46"/>
      <c r="OCT180" s="46"/>
      <c r="OCU180" s="46"/>
      <c r="OCV180" s="46"/>
      <c r="OCW180" s="46"/>
      <c r="OCX180" s="46"/>
      <c r="OCY180" s="46"/>
      <c r="OCZ180" s="46"/>
      <c r="ODA180" s="46"/>
      <c r="ODB180" s="46"/>
      <c r="ODC180" s="46"/>
      <c r="ODD180" s="46"/>
      <c r="ODE180" s="46"/>
      <c r="ODF180" s="46"/>
      <c r="ODG180" s="46"/>
      <c r="ODH180" s="46"/>
      <c r="ODI180" s="46"/>
      <c r="ODJ180" s="46"/>
      <c r="ODK180" s="46"/>
      <c r="ODL180" s="46"/>
      <c r="ODM180" s="46"/>
      <c r="ODN180" s="46"/>
      <c r="ODO180" s="46"/>
      <c r="ODP180" s="46"/>
      <c r="ODQ180" s="46"/>
      <c r="ODR180" s="46"/>
      <c r="ODS180" s="46"/>
      <c r="ODT180" s="46"/>
      <c r="ODU180" s="46"/>
      <c r="ODV180" s="46"/>
      <c r="ODW180" s="46"/>
      <c r="ODX180" s="46"/>
      <c r="ODY180" s="46"/>
      <c r="ODZ180" s="46"/>
      <c r="OEA180" s="46"/>
      <c r="OEB180" s="46"/>
      <c r="OEC180" s="46"/>
      <c r="OED180" s="46"/>
      <c r="OEE180" s="46"/>
      <c r="OEF180" s="46"/>
      <c r="OEG180" s="46"/>
      <c r="OEH180" s="46"/>
      <c r="OEI180" s="46"/>
      <c r="OEJ180" s="46"/>
      <c r="OEK180" s="46"/>
      <c r="OEL180" s="46"/>
      <c r="OEM180" s="46"/>
      <c r="OEN180" s="46"/>
      <c r="OEO180" s="46"/>
      <c r="OEP180" s="46"/>
      <c r="OEQ180" s="46"/>
      <c r="OER180" s="46"/>
      <c r="OES180" s="46"/>
      <c r="OET180" s="46"/>
      <c r="OEU180" s="46"/>
      <c r="OEV180" s="46"/>
      <c r="OEW180" s="46"/>
      <c r="OEX180" s="46"/>
      <c r="OEY180" s="46"/>
      <c r="OEZ180" s="46"/>
      <c r="OFA180" s="46"/>
      <c r="OFB180" s="46"/>
      <c r="OFC180" s="46"/>
      <c r="OFD180" s="46"/>
      <c r="OFE180" s="46"/>
      <c r="OFF180" s="46"/>
      <c r="OFG180" s="46"/>
      <c r="OFH180" s="46"/>
      <c r="OFI180" s="46"/>
      <c r="OFJ180" s="46"/>
      <c r="OFK180" s="46"/>
      <c r="OFL180" s="46"/>
      <c r="OFM180" s="46"/>
      <c r="OFN180" s="46"/>
      <c r="OFO180" s="46"/>
      <c r="OFP180" s="46"/>
      <c r="OFQ180" s="46"/>
      <c r="OFR180" s="46"/>
      <c r="OFS180" s="46"/>
      <c r="OFT180" s="46"/>
      <c r="OFU180" s="46"/>
      <c r="OFV180" s="46"/>
      <c r="OFW180" s="46"/>
      <c r="OFX180" s="46"/>
      <c r="OFY180" s="46"/>
      <c r="OFZ180" s="46"/>
      <c r="OGA180" s="46"/>
      <c r="OGB180" s="46"/>
      <c r="OGC180" s="46"/>
      <c r="OGD180" s="46"/>
      <c r="OGE180" s="46"/>
      <c r="OGF180" s="46"/>
      <c r="OGG180" s="46"/>
      <c r="OGH180" s="46"/>
      <c r="OGI180" s="46"/>
      <c r="OGJ180" s="46"/>
      <c r="OGK180" s="46"/>
      <c r="OGL180" s="46"/>
      <c r="OGM180" s="46"/>
      <c r="OGN180" s="46"/>
      <c r="OGO180" s="46"/>
      <c r="OGP180" s="46"/>
      <c r="OGQ180" s="46"/>
      <c r="OGR180" s="46"/>
      <c r="OGS180" s="46"/>
      <c r="OGT180" s="46"/>
      <c r="OGU180" s="46"/>
      <c r="OGV180" s="46"/>
      <c r="OGW180" s="46"/>
      <c r="OGX180" s="46"/>
      <c r="OGY180" s="46"/>
      <c r="OGZ180" s="46"/>
      <c r="OHA180" s="46"/>
      <c r="OHB180" s="46"/>
      <c r="OHC180" s="46"/>
      <c r="OHD180" s="46"/>
      <c r="OHE180" s="46"/>
      <c r="OHF180" s="46"/>
      <c r="OHG180" s="46"/>
      <c r="OHH180" s="46"/>
      <c r="OHI180" s="46"/>
      <c r="OHJ180" s="46"/>
      <c r="OHK180" s="46"/>
      <c r="OHL180" s="46"/>
      <c r="OHM180" s="46"/>
      <c r="OHN180" s="46"/>
      <c r="OHO180" s="46"/>
      <c r="OHP180" s="46"/>
      <c r="OHQ180" s="46"/>
      <c r="OHR180" s="46"/>
      <c r="OHS180" s="46"/>
      <c r="OHT180" s="46"/>
      <c r="OHU180" s="46"/>
      <c r="OHV180" s="46"/>
      <c r="OHW180" s="46"/>
      <c r="OHX180" s="46"/>
      <c r="OHY180" s="46"/>
      <c r="OHZ180" s="46"/>
      <c r="OIA180" s="46"/>
      <c r="OIB180" s="46"/>
      <c r="OIC180" s="46"/>
      <c r="OID180" s="46"/>
      <c r="OIE180" s="46"/>
      <c r="OIF180" s="46"/>
      <c r="OIG180" s="46"/>
      <c r="OIH180" s="46"/>
      <c r="OII180" s="46"/>
      <c r="OIJ180" s="46"/>
      <c r="OIK180" s="46"/>
      <c r="OIL180" s="46"/>
      <c r="OIM180" s="46"/>
      <c r="OIN180" s="46"/>
      <c r="OIO180" s="46"/>
      <c r="OIP180" s="46"/>
      <c r="OIQ180" s="46"/>
      <c r="OIR180" s="46"/>
      <c r="OIS180" s="46"/>
      <c r="OIT180" s="46"/>
      <c r="OIU180" s="46"/>
      <c r="OIV180" s="46"/>
      <c r="OIW180" s="46"/>
      <c r="OIX180" s="46"/>
      <c r="OIY180" s="46"/>
      <c r="OIZ180" s="46"/>
      <c r="OJA180" s="46"/>
      <c r="OJB180" s="46"/>
      <c r="OJC180" s="46"/>
      <c r="OJD180" s="46"/>
      <c r="OJE180" s="46"/>
      <c r="OJF180" s="46"/>
      <c r="OJG180" s="46"/>
      <c r="OJH180" s="46"/>
      <c r="OJI180" s="46"/>
      <c r="OJJ180" s="46"/>
      <c r="OJK180" s="46"/>
      <c r="OJL180" s="46"/>
      <c r="OJM180" s="46"/>
      <c r="OJN180" s="46"/>
      <c r="OJO180" s="46"/>
      <c r="OJP180" s="46"/>
      <c r="OJQ180" s="46"/>
      <c r="OJR180" s="46"/>
      <c r="OJS180" s="46"/>
      <c r="OJT180" s="46"/>
      <c r="OJU180" s="46"/>
      <c r="OJV180" s="46"/>
      <c r="OJW180" s="46"/>
      <c r="OJX180" s="46"/>
      <c r="OJY180" s="46"/>
      <c r="OJZ180" s="46"/>
      <c r="OKA180" s="46"/>
      <c r="OKB180" s="46"/>
      <c r="OKC180" s="46"/>
      <c r="OKD180" s="46"/>
      <c r="OKE180" s="46"/>
      <c r="OKF180" s="46"/>
      <c r="OKG180" s="46"/>
      <c r="OKH180" s="46"/>
      <c r="OKI180" s="46"/>
      <c r="OKJ180" s="46"/>
      <c r="OKK180" s="46"/>
      <c r="OKL180" s="46"/>
      <c r="OKM180" s="46"/>
      <c r="OKN180" s="46"/>
      <c r="OKO180" s="46"/>
      <c r="OKP180" s="46"/>
      <c r="OKQ180" s="46"/>
      <c r="OKR180" s="46"/>
      <c r="OKS180" s="46"/>
      <c r="OKT180" s="46"/>
      <c r="OKU180" s="46"/>
      <c r="OKV180" s="46"/>
      <c r="OKW180" s="46"/>
      <c r="OKX180" s="46"/>
      <c r="OKY180" s="46"/>
      <c r="OKZ180" s="46"/>
      <c r="OLA180" s="46"/>
      <c r="OLB180" s="46"/>
      <c r="OLC180" s="46"/>
      <c r="OLD180" s="46"/>
      <c r="OLE180" s="46"/>
      <c r="OLF180" s="46"/>
      <c r="OLG180" s="46"/>
      <c r="OLH180" s="46"/>
      <c r="OLI180" s="46"/>
      <c r="OLJ180" s="46"/>
      <c r="OLK180" s="46"/>
      <c r="OLL180" s="46"/>
      <c r="OLM180" s="46"/>
      <c r="OLN180" s="46"/>
      <c r="OLO180" s="46"/>
      <c r="OLP180" s="46"/>
      <c r="OLQ180" s="46"/>
      <c r="OLR180" s="46"/>
      <c r="OLS180" s="46"/>
      <c r="OLT180" s="46"/>
      <c r="OLU180" s="46"/>
      <c r="OLV180" s="46"/>
      <c r="OLW180" s="46"/>
      <c r="OLX180" s="46"/>
      <c r="OLY180" s="46"/>
      <c r="OLZ180" s="46"/>
      <c r="OMA180" s="46"/>
      <c r="OMB180" s="46"/>
      <c r="OMC180" s="46"/>
      <c r="OMD180" s="46"/>
      <c r="OME180" s="46"/>
      <c r="OMF180" s="46"/>
      <c r="OMG180" s="46"/>
      <c r="OMH180" s="46"/>
      <c r="OMI180" s="46"/>
      <c r="OMJ180" s="46"/>
      <c r="OMK180" s="46"/>
      <c r="OML180" s="46"/>
      <c r="OMM180" s="46"/>
      <c r="OMN180" s="46"/>
      <c r="OMO180" s="46"/>
      <c r="OMP180" s="46"/>
      <c r="OMQ180" s="46"/>
      <c r="OMR180" s="46"/>
      <c r="OMS180" s="46"/>
      <c r="OMT180" s="46"/>
      <c r="OMU180" s="46"/>
      <c r="OMV180" s="46"/>
      <c r="OMW180" s="46"/>
      <c r="OMX180" s="46"/>
      <c r="OMY180" s="46"/>
      <c r="OMZ180" s="46"/>
      <c r="ONA180" s="46"/>
      <c r="ONB180" s="46"/>
      <c r="ONC180" s="46"/>
      <c r="OND180" s="46"/>
      <c r="ONE180" s="46"/>
      <c r="ONF180" s="46"/>
      <c r="ONG180" s="46"/>
      <c r="ONH180" s="46"/>
      <c r="ONI180" s="46"/>
      <c r="ONJ180" s="46"/>
      <c r="ONK180" s="46"/>
      <c r="ONL180" s="46"/>
      <c r="ONM180" s="46"/>
      <c r="ONN180" s="46"/>
      <c r="ONO180" s="46"/>
      <c r="ONP180" s="46"/>
      <c r="ONQ180" s="46"/>
      <c r="ONR180" s="46"/>
      <c r="ONS180" s="46"/>
      <c r="ONT180" s="46"/>
      <c r="ONU180" s="46"/>
      <c r="ONV180" s="46"/>
      <c r="ONW180" s="46"/>
      <c r="ONX180" s="46"/>
      <c r="ONY180" s="46"/>
      <c r="ONZ180" s="46"/>
      <c r="OOA180" s="46"/>
      <c r="OOB180" s="46"/>
      <c r="OOC180" s="46"/>
      <c r="OOD180" s="46"/>
      <c r="OOE180" s="46"/>
      <c r="OOF180" s="46"/>
      <c r="OOG180" s="46"/>
      <c r="OOH180" s="46"/>
      <c r="OOI180" s="46"/>
      <c r="OOJ180" s="46"/>
      <c r="OOK180" s="46"/>
      <c r="OOL180" s="46"/>
      <c r="OOM180" s="46"/>
      <c r="OON180" s="46"/>
      <c r="OOO180" s="46"/>
      <c r="OOP180" s="46"/>
      <c r="OOQ180" s="46"/>
      <c r="OOR180" s="46"/>
      <c r="OOS180" s="46"/>
      <c r="OOT180" s="46"/>
      <c r="OOU180" s="46"/>
      <c r="OOV180" s="46"/>
      <c r="OOW180" s="46"/>
      <c r="OOX180" s="46"/>
      <c r="OOY180" s="46"/>
      <c r="OOZ180" s="46"/>
      <c r="OPA180" s="46"/>
      <c r="OPB180" s="46"/>
      <c r="OPC180" s="46"/>
      <c r="OPD180" s="46"/>
      <c r="OPE180" s="46"/>
      <c r="OPF180" s="46"/>
      <c r="OPG180" s="46"/>
      <c r="OPH180" s="46"/>
      <c r="OPI180" s="46"/>
      <c r="OPJ180" s="46"/>
      <c r="OPK180" s="46"/>
      <c r="OPL180" s="46"/>
      <c r="OPM180" s="46"/>
      <c r="OPN180" s="46"/>
      <c r="OPO180" s="46"/>
      <c r="OPP180" s="46"/>
      <c r="OPQ180" s="46"/>
      <c r="OPR180" s="46"/>
      <c r="OPS180" s="46"/>
      <c r="OPT180" s="46"/>
      <c r="OPU180" s="46"/>
      <c r="OPV180" s="46"/>
      <c r="OPW180" s="46"/>
      <c r="OPX180" s="46"/>
      <c r="OPY180" s="46"/>
      <c r="OPZ180" s="46"/>
      <c r="OQA180" s="46"/>
      <c r="OQB180" s="46"/>
      <c r="OQC180" s="46"/>
      <c r="OQD180" s="46"/>
      <c r="OQE180" s="46"/>
      <c r="OQF180" s="46"/>
      <c r="OQG180" s="46"/>
      <c r="OQH180" s="46"/>
      <c r="OQI180" s="46"/>
      <c r="OQJ180" s="46"/>
      <c r="OQK180" s="46"/>
      <c r="OQL180" s="46"/>
      <c r="OQM180" s="46"/>
      <c r="OQN180" s="46"/>
      <c r="OQO180" s="46"/>
      <c r="OQP180" s="46"/>
      <c r="OQQ180" s="46"/>
      <c r="OQR180" s="46"/>
      <c r="OQS180" s="46"/>
      <c r="OQT180" s="46"/>
      <c r="OQU180" s="46"/>
      <c r="OQV180" s="46"/>
      <c r="OQW180" s="46"/>
      <c r="OQX180" s="46"/>
      <c r="OQY180" s="46"/>
      <c r="OQZ180" s="46"/>
      <c r="ORA180" s="46"/>
      <c r="ORB180" s="46"/>
      <c r="ORC180" s="46"/>
      <c r="ORD180" s="46"/>
      <c r="ORE180" s="46"/>
      <c r="ORF180" s="46"/>
      <c r="ORG180" s="46"/>
      <c r="ORH180" s="46"/>
      <c r="ORI180" s="46"/>
      <c r="ORJ180" s="46"/>
      <c r="ORK180" s="46"/>
      <c r="ORL180" s="46"/>
      <c r="ORM180" s="46"/>
      <c r="ORN180" s="46"/>
      <c r="ORO180" s="46"/>
      <c r="ORP180" s="46"/>
      <c r="ORQ180" s="46"/>
      <c r="ORR180" s="46"/>
      <c r="ORS180" s="46"/>
      <c r="ORT180" s="46"/>
      <c r="ORU180" s="46"/>
      <c r="ORV180" s="46"/>
      <c r="ORW180" s="46"/>
      <c r="ORX180" s="46"/>
      <c r="ORY180" s="46"/>
      <c r="ORZ180" s="46"/>
      <c r="OSA180" s="46"/>
      <c r="OSB180" s="46"/>
      <c r="OSC180" s="46"/>
      <c r="OSD180" s="46"/>
      <c r="OSE180" s="46"/>
      <c r="OSF180" s="46"/>
      <c r="OSG180" s="46"/>
      <c r="OSH180" s="46"/>
      <c r="OSI180" s="46"/>
      <c r="OSJ180" s="46"/>
      <c r="OSK180" s="46"/>
      <c r="OSL180" s="46"/>
      <c r="OSM180" s="46"/>
      <c r="OSN180" s="46"/>
      <c r="OSO180" s="46"/>
      <c r="OSP180" s="46"/>
      <c r="OSQ180" s="46"/>
      <c r="OSR180" s="46"/>
      <c r="OSS180" s="46"/>
      <c r="OST180" s="46"/>
      <c r="OSU180" s="46"/>
      <c r="OSV180" s="46"/>
      <c r="OSW180" s="46"/>
      <c r="OSX180" s="46"/>
      <c r="OSY180" s="46"/>
      <c r="OSZ180" s="46"/>
      <c r="OTA180" s="46"/>
      <c r="OTB180" s="46"/>
      <c r="OTC180" s="46"/>
      <c r="OTD180" s="46"/>
      <c r="OTE180" s="46"/>
      <c r="OTF180" s="46"/>
      <c r="OTG180" s="46"/>
      <c r="OTH180" s="46"/>
      <c r="OTI180" s="46"/>
      <c r="OTJ180" s="46"/>
      <c r="OTK180" s="46"/>
      <c r="OTL180" s="46"/>
      <c r="OTM180" s="46"/>
      <c r="OTN180" s="46"/>
      <c r="OTO180" s="46"/>
      <c r="OTP180" s="46"/>
      <c r="OTQ180" s="46"/>
      <c r="OTR180" s="46"/>
      <c r="OTS180" s="46"/>
      <c r="OTT180" s="46"/>
      <c r="OTU180" s="46"/>
      <c r="OTV180" s="46"/>
      <c r="OTW180" s="46"/>
      <c r="OTX180" s="46"/>
      <c r="OTY180" s="46"/>
      <c r="OTZ180" s="46"/>
      <c r="OUA180" s="46"/>
      <c r="OUB180" s="46"/>
      <c r="OUC180" s="46"/>
      <c r="OUD180" s="46"/>
      <c r="OUE180" s="46"/>
      <c r="OUF180" s="46"/>
      <c r="OUG180" s="46"/>
      <c r="OUH180" s="46"/>
      <c r="OUI180" s="46"/>
      <c r="OUJ180" s="46"/>
      <c r="OUK180" s="46"/>
      <c r="OUL180" s="46"/>
      <c r="OUM180" s="46"/>
      <c r="OUN180" s="46"/>
      <c r="OUO180" s="46"/>
      <c r="OUP180" s="46"/>
      <c r="OUQ180" s="46"/>
      <c r="OUR180" s="46"/>
      <c r="OUS180" s="46"/>
      <c r="OUT180" s="46"/>
      <c r="OUU180" s="46"/>
      <c r="OUV180" s="46"/>
      <c r="OUW180" s="46"/>
      <c r="OUX180" s="46"/>
      <c r="OUY180" s="46"/>
      <c r="OUZ180" s="46"/>
      <c r="OVA180" s="46"/>
      <c r="OVB180" s="46"/>
      <c r="OVC180" s="46"/>
      <c r="OVD180" s="46"/>
      <c r="OVE180" s="46"/>
      <c r="OVF180" s="46"/>
      <c r="OVG180" s="46"/>
      <c r="OVH180" s="46"/>
      <c r="OVI180" s="46"/>
      <c r="OVJ180" s="46"/>
      <c r="OVK180" s="46"/>
      <c r="OVL180" s="46"/>
      <c r="OVM180" s="46"/>
      <c r="OVN180" s="46"/>
      <c r="OVO180" s="46"/>
      <c r="OVP180" s="46"/>
      <c r="OVQ180" s="46"/>
      <c r="OVR180" s="46"/>
      <c r="OVS180" s="46"/>
      <c r="OVT180" s="46"/>
      <c r="OVU180" s="46"/>
      <c r="OVV180" s="46"/>
      <c r="OVW180" s="46"/>
      <c r="OVX180" s="46"/>
      <c r="OVY180" s="46"/>
      <c r="OVZ180" s="46"/>
      <c r="OWA180" s="46"/>
      <c r="OWB180" s="46"/>
      <c r="OWC180" s="46"/>
      <c r="OWD180" s="46"/>
      <c r="OWE180" s="46"/>
      <c r="OWF180" s="46"/>
      <c r="OWG180" s="46"/>
      <c r="OWH180" s="46"/>
      <c r="OWI180" s="46"/>
      <c r="OWJ180" s="46"/>
      <c r="OWK180" s="46"/>
      <c r="OWL180" s="46"/>
      <c r="OWM180" s="46"/>
      <c r="OWN180" s="46"/>
      <c r="OWO180" s="46"/>
      <c r="OWP180" s="46"/>
      <c r="OWQ180" s="46"/>
      <c r="OWR180" s="46"/>
      <c r="OWS180" s="46"/>
      <c r="OWT180" s="46"/>
      <c r="OWU180" s="46"/>
      <c r="OWV180" s="46"/>
      <c r="OWW180" s="46"/>
      <c r="OWX180" s="46"/>
      <c r="OWY180" s="46"/>
      <c r="OWZ180" s="46"/>
      <c r="OXA180" s="46"/>
      <c r="OXB180" s="46"/>
      <c r="OXC180" s="46"/>
      <c r="OXD180" s="46"/>
      <c r="OXE180" s="46"/>
      <c r="OXF180" s="46"/>
      <c r="OXG180" s="46"/>
      <c r="OXH180" s="46"/>
      <c r="OXI180" s="46"/>
      <c r="OXJ180" s="46"/>
      <c r="OXK180" s="46"/>
      <c r="OXL180" s="46"/>
      <c r="OXM180" s="46"/>
      <c r="OXN180" s="46"/>
      <c r="OXO180" s="46"/>
      <c r="OXP180" s="46"/>
      <c r="OXQ180" s="46"/>
      <c r="OXR180" s="46"/>
      <c r="OXS180" s="46"/>
      <c r="OXT180" s="46"/>
      <c r="OXU180" s="46"/>
      <c r="OXV180" s="46"/>
      <c r="OXW180" s="46"/>
      <c r="OXX180" s="46"/>
      <c r="OXY180" s="46"/>
      <c r="OXZ180" s="46"/>
      <c r="OYA180" s="46"/>
      <c r="OYB180" s="46"/>
      <c r="OYC180" s="46"/>
      <c r="OYD180" s="46"/>
      <c r="OYE180" s="46"/>
      <c r="OYF180" s="46"/>
      <c r="OYG180" s="46"/>
      <c r="OYH180" s="46"/>
      <c r="OYI180" s="46"/>
      <c r="OYJ180" s="46"/>
      <c r="OYK180" s="46"/>
      <c r="OYL180" s="46"/>
      <c r="OYM180" s="46"/>
      <c r="OYN180" s="46"/>
      <c r="OYO180" s="46"/>
      <c r="OYP180" s="46"/>
      <c r="OYQ180" s="46"/>
      <c r="OYR180" s="46"/>
      <c r="OYS180" s="46"/>
      <c r="OYT180" s="46"/>
      <c r="OYU180" s="46"/>
      <c r="OYV180" s="46"/>
      <c r="OYW180" s="46"/>
      <c r="OYX180" s="46"/>
      <c r="OYY180" s="46"/>
      <c r="OYZ180" s="46"/>
      <c r="OZA180" s="46"/>
      <c r="OZB180" s="46"/>
      <c r="OZC180" s="46"/>
      <c r="OZD180" s="46"/>
      <c r="OZE180" s="46"/>
      <c r="OZF180" s="46"/>
      <c r="OZG180" s="46"/>
      <c r="OZH180" s="46"/>
      <c r="OZI180" s="46"/>
      <c r="OZJ180" s="46"/>
      <c r="OZK180" s="46"/>
      <c r="OZL180" s="46"/>
      <c r="OZM180" s="46"/>
      <c r="OZN180" s="46"/>
      <c r="OZO180" s="46"/>
      <c r="OZP180" s="46"/>
      <c r="OZQ180" s="46"/>
      <c r="OZR180" s="46"/>
      <c r="OZS180" s="46"/>
      <c r="OZT180" s="46"/>
      <c r="OZU180" s="46"/>
      <c r="OZV180" s="46"/>
      <c r="OZW180" s="46"/>
      <c r="OZX180" s="46"/>
      <c r="OZY180" s="46"/>
      <c r="OZZ180" s="46"/>
      <c r="PAA180" s="46"/>
      <c r="PAB180" s="46"/>
      <c r="PAC180" s="46"/>
      <c r="PAD180" s="46"/>
      <c r="PAE180" s="46"/>
      <c r="PAF180" s="46"/>
      <c r="PAG180" s="46"/>
      <c r="PAH180" s="46"/>
      <c r="PAI180" s="46"/>
      <c r="PAJ180" s="46"/>
      <c r="PAK180" s="46"/>
      <c r="PAL180" s="46"/>
      <c r="PAM180" s="46"/>
      <c r="PAN180" s="46"/>
      <c r="PAO180" s="46"/>
      <c r="PAP180" s="46"/>
      <c r="PAQ180" s="46"/>
      <c r="PAR180" s="46"/>
      <c r="PAS180" s="46"/>
      <c r="PAT180" s="46"/>
      <c r="PAU180" s="46"/>
      <c r="PAV180" s="46"/>
      <c r="PAW180" s="46"/>
      <c r="PAX180" s="46"/>
      <c r="PAY180" s="46"/>
      <c r="PAZ180" s="46"/>
      <c r="PBA180" s="46"/>
      <c r="PBB180" s="46"/>
      <c r="PBC180" s="46"/>
      <c r="PBD180" s="46"/>
      <c r="PBE180" s="46"/>
      <c r="PBF180" s="46"/>
      <c r="PBG180" s="46"/>
      <c r="PBH180" s="46"/>
      <c r="PBI180" s="46"/>
      <c r="PBJ180" s="46"/>
      <c r="PBK180" s="46"/>
      <c r="PBL180" s="46"/>
      <c r="PBM180" s="46"/>
      <c r="PBN180" s="46"/>
      <c r="PBO180" s="46"/>
      <c r="PBP180" s="46"/>
      <c r="PBQ180" s="46"/>
      <c r="PBR180" s="46"/>
      <c r="PBS180" s="46"/>
      <c r="PBT180" s="46"/>
      <c r="PBU180" s="46"/>
      <c r="PBV180" s="46"/>
      <c r="PBW180" s="46"/>
      <c r="PBX180" s="46"/>
      <c r="PBY180" s="46"/>
      <c r="PBZ180" s="46"/>
      <c r="PCA180" s="46"/>
      <c r="PCB180" s="46"/>
      <c r="PCC180" s="46"/>
      <c r="PCD180" s="46"/>
      <c r="PCE180" s="46"/>
      <c r="PCF180" s="46"/>
      <c r="PCG180" s="46"/>
      <c r="PCH180" s="46"/>
      <c r="PCI180" s="46"/>
      <c r="PCJ180" s="46"/>
      <c r="PCK180" s="46"/>
      <c r="PCL180" s="46"/>
      <c r="PCM180" s="46"/>
      <c r="PCN180" s="46"/>
      <c r="PCO180" s="46"/>
      <c r="PCP180" s="46"/>
      <c r="PCQ180" s="46"/>
      <c r="PCR180" s="46"/>
      <c r="PCS180" s="46"/>
      <c r="PCT180" s="46"/>
      <c r="PCU180" s="46"/>
      <c r="PCV180" s="46"/>
      <c r="PCW180" s="46"/>
      <c r="PCX180" s="46"/>
      <c r="PCY180" s="46"/>
      <c r="PCZ180" s="46"/>
      <c r="PDA180" s="46"/>
      <c r="PDB180" s="46"/>
      <c r="PDC180" s="46"/>
      <c r="PDD180" s="46"/>
      <c r="PDE180" s="46"/>
      <c r="PDF180" s="46"/>
      <c r="PDG180" s="46"/>
      <c r="PDH180" s="46"/>
      <c r="PDI180" s="46"/>
      <c r="PDJ180" s="46"/>
      <c r="PDK180" s="46"/>
      <c r="PDL180" s="46"/>
      <c r="PDM180" s="46"/>
      <c r="PDN180" s="46"/>
      <c r="PDO180" s="46"/>
      <c r="PDP180" s="46"/>
      <c r="PDQ180" s="46"/>
      <c r="PDR180" s="46"/>
      <c r="PDS180" s="46"/>
      <c r="PDT180" s="46"/>
      <c r="PDU180" s="46"/>
      <c r="PDV180" s="46"/>
      <c r="PDW180" s="46"/>
      <c r="PDX180" s="46"/>
      <c r="PDY180" s="46"/>
      <c r="PDZ180" s="46"/>
      <c r="PEA180" s="46"/>
      <c r="PEB180" s="46"/>
      <c r="PEC180" s="46"/>
      <c r="PED180" s="46"/>
      <c r="PEE180" s="46"/>
      <c r="PEF180" s="46"/>
      <c r="PEG180" s="46"/>
      <c r="PEH180" s="46"/>
      <c r="PEI180" s="46"/>
      <c r="PEJ180" s="46"/>
      <c r="PEK180" s="46"/>
      <c r="PEL180" s="46"/>
      <c r="PEM180" s="46"/>
      <c r="PEN180" s="46"/>
      <c r="PEO180" s="46"/>
      <c r="PEP180" s="46"/>
      <c r="PEQ180" s="46"/>
      <c r="PER180" s="46"/>
      <c r="PES180" s="46"/>
      <c r="PET180" s="46"/>
      <c r="PEU180" s="46"/>
      <c r="PEV180" s="46"/>
      <c r="PEW180" s="46"/>
      <c r="PEX180" s="46"/>
      <c r="PEY180" s="46"/>
      <c r="PEZ180" s="46"/>
      <c r="PFA180" s="46"/>
      <c r="PFB180" s="46"/>
      <c r="PFC180" s="46"/>
      <c r="PFD180" s="46"/>
      <c r="PFE180" s="46"/>
      <c r="PFF180" s="46"/>
      <c r="PFG180" s="46"/>
      <c r="PFH180" s="46"/>
      <c r="PFI180" s="46"/>
      <c r="PFJ180" s="46"/>
      <c r="PFK180" s="46"/>
      <c r="PFL180" s="46"/>
      <c r="PFM180" s="46"/>
      <c r="PFN180" s="46"/>
      <c r="PFO180" s="46"/>
      <c r="PFP180" s="46"/>
      <c r="PFQ180" s="46"/>
      <c r="PFR180" s="46"/>
      <c r="PFS180" s="46"/>
      <c r="PFT180" s="46"/>
      <c r="PFU180" s="46"/>
      <c r="PFV180" s="46"/>
      <c r="PFW180" s="46"/>
      <c r="PFX180" s="46"/>
      <c r="PFY180" s="46"/>
      <c r="PFZ180" s="46"/>
      <c r="PGA180" s="46"/>
      <c r="PGB180" s="46"/>
      <c r="PGC180" s="46"/>
      <c r="PGD180" s="46"/>
      <c r="PGE180" s="46"/>
      <c r="PGF180" s="46"/>
      <c r="PGG180" s="46"/>
      <c r="PGH180" s="46"/>
      <c r="PGI180" s="46"/>
      <c r="PGJ180" s="46"/>
      <c r="PGK180" s="46"/>
      <c r="PGL180" s="46"/>
      <c r="PGM180" s="46"/>
      <c r="PGN180" s="46"/>
      <c r="PGO180" s="46"/>
      <c r="PGP180" s="46"/>
      <c r="PGQ180" s="46"/>
      <c r="PGR180" s="46"/>
      <c r="PGS180" s="46"/>
      <c r="PGT180" s="46"/>
      <c r="PGU180" s="46"/>
      <c r="PGV180" s="46"/>
      <c r="PGW180" s="46"/>
      <c r="PGX180" s="46"/>
      <c r="PGY180" s="46"/>
      <c r="PGZ180" s="46"/>
      <c r="PHA180" s="46"/>
      <c r="PHB180" s="46"/>
      <c r="PHC180" s="46"/>
      <c r="PHD180" s="46"/>
      <c r="PHE180" s="46"/>
      <c r="PHF180" s="46"/>
      <c r="PHG180" s="46"/>
      <c r="PHH180" s="46"/>
      <c r="PHI180" s="46"/>
      <c r="PHJ180" s="46"/>
      <c r="PHK180" s="46"/>
      <c r="PHL180" s="46"/>
      <c r="PHM180" s="46"/>
      <c r="PHN180" s="46"/>
      <c r="PHO180" s="46"/>
      <c r="PHP180" s="46"/>
      <c r="PHQ180" s="46"/>
      <c r="PHR180" s="46"/>
      <c r="PHS180" s="46"/>
      <c r="PHT180" s="46"/>
      <c r="PHU180" s="46"/>
      <c r="PHV180" s="46"/>
      <c r="PHW180" s="46"/>
      <c r="PHX180" s="46"/>
      <c r="PHY180" s="46"/>
      <c r="PHZ180" s="46"/>
      <c r="PIA180" s="46"/>
      <c r="PIB180" s="46"/>
      <c r="PIC180" s="46"/>
      <c r="PID180" s="46"/>
      <c r="PIE180" s="46"/>
      <c r="PIF180" s="46"/>
      <c r="PIG180" s="46"/>
      <c r="PIH180" s="46"/>
      <c r="PII180" s="46"/>
      <c r="PIJ180" s="46"/>
      <c r="PIK180" s="46"/>
      <c r="PIL180" s="46"/>
      <c r="PIM180" s="46"/>
      <c r="PIN180" s="46"/>
      <c r="PIO180" s="46"/>
      <c r="PIP180" s="46"/>
      <c r="PIQ180" s="46"/>
      <c r="PIR180" s="46"/>
      <c r="PIS180" s="46"/>
      <c r="PIT180" s="46"/>
      <c r="PIU180" s="46"/>
      <c r="PIV180" s="46"/>
      <c r="PIW180" s="46"/>
      <c r="PIX180" s="46"/>
      <c r="PIY180" s="46"/>
      <c r="PIZ180" s="46"/>
      <c r="PJA180" s="46"/>
      <c r="PJB180" s="46"/>
      <c r="PJC180" s="46"/>
      <c r="PJD180" s="46"/>
      <c r="PJE180" s="46"/>
      <c r="PJF180" s="46"/>
      <c r="PJG180" s="46"/>
      <c r="PJH180" s="46"/>
      <c r="PJI180" s="46"/>
      <c r="PJJ180" s="46"/>
      <c r="PJK180" s="46"/>
      <c r="PJL180" s="46"/>
      <c r="PJM180" s="46"/>
      <c r="PJN180" s="46"/>
      <c r="PJO180" s="46"/>
      <c r="PJP180" s="46"/>
      <c r="PJQ180" s="46"/>
      <c r="PJR180" s="46"/>
      <c r="PJS180" s="46"/>
      <c r="PJT180" s="46"/>
      <c r="PJU180" s="46"/>
      <c r="PJV180" s="46"/>
      <c r="PJW180" s="46"/>
      <c r="PJX180" s="46"/>
      <c r="PJY180" s="46"/>
      <c r="PJZ180" s="46"/>
      <c r="PKA180" s="46"/>
      <c r="PKB180" s="46"/>
      <c r="PKC180" s="46"/>
      <c r="PKD180" s="46"/>
      <c r="PKE180" s="46"/>
      <c r="PKF180" s="46"/>
      <c r="PKG180" s="46"/>
      <c r="PKH180" s="46"/>
      <c r="PKI180" s="46"/>
      <c r="PKJ180" s="46"/>
      <c r="PKK180" s="46"/>
      <c r="PKL180" s="46"/>
      <c r="PKM180" s="46"/>
      <c r="PKN180" s="46"/>
      <c r="PKO180" s="46"/>
      <c r="PKP180" s="46"/>
      <c r="PKQ180" s="46"/>
      <c r="PKR180" s="46"/>
      <c r="PKS180" s="46"/>
      <c r="PKT180" s="46"/>
      <c r="PKU180" s="46"/>
      <c r="PKV180" s="46"/>
      <c r="PKW180" s="46"/>
      <c r="PKX180" s="46"/>
      <c r="PKY180" s="46"/>
      <c r="PKZ180" s="46"/>
      <c r="PLA180" s="46"/>
      <c r="PLB180" s="46"/>
      <c r="PLC180" s="46"/>
      <c r="PLD180" s="46"/>
      <c r="PLE180" s="46"/>
      <c r="PLF180" s="46"/>
      <c r="PLG180" s="46"/>
      <c r="PLH180" s="46"/>
      <c r="PLI180" s="46"/>
      <c r="PLJ180" s="46"/>
      <c r="PLK180" s="46"/>
      <c r="PLL180" s="46"/>
      <c r="PLM180" s="46"/>
      <c r="PLN180" s="46"/>
      <c r="PLO180" s="46"/>
      <c r="PLP180" s="46"/>
      <c r="PLQ180" s="46"/>
      <c r="PLR180" s="46"/>
      <c r="PLS180" s="46"/>
      <c r="PLT180" s="46"/>
      <c r="PLU180" s="46"/>
      <c r="PLV180" s="46"/>
      <c r="PLW180" s="46"/>
      <c r="PLX180" s="46"/>
      <c r="PLY180" s="46"/>
      <c r="PLZ180" s="46"/>
      <c r="PMA180" s="46"/>
      <c r="PMB180" s="46"/>
      <c r="PMC180" s="46"/>
      <c r="PMD180" s="46"/>
      <c r="PME180" s="46"/>
      <c r="PMF180" s="46"/>
      <c r="PMG180" s="46"/>
      <c r="PMH180" s="46"/>
      <c r="PMI180" s="46"/>
      <c r="PMJ180" s="46"/>
      <c r="PMK180" s="46"/>
      <c r="PML180" s="46"/>
      <c r="PMM180" s="46"/>
      <c r="PMN180" s="46"/>
      <c r="PMO180" s="46"/>
      <c r="PMP180" s="46"/>
      <c r="PMQ180" s="46"/>
      <c r="PMR180" s="46"/>
      <c r="PMS180" s="46"/>
      <c r="PMT180" s="46"/>
      <c r="PMU180" s="46"/>
      <c r="PMV180" s="46"/>
      <c r="PMW180" s="46"/>
      <c r="PMX180" s="46"/>
      <c r="PMY180" s="46"/>
      <c r="PMZ180" s="46"/>
      <c r="PNA180" s="46"/>
      <c r="PNB180" s="46"/>
      <c r="PNC180" s="46"/>
      <c r="PND180" s="46"/>
      <c r="PNE180" s="46"/>
      <c r="PNF180" s="46"/>
      <c r="PNG180" s="46"/>
      <c r="PNH180" s="46"/>
      <c r="PNI180" s="46"/>
      <c r="PNJ180" s="46"/>
      <c r="PNK180" s="46"/>
      <c r="PNL180" s="46"/>
      <c r="PNM180" s="46"/>
      <c r="PNN180" s="46"/>
      <c r="PNO180" s="46"/>
      <c r="PNP180" s="46"/>
      <c r="PNQ180" s="46"/>
      <c r="PNR180" s="46"/>
      <c r="PNS180" s="46"/>
      <c r="PNT180" s="46"/>
      <c r="PNU180" s="46"/>
      <c r="PNV180" s="46"/>
      <c r="PNW180" s="46"/>
      <c r="PNX180" s="46"/>
      <c r="PNY180" s="46"/>
      <c r="PNZ180" s="46"/>
      <c r="POA180" s="46"/>
      <c r="POB180" s="46"/>
      <c r="POC180" s="46"/>
      <c r="POD180" s="46"/>
      <c r="POE180" s="46"/>
      <c r="POF180" s="46"/>
      <c r="POG180" s="46"/>
      <c r="POH180" s="46"/>
      <c r="POI180" s="46"/>
      <c r="POJ180" s="46"/>
      <c r="POK180" s="46"/>
      <c r="POL180" s="46"/>
      <c r="POM180" s="46"/>
      <c r="PON180" s="46"/>
      <c r="POO180" s="46"/>
      <c r="POP180" s="46"/>
      <c r="POQ180" s="46"/>
      <c r="POR180" s="46"/>
      <c r="POS180" s="46"/>
      <c r="POT180" s="46"/>
      <c r="POU180" s="46"/>
      <c r="POV180" s="46"/>
      <c r="POW180" s="46"/>
      <c r="POX180" s="46"/>
      <c r="POY180" s="46"/>
      <c r="POZ180" s="46"/>
      <c r="PPA180" s="46"/>
      <c r="PPB180" s="46"/>
      <c r="PPC180" s="46"/>
      <c r="PPD180" s="46"/>
      <c r="PPE180" s="46"/>
      <c r="PPF180" s="46"/>
      <c r="PPG180" s="46"/>
      <c r="PPH180" s="46"/>
      <c r="PPI180" s="46"/>
      <c r="PPJ180" s="46"/>
      <c r="PPK180" s="46"/>
      <c r="PPL180" s="46"/>
      <c r="PPM180" s="46"/>
      <c r="PPN180" s="46"/>
      <c r="PPO180" s="46"/>
      <c r="PPP180" s="46"/>
      <c r="PPQ180" s="46"/>
      <c r="PPR180" s="46"/>
      <c r="PPS180" s="46"/>
      <c r="PPT180" s="46"/>
      <c r="PPU180" s="46"/>
      <c r="PPV180" s="46"/>
      <c r="PPW180" s="46"/>
      <c r="PPX180" s="46"/>
      <c r="PPY180" s="46"/>
      <c r="PPZ180" s="46"/>
      <c r="PQA180" s="46"/>
      <c r="PQB180" s="46"/>
      <c r="PQC180" s="46"/>
      <c r="PQD180" s="46"/>
      <c r="PQE180" s="46"/>
      <c r="PQF180" s="46"/>
      <c r="PQG180" s="46"/>
      <c r="PQH180" s="46"/>
      <c r="PQI180" s="46"/>
      <c r="PQJ180" s="46"/>
      <c r="PQK180" s="46"/>
      <c r="PQL180" s="46"/>
      <c r="PQM180" s="46"/>
      <c r="PQN180" s="46"/>
      <c r="PQO180" s="46"/>
      <c r="PQP180" s="46"/>
      <c r="PQQ180" s="46"/>
      <c r="PQR180" s="46"/>
      <c r="PQS180" s="46"/>
      <c r="PQT180" s="46"/>
      <c r="PQU180" s="46"/>
      <c r="PQV180" s="46"/>
      <c r="PQW180" s="46"/>
      <c r="PQX180" s="46"/>
      <c r="PQY180" s="46"/>
      <c r="PQZ180" s="46"/>
      <c r="PRA180" s="46"/>
      <c r="PRB180" s="46"/>
      <c r="PRC180" s="46"/>
      <c r="PRD180" s="46"/>
      <c r="PRE180" s="46"/>
      <c r="PRF180" s="46"/>
      <c r="PRG180" s="46"/>
      <c r="PRH180" s="46"/>
      <c r="PRI180" s="46"/>
      <c r="PRJ180" s="46"/>
      <c r="PRK180" s="46"/>
      <c r="PRL180" s="46"/>
      <c r="PRM180" s="46"/>
      <c r="PRN180" s="46"/>
      <c r="PRO180" s="46"/>
      <c r="PRP180" s="46"/>
      <c r="PRQ180" s="46"/>
      <c r="PRR180" s="46"/>
      <c r="PRS180" s="46"/>
      <c r="PRT180" s="46"/>
      <c r="PRU180" s="46"/>
      <c r="PRV180" s="46"/>
      <c r="PRW180" s="46"/>
      <c r="PRX180" s="46"/>
      <c r="PRY180" s="46"/>
      <c r="PRZ180" s="46"/>
      <c r="PSA180" s="46"/>
      <c r="PSB180" s="46"/>
      <c r="PSC180" s="46"/>
      <c r="PSD180" s="46"/>
      <c r="PSE180" s="46"/>
      <c r="PSF180" s="46"/>
      <c r="PSG180" s="46"/>
      <c r="PSH180" s="46"/>
      <c r="PSI180" s="46"/>
      <c r="PSJ180" s="46"/>
      <c r="PSK180" s="46"/>
      <c r="PSL180" s="46"/>
      <c r="PSM180" s="46"/>
      <c r="PSN180" s="46"/>
      <c r="PSO180" s="46"/>
      <c r="PSP180" s="46"/>
      <c r="PSQ180" s="46"/>
      <c r="PSR180" s="46"/>
      <c r="PSS180" s="46"/>
      <c r="PST180" s="46"/>
      <c r="PSU180" s="46"/>
      <c r="PSV180" s="46"/>
      <c r="PSW180" s="46"/>
      <c r="PSX180" s="46"/>
      <c r="PSY180" s="46"/>
      <c r="PSZ180" s="46"/>
      <c r="PTA180" s="46"/>
      <c r="PTB180" s="46"/>
      <c r="PTC180" s="46"/>
      <c r="PTD180" s="46"/>
      <c r="PTE180" s="46"/>
      <c r="PTF180" s="46"/>
      <c r="PTG180" s="46"/>
      <c r="PTH180" s="46"/>
      <c r="PTI180" s="46"/>
      <c r="PTJ180" s="46"/>
      <c r="PTK180" s="46"/>
      <c r="PTL180" s="46"/>
      <c r="PTM180" s="46"/>
      <c r="PTN180" s="46"/>
      <c r="PTO180" s="46"/>
      <c r="PTP180" s="46"/>
      <c r="PTQ180" s="46"/>
      <c r="PTR180" s="46"/>
      <c r="PTS180" s="46"/>
      <c r="PTT180" s="46"/>
      <c r="PTU180" s="46"/>
      <c r="PTV180" s="46"/>
      <c r="PTW180" s="46"/>
      <c r="PTX180" s="46"/>
      <c r="PTY180" s="46"/>
      <c r="PTZ180" s="46"/>
      <c r="PUA180" s="46"/>
      <c r="PUB180" s="46"/>
      <c r="PUC180" s="46"/>
      <c r="PUD180" s="46"/>
      <c r="PUE180" s="46"/>
      <c r="PUF180" s="46"/>
      <c r="PUG180" s="46"/>
      <c r="PUH180" s="46"/>
      <c r="PUI180" s="46"/>
      <c r="PUJ180" s="46"/>
      <c r="PUK180" s="46"/>
      <c r="PUL180" s="46"/>
      <c r="PUM180" s="46"/>
      <c r="PUN180" s="46"/>
      <c r="PUO180" s="46"/>
      <c r="PUP180" s="46"/>
      <c r="PUQ180" s="46"/>
      <c r="PUR180" s="46"/>
      <c r="PUS180" s="46"/>
      <c r="PUT180" s="46"/>
      <c r="PUU180" s="46"/>
      <c r="PUV180" s="46"/>
      <c r="PUW180" s="46"/>
      <c r="PUX180" s="46"/>
      <c r="PUY180" s="46"/>
      <c r="PUZ180" s="46"/>
      <c r="PVA180" s="46"/>
      <c r="PVB180" s="46"/>
      <c r="PVC180" s="46"/>
      <c r="PVD180" s="46"/>
      <c r="PVE180" s="46"/>
      <c r="PVF180" s="46"/>
      <c r="PVG180" s="46"/>
      <c r="PVH180" s="46"/>
      <c r="PVI180" s="46"/>
      <c r="PVJ180" s="46"/>
      <c r="PVK180" s="46"/>
      <c r="PVL180" s="46"/>
      <c r="PVM180" s="46"/>
      <c r="PVN180" s="46"/>
      <c r="PVO180" s="46"/>
      <c r="PVP180" s="46"/>
      <c r="PVQ180" s="46"/>
      <c r="PVR180" s="46"/>
      <c r="PVS180" s="46"/>
      <c r="PVT180" s="46"/>
      <c r="PVU180" s="46"/>
      <c r="PVV180" s="46"/>
      <c r="PVW180" s="46"/>
      <c r="PVX180" s="46"/>
      <c r="PVY180" s="46"/>
      <c r="PVZ180" s="46"/>
      <c r="PWA180" s="46"/>
      <c r="PWB180" s="46"/>
      <c r="PWC180" s="46"/>
      <c r="PWD180" s="46"/>
      <c r="PWE180" s="46"/>
      <c r="PWF180" s="46"/>
      <c r="PWG180" s="46"/>
      <c r="PWH180" s="46"/>
      <c r="PWI180" s="46"/>
      <c r="PWJ180" s="46"/>
      <c r="PWK180" s="46"/>
      <c r="PWL180" s="46"/>
      <c r="PWM180" s="46"/>
      <c r="PWN180" s="46"/>
      <c r="PWO180" s="46"/>
      <c r="PWP180" s="46"/>
      <c r="PWQ180" s="46"/>
      <c r="PWR180" s="46"/>
      <c r="PWS180" s="46"/>
      <c r="PWT180" s="46"/>
      <c r="PWU180" s="46"/>
      <c r="PWV180" s="46"/>
      <c r="PWW180" s="46"/>
      <c r="PWX180" s="46"/>
      <c r="PWY180" s="46"/>
      <c r="PWZ180" s="46"/>
      <c r="PXA180" s="46"/>
      <c r="PXB180" s="46"/>
      <c r="PXC180" s="46"/>
      <c r="PXD180" s="46"/>
      <c r="PXE180" s="46"/>
      <c r="PXF180" s="46"/>
      <c r="PXG180" s="46"/>
      <c r="PXH180" s="46"/>
      <c r="PXI180" s="46"/>
      <c r="PXJ180" s="46"/>
      <c r="PXK180" s="46"/>
      <c r="PXL180" s="46"/>
      <c r="PXM180" s="46"/>
      <c r="PXN180" s="46"/>
      <c r="PXO180" s="46"/>
      <c r="PXP180" s="46"/>
      <c r="PXQ180" s="46"/>
      <c r="PXR180" s="46"/>
      <c r="PXS180" s="46"/>
      <c r="PXT180" s="46"/>
      <c r="PXU180" s="46"/>
      <c r="PXV180" s="46"/>
      <c r="PXW180" s="46"/>
      <c r="PXX180" s="46"/>
      <c r="PXY180" s="46"/>
      <c r="PXZ180" s="46"/>
      <c r="PYA180" s="46"/>
      <c r="PYB180" s="46"/>
      <c r="PYC180" s="46"/>
      <c r="PYD180" s="46"/>
      <c r="PYE180" s="46"/>
      <c r="PYF180" s="46"/>
      <c r="PYG180" s="46"/>
      <c r="PYH180" s="46"/>
      <c r="PYI180" s="46"/>
      <c r="PYJ180" s="46"/>
      <c r="PYK180" s="46"/>
      <c r="PYL180" s="46"/>
      <c r="PYM180" s="46"/>
      <c r="PYN180" s="46"/>
      <c r="PYO180" s="46"/>
      <c r="PYP180" s="46"/>
      <c r="PYQ180" s="46"/>
      <c r="PYR180" s="46"/>
      <c r="PYS180" s="46"/>
      <c r="PYT180" s="46"/>
      <c r="PYU180" s="46"/>
      <c r="PYV180" s="46"/>
      <c r="PYW180" s="46"/>
      <c r="PYX180" s="46"/>
      <c r="PYY180" s="46"/>
      <c r="PYZ180" s="46"/>
      <c r="PZA180" s="46"/>
      <c r="PZB180" s="46"/>
      <c r="PZC180" s="46"/>
      <c r="PZD180" s="46"/>
      <c r="PZE180" s="46"/>
      <c r="PZF180" s="46"/>
      <c r="PZG180" s="46"/>
      <c r="PZH180" s="46"/>
      <c r="PZI180" s="46"/>
      <c r="PZJ180" s="46"/>
      <c r="PZK180" s="46"/>
      <c r="PZL180" s="46"/>
      <c r="PZM180" s="46"/>
      <c r="PZN180" s="46"/>
      <c r="PZO180" s="46"/>
      <c r="PZP180" s="46"/>
      <c r="PZQ180" s="46"/>
      <c r="PZR180" s="46"/>
      <c r="PZS180" s="46"/>
      <c r="PZT180" s="46"/>
      <c r="PZU180" s="46"/>
      <c r="PZV180" s="46"/>
      <c r="PZW180" s="46"/>
      <c r="PZX180" s="46"/>
      <c r="PZY180" s="46"/>
      <c r="PZZ180" s="46"/>
      <c r="QAA180" s="46"/>
      <c r="QAB180" s="46"/>
      <c r="QAC180" s="46"/>
      <c r="QAD180" s="46"/>
      <c r="QAE180" s="46"/>
      <c r="QAF180" s="46"/>
      <c r="QAG180" s="46"/>
      <c r="QAH180" s="46"/>
      <c r="QAI180" s="46"/>
      <c r="QAJ180" s="46"/>
      <c r="QAK180" s="46"/>
      <c r="QAL180" s="46"/>
      <c r="QAM180" s="46"/>
      <c r="QAN180" s="46"/>
      <c r="QAO180" s="46"/>
      <c r="QAP180" s="46"/>
      <c r="QAQ180" s="46"/>
      <c r="QAR180" s="46"/>
      <c r="QAS180" s="46"/>
      <c r="QAT180" s="46"/>
      <c r="QAU180" s="46"/>
      <c r="QAV180" s="46"/>
      <c r="QAW180" s="46"/>
      <c r="QAX180" s="46"/>
      <c r="QAY180" s="46"/>
      <c r="QAZ180" s="46"/>
      <c r="QBA180" s="46"/>
      <c r="QBB180" s="46"/>
      <c r="QBC180" s="46"/>
      <c r="QBD180" s="46"/>
      <c r="QBE180" s="46"/>
      <c r="QBF180" s="46"/>
      <c r="QBG180" s="46"/>
      <c r="QBH180" s="46"/>
      <c r="QBI180" s="46"/>
      <c r="QBJ180" s="46"/>
      <c r="QBK180" s="46"/>
      <c r="QBL180" s="46"/>
      <c r="QBM180" s="46"/>
      <c r="QBN180" s="46"/>
      <c r="QBO180" s="46"/>
      <c r="QBP180" s="46"/>
      <c r="QBQ180" s="46"/>
      <c r="QBR180" s="46"/>
      <c r="QBS180" s="46"/>
      <c r="QBT180" s="46"/>
      <c r="QBU180" s="46"/>
      <c r="QBV180" s="46"/>
      <c r="QBW180" s="46"/>
      <c r="QBX180" s="46"/>
      <c r="QBY180" s="46"/>
      <c r="QBZ180" s="46"/>
      <c r="QCA180" s="46"/>
      <c r="QCB180" s="46"/>
      <c r="QCC180" s="46"/>
      <c r="QCD180" s="46"/>
      <c r="QCE180" s="46"/>
      <c r="QCF180" s="46"/>
      <c r="QCG180" s="46"/>
      <c r="QCH180" s="46"/>
      <c r="QCI180" s="46"/>
      <c r="QCJ180" s="46"/>
      <c r="QCK180" s="46"/>
      <c r="QCL180" s="46"/>
      <c r="QCM180" s="46"/>
      <c r="QCN180" s="46"/>
      <c r="QCO180" s="46"/>
      <c r="QCP180" s="46"/>
      <c r="QCQ180" s="46"/>
      <c r="QCR180" s="46"/>
      <c r="QCS180" s="46"/>
      <c r="QCT180" s="46"/>
      <c r="QCU180" s="46"/>
      <c r="QCV180" s="46"/>
      <c r="QCW180" s="46"/>
      <c r="QCX180" s="46"/>
      <c r="QCY180" s="46"/>
      <c r="QCZ180" s="46"/>
      <c r="QDA180" s="46"/>
      <c r="QDB180" s="46"/>
      <c r="QDC180" s="46"/>
      <c r="QDD180" s="46"/>
      <c r="QDE180" s="46"/>
      <c r="QDF180" s="46"/>
      <c r="QDG180" s="46"/>
      <c r="QDH180" s="46"/>
      <c r="QDI180" s="46"/>
      <c r="QDJ180" s="46"/>
      <c r="QDK180" s="46"/>
      <c r="QDL180" s="46"/>
      <c r="QDM180" s="46"/>
      <c r="QDN180" s="46"/>
      <c r="QDO180" s="46"/>
      <c r="QDP180" s="46"/>
      <c r="QDQ180" s="46"/>
      <c r="QDR180" s="46"/>
      <c r="QDS180" s="46"/>
      <c r="QDT180" s="46"/>
      <c r="QDU180" s="46"/>
      <c r="QDV180" s="46"/>
      <c r="QDW180" s="46"/>
      <c r="QDX180" s="46"/>
      <c r="QDY180" s="46"/>
      <c r="QDZ180" s="46"/>
      <c r="QEA180" s="46"/>
      <c r="QEB180" s="46"/>
      <c r="QEC180" s="46"/>
      <c r="QED180" s="46"/>
      <c r="QEE180" s="46"/>
      <c r="QEF180" s="46"/>
      <c r="QEG180" s="46"/>
      <c r="QEH180" s="46"/>
      <c r="QEI180" s="46"/>
      <c r="QEJ180" s="46"/>
      <c r="QEK180" s="46"/>
      <c r="QEL180" s="46"/>
      <c r="QEM180" s="46"/>
      <c r="QEN180" s="46"/>
      <c r="QEO180" s="46"/>
      <c r="QEP180" s="46"/>
      <c r="QEQ180" s="46"/>
      <c r="QER180" s="46"/>
      <c r="QES180" s="46"/>
      <c r="QET180" s="46"/>
      <c r="QEU180" s="46"/>
      <c r="QEV180" s="46"/>
      <c r="QEW180" s="46"/>
      <c r="QEX180" s="46"/>
      <c r="QEY180" s="46"/>
      <c r="QEZ180" s="46"/>
      <c r="QFA180" s="46"/>
      <c r="QFB180" s="46"/>
      <c r="QFC180" s="46"/>
      <c r="QFD180" s="46"/>
      <c r="QFE180" s="46"/>
      <c r="QFF180" s="46"/>
      <c r="QFG180" s="46"/>
      <c r="QFH180" s="46"/>
      <c r="QFI180" s="46"/>
      <c r="QFJ180" s="46"/>
      <c r="QFK180" s="46"/>
      <c r="QFL180" s="46"/>
      <c r="QFM180" s="46"/>
      <c r="QFN180" s="46"/>
      <c r="QFO180" s="46"/>
      <c r="QFP180" s="46"/>
      <c r="QFQ180" s="46"/>
      <c r="QFR180" s="46"/>
      <c r="QFS180" s="46"/>
      <c r="QFT180" s="46"/>
      <c r="QFU180" s="46"/>
      <c r="QFV180" s="46"/>
      <c r="QFW180" s="46"/>
      <c r="QFX180" s="46"/>
      <c r="QFY180" s="46"/>
      <c r="QFZ180" s="46"/>
      <c r="QGA180" s="46"/>
      <c r="QGB180" s="46"/>
      <c r="QGC180" s="46"/>
      <c r="QGD180" s="46"/>
      <c r="QGE180" s="46"/>
      <c r="QGF180" s="46"/>
      <c r="QGG180" s="46"/>
      <c r="QGH180" s="46"/>
      <c r="QGI180" s="46"/>
      <c r="QGJ180" s="46"/>
      <c r="QGK180" s="46"/>
      <c r="QGL180" s="46"/>
      <c r="QGM180" s="46"/>
      <c r="QGN180" s="46"/>
      <c r="QGO180" s="46"/>
      <c r="QGP180" s="46"/>
      <c r="QGQ180" s="46"/>
      <c r="QGR180" s="46"/>
      <c r="QGS180" s="46"/>
      <c r="QGT180" s="46"/>
      <c r="QGU180" s="46"/>
      <c r="QGV180" s="46"/>
      <c r="QGW180" s="46"/>
      <c r="QGX180" s="46"/>
      <c r="QGY180" s="46"/>
      <c r="QGZ180" s="46"/>
      <c r="QHA180" s="46"/>
      <c r="QHB180" s="46"/>
      <c r="QHC180" s="46"/>
      <c r="QHD180" s="46"/>
      <c r="QHE180" s="46"/>
      <c r="QHF180" s="46"/>
      <c r="QHG180" s="46"/>
      <c r="QHH180" s="46"/>
      <c r="QHI180" s="46"/>
      <c r="QHJ180" s="46"/>
      <c r="QHK180" s="46"/>
      <c r="QHL180" s="46"/>
      <c r="QHM180" s="46"/>
      <c r="QHN180" s="46"/>
      <c r="QHO180" s="46"/>
      <c r="QHP180" s="46"/>
      <c r="QHQ180" s="46"/>
      <c r="QHR180" s="46"/>
      <c r="QHS180" s="46"/>
      <c r="QHT180" s="46"/>
      <c r="QHU180" s="46"/>
      <c r="QHV180" s="46"/>
      <c r="QHW180" s="46"/>
      <c r="QHX180" s="46"/>
      <c r="QHY180" s="46"/>
      <c r="QHZ180" s="46"/>
      <c r="QIA180" s="46"/>
      <c r="QIB180" s="46"/>
      <c r="QIC180" s="46"/>
      <c r="QID180" s="46"/>
      <c r="QIE180" s="46"/>
      <c r="QIF180" s="46"/>
      <c r="QIG180" s="46"/>
      <c r="QIH180" s="46"/>
      <c r="QII180" s="46"/>
      <c r="QIJ180" s="46"/>
      <c r="QIK180" s="46"/>
      <c r="QIL180" s="46"/>
      <c r="QIM180" s="46"/>
      <c r="QIN180" s="46"/>
      <c r="QIO180" s="46"/>
      <c r="QIP180" s="46"/>
      <c r="QIQ180" s="46"/>
      <c r="QIR180" s="46"/>
      <c r="QIS180" s="46"/>
      <c r="QIT180" s="46"/>
      <c r="QIU180" s="46"/>
      <c r="QIV180" s="46"/>
      <c r="QIW180" s="46"/>
      <c r="QIX180" s="46"/>
      <c r="QIY180" s="46"/>
      <c r="QIZ180" s="46"/>
      <c r="QJA180" s="46"/>
      <c r="QJB180" s="46"/>
      <c r="QJC180" s="46"/>
      <c r="QJD180" s="46"/>
      <c r="QJE180" s="46"/>
      <c r="QJF180" s="46"/>
      <c r="QJG180" s="46"/>
      <c r="QJH180" s="46"/>
      <c r="QJI180" s="46"/>
      <c r="QJJ180" s="46"/>
      <c r="QJK180" s="46"/>
      <c r="QJL180" s="46"/>
      <c r="QJM180" s="46"/>
      <c r="QJN180" s="46"/>
      <c r="QJO180" s="46"/>
      <c r="QJP180" s="46"/>
      <c r="QJQ180" s="46"/>
      <c r="QJR180" s="46"/>
      <c r="QJS180" s="46"/>
      <c r="QJT180" s="46"/>
      <c r="QJU180" s="46"/>
      <c r="QJV180" s="46"/>
      <c r="QJW180" s="46"/>
      <c r="QJX180" s="46"/>
      <c r="QJY180" s="46"/>
      <c r="QJZ180" s="46"/>
      <c r="QKA180" s="46"/>
      <c r="QKB180" s="46"/>
      <c r="QKC180" s="46"/>
      <c r="QKD180" s="46"/>
      <c r="QKE180" s="46"/>
      <c r="QKF180" s="46"/>
      <c r="QKG180" s="46"/>
      <c r="QKH180" s="46"/>
      <c r="QKI180" s="46"/>
      <c r="QKJ180" s="46"/>
      <c r="QKK180" s="46"/>
      <c r="QKL180" s="46"/>
      <c r="QKM180" s="46"/>
      <c r="QKN180" s="46"/>
      <c r="QKO180" s="46"/>
      <c r="QKP180" s="46"/>
      <c r="QKQ180" s="46"/>
      <c r="QKR180" s="46"/>
      <c r="QKS180" s="46"/>
      <c r="QKT180" s="46"/>
      <c r="QKU180" s="46"/>
      <c r="QKV180" s="46"/>
      <c r="QKW180" s="46"/>
      <c r="QKX180" s="46"/>
      <c r="QKY180" s="46"/>
      <c r="QKZ180" s="46"/>
      <c r="QLA180" s="46"/>
      <c r="QLB180" s="46"/>
      <c r="QLC180" s="46"/>
      <c r="QLD180" s="46"/>
      <c r="QLE180" s="46"/>
      <c r="QLF180" s="46"/>
      <c r="QLG180" s="46"/>
      <c r="QLH180" s="46"/>
      <c r="QLI180" s="46"/>
      <c r="QLJ180" s="46"/>
      <c r="QLK180" s="46"/>
      <c r="QLL180" s="46"/>
      <c r="QLM180" s="46"/>
      <c r="QLN180" s="46"/>
      <c r="QLO180" s="46"/>
      <c r="QLP180" s="46"/>
      <c r="QLQ180" s="46"/>
      <c r="QLR180" s="46"/>
      <c r="QLS180" s="46"/>
      <c r="QLT180" s="46"/>
      <c r="QLU180" s="46"/>
      <c r="QLV180" s="46"/>
      <c r="QLW180" s="46"/>
      <c r="QLX180" s="46"/>
      <c r="QLY180" s="46"/>
      <c r="QLZ180" s="46"/>
      <c r="QMA180" s="46"/>
      <c r="QMB180" s="46"/>
      <c r="QMC180" s="46"/>
      <c r="QMD180" s="46"/>
      <c r="QME180" s="46"/>
      <c r="QMF180" s="46"/>
      <c r="QMG180" s="46"/>
      <c r="QMH180" s="46"/>
      <c r="QMI180" s="46"/>
      <c r="QMJ180" s="46"/>
      <c r="QMK180" s="46"/>
      <c r="QML180" s="46"/>
      <c r="QMM180" s="46"/>
      <c r="QMN180" s="46"/>
      <c r="QMO180" s="46"/>
      <c r="QMP180" s="46"/>
      <c r="QMQ180" s="46"/>
      <c r="QMR180" s="46"/>
      <c r="QMS180" s="46"/>
      <c r="QMT180" s="46"/>
      <c r="QMU180" s="46"/>
      <c r="QMV180" s="46"/>
      <c r="QMW180" s="46"/>
      <c r="QMX180" s="46"/>
      <c r="QMY180" s="46"/>
      <c r="QMZ180" s="46"/>
      <c r="QNA180" s="46"/>
      <c r="QNB180" s="46"/>
      <c r="QNC180" s="46"/>
      <c r="QND180" s="46"/>
      <c r="QNE180" s="46"/>
      <c r="QNF180" s="46"/>
      <c r="QNG180" s="46"/>
      <c r="QNH180" s="46"/>
      <c r="QNI180" s="46"/>
      <c r="QNJ180" s="46"/>
      <c r="QNK180" s="46"/>
      <c r="QNL180" s="46"/>
      <c r="QNM180" s="46"/>
      <c r="QNN180" s="46"/>
      <c r="QNO180" s="46"/>
      <c r="QNP180" s="46"/>
      <c r="QNQ180" s="46"/>
      <c r="QNR180" s="46"/>
      <c r="QNS180" s="46"/>
      <c r="QNT180" s="46"/>
      <c r="QNU180" s="46"/>
      <c r="QNV180" s="46"/>
      <c r="QNW180" s="46"/>
      <c r="QNX180" s="46"/>
      <c r="QNY180" s="46"/>
      <c r="QNZ180" s="46"/>
      <c r="QOA180" s="46"/>
      <c r="QOB180" s="46"/>
      <c r="QOC180" s="46"/>
      <c r="QOD180" s="46"/>
      <c r="QOE180" s="46"/>
      <c r="QOF180" s="46"/>
      <c r="QOG180" s="46"/>
      <c r="QOH180" s="46"/>
      <c r="QOI180" s="46"/>
      <c r="QOJ180" s="46"/>
      <c r="QOK180" s="46"/>
      <c r="QOL180" s="46"/>
      <c r="QOM180" s="46"/>
      <c r="QON180" s="46"/>
      <c r="QOO180" s="46"/>
      <c r="QOP180" s="46"/>
      <c r="QOQ180" s="46"/>
      <c r="QOR180" s="46"/>
      <c r="QOS180" s="46"/>
      <c r="QOT180" s="46"/>
      <c r="QOU180" s="46"/>
      <c r="QOV180" s="46"/>
      <c r="QOW180" s="46"/>
      <c r="QOX180" s="46"/>
      <c r="QOY180" s="46"/>
      <c r="QOZ180" s="46"/>
      <c r="QPA180" s="46"/>
      <c r="QPB180" s="46"/>
      <c r="QPC180" s="46"/>
      <c r="QPD180" s="46"/>
      <c r="QPE180" s="46"/>
      <c r="QPF180" s="46"/>
      <c r="QPG180" s="46"/>
      <c r="QPH180" s="46"/>
      <c r="QPI180" s="46"/>
      <c r="QPJ180" s="46"/>
      <c r="QPK180" s="46"/>
      <c r="QPL180" s="46"/>
      <c r="QPM180" s="46"/>
      <c r="QPN180" s="46"/>
      <c r="QPO180" s="46"/>
      <c r="QPP180" s="46"/>
      <c r="QPQ180" s="46"/>
      <c r="QPR180" s="46"/>
      <c r="QPS180" s="46"/>
      <c r="QPT180" s="46"/>
      <c r="QPU180" s="46"/>
      <c r="QPV180" s="46"/>
      <c r="QPW180" s="46"/>
      <c r="QPX180" s="46"/>
      <c r="QPY180" s="46"/>
      <c r="QPZ180" s="46"/>
      <c r="QQA180" s="46"/>
      <c r="QQB180" s="46"/>
      <c r="QQC180" s="46"/>
      <c r="QQD180" s="46"/>
      <c r="QQE180" s="46"/>
      <c r="QQF180" s="46"/>
      <c r="QQG180" s="46"/>
      <c r="QQH180" s="46"/>
      <c r="QQI180" s="46"/>
      <c r="QQJ180" s="46"/>
      <c r="QQK180" s="46"/>
      <c r="QQL180" s="46"/>
      <c r="QQM180" s="46"/>
      <c r="QQN180" s="46"/>
      <c r="QQO180" s="46"/>
      <c r="QQP180" s="46"/>
      <c r="QQQ180" s="46"/>
      <c r="QQR180" s="46"/>
      <c r="QQS180" s="46"/>
      <c r="QQT180" s="46"/>
      <c r="QQU180" s="46"/>
      <c r="QQV180" s="46"/>
      <c r="QQW180" s="46"/>
      <c r="QQX180" s="46"/>
      <c r="QQY180" s="46"/>
      <c r="QQZ180" s="46"/>
      <c r="QRA180" s="46"/>
      <c r="QRB180" s="46"/>
      <c r="QRC180" s="46"/>
      <c r="QRD180" s="46"/>
      <c r="QRE180" s="46"/>
      <c r="QRF180" s="46"/>
      <c r="QRG180" s="46"/>
      <c r="QRH180" s="46"/>
      <c r="QRI180" s="46"/>
      <c r="QRJ180" s="46"/>
      <c r="QRK180" s="46"/>
      <c r="QRL180" s="46"/>
      <c r="QRM180" s="46"/>
      <c r="QRN180" s="46"/>
      <c r="QRO180" s="46"/>
      <c r="QRP180" s="46"/>
      <c r="QRQ180" s="46"/>
      <c r="QRR180" s="46"/>
      <c r="QRS180" s="46"/>
      <c r="QRT180" s="46"/>
      <c r="QRU180" s="46"/>
      <c r="QRV180" s="46"/>
      <c r="QRW180" s="46"/>
      <c r="QRX180" s="46"/>
      <c r="QRY180" s="46"/>
      <c r="QRZ180" s="46"/>
      <c r="QSA180" s="46"/>
      <c r="QSB180" s="46"/>
      <c r="QSC180" s="46"/>
      <c r="QSD180" s="46"/>
      <c r="QSE180" s="46"/>
      <c r="QSF180" s="46"/>
      <c r="QSG180" s="46"/>
      <c r="QSH180" s="46"/>
      <c r="QSI180" s="46"/>
      <c r="QSJ180" s="46"/>
      <c r="QSK180" s="46"/>
      <c r="QSL180" s="46"/>
      <c r="QSM180" s="46"/>
      <c r="QSN180" s="46"/>
      <c r="QSO180" s="46"/>
      <c r="QSP180" s="46"/>
      <c r="QSQ180" s="46"/>
      <c r="QSR180" s="46"/>
      <c r="QSS180" s="46"/>
      <c r="QST180" s="46"/>
      <c r="QSU180" s="46"/>
      <c r="QSV180" s="46"/>
      <c r="QSW180" s="46"/>
      <c r="QSX180" s="46"/>
      <c r="QSY180" s="46"/>
      <c r="QSZ180" s="46"/>
      <c r="QTA180" s="46"/>
      <c r="QTB180" s="46"/>
      <c r="QTC180" s="46"/>
      <c r="QTD180" s="46"/>
      <c r="QTE180" s="46"/>
      <c r="QTF180" s="46"/>
      <c r="QTG180" s="46"/>
      <c r="QTH180" s="46"/>
      <c r="QTI180" s="46"/>
      <c r="QTJ180" s="46"/>
      <c r="QTK180" s="46"/>
      <c r="QTL180" s="46"/>
      <c r="QTM180" s="46"/>
      <c r="QTN180" s="46"/>
      <c r="QTO180" s="46"/>
      <c r="QTP180" s="46"/>
      <c r="QTQ180" s="46"/>
      <c r="QTR180" s="46"/>
      <c r="QTS180" s="46"/>
      <c r="QTT180" s="46"/>
      <c r="QTU180" s="46"/>
      <c r="QTV180" s="46"/>
      <c r="QTW180" s="46"/>
      <c r="QTX180" s="46"/>
      <c r="QTY180" s="46"/>
      <c r="QTZ180" s="46"/>
      <c r="QUA180" s="46"/>
      <c r="QUB180" s="46"/>
      <c r="QUC180" s="46"/>
      <c r="QUD180" s="46"/>
      <c r="QUE180" s="46"/>
      <c r="QUF180" s="46"/>
      <c r="QUG180" s="46"/>
      <c r="QUH180" s="46"/>
      <c r="QUI180" s="46"/>
      <c r="QUJ180" s="46"/>
      <c r="QUK180" s="46"/>
      <c r="QUL180" s="46"/>
      <c r="QUM180" s="46"/>
      <c r="QUN180" s="46"/>
      <c r="QUO180" s="46"/>
      <c r="QUP180" s="46"/>
      <c r="QUQ180" s="46"/>
      <c r="QUR180" s="46"/>
      <c r="QUS180" s="46"/>
      <c r="QUT180" s="46"/>
      <c r="QUU180" s="46"/>
      <c r="QUV180" s="46"/>
      <c r="QUW180" s="46"/>
      <c r="QUX180" s="46"/>
      <c r="QUY180" s="46"/>
      <c r="QUZ180" s="46"/>
      <c r="QVA180" s="46"/>
      <c r="QVB180" s="46"/>
      <c r="QVC180" s="46"/>
      <c r="QVD180" s="46"/>
      <c r="QVE180" s="46"/>
      <c r="QVF180" s="46"/>
      <c r="QVG180" s="46"/>
      <c r="QVH180" s="46"/>
      <c r="QVI180" s="46"/>
      <c r="QVJ180" s="46"/>
      <c r="QVK180" s="46"/>
      <c r="QVL180" s="46"/>
      <c r="QVM180" s="46"/>
      <c r="QVN180" s="46"/>
      <c r="QVO180" s="46"/>
      <c r="QVP180" s="46"/>
      <c r="QVQ180" s="46"/>
      <c r="QVR180" s="46"/>
      <c r="QVS180" s="46"/>
      <c r="QVT180" s="46"/>
      <c r="QVU180" s="46"/>
      <c r="QVV180" s="46"/>
      <c r="QVW180" s="46"/>
      <c r="QVX180" s="46"/>
      <c r="QVY180" s="46"/>
      <c r="QVZ180" s="46"/>
      <c r="QWA180" s="46"/>
      <c r="QWB180" s="46"/>
      <c r="QWC180" s="46"/>
      <c r="QWD180" s="46"/>
      <c r="QWE180" s="46"/>
      <c r="QWF180" s="46"/>
      <c r="QWG180" s="46"/>
      <c r="QWH180" s="46"/>
      <c r="QWI180" s="46"/>
      <c r="QWJ180" s="46"/>
      <c r="QWK180" s="46"/>
      <c r="QWL180" s="46"/>
      <c r="QWM180" s="46"/>
      <c r="QWN180" s="46"/>
      <c r="QWO180" s="46"/>
      <c r="QWP180" s="46"/>
      <c r="QWQ180" s="46"/>
      <c r="QWR180" s="46"/>
      <c r="QWS180" s="46"/>
      <c r="QWT180" s="46"/>
      <c r="QWU180" s="46"/>
      <c r="QWV180" s="46"/>
      <c r="QWW180" s="46"/>
      <c r="QWX180" s="46"/>
      <c r="QWY180" s="46"/>
      <c r="QWZ180" s="46"/>
      <c r="QXA180" s="46"/>
      <c r="QXB180" s="46"/>
      <c r="QXC180" s="46"/>
      <c r="QXD180" s="46"/>
      <c r="QXE180" s="46"/>
      <c r="QXF180" s="46"/>
      <c r="QXG180" s="46"/>
      <c r="QXH180" s="46"/>
      <c r="QXI180" s="46"/>
      <c r="QXJ180" s="46"/>
      <c r="QXK180" s="46"/>
      <c r="QXL180" s="46"/>
      <c r="QXM180" s="46"/>
      <c r="QXN180" s="46"/>
      <c r="QXO180" s="46"/>
      <c r="QXP180" s="46"/>
      <c r="QXQ180" s="46"/>
      <c r="QXR180" s="46"/>
      <c r="QXS180" s="46"/>
      <c r="QXT180" s="46"/>
      <c r="QXU180" s="46"/>
      <c r="QXV180" s="46"/>
      <c r="QXW180" s="46"/>
      <c r="QXX180" s="46"/>
      <c r="QXY180" s="46"/>
      <c r="QXZ180" s="46"/>
      <c r="QYA180" s="46"/>
      <c r="QYB180" s="46"/>
      <c r="QYC180" s="46"/>
      <c r="QYD180" s="46"/>
      <c r="QYE180" s="46"/>
      <c r="QYF180" s="46"/>
      <c r="QYG180" s="46"/>
      <c r="QYH180" s="46"/>
      <c r="QYI180" s="46"/>
      <c r="QYJ180" s="46"/>
      <c r="QYK180" s="46"/>
      <c r="QYL180" s="46"/>
      <c r="QYM180" s="46"/>
      <c r="QYN180" s="46"/>
      <c r="QYO180" s="46"/>
      <c r="QYP180" s="46"/>
      <c r="QYQ180" s="46"/>
      <c r="QYR180" s="46"/>
      <c r="QYS180" s="46"/>
      <c r="QYT180" s="46"/>
      <c r="QYU180" s="46"/>
      <c r="QYV180" s="46"/>
      <c r="QYW180" s="46"/>
      <c r="QYX180" s="46"/>
      <c r="QYY180" s="46"/>
      <c r="QYZ180" s="46"/>
      <c r="QZA180" s="46"/>
      <c r="QZB180" s="46"/>
      <c r="QZC180" s="46"/>
      <c r="QZD180" s="46"/>
      <c r="QZE180" s="46"/>
      <c r="QZF180" s="46"/>
      <c r="QZG180" s="46"/>
      <c r="QZH180" s="46"/>
      <c r="QZI180" s="46"/>
      <c r="QZJ180" s="46"/>
      <c r="QZK180" s="46"/>
      <c r="QZL180" s="46"/>
      <c r="QZM180" s="46"/>
      <c r="QZN180" s="46"/>
      <c r="QZO180" s="46"/>
      <c r="QZP180" s="46"/>
      <c r="QZQ180" s="46"/>
      <c r="QZR180" s="46"/>
      <c r="QZS180" s="46"/>
      <c r="QZT180" s="46"/>
      <c r="QZU180" s="46"/>
      <c r="QZV180" s="46"/>
      <c r="QZW180" s="46"/>
      <c r="QZX180" s="46"/>
      <c r="QZY180" s="46"/>
      <c r="QZZ180" s="46"/>
      <c r="RAA180" s="46"/>
      <c r="RAB180" s="46"/>
      <c r="RAC180" s="46"/>
      <c r="RAD180" s="46"/>
      <c r="RAE180" s="46"/>
      <c r="RAF180" s="46"/>
      <c r="RAG180" s="46"/>
      <c r="RAH180" s="46"/>
      <c r="RAI180" s="46"/>
      <c r="RAJ180" s="46"/>
      <c r="RAK180" s="46"/>
      <c r="RAL180" s="46"/>
      <c r="RAM180" s="46"/>
      <c r="RAN180" s="46"/>
      <c r="RAO180" s="46"/>
      <c r="RAP180" s="46"/>
      <c r="RAQ180" s="46"/>
      <c r="RAR180" s="46"/>
      <c r="RAS180" s="46"/>
      <c r="RAT180" s="46"/>
      <c r="RAU180" s="46"/>
      <c r="RAV180" s="46"/>
      <c r="RAW180" s="46"/>
      <c r="RAX180" s="46"/>
      <c r="RAY180" s="46"/>
      <c r="RAZ180" s="46"/>
      <c r="RBA180" s="46"/>
      <c r="RBB180" s="46"/>
      <c r="RBC180" s="46"/>
      <c r="RBD180" s="46"/>
      <c r="RBE180" s="46"/>
      <c r="RBF180" s="46"/>
      <c r="RBG180" s="46"/>
      <c r="RBH180" s="46"/>
      <c r="RBI180" s="46"/>
      <c r="RBJ180" s="46"/>
      <c r="RBK180" s="46"/>
      <c r="RBL180" s="46"/>
      <c r="RBM180" s="46"/>
      <c r="RBN180" s="46"/>
      <c r="RBO180" s="46"/>
      <c r="RBP180" s="46"/>
      <c r="RBQ180" s="46"/>
      <c r="RBR180" s="46"/>
      <c r="RBS180" s="46"/>
      <c r="RBT180" s="46"/>
      <c r="RBU180" s="46"/>
      <c r="RBV180" s="46"/>
      <c r="RBW180" s="46"/>
      <c r="RBX180" s="46"/>
      <c r="RBY180" s="46"/>
      <c r="RBZ180" s="46"/>
      <c r="RCA180" s="46"/>
      <c r="RCB180" s="46"/>
      <c r="RCC180" s="46"/>
      <c r="RCD180" s="46"/>
      <c r="RCE180" s="46"/>
      <c r="RCF180" s="46"/>
      <c r="RCG180" s="46"/>
      <c r="RCH180" s="46"/>
      <c r="RCI180" s="46"/>
      <c r="RCJ180" s="46"/>
      <c r="RCK180" s="46"/>
      <c r="RCL180" s="46"/>
      <c r="RCM180" s="46"/>
      <c r="RCN180" s="46"/>
      <c r="RCO180" s="46"/>
      <c r="RCP180" s="46"/>
      <c r="RCQ180" s="46"/>
      <c r="RCR180" s="46"/>
      <c r="RCS180" s="46"/>
      <c r="RCT180" s="46"/>
      <c r="RCU180" s="46"/>
      <c r="RCV180" s="46"/>
      <c r="RCW180" s="46"/>
      <c r="RCX180" s="46"/>
      <c r="RCY180" s="46"/>
      <c r="RCZ180" s="46"/>
      <c r="RDA180" s="46"/>
      <c r="RDB180" s="46"/>
      <c r="RDC180" s="46"/>
      <c r="RDD180" s="46"/>
      <c r="RDE180" s="46"/>
      <c r="RDF180" s="46"/>
      <c r="RDG180" s="46"/>
      <c r="RDH180" s="46"/>
      <c r="RDI180" s="46"/>
      <c r="RDJ180" s="46"/>
      <c r="RDK180" s="46"/>
      <c r="RDL180" s="46"/>
      <c r="RDM180" s="46"/>
      <c r="RDN180" s="46"/>
      <c r="RDO180" s="46"/>
      <c r="RDP180" s="46"/>
      <c r="RDQ180" s="46"/>
      <c r="RDR180" s="46"/>
      <c r="RDS180" s="46"/>
      <c r="RDT180" s="46"/>
      <c r="RDU180" s="46"/>
      <c r="RDV180" s="46"/>
      <c r="RDW180" s="46"/>
      <c r="RDX180" s="46"/>
      <c r="RDY180" s="46"/>
      <c r="RDZ180" s="46"/>
      <c r="REA180" s="46"/>
      <c r="REB180" s="46"/>
      <c r="REC180" s="46"/>
      <c r="RED180" s="46"/>
      <c r="REE180" s="46"/>
      <c r="REF180" s="46"/>
      <c r="REG180" s="46"/>
      <c r="REH180" s="46"/>
      <c r="REI180" s="46"/>
      <c r="REJ180" s="46"/>
      <c r="REK180" s="46"/>
      <c r="REL180" s="46"/>
      <c r="REM180" s="46"/>
      <c r="REN180" s="46"/>
      <c r="REO180" s="46"/>
      <c r="REP180" s="46"/>
      <c r="REQ180" s="46"/>
      <c r="RER180" s="46"/>
      <c r="RES180" s="46"/>
      <c r="RET180" s="46"/>
      <c r="REU180" s="46"/>
      <c r="REV180" s="46"/>
      <c r="REW180" s="46"/>
      <c r="REX180" s="46"/>
      <c r="REY180" s="46"/>
      <c r="REZ180" s="46"/>
      <c r="RFA180" s="46"/>
      <c r="RFB180" s="46"/>
      <c r="RFC180" s="46"/>
      <c r="RFD180" s="46"/>
      <c r="RFE180" s="46"/>
      <c r="RFF180" s="46"/>
      <c r="RFG180" s="46"/>
      <c r="RFH180" s="46"/>
      <c r="RFI180" s="46"/>
      <c r="RFJ180" s="46"/>
      <c r="RFK180" s="46"/>
      <c r="RFL180" s="46"/>
      <c r="RFM180" s="46"/>
      <c r="RFN180" s="46"/>
      <c r="RFO180" s="46"/>
      <c r="RFP180" s="46"/>
      <c r="RFQ180" s="46"/>
      <c r="RFR180" s="46"/>
      <c r="RFS180" s="46"/>
      <c r="RFT180" s="46"/>
      <c r="RFU180" s="46"/>
      <c r="RFV180" s="46"/>
      <c r="RFW180" s="46"/>
      <c r="RFX180" s="46"/>
      <c r="RFY180" s="46"/>
      <c r="RFZ180" s="46"/>
      <c r="RGA180" s="46"/>
      <c r="RGB180" s="46"/>
      <c r="RGC180" s="46"/>
      <c r="RGD180" s="46"/>
      <c r="RGE180" s="46"/>
      <c r="RGF180" s="46"/>
      <c r="RGG180" s="46"/>
      <c r="RGH180" s="46"/>
      <c r="RGI180" s="46"/>
      <c r="RGJ180" s="46"/>
      <c r="RGK180" s="46"/>
      <c r="RGL180" s="46"/>
      <c r="RGM180" s="46"/>
      <c r="RGN180" s="46"/>
      <c r="RGO180" s="46"/>
      <c r="RGP180" s="46"/>
      <c r="RGQ180" s="46"/>
      <c r="RGR180" s="46"/>
      <c r="RGS180" s="46"/>
      <c r="RGT180" s="46"/>
      <c r="RGU180" s="46"/>
      <c r="RGV180" s="46"/>
      <c r="RGW180" s="46"/>
      <c r="RGX180" s="46"/>
      <c r="RGY180" s="46"/>
      <c r="RGZ180" s="46"/>
      <c r="RHA180" s="46"/>
      <c r="RHB180" s="46"/>
      <c r="RHC180" s="46"/>
      <c r="RHD180" s="46"/>
      <c r="RHE180" s="46"/>
      <c r="RHF180" s="46"/>
      <c r="RHG180" s="46"/>
      <c r="RHH180" s="46"/>
      <c r="RHI180" s="46"/>
      <c r="RHJ180" s="46"/>
      <c r="RHK180" s="46"/>
      <c r="RHL180" s="46"/>
      <c r="RHM180" s="46"/>
      <c r="RHN180" s="46"/>
      <c r="RHO180" s="46"/>
      <c r="RHP180" s="46"/>
      <c r="RHQ180" s="46"/>
      <c r="RHR180" s="46"/>
      <c r="RHS180" s="46"/>
      <c r="RHT180" s="46"/>
      <c r="RHU180" s="46"/>
      <c r="RHV180" s="46"/>
      <c r="RHW180" s="46"/>
      <c r="RHX180" s="46"/>
      <c r="RHY180" s="46"/>
      <c r="RHZ180" s="46"/>
      <c r="RIA180" s="46"/>
      <c r="RIB180" s="46"/>
      <c r="RIC180" s="46"/>
      <c r="RID180" s="46"/>
      <c r="RIE180" s="46"/>
      <c r="RIF180" s="46"/>
      <c r="RIG180" s="46"/>
      <c r="RIH180" s="46"/>
      <c r="RII180" s="46"/>
      <c r="RIJ180" s="46"/>
      <c r="RIK180" s="46"/>
      <c r="RIL180" s="46"/>
      <c r="RIM180" s="46"/>
      <c r="RIN180" s="46"/>
      <c r="RIO180" s="46"/>
      <c r="RIP180" s="46"/>
      <c r="RIQ180" s="46"/>
      <c r="RIR180" s="46"/>
      <c r="RIS180" s="46"/>
      <c r="RIT180" s="46"/>
      <c r="RIU180" s="46"/>
      <c r="RIV180" s="46"/>
      <c r="RIW180" s="46"/>
      <c r="RIX180" s="46"/>
      <c r="RIY180" s="46"/>
      <c r="RIZ180" s="46"/>
      <c r="RJA180" s="46"/>
      <c r="RJB180" s="46"/>
      <c r="RJC180" s="46"/>
      <c r="RJD180" s="46"/>
      <c r="RJE180" s="46"/>
      <c r="RJF180" s="46"/>
      <c r="RJG180" s="46"/>
      <c r="RJH180" s="46"/>
      <c r="RJI180" s="46"/>
      <c r="RJJ180" s="46"/>
      <c r="RJK180" s="46"/>
      <c r="RJL180" s="46"/>
      <c r="RJM180" s="46"/>
      <c r="RJN180" s="46"/>
      <c r="RJO180" s="46"/>
      <c r="RJP180" s="46"/>
      <c r="RJQ180" s="46"/>
      <c r="RJR180" s="46"/>
      <c r="RJS180" s="46"/>
      <c r="RJT180" s="46"/>
      <c r="RJU180" s="46"/>
      <c r="RJV180" s="46"/>
      <c r="RJW180" s="46"/>
      <c r="RJX180" s="46"/>
      <c r="RJY180" s="46"/>
      <c r="RJZ180" s="46"/>
      <c r="RKA180" s="46"/>
      <c r="RKB180" s="46"/>
      <c r="RKC180" s="46"/>
      <c r="RKD180" s="46"/>
      <c r="RKE180" s="46"/>
      <c r="RKF180" s="46"/>
      <c r="RKG180" s="46"/>
      <c r="RKH180" s="46"/>
      <c r="RKI180" s="46"/>
      <c r="RKJ180" s="46"/>
      <c r="RKK180" s="46"/>
      <c r="RKL180" s="46"/>
      <c r="RKM180" s="46"/>
      <c r="RKN180" s="46"/>
      <c r="RKO180" s="46"/>
      <c r="RKP180" s="46"/>
      <c r="RKQ180" s="46"/>
      <c r="RKR180" s="46"/>
      <c r="RKS180" s="46"/>
      <c r="RKT180" s="46"/>
      <c r="RKU180" s="46"/>
      <c r="RKV180" s="46"/>
      <c r="RKW180" s="46"/>
      <c r="RKX180" s="46"/>
      <c r="RKY180" s="46"/>
      <c r="RKZ180" s="46"/>
      <c r="RLA180" s="46"/>
      <c r="RLB180" s="46"/>
      <c r="RLC180" s="46"/>
      <c r="RLD180" s="46"/>
      <c r="RLE180" s="46"/>
      <c r="RLF180" s="46"/>
      <c r="RLG180" s="46"/>
      <c r="RLH180" s="46"/>
      <c r="RLI180" s="46"/>
      <c r="RLJ180" s="46"/>
      <c r="RLK180" s="46"/>
      <c r="RLL180" s="46"/>
      <c r="RLM180" s="46"/>
      <c r="RLN180" s="46"/>
      <c r="RLO180" s="46"/>
      <c r="RLP180" s="46"/>
      <c r="RLQ180" s="46"/>
      <c r="RLR180" s="46"/>
      <c r="RLS180" s="46"/>
      <c r="RLT180" s="46"/>
      <c r="RLU180" s="46"/>
      <c r="RLV180" s="46"/>
      <c r="RLW180" s="46"/>
      <c r="RLX180" s="46"/>
      <c r="RLY180" s="46"/>
      <c r="RLZ180" s="46"/>
      <c r="RMA180" s="46"/>
      <c r="RMB180" s="46"/>
      <c r="RMC180" s="46"/>
      <c r="RMD180" s="46"/>
      <c r="RME180" s="46"/>
      <c r="RMF180" s="46"/>
      <c r="RMG180" s="46"/>
      <c r="RMH180" s="46"/>
      <c r="RMI180" s="46"/>
      <c r="RMJ180" s="46"/>
      <c r="RMK180" s="46"/>
      <c r="RML180" s="46"/>
      <c r="RMM180" s="46"/>
      <c r="RMN180" s="46"/>
      <c r="RMO180" s="46"/>
      <c r="RMP180" s="46"/>
      <c r="RMQ180" s="46"/>
      <c r="RMR180" s="46"/>
      <c r="RMS180" s="46"/>
      <c r="RMT180" s="46"/>
      <c r="RMU180" s="46"/>
      <c r="RMV180" s="46"/>
      <c r="RMW180" s="46"/>
      <c r="RMX180" s="46"/>
      <c r="RMY180" s="46"/>
      <c r="RMZ180" s="46"/>
      <c r="RNA180" s="46"/>
      <c r="RNB180" s="46"/>
      <c r="RNC180" s="46"/>
      <c r="RND180" s="46"/>
      <c r="RNE180" s="46"/>
      <c r="RNF180" s="46"/>
      <c r="RNG180" s="46"/>
      <c r="RNH180" s="46"/>
      <c r="RNI180" s="46"/>
      <c r="RNJ180" s="46"/>
      <c r="RNK180" s="46"/>
      <c r="RNL180" s="46"/>
      <c r="RNM180" s="46"/>
      <c r="RNN180" s="46"/>
      <c r="RNO180" s="46"/>
      <c r="RNP180" s="46"/>
      <c r="RNQ180" s="46"/>
      <c r="RNR180" s="46"/>
      <c r="RNS180" s="46"/>
      <c r="RNT180" s="46"/>
      <c r="RNU180" s="46"/>
      <c r="RNV180" s="46"/>
      <c r="RNW180" s="46"/>
      <c r="RNX180" s="46"/>
      <c r="RNY180" s="46"/>
      <c r="RNZ180" s="46"/>
      <c r="ROA180" s="46"/>
      <c r="ROB180" s="46"/>
      <c r="ROC180" s="46"/>
      <c r="ROD180" s="46"/>
      <c r="ROE180" s="46"/>
      <c r="ROF180" s="46"/>
      <c r="ROG180" s="46"/>
      <c r="ROH180" s="46"/>
      <c r="ROI180" s="46"/>
      <c r="ROJ180" s="46"/>
      <c r="ROK180" s="46"/>
      <c r="ROL180" s="46"/>
      <c r="ROM180" s="46"/>
      <c r="RON180" s="46"/>
      <c r="ROO180" s="46"/>
      <c r="ROP180" s="46"/>
      <c r="ROQ180" s="46"/>
      <c r="ROR180" s="46"/>
      <c r="ROS180" s="46"/>
      <c r="ROT180" s="46"/>
      <c r="ROU180" s="46"/>
      <c r="ROV180" s="46"/>
      <c r="ROW180" s="46"/>
      <c r="ROX180" s="46"/>
      <c r="ROY180" s="46"/>
      <c r="ROZ180" s="46"/>
      <c r="RPA180" s="46"/>
      <c r="RPB180" s="46"/>
      <c r="RPC180" s="46"/>
      <c r="RPD180" s="46"/>
      <c r="RPE180" s="46"/>
      <c r="RPF180" s="46"/>
      <c r="RPG180" s="46"/>
      <c r="RPH180" s="46"/>
      <c r="RPI180" s="46"/>
      <c r="RPJ180" s="46"/>
      <c r="RPK180" s="46"/>
      <c r="RPL180" s="46"/>
      <c r="RPM180" s="46"/>
      <c r="RPN180" s="46"/>
      <c r="RPO180" s="46"/>
      <c r="RPP180" s="46"/>
      <c r="RPQ180" s="46"/>
      <c r="RPR180" s="46"/>
      <c r="RPS180" s="46"/>
      <c r="RPT180" s="46"/>
      <c r="RPU180" s="46"/>
      <c r="RPV180" s="46"/>
      <c r="RPW180" s="46"/>
      <c r="RPX180" s="46"/>
      <c r="RPY180" s="46"/>
      <c r="RPZ180" s="46"/>
      <c r="RQA180" s="46"/>
      <c r="RQB180" s="46"/>
      <c r="RQC180" s="46"/>
      <c r="RQD180" s="46"/>
      <c r="RQE180" s="46"/>
      <c r="RQF180" s="46"/>
      <c r="RQG180" s="46"/>
      <c r="RQH180" s="46"/>
      <c r="RQI180" s="46"/>
      <c r="RQJ180" s="46"/>
      <c r="RQK180" s="46"/>
      <c r="RQL180" s="46"/>
      <c r="RQM180" s="46"/>
      <c r="RQN180" s="46"/>
      <c r="RQO180" s="46"/>
      <c r="RQP180" s="46"/>
      <c r="RQQ180" s="46"/>
      <c r="RQR180" s="46"/>
      <c r="RQS180" s="46"/>
      <c r="RQT180" s="46"/>
      <c r="RQU180" s="46"/>
      <c r="RQV180" s="46"/>
      <c r="RQW180" s="46"/>
      <c r="RQX180" s="46"/>
      <c r="RQY180" s="46"/>
      <c r="RQZ180" s="46"/>
      <c r="RRA180" s="46"/>
      <c r="RRB180" s="46"/>
      <c r="RRC180" s="46"/>
      <c r="RRD180" s="46"/>
      <c r="RRE180" s="46"/>
      <c r="RRF180" s="46"/>
      <c r="RRG180" s="46"/>
      <c r="RRH180" s="46"/>
      <c r="RRI180" s="46"/>
      <c r="RRJ180" s="46"/>
      <c r="RRK180" s="46"/>
      <c r="RRL180" s="46"/>
      <c r="RRM180" s="46"/>
      <c r="RRN180" s="46"/>
      <c r="RRO180" s="46"/>
      <c r="RRP180" s="46"/>
      <c r="RRQ180" s="46"/>
      <c r="RRR180" s="46"/>
      <c r="RRS180" s="46"/>
      <c r="RRT180" s="46"/>
      <c r="RRU180" s="46"/>
      <c r="RRV180" s="46"/>
      <c r="RRW180" s="46"/>
      <c r="RRX180" s="46"/>
      <c r="RRY180" s="46"/>
      <c r="RRZ180" s="46"/>
      <c r="RSA180" s="46"/>
      <c r="RSB180" s="46"/>
      <c r="RSC180" s="46"/>
      <c r="RSD180" s="46"/>
      <c r="RSE180" s="46"/>
      <c r="RSF180" s="46"/>
      <c r="RSG180" s="46"/>
      <c r="RSH180" s="46"/>
      <c r="RSI180" s="46"/>
      <c r="RSJ180" s="46"/>
      <c r="RSK180" s="46"/>
      <c r="RSL180" s="46"/>
      <c r="RSM180" s="46"/>
      <c r="RSN180" s="46"/>
      <c r="RSO180" s="46"/>
      <c r="RSP180" s="46"/>
      <c r="RSQ180" s="46"/>
      <c r="RSR180" s="46"/>
      <c r="RSS180" s="46"/>
      <c r="RST180" s="46"/>
      <c r="RSU180" s="46"/>
      <c r="RSV180" s="46"/>
      <c r="RSW180" s="46"/>
      <c r="RSX180" s="46"/>
      <c r="RSY180" s="46"/>
      <c r="RSZ180" s="46"/>
      <c r="RTA180" s="46"/>
      <c r="RTB180" s="46"/>
      <c r="RTC180" s="46"/>
      <c r="RTD180" s="46"/>
      <c r="RTE180" s="46"/>
      <c r="RTF180" s="46"/>
      <c r="RTG180" s="46"/>
      <c r="RTH180" s="46"/>
      <c r="RTI180" s="46"/>
      <c r="RTJ180" s="46"/>
      <c r="RTK180" s="46"/>
      <c r="RTL180" s="46"/>
      <c r="RTM180" s="46"/>
      <c r="RTN180" s="46"/>
      <c r="RTO180" s="46"/>
      <c r="RTP180" s="46"/>
      <c r="RTQ180" s="46"/>
      <c r="RTR180" s="46"/>
      <c r="RTS180" s="46"/>
      <c r="RTT180" s="46"/>
      <c r="RTU180" s="46"/>
      <c r="RTV180" s="46"/>
      <c r="RTW180" s="46"/>
      <c r="RTX180" s="46"/>
      <c r="RTY180" s="46"/>
      <c r="RTZ180" s="46"/>
      <c r="RUA180" s="46"/>
      <c r="RUB180" s="46"/>
      <c r="RUC180" s="46"/>
      <c r="RUD180" s="46"/>
      <c r="RUE180" s="46"/>
      <c r="RUF180" s="46"/>
      <c r="RUG180" s="46"/>
      <c r="RUH180" s="46"/>
      <c r="RUI180" s="46"/>
      <c r="RUJ180" s="46"/>
      <c r="RUK180" s="46"/>
      <c r="RUL180" s="46"/>
      <c r="RUM180" s="46"/>
      <c r="RUN180" s="46"/>
      <c r="RUO180" s="46"/>
      <c r="RUP180" s="46"/>
      <c r="RUQ180" s="46"/>
      <c r="RUR180" s="46"/>
      <c r="RUS180" s="46"/>
      <c r="RUT180" s="46"/>
      <c r="RUU180" s="46"/>
      <c r="RUV180" s="46"/>
      <c r="RUW180" s="46"/>
      <c r="RUX180" s="46"/>
      <c r="RUY180" s="46"/>
      <c r="RUZ180" s="46"/>
      <c r="RVA180" s="46"/>
      <c r="RVB180" s="46"/>
      <c r="RVC180" s="46"/>
      <c r="RVD180" s="46"/>
      <c r="RVE180" s="46"/>
      <c r="RVF180" s="46"/>
      <c r="RVG180" s="46"/>
      <c r="RVH180" s="46"/>
      <c r="RVI180" s="46"/>
      <c r="RVJ180" s="46"/>
      <c r="RVK180" s="46"/>
      <c r="RVL180" s="46"/>
      <c r="RVM180" s="46"/>
      <c r="RVN180" s="46"/>
      <c r="RVO180" s="46"/>
      <c r="RVP180" s="46"/>
      <c r="RVQ180" s="46"/>
      <c r="RVR180" s="46"/>
      <c r="RVS180" s="46"/>
      <c r="RVT180" s="46"/>
      <c r="RVU180" s="46"/>
      <c r="RVV180" s="46"/>
      <c r="RVW180" s="46"/>
      <c r="RVX180" s="46"/>
      <c r="RVY180" s="46"/>
      <c r="RVZ180" s="46"/>
      <c r="RWA180" s="46"/>
      <c r="RWB180" s="46"/>
      <c r="RWC180" s="46"/>
      <c r="RWD180" s="46"/>
      <c r="RWE180" s="46"/>
      <c r="RWF180" s="46"/>
      <c r="RWG180" s="46"/>
      <c r="RWH180" s="46"/>
      <c r="RWI180" s="46"/>
      <c r="RWJ180" s="46"/>
      <c r="RWK180" s="46"/>
      <c r="RWL180" s="46"/>
      <c r="RWM180" s="46"/>
      <c r="RWN180" s="46"/>
      <c r="RWO180" s="46"/>
      <c r="RWP180" s="46"/>
      <c r="RWQ180" s="46"/>
      <c r="RWR180" s="46"/>
      <c r="RWS180" s="46"/>
      <c r="RWT180" s="46"/>
      <c r="RWU180" s="46"/>
      <c r="RWV180" s="46"/>
      <c r="RWW180" s="46"/>
      <c r="RWX180" s="46"/>
      <c r="RWY180" s="46"/>
      <c r="RWZ180" s="46"/>
      <c r="RXA180" s="46"/>
      <c r="RXB180" s="46"/>
      <c r="RXC180" s="46"/>
      <c r="RXD180" s="46"/>
      <c r="RXE180" s="46"/>
      <c r="RXF180" s="46"/>
      <c r="RXG180" s="46"/>
      <c r="RXH180" s="46"/>
      <c r="RXI180" s="46"/>
      <c r="RXJ180" s="46"/>
      <c r="RXK180" s="46"/>
      <c r="RXL180" s="46"/>
      <c r="RXM180" s="46"/>
      <c r="RXN180" s="46"/>
      <c r="RXO180" s="46"/>
      <c r="RXP180" s="46"/>
      <c r="RXQ180" s="46"/>
      <c r="RXR180" s="46"/>
      <c r="RXS180" s="46"/>
      <c r="RXT180" s="46"/>
      <c r="RXU180" s="46"/>
      <c r="RXV180" s="46"/>
      <c r="RXW180" s="46"/>
      <c r="RXX180" s="46"/>
      <c r="RXY180" s="46"/>
      <c r="RXZ180" s="46"/>
      <c r="RYA180" s="46"/>
      <c r="RYB180" s="46"/>
      <c r="RYC180" s="46"/>
      <c r="RYD180" s="46"/>
      <c r="RYE180" s="46"/>
      <c r="RYF180" s="46"/>
      <c r="RYG180" s="46"/>
      <c r="RYH180" s="46"/>
      <c r="RYI180" s="46"/>
      <c r="RYJ180" s="46"/>
      <c r="RYK180" s="46"/>
      <c r="RYL180" s="46"/>
      <c r="RYM180" s="46"/>
      <c r="RYN180" s="46"/>
      <c r="RYO180" s="46"/>
      <c r="RYP180" s="46"/>
      <c r="RYQ180" s="46"/>
      <c r="RYR180" s="46"/>
      <c r="RYS180" s="46"/>
      <c r="RYT180" s="46"/>
      <c r="RYU180" s="46"/>
      <c r="RYV180" s="46"/>
      <c r="RYW180" s="46"/>
      <c r="RYX180" s="46"/>
      <c r="RYY180" s="46"/>
      <c r="RYZ180" s="46"/>
      <c r="RZA180" s="46"/>
      <c r="RZB180" s="46"/>
      <c r="RZC180" s="46"/>
      <c r="RZD180" s="46"/>
      <c r="RZE180" s="46"/>
      <c r="RZF180" s="46"/>
      <c r="RZG180" s="46"/>
      <c r="RZH180" s="46"/>
      <c r="RZI180" s="46"/>
      <c r="RZJ180" s="46"/>
      <c r="RZK180" s="46"/>
      <c r="RZL180" s="46"/>
      <c r="RZM180" s="46"/>
      <c r="RZN180" s="46"/>
      <c r="RZO180" s="46"/>
      <c r="RZP180" s="46"/>
      <c r="RZQ180" s="46"/>
      <c r="RZR180" s="46"/>
      <c r="RZS180" s="46"/>
      <c r="RZT180" s="46"/>
      <c r="RZU180" s="46"/>
      <c r="RZV180" s="46"/>
      <c r="RZW180" s="46"/>
      <c r="RZX180" s="46"/>
      <c r="RZY180" s="46"/>
      <c r="RZZ180" s="46"/>
      <c r="SAA180" s="46"/>
      <c r="SAB180" s="46"/>
      <c r="SAC180" s="46"/>
      <c r="SAD180" s="46"/>
      <c r="SAE180" s="46"/>
      <c r="SAF180" s="46"/>
      <c r="SAG180" s="46"/>
      <c r="SAH180" s="46"/>
      <c r="SAI180" s="46"/>
      <c r="SAJ180" s="46"/>
      <c r="SAK180" s="46"/>
      <c r="SAL180" s="46"/>
      <c r="SAM180" s="46"/>
      <c r="SAN180" s="46"/>
      <c r="SAO180" s="46"/>
      <c r="SAP180" s="46"/>
      <c r="SAQ180" s="46"/>
      <c r="SAR180" s="46"/>
      <c r="SAS180" s="46"/>
      <c r="SAT180" s="46"/>
      <c r="SAU180" s="46"/>
      <c r="SAV180" s="46"/>
      <c r="SAW180" s="46"/>
      <c r="SAX180" s="46"/>
      <c r="SAY180" s="46"/>
      <c r="SAZ180" s="46"/>
      <c r="SBA180" s="46"/>
      <c r="SBB180" s="46"/>
      <c r="SBC180" s="46"/>
      <c r="SBD180" s="46"/>
      <c r="SBE180" s="46"/>
      <c r="SBF180" s="46"/>
      <c r="SBG180" s="46"/>
      <c r="SBH180" s="46"/>
      <c r="SBI180" s="46"/>
      <c r="SBJ180" s="46"/>
      <c r="SBK180" s="46"/>
      <c r="SBL180" s="46"/>
      <c r="SBM180" s="46"/>
      <c r="SBN180" s="46"/>
      <c r="SBO180" s="46"/>
      <c r="SBP180" s="46"/>
      <c r="SBQ180" s="46"/>
      <c r="SBR180" s="46"/>
      <c r="SBS180" s="46"/>
      <c r="SBT180" s="46"/>
      <c r="SBU180" s="46"/>
      <c r="SBV180" s="46"/>
      <c r="SBW180" s="46"/>
      <c r="SBX180" s="46"/>
      <c r="SBY180" s="46"/>
      <c r="SBZ180" s="46"/>
      <c r="SCA180" s="46"/>
      <c r="SCB180" s="46"/>
      <c r="SCC180" s="46"/>
      <c r="SCD180" s="46"/>
      <c r="SCE180" s="46"/>
      <c r="SCF180" s="46"/>
      <c r="SCG180" s="46"/>
      <c r="SCH180" s="46"/>
      <c r="SCI180" s="46"/>
      <c r="SCJ180" s="46"/>
      <c r="SCK180" s="46"/>
      <c r="SCL180" s="46"/>
      <c r="SCM180" s="46"/>
      <c r="SCN180" s="46"/>
      <c r="SCO180" s="46"/>
      <c r="SCP180" s="46"/>
      <c r="SCQ180" s="46"/>
      <c r="SCR180" s="46"/>
      <c r="SCS180" s="46"/>
      <c r="SCT180" s="46"/>
      <c r="SCU180" s="46"/>
      <c r="SCV180" s="46"/>
      <c r="SCW180" s="46"/>
      <c r="SCX180" s="46"/>
      <c r="SCY180" s="46"/>
      <c r="SCZ180" s="46"/>
      <c r="SDA180" s="46"/>
      <c r="SDB180" s="46"/>
      <c r="SDC180" s="46"/>
      <c r="SDD180" s="46"/>
      <c r="SDE180" s="46"/>
      <c r="SDF180" s="46"/>
      <c r="SDG180" s="46"/>
      <c r="SDH180" s="46"/>
      <c r="SDI180" s="46"/>
      <c r="SDJ180" s="46"/>
      <c r="SDK180" s="46"/>
      <c r="SDL180" s="46"/>
      <c r="SDM180" s="46"/>
      <c r="SDN180" s="46"/>
      <c r="SDO180" s="46"/>
      <c r="SDP180" s="46"/>
      <c r="SDQ180" s="46"/>
      <c r="SDR180" s="46"/>
      <c r="SDS180" s="46"/>
      <c r="SDT180" s="46"/>
      <c r="SDU180" s="46"/>
      <c r="SDV180" s="46"/>
      <c r="SDW180" s="46"/>
      <c r="SDX180" s="46"/>
      <c r="SDY180" s="46"/>
      <c r="SDZ180" s="46"/>
      <c r="SEA180" s="46"/>
      <c r="SEB180" s="46"/>
      <c r="SEC180" s="46"/>
      <c r="SED180" s="46"/>
      <c r="SEE180" s="46"/>
      <c r="SEF180" s="46"/>
      <c r="SEG180" s="46"/>
      <c r="SEH180" s="46"/>
      <c r="SEI180" s="46"/>
      <c r="SEJ180" s="46"/>
      <c r="SEK180" s="46"/>
      <c r="SEL180" s="46"/>
      <c r="SEM180" s="46"/>
      <c r="SEN180" s="46"/>
      <c r="SEO180" s="46"/>
      <c r="SEP180" s="46"/>
      <c r="SEQ180" s="46"/>
      <c r="SER180" s="46"/>
      <c r="SES180" s="46"/>
      <c r="SET180" s="46"/>
      <c r="SEU180" s="46"/>
      <c r="SEV180" s="46"/>
      <c r="SEW180" s="46"/>
      <c r="SEX180" s="46"/>
      <c r="SEY180" s="46"/>
      <c r="SEZ180" s="46"/>
      <c r="SFA180" s="46"/>
      <c r="SFB180" s="46"/>
      <c r="SFC180" s="46"/>
      <c r="SFD180" s="46"/>
      <c r="SFE180" s="46"/>
      <c r="SFF180" s="46"/>
      <c r="SFG180" s="46"/>
      <c r="SFH180" s="46"/>
      <c r="SFI180" s="46"/>
      <c r="SFJ180" s="46"/>
      <c r="SFK180" s="46"/>
      <c r="SFL180" s="46"/>
      <c r="SFM180" s="46"/>
      <c r="SFN180" s="46"/>
      <c r="SFO180" s="46"/>
      <c r="SFP180" s="46"/>
      <c r="SFQ180" s="46"/>
      <c r="SFR180" s="46"/>
      <c r="SFS180" s="46"/>
      <c r="SFT180" s="46"/>
      <c r="SFU180" s="46"/>
      <c r="SFV180" s="46"/>
      <c r="SFW180" s="46"/>
      <c r="SFX180" s="46"/>
      <c r="SFY180" s="46"/>
      <c r="SFZ180" s="46"/>
      <c r="SGA180" s="46"/>
      <c r="SGB180" s="46"/>
      <c r="SGC180" s="46"/>
      <c r="SGD180" s="46"/>
      <c r="SGE180" s="46"/>
      <c r="SGF180" s="46"/>
      <c r="SGG180" s="46"/>
      <c r="SGH180" s="46"/>
      <c r="SGI180" s="46"/>
      <c r="SGJ180" s="46"/>
      <c r="SGK180" s="46"/>
      <c r="SGL180" s="46"/>
      <c r="SGM180" s="46"/>
      <c r="SGN180" s="46"/>
      <c r="SGO180" s="46"/>
      <c r="SGP180" s="46"/>
      <c r="SGQ180" s="46"/>
      <c r="SGR180" s="46"/>
      <c r="SGS180" s="46"/>
      <c r="SGT180" s="46"/>
      <c r="SGU180" s="46"/>
      <c r="SGV180" s="46"/>
      <c r="SGW180" s="46"/>
      <c r="SGX180" s="46"/>
      <c r="SGY180" s="46"/>
      <c r="SGZ180" s="46"/>
      <c r="SHA180" s="46"/>
      <c r="SHB180" s="46"/>
      <c r="SHC180" s="46"/>
      <c r="SHD180" s="46"/>
      <c r="SHE180" s="46"/>
      <c r="SHF180" s="46"/>
      <c r="SHG180" s="46"/>
      <c r="SHH180" s="46"/>
      <c r="SHI180" s="46"/>
      <c r="SHJ180" s="46"/>
      <c r="SHK180" s="46"/>
      <c r="SHL180" s="46"/>
      <c r="SHM180" s="46"/>
      <c r="SHN180" s="46"/>
      <c r="SHO180" s="46"/>
      <c r="SHP180" s="46"/>
      <c r="SHQ180" s="46"/>
      <c r="SHR180" s="46"/>
      <c r="SHS180" s="46"/>
      <c r="SHT180" s="46"/>
      <c r="SHU180" s="46"/>
      <c r="SHV180" s="46"/>
      <c r="SHW180" s="46"/>
      <c r="SHX180" s="46"/>
      <c r="SHY180" s="46"/>
      <c r="SHZ180" s="46"/>
      <c r="SIA180" s="46"/>
      <c r="SIB180" s="46"/>
      <c r="SIC180" s="46"/>
      <c r="SID180" s="46"/>
      <c r="SIE180" s="46"/>
      <c r="SIF180" s="46"/>
      <c r="SIG180" s="46"/>
      <c r="SIH180" s="46"/>
      <c r="SII180" s="46"/>
      <c r="SIJ180" s="46"/>
      <c r="SIK180" s="46"/>
      <c r="SIL180" s="46"/>
      <c r="SIM180" s="46"/>
      <c r="SIN180" s="46"/>
      <c r="SIO180" s="46"/>
      <c r="SIP180" s="46"/>
      <c r="SIQ180" s="46"/>
      <c r="SIR180" s="46"/>
      <c r="SIS180" s="46"/>
      <c r="SIT180" s="46"/>
      <c r="SIU180" s="46"/>
      <c r="SIV180" s="46"/>
      <c r="SIW180" s="46"/>
      <c r="SIX180" s="46"/>
      <c r="SIY180" s="46"/>
      <c r="SIZ180" s="46"/>
      <c r="SJA180" s="46"/>
      <c r="SJB180" s="46"/>
      <c r="SJC180" s="46"/>
      <c r="SJD180" s="46"/>
      <c r="SJE180" s="46"/>
      <c r="SJF180" s="46"/>
      <c r="SJG180" s="46"/>
      <c r="SJH180" s="46"/>
      <c r="SJI180" s="46"/>
      <c r="SJJ180" s="46"/>
      <c r="SJK180" s="46"/>
      <c r="SJL180" s="46"/>
      <c r="SJM180" s="46"/>
      <c r="SJN180" s="46"/>
      <c r="SJO180" s="46"/>
      <c r="SJP180" s="46"/>
      <c r="SJQ180" s="46"/>
      <c r="SJR180" s="46"/>
      <c r="SJS180" s="46"/>
      <c r="SJT180" s="46"/>
      <c r="SJU180" s="46"/>
      <c r="SJV180" s="46"/>
      <c r="SJW180" s="46"/>
      <c r="SJX180" s="46"/>
      <c r="SJY180" s="46"/>
      <c r="SJZ180" s="46"/>
      <c r="SKA180" s="46"/>
      <c r="SKB180" s="46"/>
      <c r="SKC180" s="46"/>
      <c r="SKD180" s="46"/>
      <c r="SKE180" s="46"/>
      <c r="SKF180" s="46"/>
      <c r="SKG180" s="46"/>
      <c r="SKH180" s="46"/>
      <c r="SKI180" s="46"/>
      <c r="SKJ180" s="46"/>
      <c r="SKK180" s="46"/>
      <c r="SKL180" s="46"/>
      <c r="SKM180" s="46"/>
      <c r="SKN180" s="46"/>
      <c r="SKO180" s="46"/>
      <c r="SKP180" s="46"/>
      <c r="SKQ180" s="46"/>
      <c r="SKR180" s="46"/>
      <c r="SKS180" s="46"/>
      <c r="SKT180" s="46"/>
      <c r="SKU180" s="46"/>
      <c r="SKV180" s="46"/>
      <c r="SKW180" s="46"/>
      <c r="SKX180" s="46"/>
      <c r="SKY180" s="46"/>
      <c r="SKZ180" s="46"/>
      <c r="SLA180" s="46"/>
      <c r="SLB180" s="46"/>
      <c r="SLC180" s="46"/>
      <c r="SLD180" s="46"/>
      <c r="SLE180" s="46"/>
      <c r="SLF180" s="46"/>
      <c r="SLG180" s="46"/>
      <c r="SLH180" s="46"/>
      <c r="SLI180" s="46"/>
      <c r="SLJ180" s="46"/>
      <c r="SLK180" s="46"/>
      <c r="SLL180" s="46"/>
      <c r="SLM180" s="46"/>
      <c r="SLN180" s="46"/>
      <c r="SLO180" s="46"/>
      <c r="SLP180" s="46"/>
      <c r="SLQ180" s="46"/>
      <c r="SLR180" s="46"/>
      <c r="SLS180" s="46"/>
      <c r="SLT180" s="46"/>
      <c r="SLU180" s="46"/>
      <c r="SLV180" s="46"/>
      <c r="SLW180" s="46"/>
      <c r="SLX180" s="46"/>
      <c r="SLY180" s="46"/>
      <c r="SLZ180" s="46"/>
      <c r="SMA180" s="46"/>
      <c r="SMB180" s="46"/>
      <c r="SMC180" s="46"/>
      <c r="SMD180" s="46"/>
      <c r="SME180" s="46"/>
      <c r="SMF180" s="46"/>
      <c r="SMG180" s="46"/>
      <c r="SMH180" s="46"/>
      <c r="SMI180" s="46"/>
      <c r="SMJ180" s="46"/>
      <c r="SMK180" s="46"/>
      <c r="SML180" s="46"/>
      <c r="SMM180" s="46"/>
      <c r="SMN180" s="46"/>
      <c r="SMO180" s="46"/>
      <c r="SMP180" s="46"/>
      <c r="SMQ180" s="46"/>
      <c r="SMR180" s="46"/>
      <c r="SMS180" s="46"/>
      <c r="SMT180" s="46"/>
      <c r="SMU180" s="46"/>
      <c r="SMV180" s="46"/>
      <c r="SMW180" s="46"/>
      <c r="SMX180" s="46"/>
      <c r="SMY180" s="46"/>
      <c r="SMZ180" s="46"/>
      <c r="SNA180" s="46"/>
      <c r="SNB180" s="46"/>
      <c r="SNC180" s="46"/>
      <c r="SND180" s="46"/>
      <c r="SNE180" s="46"/>
      <c r="SNF180" s="46"/>
      <c r="SNG180" s="46"/>
      <c r="SNH180" s="46"/>
      <c r="SNI180" s="46"/>
      <c r="SNJ180" s="46"/>
      <c r="SNK180" s="46"/>
      <c r="SNL180" s="46"/>
      <c r="SNM180" s="46"/>
      <c r="SNN180" s="46"/>
      <c r="SNO180" s="46"/>
      <c r="SNP180" s="46"/>
      <c r="SNQ180" s="46"/>
      <c r="SNR180" s="46"/>
      <c r="SNS180" s="46"/>
      <c r="SNT180" s="46"/>
      <c r="SNU180" s="46"/>
      <c r="SNV180" s="46"/>
      <c r="SNW180" s="46"/>
      <c r="SNX180" s="46"/>
      <c r="SNY180" s="46"/>
      <c r="SNZ180" s="46"/>
      <c r="SOA180" s="46"/>
      <c r="SOB180" s="46"/>
      <c r="SOC180" s="46"/>
      <c r="SOD180" s="46"/>
      <c r="SOE180" s="46"/>
      <c r="SOF180" s="46"/>
      <c r="SOG180" s="46"/>
      <c r="SOH180" s="46"/>
      <c r="SOI180" s="46"/>
      <c r="SOJ180" s="46"/>
      <c r="SOK180" s="46"/>
      <c r="SOL180" s="46"/>
      <c r="SOM180" s="46"/>
      <c r="SON180" s="46"/>
      <c r="SOO180" s="46"/>
      <c r="SOP180" s="46"/>
      <c r="SOQ180" s="46"/>
      <c r="SOR180" s="46"/>
      <c r="SOS180" s="46"/>
      <c r="SOT180" s="46"/>
      <c r="SOU180" s="46"/>
      <c r="SOV180" s="46"/>
      <c r="SOW180" s="46"/>
      <c r="SOX180" s="46"/>
      <c r="SOY180" s="46"/>
      <c r="SOZ180" s="46"/>
      <c r="SPA180" s="46"/>
      <c r="SPB180" s="46"/>
      <c r="SPC180" s="46"/>
      <c r="SPD180" s="46"/>
      <c r="SPE180" s="46"/>
      <c r="SPF180" s="46"/>
      <c r="SPG180" s="46"/>
      <c r="SPH180" s="46"/>
      <c r="SPI180" s="46"/>
      <c r="SPJ180" s="46"/>
      <c r="SPK180" s="46"/>
      <c r="SPL180" s="46"/>
      <c r="SPM180" s="46"/>
      <c r="SPN180" s="46"/>
      <c r="SPO180" s="46"/>
      <c r="SPP180" s="46"/>
      <c r="SPQ180" s="46"/>
      <c r="SPR180" s="46"/>
      <c r="SPS180" s="46"/>
      <c r="SPT180" s="46"/>
      <c r="SPU180" s="46"/>
      <c r="SPV180" s="46"/>
      <c r="SPW180" s="46"/>
      <c r="SPX180" s="46"/>
      <c r="SPY180" s="46"/>
      <c r="SPZ180" s="46"/>
      <c r="SQA180" s="46"/>
      <c r="SQB180" s="46"/>
      <c r="SQC180" s="46"/>
      <c r="SQD180" s="46"/>
      <c r="SQE180" s="46"/>
      <c r="SQF180" s="46"/>
      <c r="SQG180" s="46"/>
      <c r="SQH180" s="46"/>
      <c r="SQI180" s="46"/>
      <c r="SQJ180" s="46"/>
      <c r="SQK180" s="46"/>
      <c r="SQL180" s="46"/>
      <c r="SQM180" s="46"/>
      <c r="SQN180" s="46"/>
      <c r="SQO180" s="46"/>
      <c r="SQP180" s="46"/>
      <c r="SQQ180" s="46"/>
      <c r="SQR180" s="46"/>
      <c r="SQS180" s="46"/>
      <c r="SQT180" s="46"/>
      <c r="SQU180" s="46"/>
      <c r="SQV180" s="46"/>
      <c r="SQW180" s="46"/>
      <c r="SQX180" s="46"/>
      <c r="SQY180" s="46"/>
      <c r="SQZ180" s="46"/>
      <c r="SRA180" s="46"/>
      <c r="SRB180" s="46"/>
      <c r="SRC180" s="46"/>
      <c r="SRD180" s="46"/>
      <c r="SRE180" s="46"/>
      <c r="SRF180" s="46"/>
      <c r="SRG180" s="46"/>
      <c r="SRH180" s="46"/>
      <c r="SRI180" s="46"/>
      <c r="SRJ180" s="46"/>
      <c r="SRK180" s="46"/>
      <c r="SRL180" s="46"/>
      <c r="SRM180" s="46"/>
      <c r="SRN180" s="46"/>
      <c r="SRO180" s="46"/>
      <c r="SRP180" s="46"/>
      <c r="SRQ180" s="46"/>
      <c r="SRR180" s="46"/>
      <c r="SRS180" s="46"/>
      <c r="SRT180" s="46"/>
      <c r="SRU180" s="46"/>
      <c r="SRV180" s="46"/>
      <c r="SRW180" s="46"/>
      <c r="SRX180" s="46"/>
      <c r="SRY180" s="46"/>
      <c r="SRZ180" s="46"/>
      <c r="SSA180" s="46"/>
      <c r="SSB180" s="46"/>
      <c r="SSC180" s="46"/>
      <c r="SSD180" s="46"/>
      <c r="SSE180" s="46"/>
      <c r="SSF180" s="46"/>
      <c r="SSG180" s="46"/>
      <c r="SSH180" s="46"/>
      <c r="SSI180" s="46"/>
      <c r="SSJ180" s="46"/>
      <c r="SSK180" s="46"/>
      <c r="SSL180" s="46"/>
      <c r="SSM180" s="46"/>
      <c r="SSN180" s="46"/>
      <c r="SSO180" s="46"/>
      <c r="SSP180" s="46"/>
      <c r="SSQ180" s="46"/>
      <c r="SSR180" s="46"/>
      <c r="SSS180" s="46"/>
      <c r="SST180" s="46"/>
      <c r="SSU180" s="46"/>
      <c r="SSV180" s="46"/>
      <c r="SSW180" s="46"/>
      <c r="SSX180" s="46"/>
      <c r="SSY180" s="46"/>
      <c r="SSZ180" s="46"/>
      <c r="STA180" s="46"/>
      <c r="STB180" s="46"/>
      <c r="STC180" s="46"/>
      <c r="STD180" s="46"/>
      <c r="STE180" s="46"/>
      <c r="STF180" s="46"/>
      <c r="STG180" s="46"/>
      <c r="STH180" s="46"/>
      <c r="STI180" s="46"/>
      <c r="STJ180" s="46"/>
      <c r="STK180" s="46"/>
      <c r="STL180" s="46"/>
      <c r="STM180" s="46"/>
      <c r="STN180" s="46"/>
      <c r="STO180" s="46"/>
      <c r="STP180" s="46"/>
      <c r="STQ180" s="46"/>
      <c r="STR180" s="46"/>
      <c r="STS180" s="46"/>
      <c r="STT180" s="46"/>
      <c r="STU180" s="46"/>
      <c r="STV180" s="46"/>
      <c r="STW180" s="46"/>
      <c r="STX180" s="46"/>
      <c r="STY180" s="46"/>
      <c r="STZ180" s="46"/>
      <c r="SUA180" s="46"/>
      <c r="SUB180" s="46"/>
      <c r="SUC180" s="46"/>
      <c r="SUD180" s="46"/>
      <c r="SUE180" s="46"/>
      <c r="SUF180" s="46"/>
      <c r="SUG180" s="46"/>
      <c r="SUH180" s="46"/>
      <c r="SUI180" s="46"/>
      <c r="SUJ180" s="46"/>
      <c r="SUK180" s="46"/>
      <c r="SUL180" s="46"/>
      <c r="SUM180" s="46"/>
      <c r="SUN180" s="46"/>
      <c r="SUO180" s="46"/>
      <c r="SUP180" s="46"/>
      <c r="SUQ180" s="46"/>
      <c r="SUR180" s="46"/>
      <c r="SUS180" s="46"/>
      <c r="SUT180" s="46"/>
      <c r="SUU180" s="46"/>
      <c r="SUV180" s="46"/>
      <c r="SUW180" s="46"/>
      <c r="SUX180" s="46"/>
      <c r="SUY180" s="46"/>
      <c r="SUZ180" s="46"/>
      <c r="SVA180" s="46"/>
      <c r="SVB180" s="46"/>
      <c r="SVC180" s="46"/>
      <c r="SVD180" s="46"/>
      <c r="SVE180" s="46"/>
      <c r="SVF180" s="46"/>
      <c r="SVG180" s="46"/>
      <c r="SVH180" s="46"/>
      <c r="SVI180" s="46"/>
      <c r="SVJ180" s="46"/>
      <c r="SVK180" s="46"/>
      <c r="SVL180" s="46"/>
      <c r="SVM180" s="46"/>
      <c r="SVN180" s="46"/>
      <c r="SVO180" s="46"/>
      <c r="SVP180" s="46"/>
      <c r="SVQ180" s="46"/>
      <c r="SVR180" s="46"/>
      <c r="SVS180" s="46"/>
      <c r="SVT180" s="46"/>
      <c r="SVU180" s="46"/>
      <c r="SVV180" s="46"/>
      <c r="SVW180" s="46"/>
      <c r="SVX180" s="46"/>
      <c r="SVY180" s="46"/>
      <c r="SVZ180" s="46"/>
      <c r="SWA180" s="46"/>
      <c r="SWB180" s="46"/>
      <c r="SWC180" s="46"/>
      <c r="SWD180" s="46"/>
      <c r="SWE180" s="46"/>
      <c r="SWF180" s="46"/>
      <c r="SWG180" s="46"/>
      <c r="SWH180" s="46"/>
      <c r="SWI180" s="46"/>
      <c r="SWJ180" s="46"/>
      <c r="SWK180" s="46"/>
      <c r="SWL180" s="46"/>
      <c r="SWM180" s="46"/>
      <c r="SWN180" s="46"/>
      <c r="SWO180" s="46"/>
      <c r="SWP180" s="46"/>
      <c r="SWQ180" s="46"/>
      <c r="SWR180" s="46"/>
      <c r="SWS180" s="46"/>
      <c r="SWT180" s="46"/>
      <c r="SWU180" s="46"/>
      <c r="SWV180" s="46"/>
      <c r="SWW180" s="46"/>
      <c r="SWX180" s="46"/>
      <c r="SWY180" s="46"/>
      <c r="SWZ180" s="46"/>
      <c r="SXA180" s="46"/>
      <c r="SXB180" s="46"/>
      <c r="SXC180" s="46"/>
      <c r="SXD180" s="46"/>
      <c r="SXE180" s="46"/>
      <c r="SXF180" s="46"/>
      <c r="SXG180" s="46"/>
      <c r="SXH180" s="46"/>
      <c r="SXI180" s="46"/>
      <c r="SXJ180" s="46"/>
      <c r="SXK180" s="46"/>
      <c r="SXL180" s="46"/>
      <c r="SXM180" s="46"/>
      <c r="SXN180" s="46"/>
      <c r="SXO180" s="46"/>
      <c r="SXP180" s="46"/>
      <c r="SXQ180" s="46"/>
      <c r="SXR180" s="46"/>
      <c r="SXS180" s="46"/>
      <c r="SXT180" s="46"/>
      <c r="SXU180" s="46"/>
      <c r="SXV180" s="46"/>
      <c r="SXW180" s="46"/>
      <c r="SXX180" s="46"/>
      <c r="SXY180" s="46"/>
      <c r="SXZ180" s="46"/>
      <c r="SYA180" s="46"/>
      <c r="SYB180" s="46"/>
      <c r="SYC180" s="46"/>
      <c r="SYD180" s="46"/>
      <c r="SYE180" s="46"/>
      <c r="SYF180" s="46"/>
      <c r="SYG180" s="46"/>
      <c r="SYH180" s="46"/>
      <c r="SYI180" s="46"/>
      <c r="SYJ180" s="46"/>
      <c r="SYK180" s="46"/>
      <c r="SYL180" s="46"/>
      <c r="SYM180" s="46"/>
      <c r="SYN180" s="46"/>
      <c r="SYO180" s="46"/>
      <c r="SYP180" s="46"/>
      <c r="SYQ180" s="46"/>
      <c r="SYR180" s="46"/>
      <c r="SYS180" s="46"/>
      <c r="SYT180" s="46"/>
      <c r="SYU180" s="46"/>
      <c r="SYV180" s="46"/>
      <c r="SYW180" s="46"/>
      <c r="SYX180" s="46"/>
      <c r="SYY180" s="46"/>
      <c r="SYZ180" s="46"/>
      <c r="SZA180" s="46"/>
      <c r="SZB180" s="46"/>
      <c r="SZC180" s="46"/>
      <c r="SZD180" s="46"/>
      <c r="SZE180" s="46"/>
      <c r="SZF180" s="46"/>
      <c r="SZG180" s="46"/>
      <c r="SZH180" s="46"/>
      <c r="SZI180" s="46"/>
      <c r="SZJ180" s="46"/>
      <c r="SZK180" s="46"/>
      <c r="SZL180" s="46"/>
      <c r="SZM180" s="46"/>
      <c r="SZN180" s="46"/>
      <c r="SZO180" s="46"/>
      <c r="SZP180" s="46"/>
      <c r="SZQ180" s="46"/>
      <c r="SZR180" s="46"/>
      <c r="SZS180" s="46"/>
      <c r="SZT180" s="46"/>
      <c r="SZU180" s="46"/>
      <c r="SZV180" s="46"/>
      <c r="SZW180" s="46"/>
      <c r="SZX180" s="46"/>
      <c r="SZY180" s="46"/>
      <c r="SZZ180" s="46"/>
      <c r="TAA180" s="46"/>
      <c r="TAB180" s="46"/>
      <c r="TAC180" s="46"/>
      <c r="TAD180" s="46"/>
      <c r="TAE180" s="46"/>
      <c r="TAF180" s="46"/>
      <c r="TAG180" s="46"/>
      <c r="TAH180" s="46"/>
      <c r="TAI180" s="46"/>
      <c r="TAJ180" s="46"/>
      <c r="TAK180" s="46"/>
      <c r="TAL180" s="46"/>
      <c r="TAM180" s="46"/>
      <c r="TAN180" s="46"/>
      <c r="TAO180" s="46"/>
      <c r="TAP180" s="46"/>
      <c r="TAQ180" s="46"/>
      <c r="TAR180" s="46"/>
      <c r="TAS180" s="46"/>
      <c r="TAT180" s="46"/>
      <c r="TAU180" s="46"/>
      <c r="TAV180" s="46"/>
      <c r="TAW180" s="46"/>
      <c r="TAX180" s="46"/>
      <c r="TAY180" s="46"/>
      <c r="TAZ180" s="46"/>
      <c r="TBA180" s="46"/>
      <c r="TBB180" s="46"/>
      <c r="TBC180" s="46"/>
      <c r="TBD180" s="46"/>
      <c r="TBE180" s="46"/>
      <c r="TBF180" s="46"/>
      <c r="TBG180" s="46"/>
      <c r="TBH180" s="46"/>
      <c r="TBI180" s="46"/>
      <c r="TBJ180" s="46"/>
      <c r="TBK180" s="46"/>
      <c r="TBL180" s="46"/>
      <c r="TBM180" s="46"/>
      <c r="TBN180" s="46"/>
      <c r="TBO180" s="46"/>
      <c r="TBP180" s="46"/>
      <c r="TBQ180" s="46"/>
      <c r="TBR180" s="46"/>
      <c r="TBS180" s="46"/>
      <c r="TBT180" s="46"/>
      <c r="TBU180" s="46"/>
      <c r="TBV180" s="46"/>
      <c r="TBW180" s="46"/>
      <c r="TBX180" s="46"/>
      <c r="TBY180" s="46"/>
      <c r="TBZ180" s="46"/>
      <c r="TCA180" s="46"/>
      <c r="TCB180" s="46"/>
      <c r="TCC180" s="46"/>
      <c r="TCD180" s="46"/>
      <c r="TCE180" s="46"/>
      <c r="TCF180" s="46"/>
      <c r="TCG180" s="46"/>
      <c r="TCH180" s="46"/>
      <c r="TCI180" s="46"/>
      <c r="TCJ180" s="46"/>
      <c r="TCK180" s="46"/>
      <c r="TCL180" s="46"/>
      <c r="TCM180" s="46"/>
      <c r="TCN180" s="46"/>
      <c r="TCO180" s="46"/>
      <c r="TCP180" s="46"/>
      <c r="TCQ180" s="46"/>
      <c r="TCR180" s="46"/>
      <c r="TCS180" s="46"/>
      <c r="TCT180" s="46"/>
      <c r="TCU180" s="46"/>
      <c r="TCV180" s="46"/>
      <c r="TCW180" s="46"/>
      <c r="TCX180" s="46"/>
      <c r="TCY180" s="46"/>
      <c r="TCZ180" s="46"/>
      <c r="TDA180" s="46"/>
      <c r="TDB180" s="46"/>
      <c r="TDC180" s="46"/>
      <c r="TDD180" s="46"/>
      <c r="TDE180" s="46"/>
      <c r="TDF180" s="46"/>
      <c r="TDG180" s="46"/>
      <c r="TDH180" s="46"/>
      <c r="TDI180" s="46"/>
      <c r="TDJ180" s="46"/>
      <c r="TDK180" s="46"/>
      <c r="TDL180" s="46"/>
      <c r="TDM180" s="46"/>
      <c r="TDN180" s="46"/>
      <c r="TDO180" s="46"/>
      <c r="TDP180" s="46"/>
      <c r="TDQ180" s="46"/>
      <c r="TDR180" s="46"/>
      <c r="TDS180" s="46"/>
      <c r="TDT180" s="46"/>
      <c r="TDU180" s="46"/>
      <c r="TDV180" s="46"/>
      <c r="TDW180" s="46"/>
      <c r="TDX180" s="46"/>
      <c r="TDY180" s="46"/>
      <c r="TDZ180" s="46"/>
      <c r="TEA180" s="46"/>
      <c r="TEB180" s="46"/>
      <c r="TEC180" s="46"/>
      <c r="TED180" s="46"/>
      <c r="TEE180" s="46"/>
      <c r="TEF180" s="46"/>
      <c r="TEG180" s="46"/>
      <c r="TEH180" s="46"/>
      <c r="TEI180" s="46"/>
      <c r="TEJ180" s="46"/>
      <c r="TEK180" s="46"/>
      <c r="TEL180" s="46"/>
      <c r="TEM180" s="46"/>
      <c r="TEN180" s="46"/>
      <c r="TEO180" s="46"/>
      <c r="TEP180" s="46"/>
      <c r="TEQ180" s="46"/>
      <c r="TER180" s="46"/>
      <c r="TES180" s="46"/>
      <c r="TET180" s="46"/>
      <c r="TEU180" s="46"/>
      <c r="TEV180" s="46"/>
      <c r="TEW180" s="46"/>
      <c r="TEX180" s="46"/>
      <c r="TEY180" s="46"/>
      <c r="TEZ180" s="46"/>
      <c r="TFA180" s="46"/>
      <c r="TFB180" s="46"/>
      <c r="TFC180" s="46"/>
      <c r="TFD180" s="46"/>
      <c r="TFE180" s="46"/>
      <c r="TFF180" s="46"/>
      <c r="TFG180" s="46"/>
      <c r="TFH180" s="46"/>
      <c r="TFI180" s="46"/>
      <c r="TFJ180" s="46"/>
      <c r="TFK180" s="46"/>
      <c r="TFL180" s="46"/>
      <c r="TFM180" s="46"/>
      <c r="TFN180" s="46"/>
      <c r="TFO180" s="46"/>
      <c r="TFP180" s="46"/>
      <c r="TFQ180" s="46"/>
      <c r="TFR180" s="46"/>
      <c r="TFS180" s="46"/>
      <c r="TFT180" s="46"/>
      <c r="TFU180" s="46"/>
      <c r="TFV180" s="46"/>
      <c r="TFW180" s="46"/>
      <c r="TFX180" s="46"/>
      <c r="TFY180" s="46"/>
      <c r="TFZ180" s="46"/>
      <c r="TGA180" s="46"/>
      <c r="TGB180" s="46"/>
      <c r="TGC180" s="46"/>
      <c r="TGD180" s="46"/>
      <c r="TGE180" s="46"/>
      <c r="TGF180" s="46"/>
      <c r="TGG180" s="46"/>
      <c r="TGH180" s="46"/>
      <c r="TGI180" s="46"/>
      <c r="TGJ180" s="46"/>
      <c r="TGK180" s="46"/>
      <c r="TGL180" s="46"/>
      <c r="TGM180" s="46"/>
      <c r="TGN180" s="46"/>
      <c r="TGO180" s="46"/>
      <c r="TGP180" s="46"/>
      <c r="TGQ180" s="46"/>
      <c r="TGR180" s="46"/>
      <c r="TGS180" s="46"/>
      <c r="TGT180" s="46"/>
      <c r="TGU180" s="46"/>
      <c r="TGV180" s="46"/>
      <c r="TGW180" s="46"/>
      <c r="TGX180" s="46"/>
      <c r="TGY180" s="46"/>
      <c r="TGZ180" s="46"/>
      <c r="THA180" s="46"/>
      <c r="THB180" s="46"/>
      <c r="THC180" s="46"/>
      <c r="THD180" s="46"/>
      <c r="THE180" s="46"/>
      <c r="THF180" s="46"/>
      <c r="THG180" s="46"/>
      <c r="THH180" s="46"/>
      <c r="THI180" s="46"/>
      <c r="THJ180" s="46"/>
      <c r="THK180" s="46"/>
      <c r="THL180" s="46"/>
      <c r="THM180" s="46"/>
      <c r="THN180" s="46"/>
      <c r="THO180" s="46"/>
      <c r="THP180" s="46"/>
      <c r="THQ180" s="46"/>
      <c r="THR180" s="46"/>
      <c r="THS180" s="46"/>
      <c r="THT180" s="46"/>
      <c r="THU180" s="46"/>
      <c r="THV180" s="46"/>
      <c r="THW180" s="46"/>
      <c r="THX180" s="46"/>
      <c r="THY180" s="46"/>
      <c r="THZ180" s="46"/>
      <c r="TIA180" s="46"/>
      <c r="TIB180" s="46"/>
      <c r="TIC180" s="46"/>
      <c r="TID180" s="46"/>
      <c r="TIE180" s="46"/>
      <c r="TIF180" s="46"/>
      <c r="TIG180" s="46"/>
      <c r="TIH180" s="46"/>
      <c r="TII180" s="46"/>
      <c r="TIJ180" s="46"/>
      <c r="TIK180" s="46"/>
      <c r="TIL180" s="46"/>
      <c r="TIM180" s="46"/>
      <c r="TIN180" s="46"/>
      <c r="TIO180" s="46"/>
      <c r="TIP180" s="46"/>
      <c r="TIQ180" s="46"/>
      <c r="TIR180" s="46"/>
      <c r="TIS180" s="46"/>
      <c r="TIT180" s="46"/>
      <c r="TIU180" s="46"/>
      <c r="TIV180" s="46"/>
      <c r="TIW180" s="46"/>
      <c r="TIX180" s="46"/>
      <c r="TIY180" s="46"/>
      <c r="TIZ180" s="46"/>
      <c r="TJA180" s="46"/>
      <c r="TJB180" s="46"/>
      <c r="TJC180" s="46"/>
      <c r="TJD180" s="46"/>
      <c r="TJE180" s="46"/>
      <c r="TJF180" s="46"/>
      <c r="TJG180" s="46"/>
      <c r="TJH180" s="46"/>
      <c r="TJI180" s="46"/>
      <c r="TJJ180" s="46"/>
      <c r="TJK180" s="46"/>
      <c r="TJL180" s="46"/>
      <c r="TJM180" s="46"/>
      <c r="TJN180" s="46"/>
      <c r="TJO180" s="46"/>
      <c r="TJP180" s="46"/>
      <c r="TJQ180" s="46"/>
      <c r="TJR180" s="46"/>
      <c r="TJS180" s="46"/>
      <c r="TJT180" s="46"/>
      <c r="TJU180" s="46"/>
      <c r="TJV180" s="46"/>
      <c r="TJW180" s="46"/>
      <c r="TJX180" s="46"/>
      <c r="TJY180" s="46"/>
      <c r="TJZ180" s="46"/>
      <c r="TKA180" s="46"/>
      <c r="TKB180" s="46"/>
      <c r="TKC180" s="46"/>
      <c r="TKD180" s="46"/>
      <c r="TKE180" s="46"/>
      <c r="TKF180" s="46"/>
      <c r="TKG180" s="46"/>
      <c r="TKH180" s="46"/>
      <c r="TKI180" s="46"/>
      <c r="TKJ180" s="46"/>
      <c r="TKK180" s="46"/>
      <c r="TKL180" s="46"/>
      <c r="TKM180" s="46"/>
      <c r="TKN180" s="46"/>
      <c r="TKO180" s="46"/>
      <c r="TKP180" s="46"/>
      <c r="TKQ180" s="46"/>
      <c r="TKR180" s="46"/>
      <c r="TKS180" s="46"/>
      <c r="TKT180" s="46"/>
      <c r="TKU180" s="46"/>
      <c r="TKV180" s="46"/>
      <c r="TKW180" s="46"/>
      <c r="TKX180" s="46"/>
      <c r="TKY180" s="46"/>
      <c r="TKZ180" s="46"/>
      <c r="TLA180" s="46"/>
      <c r="TLB180" s="46"/>
      <c r="TLC180" s="46"/>
      <c r="TLD180" s="46"/>
      <c r="TLE180" s="46"/>
      <c r="TLF180" s="46"/>
      <c r="TLG180" s="46"/>
      <c r="TLH180" s="46"/>
      <c r="TLI180" s="46"/>
      <c r="TLJ180" s="46"/>
      <c r="TLK180" s="46"/>
      <c r="TLL180" s="46"/>
      <c r="TLM180" s="46"/>
      <c r="TLN180" s="46"/>
      <c r="TLO180" s="46"/>
      <c r="TLP180" s="46"/>
      <c r="TLQ180" s="46"/>
      <c r="TLR180" s="46"/>
      <c r="TLS180" s="46"/>
      <c r="TLT180" s="46"/>
      <c r="TLU180" s="46"/>
      <c r="TLV180" s="46"/>
      <c r="TLW180" s="46"/>
      <c r="TLX180" s="46"/>
      <c r="TLY180" s="46"/>
      <c r="TLZ180" s="46"/>
      <c r="TMA180" s="46"/>
      <c r="TMB180" s="46"/>
      <c r="TMC180" s="46"/>
      <c r="TMD180" s="46"/>
      <c r="TME180" s="46"/>
      <c r="TMF180" s="46"/>
      <c r="TMG180" s="46"/>
      <c r="TMH180" s="46"/>
      <c r="TMI180" s="46"/>
      <c r="TMJ180" s="46"/>
      <c r="TMK180" s="46"/>
      <c r="TML180" s="46"/>
      <c r="TMM180" s="46"/>
      <c r="TMN180" s="46"/>
      <c r="TMO180" s="46"/>
      <c r="TMP180" s="46"/>
      <c r="TMQ180" s="46"/>
      <c r="TMR180" s="46"/>
      <c r="TMS180" s="46"/>
      <c r="TMT180" s="46"/>
      <c r="TMU180" s="46"/>
      <c r="TMV180" s="46"/>
      <c r="TMW180" s="46"/>
      <c r="TMX180" s="46"/>
      <c r="TMY180" s="46"/>
      <c r="TMZ180" s="46"/>
      <c r="TNA180" s="46"/>
      <c r="TNB180" s="46"/>
      <c r="TNC180" s="46"/>
      <c r="TND180" s="46"/>
      <c r="TNE180" s="46"/>
      <c r="TNF180" s="46"/>
      <c r="TNG180" s="46"/>
      <c r="TNH180" s="46"/>
      <c r="TNI180" s="46"/>
      <c r="TNJ180" s="46"/>
      <c r="TNK180" s="46"/>
      <c r="TNL180" s="46"/>
      <c r="TNM180" s="46"/>
      <c r="TNN180" s="46"/>
      <c r="TNO180" s="46"/>
      <c r="TNP180" s="46"/>
      <c r="TNQ180" s="46"/>
      <c r="TNR180" s="46"/>
      <c r="TNS180" s="46"/>
      <c r="TNT180" s="46"/>
      <c r="TNU180" s="46"/>
      <c r="TNV180" s="46"/>
      <c r="TNW180" s="46"/>
      <c r="TNX180" s="46"/>
      <c r="TNY180" s="46"/>
      <c r="TNZ180" s="46"/>
      <c r="TOA180" s="46"/>
      <c r="TOB180" s="46"/>
      <c r="TOC180" s="46"/>
      <c r="TOD180" s="46"/>
      <c r="TOE180" s="46"/>
      <c r="TOF180" s="46"/>
      <c r="TOG180" s="46"/>
      <c r="TOH180" s="46"/>
      <c r="TOI180" s="46"/>
      <c r="TOJ180" s="46"/>
      <c r="TOK180" s="46"/>
      <c r="TOL180" s="46"/>
      <c r="TOM180" s="46"/>
      <c r="TON180" s="46"/>
      <c r="TOO180" s="46"/>
      <c r="TOP180" s="46"/>
      <c r="TOQ180" s="46"/>
      <c r="TOR180" s="46"/>
      <c r="TOS180" s="46"/>
      <c r="TOT180" s="46"/>
      <c r="TOU180" s="46"/>
      <c r="TOV180" s="46"/>
      <c r="TOW180" s="46"/>
      <c r="TOX180" s="46"/>
      <c r="TOY180" s="46"/>
      <c r="TOZ180" s="46"/>
      <c r="TPA180" s="46"/>
      <c r="TPB180" s="46"/>
      <c r="TPC180" s="46"/>
      <c r="TPD180" s="46"/>
      <c r="TPE180" s="46"/>
      <c r="TPF180" s="46"/>
      <c r="TPG180" s="46"/>
      <c r="TPH180" s="46"/>
      <c r="TPI180" s="46"/>
      <c r="TPJ180" s="46"/>
      <c r="TPK180" s="46"/>
      <c r="TPL180" s="46"/>
      <c r="TPM180" s="46"/>
      <c r="TPN180" s="46"/>
      <c r="TPO180" s="46"/>
      <c r="TPP180" s="46"/>
      <c r="TPQ180" s="46"/>
      <c r="TPR180" s="46"/>
      <c r="TPS180" s="46"/>
      <c r="TPT180" s="46"/>
      <c r="TPU180" s="46"/>
      <c r="TPV180" s="46"/>
      <c r="TPW180" s="46"/>
      <c r="TPX180" s="46"/>
      <c r="TPY180" s="46"/>
      <c r="TPZ180" s="46"/>
      <c r="TQA180" s="46"/>
      <c r="TQB180" s="46"/>
      <c r="TQC180" s="46"/>
      <c r="TQD180" s="46"/>
      <c r="TQE180" s="46"/>
      <c r="TQF180" s="46"/>
      <c r="TQG180" s="46"/>
      <c r="TQH180" s="46"/>
      <c r="TQI180" s="46"/>
      <c r="TQJ180" s="46"/>
      <c r="TQK180" s="46"/>
      <c r="TQL180" s="46"/>
      <c r="TQM180" s="46"/>
      <c r="TQN180" s="46"/>
      <c r="TQO180" s="46"/>
      <c r="TQP180" s="46"/>
      <c r="TQQ180" s="46"/>
      <c r="TQR180" s="46"/>
      <c r="TQS180" s="46"/>
      <c r="TQT180" s="46"/>
      <c r="TQU180" s="46"/>
      <c r="TQV180" s="46"/>
      <c r="TQW180" s="46"/>
      <c r="TQX180" s="46"/>
      <c r="TQY180" s="46"/>
      <c r="TQZ180" s="46"/>
      <c r="TRA180" s="46"/>
      <c r="TRB180" s="46"/>
      <c r="TRC180" s="46"/>
      <c r="TRD180" s="46"/>
      <c r="TRE180" s="46"/>
      <c r="TRF180" s="46"/>
      <c r="TRG180" s="46"/>
      <c r="TRH180" s="46"/>
      <c r="TRI180" s="46"/>
      <c r="TRJ180" s="46"/>
      <c r="TRK180" s="46"/>
      <c r="TRL180" s="46"/>
      <c r="TRM180" s="46"/>
      <c r="TRN180" s="46"/>
      <c r="TRO180" s="46"/>
      <c r="TRP180" s="46"/>
      <c r="TRQ180" s="46"/>
      <c r="TRR180" s="46"/>
      <c r="TRS180" s="46"/>
      <c r="TRT180" s="46"/>
      <c r="TRU180" s="46"/>
      <c r="TRV180" s="46"/>
      <c r="TRW180" s="46"/>
      <c r="TRX180" s="46"/>
      <c r="TRY180" s="46"/>
      <c r="TRZ180" s="46"/>
      <c r="TSA180" s="46"/>
      <c r="TSB180" s="46"/>
      <c r="TSC180" s="46"/>
      <c r="TSD180" s="46"/>
      <c r="TSE180" s="46"/>
      <c r="TSF180" s="46"/>
      <c r="TSG180" s="46"/>
      <c r="TSH180" s="46"/>
      <c r="TSI180" s="46"/>
      <c r="TSJ180" s="46"/>
      <c r="TSK180" s="46"/>
      <c r="TSL180" s="46"/>
      <c r="TSM180" s="46"/>
      <c r="TSN180" s="46"/>
      <c r="TSO180" s="46"/>
      <c r="TSP180" s="46"/>
      <c r="TSQ180" s="46"/>
      <c r="TSR180" s="46"/>
      <c r="TSS180" s="46"/>
      <c r="TST180" s="46"/>
      <c r="TSU180" s="46"/>
      <c r="TSV180" s="46"/>
      <c r="TSW180" s="46"/>
      <c r="TSX180" s="46"/>
      <c r="TSY180" s="46"/>
      <c r="TSZ180" s="46"/>
      <c r="TTA180" s="46"/>
      <c r="TTB180" s="46"/>
      <c r="TTC180" s="46"/>
      <c r="TTD180" s="46"/>
      <c r="TTE180" s="46"/>
      <c r="TTF180" s="46"/>
      <c r="TTG180" s="46"/>
      <c r="TTH180" s="46"/>
      <c r="TTI180" s="46"/>
      <c r="TTJ180" s="46"/>
      <c r="TTK180" s="46"/>
      <c r="TTL180" s="46"/>
      <c r="TTM180" s="46"/>
      <c r="TTN180" s="46"/>
      <c r="TTO180" s="46"/>
      <c r="TTP180" s="46"/>
      <c r="TTQ180" s="46"/>
      <c r="TTR180" s="46"/>
      <c r="TTS180" s="46"/>
      <c r="TTT180" s="46"/>
      <c r="TTU180" s="46"/>
      <c r="TTV180" s="46"/>
      <c r="TTW180" s="46"/>
      <c r="TTX180" s="46"/>
      <c r="TTY180" s="46"/>
      <c r="TTZ180" s="46"/>
      <c r="TUA180" s="46"/>
      <c r="TUB180" s="46"/>
      <c r="TUC180" s="46"/>
      <c r="TUD180" s="46"/>
      <c r="TUE180" s="46"/>
      <c r="TUF180" s="46"/>
      <c r="TUG180" s="46"/>
      <c r="TUH180" s="46"/>
      <c r="TUI180" s="46"/>
      <c r="TUJ180" s="46"/>
      <c r="TUK180" s="46"/>
      <c r="TUL180" s="46"/>
      <c r="TUM180" s="46"/>
      <c r="TUN180" s="46"/>
      <c r="TUO180" s="46"/>
      <c r="TUP180" s="46"/>
      <c r="TUQ180" s="46"/>
      <c r="TUR180" s="46"/>
      <c r="TUS180" s="46"/>
      <c r="TUT180" s="46"/>
      <c r="TUU180" s="46"/>
      <c r="TUV180" s="46"/>
      <c r="TUW180" s="46"/>
      <c r="TUX180" s="46"/>
      <c r="TUY180" s="46"/>
      <c r="TUZ180" s="46"/>
      <c r="TVA180" s="46"/>
      <c r="TVB180" s="46"/>
      <c r="TVC180" s="46"/>
      <c r="TVD180" s="46"/>
      <c r="TVE180" s="46"/>
      <c r="TVF180" s="46"/>
      <c r="TVG180" s="46"/>
      <c r="TVH180" s="46"/>
      <c r="TVI180" s="46"/>
      <c r="TVJ180" s="46"/>
      <c r="TVK180" s="46"/>
      <c r="TVL180" s="46"/>
      <c r="TVM180" s="46"/>
      <c r="TVN180" s="46"/>
      <c r="TVO180" s="46"/>
      <c r="TVP180" s="46"/>
      <c r="TVQ180" s="46"/>
      <c r="TVR180" s="46"/>
      <c r="TVS180" s="46"/>
      <c r="TVT180" s="46"/>
      <c r="TVU180" s="46"/>
      <c r="TVV180" s="46"/>
      <c r="TVW180" s="46"/>
      <c r="TVX180" s="46"/>
      <c r="TVY180" s="46"/>
      <c r="TVZ180" s="46"/>
      <c r="TWA180" s="46"/>
      <c r="TWB180" s="46"/>
      <c r="TWC180" s="46"/>
      <c r="TWD180" s="46"/>
      <c r="TWE180" s="46"/>
      <c r="TWF180" s="46"/>
      <c r="TWG180" s="46"/>
      <c r="TWH180" s="46"/>
      <c r="TWI180" s="46"/>
      <c r="TWJ180" s="46"/>
      <c r="TWK180" s="46"/>
      <c r="TWL180" s="46"/>
      <c r="TWM180" s="46"/>
      <c r="TWN180" s="46"/>
      <c r="TWO180" s="46"/>
      <c r="TWP180" s="46"/>
      <c r="TWQ180" s="46"/>
      <c r="TWR180" s="46"/>
      <c r="TWS180" s="46"/>
      <c r="TWT180" s="46"/>
      <c r="TWU180" s="46"/>
      <c r="TWV180" s="46"/>
      <c r="TWW180" s="46"/>
      <c r="TWX180" s="46"/>
      <c r="TWY180" s="46"/>
      <c r="TWZ180" s="46"/>
      <c r="TXA180" s="46"/>
      <c r="TXB180" s="46"/>
      <c r="TXC180" s="46"/>
      <c r="TXD180" s="46"/>
      <c r="TXE180" s="46"/>
      <c r="TXF180" s="46"/>
      <c r="TXG180" s="46"/>
      <c r="TXH180" s="46"/>
      <c r="TXI180" s="46"/>
      <c r="TXJ180" s="46"/>
      <c r="TXK180" s="46"/>
      <c r="TXL180" s="46"/>
      <c r="TXM180" s="46"/>
      <c r="TXN180" s="46"/>
      <c r="TXO180" s="46"/>
      <c r="TXP180" s="46"/>
      <c r="TXQ180" s="46"/>
      <c r="TXR180" s="46"/>
      <c r="TXS180" s="46"/>
      <c r="TXT180" s="46"/>
      <c r="TXU180" s="46"/>
      <c r="TXV180" s="46"/>
      <c r="TXW180" s="46"/>
      <c r="TXX180" s="46"/>
      <c r="TXY180" s="46"/>
      <c r="TXZ180" s="46"/>
      <c r="TYA180" s="46"/>
      <c r="TYB180" s="46"/>
      <c r="TYC180" s="46"/>
      <c r="TYD180" s="46"/>
      <c r="TYE180" s="46"/>
      <c r="TYF180" s="46"/>
      <c r="TYG180" s="46"/>
      <c r="TYH180" s="46"/>
      <c r="TYI180" s="46"/>
      <c r="TYJ180" s="46"/>
      <c r="TYK180" s="46"/>
      <c r="TYL180" s="46"/>
      <c r="TYM180" s="46"/>
      <c r="TYN180" s="46"/>
      <c r="TYO180" s="46"/>
      <c r="TYP180" s="46"/>
      <c r="TYQ180" s="46"/>
      <c r="TYR180" s="46"/>
      <c r="TYS180" s="46"/>
      <c r="TYT180" s="46"/>
      <c r="TYU180" s="46"/>
      <c r="TYV180" s="46"/>
      <c r="TYW180" s="46"/>
      <c r="TYX180" s="46"/>
      <c r="TYY180" s="46"/>
      <c r="TYZ180" s="46"/>
      <c r="TZA180" s="46"/>
      <c r="TZB180" s="46"/>
      <c r="TZC180" s="46"/>
      <c r="TZD180" s="46"/>
      <c r="TZE180" s="46"/>
      <c r="TZF180" s="46"/>
      <c r="TZG180" s="46"/>
      <c r="TZH180" s="46"/>
      <c r="TZI180" s="46"/>
      <c r="TZJ180" s="46"/>
      <c r="TZK180" s="46"/>
      <c r="TZL180" s="46"/>
      <c r="TZM180" s="46"/>
      <c r="TZN180" s="46"/>
      <c r="TZO180" s="46"/>
      <c r="TZP180" s="46"/>
      <c r="TZQ180" s="46"/>
      <c r="TZR180" s="46"/>
      <c r="TZS180" s="46"/>
      <c r="TZT180" s="46"/>
      <c r="TZU180" s="46"/>
      <c r="TZV180" s="46"/>
      <c r="TZW180" s="46"/>
      <c r="TZX180" s="46"/>
      <c r="TZY180" s="46"/>
      <c r="TZZ180" s="46"/>
      <c r="UAA180" s="46"/>
      <c r="UAB180" s="46"/>
      <c r="UAC180" s="46"/>
      <c r="UAD180" s="46"/>
      <c r="UAE180" s="46"/>
      <c r="UAF180" s="46"/>
      <c r="UAG180" s="46"/>
      <c r="UAH180" s="46"/>
      <c r="UAI180" s="46"/>
      <c r="UAJ180" s="46"/>
      <c r="UAK180" s="46"/>
      <c r="UAL180" s="46"/>
      <c r="UAM180" s="46"/>
      <c r="UAN180" s="46"/>
      <c r="UAO180" s="46"/>
      <c r="UAP180" s="46"/>
      <c r="UAQ180" s="46"/>
      <c r="UAR180" s="46"/>
      <c r="UAS180" s="46"/>
      <c r="UAT180" s="46"/>
      <c r="UAU180" s="46"/>
      <c r="UAV180" s="46"/>
      <c r="UAW180" s="46"/>
      <c r="UAX180" s="46"/>
      <c r="UAY180" s="46"/>
      <c r="UAZ180" s="46"/>
      <c r="UBA180" s="46"/>
      <c r="UBB180" s="46"/>
      <c r="UBC180" s="46"/>
      <c r="UBD180" s="46"/>
      <c r="UBE180" s="46"/>
      <c r="UBF180" s="46"/>
      <c r="UBG180" s="46"/>
      <c r="UBH180" s="46"/>
      <c r="UBI180" s="46"/>
      <c r="UBJ180" s="46"/>
      <c r="UBK180" s="46"/>
      <c r="UBL180" s="46"/>
      <c r="UBM180" s="46"/>
      <c r="UBN180" s="46"/>
      <c r="UBO180" s="46"/>
      <c r="UBP180" s="46"/>
      <c r="UBQ180" s="46"/>
      <c r="UBR180" s="46"/>
      <c r="UBS180" s="46"/>
      <c r="UBT180" s="46"/>
      <c r="UBU180" s="46"/>
      <c r="UBV180" s="46"/>
      <c r="UBW180" s="46"/>
      <c r="UBX180" s="46"/>
      <c r="UBY180" s="46"/>
      <c r="UBZ180" s="46"/>
      <c r="UCA180" s="46"/>
      <c r="UCB180" s="46"/>
      <c r="UCC180" s="46"/>
      <c r="UCD180" s="46"/>
      <c r="UCE180" s="46"/>
      <c r="UCF180" s="46"/>
      <c r="UCG180" s="46"/>
      <c r="UCH180" s="46"/>
      <c r="UCI180" s="46"/>
      <c r="UCJ180" s="46"/>
      <c r="UCK180" s="46"/>
      <c r="UCL180" s="46"/>
      <c r="UCM180" s="46"/>
      <c r="UCN180" s="46"/>
      <c r="UCO180" s="46"/>
      <c r="UCP180" s="46"/>
      <c r="UCQ180" s="46"/>
      <c r="UCR180" s="46"/>
      <c r="UCS180" s="46"/>
      <c r="UCT180" s="46"/>
      <c r="UCU180" s="46"/>
      <c r="UCV180" s="46"/>
      <c r="UCW180" s="46"/>
      <c r="UCX180" s="46"/>
      <c r="UCY180" s="46"/>
      <c r="UCZ180" s="46"/>
      <c r="UDA180" s="46"/>
      <c r="UDB180" s="46"/>
      <c r="UDC180" s="46"/>
      <c r="UDD180" s="46"/>
      <c r="UDE180" s="46"/>
      <c r="UDF180" s="46"/>
      <c r="UDG180" s="46"/>
      <c r="UDH180" s="46"/>
      <c r="UDI180" s="46"/>
      <c r="UDJ180" s="46"/>
      <c r="UDK180" s="46"/>
      <c r="UDL180" s="46"/>
      <c r="UDM180" s="46"/>
      <c r="UDN180" s="46"/>
      <c r="UDO180" s="46"/>
      <c r="UDP180" s="46"/>
      <c r="UDQ180" s="46"/>
      <c r="UDR180" s="46"/>
      <c r="UDS180" s="46"/>
      <c r="UDT180" s="46"/>
      <c r="UDU180" s="46"/>
      <c r="UDV180" s="46"/>
      <c r="UDW180" s="46"/>
      <c r="UDX180" s="46"/>
      <c r="UDY180" s="46"/>
      <c r="UDZ180" s="46"/>
      <c r="UEA180" s="46"/>
      <c r="UEB180" s="46"/>
      <c r="UEC180" s="46"/>
      <c r="UED180" s="46"/>
      <c r="UEE180" s="46"/>
      <c r="UEF180" s="46"/>
      <c r="UEG180" s="46"/>
      <c r="UEH180" s="46"/>
      <c r="UEI180" s="46"/>
      <c r="UEJ180" s="46"/>
      <c r="UEK180" s="46"/>
      <c r="UEL180" s="46"/>
      <c r="UEM180" s="46"/>
      <c r="UEN180" s="46"/>
      <c r="UEO180" s="46"/>
      <c r="UEP180" s="46"/>
      <c r="UEQ180" s="46"/>
      <c r="UER180" s="46"/>
      <c r="UES180" s="46"/>
      <c r="UET180" s="46"/>
      <c r="UEU180" s="46"/>
      <c r="UEV180" s="46"/>
      <c r="UEW180" s="46"/>
      <c r="UEX180" s="46"/>
      <c r="UEY180" s="46"/>
      <c r="UEZ180" s="46"/>
      <c r="UFA180" s="46"/>
      <c r="UFB180" s="46"/>
      <c r="UFC180" s="46"/>
      <c r="UFD180" s="46"/>
      <c r="UFE180" s="46"/>
      <c r="UFF180" s="46"/>
      <c r="UFG180" s="46"/>
      <c r="UFH180" s="46"/>
      <c r="UFI180" s="46"/>
      <c r="UFJ180" s="46"/>
      <c r="UFK180" s="46"/>
      <c r="UFL180" s="46"/>
      <c r="UFM180" s="46"/>
      <c r="UFN180" s="46"/>
      <c r="UFO180" s="46"/>
      <c r="UFP180" s="46"/>
      <c r="UFQ180" s="46"/>
      <c r="UFR180" s="46"/>
      <c r="UFS180" s="46"/>
      <c r="UFT180" s="46"/>
      <c r="UFU180" s="46"/>
      <c r="UFV180" s="46"/>
      <c r="UFW180" s="46"/>
      <c r="UFX180" s="46"/>
      <c r="UFY180" s="46"/>
      <c r="UFZ180" s="46"/>
      <c r="UGA180" s="46"/>
      <c r="UGB180" s="46"/>
      <c r="UGC180" s="46"/>
      <c r="UGD180" s="46"/>
      <c r="UGE180" s="46"/>
      <c r="UGF180" s="46"/>
      <c r="UGG180" s="46"/>
      <c r="UGH180" s="46"/>
      <c r="UGI180" s="46"/>
      <c r="UGJ180" s="46"/>
      <c r="UGK180" s="46"/>
      <c r="UGL180" s="46"/>
      <c r="UGM180" s="46"/>
      <c r="UGN180" s="46"/>
      <c r="UGO180" s="46"/>
      <c r="UGP180" s="46"/>
      <c r="UGQ180" s="46"/>
      <c r="UGR180" s="46"/>
      <c r="UGS180" s="46"/>
      <c r="UGT180" s="46"/>
      <c r="UGU180" s="46"/>
      <c r="UGV180" s="46"/>
      <c r="UGW180" s="46"/>
      <c r="UGX180" s="46"/>
      <c r="UGY180" s="46"/>
      <c r="UGZ180" s="46"/>
      <c r="UHA180" s="46"/>
      <c r="UHB180" s="46"/>
      <c r="UHC180" s="46"/>
      <c r="UHD180" s="46"/>
      <c r="UHE180" s="46"/>
      <c r="UHF180" s="46"/>
      <c r="UHG180" s="46"/>
      <c r="UHH180" s="46"/>
      <c r="UHI180" s="46"/>
      <c r="UHJ180" s="46"/>
      <c r="UHK180" s="46"/>
      <c r="UHL180" s="46"/>
      <c r="UHM180" s="46"/>
      <c r="UHN180" s="46"/>
      <c r="UHO180" s="46"/>
      <c r="UHP180" s="46"/>
      <c r="UHQ180" s="46"/>
      <c r="UHR180" s="46"/>
      <c r="UHS180" s="46"/>
      <c r="UHT180" s="46"/>
      <c r="UHU180" s="46"/>
      <c r="UHV180" s="46"/>
      <c r="UHW180" s="46"/>
      <c r="UHX180" s="46"/>
      <c r="UHY180" s="46"/>
      <c r="UHZ180" s="46"/>
      <c r="UIA180" s="46"/>
      <c r="UIB180" s="46"/>
      <c r="UIC180" s="46"/>
      <c r="UID180" s="46"/>
      <c r="UIE180" s="46"/>
      <c r="UIF180" s="46"/>
      <c r="UIG180" s="46"/>
      <c r="UIH180" s="46"/>
      <c r="UII180" s="46"/>
      <c r="UIJ180" s="46"/>
      <c r="UIK180" s="46"/>
      <c r="UIL180" s="46"/>
      <c r="UIM180" s="46"/>
      <c r="UIN180" s="46"/>
      <c r="UIO180" s="46"/>
      <c r="UIP180" s="46"/>
      <c r="UIQ180" s="46"/>
      <c r="UIR180" s="46"/>
      <c r="UIS180" s="46"/>
      <c r="UIT180" s="46"/>
      <c r="UIU180" s="46"/>
      <c r="UIV180" s="46"/>
      <c r="UIW180" s="46"/>
      <c r="UIX180" s="46"/>
      <c r="UIY180" s="46"/>
      <c r="UIZ180" s="46"/>
      <c r="UJA180" s="46"/>
      <c r="UJB180" s="46"/>
      <c r="UJC180" s="46"/>
      <c r="UJD180" s="46"/>
      <c r="UJE180" s="46"/>
      <c r="UJF180" s="46"/>
      <c r="UJG180" s="46"/>
      <c r="UJH180" s="46"/>
      <c r="UJI180" s="46"/>
      <c r="UJJ180" s="46"/>
      <c r="UJK180" s="46"/>
      <c r="UJL180" s="46"/>
      <c r="UJM180" s="46"/>
      <c r="UJN180" s="46"/>
      <c r="UJO180" s="46"/>
      <c r="UJP180" s="46"/>
      <c r="UJQ180" s="46"/>
      <c r="UJR180" s="46"/>
      <c r="UJS180" s="46"/>
      <c r="UJT180" s="46"/>
      <c r="UJU180" s="46"/>
      <c r="UJV180" s="46"/>
      <c r="UJW180" s="46"/>
      <c r="UJX180" s="46"/>
      <c r="UJY180" s="46"/>
      <c r="UJZ180" s="46"/>
      <c r="UKA180" s="46"/>
      <c r="UKB180" s="46"/>
      <c r="UKC180" s="46"/>
      <c r="UKD180" s="46"/>
      <c r="UKE180" s="46"/>
      <c r="UKF180" s="46"/>
      <c r="UKG180" s="46"/>
      <c r="UKH180" s="46"/>
      <c r="UKI180" s="46"/>
      <c r="UKJ180" s="46"/>
      <c r="UKK180" s="46"/>
      <c r="UKL180" s="46"/>
      <c r="UKM180" s="46"/>
      <c r="UKN180" s="46"/>
      <c r="UKO180" s="46"/>
      <c r="UKP180" s="46"/>
      <c r="UKQ180" s="46"/>
      <c r="UKR180" s="46"/>
      <c r="UKS180" s="46"/>
      <c r="UKT180" s="46"/>
      <c r="UKU180" s="46"/>
      <c r="UKV180" s="46"/>
      <c r="UKW180" s="46"/>
      <c r="UKX180" s="46"/>
      <c r="UKY180" s="46"/>
      <c r="UKZ180" s="46"/>
      <c r="ULA180" s="46"/>
      <c r="ULB180" s="46"/>
      <c r="ULC180" s="46"/>
      <c r="ULD180" s="46"/>
      <c r="ULE180" s="46"/>
      <c r="ULF180" s="46"/>
      <c r="ULG180" s="46"/>
      <c r="ULH180" s="46"/>
      <c r="ULI180" s="46"/>
      <c r="ULJ180" s="46"/>
      <c r="ULK180" s="46"/>
      <c r="ULL180" s="46"/>
      <c r="ULM180" s="46"/>
      <c r="ULN180" s="46"/>
      <c r="ULO180" s="46"/>
      <c r="ULP180" s="46"/>
      <c r="ULQ180" s="46"/>
      <c r="ULR180" s="46"/>
      <c r="ULS180" s="46"/>
      <c r="ULT180" s="46"/>
      <c r="ULU180" s="46"/>
      <c r="ULV180" s="46"/>
      <c r="ULW180" s="46"/>
      <c r="ULX180" s="46"/>
      <c r="ULY180" s="46"/>
      <c r="ULZ180" s="46"/>
      <c r="UMA180" s="46"/>
      <c r="UMB180" s="46"/>
      <c r="UMC180" s="46"/>
      <c r="UMD180" s="46"/>
      <c r="UME180" s="46"/>
      <c r="UMF180" s="46"/>
      <c r="UMG180" s="46"/>
      <c r="UMH180" s="46"/>
      <c r="UMI180" s="46"/>
      <c r="UMJ180" s="46"/>
      <c r="UMK180" s="46"/>
      <c r="UML180" s="46"/>
      <c r="UMM180" s="46"/>
      <c r="UMN180" s="46"/>
      <c r="UMO180" s="46"/>
      <c r="UMP180" s="46"/>
      <c r="UMQ180" s="46"/>
      <c r="UMR180" s="46"/>
      <c r="UMS180" s="46"/>
      <c r="UMT180" s="46"/>
      <c r="UMU180" s="46"/>
      <c r="UMV180" s="46"/>
      <c r="UMW180" s="46"/>
      <c r="UMX180" s="46"/>
      <c r="UMY180" s="46"/>
      <c r="UMZ180" s="46"/>
      <c r="UNA180" s="46"/>
      <c r="UNB180" s="46"/>
      <c r="UNC180" s="46"/>
      <c r="UND180" s="46"/>
      <c r="UNE180" s="46"/>
      <c r="UNF180" s="46"/>
      <c r="UNG180" s="46"/>
      <c r="UNH180" s="46"/>
      <c r="UNI180" s="46"/>
      <c r="UNJ180" s="46"/>
      <c r="UNK180" s="46"/>
      <c r="UNL180" s="46"/>
      <c r="UNM180" s="46"/>
      <c r="UNN180" s="46"/>
      <c r="UNO180" s="46"/>
      <c r="UNP180" s="46"/>
      <c r="UNQ180" s="46"/>
      <c r="UNR180" s="46"/>
      <c r="UNS180" s="46"/>
      <c r="UNT180" s="46"/>
      <c r="UNU180" s="46"/>
      <c r="UNV180" s="46"/>
      <c r="UNW180" s="46"/>
      <c r="UNX180" s="46"/>
      <c r="UNY180" s="46"/>
      <c r="UNZ180" s="46"/>
      <c r="UOA180" s="46"/>
      <c r="UOB180" s="46"/>
      <c r="UOC180" s="46"/>
      <c r="UOD180" s="46"/>
      <c r="UOE180" s="46"/>
      <c r="UOF180" s="46"/>
      <c r="UOG180" s="46"/>
      <c r="UOH180" s="46"/>
      <c r="UOI180" s="46"/>
      <c r="UOJ180" s="46"/>
      <c r="UOK180" s="46"/>
      <c r="UOL180" s="46"/>
      <c r="UOM180" s="46"/>
      <c r="UON180" s="46"/>
      <c r="UOO180" s="46"/>
      <c r="UOP180" s="46"/>
      <c r="UOQ180" s="46"/>
      <c r="UOR180" s="46"/>
      <c r="UOS180" s="46"/>
      <c r="UOT180" s="46"/>
      <c r="UOU180" s="46"/>
      <c r="UOV180" s="46"/>
      <c r="UOW180" s="46"/>
      <c r="UOX180" s="46"/>
      <c r="UOY180" s="46"/>
      <c r="UOZ180" s="46"/>
      <c r="UPA180" s="46"/>
      <c r="UPB180" s="46"/>
      <c r="UPC180" s="46"/>
      <c r="UPD180" s="46"/>
      <c r="UPE180" s="46"/>
      <c r="UPF180" s="46"/>
      <c r="UPG180" s="46"/>
      <c r="UPH180" s="46"/>
      <c r="UPI180" s="46"/>
      <c r="UPJ180" s="46"/>
      <c r="UPK180" s="46"/>
      <c r="UPL180" s="46"/>
      <c r="UPM180" s="46"/>
      <c r="UPN180" s="46"/>
      <c r="UPO180" s="46"/>
      <c r="UPP180" s="46"/>
      <c r="UPQ180" s="46"/>
      <c r="UPR180" s="46"/>
      <c r="UPS180" s="46"/>
      <c r="UPT180" s="46"/>
      <c r="UPU180" s="46"/>
      <c r="UPV180" s="46"/>
      <c r="UPW180" s="46"/>
      <c r="UPX180" s="46"/>
      <c r="UPY180" s="46"/>
      <c r="UPZ180" s="46"/>
      <c r="UQA180" s="46"/>
      <c r="UQB180" s="46"/>
      <c r="UQC180" s="46"/>
      <c r="UQD180" s="46"/>
      <c r="UQE180" s="46"/>
      <c r="UQF180" s="46"/>
      <c r="UQG180" s="46"/>
      <c r="UQH180" s="46"/>
      <c r="UQI180" s="46"/>
      <c r="UQJ180" s="46"/>
      <c r="UQK180" s="46"/>
      <c r="UQL180" s="46"/>
      <c r="UQM180" s="46"/>
      <c r="UQN180" s="46"/>
      <c r="UQO180" s="46"/>
      <c r="UQP180" s="46"/>
      <c r="UQQ180" s="46"/>
      <c r="UQR180" s="46"/>
      <c r="UQS180" s="46"/>
      <c r="UQT180" s="46"/>
      <c r="UQU180" s="46"/>
      <c r="UQV180" s="46"/>
      <c r="UQW180" s="46"/>
      <c r="UQX180" s="46"/>
      <c r="UQY180" s="46"/>
      <c r="UQZ180" s="46"/>
      <c r="URA180" s="46"/>
      <c r="URB180" s="46"/>
      <c r="URC180" s="46"/>
      <c r="URD180" s="46"/>
      <c r="URE180" s="46"/>
      <c r="URF180" s="46"/>
      <c r="URG180" s="46"/>
      <c r="URH180" s="46"/>
      <c r="URI180" s="46"/>
      <c r="URJ180" s="46"/>
      <c r="URK180" s="46"/>
      <c r="URL180" s="46"/>
      <c r="URM180" s="46"/>
      <c r="URN180" s="46"/>
      <c r="URO180" s="46"/>
      <c r="URP180" s="46"/>
      <c r="URQ180" s="46"/>
      <c r="URR180" s="46"/>
      <c r="URS180" s="46"/>
      <c r="URT180" s="46"/>
      <c r="URU180" s="46"/>
      <c r="URV180" s="46"/>
      <c r="URW180" s="46"/>
      <c r="URX180" s="46"/>
      <c r="URY180" s="46"/>
      <c r="URZ180" s="46"/>
      <c r="USA180" s="46"/>
      <c r="USB180" s="46"/>
      <c r="USC180" s="46"/>
      <c r="USD180" s="46"/>
      <c r="USE180" s="46"/>
      <c r="USF180" s="46"/>
      <c r="USG180" s="46"/>
      <c r="USH180" s="46"/>
      <c r="USI180" s="46"/>
      <c r="USJ180" s="46"/>
      <c r="USK180" s="46"/>
      <c r="USL180" s="46"/>
      <c r="USM180" s="46"/>
      <c r="USN180" s="46"/>
      <c r="USO180" s="46"/>
      <c r="USP180" s="46"/>
      <c r="USQ180" s="46"/>
      <c r="USR180" s="46"/>
      <c r="USS180" s="46"/>
      <c r="UST180" s="46"/>
      <c r="USU180" s="46"/>
      <c r="USV180" s="46"/>
      <c r="USW180" s="46"/>
      <c r="USX180" s="46"/>
      <c r="USY180" s="46"/>
      <c r="USZ180" s="46"/>
      <c r="UTA180" s="46"/>
      <c r="UTB180" s="46"/>
      <c r="UTC180" s="46"/>
      <c r="UTD180" s="46"/>
      <c r="UTE180" s="46"/>
      <c r="UTF180" s="46"/>
      <c r="UTG180" s="46"/>
      <c r="UTH180" s="46"/>
      <c r="UTI180" s="46"/>
      <c r="UTJ180" s="46"/>
      <c r="UTK180" s="46"/>
      <c r="UTL180" s="46"/>
      <c r="UTM180" s="46"/>
      <c r="UTN180" s="46"/>
      <c r="UTO180" s="46"/>
      <c r="UTP180" s="46"/>
      <c r="UTQ180" s="46"/>
      <c r="UTR180" s="46"/>
      <c r="UTS180" s="46"/>
      <c r="UTT180" s="46"/>
      <c r="UTU180" s="46"/>
      <c r="UTV180" s="46"/>
      <c r="UTW180" s="46"/>
      <c r="UTX180" s="46"/>
      <c r="UTY180" s="46"/>
      <c r="UTZ180" s="46"/>
      <c r="UUA180" s="46"/>
      <c r="UUB180" s="46"/>
      <c r="UUC180" s="46"/>
      <c r="UUD180" s="46"/>
      <c r="UUE180" s="46"/>
      <c r="UUF180" s="46"/>
      <c r="UUG180" s="46"/>
      <c r="UUH180" s="46"/>
      <c r="UUI180" s="46"/>
      <c r="UUJ180" s="46"/>
      <c r="UUK180" s="46"/>
      <c r="UUL180" s="46"/>
      <c r="UUM180" s="46"/>
      <c r="UUN180" s="46"/>
      <c r="UUO180" s="46"/>
      <c r="UUP180" s="46"/>
      <c r="UUQ180" s="46"/>
      <c r="UUR180" s="46"/>
      <c r="UUS180" s="46"/>
      <c r="UUT180" s="46"/>
      <c r="UUU180" s="46"/>
      <c r="UUV180" s="46"/>
      <c r="UUW180" s="46"/>
      <c r="UUX180" s="46"/>
      <c r="UUY180" s="46"/>
      <c r="UUZ180" s="46"/>
      <c r="UVA180" s="46"/>
      <c r="UVB180" s="46"/>
      <c r="UVC180" s="46"/>
      <c r="UVD180" s="46"/>
      <c r="UVE180" s="46"/>
      <c r="UVF180" s="46"/>
      <c r="UVG180" s="46"/>
      <c r="UVH180" s="46"/>
      <c r="UVI180" s="46"/>
      <c r="UVJ180" s="46"/>
      <c r="UVK180" s="46"/>
      <c r="UVL180" s="46"/>
      <c r="UVM180" s="46"/>
      <c r="UVN180" s="46"/>
      <c r="UVO180" s="46"/>
      <c r="UVP180" s="46"/>
      <c r="UVQ180" s="46"/>
      <c r="UVR180" s="46"/>
      <c r="UVS180" s="46"/>
      <c r="UVT180" s="46"/>
      <c r="UVU180" s="46"/>
      <c r="UVV180" s="46"/>
      <c r="UVW180" s="46"/>
      <c r="UVX180" s="46"/>
      <c r="UVY180" s="46"/>
      <c r="UVZ180" s="46"/>
      <c r="UWA180" s="46"/>
      <c r="UWB180" s="46"/>
      <c r="UWC180" s="46"/>
      <c r="UWD180" s="46"/>
      <c r="UWE180" s="46"/>
      <c r="UWF180" s="46"/>
      <c r="UWG180" s="46"/>
      <c r="UWH180" s="46"/>
      <c r="UWI180" s="46"/>
      <c r="UWJ180" s="46"/>
      <c r="UWK180" s="46"/>
      <c r="UWL180" s="46"/>
      <c r="UWM180" s="46"/>
      <c r="UWN180" s="46"/>
      <c r="UWO180" s="46"/>
      <c r="UWP180" s="46"/>
      <c r="UWQ180" s="46"/>
      <c r="UWR180" s="46"/>
      <c r="UWS180" s="46"/>
      <c r="UWT180" s="46"/>
      <c r="UWU180" s="46"/>
      <c r="UWV180" s="46"/>
      <c r="UWW180" s="46"/>
      <c r="UWX180" s="46"/>
      <c r="UWY180" s="46"/>
      <c r="UWZ180" s="46"/>
      <c r="UXA180" s="46"/>
      <c r="UXB180" s="46"/>
      <c r="UXC180" s="46"/>
      <c r="UXD180" s="46"/>
      <c r="UXE180" s="46"/>
      <c r="UXF180" s="46"/>
      <c r="UXG180" s="46"/>
      <c r="UXH180" s="46"/>
      <c r="UXI180" s="46"/>
      <c r="UXJ180" s="46"/>
      <c r="UXK180" s="46"/>
      <c r="UXL180" s="46"/>
      <c r="UXM180" s="46"/>
      <c r="UXN180" s="46"/>
      <c r="UXO180" s="46"/>
      <c r="UXP180" s="46"/>
      <c r="UXQ180" s="46"/>
      <c r="UXR180" s="46"/>
      <c r="UXS180" s="46"/>
      <c r="UXT180" s="46"/>
      <c r="UXU180" s="46"/>
      <c r="UXV180" s="46"/>
      <c r="UXW180" s="46"/>
      <c r="UXX180" s="46"/>
      <c r="UXY180" s="46"/>
      <c r="UXZ180" s="46"/>
      <c r="UYA180" s="46"/>
      <c r="UYB180" s="46"/>
      <c r="UYC180" s="46"/>
      <c r="UYD180" s="46"/>
      <c r="UYE180" s="46"/>
      <c r="UYF180" s="46"/>
      <c r="UYG180" s="46"/>
      <c r="UYH180" s="46"/>
      <c r="UYI180" s="46"/>
      <c r="UYJ180" s="46"/>
      <c r="UYK180" s="46"/>
      <c r="UYL180" s="46"/>
      <c r="UYM180" s="46"/>
      <c r="UYN180" s="46"/>
      <c r="UYO180" s="46"/>
      <c r="UYP180" s="46"/>
      <c r="UYQ180" s="46"/>
      <c r="UYR180" s="46"/>
      <c r="UYS180" s="46"/>
      <c r="UYT180" s="46"/>
      <c r="UYU180" s="46"/>
      <c r="UYV180" s="46"/>
      <c r="UYW180" s="46"/>
      <c r="UYX180" s="46"/>
      <c r="UYY180" s="46"/>
      <c r="UYZ180" s="46"/>
      <c r="UZA180" s="46"/>
      <c r="UZB180" s="46"/>
      <c r="UZC180" s="46"/>
      <c r="UZD180" s="46"/>
      <c r="UZE180" s="46"/>
      <c r="UZF180" s="46"/>
      <c r="UZG180" s="46"/>
      <c r="UZH180" s="46"/>
      <c r="UZI180" s="46"/>
      <c r="UZJ180" s="46"/>
      <c r="UZK180" s="46"/>
      <c r="UZL180" s="46"/>
      <c r="UZM180" s="46"/>
      <c r="UZN180" s="46"/>
      <c r="UZO180" s="46"/>
      <c r="UZP180" s="46"/>
      <c r="UZQ180" s="46"/>
      <c r="UZR180" s="46"/>
      <c r="UZS180" s="46"/>
      <c r="UZT180" s="46"/>
      <c r="UZU180" s="46"/>
      <c r="UZV180" s="46"/>
      <c r="UZW180" s="46"/>
      <c r="UZX180" s="46"/>
      <c r="UZY180" s="46"/>
      <c r="UZZ180" s="46"/>
      <c r="VAA180" s="46"/>
      <c r="VAB180" s="46"/>
      <c r="VAC180" s="46"/>
      <c r="VAD180" s="46"/>
      <c r="VAE180" s="46"/>
      <c r="VAF180" s="46"/>
      <c r="VAG180" s="46"/>
      <c r="VAH180" s="46"/>
      <c r="VAI180" s="46"/>
      <c r="VAJ180" s="46"/>
      <c r="VAK180" s="46"/>
      <c r="VAL180" s="46"/>
      <c r="VAM180" s="46"/>
      <c r="VAN180" s="46"/>
      <c r="VAO180" s="46"/>
      <c r="VAP180" s="46"/>
      <c r="VAQ180" s="46"/>
      <c r="VAR180" s="46"/>
      <c r="VAS180" s="46"/>
      <c r="VAT180" s="46"/>
      <c r="VAU180" s="46"/>
      <c r="VAV180" s="46"/>
      <c r="VAW180" s="46"/>
      <c r="VAX180" s="46"/>
      <c r="VAY180" s="46"/>
      <c r="VAZ180" s="46"/>
      <c r="VBA180" s="46"/>
      <c r="VBB180" s="46"/>
      <c r="VBC180" s="46"/>
      <c r="VBD180" s="46"/>
      <c r="VBE180" s="46"/>
      <c r="VBF180" s="46"/>
      <c r="VBG180" s="46"/>
      <c r="VBH180" s="46"/>
      <c r="VBI180" s="46"/>
      <c r="VBJ180" s="46"/>
      <c r="VBK180" s="46"/>
      <c r="VBL180" s="46"/>
      <c r="VBM180" s="46"/>
      <c r="VBN180" s="46"/>
      <c r="VBO180" s="46"/>
      <c r="VBP180" s="46"/>
      <c r="VBQ180" s="46"/>
      <c r="VBR180" s="46"/>
      <c r="VBS180" s="46"/>
      <c r="VBT180" s="46"/>
      <c r="VBU180" s="46"/>
      <c r="VBV180" s="46"/>
      <c r="VBW180" s="46"/>
      <c r="VBX180" s="46"/>
      <c r="VBY180" s="46"/>
      <c r="VBZ180" s="46"/>
      <c r="VCA180" s="46"/>
      <c r="VCB180" s="46"/>
      <c r="VCC180" s="46"/>
      <c r="VCD180" s="46"/>
      <c r="VCE180" s="46"/>
      <c r="VCF180" s="46"/>
      <c r="VCG180" s="46"/>
      <c r="VCH180" s="46"/>
      <c r="VCI180" s="46"/>
      <c r="VCJ180" s="46"/>
      <c r="VCK180" s="46"/>
      <c r="VCL180" s="46"/>
      <c r="VCM180" s="46"/>
      <c r="VCN180" s="46"/>
      <c r="VCO180" s="46"/>
      <c r="VCP180" s="46"/>
      <c r="VCQ180" s="46"/>
      <c r="VCR180" s="46"/>
      <c r="VCS180" s="46"/>
      <c r="VCT180" s="46"/>
      <c r="VCU180" s="46"/>
      <c r="VCV180" s="46"/>
      <c r="VCW180" s="46"/>
      <c r="VCX180" s="46"/>
      <c r="VCY180" s="46"/>
      <c r="VCZ180" s="46"/>
      <c r="VDA180" s="46"/>
      <c r="VDB180" s="46"/>
      <c r="VDC180" s="46"/>
      <c r="VDD180" s="46"/>
      <c r="VDE180" s="46"/>
      <c r="VDF180" s="46"/>
      <c r="VDG180" s="46"/>
      <c r="VDH180" s="46"/>
      <c r="VDI180" s="46"/>
      <c r="VDJ180" s="46"/>
      <c r="VDK180" s="46"/>
      <c r="VDL180" s="46"/>
      <c r="VDM180" s="46"/>
      <c r="VDN180" s="46"/>
      <c r="VDO180" s="46"/>
      <c r="VDP180" s="46"/>
      <c r="VDQ180" s="46"/>
      <c r="VDR180" s="46"/>
      <c r="VDS180" s="46"/>
      <c r="VDT180" s="46"/>
      <c r="VDU180" s="46"/>
      <c r="VDV180" s="46"/>
      <c r="VDW180" s="46"/>
      <c r="VDX180" s="46"/>
      <c r="VDY180" s="46"/>
      <c r="VDZ180" s="46"/>
      <c r="VEA180" s="46"/>
      <c r="VEB180" s="46"/>
      <c r="VEC180" s="46"/>
      <c r="VED180" s="46"/>
      <c r="VEE180" s="46"/>
      <c r="VEF180" s="46"/>
      <c r="VEG180" s="46"/>
      <c r="VEH180" s="46"/>
      <c r="VEI180" s="46"/>
      <c r="VEJ180" s="46"/>
      <c r="VEK180" s="46"/>
      <c r="VEL180" s="46"/>
      <c r="VEM180" s="46"/>
      <c r="VEN180" s="46"/>
      <c r="VEO180" s="46"/>
      <c r="VEP180" s="46"/>
      <c r="VEQ180" s="46"/>
      <c r="VER180" s="46"/>
      <c r="VES180" s="46"/>
      <c r="VET180" s="46"/>
      <c r="VEU180" s="46"/>
      <c r="VEV180" s="46"/>
      <c r="VEW180" s="46"/>
      <c r="VEX180" s="46"/>
      <c r="VEY180" s="46"/>
      <c r="VEZ180" s="46"/>
      <c r="VFA180" s="46"/>
      <c r="VFB180" s="46"/>
      <c r="VFC180" s="46"/>
      <c r="VFD180" s="46"/>
      <c r="VFE180" s="46"/>
      <c r="VFF180" s="46"/>
      <c r="VFG180" s="46"/>
      <c r="VFH180" s="46"/>
      <c r="VFI180" s="46"/>
      <c r="VFJ180" s="46"/>
      <c r="VFK180" s="46"/>
      <c r="VFL180" s="46"/>
      <c r="VFM180" s="46"/>
      <c r="VFN180" s="46"/>
      <c r="VFO180" s="46"/>
      <c r="VFP180" s="46"/>
      <c r="VFQ180" s="46"/>
      <c r="VFR180" s="46"/>
      <c r="VFS180" s="46"/>
      <c r="VFT180" s="46"/>
      <c r="VFU180" s="46"/>
      <c r="VFV180" s="46"/>
      <c r="VFW180" s="46"/>
      <c r="VFX180" s="46"/>
      <c r="VFY180" s="46"/>
      <c r="VFZ180" s="46"/>
      <c r="VGA180" s="46"/>
      <c r="VGB180" s="46"/>
      <c r="VGC180" s="46"/>
      <c r="VGD180" s="46"/>
      <c r="VGE180" s="46"/>
      <c r="VGF180" s="46"/>
      <c r="VGG180" s="46"/>
      <c r="VGH180" s="46"/>
      <c r="VGI180" s="46"/>
      <c r="VGJ180" s="46"/>
      <c r="VGK180" s="46"/>
      <c r="VGL180" s="46"/>
      <c r="VGM180" s="46"/>
      <c r="VGN180" s="46"/>
      <c r="VGO180" s="46"/>
      <c r="VGP180" s="46"/>
      <c r="VGQ180" s="46"/>
      <c r="VGR180" s="46"/>
      <c r="VGS180" s="46"/>
      <c r="VGT180" s="46"/>
      <c r="VGU180" s="46"/>
      <c r="VGV180" s="46"/>
      <c r="VGW180" s="46"/>
      <c r="VGX180" s="46"/>
      <c r="VGY180" s="46"/>
      <c r="VGZ180" s="46"/>
      <c r="VHA180" s="46"/>
      <c r="VHB180" s="46"/>
      <c r="VHC180" s="46"/>
      <c r="VHD180" s="46"/>
      <c r="VHE180" s="46"/>
      <c r="VHF180" s="46"/>
      <c r="VHG180" s="46"/>
      <c r="VHH180" s="46"/>
      <c r="VHI180" s="46"/>
      <c r="VHJ180" s="46"/>
      <c r="VHK180" s="46"/>
      <c r="VHL180" s="46"/>
      <c r="VHM180" s="46"/>
      <c r="VHN180" s="46"/>
      <c r="VHO180" s="46"/>
      <c r="VHP180" s="46"/>
      <c r="VHQ180" s="46"/>
      <c r="VHR180" s="46"/>
      <c r="VHS180" s="46"/>
      <c r="VHT180" s="46"/>
      <c r="VHU180" s="46"/>
      <c r="VHV180" s="46"/>
      <c r="VHW180" s="46"/>
      <c r="VHX180" s="46"/>
      <c r="VHY180" s="46"/>
      <c r="VHZ180" s="46"/>
      <c r="VIA180" s="46"/>
      <c r="VIB180" s="46"/>
      <c r="VIC180" s="46"/>
      <c r="VID180" s="46"/>
      <c r="VIE180" s="46"/>
      <c r="VIF180" s="46"/>
      <c r="VIG180" s="46"/>
      <c r="VIH180" s="46"/>
      <c r="VII180" s="46"/>
      <c r="VIJ180" s="46"/>
      <c r="VIK180" s="46"/>
      <c r="VIL180" s="46"/>
      <c r="VIM180" s="46"/>
      <c r="VIN180" s="46"/>
      <c r="VIO180" s="46"/>
      <c r="VIP180" s="46"/>
      <c r="VIQ180" s="46"/>
      <c r="VIR180" s="46"/>
      <c r="VIS180" s="46"/>
      <c r="VIT180" s="46"/>
      <c r="VIU180" s="46"/>
      <c r="VIV180" s="46"/>
      <c r="VIW180" s="46"/>
      <c r="VIX180" s="46"/>
      <c r="VIY180" s="46"/>
      <c r="VIZ180" s="46"/>
      <c r="VJA180" s="46"/>
      <c r="VJB180" s="46"/>
      <c r="VJC180" s="46"/>
      <c r="VJD180" s="46"/>
      <c r="VJE180" s="46"/>
      <c r="VJF180" s="46"/>
      <c r="VJG180" s="46"/>
      <c r="VJH180" s="46"/>
      <c r="VJI180" s="46"/>
      <c r="VJJ180" s="46"/>
      <c r="VJK180" s="46"/>
      <c r="VJL180" s="46"/>
      <c r="VJM180" s="46"/>
      <c r="VJN180" s="46"/>
      <c r="VJO180" s="46"/>
      <c r="VJP180" s="46"/>
      <c r="VJQ180" s="46"/>
      <c r="VJR180" s="46"/>
      <c r="VJS180" s="46"/>
      <c r="VJT180" s="46"/>
      <c r="VJU180" s="46"/>
      <c r="VJV180" s="46"/>
      <c r="VJW180" s="46"/>
      <c r="VJX180" s="46"/>
      <c r="VJY180" s="46"/>
      <c r="VJZ180" s="46"/>
      <c r="VKA180" s="46"/>
      <c r="VKB180" s="46"/>
      <c r="VKC180" s="46"/>
      <c r="VKD180" s="46"/>
      <c r="VKE180" s="46"/>
      <c r="VKF180" s="46"/>
      <c r="VKG180" s="46"/>
      <c r="VKH180" s="46"/>
      <c r="VKI180" s="46"/>
      <c r="VKJ180" s="46"/>
      <c r="VKK180" s="46"/>
      <c r="VKL180" s="46"/>
      <c r="VKM180" s="46"/>
      <c r="VKN180" s="46"/>
      <c r="VKO180" s="46"/>
      <c r="VKP180" s="46"/>
      <c r="VKQ180" s="46"/>
      <c r="VKR180" s="46"/>
      <c r="VKS180" s="46"/>
      <c r="VKT180" s="46"/>
      <c r="VKU180" s="46"/>
      <c r="VKV180" s="46"/>
      <c r="VKW180" s="46"/>
      <c r="VKX180" s="46"/>
      <c r="VKY180" s="46"/>
      <c r="VKZ180" s="46"/>
      <c r="VLA180" s="46"/>
      <c r="VLB180" s="46"/>
      <c r="VLC180" s="46"/>
      <c r="VLD180" s="46"/>
      <c r="VLE180" s="46"/>
      <c r="VLF180" s="46"/>
      <c r="VLG180" s="46"/>
      <c r="VLH180" s="46"/>
      <c r="VLI180" s="46"/>
      <c r="VLJ180" s="46"/>
      <c r="VLK180" s="46"/>
      <c r="VLL180" s="46"/>
      <c r="VLM180" s="46"/>
      <c r="VLN180" s="46"/>
      <c r="VLO180" s="46"/>
      <c r="VLP180" s="46"/>
      <c r="VLQ180" s="46"/>
      <c r="VLR180" s="46"/>
      <c r="VLS180" s="46"/>
      <c r="VLT180" s="46"/>
      <c r="VLU180" s="46"/>
      <c r="VLV180" s="46"/>
      <c r="VLW180" s="46"/>
      <c r="VLX180" s="46"/>
      <c r="VLY180" s="46"/>
      <c r="VLZ180" s="46"/>
      <c r="VMA180" s="46"/>
      <c r="VMB180" s="46"/>
      <c r="VMC180" s="46"/>
      <c r="VMD180" s="46"/>
      <c r="VME180" s="46"/>
      <c r="VMF180" s="46"/>
      <c r="VMG180" s="46"/>
      <c r="VMH180" s="46"/>
      <c r="VMI180" s="46"/>
      <c r="VMJ180" s="46"/>
      <c r="VMK180" s="46"/>
      <c r="VML180" s="46"/>
      <c r="VMM180" s="46"/>
      <c r="VMN180" s="46"/>
      <c r="VMO180" s="46"/>
      <c r="VMP180" s="46"/>
      <c r="VMQ180" s="46"/>
      <c r="VMR180" s="46"/>
      <c r="VMS180" s="46"/>
      <c r="VMT180" s="46"/>
      <c r="VMU180" s="46"/>
      <c r="VMV180" s="46"/>
      <c r="VMW180" s="46"/>
      <c r="VMX180" s="46"/>
      <c r="VMY180" s="46"/>
      <c r="VMZ180" s="46"/>
      <c r="VNA180" s="46"/>
      <c r="VNB180" s="46"/>
      <c r="VNC180" s="46"/>
      <c r="VND180" s="46"/>
      <c r="VNE180" s="46"/>
      <c r="VNF180" s="46"/>
      <c r="VNG180" s="46"/>
      <c r="VNH180" s="46"/>
      <c r="VNI180" s="46"/>
      <c r="VNJ180" s="46"/>
      <c r="VNK180" s="46"/>
      <c r="VNL180" s="46"/>
      <c r="VNM180" s="46"/>
      <c r="VNN180" s="46"/>
      <c r="VNO180" s="46"/>
      <c r="VNP180" s="46"/>
      <c r="VNQ180" s="46"/>
      <c r="VNR180" s="46"/>
      <c r="VNS180" s="46"/>
      <c r="VNT180" s="46"/>
      <c r="VNU180" s="46"/>
      <c r="VNV180" s="46"/>
      <c r="VNW180" s="46"/>
      <c r="VNX180" s="46"/>
      <c r="VNY180" s="46"/>
      <c r="VNZ180" s="46"/>
      <c r="VOA180" s="46"/>
      <c r="VOB180" s="46"/>
      <c r="VOC180" s="46"/>
      <c r="VOD180" s="46"/>
      <c r="VOE180" s="46"/>
      <c r="VOF180" s="46"/>
      <c r="VOG180" s="46"/>
      <c r="VOH180" s="46"/>
      <c r="VOI180" s="46"/>
      <c r="VOJ180" s="46"/>
      <c r="VOK180" s="46"/>
      <c r="VOL180" s="46"/>
      <c r="VOM180" s="46"/>
      <c r="VON180" s="46"/>
      <c r="VOO180" s="46"/>
      <c r="VOP180" s="46"/>
      <c r="VOQ180" s="46"/>
      <c r="VOR180" s="46"/>
      <c r="VOS180" s="46"/>
      <c r="VOT180" s="46"/>
      <c r="VOU180" s="46"/>
      <c r="VOV180" s="46"/>
      <c r="VOW180" s="46"/>
      <c r="VOX180" s="46"/>
      <c r="VOY180" s="46"/>
      <c r="VOZ180" s="46"/>
      <c r="VPA180" s="46"/>
      <c r="VPB180" s="46"/>
      <c r="VPC180" s="46"/>
      <c r="VPD180" s="46"/>
      <c r="VPE180" s="46"/>
      <c r="VPF180" s="46"/>
      <c r="VPG180" s="46"/>
      <c r="VPH180" s="46"/>
      <c r="VPI180" s="46"/>
      <c r="VPJ180" s="46"/>
      <c r="VPK180" s="46"/>
      <c r="VPL180" s="46"/>
      <c r="VPM180" s="46"/>
      <c r="VPN180" s="46"/>
      <c r="VPO180" s="46"/>
      <c r="VPP180" s="46"/>
      <c r="VPQ180" s="46"/>
      <c r="VPR180" s="46"/>
      <c r="VPS180" s="46"/>
      <c r="VPT180" s="46"/>
      <c r="VPU180" s="46"/>
      <c r="VPV180" s="46"/>
      <c r="VPW180" s="46"/>
      <c r="VPX180" s="46"/>
      <c r="VPY180" s="46"/>
      <c r="VPZ180" s="46"/>
      <c r="VQA180" s="46"/>
      <c r="VQB180" s="46"/>
      <c r="VQC180" s="46"/>
      <c r="VQD180" s="46"/>
      <c r="VQE180" s="46"/>
      <c r="VQF180" s="46"/>
      <c r="VQG180" s="46"/>
      <c r="VQH180" s="46"/>
      <c r="VQI180" s="46"/>
      <c r="VQJ180" s="46"/>
      <c r="VQK180" s="46"/>
      <c r="VQL180" s="46"/>
      <c r="VQM180" s="46"/>
      <c r="VQN180" s="46"/>
      <c r="VQO180" s="46"/>
      <c r="VQP180" s="46"/>
      <c r="VQQ180" s="46"/>
      <c r="VQR180" s="46"/>
      <c r="VQS180" s="46"/>
      <c r="VQT180" s="46"/>
      <c r="VQU180" s="46"/>
      <c r="VQV180" s="46"/>
      <c r="VQW180" s="46"/>
      <c r="VQX180" s="46"/>
      <c r="VQY180" s="46"/>
      <c r="VQZ180" s="46"/>
      <c r="VRA180" s="46"/>
      <c r="VRB180" s="46"/>
      <c r="VRC180" s="46"/>
      <c r="VRD180" s="46"/>
      <c r="VRE180" s="46"/>
      <c r="VRF180" s="46"/>
      <c r="VRG180" s="46"/>
      <c r="VRH180" s="46"/>
      <c r="VRI180" s="46"/>
      <c r="VRJ180" s="46"/>
      <c r="VRK180" s="46"/>
      <c r="VRL180" s="46"/>
      <c r="VRM180" s="46"/>
      <c r="VRN180" s="46"/>
      <c r="VRO180" s="46"/>
      <c r="VRP180" s="46"/>
      <c r="VRQ180" s="46"/>
      <c r="VRR180" s="46"/>
      <c r="VRS180" s="46"/>
      <c r="VRT180" s="46"/>
      <c r="VRU180" s="46"/>
      <c r="VRV180" s="46"/>
      <c r="VRW180" s="46"/>
      <c r="VRX180" s="46"/>
      <c r="VRY180" s="46"/>
      <c r="VRZ180" s="46"/>
      <c r="VSA180" s="46"/>
      <c r="VSB180" s="46"/>
      <c r="VSC180" s="46"/>
      <c r="VSD180" s="46"/>
      <c r="VSE180" s="46"/>
      <c r="VSF180" s="46"/>
      <c r="VSG180" s="46"/>
      <c r="VSH180" s="46"/>
      <c r="VSI180" s="46"/>
      <c r="VSJ180" s="46"/>
      <c r="VSK180" s="46"/>
      <c r="VSL180" s="46"/>
      <c r="VSM180" s="46"/>
      <c r="VSN180" s="46"/>
      <c r="VSO180" s="46"/>
      <c r="VSP180" s="46"/>
      <c r="VSQ180" s="46"/>
      <c r="VSR180" s="46"/>
      <c r="VSS180" s="46"/>
      <c r="VST180" s="46"/>
      <c r="VSU180" s="46"/>
      <c r="VSV180" s="46"/>
      <c r="VSW180" s="46"/>
      <c r="VSX180" s="46"/>
      <c r="VSY180" s="46"/>
      <c r="VSZ180" s="46"/>
      <c r="VTA180" s="46"/>
      <c r="VTB180" s="46"/>
      <c r="VTC180" s="46"/>
      <c r="VTD180" s="46"/>
      <c r="VTE180" s="46"/>
      <c r="VTF180" s="46"/>
      <c r="VTG180" s="46"/>
      <c r="VTH180" s="46"/>
      <c r="VTI180" s="46"/>
      <c r="VTJ180" s="46"/>
      <c r="VTK180" s="46"/>
      <c r="VTL180" s="46"/>
      <c r="VTM180" s="46"/>
      <c r="VTN180" s="46"/>
      <c r="VTO180" s="46"/>
      <c r="VTP180" s="46"/>
      <c r="VTQ180" s="46"/>
      <c r="VTR180" s="46"/>
      <c r="VTS180" s="46"/>
      <c r="VTT180" s="46"/>
      <c r="VTU180" s="46"/>
      <c r="VTV180" s="46"/>
      <c r="VTW180" s="46"/>
      <c r="VTX180" s="46"/>
      <c r="VTY180" s="46"/>
      <c r="VTZ180" s="46"/>
      <c r="VUA180" s="46"/>
      <c r="VUB180" s="46"/>
      <c r="VUC180" s="46"/>
      <c r="VUD180" s="46"/>
      <c r="VUE180" s="46"/>
      <c r="VUF180" s="46"/>
      <c r="VUG180" s="46"/>
      <c r="VUH180" s="46"/>
      <c r="VUI180" s="46"/>
      <c r="VUJ180" s="46"/>
      <c r="VUK180" s="46"/>
      <c r="VUL180" s="46"/>
      <c r="VUM180" s="46"/>
      <c r="VUN180" s="46"/>
      <c r="VUO180" s="46"/>
      <c r="VUP180" s="46"/>
      <c r="VUQ180" s="46"/>
      <c r="VUR180" s="46"/>
      <c r="VUS180" s="46"/>
      <c r="VUT180" s="46"/>
      <c r="VUU180" s="46"/>
      <c r="VUV180" s="46"/>
      <c r="VUW180" s="46"/>
      <c r="VUX180" s="46"/>
      <c r="VUY180" s="46"/>
      <c r="VUZ180" s="46"/>
      <c r="VVA180" s="46"/>
      <c r="VVB180" s="46"/>
      <c r="VVC180" s="46"/>
      <c r="VVD180" s="46"/>
      <c r="VVE180" s="46"/>
      <c r="VVF180" s="46"/>
      <c r="VVG180" s="46"/>
      <c r="VVH180" s="46"/>
      <c r="VVI180" s="46"/>
      <c r="VVJ180" s="46"/>
      <c r="VVK180" s="46"/>
      <c r="VVL180" s="46"/>
      <c r="VVM180" s="46"/>
      <c r="VVN180" s="46"/>
      <c r="VVO180" s="46"/>
      <c r="VVP180" s="46"/>
      <c r="VVQ180" s="46"/>
      <c r="VVR180" s="46"/>
      <c r="VVS180" s="46"/>
      <c r="VVT180" s="46"/>
      <c r="VVU180" s="46"/>
      <c r="VVV180" s="46"/>
      <c r="VVW180" s="46"/>
      <c r="VVX180" s="46"/>
      <c r="VVY180" s="46"/>
      <c r="VVZ180" s="46"/>
      <c r="VWA180" s="46"/>
      <c r="VWB180" s="46"/>
      <c r="VWC180" s="46"/>
      <c r="VWD180" s="46"/>
      <c r="VWE180" s="46"/>
      <c r="VWF180" s="46"/>
      <c r="VWG180" s="46"/>
      <c r="VWH180" s="46"/>
      <c r="VWI180" s="46"/>
      <c r="VWJ180" s="46"/>
      <c r="VWK180" s="46"/>
      <c r="VWL180" s="46"/>
      <c r="VWM180" s="46"/>
      <c r="VWN180" s="46"/>
      <c r="VWO180" s="46"/>
      <c r="VWP180" s="46"/>
      <c r="VWQ180" s="46"/>
      <c r="VWR180" s="46"/>
      <c r="VWS180" s="46"/>
      <c r="VWT180" s="46"/>
      <c r="VWU180" s="46"/>
      <c r="VWV180" s="46"/>
      <c r="VWW180" s="46"/>
      <c r="VWX180" s="46"/>
      <c r="VWY180" s="46"/>
      <c r="VWZ180" s="46"/>
      <c r="VXA180" s="46"/>
      <c r="VXB180" s="46"/>
      <c r="VXC180" s="46"/>
      <c r="VXD180" s="46"/>
      <c r="VXE180" s="46"/>
      <c r="VXF180" s="46"/>
      <c r="VXG180" s="46"/>
      <c r="VXH180" s="46"/>
      <c r="VXI180" s="46"/>
      <c r="VXJ180" s="46"/>
      <c r="VXK180" s="46"/>
      <c r="VXL180" s="46"/>
      <c r="VXM180" s="46"/>
      <c r="VXN180" s="46"/>
      <c r="VXO180" s="46"/>
      <c r="VXP180" s="46"/>
      <c r="VXQ180" s="46"/>
      <c r="VXR180" s="46"/>
      <c r="VXS180" s="46"/>
      <c r="VXT180" s="46"/>
      <c r="VXU180" s="46"/>
      <c r="VXV180" s="46"/>
      <c r="VXW180" s="46"/>
      <c r="VXX180" s="46"/>
      <c r="VXY180" s="46"/>
      <c r="VXZ180" s="46"/>
      <c r="VYA180" s="46"/>
      <c r="VYB180" s="46"/>
      <c r="VYC180" s="46"/>
      <c r="VYD180" s="46"/>
      <c r="VYE180" s="46"/>
      <c r="VYF180" s="46"/>
      <c r="VYG180" s="46"/>
      <c r="VYH180" s="46"/>
      <c r="VYI180" s="46"/>
      <c r="VYJ180" s="46"/>
      <c r="VYK180" s="46"/>
      <c r="VYL180" s="46"/>
      <c r="VYM180" s="46"/>
      <c r="VYN180" s="46"/>
      <c r="VYO180" s="46"/>
      <c r="VYP180" s="46"/>
      <c r="VYQ180" s="46"/>
      <c r="VYR180" s="46"/>
      <c r="VYS180" s="46"/>
      <c r="VYT180" s="46"/>
      <c r="VYU180" s="46"/>
      <c r="VYV180" s="46"/>
      <c r="VYW180" s="46"/>
      <c r="VYX180" s="46"/>
      <c r="VYY180" s="46"/>
      <c r="VYZ180" s="46"/>
      <c r="VZA180" s="46"/>
      <c r="VZB180" s="46"/>
      <c r="VZC180" s="46"/>
      <c r="VZD180" s="46"/>
      <c r="VZE180" s="46"/>
      <c r="VZF180" s="46"/>
      <c r="VZG180" s="46"/>
      <c r="VZH180" s="46"/>
      <c r="VZI180" s="46"/>
      <c r="VZJ180" s="46"/>
      <c r="VZK180" s="46"/>
      <c r="VZL180" s="46"/>
      <c r="VZM180" s="46"/>
      <c r="VZN180" s="46"/>
      <c r="VZO180" s="46"/>
      <c r="VZP180" s="46"/>
      <c r="VZQ180" s="46"/>
      <c r="VZR180" s="46"/>
      <c r="VZS180" s="46"/>
      <c r="VZT180" s="46"/>
      <c r="VZU180" s="46"/>
      <c r="VZV180" s="46"/>
      <c r="VZW180" s="46"/>
      <c r="VZX180" s="46"/>
      <c r="VZY180" s="46"/>
      <c r="VZZ180" s="46"/>
      <c r="WAA180" s="46"/>
      <c r="WAB180" s="46"/>
      <c r="WAC180" s="46"/>
      <c r="WAD180" s="46"/>
      <c r="WAE180" s="46"/>
      <c r="WAF180" s="46"/>
      <c r="WAG180" s="46"/>
      <c r="WAH180" s="46"/>
      <c r="WAI180" s="46"/>
      <c r="WAJ180" s="46"/>
      <c r="WAK180" s="46"/>
      <c r="WAL180" s="46"/>
      <c r="WAM180" s="46"/>
      <c r="WAN180" s="46"/>
      <c r="WAO180" s="46"/>
      <c r="WAP180" s="46"/>
      <c r="WAQ180" s="46"/>
      <c r="WAR180" s="46"/>
      <c r="WAS180" s="46"/>
      <c r="WAT180" s="46"/>
      <c r="WAU180" s="46"/>
      <c r="WAV180" s="46"/>
      <c r="WAW180" s="46"/>
      <c r="WAX180" s="46"/>
      <c r="WAY180" s="46"/>
      <c r="WAZ180" s="46"/>
      <c r="WBA180" s="46"/>
      <c r="WBB180" s="46"/>
      <c r="WBC180" s="46"/>
      <c r="WBD180" s="46"/>
      <c r="WBE180" s="46"/>
      <c r="WBF180" s="46"/>
      <c r="WBG180" s="46"/>
      <c r="WBH180" s="46"/>
      <c r="WBI180" s="46"/>
      <c r="WBJ180" s="46"/>
      <c r="WBK180" s="46"/>
      <c r="WBL180" s="46"/>
      <c r="WBM180" s="46"/>
      <c r="WBN180" s="46"/>
      <c r="WBO180" s="46"/>
      <c r="WBP180" s="46"/>
      <c r="WBQ180" s="46"/>
      <c r="WBR180" s="46"/>
      <c r="WBS180" s="46"/>
      <c r="WBT180" s="46"/>
      <c r="WBU180" s="46"/>
      <c r="WBV180" s="46"/>
      <c r="WBW180" s="46"/>
      <c r="WBX180" s="46"/>
      <c r="WBY180" s="46"/>
      <c r="WBZ180" s="46"/>
      <c r="WCA180" s="46"/>
      <c r="WCB180" s="46"/>
      <c r="WCC180" s="46"/>
      <c r="WCD180" s="46"/>
      <c r="WCE180" s="46"/>
      <c r="WCF180" s="46"/>
      <c r="WCG180" s="46"/>
      <c r="WCH180" s="46"/>
      <c r="WCI180" s="46"/>
      <c r="WCJ180" s="46"/>
      <c r="WCK180" s="46"/>
      <c r="WCL180" s="46"/>
      <c r="WCM180" s="46"/>
      <c r="WCN180" s="46"/>
      <c r="WCO180" s="46"/>
      <c r="WCP180" s="46"/>
      <c r="WCQ180" s="46"/>
      <c r="WCR180" s="46"/>
      <c r="WCS180" s="46"/>
      <c r="WCT180" s="46"/>
      <c r="WCU180" s="46"/>
      <c r="WCV180" s="46"/>
      <c r="WCW180" s="46"/>
      <c r="WCX180" s="46"/>
      <c r="WCY180" s="46"/>
      <c r="WCZ180" s="46"/>
      <c r="WDA180" s="46"/>
      <c r="WDB180" s="46"/>
      <c r="WDC180" s="46"/>
      <c r="WDD180" s="46"/>
      <c r="WDE180" s="46"/>
      <c r="WDF180" s="46"/>
      <c r="WDG180" s="46"/>
      <c r="WDH180" s="46"/>
      <c r="WDI180" s="46"/>
      <c r="WDJ180" s="46"/>
      <c r="WDK180" s="46"/>
      <c r="WDL180" s="46"/>
      <c r="WDM180" s="46"/>
      <c r="WDN180" s="46"/>
      <c r="WDO180" s="46"/>
      <c r="WDP180" s="46"/>
      <c r="WDQ180" s="46"/>
      <c r="WDR180" s="46"/>
      <c r="WDS180" s="46"/>
      <c r="WDT180" s="46"/>
      <c r="WDU180" s="46"/>
      <c r="WDV180" s="46"/>
      <c r="WDW180" s="46"/>
      <c r="WDX180" s="46"/>
      <c r="WDY180" s="46"/>
      <c r="WDZ180" s="46"/>
      <c r="WEA180" s="46"/>
      <c r="WEB180" s="46"/>
      <c r="WEC180" s="46"/>
      <c r="WED180" s="46"/>
      <c r="WEE180" s="46"/>
      <c r="WEF180" s="46"/>
      <c r="WEG180" s="46"/>
      <c r="WEH180" s="46"/>
      <c r="WEI180" s="46"/>
      <c r="WEJ180" s="46"/>
      <c r="WEK180" s="46"/>
      <c r="WEL180" s="46"/>
      <c r="WEM180" s="46"/>
      <c r="WEN180" s="46"/>
      <c r="WEO180" s="46"/>
      <c r="WEP180" s="46"/>
      <c r="WEQ180" s="46"/>
      <c r="WER180" s="46"/>
      <c r="WES180" s="46"/>
      <c r="WET180" s="46"/>
      <c r="WEU180" s="46"/>
      <c r="WEV180" s="46"/>
      <c r="WEW180" s="46"/>
      <c r="WEX180" s="46"/>
      <c r="WEY180" s="46"/>
      <c r="WEZ180" s="46"/>
      <c r="WFA180" s="46"/>
      <c r="WFB180" s="46"/>
      <c r="WFC180" s="46"/>
      <c r="WFD180" s="46"/>
      <c r="WFE180" s="46"/>
      <c r="WFF180" s="46"/>
      <c r="WFG180" s="46"/>
      <c r="WFH180" s="46"/>
      <c r="WFI180" s="46"/>
      <c r="WFJ180" s="46"/>
      <c r="WFK180" s="46"/>
      <c r="WFL180" s="46"/>
      <c r="WFM180" s="46"/>
      <c r="WFN180" s="46"/>
      <c r="WFO180" s="46"/>
      <c r="WFP180" s="46"/>
      <c r="WFQ180" s="46"/>
      <c r="WFR180" s="46"/>
      <c r="WFS180" s="46"/>
      <c r="WFT180" s="46"/>
      <c r="WFU180" s="46"/>
      <c r="WFV180" s="46"/>
      <c r="WFW180" s="46"/>
      <c r="WFX180" s="46"/>
      <c r="WFY180" s="46"/>
      <c r="WFZ180" s="46"/>
      <c r="WGA180" s="46"/>
      <c r="WGB180" s="46"/>
      <c r="WGC180" s="46"/>
      <c r="WGD180" s="46"/>
      <c r="WGE180" s="46"/>
      <c r="WGF180" s="46"/>
      <c r="WGG180" s="46"/>
      <c r="WGH180" s="46"/>
      <c r="WGI180" s="46"/>
      <c r="WGJ180" s="46"/>
      <c r="WGK180" s="46"/>
      <c r="WGL180" s="46"/>
      <c r="WGM180" s="46"/>
      <c r="WGN180" s="46"/>
      <c r="WGO180" s="46"/>
      <c r="WGP180" s="46"/>
      <c r="WGQ180" s="46"/>
      <c r="WGR180" s="46"/>
      <c r="WGS180" s="46"/>
      <c r="WGT180" s="46"/>
      <c r="WGU180" s="46"/>
      <c r="WGV180" s="46"/>
      <c r="WGW180" s="46"/>
      <c r="WGX180" s="46"/>
      <c r="WGY180" s="46"/>
      <c r="WGZ180" s="46"/>
      <c r="WHA180" s="46"/>
      <c r="WHB180" s="46"/>
      <c r="WHC180" s="46"/>
      <c r="WHD180" s="46"/>
      <c r="WHE180" s="46"/>
      <c r="WHF180" s="46"/>
      <c r="WHG180" s="46"/>
      <c r="WHH180" s="46"/>
      <c r="WHI180" s="46"/>
      <c r="WHJ180" s="46"/>
      <c r="WHK180" s="46"/>
      <c r="WHL180" s="46"/>
      <c r="WHM180" s="46"/>
      <c r="WHN180" s="46"/>
      <c r="WHO180" s="46"/>
      <c r="WHP180" s="46"/>
      <c r="WHQ180" s="46"/>
      <c r="WHR180" s="46"/>
      <c r="WHS180" s="46"/>
      <c r="WHT180" s="46"/>
      <c r="WHU180" s="46"/>
      <c r="WHV180" s="46"/>
      <c r="WHW180" s="46"/>
      <c r="WHX180" s="46"/>
      <c r="WHY180" s="46"/>
      <c r="WHZ180" s="46"/>
      <c r="WIA180" s="46"/>
      <c r="WIB180" s="46"/>
      <c r="WIC180" s="46"/>
      <c r="WID180" s="46"/>
      <c r="WIE180" s="46"/>
      <c r="WIF180" s="46"/>
      <c r="WIG180" s="46"/>
      <c r="WIH180" s="46"/>
      <c r="WII180" s="46"/>
      <c r="WIJ180" s="46"/>
      <c r="WIK180" s="46"/>
      <c r="WIL180" s="46"/>
      <c r="WIM180" s="46"/>
      <c r="WIN180" s="46"/>
      <c r="WIO180" s="46"/>
      <c r="WIP180" s="46"/>
      <c r="WIQ180" s="46"/>
      <c r="WIR180" s="46"/>
      <c r="WIS180" s="46"/>
      <c r="WIT180" s="46"/>
      <c r="WIU180" s="46"/>
      <c r="WIV180" s="46"/>
      <c r="WIW180" s="46"/>
      <c r="WIX180" s="46"/>
      <c r="WIY180" s="46"/>
      <c r="WIZ180" s="46"/>
      <c r="WJA180" s="46"/>
      <c r="WJB180" s="46"/>
      <c r="WJC180" s="46"/>
      <c r="WJD180" s="46"/>
      <c r="WJE180" s="46"/>
      <c r="WJF180" s="46"/>
      <c r="WJG180" s="46"/>
      <c r="WJH180" s="46"/>
      <c r="WJI180" s="46"/>
      <c r="WJJ180" s="46"/>
      <c r="WJK180" s="46"/>
      <c r="WJL180" s="46"/>
      <c r="WJM180" s="46"/>
      <c r="WJN180" s="46"/>
      <c r="WJO180" s="46"/>
      <c r="WJP180" s="46"/>
      <c r="WJQ180" s="46"/>
      <c r="WJR180" s="46"/>
      <c r="WJS180" s="46"/>
      <c r="WJT180" s="46"/>
      <c r="WJU180" s="46"/>
      <c r="WJV180" s="46"/>
      <c r="WJW180" s="46"/>
      <c r="WJX180" s="46"/>
      <c r="WJY180" s="46"/>
      <c r="WJZ180" s="46"/>
      <c r="WKA180" s="46"/>
      <c r="WKB180" s="46"/>
      <c r="WKC180" s="46"/>
      <c r="WKD180" s="46"/>
      <c r="WKE180" s="46"/>
      <c r="WKF180" s="46"/>
      <c r="WKG180" s="46"/>
      <c r="WKH180" s="46"/>
      <c r="WKI180" s="46"/>
      <c r="WKJ180" s="46"/>
      <c r="WKK180" s="46"/>
      <c r="WKL180" s="46"/>
      <c r="WKM180" s="46"/>
      <c r="WKN180" s="46"/>
      <c r="WKO180" s="46"/>
      <c r="WKP180" s="46"/>
      <c r="WKQ180" s="46"/>
      <c r="WKR180" s="46"/>
      <c r="WKS180" s="46"/>
      <c r="WKT180" s="46"/>
      <c r="WKU180" s="46"/>
      <c r="WKV180" s="46"/>
      <c r="WKW180" s="46"/>
      <c r="WKX180" s="46"/>
      <c r="WKY180" s="46"/>
      <c r="WKZ180" s="46"/>
      <c r="WLA180" s="46"/>
      <c r="WLB180" s="46"/>
      <c r="WLC180" s="46"/>
      <c r="WLD180" s="46"/>
      <c r="WLE180" s="46"/>
      <c r="WLF180" s="46"/>
      <c r="WLG180" s="46"/>
      <c r="WLH180" s="46"/>
      <c r="WLI180" s="46"/>
      <c r="WLJ180" s="46"/>
      <c r="WLK180" s="46"/>
      <c r="WLL180" s="46"/>
      <c r="WLM180" s="46"/>
      <c r="WLN180" s="46"/>
      <c r="WLO180" s="46"/>
      <c r="WLP180" s="46"/>
      <c r="WLQ180" s="46"/>
      <c r="WLR180" s="46"/>
      <c r="WLS180" s="46"/>
      <c r="WLT180" s="46"/>
      <c r="WLU180" s="46"/>
      <c r="WLV180" s="46"/>
      <c r="WLW180" s="46"/>
      <c r="WLX180" s="46"/>
      <c r="WLY180" s="46"/>
      <c r="WLZ180" s="46"/>
      <c r="WMA180" s="46"/>
      <c r="WMB180" s="46"/>
      <c r="WMC180" s="46"/>
      <c r="WMD180" s="46"/>
      <c r="WME180" s="46"/>
      <c r="WMF180" s="46"/>
      <c r="WMG180" s="46"/>
      <c r="WMH180" s="46"/>
      <c r="WMI180" s="46"/>
      <c r="WMJ180" s="46"/>
      <c r="WMK180" s="46"/>
      <c r="WML180" s="46"/>
      <c r="WMM180" s="46"/>
      <c r="WMN180" s="46"/>
      <c r="WMO180" s="46"/>
      <c r="WMP180" s="46"/>
      <c r="WMQ180" s="46"/>
      <c r="WMR180" s="46"/>
      <c r="WMS180" s="46"/>
      <c r="WMT180" s="46"/>
      <c r="WMU180" s="46"/>
      <c r="WMV180" s="46"/>
      <c r="WMW180" s="46"/>
      <c r="WMX180" s="46"/>
      <c r="WMY180" s="46"/>
      <c r="WMZ180" s="46"/>
      <c r="WNA180" s="46"/>
      <c r="WNB180" s="46"/>
      <c r="WNC180" s="46"/>
      <c r="WND180" s="46"/>
      <c r="WNE180" s="46"/>
      <c r="WNF180" s="46"/>
      <c r="WNG180" s="46"/>
      <c r="WNH180" s="46"/>
      <c r="WNI180" s="46"/>
      <c r="WNJ180" s="46"/>
      <c r="WNK180" s="46"/>
      <c r="WNL180" s="46"/>
      <c r="WNM180" s="46"/>
      <c r="WNN180" s="46"/>
      <c r="WNO180" s="46"/>
      <c r="WNP180" s="46"/>
      <c r="WNQ180" s="46"/>
      <c r="WNR180" s="46"/>
      <c r="WNS180" s="46"/>
      <c r="WNT180" s="46"/>
      <c r="WNU180" s="46"/>
      <c r="WNV180" s="46"/>
      <c r="WNW180" s="46"/>
      <c r="WNX180" s="46"/>
      <c r="WNY180" s="46"/>
      <c r="WNZ180" s="46"/>
      <c r="WOA180" s="46"/>
      <c r="WOB180" s="46"/>
      <c r="WOC180" s="46"/>
      <c r="WOD180" s="46"/>
      <c r="WOE180" s="46"/>
      <c r="WOF180" s="46"/>
      <c r="WOG180" s="46"/>
      <c r="WOH180" s="46"/>
      <c r="WOI180" s="46"/>
      <c r="WOJ180" s="46"/>
      <c r="WOK180" s="46"/>
      <c r="WOL180" s="46"/>
      <c r="WOM180" s="46"/>
      <c r="WON180" s="46"/>
      <c r="WOO180" s="46"/>
      <c r="WOP180" s="46"/>
      <c r="WOQ180" s="46"/>
      <c r="WOR180" s="46"/>
      <c r="WOS180" s="46"/>
      <c r="WOT180" s="46"/>
      <c r="WOU180" s="46"/>
      <c r="WOV180" s="46"/>
      <c r="WOW180" s="46"/>
      <c r="WOX180" s="46"/>
      <c r="WOY180" s="46"/>
      <c r="WOZ180" s="46"/>
      <c r="WPA180" s="46"/>
      <c r="WPB180" s="46"/>
      <c r="WPC180" s="46"/>
      <c r="WPD180" s="46"/>
      <c r="WPE180" s="46"/>
      <c r="WPF180" s="46"/>
      <c r="WPG180" s="46"/>
      <c r="WPH180" s="46"/>
      <c r="WPI180" s="46"/>
      <c r="WPJ180" s="46"/>
      <c r="WPK180" s="46"/>
      <c r="WPL180" s="46"/>
      <c r="WPM180" s="46"/>
      <c r="WPN180" s="46"/>
      <c r="WPO180" s="46"/>
      <c r="WPP180" s="46"/>
      <c r="WPQ180" s="46"/>
      <c r="WPR180" s="46"/>
      <c r="WPS180" s="46"/>
      <c r="WPT180" s="46"/>
      <c r="WPU180" s="46"/>
      <c r="WPV180" s="46"/>
      <c r="WPW180" s="46"/>
      <c r="WPX180" s="46"/>
      <c r="WPY180" s="46"/>
      <c r="WPZ180" s="46"/>
      <c r="WQA180" s="46"/>
      <c r="WQB180" s="46"/>
      <c r="WQC180" s="46"/>
      <c r="WQD180" s="46"/>
      <c r="WQE180" s="46"/>
      <c r="WQF180" s="46"/>
      <c r="WQG180" s="46"/>
      <c r="WQH180" s="46"/>
      <c r="WQI180" s="46"/>
      <c r="WQJ180" s="46"/>
      <c r="WQK180" s="46"/>
      <c r="WQL180" s="46"/>
      <c r="WQM180" s="46"/>
      <c r="WQN180" s="46"/>
      <c r="WQO180" s="46"/>
      <c r="WQP180" s="46"/>
      <c r="WQQ180" s="46"/>
      <c r="WQR180" s="46"/>
      <c r="WQS180" s="46"/>
      <c r="WQT180" s="46"/>
      <c r="WQU180" s="46"/>
      <c r="WQV180" s="46"/>
      <c r="WQW180" s="46"/>
      <c r="WQX180" s="46"/>
      <c r="WQY180" s="46"/>
      <c r="WQZ180" s="46"/>
      <c r="WRA180" s="46"/>
      <c r="WRB180" s="46"/>
      <c r="WRC180" s="46"/>
      <c r="WRD180" s="46"/>
      <c r="WRE180" s="46"/>
      <c r="WRF180" s="46"/>
      <c r="WRG180" s="46"/>
      <c r="WRH180" s="46"/>
      <c r="WRI180" s="46"/>
      <c r="WRJ180" s="46"/>
      <c r="WRK180" s="46"/>
      <c r="WRL180" s="46"/>
      <c r="WRM180" s="46"/>
      <c r="WRN180" s="46"/>
      <c r="WRO180" s="46"/>
      <c r="WRP180" s="46"/>
      <c r="WRQ180" s="46"/>
      <c r="WRR180" s="46"/>
      <c r="WRS180" s="46"/>
      <c r="WRT180" s="46"/>
      <c r="WRU180" s="46"/>
      <c r="WRV180" s="46"/>
      <c r="WRW180" s="46"/>
      <c r="WRX180" s="46"/>
      <c r="WRY180" s="46"/>
      <c r="WRZ180" s="46"/>
      <c r="WSA180" s="46"/>
      <c r="WSB180" s="46"/>
      <c r="WSC180" s="46"/>
      <c r="WSD180" s="46"/>
      <c r="WSE180" s="46"/>
      <c r="WSF180" s="46"/>
      <c r="WSG180" s="46"/>
      <c r="WSH180" s="46"/>
      <c r="WSI180" s="46"/>
      <c r="WSJ180" s="46"/>
      <c r="WSK180" s="46"/>
      <c r="WSL180" s="46"/>
      <c r="WSM180" s="46"/>
      <c r="WSN180" s="46"/>
      <c r="WSO180" s="46"/>
      <c r="WSP180" s="46"/>
      <c r="WSQ180" s="46"/>
      <c r="WSR180" s="46"/>
      <c r="WSS180" s="46"/>
      <c r="WST180" s="46"/>
      <c r="WSU180" s="46"/>
      <c r="WSV180" s="46"/>
      <c r="WSW180" s="46"/>
      <c r="WSX180" s="46"/>
      <c r="WSY180" s="46"/>
      <c r="WSZ180" s="46"/>
      <c r="WTA180" s="46"/>
      <c r="WTB180" s="46"/>
      <c r="WTC180" s="46"/>
      <c r="WTD180" s="46"/>
      <c r="WTE180" s="46"/>
      <c r="WTF180" s="46"/>
      <c r="WTG180" s="46"/>
      <c r="WTH180" s="46"/>
      <c r="WTI180" s="46"/>
      <c r="WTJ180" s="46"/>
      <c r="WTK180" s="46"/>
      <c r="WTL180" s="46"/>
      <c r="WTM180" s="46"/>
      <c r="WTN180" s="46"/>
      <c r="WTO180" s="46"/>
      <c r="WTP180" s="46"/>
      <c r="WTQ180" s="46"/>
      <c r="WTR180" s="46"/>
      <c r="WTS180" s="46"/>
      <c r="WTT180" s="46"/>
      <c r="WTU180" s="46"/>
      <c r="WTV180" s="46"/>
      <c r="WTW180" s="46"/>
      <c r="WTX180" s="46"/>
      <c r="WTY180" s="46"/>
      <c r="WTZ180" s="46"/>
      <c r="WUA180" s="46"/>
      <c r="WUB180" s="46"/>
      <c r="WUC180" s="46"/>
      <c r="WUD180" s="46"/>
      <c r="WUE180" s="46"/>
      <c r="WUF180" s="46"/>
      <c r="WUG180" s="46"/>
      <c r="WUH180" s="46"/>
      <c r="WUI180" s="46"/>
      <c r="WUJ180" s="46"/>
      <c r="WUK180" s="46"/>
      <c r="WUL180" s="46"/>
      <c r="WUM180" s="46"/>
      <c r="WUN180" s="46"/>
      <c r="WUO180" s="46"/>
      <c r="WUP180" s="46"/>
      <c r="WUQ180" s="46"/>
      <c r="WUR180" s="46"/>
      <c r="WUS180" s="46"/>
      <c r="WUT180" s="46"/>
      <c r="WUU180" s="46"/>
      <c r="WUV180" s="46"/>
      <c r="WUW180" s="46"/>
      <c r="WUX180" s="46"/>
      <c r="WUY180" s="46"/>
      <c r="WUZ180" s="46"/>
      <c r="WVA180" s="46"/>
      <c r="WVB180" s="46"/>
      <c r="WVC180" s="46"/>
      <c r="WVD180" s="46"/>
      <c r="WVE180" s="46"/>
      <c r="WVF180" s="46"/>
      <c r="WVG180" s="46"/>
      <c r="WVH180" s="46"/>
      <c r="WVI180" s="46"/>
      <c r="WVJ180" s="46"/>
      <c r="WVK180" s="46"/>
      <c r="WVL180" s="46"/>
      <c r="WVM180" s="46"/>
      <c r="WVN180" s="46"/>
      <c r="WVO180" s="46"/>
      <c r="WVP180" s="46"/>
      <c r="WVQ180" s="46"/>
      <c r="WVR180" s="46"/>
      <c r="WVS180" s="46"/>
      <c r="WVT180" s="46"/>
      <c r="WVU180" s="46"/>
      <c r="WVV180" s="46"/>
      <c r="WVW180" s="46"/>
      <c r="WVX180" s="46"/>
      <c r="WVY180" s="46"/>
      <c r="WVZ180" s="46"/>
      <c r="WWA180" s="46"/>
      <c r="WWB180" s="46"/>
      <c r="WWC180" s="46"/>
      <c r="WWD180" s="46"/>
      <c r="WWE180" s="46"/>
      <c r="WWF180" s="46"/>
      <c r="WWG180" s="46"/>
      <c r="WWH180" s="46"/>
      <c r="WWI180" s="46"/>
      <c r="WWJ180" s="46"/>
      <c r="WWK180" s="46"/>
      <c r="WWL180" s="46"/>
      <c r="WWM180" s="46"/>
      <c r="WWN180" s="46"/>
      <c r="WWO180" s="46"/>
      <c r="WWP180" s="46"/>
      <c r="WWQ180" s="46"/>
      <c r="WWR180" s="46"/>
      <c r="WWS180" s="46"/>
      <c r="WWT180" s="46"/>
      <c r="WWU180" s="46"/>
      <c r="WWV180" s="46"/>
      <c r="WWW180" s="46"/>
      <c r="WWX180" s="46"/>
      <c r="WWY180" s="46"/>
      <c r="WWZ180" s="46"/>
      <c r="WXA180" s="46"/>
      <c r="WXB180" s="46"/>
      <c r="WXC180" s="46"/>
      <c r="WXD180" s="46"/>
      <c r="WXE180" s="46"/>
      <c r="WXF180" s="46"/>
      <c r="WXG180" s="46"/>
      <c r="WXH180" s="46"/>
      <c r="WXI180" s="46"/>
      <c r="WXJ180" s="46"/>
      <c r="WXK180" s="46"/>
      <c r="WXL180" s="46"/>
      <c r="WXM180" s="46"/>
      <c r="WXN180" s="46"/>
      <c r="WXO180" s="46"/>
      <c r="WXP180" s="46"/>
      <c r="WXQ180" s="46"/>
      <c r="WXR180" s="46"/>
      <c r="WXS180" s="46"/>
      <c r="WXT180" s="46"/>
      <c r="WXU180" s="46"/>
      <c r="WXV180" s="46"/>
      <c r="WXW180" s="46"/>
      <c r="WXX180" s="46"/>
      <c r="WXY180" s="46"/>
      <c r="WXZ180" s="46"/>
      <c r="WYA180" s="46"/>
      <c r="WYB180" s="46"/>
      <c r="WYC180" s="46"/>
      <c r="WYD180" s="46"/>
      <c r="WYE180" s="46"/>
      <c r="WYF180" s="46"/>
      <c r="WYG180" s="46"/>
      <c r="WYH180" s="46"/>
      <c r="WYI180" s="46"/>
      <c r="WYJ180" s="46"/>
      <c r="WYK180" s="46"/>
      <c r="WYL180" s="46"/>
      <c r="WYM180" s="46"/>
      <c r="WYN180" s="46"/>
      <c r="WYO180" s="46"/>
      <c r="WYP180" s="46"/>
      <c r="WYQ180" s="46"/>
      <c r="WYR180" s="46"/>
      <c r="WYS180" s="46"/>
      <c r="WYT180" s="46"/>
      <c r="WYU180" s="46"/>
      <c r="WYV180" s="46"/>
      <c r="WYW180" s="46"/>
      <c r="WYX180" s="46"/>
      <c r="WYY180" s="46"/>
      <c r="WYZ180" s="46"/>
      <c r="WZA180" s="46"/>
      <c r="WZB180" s="46"/>
      <c r="WZC180" s="46"/>
      <c r="WZD180" s="46"/>
      <c r="WZE180" s="46"/>
      <c r="WZF180" s="46"/>
      <c r="WZG180" s="46"/>
      <c r="WZH180" s="46"/>
      <c r="WZI180" s="46"/>
      <c r="WZJ180" s="46"/>
      <c r="WZK180" s="46"/>
      <c r="WZL180" s="46"/>
      <c r="WZM180" s="46"/>
      <c r="WZN180" s="46"/>
      <c r="WZO180" s="46"/>
      <c r="WZP180" s="46"/>
      <c r="WZQ180" s="46"/>
      <c r="WZR180" s="46"/>
      <c r="WZS180" s="46"/>
      <c r="WZT180" s="46"/>
      <c r="WZU180" s="46"/>
      <c r="WZV180" s="46"/>
      <c r="WZW180" s="46"/>
      <c r="WZX180" s="46"/>
      <c r="WZY180" s="46"/>
      <c r="WZZ180" s="46"/>
      <c r="XAA180" s="46"/>
      <c r="XAB180" s="46"/>
      <c r="XAC180" s="46"/>
      <c r="XAD180" s="46"/>
      <c r="XAE180" s="46"/>
      <c r="XAF180" s="46"/>
      <c r="XAG180" s="46"/>
      <c r="XAH180" s="46"/>
      <c r="XAI180" s="46"/>
      <c r="XAJ180" s="46"/>
      <c r="XAK180" s="46"/>
      <c r="XAL180" s="46"/>
      <c r="XAM180" s="46"/>
      <c r="XAN180" s="46"/>
      <c r="XAO180" s="46"/>
      <c r="XAP180" s="46"/>
      <c r="XAQ180" s="46"/>
      <c r="XAR180" s="46"/>
      <c r="XAS180" s="46"/>
      <c r="XAT180" s="46"/>
      <c r="XAU180" s="46"/>
      <c r="XAV180" s="46"/>
      <c r="XAW180" s="46"/>
      <c r="XAX180" s="46"/>
      <c r="XAY180" s="46"/>
      <c r="XAZ180" s="46"/>
      <c r="XBA180" s="46"/>
      <c r="XBB180" s="46"/>
      <c r="XBC180" s="46"/>
      <c r="XBD180" s="46"/>
      <c r="XBE180" s="46"/>
      <c r="XBF180" s="46"/>
      <c r="XBG180" s="46"/>
      <c r="XBH180" s="46"/>
      <c r="XBI180" s="46"/>
      <c r="XBJ180" s="46"/>
      <c r="XBK180" s="46"/>
      <c r="XBL180" s="46"/>
      <c r="XBM180" s="46"/>
      <c r="XBN180" s="46"/>
      <c r="XBO180" s="46"/>
      <c r="XBP180" s="46"/>
      <c r="XBQ180" s="46"/>
      <c r="XBR180" s="46"/>
      <c r="XBS180" s="46"/>
      <c r="XBT180" s="46"/>
      <c r="XBU180" s="46"/>
      <c r="XBV180" s="46"/>
      <c r="XBW180" s="46"/>
      <c r="XBX180" s="46"/>
      <c r="XBY180" s="46"/>
      <c r="XBZ180" s="46"/>
      <c r="XCA180" s="46"/>
      <c r="XCB180" s="46"/>
      <c r="XCC180" s="46"/>
      <c r="XCD180" s="46"/>
      <c r="XCE180" s="46"/>
      <c r="XCF180" s="46"/>
      <c r="XCG180" s="46"/>
      <c r="XCH180" s="46"/>
      <c r="XCI180" s="46"/>
      <c r="XCJ180" s="46"/>
      <c r="XCK180" s="46"/>
      <c r="XCL180" s="46"/>
      <c r="XCM180" s="46"/>
      <c r="XCN180" s="46"/>
      <c r="XCO180" s="46"/>
      <c r="XCP180" s="46"/>
      <c r="XCQ180" s="46"/>
      <c r="XCR180" s="46"/>
      <c r="XCS180" s="46"/>
      <c r="XCT180" s="46"/>
      <c r="XCU180" s="46"/>
      <c r="XCV180" s="46"/>
      <c r="XCW180" s="46"/>
      <c r="XCX180" s="46"/>
      <c r="XCY180" s="46"/>
      <c r="XCZ180" s="46"/>
      <c r="XDA180" s="46"/>
      <c r="XDB180" s="46"/>
      <c r="XDC180" s="46"/>
      <c r="XDD180" s="46"/>
      <c r="XDE180" s="46"/>
      <c r="XDF180" s="46"/>
      <c r="XDG180" s="46"/>
      <c r="XDH180" s="46"/>
      <c r="XDI180" s="46"/>
      <c r="XDJ180" s="46"/>
      <c r="XDK180" s="46"/>
      <c r="XDL180" s="46"/>
      <c r="XDM180" s="46"/>
      <c r="XDN180" s="46"/>
      <c r="XDO180" s="46"/>
      <c r="XDP180" s="46"/>
      <c r="XDQ180" s="46"/>
      <c r="XDR180" s="46"/>
      <c r="XDS180" s="46"/>
      <c r="XDT180" s="46"/>
      <c r="XDU180" s="46"/>
      <c r="XDV180" s="46"/>
      <c r="XDW180" s="46"/>
      <c r="XDX180" s="46"/>
      <c r="XDY180" s="46"/>
      <c r="XDZ180" s="46"/>
      <c r="XEA180" s="46"/>
      <c r="XEB180" s="46"/>
      <c r="XEC180" s="46"/>
      <c r="XED180" s="46"/>
      <c r="XEE180" s="46"/>
      <c r="XEF180" s="46"/>
      <c r="XEG180" s="46"/>
      <c r="XEH180" s="46"/>
      <c r="XEI180" s="46"/>
      <c r="XEJ180" s="46"/>
      <c r="XEK180" s="46"/>
      <c r="XEL180" s="46"/>
      <c r="XEM180" s="46"/>
      <c r="XEN180" s="46"/>
      <c r="XEO180" s="46"/>
      <c r="XEP180" s="46"/>
      <c r="XEQ180" s="46"/>
      <c r="XER180" s="46"/>
      <c r="XES180" s="46"/>
      <c r="XET180" s="46"/>
      <c r="XEU180" s="46"/>
      <c r="XEV180" s="46"/>
      <c r="XEW180" s="46"/>
      <c r="XEX180" s="46"/>
      <c r="XEY180" s="46"/>
      <c r="XEZ180" s="46"/>
      <c r="XFA180" s="46"/>
      <c r="XFB180" s="46"/>
      <c r="XFC180" s="46"/>
      <c r="XFD180" s="264"/>
    </row>
  </sheetData>
  <phoneticPr fontId="7" type="noConversion"/>
  <hyperlinks>
    <hyperlink ref="L4" r:id="rId1" location="SD1" display="https://www.ncbi.nlm.nih.gov/pmc/articles/PMC3679547/ - SD1" xr:uid="{54B02CCB-5E8A-4542-B451-9502130E4E47}"/>
    <hyperlink ref="L5" r:id="rId2" location="Abs1" xr:uid="{3C112CA7-4F9B-4FDC-BEC2-C40E5D15CB81}"/>
    <hyperlink ref="L7" r:id="rId3" xr:uid="{8B0DF873-C02A-4FEF-BC1B-4B3266DDE0AF}"/>
    <hyperlink ref="L11" r:id="rId4" location="85655082" xr:uid="{D1A5E45F-CD2B-4609-B497-720AF083E74D}"/>
    <hyperlink ref="L12" r:id="rId5" location="85655082" xr:uid="{09A4CA8B-0046-4E82-AB4A-1BF2BF124F53}"/>
    <hyperlink ref="L13" r:id="rId6" location="85655082" xr:uid="{A1C9EA2D-059A-4F95-95B5-1B9DBB900DE4}"/>
    <hyperlink ref="L8" r:id="rId7" xr:uid="{640A708E-E5EE-4D9E-A2B1-097267F1F188}"/>
    <hyperlink ref="L14" r:id="rId8" location="Sec11" xr:uid="{6D5CD84B-4D07-4BAA-9A3A-9EC109C9F4CA}"/>
    <hyperlink ref="L15" r:id="rId9" location="Sec11" xr:uid="{6478A720-BDB8-44EE-93D1-E6FE17BAEB04}"/>
    <hyperlink ref="L16" r:id="rId10" location="Sec11" xr:uid="{D9D92722-F5F7-48FB-9A54-4EA99910365C}"/>
    <hyperlink ref="L17" r:id="rId11" location="Sec11" xr:uid="{6353A2DE-1D01-4648-B9CF-A10A8F159F72}"/>
    <hyperlink ref="L18" r:id="rId12" location="Sec11" xr:uid="{031436F1-0438-41E3-8D13-C05494FAD540}"/>
    <hyperlink ref="L19" r:id="rId13" location="Sec11" xr:uid="{E840EF2B-E211-4F20-9B40-8B766AE17C6D}"/>
    <hyperlink ref="L20" r:id="rId14" location="Sec11" xr:uid="{6BC491D9-AD21-4848-A806-CE210ECAC969}"/>
    <hyperlink ref="L21" r:id="rId15" location="Sec11" xr:uid="{3E9D4C85-405D-420C-8B51-ECB5B958A00E}"/>
    <hyperlink ref="L23" r:id="rId16" location="Sec11" xr:uid="{EB9633EE-02AB-48D5-B0CC-E0E9721D396F}"/>
    <hyperlink ref="L25" r:id="rId17" location="Sec11" xr:uid="{05BCEE65-2299-42EE-AD2D-0F3DC78AE45B}"/>
    <hyperlink ref="L27" r:id="rId18" location="Sec11" xr:uid="{3776F97F-7799-4214-AB10-376F69697715}"/>
    <hyperlink ref="L29" r:id="rId19" location="Sec11" xr:uid="{AE0293B6-FD2E-4A02-8E9F-6A9C2F109B4E}"/>
    <hyperlink ref="L22" r:id="rId20" location="Sec11" xr:uid="{5074E02F-8F70-43A7-86FB-409702A1464A}"/>
    <hyperlink ref="L24" r:id="rId21" location="Sec11" xr:uid="{574DC28F-2034-4F7A-9B4F-8AF4DE515E44}"/>
    <hyperlink ref="L26" r:id="rId22" location="Sec11" xr:uid="{D77F17F3-2C15-4203-AD50-0986938D17E1}"/>
    <hyperlink ref="L28" r:id="rId23" location="Sec11" xr:uid="{B2E6A159-A3FE-41F0-A2E1-5E62A2341CE6}"/>
    <hyperlink ref="L30" r:id="rId24" location="Sec11" xr:uid="{E7E95B4F-1136-461B-B0A0-0A6EA59C9581}"/>
    <hyperlink ref="L31" r:id="rId25" xr:uid="{B5269730-5D9B-4DE8-AE2B-038B54C825B7}"/>
    <hyperlink ref="L32" r:id="rId26" xr:uid="{9AEF245B-F991-45E6-B6E4-A92B90921123}"/>
    <hyperlink ref="L33" r:id="rId27" xr:uid="{6D1CECF5-F62D-4859-BC71-17D0C1182D26}"/>
    <hyperlink ref="L34" r:id="rId28" xr:uid="{2BB39B2D-4CCA-4E17-AE1F-627EF80FCF0D}"/>
    <hyperlink ref="L35" r:id="rId29" location="SD1" display="https://www.ncbi.nlm.nih.gov/pmc/articles/PMC3679547/ - SD1" xr:uid="{96B37530-A8F5-4B32-99E7-CAD842DA6ABC}"/>
    <hyperlink ref="L37" r:id="rId30" xr:uid="{FBA8B781-D0AA-4B1E-B6D1-0B8AD712E547}"/>
    <hyperlink ref="L38" r:id="rId31" xr:uid="{997AC0AB-8876-44E5-B278-388F1245B6B4}"/>
    <hyperlink ref="L39" r:id="rId32" xr:uid="{12AC9BC8-8A5B-4E44-825F-F44E156CDD13}"/>
    <hyperlink ref="L40" r:id="rId33" xr:uid="{FA3B3BF4-A0DA-4048-BC29-E5FEBD7FC643}"/>
    <hyperlink ref="L41" r:id="rId34" xr:uid="{5A5F654D-35F5-40C2-B349-F7AE877C5C9E}"/>
    <hyperlink ref="L43" r:id="rId35" xr:uid="{6C06C4B2-BC67-49FB-B279-314E7400E9B9}"/>
    <hyperlink ref="L44" r:id="rId36" xr:uid="{42C962C0-3247-4419-B3CC-D91A1A974C91}"/>
    <hyperlink ref="L49" r:id="rId37" xr:uid="{4F1D7AB7-A8C9-414E-A533-B9473AD330A1}"/>
    <hyperlink ref="L48" r:id="rId38" location="Sec20" xr:uid="{39470952-2E73-4782-820F-8757340500AC}"/>
    <hyperlink ref="L50" r:id="rId39" xr:uid="{E2A9D0FE-FA62-4195-B195-57DF63E6D408}"/>
    <hyperlink ref="L51" r:id="rId40" display="https://academic.oup.com/hmg/article/24/14/4138/2385726" xr:uid="{487E5DB9-0EDB-4B51-A304-F79A5AF6AF04}"/>
    <hyperlink ref="L52" r:id="rId41" location="MOESM27" xr:uid="{1CF3EC0F-F2BB-473C-B20B-ADF7C599E5DF}"/>
    <hyperlink ref="L59" r:id="rId42" xr:uid="{04F9985F-921C-46DC-939F-B8EBE50A7C9E}"/>
    <hyperlink ref="L36" r:id="rId43" xr:uid="{ED31954A-A103-4203-B058-3C57BF4954A7}"/>
    <hyperlink ref="L60" r:id="rId44" xr:uid="{5371D36F-94F6-3649-8338-652344C3A53A}"/>
    <hyperlink ref="L61:L65" r:id="rId45" display="https://pubmed.ncbi.nlm.nih.gov/28604730-large-scale-association-analysis-identifies-new-lung-cancer-susceptibility-loci-and-heterogeneity-in-genetic-susceptibility-across-histological-subtypes/" xr:uid="{EC3EAD6E-5D95-764A-BEDB-6574462C6E7D}"/>
    <hyperlink ref="L66" r:id="rId46" xr:uid="{9FA7D0CE-0BF2-4453-A033-40212D25432B}"/>
    <hyperlink ref="L72" r:id="rId47" location="supplementary-data" xr:uid="{7F72E378-D94C-4626-9F2A-93B05FB745B9}"/>
    <hyperlink ref="L73" r:id="rId48" location="supplementary-data" xr:uid="{B46BAB2C-4800-43A7-BC90-BCC8D1884F05}"/>
    <hyperlink ref="L74" r:id="rId49" location="supplementary-data" xr:uid="{12580687-9283-431B-8624-B8FE1EA5874B}"/>
    <hyperlink ref="L75" r:id="rId50" location="supplementary-data" xr:uid="{CCFB4D7A-DB98-4880-B9B1-3B05BEB19EE1}"/>
    <hyperlink ref="L76" r:id="rId51" location="supplementary-data" xr:uid="{DD2175EE-05EE-412D-8988-03D410D26B77}"/>
    <hyperlink ref="L77" r:id="rId52" location="supplementary-data" xr:uid="{63EFFBD0-2388-4C03-988E-ABB673F7B4C7}"/>
    <hyperlink ref="L79" r:id="rId53" xr:uid="{46C69ADE-772D-429B-9C58-2FA53B100D44}"/>
    <hyperlink ref="L71" r:id="rId54" xr:uid="{94FC9A1B-6312-4B20-8C18-C968E309E79A}"/>
    <hyperlink ref="L80" r:id="rId55" xr:uid="{70BDD287-7E90-4065-8B44-96603EDE4093}"/>
    <hyperlink ref="L81" r:id="rId56" xr:uid="{5B765F48-2DAB-4BC2-8361-007AA67B93DC}"/>
    <hyperlink ref="L82" r:id="rId57" location="SD1" display="https://www.ncbi.nlm.nih.gov/pmc/articles/PMC3770523/ - SD1" xr:uid="{4FD9072A-C5BC-48E1-9555-389493EE95CD}"/>
    <hyperlink ref="L84" r:id="rId58" xr:uid="{0F30766F-4B28-43BB-BFA4-EE8C722A92C3}"/>
    <hyperlink ref="L85:L90" r:id="rId59" display="https://www.ncbi.nlm.nih.gov/pmc/articles/PMC5081051/pdf/ddw087.pdf" xr:uid="{E637C727-68C7-44DE-A85A-B511AD92784D}"/>
    <hyperlink ref="L91" r:id="rId60" xr:uid="{75FA90C3-F5FA-416D-ACC0-B018C056B156}"/>
    <hyperlink ref="L92" r:id="rId61" xr:uid="{73B2F425-3F4F-4B08-A1D9-5B704FD05189}"/>
    <hyperlink ref="L93" r:id="rId62" xr:uid="{F0DA5204-E3F6-4A69-8340-F86EF3E15C56}"/>
    <hyperlink ref="L94" r:id="rId63" location="MOESM308" xr:uid="{02D099C0-3C5F-4451-A5A0-6F6F06688D95}"/>
    <hyperlink ref="L95" r:id="rId64" xr:uid="{EDA5BC0A-30A6-4AFB-93CB-84BBFCC0F734}"/>
    <hyperlink ref="L96" r:id="rId65" location="!po=8.59375" xr:uid="{597C67A5-48A6-4245-AC29-49400FAD91FA}"/>
    <hyperlink ref="L97" r:id="rId66" location="!po=8.59375" xr:uid="{00E1340E-09DC-4340-9321-3DD86945373C}"/>
    <hyperlink ref="L98" r:id="rId67" location="Sec10" xr:uid="{EFB46AF3-7BFC-4AE6-8464-C721FAA28FC7}"/>
    <hyperlink ref="L99" r:id="rId68" xr:uid="{A4B54ACD-E3D9-4615-BD2C-1B57874F472E}"/>
    <hyperlink ref="L110" r:id="rId69" xr:uid="{8894A4BE-4BC6-49F8-A343-5A96C9BAE02A}"/>
    <hyperlink ref="L111" r:id="rId70" xr:uid="{E6D18881-5A1D-4C35-8472-78B2164205A0}"/>
    <hyperlink ref="L112" r:id="rId71" xr:uid="{A79EE3E6-2E46-41F0-B11B-7022A6182631}"/>
    <hyperlink ref="L113" r:id="rId72" xr:uid="{2E8E0B27-7A60-45FB-905A-7BA5F56A2AD8}"/>
    <hyperlink ref="L114" r:id="rId73" xr:uid="{49D6DBD9-2E6B-497C-83D9-3274002F7618}"/>
    <hyperlink ref="L115" r:id="rId74" xr:uid="{DE4C629F-C94B-48D8-886B-86BBCB4921A5}"/>
    <hyperlink ref="L116" r:id="rId75" location="Sec6" xr:uid="{325C80D3-2661-4ADE-93C5-BB49CD3B9C75}"/>
    <hyperlink ref="L117" r:id="rId76" xr:uid="{726E70B3-C487-429A-9910-AF1C2588A72A}"/>
    <hyperlink ref="L119" r:id="rId77" display="https://journals.plos.org/plosmedicine/article?id=10.1371/journal.pmed.1001779" xr:uid="{4CF4B28E-5270-4683-9AE7-ECE3CB02F8BF}"/>
    <hyperlink ref="L118" r:id="rId78" xr:uid="{B8C15731-5F99-4CD0-B640-700840F65361}"/>
    <hyperlink ref="L120" r:id="rId79" xr:uid="{3115650D-2F8C-4240-B671-0BD0B20E6559}"/>
    <hyperlink ref="L121" r:id="rId80" xr:uid="{74641E26-A750-4513-BBB0-79FE4836FEE4}"/>
    <hyperlink ref="L122" r:id="rId81" location="Sec11" xr:uid="{D64C6CCA-B910-4A46-B8C5-9B707653AD3B}"/>
    <hyperlink ref="L123" r:id="rId82" location="article-info" xr:uid="{CEA6ED9E-DC36-474B-AA0B-2C2CFDCCEBAD}"/>
    <hyperlink ref="L124" r:id="rId83" location="article-info" xr:uid="{793295C7-7E78-4445-9087-F6C50E33C26D}"/>
    <hyperlink ref="L125" r:id="rId84" xr:uid="{33341631-1F1A-4A6D-8CEA-2BED0B7337B7}"/>
    <hyperlink ref="L126" r:id="rId85" xr:uid="{9438090F-6712-4127-AB0D-828BDC504BB5}"/>
    <hyperlink ref="L127" r:id="rId86" xr:uid="{8CEF7D17-DC41-4892-BC55-BC436BFCDE53}"/>
    <hyperlink ref="L128" r:id="rId87" location="Fn1" xr:uid="{88166C9D-29AA-4C3D-A2B0-510494065479}"/>
    <hyperlink ref="L130" r:id="rId88" location="Sec18" xr:uid="{70A0047B-B109-4C76-9FD6-8C25F6CF1B6E}"/>
    <hyperlink ref="L131" r:id="rId89" xr:uid="{FA680A12-51CB-4DDF-AF3A-F8497C0C2E68}"/>
    <hyperlink ref="L132" r:id="rId90" location="change-history" xr:uid="{8C89146A-8944-4DB0-9114-0E0B7A481523}"/>
    <hyperlink ref="L133" r:id="rId91" xr:uid="{EA81DEEE-55F0-494F-BB8A-0AC27636E631}"/>
    <hyperlink ref="L134" r:id="rId92" xr:uid="{95E7A621-816E-411D-8647-30D80E66F566}"/>
    <hyperlink ref="L135" r:id="rId93" location="Abs1" xr:uid="{AFCC4EA3-7266-48FC-805A-B69988DBFAAE}"/>
    <hyperlink ref="L138" r:id="rId94" location="MOESM28" xr:uid="{DFE91F0D-3899-4819-8112-40E0043464CC}"/>
    <hyperlink ref="L136" r:id="rId95" location="Abs1" xr:uid="{D78563EB-B7D9-40E7-9F0E-57103535A2C6}"/>
    <hyperlink ref="L139" r:id="rId96" xr:uid="{B7164094-414F-4245-B51C-50029F935D52}"/>
    <hyperlink ref="L137" r:id="rId97" location="Abs1" display="https://www.nature.com/articles/nature05911#Abs1" xr:uid="{FA48A45C-A84B-4DC1-8175-63C2662C8903}"/>
    <hyperlink ref="L140" r:id="rId98" xr:uid="{15A23994-FA29-4C98-91DC-928ADEA10668}"/>
    <hyperlink ref="L129" r:id="rId99" location="Fn1" display="https://www.nature.com/articles/ng.2007.17#Fn1" xr:uid="{DDC10615-8766-4F78-A539-D016EEC1FE33}"/>
    <hyperlink ref="L141" r:id="rId100" xr:uid="{14721BDB-C482-4849-80FB-45D065B42808}"/>
    <hyperlink ref="L142" r:id="rId101" xr:uid="{21DD2139-C096-47E1-B10C-A5CAA4A6FB7A}"/>
    <hyperlink ref="L143" r:id="rId102" xr:uid="{4845BDB9-82C5-4654-B70F-373DD67FA77E}"/>
    <hyperlink ref="L144" r:id="rId103" xr:uid="{89F917FD-CD1A-4992-9A27-CC0F07460404}"/>
    <hyperlink ref="L146" r:id="rId104" xr:uid="{D49FF02E-8611-0D45-A57F-CFD1607D8780}"/>
    <hyperlink ref="L145" r:id="rId105" xr:uid="{E2E122FE-C1C2-D54F-B158-908CF67136A9}"/>
    <hyperlink ref="L147" r:id="rId106" xr:uid="{DE384EAF-9297-4624-B271-BDD832CFEFE0}"/>
    <hyperlink ref="L148" r:id="rId107" xr:uid="{544C74DB-D836-4D7A-9FC2-E8D5AF0E004A}"/>
    <hyperlink ref="L149:L150" r:id="rId108" display="https://genomebiology.biomedcentral.com/articles/10.1186/s13059-016-0926-z" xr:uid="{FAB5B012-8DEE-4E4D-A9AF-03226D861B6A}"/>
    <hyperlink ref="L151" r:id="rId109" xr:uid="{06AA26C6-AA4C-6241-8A18-29DC5C486E12}"/>
    <hyperlink ref="L164" r:id="rId110" xr:uid="{4CBFE2B3-3589-4742-994B-B6ECB2CD0B5A}"/>
    <hyperlink ref="L165" r:id="rId111" xr:uid="{57FF0132-085D-4F4C-9ACE-EC83D7A7F62C}"/>
    <hyperlink ref="L166" r:id="rId112" xr:uid="{849983C2-9F7F-214C-9272-4A94622B838B}"/>
    <hyperlink ref="L167" r:id="rId113" xr:uid="{1C456704-E872-FE46-903B-7470C2A9FF40}"/>
    <hyperlink ref="L173" r:id="rId114" xr:uid="{B8C4F37F-2EDB-504B-AD51-B5A75A3CFC9B}"/>
    <hyperlink ref="L172" r:id="rId115" xr:uid="{26FE06AE-490C-D945-8C64-5116D5949D55}"/>
    <hyperlink ref="L174" r:id="rId116" xr:uid="{59B2B51A-954B-7E44-8169-5F26ABA29EBC}"/>
    <hyperlink ref="L176" r:id="rId117" location="Sec7" xr:uid="{2C70A868-E955-4F82-9BBE-6DF602FD380D}"/>
    <hyperlink ref="L177" r:id="rId118" location="Sec8" xr:uid="{7C7CCF76-0824-E64C-9901-A02A795A3C53}"/>
  </hyperlinks>
  <pageMargins left="0.7" right="0.7" top="0.75" bottom="0.75" header="0.3" footer="0.3"/>
  <pageSetup paperSize="9" orientation="portrait" verticalDpi="0" r:id="rId119"/>
  <tableParts count="1">
    <tablePart r:id="rId120"/>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C04AA0-DEAC-3A47-87AA-820150042525}">
  <dimension ref="A1:CD1"/>
  <sheetViews>
    <sheetView topLeftCell="I1" workbookViewId="0">
      <selection activeCell="Q2" sqref="Q2"/>
    </sheetView>
  </sheetViews>
  <sheetFormatPr baseColWidth="10" defaultColWidth="11" defaultRowHeight="16"/>
  <sheetData>
    <row r="1" spans="1:82">
      <c r="A1" t="s">
        <v>839</v>
      </c>
      <c r="B1" t="s">
        <v>840</v>
      </c>
      <c r="C1" t="s">
        <v>841</v>
      </c>
      <c r="D1" t="s">
        <v>842</v>
      </c>
      <c r="E1" t="s">
        <v>843</v>
      </c>
      <c r="F1" t="s">
        <v>844</v>
      </c>
      <c r="G1" t="s">
        <v>121</v>
      </c>
      <c r="H1" t="s">
        <v>845</v>
      </c>
      <c r="I1" t="s">
        <v>846</v>
      </c>
      <c r="J1" t="s">
        <v>847</v>
      </c>
      <c r="K1" t="s">
        <v>848</v>
      </c>
      <c r="L1" t="s">
        <v>849</v>
      </c>
      <c r="M1" t="s">
        <v>850</v>
      </c>
      <c r="N1" t="s">
        <v>851</v>
      </c>
      <c r="O1" t="s">
        <v>852</v>
      </c>
      <c r="P1" t="s">
        <v>6110</v>
      </c>
      <c r="Q1" t="s">
        <v>6111</v>
      </c>
      <c r="R1" t="s">
        <v>853</v>
      </c>
      <c r="S1" t="s">
        <v>854</v>
      </c>
      <c r="T1" t="s">
        <v>855</v>
      </c>
      <c r="U1" t="s">
        <v>856</v>
      </c>
      <c r="V1" t="s">
        <v>857</v>
      </c>
      <c r="W1" t="s">
        <v>858</v>
      </c>
      <c r="X1" t="s">
        <v>859</v>
      </c>
      <c r="Y1" t="s">
        <v>860</v>
      </c>
      <c r="Z1" t="s">
        <v>861</v>
      </c>
      <c r="AA1" t="s">
        <v>862</v>
      </c>
      <c r="AB1" t="s">
        <v>863</v>
      </c>
      <c r="AC1" t="s">
        <v>864</v>
      </c>
      <c r="AD1" t="s">
        <v>5503</v>
      </c>
      <c r="AE1" t="s">
        <v>865</v>
      </c>
      <c r="AF1" t="s">
        <v>866</v>
      </c>
      <c r="AG1" t="s">
        <v>867</v>
      </c>
      <c r="AH1" t="s">
        <v>868</v>
      </c>
      <c r="AI1" t="s">
        <v>869</v>
      </c>
      <c r="AJ1" t="s">
        <v>870</v>
      </c>
      <c r="AK1" t="s">
        <v>871</v>
      </c>
      <c r="AL1" t="s">
        <v>872</v>
      </c>
      <c r="AM1" t="s">
        <v>873</v>
      </c>
      <c r="AN1" t="s">
        <v>874</v>
      </c>
      <c r="AO1" t="s">
        <v>875</v>
      </c>
      <c r="AP1" t="s">
        <v>876</v>
      </c>
      <c r="AQ1" t="s">
        <v>877</v>
      </c>
      <c r="AR1" t="s">
        <v>878</v>
      </c>
      <c r="AS1" t="s">
        <v>879</v>
      </c>
      <c r="AT1" t="s">
        <v>880</v>
      </c>
      <c r="AU1" t="s">
        <v>881</v>
      </c>
      <c r="AV1" t="s">
        <v>882</v>
      </c>
      <c r="AW1" t="s">
        <v>883</v>
      </c>
      <c r="AX1" t="s">
        <v>884</v>
      </c>
      <c r="AY1" t="s">
        <v>885</v>
      </c>
      <c r="AZ1" t="s">
        <v>886</v>
      </c>
      <c r="BA1" t="s">
        <v>887</v>
      </c>
      <c r="BB1" t="s">
        <v>888</v>
      </c>
      <c r="BC1" t="s">
        <v>889</v>
      </c>
      <c r="BD1" t="s">
        <v>890</v>
      </c>
      <c r="BE1" t="s">
        <v>891</v>
      </c>
      <c r="BF1" t="s">
        <v>892</v>
      </c>
      <c r="BG1" t="s">
        <v>893</v>
      </c>
      <c r="BH1" t="s">
        <v>894</v>
      </c>
      <c r="BI1" t="s">
        <v>895</v>
      </c>
      <c r="BJ1" t="s">
        <v>896</v>
      </c>
      <c r="BK1" t="s">
        <v>897</v>
      </c>
      <c r="BL1" t="s">
        <v>898</v>
      </c>
      <c r="BM1" t="s">
        <v>5497</v>
      </c>
      <c r="BN1" t="s">
        <v>899</v>
      </c>
      <c r="BO1" t="s">
        <v>900</v>
      </c>
      <c r="BP1" t="s">
        <v>901</v>
      </c>
      <c r="BQ1" t="s">
        <v>902</v>
      </c>
      <c r="BR1" t="s">
        <v>903</v>
      </c>
      <c r="BS1" t="s">
        <v>904</v>
      </c>
      <c r="BT1" t="s">
        <v>905</v>
      </c>
      <c r="BU1" t="s">
        <v>906</v>
      </c>
      <c r="BV1" t="s">
        <v>907</v>
      </c>
      <c r="BW1" t="s">
        <v>908</v>
      </c>
      <c r="BX1" t="s">
        <v>909</v>
      </c>
      <c r="BY1" t="s">
        <v>910</v>
      </c>
      <c r="BZ1" t="s">
        <v>911</v>
      </c>
      <c r="CA1" t="s">
        <v>912</v>
      </c>
      <c r="CB1" t="s">
        <v>913</v>
      </c>
      <c r="CC1" t="s">
        <v>914</v>
      </c>
      <c r="CD1" t="s">
        <v>915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7E8154-02BD-3D4F-92D3-C31F59C89774}">
  <dimension ref="A1:CH500"/>
  <sheetViews>
    <sheetView zoomScale="137" zoomScaleNormal="100" workbookViewId="0">
      <pane ySplit="3" topLeftCell="A183" activePane="bottomLeft" state="frozen"/>
      <selection pane="bottomLeft" activeCell="Q492" sqref="Q492:Q500"/>
    </sheetView>
  </sheetViews>
  <sheetFormatPr baseColWidth="10" defaultColWidth="11" defaultRowHeight="16"/>
  <cols>
    <col min="1" max="2" width="3.6640625" customWidth="1"/>
    <col min="3" max="3" width="3.5" customWidth="1"/>
    <col min="4" max="7" width="5.1640625" customWidth="1"/>
    <col min="8" max="8" width="13.83203125" bestFit="1" customWidth="1"/>
    <col min="9" max="10" width="5.1640625" customWidth="1"/>
    <col min="11" max="11" width="5" customWidth="1"/>
    <col min="12" max="13" width="5.1640625" customWidth="1"/>
    <col min="14" max="14" width="8.1640625" customWidth="1"/>
    <col min="15" max="15" width="20.83203125" bestFit="1" customWidth="1"/>
    <col min="16" max="17" width="20.83203125" customWidth="1"/>
    <col min="18" max="18" width="31" bestFit="1" customWidth="1"/>
    <col min="19" max="19" width="36.5" bestFit="1" customWidth="1"/>
    <col min="20" max="20" width="10.5" customWidth="1"/>
    <col min="21" max="21" width="5.33203125" bestFit="1" customWidth="1"/>
    <col min="22" max="22" width="11" bestFit="1" customWidth="1"/>
    <col min="23" max="23" width="8" bestFit="1" customWidth="1"/>
    <col min="24" max="26" width="8" customWidth="1"/>
    <col min="27" max="27" width="11.5" customWidth="1"/>
    <col min="28" max="28" width="16" bestFit="1" customWidth="1"/>
    <col min="29" max="29" width="24.33203125" bestFit="1" customWidth="1"/>
    <col min="30" max="30" width="11" customWidth="1"/>
    <col min="31" max="31" width="34.83203125" bestFit="1" customWidth="1"/>
    <col min="32" max="32" width="12.1640625" bestFit="1" customWidth="1"/>
    <col min="33" max="33" width="7" bestFit="1" customWidth="1"/>
    <col min="34" max="34" width="12.1640625" bestFit="1" customWidth="1"/>
    <col min="35" max="35" width="11.33203125" bestFit="1" customWidth="1"/>
    <col min="36" max="36" width="15" customWidth="1"/>
    <col min="37" max="37" width="11.83203125" bestFit="1" customWidth="1"/>
    <col min="38" max="38" width="25.33203125" customWidth="1"/>
    <col min="39" max="39" width="20.33203125" customWidth="1"/>
    <col min="40" max="46" width="15.83203125" customWidth="1"/>
    <col min="47" max="47" width="6" bestFit="1" customWidth="1"/>
    <col min="48" max="48" width="8" bestFit="1" customWidth="1"/>
    <col min="49" max="49" width="6.5" bestFit="1" customWidth="1"/>
    <col min="50" max="50" width="20" customWidth="1"/>
    <col min="51" max="51" width="10.5" customWidth="1"/>
    <col min="52" max="53" width="15.83203125" customWidth="1"/>
    <col min="54" max="54" width="22.5" bestFit="1" customWidth="1"/>
    <col min="55" max="79" width="15.83203125" customWidth="1"/>
  </cols>
  <sheetData>
    <row r="1" spans="1:86" s="9" customFormat="1" ht="46" customHeight="1">
      <c r="A1" s="219"/>
      <c r="B1" s="219"/>
      <c r="C1" s="219"/>
      <c r="D1" s="289" t="s">
        <v>916</v>
      </c>
      <c r="E1" s="290"/>
      <c r="F1" s="290"/>
      <c r="G1" s="290"/>
      <c r="H1" s="290"/>
      <c r="I1" s="290"/>
      <c r="J1" s="290"/>
      <c r="K1" s="294"/>
      <c r="L1" s="289" t="s">
        <v>917</v>
      </c>
      <c r="M1" s="294"/>
      <c r="N1" s="290" t="s">
        <v>918</v>
      </c>
      <c r="O1" s="290"/>
      <c r="P1" s="290"/>
      <c r="Q1" s="290"/>
      <c r="R1" s="290"/>
      <c r="S1" s="290"/>
      <c r="T1" s="290"/>
      <c r="U1" s="290"/>
      <c r="V1" s="290"/>
      <c r="W1" s="290"/>
      <c r="X1" s="290"/>
      <c r="Y1" s="290"/>
      <c r="Z1" s="290"/>
      <c r="AA1" s="290"/>
      <c r="AB1" s="290"/>
      <c r="AC1" s="290"/>
      <c r="AD1" s="290"/>
      <c r="AE1" s="290"/>
      <c r="AF1" s="290"/>
      <c r="AG1" s="290"/>
      <c r="AH1" s="290"/>
      <c r="AI1" s="290"/>
      <c r="AJ1" s="290"/>
      <c r="AK1" s="290"/>
      <c r="AL1" s="290"/>
      <c r="AM1" s="290"/>
      <c r="AN1" s="290"/>
      <c r="AO1" s="290"/>
      <c r="AP1" s="290"/>
      <c r="AQ1" s="290"/>
      <c r="AR1" s="290"/>
      <c r="AS1" s="290"/>
      <c r="AT1" s="290"/>
      <c r="AU1" s="290"/>
      <c r="AV1" s="290"/>
      <c r="AW1" s="290"/>
      <c r="AX1" s="290"/>
      <c r="AY1" s="290"/>
      <c r="AZ1" s="290"/>
      <c r="BA1" s="290"/>
      <c r="BB1" s="290"/>
      <c r="BC1" s="290"/>
      <c r="BD1" s="290"/>
      <c r="BE1" s="290"/>
      <c r="BF1" s="290"/>
      <c r="BG1" s="290"/>
      <c r="BH1" s="290"/>
      <c r="BI1" s="290"/>
      <c r="BJ1" s="290"/>
      <c r="BK1" s="290"/>
      <c r="BL1" s="290"/>
      <c r="BM1" s="290"/>
      <c r="BN1" s="290"/>
      <c r="BO1" s="290"/>
      <c r="BP1" s="294"/>
      <c r="BQ1" s="289" t="s">
        <v>919</v>
      </c>
      <c r="BR1" s="290"/>
      <c r="BS1" s="290"/>
      <c r="BT1" s="290"/>
      <c r="BU1" s="290"/>
      <c r="BV1" s="290"/>
      <c r="BW1" s="290"/>
      <c r="BX1" s="290"/>
      <c r="BY1" s="294"/>
      <c r="BZ1" s="289" t="s">
        <v>920</v>
      </c>
      <c r="CA1" s="293"/>
      <c r="CB1" s="293"/>
      <c r="CC1" s="293"/>
      <c r="CD1" s="289" t="s">
        <v>921</v>
      </c>
      <c r="CE1" s="290"/>
      <c r="CF1" s="290"/>
      <c r="CG1" s="290"/>
      <c r="CH1" s="290"/>
    </row>
    <row r="2" spans="1:86" s="8" customFormat="1" ht="42.75" customHeight="1">
      <c r="A2" s="218" t="s">
        <v>922</v>
      </c>
      <c r="B2" s="218"/>
      <c r="C2" s="218"/>
      <c r="D2" s="217" t="s">
        <v>923</v>
      </c>
      <c r="E2" s="214" t="s">
        <v>924</v>
      </c>
      <c r="F2" s="214" t="s">
        <v>925</v>
      </c>
      <c r="G2" s="214" t="s">
        <v>121</v>
      </c>
      <c r="H2" s="214" t="s">
        <v>926</v>
      </c>
      <c r="I2" s="287" t="s">
        <v>927</v>
      </c>
      <c r="J2" s="287"/>
      <c r="K2" s="288"/>
      <c r="L2" s="217" t="s">
        <v>928</v>
      </c>
      <c r="M2" s="215" t="s">
        <v>929</v>
      </c>
      <c r="N2" s="214" t="s">
        <v>930</v>
      </c>
      <c r="O2" s="291" t="s">
        <v>931</v>
      </c>
      <c r="P2" s="287"/>
      <c r="Q2" s="287"/>
      <c r="R2" s="287"/>
      <c r="S2" s="287"/>
      <c r="T2" s="287"/>
      <c r="U2" s="287"/>
      <c r="V2" s="287"/>
      <c r="W2" s="287"/>
      <c r="X2" s="287"/>
      <c r="Y2" s="287"/>
      <c r="Z2" s="287"/>
      <c r="AA2" s="287"/>
      <c r="AB2" s="288"/>
      <c r="AC2" s="287" t="s">
        <v>932</v>
      </c>
      <c r="AD2" s="287"/>
      <c r="AE2" s="287"/>
      <c r="AF2" s="287"/>
      <c r="AG2" s="287"/>
      <c r="AH2" s="287"/>
      <c r="AI2" s="287"/>
      <c r="AJ2" s="287"/>
      <c r="AK2" s="287"/>
      <c r="AL2" s="287"/>
      <c r="AM2" s="287"/>
      <c r="AN2" s="287"/>
      <c r="AO2" s="287"/>
      <c r="AP2" s="287"/>
      <c r="AQ2" s="287"/>
      <c r="AR2" s="287"/>
      <c r="AS2" s="287"/>
      <c r="AT2" s="287"/>
      <c r="AU2" s="287" t="s">
        <v>933</v>
      </c>
      <c r="AV2" s="287"/>
      <c r="AW2" s="287"/>
      <c r="AX2" s="214" t="s">
        <v>934</v>
      </c>
      <c r="AY2" s="214" t="s">
        <v>935</v>
      </c>
      <c r="AZ2" s="287" t="s">
        <v>936</v>
      </c>
      <c r="BA2" s="287"/>
      <c r="BB2" s="214" t="s">
        <v>5</v>
      </c>
      <c r="BC2" s="287" t="s">
        <v>937</v>
      </c>
      <c r="BD2" s="287"/>
      <c r="BE2" s="287"/>
      <c r="BF2" s="287"/>
      <c r="BG2" s="287"/>
      <c r="BH2" s="287"/>
      <c r="BI2" s="214" t="s">
        <v>938</v>
      </c>
      <c r="BJ2" s="214" t="s">
        <v>939</v>
      </c>
      <c r="BK2" s="214" t="s">
        <v>940</v>
      </c>
      <c r="BL2" s="287" t="s">
        <v>941</v>
      </c>
      <c r="BM2" s="287"/>
      <c r="BN2" s="214" t="s">
        <v>942</v>
      </c>
      <c r="BO2" s="96" t="s">
        <v>943</v>
      </c>
      <c r="BP2" s="97" t="s">
        <v>944</v>
      </c>
      <c r="BQ2" s="291" t="s">
        <v>945</v>
      </c>
      <c r="BR2" s="287"/>
      <c r="BS2" s="287"/>
      <c r="BT2" s="287"/>
      <c r="BU2" s="287"/>
      <c r="BV2" s="287"/>
      <c r="BW2" s="287"/>
      <c r="BX2" s="287"/>
      <c r="BY2" s="288"/>
      <c r="BZ2" s="291" t="s">
        <v>946</v>
      </c>
      <c r="CA2" s="292"/>
      <c r="CB2" s="292"/>
      <c r="CC2" s="292"/>
      <c r="CD2" s="98" t="s">
        <v>947</v>
      </c>
      <c r="CE2" s="99"/>
      <c r="CF2" s="99"/>
      <c r="CG2" s="99"/>
      <c r="CH2" s="99"/>
    </row>
    <row r="3" spans="1:86" s="3" customFormat="1" ht="64" customHeight="1">
      <c r="A3" s="100"/>
      <c r="B3" s="100" t="s">
        <v>948</v>
      </c>
      <c r="C3" s="100" t="s">
        <v>949</v>
      </c>
      <c r="D3" s="101"/>
      <c r="E3" s="102"/>
      <c r="F3" s="102"/>
      <c r="G3" s="102"/>
      <c r="H3" s="102"/>
      <c r="I3" s="102" t="s">
        <v>950</v>
      </c>
      <c r="J3" s="102" t="s">
        <v>951</v>
      </c>
      <c r="K3" s="103" t="s">
        <v>952</v>
      </c>
      <c r="L3" s="101"/>
      <c r="M3" s="103"/>
      <c r="N3" s="102"/>
      <c r="O3" s="73" t="s">
        <v>5597</v>
      </c>
      <c r="P3" s="71" t="s">
        <v>5598</v>
      </c>
      <c r="Q3" s="71" t="s">
        <v>5599</v>
      </c>
      <c r="R3" s="71" t="s">
        <v>386</v>
      </c>
      <c r="S3" s="71" t="s">
        <v>953</v>
      </c>
      <c r="T3" s="71" t="s">
        <v>954</v>
      </c>
      <c r="U3" s="71" t="s">
        <v>120</v>
      </c>
      <c r="V3" s="71" t="s">
        <v>955</v>
      </c>
      <c r="W3" s="71" t="s">
        <v>956</v>
      </c>
      <c r="X3" s="71" t="s">
        <v>957</v>
      </c>
      <c r="Y3" s="71" t="s">
        <v>958</v>
      </c>
      <c r="Z3" s="71" t="s">
        <v>959</v>
      </c>
      <c r="AA3" s="71" t="s">
        <v>960</v>
      </c>
      <c r="AB3" s="72" t="s">
        <v>104</v>
      </c>
      <c r="AC3" s="71" t="s">
        <v>961</v>
      </c>
      <c r="AD3" s="71" t="s">
        <v>5502</v>
      </c>
      <c r="AE3" s="71" t="s">
        <v>962</v>
      </c>
      <c r="AF3" s="71" t="s">
        <v>963</v>
      </c>
      <c r="AG3" s="71" t="s">
        <v>120</v>
      </c>
      <c r="AH3" s="71" t="s">
        <v>964</v>
      </c>
      <c r="AI3" s="71" t="s">
        <v>965</v>
      </c>
      <c r="AJ3" s="71" t="s">
        <v>966</v>
      </c>
      <c r="AK3" s="71" t="s">
        <v>960</v>
      </c>
      <c r="AL3" s="71" t="s">
        <v>967</v>
      </c>
      <c r="AM3" s="71" t="s">
        <v>968</v>
      </c>
      <c r="AN3" s="71" t="s">
        <v>969</v>
      </c>
      <c r="AO3" s="71" t="s">
        <v>970</v>
      </c>
      <c r="AP3" s="71" t="s">
        <v>971</v>
      </c>
      <c r="AQ3" s="71" t="s">
        <v>972</v>
      </c>
      <c r="AR3" s="71" t="s">
        <v>973</v>
      </c>
      <c r="AS3" s="71" t="s">
        <v>974</v>
      </c>
      <c r="AT3" s="71" t="s">
        <v>975</v>
      </c>
      <c r="AU3" s="71" t="s">
        <v>976</v>
      </c>
      <c r="AV3" s="71" t="s">
        <v>568</v>
      </c>
      <c r="AW3" s="71" t="s">
        <v>977</v>
      </c>
      <c r="AX3" s="71"/>
      <c r="AY3" s="71"/>
      <c r="AZ3" s="71" t="s">
        <v>978</v>
      </c>
      <c r="BA3" s="71" t="s">
        <v>979</v>
      </c>
      <c r="BB3" s="71" t="s">
        <v>980</v>
      </c>
      <c r="BC3" s="286" t="s">
        <v>981</v>
      </c>
      <c r="BD3" s="286"/>
      <c r="BE3" s="286"/>
      <c r="BF3" s="286"/>
      <c r="BG3" s="286"/>
      <c r="BH3" s="104" t="s">
        <v>947</v>
      </c>
      <c r="BI3" s="71"/>
      <c r="BJ3" s="71"/>
      <c r="BK3" s="71"/>
      <c r="BL3" s="71" t="s">
        <v>982</v>
      </c>
      <c r="BM3" s="71" t="s">
        <v>983</v>
      </c>
      <c r="BN3" s="71"/>
      <c r="BO3" s="102"/>
      <c r="BP3" s="103"/>
      <c r="BQ3" s="73" t="s">
        <v>984</v>
      </c>
      <c r="BR3" s="71" t="s">
        <v>985</v>
      </c>
      <c r="BS3" s="71" t="s">
        <v>986</v>
      </c>
      <c r="BT3" s="71" t="s">
        <v>987</v>
      </c>
      <c r="BU3" s="71" t="s">
        <v>988</v>
      </c>
      <c r="BV3" s="71" t="s">
        <v>989</v>
      </c>
      <c r="BW3" s="71" t="s">
        <v>990</v>
      </c>
      <c r="BX3" s="71" t="s">
        <v>991</v>
      </c>
      <c r="BY3" s="72" t="s">
        <v>992</v>
      </c>
      <c r="BZ3" s="74" t="s">
        <v>993</v>
      </c>
      <c r="CA3" s="74" t="s">
        <v>994</v>
      </c>
      <c r="CB3" s="74" t="s">
        <v>995</v>
      </c>
      <c r="CC3" s="74" t="s">
        <v>996</v>
      </c>
      <c r="CD3" s="73"/>
      <c r="CE3" s="71"/>
      <c r="CF3" s="71"/>
      <c r="CG3" s="71"/>
      <c r="CH3" s="71"/>
    </row>
    <row r="4" spans="1:86" s="2" customFormat="1">
      <c r="A4" s="105">
        <v>1</v>
      </c>
      <c r="B4" s="105" t="s">
        <v>244</v>
      </c>
      <c r="C4" s="105" t="s">
        <v>244</v>
      </c>
      <c r="D4" s="106" t="s">
        <v>997</v>
      </c>
      <c r="E4" s="107">
        <v>2019</v>
      </c>
      <c r="F4" s="107" t="s">
        <v>998</v>
      </c>
      <c r="G4" s="108" t="s">
        <v>999</v>
      </c>
      <c r="H4" s="108" t="s">
        <v>399</v>
      </c>
      <c r="I4" s="108" t="s">
        <v>1000</v>
      </c>
      <c r="J4" s="108" t="s">
        <v>1001</v>
      </c>
      <c r="K4" s="109" t="s">
        <v>1002</v>
      </c>
      <c r="L4" s="106" t="s">
        <v>6120</v>
      </c>
      <c r="M4" s="110" t="s">
        <v>1003</v>
      </c>
      <c r="N4" s="107" t="s">
        <v>21</v>
      </c>
      <c r="O4" s="107" t="s">
        <v>5557</v>
      </c>
      <c r="P4" s="107" t="s">
        <v>5557</v>
      </c>
      <c r="Q4" s="107" t="s">
        <v>5601</v>
      </c>
      <c r="R4" s="107" t="s">
        <v>393</v>
      </c>
      <c r="S4" s="107" t="s">
        <v>123</v>
      </c>
      <c r="T4" s="105" t="s">
        <v>1004</v>
      </c>
      <c r="U4" s="107" t="s">
        <v>140</v>
      </c>
      <c r="V4" s="111">
        <v>573604</v>
      </c>
      <c r="W4" s="107" t="s">
        <v>10</v>
      </c>
      <c r="X4" s="107" t="s">
        <v>10</v>
      </c>
      <c r="Y4" s="107" t="s">
        <v>10</v>
      </c>
      <c r="Z4" s="107" t="s">
        <v>10</v>
      </c>
      <c r="AA4" s="107" t="s">
        <v>1005</v>
      </c>
      <c r="AB4" s="107" t="s">
        <v>1006</v>
      </c>
      <c r="AC4" s="112" t="s">
        <v>127</v>
      </c>
      <c r="AD4" s="112" t="s">
        <v>127</v>
      </c>
      <c r="AE4" s="107" t="s">
        <v>11</v>
      </c>
      <c r="AF4" s="112" t="s">
        <v>11</v>
      </c>
      <c r="AG4" s="112" t="s">
        <v>11</v>
      </c>
      <c r="AH4" s="112" t="s">
        <v>11</v>
      </c>
      <c r="AI4" s="112" t="s">
        <v>11</v>
      </c>
      <c r="AJ4" s="112" t="s">
        <v>11</v>
      </c>
      <c r="AK4" s="112" t="s">
        <v>11</v>
      </c>
      <c r="AL4" s="112" t="s">
        <v>11</v>
      </c>
      <c r="AM4" s="112" t="s">
        <v>11</v>
      </c>
      <c r="AN4" s="112" t="s">
        <v>11</v>
      </c>
      <c r="AO4" s="107" t="s">
        <v>1007</v>
      </c>
      <c r="AP4" s="107" t="s">
        <v>1008</v>
      </c>
      <c r="AQ4" s="107" t="s">
        <v>138</v>
      </c>
      <c r="AR4" s="107" t="s">
        <v>1009</v>
      </c>
      <c r="AS4" s="107" t="s">
        <v>1010</v>
      </c>
      <c r="AT4" s="107" t="s">
        <v>1009</v>
      </c>
      <c r="AU4" s="107" t="s">
        <v>10</v>
      </c>
      <c r="AV4" s="107" t="s">
        <v>10</v>
      </c>
      <c r="AW4" s="107">
        <v>53</v>
      </c>
      <c r="AX4" s="107" t="str">
        <f>INDEX(Exposure_GWASs!S:S,MATCH(Matt!AE4,Exposure_GWASs!C:C,0))</f>
        <v>NA</v>
      </c>
      <c r="AY4" s="107" t="s">
        <v>10</v>
      </c>
      <c r="AZ4" s="107" t="s">
        <v>10</v>
      </c>
      <c r="BA4" s="107" t="s">
        <v>10</v>
      </c>
      <c r="BB4" s="107" t="s">
        <v>13</v>
      </c>
      <c r="BC4" s="105" t="s">
        <v>17</v>
      </c>
      <c r="BD4" s="105" t="s">
        <v>26</v>
      </c>
      <c r="BE4" s="105" t="s">
        <v>69</v>
      </c>
      <c r="BF4" s="112"/>
      <c r="BG4" s="112"/>
      <c r="BH4" s="107" t="s">
        <v>1011</v>
      </c>
      <c r="BI4" s="107"/>
      <c r="BJ4" s="107" t="s">
        <v>11</v>
      </c>
      <c r="BK4" s="107" t="s">
        <v>11</v>
      </c>
      <c r="BL4" s="107" t="s">
        <v>11</v>
      </c>
      <c r="BM4" s="107" t="s">
        <v>11</v>
      </c>
      <c r="BN4" s="107" t="s">
        <v>11</v>
      </c>
      <c r="BO4" s="107" t="s">
        <v>11</v>
      </c>
      <c r="BP4" s="107" t="s">
        <v>11</v>
      </c>
      <c r="BQ4" s="106" t="s">
        <v>1012</v>
      </c>
      <c r="BR4" s="107">
        <v>0.03</v>
      </c>
      <c r="BS4" s="107">
        <v>0.03</v>
      </c>
      <c r="BT4" s="107" t="s">
        <v>10</v>
      </c>
      <c r="BU4" s="107" t="s">
        <v>10</v>
      </c>
      <c r="BV4" s="107" t="s">
        <v>10</v>
      </c>
      <c r="BW4" s="107">
        <v>0.22</v>
      </c>
      <c r="BX4" s="107" t="s">
        <v>10</v>
      </c>
      <c r="BY4" s="107" t="s">
        <v>10</v>
      </c>
      <c r="BZ4" s="105" t="s">
        <v>11</v>
      </c>
      <c r="CA4" s="105" t="s">
        <v>1013</v>
      </c>
      <c r="CB4" s="105" t="s">
        <v>11</v>
      </c>
      <c r="CC4" s="105" t="s">
        <v>11</v>
      </c>
      <c r="CD4" s="106" t="s">
        <v>10</v>
      </c>
      <c r="CE4" s="107"/>
      <c r="CF4" s="107"/>
      <c r="CG4" s="107"/>
      <c r="CH4" s="107"/>
    </row>
    <row r="5" spans="1:86" s="2" customFormat="1">
      <c r="A5" s="105">
        <v>1</v>
      </c>
      <c r="B5" s="105" t="s">
        <v>244</v>
      </c>
      <c r="C5" s="105" t="s">
        <v>244</v>
      </c>
      <c r="D5" s="106" t="s">
        <v>997</v>
      </c>
      <c r="E5" s="107">
        <v>2019</v>
      </c>
      <c r="F5" s="107" t="s">
        <v>998</v>
      </c>
      <c r="G5" s="108" t="s">
        <v>999</v>
      </c>
      <c r="H5" s="108" t="s">
        <v>399</v>
      </c>
      <c r="I5" s="108" t="s">
        <v>1000</v>
      </c>
      <c r="J5" s="108" t="s">
        <v>1001</v>
      </c>
      <c r="K5" s="109" t="s">
        <v>1002</v>
      </c>
      <c r="L5" s="106" t="s">
        <v>6120</v>
      </c>
      <c r="M5" s="110" t="s">
        <v>1003</v>
      </c>
      <c r="N5" s="107" t="s">
        <v>21</v>
      </c>
      <c r="O5" s="107" t="s">
        <v>5557</v>
      </c>
      <c r="P5" s="107" t="s">
        <v>5557</v>
      </c>
      <c r="Q5" s="107" t="s">
        <v>5601</v>
      </c>
      <c r="R5" s="107" t="s">
        <v>393</v>
      </c>
      <c r="S5" s="107" t="s">
        <v>123</v>
      </c>
      <c r="T5" s="105" t="s">
        <v>1004</v>
      </c>
      <c r="U5" s="107" t="s">
        <v>140</v>
      </c>
      <c r="V5" s="111">
        <v>573604</v>
      </c>
      <c r="W5" s="107" t="s">
        <v>10</v>
      </c>
      <c r="X5" s="107" t="s">
        <v>10</v>
      </c>
      <c r="Y5" s="107" t="s">
        <v>10</v>
      </c>
      <c r="Z5" s="107" t="s">
        <v>10</v>
      </c>
      <c r="AA5" s="107" t="s">
        <v>1005</v>
      </c>
      <c r="AB5" s="107" t="s">
        <v>1006</v>
      </c>
      <c r="AC5" s="112" t="s">
        <v>5181</v>
      </c>
      <c r="AD5" s="112" t="s">
        <v>5181</v>
      </c>
      <c r="AE5" s="107" t="s">
        <v>11</v>
      </c>
      <c r="AF5" s="112" t="s">
        <v>11</v>
      </c>
      <c r="AG5" s="112" t="s">
        <v>11</v>
      </c>
      <c r="AH5" s="112" t="s">
        <v>11</v>
      </c>
      <c r="AI5" s="112" t="s">
        <v>11</v>
      </c>
      <c r="AJ5" s="112" t="s">
        <v>11</v>
      </c>
      <c r="AK5" s="112" t="s">
        <v>11</v>
      </c>
      <c r="AL5" s="112" t="s">
        <v>11</v>
      </c>
      <c r="AM5" s="112" t="s">
        <v>11</v>
      </c>
      <c r="AN5" s="112" t="s">
        <v>11</v>
      </c>
      <c r="AO5" s="107" t="s">
        <v>1007</v>
      </c>
      <c r="AP5" s="107" t="s">
        <v>1008</v>
      </c>
      <c r="AQ5" s="107" t="s">
        <v>138</v>
      </c>
      <c r="AR5" s="107" t="s">
        <v>1009</v>
      </c>
      <c r="AS5" s="107" t="s">
        <v>1010</v>
      </c>
      <c r="AT5" s="107" t="s">
        <v>1009</v>
      </c>
      <c r="AU5" s="107" t="s">
        <v>10</v>
      </c>
      <c r="AV5" s="107" t="s">
        <v>10</v>
      </c>
      <c r="AW5" s="107">
        <v>10</v>
      </c>
      <c r="AX5" s="107" t="str">
        <f>INDEX(Exposure_GWASs!S:S,MATCH(Matt!AE5,Exposure_GWASs!C:C,0))</f>
        <v>NA</v>
      </c>
      <c r="AY5" s="107" t="s">
        <v>10</v>
      </c>
      <c r="AZ5" s="107" t="s">
        <v>10</v>
      </c>
      <c r="BA5" s="107" t="s">
        <v>10</v>
      </c>
      <c r="BB5" s="107" t="s">
        <v>13</v>
      </c>
      <c r="BC5" s="105" t="s">
        <v>17</v>
      </c>
      <c r="BD5" s="105" t="s">
        <v>26</v>
      </c>
      <c r="BE5" s="105" t="s">
        <v>69</v>
      </c>
      <c r="BF5" s="112"/>
      <c r="BG5" s="112"/>
      <c r="BH5" s="107" t="s">
        <v>1011</v>
      </c>
      <c r="BI5" s="107"/>
      <c r="BJ5" s="107" t="s">
        <v>11</v>
      </c>
      <c r="BK5" s="107" t="s">
        <v>11</v>
      </c>
      <c r="BL5" s="107" t="s">
        <v>11</v>
      </c>
      <c r="BM5" s="107" t="s">
        <v>11</v>
      </c>
      <c r="BN5" s="107" t="s">
        <v>11</v>
      </c>
      <c r="BO5" s="107" t="s">
        <v>11</v>
      </c>
      <c r="BP5" s="107" t="s">
        <v>11</v>
      </c>
      <c r="BQ5" s="106" t="s">
        <v>1012</v>
      </c>
      <c r="BR5" s="107">
        <v>0.1</v>
      </c>
      <c r="BS5" s="107">
        <v>0.04</v>
      </c>
      <c r="BT5" s="107" t="s">
        <v>10</v>
      </c>
      <c r="BU5" s="107" t="s">
        <v>10</v>
      </c>
      <c r="BV5" s="107" t="s">
        <v>10</v>
      </c>
      <c r="BW5" s="107">
        <v>0.01</v>
      </c>
      <c r="BX5" s="107" t="s">
        <v>10</v>
      </c>
      <c r="BY5" s="107" t="s">
        <v>10</v>
      </c>
      <c r="BZ5" s="105" t="s">
        <v>11</v>
      </c>
      <c r="CA5" s="105" t="s">
        <v>1013</v>
      </c>
      <c r="CB5" s="105" t="s">
        <v>11</v>
      </c>
      <c r="CC5" s="105" t="s">
        <v>11</v>
      </c>
      <c r="CD5" s="106" t="s">
        <v>10</v>
      </c>
      <c r="CE5" s="107"/>
      <c r="CF5" s="107"/>
      <c r="CG5" s="107"/>
      <c r="CH5" s="107"/>
    </row>
    <row r="6" spans="1:86" s="2" customFormat="1">
      <c r="A6" s="105">
        <v>2</v>
      </c>
      <c r="B6" s="105" t="s">
        <v>282</v>
      </c>
      <c r="C6" s="105" t="s">
        <v>244</v>
      </c>
      <c r="D6" s="106" t="s">
        <v>1014</v>
      </c>
      <c r="E6" s="107">
        <v>2014</v>
      </c>
      <c r="F6" s="107" t="s">
        <v>1015</v>
      </c>
      <c r="G6" s="108" t="s">
        <v>1016</v>
      </c>
      <c r="H6" s="108" t="s">
        <v>1017</v>
      </c>
      <c r="I6" s="108" t="s">
        <v>1018</v>
      </c>
      <c r="J6" s="108" t="s">
        <v>1019</v>
      </c>
      <c r="K6" s="109" t="s">
        <v>1020</v>
      </c>
      <c r="L6" s="106" t="s">
        <v>6121</v>
      </c>
      <c r="M6" s="110" t="s">
        <v>1021</v>
      </c>
      <c r="N6" s="107" t="s">
        <v>12</v>
      </c>
      <c r="O6" s="107" t="s">
        <v>5559</v>
      </c>
      <c r="P6" s="107" t="s">
        <v>5558</v>
      </c>
      <c r="Q6" s="107" t="s">
        <v>5600</v>
      </c>
      <c r="R6" s="107" t="s">
        <v>11</v>
      </c>
      <c r="S6" s="107" t="s">
        <v>123</v>
      </c>
      <c r="T6" s="107" t="s">
        <v>1022</v>
      </c>
      <c r="U6" s="107" t="s">
        <v>140</v>
      </c>
      <c r="V6" s="107">
        <v>31040</v>
      </c>
      <c r="W6" s="107" t="s">
        <v>10</v>
      </c>
      <c r="X6" s="107" t="s">
        <v>10</v>
      </c>
      <c r="Y6" s="107" t="s">
        <v>10</v>
      </c>
      <c r="Z6" s="107" t="s">
        <v>10</v>
      </c>
      <c r="AA6" s="107" t="s">
        <v>1005</v>
      </c>
      <c r="AB6" s="107" t="s">
        <v>1006</v>
      </c>
      <c r="AC6" s="112" t="s">
        <v>127</v>
      </c>
      <c r="AD6" s="112" t="s">
        <v>127</v>
      </c>
      <c r="AE6" s="107" t="s">
        <v>123</v>
      </c>
      <c r="AF6" s="107" t="s">
        <v>1022</v>
      </c>
      <c r="AG6" s="107" t="s">
        <v>140</v>
      </c>
      <c r="AH6" s="107">
        <v>31040</v>
      </c>
      <c r="AI6" s="112" t="s">
        <v>10</v>
      </c>
      <c r="AJ6" s="112" t="s">
        <v>10</v>
      </c>
      <c r="AK6" s="107" t="s">
        <v>1005</v>
      </c>
      <c r="AL6" s="107" t="s">
        <v>1006</v>
      </c>
      <c r="AM6" s="107" t="s">
        <v>1023</v>
      </c>
      <c r="AN6" s="107" t="s">
        <v>11</v>
      </c>
      <c r="AO6" s="107" t="s">
        <v>10</v>
      </c>
      <c r="AP6" s="107" t="s">
        <v>10</v>
      </c>
      <c r="AQ6" s="107" t="s">
        <v>10</v>
      </c>
      <c r="AR6" s="107" t="s">
        <v>10</v>
      </c>
      <c r="AS6" s="107" t="s">
        <v>10</v>
      </c>
      <c r="AT6" s="107" t="s">
        <v>1024</v>
      </c>
      <c r="AU6" s="107" t="s">
        <v>10</v>
      </c>
      <c r="AV6" s="107">
        <v>3</v>
      </c>
      <c r="AW6" s="107" t="s">
        <v>10</v>
      </c>
      <c r="AX6" s="107" t="s">
        <v>10</v>
      </c>
      <c r="AY6" s="107" t="s">
        <v>10</v>
      </c>
      <c r="AZ6" s="107" t="s">
        <v>171</v>
      </c>
      <c r="BA6" s="107" t="s">
        <v>10</v>
      </c>
      <c r="BB6" s="107" t="s">
        <v>28</v>
      </c>
      <c r="BC6" s="105"/>
      <c r="BD6" s="105"/>
      <c r="BE6" s="105"/>
      <c r="BF6" s="105"/>
      <c r="BG6" s="105"/>
      <c r="BH6" s="107" t="s">
        <v>1025</v>
      </c>
      <c r="BI6" s="107" t="s">
        <v>135</v>
      </c>
      <c r="BJ6" s="107" t="s">
        <v>1026</v>
      </c>
      <c r="BK6" s="107" t="s">
        <v>11</v>
      </c>
      <c r="BL6" s="107" t="s">
        <v>11</v>
      </c>
      <c r="BM6" s="107" t="s">
        <v>11</v>
      </c>
      <c r="BN6" s="107" t="s">
        <v>11</v>
      </c>
      <c r="BO6" s="107" t="s">
        <v>1027</v>
      </c>
      <c r="BP6" s="110" t="s">
        <v>1028</v>
      </c>
      <c r="BQ6" s="112" t="s">
        <v>1029</v>
      </c>
      <c r="BR6" s="112">
        <v>11.1</v>
      </c>
      <c r="BS6" s="112" t="s">
        <v>10</v>
      </c>
      <c r="BT6" s="112">
        <v>95</v>
      </c>
      <c r="BU6" s="112">
        <v>2.6</v>
      </c>
      <c r="BV6" s="112">
        <v>19.600000000000001</v>
      </c>
      <c r="BW6" s="107" t="s">
        <v>10</v>
      </c>
      <c r="BX6" s="107" t="s">
        <v>10</v>
      </c>
      <c r="BY6" s="107" t="s">
        <v>10</v>
      </c>
      <c r="BZ6" s="105" t="s">
        <v>1030</v>
      </c>
      <c r="CA6" s="105" t="s">
        <v>11</v>
      </c>
      <c r="CB6" s="105" t="s">
        <v>11</v>
      </c>
      <c r="CC6" s="105" t="s">
        <v>11</v>
      </c>
      <c r="CD6" s="106" t="s">
        <v>10</v>
      </c>
      <c r="CE6" s="107"/>
      <c r="CF6" s="107"/>
      <c r="CG6" s="107"/>
      <c r="CH6" s="107"/>
    </row>
    <row r="7" spans="1:86" s="2" customFormat="1">
      <c r="A7" s="105">
        <v>2</v>
      </c>
      <c r="B7" s="105" t="s">
        <v>282</v>
      </c>
      <c r="C7" s="105" t="s">
        <v>244</v>
      </c>
      <c r="D7" s="106" t="s">
        <v>1014</v>
      </c>
      <c r="E7" s="107">
        <v>2014</v>
      </c>
      <c r="F7" s="107" t="s">
        <v>1015</v>
      </c>
      <c r="G7" s="108" t="s">
        <v>1016</v>
      </c>
      <c r="H7" s="108" t="s">
        <v>1017</v>
      </c>
      <c r="I7" s="108" t="s">
        <v>1018</v>
      </c>
      <c r="J7" s="108" t="s">
        <v>1019</v>
      </c>
      <c r="K7" s="109" t="s">
        <v>1020</v>
      </c>
      <c r="L7" s="106" t="s">
        <v>6121</v>
      </c>
      <c r="M7" s="110" t="s">
        <v>1021</v>
      </c>
      <c r="N7" s="107" t="s">
        <v>12</v>
      </c>
      <c r="O7" s="107" t="s">
        <v>5560</v>
      </c>
      <c r="P7" s="107" t="s">
        <v>5560</v>
      </c>
      <c r="Q7" s="107" t="s">
        <v>5600</v>
      </c>
      <c r="R7" s="107" t="s">
        <v>11</v>
      </c>
      <c r="S7" s="107" t="s">
        <v>123</v>
      </c>
      <c r="T7" s="107" t="s">
        <v>1022</v>
      </c>
      <c r="U7" s="107" t="s">
        <v>140</v>
      </c>
      <c r="V7" s="107">
        <v>89457</v>
      </c>
      <c r="W7" s="107" t="s">
        <v>10</v>
      </c>
      <c r="X7" s="107" t="s">
        <v>10</v>
      </c>
      <c r="Y7" s="107" t="s">
        <v>10</v>
      </c>
      <c r="Z7" s="107" t="s">
        <v>10</v>
      </c>
      <c r="AA7" s="107" t="s">
        <v>1005</v>
      </c>
      <c r="AB7" s="107" t="s">
        <v>1006</v>
      </c>
      <c r="AC7" s="112" t="s">
        <v>127</v>
      </c>
      <c r="AD7" s="112" t="s">
        <v>127</v>
      </c>
      <c r="AE7" s="107" t="s">
        <v>123</v>
      </c>
      <c r="AF7" s="107" t="s">
        <v>1022</v>
      </c>
      <c r="AG7" s="107" t="s">
        <v>140</v>
      </c>
      <c r="AH7" s="107">
        <v>89457</v>
      </c>
      <c r="AI7" s="112" t="s">
        <v>10</v>
      </c>
      <c r="AJ7" s="112" t="s">
        <v>10</v>
      </c>
      <c r="AK7" s="107" t="s">
        <v>1005</v>
      </c>
      <c r="AL7" s="107" t="s">
        <v>1006</v>
      </c>
      <c r="AM7" s="107" t="s">
        <v>1032</v>
      </c>
      <c r="AN7" s="107" t="s">
        <v>11</v>
      </c>
      <c r="AO7" s="107" t="s">
        <v>10</v>
      </c>
      <c r="AP7" s="107" t="s">
        <v>10</v>
      </c>
      <c r="AQ7" s="107" t="s">
        <v>10</v>
      </c>
      <c r="AR7" s="107" t="s">
        <v>10</v>
      </c>
      <c r="AS7" s="107" t="s">
        <v>10</v>
      </c>
      <c r="AT7" s="107" t="s">
        <v>1024</v>
      </c>
      <c r="AU7" s="107" t="s">
        <v>10</v>
      </c>
      <c r="AV7" s="107">
        <v>3</v>
      </c>
      <c r="AW7" s="107" t="s">
        <v>10</v>
      </c>
      <c r="AX7" s="107" t="s">
        <v>10</v>
      </c>
      <c r="AY7" s="107" t="s">
        <v>10</v>
      </c>
      <c r="AZ7" s="107" t="s">
        <v>171</v>
      </c>
      <c r="BA7" s="107" t="s">
        <v>10</v>
      </c>
      <c r="BB7" s="107" t="s">
        <v>25</v>
      </c>
      <c r="BC7" s="105"/>
      <c r="BD7" s="105"/>
      <c r="BE7" s="105"/>
      <c r="BF7" s="105"/>
      <c r="BG7" s="105"/>
      <c r="BH7" s="107" t="s">
        <v>1025</v>
      </c>
      <c r="BI7" s="107" t="s">
        <v>135</v>
      </c>
      <c r="BJ7" s="107" t="s">
        <v>1026</v>
      </c>
      <c r="BK7" s="107" t="s">
        <v>11</v>
      </c>
      <c r="BL7" s="107" t="s">
        <v>11</v>
      </c>
      <c r="BM7" s="107" t="s">
        <v>11</v>
      </c>
      <c r="BN7" s="107" t="s">
        <v>11</v>
      </c>
      <c r="BO7" s="107" t="s">
        <v>1027</v>
      </c>
      <c r="BP7" s="110" t="s">
        <v>1029</v>
      </c>
      <c r="BQ7" s="106" t="s">
        <v>1029</v>
      </c>
      <c r="BR7" s="107">
        <v>19.399999999999999</v>
      </c>
      <c r="BS7" s="107" t="s">
        <v>10</v>
      </c>
      <c r="BT7" s="107">
        <v>95</v>
      </c>
      <c r="BU7" s="107">
        <v>6.4</v>
      </c>
      <c r="BV7" s="107">
        <v>59.1</v>
      </c>
      <c r="BW7" s="107">
        <v>8.9999999999999993E-3</v>
      </c>
      <c r="BX7" s="107" t="s">
        <v>10</v>
      </c>
      <c r="BY7" s="107" t="s">
        <v>10</v>
      </c>
      <c r="BZ7" s="105" t="s">
        <v>11</v>
      </c>
      <c r="CA7" s="105" t="s">
        <v>11</v>
      </c>
      <c r="CB7" s="105" t="s">
        <v>11</v>
      </c>
      <c r="CC7" s="105" t="s">
        <v>11</v>
      </c>
      <c r="CD7" s="106" t="s">
        <v>10</v>
      </c>
      <c r="CE7" s="107"/>
      <c r="CF7" s="107"/>
      <c r="CG7" s="107"/>
      <c r="CH7" s="107"/>
    </row>
    <row r="8" spans="1:86" s="2" customFormat="1">
      <c r="A8" s="105">
        <v>2</v>
      </c>
      <c r="B8" s="105" t="s">
        <v>282</v>
      </c>
      <c r="C8" s="105" t="s">
        <v>244</v>
      </c>
      <c r="D8" s="106" t="s">
        <v>1014</v>
      </c>
      <c r="E8" s="107">
        <v>2014</v>
      </c>
      <c r="F8" s="107" t="s">
        <v>1015</v>
      </c>
      <c r="G8" s="108" t="s">
        <v>1016</v>
      </c>
      <c r="H8" s="108" t="s">
        <v>1017</v>
      </c>
      <c r="I8" s="108" t="s">
        <v>1018</v>
      </c>
      <c r="J8" s="108" t="s">
        <v>1019</v>
      </c>
      <c r="K8" s="109" t="s">
        <v>1020</v>
      </c>
      <c r="L8" s="106" t="s">
        <v>6121</v>
      </c>
      <c r="M8" s="110" t="s">
        <v>1021</v>
      </c>
      <c r="N8" s="107" t="s">
        <v>12</v>
      </c>
      <c r="O8" s="107" t="s">
        <v>5561</v>
      </c>
      <c r="P8" s="107" t="s">
        <v>5562</v>
      </c>
      <c r="Q8" s="107" t="s">
        <v>5600</v>
      </c>
      <c r="R8" s="107" t="s">
        <v>11</v>
      </c>
      <c r="S8" s="107" t="s">
        <v>123</v>
      </c>
      <c r="T8" s="107" t="s">
        <v>1022</v>
      </c>
      <c r="U8" s="107" t="s">
        <v>140</v>
      </c>
      <c r="V8" s="107">
        <v>89457</v>
      </c>
      <c r="W8" s="107" t="s">
        <v>10</v>
      </c>
      <c r="X8" s="107" t="s">
        <v>10</v>
      </c>
      <c r="Y8" s="107" t="s">
        <v>10</v>
      </c>
      <c r="Z8" s="107" t="s">
        <v>10</v>
      </c>
      <c r="AA8" s="107" t="s">
        <v>1005</v>
      </c>
      <c r="AB8" s="107" t="s">
        <v>1006</v>
      </c>
      <c r="AC8" s="112" t="s">
        <v>127</v>
      </c>
      <c r="AD8" s="112" t="s">
        <v>127</v>
      </c>
      <c r="AE8" s="107" t="s">
        <v>123</v>
      </c>
      <c r="AF8" s="107" t="s">
        <v>1022</v>
      </c>
      <c r="AG8" s="107" t="s">
        <v>140</v>
      </c>
      <c r="AH8" s="107">
        <v>89457</v>
      </c>
      <c r="AI8" s="112" t="s">
        <v>10</v>
      </c>
      <c r="AJ8" s="112" t="s">
        <v>10</v>
      </c>
      <c r="AK8" s="107" t="s">
        <v>1005</v>
      </c>
      <c r="AL8" s="107" t="s">
        <v>1006</v>
      </c>
      <c r="AM8" s="107" t="s">
        <v>1032</v>
      </c>
      <c r="AN8" s="107" t="s">
        <v>11</v>
      </c>
      <c r="AO8" s="107" t="s">
        <v>10</v>
      </c>
      <c r="AP8" s="107" t="s">
        <v>10</v>
      </c>
      <c r="AQ8" s="107" t="s">
        <v>10</v>
      </c>
      <c r="AR8" s="107" t="s">
        <v>10</v>
      </c>
      <c r="AS8" s="107" t="s">
        <v>10</v>
      </c>
      <c r="AT8" s="107" t="s">
        <v>1024</v>
      </c>
      <c r="AU8" s="107" t="s">
        <v>10</v>
      </c>
      <c r="AV8" s="107">
        <v>3</v>
      </c>
      <c r="AW8" s="107" t="s">
        <v>10</v>
      </c>
      <c r="AX8" s="107" t="s">
        <v>10</v>
      </c>
      <c r="AY8" s="107" t="s">
        <v>10</v>
      </c>
      <c r="AZ8" s="107" t="s">
        <v>171</v>
      </c>
      <c r="BA8" s="107" t="s">
        <v>10</v>
      </c>
      <c r="BB8" s="107" t="s">
        <v>25</v>
      </c>
      <c r="BC8" s="105"/>
      <c r="BD8" s="105"/>
      <c r="BE8" s="105"/>
      <c r="BF8" s="105"/>
      <c r="BG8" s="105"/>
      <c r="BH8" s="107" t="s">
        <v>1025</v>
      </c>
      <c r="BI8" s="107" t="s">
        <v>135</v>
      </c>
      <c r="BJ8" s="107" t="s">
        <v>1026</v>
      </c>
      <c r="BK8" s="107" t="s">
        <v>11</v>
      </c>
      <c r="BL8" s="107" t="s">
        <v>11</v>
      </c>
      <c r="BM8" s="107" t="s">
        <v>11</v>
      </c>
      <c r="BN8" s="107" t="s">
        <v>11</v>
      </c>
      <c r="BO8" s="107" t="s">
        <v>1027</v>
      </c>
      <c r="BP8" s="110" t="s">
        <v>1029</v>
      </c>
      <c r="BQ8" s="106" t="s">
        <v>1029</v>
      </c>
      <c r="BR8" s="107">
        <v>16.3</v>
      </c>
      <c r="BS8" s="107" t="s">
        <v>10</v>
      </c>
      <c r="BT8" s="107">
        <v>95</v>
      </c>
      <c r="BU8" s="107">
        <v>5.7</v>
      </c>
      <c r="BV8" s="107">
        <v>46.3</v>
      </c>
      <c r="BW8" s="107">
        <v>8.9999999999999993E-3</v>
      </c>
      <c r="BX8" s="107" t="s">
        <v>10</v>
      </c>
      <c r="BY8" s="107" t="s">
        <v>10</v>
      </c>
      <c r="BZ8" s="105" t="s">
        <v>11</v>
      </c>
      <c r="CA8" s="105" t="s">
        <v>11</v>
      </c>
      <c r="CB8" s="105" t="s">
        <v>11</v>
      </c>
      <c r="CC8" s="105" t="s">
        <v>11</v>
      </c>
      <c r="CD8" s="106" t="s">
        <v>10</v>
      </c>
      <c r="CE8" s="107"/>
      <c r="CF8" s="107"/>
      <c r="CG8" s="107"/>
      <c r="CH8" s="107"/>
    </row>
    <row r="9" spans="1:86" s="2" customFormat="1">
      <c r="A9" s="105">
        <v>3</v>
      </c>
      <c r="B9" s="105" t="s">
        <v>282</v>
      </c>
      <c r="C9" s="105" t="s">
        <v>244</v>
      </c>
      <c r="D9" s="106" t="s">
        <v>1033</v>
      </c>
      <c r="E9" s="107">
        <v>2018</v>
      </c>
      <c r="F9" s="107" t="s">
        <v>1034</v>
      </c>
      <c r="G9" s="108" t="s">
        <v>1035</v>
      </c>
      <c r="H9" s="108" t="s">
        <v>1036</v>
      </c>
      <c r="I9" s="108" t="s">
        <v>1037</v>
      </c>
      <c r="J9" s="108" t="s">
        <v>1038</v>
      </c>
      <c r="K9" s="109" t="s">
        <v>1039</v>
      </c>
      <c r="L9" s="106" t="s">
        <v>6122</v>
      </c>
      <c r="M9" s="110" t="s">
        <v>1040</v>
      </c>
      <c r="N9" s="107" t="s">
        <v>15</v>
      </c>
      <c r="O9" s="107" t="s">
        <v>5563</v>
      </c>
      <c r="P9" s="107" t="s">
        <v>5564</v>
      </c>
      <c r="Q9" s="107" t="s">
        <v>5601</v>
      </c>
      <c r="R9" s="107" t="str">
        <f>INDEX(Outcome_GWASs!K:K,MATCH(Matt!S9,Outcome_GWASs!C:C,0))</f>
        <v>Defined in individual GWASs</v>
      </c>
      <c r="S9" s="107" t="s">
        <v>1041</v>
      </c>
      <c r="T9" s="107">
        <f>INDEX(Outcome_GWASs!I:I,MATCH(Matt!S9,Outcome_GWASs!C:C,0))</f>
        <v>0</v>
      </c>
      <c r="U9" s="107" t="str">
        <f>INDEX(Outcome_GWASs!H:H,MATCH(Matt!S9,Outcome_GWASs!C:C,0))</f>
        <v>both</v>
      </c>
      <c r="V9" s="107">
        <f>INDEX(Outcome_GWASs!F:F,MATCH(Matt!S9,Outcome_GWASs!C:C,0))</f>
        <v>135438</v>
      </c>
      <c r="W9" s="107">
        <f>INDEX(Outcome_GWASs!G:G,MATCH(Matt!S9,Outcome_GWASs!C:C,0))</f>
        <v>344901</v>
      </c>
      <c r="X9" s="107">
        <f>INDEX(Outcome_GWASs!F:F,MATCH(Matt!S9,Outcome_GWASs!C:C,0))</f>
        <v>135438</v>
      </c>
      <c r="Y9" s="107">
        <f>INDEX(Outcome_GWASs!G:G,MATCH(Matt!S9,Outcome_GWASs!C:C,0))</f>
        <v>344901</v>
      </c>
      <c r="Z9" s="107" t="s">
        <v>10</v>
      </c>
      <c r="AA9" s="107" t="s">
        <v>1005</v>
      </c>
      <c r="AB9" s="107" t="str">
        <f>INDEX(Outcome_GWASs!E:E,MATCH(Matt!S9,Outcome_GWASs!C:C,0))</f>
        <v>European</v>
      </c>
      <c r="AC9" s="55" t="s">
        <v>5528</v>
      </c>
      <c r="AD9" s="55" t="s">
        <v>5528</v>
      </c>
      <c r="AE9" s="107" t="s">
        <v>1042</v>
      </c>
      <c r="AF9" s="112">
        <f>INDEX(Exposure_GWASs!T:T,MATCH(Matt!AE9,Exposure_GWASs!C:C,0))</f>
        <v>0</v>
      </c>
      <c r="AG9" s="112" t="str">
        <f>INDEX(Exposure_GWASs!U:U,MATCH(Matt!AE9,Exposure_GWASs!C:C,0))</f>
        <v>both</v>
      </c>
      <c r="AH9" s="107">
        <v>153781</v>
      </c>
      <c r="AI9" s="112">
        <f>INDEX(Exposure_GWASs!F:F,MATCH(Matt!AE9,Exposure_GWASs!C:C,0))</f>
        <v>153781</v>
      </c>
      <c r="AJ9" s="107" t="s">
        <v>10</v>
      </c>
      <c r="AK9" s="107" t="s">
        <v>1005</v>
      </c>
      <c r="AL9" s="107" t="s">
        <v>218</v>
      </c>
      <c r="AM9" s="107" t="s">
        <v>10</v>
      </c>
      <c r="AN9" s="107" t="s">
        <v>10</v>
      </c>
      <c r="AO9" s="107" t="s">
        <v>10</v>
      </c>
      <c r="AP9" s="107" t="s">
        <v>1043</v>
      </c>
      <c r="AQ9" s="107" t="s">
        <v>138</v>
      </c>
      <c r="AR9" s="107" t="s">
        <v>1009</v>
      </c>
      <c r="AS9" s="107" t="s">
        <v>1009</v>
      </c>
      <c r="AT9" s="107" t="s">
        <v>1009</v>
      </c>
      <c r="AU9" s="107" t="s">
        <v>10</v>
      </c>
      <c r="AV9" s="107" t="s">
        <v>10</v>
      </c>
      <c r="AW9" s="107">
        <v>60</v>
      </c>
      <c r="AX9" s="107">
        <f>INDEX(Exposure_GWASs!S:S,MATCH(Matt!AE9,Exposure_GWASs!C:C,0))</f>
        <v>60</v>
      </c>
      <c r="AY9" s="107" t="s">
        <v>10</v>
      </c>
      <c r="AZ9" s="107" t="s">
        <v>135</v>
      </c>
      <c r="BA9" s="107" t="s">
        <v>1044</v>
      </c>
      <c r="BB9" s="107" t="s">
        <v>13</v>
      </c>
      <c r="BC9" s="105" t="s">
        <v>23</v>
      </c>
      <c r="BD9" s="105" t="s">
        <v>26</v>
      </c>
      <c r="BE9" s="105" t="s">
        <v>37</v>
      </c>
      <c r="BF9" s="105" t="s">
        <v>40</v>
      </c>
      <c r="BG9" s="105" t="s">
        <v>17</v>
      </c>
      <c r="BH9" s="107" t="s">
        <v>1011</v>
      </c>
      <c r="BI9" s="107" t="s">
        <v>171</v>
      </c>
      <c r="BJ9" s="107" t="s">
        <v>11</v>
      </c>
      <c r="BK9" s="107" t="s">
        <v>11</v>
      </c>
      <c r="BL9" s="107" t="s">
        <v>11</v>
      </c>
      <c r="BM9" s="107" t="s">
        <v>11</v>
      </c>
      <c r="BN9" s="112" t="s">
        <v>11</v>
      </c>
      <c r="BO9" s="107"/>
      <c r="BP9" s="110"/>
      <c r="BQ9" s="110" t="s">
        <v>11</v>
      </c>
      <c r="BR9" s="110" t="s">
        <v>11</v>
      </c>
      <c r="BS9" s="110" t="s">
        <v>11</v>
      </c>
      <c r="BT9" s="110" t="s">
        <v>11</v>
      </c>
      <c r="BU9" s="110" t="s">
        <v>11</v>
      </c>
      <c r="BV9" s="110" t="s">
        <v>11</v>
      </c>
      <c r="BW9" s="110" t="s">
        <v>11</v>
      </c>
      <c r="BX9" s="110" t="s">
        <v>11</v>
      </c>
      <c r="BY9" s="110" t="s">
        <v>11</v>
      </c>
      <c r="BZ9" s="105" t="s">
        <v>1045</v>
      </c>
      <c r="CA9" s="105"/>
      <c r="CB9" s="105"/>
      <c r="CC9" s="105"/>
      <c r="CD9" s="106" t="s">
        <v>1046</v>
      </c>
      <c r="CE9" s="107"/>
      <c r="CF9" s="107"/>
      <c r="CG9" s="107"/>
      <c r="CH9" s="107"/>
    </row>
    <row r="10" spans="1:86" s="2" customFormat="1">
      <c r="A10" s="105">
        <v>3</v>
      </c>
      <c r="B10" s="105" t="s">
        <v>282</v>
      </c>
      <c r="C10" s="105" t="s">
        <v>244</v>
      </c>
      <c r="D10" s="106" t="s">
        <v>1033</v>
      </c>
      <c r="E10" s="107">
        <v>2018</v>
      </c>
      <c r="F10" s="107" t="s">
        <v>1034</v>
      </c>
      <c r="G10" s="108" t="s">
        <v>1035</v>
      </c>
      <c r="H10" s="108" t="s">
        <v>1036</v>
      </c>
      <c r="I10" s="108" t="s">
        <v>1037</v>
      </c>
      <c r="J10" s="108" t="s">
        <v>1038</v>
      </c>
      <c r="K10" s="109" t="s">
        <v>1039</v>
      </c>
      <c r="L10" s="106" t="s">
        <v>6122</v>
      </c>
      <c r="M10" s="110" t="s">
        <v>1040</v>
      </c>
      <c r="N10" s="107" t="s">
        <v>15</v>
      </c>
      <c r="O10" s="107" t="s">
        <v>5565</v>
      </c>
      <c r="P10" s="107" t="s">
        <v>5565</v>
      </c>
      <c r="Q10" s="107" t="s">
        <v>5601</v>
      </c>
      <c r="R10" s="107" t="str">
        <f>INDEX(Outcome_GWASs!K:K,MATCH(Matt!S10,Outcome_GWASs!C:C,0))</f>
        <v>Case inclusion criteria included ≥2 hospitalizations with a discharge diagnosis of schizophrenia, both parents born in Scandinavia and age of ≥18 years. Case exclusion criteria included hospital register diagnosis of any medical or psychiatric disorder mitigating a confident diagnosis of schizophrenia as determined by expert review and involved the removal of 3.4% of the eligible cases owing to the primacy of another psychiatric disorder (0.9%) or a general medical condition (0.3%) or uncertainties in the hospital discharge register (for example, contiguous admissions with brief total duration; 2.2%).</v>
      </c>
      <c r="S10" s="107" t="s">
        <v>1047</v>
      </c>
      <c r="T10" s="107" t="str">
        <f>INDEX(Outcome_GWASs!I:I,MATCH(Matt!S10,Outcome_GWASs!C:C,0))</f>
        <v>18+</v>
      </c>
      <c r="U10" s="107" t="str">
        <f>INDEX(Outcome_GWASs!H:H,MATCH(Matt!S10,Outcome_GWASs!C:C,0))</f>
        <v xml:space="preserve">both </v>
      </c>
      <c r="V10" s="107">
        <f>INDEX(Outcome_GWASs!F:F,MATCH(Matt!S10,Outcome_GWASs!C:C,0))</f>
        <v>34241</v>
      </c>
      <c r="W10" s="107">
        <f>INDEX(Outcome_GWASs!G:G,MATCH(Matt!S10,Outcome_GWASs!C:C,0))</f>
        <v>45604</v>
      </c>
      <c r="X10" s="107">
        <f>INDEX(Outcome_GWASs!F:F,MATCH(Matt!S10,Outcome_GWASs!C:C,0))</f>
        <v>34241</v>
      </c>
      <c r="Y10" s="107">
        <f>INDEX(Outcome_GWASs!G:G,MATCH(Matt!S10,Outcome_GWASs!C:C,0))</f>
        <v>45604</v>
      </c>
      <c r="Z10" s="107" t="s">
        <v>10</v>
      </c>
      <c r="AA10" s="107" t="s">
        <v>1005</v>
      </c>
      <c r="AB10" s="107" t="str">
        <f>INDEX(Outcome_GWASs!E:E,MATCH(Matt!S10,Outcome_GWASs!C:C,0))</f>
        <v>European</v>
      </c>
      <c r="AC10" s="55" t="s">
        <v>5528</v>
      </c>
      <c r="AD10" s="55" t="s">
        <v>5528</v>
      </c>
      <c r="AE10" s="107" t="s">
        <v>1042</v>
      </c>
      <c r="AF10" s="112">
        <f>INDEX(Exposure_GWASs!T:T,MATCH(Matt!AE10,Exposure_GWASs!C:C,0))</f>
        <v>0</v>
      </c>
      <c r="AG10" s="112" t="str">
        <f>INDEX(Exposure_GWASs!U:U,MATCH(Matt!AE10,Exposure_GWASs!C:C,0))</f>
        <v>both</v>
      </c>
      <c r="AH10" s="107">
        <v>153781</v>
      </c>
      <c r="AI10" s="112">
        <f>INDEX(Exposure_GWASs!F:F,MATCH(Matt!AE10,Exposure_GWASs!C:C,0))</f>
        <v>153781</v>
      </c>
      <c r="AJ10" s="107" t="s">
        <v>10</v>
      </c>
      <c r="AK10" s="107" t="s">
        <v>1005</v>
      </c>
      <c r="AL10" s="107" t="s">
        <v>218</v>
      </c>
      <c r="AM10" s="107" t="s">
        <v>10</v>
      </c>
      <c r="AN10" s="107" t="s">
        <v>10</v>
      </c>
      <c r="AO10" s="107" t="s">
        <v>10</v>
      </c>
      <c r="AP10" s="107" t="s">
        <v>1043</v>
      </c>
      <c r="AQ10" s="107" t="s">
        <v>138</v>
      </c>
      <c r="AR10" s="107" t="s">
        <v>1009</v>
      </c>
      <c r="AS10" s="107" t="s">
        <v>1009</v>
      </c>
      <c r="AT10" s="107" t="s">
        <v>1009</v>
      </c>
      <c r="AU10" s="107" t="s">
        <v>10</v>
      </c>
      <c r="AV10" s="107" t="s">
        <v>10</v>
      </c>
      <c r="AW10" s="107">
        <v>60</v>
      </c>
      <c r="AX10" s="107">
        <f>INDEX(Exposure_GWASs!S:S,MATCH(Matt!AE10,Exposure_GWASs!C:C,0))</f>
        <v>60</v>
      </c>
      <c r="AY10" s="107" t="s">
        <v>10</v>
      </c>
      <c r="AZ10" s="107" t="s">
        <v>135</v>
      </c>
      <c r="BA10" s="107" t="s">
        <v>1048</v>
      </c>
      <c r="BB10" s="107" t="s">
        <v>13</v>
      </c>
      <c r="BC10" s="105"/>
      <c r="BD10" s="105"/>
      <c r="BE10" s="105"/>
      <c r="BF10" s="105"/>
      <c r="BG10" s="105"/>
      <c r="BH10" s="107"/>
      <c r="BI10" s="107" t="s">
        <v>171</v>
      </c>
      <c r="BJ10" s="107" t="s">
        <v>11</v>
      </c>
      <c r="BK10" s="107" t="s">
        <v>11</v>
      </c>
      <c r="BL10" s="107" t="s">
        <v>11</v>
      </c>
      <c r="BM10" s="107" t="s">
        <v>11</v>
      </c>
      <c r="BN10" s="112" t="s">
        <v>11</v>
      </c>
      <c r="BO10" s="107"/>
      <c r="BP10" s="110"/>
      <c r="BQ10" s="110" t="s">
        <v>11</v>
      </c>
      <c r="BR10" s="110" t="s">
        <v>11</v>
      </c>
      <c r="BS10" s="110" t="s">
        <v>11</v>
      </c>
      <c r="BT10" s="110" t="s">
        <v>11</v>
      </c>
      <c r="BU10" s="110" t="s">
        <v>11</v>
      </c>
      <c r="BV10" s="110" t="s">
        <v>11</v>
      </c>
      <c r="BW10" s="110" t="s">
        <v>11</v>
      </c>
      <c r="BX10" s="110" t="s">
        <v>11</v>
      </c>
      <c r="BY10" s="110" t="s">
        <v>11</v>
      </c>
      <c r="BZ10" s="105" t="s">
        <v>1045</v>
      </c>
      <c r="CA10" s="105"/>
      <c r="CB10" s="105"/>
      <c r="CC10" s="105"/>
      <c r="CD10" s="106" t="s">
        <v>1046</v>
      </c>
      <c r="CE10" s="107"/>
      <c r="CF10" s="107"/>
      <c r="CG10" s="107"/>
      <c r="CH10" s="107"/>
    </row>
    <row r="11" spans="1:86" s="2" customFormat="1">
      <c r="A11" s="105">
        <v>3</v>
      </c>
      <c r="B11" s="105" t="s">
        <v>282</v>
      </c>
      <c r="C11" s="105" t="s">
        <v>244</v>
      </c>
      <c r="D11" s="106" t="s">
        <v>1033</v>
      </c>
      <c r="E11" s="107">
        <v>2018</v>
      </c>
      <c r="F11" s="107" t="s">
        <v>1034</v>
      </c>
      <c r="G11" s="108" t="s">
        <v>1035</v>
      </c>
      <c r="H11" s="108" t="s">
        <v>1036</v>
      </c>
      <c r="I11" s="108" t="s">
        <v>1037</v>
      </c>
      <c r="J11" s="108" t="s">
        <v>1038</v>
      </c>
      <c r="K11" s="109" t="s">
        <v>1039</v>
      </c>
      <c r="L11" s="106" t="s">
        <v>6122</v>
      </c>
      <c r="M11" s="110" t="s">
        <v>1040</v>
      </c>
      <c r="N11" s="107" t="s">
        <v>15</v>
      </c>
      <c r="O11" s="107" t="str">
        <f>INDEX(Outcome_GWASs!J:J,MATCH(Matt!S11,Outcome_GWASs!C:C,0))</f>
        <v>ADHD</v>
      </c>
      <c r="P11" s="107" t="s">
        <v>5567</v>
      </c>
      <c r="Q11" s="107" t="s">
        <v>5601</v>
      </c>
      <c r="R11" s="107" t="str">
        <f>INDEX(Outcome_GWASs!K:K,MATCH(Matt!S11,Outcome_GWASs!C:C,0))</f>
        <v>Defined in individual GWASs</v>
      </c>
      <c r="S11" s="107" t="s">
        <v>1049</v>
      </c>
      <c r="T11" s="107" t="str">
        <f>INDEX(Outcome_GWASs!I:I,MATCH(Matt!S11,Outcome_GWASs!C:C,0))</f>
        <v>18+</v>
      </c>
      <c r="U11" s="107" t="str">
        <f>INDEX(Outcome_GWASs!H:H,MATCH(Matt!S11,Outcome_GWASs!C:C,0))</f>
        <v xml:space="preserve">both </v>
      </c>
      <c r="V11" s="107">
        <f>INDEX(Outcome_GWASs!F:F,MATCH(Matt!S11,Outcome_GWASs!C:C,0))</f>
        <v>20183</v>
      </c>
      <c r="W11" s="107">
        <f>INDEX(Outcome_GWASs!G:G,MATCH(Matt!S11,Outcome_GWASs!C:C,0))</f>
        <v>35191</v>
      </c>
      <c r="X11" s="107">
        <f>INDEX(Outcome_GWASs!F:F,MATCH(Matt!S11,Outcome_GWASs!C:C,0))</f>
        <v>20183</v>
      </c>
      <c r="Y11" s="107">
        <f>INDEX(Outcome_GWASs!G:G,MATCH(Matt!S11,Outcome_GWASs!C:C,0))</f>
        <v>35191</v>
      </c>
      <c r="Z11" s="107" t="s">
        <v>10</v>
      </c>
      <c r="AA11" s="107" t="s">
        <v>1005</v>
      </c>
      <c r="AB11" s="107" t="str">
        <f>INDEX(Outcome_GWASs!E:E,MATCH(Matt!S11,Outcome_GWASs!C:C,0))</f>
        <v>European</v>
      </c>
      <c r="AC11" s="55" t="s">
        <v>5528</v>
      </c>
      <c r="AD11" s="55" t="s">
        <v>5528</v>
      </c>
      <c r="AE11" s="107" t="s">
        <v>1042</v>
      </c>
      <c r="AF11" s="112">
        <f>INDEX(Exposure_GWASs!T:T,MATCH(Matt!AE11,Exposure_GWASs!C:C,0))</f>
        <v>0</v>
      </c>
      <c r="AG11" s="112" t="str">
        <f>INDEX(Exposure_GWASs!U:U,MATCH(Matt!AE11,Exposure_GWASs!C:C,0))</f>
        <v>both</v>
      </c>
      <c r="AH11" s="107">
        <v>153781</v>
      </c>
      <c r="AI11" s="112">
        <f>INDEX(Exposure_GWASs!F:F,MATCH(Matt!AE11,Exposure_GWASs!C:C,0))</f>
        <v>153781</v>
      </c>
      <c r="AJ11" s="107" t="s">
        <v>10</v>
      </c>
      <c r="AK11" s="107" t="s">
        <v>1005</v>
      </c>
      <c r="AL11" s="107" t="s">
        <v>218</v>
      </c>
      <c r="AM11" s="107" t="s">
        <v>10</v>
      </c>
      <c r="AN11" s="107" t="s">
        <v>10</v>
      </c>
      <c r="AO11" s="107" t="s">
        <v>10</v>
      </c>
      <c r="AP11" s="107" t="s">
        <v>1043</v>
      </c>
      <c r="AQ11" s="107" t="s">
        <v>138</v>
      </c>
      <c r="AR11" s="107" t="s">
        <v>1009</v>
      </c>
      <c r="AS11" s="107" t="s">
        <v>1009</v>
      </c>
      <c r="AT11" s="107" t="s">
        <v>1009</v>
      </c>
      <c r="AU11" s="107" t="s">
        <v>10</v>
      </c>
      <c r="AV11" s="107" t="s">
        <v>10</v>
      </c>
      <c r="AW11" s="107">
        <v>60</v>
      </c>
      <c r="AX11" s="107">
        <f>INDEX(Exposure_GWASs!S:S,MATCH(Matt!AE11,Exposure_GWASs!C:C,0))</f>
        <v>60</v>
      </c>
      <c r="AY11" s="107" t="s">
        <v>10</v>
      </c>
      <c r="AZ11" s="107" t="s">
        <v>135</v>
      </c>
      <c r="BA11" s="107" t="s">
        <v>1044</v>
      </c>
      <c r="BB11" s="107" t="s">
        <v>13</v>
      </c>
      <c r="BC11" s="105"/>
      <c r="BD11" s="105"/>
      <c r="BE11" s="105"/>
      <c r="BF11" s="105"/>
      <c r="BG11" s="105"/>
      <c r="BH11" s="107"/>
      <c r="BI11" s="107" t="s">
        <v>171</v>
      </c>
      <c r="BJ11" s="107" t="s">
        <v>11</v>
      </c>
      <c r="BK11" s="107" t="s">
        <v>11</v>
      </c>
      <c r="BL11" s="107" t="s">
        <v>11</v>
      </c>
      <c r="BM11" s="107" t="s">
        <v>11</v>
      </c>
      <c r="BN11" s="112" t="s">
        <v>11</v>
      </c>
      <c r="BO11" s="107"/>
      <c r="BP11" s="110"/>
      <c r="BQ11" s="110" t="s">
        <v>11</v>
      </c>
      <c r="BR11" s="110" t="s">
        <v>11</v>
      </c>
      <c r="BS11" s="110" t="s">
        <v>11</v>
      </c>
      <c r="BT11" s="110" t="s">
        <v>11</v>
      </c>
      <c r="BU11" s="110" t="s">
        <v>11</v>
      </c>
      <c r="BV11" s="110" t="s">
        <v>11</v>
      </c>
      <c r="BW11" s="110" t="s">
        <v>11</v>
      </c>
      <c r="BX11" s="110" t="s">
        <v>11</v>
      </c>
      <c r="BY11" s="110" t="s">
        <v>11</v>
      </c>
      <c r="BZ11" s="105" t="s">
        <v>1045</v>
      </c>
      <c r="CA11" s="105"/>
      <c r="CB11" s="105"/>
      <c r="CC11" s="105"/>
      <c r="CD11" s="106" t="s">
        <v>1046</v>
      </c>
      <c r="CE11" s="107"/>
      <c r="CF11" s="107"/>
      <c r="CG11" s="107"/>
      <c r="CH11" s="107"/>
    </row>
    <row r="12" spans="1:86" s="2" customFormat="1">
      <c r="A12" s="105">
        <v>4</v>
      </c>
      <c r="B12" s="105" t="s">
        <v>244</v>
      </c>
      <c r="C12" s="105" t="s">
        <v>244</v>
      </c>
      <c r="D12" s="106" t="s">
        <v>1050</v>
      </c>
      <c r="E12" s="107">
        <v>2018</v>
      </c>
      <c r="F12" s="107" t="s">
        <v>1051</v>
      </c>
      <c r="G12" s="107" t="s">
        <v>1052</v>
      </c>
      <c r="H12" s="107" t="s">
        <v>1053</v>
      </c>
      <c r="I12" s="107" t="s">
        <v>1054</v>
      </c>
      <c r="J12" s="107" t="s">
        <v>1055</v>
      </c>
      <c r="K12" s="109" t="s">
        <v>1056</v>
      </c>
      <c r="L12" s="106" t="s">
        <v>6123</v>
      </c>
      <c r="M12" s="110" t="s">
        <v>1057</v>
      </c>
      <c r="N12" s="107" t="s">
        <v>15</v>
      </c>
      <c r="O12" s="107" t="s">
        <v>5566</v>
      </c>
      <c r="P12" s="107" t="s">
        <v>5566</v>
      </c>
      <c r="Q12" s="107" t="s">
        <v>5602</v>
      </c>
      <c r="R12" s="107" t="s">
        <v>393</v>
      </c>
      <c r="S12" s="107" t="s">
        <v>123</v>
      </c>
      <c r="T12" s="107" t="s">
        <v>1058</v>
      </c>
      <c r="U12" s="107" t="s">
        <v>140</v>
      </c>
      <c r="V12" s="107">
        <v>3939</v>
      </c>
      <c r="W12" s="107">
        <v>25989</v>
      </c>
      <c r="X12" s="107" t="s">
        <v>10</v>
      </c>
      <c r="Y12" s="107" t="s">
        <v>10</v>
      </c>
      <c r="Z12" s="107" t="s">
        <v>10</v>
      </c>
      <c r="AA12" s="107" t="s">
        <v>1059</v>
      </c>
      <c r="AB12" s="107" t="s">
        <v>1006</v>
      </c>
      <c r="AC12" s="55" t="s">
        <v>127</v>
      </c>
      <c r="AD12" s="55" t="s">
        <v>127</v>
      </c>
      <c r="AE12" s="107" t="s">
        <v>1060</v>
      </c>
      <c r="AF12" s="112" t="str">
        <f>INDEX(Exposure_GWASs!T:T,MATCH(Matt!AE12,Exposure_GWASs!C:C,0))</f>
        <v>18+</v>
      </c>
      <c r="AG12" s="112" t="str">
        <f>INDEX(Exposure_GWASs!U:U,MATCH(Matt!AE12,Exposure_GWASs!C:C,0))</f>
        <v>both</v>
      </c>
      <c r="AH12" s="107">
        <v>339224</v>
      </c>
      <c r="AI12" s="112">
        <f>INDEX(Exposure_GWASs!F:F,MATCH(Matt!AE12,Exposure_GWASs!C:C,0))</f>
        <v>339224</v>
      </c>
      <c r="AJ12" s="107" t="s">
        <v>10</v>
      </c>
      <c r="AK12" s="107" t="s">
        <v>1005</v>
      </c>
      <c r="AL12" s="107" t="s">
        <v>1061</v>
      </c>
      <c r="AM12" s="107" t="s">
        <v>10</v>
      </c>
      <c r="AN12" s="107" t="s">
        <v>10</v>
      </c>
      <c r="AO12" s="107" t="s">
        <v>1062</v>
      </c>
      <c r="AP12" s="107" t="s">
        <v>1063</v>
      </c>
      <c r="AQ12" s="113" t="s">
        <v>1064</v>
      </c>
      <c r="AR12" s="107" t="s">
        <v>11</v>
      </c>
      <c r="AS12" s="107" t="s">
        <v>11</v>
      </c>
      <c r="AT12" s="107" t="s">
        <v>11</v>
      </c>
      <c r="AU12" s="107" t="s">
        <v>10</v>
      </c>
      <c r="AV12" s="107" t="s">
        <v>10</v>
      </c>
      <c r="AW12" s="107">
        <v>72</v>
      </c>
      <c r="AX12" s="107">
        <f>INDEX(Exposure_GWASs!S:S,MATCH(Matt!AE12,Exposure_GWASs!C:C,0))</f>
        <v>97</v>
      </c>
      <c r="AY12" s="107" t="s">
        <v>11</v>
      </c>
      <c r="AZ12" s="107" t="s">
        <v>171</v>
      </c>
      <c r="BA12" s="107" t="s">
        <v>10</v>
      </c>
      <c r="BB12" s="107" t="s">
        <v>13</v>
      </c>
      <c r="BC12" s="105" t="s">
        <v>53</v>
      </c>
      <c r="BD12" s="105" t="s">
        <v>17</v>
      </c>
      <c r="BE12" s="105" t="s">
        <v>23</v>
      </c>
      <c r="BF12" s="105" t="s">
        <v>26</v>
      </c>
      <c r="BG12" s="105"/>
      <c r="BH12" s="107" t="s">
        <v>1011</v>
      </c>
      <c r="BI12" s="107" t="s">
        <v>171</v>
      </c>
      <c r="BJ12" s="107" t="s">
        <v>1065</v>
      </c>
      <c r="BK12" s="107" t="s">
        <v>1066</v>
      </c>
      <c r="BL12" s="107" t="s">
        <v>11</v>
      </c>
      <c r="BM12" s="107" t="s">
        <v>1067</v>
      </c>
      <c r="BN12" s="107" t="s">
        <v>1068</v>
      </c>
      <c r="BO12" s="105" t="s">
        <v>1069</v>
      </c>
      <c r="BP12" s="110" t="s">
        <v>167</v>
      </c>
      <c r="BQ12" s="106" t="s">
        <v>1070</v>
      </c>
      <c r="BR12" s="107">
        <v>0.48799999999999999</v>
      </c>
      <c r="BS12" s="107" t="s">
        <v>10</v>
      </c>
      <c r="BT12" s="107">
        <v>95</v>
      </c>
      <c r="BU12" s="107">
        <v>0.20899999999999999</v>
      </c>
      <c r="BV12" s="107">
        <v>0.76700000000000002</v>
      </c>
      <c r="BW12" s="107" t="s">
        <v>1071</v>
      </c>
      <c r="BX12" s="107" t="s">
        <v>1072</v>
      </c>
      <c r="BY12" s="110" t="s">
        <v>1073</v>
      </c>
      <c r="BZ12" s="105" t="s">
        <v>1074</v>
      </c>
      <c r="CA12" s="107" t="s">
        <v>1075</v>
      </c>
      <c r="CB12" s="107" t="s">
        <v>10</v>
      </c>
      <c r="CC12" s="107" t="s">
        <v>10</v>
      </c>
      <c r="CD12" s="106" t="s">
        <v>10</v>
      </c>
      <c r="CE12" s="107"/>
      <c r="CF12" s="107"/>
      <c r="CG12" s="107"/>
      <c r="CH12" s="107"/>
    </row>
    <row r="13" spans="1:86" s="2" customFormat="1">
      <c r="A13" s="105">
        <v>4</v>
      </c>
      <c r="B13" s="105" t="s">
        <v>244</v>
      </c>
      <c r="C13" s="105" t="s">
        <v>244</v>
      </c>
      <c r="D13" s="106" t="s">
        <v>1050</v>
      </c>
      <c r="E13" s="107">
        <v>2018</v>
      </c>
      <c r="F13" s="107" t="s">
        <v>1051</v>
      </c>
      <c r="G13" s="107" t="s">
        <v>1052</v>
      </c>
      <c r="H13" s="107" t="s">
        <v>1053</v>
      </c>
      <c r="I13" s="107" t="s">
        <v>1054</v>
      </c>
      <c r="J13" s="107" t="s">
        <v>1055</v>
      </c>
      <c r="K13" s="109" t="s">
        <v>1056</v>
      </c>
      <c r="L13" s="106" t="s">
        <v>6123</v>
      </c>
      <c r="M13" s="110" t="s">
        <v>1057</v>
      </c>
      <c r="N13" s="107" t="s">
        <v>15</v>
      </c>
      <c r="O13" s="107" t="s">
        <v>5566</v>
      </c>
      <c r="P13" s="107" t="s">
        <v>5566</v>
      </c>
      <c r="Q13" s="107" t="s">
        <v>5602</v>
      </c>
      <c r="R13" s="107" t="s">
        <v>393</v>
      </c>
      <c r="S13" s="107" t="s">
        <v>123</v>
      </c>
      <c r="T13" s="107" t="s">
        <v>1058</v>
      </c>
      <c r="U13" s="107" t="s">
        <v>140</v>
      </c>
      <c r="V13" s="107">
        <v>3939</v>
      </c>
      <c r="W13" s="107">
        <v>25989</v>
      </c>
      <c r="X13" s="107" t="s">
        <v>10</v>
      </c>
      <c r="Y13" s="107" t="s">
        <v>10</v>
      </c>
      <c r="Z13" s="107" t="s">
        <v>10</v>
      </c>
      <c r="AA13" s="107" t="s">
        <v>1059</v>
      </c>
      <c r="AB13" s="107" t="s">
        <v>1006</v>
      </c>
      <c r="AC13" s="55" t="s">
        <v>159</v>
      </c>
      <c r="AD13" s="55" t="s">
        <v>159</v>
      </c>
      <c r="AE13" s="107" t="s">
        <v>1076</v>
      </c>
      <c r="AF13" s="112" t="str">
        <f>INDEX(Exposure_GWASs!T:T,MATCH(Matt!AE13,Exposure_GWASs!C:C,0))</f>
        <v>18+</v>
      </c>
      <c r="AG13" s="112" t="str">
        <f>INDEX(Exposure_GWASs!U:U,MATCH(Matt!AE13,Exposure_GWASs!C:C,0))</f>
        <v>both</v>
      </c>
      <c r="AH13" s="107">
        <v>253288</v>
      </c>
      <c r="AI13" s="112">
        <f>INDEX(Exposure_GWASs!F:F,MATCH(Matt!AE13,Exposure_GWASs!C:C,0))</f>
        <v>245679</v>
      </c>
      <c r="AJ13" s="107" t="s">
        <v>11</v>
      </c>
      <c r="AK13" s="107" t="s">
        <v>1005</v>
      </c>
      <c r="AL13" s="107" t="s">
        <v>1061</v>
      </c>
      <c r="AM13" s="107" t="s">
        <v>10</v>
      </c>
      <c r="AN13" s="107" t="s">
        <v>10</v>
      </c>
      <c r="AO13" s="107" t="s">
        <v>1062</v>
      </c>
      <c r="AP13" s="107" t="s">
        <v>1063</v>
      </c>
      <c r="AQ13" s="113" t="s">
        <v>1064</v>
      </c>
      <c r="AR13" s="107" t="s">
        <v>11</v>
      </c>
      <c r="AS13" s="107" t="s">
        <v>11</v>
      </c>
      <c r="AT13" s="107" t="s">
        <v>11</v>
      </c>
      <c r="AU13" s="107" t="s">
        <v>10</v>
      </c>
      <c r="AV13" s="107" t="s">
        <v>10</v>
      </c>
      <c r="AW13" s="107">
        <v>65</v>
      </c>
      <c r="AX13" s="107">
        <f>INDEX(Exposure_GWASs!S:S,MATCH(Matt!AE13,Exposure_GWASs!C:C,0))</f>
        <v>31</v>
      </c>
      <c r="AY13" s="107" t="s">
        <v>11</v>
      </c>
      <c r="AZ13" s="107" t="s">
        <v>171</v>
      </c>
      <c r="BA13" s="107" t="s">
        <v>10</v>
      </c>
      <c r="BB13" s="107" t="s">
        <v>13</v>
      </c>
      <c r="BC13" s="105" t="s">
        <v>53</v>
      </c>
      <c r="BD13" s="105" t="s">
        <v>17</v>
      </c>
      <c r="BE13" s="105" t="s">
        <v>23</v>
      </c>
      <c r="BF13" s="105" t="s">
        <v>26</v>
      </c>
      <c r="BG13" s="105"/>
      <c r="BH13" s="107" t="s">
        <v>1011</v>
      </c>
      <c r="BI13" s="107" t="s">
        <v>171</v>
      </c>
      <c r="BJ13" s="107" t="s">
        <v>1065</v>
      </c>
      <c r="BK13" s="107" t="s">
        <v>1066</v>
      </c>
      <c r="BL13" s="107" t="s">
        <v>11</v>
      </c>
      <c r="BM13" s="107" t="s">
        <v>1067</v>
      </c>
      <c r="BN13" s="107" t="s">
        <v>1068</v>
      </c>
      <c r="BO13" s="105" t="s">
        <v>1069</v>
      </c>
      <c r="BP13" s="110" t="s">
        <v>167</v>
      </c>
      <c r="BQ13" s="106" t="s">
        <v>1070</v>
      </c>
      <c r="BR13" s="107">
        <v>-0.35799999999999998</v>
      </c>
      <c r="BS13" s="107" t="s">
        <v>10</v>
      </c>
      <c r="BT13" s="107">
        <v>95</v>
      </c>
      <c r="BU13" s="107">
        <v>-0.71499999999999997</v>
      </c>
      <c r="BV13" s="107">
        <v>-1E-3</v>
      </c>
      <c r="BW13" s="107">
        <v>0.05</v>
      </c>
      <c r="BX13" s="107" t="s">
        <v>1072</v>
      </c>
      <c r="BY13" s="110">
        <v>0.23</v>
      </c>
      <c r="BZ13" s="105" t="s">
        <v>1074</v>
      </c>
      <c r="CA13" s="107" t="s">
        <v>1075</v>
      </c>
      <c r="CB13" s="107" t="s">
        <v>10</v>
      </c>
      <c r="CC13" s="107" t="s">
        <v>10</v>
      </c>
      <c r="CD13" s="106" t="s">
        <v>10</v>
      </c>
      <c r="CE13" s="107"/>
      <c r="CF13" s="107"/>
      <c r="CG13" s="107"/>
      <c r="CH13" s="107"/>
    </row>
    <row r="14" spans="1:86" s="2" customFormat="1">
      <c r="A14" s="105">
        <v>4</v>
      </c>
      <c r="B14" s="105" t="s">
        <v>244</v>
      </c>
      <c r="C14" s="105" t="s">
        <v>244</v>
      </c>
      <c r="D14" s="106" t="s">
        <v>1050</v>
      </c>
      <c r="E14" s="107">
        <v>2018</v>
      </c>
      <c r="F14" s="107" t="s">
        <v>1051</v>
      </c>
      <c r="G14" s="107" t="s">
        <v>1052</v>
      </c>
      <c r="H14" s="107" t="s">
        <v>1053</v>
      </c>
      <c r="I14" s="107" t="s">
        <v>1054</v>
      </c>
      <c r="J14" s="107" t="s">
        <v>1055</v>
      </c>
      <c r="K14" s="109" t="s">
        <v>1056</v>
      </c>
      <c r="L14" s="106" t="s">
        <v>6123</v>
      </c>
      <c r="M14" s="110" t="s">
        <v>1057</v>
      </c>
      <c r="N14" s="107" t="s">
        <v>15</v>
      </c>
      <c r="O14" s="107" t="s">
        <v>5566</v>
      </c>
      <c r="P14" s="107" t="s">
        <v>5566</v>
      </c>
      <c r="Q14" s="107" t="s">
        <v>5602</v>
      </c>
      <c r="R14" s="107" t="s">
        <v>393</v>
      </c>
      <c r="S14" s="107" t="s">
        <v>123</v>
      </c>
      <c r="T14" s="107" t="s">
        <v>1058</v>
      </c>
      <c r="U14" s="107" t="s">
        <v>140</v>
      </c>
      <c r="V14" s="107">
        <v>3939</v>
      </c>
      <c r="W14" s="107">
        <v>25989</v>
      </c>
      <c r="X14" s="107" t="s">
        <v>10</v>
      </c>
      <c r="Y14" s="107" t="s">
        <v>10</v>
      </c>
      <c r="Z14" s="107" t="s">
        <v>10</v>
      </c>
      <c r="AA14" s="107" t="s">
        <v>1059</v>
      </c>
      <c r="AB14" s="107" t="s">
        <v>1006</v>
      </c>
      <c r="AC14" s="55" t="s">
        <v>162</v>
      </c>
      <c r="AD14" s="55" t="s">
        <v>162</v>
      </c>
      <c r="AE14" s="107" t="s">
        <v>1077</v>
      </c>
      <c r="AF14" s="112" t="str">
        <f>INDEX(Exposure_GWASs!T:T,MATCH(Matt!AE14,Exposure_GWASs!C:C,0))</f>
        <v>18+</v>
      </c>
      <c r="AG14" s="112" t="str">
        <f>INDEX(Exposure_GWASs!U:U,MATCH(Matt!AE14,Exposure_GWASs!C:C,0))</f>
        <v>both</v>
      </c>
      <c r="AH14" s="107">
        <v>224459</v>
      </c>
      <c r="AI14" s="112">
        <f>INDEX(Exposure_GWASs!F:F,MATCH(Matt!AE14,Exposure_GWASs!C:C,0))</f>
        <v>224385</v>
      </c>
      <c r="AJ14" s="107" t="s">
        <v>11</v>
      </c>
      <c r="AK14" s="107" t="s">
        <v>1005</v>
      </c>
      <c r="AL14" s="107" t="s">
        <v>1061</v>
      </c>
      <c r="AM14" s="107" t="s">
        <v>10</v>
      </c>
      <c r="AN14" s="107" t="s">
        <v>10</v>
      </c>
      <c r="AO14" s="107" t="s">
        <v>1062</v>
      </c>
      <c r="AP14" s="107" t="s">
        <v>1063</v>
      </c>
      <c r="AQ14" s="113" t="s">
        <v>1064</v>
      </c>
      <c r="AR14" s="107" t="s">
        <v>11</v>
      </c>
      <c r="AS14" s="107" t="s">
        <v>11</v>
      </c>
      <c r="AT14" s="107" t="s">
        <v>11</v>
      </c>
      <c r="AU14" s="107" t="s">
        <v>10</v>
      </c>
      <c r="AV14" s="107" t="s">
        <v>10</v>
      </c>
      <c r="AW14" s="107">
        <v>39</v>
      </c>
      <c r="AX14" s="107">
        <f>INDEX(Exposure_GWASs!S:S,MATCH(Matt!AE14,Exposure_GWASs!C:C,0))</f>
        <v>52</v>
      </c>
      <c r="AY14" s="107" t="s">
        <v>11</v>
      </c>
      <c r="AZ14" s="107" t="s">
        <v>171</v>
      </c>
      <c r="BA14" s="107" t="s">
        <v>10</v>
      </c>
      <c r="BB14" s="107" t="s">
        <v>13</v>
      </c>
      <c r="BC14" s="105" t="s">
        <v>53</v>
      </c>
      <c r="BD14" s="105" t="s">
        <v>17</v>
      </c>
      <c r="BE14" s="105" t="s">
        <v>23</v>
      </c>
      <c r="BF14" s="105" t="s">
        <v>26</v>
      </c>
      <c r="BG14" s="105"/>
      <c r="BH14" s="107" t="s">
        <v>1011</v>
      </c>
      <c r="BI14" s="107" t="s">
        <v>171</v>
      </c>
      <c r="BJ14" s="107" t="s">
        <v>1065</v>
      </c>
      <c r="BK14" s="107" t="s">
        <v>1066</v>
      </c>
      <c r="BL14" s="107" t="s">
        <v>11</v>
      </c>
      <c r="BM14" s="107" t="s">
        <v>1067</v>
      </c>
      <c r="BN14" s="107" t="s">
        <v>1068</v>
      </c>
      <c r="BO14" s="105" t="s">
        <v>1069</v>
      </c>
      <c r="BP14" s="110" t="s">
        <v>167</v>
      </c>
      <c r="BQ14" s="106" t="s">
        <v>1070</v>
      </c>
      <c r="BR14" s="107">
        <v>-0.40400000000000003</v>
      </c>
      <c r="BS14" s="107" t="s">
        <v>10</v>
      </c>
      <c r="BT14" s="107">
        <v>95</v>
      </c>
      <c r="BU14" s="107">
        <v>-0.86399999999999999</v>
      </c>
      <c r="BV14" s="107">
        <v>5.6000000000000001E-2</v>
      </c>
      <c r="BW14" s="107">
        <v>0.09</v>
      </c>
      <c r="BX14" s="107" t="s">
        <v>1072</v>
      </c>
      <c r="BY14" s="110">
        <v>0.27</v>
      </c>
      <c r="BZ14" s="105" t="s">
        <v>1074</v>
      </c>
      <c r="CA14" s="107" t="s">
        <v>1075</v>
      </c>
      <c r="CB14" s="107" t="s">
        <v>10</v>
      </c>
      <c r="CC14" s="107" t="s">
        <v>10</v>
      </c>
      <c r="CD14" s="106" t="s">
        <v>10</v>
      </c>
      <c r="CE14" s="107"/>
      <c r="CF14" s="107"/>
      <c r="CG14" s="107"/>
      <c r="CH14" s="107"/>
    </row>
    <row r="15" spans="1:86" s="2" customFormat="1">
      <c r="A15" s="105">
        <v>4</v>
      </c>
      <c r="B15" s="105" t="s">
        <v>244</v>
      </c>
      <c r="C15" s="105" t="s">
        <v>244</v>
      </c>
      <c r="D15" s="106" t="s">
        <v>1050</v>
      </c>
      <c r="E15" s="107">
        <v>2018</v>
      </c>
      <c r="F15" s="107" t="s">
        <v>1051</v>
      </c>
      <c r="G15" s="107" t="s">
        <v>1052</v>
      </c>
      <c r="H15" s="107" t="s">
        <v>1053</v>
      </c>
      <c r="I15" s="107" t="s">
        <v>1054</v>
      </c>
      <c r="J15" s="107" t="s">
        <v>1055</v>
      </c>
      <c r="K15" s="109" t="s">
        <v>1056</v>
      </c>
      <c r="L15" s="106" t="s">
        <v>6123</v>
      </c>
      <c r="M15" s="110" t="s">
        <v>1057</v>
      </c>
      <c r="N15" s="107" t="s">
        <v>15</v>
      </c>
      <c r="O15" s="107" t="s">
        <v>5566</v>
      </c>
      <c r="P15" s="107" t="s">
        <v>5568</v>
      </c>
      <c r="Q15" s="107" t="s">
        <v>5602</v>
      </c>
      <c r="R15" s="107" t="s">
        <v>393</v>
      </c>
      <c r="S15" s="107" t="s">
        <v>123</v>
      </c>
      <c r="T15" s="107" t="s">
        <v>1058</v>
      </c>
      <c r="U15" s="107" t="s">
        <v>140</v>
      </c>
      <c r="V15" s="107">
        <v>3939</v>
      </c>
      <c r="W15" s="107">
        <v>25989</v>
      </c>
      <c r="X15" s="107" t="s">
        <v>10</v>
      </c>
      <c r="Y15" s="107" t="s">
        <v>10</v>
      </c>
      <c r="Z15" s="107" t="s">
        <v>10</v>
      </c>
      <c r="AA15" s="107" t="s">
        <v>1059</v>
      </c>
      <c r="AB15" s="107" t="s">
        <v>1006</v>
      </c>
      <c r="AC15" s="55" t="s">
        <v>127</v>
      </c>
      <c r="AD15" s="55" t="s">
        <v>127</v>
      </c>
      <c r="AE15" s="107" t="s">
        <v>1060</v>
      </c>
      <c r="AF15" s="112" t="str">
        <f>INDEX(Exposure_GWASs!T:T,MATCH(Matt!AE15,Exposure_GWASs!C:C,0))</f>
        <v>18+</v>
      </c>
      <c r="AG15" s="112" t="str">
        <f>INDEX(Exposure_GWASs!U:U,MATCH(Matt!AE15,Exposure_GWASs!C:C,0))</f>
        <v>both</v>
      </c>
      <c r="AH15" s="107">
        <v>339224</v>
      </c>
      <c r="AI15" s="112">
        <f>INDEX(Exposure_GWASs!F:F,MATCH(Matt!AE15,Exposure_GWASs!C:C,0))</f>
        <v>339224</v>
      </c>
      <c r="AJ15" s="107" t="s">
        <v>10</v>
      </c>
      <c r="AK15" s="107" t="s">
        <v>1005</v>
      </c>
      <c r="AL15" s="107" t="s">
        <v>1061</v>
      </c>
      <c r="AM15" s="107" t="s">
        <v>10</v>
      </c>
      <c r="AN15" s="107" t="s">
        <v>10</v>
      </c>
      <c r="AO15" s="107" t="s">
        <v>1062</v>
      </c>
      <c r="AP15" s="107" t="s">
        <v>1063</v>
      </c>
      <c r="AQ15" s="113" t="s">
        <v>1064</v>
      </c>
      <c r="AR15" s="107" t="s">
        <v>11</v>
      </c>
      <c r="AS15" s="107" t="s">
        <v>11</v>
      </c>
      <c r="AT15" s="107" t="s">
        <v>11</v>
      </c>
      <c r="AU15" s="107" t="s">
        <v>10</v>
      </c>
      <c r="AV15" s="107" t="s">
        <v>10</v>
      </c>
      <c r="AW15" s="107">
        <v>72</v>
      </c>
      <c r="AX15" s="107">
        <f>INDEX(Exposure_GWASs!S:S,MATCH(Matt!AE15,Exposure_GWASs!C:C,0))</f>
        <v>97</v>
      </c>
      <c r="AY15" s="107" t="s">
        <v>11</v>
      </c>
      <c r="AZ15" s="107" t="s">
        <v>171</v>
      </c>
      <c r="BA15" s="107" t="s">
        <v>10</v>
      </c>
      <c r="BB15" s="107" t="s">
        <v>13</v>
      </c>
      <c r="BC15" s="105" t="s">
        <v>53</v>
      </c>
      <c r="BD15" s="105" t="s">
        <v>17</v>
      </c>
      <c r="BE15" s="105" t="s">
        <v>23</v>
      </c>
      <c r="BF15" s="105" t="s">
        <v>26</v>
      </c>
      <c r="BG15" s="105"/>
      <c r="BH15" s="107" t="s">
        <v>1011</v>
      </c>
      <c r="BI15" s="107" t="s">
        <v>171</v>
      </c>
      <c r="BJ15" s="107" t="s">
        <v>1065</v>
      </c>
      <c r="BK15" s="107" t="s">
        <v>1066</v>
      </c>
      <c r="BL15" s="107" t="s">
        <v>11</v>
      </c>
      <c r="BM15" s="107" t="s">
        <v>1067</v>
      </c>
      <c r="BN15" s="107" t="s">
        <v>1068</v>
      </c>
      <c r="BO15" s="105" t="s">
        <v>1069</v>
      </c>
      <c r="BP15" s="110" t="s">
        <v>167</v>
      </c>
      <c r="BQ15" s="106" t="s">
        <v>1070</v>
      </c>
      <c r="BR15" s="107">
        <v>0.60299999999999998</v>
      </c>
      <c r="BS15" s="107" t="s">
        <v>10</v>
      </c>
      <c r="BT15" s="107">
        <v>95</v>
      </c>
      <c r="BU15" s="107">
        <v>0.26900000000000002</v>
      </c>
      <c r="BV15" s="107">
        <v>0.93700000000000006</v>
      </c>
      <c r="BW15" s="107" t="s">
        <v>1078</v>
      </c>
      <c r="BX15" s="107" t="s">
        <v>10</v>
      </c>
      <c r="BY15" s="107" t="s">
        <v>10</v>
      </c>
      <c r="BZ15" s="105" t="s">
        <v>1074</v>
      </c>
      <c r="CA15" s="107" t="s">
        <v>1075</v>
      </c>
      <c r="CB15" s="107" t="s">
        <v>10</v>
      </c>
      <c r="CC15" s="107" t="s">
        <v>10</v>
      </c>
      <c r="CD15" s="106" t="s">
        <v>10</v>
      </c>
      <c r="CE15" s="107"/>
      <c r="CF15" s="107"/>
      <c r="CG15" s="107"/>
      <c r="CH15" s="107"/>
    </row>
    <row r="16" spans="1:86" s="2" customFormat="1">
      <c r="A16" s="105">
        <v>4</v>
      </c>
      <c r="B16" s="105" t="s">
        <v>244</v>
      </c>
      <c r="C16" s="105" t="s">
        <v>244</v>
      </c>
      <c r="D16" s="106" t="s">
        <v>1050</v>
      </c>
      <c r="E16" s="107">
        <v>2018</v>
      </c>
      <c r="F16" s="107" t="s">
        <v>1051</v>
      </c>
      <c r="G16" s="107" t="s">
        <v>1052</v>
      </c>
      <c r="H16" s="107" t="s">
        <v>1053</v>
      </c>
      <c r="I16" s="107" t="s">
        <v>1054</v>
      </c>
      <c r="J16" s="107" t="s">
        <v>1055</v>
      </c>
      <c r="K16" s="109" t="s">
        <v>1056</v>
      </c>
      <c r="L16" s="106" t="s">
        <v>6123</v>
      </c>
      <c r="M16" s="110" t="s">
        <v>1057</v>
      </c>
      <c r="N16" s="107" t="s">
        <v>15</v>
      </c>
      <c r="O16" s="107" t="s">
        <v>5566</v>
      </c>
      <c r="P16" s="107" t="s">
        <v>5568</v>
      </c>
      <c r="Q16" s="107" t="s">
        <v>5602</v>
      </c>
      <c r="R16" s="107" t="s">
        <v>393</v>
      </c>
      <c r="S16" s="107" t="s">
        <v>123</v>
      </c>
      <c r="T16" s="107" t="s">
        <v>1058</v>
      </c>
      <c r="U16" s="107" t="s">
        <v>140</v>
      </c>
      <c r="V16" s="107">
        <v>3939</v>
      </c>
      <c r="W16" s="107">
        <v>25989</v>
      </c>
      <c r="X16" s="107" t="s">
        <v>10</v>
      </c>
      <c r="Y16" s="107" t="s">
        <v>10</v>
      </c>
      <c r="Z16" s="107" t="s">
        <v>10</v>
      </c>
      <c r="AA16" s="107" t="s">
        <v>1059</v>
      </c>
      <c r="AB16" s="107" t="s">
        <v>1006</v>
      </c>
      <c r="AC16" s="55" t="s">
        <v>159</v>
      </c>
      <c r="AD16" s="55" t="s">
        <v>159</v>
      </c>
      <c r="AE16" s="107" t="s">
        <v>1076</v>
      </c>
      <c r="AF16" s="112" t="str">
        <f>INDEX(Exposure_GWASs!T:T,MATCH(Matt!AE16,Exposure_GWASs!C:C,0))</f>
        <v>18+</v>
      </c>
      <c r="AG16" s="112" t="str">
        <f>INDEX(Exposure_GWASs!U:U,MATCH(Matt!AE16,Exposure_GWASs!C:C,0))</f>
        <v>both</v>
      </c>
      <c r="AH16" s="107">
        <v>253288</v>
      </c>
      <c r="AI16" s="112">
        <f>INDEX(Exposure_GWASs!F:F,MATCH(Matt!AE16,Exposure_GWASs!C:C,0))</f>
        <v>245679</v>
      </c>
      <c r="AJ16" s="107" t="s">
        <v>11</v>
      </c>
      <c r="AK16" s="107" t="s">
        <v>1005</v>
      </c>
      <c r="AL16" s="107" t="s">
        <v>1061</v>
      </c>
      <c r="AM16" s="107" t="s">
        <v>10</v>
      </c>
      <c r="AN16" s="107" t="s">
        <v>10</v>
      </c>
      <c r="AO16" s="107" t="s">
        <v>1062</v>
      </c>
      <c r="AP16" s="107" t="s">
        <v>1063</v>
      </c>
      <c r="AQ16" s="113" t="s">
        <v>1064</v>
      </c>
      <c r="AR16" s="107" t="s">
        <v>11</v>
      </c>
      <c r="AS16" s="107" t="s">
        <v>11</v>
      </c>
      <c r="AT16" s="107" t="s">
        <v>11</v>
      </c>
      <c r="AU16" s="107" t="s">
        <v>10</v>
      </c>
      <c r="AV16" s="107" t="s">
        <v>10</v>
      </c>
      <c r="AW16" s="107">
        <v>65</v>
      </c>
      <c r="AX16" s="107">
        <f>INDEX(Exposure_GWASs!S:S,MATCH(Matt!AE16,Exposure_GWASs!C:C,0))</f>
        <v>31</v>
      </c>
      <c r="AY16" s="107" t="s">
        <v>11</v>
      </c>
      <c r="AZ16" s="107" t="s">
        <v>171</v>
      </c>
      <c r="BA16" s="107" t="s">
        <v>10</v>
      </c>
      <c r="BB16" s="107" t="s">
        <v>13</v>
      </c>
      <c r="BC16" s="105" t="s">
        <v>53</v>
      </c>
      <c r="BD16" s="105" t="s">
        <v>17</v>
      </c>
      <c r="BE16" s="105" t="s">
        <v>23</v>
      </c>
      <c r="BF16" s="105" t="s">
        <v>26</v>
      </c>
      <c r="BG16" s="105"/>
      <c r="BH16" s="107" t="s">
        <v>1011</v>
      </c>
      <c r="BI16" s="107" t="s">
        <v>171</v>
      </c>
      <c r="BJ16" s="107" t="s">
        <v>1065</v>
      </c>
      <c r="BK16" s="107" t="s">
        <v>1066</v>
      </c>
      <c r="BL16" s="107" t="s">
        <v>11</v>
      </c>
      <c r="BM16" s="107" t="s">
        <v>1067</v>
      </c>
      <c r="BN16" s="107" t="s">
        <v>1068</v>
      </c>
      <c r="BO16" s="105" t="s">
        <v>1069</v>
      </c>
      <c r="BP16" s="110" t="s">
        <v>167</v>
      </c>
      <c r="BQ16" s="106" t="s">
        <v>1070</v>
      </c>
      <c r="BR16" s="106">
        <v>-0.26800000000000002</v>
      </c>
      <c r="BS16" s="107" t="s">
        <v>10</v>
      </c>
      <c r="BT16" s="107">
        <v>95</v>
      </c>
      <c r="BU16" s="107">
        <v>-0.64100000000000001</v>
      </c>
      <c r="BV16" s="107">
        <v>0.105</v>
      </c>
      <c r="BW16" s="107">
        <v>0.16</v>
      </c>
      <c r="BX16" s="107" t="s">
        <v>10</v>
      </c>
      <c r="BY16" s="107" t="s">
        <v>10</v>
      </c>
      <c r="BZ16" s="105" t="s">
        <v>1074</v>
      </c>
      <c r="CA16" s="107" t="s">
        <v>1075</v>
      </c>
      <c r="CB16" s="107" t="s">
        <v>10</v>
      </c>
      <c r="CC16" s="107" t="s">
        <v>10</v>
      </c>
      <c r="CD16" s="106" t="s">
        <v>10</v>
      </c>
      <c r="CE16" s="107"/>
      <c r="CF16" s="107"/>
      <c r="CG16" s="107"/>
      <c r="CH16" s="107"/>
    </row>
    <row r="17" spans="1:86" s="2" customFormat="1">
      <c r="A17" s="105">
        <v>4</v>
      </c>
      <c r="B17" s="105" t="s">
        <v>244</v>
      </c>
      <c r="C17" s="105" t="s">
        <v>244</v>
      </c>
      <c r="D17" s="106" t="s">
        <v>1050</v>
      </c>
      <c r="E17" s="107">
        <v>2018</v>
      </c>
      <c r="F17" s="107" t="s">
        <v>1051</v>
      </c>
      <c r="G17" s="107" t="s">
        <v>1052</v>
      </c>
      <c r="H17" s="107" t="s">
        <v>1053</v>
      </c>
      <c r="I17" s="107" t="s">
        <v>1054</v>
      </c>
      <c r="J17" s="107" t="s">
        <v>1055</v>
      </c>
      <c r="K17" s="109" t="s">
        <v>1056</v>
      </c>
      <c r="L17" s="106" t="s">
        <v>6123</v>
      </c>
      <c r="M17" s="110" t="s">
        <v>1057</v>
      </c>
      <c r="N17" s="107" t="s">
        <v>15</v>
      </c>
      <c r="O17" s="107" t="s">
        <v>5566</v>
      </c>
      <c r="P17" s="107" t="s">
        <v>5568</v>
      </c>
      <c r="Q17" s="107" t="s">
        <v>5602</v>
      </c>
      <c r="R17" s="107" t="s">
        <v>393</v>
      </c>
      <c r="S17" s="107" t="s">
        <v>123</v>
      </c>
      <c r="T17" s="107" t="s">
        <v>1058</v>
      </c>
      <c r="U17" s="107" t="s">
        <v>140</v>
      </c>
      <c r="V17" s="107">
        <v>3939</v>
      </c>
      <c r="W17" s="107">
        <v>25989</v>
      </c>
      <c r="X17" s="107" t="s">
        <v>10</v>
      </c>
      <c r="Y17" s="107" t="s">
        <v>10</v>
      </c>
      <c r="Z17" s="107" t="s">
        <v>10</v>
      </c>
      <c r="AA17" s="107" t="s">
        <v>1059</v>
      </c>
      <c r="AB17" s="107" t="s">
        <v>1006</v>
      </c>
      <c r="AC17" s="55" t="s">
        <v>162</v>
      </c>
      <c r="AD17" s="55" t="s">
        <v>162</v>
      </c>
      <c r="AE17" s="107" t="s">
        <v>1077</v>
      </c>
      <c r="AF17" s="112" t="str">
        <f>INDEX(Exposure_GWASs!T:T,MATCH(Matt!AE17,Exposure_GWASs!C:C,0))</f>
        <v>18+</v>
      </c>
      <c r="AG17" s="112" t="str">
        <f>INDEX(Exposure_GWASs!U:U,MATCH(Matt!AE17,Exposure_GWASs!C:C,0))</f>
        <v>both</v>
      </c>
      <c r="AH17" s="107">
        <v>224459</v>
      </c>
      <c r="AI17" s="112">
        <f>INDEX(Exposure_GWASs!F:F,MATCH(Matt!AE17,Exposure_GWASs!C:C,0))</f>
        <v>224385</v>
      </c>
      <c r="AJ17" s="107" t="s">
        <v>11</v>
      </c>
      <c r="AK17" s="107" t="s">
        <v>1005</v>
      </c>
      <c r="AL17" s="107" t="s">
        <v>1061</v>
      </c>
      <c r="AM17" s="107" t="s">
        <v>10</v>
      </c>
      <c r="AN17" s="107" t="s">
        <v>10</v>
      </c>
      <c r="AO17" s="107" t="s">
        <v>1062</v>
      </c>
      <c r="AP17" s="107" t="s">
        <v>1063</v>
      </c>
      <c r="AQ17" s="113" t="s">
        <v>1064</v>
      </c>
      <c r="AR17" s="107" t="s">
        <v>11</v>
      </c>
      <c r="AS17" s="107" t="s">
        <v>11</v>
      </c>
      <c r="AT17" s="107" t="s">
        <v>11</v>
      </c>
      <c r="AU17" s="107" t="s">
        <v>10</v>
      </c>
      <c r="AV17" s="107" t="s">
        <v>10</v>
      </c>
      <c r="AW17" s="107">
        <v>39</v>
      </c>
      <c r="AX17" s="107">
        <f>INDEX(Exposure_GWASs!S:S,MATCH(Matt!AE17,Exposure_GWASs!C:C,0))</f>
        <v>52</v>
      </c>
      <c r="AY17" s="107" t="s">
        <v>11</v>
      </c>
      <c r="AZ17" s="107" t="s">
        <v>171</v>
      </c>
      <c r="BA17" s="107" t="s">
        <v>10</v>
      </c>
      <c r="BB17" s="107" t="s">
        <v>13</v>
      </c>
      <c r="BC17" s="105" t="s">
        <v>53</v>
      </c>
      <c r="BD17" s="105" t="s">
        <v>17</v>
      </c>
      <c r="BE17" s="105" t="s">
        <v>23</v>
      </c>
      <c r="BF17" s="105" t="s">
        <v>26</v>
      </c>
      <c r="BG17" s="105"/>
      <c r="BH17" s="107" t="s">
        <v>1011</v>
      </c>
      <c r="BI17" s="107" t="s">
        <v>171</v>
      </c>
      <c r="BJ17" s="107" t="s">
        <v>1065</v>
      </c>
      <c r="BK17" s="107" t="s">
        <v>1066</v>
      </c>
      <c r="BL17" s="107" t="s">
        <v>11</v>
      </c>
      <c r="BM17" s="107" t="s">
        <v>1067</v>
      </c>
      <c r="BN17" s="107" t="s">
        <v>1068</v>
      </c>
      <c r="BO17" s="105" t="s">
        <v>1069</v>
      </c>
      <c r="BP17" s="110" t="s">
        <v>167</v>
      </c>
      <c r="BQ17" s="106" t="s">
        <v>1070</v>
      </c>
      <c r="BR17" s="107">
        <v>-0.49399999999999999</v>
      </c>
      <c r="BS17" s="107" t="s">
        <v>10</v>
      </c>
      <c r="BT17" s="107">
        <v>95</v>
      </c>
      <c r="BU17" s="107">
        <v>-0.96299999999999997</v>
      </c>
      <c r="BV17" s="107">
        <v>-2.5999999999999999E-2</v>
      </c>
      <c r="BW17" s="107">
        <v>3.9E-2</v>
      </c>
      <c r="BX17" s="107" t="s">
        <v>10</v>
      </c>
      <c r="BY17" s="107" t="s">
        <v>10</v>
      </c>
      <c r="BZ17" s="105" t="s">
        <v>1074</v>
      </c>
      <c r="CA17" s="107" t="s">
        <v>1075</v>
      </c>
      <c r="CB17" s="107" t="s">
        <v>10</v>
      </c>
      <c r="CC17" s="107" t="s">
        <v>10</v>
      </c>
      <c r="CD17" s="106" t="s">
        <v>10</v>
      </c>
      <c r="CE17" s="107"/>
      <c r="CF17" s="107"/>
      <c r="CG17" s="107"/>
      <c r="CH17" s="107"/>
    </row>
    <row r="18" spans="1:86" s="2" customFormat="1">
      <c r="A18" s="105">
        <v>4</v>
      </c>
      <c r="B18" s="105" t="s">
        <v>244</v>
      </c>
      <c r="C18" s="105" t="s">
        <v>244</v>
      </c>
      <c r="D18" s="106" t="s">
        <v>1050</v>
      </c>
      <c r="E18" s="107">
        <v>2018</v>
      </c>
      <c r="F18" s="107" t="s">
        <v>1051</v>
      </c>
      <c r="G18" s="107" t="s">
        <v>1052</v>
      </c>
      <c r="H18" s="107" t="s">
        <v>1053</v>
      </c>
      <c r="I18" s="107" t="s">
        <v>1054</v>
      </c>
      <c r="J18" s="107" t="s">
        <v>1055</v>
      </c>
      <c r="K18" s="109" t="s">
        <v>1056</v>
      </c>
      <c r="L18" s="106" t="s">
        <v>6123</v>
      </c>
      <c r="M18" s="110" t="s">
        <v>1057</v>
      </c>
      <c r="N18" s="107" t="s">
        <v>15</v>
      </c>
      <c r="O18" s="107" t="s">
        <v>5566</v>
      </c>
      <c r="P18" s="107" t="s">
        <v>5569</v>
      </c>
      <c r="Q18" s="107" t="s">
        <v>5602</v>
      </c>
      <c r="R18" s="107" t="s">
        <v>393</v>
      </c>
      <c r="S18" s="107" t="s">
        <v>123</v>
      </c>
      <c r="T18" s="107" t="s">
        <v>1058</v>
      </c>
      <c r="U18" s="107" t="s">
        <v>140</v>
      </c>
      <c r="V18" s="107">
        <v>3939</v>
      </c>
      <c r="W18" s="107">
        <v>25989</v>
      </c>
      <c r="X18" s="107" t="s">
        <v>10</v>
      </c>
      <c r="Y18" s="107" t="s">
        <v>10</v>
      </c>
      <c r="Z18" s="107" t="s">
        <v>10</v>
      </c>
      <c r="AA18" s="107" t="s">
        <v>1059</v>
      </c>
      <c r="AB18" s="107" t="s">
        <v>1006</v>
      </c>
      <c r="AC18" s="55" t="s">
        <v>127</v>
      </c>
      <c r="AD18" s="55" t="s">
        <v>127</v>
      </c>
      <c r="AE18" s="107" t="s">
        <v>1060</v>
      </c>
      <c r="AF18" s="112" t="str">
        <f>INDEX(Exposure_GWASs!T:T,MATCH(Matt!AE18,Exposure_GWASs!C:C,0))</f>
        <v>18+</v>
      </c>
      <c r="AG18" s="112" t="str">
        <f>INDEX(Exposure_GWASs!U:U,MATCH(Matt!AE18,Exposure_GWASs!C:C,0))</f>
        <v>both</v>
      </c>
      <c r="AH18" s="107">
        <v>339224</v>
      </c>
      <c r="AI18" s="112">
        <f>INDEX(Exposure_GWASs!F:F,MATCH(Matt!AE18,Exposure_GWASs!C:C,0))</f>
        <v>339224</v>
      </c>
      <c r="AJ18" s="107" t="s">
        <v>10</v>
      </c>
      <c r="AK18" s="107" t="s">
        <v>1005</v>
      </c>
      <c r="AL18" s="107" t="s">
        <v>1061</v>
      </c>
      <c r="AM18" s="107" t="s">
        <v>10</v>
      </c>
      <c r="AN18" s="107" t="s">
        <v>10</v>
      </c>
      <c r="AO18" s="107" t="s">
        <v>1062</v>
      </c>
      <c r="AP18" s="107" t="s">
        <v>1063</v>
      </c>
      <c r="AQ18" s="113" t="s">
        <v>1064</v>
      </c>
      <c r="AR18" s="107" t="s">
        <v>11</v>
      </c>
      <c r="AS18" s="107" t="s">
        <v>11</v>
      </c>
      <c r="AT18" s="107" t="s">
        <v>11</v>
      </c>
      <c r="AU18" s="107" t="s">
        <v>10</v>
      </c>
      <c r="AV18" s="107" t="s">
        <v>10</v>
      </c>
      <c r="AW18" s="107">
        <v>72</v>
      </c>
      <c r="AX18" s="107">
        <f>INDEX(Exposure_GWASs!S:S,MATCH(Matt!AE18,Exposure_GWASs!C:C,0))</f>
        <v>97</v>
      </c>
      <c r="AY18" s="107" t="s">
        <v>11</v>
      </c>
      <c r="AZ18" s="107" t="s">
        <v>171</v>
      </c>
      <c r="BA18" s="107" t="s">
        <v>10</v>
      </c>
      <c r="BB18" s="107" t="s">
        <v>13</v>
      </c>
      <c r="BC18" s="105" t="s">
        <v>53</v>
      </c>
      <c r="BD18" s="105" t="s">
        <v>17</v>
      </c>
      <c r="BE18" s="105" t="s">
        <v>23</v>
      </c>
      <c r="BF18" s="105" t="s">
        <v>26</v>
      </c>
      <c r="BG18" s="105"/>
      <c r="BH18" s="107" t="s">
        <v>1011</v>
      </c>
      <c r="BI18" s="107" t="s">
        <v>171</v>
      </c>
      <c r="BJ18" s="107" t="s">
        <v>1065</v>
      </c>
      <c r="BK18" s="107" t="s">
        <v>1066</v>
      </c>
      <c r="BL18" s="107" t="s">
        <v>11</v>
      </c>
      <c r="BM18" s="107" t="s">
        <v>1067</v>
      </c>
      <c r="BN18" s="107" t="s">
        <v>1068</v>
      </c>
      <c r="BO18" s="105" t="s">
        <v>1069</v>
      </c>
      <c r="BP18" s="110" t="s">
        <v>167</v>
      </c>
      <c r="BQ18" s="106" t="s">
        <v>1070</v>
      </c>
      <c r="BR18" s="107">
        <v>0.46899999999999997</v>
      </c>
      <c r="BS18" s="107" t="s">
        <v>10</v>
      </c>
      <c r="BT18" s="107">
        <v>95</v>
      </c>
      <c r="BU18" s="107">
        <v>-0.06</v>
      </c>
      <c r="BV18" s="107">
        <v>0.997</v>
      </c>
      <c r="BW18" s="107">
        <v>0.08</v>
      </c>
      <c r="BX18" s="107" t="s">
        <v>10</v>
      </c>
      <c r="BY18" s="107" t="s">
        <v>10</v>
      </c>
      <c r="BZ18" s="105" t="s">
        <v>1074</v>
      </c>
      <c r="CA18" s="107" t="s">
        <v>1075</v>
      </c>
      <c r="CB18" s="107" t="s">
        <v>10</v>
      </c>
      <c r="CC18" s="107" t="s">
        <v>10</v>
      </c>
      <c r="CD18" s="106" t="s">
        <v>10</v>
      </c>
      <c r="CE18" s="107"/>
      <c r="CF18" s="107"/>
      <c r="CG18" s="107"/>
      <c r="CH18" s="107"/>
    </row>
    <row r="19" spans="1:86" s="2" customFormat="1">
      <c r="A19" s="105">
        <v>4</v>
      </c>
      <c r="B19" s="105" t="s">
        <v>244</v>
      </c>
      <c r="C19" s="105" t="s">
        <v>244</v>
      </c>
      <c r="D19" s="106" t="s">
        <v>1050</v>
      </c>
      <c r="E19" s="107">
        <v>2018</v>
      </c>
      <c r="F19" s="107" t="s">
        <v>1051</v>
      </c>
      <c r="G19" s="107" t="s">
        <v>1052</v>
      </c>
      <c r="H19" s="107" t="s">
        <v>1053</v>
      </c>
      <c r="I19" s="107" t="s">
        <v>1054</v>
      </c>
      <c r="J19" s="107" t="s">
        <v>1055</v>
      </c>
      <c r="K19" s="109" t="s">
        <v>1056</v>
      </c>
      <c r="L19" s="106" t="s">
        <v>6123</v>
      </c>
      <c r="M19" s="110" t="s">
        <v>1057</v>
      </c>
      <c r="N19" s="107" t="s">
        <v>15</v>
      </c>
      <c r="O19" s="107" t="s">
        <v>5566</v>
      </c>
      <c r="P19" s="107" t="s">
        <v>5569</v>
      </c>
      <c r="Q19" s="107" t="s">
        <v>5602</v>
      </c>
      <c r="R19" s="107" t="s">
        <v>393</v>
      </c>
      <c r="S19" s="107" t="s">
        <v>123</v>
      </c>
      <c r="T19" s="107" t="s">
        <v>1058</v>
      </c>
      <c r="U19" s="107" t="s">
        <v>140</v>
      </c>
      <c r="V19" s="107">
        <v>3939</v>
      </c>
      <c r="W19" s="107">
        <v>25989</v>
      </c>
      <c r="X19" s="107" t="s">
        <v>10</v>
      </c>
      <c r="Y19" s="107" t="s">
        <v>10</v>
      </c>
      <c r="Z19" s="107" t="s">
        <v>10</v>
      </c>
      <c r="AA19" s="107" t="s">
        <v>1059</v>
      </c>
      <c r="AB19" s="107" t="s">
        <v>1006</v>
      </c>
      <c r="AC19" s="55" t="s">
        <v>159</v>
      </c>
      <c r="AD19" s="55" t="s">
        <v>159</v>
      </c>
      <c r="AE19" s="107" t="s">
        <v>1076</v>
      </c>
      <c r="AF19" s="112" t="str">
        <f>INDEX(Exposure_GWASs!T:T,MATCH(Matt!AE19,Exposure_GWASs!C:C,0))</f>
        <v>18+</v>
      </c>
      <c r="AG19" s="112" t="str">
        <f>INDEX(Exposure_GWASs!U:U,MATCH(Matt!AE19,Exposure_GWASs!C:C,0))</f>
        <v>both</v>
      </c>
      <c r="AH19" s="107">
        <v>253288</v>
      </c>
      <c r="AI19" s="112">
        <f>INDEX(Exposure_GWASs!F:F,MATCH(Matt!AE19,Exposure_GWASs!C:C,0))</f>
        <v>245679</v>
      </c>
      <c r="AJ19" s="107" t="s">
        <v>11</v>
      </c>
      <c r="AK19" s="107" t="s">
        <v>1005</v>
      </c>
      <c r="AL19" s="107" t="s">
        <v>1061</v>
      </c>
      <c r="AM19" s="107" t="s">
        <v>10</v>
      </c>
      <c r="AN19" s="107" t="s">
        <v>10</v>
      </c>
      <c r="AO19" s="107" t="s">
        <v>1062</v>
      </c>
      <c r="AP19" s="107" t="s">
        <v>1063</v>
      </c>
      <c r="AQ19" s="113" t="s">
        <v>1064</v>
      </c>
      <c r="AR19" s="107" t="s">
        <v>11</v>
      </c>
      <c r="AS19" s="107" t="s">
        <v>11</v>
      </c>
      <c r="AT19" s="107" t="s">
        <v>11</v>
      </c>
      <c r="AU19" s="107" t="s">
        <v>10</v>
      </c>
      <c r="AV19" s="107" t="s">
        <v>10</v>
      </c>
      <c r="AW19" s="107">
        <v>65</v>
      </c>
      <c r="AX19" s="107">
        <f>INDEX(Exposure_GWASs!S:S,MATCH(Matt!AE19,Exposure_GWASs!C:C,0))</f>
        <v>31</v>
      </c>
      <c r="AY19" s="107" t="s">
        <v>11</v>
      </c>
      <c r="AZ19" s="107" t="s">
        <v>171</v>
      </c>
      <c r="BA19" s="107" t="s">
        <v>10</v>
      </c>
      <c r="BB19" s="107" t="s">
        <v>13</v>
      </c>
      <c r="BC19" s="105" t="s">
        <v>53</v>
      </c>
      <c r="BD19" s="105" t="s">
        <v>17</v>
      </c>
      <c r="BE19" s="105" t="s">
        <v>23</v>
      </c>
      <c r="BF19" s="105" t="s">
        <v>26</v>
      </c>
      <c r="BG19" s="105"/>
      <c r="BH19" s="107" t="s">
        <v>1011</v>
      </c>
      <c r="BI19" s="107" t="s">
        <v>171</v>
      </c>
      <c r="BJ19" s="107" t="s">
        <v>1065</v>
      </c>
      <c r="BK19" s="107" t="s">
        <v>1066</v>
      </c>
      <c r="BL19" s="107" t="s">
        <v>11</v>
      </c>
      <c r="BM19" s="107" t="s">
        <v>1067</v>
      </c>
      <c r="BN19" s="107" t="s">
        <v>1068</v>
      </c>
      <c r="BO19" s="105" t="s">
        <v>1069</v>
      </c>
      <c r="BP19" s="110" t="s">
        <v>167</v>
      </c>
      <c r="BQ19" s="106" t="s">
        <v>1070</v>
      </c>
      <c r="BR19" s="107">
        <v>-0.49199999999999999</v>
      </c>
      <c r="BS19" s="107" t="s">
        <v>10</v>
      </c>
      <c r="BT19" s="107">
        <v>95</v>
      </c>
      <c r="BU19" s="107">
        <v>-1.08</v>
      </c>
      <c r="BV19" s="107">
        <v>9.2999999999999999E-2</v>
      </c>
      <c r="BW19" s="107">
        <v>0.09</v>
      </c>
      <c r="BX19" s="107" t="s">
        <v>10</v>
      </c>
      <c r="BY19" s="107" t="s">
        <v>10</v>
      </c>
      <c r="BZ19" s="105" t="s">
        <v>1074</v>
      </c>
      <c r="CA19" s="107" t="s">
        <v>1075</v>
      </c>
      <c r="CB19" s="107" t="s">
        <v>10</v>
      </c>
      <c r="CC19" s="107" t="s">
        <v>10</v>
      </c>
      <c r="CD19" s="106" t="s">
        <v>10</v>
      </c>
      <c r="CE19" s="107"/>
      <c r="CF19" s="107"/>
      <c r="CG19" s="107"/>
      <c r="CH19" s="107"/>
    </row>
    <row r="20" spans="1:86" s="2" customFormat="1">
      <c r="A20" s="105">
        <v>4</v>
      </c>
      <c r="B20" s="105" t="s">
        <v>244</v>
      </c>
      <c r="C20" s="105" t="s">
        <v>244</v>
      </c>
      <c r="D20" s="106" t="s">
        <v>1050</v>
      </c>
      <c r="E20" s="107">
        <v>2018</v>
      </c>
      <c r="F20" s="107" t="s">
        <v>1051</v>
      </c>
      <c r="G20" s="107" t="s">
        <v>1052</v>
      </c>
      <c r="H20" s="107" t="s">
        <v>1053</v>
      </c>
      <c r="I20" s="107" t="s">
        <v>1054</v>
      </c>
      <c r="J20" s="107" t="s">
        <v>1055</v>
      </c>
      <c r="K20" s="109" t="s">
        <v>1056</v>
      </c>
      <c r="L20" s="106" t="s">
        <v>6123</v>
      </c>
      <c r="M20" s="110" t="s">
        <v>1057</v>
      </c>
      <c r="N20" s="107" t="s">
        <v>15</v>
      </c>
      <c r="O20" s="107" t="s">
        <v>5566</v>
      </c>
      <c r="P20" s="107" t="s">
        <v>5569</v>
      </c>
      <c r="Q20" s="107" t="s">
        <v>5602</v>
      </c>
      <c r="R20" s="107" t="s">
        <v>393</v>
      </c>
      <c r="S20" s="107" t="s">
        <v>123</v>
      </c>
      <c r="T20" s="107" t="s">
        <v>1058</v>
      </c>
      <c r="U20" s="107" t="s">
        <v>140</v>
      </c>
      <c r="V20" s="107">
        <v>3939</v>
      </c>
      <c r="W20" s="107">
        <v>25989</v>
      </c>
      <c r="X20" s="107" t="s">
        <v>10</v>
      </c>
      <c r="Y20" s="107" t="s">
        <v>10</v>
      </c>
      <c r="Z20" s="107" t="s">
        <v>10</v>
      </c>
      <c r="AA20" s="107" t="s">
        <v>1059</v>
      </c>
      <c r="AB20" s="107" t="s">
        <v>1006</v>
      </c>
      <c r="AC20" s="55" t="s">
        <v>162</v>
      </c>
      <c r="AD20" s="55" t="s">
        <v>162</v>
      </c>
      <c r="AE20" s="107" t="s">
        <v>1077</v>
      </c>
      <c r="AF20" s="112" t="str">
        <f>INDEX(Exposure_GWASs!T:T,MATCH(Matt!AE20,Exposure_GWASs!C:C,0))</f>
        <v>18+</v>
      </c>
      <c r="AG20" s="112" t="str">
        <f>INDEX(Exposure_GWASs!U:U,MATCH(Matt!AE20,Exposure_GWASs!C:C,0))</f>
        <v>both</v>
      </c>
      <c r="AH20" s="107">
        <v>224459</v>
      </c>
      <c r="AI20" s="112">
        <f>INDEX(Exposure_GWASs!F:F,MATCH(Matt!AE20,Exposure_GWASs!C:C,0))</f>
        <v>224385</v>
      </c>
      <c r="AJ20" s="107" t="s">
        <v>11</v>
      </c>
      <c r="AK20" s="107" t="s">
        <v>1005</v>
      </c>
      <c r="AL20" s="107" t="s">
        <v>1061</v>
      </c>
      <c r="AM20" s="107" t="s">
        <v>10</v>
      </c>
      <c r="AN20" s="107" t="s">
        <v>10</v>
      </c>
      <c r="AO20" s="107" t="s">
        <v>1062</v>
      </c>
      <c r="AP20" s="107" t="s">
        <v>1063</v>
      </c>
      <c r="AQ20" s="113" t="s">
        <v>1064</v>
      </c>
      <c r="AR20" s="107" t="s">
        <v>11</v>
      </c>
      <c r="AS20" s="107" t="s">
        <v>11</v>
      </c>
      <c r="AT20" s="107" t="s">
        <v>11</v>
      </c>
      <c r="AU20" s="107" t="s">
        <v>10</v>
      </c>
      <c r="AV20" s="107" t="s">
        <v>10</v>
      </c>
      <c r="AW20" s="107">
        <v>39</v>
      </c>
      <c r="AX20" s="107">
        <f>INDEX(Exposure_GWASs!S:S,MATCH(Matt!AE20,Exposure_GWASs!C:C,0))</f>
        <v>52</v>
      </c>
      <c r="AY20" s="107" t="s">
        <v>11</v>
      </c>
      <c r="AZ20" s="107" t="s">
        <v>171</v>
      </c>
      <c r="BA20" s="107" t="s">
        <v>10</v>
      </c>
      <c r="BB20" s="107" t="s">
        <v>13</v>
      </c>
      <c r="BC20" s="105" t="s">
        <v>53</v>
      </c>
      <c r="BD20" s="105" t="s">
        <v>17</v>
      </c>
      <c r="BE20" s="105" t="s">
        <v>23</v>
      </c>
      <c r="BF20" s="105" t="s">
        <v>26</v>
      </c>
      <c r="BG20" s="105"/>
      <c r="BH20" s="107" t="s">
        <v>1011</v>
      </c>
      <c r="BI20" s="107" t="s">
        <v>171</v>
      </c>
      <c r="BJ20" s="107" t="s">
        <v>1065</v>
      </c>
      <c r="BK20" s="107" t="s">
        <v>1066</v>
      </c>
      <c r="BL20" s="107" t="s">
        <v>11</v>
      </c>
      <c r="BM20" s="107" t="s">
        <v>1067</v>
      </c>
      <c r="BN20" s="107" t="s">
        <v>1068</v>
      </c>
      <c r="BO20" s="105" t="s">
        <v>1069</v>
      </c>
      <c r="BP20" s="110" t="s">
        <v>167</v>
      </c>
      <c r="BQ20" s="106" t="s">
        <v>1070</v>
      </c>
      <c r="BR20" s="107">
        <v>-5.0000000000000001E-3</v>
      </c>
      <c r="BS20" s="107" t="s">
        <v>10</v>
      </c>
      <c r="BT20" s="107">
        <v>95</v>
      </c>
      <c r="BU20" s="107">
        <v>-0.74</v>
      </c>
      <c r="BV20" s="107">
        <v>0.73</v>
      </c>
      <c r="BW20" s="107">
        <v>0.99</v>
      </c>
      <c r="BX20" s="107" t="s">
        <v>10</v>
      </c>
      <c r="BY20" s="107" t="s">
        <v>10</v>
      </c>
      <c r="BZ20" s="105" t="s">
        <v>1074</v>
      </c>
      <c r="CA20" s="107" t="s">
        <v>1075</v>
      </c>
      <c r="CB20" s="107" t="s">
        <v>10</v>
      </c>
      <c r="CC20" s="107" t="s">
        <v>10</v>
      </c>
      <c r="CD20" s="106" t="s">
        <v>10</v>
      </c>
      <c r="CE20" s="107"/>
      <c r="CF20" s="107"/>
      <c r="CG20" s="107"/>
      <c r="CH20" s="107"/>
    </row>
    <row r="21" spans="1:86" s="2" customFormat="1">
      <c r="A21" s="105">
        <v>4</v>
      </c>
      <c r="B21" s="105" t="s">
        <v>244</v>
      </c>
      <c r="C21" s="105" t="s">
        <v>244</v>
      </c>
      <c r="D21" s="106" t="s">
        <v>1050</v>
      </c>
      <c r="E21" s="107">
        <v>2018</v>
      </c>
      <c r="F21" s="107" t="s">
        <v>1051</v>
      </c>
      <c r="G21" s="107" t="s">
        <v>1052</v>
      </c>
      <c r="H21" s="107" t="s">
        <v>1053</v>
      </c>
      <c r="I21" s="107" t="s">
        <v>1054</v>
      </c>
      <c r="J21" s="107" t="s">
        <v>1055</v>
      </c>
      <c r="K21" s="109" t="s">
        <v>1056</v>
      </c>
      <c r="L21" s="106" t="s">
        <v>6123</v>
      </c>
      <c r="M21" s="110" t="s">
        <v>1057</v>
      </c>
      <c r="N21" s="107" t="s">
        <v>15</v>
      </c>
      <c r="O21" s="107" t="s">
        <v>5277</v>
      </c>
      <c r="P21" s="107" t="s">
        <v>5277</v>
      </c>
      <c r="Q21" s="107" t="s">
        <v>5602</v>
      </c>
      <c r="R21" s="107" t="str">
        <f>INDEX(Outcome_GWASs!K:K,MATCH(Matt!S21,Outcome_GWASs!C:C,0))</f>
        <v>Defined in individual GWASs</v>
      </c>
      <c r="S21" s="107" t="s">
        <v>1079</v>
      </c>
      <c r="T21" s="107" t="str">
        <f>INDEX(Outcome_GWASs!I:I,MATCH(Matt!S21,Outcome_GWASs!C:C,0))</f>
        <v>5.7-76</v>
      </c>
      <c r="U21" s="107" t="str">
        <f>INDEX(Outcome_GWASs!H:H,MATCH(Matt!S21,Outcome_GWASs!C:C,0))</f>
        <v>both</v>
      </c>
      <c r="V21" s="107">
        <f>INDEX(Outcome_GWASs!F:F,MATCH(Matt!S21,Outcome_GWASs!C:C,0))</f>
        <v>63746</v>
      </c>
      <c r="W21" s="107">
        <f>INDEX(Outcome_GWASs!G:G,MATCH(Matt!S21,Outcome_GWASs!C:C,0))</f>
        <v>130681</v>
      </c>
      <c r="X21" s="107">
        <f>INDEX(Outcome_GWASs!F:F,MATCH(Matt!S21,Outcome_GWASs!C:C,0))</f>
        <v>63746</v>
      </c>
      <c r="Y21" s="107">
        <f>INDEX(Outcome_GWASs!G:G,MATCH(Matt!S21,Outcome_GWASs!C:C,0))</f>
        <v>130681</v>
      </c>
      <c r="Z21" s="107" t="s">
        <v>10</v>
      </c>
      <c r="AA21" s="107" t="s">
        <v>1059</v>
      </c>
      <c r="AB21" s="107" t="str">
        <f>INDEX(Outcome_GWASs!E:E,MATCH(Matt!S21,Outcome_GWASs!C:C,0))</f>
        <v>European and South Asian</v>
      </c>
      <c r="AC21" s="55" t="s">
        <v>127</v>
      </c>
      <c r="AD21" s="55" t="s">
        <v>127</v>
      </c>
      <c r="AE21" s="107" t="s">
        <v>1060</v>
      </c>
      <c r="AF21" s="112" t="str">
        <f>INDEX(Exposure_GWASs!T:T,MATCH(Matt!AE21,Exposure_GWASs!C:C,0))</f>
        <v>18+</v>
      </c>
      <c r="AG21" s="112" t="str">
        <f>INDEX(Exposure_GWASs!U:U,MATCH(Matt!AE21,Exposure_GWASs!C:C,0))</f>
        <v>both</v>
      </c>
      <c r="AH21" s="107">
        <v>339224</v>
      </c>
      <c r="AI21" s="112">
        <f>INDEX(Exposure_GWASs!F:F,MATCH(Matt!AE21,Exposure_GWASs!C:C,0))</f>
        <v>339224</v>
      </c>
      <c r="AJ21" s="107" t="s">
        <v>10</v>
      </c>
      <c r="AK21" s="107" t="s">
        <v>1005</v>
      </c>
      <c r="AL21" s="107" t="s">
        <v>1061</v>
      </c>
      <c r="AM21" s="107" t="s">
        <v>10</v>
      </c>
      <c r="AN21" s="107" t="s">
        <v>10</v>
      </c>
      <c r="AO21" s="107" t="s">
        <v>1062</v>
      </c>
      <c r="AP21" s="107" t="s">
        <v>1063</v>
      </c>
      <c r="AQ21" s="113" t="s">
        <v>1064</v>
      </c>
      <c r="AR21" s="107" t="s">
        <v>11</v>
      </c>
      <c r="AS21" s="107" t="s">
        <v>11</v>
      </c>
      <c r="AT21" s="107" t="s">
        <v>11</v>
      </c>
      <c r="AU21" s="107" t="s">
        <v>10</v>
      </c>
      <c r="AV21" s="107" t="s">
        <v>10</v>
      </c>
      <c r="AW21" s="107">
        <v>71</v>
      </c>
      <c r="AX21" s="107">
        <f>INDEX(Exposure_GWASs!S:S,MATCH(Matt!AE21,Exposure_GWASs!C:C,0))</f>
        <v>97</v>
      </c>
      <c r="AY21" s="107" t="s">
        <v>11</v>
      </c>
      <c r="AZ21" s="107" t="s">
        <v>171</v>
      </c>
      <c r="BA21" s="107" t="s">
        <v>10</v>
      </c>
      <c r="BB21" s="107" t="s">
        <v>13</v>
      </c>
      <c r="BC21" s="105" t="s">
        <v>53</v>
      </c>
      <c r="BD21" s="105" t="s">
        <v>17</v>
      </c>
      <c r="BE21" s="105" t="s">
        <v>23</v>
      </c>
      <c r="BF21" s="105" t="s">
        <v>26</v>
      </c>
      <c r="BG21" s="105"/>
      <c r="BH21" s="105" t="s">
        <v>575</v>
      </c>
      <c r="BI21" s="107" t="s">
        <v>171</v>
      </c>
      <c r="BJ21" s="107" t="s">
        <v>1065</v>
      </c>
      <c r="BK21" s="107" t="s">
        <v>1066</v>
      </c>
      <c r="BL21" s="107" t="s">
        <v>11</v>
      </c>
      <c r="BM21" s="107" t="s">
        <v>1067</v>
      </c>
      <c r="BN21" s="107" t="s">
        <v>1068</v>
      </c>
      <c r="BO21" s="105" t="s">
        <v>1069</v>
      </c>
      <c r="BP21" s="110" t="s">
        <v>167</v>
      </c>
      <c r="BQ21" s="106" t="s">
        <v>1070</v>
      </c>
      <c r="BR21" s="107">
        <v>0.32700000000000001</v>
      </c>
      <c r="BS21" s="107" t="s">
        <v>10</v>
      </c>
      <c r="BT21" s="105">
        <v>95</v>
      </c>
      <c r="BU21" s="107">
        <v>0.20100000000000001</v>
      </c>
      <c r="BV21" s="107">
        <v>0.45200000000000001</v>
      </c>
      <c r="BW21" s="107" t="s">
        <v>1080</v>
      </c>
      <c r="BX21" s="107" t="s">
        <v>1072</v>
      </c>
      <c r="BY21" s="107" t="s">
        <v>1081</v>
      </c>
      <c r="BZ21" s="105" t="s">
        <v>1074</v>
      </c>
      <c r="CA21" s="107" t="s">
        <v>1075</v>
      </c>
      <c r="CB21" s="107" t="s">
        <v>10</v>
      </c>
      <c r="CC21" s="107" t="s">
        <v>10</v>
      </c>
      <c r="CD21" s="106" t="s">
        <v>10</v>
      </c>
      <c r="CE21" s="107"/>
      <c r="CF21" s="107"/>
      <c r="CG21" s="107"/>
      <c r="CH21" s="107"/>
    </row>
    <row r="22" spans="1:86" s="2" customFormat="1">
      <c r="A22" s="105">
        <v>4</v>
      </c>
      <c r="B22" s="105" t="s">
        <v>244</v>
      </c>
      <c r="C22" s="105" t="s">
        <v>244</v>
      </c>
      <c r="D22" s="106" t="s">
        <v>1050</v>
      </c>
      <c r="E22" s="107">
        <v>2018</v>
      </c>
      <c r="F22" s="107" t="s">
        <v>1051</v>
      </c>
      <c r="G22" s="107" t="s">
        <v>1052</v>
      </c>
      <c r="H22" s="107" t="s">
        <v>1053</v>
      </c>
      <c r="I22" s="107" t="s">
        <v>1054</v>
      </c>
      <c r="J22" s="107" t="s">
        <v>1055</v>
      </c>
      <c r="K22" s="109" t="s">
        <v>1056</v>
      </c>
      <c r="L22" s="106" t="s">
        <v>6123</v>
      </c>
      <c r="M22" s="110" t="s">
        <v>1057</v>
      </c>
      <c r="N22" s="107" t="s">
        <v>15</v>
      </c>
      <c r="O22" s="107" t="s">
        <v>5277</v>
      </c>
      <c r="P22" s="107" t="s">
        <v>5277</v>
      </c>
      <c r="Q22" s="107" t="s">
        <v>5602</v>
      </c>
      <c r="R22" s="107" t="str">
        <f>INDEX(Outcome_GWASs!K:K,MATCH(Matt!S22,Outcome_GWASs!C:C,0))</f>
        <v>Defined in individual GWASs</v>
      </c>
      <c r="S22" s="107" t="s">
        <v>1079</v>
      </c>
      <c r="T22" s="107" t="str">
        <f>INDEX(Outcome_GWASs!I:I,MATCH(Matt!S22,Outcome_GWASs!C:C,0))</f>
        <v>5.7-76</v>
      </c>
      <c r="U22" s="107" t="str">
        <f>INDEX(Outcome_GWASs!H:H,MATCH(Matt!S22,Outcome_GWASs!C:C,0))</f>
        <v>both</v>
      </c>
      <c r="V22" s="107">
        <f>INDEX(Outcome_GWASs!F:F,MATCH(Matt!S22,Outcome_GWASs!C:C,0))</f>
        <v>63746</v>
      </c>
      <c r="W22" s="107">
        <f>INDEX(Outcome_GWASs!G:G,MATCH(Matt!S22,Outcome_GWASs!C:C,0))</f>
        <v>130681</v>
      </c>
      <c r="X22" s="107">
        <f>INDEX(Outcome_GWASs!F:F,MATCH(Matt!S22,Outcome_GWASs!C:C,0))</f>
        <v>63746</v>
      </c>
      <c r="Y22" s="107">
        <f>INDEX(Outcome_GWASs!G:G,MATCH(Matt!S22,Outcome_GWASs!C:C,0))</f>
        <v>130681</v>
      </c>
      <c r="Z22" s="107" t="s">
        <v>10</v>
      </c>
      <c r="AA22" s="107" t="s">
        <v>1059</v>
      </c>
      <c r="AB22" s="107" t="str">
        <f>INDEX(Outcome_GWASs!E:E,MATCH(Matt!S22,Outcome_GWASs!C:C,0))</f>
        <v>European and South Asian</v>
      </c>
      <c r="AC22" s="55" t="s">
        <v>159</v>
      </c>
      <c r="AD22" s="55" t="s">
        <v>159</v>
      </c>
      <c r="AE22" s="107" t="s">
        <v>1076</v>
      </c>
      <c r="AF22" s="112" t="str">
        <f>INDEX(Exposure_GWASs!T:T,MATCH(Matt!AE22,Exposure_GWASs!C:C,0))</f>
        <v>18+</v>
      </c>
      <c r="AG22" s="112" t="str">
        <f>INDEX(Exposure_GWASs!U:U,MATCH(Matt!AE22,Exposure_GWASs!C:C,0))</f>
        <v>both</v>
      </c>
      <c r="AH22" s="107">
        <v>253288</v>
      </c>
      <c r="AI22" s="112">
        <f>INDEX(Exposure_GWASs!F:F,MATCH(Matt!AE22,Exposure_GWASs!C:C,0))</f>
        <v>245679</v>
      </c>
      <c r="AJ22" s="107" t="s">
        <v>11</v>
      </c>
      <c r="AK22" s="107" t="s">
        <v>1005</v>
      </c>
      <c r="AL22" s="107" t="s">
        <v>1061</v>
      </c>
      <c r="AM22" s="107" t="s">
        <v>10</v>
      </c>
      <c r="AN22" s="107" t="s">
        <v>10</v>
      </c>
      <c r="AO22" s="107" t="s">
        <v>1062</v>
      </c>
      <c r="AP22" s="107" t="s">
        <v>1063</v>
      </c>
      <c r="AQ22" s="113" t="s">
        <v>1064</v>
      </c>
      <c r="AR22" s="107" t="s">
        <v>11</v>
      </c>
      <c r="AS22" s="107" t="s">
        <v>11</v>
      </c>
      <c r="AT22" s="107" t="s">
        <v>11</v>
      </c>
      <c r="AU22" s="107" t="s">
        <v>10</v>
      </c>
      <c r="AV22" s="107" t="s">
        <v>10</v>
      </c>
      <c r="AW22" s="107">
        <v>67</v>
      </c>
      <c r="AX22" s="107">
        <f>INDEX(Exposure_GWASs!S:S,MATCH(Matt!AE22,Exposure_GWASs!C:C,0))</f>
        <v>31</v>
      </c>
      <c r="AY22" s="107" t="s">
        <v>11</v>
      </c>
      <c r="AZ22" s="107" t="s">
        <v>171</v>
      </c>
      <c r="BA22" s="107" t="s">
        <v>10</v>
      </c>
      <c r="BB22" s="107" t="s">
        <v>13</v>
      </c>
      <c r="BC22" s="105" t="s">
        <v>53</v>
      </c>
      <c r="BD22" s="105" t="s">
        <v>17</v>
      </c>
      <c r="BE22" s="105" t="s">
        <v>23</v>
      </c>
      <c r="BF22" s="105" t="s">
        <v>26</v>
      </c>
      <c r="BG22" s="105"/>
      <c r="BH22" s="105" t="s">
        <v>575</v>
      </c>
      <c r="BI22" s="107" t="s">
        <v>171</v>
      </c>
      <c r="BJ22" s="107" t="s">
        <v>1065</v>
      </c>
      <c r="BK22" s="107" t="s">
        <v>1066</v>
      </c>
      <c r="BL22" s="107" t="s">
        <v>11</v>
      </c>
      <c r="BM22" s="107" t="s">
        <v>1067</v>
      </c>
      <c r="BN22" s="107" t="s">
        <v>1068</v>
      </c>
      <c r="BO22" s="105" t="s">
        <v>1069</v>
      </c>
      <c r="BP22" s="110" t="s">
        <v>167</v>
      </c>
      <c r="BQ22" s="106" t="s">
        <v>1070</v>
      </c>
      <c r="BR22" s="107">
        <v>2.1999999999999999E-2</v>
      </c>
      <c r="BS22" s="107" t="s">
        <v>10</v>
      </c>
      <c r="BT22" s="107">
        <v>95</v>
      </c>
      <c r="BU22" s="107">
        <v>-0.11600000000000001</v>
      </c>
      <c r="BV22" s="107">
        <v>0.16</v>
      </c>
      <c r="BW22" s="107" t="s">
        <v>1082</v>
      </c>
      <c r="BX22" s="107" t="s">
        <v>1072</v>
      </c>
      <c r="BY22" s="110" t="s">
        <v>1083</v>
      </c>
      <c r="BZ22" s="105" t="s">
        <v>1074</v>
      </c>
      <c r="CA22" s="107" t="s">
        <v>1075</v>
      </c>
      <c r="CB22" s="107" t="s">
        <v>10</v>
      </c>
      <c r="CC22" s="107" t="s">
        <v>10</v>
      </c>
      <c r="CD22" s="106" t="s">
        <v>10</v>
      </c>
      <c r="CE22" s="107"/>
      <c r="CF22" s="107"/>
      <c r="CG22" s="107"/>
      <c r="CH22" s="107"/>
    </row>
    <row r="23" spans="1:86" s="2" customFormat="1">
      <c r="A23" s="105">
        <v>4</v>
      </c>
      <c r="B23" s="105" t="s">
        <v>244</v>
      </c>
      <c r="C23" s="105" t="s">
        <v>244</v>
      </c>
      <c r="D23" s="106" t="s">
        <v>1050</v>
      </c>
      <c r="E23" s="107">
        <v>2018</v>
      </c>
      <c r="F23" s="107" t="s">
        <v>1051</v>
      </c>
      <c r="G23" s="107" t="s">
        <v>1052</v>
      </c>
      <c r="H23" s="107" t="s">
        <v>1053</v>
      </c>
      <c r="I23" s="107" t="s">
        <v>1054</v>
      </c>
      <c r="J23" s="107" t="s">
        <v>1055</v>
      </c>
      <c r="K23" s="109" t="s">
        <v>1056</v>
      </c>
      <c r="L23" s="106" t="s">
        <v>6123</v>
      </c>
      <c r="M23" s="110" t="s">
        <v>1057</v>
      </c>
      <c r="N23" s="107" t="s">
        <v>15</v>
      </c>
      <c r="O23" s="107" t="s">
        <v>5277</v>
      </c>
      <c r="P23" s="107" t="s">
        <v>5277</v>
      </c>
      <c r="Q23" s="107" t="s">
        <v>5602</v>
      </c>
      <c r="R23" s="107" t="str">
        <f>INDEX(Outcome_GWASs!K:K,MATCH(Matt!S23,Outcome_GWASs!C:C,0))</f>
        <v>Defined in individual GWASs</v>
      </c>
      <c r="S23" s="107" t="s">
        <v>1079</v>
      </c>
      <c r="T23" s="107" t="str">
        <f>INDEX(Outcome_GWASs!I:I,MATCH(Matt!S23,Outcome_GWASs!C:C,0))</f>
        <v>5.7-76</v>
      </c>
      <c r="U23" s="107" t="str">
        <f>INDEX(Outcome_GWASs!H:H,MATCH(Matt!S23,Outcome_GWASs!C:C,0))</f>
        <v>both</v>
      </c>
      <c r="V23" s="107">
        <f>INDEX(Outcome_GWASs!F:F,MATCH(Matt!S23,Outcome_GWASs!C:C,0))</f>
        <v>63746</v>
      </c>
      <c r="W23" s="107">
        <f>INDEX(Outcome_GWASs!G:G,MATCH(Matt!S23,Outcome_GWASs!C:C,0))</f>
        <v>130681</v>
      </c>
      <c r="X23" s="107">
        <f>INDEX(Outcome_GWASs!F:F,MATCH(Matt!S23,Outcome_GWASs!C:C,0))</f>
        <v>63746</v>
      </c>
      <c r="Y23" s="107">
        <f>INDEX(Outcome_GWASs!G:G,MATCH(Matt!S23,Outcome_GWASs!C:C,0))</f>
        <v>130681</v>
      </c>
      <c r="Z23" s="107" t="s">
        <v>10</v>
      </c>
      <c r="AA23" s="107" t="s">
        <v>1059</v>
      </c>
      <c r="AB23" s="107" t="str">
        <f>INDEX(Outcome_GWASs!E:E,MATCH(Matt!S23,Outcome_GWASs!C:C,0))</f>
        <v>European and South Asian</v>
      </c>
      <c r="AC23" s="55" t="s">
        <v>162</v>
      </c>
      <c r="AD23" s="55" t="s">
        <v>162</v>
      </c>
      <c r="AE23" s="107" t="s">
        <v>1077</v>
      </c>
      <c r="AF23" s="112" t="str">
        <f>INDEX(Exposure_GWASs!T:T,MATCH(Matt!AE23,Exposure_GWASs!C:C,0))</f>
        <v>18+</v>
      </c>
      <c r="AG23" s="112" t="str">
        <f>INDEX(Exposure_GWASs!U:U,MATCH(Matt!AE23,Exposure_GWASs!C:C,0))</f>
        <v>both</v>
      </c>
      <c r="AH23" s="107">
        <v>224459</v>
      </c>
      <c r="AI23" s="112">
        <f>INDEX(Exposure_GWASs!F:F,MATCH(Matt!AE23,Exposure_GWASs!C:C,0))</f>
        <v>224385</v>
      </c>
      <c r="AJ23" s="107" t="s">
        <v>11</v>
      </c>
      <c r="AK23" s="107" t="s">
        <v>1005</v>
      </c>
      <c r="AL23" s="107" t="s">
        <v>1061</v>
      </c>
      <c r="AM23" s="107" t="s">
        <v>10</v>
      </c>
      <c r="AN23" s="107" t="s">
        <v>10</v>
      </c>
      <c r="AO23" s="107" t="s">
        <v>1062</v>
      </c>
      <c r="AP23" s="107" t="s">
        <v>1063</v>
      </c>
      <c r="AQ23" s="113" t="s">
        <v>1064</v>
      </c>
      <c r="AR23" s="107" t="s">
        <v>11</v>
      </c>
      <c r="AS23" s="107" t="s">
        <v>11</v>
      </c>
      <c r="AT23" s="107" t="s">
        <v>11</v>
      </c>
      <c r="AU23" s="107" t="s">
        <v>10</v>
      </c>
      <c r="AV23" s="107" t="s">
        <v>10</v>
      </c>
      <c r="AW23" s="107">
        <v>40</v>
      </c>
      <c r="AX23" s="107">
        <f>INDEX(Exposure_GWASs!S:S,MATCH(Matt!AE23,Exposure_GWASs!C:C,0))</f>
        <v>52</v>
      </c>
      <c r="AY23" s="107" t="s">
        <v>11</v>
      </c>
      <c r="AZ23" s="107" t="s">
        <v>171</v>
      </c>
      <c r="BA23" s="107" t="s">
        <v>10</v>
      </c>
      <c r="BB23" s="107" t="s">
        <v>13</v>
      </c>
      <c r="BC23" s="105" t="s">
        <v>53</v>
      </c>
      <c r="BD23" s="105" t="s">
        <v>17</v>
      </c>
      <c r="BE23" s="105" t="s">
        <v>23</v>
      </c>
      <c r="BF23" s="105" t="s">
        <v>26</v>
      </c>
      <c r="BG23" s="105"/>
      <c r="BH23" s="105" t="s">
        <v>575</v>
      </c>
      <c r="BI23" s="107" t="s">
        <v>171</v>
      </c>
      <c r="BJ23" s="107" t="s">
        <v>1065</v>
      </c>
      <c r="BK23" s="107" t="s">
        <v>1066</v>
      </c>
      <c r="BL23" s="107" t="s">
        <v>11</v>
      </c>
      <c r="BM23" s="107" t="s">
        <v>1067</v>
      </c>
      <c r="BN23" s="107" t="s">
        <v>1068</v>
      </c>
      <c r="BO23" s="105" t="s">
        <v>1069</v>
      </c>
      <c r="BP23" s="110" t="s">
        <v>167</v>
      </c>
      <c r="BQ23" s="106" t="s">
        <v>1070</v>
      </c>
      <c r="BR23" s="107">
        <v>0.36499999999999999</v>
      </c>
      <c r="BS23" s="107" t="s">
        <v>10</v>
      </c>
      <c r="BT23" s="107">
        <v>95</v>
      </c>
      <c r="BU23" s="107">
        <v>0.19500000000000001</v>
      </c>
      <c r="BV23" s="107">
        <v>0.53500000000000003</v>
      </c>
      <c r="BW23" s="107" t="s">
        <v>1084</v>
      </c>
      <c r="BX23" s="107" t="s">
        <v>1072</v>
      </c>
      <c r="BY23" s="110" t="s">
        <v>1085</v>
      </c>
      <c r="BZ23" s="105" t="s">
        <v>1074</v>
      </c>
      <c r="CA23" s="107" t="s">
        <v>1075</v>
      </c>
      <c r="CB23" s="107" t="s">
        <v>10</v>
      </c>
      <c r="CC23" s="107" t="s">
        <v>10</v>
      </c>
      <c r="CD23" s="106" t="s">
        <v>10</v>
      </c>
      <c r="CE23" s="107"/>
      <c r="CF23" s="107"/>
      <c r="CG23" s="107"/>
      <c r="CH23" s="107"/>
    </row>
    <row r="24" spans="1:86" s="2" customFormat="1">
      <c r="A24" s="105">
        <v>5</v>
      </c>
      <c r="B24" s="105" t="s">
        <v>282</v>
      </c>
      <c r="C24" s="105" t="s">
        <v>244</v>
      </c>
      <c r="D24" s="106" t="s">
        <v>1086</v>
      </c>
      <c r="E24" s="107">
        <v>2018</v>
      </c>
      <c r="F24" s="107" t="s">
        <v>1087</v>
      </c>
      <c r="G24" s="108" t="s">
        <v>1088</v>
      </c>
      <c r="H24" s="108" t="s">
        <v>1089</v>
      </c>
      <c r="I24" s="108" t="s">
        <v>1090</v>
      </c>
      <c r="J24" s="108" t="s">
        <v>1091</v>
      </c>
      <c r="K24" s="110" t="s">
        <v>1092</v>
      </c>
      <c r="L24" s="106" t="s">
        <v>6124</v>
      </c>
      <c r="M24" s="110" t="s">
        <v>1093</v>
      </c>
      <c r="N24" s="107" t="s">
        <v>21</v>
      </c>
      <c r="O24" s="107" t="s">
        <v>5570</v>
      </c>
      <c r="P24" s="107" t="s">
        <v>5570</v>
      </c>
      <c r="Q24" s="107" t="s">
        <v>5600</v>
      </c>
      <c r="R24" s="107" t="str">
        <f>INDEX(Outcome_GWASs!K:K,MATCH(Matt!S24,Outcome_GWASs!C:C,0))</f>
        <v>insulin secretion measured as corrected insulin response (CIR) to glucose at 30 min during an OGTT</v>
      </c>
      <c r="S24" s="107" t="s">
        <v>1094</v>
      </c>
      <c r="T24" s="107">
        <f>INDEX(Outcome_GWASs!I:I,MATCH(Matt!S24,Outcome_GWASs!C:C,0))</f>
        <v>49.59</v>
      </c>
      <c r="U24" s="107" t="str">
        <f>INDEX(Outcome_GWASs!H:H,MATCH(Matt!S24,Outcome_GWASs!C:C,0))</f>
        <v xml:space="preserve">both </v>
      </c>
      <c r="V24" s="107">
        <f>INDEX(Outcome_GWASs!F:F,MATCH(Matt!S24,Outcome_GWASs!C:C,0))</f>
        <v>26037</v>
      </c>
      <c r="W24" s="107" t="str">
        <f>INDEX(Outcome_GWASs!G:G,MATCH(Matt!S24,Outcome_GWASs!C:C,0))</f>
        <v>NA</v>
      </c>
      <c r="X24" s="107">
        <f>INDEX(Outcome_GWASs!F:F,MATCH(Matt!S24,Outcome_GWASs!C:C,0))</f>
        <v>26037</v>
      </c>
      <c r="Y24" s="107" t="str">
        <f>INDEX(Outcome_GWASs!G:G,MATCH(Matt!S24,Outcome_GWASs!C:C,0))</f>
        <v>NA</v>
      </c>
      <c r="Z24" s="107" t="s">
        <v>10</v>
      </c>
      <c r="AA24" s="107" t="s">
        <v>1005</v>
      </c>
      <c r="AB24" s="107" t="str">
        <f>INDEX(Outcome_GWASs!E:E,MATCH(Matt!S24,Outcome_GWASs!C:C,0))</f>
        <v>European</v>
      </c>
      <c r="AC24" s="55" t="s">
        <v>127</v>
      </c>
      <c r="AD24" s="55" t="s">
        <v>127</v>
      </c>
      <c r="AE24" s="107" t="s">
        <v>1060</v>
      </c>
      <c r="AF24" s="112" t="str">
        <f>INDEX(Exposure_GWASs!T:T,MATCH(Matt!AE24,Exposure_GWASs!C:C,0))</f>
        <v>18+</v>
      </c>
      <c r="AG24" s="112" t="str">
        <f>INDEX(Exposure_GWASs!U:U,MATCH(Matt!AE24,Exposure_GWASs!C:C,0))</f>
        <v>both</v>
      </c>
      <c r="AH24" s="107">
        <v>322154</v>
      </c>
      <c r="AI24" s="112">
        <f>INDEX(Exposure_GWASs!F:F,MATCH(Matt!AE24,Exposure_GWASs!C:C,0))</f>
        <v>339224</v>
      </c>
      <c r="AJ24" s="107" t="s">
        <v>11</v>
      </c>
      <c r="AK24" s="107" t="s">
        <v>1005</v>
      </c>
      <c r="AL24" s="107" t="s">
        <v>1095</v>
      </c>
      <c r="AM24" s="107" t="s">
        <v>10</v>
      </c>
      <c r="AN24" s="107" t="s">
        <v>10</v>
      </c>
      <c r="AO24" s="107" t="s">
        <v>1009</v>
      </c>
      <c r="AP24" s="107" t="s">
        <v>11</v>
      </c>
      <c r="AQ24" s="107" t="s">
        <v>138</v>
      </c>
      <c r="AR24" s="107" t="s">
        <v>1009</v>
      </c>
      <c r="AS24" s="107" t="s">
        <v>1009</v>
      </c>
      <c r="AT24" s="107" t="s">
        <v>1009</v>
      </c>
      <c r="AU24" s="107" t="s">
        <v>10</v>
      </c>
      <c r="AV24" s="107" t="s">
        <v>10</v>
      </c>
      <c r="AW24" s="107">
        <v>97</v>
      </c>
      <c r="AX24" s="107">
        <f>INDEX(Exposure_GWASs!S:S,MATCH(Matt!AE24,Exposure_GWASs!C:C,0))</f>
        <v>97</v>
      </c>
      <c r="AY24" s="107" t="s">
        <v>10</v>
      </c>
      <c r="AZ24" s="107" t="s">
        <v>171</v>
      </c>
      <c r="BA24" s="107" t="s">
        <v>10</v>
      </c>
      <c r="BB24" s="107" t="s">
        <v>13</v>
      </c>
      <c r="BC24" s="105" t="s">
        <v>17</v>
      </c>
      <c r="BD24" s="105" t="s">
        <v>23</v>
      </c>
      <c r="BE24" s="105"/>
      <c r="BF24" s="105"/>
      <c r="BG24" s="105"/>
      <c r="BH24" s="105" t="s">
        <v>1096</v>
      </c>
      <c r="BI24" s="107" t="s">
        <v>1097</v>
      </c>
      <c r="BJ24" s="107" t="s">
        <v>1065</v>
      </c>
      <c r="BK24" s="107" t="s">
        <v>1098</v>
      </c>
      <c r="BL24" s="107" t="s">
        <v>11</v>
      </c>
      <c r="BM24" s="107" t="s">
        <v>11</v>
      </c>
      <c r="BN24" s="107" t="s">
        <v>10</v>
      </c>
      <c r="BO24" s="107" t="s">
        <v>1069</v>
      </c>
      <c r="BP24" s="105" t="s">
        <v>1099</v>
      </c>
      <c r="BQ24" s="106" t="s">
        <v>1100</v>
      </c>
      <c r="BR24" s="107">
        <v>0.115</v>
      </c>
      <c r="BS24" s="107">
        <v>0.14499999999999999</v>
      </c>
      <c r="BT24" s="107"/>
      <c r="BU24" s="107"/>
      <c r="BV24" s="107"/>
      <c r="BW24" s="107">
        <v>0.43</v>
      </c>
      <c r="BX24" s="107" t="s">
        <v>10</v>
      </c>
      <c r="BY24" s="110" t="s">
        <v>10</v>
      </c>
      <c r="BZ24" s="105" t="s">
        <v>1101</v>
      </c>
      <c r="CA24" s="105" t="s">
        <v>1102</v>
      </c>
      <c r="CB24" s="105" t="s">
        <v>10</v>
      </c>
      <c r="CC24" s="105" t="s">
        <v>10</v>
      </c>
      <c r="CD24" s="106" t="s">
        <v>10</v>
      </c>
      <c r="CE24" s="107"/>
      <c r="CF24" s="107"/>
      <c r="CG24" s="107"/>
      <c r="CH24" s="107"/>
    </row>
    <row r="25" spans="1:86" s="2" customFormat="1">
      <c r="A25" s="105">
        <v>6</v>
      </c>
      <c r="B25" s="105" t="s">
        <v>282</v>
      </c>
      <c r="C25" s="105" t="s">
        <v>244</v>
      </c>
      <c r="D25" s="106" t="s">
        <v>1103</v>
      </c>
      <c r="E25" s="107">
        <v>2016</v>
      </c>
      <c r="F25" s="107" t="s">
        <v>1104</v>
      </c>
      <c r="G25" s="107" t="s">
        <v>1105</v>
      </c>
      <c r="H25" s="107" t="s">
        <v>1106</v>
      </c>
      <c r="I25" s="107" t="s">
        <v>1107</v>
      </c>
      <c r="J25" s="107" t="s">
        <v>1108</v>
      </c>
      <c r="K25" s="109" t="s">
        <v>1109</v>
      </c>
      <c r="L25" s="106" t="s">
        <v>6125</v>
      </c>
      <c r="M25" s="110" t="s">
        <v>1110</v>
      </c>
      <c r="N25" s="107" t="s">
        <v>15</v>
      </c>
      <c r="O25" s="107" t="s">
        <v>5277</v>
      </c>
      <c r="P25" s="107" t="s">
        <v>454</v>
      </c>
      <c r="Q25" s="269" t="s">
        <v>5602</v>
      </c>
      <c r="R25" s="107" t="str">
        <f>INDEX(Outcome_GWASs!K:K,MATCH(Matt!S25,Outcome_GWASs!C:C,0))</f>
        <v>Defined in individual GWASs</v>
      </c>
      <c r="S25" s="107" t="s">
        <v>1111</v>
      </c>
      <c r="T25" s="107" t="str">
        <f>INDEX(Outcome_GWASs!I:I,MATCH(Matt!S25,Outcome_GWASs!C:C,0))</f>
        <v>18-88</v>
      </c>
      <c r="U25" s="107" t="str">
        <f>INDEX(Outcome_GWASs!H:H,MATCH(Matt!S25,Outcome_GWASs!C:C,0))</f>
        <v xml:space="preserve">both </v>
      </c>
      <c r="V25" s="107">
        <f>INDEX(Outcome_GWASs!F:F,MATCH(Matt!S25,Outcome_GWASs!C:C,0))</f>
        <v>60801</v>
      </c>
      <c r="W25" s="107">
        <f>INDEX(Outcome_GWASs!G:G,MATCH(Matt!S25,Outcome_GWASs!C:C,0))</f>
        <v>123504</v>
      </c>
      <c r="X25" s="107">
        <f>INDEX(Outcome_GWASs!F:F,MATCH(Matt!S25,Outcome_GWASs!C:C,0))</f>
        <v>60801</v>
      </c>
      <c r="Y25" s="107">
        <f>INDEX(Outcome_GWASs!G:G,MATCH(Matt!S25,Outcome_GWASs!C:C,0))</f>
        <v>123504</v>
      </c>
      <c r="Z25" s="107" t="s">
        <v>10</v>
      </c>
      <c r="AA25" s="107" t="s">
        <v>1005</v>
      </c>
      <c r="AB25" s="107" t="str">
        <f>INDEX(Outcome_GWASs!E:E,MATCH(Matt!S25,Outcome_GWASs!C:C,0))</f>
        <v>All ancestry</v>
      </c>
      <c r="AC25" s="55" t="s">
        <v>5528</v>
      </c>
      <c r="AD25" s="55" t="s">
        <v>5528</v>
      </c>
      <c r="AE25" s="107" t="s">
        <v>1112</v>
      </c>
      <c r="AF25" s="112">
        <f>INDEX(Exposure_GWASs!T:T,MATCH(Matt!AE25,Exposure_GWASs!C:C,0))</f>
        <v>0</v>
      </c>
      <c r="AG25" s="112" t="str">
        <f>INDEX(Exposure_GWASs!U:U,MATCH(Matt!AE25,Exposure_GWASs!C:C,0))</f>
        <v>both</v>
      </c>
      <c r="AH25" s="105" t="s">
        <v>11</v>
      </c>
      <c r="AI25" s="112">
        <f>INDEX(Exposure_GWASs!F:F,MATCH(Matt!AE25,Exposure_GWASs!C:C,0))</f>
        <v>69308</v>
      </c>
      <c r="AJ25" s="107" t="s">
        <v>10</v>
      </c>
      <c r="AK25" s="107" t="s">
        <v>1005</v>
      </c>
      <c r="AL25" s="107" t="s">
        <v>1006</v>
      </c>
      <c r="AM25" s="107" t="s">
        <v>10</v>
      </c>
      <c r="AN25" s="107" t="s">
        <v>10</v>
      </c>
      <c r="AO25" s="107" t="s">
        <v>1113</v>
      </c>
      <c r="AP25" s="107" t="s">
        <v>1114</v>
      </c>
      <c r="AQ25" s="107" t="s">
        <v>138</v>
      </c>
      <c r="AR25" s="107" t="s">
        <v>1009</v>
      </c>
      <c r="AS25" s="107" t="s">
        <v>1009</v>
      </c>
      <c r="AT25" s="107" t="s">
        <v>1009</v>
      </c>
      <c r="AU25" s="107" t="s">
        <v>10</v>
      </c>
      <c r="AV25" s="107" t="s">
        <v>10</v>
      </c>
      <c r="AW25" s="107">
        <v>7</v>
      </c>
      <c r="AX25" s="107">
        <f>INDEX(Exposure_GWASs!S:S,MATCH(Matt!AE25,Exposure_GWASs!C:C,0))</f>
        <v>7</v>
      </c>
      <c r="AY25" s="107" t="s">
        <v>10</v>
      </c>
      <c r="AZ25" s="107" t="s">
        <v>171</v>
      </c>
      <c r="BA25" s="107" t="s">
        <v>10</v>
      </c>
      <c r="BB25" s="107" t="s">
        <v>13</v>
      </c>
      <c r="BC25" s="105" t="s">
        <v>17</v>
      </c>
      <c r="BD25" s="105" t="s">
        <v>26</v>
      </c>
      <c r="BE25" s="105"/>
      <c r="BF25" s="105"/>
      <c r="BG25" s="105"/>
      <c r="BH25" s="107"/>
      <c r="BI25" s="107" t="s">
        <v>11</v>
      </c>
      <c r="BJ25" s="107" t="s">
        <v>1115</v>
      </c>
      <c r="BK25" s="105" t="s">
        <v>11</v>
      </c>
      <c r="BL25" s="107" t="s">
        <v>11</v>
      </c>
      <c r="BM25" s="107" t="s">
        <v>11</v>
      </c>
      <c r="BN25" s="107" t="s">
        <v>11</v>
      </c>
      <c r="BO25" s="107" t="s">
        <v>1116</v>
      </c>
      <c r="BP25" s="105" t="s">
        <v>1099</v>
      </c>
      <c r="BQ25" s="106" t="s">
        <v>1029</v>
      </c>
      <c r="BR25" s="107">
        <v>0.99</v>
      </c>
      <c r="BS25" s="107"/>
      <c r="BT25" s="107">
        <v>95</v>
      </c>
      <c r="BU25" s="107">
        <v>0.93</v>
      </c>
      <c r="BV25" s="107">
        <v>0.99</v>
      </c>
      <c r="BW25" s="107" t="s">
        <v>1117</v>
      </c>
      <c r="BX25" s="107" t="s">
        <v>10</v>
      </c>
      <c r="BY25" s="110" t="s">
        <v>10</v>
      </c>
      <c r="BZ25" s="105" t="s">
        <v>1118</v>
      </c>
      <c r="CA25" s="105" t="s">
        <v>1119</v>
      </c>
      <c r="CB25" s="105" t="s">
        <v>1120</v>
      </c>
      <c r="CC25" s="105" t="s">
        <v>11</v>
      </c>
      <c r="CD25" s="106" t="s">
        <v>10</v>
      </c>
      <c r="CE25" s="107"/>
      <c r="CF25" s="107"/>
      <c r="CG25" s="107"/>
      <c r="CH25" s="107"/>
    </row>
    <row r="26" spans="1:86" s="2" customFormat="1">
      <c r="A26" s="105">
        <v>6</v>
      </c>
      <c r="B26" s="105" t="s">
        <v>282</v>
      </c>
      <c r="C26" s="105" t="s">
        <v>244</v>
      </c>
      <c r="D26" s="106" t="s">
        <v>1103</v>
      </c>
      <c r="E26" s="107">
        <v>2016</v>
      </c>
      <c r="F26" s="107" t="s">
        <v>1104</v>
      </c>
      <c r="G26" s="107" t="s">
        <v>1105</v>
      </c>
      <c r="H26" s="107" t="s">
        <v>1106</v>
      </c>
      <c r="I26" s="107" t="s">
        <v>1107</v>
      </c>
      <c r="J26" s="107" t="s">
        <v>1108</v>
      </c>
      <c r="K26" s="109" t="s">
        <v>1109</v>
      </c>
      <c r="L26" s="106" t="s">
        <v>6125</v>
      </c>
      <c r="M26" s="110" t="s">
        <v>1110</v>
      </c>
      <c r="N26" s="107" t="s">
        <v>15</v>
      </c>
      <c r="O26" s="107" t="s">
        <v>5277</v>
      </c>
      <c r="P26" s="107" t="s">
        <v>454</v>
      </c>
      <c r="Q26" s="107" t="s">
        <v>5602</v>
      </c>
      <c r="R26" s="107" t="str">
        <f>INDEX(Outcome_GWASs!K:K,MATCH(Matt!S26,Outcome_GWASs!C:C,0))</f>
        <v>Defined in individual GWASs</v>
      </c>
      <c r="S26" s="107" t="s">
        <v>1121</v>
      </c>
      <c r="T26" s="107" t="str">
        <f>INDEX(Outcome_GWASs!I:I,MATCH(Matt!S26,Outcome_GWASs!C:C,0))</f>
        <v>5.7-76</v>
      </c>
      <c r="U26" s="107" t="str">
        <f>INDEX(Outcome_GWASs!H:H,MATCH(Matt!S26,Outcome_GWASs!C:C,0))</f>
        <v>both</v>
      </c>
      <c r="V26" s="107">
        <f>INDEX(Outcome_GWASs!F:F,MATCH(Matt!S26,Outcome_GWASs!C:C,0))</f>
        <v>63746</v>
      </c>
      <c r="W26" s="107">
        <f>INDEX(Outcome_GWASs!G:G,MATCH(Matt!S26,Outcome_GWASs!C:C,0))</f>
        <v>130681</v>
      </c>
      <c r="X26" s="107">
        <f>INDEX(Outcome_GWASs!F:F,MATCH(Matt!S26,Outcome_GWASs!C:C,0))</f>
        <v>63746</v>
      </c>
      <c r="Y26" s="107">
        <f>INDEX(Outcome_GWASs!G:G,MATCH(Matt!S26,Outcome_GWASs!C:C,0))</f>
        <v>130681</v>
      </c>
      <c r="Z26" s="107" t="s">
        <v>10</v>
      </c>
      <c r="AA26" s="107" t="s">
        <v>1005</v>
      </c>
      <c r="AB26" s="107" t="str">
        <f>INDEX(Outcome_GWASs!E:E,MATCH(Matt!S26,Outcome_GWASs!C:C,0))</f>
        <v>All ancestry</v>
      </c>
      <c r="AC26" s="55" t="s">
        <v>5528</v>
      </c>
      <c r="AD26" s="55" t="s">
        <v>5528</v>
      </c>
      <c r="AE26" s="107" t="s">
        <v>1112</v>
      </c>
      <c r="AF26" s="112">
        <f>INDEX(Exposure_GWASs!T:T,MATCH(Matt!AE26,Exposure_GWASs!C:C,0))</f>
        <v>0</v>
      </c>
      <c r="AG26" s="112" t="str">
        <f>INDEX(Exposure_GWASs!U:U,MATCH(Matt!AE26,Exposure_GWASs!C:C,0))</f>
        <v>both</v>
      </c>
      <c r="AH26" s="105" t="s">
        <v>11</v>
      </c>
      <c r="AI26" s="112">
        <f>INDEX(Exposure_GWASs!F:F,MATCH(Matt!AE26,Exposure_GWASs!C:C,0))</f>
        <v>69308</v>
      </c>
      <c r="AJ26" s="107" t="s">
        <v>10</v>
      </c>
      <c r="AK26" s="107" t="s">
        <v>1005</v>
      </c>
      <c r="AL26" s="107" t="s">
        <v>1006</v>
      </c>
      <c r="AM26" s="107" t="s">
        <v>10</v>
      </c>
      <c r="AN26" s="107" t="s">
        <v>10</v>
      </c>
      <c r="AO26" s="107" t="s">
        <v>1113</v>
      </c>
      <c r="AP26" s="107" t="s">
        <v>1114</v>
      </c>
      <c r="AQ26" s="107" t="s">
        <v>138</v>
      </c>
      <c r="AR26" s="107" t="s">
        <v>1009</v>
      </c>
      <c r="AS26" s="107" t="s">
        <v>1009</v>
      </c>
      <c r="AT26" s="107" t="s">
        <v>1009</v>
      </c>
      <c r="AU26" s="107" t="s">
        <v>10</v>
      </c>
      <c r="AV26" s="107" t="s">
        <v>10</v>
      </c>
      <c r="AW26" s="107">
        <v>7</v>
      </c>
      <c r="AX26" s="107">
        <f>INDEX(Exposure_GWASs!S:S,MATCH(Matt!AE26,Exposure_GWASs!C:C,0))</f>
        <v>7</v>
      </c>
      <c r="AY26" s="107" t="s">
        <v>10</v>
      </c>
      <c r="AZ26" s="107" t="s">
        <v>171</v>
      </c>
      <c r="BA26" s="107" t="s">
        <v>10</v>
      </c>
      <c r="BB26" s="107" t="s">
        <v>13</v>
      </c>
      <c r="BC26" s="105" t="s">
        <v>17</v>
      </c>
      <c r="BD26" s="105" t="s">
        <v>26</v>
      </c>
      <c r="BE26" s="105"/>
      <c r="BF26" s="105"/>
      <c r="BG26" s="105"/>
      <c r="BH26" s="107"/>
      <c r="BI26" s="107" t="s">
        <v>11</v>
      </c>
      <c r="BJ26" s="107" t="s">
        <v>1115</v>
      </c>
      <c r="BK26" s="105" t="s">
        <v>11</v>
      </c>
      <c r="BL26" s="107" t="s">
        <v>11</v>
      </c>
      <c r="BM26" s="107" t="s">
        <v>11</v>
      </c>
      <c r="BN26" s="107" t="s">
        <v>11</v>
      </c>
      <c r="BO26" s="107" t="s">
        <v>1116</v>
      </c>
      <c r="BP26" s="105" t="s">
        <v>1099</v>
      </c>
      <c r="BQ26" s="106" t="s">
        <v>1029</v>
      </c>
      <c r="BR26" s="107">
        <v>0.99</v>
      </c>
      <c r="BS26" s="107"/>
      <c r="BT26" s="107">
        <v>95</v>
      </c>
      <c r="BU26" s="107">
        <v>0.95</v>
      </c>
      <c r="BV26" s="107">
        <v>1.03</v>
      </c>
      <c r="BW26" s="107" t="s">
        <v>1117</v>
      </c>
      <c r="BX26" s="107" t="s">
        <v>10</v>
      </c>
      <c r="BY26" s="110" t="s">
        <v>10</v>
      </c>
      <c r="BZ26" s="105" t="s">
        <v>1118</v>
      </c>
      <c r="CA26" s="105" t="s">
        <v>1119</v>
      </c>
      <c r="CB26" s="105" t="s">
        <v>1120</v>
      </c>
      <c r="CC26" s="105" t="s">
        <v>11</v>
      </c>
      <c r="CD26" s="106" t="s">
        <v>10</v>
      </c>
      <c r="CE26" s="107"/>
      <c r="CF26" s="107"/>
      <c r="CG26" s="107"/>
      <c r="CH26" s="107"/>
    </row>
    <row r="27" spans="1:86" s="2" customFormat="1">
      <c r="A27" s="105">
        <v>6</v>
      </c>
      <c r="B27" s="105" t="s">
        <v>282</v>
      </c>
      <c r="C27" s="105" t="s">
        <v>244</v>
      </c>
      <c r="D27" s="106" t="s">
        <v>1103</v>
      </c>
      <c r="E27" s="107">
        <v>2016</v>
      </c>
      <c r="F27" s="107" t="s">
        <v>1104</v>
      </c>
      <c r="G27" s="107" t="s">
        <v>1105</v>
      </c>
      <c r="H27" s="107" t="s">
        <v>1106</v>
      </c>
      <c r="I27" s="107" t="s">
        <v>1107</v>
      </c>
      <c r="J27" s="107" t="s">
        <v>1108</v>
      </c>
      <c r="K27" s="109" t="s">
        <v>1109</v>
      </c>
      <c r="L27" s="106" t="s">
        <v>6125</v>
      </c>
      <c r="M27" s="110" t="s">
        <v>1110</v>
      </c>
      <c r="N27" s="107" t="s">
        <v>15</v>
      </c>
      <c r="O27" s="107" t="str">
        <f>INDEX(Outcome_GWASs!J:J,MATCH(Matt!S27,Outcome_GWASs!C:C,0))</f>
        <v>myocardial infarction</v>
      </c>
      <c r="P27" s="107" t="s">
        <v>458</v>
      </c>
      <c r="Q27" s="107" t="s">
        <v>5602</v>
      </c>
      <c r="R27" s="107" t="str">
        <f>INDEX(Outcome_GWASs!K:K,MATCH(Matt!S27,Outcome_GWASs!C:C,0))</f>
        <v>Defined in individual GWASs</v>
      </c>
      <c r="S27" s="107" t="s">
        <v>1122</v>
      </c>
      <c r="T27" s="107" t="str">
        <f>INDEX(Outcome_GWASs!I:I,MATCH(Matt!S27,Outcome_GWASs!C:C,0))</f>
        <v>18-88</v>
      </c>
      <c r="U27" s="107" t="str">
        <f>INDEX(Outcome_GWASs!H:H,MATCH(Matt!S27,Outcome_GWASs!C:C,0))</f>
        <v xml:space="preserve">both </v>
      </c>
      <c r="V27" s="107">
        <f>INDEX(Outcome_GWASs!F:F,MATCH(Matt!S27,Outcome_GWASs!C:C,0))</f>
        <v>42560</v>
      </c>
      <c r="W27" s="107">
        <f>INDEX(Outcome_GWASs!G:G,MATCH(Matt!S27,Outcome_GWASs!C:C,0))</f>
        <v>123504</v>
      </c>
      <c r="X27" s="107">
        <f>INDEX(Outcome_GWASs!F:F,MATCH(Matt!S27,Outcome_GWASs!C:C,0))</f>
        <v>42560</v>
      </c>
      <c r="Y27" s="107">
        <f>INDEX(Outcome_GWASs!G:G,MATCH(Matt!S27,Outcome_GWASs!C:C,0))</f>
        <v>123504</v>
      </c>
      <c r="Z27" s="107" t="s">
        <v>10</v>
      </c>
      <c r="AA27" s="107" t="s">
        <v>1005</v>
      </c>
      <c r="AB27" s="107" t="str">
        <f>INDEX(Outcome_GWASs!E:E,MATCH(Matt!S27,Outcome_GWASs!C:C,0))</f>
        <v>All ancestry</v>
      </c>
      <c r="AC27" s="55" t="s">
        <v>5528</v>
      </c>
      <c r="AD27" s="55" t="s">
        <v>5528</v>
      </c>
      <c r="AE27" s="107" t="s">
        <v>1112</v>
      </c>
      <c r="AF27" s="112">
        <f>INDEX(Exposure_GWASs!T:T,MATCH(Matt!AE27,Exposure_GWASs!C:C,0))</f>
        <v>0</v>
      </c>
      <c r="AG27" s="112" t="str">
        <f>INDEX(Exposure_GWASs!U:U,MATCH(Matt!AE27,Exposure_GWASs!C:C,0))</f>
        <v>both</v>
      </c>
      <c r="AH27" s="105" t="s">
        <v>11</v>
      </c>
      <c r="AI27" s="112">
        <f>INDEX(Exposure_GWASs!F:F,MATCH(Matt!AE27,Exposure_GWASs!C:C,0))</f>
        <v>69308</v>
      </c>
      <c r="AJ27" s="107" t="s">
        <v>10</v>
      </c>
      <c r="AK27" s="107" t="s">
        <v>1005</v>
      </c>
      <c r="AL27" s="107" t="s">
        <v>1006</v>
      </c>
      <c r="AM27" s="107" t="s">
        <v>10</v>
      </c>
      <c r="AN27" s="107" t="s">
        <v>10</v>
      </c>
      <c r="AO27" s="107" t="s">
        <v>1113</v>
      </c>
      <c r="AP27" s="107" t="s">
        <v>1114</v>
      </c>
      <c r="AQ27" s="107" t="s">
        <v>138</v>
      </c>
      <c r="AR27" s="107" t="s">
        <v>1009</v>
      </c>
      <c r="AS27" s="107" t="s">
        <v>1009</v>
      </c>
      <c r="AT27" s="107" t="s">
        <v>1009</v>
      </c>
      <c r="AU27" s="107" t="s">
        <v>10</v>
      </c>
      <c r="AV27" s="107" t="s">
        <v>10</v>
      </c>
      <c r="AW27" s="107">
        <v>7</v>
      </c>
      <c r="AX27" s="107">
        <f>INDEX(Exposure_GWASs!S:S,MATCH(Matt!AE27,Exposure_GWASs!C:C,0))</f>
        <v>7</v>
      </c>
      <c r="AY27" s="107" t="s">
        <v>10</v>
      </c>
      <c r="AZ27" s="107" t="s">
        <v>171</v>
      </c>
      <c r="BA27" s="107" t="s">
        <v>10</v>
      </c>
      <c r="BB27" s="107" t="s">
        <v>13</v>
      </c>
      <c r="BC27" s="105" t="s">
        <v>17</v>
      </c>
      <c r="BD27" s="105" t="s">
        <v>26</v>
      </c>
      <c r="BE27" s="105"/>
      <c r="BF27" s="105"/>
      <c r="BG27" s="105"/>
      <c r="BH27" s="107"/>
      <c r="BI27" s="107" t="s">
        <v>11</v>
      </c>
      <c r="BJ27" s="107" t="s">
        <v>1115</v>
      </c>
      <c r="BK27" s="105" t="s">
        <v>11</v>
      </c>
      <c r="BL27" s="107" t="s">
        <v>11</v>
      </c>
      <c r="BM27" s="107" t="s">
        <v>11</v>
      </c>
      <c r="BN27" s="107" t="s">
        <v>11</v>
      </c>
      <c r="BO27" s="107" t="s">
        <v>1116</v>
      </c>
      <c r="BP27" s="105" t="s">
        <v>1099</v>
      </c>
      <c r="BQ27" s="106" t="s">
        <v>1029</v>
      </c>
      <c r="BR27" s="107">
        <v>0.96</v>
      </c>
      <c r="BS27" s="107"/>
      <c r="BT27" s="107">
        <v>95</v>
      </c>
      <c r="BU27" s="107">
        <v>0.92</v>
      </c>
      <c r="BV27" s="107">
        <v>0.99</v>
      </c>
      <c r="BW27" s="107" t="s">
        <v>1117</v>
      </c>
      <c r="BX27" s="107" t="s">
        <v>10</v>
      </c>
      <c r="BY27" s="110" t="s">
        <v>10</v>
      </c>
      <c r="BZ27" s="105" t="s">
        <v>1118</v>
      </c>
      <c r="CA27" s="105" t="s">
        <v>1119</v>
      </c>
      <c r="CB27" s="105" t="s">
        <v>1120</v>
      </c>
      <c r="CC27" s="105" t="s">
        <v>11</v>
      </c>
      <c r="CD27" s="106" t="s">
        <v>10</v>
      </c>
      <c r="CE27" s="107"/>
      <c r="CF27" s="107"/>
      <c r="CG27" s="107"/>
      <c r="CH27" s="107"/>
    </row>
    <row r="28" spans="1:86" s="2" customFormat="1">
      <c r="A28" s="105">
        <v>6</v>
      </c>
      <c r="B28" s="105" t="s">
        <v>282</v>
      </c>
      <c r="C28" s="105" t="s">
        <v>244</v>
      </c>
      <c r="D28" s="106" t="s">
        <v>1103</v>
      </c>
      <c r="E28" s="107">
        <v>2016</v>
      </c>
      <c r="F28" s="107" t="s">
        <v>1104</v>
      </c>
      <c r="G28" s="107" t="s">
        <v>1105</v>
      </c>
      <c r="H28" s="107" t="s">
        <v>1106</v>
      </c>
      <c r="I28" s="107" t="s">
        <v>1107</v>
      </c>
      <c r="J28" s="107" t="s">
        <v>1108</v>
      </c>
      <c r="K28" s="109" t="s">
        <v>1109</v>
      </c>
      <c r="L28" s="106" t="s">
        <v>6125</v>
      </c>
      <c r="M28" s="110" t="s">
        <v>1110</v>
      </c>
      <c r="N28" s="107" t="s">
        <v>15</v>
      </c>
      <c r="O28" s="107" t="s">
        <v>5277</v>
      </c>
      <c r="P28" s="107" t="s">
        <v>454</v>
      </c>
      <c r="Q28" s="107" t="s">
        <v>5602</v>
      </c>
      <c r="R28" s="107" t="str">
        <f>INDEX(Outcome_GWASs!K:K,MATCH(Matt!S28,Outcome_GWASs!C:C,0))</f>
        <v>Defined in individual GWASs</v>
      </c>
      <c r="S28" s="107" t="s">
        <v>1111</v>
      </c>
      <c r="T28" s="107" t="str">
        <f>INDEX(Outcome_GWASs!I:I,MATCH(Matt!S28,Outcome_GWASs!C:C,0))</f>
        <v>18-88</v>
      </c>
      <c r="U28" s="107" t="str">
        <f>INDEX(Outcome_GWASs!H:H,MATCH(Matt!S28,Outcome_GWASs!C:C,0))</f>
        <v xml:space="preserve">both </v>
      </c>
      <c r="V28" s="107">
        <f>INDEX(Outcome_GWASs!F:F,MATCH(Matt!S28,Outcome_GWASs!C:C,0))</f>
        <v>60801</v>
      </c>
      <c r="W28" s="107">
        <f>INDEX(Outcome_GWASs!G:G,MATCH(Matt!S28,Outcome_GWASs!C:C,0))</f>
        <v>123504</v>
      </c>
      <c r="X28" s="107">
        <f>INDEX(Outcome_GWASs!F:F,MATCH(Matt!S28,Outcome_GWASs!C:C,0))</f>
        <v>60801</v>
      </c>
      <c r="Y28" s="107">
        <f>INDEX(Outcome_GWASs!G:G,MATCH(Matt!S28,Outcome_GWASs!C:C,0))</f>
        <v>123504</v>
      </c>
      <c r="Z28" s="107" t="s">
        <v>10</v>
      </c>
      <c r="AA28" s="107" t="s">
        <v>1005</v>
      </c>
      <c r="AB28" s="107" t="str">
        <f>INDEX(Outcome_GWASs!E:E,MATCH(Matt!S28,Outcome_GWASs!C:C,0))</f>
        <v>All ancestry</v>
      </c>
      <c r="AC28" s="55" t="s">
        <v>5528</v>
      </c>
      <c r="AD28" s="55" t="s">
        <v>5528</v>
      </c>
      <c r="AE28" s="107" t="s">
        <v>1112</v>
      </c>
      <c r="AF28" s="112">
        <f>INDEX(Exposure_GWASs!T:T,MATCH(Matt!AE28,Exposure_GWASs!C:C,0))</f>
        <v>0</v>
      </c>
      <c r="AG28" s="112" t="str">
        <f>INDEX(Exposure_GWASs!U:U,MATCH(Matt!AE28,Exposure_GWASs!C:C,0))</f>
        <v>both</v>
      </c>
      <c r="AH28" s="105" t="s">
        <v>11</v>
      </c>
      <c r="AI28" s="112">
        <f>INDEX(Exposure_GWASs!F:F,MATCH(Matt!AE28,Exposure_GWASs!C:C,0))</f>
        <v>69308</v>
      </c>
      <c r="AJ28" s="107" t="s">
        <v>10</v>
      </c>
      <c r="AK28" s="107" t="s">
        <v>1005</v>
      </c>
      <c r="AL28" s="107" t="s">
        <v>1006</v>
      </c>
      <c r="AM28" s="107" t="s">
        <v>10</v>
      </c>
      <c r="AN28" s="107" t="s">
        <v>10</v>
      </c>
      <c r="AO28" s="107" t="s">
        <v>1113</v>
      </c>
      <c r="AP28" s="107" t="s">
        <v>1114</v>
      </c>
      <c r="AQ28" s="107" t="s">
        <v>138</v>
      </c>
      <c r="AR28" s="107" t="s">
        <v>1009</v>
      </c>
      <c r="AS28" s="107" t="s">
        <v>1009</v>
      </c>
      <c r="AT28" s="107" t="s">
        <v>1009</v>
      </c>
      <c r="AU28" s="107" t="s">
        <v>10</v>
      </c>
      <c r="AV28" s="107" t="s">
        <v>10</v>
      </c>
      <c r="AW28" s="107">
        <v>5</v>
      </c>
      <c r="AX28" s="107">
        <f>INDEX(Exposure_GWASs!S:S,MATCH(Matt!AE28,Exposure_GWASs!C:C,0))</f>
        <v>7</v>
      </c>
      <c r="AY28" s="107" t="s">
        <v>1123</v>
      </c>
      <c r="AZ28" s="107" t="s">
        <v>171</v>
      </c>
      <c r="BA28" s="107" t="s">
        <v>10</v>
      </c>
      <c r="BB28" s="107" t="s">
        <v>13</v>
      </c>
      <c r="BC28" s="105" t="s">
        <v>17</v>
      </c>
      <c r="BD28" s="105" t="s">
        <v>26</v>
      </c>
      <c r="BE28" s="105"/>
      <c r="BF28" s="105"/>
      <c r="BG28" s="105"/>
      <c r="BH28" s="107"/>
      <c r="BI28" s="107" t="s">
        <v>11</v>
      </c>
      <c r="BJ28" s="107" t="s">
        <v>1115</v>
      </c>
      <c r="BK28" s="105" t="s">
        <v>11</v>
      </c>
      <c r="BL28" s="107" t="s">
        <v>11</v>
      </c>
      <c r="BM28" s="107" t="s">
        <v>11</v>
      </c>
      <c r="BN28" s="107" t="s">
        <v>11</v>
      </c>
      <c r="BO28" s="107" t="s">
        <v>1116</v>
      </c>
      <c r="BP28" s="105" t="s">
        <v>1099</v>
      </c>
      <c r="BQ28" s="106" t="s">
        <v>1029</v>
      </c>
      <c r="BR28" s="107">
        <v>0.97</v>
      </c>
      <c r="BS28" s="107"/>
      <c r="BT28" s="107">
        <v>95</v>
      </c>
      <c r="BU28" s="107">
        <v>0.94</v>
      </c>
      <c r="BV28" s="107">
        <v>1.01</v>
      </c>
      <c r="BW28" s="107" t="s">
        <v>1117</v>
      </c>
      <c r="BX28" s="107" t="s">
        <v>10</v>
      </c>
      <c r="BY28" s="110" t="s">
        <v>10</v>
      </c>
      <c r="BZ28" s="105" t="s">
        <v>1118</v>
      </c>
      <c r="CA28" s="105" t="s">
        <v>1119</v>
      </c>
      <c r="CB28" s="105" t="s">
        <v>1120</v>
      </c>
      <c r="CC28" s="105" t="s">
        <v>11</v>
      </c>
      <c r="CD28" s="106" t="s">
        <v>10</v>
      </c>
      <c r="CE28" s="107"/>
      <c r="CF28" s="107"/>
      <c r="CG28" s="107"/>
      <c r="CH28" s="107"/>
    </row>
    <row r="29" spans="1:86" s="2" customFormat="1">
      <c r="A29" s="105">
        <v>6</v>
      </c>
      <c r="B29" s="105" t="s">
        <v>282</v>
      </c>
      <c r="C29" s="105" t="s">
        <v>244</v>
      </c>
      <c r="D29" s="106" t="s">
        <v>1103</v>
      </c>
      <c r="E29" s="107">
        <v>2016</v>
      </c>
      <c r="F29" s="107" t="s">
        <v>1104</v>
      </c>
      <c r="G29" s="107" t="s">
        <v>1105</v>
      </c>
      <c r="H29" s="107" t="s">
        <v>1106</v>
      </c>
      <c r="I29" s="107" t="s">
        <v>1107</v>
      </c>
      <c r="J29" s="107" t="s">
        <v>1108</v>
      </c>
      <c r="K29" s="109" t="s">
        <v>1109</v>
      </c>
      <c r="L29" s="106" t="s">
        <v>6125</v>
      </c>
      <c r="M29" s="110" t="s">
        <v>1110</v>
      </c>
      <c r="N29" s="107" t="s">
        <v>15</v>
      </c>
      <c r="O29" s="107" t="s">
        <v>5277</v>
      </c>
      <c r="P29" s="107" t="s">
        <v>454</v>
      </c>
      <c r="Q29" s="107" t="s">
        <v>5602</v>
      </c>
      <c r="R29" s="107" t="str">
        <f>INDEX(Outcome_GWASs!K:K,MATCH(Matt!S29,Outcome_GWASs!C:C,0))</f>
        <v>Defined in individual GWASs</v>
      </c>
      <c r="S29" s="107" t="s">
        <v>1121</v>
      </c>
      <c r="T29" s="107" t="str">
        <f>INDEX(Outcome_GWASs!I:I,MATCH(Matt!S29,Outcome_GWASs!C:C,0))</f>
        <v>5.7-76</v>
      </c>
      <c r="U29" s="107" t="str">
        <f>INDEX(Outcome_GWASs!H:H,MATCH(Matt!S29,Outcome_GWASs!C:C,0))</f>
        <v>both</v>
      </c>
      <c r="V29" s="107">
        <f>INDEX(Outcome_GWASs!F:F,MATCH(Matt!S29,Outcome_GWASs!C:C,0))</f>
        <v>63746</v>
      </c>
      <c r="W29" s="107">
        <f>INDEX(Outcome_GWASs!G:G,MATCH(Matt!S29,Outcome_GWASs!C:C,0))</f>
        <v>130681</v>
      </c>
      <c r="X29" s="107">
        <f>INDEX(Outcome_GWASs!F:F,MATCH(Matt!S29,Outcome_GWASs!C:C,0))</f>
        <v>63746</v>
      </c>
      <c r="Y29" s="107">
        <f>INDEX(Outcome_GWASs!G:G,MATCH(Matt!S29,Outcome_GWASs!C:C,0))</f>
        <v>130681</v>
      </c>
      <c r="Z29" s="107" t="s">
        <v>10</v>
      </c>
      <c r="AA29" s="107" t="s">
        <v>1005</v>
      </c>
      <c r="AB29" s="107" t="str">
        <f>INDEX(Outcome_GWASs!E:E,MATCH(Matt!S29,Outcome_GWASs!C:C,0))</f>
        <v>All ancestry</v>
      </c>
      <c r="AC29" s="55" t="s">
        <v>5528</v>
      </c>
      <c r="AD29" s="55" t="s">
        <v>5528</v>
      </c>
      <c r="AE29" s="107" t="s">
        <v>1112</v>
      </c>
      <c r="AF29" s="112">
        <f>INDEX(Exposure_GWASs!T:T,MATCH(Matt!AE29,Exposure_GWASs!C:C,0))</f>
        <v>0</v>
      </c>
      <c r="AG29" s="112" t="str">
        <f>INDEX(Exposure_GWASs!U:U,MATCH(Matt!AE29,Exposure_GWASs!C:C,0))</f>
        <v>both</v>
      </c>
      <c r="AH29" s="105" t="s">
        <v>11</v>
      </c>
      <c r="AI29" s="112">
        <f>INDEX(Exposure_GWASs!F:F,MATCH(Matt!AE29,Exposure_GWASs!C:C,0))</f>
        <v>69308</v>
      </c>
      <c r="AJ29" s="107" t="s">
        <v>10</v>
      </c>
      <c r="AK29" s="107" t="s">
        <v>1005</v>
      </c>
      <c r="AL29" s="107" t="s">
        <v>1006</v>
      </c>
      <c r="AM29" s="107" t="s">
        <v>10</v>
      </c>
      <c r="AN29" s="107" t="s">
        <v>10</v>
      </c>
      <c r="AO29" s="107" t="s">
        <v>1113</v>
      </c>
      <c r="AP29" s="107" t="s">
        <v>1114</v>
      </c>
      <c r="AQ29" s="107" t="s">
        <v>138</v>
      </c>
      <c r="AR29" s="107" t="s">
        <v>1009</v>
      </c>
      <c r="AS29" s="107" t="s">
        <v>1009</v>
      </c>
      <c r="AT29" s="107" t="s">
        <v>1009</v>
      </c>
      <c r="AU29" s="107" t="s">
        <v>10</v>
      </c>
      <c r="AV29" s="107" t="s">
        <v>10</v>
      </c>
      <c r="AW29" s="107">
        <v>5</v>
      </c>
      <c r="AX29" s="107">
        <f>INDEX(Exposure_GWASs!S:S,MATCH(Matt!AE29,Exposure_GWASs!C:C,0))</f>
        <v>7</v>
      </c>
      <c r="AY29" s="107" t="s">
        <v>1123</v>
      </c>
      <c r="AZ29" s="107" t="s">
        <v>171</v>
      </c>
      <c r="BA29" s="107" t="s">
        <v>10</v>
      </c>
      <c r="BB29" s="107" t="s">
        <v>13</v>
      </c>
      <c r="BC29" s="105" t="s">
        <v>17</v>
      </c>
      <c r="BD29" s="105" t="s">
        <v>26</v>
      </c>
      <c r="BE29" s="105"/>
      <c r="BF29" s="105"/>
      <c r="BG29" s="105"/>
      <c r="BH29" s="107"/>
      <c r="BI29" s="107" t="s">
        <v>11</v>
      </c>
      <c r="BJ29" s="107" t="s">
        <v>1115</v>
      </c>
      <c r="BK29" s="105" t="s">
        <v>11</v>
      </c>
      <c r="BL29" s="107" t="s">
        <v>11</v>
      </c>
      <c r="BM29" s="107" t="s">
        <v>11</v>
      </c>
      <c r="BN29" s="107" t="s">
        <v>11</v>
      </c>
      <c r="BO29" s="107" t="s">
        <v>1116</v>
      </c>
      <c r="BP29" s="105" t="s">
        <v>1099</v>
      </c>
      <c r="BQ29" s="106" t="s">
        <v>1029</v>
      </c>
      <c r="BR29" s="107">
        <v>1.02</v>
      </c>
      <c r="BS29" s="107"/>
      <c r="BT29" s="107">
        <v>95</v>
      </c>
      <c r="BU29" s="107">
        <v>0.97</v>
      </c>
      <c r="BV29" s="107">
        <v>1.06</v>
      </c>
      <c r="BW29" s="107" t="s">
        <v>1117</v>
      </c>
      <c r="BX29" s="107" t="s">
        <v>10</v>
      </c>
      <c r="BY29" s="110" t="s">
        <v>10</v>
      </c>
      <c r="BZ29" s="105" t="s">
        <v>1118</v>
      </c>
      <c r="CA29" s="105" t="s">
        <v>1119</v>
      </c>
      <c r="CB29" s="105" t="s">
        <v>1120</v>
      </c>
      <c r="CC29" s="105" t="s">
        <v>11</v>
      </c>
      <c r="CD29" s="106" t="s">
        <v>10</v>
      </c>
      <c r="CE29" s="107"/>
      <c r="CF29" s="107"/>
      <c r="CG29" s="107"/>
      <c r="CH29" s="107"/>
    </row>
    <row r="30" spans="1:86" s="2" customFormat="1">
      <c r="A30" s="105">
        <v>6</v>
      </c>
      <c r="B30" s="105" t="s">
        <v>282</v>
      </c>
      <c r="C30" s="105" t="s">
        <v>244</v>
      </c>
      <c r="D30" s="106" t="s">
        <v>1103</v>
      </c>
      <c r="E30" s="107">
        <v>2016</v>
      </c>
      <c r="F30" s="107" t="s">
        <v>1104</v>
      </c>
      <c r="G30" s="107" t="s">
        <v>1105</v>
      </c>
      <c r="H30" s="107" t="s">
        <v>1106</v>
      </c>
      <c r="I30" s="107" t="s">
        <v>1107</v>
      </c>
      <c r="J30" s="107" t="s">
        <v>1108</v>
      </c>
      <c r="K30" s="109" t="s">
        <v>1109</v>
      </c>
      <c r="L30" s="106" t="s">
        <v>6125</v>
      </c>
      <c r="M30" s="110" t="s">
        <v>1110</v>
      </c>
      <c r="N30" s="107" t="s">
        <v>15</v>
      </c>
      <c r="O30" s="107" t="str">
        <f>INDEX(Outcome_GWASs!J:J,MATCH(Matt!S30,Outcome_GWASs!C:C,0))</f>
        <v>myocardial infarction</v>
      </c>
      <c r="P30" s="107" t="s">
        <v>458</v>
      </c>
      <c r="Q30" s="107" t="s">
        <v>5602</v>
      </c>
      <c r="R30" s="107" t="str">
        <f>INDEX(Outcome_GWASs!K:K,MATCH(Matt!S30,Outcome_GWASs!C:C,0))</f>
        <v>Defined in individual GWASs</v>
      </c>
      <c r="S30" s="107" t="s">
        <v>1122</v>
      </c>
      <c r="T30" s="107" t="str">
        <f>INDEX(Outcome_GWASs!I:I,MATCH(Matt!S30,Outcome_GWASs!C:C,0))</f>
        <v>18-88</v>
      </c>
      <c r="U30" s="107" t="str">
        <f>INDEX(Outcome_GWASs!H:H,MATCH(Matt!S30,Outcome_GWASs!C:C,0))</f>
        <v xml:space="preserve">both </v>
      </c>
      <c r="V30" s="107">
        <f>INDEX(Outcome_GWASs!F:F,MATCH(Matt!S30,Outcome_GWASs!C:C,0))</f>
        <v>42560</v>
      </c>
      <c r="W30" s="107">
        <f>INDEX(Outcome_GWASs!G:G,MATCH(Matt!S30,Outcome_GWASs!C:C,0))</f>
        <v>123504</v>
      </c>
      <c r="X30" s="107">
        <f>INDEX(Outcome_GWASs!F:F,MATCH(Matt!S30,Outcome_GWASs!C:C,0))</f>
        <v>42560</v>
      </c>
      <c r="Y30" s="107">
        <f>INDEX(Outcome_GWASs!G:G,MATCH(Matt!S30,Outcome_GWASs!C:C,0))</f>
        <v>123504</v>
      </c>
      <c r="Z30" s="107" t="s">
        <v>10</v>
      </c>
      <c r="AA30" s="107" t="s">
        <v>1005</v>
      </c>
      <c r="AB30" s="107" t="str">
        <f>INDEX(Outcome_GWASs!E:E,MATCH(Matt!S30,Outcome_GWASs!C:C,0))</f>
        <v>All ancestry</v>
      </c>
      <c r="AC30" s="55" t="s">
        <v>5528</v>
      </c>
      <c r="AD30" s="55" t="s">
        <v>5528</v>
      </c>
      <c r="AE30" s="107" t="s">
        <v>1112</v>
      </c>
      <c r="AF30" s="112">
        <f>INDEX(Exposure_GWASs!T:T,MATCH(Matt!AE30,Exposure_GWASs!C:C,0))</f>
        <v>0</v>
      </c>
      <c r="AG30" s="112" t="str">
        <f>INDEX(Exposure_GWASs!U:U,MATCH(Matt!AE30,Exposure_GWASs!C:C,0))</f>
        <v>both</v>
      </c>
      <c r="AH30" s="105" t="s">
        <v>11</v>
      </c>
      <c r="AI30" s="112">
        <f>INDEX(Exposure_GWASs!F:F,MATCH(Matt!AE30,Exposure_GWASs!C:C,0))</f>
        <v>69308</v>
      </c>
      <c r="AJ30" s="107" t="s">
        <v>10</v>
      </c>
      <c r="AK30" s="107" t="s">
        <v>1005</v>
      </c>
      <c r="AL30" s="107" t="s">
        <v>1006</v>
      </c>
      <c r="AM30" s="107" t="s">
        <v>10</v>
      </c>
      <c r="AN30" s="107" t="s">
        <v>10</v>
      </c>
      <c r="AO30" s="107" t="s">
        <v>1113</v>
      </c>
      <c r="AP30" s="107" t="s">
        <v>1114</v>
      </c>
      <c r="AQ30" s="107" t="s">
        <v>138</v>
      </c>
      <c r="AR30" s="107" t="s">
        <v>1009</v>
      </c>
      <c r="AS30" s="107" t="s">
        <v>1009</v>
      </c>
      <c r="AT30" s="107" t="s">
        <v>1009</v>
      </c>
      <c r="AU30" s="107" t="s">
        <v>10</v>
      </c>
      <c r="AV30" s="107" t="s">
        <v>10</v>
      </c>
      <c r="AW30" s="107">
        <v>5</v>
      </c>
      <c r="AX30" s="107">
        <f>INDEX(Exposure_GWASs!S:S,MATCH(Matt!AE30,Exposure_GWASs!C:C,0))</f>
        <v>7</v>
      </c>
      <c r="AY30" s="107" t="s">
        <v>1123</v>
      </c>
      <c r="AZ30" s="107" t="s">
        <v>171</v>
      </c>
      <c r="BA30" s="107" t="s">
        <v>10</v>
      </c>
      <c r="BB30" s="107" t="s">
        <v>13</v>
      </c>
      <c r="BC30" s="105" t="s">
        <v>17</v>
      </c>
      <c r="BD30" s="105" t="s">
        <v>26</v>
      </c>
      <c r="BE30" s="105"/>
      <c r="BF30" s="105"/>
      <c r="BG30" s="105"/>
      <c r="BH30" s="107"/>
      <c r="BI30" s="107" t="s">
        <v>11</v>
      </c>
      <c r="BJ30" s="107" t="s">
        <v>1115</v>
      </c>
      <c r="BK30" s="105" t="s">
        <v>11</v>
      </c>
      <c r="BL30" s="107" t="s">
        <v>11</v>
      </c>
      <c r="BM30" s="107" t="s">
        <v>11</v>
      </c>
      <c r="BN30" s="107" t="s">
        <v>11</v>
      </c>
      <c r="BO30" s="107" t="s">
        <v>1116</v>
      </c>
      <c r="BP30" s="105" t="s">
        <v>1099</v>
      </c>
      <c r="BQ30" s="106" t="s">
        <v>1029</v>
      </c>
      <c r="BR30" s="107">
        <v>0.98</v>
      </c>
      <c r="BS30" s="107"/>
      <c r="BT30" s="107">
        <v>95</v>
      </c>
      <c r="BU30" s="107">
        <v>0.94</v>
      </c>
      <c r="BV30" s="107">
        <v>1.02</v>
      </c>
      <c r="BW30" s="107" t="s">
        <v>1117</v>
      </c>
      <c r="BX30" s="107" t="s">
        <v>10</v>
      </c>
      <c r="BY30" s="110" t="s">
        <v>10</v>
      </c>
      <c r="BZ30" s="105" t="s">
        <v>1118</v>
      </c>
      <c r="CA30" s="105" t="s">
        <v>1119</v>
      </c>
      <c r="CB30" s="105" t="s">
        <v>1120</v>
      </c>
      <c r="CC30" s="105" t="s">
        <v>11</v>
      </c>
      <c r="CD30" s="106" t="s">
        <v>10</v>
      </c>
      <c r="CE30" s="107"/>
      <c r="CF30" s="107"/>
      <c r="CG30" s="107"/>
      <c r="CH30" s="107"/>
    </row>
    <row r="31" spans="1:86" s="2" customFormat="1">
      <c r="A31" s="105">
        <v>6</v>
      </c>
      <c r="B31" s="105" t="s">
        <v>282</v>
      </c>
      <c r="C31" s="105" t="s">
        <v>244</v>
      </c>
      <c r="D31" s="106" t="s">
        <v>1103</v>
      </c>
      <c r="E31" s="107">
        <v>2016</v>
      </c>
      <c r="F31" s="107" t="s">
        <v>1104</v>
      </c>
      <c r="G31" s="107" t="s">
        <v>1105</v>
      </c>
      <c r="H31" s="107" t="s">
        <v>1106</v>
      </c>
      <c r="I31" s="107" t="s">
        <v>1107</v>
      </c>
      <c r="J31" s="107" t="s">
        <v>1108</v>
      </c>
      <c r="K31" s="109" t="s">
        <v>1109</v>
      </c>
      <c r="L31" s="106" t="s">
        <v>6125</v>
      </c>
      <c r="M31" s="110" t="s">
        <v>1110</v>
      </c>
      <c r="N31" s="107" t="s">
        <v>15</v>
      </c>
      <c r="O31" s="107" t="s">
        <v>5277</v>
      </c>
      <c r="P31" s="107" t="s">
        <v>454</v>
      </c>
      <c r="Q31" s="107" t="s">
        <v>5602</v>
      </c>
      <c r="R31" s="107" t="str">
        <f>INDEX(Outcome_GWASs!K:K,MATCH(Matt!S31,Outcome_GWASs!C:C,0))</f>
        <v>Defined in individual GWASs</v>
      </c>
      <c r="S31" s="107" t="s">
        <v>1111</v>
      </c>
      <c r="T31" s="107" t="str">
        <f>INDEX(Outcome_GWASs!I:I,MATCH(Matt!S31,Outcome_GWASs!C:C,0))</f>
        <v>18-88</v>
      </c>
      <c r="U31" s="107" t="str">
        <f>INDEX(Outcome_GWASs!H:H,MATCH(Matt!S31,Outcome_GWASs!C:C,0))</f>
        <v xml:space="preserve">both </v>
      </c>
      <c r="V31" s="107">
        <f>INDEX(Outcome_GWASs!F:F,MATCH(Matt!S31,Outcome_GWASs!C:C,0))</f>
        <v>60801</v>
      </c>
      <c r="W31" s="107">
        <f>INDEX(Outcome_GWASs!G:G,MATCH(Matt!S31,Outcome_GWASs!C:C,0))</f>
        <v>123504</v>
      </c>
      <c r="X31" s="107">
        <f>INDEX(Outcome_GWASs!F:F,MATCH(Matt!S31,Outcome_GWASs!C:C,0))</f>
        <v>60801</v>
      </c>
      <c r="Y31" s="107">
        <f>INDEX(Outcome_GWASs!G:G,MATCH(Matt!S31,Outcome_GWASs!C:C,0))</f>
        <v>123504</v>
      </c>
      <c r="Z31" s="107" t="s">
        <v>10</v>
      </c>
      <c r="AA31" s="107" t="s">
        <v>1005</v>
      </c>
      <c r="AB31" s="107" t="str">
        <f>INDEX(Outcome_GWASs!E:E,MATCH(Matt!S31,Outcome_GWASs!C:C,0))</f>
        <v>All ancestry</v>
      </c>
      <c r="AC31" s="55" t="s">
        <v>5528</v>
      </c>
      <c r="AD31" s="55" t="s">
        <v>5528</v>
      </c>
      <c r="AE31" s="107" t="s">
        <v>1112</v>
      </c>
      <c r="AF31" s="112">
        <f>INDEX(Exposure_GWASs!T:T,MATCH(Matt!AE31,Exposure_GWASs!C:C,0))</f>
        <v>0</v>
      </c>
      <c r="AG31" s="112" t="str">
        <f>INDEX(Exposure_GWASs!U:U,MATCH(Matt!AE31,Exposure_GWASs!C:C,0))</f>
        <v>both</v>
      </c>
      <c r="AH31" s="105" t="s">
        <v>11</v>
      </c>
      <c r="AI31" s="112">
        <f>INDEX(Exposure_GWASs!F:F,MATCH(Matt!AE31,Exposure_GWASs!C:C,0))</f>
        <v>69308</v>
      </c>
      <c r="AJ31" s="107" t="s">
        <v>10</v>
      </c>
      <c r="AK31" s="107" t="s">
        <v>1005</v>
      </c>
      <c r="AL31" s="107" t="s">
        <v>1006</v>
      </c>
      <c r="AM31" s="107" t="s">
        <v>10</v>
      </c>
      <c r="AN31" s="107" t="s">
        <v>10</v>
      </c>
      <c r="AO31" s="107" t="s">
        <v>1113</v>
      </c>
      <c r="AP31" s="107" t="s">
        <v>1114</v>
      </c>
      <c r="AQ31" s="107" t="s">
        <v>138</v>
      </c>
      <c r="AR31" s="107" t="s">
        <v>1009</v>
      </c>
      <c r="AS31" s="107" t="s">
        <v>1009</v>
      </c>
      <c r="AT31" s="107" t="s">
        <v>1009</v>
      </c>
      <c r="AU31" s="107" t="s">
        <v>10</v>
      </c>
      <c r="AV31" s="107" t="s">
        <v>10</v>
      </c>
      <c r="AW31" s="107">
        <v>4</v>
      </c>
      <c r="AX31" s="107">
        <f>INDEX(Exposure_GWASs!S:S,MATCH(Matt!AE31,Exposure_GWASs!C:C,0))</f>
        <v>7</v>
      </c>
      <c r="AY31" s="107" t="s">
        <v>1124</v>
      </c>
      <c r="AZ31" s="107" t="s">
        <v>171</v>
      </c>
      <c r="BA31" s="107" t="s">
        <v>10</v>
      </c>
      <c r="BB31" s="107" t="s">
        <v>13</v>
      </c>
      <c r="BC31" s="105" t="s">
        <v>17</v>
      </c>
      <c r="BD31" s="105" t="s">
        <v>26</v>
      </c>
      <c r="BE31" s="105"/>
      <c r="BF31" s="105"/>
      <c r="BG31" s="105"/>
      <c r="BH31" s="107"/>
      <c r="BI31" s="107" t="s">
        <v>11</v>
      </c>
      <c r="BJ31" s="107" t="s">
        <v>1115</v>
      </c>
      <c r="BK31" s="105" t="s">
        <v>11</v>
      </c>
      <c r="BL31" s="107" t="s">
        <v>11</v>
      </c>
      <c r="BM31" s="107" t="s">
        <v>11</v>
      </c>
      <c r="BN31" s="107" t="s">
        <v>11</v>
      </c>
      <c r="BO31" s="107" t="s">
        <v>1116</v>
      </c>
      <c r="BP31" s="105" t="s">
        <v>1099</v>
      </c>
      <c r="BQ31" s="106" t="s">
        <v>1029</v>
      </c>
      <c r="BR31" s="107">
        <v>0.96</v>
      </c>
      <c r="BS31" s="107"/>
      <c r="BT31" s="107">
        <v>95</v>
      </c>
      <c r="BU31" s="107">
        <v>0.93</v>
      </c>
      <c r="BV31" s="107">
        <v>1</v>
      </c>
      <c r="BW31" s="107" t="s">
        <v>1117</v>
      </c>
      <c r="BX31" s="107" t="s">
        <v>10</v>
      </c>
      <c r="BY31" s="110" t="s">
        <v>10</v>
      </c>
      <c r="BZ31" s="105" t="s">
        <v>1118</v>
      </c>
      <c r="CA31" s="105" t="s">
        <v>1119</v>
      </c>
      <c r="CB31" s="105" t="s">
        <v>1120</v>
      </c>
      <c r="CC31" s="105" t="s">
        <v>11</v>
      </c>
      <c r="CD31" s="106" t="s">
        <v>10</v>
      </c>
      <c r="CE31" s="107"/>
      <c r="CF31" s="107"/>
      <c r="CG31" s="107"/>
      <c r="CH31" s="107"/>
    </row>
    <row r="32" spans="1:86" s="2" customFormat="1">
      <c r="A32" s="105">
        <v>6</v>
      </c>
      <c r="B32" s="105" t="s">
        <v>282</v>
      </c>
      <c r="C32" s="105" t="s">
        <v>244</v>
      </c>
      <c r="D32" s="106" t="s">
        <v>1103</v>
      </c>
      <c r="E32" s="107">
        <v>2016</v>
      </c>
      <c r="F32" s="107" t="s">
        <v>1104</v>
      </c>
      <c r="G32" s="107" t="s">
        <v>1105</v>
      </c>
      <c r="H32" s="107" t="s">
        <v>1106</v>
      </c>
      <c r="I32" s="107" t="s">
        <v>1107</v>
      </c>
      <c r="J32" s="107" t="s">
        <v>1108</v>
      </c>
      <c r="K32" s="109" t="s">
        <v>1109</v>
      </c>
      <c r="L32" s="106" t="s">
        <v>6125</v>
      </c>
      <c r="M32" s="110" t="s">
        <v>1110</v>
      </c>
      <c r="N32" s="107" t="s">
        <v>15</v>
      </c>
      <c r="O32" s="107" t="s">
        <v>5277</v>
      </c>
      <c r="P32" s="107" t="s">
        <v>454</v>
      </c>
      <c r="Q32" s="107" t="s">
        <v>5602</v>
      </c>
      <c r="R32" s="107" t="str">
        <f>INDEX(Outcome_GWASs!K:K,MATCH(Matt!S32,Outcome_GWASs!C:C,0))</f>
        <v>Defined in individual GWASs</v>
      </c>
      <c r="S32" s="107" t="s">
        <v>1121</v>
      </c>
      <c r="T32" s="107" t="str">
        <f>INDEX(Outcome_GWASs!I:I,MATCH(Matt!S32,Outcome_GWASs!C:C,0))</f>
        <v>5.7-76</v>
      </c>
      <c r="U32" s="107" t="str">
        <f>INDEX(Outcome_GWASs!H:H,MATCH(Matt!S32,Outcome_GWASs!C:C,0))</f>
        <v>both</v>
      </c>
      <c r="V32" s="107">
        <f>INDEX(Outcome_GWASs!F:F,MATCH(Matt!S32,Outcome_GWASs!C:C,0))</f>
        <v>63746</v>
      </c>
      <c r="W32" s="107">
        <f>INDEX(Outcome_GWASs!G:G,MATCH(Matt!S32,Outcome_GWASs!C:C,0))</f>
        <v>130681</v>
      </c>
      <c r="X32" s="107">
        <f>INDEX(Outcome_GWASs!F:F,MATCH(Matt!S32,Outcome_GWASs!C:C,0))</f>
        <v>63746</v>
      </c>
      <c r="Y32" s="107">
        <f>INDEX(Outcome_GWASs!G:G,MATCH(Matt!S32,Outcome_GWASs!C:C,0))</f>
        <v>130681</v>
      </c>
      <c r="Z32" s="107" t="s">
        <v>10</v>
      </c>
      <c r="AA32" s="107" t="s">
        <v>1005</v>
      </c>
      <c r="AB32" s="107" t="str">
        <f>INDEX(Outcome_GWASs!E:E,MATCH(Matt!S32,Outcome_GWASs!C:C,0))</f>
        <v>All ancestry</v>
      </c>
      <c r="AC32" s="55" t="s">
        <v>5528</v>
      </c>
      <c r="AD32" s="55" t="s">
        <v>5528</v>
      </c>
      <c r="AE32" s="107" t="s">
        <v>1112</v>
      </c>
      <c r="AF32" s="112">
        <f>INDEX(Exposure_GWASs!T:T,MATCH(Matt!AE32,Exposure_GWASs!C:C,0))</f>
        <v>0</v>
      </c>
      <c r="AG32" s="112" t="str">
        <f>INDEX(Exposure_GWASs!U:U,MATCH(Matt!AE32,Exposure_GWASs!C:C,0))</f>
        <v>both</v>
      </c>
      <c r="AH32" s="105" t="s">
        <v>11</v>
      </c>
      <c r="AI32" s="112">
        <f>INDEX(Exposure_GWASs!F:F,MATCH(Matt!AE32,Exposure_GWASs!C:C,0))</f>
        <v>69308</v>
      </c>
      <c r="AJ32" s="107" t="s">
        <v>10</v>
      </c>
      <c r="AK32" s="107" t="s">
        <v>1005</v>
      </c>
      <c r="AL32" s="107" t="s">
        <v>1006</v>
      </c>
      <c r="AM32" s="107" t="s">
        <v>10</v>
      </c>
      <c r="AN32" s="107" t="s">
        <v>10</v>
      </c>
      <c r="AO32" s="107" t="s">
        <v>1113</v>
      </c>
      <c r="AP32" s="107" t="s">
        <v>1114</v>
      </c>
      <c r="AQ32" s="107" t="s">
        <v>138</v>
      </c>
      <c r="AR32" s="107" t="s">
        <v>1009</v>
      </c>
      <c r="AS32" s="107" t="s">
        <v>1009</v>
      </c>
      <c r="AT32" s="107" t="s">
        <v>1009</v>
      </c>
      <c r="AU32" s="107" t="s">
        <v>10</v>
      </c>
      <c r="AV32" s="107" t="s">
        <v>10</v>
      </c>
      <c r="AW32" s="107">
        <v>4</v>
      </c>
      <c r="AX32" s="107">
        <f>INDEX(Exposure_GWASs!S:S,MATCH(Matt!AE32,Exposure_GWASs!C:C,0))</f>
        <v>7</v>
      </c>
      <c r="AY32" s="107" t="s">
        <v>1124</v>
      </c>
      <c r="AZ32" s="107" t="s">
        <v>171</v>
      </c>
      <c r="BA32" s="107" t="s">
        <v>10</v>
      </c>
      <c r="BB32" s="107" t="s">
        <v>13</v>
      </c>
      <c r="BC32" s="105" t="s">
        <v>17</v>
      </c>
      <c r="BD32" s="105" t="s">
        <v>26</v>
      </c>
      <c r="BE32" s="105"/>
      <c r="BF32" s="105"/>
      <c r="BG32" s="105"/>
      <c r="BH32" s="107"/>
      <c r="BI32" s="107" t="s">
        <v>11</v>
      </c>
      <c r="BJ32" s="107" t="s">
        <v>1115</v>
      </c>
      <c r="BK32" s="105" t="s">
        <v>11</v>
      </c>
      <c r="BL32" s="107" t="s">
        <v>11</v>
      </c>
      <c r="BM32" s="107" t="s">
        <v>11</v>
      </c>
      <c r="BN32" s="107" t="s">
        <v>11</v>
      </c>
      <c r="BO32" s="107" t="s">
        <v>1116</v>
      </c>
      <c r="BP32" s="105" t="s">
        <v>1099</v>
      </c>
      <c r="BQ32" s="106" t="s">
        <v>1029</v>
      </c>
      <c r="BR32" s="107">
        <v>1</v>
      </c>
      <c r="BS32" s="107"/>
      <c r="BT32" s="107">
        <v>95</v>
      </c>
      <c r="BU32" s="107">
        <v>0.96</v>
      </c>
      <c r="BV32" s="107">
        <v>1.05</v>
      </c>
      <c r="BW32" s="107" t="s">
        <v>1117</v>
      </c>
      <c r="BX32" s="107" t="s">
        <v>10</v>
      </c>
      <c r="BY32" s="110" t="s">
        <v>10</v>
      </c>
      <c r="BZ32" s="105" t="s">
        <v>1118</v>
      </c>
      <c r="CA32" s="105" t="s">
        <v>1119</v>
      </c>
      <c r="CB32" s="105" t="s">
        <v>1120</v>
      </c>
      <c r="CC32" s="105" t="s">
        <v>11</v>
      </c>
      <c r="CD32" s="106" t="s">
        <v>10</v>
      </c>
      <c r="CE32" s="107"/>
      <c r="CF32" s="107"/>
      <c r="CG32" s="107"/>
      <c r="CH32" s="107"/>
    </row>
    <row r="33" spans="1:86" s="2" customFormat="1">
      <c r="A33" s="105">
        <v>6</v>
      </c>
      <c r="B33" s="105" t="s">
        <v>282</v>
      </c>
      <c r="C33" s="105" t="s">
        <v>244</v>
      </c>
      <c r="D33" s="106" t="s">
        <v>1103</v>
      </c>
      <c r="E33" s="107">
        <v>2016</v>
      </c>
      <c r="F33" s="107" t="s">
        <v>1104</v>
      </c>
      <c r="G33" s="107" t="s">
        <v>1105</v>
      </c>
      <c r="H33" s="107" t="s">
        <v>1106</v>
      </c>
      <c r="I33" s="107" t="s">
        <v>1107</v>
      </c>
      <c r="J33" s="107" t="s">
        <v>1108</v>
      </c>
      <c r="K33" s="109" t="s">
        <v>1109</v>
      </c>
      <c r="L33" s="106" t="s">
        <v>6125</v>
      </c>
      <c r="M33" s="110" t="s">
        <v>1110</v>
      </c>
      <c r="N33" s="107" t="s">
        <v>15</v>
      </c>
      <c r="O33" s="107" t="str">
        <f>INDEX(Outcome_GWASs!J:J,MATCH(Matt!S33,Outcome_GWASs!C:C,0))</f>
        <v>myocardial infarction</v>
      </c>
      <c r="P33" s="107" t="s">
        <v>458</v>
      </c>
      <c r="Q33" s="107" t="s">
        <v>5602</v>
      </c>
      <c r="R33" s="107" t="str">
        <f>INDEX(Outcome_GWASs!K:K,MATCH(Matt!S33,Outcome_GWASs!C:C,0))</f>
        <v>Defined in individual GWASs</v>
      </c>
      <c r="S33" s="107" t="s">
        <v>1122</v>
      </c>
      <c r="T33" s="107" t="str">
        <f>INDEX(Outcome_GWASs!I:I,MATCH(Matt!S33,Outcome_GWASs!C:C,0))</f>
        <v>18-88</v>
      </c>
      <c r="U33" s="107" t="str">
        <f>INDEX(Outcome_GWASs!H:H,MATCH(Matt!S33,Outcome_GWASs!C:C,0))</f>
        <v xml:space="preserve">both </v>
      </c>
      <c r="V33" s="107">
        <f>INDEX(Outcome_GWASs!F:F,MATCH(Matt!S33,Outcome_GWASs!C:C,0))</f>
        <v>42560</v>
      </c>
      <c r="W33" s="107">
        <f>INDEX(Outcome_GWASs!G:G,MATCH(Matt!S33,Outcome_GWASs!C:C,0))</f>
        <v>123504</v>
      </c>
      <c r="X33" s="107">
        <f>INDEX(Outcome_GWASs!F:F,MATCH(Matt!S33,Outcome_GWASs!C:C,0))</f>
        <v>42560</v>
      </c>
      <c r="Y33" s="107">
        <f>INDEX(Outcome_GWASs!G:G,MATCH(Matt!S33,Outcome_GWASs!C:C,0))</f>
        <v>123504</v>
      </c>
      <c r="Z33" s="107" t="s">
        <v>10</v>
      </c>
      <c r="AA33" s="107" t="s">
        <v>1005</v>
      </c>
      <c r="AB33" s="107" t="str">
        <f>INDEX(Outcome_GWASs!E:E,MATCH(Matt!S33,Outcome_GWASs!C:C,0))</f>
        <v>All ancestry</v>
      </c>
      <c r="AC33" s="55" t="s">
        <v>5528</v>
      </c>
      <c r="AD33" s="55" t="s">
        <v>5528</v>
      </c>
      <c r="AE33" s="107" t="s">
        <v>1112</v>
      </c>
      <c r="AF33" s="112">
        <f>INDEX(Exposure_GWASs!T:T,MATCH(Matt!AE33,Exposure_GWASs!C:C,0))</f>
        <v>0</v>
      </c>
      <c r="AG33" s="112" t="str">
        <f>INDEX(Exposure_GWASs!U:U,MATCH(Matt!AE33,Exposure_GWASs!C:C,0))</f>
        <v>both</v>
      </c>
      <c r="AH33" s="105" t="s">
        <v>11</v>
      </c>
      <c r="AI33" s="112">
        <f>INDEX(Exposure_GWASs!F:F,MATCH(Matt!AE33,Exposure_GWASs!C:C,0))</f>
        <v>69308</v>
      </c>
      <c r="AJ33" s="107" t="s">
        <v>10</v>
      </c>
      <c r="AK33" s="107" t="s">
        <v>1005</v>
      </c>
      <c r="AL33" s="107" t="s">
        <v>1006</v>
      </c>
      <c r="AM33" s="107" t="s">
        <v>10</v>
      </c>
      <c r="AN33" s="107" t="s">
        <v>10</v>
      </c>
      <c r="AO33" s="107" t="s">
        <v>1113</v>
      </c>
      <c r="AP33" s="107" t="s">
        <v>1114</v>
      </c>
      <c r="AQ33" s="107" t="s">
        <v>138</v>
      </c>
      <c r="AR33" s="107" t="s">
        <v>1009</v>
      </c>
      <c r="AS33" s="107" t="s">
        <v>1009</v>
      </c>
      <c r="AT33" s="107" t="s">
        <v>1009</v>
      </c>
      <c r="AU33" s="107" t="s">
        <v>10</v>
      </c>
      <c r="AV33" s="107" t="s">
        <v>10</v>
      </c>
      <c r="AW33" s="107">
        <v>4</v>
      </c>
      <c r="AX33" s="107">
        <f>INDEX(Exposure_GWASs!S:S,MATCH(Matt!AE33,Exposure_GWASs!C:C,0))</f>
        <v>7</v>
      </c>
      <c r="AY33" s="107" t="s">
        <v>1124</v>
      </c>
      <c r="AZ33" s="107" t="s">
        <v>171</v>
      </c>
      <c r="BA33" s="107" t="s">
        <v>10</v>
      </c>
      <c r="BB33" s="107" t="s">
        <v>13</v>
      </c>
      <c r="BC33" s="105" t="s">
        <v>17</v>
      </c>
      <c r="BD33" s="105" t="s">
        <v>26</v>
      </c>
      <c r="BE33" s="105"/>
      <c r="BF33" s="105"/>
      <c r="BG33" s="105"/>
      <c r="BH33" s="107"/>
      <c r="BI33" s="107" t="s">
        <v>11</v>
      </c>
      <c r="BJ33" s="107" t="s">
        <v>1115</v>
      </c>
      <c r="BK33" s="105" t="s">
        <v>11</v>
      </c>
      <c r="BL33" s="107" t="s">
        <v>11</v>
      </c>
      <c r="BM33" s="107" t="s">
        <v>11</v>
      </c>
      <c r="BN33" s="107" t="s">
        <v>11</v>
      </c>
      <c r="BO33" s="107" t="s">
        <v>1116</v>
      </c>
      <c r="BP33" s="105" t="s">
        <v>1099</v>
      </c>
      <c r="BQ33" s="106" t="s">
        <v>1029</v>
      </c>
      <c r="BR33" s="107">
        <v>0.97</v>
      </c>
      <c r="BS33" s="107"/>
      <c r="BT33" s="107">
        <v>95</v>
      </c>
      <c r="BU33" s="107">
        <v>0.93</v>
      </c>
      <c r="BV33" s="107">
        <v>1.01</v>
      </c>
      <c r="BW33" s="107" t="s">
        <v>1117</v>
      </c>
      <c r="BX33" s="107" t="s">
        <v>10</v>
      </c>
      <c r="BY33" s="110" t="s">
        <v>10</v>
      </c>
      <c r="BZ33" s="105" t="s">
        <v>1118</v>
      </c>
      <c r="CA33" s="105" t="s">
        <v>1119</v>
      </c>
      <c r="CB33" s="105" t="s">
        <v>1120</v>
      </c>
      <c r="CC33" s="105" t="s">
        <v>11</v>
      </c>
      <c r="CD33" s="106" t="s">
        <v>10</v>
      </c>
      <c r="CE33" s="107"/>
      <c r="CF33" s="107"/>
      <c r="CG33" s="107"/>
      <c r="CH33" s="107"/>
    </row>
    <row r="34" spans="1:86" s="2" customFormat="1">
      <c r="A34" s="105">
        <v>6</v>
      </c>
      <c r="B34" s="105" t="s">
        <v>282</v>
      </c>
      <c r="C34" s="105" t="s">
        <v>244</v>
      </c>
      <c r="D34" s="106" t="s">
        <v>1103</v>
      </c>
      <c r="E34" s="107">
        <v>2016</v>
      </c>
      <c r="F34" s="107" t="s">
        <v>1104</v>
      </c>
      <c r="G34" s="107" t="s">
        <v>1105</v>
      </c>
      <c r="H34" s="107" t="s">
        <v>1106</v>
      </c>
      <c r="I34" s="107" t="s">
        <v>1107</v>
      </c>
      <c r="J34" s="107" t="s">
        <v>1108</v>
      </c>
      <c r="K34" s="109" t="s">
        <v>1109</v>
      </c>
      <c r="L34" s="106" t="s">
        <v>6125</v>
      </c>
      <c r="M34" s="110" t="s">
        <v>1110</v>
      </c>
      <c r="N34" s="107" t="s">
        <v>15</v>
      </c>
      <c r="O34" s="107" t="s">
        <v>5277</v>
      </c>
      <c r="P34" s="107" t="s">
        <v>454</v>
      </c>
      <c r="Q34" s="107" t="s">
        <v>5602</v>
      </c>
      <c r="R34" s="107" t="str">
        <f>INDEX(Outcome_GWASs!K:K,MATCH(Matt!S34,Outcome_GWASs!C:C,0))</f>
        <v>Defined in individual GWASs</v>
      </c>
      <c r="S34" s="107" t="s">
        <v>1111</v>
      </c>
      <c r="T34" s="107" t="str">
        <f>INDEX(Outcome_GWASs!I:I,MATCH(Matt!S34,Outcome_GWASs!C:C,0))</f>
        <v>18-88</v>
      </c>
      <c r="U34" s="107" t="str">
        <f>INDEX(Outcome_GWASs!H:H,MATCH(Matt!S34,Outcome_GWASs!C:C,0))</f>
        <v xml:space="preserve">both </v>
      </c>
      <c r="V34" s="107">
        <f>INDEX(Outcome_GWASs!F:F,MATCH(Matt!S34,Outcome_GWASs!C:C,0))</f>
        <v>60801</v>
      </c>
      <c r="W34" s="107">
        <f>INDEX(Outcome_GWASs!G:G,MATCH(Matt!S34,Outcome_GWASs!C:C,0))</f>
        <v>123504</v>
      </c>
      <c r="X34" s="107">
        <f>INDEX(Outcome_GWASs!F:F,MATCH(Matt!S34,Outcome_GWASs!C:C,0))</f>
        <v>60801</v>
      </c>
      <c r="Y34" s="107">
        <f>INDEX(Outcome_GWASs!G:G,MATCH(Matt!S34,Outcome_GWASs!C:C,0))</f>
        <v>123504</v>
      </c>
      <c r="Z34" s="107" t="s">
        <v>10</v>
      </c>
      <c r="AA34" s="107" t="s">
        <v>1005</v>
      </c>
      <c r="AB34" s="107" t="str">
        <f>INDEX(Outcome_GWASs!E:E,MATCH(Matt!S34,Outcome_GWASs!C:C,0))</f>
        <v>All ancestry</v>
      </c>
      <c r="AC34" s="55" t="s">
        <v>5528</v>
      </c>
      <c r="AD34" s="55" t="s">
        <v>5528</v>
      </c>
      <c r="AE34" s="107" t="s">
        <v>1112</v>
      </c>
      <c r="AF34" s="112">
        <f>INDEX(Exposure_GWASs!T:T,MATCH(Matt!AE34,Exposure_GWASs!C:C,0))</f>
        <v>0</v>
      </c>
      <c r="AG34" s="112" t="str">
        <f>INDEX(Exposure_GWASs!U:U,MATCH(Matt!AE34,Exposure_GWASs!C:C,0))</f>
        <v>both</v>
      </c>
      <c r="AH34" s="105" t="s">
        <v>11</v>
      </c>
      <c r="AI34" s="112">
        <f>INDEX(Exposure_GWASs!F:F,MATCH(Matt!AE34,Exposure_GWASs!C:C,0))</f>
        <v>69308</v>
      </c>
      <c r="AJ34" s="107" t="s">
        <v>10</v>
      </c>
      <c r="AK34" s="107" t="s">
        <v>1005</v>
      </c>
      <c r="AL34" s="107" t="s">
        <v>1006</v>
      </c>
      <c r="AM34" s="107" t="s">
        <v>10</v>
      </c>
      <c r="AN34" s="107" t="s">
        <v>10</v>
      </c>
      <c r="AO34" s="107" t="s">
        <v>1113</v>
      </c>
      <c r="AP34" s="107" t="s">
        <v>1114</v>
      </c>
      <c r="AQ34" s="107" t="s">
        <v>138</v>
      </c>
      <c r="AR34" s="107" t="s">
        <v>1009</v>
      </c>
      <c r="AS34" s="107" t="s">
        <v>1009</v>
      </c>
      <c r="AT34" s="107" t="s">
        <v>1009</v>
      </c>
      <c r="AU34" s="107" t="s">
        <v>10</v>
      </c>
      <c r="AV34" s="107" t="s">
        <v>10</v>
      </c>
      <c r="AW34" s="107">
        <v>2</v>
      </c>
      <c r="AX34" s="107">
        <f>INDEX(Exposure_GWASs!S:S,MATCH(Matt!AE34,Exposure_GWASs!C:C,0))</f>
        <v>7</v>
      </c>
      <c r="AY34" s="107" t="s">
        <v>1125</v>
      </c>
      <c r="AZ34" s="107" t="s">
        <v>171</v>
      </c>
      <c r="BA34" s="107" t="s">
        <v>10</v>
      </c>
      <c r="BB34" s="107" t="s">
        <v>13</v>
      </c>
      <c r="BC34" s="105" t="s">
        <v>17</v>
      </c>
      <c r="BD34" s="105" t="s">
        <v>26</v>
      </c>
      <c r="BE34" s="105"/>
      <c r="BF34" s="105"/>
      <c r="BG34" s="105"/>
      <c r="BH34" s="107"/>
      <c r="BI34" s="107" t="s">
        <v>11</v>
      </c>
      <c r="BJ34" s="107" t="s">
        <v>1115</v>
      </c>
      <c r="BK34" s="105" t="s">
        <v>11</v>
      </c>
      <c r="BL34" s="107" t="s">
        <v>11</v>
      </c>
      <c r="BM34" s="107" t="s">
        <v>11</v>
      </c>
      <c r="BN34" s="107" t="s">
        <v>11</v>
      </c>
      <c r="BO34" s="107" t="s">
        <v>1116</v>
      </c>
      <c r="BP34" s="105" t="s">
        <v>1099</v>
      </c>
      <c r="BQ34" s="106" t="s">
        <v>1029</v>
      </c>
      <c r="BR34" s="107">
        <v>0.98</v>
      </c>
      <c r="BS34" s="107"/>
      <c r="BT34" s="107">
        <v>95</v>
      </c>
      <c r="BU34" s="107">
        <v>0.93</v>
      </c>
      <c r="BV34" s="107">
        <v>1.03</v>
      </c>
      <c r="BW34" s="107" t="s">
        <v>1117</v>
      </c>
      <c r="BX34" s="107" t="s">
        <v>10</v>
      </c>
      <c r="BY34" s="110" t="s">
        <v>10</v>
      </c>
      <c r="BZ34" s="105" t="s">
        <v>1118</v>
      </c>
      <c r="CA34" s="105" t="s">
        <v>1119</v>
      </c>
      <c r="CB34" s="105" t="s">
        <v>1120</v>
      </c>
      <c r="CC34" s="105" t="s">
        <v>11</v>
      </c>
      <c r="CD34" s="106" t="s">
        <v>10</v>
      </c>
      <c r="CE34" s="107"/>
      <c r="CF34" s="107"/>
      <c r="CG34" s="107"/>
      <c r="CH34" s="107"/>
    </row>
    <row r="35" spans="1:86" s="2" customFormat="1">
      <c r="A35" s="105">
        <v>6</v>
      </c>
      <c r="B35" s="105" t="s">
        <v>282</v>
      </c>
      <c r="C35" s="105" t="s">
        <v>244</v>
      </c>
      <c r="D35" s="106" t="s">
        <v>1103</v>
      </c>
      <c r="E35" s="107">
        <v>2016</v>
      </c>
      <c r="F35" s="107" t="s">
        <v>1104</v>
      </c>
      <c r="G35" s="107" t="s">
        <v>1105</v>
      </c>
      <c r="H35" s="107" t="s">
        <v>1106</v>
      </c>
      <c r="I35" s="107" t="s">
        <v>1107</v>
      </c>
      <c r="J35" s="107" t="s">
        <v>1108</v>
      </c>
      <c r="K35" s="109" t="s">
        <v>1109</v>
      </c>
      <c r="L35" s="106" t="s">
        <v>6125</v>
      </c>
      <c r="M35" s="110" t="s">
        <v>1110</v>
      </c>
      <c r="N35" s="107" t="s">
        <v>15</v>
      </c>
      <c r="O35" s="107" t="s">
        <v>5277</v>
      </c>
      <c r="P35" s="107" t="s">
        <v>454</v>
      </c>
      <c r="Q35" s="107" t="s">
        <v>5602</v>
      </c>
      <c r="R35" s="107" t="str">
        <f>INDEX(Outcome_GWASs!K:K,MATCH(Matt!S35,Outcome_GWASs!C:C,0))</f>
        <v>Defined in individual GWASs</v>
      </c>
      <c r="S35" s="107" t="s">
        <v>1121</v>
      </c>
      <c r="T35" s="107" t="str">
        <f>INDEX(Outcome_GWASs!I:I,MATCH(Matt!S35,Outcome_GWASs!C:C,0))</f>
        <v>5.7-76</v>
      </c>
      <c r="U35" s="107" t="str">
        <f>INDEX(Outcome_GWASs!H:H,MATCH(Matt!S35,Outcome_GWASs!C:C,0))</f>
        <v>both</v>
      </c>
      <c r="V35" s="107">
        <f>INDEX(Outcome_GWASs!F:F,MATCH(Matt!S35,Outcome_GWASs!C:C,0))</f>
        <v>63746</v>
      </c>
      <c r="W35" s="107">
        <f>INDEX(Outcome_GWASs!G:G,MATCH(Matt!S35,Outcome_GWASs!C:C,0))</f>
        <v>130681</v>
      </c>
      <c r="X35" s="107">
        <f>INDEX(Outcome_GWASs!F:F,MATCH(Matt!S35,Outcome_GWASs!C:C,0))</f>
        <v>63746</v>
      </c>
      <c r="Y35" s="107">
        <f>INDEX(Outcome_GWASs!G:G,MATCH(Matt!S35,Outcome_GWASs!C:C,0))</f>
        <v>130681</v>
      </c>
      <c r="Z35" s="107" t="s">
        <v>10</v>
      </c>
      <c r="AA35" s="107" t="s">
        <v>1005</v>
      </c>
      <c r="AB35" s="107" t="str">
        <f>INDEX(Outcome_GWASs!E:E,MATCH(Matt!S35,Outcome_GWASs!C:C,0))</f>
        <v>All ancestry</v>
      </c>
      <c r="AC35" s="55" t="s">
        <v>5528</v>
      </c>
      <c r="AD35" s="55" t="s">
        <v>5528</v>
      </c>
      <c r="AE35" s="107" t="s">
        <v>1112</v>
      </c>
      <c r="AF35" s="112">
        <f>INDEX(Exposure_GWASs!T:T,MATCH(Matt!AE35,Exposure_GWASs!C:C,0))</f>
        <v>0</v>
      </c>
      <c r="AG35" s="112" t="str">
        <f>INDEX(Exposure_GWASs!U:U,MATCH(Matt!AE35,Exposure_GWASs!C:C,0))</f>
        <v>both</v>
      </c>
      <c r="AH35" s="105" t="s">
        <v>11</v>
      </c>
      <c r="AI35" s="112">
        <f>INDEX(Exposure_GWASs!F:F,MATCH(Matt!AE35,Exposure_GWASs!C:C,0))</f>
        <v>69308</v>
      </c>
      <c r="AJ35" s="107" t="s">
        <v>10</v>
      </c>
      <c r="AK35" s="107" t="s">
        <v>1005</v>
      </c>
      <c r="AL35" s="107" t="s">
        <v>1006</v>
      </c>
      <c r="AM35" s="107" t="s">
        <v>10</v>
      </c>
      <c r="AN35" s="107" t="s">
        <v>10</v>
      </c>
      <c r="AO35" s="107" t="s">
        <v>1113</v>
      </c>
      <c r="AP35" s="107" t="s">
        <v>1114</v>
      </c>
      <c r="AQ35" s="107" t="s">
        <v>138</v>
      </c>
      <c r="AR35" s="107" t="s">
        <v>1009</v>
      </c>
      <c r="AS35" s="107" t="s">
        <v>1009</v>
      </c>
      <c r="AT35" s="107" t="s">
        <v>1009</v>
      </c>
      <c r="AU35" s="107" t="s">
        <v>10</v>
      </c>
      <c r="AV35" s="107" t="s">
        <v>10</v>
      </c>
      <c r="AW35" s="107">
        <v>2</v>
      </c>
      <c r="AX35" s="107">
        <f>INDEX(Exposure_GWASs!S:S,MATCH(Matt!AE35,Exposure_GWASs!C:C,0))</f>
        <v>7</v>
      </c>
      <c r="AY35" s="107" t="s">
        <v>1125</v>
      </c>
      <c r="AZ35" s="107" t="s">
        <v>171</v>
      </c>
      <c r="BA35" s="107" t="s">
        <v>10</v>
      </c>
      <c r="BB35" s="107" t="s">
        <v>13</v>
      </c>
      <c r="BC35" s="105" t="s">
        <v>17</v>
      </c>
      <c r="BD35" s="105" t="s">
        <v>26</v>
      </c>
      <c r="BE35" s="105"/>
      <c r="BF35" s="105"/>
      <c r="BG35" s="105"/>
      <c r="BH35" s="107"/>
      <c r="BI35" s="107" t="s">
        <v>11</v>
      </c>
      <c r="BJ35" s="107" t="s">
        <v>1115</v>
      </c>
      <c r="BK35" s="105" t="s">
        <v>11</v>
      </c>
      <c r="BL35" s="107" t="s">
        <v>11</v>
      </c>
      <c r="BM35" s="107" t="s">
        <v>11</v>
      </c>
      <c r="BN35" s="107" t="s">
        <v>11</v>
      </c>
      <c r="BO35" s="107" t="s">
        <v>1116</v>
      </c>
      <c r="BP35" s="105" t="s">
        <v>1099</v>
      </c>
      <c r="BQ35" s="106" t="s">
        <v>1029</v>
      </c>
      <c r="BR35" s="107">
        <v>1.06</v>
      </c>
      <c r="BS35" s="107"/>
      <c r="BT35" s="107">
        <v>95</v>
      </c>
      <c r="BU35" s="107">
        <v>0.97</v>
      </c>
      <c r="BV35" s="107">
        <v>1.1599999999999999</v>
      </c>
      <c r="BW35" s="107" t="s">
        <v>1117</v>
      </c>
      <c r="BX35" s="107" t="s">
        <v>10</v>
      </c>
      <c r="BY35" s="110" t="s">
        <v>10</v>
      </c>
      <c r="BZ35" s="105" t="s">
        <v>1118</v>
      </c>
      <c r="CA35" s="105" t="s">
        <v>1119</v>
      </c>
      <c r="CB35" s="105" t="s">
        <v>1120</v>
      </c>
      <c r="CC35" s="105" t="s">
        <v>11</v>
      </c>
      <c r="CD35" s="106" t="s">
        <v>10</v>
      </c>
      <c r="CE35" s="107"/>
      <c r="CF35" s="107"/>
      <c r="CG35" s="107"/>
      <c r="CH35" s="107"/>
    </row>
    <row r="36" spans="1:86" s="2" customFormat="1">
      <c r="A36" s="105">
        <v>6</v>
      </c>
      <c r="B36" s="105" t="s">
        <v>282</v>
      </c>
      <c r="C36" s="105" t="s">
        <v>244</v>
      </c>
      <c r="D36" s="106" t="s">
        <v>1103</v>
      </c>
      <c r="E36" s="107">
        <v>2016</v>
      </c>
      <c r="F36" s="107" t="s">
        <v>1104</v>
      </c>
      <c r="G36" s="107" t="s">
        <v>1105</v>
      </c>
      <c r="H36" s="107" t="s">
        <v>1106</v>
      </c>
      <c r="I36" s="107" t="s">
        <v>1107</v>
      </c>
      <c r="J36" s="107" t="s">
        <v>1108</v>
      </c>
      <c r="K36" s="109" t="s">
        <v>1109</v>
      </c>
      <c r="L36" s="106" t="s">
        <v>6125</v>
      </c>
      <c r="M36" s="110" t="s">
        <v>1110</v>
      </c>
      <c r="N36" s="107" t="s">
        <v>15</v>
      </c>
      <c r="O36" s="107" t="str">
        <f>INDEX(Outcome_GWASs!J:J,MATCH(Matt!S36,Outcome_GWASs!C:C,0))</f>
        <v>myocardial infarction</v>
      </c>
      <c r="P36" s="107" t="s">
        <v>458</v>
      </c>
      <c r="Q36" s="107" t="s">
        <v>5602</v>
      </c>
      <c r="R36" s="107" t="str">
        <f>INDEX(Outcome_GWASs!K:K,MATCH(Matt!S36,Outcome_GWASs!C:C,0))</f>
        <v>Defined in individual GWASs</v>
      </c>
      <c r="S36" s="107" t="s">
        <v>1122</v>
      </c>
      <c r="T36" s="107" t="str">
        <f>INDEX(Outcome_GWASs!I:I,MATCH(Matt!S36,Outcome_GWASs!C:C,0))</f>
        <v>18-88</v>
      </c>
      <c r="U36" s="107" t="str">
        <f>INDEX(Outcome_GWASs!H:H,MATCH(Matt!S36,Outcome_GWASs!C:C,0))</f>
        <v xml:space="preserve">both </v>
      </c>
      <c r="V36" s="107">
        <f>INDEX(Outcome_GWASs!F:F,MATCH(Matt!S36,Outcome_GWASs!C:C,0))</f>
        <v>42560</v>
      </c>
      <c r="W36" s="107">
        <f>INDEX(Outcome_GWASs!G:G,MATCH(Matt!S36,Outcome_GWASs!C:C,0))</f>
        <v>123504</v>
      </c>
      <c r="X36" s="107">
        <f>INDEX(Outcome_GWASs!F:F,MATCH(Matt!S36,Outcome_GWASs!C:C,0))</f>
        <v>42560</v>
      </c>
      <c r="Y36" s="107">
        <f>INDEX(Outcome_GWASs!G:G,MATCH(Matt!S36,Outcome_GWASs!C:C,0))</f>
        <v>123504</v>
      </c>
      <c r="Z36" s="107" t="s">
        <v>10</v>
      </c>
      <c r="AA36" s="107" t="s">
        <v>1005</v>
      </c>
      <c r="AB36" s="107" t="str">
        <f>INDEX(Outcome_GWASs!E:E,MATCH(Matt!S36,Outcome_GWASs!C:C,0))</f>
        <v>All ancestry</v>
      </c>
      <c r="AC36" s="55" t="s">
        <v>5528</v>
      </c>
      <c r="AD36" s="55" t="s">
        <v>5528</v>
      </c>
      <c r="AE36" s="107" t="s">
        <v>1112</v>
      </c>
      <c r="AF36" s="112">
        <f>INDEX(Exposure_GWASs!T:T,MATCH(Matt!AE36,Exposure_GWASs!C:C,0))</f>
        <v>0</v>
      </c>
      <c r="AG36" s="112" t="str">
        <f>INDEX(Exposure_GWASs!U:U,MATCH(Matt!AE36,Exposure_GWASs!C:C,0))</f>
        <v>both</v>
      </c>
      <c r="AH36" s="105" t="s">
        <v>11</v>
      </c>
      <c r="AI36" s="112">
        <f>INDEX(Exposure_GWASs!F:F,MATCH(Matt!AE36,Exposure_GWASs!C:C,0))</f>
        <v>69308</v>
      </c>
      <c r="AJ36" s="107" t="s">
        <v>10</v>
      </c>
      <c r="AK36" s="107" t="s">
        <v>1005</v>
      </c>
      <c r="AL36" s="107" t="s">
        <v>1006</v>
      </c>
      <c r="AM36" s="107" t="s">
        <v>10</v>
      </c>
      <c r="AN36" s="107" t="s">
        <v>10</v>
      </c>
      <c r="AO36" s="107" t="s">
        <v>1113</v>
      </c>
      <c r="AP36" s="107" t="s">
        <v>1114</v>
      </c>
      <c r="AQ36" s="107" t="s">
        <v>138</v>
      </c>
      <c r="AR36" s="107" t="s">
        <v>1009</v>
      </c>
      <c r="AS36" s="107" t="s">
        <v>1009</v>
      </c>
      <c r="AT36" s="107" t="s">
        <v>1009</v>
      </c>
      <c r="AU36" s="107" t="s">
        <v>10</v>
      </c>
      <c r="AV36" s="107" t="s">
        <v>10</v>
      </c>
      <c r="AW36" s="107">
        <v>2</v>
      </c>
      <c r="AX36" s="107">
        <f>INDEX(Exposure_GWASs!S:S,MATCH(Matt!AE36,Exposure_GWASs!C:C,0))</f>
        <v>7</v>
      </c>
      <c r="AY36" s="107" t="s">
        <v>1125</v>
      </c>
      <c r="AZ36" s="107" t="s">
        <v>171</v>
      </c>
      <c r="BA36" s="107" t="s">
        <v>10</v>
      </c>
      <c r="BB36" s="107" t="s">
        <v>13</v>
      </c>
      <c r="BC36" s="105" t="s">
        <v>17</v>
      </c>
      <c r="BD36" s="105" t="s">
        <v>26</v>
      </c>
      <c r="BE36" s="105"/>
      <c r="BF36" s="105"/>
      <c r="BG36" s="105"/>
      <c r="BH36" s="107"/>
      <c r="BI36" s="107" t="s">
        <v>11</v>
      </c>
      <c r="BJ36" s="107" t="s">
        <v>1115</v>
      </c>
      <c r="BK36" s="105" t="s">
        <v>11</v>
      </c>
      <c r="BL36" s="107" t="s">
        <v>11</v>
      </c>
      <c r="BM36" s="107" t="s">
        <v>11</v>
      </c>
      <c r="BN36" s="107" t="s">
        <v>11</v>
      </c>
      <c r="BO36" s="107" t="s">
        <v>1116</v>
      </c>
      <c r="BP36" s="105" t="s">
        <v>1099</v>
      </c>
      <c r="BQ36" s="106" t="s">
        <v>1029</v>
      </c>
      <c r="BR36" s="107">
        <v>0.97</v>
      </c>
      <c r="BS36" s="107"/>
      <c r="BT36" s="107">
        <v>95</v>
      </c>
      <c r="BU36" s="107">
        <v>0.92</v>
      </c>
      <c r="BV36" s="107">
        <v>1.03</v>
      </c>
      <c r="BW36" s="107" t="s">
        <v>1117</v>
      </c>
      <c r="BX36" s="107" t="s">
        <v>10</v>
      </c>
      <c r="BY36" s="110" t="s">
        <v>10</v>
      </c>
      <c r="BZ36" s="105" t="s">
        <v>1118</v>
      </c>
      <c r="CA36" s="105" t="s">
        <v>1119</v>
      </c>
      <c r="CB36" s="105" t="s">
        <v>1120</v>
      </c>
      <c r="CC36" s="105" t="s">
        <v>11</v>
      </c>
      <c r="CD36" s="106" t="s">
        <v>10</v>
      </c>
      <c r="CE36" s="107"/>
      <c r="CF36" s="107"/>
      <c r="CG36" s="107"/>
      <c r="CH36" s="107"/>
    </row>
    <row r="37" spans="1:86" s="2" customFormat="1">
      <c r="A37" s="105">
        <v>6</v>
      </c>
      <c r="B37" s="105" t="s">
        <v>282</v>
      </c>
      <c r="C37" s="105" t="s">
        <v>244</v>
      </c>
      <c r="D37" s="106" t="s">
        <v>1103</v>
      </c>
      <c r="E37" s="107">
        <v>2016</v>
      </c>
      <c r="F37" s="107" t="s">
        <v>1104</v>
      </c>
      <c r="G37" s="107" t="s">
        <v>1105</v>
      </c>
      <c r="H37" s="107" t="s">
        <v>1106</v>
      </c>
      <c r="I37" s="107" t="s">
        <v>1107</v>
      </c>
      <c r="J37" s="107" t="s">
        <v>1108</v>
      </c>
      <c r="K37" s="109" t="s">
        <v>1109</v>
      </c>
      <c r="L37" s="106" t="s">
        <v>6125</v>
      </c>
      <c r="M37" s="110" t="s">
        <v>1110</v>
      </c>
      <c r="N37" s="107" t="s">
        <v>15</v>
      </c>
      <c r="O37" s="107" t="s">
        <v>5277</v>
      </c>
      <c r="P37" s="107" t="s">
        <v>454</v>
      </c>
      <c r="Q37" s="107" t="s">
        <v>5602</v>
      </c>
      <c r="R37" s="107" t="str">
        <f>INDEX(Outcome_GWASs!K:K,MATCH(Matt!S37,Outcome_GWASs!C:C,0))</f>
        <v>Defined in individual GWASs</v>
      </c>
      <c r="S37" s="107" t="s">
        <v>1111</v>
      </c>
      <c r="T37" s="107" t="str">
        <f>INDEX(Outcome_GWASs!I:I,MATCH(Matt!S37,Outcome_GWASs!C:C,0))</f>
        <v>18-88</v>
      </c>
      <c r="U37" s="107" t="str">
        <f>INDEX(Outcome_GWASs!H:H,MATCH(Matt!S37,Outcome_GWASs!C:C,0))</f>
        <v xml:space="preserve">both </v>
      </c>
      <c r="V37" s="107">
        <f>INDEX(Outcome_GWASs!F:F,MATCH(Matt!S37,Outcome_GWASs!C:C,0))</f>
        <v>60801</v>
      </c>
      <c r="W37" s="107">
        <f>INDEX(Outcome_GWASs!G:G,MATCH(Matt!S37,Outcome_GWASs!C:C,0))</f>
        <v>123504</v>
      </c>
      <c r="X37" s="107">
        <f>INDEX(Outcome_GWASs!F:F,MATCH(Matt!S37,Outcome_GWASs!C:C,0))</f>
        <v>60801</v>
      </c>
      <c r="Y37" s="107">
        <f>INDEX(Outcome_GWASs!G:G,MATCH(Matt!S37,Outcome_GWASs!C:C,0))</f>
        <v>123504</v>
      </c>
      <c r="Z37" s="107" t="s">
        <v>10</v>
      </c>
      <c r="AA37" s="107" t="s">
        <v>1005</v>
      </c>
      <c r="AB37" s="107" t="str">
        <f>INDEX(Outcome_GWASs!E:E,MATCH(Matt!S37,Outcome_GWASs!C:C,0))</f>
        <v>All ancestry</v>
      </c>
      <c r="AC37" s="55" t="s">
        <v>5528</v>
      </c>
      <c r="AD37" s="55" t="s">
        <v>5528</v>
      </c>
      <c r="AE37" s="107" t="s">
        <v>1112</v>
      </c>
      <c r="AF37" s="112">
        <f>INDEX(Exposure_GWASs!T:T,MATCH(Matt!AE37,Exposure_GWASs!C:C,0))</f>
        <v>0</v>
      </c>
      <c r="AG37" s="112" t="str">
        <f>INDEX(Exposure_GWASs!U:U,MATCH(Matt!AE37,Exposure_GWASs!C:C,0))</f>
        <v>both</v>
      </c>
      <c r="AH37" s="105" t="s">
        <v>11</v>
      </c>
      <c r="AI37" s="112">
        <f>INDEX(Exposure_GWASs!F:F,MATCH(Matt!AE37,Exposure_GWASs!C:C,0))</f>
        <v>69308</v>
      </c>
      <c r="AJ37" s="107" t="s">
        <v>10</v>
      </c>
      <c r="AK37" s="107" t="s">
        <v>1005</v>
      </c>
      <c r="AL37" s="107" t="s">
        <v>1006</v>
      </c>
      <c r="AM37" s="107" t="s">
        <v>10</v>
      </c>
      <c r="AN37" s="107" t="s">
        <v>10</v>
      </c>
      <c r="AO37" s="107" t="s">
        <v>1113</v>
      </c>
      <c r="AP37" s="107" t="s">
        <v>1114</v>
      </c>
      <c r="AQ37" s="107" t="s">
        <v>138</v>
      </c>
      <c r="AR37" s="107" t="s">
        <v>1009</v>
      </c>
      <c r="AS37" s="107" t="s">
        <v>1009</v>
      </c>
      <c r="AT37" s="107" t="s">
        <v>1009</v>
      </c>
      <c r="AU37" s="107" t="s">
        <v>10</v>
      </c>
      <c r="AV37" s="107" t="s">
        <v>10</v>
      </c>
      <c r="AW37" s="107">
        <v>10</v>
      </c>
      <c r="AX37" s="107">
        <f>INDEX(Exposure_GWASs!S:S,MATCH(Matt!AE37,Exposure_GWASs!C:C,0))</f>
        <v>7</v>
      </c>
      <c r="AY37" s="107" t="s">
        <v>1126</v>
      </c>
      <c r="AZ37" s="107" t="s">
        <v>171</v>
      </c>
      <c r="BA37" s="107" t="s">
        <v>10</v>
      </c>
      <c r="BB37" s="107" t="s">
        <v>13</v>
      </c>
      <c r="BC37" s="105" t="s">
        <v>17</v>
      </c>
      <c r="BD37" s="105" t="s">
        <v>26</v>
      </c>
      <c r="BE37" s="105"/>
      <c r="BF37" s="105"/>
      <c r="BG37" s="105"/>
      <c r="BH37" s="107"/>
      <c r="BI37" s="107" t="s">
        <v>11</v>
      </c>
      <c r="BJ37" s="107" t="s">
        <v>1115</v>
      </c>
      <c r="BK37" s="105" t="s">
        <v>11</v>
      </c>
      <c r="BL37" s="107" t="s">
        <v>11</v>
      </c>
      <c r="BM37" s="107" t="s">
        <v>11</v>
      </c>
      <c r="BN37" s="107" t="s">
        <v>11</v>
      </c>
      <c r="BO37" s="107" t="s">
        <v>1116</v>
      </c>
      <c r="BP37" s="105" t="s">
        <v>1099</v>
      </c>
      <c r="BQ37" s="106" t="s">
        <v>1029</v>
      </c>
      <c r="BR37" s="107">
        <v>0.96</v>
      </c>
      <c r="BS37" s="107"/>
      <c r="BT37" s="107">
        <v>95</v>
      </c>
      <c r="BU37" s="107">
        <v>0.93</v>
      </c>
      <c r="BV37" s="107">
        <v>0.99</v>
      </c>
      <c r="BW37" s="107" t="s">
        <v>1117</v>
      </c>
      <c r="BX37" s="107" t="s">
        <v>10</v>
      </c>
      <c r="BY37" s="110" t="s">
        <v>10</v>
      </c>
      <c r="BZ37" s="105" t="s">
        <v>1118</v>
      </c>
      <c r="CA37" s="105" t="s">
        <v>1119</v>
      </c>
      <c r="CB37" s="105" t="s">
        <v>1120</v>
      </c>
      <c r="CC37" s="105" t="s">
        <v>11</v>
      </c>
      <c r="CD37" s="106" t="s">
        <v>10</v>
      </c>
      <c r="CE37" s="107"/>
      <c r="CF37" s="107"/>
      <c r="CG37" s="107"/>
      <c r="CH37" s="107"/>
    </row>
    <row r="38" spans="1:86" s="2" customFormat="1">
      <c r="A38" s="105">
        <v>6</v>
      </c>
      <c r="B38" s="105" t="s">
        <v>282</v>
      </c>
      <c r="C38" s="105" t="s">
        <v>244</v>
      </c>
      <c r="D38" s="106" t="s">
        <v>1103</v>
      </c>
      <c r="E38" s="107">
        <v>2016</v>
      </c>
      <c r="F38" s="107" t="s">
        <v>1104</v>
      </c>
      <c r="G38" s="107" t="s">
        <v>1105</v>
      </c>
      <c r="H38" s="107" t="s">
        <v>1106</v>
      </c>
      <c r="I38" s="107" t="s">
        <v>1107</v>
      </c>
      <c r="J38" s="107" t="s">
        <v>1108</v>
      </c>
      <c r="K38" s="109" t="s">
        <v>1109</v>
      </c>
      <c r="L38" s="106" t="s">
        <v>6125</v>
      </c>
      <c r="M38" s="110" t="s">
        <v>1110</v>
      </c>
      <c r="N38" s="107" t="s">
        <v>15</v>
      </c>
      <c r="O38" s="107" t="s">
        <v>5277</v>
      </c>
      <c r="P38" s="107" t="s">
        <v>454</v>
      </c>
      <c r="Q38" s="107" t="s">
        <v>5602</v>
      </c>
      <c r="R38" s="107" t="str">
        <f>INDEX(Outcome_GWASs!K:K,MATCH(Matt!S38,Outcome_GWASs!C:C,0))</f>
        <v>Defined in individual GWASs</v>
      </c>
      <c r="S38" s="107" t="s">
        <v>1121</v>
      </c>
      <c r="T38" s="107" t="str">
        <f>INDEX(Outcome_GWASs!I:I,MATCH(Matt!S38,Outcome_GWASs!C:C,0))</f>
        <v>5.7-76</v>
      </c>
      <c r="U38" s="107" t="str">
        <f>INDEX(Outcome_GWASs!H:H,MATCH(Matt!S38,Outcome_GWASs!C:C,0))</f>
        <v>both</v>
      </c>
      <c r="V38" s="107">
        <f>INDEX(Outcome_GWASs!F:F,MATCH(Matt!S38,Outcome_GWASs!C:C,0))</f>
        <v>63746</v>
      </c>
      <c r="W38" s="107">
        <f>INDEX(Outcome_GWASs!G:G,MATCH(Matt!S38,Outcome_GWASs!C:C,0))</f>
        <v>130681</v>
      </c>
      <c r="X38" s="107">
        <f>INDEX(Outcome_GWASs!F:F,MATCH(Matt!S38,Outcome_GWASs!C:C,0))</f>
        <v>63746</v>
      </c>
      <c r="Y38" s="107">
        <f>INDEX(Outcome_GWASs!G:G,MATCH(Matt!S38,Outcome_GWASs!C:C,0))</f>
        <v>130681</v>
      </c>
      <c r="Z38" s="107" t="s">
        <v>10</v>
      </c>
      <c r="AA38" s="107" t="s">
        <v>1005</v>
      </c>
      <c r="AB38" s="107" t="str">
        <f>INDEX(Outcome_GWASs!E:E,MATCH(Matt!S38,Outcome_GWASs!C:C,0))</f>
        <v>All ancestry</v>
      </c>
      <c r="AC38" s="55" t="s">
        <v>5528</v>
      </c>
      <c r="AD38" s="55" t="s">
        <v>5528</v>
      </c>
      <c r="AE38" s="107" t="s">
        <v>1112</v>
      </c>
      <c r="AF38" s="112">
        <f>INDEX(Exposure_GWASs!T:T,MATCH(Matt!AE38,Exposure_GWASs!C:C,0))</f>
        <v>0</v>
      </c>
      <c r="AG38" s="112" t="str">
        <f>INDEX(Exposure_GWASs!U:U,MATCH(Matt!AE38,Exposure_GWASs!C:C,0))</f>
        <v>both</v>
      </c>
      <c r="AH38" s="105" t="s">
        <v>11</v>
      </c>
      <c r="AI38" s="112">
        <f>INDEX(Exposure_GWASs!F:F,MATCH(Matt!AE38,Exposure_GWASs!C:C,0))</f>
        <v>69308</v>
      </c>
      <c r="AJ38" s="107" t="s">
        <v>10</v>
      </c>
      <c r="AK38" s="107" t="s">
        <v>1005</v>
      </c>
      <c r="AL38" s="107" t="s">
        <v>1006</v>
      </c>
      <c r="AM38" s="107" t="s">
        <v>10</v>
      </c>
      <c r="AN38" s="107" t="s">
        <v>10</v>
      </c>
      <c r="AO38" s="107" t="s">
        <v>1113</v>
      </c>
      <c r="AP38" s="107" t="s">
        <v>1114</v>
      </c>
      <c r="AQ38" s="107" t="s">
        <v>138</v>
      </c>
      <c r="AR38" s="107" t="s">
        <v>1009</v>
      </c>
      <c r="AS38" s="107" t="s">
        <v>1009</v>
      </c>
      <c r="AT38" s="107" t="s">
        <v>1009</v>
      </c>
      <c r="AU38" s="107" t="s">
        <v>10</v>
      </c>
      <c r="AV38" s="107" t="s">
        <v>10</v>
      </c>
      <c r="AW38" s="107">
        <v>10</v>
      </c>
      <c r="AX38" s="107">
        <f>INDEX(Exposure_GWASs!S:S,MATCH(Matt!AE38,Exposure_GWASs!C:C,0))</f>
        <v>7</v>
      </c>
      <c r="AY38" s="107" t="s">
        <v>1126</v>
      </c>
      <c r="AZ38" s="107" t="s">
        <v>171</v>
      </c>
      <c r="BA38" s="107" t="s">
        <v>10</v>
      </c>
      <c r="BB38" s="107" t="s">
        <v>13</v>
      </c>
      <c r="BC38" s="105" t="s">
        <v>17</v>
      </c>
      <c r="BD38" s="105" t="s">
        <v>26</v>
      </c>
      <c r="BE38" s="105"/>
      <c r="BF38" s="105"/>
      <c r="BG38" s="105"/>
      <c r="BH38" s="107"/>
      <c r="BI38" s="107" t="s">
        <v>11</v>
      </c>
      <c r="BJ38" s="107" t="s">
        <v>1115</v>
      </c>
      <c r="BK38" s="105" t="s">
        <v>11</v>
      </c>
      <c r="BL38" s="107" t="s">
        <v>11</v>
      </c>
      <c r="BM38" s="107" t="s">
        <v>11</v>
      </c>
      <c r="BN38" s="107" t="s">
        <v>11</v>
      </c>
      <c r="BO38" s="107" t="s">
        <v>1116</v>
      </c>
      <c r="BP38" s="105" t="s">
        <v>1099</v>
      </c>
      <c r="BQ38" s="106" t="s">
        <v>1029</v>
      </c>
      <c r="BR38" s="107">
        <v>0.99</v>
      </c>
      <c r="BS38" s="107"/>
      <c r="BT38" s="107">
        <v>95</v>
      </c>
      <c r="BU38" s="107">
        <v>0.6</v>
      </c>
      <c r="BV38" s="107">
        <v>1.03</v>
      </c>
      <c r="BW38" s="107" t="s">
        <v>1117</v>
      </c>
      <c r="BX38" s="107" t="s">
        <v>10</v>
      </c>
      <c r="BY38" s="110" t="s">
        <v>10</v>
      </c>
      <c r="BZ38" s="105" t="s">
        <v>1118</v>
      </c>
      <c r="CA38" s="105" t="s">
        <v>1119</v>
      </c>
      <c r="CB38" s="105" t="s">
        <v>1120</v>
      </c>
      <c r="CC38" s="105" t="s">
        <v>11</v>
      </c>
      <c r="CD38" s="106" t="s">
        <v>10</v>
      </c>
      <c r="CE38" s="107"/>
      <c r="CF38" s="107"/>
      <c r="CG38" s="107"/>
      <c r="CH38" s="107"/>
    </row>
    <row r="39" spans="1:86" s="2" customFormat="1">
      <c r="A39" s="105">
        <v>6</v>
      </c>
      <c r="B39" s="105" t="s">
        <v>282</v>
      </c>
      <c r="C39" s="105" t="s">
        <v>244</v>
      </c>
      <c r="D39" s="106" t="s">
        <v>1103</v>
      </c>
      <c r="E39" s="107">
        <v>2016</v>
      </c>
      <c r="F39" s="107" t="s">
        <v>1104</v>
      </c>
      <c r="G39" s="107" t="s">
        <v>1105</v>
      </c>
      <c r="H39" s="107" t="s">
        <v>1106</v>
      </c>
      <c r="I39" s="107" t="s">
        <v>1107</v>
      </c>
      <c r="J39" s="107" t="s">
        <v>1108</v>
      </c>
      <c r="K39" s="109" t="s">
        <v>1109</v>
      </c>
      <c r="L39" s="106" t="s">
        <v>6125</v>
      </c>
      <c r="M39" s="110" t="s">
        <v>1110</v>
      </c>
      <c r="N39" s="107" t="s">
        <v>15</v>
      </c>
      <c r="O39" s="107" t="str">
        <f>INDEX(Outcome_GWASs!J:J,MATCH(Matt!S39,Outcome_GWASs!C:C,0))</f>
        <v>myocardial infarction</v>
      </c>
      <c r="P39" s="107" t="s">
        <v>458</v>
      </c>
      <c r="Q39" s="107" t="s">
        <v>5602</v>
      </c>
      <c r="R39" s="107" t="str">
        <f>INDEX(Outcome_GWASs!K:K,MATCH(Matt!S39,Outcome_GWASs!C:C,0))</f>
        <v>Defined in individual GWASs</v>
      </c>
      <c r="S39" s="107" t="s">
        <v>1122</v>
      </c>
      <c r="T39" s="107" t="str">
        <f>INDEX(Outcome_GWASs!I:I,MATCH(Matt!S39,Outcome_GWASs!C:C,0))</f>
        <v>18-88</v>
      </c>
      <c r="U39" s="107" t="str">
        <f>INDEX(Outcome_GWASs!H:H,MATCH(Matt!S39,Outcome_GWASs!C:C,0))</f>
        <v xml:space="preserve">both </v>
      </c>
      <c r="V39" s="107">
        <f>INDEX(Outcome_GWASs!F:F,MATCH(Matt!S39,Outcome_GWASs!C:C,0))</f>
        <v>42560</v>
      </c>
      <c r="W39" s="107">
        <f>INDEX(Outcome_GWASs!G:G,MATCH(Matt!S39,Outcome_GWASs!C:C,0))</f>
        <v>123504</v>
      </c>
      <c r="X39" s="107">
        <f>INDEX(Outcome_GWASs!F:F,MATCH(Matt!S39,Outcome_GWASs!C:C,0))</f>
        <v>42560</v>
      </c>
      <c r="Y39" s="107">
        <f>INDEX(Outcome_GWASs!G:G,MATCH(Matt!S39,Outcome_GWASs!C:C,0))</f>
        <v>123504</v>
      </c>
      <c r="Z39" s="107" t="s">
        <v>10</v>
      </c>
      <c r="AA39" s="107" t="s">
        <v>1005</v>
      </c>
      <c r="AB39" s="107" t="str">
        <f>INDEX(Outcome_GWASs!E:E,MATCH(Matt!S39,Outcome_GWASs!C:C,0))</f>
        <v>All ancestry</v>
      </c>
      <c r="AC39" s="55" t="s">
        <v>5528</v>
      </c>
      <c r="AD39" s="55" t="s">
        <v>5528</v>
      </c>
      <c r="AE39" s="107" t="s">
        <v>1112</v>
      </c>
      <c r="AF39" s="112">
        <f>INDEX(Exposure_GWASs!T:T,MATCH(Matt!AE39,Exposure_GWASs!C:C,0))</f>
        <v>0</v>
      </c>
      <c r="AG39" s="112" t="str">
        <f>INDEX(Exposure_GWASs!U:U,MATCH(Matt!AE39,Exposure_GWASs!C:C,0))</f>
        <v>both</v>
      </c>
      <c r="AH39" s="105" t="s">
        <v>11</v>
      </c>
      <c r="AI39" s="112">
        <f>INDEX(Exposure_GWASs!F:F,MATCH(Matt!AE39,Exposure_GWASs!C:C,0))</f>
        <v>69308</v>
      </c>
      <c r="AJ39" s="107" t="s">
        <v>10</v>
      </c>
      <c r="AK39" s="107" t="s">
        <v>1005</v>
      </c>
      <c r="AL39" s="107" t="s">
        <v>1006</v>
      </c>
      <c r="AM39" s="107" t="s">
        <v>10</v>
      </c>
      <c r="AN39" s="107" t="s">
        <v>10</v>
      </c>
      <c r="AO39" s="107" t="s">
        <v>1113</v>
      </c>
      <c r="AP39" s="107" t="s">
        <v>1114</v>
      </c>
      <c r="AQ39" s="107" t="s">
        <v>138</v>
      </c>
      <c r="AR39" s="107" t="s">
        <v>1009</v>
      </c>
      <c r="AS39" s="107" t="s">
        <v>1009</v>
      </c>
      <c r="AT39" s="107" t="s">
        <v>1009</v>
      </c>
      <c r="AU39" s="107" t="s">
        <v>10</v>
      </c>
      <c r="AV39" s="107" t="s">
        <v>10</v>
      </c>
      <c r="AW39" s="107">
        <v>10</v>
      </c>
      <c r="AX39" s="107">
        <f>INDEX(Exposure_GWASs!S:S,MATCH(Matt!AE39,Exposure_GWASs!C:C,0))</f>
        <v>7</v>
      </c>
      <c r="AY39" s="107" t="s">
        <v>1126</v>
      </c>
      <c r="AZ39" s="107" t="s">
        <v>171</v>
      </c>
      <c r="BA39" s="107" t="s">
        <v>10</v>
      </c>
      <c r="BB39" s="107" t="s">
        <v>13</v>
      </c>
      <c r="BC39" s="105" t="s">
        <v>17</v>
      </c>
      <c r="BD39" s="105" t="s">
        <v>26</v>
      </c>
      <c r="BE39" s="105"/>
      <c r="BF39" s="105"/>
      <c r="BG39" s="105"/>
      <c r="BH39" s="107"/>
      <c r="BI39" s="107" t="s">
        <v>11</v>
      </c>
      <c r="BJ39" s="107" t="s">
        <v>1115</v>
      </c>
      <c r="BK39" s="105" t="s">
        <v>11</v>
      </c>
      <c r="BL39" s="107" t="s">
        <v>11</v>
      </c>
      <c r="BM39" s="107" t="s">
        <v>11</v>
      </c>
      <c r="BN39" s="107" t="s">
        <v>11</v>
      </c>
      <c r="BO39" s="107" t="s">
        <v>1116</v>
      </c>
      <c r="BP39" s="105" t="s">
        <v>1099</v>
      </c>
      <c r="BQ39" s="106" t="s">
        <v>1029</v>
      </c>
      <c r="BR39" s="107">
        <v>0.96</v>
      </c>
      <c r="BS39" s="107"/>
      <c r="BT39" s="107">
        <v>95</v>
      </c>
      <c r="BU39" s="107">
        <v>0.93</v>
      </c>
      <c r="BV39" s="107">
        <v>0.99</v>
      </c>
      <c r="BW39" s="107" t="s">
        <v>1117</v>
      </c>
      <c r="BX39" s="107" t="s">
        <v>10</v>
      </c>
      <c r="BY39" s="110" t="s">
        <v>10</v>
      </c>
      <c r="BZ39" s="105" t="s">
        <v>1118</v>
      </c>
      <c r="CA39" s="105" t="s">
        <v>1119</v>
      </c>
      <c r="CB39" s="105" t="s">
        <v>1120</v>
      </c>
      <c r="CC39" s="105" t="s">
        <v>11</v>
      </c>
      <c r="CD39" s="106" t="s">
        <v>10</v>
      </c>
      <c r="CE39" s="107"/>
      <c r="CF39" s="107"/>
      <c r="CG39" s="107"/>
      <c r="CH39" s="107"/>
    </row>
    <row r="40" spans="1:86" s="2" customFormat="1">
      <c r="A40" s="105">
        <v>6</v>
      </c>
      <c r="B40" s="105" t="s">
        <v>282</v>
      </c>
      <c r="C40" s="105" t="s">
        <v>244</v>
      </c>
      <c r="D40" s="106" t="s">
        <v>1103</v>
      </c>
      <c r="E40" s="107">
        <v>2016</v>
      </c>
      <c r="F40" s="107" t="s">
        <v>1104</v>
      </c>
      <c r="G40" s="107" t="s">
        <v>1105</v>
      </c>
      <c r="H40" s="107" t="s">
        <v>1106</v>
      </c>
      <c r="I40" s="107" t="s">
        <v>1107</v>
      </c>
      <c r="J40" s="107" t="s">
        <v>1108</v>
      </c>
      <c r="K40" s="109" t="s">
        <v>1109</v>
      </c>
      <c r="L40" s="106" t="s">
        <v>6125</v>
      </c>
      <c r="M40" s="110" t="s">
        <v>1110</v>
      </c>
      <c r="N40" s="107" t="s">
        <v>15</v>
      </c>
      <c r="O40" s="107" t="str">
        <f>INDEX(Outcome_GWASs!J:J,MATCH(Matt!S40,Outcome_GWASs!C:C,0))</f>
        <v>LDL</v>
      </c>
      <c r="P40" s="107" t="s">
        <v>459</v>
      </c>
      <c r="Q40" s="107" t="s">
        <v>5600</v>
      </c>
      <c r="R40" s="107" t="str">
        <f>INDEX(Outcome_GWASs!K:K,MATCH(Matt!S40,Outcome_GWASs!C:C,0))</f>
        <v>Directly measured or estimated</v>
      </c>
      <c r="S40" s="107" t="s">
        <v>1127</v>
      </c>
      <c r="T40" s="107" t="str">
        <f>INDEX(Outcome_GWASs!I:I,MATCH(Matt!S40,Outcome_GWASs!C:C,0))</f>
        <v>18+</v>
      </c>
      <c r="U40" s="107" t="str">
        <f>INDEX(Outcome_GWASs!H:H,MATCH(Matt!S40,Outcome_GWASs!C:C,0))</f>
        <v xml:space="preserve">both </v>
      </c>
      <c r="V40" s="107">
        <f>INDEX(Outcome_GWASs!F:F,MATCH(Matt!S40,Outcome_GWASs!C:C,0))</f>
        <v>188578</v>
      </c>
      <c r="W40" s="107" t="s">
        <v>10</v>
      </c>
      <c r="X40" s="107">
        <f>INDEX(Outcome_GWASs!F:F,MATCH(Matt!S40,Outcome_GWASs!C:C,0))</f>
        <v>188578</v>
      </c>
      <c r="Y40" s="107" t="s">
        <v>10</v>
      </c>
      <c r="Z40" s="107"/>
      <c r="AA40" s="107" t="s">
        <v>1005</v>
      </c>
      <c r="AB40" s="107" t="str">
        <f>INDEX(Outcome_GWASs!E:E,MATCH(Matt!S40,Outcome_GWASs!C:C,0))</f>
        <v>All ancestry</v>
      </c>
      <c r="AC40" s="55" t="s">
        <v>5528</v>
      </c>
      <c r="AD40" s="55" t="s">
        <v>5528</v>
      </c>
      <c r="AE40" s="107" t="s">
        <v>1112</v>
      </c>
      <c r="AF40" s="112">
        <f>INDEX(Exposure_GWASs!T:T,MATCH(Matt!AE40,Exposure_GWASs!C:C,0))</f>
        <v>0</v>
      </c>
      <c r="AG40" s="112" t="str">
        <f>INDEX(Exposure_GWASs!U:U,MATCH(Matt!AE40,Exposure_GWASs!C:C,0))</f>
        <v>both</v>
      </c>
      <c r="AH40" s="105" t="s">
        <v>11</v>
      </c>
      <c r="AI40" s="112">
        <f>INDEX(Exposure_GWASs!F:F,MATCH(Matt!AE40,Exposure_GWASs!C:C,0))</f>
        <v>69308</v>
      </c>
      <c r="AJ40" s="107" t="s">
        <v>10</v>
      </c>
      <c r="AK40" s="107" t="s">
        <v>1005</v>
      </c>
      <c r="AL40" s="107" t="s">
        <v>1006</v>
      </c>
      <c r="AM40" s="107" t="s">
        <v>10</v>
      </c>
      <c r="AN40" s="107" t="s">
        <v>10</v>
      </c>
      <c r="AO40" s="107" t="s">
        <v>1113</v>
      </c>
      <c r="AP40" s="107" t="s">
        <v>1114</v>
      </c>
      <c r="AQ40" s="107" t="s">
        <v>138</v>
      </c>
      <c r="AR40" s="107" t="s">
        <v>1009</v>
      </c>
      <c r="AS40" s="107" t="s">
        <v>1009</v>
      </c>
      <c r="AT40" s="107" t="s">
        <v>1009</v>
      </c>
      <c r="AU40" s="107" t="s">
        <v>10</v>
      </c>
      <c r="AV40" s="107" t="s">
        <v>10</v>
      </c>
      <c r="AW40" s="107">
        <v>7</v>
      </c>
      <c r="AX40" s="107">
        <f>INDEX(Exposure_GWASs!S:S,MATCH(Matt!AE40,Exposure_GWASs!C:C,0))</f>
        <v>7</v>
      </c>
      <c r="AY40" s="107" t="s">
        <v>10</v>
      </c>
      <c r="AZ40" s="107" t="s">
        <v>171</v>
      </c>
      <c r="BA40" s="107" t="s">
        <v>10</v>
      </c>
      <c r="BB40" s="107" t="s">
        <v>13</v>
      </c>
      <c r="BC40" s="105" t="s">
        <v>17</v>
      </c>
      <c r="BD40" s="105" t="s">
        <v>26</v>
      </c>
      <c r="BE40" s="105"/>
      <c r="BF40" s="105"/>
      <c r="BG40" s="105"/>
      <c r="BH40" s="107"/>
      <c r="BI40" s="107" t="s">
        <v>11</v>
      </c>
      <c r="BJ40" s="107" t="s">
        <v>1115</v>
      </c>
      <c r="BK40" s="105" t="s">
        <v>11</v>
      </c>
      <c r="BL40" s="107" t="s">
        <v>11</v>
      </c>
      <c r="BM40" s="107" t="s">
        <v>11</v>
      </c>
      <c r="BN40" s="107" t="s">
        <v>11</v>
      </c>
      <c r="BO40" s="107" t="s">
        <v>1116</v>
      </c>
      <c r="BP40" s="105" t="s">
        <v>1099</v>
      </c>
      <c r="BQ40" s="106" t="s">
        <v>1012</v>
      </c>
      <c r="BR40" s="107">
        <v>-9.5999999999999992E-3</v>
      </c>
      <c r="BS40" s="107"/>
      <c r="BT40" s="107">
        <v>95</v>
      </c>
      <c r="BU40" s="107">
        <v>-2.3E-2</v>
      </c>
      <c r="BV40" s="107">
        <v>4.0000000000000001E-3</v>
      </c>
      <c r="BW40" s="107" t="s">
        <v>1117</v>
      </c>
      <c r="BX40" s="107" t="s">
        <v>10</v>
      </c>
      <c r="BY40" s="110" t="s">
        <v>10</v>
      </c>
      <c r="BZ40" s="105" t="s">
        <v>1118</v>
      </c>
      <c r="CA40" s="105" t="s">
        <v>1119</v>
      </c>
      <c r="CB40" s="105" t="s">
        <v>1120</v>
      </c>
      <c r="CC40" s="105" t="s">
        <v>11</v>
      </c>
      <c r="CD40" s="106" t="s">
        <v>10</v>
      </c>
      <c r="CE40" s="107"/>
      <c r="CF40" s="107"/>
      <c r="CG40" s="107"/>
      <c r="CH40" s="107"/>
    </row>
    <row r="41" spans="1:86" s="2" customFormat="1">
      <c r="A41" s="105">
        <v>6</v>
      </c>
      <c r="B41" s="105" t="s">
        <v>282</v>
      </c>
      <c r="C41" s="105" t="s">
        <v>244</v>
      </c>
      <c r="D41" s="106" t="s">
        <v>1103</v>
      </c>
      <c r="E41" s="107">
        <v>2016</v>
      </c>
      <c r="F41" s="107" t="s">
        <v>1104</v>
      </c>
      <c r="G41" s="107" t="s">
        <v>1105</v>
      </c>
      <c r="H41" s="107" t="s">
        <v>1106</v>
      </c>
      <c r="I41" s="107" t="s">
        <v>1107</v>
      </c>
      <c r="J41" s="107" t="s">
        <v>1108</v>
      </c>
      <c r="K41" s="109" t="s">
        <v>1109</v>
      </c>
      <c r="L41" s="106" t="s">
        <v>6125</v>
      </c>
      <c r="M41" s="110" t="s">
        <v>1110</v>
      </c>
      <c r="N41" s="107" t="s">
        <v>15</v>
      </c>
      <c r="O41" s="107" t="str">
        <f>INDEX(Outcome_GWASs!J:J,MATCH(Matt!S41,Outcome_GWASs!C:C,0))</f>
        <v>HDL</v>
      </c>
      <c r="P41" s="107" t="s">
        <v>462</v>
      </c>
      <c r="Q41" s="107" t="s">
        <v>5600</v>
      </c>
      <c r="R41" s="107" t="str">
        <f>INDEX(Outcome_GWASs!K:K,MATCH(Matt!S41,Outcome_GWASs!C:C,0))</f>
        <v>Directly measured or estimated</v>
      </c>
      <c r="S41" s="107" t="s">
        <v>1128</v>
      </c>
      <c r="T41" s="107" t="str">
        <f>INDEX(Outcome_GWASs!I:I,MATCH(Matt!S41,Outcome_GWASs!C:C,0))</f>
        <v>18+</v>
      </c>
      <c r="U41" s="107" t="str">
        <f>INDEX(Outcome_GWASs!H:H,MATCH(Matt!S41,Outcome_GWASs!C:C,0))</f>
        <v xml:space="preserve">both </v>
      </c>
      <c r="V41" s="107">
        <f>INDEX(Outcome_GWASs!F:F,MATCH(Matt!S41,Outcome_GWASs!C:C,0))</f>
        <v>188578</v>
      </c>
      <c r="W41" s="107" t="s">
        <v>10</v>
      </c>
      <c r="X41" s="107">
        <f>INDEX(Outcome_GWASs!F:F,MATCH(Matt!S41,Outcome_GWASs!C:C,0))</f>
        <v>188578</v>
      </c>
      <c r="Y41" s="107" t="s">
        <v>10</v>
      </c>
      <c r="Z41" s="107"/>
      <c r="AA41" s="107" t="s">
        <v>1005</v>
      </c>
      <c r="AB41" s="107" t="str">
        <f>INDEX(Outcome_GWASs!E:E,MATCH(Matt!S41,Outcome_GWASs!C:C,0))</f>
        <v>All ancestry</v>
      </c>
      <c r="AC41" s="55" t="s">
        <v>5528</v>
      </c>
      <c r="AD41" s="55" t="s">
        <v>5528</v>
      </c>
      <c r="AE41" s="107" t="s">
        <v>1112</v>
      </c>
      <c r="AF41" s="112">
        <f>INDEX(Exposure_GWASs!T:T,MATCH(Matt!AE41,Exposure_GWASs!C:C,0))</f>
        <v>0</v>
      </c>
      <c r="AG41" s="112" t="str">
        <f>INDEX(Exposure_GWASs!U:U,MATCH(Matt!AE41,Exposure_GWASs!C:C,0))</f>
        <v>both</v>
      </c>
      <c r="AH41" s="105" t="s">
        <v>11</v>
      </c>
      <c r="AI41" s="112">
        <f>INDEX(Exposure_GWASs!F:F,MATCH(Matt!AE41,Exposure_GWASs!C:C,0))</f>
        <v>69308</v>
      </c>
      <c r="AJ41" s="107" t="s">
        <v>10</v>
      </c>
      <c r="AK41" s="107" t="s">
        <v>1005</v>
      </c>
      <c r="AL41" s="107" t="s">
        <v>1006</v>
      </c>
      <c r="AM41" s="107" t="s">
        <v>10</v>
      </c>
      <c r="AN41" s="107" t="s">
        <v>10</v>
      </c>
      <c r="AO41" s="107" t="s">
        <v>1113</v>
      </c>
      <c r="AP41" s="107" t="s">
        <v>1114</v>
      </c>
      <c r="AQ41" s="107" t="s">
        <v>138</v>
      </c>
      <c r="AR41" s="107" t="s">
        <v>1009</v>
      </c>
      <c r="AS41" s="107" t="s">
        <v>1009</v>
      </c>
      <c r="AT41" s="107" t="s">
        <v>1009</v>
      </c>
      <c r="AU41" s="107" t="s">
        <v>10</v>
      </c>
      <c r="AV41" s="107" t="s">
        <v>10</v>
      </c>
      <c r="AW41" s="107">
        <v>7</v>
      </c>
      <c r="AX41" s="107">
        <f>INDEX(Exposure_GWASs!S:S,MATCH(Matt!AE41,Exposure_GWASs!C:C,0))</f>
        <v>7</v>
      </c>
      <c r="AY41" s="107" t="s">
        <v>10</v>
      </c>
      <c r="AZ41" s="107" t="s">
        <v>171</v>
      </c>
      <c r="BA41" s="107" t="s">
        <v>10</v>
      </c>
      <c r="BB41" s="107" t="s">
        <v>13</v>
      </c>
      <c r="BC41" s="105" t="s">
        <v>17</v>
      </c>
      <c r="BD41" s="105" t="s">
        <v>26</v>
      </c>
      <c r="BE41" s="105"/>
      <c r="BF41" s="105"/>
      <c r="BG41" s="105"/>
      <c r="BH41" s="107"/>
      <c r="BI41" s="107" t="s">
        <v>11</v>
      </c>
      <c r="BJ41" s="107" t="s">
        <v>1115</v>
      </c>
      <c r="BK41" s="105" t="s">
        <v>11</v>
      </c>
      <c r="BL41" s="107" t="s">
        <v>11</v>
      </c>
      <c r="BM41" s="107" t="s">
        <v>11</v>
      </c>
      <c r="BN41" s="107" t="s">
        <v>11</v>
      </c>
      <c r="BO41" s="107" t="s">
        <v>1116</v>
      </c>
      <c r="BP41" s="105" t="s">
        <v>1099</v>
      </c>
      <c r="BQ41" s="106" t="s">
        <v>1012</v>
      </c>
      <c r="BR41" s="107">
        <v>-1.4E-2</v>
      </c>
      <c r="BS41" s="107"/>
      <c r="BT41" s="107">
        <v>95</v>
      </c>
      <c r="BU41" s="107">
        <v>-2.7E-2</v>
      </c>
      <c r="BV41" s="107">
        <v>5.0000000000000001E-4</v>
      </c>
      <c r="BW41" s="107" t="s">
        <v>1117</v>
      </c>
      <c r="BX41" s="107" t="s">
        <v>10</v>
      </c>
      <c r="BY41" s="110" t="s">
        <v>10</v>
      </c>
      <c r="BZ41" s="105" t="s">
        <v>1118</v>
      </c>
      <c r="CA41" s="105" t="s">
        <v>1119</v>
      </c>
      <c r="CB41" s="105" t="s">
        <v>1120</v>
      </c>
      <c r="CC41" s="105" t="s">
        <v>11</v>
      </c>
      <c r="CD41" s="106" t="s">
        <v>10</v>
      </c>
      <c r="CE41" s="107"/>
      <c r="CF41" s="107"/>
      <c r="CG41" s="107"/>
      <c r="CH41" s="107"/>
    </row>
    <row r="42" spans="1:86" s="2" customFormat="1">
      <c r="A42" s="105">
        <v>6</v>
      </c>
      <c r="B42" s="105" t="s">
        <v>282</v>
      </c>
      <c r="C42" s="105" t="s">
        <v>244</v>
      </c>
      <c r="D42" s="106" t="s">
        <v>1103</v>
      </c>
      <c r="E42" s="107">
        <v>2016</v>
      </c>
      <c r="F42" s="107" t="s">
        <v>1104</v>
      </c>
      <c r="G42" s="107" t="s">
        <v>1105</v>
      </c>
      <c r="H42" s="107" t="s">
        <v>1106</v>
      </c>
      <c r="I42" s="107" t="s">
        <v>1107</v>
      </c>
      <c r="J42" s="107" t="s">
        <v>1108</v>
      </c>
      <c r="K42" s="109" t="s">
        <v>1109</v>
      </c>
      <c r="L42" s="106" t="s">
        <v>6125</v>
      </c>
      <c r="M42" s="110" t="s">
        <v>1110</v>
      </c>
      <c r="N42" s="107" t="s">
        <v>15</v>
      </c>
      <c r="O42" s="107" t="s">
        <v>5571</v>
      </c>
      <c r="P42" s="107" t="s">
        <v>5571</v>
      </c>
      <c r="Q42" s="107" t="s">
        <v>5600</v>
      </c>
      <c r="R42" s="107" t="str">
        <f>INDEX(Outcome_GWASs!K:K,MATCH(Matt!S42,Outcome_GWASs!C:C,0))</f>
        <v>Directly measured or estimated</v>
      </c>
      <c r="S42" s="107" t="s">
        <v>1129</v>
      </c>
      <c r="T42" s="107" t="str">
        <f>INDEX(Outcome_GWASs!I:I,MATCH(Matt!S42,Outcome_GWASs!C:C,0))</f>
        <v>18+</v>
      </c>
      <c r="U42" s="107" t="str">
        <f>INDEX(Outcome_GWASs!H:H,MATCH(Matt!S42,Outcome_GWASs!C:C,0))</f>
        <v xml:space="preserve">both </v>
      </c>
      <c r="V42" s="107">
        <f>INDEX(Outcome_GWASs!F:F,MATCH(Matt!S42,Outcome_GWASs!C:C,0))</f>
        <v>188578</v>
      </c>
      <c r="W42" s="107" t="s">
        <v>10</v>
      </c>
      <c r="X42" s="107">
        <f>INDEX(Outcome_GWASs!F:F,MATCH(Matt!S42,Outcome_GWASs!C:C,0))</f>
        <v>188578</v>
      </c>
      <c r="Y42" s="107" t="s">
        <v>10</v>
      </c>
      <c r="Z42" s="107"/>
      <c r="AA42" s="107" t="s">
        <v>1005</v>
      </c>
      <c r="AB42" s="107" t="str">
        <f>INDEX(Outcome_GWASs!E:E,MATCH(Matt!S42,Outcome_GWASs!C:C,0))</f>
        <v>All ancestry</v>
      </c>
      <c r="AC42" s="55" t="s">
        <v>5528</v>
      </c>
      <c r="AD42" s="55" t="s">
        <v>5528</v>
      </c>
      <c r="AE42" s="107" t="s">
        <v>1112</v>
      </c>
      <c r="AF42" s="112">
        <f>INDEX(Exposure_GWASs!T:T,MATCH(Matt!AE42,Exposure_GWASs!C:C,0))</f>
        <v>0</v>
      </c>
      <c r="AG42" s="112" t="str">
        <f>INDEX(Exposure_GWASs!U:U,MATCH(Matt!AE42,Exposure_GWASs!C:C,0))</f>
        <v>both</v>
      </c>
      <c r="AH42" s="105" t="s">
        <v>11</v>
      </c>
      <c r="AI42" s="112">
        <f>INDEX(Exposure_GWASs!F:F,MATCH(Matt!AE42,Exposure_GWASs!C:C,0))</f>
        <v>69308</v>
      </c>
      <c r="AJ42" s="107" t="s">
        <v>10</v>
      </c>
      <c r="AK42" s="107" t="s">
        <v>1005</v>
      </c>
      <c r="AL42" s="107" t="s">
        <v>1006</v>
      </c>
      <c r="AM42" s="107" t="s">
        <v>10</v>
      </c>
      <c r="AN42" s="107" t="s">
        <v>10</v>
      </c>
      <c r="AO42" s="107" t="s">
        <v>1113</v>
      </c>
      <c r="AP42" s="107" t="s">
        <v>1114</v>
      </c>
      <c r="AQ42" s="107" t="s">
        <v>138</v>
      </c>
      <c r="AR42" s="107" t="s">
        <v>1009</v>
      </c>
      <c r="AS42" s="107" t="s">
        <v>1009</v>
      </c>
      <c r="AT42" s="107" t="s">
        <v>1009</v>
      </c>
      <c r="AU42" s="107" t="s">
        <v>10</v>
      </c>
      <c r="AV42" s="107" t="s">
        <v>10</v>
      </c>
      <c r="AW42" s="107">
        <v>7</v>
      </c>
      <c r="AX42" s="107">
        <f>INDEX(Exposure_GWASs!S:S,MATCH(Matt!AE42,Exposure_GWASs!C:C,0))</f>
        <v>7</v>
      </c>
      <c r="AY42" s="107" t="s">
        <v>10</v>
      </c>
      <c r="AZ42" s="107" t="s">
        <v>171</v>
      </c>
      <c r="BA42" s="107" t="s">
        <v>10</v>
      </c>
      <c r="BB42" s="107" t="s">
        <v>13</v>
      </c>
      <c r="BC42" s="105" t="s">
        <v>17</v>
      </c>
      <c r="BD42" s="105" t="s">
        <v>26</v>
      </c>
      <c r="BE42" s="105"/>
      <c r="BF42" s="105"/>
      <c r="BG42" s="105"/>
      <c r="BH42" s="107"/>
      <c r="BI42" s="107" t="s">
        <v>11</v>
      </c>
      <c r="BJ42" s="107" t="s">
        <v>1115</v>
      </c>
      <c r="BK42" s="105" t="s">
        <v>11</v>
      </c>
      <c r="BL42" s="107" t="s">
        <v>11</v>
      </c>
      <c r="BM42" s="107" t="s">
        <v>11</v>
      </c>
      <c r="BN42" s="107" t="s">
        <v>11</v>
      </c>
      <c r="BO42" s="107" t="s">
        <v>1116</v>
      </c>
      <c r="BP42" s="105" t="s">
        <v>1099</v>
      </c>
      <c r="BQ42" s="106" t="s">
        <v>1012</v>
      </c>
      <c r="BR42" s="107">
        <v>-8.9999999999999998E-4</v>
      </c>
      <c r="BS42" s="107"/>
      <c r="BT42" s="107">
        <v>95</v>
      </c>
      <c r="BU42" s="107">
        <v>-1.2999999999999999E-2</v>
      </c>
      <c r="BV42" s="107">
        <v>1.2E-2</v>
      </c>
      <c r="BW42" s="107" t="s">
        <v>1117</v>
      </c>
      <c r="BX42" s="107" t="s">
        <v>10</v>
      </c>
      <c r="BY42" s="110" t="s">
        <v>10</v>
      </c>
      <c r="BZ42" s="105" t="s">
        <v>1118</v>
      </c>
      <c r="CA42" s="105" t="s">
        <v>1119</v>
      </c>
      <c r="CB42" s="105" t="s">
        <v>1120</v>
      </c>
      <c r="CC42" s="105" t="s">
        <v>11</v>
      </c>
      <c r="CD42" s="106" t="s">
        <v>10</v>
      </c>
      <c r="CE42" s="107"/>
      <c r="CF42" s="107"/>
      <c r="CG42" s="107"/>
      <c r="CH42" s="107"/>
    </row>
    <row r="43" spans="1:86" s="2" customFormat="1">
      <c r="A43" s="105">
        <v>6</v>
      </c>
      <c r="B43" s="105" t="s">
        <v>282</v>
      </c>
      <c r="C43" s="105" t="s">
        <v>244</v>
      </c>
      <c r="D43" s="106" t="s">
        <v>1103</v>
      </c>
      <c r="E43" s="107">
        <v>2016</v>
      </c>
      <c r="F43" s="107" t="s">
        <v>1104</v>
      </c>
      <c r="G43" s="107" t="s">
        <v>1105</v>
      </c>
      <c r="H43" s="107" t="s">
        <v>1106</v>
      </c>
      <c r="I43" s="107" t="s">
        <v>1107</v>
      </c>
      <c r="J43" s="107" t="s">
        <v>1108</v>
      </c>
      <c r="K43" s="109" t="s">
        <v>1109</v>
      </c>
      <c r="L43" s="106" t="s">
        <v>6125</v>
      </c>
      <c r="M43" s="110" t="s">
        <v>1110</v>
      </c>
      <c r="N43" s="107" t="s">
        <v>15</v>
      </c>
      <c r="O43" s="107" t="str">
        <f>INDEX(Outcome_GWASs!J:J,MATCH(Matt!S43,Outcome_GWASs!C:C,0))</f>
        <v>LDL</v>
      </c>
      <c r="P43" s="107" t="s">
        <v>459</v>
      </c>
      <c r="Q43" s="107" t="s">
        <v>5600</v>
      </c>
      <c r="R43" s="107" t="str">
        <f>INDEX(Outcome_GWASs!K:K,MATCH(Matt!S43,Outcome_GWASs!C:C,0))</f>
        <v>Directly measured or estimated</v>
      </c>
      <c r="S43" s="107" t="s">
        <v>1127</v>
      </c>
      <c r="T43" s="107" t="str">
        <f>INDEX(Outcome_GWASs!I:I,MATCH(Matt!S43,Outcome_GWASs!C:C,0))</f>
        <v>18+</v>
      </c>
      <c r="U43" s="107" t="str">
        <f>INDEX(Outcome_GWASs!H:H,MATCH(Matt!S43,Outcome_GWASs!C:C,0))</f>
        <v xml:space="preserve">both </v>
      </c>
      <c r="V43" s="107">
        <f>INDEX(Outcome_GWASs!F:F,MATCH(Matt!S43,Outcome_GWASs!C:C,0))</f>
        <v>188578</v>
      </c>
      <c r="W43" s="107" t="s">
        <v>10</v>
      </c>
      <c r="X43" s="107">
        <f>INDEX(Outcome_GWASs!F:F,MATCH(Matt!S43,Outcome_GWASs!C:C,0))</f>
        <v>188578</v>
      </c>
      <c r="Y43" s="107" t="s">
        <v>10</v>
      </c>
      <c r="Z43" s="107"/>
      <c r="AA43" s="107" t="s">
        <v>1005</v>
      </c>
      <c r="AB43" s="107" t="str">
        <f>INDEX(Outcome_GWASs!E:E,MATCH(Matt!S43,Outcome_GWASs!C:C,0))</f>
        <v>All ancestry</v>
      </c>
      <c r="AC43" s="55" t="s">
        <v>5528</v>
      </c>
      <c r="AD43" s="55" t="s">
        <v>5528</v>
      </c>
      <c r="AE43" s="107" t="s">
        <v>1112</v>
      </c>
      <c r="AF43" s="112">
        <f>INDEX(Exposure_GWASs!T:T,MATCH(Matt!AE43,Exposure_GWASs!C:C,0))</f>
        <v>0</v>
      </c>
      <c r="AG43" s="112" t="str">
        <f>INDEX(Exposure_GWASs!U:U,MATCH(Matt!AE43,Exposure_GWASs!C:C,0))</f>
        <v>both</v>
      </c>
      <c r="AH43" s="105" t="s">
        <v>11</v>
      </c>
      <c r="AI43" s="112">
        <f>INDEX(Exposure_GWASs!F:F,MATCH(Matt!AE43,Exposure_GWASs!C:C,0))</f>
        <v>69308</v>
      </c>
      <c r="AJ43" s="107" t="s">
        <v>10</v>
      </c>
      <c r="AK43" s="107" t="s">
        <v>1005</v>
      </c>
      <c r="AL43" s="107" t="s">
        <v>1006</v>
      </c>
      <c r="AM43" s="107" t="s">
        <v>10</v>
      </c>
      <c r="AN43" s="107" t="s">
        <v>10</v>
      </c>
      <c r="AO43" s="107" t="s">
        <v>1113</v>
      </c>
      <c r="AP43" s="107" t="s">
        <v>1114</v>
      </c>
      <c r="AQ43" s="107" t="s">
        <v>138</v>
      </c>
      <c r="AR43" s="107" t="s">
        <v>1009</v>
      </c>
      <c r="AS43" s="107" t="s">
        <v>1009</v>
      </c>
      <c r="AT43" s="107" t="s">
        <v>1009</v>
      </c>
      <c r="AU43" s="107" t="s">
        <v>10</v>
      </c>
      <c r="AV43" s="107" t="s">
        <v>10</v>
      </c>
      <c r="AW43" s="107">
        <v>5</v>
      </c>
      <c r="AX43" s="107">
        <f>INDEX(Exposure_GWASs!S:S,MATCH(Matt!AE43,Exposure_GWASs!C:C,0))</f>
        <v>7</v>
      </c>
      <c r="AY43" s="107" t="s">
        <v>1123</v>
      </c>
      <c r="AZ43" s="107" t="s">
        <v>171</v>
      </c>
      <c r="BA43" s="107" t="s">
        <v>10</v>
      </c>
      <c r="BB43" s="107" t="s">
        <v>13</v>
      </c>
      <c r="BC43" s="105" t="s">
        <v>17</v>
      </c>
      <c r="BD43" s="105" t="s">
        <v>26</v>
      </c>
      <c r="BE43" s="105"/>
      <c r="BF43" s="105"/>
      <c r="BG43" s="105"/>
      <c r="BH43" s="107"/>
      <c r="BI43" s="107" t="s">
        <v>11</v>
      </c>
      <c r="BJ43" s="107" t="s">
        <v>1115</v>
      </c>
      <c r="BK43" s="105" t="s">
        <v>11</v>
      </c>
      <c r="BL43" s="107" t="s">
        <v>11</v>
      </c>
      <c r="BM43" s="107" t="s">
        <v>11</v>
      </c>
      <c r="BN43" s="107" t="s">
        <v>11</v>
      </c>
      <c r="BO43" s="107" t="s">
        <v>1116</v>
      </c>
      <c r="BP43" s="105" t="s">
        <v>1099</v>
      </c>
      <c r="BQ43" s="106" t="s">
        <v>1012</v>
      </c>
      <c r="BR43" s="107">
        <v>-1.4999999999999999E-2</v>
      </c>
      <c r="BS43" s="107"/>
      <c r="BT43" s="107">
        <v>95</v>
      </c>
      <c r="BU43" s="107">
        <v>-3.1E-2</v>
      </c>
      <c r="BV43" s="107">
        <v>2E-3</v>
      </c>
      <c r="BW43" s="107" t="s">
        <v>1117</v>
      </c>
      <c r="BX43" s="107" t="s">
        <v>10</v>
      </c>
      <c r="BY43" s="110" t="s">
        <v>10</v>
      </c>
      <c r="BZ43" s="105" t="s">
        <v>1118</v>
      </c>
      <c r="CA43" s="105" t="s">
        <v>1119</v>
      </c>
      <c r="CB43" s="105" t="s">
        <v>1120</v>
      </c>
      <c r="CC43" s="105" t="s">
        <v>11</v>
      </c>
      <c r="CD43" s="106" t="s">
        <v>10</v>
      </c>
      <c r="CE43" s="107"/>
      <c r="CF43" s="107"/>
      <c r="CG43" s="107"/>
      <c r="CH43" s="107"/>
    </row>
    <row r="44" spans="1:86" s="2" customFormat="1">
      <c r="A44" s="105">
        <v>6</v>
      </c>
      <c r="B44" s="105" t="s">
        <v>282</v>
      </c>
      <c r="C44" s="105" t="s">
        <v>244</v>
      </c>
      <c r="D44" s="106" t="s">
        <v>1103</v>
      </c>
      <c r="E44" s="107">
        <v>2016</v>
      </c>
      <c r="F44" s="107" t="s">
        <v>1104</v>
      </c>
      <c r="G44" s="107" t="s">
        <v>1105</v>
      </c>
      <c r="H44" s="107" t="s">
        <v>1106</v>
      </c>
      <c r="I44" s="107" t="s">
        <v>1107</v>
      </c>
      <c r="J44" s="107" t="s">
        <v>1108</v>
      </c>
      <c r="K44" s="109" t="s">
        <v>1109</v>
      </c>
      <c r="L44" s="106" t="s">
        <v>6125</v>
      </c>
      <c r="M44" s="110" t="s">
        <v>1110</v>
      </c>
      <c r="N44" s="107" t="s">
        <v>15</v>
      </c>
      <c r="O44" s="107" t="str">
        <f>INDEX(Outcome_GWASs!J:J,MATCH(Matt!S44,Outcome_GWASs!C:C,0))</f>
        <v>HDL</v>
      </c>
      <c r="P44" s="107" t="s">
        <v>462</v>
      </c>
      <c r="Q44" s="107" t="s">
        <v>5600</v>
      </c>
      <c r="R44" s="107" t="str">
        <f>INDEX(Outcome_GWASs!K:K,MATCH(Matt!S44,Outcome_GWASs!C:C,0))</f>
        <v>Directly measured or estimated</v>
      </c>
      <c r="S44" s="107" t="s">
        <v>1128</v>
      </c>
      <c r="T44" s="107" t="str">
        <f>INDEX(Outcome_GWASs!I:I,MATCH(Matt!S44,Outcome_GWASs!C:C,0))</f>
        <v>18+</v>
      </c>
      <c r="U44" s="107" t="str">
        <f>INDEX(Outcome_GWASs!H:H,MATCH(Matt!S44,Outcome_GWASs!C:C,0))</f>
        <v xml:space="preserve">both </v>
      </c>
      <c r="V44" s="107">
        <f>INDEX(Outcome_GWASs!F:F,MATCH(Matt!S44,Outcome_GWASs!C:C,0))</f>
        <v>188578</v>
      </c>
      <c r="W44" s="107" t="s">
        <v>10</v>
      </c>
      <c r="X44" s="107">
        <f>INDEX(Outcome_GWASs!F:F,MATCH(Matt!S44,Outcome_GWASs!C:C,0))</f>
        <v>188578</v>
      </c>
      <c r="Y44" s="107" t="s">
        <v>10</v>
      </c>
      <c r="Z44" s="107"/>
      <c r="AA44" s="107" t="s">
        <v>1005</v>
      </c>
      <c r="AB44" s="107" t="str">
        <f>INDEX(Outcome_GWASs!E:E,MATCH(Matt!S44,Outcome_GWASs!C:C,0))</f>
        <v>All ancestry</v>
      </c>
      <c r="AC44" s="55" t="s">
        <v>5528</v>
      </c>
      <c r="AD44" s="55" t="s">
        <v>5528</v>
      </c>
      <c r="AE44" s="107" t="s">
        <v>1112</v>
      </c>
      <c r="AF44" s="112">
        <f>INDEX(Exposure_GWASs!T:T,MATCH(Matt!AE44,Exposure_GWASs!C:C,0))</f>
        <v>0</v>
      </c>
      <c r="AG44" s="112" t="str">
        <f>INDEX(Exposure_GWASs!U:U,MATCH(Matt!AE44,Exposure_GWASs!C:C,0))</f>
        <v>both</v>
      </c>
      <c r="AH44" s="105" t="s">
        <v>11</v>
      </c>
      <c r="AI44" s="112">
        <f>INDEX(Exposure_GWASs!F:F,MATCH(Matt!AE44,Exposure_GWASs!C:C,0))</f>
        <v>69308</v>
      </c>
      <c r="AJ44" s="107" t="s">
        <v>10</v>
      </c>
      <c r="AK44" s="107" t="s">
        <v>1005</v>
      </c>
      <c r="AL44" s="107" t="s">
        <v>1006</v>
      </c>
      <c r="AM44" s="107" t="s">
        <v>10</v>
      </c>
      <c r="AN44" s="107" t="s">
        <v>10</v>
      </c>
      <c r="AO44" s="107" t="s">
        <v>1113</v>
      </c>
      <c r="AP44" s="107" t="s">
        <v>1114</v>
      </c>
      <c r="AQ44" s="107" t="s">
        <v>138</v>
      </c>
      <c r="AR44" s="107" t="s">
        <v>1009</v>
      </c>
      <c r="AS44" s="107" t="s">
        <v>1009</v>
      </c>
      <c r="AT44" s="107" t="s">
        <v>1009</v>
      </c>
      <c r="AU44" s="107" t="s">
        <v>10</v>
      </c>
      <c r="AV44" s="107" t="s">
        <v>10</v>
      </c>
      <c r="AW44" s="107">
        <v>5</v>
      </c>
      <c r="AX44" s="107">
        <f>INDEX(Exposure_GWASs!S:S,MATCH(Matt!AE44,Exposure_GWASs!C:C,0))</f>
        <v>7</v>
      </c>
      <c r="AY44" s="107" t="s">
        <v>1123</v>
      </c>
      <c r="AZ44" s="107" t="s">
        <v>171</v>
      </c>
      <c r="BA44" s="107" t="s">
        <v>10</v>
      </c>
      <c r="BB44" s="107" t="s">
        <v>13</v>
      </c>
      <c r="BC44" s="105" t="s">
        <v>17</v>
      </c>
      <c r="BD44" s="105" t="s">
        <v>26</v>
      </c>
      <c r="BE44" s="105"/>
      <c r="BF44" s="105"/>
      <c r="BG44" s="105"/>
      <c r="BH44" s="107"/>
      <c r="BI44" s="107" t="s">
        <v>11</v>
      </c>
      <c r="BJ44" s="107" t="s">
        <v>1115</v>
      </c>
      <c r="BK44" s="105" t="s">
        <v>11</v>
      </c>
      <c r="BL44" s="107" t="s">
        <v>11</v>
      </c>
      <c r="BM44" s="107" t="s">
        <v>11</v>
      </c>
      <c r="BN44" s="107" t="s">
        <v>11</v>
      </c>
      <c r="BO44" s="107" t="s">
        <v>1116</v>
      </c>
      <c r="BP44" s="105" t="s">
        <v>1099</v>
      </c>
      <c r="BQ44" s="106" t="s">
        <v>1012</v>
      </c>
      <c r="BR44" s="107">
        <v>-2.1999999999999999E-2</v>
      </c>
      <c r="BS44" s="107"/>
      <c r="BT44" s="107">
        <v>95</v>
      </c>
      <c r="BU44" s="107">
        <v>-3.7999999999999999E-2</v>
      </c>
      <c r="BV44" s="107">
        <v>-6.0000000000000001E-3</v>
      </c>
      <c r="BW44" s="107" t="s">
        <v>1117</v>
      </c>
      <c r="BX44" s="107" t="s">
        <v>10</v>
      </c>
      <c r="BY44" s="110" t="s">
        <v>10</v>
      </c>
      <c r="BZ44" s="105" t="s">
        <v>1118</v>
      </c>
      <c r="CA44" s="105" t="s">
        <v>1119</v>
      </c>
      <c r="CB44" s="105" t="s">
        <v>1120</v>
      </c>
      <c r="CC44" s="105" t="s">
        <v>11</v>
      </c>
      <c r="CD44" s="106" t="s">
        <v>10</v>
      </c>
      <c r="CE44" s="107"/>
      <c r="CF44" s="107"/>
      <c r="CG44" s="107"/>
      <c r="CH44" s="107"/>
    </row>
    <row r="45" spans="1:86" s="2" customFormat="1">
      <c r="A45" s="105">
        <v>6</v>
      </c>
      <c r="B45" s="105" t="s">
        <v>282</v>
      </c>
      <c r="C45" s="105" t="s">
        <v>244</v>
      </c>
      <c r="D45" s="106" t="s">
        <v>1103</v>
      </c>
      <c r="E45" s="107">
        <v>2016</v>
      </c>
      <c r="F45" s="107" t="s">
        <v>1104</v>
      </c>
      <c r="G45" s="107" t="s">
        <v>1105</v>
      </c>
      <c r="H45" s="107" t="s">
        <v>1106</v>
      </c>
      <c r="I45" s="107" t="s">
        <v>1107</v>
      </c>
      <c r="J45" s="107" t="s">
        <v>1108</v>
      </c>
      <c r="K45" s="109" t="s">
        <v>1109</v>
      </c>
      <c r="L45" s="106" t="s">
        <v>6125</v>
      </c>
      <c r="M45" s="110" t="s">
        <v>1110</v>
      </c>
      <c r="N45" s="107" t="s">
        <v>15</v>
      </c>
      <c r="O45" s="107" t="s">
        <v>5571</v>
      </c>
      <c r="P45" s="107" t="s">
        <v>5571</v>
      </c>
      <c r="Q45" s="107" t="s">
        <v>5600</v>
      </c>
      <c r="R45" s="107" t="str">
        <f>INDEX(Outcome_GWASs!K:K,MATCH(Matt!S45,Outcome_GWASs!C:C,0))</f>
        <v>Directly measured or estimated</v>
      </c>
      <c r="S45" s="107" t="s">
        <v>1129</v>
      </c>
      <c r="T45" s="107" t="str">
        <f>INDEX(Outcome_GWASs!I:I,MATCH(Matt!S45,Outcome_GWASs!C:C,0))</f>
        <v>18+</v>
      </c>
      <c r="U45" s="107" t="str">
        <f>INDEX(Outcome_GWASs!H:H,MATCH(Matt!S45,Outcome_GWASs!C:C,0))</f>
        <v xml:space="preserve">both </v>
      </c>
      <c r="V45" s="107">
        <f>INDEX(Outcome_GWASs!F:F,MATCH(Matt!S45,Outcome_GWASs!C:C,0))</f>
        <v>188578</v>
      </c>
      <c r="W45" s="107" t="s">
        <v>10</v>
      </c>
      <c r="X45" s="107">
        <f>INDEX(Outcome_GWASs!F:F,MATCH(Matt!S45,Outcome_GWASs!C:C,0))</f>
        <v>188578</v>
      </c>
      <c r="Y45" s="107" t="s">
        <v>10</v>
      </c>
      <c r="Z45" s="107"/>
      <c r="AA45" s="107" t="s">
        <v>1005</v>
      </c>
      <c r="AB45" s="107" t="str">
        <f>INDEX(Outcome_GWASs!E:E,MATCH(Matt!S45,Outcome_GWASs!C:C,0))</f>
        <v>All ancestry</v>
      </c>
      <c r="AC45" s="55" t="s">
        <v>5528</v>
      </c>
      <c r="AD45" s="55" t="s">
        <v>5528</v>
      </c>
      <c r="AE45" s="107" t="s">
        <v>1112</v>
      </c>
      <c r="AF45" s="112">
        <f>INDEX(Exposure_GWASs!T:T,MATCH(Matt!AE45,Exposure_GWASs!C:C,0))</f>
        <v>0</v>
      </c>
      <c r="AG45" s="112" t="str">
        <f>INDEX(Exposure_GWASs!U:U,MATCH(Matt!AE45,Exposure_GWASs!C:C,0))</f>
        <v>both</v>
      </c>
      <c r="AH45" s="105" t="s">
        <v>11</v>
      </c>
      <c r="AI45" s="112">
        <f>INDEX(Exposure_GWASs!F:F,MATCH(Matt!AE45,Exposure_GWASs!C:C,0))</f>
        <v>69308</v>
      </c>
      <c r="AJ45" s="107" t="s">
        <v>10</v>
      </c>
      <c r="AK45" s="107" t="s">
        <v>1005</v>
      </c>
      <c r="AL45" s="107" t="s">
        <v>1006</v>
      </c>
      <c r="AM45" s="107" t="s">
        <v>10</v>
      </c>
      <c r="AN45" s="107" t="s">
        <v>10</v>
      </c>
      <c r="AO45" s="107" t="s">
        <v>1113</v>
      </c>
      <c r="AP45" s="107" t="s">
        <v>1114</v>
      </c>
      <c r="AQ45" s="107" t="s">
        <v>138</v>
      </c>
      <c r="AR45" s="107" t="s">
        <v>1009</v>
      </c>
      <c r="AS45" s="107" t="s">
        <v>1009</v>
      </c>
      <c r="AT45" s="107" t="s">
        <v>1009</v>
      </c>
      <c r="AU45" s="107" t="s">
        <v>10</v>
      </c>
      <c r="AV45" s="107" t="s">
        <v>10</v>
      </c>
      <c r="AW45" s="107">
        <v>5</v>
      </c>
      <c r="AX45" s="107">
        <f>INDEX(Exposure_GWASs!S:S,MATCH(Matt!AE45,Exposure_GWASs!C:C,0))</f>
        <v>7</v>
      </c>
      <c r="AY45" s="107" t="s">
        <v>1123</v>
      </c>
      <c r="AZ45" s="107" t="s">
        <v>171</v>
      </c>
      <c r="BA45" s="107" t="s">
        <v>10</v>
      </c>
      <c r="BB45" s="107" t="s">
        <v>13</v>
      </c>
      <c r="BC45" s="105" t="s">
        <v>17</v>
      </c>
      <c r="BD45" s="105" t="s">
        <v>26</v>
      </c>
      <c r="BE45" s="105"/>
      <c r="BF45" s="105"/>
      <c r="BG45" s="105"/>
      <c r="BH45" s="107"/>
      <c r="BI45" s="107" t="s">
        <v>11</v>
      </c>
      <c r="BJ45" s="107" t="s">
        <v>1115</v>
      </c>
      <c r="BK45" s="105" t="s">
        <v>11</v>
      </c>
      <c r="BL45" s="107" t="s">
        <v>11</v>
      </c>
      <c r="BM45" s="107" t="s">
        <v>11</v>
      </c>
      <c r="BN45" s="107" t="s">
        <v>11</v>
      </c>
      <c r="BO45" s="107" t="s">
        <v>1116</v>
      </c>
      <c r="BP45" s="105" t="s">
        <v>1099</v>
      </c>
      <c r="BQ45" s="106" t="s">
        <v>1012</v>
      </c>
      <c r="BR45" s="107">
        <v>-2E-3</v>
      </c>
      <c r="BS45" s="107"/>
      <c r="BT45" s="107">
        <v>95</v>
      </c>
      <c r="BU45" s="107">
        <v>-1.2999999999999999E-2</v>
      </c>
      <c r="BV45" s="107">
        <v>1.7000000000000001E-2</v>
      </c>
      <c r="BW45" s="107" t="s">
        <v>1117</v>
      </c>
      <c r="BX45" s="107" t="s">
        <v>10</v>
      </c>
      <c r="BY45" s="110" t="s">
        <v>10</v>
      </c>
      <c r="BZ45" s="105" t="s">
        <v>1118</v>
      </c>
      <c r="CA45" s="105" t="s">
        <v>1119</v>
      </c>
      <c r="CB45" s="105" t="s">
        <v>1120</v>
      </c>
      <c r="CC45" s="105" t="s">
        <v>11</v>
      </c>
      <c r="CD45" s="106" t="s">
        <v>10</v>
      </c>
      <c r="CE45" s="107"/>
      <c r="CF45" s="107"/>
      <c r="CG45" s="107"/>
      <c r="CH45" s="107"/>
    </row>
    <row r="46" spans="1:86" s="2" customFormat="1">
      <c r="A46" s="105">
        <v>6</v>
      </c>
      <c r="B46" s="105" t="s">
        <v>282</v>
      </c>
      <c r="C46" s="105" t="s">
        <v>244</v>
      </c>
      <c r="D46" s="106" t="s">
        <v>1103</v>
      </c>
      <c r="E46" s="107">
        <v>2016</v>
      </c>
      <c r="F46" s="107" t="s">
        <v>1104</v>
      </c>
      <c r="G46" s="107" t="s">
        <v>1105</v>
      </c>
      <c r="H46" s="107" t="s">
        <v>1106</v>
      </c>
      <c r="I46" s="107" t="s">
        <v>1107</v>
      </c>
      <c r="J46" s="107" t="s">
        <v>1108</v>
      </c>
      <c r="K46" s="109" t="s">
        <v>1109</v>
      </c>
      <c r="L46" s="106" t="s">
        <v>6125</v>
      </c>
      <c r="M46" s="110" t="s">
        <v>1110</v>
      </c>
      <c r="N46" s="107" t="s">
        <v>15</v>
      </c>
      <c r="O46" s="107" t="str">
        <f>INDEX(Outcome_GWASs!J:J,MATCH(Matt!S46,Outcome_GWASs!C:C,0))</f>
        <v>LDL</v>
      </c>
      <c r="P46" s="107" t="s">
        <v>459</v>
      </c>
      <c r="Q46" s="107" t="s">
        <v>5600</v>
      </c>
      <c r="R46" s="107" t="str">
        <f>INDEX(Outcome_GWASs!K:K,MATCH(Matt!S46,Outcome_GWASs!C:C,0))</f>
        <v>Directly measured or estimated</v>
      </c>
      <c r="S46" s="107" t="s">
        <v>1127</v>
      </c>
      <c r="T46" s="107" t="str">
        <f>INDEX(Outcome_GWASs!I:I,MATCH(Matt!S46,Outcome_GWASs!C:C,0))</f>
        <v>18+</v>
      </c>
      <c r="U46" s="107" t="str">
        <f>INDEX(Outcome_GWASs!H:H,MATCH(Matt!S46,Outcome_GWASs!C:C,0))</f>
        <v xml:space="preserve">both </v>
      </c>
      <c r="V46" s="107">
        <f>INDEX(Outcome_GWASs!F:F,MATCH(Matt!S46,Outcome_GWASs!C:C,0))</f>
        <v>188578</v>
      </c>
      <c r="W46" s="107" t="s">
        <v>10</v>
      </c>
      <c r="X46" s="107">
        <f>INDEX(Outcome_GWASs!F:F,MATCH(Matt!S46,Outcome_GWASs!C:C,0))</f>
        <v>188578</v>
      </c>
      <c r="Y46" s="107" t="s">
        <v>10</v>
      </c>
      <c r="Z46" s="107"/>
      <c r="AA46" s="107" t="s">
        <v>1005</v>
      </c>
      <c r="AB46" s="107" t="str">
        <f>INDEX(Outcome_GWASs!E:E,MATCH(Matt!S46,Outcome_GWASs!C:C,0))</f>
        <v>All ancestry</v>
      </c>
      <c r="AC46" s="55" t="s">
        <v>5528</v>
      </c>
      <c r="AD46" s="55" t="s">
        <v>5528</v>
      </c>
      <c r="AE46" s="107" t="s">
        <v>1112</v>
      </c>
      <c r="AF46" s="112">
        <f>INDEX(Exposure_GWASs!T:T,MATCH(Matt!AE46,Exposure_GWASs!C:C,0))</f>
        <v>0</v>
      </c>
      <c r="AG46" s="112" t="str">
        <f>INDEX(Exposure_GWASs!U:U,MATCH(Matt!AE46,Exposure_GWASs!C:C,0))</f>
        <v>both</v>
      </c>
      <c r="AH46" s="105" t="s">
        <v>11</v>
      </c>
      <c r="AI46" s="112">
        <f>INDEX(Exposure_GWASs!F:F,MATCH(Matt!AE46,Exposure_GWASs!C:C,0))</f>
        <v>69308</v>
      </c>
      <c r="AJ46" s="107" t="s">
        <v>10</v>
      </c>
      <c r="AK46" s="107" t="s">
        <v>1005</v>
      </c>
      <c r="AL46" s="107" t="s">
        <v>1006</v>
      </c>
      <c r="AM46" s="107" t="s">
        <v>10</v>
      </c>
      <c r="AN46" s="107" t="s">
        <v>10</v>
      </c>
      <c r="AO46" s="107" t="s">
        <v>1113</v>
      </c>
      <c r="AP46" s="107" t="s">
        <v>1114</v>
      </c>
      <c r="AQ46" s="107" t="s">
        <v>138</v>
      </c>
      <c r="AR46" s="107" t="s">
        <v>1009</v>
      </c>
      <c r="AS46" s="107" t="s">
        <v>1009</v>
      </c>
      <c r="AT46" s="107" t="s">
        <v>1009</v>
      </c>
      <c r="AU46" s="107" t="s">
        <v>10</v>
      </c>
      <c r="AV46" s="107" t="s">
        <v>10</v>
      </c>
      <c r="AW46" s="107">
        <v>10</v>
      </c>
      <c r="AX46" s="107">
        <f>INDEX(Exposure_GWASs!S:S,MATCH(Matt!AE46,Exposure_GWASs!C:C,0))</f>
        <v>7</v>
      </c>
      <c r="AY46" s="107" t="s">
        <v>1126</v>
      </c>
      <c r="AZ46" s="107" t="s">
        <v>171</v>
      </c>
      <c r="BA46" s="107" t="s">
        <v>10</v>
      </c>
      <c r="BB46" s="107" t="s">
        <v>13</v>
      </c>
      <c r="BC46" s="105" t="s">
        <v>17</v>
      </c>
      <c r="BD46" s="105" t="s">
        <v>26</v>
      </c>
      <c r="BE46" s="105"/>
      <c r="BF46" s="105"/>
      <c r="BG46" s="105"/>
      <c r="BH46" s="107"/>
      <c r="BI46" s="107" t="s">
        <v>11</v>
      </c>
      <c r="BJ46" s="107" t="s">
        <v>1115</v>
      </c>
      <c r="BK46" s="105" t="s">
        <v>11</v>
      </c>
      <c r="BL46" s="107" t="s">
        <v>11</v>
      </c>
      <c r="BM46" s="107" t="s">
        <v>11</v>
      </c>
      <c r="BN46" s="107" t="s">
        <v>11</v>
      </c>
      <c r="BO46" s="107" t="s">
        <v>1116</v>
      </c>
      <c r="BP46" s="105" t="s">
        <v>1099</v>
      </c>
      <c r="BQ46" s="106" t="s">
        <v>1012</v>
      </c>
      <c r="BR46" s="107">
        <v>-1.2E-2</v>
      </c>
      <c r="BS46" s="107"/>
      <c r="BT46" s="107">
        <v>95</v>
      </c>
      <c r="BU46" s="107">
        <v>-2.5999999999999999E-2</v>
      </c>
      <c r="BV46" s="107">
        <v>8.0000000000000004E-4</v>
      </c>
      <c r="BW46" s="107" t="s">
        <v>1117</v>
      </c>
      <c r="BX46" s="107" t="s">
        <v>10</v>
      </c>
      <c r="BY46" s="110" t="s">
        <v>10</v>
      </c>
      <c r="BZ46" s="105" t="s">
        <v>1118</v>
      </c>
      <c r="CA46" s="105" t="s">
        <v>1119</v>
      </c>
      <c r="CB46" s="105" t="s">
        <v>1120</v>
      </c>
      <c r="CC46" s="105" t="s">
        <v>11</v>
      </c>
      <c r="CD46" s="106" t="s">
        <v>10</v>
      </c>
      <c r="CE46" s="107"/>
      <c r="CF46" s="107"/>
      <c r="CG46" s="107"/>
      <c r="CH46" s="107"/>
    </row>
    <row r="47" spans="1:86" s="2" customFormat="1">
      <c r="A47" s="105">
        <v>6</v>
      </c>
      <c r="B47" s="105" t="s">
        <v>282</v>
      </c>
      <c r="C47" s="105" t="s">
        <v>244</v>
      </c>
      <c r="D47" s="106" t="s">
        <v>1103</v>
      </c>
      <c r="E47" s="107">
        <v>2016</v>
      </c>
      <c r="F47" s="107" t="s">
        <v>1104</v>
      </c>
      <c r="G47" s="107" t="s">
        <v>1105</v>
      </c>
      <c r="H47" s="107" t="s">
        <v>1106</v>
      </c>
      <c r="I47" s="107" t="s">
        <v>1107</v>
      </c>
      <c r="J47" s="107" t="s">
        <v>1108</v>
      </c>
      <c r="K47" s="109" t="s">
        <v>1109</v>
      </c>
      <c r="L47" s="106" t="s">
        <v>6125</v>
      </c>
      <c r="M47" s="110" t="s">
        <v>1110</v>
      </c>
      <c r="N47" s="107" t="s">
        <v>15</v>
      </c>
      <c r="O47" s="107" t="str">
        <f>INDEX(Outcome_GWASs!J:J,MATCH(Matt!S47,Outcome_GWASs!C:C,0))</f>
        <v>HDL</v>
      </c>
      <c r="P47" s="107" t="s">
        <v>462</v>
      </c>
      <c r="Q47" s="107" t="s">
        <v>5600</v>
      </c>
      <c r="R47" s="107" t="str">
        <f>INDEX(Outcome_GWASs!K:K,MATCH(Matt!S47,Outcome_GWASs!C:C,0))</f>
        <v>Directly measured or estimated</v>
      </c>
      <c r="S47" s="107" t="s">
        <v>1128</v>
      </c>
      <c r="T47" s="107" t="str">
        <f>INDEX(Outcome_GWASs!I:I,MATCH(Matt!S47,Outcome_GWASs!C:C,0))</f>
        <v>18+</v>
      </c>
      <c r="U47" s="107" t="str">
        <f>INDEX(Outcome_GWASs!H:H,MATCH(Matt!S47,Outcome_GWASs!C:C,0))</f>
        <v xml:space="preserve">both </v>
      </c>
      <c r="V47" s="107">
        <f>INDEX(Outcome_GWASs!F:F,MATCH(Matt!S47,Outcome_GWASs!C:C,0))</f>
        <v>188578</v>
      </c>
      <c r="W47" s="107" t="s">
        <v>10</v>
      </c>
      <c r="X47" s="107">
        <f>INDEX(Outcome_GWASs!F:F,MATCH(Matt!S47,Outcome_GWASs!C:C,0))</f>
        <v>188578</v>
      </c>
      <c r="Y47" s="107" t="s">
        <v>10</v>
      </c>
      <c r="Z47" s="107"/>
      <c r="AA47" s="107" t="s">
        <v>1005</v>
      </c>
      <c r="AB47" s="107" t="str">
        <f>INDEX(Outcome_GWASs!E:E,MATCH(Matt!S47,Outcome_GWASs!C:C,0))</f>
        <v>All ancestry</v>
      </c>
      <c r="AC47" s="55" t="s">
        <v>5528</v>
      </c>
      <c r="AD47" s="55" t="s">
        <v>5528</v>
      </c>
      <c r="AE47" s="107" t="s">
        <v>1112</v>
      </c>
      <c r="AF47" s="112">
        <f>INDEX(Exposure_GWASs!T:T,MATCH(Matt!AE47,Exposure_GWASs!C:C,0))</f>
        <v>0</v>
      </c>
      <c r="AG47" s="112" t="str">
        <f>INDEX(Exposure_GWASs!U:U,MATCH(Matt!AE47,Exposure_GWASs!C:C,0))</f>
        <v>both</v>
      </c>
      <c r="AH47" s="105" t="s">
        <v>11</v>
      </c>
      <c r="AI47" s="112">
        <f>INDEX(Exposure_GWASs!F:F,MATCH(Matt!AE47,Exposure_GWASs!C:C,0))</f>
        <v>69308</v>
      </c>
      <c r="AJ47" s="107" t="s">
        <v>10</v>
      </c>
      <c r="AK47" s="107" t="s">
        <v>1005</v>
      </c>
      <c r="AL47" s="107" t="s">
        <v>1006</v>
      </c>
      <c r="AM47" s="107" t="s">
        <v>10</v>
      </c>
      <c r="AN47" s="107" t="s">
        <v>10</v>
      </c>
      <c r="AO47" s="107" t="s">
        <v>1113</v>
      </c>
      <c r="AP47" s="107" t="s">
        <v>1114</v>
      </c>
      <c r="AQ47" s="107" t="s">
        <v>138</v>
      </c>
      <c r="AR47" s="107" t="s">
        <v>1009</v>
      </c>
      <c r="AS47" s="107" t="s">
        <v>1009</v>
      </c>
      <c r="AT47" s="107" t="s">
        <v>1009</v>
      </c>
      <c r="AU47" s="107" t="s">
        <v>10</v>
      </c>
      <c r="AV47" s="107" t="s">
        <v>10</v>
      </c>
      <c r="AW47" s="107">
        <v>10</v>
      </c>
      <c r="AX47" s="107">
        <f>INDEX(Exposure_GWASs!S:S,MATCH(Matt!AE47,Exposure_GWASs!C:C,0))</f>
        <v>7</v>
      </c>
      <c r="AY47" s="107" t="s">
        <v>1126</v>
      </c>
      <c r="AZ47" s="107" t="s">
        <v>171</v>
      </c>
      <c r="BA47" s="107" t="s">
        <v>10</v>
      </c>
      <c r="BB47" s="107" t="s">
        <v>13</v>
      </c>
      <c r="BC47" s="105" t="s">
        <v>17</v>
      </c>
      <c r="BD47" s="105" t="s">
        <v>26</v>
      </c>
      <c r="BE47" s="105"/>
      <c r="BF47" s="105"/>
      <c r="BG47" s="105"/>
      <c r="BH47" s="107"/>
      <c r="BI47" s="107" t="s">
        <v>11</v>
      </c>
      <c r="BJ47" s="107" t="s">
        <v>1115</v>
      </c>
      <c r="BK47" s="105" t="s">
        <v>11</v>
      </c>
      <c r="BL47" s="107" t="s">
        <v>11</v>
      </c>
      <c r="BM47" s="107" t="s">
        <v>11</v>
      </c>
      <c r="BN47" s="107" t="s">
        <v>11</v>
      </c>
      <c r="BO47" s="107" t="s">
        <v>1116</v>
      </c>
      <c r="BP47" s="105" t="s">
        <v>1099</v>
      </c>
      <c r="BQ47" s="106" t="s">
        <v>1012</v>
      </c>
      <c r="BR47" s="107">
        <v>-1.0999999999999999E-2</v>
      </c>
      <c r="BS47" s="107"/>
      <c r="BT47" s="107">
        <v>95</v>
      </c>
      <c r="BU47" s="107">
        <v>-2.4E-2</v>
      </c>
      <c r="BV47" s="107">
        <v>8.9999999999999998E-4</v>
      </c>
      <c r="BW47" s="107" t="s">
        <v>1117</v>
      </c>
      <c r="BX47" s="107" t="s">
        <v>10</v>
      </c>
      <c r="BY47" s="110" t="s">
        <v>10</v>
      </c>
      <c r="BZ47" s="105" t="s">
        <v>1118</v>
      </c>
      <c r="CA47" s="105" t="s">
        <v>1119</v>
      </c>
      <c r="CB47" s="105" t="s">
        <v>1120</v>
      </c>
      <c r="CC47" s="105" t="s">
        <v>11</v>
      </c>
      <c r="CD47" s="106" t="s">
        <v>10</v>
      </c>
      <c r="CE47" s="107"/>
      <c r="CF47" s="107"/>
      <c r="CG47" s="107"/>
      <c r="CH47" s="107"/>
    </row>
    <row r="48" spans="1:86" s="2" customFormat="1">
      <c r="A48" s="105">
        <v>6</v>
      </c>
      <c r="B48" s="105" t="s">
        <v>282</v>
      </c>
      <c r="C48" s="105" t="s">
        <v>244</v>
      </c>
      <c r="D48" s="106" t="s">
        <v>1103</v>
      </c>
      <c r="E48" s="107">
        <v>2016</v>
      </c>
      <c r="F48" s="107" t="s">
        <v>1104</v>
      </c>
      <c r="G48" s="107" t="s">
        <v>1105</v>
      </c>
      <c r="H48" s="107" t="s">
        <v>1106</v>
      </c>
      <c r="I48" s="107" t="s">
        <v>1107</v>
      </c>
      <c r="J48" s="107" t="s">
        <v>1108</v>
      </c>
      <c r="K48" s="109" t="s">
        <v>1109</v>
      </c>
      <c r="L48" s="106" t="s">
        <v>6125</v>
      </c>
      <c r="M48" s="110" t="s">
        <v>1110</v>
      </c>
      <c r="N48" s="107" t="s">
        <v>15</v>
      </c>
      <c r="O48" s="107" t="s">
        <v>5571</v>
      </c>
      <c r="P48" s="107" t="s">
        <v>5571</v>
      </c>
      <c r="Q48" s="107" t="s">
        <v>5600</v>
      </c>
      <c r="R48" s="107" t="str">
        <f>INDEX(Outcome_GWASs!K:K,MATCH(Matt!S48,Outcome_GWASs!C:C,0))</f>
        <v>Directly measured or estimated</v>
      </c>
      <c r="S48" s="107" t="s">
        <v>1129</v>
      </c>
      <c r="T48" s="107" t="str">
        <f>INDEX(Outcome_GWASs!I:I,MATCH(Matt!S48,Outcome_GWASs!C:C,0))</f>
        <v>18+</v>
      </c>
      <c r="U48" s="107" t="str">
        <f>INDEX(Outcome_GWASs!H:H,MATCH(Matt!S48,Outcome_GWASs!C:C,0))</f>
        <v xml:space="preserve">both </v>
      </c>
      <c r="V48" s="107">
        <f>INDEX(Outcome_GWASs!F:F,MATCH(Matt!S48,Outcome_GWASs!C:C,0))</f>
        <v>188578</v>
      </c>
      <c r="W48" s="107" t="s">
        <v>10</v>
      </c>
      <c r="X48" s="107">
        <f>INDEX(Outcome_GWASs!F:F,MATCH(Matt!S48,Outcome_GWASs!C:C,0))</f>
        <v>188578</v>
      </c>
      <c r="Y48" s="107" t="s">
        <v>10</v>
      </c>
      <c r="Z48" s="107"/>
      <c r="AA48" s="107" t="s">
        <v>1005</v>
      </c>
      <c r="AB48" s="107" t="str">
        <f>INDEX(Outcome_GWASs!E:E,MATCH(Matt!S48,Outcome_GWASs!C:C,0))</f>
        <v>All ancestry</v>
      </c>
      <c r="AC48" s="55" t="s">
        <v>5528</v>
      </c>
      <c r="AD48" s="55" t="s">
        <v>5528</v>
      </c>
      <c r="AE48" s="107" t="s">
        <v>1112</v>
      </c>
      <c r="AF48" s="112">
        <f>INDEX(Exposure_GWASs!T:T,MATCH(Matt!AE48,Exposure_GWASs!C:C,0))</f>
        <v>0</v>
      </c>
      <c r="AG48" s="112" t="str">
        <f>INDEX(Exposure_GWASs!U:U,MATCH(Matt!AE48,Exposure_GWASs!C:C,0))</f>
        <v>both</v>
      </c>
      <c r="AH48" s="105" t="s">
        <v>11</v>
      </c>
      <c r="AI48" s="112">
        <f>INDEX(Exposure_GWASs!F:F,MATCH(Matt!AE48,Exposure_GWASs!C:C,0))</f>
        <v>69308</v>
      </c>
      <c r="AJ48" s="107" t="s">
        <v>10</v>
      </c>
      <c r="AK48" s="107" t="s">
        <v>1005</v>
      </c>
      <c r="AL48" s="107" t="s">
        <v>1006</v>
      </c>
      <c r="AM48" s="107" t="s">
        <v>10</v>
      </c>
      <c r="AN48" s="107" t="s">
        <v>10</v>
      </c>
      <c r="AO48" s="107" t="s">
        <v>1113</v>
      </c>
      <c r="AP48" s="107" t="s">
        <v>1114</v>
      </c>
      <c r="AQ48" s="107" t="s">
        <v>138</v>
      </c>
      <c r="AR48" s="107" t="s">
        <v>1009</v>
      </c>
      <c r="AS48" s="107" t="s">
        <v>1009</v>
      </c>
      <c r="AT48" s="107" t="s">
        <v>1009</v>
      </c>
      <c r="AU48" s="107" t="s">
        <v>10</v>
      </c>
      <c r="AV48" s="107" t="s">
        <v>10</v>
      </c>
      <c r="AW48" s="107">
        <v>10</v>
      </c>
      <c r="AX48" s="107">
        <f>INDEX(Exposure_GWASs!S:S,MATCH(Matt!AE48,Exposure_GWASs!C:C,0))</f>
        <v>7</v>
      </c>
      <c r="AY48" s="107" t="s">
        <v>1126</v>
      </c>
      <c r="AZ48" s="107" t="s">
        <v>171</v>
      </c>
      <c r="BA48" s="107" t="s">
        <v>10</v>
      </c>
      <c r="BB48" s="107" t="s">
        <v>13</v>
      </c>
      <c r="BC48" s="105" t="s">
        <v>17</v>
      </c>
      <c r="BD48" s="105" t="s">
        <v>26</v>
      </c>
      <c r="BE48" s="105"/>
      <c r="BF48" s="105"/>
      <c r="BG48" s="105"/>
      <c r="BH48" s="107"/>
      <c r="BI48" s="107" t="s">
        <v>11</v>
      </c>
      <c r="BJ48" s="107" t="s">
        <v>1115</v>
      </c>
      <c r="BK48" s="105" t="s">
        <v>11</v>
      </c>
      <c r="BL48" s="107" t="s">
        <v>11</v>
      </c>
      <c r="BM48" s="107" t="s">
        <v>11</v>
      </c>
      <c r="BN48" s="107" t="s">
        <v>11</v>
      </c>
      <c r="BO48" s="107" t="s">
        <v>1116</v>
      </c>
      <c r="BP48" s="105" t="s">
        <v>1099</v>
      </c>
      <c r="BQ48" s="106" t="s">
        <v>1012</v>
      </c>
      <c r="BR48" s="107">
        <v>-4.0000000000000001E-3</v>
      </c>
      <c r="BS48" s="107"/>
      <c r="BT48" s="107">
        <v>95</v>
      </c>
      <c r="BU48" s="107">
        <v>-1.6E-2</v>
      </c>
      <c r="BV48" s="107">
        <v>2.3E-2</v>
      </c>
      <c r="BW48" s="107" t="s">
        <v>1117</v>
      </c>
      <c r="BX48" s="107" t="s">
        <v>10</v>
      </c>
      <c r="BY48" s="110" t="s">
        <v>10</v>
      </c>
      <c r="BZ48" s="105" t="s">
        <v>1118</v>
      </c>
      <c r="CA48" s="105" t="s">
        <v>1119</v>
      </c>
      <c r="CB48" s="105" t="s">
        <v>1120</v>
      </c>
      <c r="CC48" s="105" t="s">
        <v>11</v>
      </c>
      <c r="CD48" s="106" t="s">
        <v>10</v>
      </c>
      <c r="CE48" s="107"/>
      <c r="CF48" s="107"/>
      <c r="CG48" s="107"/>
      <c r="CH48" s="107"/>
    </row>
    <row r="49" spans="1:86">
      <c r="A49" s="105">
        <v>7</v>
      </c>
      <c r="B49" s="105" t="s">
        <v>244</v>
      </c>
      <c r="C49" s="105" t="s">
        <v>282</v>
      </c>
      <c r="D49" s="105" t="s">
        <v>1130</v>
      </c>
      <c r="E49" s="105">
        <v>2018</v>
      </c>
      <c r="F49" s="105" t="s">
        <v>1131</v>
      </c>
      <c r="G49" s="114" t="s">
        <v>1132</v>
      </c>
      <c r="H49" s="114" t="s">
        <v>1133</v>
      </c>
      <c r="I49" s="114" t="s">
        <v>1134</v>
      </c>
      <c r="J49" s="114" t="s">
        <v>1135</v>
      </c>
      <c r="K49" s="114" t="s">
        <v>1136</v>
      </c>
      <c r="L49" s="105" t="s">
        <v>6126</v>
      </c>
      <c r="M49" s="105" t="s">
        <v>1137</v>
      </c>
      <c r="N49" s="105" t="s">
        <v>15</v>
      </c>
      <c r="O49" s="107" t="str">
        <f>INDEX(Outcome_GWASs!J:J,MATCH(Matt!S49,Outcome_GWASs!C:C,0))</f>
        <v>Hb concentration</v>
      </c>
      <c r="P49" s="107" t="s">
        <v>5572</v>
      </c>
      <c r="Q49" s="107" t="s">
        <v>5600</v>
      </c>
      <c r="R49" s="107" t="str">
        <f>INDEX(Outcome_GWASs!K:K,MATCH(Matt!S49,Outcome_GWASs!C:C,0))</f>
        <v>Directly measured</v>
      </c>
      <c r="S49" s="107" t="s">
        <v>1138</v>
      </c>
      <c r="T49" s="107" t="str">
        <f>INDEX(Outcome_GWASs!I:I,MATCH(Matt!S49,Outcome_GWASs!C:C,0))</f>
        <v>18+</v>
      </c>
      <c r="U49" s="107" t="str">
        <f>INDEX(Outcome_GWASs!H:H,MATCH(Matt!S49,Outcome_GWASs!C:C,0))</f>
        <v xml:space="preserve">both </v>
      </c>
      <c r="V49" s="107">
        <f>INDEX(Outcome_GWASs!F:F,MATCH(Matt!S49,Outcome_GWASs!C:C,0))</f>
        <v>71861</v>
      </c>
      <c r="W49" s="107" t="s">
        <v>10</v>
      </c>
      <c r="X49" s="107">
        <f>INDEX(Outcome_GWASs!F:F,MATCH(Matt!S49,Outcome_GWASs!C:C,0))</f>
        <v>71861</v>
      </c>
      <c r="Y49" s="107" t="s">
        <v>10</v>
      </c>
      <c r="Z49" s="107"/>
      <c r="AA49" s="107" t="s">
        <v>1005</v>
      </c>
      <c r="AB49" s="107" t="str">
        <f>INDEX(Outcome_GWASs!E:E,MATCH(Matt!S49,Outcome_GWASs!C:C,0))</f>
        <v>All ancestry</v>
      </c>
      <c r="AC49" s="112" t="s">
        <v>127</v>
      </c>
      <c r="AD49" s="112" t="s">
        <v>127</v>
      </c>
      <c r="AE49" s="107" t="s">
        <v>1139</v>
      </c>
      <c r="AF49" s="112" t="str">
        <f>INDEX(Exposure_GWASs!T:T,MATCH(Matt!AE49,Exposure_GWASs!C:C,0))</f>
        <v>18+</v>
      </c>
      <c r="AG49" s="112" t="str">
        <f>INDEX(Exposure_GWASs!U:U,MATCH(Matt!AE49,Exposure_GWASs!C:C,0))</f>
        <v>both</v>
      </c>
      <c r="AH49" s="105" t="s">
        <v>11</v>
      </c>
      <c r="AI49" s="112">
        <f>INDEX(Exposure_GWASs!F:F,MATCH(Matt!AE49,Exposure_GWASs!C:C,0))</f>
        <v>322154</v>
      </c>
      <c r="AJ49" s="105" t="s">
        <v>10</v>
      </c>
      <c r="AK49" s="105" t="s">
        <v>1005</v>
      </c>
      <c r="AL49" s="107" t="s">
        <v>1006</v>
      </c>
      <c r="AM49" s="105" t="s">
        <v>10</v>
      </c>
      <c r="AN49" s="105" t="s">
        <v>10</v>
      </c>
      <c r="AO49" s="105" t="s">
        <v>1009</v>
      </c>
      <c r="AP49" s="105" t="s">
        <v>1009</v>
      </c>
      <c r="AQ49" s="105" t="s">
        <v>202</v>
      </c>
      <c r="AR49" s="107" t="s">
        <v>1009</v>
      </c>
      <c r="AS49" s="107" t="s">
        <v>1009</v>
      </c>
      <c r="AT49" s="107" t="s">
        <v>1009</v>
      </c>
      <c r="AU49" s="107" t="s">
        <v>10</v>
      </c>
      <c r="AV49" s="107" t="s">
        <v>10</v>
      </c>
      <c r="AW49" s="105">
        <v>56</v>
      </c>
      <c r="AX49" s="107">
        <f>INDEX(Exposure_GWASs!S:S,MATCH(Matt!AE49,Exposure_GWASs!C:C,0))</f>
        <v>77</v>
      </c>
      <c r="AY49" s="105" t="s">
        <v>11</v>
      </c>
      <c r="AZ49" s="105" t="s">
        <v>171</v>
      </c>
      <c r="BA49" s="105" t="s">
        <v>10</v>
      </c>
      <c r="BB49" s="107" t="s">
        <v>13</v>
      </c>
      <c r="BC49" s="105" t="s">
        <v>17</v>
      </c>
      <c r="BD49" s="105"/>
      <c r="BE49" s="105"/>
      <c r="BF49" s="105"/>
      <c r="BG49" s="105"/>
      <c r="BH49" s="105" t="s">
        <v>1011</v>
      </c>
      <c r="BI49" s="105" t="s">
        <v>11</v>
      </c>
      <c r="BJ49" s="105" t="s">
        <v>11</v>
      </c>
      <c r="BK49" s="105" t="s">
        <v>11</v>
      </c>
      <c r="BL49" s="105" t="s">
        <v>11</v>
      </c>
      <c r="BM49" s="105" t="s">
        <v>11</v>
      </c>
      <c r="BN49" s="105" t="s">
        <v>10</v>
      </c>
      <c r="BO49" s="105" t="s">
        <v>1099</v>
      </c>
      <c r="BP49" s="105" t="s">
        <v>1099</v>
      </c>
      <c r="BQ49" s="105" t="s">
        <v>1012</v>
      </c>
      <c r="BR49" s="105">
        <v>0.05</v>
      </c>
      <c r="BS49" s="105"/>
      <c r="BT49" s="105">
        <v>95</v>
      </c>
      <c r="BU49" s="105">
        <v>-0.01</v>
      </c>
      <c r="BV49" s="105">
        <v>0.12</v>
      </c>
      <c r="BW49" s="105">
        <v>0.115</v>
      </c>
      <c r="BX49" s="105" t="s">
        <v>10</v>
      </c>
      <c r="BY49" s="105" t="s">
        <v>10</v>
      </c>
      <c r="BZ49" s="105" t="s">
        <v>1140</v>
      </c>
      <c r="CA49" s="105" t="s">
        <v>1141</v>
      </c>
      <c r="CB49" s="105" t="s">
        <v>11</v>
      </c>
      <c r="CC49" s="105" t="s">
        <v>11</v>
      </c>
      <c r="CD49" s="106" t="s">
        <v>10</v>
      </c>
      <c r="CE49" s="105"/>
      <c r="CF49" s="105"/>
      <c r="CG49" s="105"/>
      <c r="CH49" s="105"/>
    </row>
    <row r="50" spans="1:86" s="2" customFormat="1">
      <c r="A50" s="105">
        <v>8</v>
      </c>
      <c r="B50" s="105" t="s">
        <v>282</v>
      </c>
      <c r="C50" s="105" t="s">
        <v>244</v>
      </c>
      <c r="D50" s="105" t="s">
        <v>1142</v>
      </c>
      <c r="E50" s="105">
        <v>2018</v>
      </c>
      <c r="F50" s="105" t="s">
        <v>1143</v>
      </c>
      <c r="G50" s="114" t="s">
        <v>1144</v>
      </c>
      <c r="H50" s="114" t="s">
        <v>1145</v>
      </c>
      <c r="I50" s="114" t="s">
        <v>1146</v>
      </c>
      <c r="J50" s="114" t="s">
        <v>1147</v>
      </c>
      <c r="K50" s="114" t="s">
        <v>1148</v>
      </c>
      <c r="L50" s="105" t="s">
        <v>6127</v>
      </c>
      <c r="M50" s="105" t="s">
        <v>1149</v>
      </c>
      <c r="N50" s="105" t="s">
        <v>15</v>
      </c>
      <c r="O50" s="107" t="s">
        <v>5573</v>
      </c>
      <c r="P50" s="107" t="s">
        <v>754</v>
      </c>
      <c r="Q50" s="107" t="s">
        <v>5603</v>
      </c>
      <c r="R50" s="107" t="str">
        <f>INDEX(Outcome_GWASs!K:K,MATCH(Matt!S50,Outcome_GWASs!C:C,0))</f>
        <v>non-cancer illness code self‐reported: RA</v>
      </c>
      <c r="S50" s="107" t="s">
        <v>1150</v>
      </c>
      <c r="T50" s="107" t="str">
        <f>INDEX(Outcome_GWASs!I:I,MATCH(Matt!S50,Outcome_GWASs!C:C,0))</f>
        <v>40-69</v>
      </c>
      <c r="U50" s="107" t="str">
        <f>INDEX(Outcome_GWASs!H:H,MATCH(Matt!S50,Outcome_GWASs!C:C,0))</f>
        <v xml:space="preserve">both </v>
      </c>
      <c r="V50" s="107">
        <f>INDEX(Outcome_GWASs!F:F,MATCH(Matt!S50,Outcome_GWASs!C:C,0))</f>
        <v>7480</v>
      </c>
      <c r="W50" s="107">
        <f>INDEX(Outcome_GWASs!G:G,MATCH(Matt!S50,Outcome_GWASs!C:C,0))</f>
        <v>329679</v>
      </c>
      <c r="X50" s="107">
        <f>INDEX(Outcome_GWASs!F:F,MATCH(Matt!S50,Outcome_GWASs!C:C,0))</f>
        <v>7480</v>
      </c>
      <c r="Y50" s="107">
        <f>INDEX(Outcome_GWASs!G:G,MATCH(Matt!S50,Outcome_GWASs!C:C,0))</f>
        <v>329679</v>
      </c>
      <c r="Z50" s="107"/>
      <c r="AA50" s="105" t="s">
        <v>1005</v>
      </c>
      <c r="AB50" s="107" t="str">
        <f>INDEX(Outcome_GWASs!E:E,MATCH(Matt!S50,Outcome_GWASs!C:C,0))</f>
        <v>White-British</v>
      </c>
      <c r="AC50" s="112" t="s">
        <v>127</v>
      </c>
      <c r="AD50" s="112" t="s">
        <v>127</v>
      </c>
      <c r="AE50" s="107" t="s">
        <v>1139</v>
      </c>
      <c r="AF50" s="112" t="str">
        <f>INDEX(Exposure_GWASs!T:T,MATCH(Matt!AE50,Exposure_GWASs!C:C,0))</f>
        <v>18+</v>
      </c>
      <c r="AG50" s="112" t="str">
        <f>INDEX(Exposure_GWASs!U:U,MATCH(Matt!AE50,Exposure_GWASs!C:C,0))</f>
        <v>both</v>
      </c>
      <c r="AH50" s="105">
        <v>322154</v>
      </c>
      <c r="AI50" s="112">
        <f>INDEX(Exposure_GWASs!F:F,MATCH(Matt!AE50,Exposure_GWASs!C:C,0))</f>
        <v>322154</v>
      </c>
      <c r="AJ50" s="105" t="s">
        <v>10</v>
      </c>
      <c r="AK50" s="105" t="s">
        <v>1005</v>
      </c>
      <c r="AL50" s="107" t="s">
        <v>1006</v>
      </c>
      <c r="AM50" s="105" t="s">
        <v>10</v>
      </c>
      <c r="AN50" s="105" t="s">
        <v>10</v>
      </c>
      <c r="AO50" s="105" t="s">
        <v>1009</v>
      </c>
      <c r="AP50" s="105" t="s">
        <v>1009</v>
      </c>
      <c r="AQ50" s="105" t="s">
        <v>138</v>
      </c>
      <c r="AR50" s="107" t="s">
        <v>1009</v>
      </c>
      <c r="AS50" s="107" t="s">
        <v>1009</v>
      </c>
      <c r="AT50" s="107" t="s">
        <v>1009</v>
      </c>
      <c r="AU50" s="105" t="s">
        <v>10</v>
      </c>
      <c r="AV50" s="105" t="s">
        <v>10</v>
      </c>
      <c r="AW50" s="105">
        <v>68</v>
      </c>
      <c r="AX50" s="107">
        <f>INDEX(Exposure_GWASs!S:S,MATCH(Matt!AE50,Exposure_GWASs!C:C,0))</f>
        <v>77</v>
      </c>
      <c r="AY50" s="105" t="s">
        <v>11</v>
      </c>
      <c r="AZ50" s="105" t="s">
        <v>171</v>
      </c>
      <c r="BA50" s="105" t="s">
        <v>10</v>
      </c>
      <c r="BB50" s="107" t="s">
        <v>13</v>
      </c>
      <c r="BC50" s="105" t="s">
        <v>17</v>
      </c>
      <c r="BD50" s="105" t="s">
        <v>26</v>
      </c>
      <c r="BE50" s="105"/>
      <c r="BF50" s="105"/>
      <c r="BG50" s="105"/>
      <c r="BH50" s="105" t="s">
        <v>1011</v>
      </c>
      <c r="BI50" s="105" t="s">
        <v>11</v>
      </c>
      <c r="BJ50" s="105" t="s">
        <v>11</v>
      </c>
      <c r="BK50" s="105" t="s">
        <v>1151</v>
      </c>
      <c r="BL50" s="105" t="s">
        <v>11</v>
      </c>
      <c r="BM50" s="105" t="s">
        <v>11</v>
      </c>
      <c r="BN50" s="105" t="s">
        <v>10</v>
      </c>
      <c r="BO50" s="105" t="s">
        <v>1099</v>
      </c>
      <c r="BP50" s="105" t="s">
        <v>1099</v>
      </c>
      <c r="BQ50" s="105" t="s">
        <v>1012</v>
      </c>
      <c r="BR50" s="105">
        <v>3.0000000000000001E-3</v>
      </c>
      <c r="BS50" s="105">
        <v>1E-3</v>
      </c>
      <c r="BT50" s="105">
        <v>95</v>
      </c>
      <c r="BU50" s="105">
        <v>2.0000000000000001E-4</v>
      </c>
      <c r="BV50" s="105">
        <v>5.0000000000000001E-3</v>
      </c>
      <c r="BW50" s="105">
        <v>3.3000000000000002E-2</v>
      </c>
      <c r="BX50" s="105" t="s">
        <v>10</v>
      </c>
      <c r="BY50" s="105" t="s">
        <v>10</v>
      </c>
      <c r="BZ50" s="105" t="s">
        <v>1152</v>
      </c>
      <c r="CA50" s="105" t="s">
        <v>1153</v>
      </c>
      <c r="CB50" s="105" t="s">
        <v>11</v>
      </c>
      <c r="CC50" s="105" t="s">
        <v>11</v>
      </c>
      <c r="CD50" s="106" t="s">
        <v>10</v>
      </c>
      <c r="CE50" s="105"/>
      <c r="CF50" s="105"/>
      <c r="CG50" s="105"/>
      <c r="CH50" s="105"/>
    </row>
    <row r="51" spans="1:86">
      <c r="A51" s="105">
        <v>9</v>
      </c>
      <c r="B51" s="105" t="s">
        <v>282</v>
      </c>
      <c r="C51" s="105" t="s">
        <v>244</v>
      </c>
      <c r="D51" s="105" t="s">
        <v>1154</v>
      </c>
      <c r="E51" s="105">
        <v>2018</v>
      </c>
      <c r="F51" s="105" t="s">
        <v>1155</v>
      </c>
      <c r="G51" s="114" t="s">
        <v>1156</v>
      </c>
      <c r="H51" s="114" t="s">
        <v>1157</v>
      </c>
      <c r="I51" s="114" t="s">
        <v>1158</v>
      </c>
      <c r="J51" s="114" t="s">
        <v>1159</v>
      </c>
      <c r="K51" s="114" t="s">
        <v>1160</v>
      </c>
      <c r="L51" s="105" t="s">
        <v>6128</v>
      </c>
      <c r="M51" s="105" t="s">
        <v>1161</v>
      </c>
      <c r="N51" s="105" t="s">
        <v>12</v>
      </c>
      <c r="O51" s="107" t="s">
        <v>5574</v>
      </c>
      <c r="P51" s="107" t="s">
        <v>5575</v>
      </c>
      <c r="Q51" s="107" t="s">
        <v>5604</v>
      </c>
      <c r="R51" s="107" t="s">
        <v>1162</v>
      </c>
      <c r="S51" s="107" t="s">
        <v>123</v>
      </c>
      <c r="T51" s="107" t="str">
        <f>INDEX(Outcome_GWASs!I:I,MATCH(Matt!S51,Outcome_GWASs!C:C,0))</f>
        <v>Manually fill</v>
      </c>
      <c r="U51" s="107" t="s">
        <v>140</v>
      </c>
      <c r="V51" s="107">
        <v>8047</v>
      </c>
      <c r="W51" s="107" t="s">
        <v>10</v>
      </c>
      <c r="X51" s="107" t="s">
        <v>10</v>
      </c>
      <c r="Y51" s="107" t="s">
        <v>10</v>
      </c>
      <c r="Z51" s="107" t="s">
        <v>10</v>
      </c>
      <c r="AA51" s="105" t="s">
        <v>1005</v>
      </c>
      <c r="AB51" s="107" t="str">
        <f>INDEX(Outcome_GWASs!E:E,MATCH(Matt!S51,Outcome_GWASs!C:C,0))</f>
        <v>Manually fill</v>
      </c>
      <c r="AC51" s="112" t="s">
        <v>127</v>
      </c>
      <c r="AD51" s="112" t="s">
        <v>127</v>
      </c>
      <c r="AE51" s="107" t="s">
        <v>1060</v>
      </c>
      <c r="AF51" s="112" t="str">
        <f>INDEX(Exposure_GWASs!T:T,MATCH(Matt!AE51,Exposure_GWASs!C:C,0))</f>
        <v>18+</v>
      </c>
      <c r="AG51" s="112" t="str">
        <f>INDEX(Exposure_GWASs!U:U,MATCH(Matt!AE51,Exposure_GWASs!C:C,0))</f>
        <v>both</v>
      </c>
      <c r="AH51" s="105" t="s">
        <v>11</v>
      </c>
      <c r="AI51" s="112">
        <f>INDEX(Exposure_GWASs!F:F,MATCH(Matt!AE51,Exposure_GWASs!C:C,0))</f>
        <v>339224</v>
      </c>
      <c r="AJ51" s="105" t="s">
        <v>10</v>
      </c>
      <c r="AK51" s="105" t="s">
        <v>1005</v>
      </c>
      <c r="AL51" s="105" t="s">
        <v>126</v>
      </c>
      <c r="AM51" s="105" t="s">
        <v>10</v>
      </c>
      <c r="AN51" s="105" t="s">
        <v>1009</v>
      </c>
      <c r="AO51" s="105" t="s">
        <v>1009</v>
      </c>
      <c r="AP51" s="105" t="s">
        <v>1009</v>
      </c>
      <c r="AQ51" s="105" t="s">
        <v>138</v>
      </c>
      <c r="AR51" s="105" t="s">
        <v>11</v>
      </c>
      <c r="AS51" s="105" t="s">
        <v>11</v>
      </c>
      <c r="AT51" s="105" t="s">
        <v>11</v>
      </c>
      <c r="AU51" s="105" t="s">
        <v>10</v>
      </c>
      <c r="AV51" s="105">
        <v>71</v>
      </c>
      <c r="AW51" s="105" t="s">
        <v>10</v>
      </c>
      <c r="AX51" s="107">
        <f>INDEX(Exposure_GWASs!S:S,MATCH(Matt!AE51,Exposure_GWASs!C:C,0))</f>
        <v>97</v>
      </c>
      <c r="AY51" s="105" t="s">
        <v>1163</v>
      </c>
      <c r="AZ51" s="105" t="s">
        <v>171</v>
      </c>
      <c r="BA51" s="105" t="s">
        <v>10</v>
      </c>
      <c r="BB51" s="107" t="s">
        <v>22</v>
      </c>
      <c r="BC51" s="105" t="s">
        <v>17</v>
      </c>
      <c r="BD51" s="105" t="s">
        <v>26</v>
      </c>
      <c r="BE51" s="105"/>
      <c r="BF51" s="105"/>
      <c r="BG51" s="105"/>
      <c r="BH51" s="105" t="s">
        <v>1011</v>
      </c>
      <c r="BI51" s="105" t="s">
        <v>11</v>
      </c>
      <c r="BJ51" s="105" t="s">
        <v>11</v>
      </c>
      <c r="BK51" s="105" t="s">
        <v>11</v>
      </c>
      <c r="BL51" s="105" t="s">
        <v>11</v>
      </c>
      <c r="BM51" s="105" t="s">
        <v>11</v>
      </c>
      <c r="BN51" s="105" t="s">
        <v>10</v>
      </c>
      <c r="BO51" s="105" t="s">
        <v>11</v>
      </c>
      <c r="BP51" s="105" t="s">
        <v>1164</v>
      </c>
      <c r="BQ51" s="105" t="s">
        <v>1012</v>
      </c>
      <c r="BR51" s="105">
        <v>-4.8000000000000001E-2</v>
      </c>
      <c r="BS51" s="105">
        <v>6.4000000000000001E-2</v>
      </c>
      <c r="BT51" s="105"/>
      <c r="BU51" s="105"/>
      <c r="BV51" s="105"/>
      <c r="BW51" s="105">
        <v>0.44900000000000001</v>
      </c>
      <c r="BX51" s="105" t="s">
        <v>10</v>
      </c>
      <c r="BY51" s="105" t="s">
        <v>10</v>
      </c>
      <c r="BZ51" s="105" t="s">
        <v>1165</v>
      </c>
      <c r="CA51" s="105" t="s">
        <v>1141</v>
      </c>
      <c r="CB51" s="105" t="s">
        <v>1166</v>
      </c>
      <c r="CC51" s="105" t="s">
        <v>11</v>
      </c>
      <c r="CD51" s="106" t="s">
        <v>10</v>
      </c>
      <c r="CE51" s="105"/>
      <c r="CF51" s="105"/>
      <c r="CG51" s="105"/>
      <c r="CH51" s="105"/>
    </row>
    <row r="52" spans="1:86">
      <c r="A52" s="105">
        <v>9</v>
      </c>
      <c r="B52" s="105" t="s">
        <v>282</v>
      </c>
      <c r="C52" s="105" t="s">
        <v>244</v>
      </c>
      <c r="D52" s="105" t="s">
        <v>1154</v>
      </c>
      <c r="E52" s="105">
        <v>2018</v>
      </c>
      <c r="F52" s="105" t="s">
        <v>1155</v>
      </c>
      <c r="G52" s="114" t="s">
        <v>1156</v>
      </c>
      <c r="H52" s="114" t="s">
        <v>1157</v>
      </c>
      <c r="I52" s="114" t="s">
        <v>1158</v>
      </c>
      <c r="J52" s="114" t="s">
        <v>1159</v>
      </c>
      <c r="K52" s="114" t="s">
        <v>1160</v>
      </c>
      <c r="L52" s="105" t="s">
        <v>6128</v>
      </c>
      <c r="M52" s="105" t="s">
        <v>1161</v>
      </c>
      <c r="N52" s="105" t="s">
        <v>15</v>
      </c>
      <c r="O52" s="107" t="s">
        <v>5574</v>
      </c>
      <c r="P52" s="107" t="s">
        <v>5575</v>
      </c>
      <c r="Q52" s="107" t="s">
        <v>5604</v>
      </c>
      <c r="R52" s="107" t="s">
        <v>1162</v>
      </c>
      <c r="S52" s="107" t="s">
        <v>123</v>
      </c>
      <c r="T52" s="107" t="str">
        <f>INDEX(Outcome_GWASs!I:I,MATCH(Matt!S52,Outcome_GWASs!C:C,0))</f>
        <v>Manually fill</v>
      </c>
      <c r="U52" s="107" t="s">
        <v>140</v>
      </c>
      <c r="V52" s="107">
        <v>8047</v>
      </c>
      <c r="W52" s="107" t="s">
        <v>10</v>
      </c>
      <c r="X52" s="107" t="s">
        <v>10</v>
      </c>
      <c r="Y52" s="107" t="s">
        <v>10</v>
      </c>
      <c r="Z52" s="107" t="s">
        <v>10</v>
      </c>
      <c r="AA52" s="105" t="s">
        <v>1005</v>
      </c>
      <c r="AB52" s="107" t="str">
        <f>INDEX(Outcome_GWASs!E:E,MATCH(Matt!S52,Outcome_GWASs!C:C,0))</f>
        <v>Manually fill</v>
      </c>
      <c r="AC52" s="112" t="s">
        <v>127</v>
      </c>
      <c r="AD52" s="112" t="s">
        <v>127</v>
      </c>
      <c r="AE52" s="107" t="s">
        <v>1060</v>
      </c>
      <c r="AF52" s="112" t="str">
        <f>INDEX(Exposure_GWASs!T:T,MATCH(Matt!AE52,Exposure_GWASs!C:C,0))</f>
        <v>18+</v>
      </c>
      <c r="AG52" s="112" t="str">
        <f>INDEX(Exposure_GWASs!U:U,MATCH(Matt!AE52,Exposure_GWASs!C:C,0))</f>
        <v>both</v>
      </c>
      <c r="AH52" s="105" t="s">
        <v>11</v>
      </c>
      <c r="AI52" s="112">
        <f>INDEX(Exposure_GWASs!F:F,MATCH(Matt!AE52,Exposure_GWASs!C:C,0))</f>
        <v>339224</v>
      </c>
      <c r="AJ52" s="105" t="s">
        <v>10</v>
      </c>
      <c r="AK52" s="105" t="s">
        <v>1005</v>
      </c>
      <c r="AL52" s="105" t="s">
        <v>126</v>
      </c>
      <c r="AM52" s="105" t="s">
        <v>10</v>
      </c>
      <c r="AN52" s="105" t="s">
        <v>1009</v>
      </c>
      <c r="AO52" s="105" t="s">
        <v>1009</v>
      </c>
      <c r="AP52" s="105" t="s">
        <v>1009</v>
      </c>
      <c r="AQ52" s="105" t="s">
        <v>138</v>
      </c>
      <c r="AR52" s="105" t="s">
        <v>11</v>
      </c>
      <c r="AS52" s="105" t="s">
        <v>11</v>
      </c>
      <c r="AT52" s="105" t="s">
        <v>11</v>
      </c>
      <c r="AU52" s="105" t="s">
        <v>10</v>
      </c>
      <c r="AV52" s="105">
        <v>71</v>
      </c>
      <c r="AW52" s="105" t="s">
        <v>10</v>
      </c>
      <c r="AX52" s="107">
        <f>INDEX(Exposure_GWASs!S:S,MATCH(Matt!AE52,Exposure_GWASs!C:C,0))</f>
        <v>97</v>
      </c>
      <c r="AY52" s="105" t="s">
        <v>1163</v>
      </c>
      <c r="AZ52" s="105" t="s">
        <v>171</v>
      </c>
      <c r="BA52" s="105" t="s">
        <v>10</v>
      </c>
      <c r="BB52" s="107" t="s">
        <v>22</v>
      </c>
      <c r="BC52" s="105" t="s">
        <v>17</v>
      </c>
      <c r="BD52" s="105" t="s">
        <v>26</v>
      </c>
      <c r="BE52" s="105"/>
      <c r="BF52" s="105"/>
      <c r="BG52" s="105"/>
      <c r="BH52" s="105" t="s">
        <v>1011</v>
      </c>
      <c r="BI52" s="105" t="s">
        <v>11</v>
      </c>
      <c r="BJ52" s="105" t="s">
        <v>11</v>
      </c>
      <c r="BK52" s="105" t="s">
        <v>11</v>
      </c>
      <c r="BL52" s="105" t="s">
        <v>11</v>
      </c>
      <c r="BM52" s="105" t="s">
        <v>11</v>
      </c>
      <c r="BN52" s="105" t="s">
        <v>10</v>
      </c>
      <c r="BO52" s="105" t="s">
        <v>11</v>
      </c>
      <c r="BP52" s="105" t="s">
        <v>1164</v>
      </c>
      <c r="BQ52" s="105" t="s">
        <v>1012</v>
      </c>
      <c r="BR52" s="105">
        <v>-0.154</v>
      </c>
      <c r="BS52" s="105">
        <v>7.0999999999999994E-2</v>
      </c>
      <c r="BT52" s="105"/>
      <c r="BU52" s="105"/>
      <c r="BV52" s="105"/>
      <c r="BW52" s="105">
        <v>0.03</v>
      </c>
      <c r="BX52" s="105" t="s">
        <v>10</v>
      </c>
      <c r="BY52" s="105" t="s">
        <v>10</v>
      </c>
      <c r="BZ52" s="105" t="s">
        <v>1165</v>
      </c>
      <c r="CA52" s="105" t="s">
        <v>1141</v>
      </c>
      <c r="CB52" s="105" t="s">
        <v>1166</v>
      </c>
      <c r="CC52" s="105" t="s">
        <v>11</v>
      </c>
      <c r="CD52" s="106" t="s">
        <v>10</v>
      </c>
      <c r="CE52" s="105"/>
      <c r="CF52" s="105"/>
      <c r="CG52" s="105"/>
      <c r="CH52" s="105"/>
    </row>
    <row r="53" spans="1:86">
      <c r="A53" s="105">
        <v>10</v>
      </c>
      <c r="B53" s="105" t="s">
        <v>282</v>
      </c>
      <c r="C53" s="105" t="s">
        <v>244</v>
      </c>
      <c r="D53" s="105" t="s">
        <v>1167</v>
      </c>
      <c r="E53" s="105">
        <v>2016</v>
      </c>
      <c r="F53" s="105" t="s">
        <v>1168</v>
      </c>
      <c r="G53" s="105" t="s">
        <v>1169</v>
      </c>
      <c r="H53" s="105" t="s">
        <v>1170</v>
      </c>
      <c r="I53" s="105" t="s">
        <v>1171</v>
      </c>
      <c r="J53" s="105" t="s">
        <v>1172</v>
      </c>
      <c r="K53" s="105" t="s">
        <v>1173</v>
      </c>
      <c r="L53" s="105" t="s">
        <v>6129</v>
      </c>
      <c r="M53" s="105" t="s">
        <v>1174</v>
      </c>
      <c r="N53" s="105" t="s">
        <v>12</v>
      </c>
      <c r="O53" s="107" t="s">
        <v>5576</v>
      </c>
      <c r="P53" s="107" t="s">
        <v>5576</v>
      </c>
      <c r="Q53" s="107" t="s">
        <v>5604</v>
      </c>
      <c r="R53" s="107" t="s">
        <v>1175</v>
      </c>
      <c r="S53" s="107" t="s">
        <v>123</v>
      </c>
      <c r="T53" s="107" t="s">
        <v>1176</v>
      </c>
      <c r="U53" s="107" t="s">
        <v>269</v>
      </c>
      <c r="V53" s="107">
        <v>280</v>
      </c>
      <c r="W53" s="107" t="s">
        <v>10</v>
      </c>
      <c r="X53" s="107" t="s">
        <v>10</v>
      </c>
      <c r="Y53" s="107" t="s">
        <v>10</v>
      </c>
      <c r="Z53" s="107" t="s">
        <v>10</v>
      </c>
      <c r="AA53" s="105" t="s">
        <v>1005</v>
      </c>
      <c r="AB53" s="107" t="str">
        <f>INDEX(Outcome_GWASs!E:E,MATCH(Matt!S53,Outcome_GWASs!C:C,0))</f>
        <v>Manually fill</v>
      </c>
      <c r="AC53" s="112" t="s">
        <v>2484</v>
      </c>
      <c r="AD53" s="112" t="s">
        <v>5504</v>
      </c>
      <c r="AE53" s="107" t="s">
        <v>123</v>
      </c>
      <c r="AF53" s="105" t="s">
        <v>1176</v>
      </c>
      <c r="AG53" s="105" t="s">
        <v>269</v>
      </c>
      <c r="AH53" s="105">
        <v>280</v>
      </c>
      <c r="AI53" s="112" t="s">
        <v>10</v>
      </c>
      <c r="AJ53" s="105" t="s">
        <v>10</v>
      </c>
      <c r="AK53" s="105" t="s">
        <v>1005</v>
      </c>
      <c r="AL53" s="105" t="s">
        <v>1177</v>
      </c>
      <c r="AM53" s="105" t="s">
        <v>10</v>
      </c>
      <c r="AN53" s="105" t="s">
        <v>1009</v>
      </c>
      <c r="AO53" s="105" t="s">
        <v>1009</v>
      </c>
      <c r="AP53" s="105" t="s">
        <v>1178</v>
      </c>
      <c r="AQ53" s="105" t="s">
        <v>10</v>
      </c>
      <c r="AR53" s="105" t="s">
        <v>11</v>
      </c>
      <c r="AS53" s="105" t="s">
        <v>11</v>
      </c>
      <c r="AT53" s="105" t="s">
        <v>11</v>
      </c>
      <c r="AU53" s="105"/>
      <c r="AV53" s="105">
        <v>1</v>
      </c>
      <c r="AW53" s="105"/>
      <c r="AX53" s="107" t="s">
        <v>10</v>
      </c>
      <c r="AY53" s="105" t="s">
        <v>10</v>
      </c>
      <c r="AZ53" s="105" t="s">
        <v>171</v>
      </c>
      <c r="BA53" s="105" t="s">
        <v>10</v>
      </c>
      <c r="BB53" s="107" t="s">
        <v>22</v>
      </c>
      <c r="BC53" s="105"/>
      <c r="BD53" s="105"/>
      <c r="BE53" s="105"/>
      <c r="BF53" s="105"/>
      <c r="BG53" s="105"/>
      <c r="BH53" s="105" t="s">
        <v>1179</v>
      </c>
      <c r="BI53" s="105" t="s">
        <v>11</v>
      </c>
      <c r="BJ53" s="105" t="s">
        <v>1065</v>
      </c>
      <c r="BK53" s="105" t="s">
        <v>11</v>
      </c>
      <c r="BL53" s="105" t="s">
        <v>11</v>
      </c>
      <c r="BM53" s="105" t="s">
        <v>11</v>
      </c>
      <c r="BN53" s="105" t="s">
        <v>10</v>
      </c>
      <c r="BO53" s="105" t="s">
        <v>128</v>
      </c>
      <c r="BP53" s="105" t="s">
        <v>1180</v>
      </c>
      <c r="BQ53" s="105" t="s">
        <v>1181</v>
      </c>
      <c r="BR53" s="105">
        <v>-0.22900000000000001</v>
      </c>
      <c r="BS53" s="105"/>
      <c r="BT53" s="105"/>
      <c r="BU53" s="105"/>
      <c r="BV53" s="105"/>
      <c r="BW53" s="105" t="s">
        <v>1117</v>
      </c>
      <c r="BX53" s="105" t="s">
        <v>10</v>
      </c>
      <c r="BY53" s="105" t="s">
        <v>10</v>
      </c>
      <c r="BZ53" s="105" t="s">
        <v>1182</v>
      </c>
      <c r="CA53" s="105" t="s">
        <v>11</v>
      </c>
      <c r="CB53" s="105" t="s">
        <v>11</v>
      </c>
      <c r="CC53" s="105" t="s">
        <v>11</v>
      </c>
      <c r="CD53" s="106" t="s">
        <v>10</v>
      </c>
      <c r="CE53" s="105"/>
      <c r="CF53" s="105"/>
      <c r="CG53" s="105"/>
      <c r="CH53" s="105"/>
    </row>
    <row r="54" spans="1:86">
      <c r="A54" s="105">
        <v>10</v>
      </c>
      <c r="B54" s="105" t="s">
        <v>282</v>
      </c>
      <c r="C54" s="105" t="s">
        <v>244</v>
      </c>
      <c r="D54" s="105" t="s">
        <v>1167</v>
      </c>
      <c r="E54" s="105">
        <v>2016</v>
      </c>
      <c r="F54" s="105" t="s">
        <v>1168</v>
      </c>
      <c r="G54" s="105" t="s">
        <v>1169</v>
      </c>
      <c r="H54" s="105" t="s">
        <v>1170</v>
      </c>
      <c r="I54" s="105" t="s">
        <v>1171</v>
      </c>
      <c r="J54" s="105" t="s">
        <v>1172</v>
      </c>
      <c r="K54" s="105" t="s">
        <v>1173</v>
      </c>
      <c r="L54" s="105" t="s">
        <v>6129</v>
      </c>
      <c r="M54" s="105" t="s">
        <v>1174</v>
      </c>
      <c r="N54" s="105" t="s">
        <v>12</v>
      </c>
      <c r="O54" s="107" t="s">
        <v>5576</v>
      </c>
      <c r="P54" s="107" t="s">
        <v>5576</v>
      </c>
      <c r="Q54" s="107" t="s">
        <v>5604</v>
      </c>
      <c r="R54" s="107" t="s">
        <v>1175</v>
      </c>
      <c r="S54" s="107" t="s">
        <v>123</v>
      </c>
      <c r="T54" s="107" t="s">
        <v>1176</v>
      </c>
      <c r="U54" s="107" t="s">
        <v>269</v>
      </c>
      <c r="V54" s="107">
        <v>280</v>
      </c>
      <c r="W54" s="107" t="s">
        <v>10</v>
      </c>
      <c r="X54" s="107" t="s">
        <v>10</v>
      </c>
      <c r="Y54" s="107" t="s">
        <v>10</v>
      </c>
      <c r="Z54" s="107" t="s">
        <v>10</v>
      </c>
      <c r="AA54" s="105" t="s">
        <v>1005</v>
      </c>
      <c r="AB54" s="107" t="str">
        <f>INDEX(Outcome_GWASs!E:E,MATCH(Matt!S54,Outcome_GWASs!C:C,0))</f>
        <v>Manually fill</v>
      </c>
      <c r="AC54" s="112" t="s">
        <v>2484</v>
      </c>
      <c r="AD54" s="112" t="s">
        <v>5505</v>
      </c>
      <c r="AE54" s="107" t="s">
        <v>123</v>
      </c>
      <c r="AF54" s="105" t="s">
        <v>1176</v>
      </c>
      <c r="AG54" s="105" t="s">
        <v>269</v>
      </c>
      <c r="AH54" s="105">
        <v>280</v>
      </c>
      <c r="AI54" s="112" t="s">
        <v>10</v>
      </c>
      <c r="AJ54" s="105" t="s">
        <v>10</v>
      </c>
      <c r="AK54" s="105" t="s">
        <v>1005</v>
      </c>
      <c r="AL54" s="105" t="s">
        <v>1177</v>
      </c>
      <c r="AM54" s="105" t="s">
        <v>10</v>
      </c>
      <c r="AN54" s="105" t="s">
        <v>1009</v>
      </c>
      <c r="AO54" s="105" t="s">
        <v>1009</v>
      </c>
      <c r="AP54" s="105" t="s">
        <v>1178</v>
      </c>
      <c r="AQ54" s="105" t="s">
        <v>10</v>
      </c>
      <c r="AR54" s="105" t="s">
        <v>11</v>
      </c>
      <c r="AS54" s="105" t="s">
        <v>11</v>
      </c>
      <c r="AT54" s="105" t="s">
        <v>11</v>
      </c>
      <c r="AU54" s="105"/>
      <c r="AV54" s="105">
        <v>1</v>
      </c>
      <c r="AW54" s="105"/>
      <c r="AX54" s="107" t="s">
        <v>10</v>
      </c>
      <c r="AY54" s="105" t="s">
        <v>10</v>
      </c>
      <c r="AZ54" s="105" t="s">
        <v>171</v>
      </c>
      <c r="BA54" s="105" t="s">
        <v>10</v>
      </c>
      <c r="BB54" s="107" t="s">
        <v>22</v>
      </c>
      <c r="BC54" s="105"/>
      <c r="BD54" s="105"/>
      <c r="BE54" s="105"/>
      <c r="BF54" s="105"/>
      <c r="BG54" s="105"/>
      <c r="BH54" s="105" t="s">
        <v>1179</v>
      </c>
      <c r="BI54" s="105" t="s">
        <v>11</v>
      </c>
      <c r="BJ54" s="105" t="s">
        <v>1065</v>
      </c>
      <c r="BK54" s="105" t="s">
        <v>11</v>
      </c>
      <c r="BL54" s="105" t="s">
        <v>11</v>
      </c>
      <c r="BM54" s="105" t="s">
        <v>11</v>
      </c>
      <c r="BN54" s="105" t="s">
        <v>10</v>
      </c>
      <c r="BO54" s="105" t="s">
        <v>128</v>
      </c>
      <c r="BP54" s="105" t="s">
        <v>1180</v>
      </c>
      <c r="BQ54" s="105" t="s">
        <v>1181</v>
      </c>
      <c r="BR54" s="105">
        <v>-6.2E-2</v>
      </c>
      <c r="BS54" s="105"/>
      <c r="BT54" s="105"/>
      <c r="BU54" s="105"/>
      <c r="BV54" s="105"/>
      <c r="BW54" s="105" t="s">
        <v>1117</v>
      </c>
      <c r="BX54" s="105" t="s">
        <v>10</v>
      </c>
      <c r="BY54" s="105" t="s">
        <v>10</v>
      </c>
      <c r="BZ54" s="105" t="s">
        <v>1182</v>
      </c>
      <c r="CA54" s="105" t="s">
        <v>11</v>
      </c>
      <c r="CB54" s="105" t="s">
        <v>11</v>
      </c>
      <c r="CC54" s="105" t="s">
        <v>11</v>
      </c>
      <c r="CD54" s="106" t="s">
        <v>10</v>
      </c>
      <c r="CE54" s="105"/>
      <c r="CF54" s="105"/>
      <c r="CG54" s="105"/>
      <c r="CH54" s="105"/>
    </row>
    <row r="55" spans="1:86">
      <c r="A55" s="105">
        <v>10</v>
      </c>
      <c r="B55" s="105" t="s">
        <v>282</v>
      </c>
      <c r="C55" s="105" t="s">
        <v>244</v>
      </c>
      <c r="D55" s="105" t="s">
        <v>1167</v>
      </c>
      <c r="E55" s="105">
        <v>2016</v>
      </c>
      <c r="F55" s="105" t="s">
        <v>1168</v>
      </c>
      <c r="G55" s="105" t="s">
        <v>1169</v>
      </c>
      <c r="H55" s="105" t="s">
        <v>1170</v>
      </c>
      <c r="I55" s="105" t="s">
        <v>1171</v>
      </c>
      <c r="J55" s="105" t="s">
        <v>1172</v>
      </c>
      <c r="K55" s="105" t="s">
        <v>1173</v>
      </c>
      <c r="L55" s="105" t="s">
        <v>6129</v>
      </c>
      <c r="M55" s="105" t="s">
        <v>1174</v>
      </c>
      <c r="N55" s="105" t="s">
        <v>12</v>
      </c>
      <c r="O55" s="107" t="s">
        <v>5576</v>
      </c>
      <c r="P55" s="107" t="s">
        <v>5576</v>
      </c>
      <c r="Q55" s="107" t="s">
        <v>5604</v>
      </c>
      <c r="R55" s="107" t="s">
        <v>1175</v>
      </c>
      <c r="S55" s="107" t="s">
        <v>123</v>
      </c>
      <c r="T55" s="107" t="s">
        <v>1176</v>
      </c>
      <c r="U55" s="107" t="s">
        <v>269</v>
      </c>
      <c r="V55" s="107">
        <v>280</v>
      </c>
      <c r="W55" s="107" t="s">
        <v>10</v>
      </c>
      <c r="X55" s="107" t="s">
        <v>10</v>
      </c>
      <c r="Y55" s="107" t="s">
        <v>10</v>
      </c>
      <c r="Z55" s="107" t="s">
        <v>10</v>
      </c>
      <c r="AA55" s="105" t="s">
        <v>1005</v>
      </c>
      <c r="AB55" s="107" t="str">
        <f>INDEX(Outcome_GWASs!E:E,MATCH(Matt!S55,Outcome_GWASs!C:C,0))</f>
        <v>Manually fill</v>
      </c>
      <c r="AC55" s="112" t="s">
        <v>5529</v>
      </c>
      <c r="AD55" s="112" t="s">
        <v>5504</v>
      </c>
      <c r="AE55" s="107" t="s">
        <v>123</v>
      </c>
      <c r="AF55" s="105" t="s">
        <v>1176</v>
      </c>
      <c r="AG55" s="105" t="s">
        <v>269</v>
      </c>
      <c r="AH55" s="105">
        <v>280</v>
      </c>
      <c r="AI55" s="112" t="s">
        <v>10</v>
      </c>
      <c r="AJ55" s="105" t="s">
        <v>10</v>
      </c>
      <c r="AK55" s="105" t="s">
        <v>1005</v>
      </c>
      <c r="AL55" s="105" t="s">
        <v>1177</v>
      </c>
      <c r="AM55" s="105" t="s">
        <v>10</v>
      </c>
      <c r="AN55" s="105" t="s">
        <v>1009</v>
      </c>
      <c r="AO55" s="105" t="s">
        <v>1009</v>
      </c>
      <c r="AP55" s="105" t="s">
        <v>1178</v>
      </c>
      <c r="AQ55" s="105" t="s">
        <v>10</v>
      </c>
      <c r="AR55" s="105" t="s">
        <v>11</v>
      </c>
      <c r="AS55" s="105" t="s">
        <v>11</v>
      </c>
      <c r="AT55" s="105" t="s">
        <v>11</v>
      </c>
      <c r="AU55" s="105"/>
      <c r="AV55" s="105">
        <v>1</v>
      </c>
      <c r="AW55" s="105"/>
      <c r="AX55" s="107" t="s">
        <v>10</v>
      </c>
      <c r="AY55" s="105" t="s">
        <v>10</v>
      </c>
      <c r="AZ55" s="105" t="s">
        <v>171</v>
      </c>
      <c r="BA55" s="105" t="s">
        <v>10</v>
      </c>
      <c r="BB55" s="107" t="s">
        <v>22</v>
      </c>
      <c r="BC55" s="105"/>
      <c r="BD55" s="105"/>
      <c r="BE55" s="105"/>
      <c r="BF55" s="105"/>
      <c r="BG55" s="105"/>
      <c r="BH55" s="105" t="s">
        <v>1179</v>
      </c>
      <c r="BI55" s="105" t="s">
        <v>11</v>
      </c>
      <c r="BJ55" s="105" t="s">
        <v>1065</v>
      </c>
      <c r="BK55" s="105" t="s">
        <v>11</v>
      </c>
      <c r="BL55" s="105" t="s">
        <v>11</v>
      </c>
      <c r="BM55" s="105" t="s">
        <v>11</v>
      </c>
      <c r="BN55" s="105" t="s">
        <v>10</v>
      </c>
      <c r="BO55" s="105" t="s">
        <v>128</v>
      </c>
      <c r="BP55" s="105" t="s">
        <v>1180</v>
      </c>
      <c r="BQ55" s="105" t="s">
        <v>1181</v>
      </c>
      <c r="BR55" s="105">
        <v>-0.23799999999999999</v>
      </c>
      <c r="BS55" s="105"/>
      <c r="BT55" s="105"/>
      <c r="BU55" s="105"/>
      <c r="BV55" s="105"/>
      <c r="BW55" s="105" t="s">
        <v>1117</v>
      </c>
      <c r="BX55" s="105" t="s">
        <v>10</v>
      </c>
      <c r="BY55" s="105" t="s">
        <v>10</v>
      </c>
      <c r="BZ55" s="105" t="s">
        <v>1182</v>
      </c>
      <c r="CA55" s="105" t="s">
        <v>11</v>
      </c>
      <c r="CB55" s="105" t="s">
        <v>11</v>
      </c>
      <c r="CC55" s="105" t="s">
        <v>11</v>
      </c>
      <c r="CD55" s="106" t="s">
        <v>10</v>
      </c>
      <c r="CE55" s="105"/>
      <c r="CF55" s="105"/>
      <c r="CG55" s="105"/>
      <c r="CH55" s="105"/>
    </row>
    <row r="56" spans="1:86">
      <c r="A56" s="105">
        <v>10</v>
      </c>
      <c r="B56" s="105" t="s">
        <v>282</v>
      </c>
      <c r="C56" s="105" t="s">
        <v>244</v>
      </c>
      <c r="D56" s="105" t="s">
        <v>1167</v>
      </c>
      <c r="E56" s="105">
        <v>2016</v>
      </c>
      <c r="F56" s="105" t="s">
        <v>1168</v>
      </c>
      <c r="G56" s="105" t="s">
        <v>1169</v>
      </c>
      <c r="H56" s="105" t="s">
        <v>1170</v>
      </c>
      <c r="I56" s="105" t="s">
        <v>1171</v>
      </c>
      <c r="J56" s="105" t="s">
        <v>1172</v>
      </c>
      <c r="K56" s="105" t="s">
        <v>1173</v>
      </c>
      <c r="L56" s="105" t="s">
        <v>6129</v>
      </c>
      <c r="M56" s="105" t="s">
        <v>1174</v>
      </c>
      <c r="N56" s="105" t="s">
        <v>12</v>
      </c>
      <c r="O56" s="107" t="s">
        <v>5576</v>
      </c>
      <c r="P56" s="107" t="s">
        <v>5576</v>
      </c>
      <c r="Q56" s="107" t="s">
        <v>5604</v>
      </c>
      <c r="R56" s="107" t="s">
        <v>1175</v>
      </c>
      <c r="S56" s="107" t="s">
        <v>123</v>
      </c>
      <c r="T56" s="107" t="s">
        <v>1176</v>
      </c>
      <c r="U56" s="107" t="s">
        <v>269</v>
      </c>
      <c r="V56" s="107">
        <v>280</v>
      </c>
      <c r="W56" s="107" t="s">
        <v>10</v>
      </c>
      <c r="X56" s="107" t="s">
        <v>10</v>
      </c>
      <c r="Y56" s="107" t="s">
        <v>10</v>
      </c>
      <c r="Z56" s="107" t="s">
        <v>10</v>
      </c>
      <c r="AA56" s="105" t="s">
        <v>1005</v>
      </c>
      <c r="AB56" s="107" t="str">
        <f>INDEX(Outcome_GWASs!E:E,MATCH(Matt!S56,Outcome_GWASs!C:C,0))</f>
        <v>Manually fill</v>
      </c>
      <c r="AC56" s="112" t="s">
        <v>5529</v>
      </c>
      <c r="AD56" s="112" t="s">
        <v>5505</v>
      </c>
      <c r="AE56" s="107" t="s">
        <v>123</v>
      </c>
      <c r="AF56" s="105" t="s">
        <v>1176</v>
      </c>
      <c r="AG56" s="105" t="s">
        <v>269</v>
      </c>
      <c r="AH56" s="105">
        <v>280</v>
      </c>
      <c r="AI56" s="112" t="s">
        <v>10</v>
      </c>
      <c r="AJ56" s="105" t="s">
        <v>10</v>
      </c>
      <c r="AK56" s="105" t="s">
        <v>1005</v>
      </c>
      <c r="AL56" s="105" t="s">
        <v>1177</v>
      </c>
      <c r="AM56" s="105" t="s">
        <v>10</v>
      </c>
      <c r="AN56" s="105" t="s">
        <v>1009</v>
      </c>
      <c r="AO56" s="105" t="s">
        <v>1009</v>
      </c>
      <c r="AP56" s="105" t="s">
        <v>1178</v>
      </c>
      <c r="AQ56" s="105" t="s">
        <v>10</v>
      </c>
      <c r="AR56" s="105" t="s">
        <v>11</v>
      </c>
      <c r="AS56" s="105" t="s">
        <v>11</v>
      </c>
      <c r="AT56" s="105" t="s">
        <v>11</v>
      </c>
      <c r="AU56" s="105"/>
      <c r="AV56" s="105">
        <v>1</v>
      </c>
      <c r="AW56" s="105"/>
      <c r="AX56" s="107" t="s">
        <v>10</v>
      </c>
      <c r="AY56" s="105" t="s">
        <v>10</v>
      </c>
      <c r="AZ56" s="105" t="s">
        <v>171</v>
      </c>
      <c r="BA56" s="105" t="s">
        <v>10</v>
      </c>
      <c r="BB56" s="107" t="s">
        <v>22</v>
      </c>
      <c r="BC56" s="105"/>
      <c r="BD56" s="105"/>
      <c r="BE56" s="105"/>
      <c r="BF56" s="105"/>
      <c r="BG56" s="105"/>
      <c r="BH56" s="105" t="s">
        <v>1179</v>
      </c>
      <c r="BI56" s="105" t="s">
        <v>11</v>
      </c>
      <c r="BJ56" s="105" t="s">
        <v>1065</v>
      </c>
      <c r="BK56" s="105" t="s">
        <v>11</v>
      </c>
      <c r="BL56" s="105" t="s">
        <v>11</v>
      </c>
      <c r="BM56" s="105" t="s">
        <v>11</v>
      </c>
      <c r="BN56" s="105" t="s">
        <v>10</v>
      </c>
      <c r="BO56" s="105" t="s">
        <v>128</v>
      </c>
      <c r="BP56" s="105" t="s">
        <v>1180</v>
      </c>
      <c r="BQ56" s="105" t="s">
        <v>1181</v>
      </c>
      <c r="BR56" s="105">
        <v>-7.5999999999999998E-2</v>
      </c>
      <c r="BS56" s="105"/>
      <c r="BT56" s="105"/>
      <c r="BU56" s="105"/>
      <c r="BV56" s="105"/>
      <c r="BW56" s="105" t="s">
        <v>1117</v>
      </c>
      <c r="BX56" s="105" t="s">
        <v>10</v>
      </c>
      <c r="BY56" s="105" t="s">
        <v>10</v>
      </c>
      <c r="BZ56" s="105" t="s">
        <v>1182</v>
      </c>
      <c r="CA56" s="105" t="s">
        <v>11</v>
      </c>
      <c r="CB56" s="105" t="s">
        <v>11</v>
      </c>
      <c r="CC56" s="105" t="s">
        <v>11</v>
      </c>
      <c r="CD56" s="106" t="s">
        <v>10</v>
      </c>
      <c r="CE56" s="105"/>
      <c r="CF56" s="105"/>
      <c r="CG56" s="105"/>
      <c r="CH56" s="105"/>
    </row>
    <row r="57" spans="1:86">
      <c r="A57" s="105">
        <v>10</v>
      </c>
      <c r="B57" s="105" t="s">
        <v>282</v>
      </c>
      <c r="C57" s="105" t="s">
        <v>244</v>
      </c>
      <c r="D57" s="105" t="s">
        <v>1167</v>
      </c>
      <c r="E57" s="105">
        <v>2016</v>
      </c>
      <c r="F57" s="105" t="s">
        <v>1168</v>
      </c>
      <c r="G57" s="105" t="s">
        <v>1169</v>
      </c>
      <c r="H57" s="105" t="s">
        <v>1170</v>
      </c>
      <c r="I57" s="105" t="s">
        <v>1171</v>
      </c>
      <c r="J57" s="105" t="s">
        <v>1172</v>
      </c>
      <c r="K57" s="105" t="s">
        <v>1173</v>
      </c>
      <c r="L57" s="105" t="s">
        <v>6129</v>
      </c>
      <c r="M57" s="105" t="s">
        <v>1174</v>
      </c>
      <c r="N57" s="105" t="s">
        <v>12</v>
      </c>
      <c r="O57" s="107" t="s">
        <v>5576</v>
      </c>
      <c r="P57" s="107" t="s">
        <v>5576</v>
      </c>
      <c r="Q57" s="107" t="s">
        <v>5604</v>
      </c>
      <c r="R57" s="107" t="s">
        <v>1175</v>
      </c>
      <c r="S57" s="107" t="s">
        <v>123</v>
      </c>
      <c r="T57" s="107" t="s">
        <v>1176</v>
      </c>
      <c r="U57" s="107" t="s">
        <v>268</v>
      </c>
      <c r="V57" s="107">
        <v>983</v>
      </c>
      <c r="W57" s="107" t="s">
        <v>10</v>
      </c>
      <c r="X57" s="107" t="s">
        <v>10</v>
      </c>
      <c r="Y57" s="107" t="s">
        <v>10</v>
      </c>
      <c r="Z57" s="107" t="s">
        <v>10</v>
      </c>
      <c r="AA57" s="105" t="s">
        <v>1005</v>
      </c>
      <c r="AB57" s="107" t="str">
        <f>INDEX(Outcome_GWASs!E:E,MATCH(Matt!S57,Outcome_GWASs!C:C,0))</f>
        <v>Manually fill</v>
      </c>
      <c r="AC57" s="112" t="s">
        <v>2484</v>
      </c>
      <c r="AD57" s="112" t="s">
        <v>5504</v>
      </c>
      <c r="AE57" s="107" t="s">
        <v>123</v>
      </c>
      <c r="AF57" s="105" t="s">
        <v>1176</v>
      </c>
      <c r="AG57" s="107" t="s">
        <v>268</v>
      </c>
      <c r="AH57" s="107">
        <v>983</v>
      </c>
      <c r="AI57" s="112" t="s">
        <v>10</v>
      </c>
      <c r="AJ57" s="105" t="s">
        <v>10</v>
      </c>
      <c r="AK57" s="105" t="s">
        <v>1005</v>
      </c>
      <c r="AL57" s="105" t="s">
        <v>1177</v>
      </c>
      <c r="AM57" s="105" t="s">
        <v>10</v>
      </c>
      <c r="AN57" s="105" t="s">
        <v>1009</v>
      </c>
      <c r="AO57" s="105" t="s">
        <v>1009</v>
      </c>
      <c r="AP57" s="105" t="s">
        <v>1178</v>
      </c>
      <c r="AQ57" s="105" t="s">
        <v>10</v>
      </c>
      <c r="AR57" s="105" t="s">
        <v>11</v>
      </c>
      <c r="AS57" s="105" t="s">
        <v>11</v>
      </c>
      <c r="AT57" s="105" t="s">
        <v>11</v>
      </c>
      <c r="AU57" s="105"/>
      <c r="AV57" s="105">
        <v>1</v>
      </c>
      <c r="AW57" s="105"/>
      <c r="AX57" s="107" t="s">
        <v>10</v>
      </c>
      <c r="AY57" s="105" t="s">
        <v>10</v>
      </c>
      <c r="AZ57" s="105" t="s">
        <v>171</v>
      </c>
      <c r="BA57" s="105" t="s">
        <v>10</v>
      </c>
      <c r="BB57" s="107" t="s">
        <v>22</v>
      </c>
      <c r="BC57" s="105"/>
      <c r="BD57" s="105"/>
      <c r="BE57" s="105"/>
      <c r="BF57" s="105"/>
      <c r="BG57" s="105"/>
      <c r="BH57" s="105" t="s">
        <v>1179</v>
      </c>
      <c r="BI57" s="105" t="s">
        <v>11</v>
      </c>
      <c r="BJ57" s="105" t="s">
        <v>1065</v>
      </c>
      <c r="BK57" s="105" t="s">
        <v>11</v>
      </c>
      <c r="BL57" s="105" t="s">
        <v>11</v>
      </c>
      <c r="BM57" s="105" t="s">
        <v>11</v>
      </c>
      <c r="BN57" s="105" t="s">
        <v>10</v>
      </c>
      <c r="BO57" s="105" t="s">
        <v>128</v>
      </c>
      <c r="BP57" s="105" t="s">
        <v>1180</v>
      </c>
      <c r="BQ57" s="105" t="s">
        <v>1181</v>
      </c>
      <c r="BR57" s="105">
        <v>0.63500000000000001</v>
      </c>
      <c r="BS57" s="105"/>
      <c r="BT57" s="105"/>
      <c r="BU57" s="105"/>
      <c r="BV57" s="105"/>
      <c r="BW57" s="105" t="s">
        <v>1117</v>
      </c>
      <c r="BX57" s="105" t="s">
        <v>10</v>
      </c>
      <c r="BY57" s="105" t="s">
        <v>10</v>
      </c>
      <c r="BZ57" s="105" t="s">
        <v>1182</v>
      </c>
      <c r="CA57" s="105" t="s">
        <v>11</v>
      </c>
      <c r="CB57" s="105" t="s">
        <v>11</v>
      </c>
      <c r="CC57" s="105" t="s">
        <v>11</v>
      </c>
      <c r="CD57" s="106" t="s">
        <v>10</v>
      </c>
      <c r="CE57" s="105"/>
      <c r="CF57" s="105"/>
      <c r="CG57" s="105"/>
      <c r="CH57" s="105"/>
    </row>
    <row r="58" spans="1:86">
      <c r="A58" s="105">
        <v>10</v>
      </c>
      <c r="B58" s="105" t="s">
        <v>282</v>
      </c>
      <c r="C58" s="105" t="s">
        <v>244</v>
      </c>
      <c r="D58" s="105" t="s">
        <v>1167</v>
      </c>
      <c r="E58" s="105">
        <v>2016</v>
      </c>
      <c r="F58" s="105" t="s">
        <v>1168</v>
      </c>
      <c r="G58" s="105" t="s">
        <v>1169</v>
      </c>
      <c r="H58" s="105" t="s">
        <v>1170</v>
      </c>
      <c r="I58" s="105" t="s">
        <v>1171</v>
      </c>
      <c r="J58" s="105" t="s">
        <v>1172</v>
      </c>
      <c r="K58" s="105" t="s">
        <v>1173</v>
      </c>
      <c r="L58" s="105" t="s">
        <v>6129</v>
      </c>
      <c r="M58" s="105" t="s">
        <v>1174</v>
      </c>
      <c r="N58" s="105" t="s">
        <v>12</v>
      </c>
      <c r="O58" s="107" t="s">
        <v>5576</v>
      </c>
      <c r="P58" s="107" t="s">
        <v>5576</v>
      </c>
      <c r="Q58" s="107" t="s">
        <v>5604</v>
      </c>
      <c r="R58" s="107" t="s">
        <v>1175</v>
      </c>
      <c r="S58" s="107" t="s">
        <v>123</v>
      </c>
      <c r="T58" s="107" t="s">
        <v>1176</v>
      </c>
      <c r="U58" s="107" t="s">
        <v>268</v>
      </c>
      <c r="V58" s="107">
        <v>983</v>
      </c>
      <c r="W58" s="107" t="s">
        <v>10</v>
      </c>
      <c r="X58" s="107" t="s">
        <v>10</v>
      </c>
      <c r="Y58" s="107" t="s">
        <v>10</v>
      </c>
      <c r="Z58" s="107" t="s">
        <v>10</v>
      </c>
      <c r="AA58" s="105" t="s">
        <v>1005</v>
      </c>
      <c r="AB58" s="107" t="str">
        <f>INDEX(Outcome_GWASs!E:E,MATCH(Matt!S58,Outcome_GWASs!C:C,0))</f>
        <v>Manually fill</v>
      </c>
      <c r="AC58" s="112" t="s">
        <v>2484</v>
      </c>
      <c r="AD58" s="112" t="s">
        <v>5505</v>
      </c>
      <c r="AE58" s="107" t="s">
        <v>123</v>
      </c>
      <c r="AF58" s="105" t="s">
        <v>1176</v>
      </c>
      <c r="AG58" s="107" t="s">
        <v>268</v>
      </c>
      <c r="AH58" s="107">
        <v>983</v>
      </c>
      <c r="AI58" s="112" t="s">
        <v>10</v>
      </c>
      <c r="AJ58" s="105" t="s">
        <v>10</v>
      </c>
      <c r="AK58" s="105" t="s">
        <v>1005</v>
      </c>
      <c r="AL58" s="105" t="s">
        <v>1177</v>
      </c>
      <c r="AM58" s="105" t="s">
        <v>10</v>
      </c>
      <c r="AN58" s="105" t="s">
        <v>1009</v>
      </c>
      <c r="AO58" s="105" t="s">
        <v>1009</v>
      </c>
      <c r="AP58" s="105" t="s">
        <v>1178</v>
      </c>
      <c r="AQ58" s="105" t="s">
        <v>10</v>
      </c>
      <c r="AR58" s="105" t="s">
        <v>11</v>
      </c>
      <c r="AS58" s="105" t="s">
        <v>11</v>
      </c>
      <c r="AT58" s="105" t="s">
        <v>11</v>
      </c>
      <c r="AU58" s="105"/>
      <c r="AV58" s="105">
        <v>1</v>
      </c>
      <c r="AW58" s="105"/>
      <c r="AX58" s="107" t="s">
        <v>10</v>
      </c>
      <c r="AY58" s="105" t="s">
        <v>10</v>
      </c>
      <c r="AZ58" s="105" t="s">
        <v>171</v>
      </c>
      <c r="BA58" s="105" t="s">
        <v>10</v>
      </c>
      <c r="BB58" s="107" t="s">
        <v>22</v>
      </c>
      <c r="BC58" s="105"/>
      <c r="BD58" s="105"/>
      <c r="BE58" s="105"/>
      <c r="BF58" s="105"/>
      <c r="BG58" s="105"/>
      <c r="BH58" s="105" t="s">
        <v>1179</v>
      </c>
      <c r="BI58" s="105" t="s">
        <v>11</v>
      </c>
      <c r="BJ58" s="105" t="s">
        <v>1065</v>
      </c>
      <c r="BK58" s="105" t="s">
        <v>11</v>
      </c>
      <c r="BL58" s="105" t="s">
        <v>11</v>
      </c>
      <c r="BM58" s="105" t="s">
        <v>11</v>
      </c>
      <c r="BN58" s="105" t="s">
        <v>10</v>
      </c>
      <c r="BO58" s="105" t="s">
        <v>128</v>
      </c>
      <c r="BP58" s="105" t="s">
        <v>1180</v>
      </c>
      <c r="BQ58" s="105" t="s">
        <v>1181</v>
      </c>
      <c r="BR58" s="105">
        <v>1.456</v>
      </c>
      <c r="BS58" s="105"/>
      <c r="BT58" s="105"/>
      <c r="BU58" s="105"/>
      <c r="BV58" s="105"/>
      <c r="BW58" s="105" t="s">
        <v>1117</v>
      </c>
      <c r="BX58" s="105" t="s">
        <v>10</v>
      </c>
      <c r="BY58" s="105" t="s">
        <v>10</v>
      </c>
      <c r="BZ58" s="105" t="s">
        <v>1182</v>
      </c>
      <c r="CA58" s="105" t="s">
        <v>11</v>
      </c>
      <c r="CB58" s="105" t="s">
        <v>11</v>
      </c>
      <c r="CC58" s="105" t="s">
        <v>11</v>
      </c>
      <c r="CD58" s="106" t="s">
        <v>10</v>
      </c>
      <c r="CE58" s="105"/>
      <c r="CF58" s="105"/>
      <c r="CG58" s="105"/>
      <c r="CH58" s="105"/>
    </row>
    <row r="59" spans="1:86">
      <c r="A59" s="105">
        <v>10</v>
      </c>
      <c r="B59" s="105" t="s">
        <v>282</v>
      </c>
      <c r="C59" s="105" t="s">
        <v>244</v>
      </c>
      <c r="D59" s="105" t="s">
        <v>1167</v>
      </c>
      <c r="E59" s="105">
        <v>2016</v>
      </c>
      <c r="F59" s="105" t="s">
        <v>1168</v>
      </c>
      <c r="G59" s="105" t="s">
        <v>1169</v>
      </c>
      <c r="H59" s="105" t="s">
        <v>1170</v>
      </c>
      <c r="I59" s="105" t="s">
        <v>1171</v>
      </c>
      <c r="J59" s="105" t="s">
        <v>1172</v>
      </c>
      <c r="K59" s="105" t="s">
        <v>1173</v>
      </c>
      <c r="L59" s="105" t="s">
        <v>6129</v>
      </c>
      <c r="M59" s="105" t="s">
        <v>1174</v>
      </c>
      <c r="N59" s="105" t="s">
        <v>12</v>
      </c>
      <c r="O59" s="107" t="s">
        <v>5576</v>
      </c>
      <c r="P59" s="107" t="s">
        <v>5576</v>
      </c>
      <c r="Q59" s="107" t="s">
        <v>5604</v>
      </c>
      <c r="R59" s="107" t="s">
        <v>1175</v>
      </c>
      <c r="S59" s="107" t="s">
        <v>123</v>
      </c>
      <c r="T59" s="107" t="s">
        <v>1176</v>
      </c>
      <c r="U59" s="107" t="s">
        <v>268</v>
      </c>
      <c r="V59" s="107">
        <v>983</v>
      </c>
      <c r="W59" s="107" t="s">
        <v>10</v>
      </c>
      <c r="X59" s="107" t="s">
        <v>10</v>
      </c>
      <c r="Y59" s="107" t="s">
        <v>10</v>
      </c>
      <c r="Z59" s="107" t="s">
        <v>10</v>
      </c>
      <c r="AA59" s="105" t="s">
        <v>1005</v>
      </c>
      <c r="AB59" s="107" t="str">
        <f>INDEX(Outcome_GWASs!E:E,MATCH(Matt!S59,Outcome_GWASs!C:C,0))</f>
        <v>Manually fill</v>
      </c>
      <c r="AC59" s="112" t="s">
        <v>5529</v>
      </c>
      <c r="AD59" s="112" t="s">
        <v>5504</v>
      </c>
      <c r="AE59" s="107" t="s">
        <v>123</v>
      </c>
      <c r="AF59" s="105" t="s">
        <v>1176</v>
      </c>
      <c r="AG59" s="107" t="s">
        <v>268</v>
      </c>
      <c r="AH59" s="107">
        <v>983</v>
      </c>
      <c r="AI59" s="112" t="s">
        <v>10</v>
      </c>
      <c r="AJ59" s="105" t="s">
        <v>10</v>
      </c>
      <c r="AK59" s="105" t="s">
        <v>1005</v>
      </c>
      <c r="AL59" s="105" t="s">
        <v>1177</v>
      </c>
      <c r="AM59" s="105" t="s">
        <v>10</v>
      </c>
      <c r="AN59" s="105" t="s">
        <v>1009</v>
      </c>
      <c r="AO59" s="105" t="s">
        <v>1009</v>
      </c>
      <c r="AP59" s="105" t="s">
        <v>1178</v>
      </c>
      <c r="AQ59" s="105" t="s">
        <v>10</v>
      </c>
      <c r="AR59" s="105" t="s">
        <v>11</v>
      </c>
      <c r="AS59" s="105" t="s">
        <v>11</v>
      </c>
      <c r="AT59" s="105" t="s">
        <v>11</v>
      </c>
      <c r="AU59" s="105"/>
      <c r="AV59" s="105">
        <v>1</v>
      </c>
      <c r="AW59" s="105"/>
      <c r="AX59" s="107" t="s">
        <v>10</v>
      </c>
      <c r="AY59" s="105" t="s">
        <v>10</v>
      </c>
      <c r="AZ59" s="105" t="s">
        <v>171</v>
      </c>
      <c r="BA59" s="105" t="s">
        <v>10</v>
      </c>
      <c r="BB59" s="107" t="s">
        <v>22</v>
      </c>
      <c r="BC59" s="105"/>
      <c r="BD59" s="105"/>
      <c r="BE59" s="105"/>
      <c r="BF59" s="105"/>
      <c r="BG59" s="105"/>
      <c r="BH59" s="105" t="s">
        <v>1179</v>
      </c>
      <c r="BI59" s="105" t="s">
        <v>11</v>
      </c>
      <c r="BJ59" s="105" t="s">
        <v>1065</v>
      </c>
      <c r="BK59" s="105" t="s">
        <v>11</v>
      </c>
      <c r="BL59" s="105" t="s">
        <v>11</v>
      </c>
      <c r="BM59" s="105" t="s">
        <v>11</v>
      </c>
      <c r="BN59" s="105" t="s">
        <v>10</v>
      </c>
      <c r="BO59" s="105" t="s">
        <v>128</v>
      </c>
      <c r="BP59" s="105" t="s">
        <v>1180</v>
      </c>
      <c r="BQ59" s="105" t="s">
        <v>1181</v>
      </c>
      <c r="BR59" s="105">
        <v>0.37</v>
      </c>
      <c r="BS59" s="105"/>
      <c r="BT59" s="105"/>
      <c r="BU59" s="105"/>
      <c r="BV59" s="105"/>
      <c r="BW59" s="105" t="s">
        <v>1117</v>
      </c>
      <c r="BX59" s="105" t="s">
        <v>10</v>
      </c>
      <c r="BY59" s="105" t="s">
        <v>10</v>
      </c>
      <c r="BZ59" s="105" t="s">
        <v>1182</v>
      </c>
      <c r="CA59" s="105" t="s">
        <v>11</v>
      </c>
      <c r="CB59" s="105" t="s">
        <v>11</v>
      </c>
      <c r="CC59" s="105" t="s">
        <v>11</v>
      </c>
      <c r="CD59" s="106" t="s">
        <v>10</v>
      </c>
      <c r="CE59" s="105"/>
      <c r="CF59" s="105"/>
      <c r="CG59" s="105"/>
      <c r="CH59" s="105"/>
    </row>
    <row r="60" spans="1:86">
      <c r="A60" s="105">
        <v>10</v>
      </c>
      <c r="B60" s="105" t="s">
        <v>282</v>
      </c>
      <c r="C60" s="105" t="s">
        <v>244</v>
      </c>
      <c r="D60" s="105" t="s">
        <v>1167</v>
      </c>
      <c r="E60" s="105">
        <v>2016</v>
      </c>
      <c r="F60" s="105" t="s">
        <v>1168</v>
      </c>
      <c r="G60" s="105" t="s">
        <v>1169</v>
      </c>
      <c r="H60" s="105" t="s">
        <v>1170</v>
      </c>
      <c r="I60" s="105" t="s">
        <v>1171</v>
      </c>
      <c r="J60" s="105" t="s">
        <v>1172</v>
      </c>
      <c r="K60" s="105" t="s">
        <v>1173</v>
      </c>
      <c r="L60" s="105" t="s">
        <v>6129</v>
      </c>
      <c r="M60" s="105" t="s">
        <v>1174</v>
      </c>
      <c r="N60" s="105" t="s">
        <v>12</v>
      </c>
      <c r="O60" s="107" t="s">
        <v>5576</v>
      </c>
      <c r="P60" s="107" t="s">
        <v>5576</v>
      </c>
      <c r="Q60" s="107" t="s">
        <v>5604</v>
      </c>
      <c r="R60" s="107" t="s">
        <v>1175</v>
      </c>
      <c r="S60" s="107" t="s">
        <v>123</v>
      </c>
      <c r="T60" s="107" t="s">
        <v>1176</v>
      </c>
      <c r="U60" s="107" t="s">
        <v>268</v>
      </c>
      <c r="V60" s="107">
        <v>983</v>
      </c>
      <c r="W60" s="107" t="s">
        <v>10</v>
      </c>
      <c r="X60" s="107" t="s">
        <v>10</v>
      </c>
      <c r="Y60" s="107" t="s">
        <v>10</v>
      </c>
      <c r="Z60" s="107" t="s">
        <v>10</v>
      </c>
      <c r="AA60" s="105" t="s">
        <v>1005</v>
      </c>
      <c r="AB60" s="107" t="str">
        <f>INDEX(Outcome_GWASs!E:E,MATCH(Matt!S60,Outcome_GWASs!C:C,0))</f>
        <v>Manually fill</v>
      </c>
      <c r="AC60" s="112" t="s">
        <v>5529</v>
      </c>
      <c r="AD60" s="112" t="s">
        <v>5505</v>
      </c>
      <c r="AE60" s="107" t="s">
        <v>123</v>
      </c>
      <c r="AF60" s="105" t="s">
        <v>1176</v>
      </c>
      <c r="AG60" s="107" t="s">
        <v>268</v>
      </c>
      <c r="AH60" s="107">
        <v>983</v>
      </c>
      <c r="AI60" s="112" t="s">
        <v>10</v>
      </c>
      <c r="AJ60" s="105" t="s">
        <v>10</v>
      </c>
      <c r="AK60" s="105" t="s">
        <v>1005</v>
      </c>
      <c r="AL60" s="105" t="s">
        <v>1177</v>
      </c>
      <c r="AM60" s="105" t="s">
        <v>10</v>
      </c>
      <c r="AN60" s="105" t="s">
        <v>1009</v>
      </c>
      <c r="AO60" s="105" t="s">
        <v>1009</v>
      </c>
      <c r="AP60" s="105" t="s">
        <v>1178</v>
      </c>
      <c r="AQ60" s="105" t="s">
        <v>10</v>
      </c>
      <c r="AR60" s="105" t="s">
        <v>11</v>
      </c>
      <c r="AS60" s="105" t="s">
        <v>11</v>
      </c>
      <c r="AT60" s="105" t="s">
        <v>11</v>
      </c>
      <c r="AU60" s="105"/>
      <c r="AV60" s="105">
        <v>1</v>
      </c>
      <c r="AW60" s="105"/>
      <c r="AX60" s="107" t="s">
        <v>10</v>
      </c>
      <c r="AY60" s="105" t="s">
        <v>10</v>
      </c>
      <c r="AZ60" s="105" t="s">
        <v>171</v>
      </c>
      <c r="BA60" s="105" t="s">
        <v>10</v>
      </c>
      <c r="BB60" s="107" t="s">
        <v>22</v>
      </c>
      <c r="BC60" s="105"/>
      <c r="BD60" s="105"/>
      <c r="BE60" s="105"/>
      <c r="BF60" s="105"/>
      <c r="BG60" s="105"/>
      <c r="BH60" s="105" t="s">
        <v>1179</v>
      </c>
      <c r="BI60" s="105" t="s">
        <v>11</v>
      </c>
      <c r="BJ60" s="105" t="s">
        <v>1065</v>
      </c>
      <c r="BK60" s="105" t="s">
        <v>11</v>
      </c>
      <c r="BL60" s="105" t="s">
        <v>11</v>
      </c>
      <c r="BM60" s="105" t="s">
        <v>11</v>
      </c>
      <c r="BN60" s="105" t="s">
        <v>10</v>
      </c>
      <c r="BO60" s="105" t="s">
        <v>128</v>
      </c>
      <c r="BP60" s="105" t="s">
        <v>1180</v>
      </c>
      <c r="BQ60" s="105" t="s">
        <v>1181</v>
      </c>
      <c r="BR60" s="105">
        <v>1.456</v>
      </c>
      <c r="BS60" s="105"/>
      <c r="BT60" s="105"/>
      <c r="BU60" s="105"/>
      <c r="BV60" s="105"/>
      <c r="BW60" s="105" t="s">
        <v>1117</v>
      </c>
      <c r="BX60" s="105" t="s">
        <v>10</v>
      </c>
      <c r="BY60" s="105" t="s">
        <v>10</v>
      </c>
      <c r="BZ60" s="105" t="s">
        <v>1182</v>
      </c>
      <c r="CA60" s="105" t="s">
        <v>11</v>
      </c>
      <c r="CB60" s="105" t="s">
        <v>11</v>
      </c>
      <c r="CC60" s="105" t="s">
        <v>11</v>
      </c>
      <c r="CD60" s="106" t="s">
        <v>10</v>
      </c>
      <c r="CE60" s="105"/>
      <c r="CF60" s="105"/>
      <c r="CG60" s="105"/>
      <c r="CH60" s="105"/>
    </row>
    <row r="61" spans="1:86">
      <c r="A61" s="105">
        <v>11</v>
      </c>
      <c r="B61" s="105" t="s">
        <v>282</v>
      </c>
      <c r="C61" s="105" t="s">
        <v>244</v>
      </c>
      <c r="D61" s="105" t="s">
        <v>1183</v>
      </c>
      <c r="E61" s="105">
        <v>2016</v>
      </c>
      <c r="F61" s="105" t="s">
        <v>1184</v>
      </c>
      <c r="G61" s="105" t="s">
        <v>1185</v>
      </c>
      <c r="H61" s="105" t="s">
        <v>1186</v>
      </c>
      <c r="I61" s="105" t="s">
        <v>1187</v>
      </c>
      <c r="J61" s="105" t="s">
        <v>1188</v>
      </c>
      <c r="K61" s="105" t="s">
        <v>1189</v>
      </c>
      <c r="L61" s="105" t="s">
        <v>6130</v>
      </c>
      <c r="M61" s="105" t="s">
        <v>1190</v>
      </c>
      <c r="N61" s="105" t="s">
        <v>12</v>
      </c>
      <c r="O61" s="107" t="s">
        <v>5763</v>
      </c>
      <c r="P61" s="107" t="s">
        <v>1191</v>
      </c>
      <c r="Q61" s="107" t="s">
        <v>5577</v>
      </c>
      <c r="R61" s="107" t="s">
        <v>1192</v>
      </c>
      <c r="S61" s="107" t="s">
        <v>123</v>
      </c>
      <c r="T61" s="107" t="s">
        <v>1193</v>
      </c>
      <c r="U61" s="107" t="s">
        <v>140</v>
      </c>
      <c r="V61" s="107">
        <v>11248</v>
      </c>
      <c r="W61" s="107">
        <v>97458</v>
      </c>
      <c r="X61" s="107" t="s">
        <v>10</v>
      </c>
      <c r="Y61" s="107" t="s">
        <v>10</v>
      </c>
      <c r="Z61" s="107" t="s">
        <v>10</v>
      </c>
      <c r="AA61" s="105" t="s">
        <v>1005</v>
      </c>
      <c r="AB61" s="107" t="s">
        <v>249</v>
      </c>
      <c r="AC61" s="112" t="s">
        <v>127</v>
      </c>
      <c r="AD61" s="112" t="s">
        <v>127</v>
      </c>
      <c r="AE61" s="107" t="s">
        <v>123</v>
      </c>
      <c r="AF61" s="105" t="s">
        <v>1193</v>
      </c>
      <c r="AG61" s="105" t="s">
        <v>140</v>
      </c>
      <c r="AH61" s="105">
        <f>SUM(V61:W61)</f>
        <v>108706</v>
      </c>
      <c r="AI61" s="112" t="str">
        <f>INDEX(Exposure_GWASs!F:F,MATCH(Matt!AE61,Exposure_GWASs!C:C,0))</f>
        <v>Manually fill</v>
      </c>
      <c r="AJ61" s="105" t="s">
        <v>10</v>
      </c>
      <c r="AK61" s="105" t="s">
        <v>1005</v>
      </c>
      <c r="AL61" s="105" t="s">
        <v>1006</v>
      </c>
      <c r="AM61" s="105" t="s">
        <v>10</v>
      </c>
      <c r="AN61" s="105" t="s">
        <v>1009</v>
      </c>
      <c r="AO61" s="105" t="s">
        <v>1009</v>
      </c>
      <c r="AP61" s="105" t="s">
        <v>1178</v>
      </c>
      <c r="AQ61" s="105" t="s">
        <v>11</v>
      </c>
      <c r="AR61" s="105" t="s">
        <v>11</v>
      </c>
      <c r="AS61" s="105" t="s">
        <v>11</v>
      </c>
      <c r="AT61" s="105" t="s">
        <v>11</v>
      </c>
      <c r="AU61" s="105" t="s">
        <v>10</v>
      </c>
      <c r="AV61" s="105" t="s">
        <v>10</v>
      </c>
      <c r="AW61" s="105">
        <v>5</v>
      </c>
      <c r="AX61" s="105" t="s">
        <v>10</v>
      </c>
      <c r="AY61" s="105" t="s">
        <v>10</v>
      </c>
      <c r="AZ61" s="105" t="s">
        <v>244</v>
      </c>
      <c r="BA61" s="105" t="s">
        <v>1194</v>
      </c>
      <c r="BB61" s="107" t="s">
        <v>22</v>
      </c>
      <c r="BC61" s="105"/>
      <c r="BD61" s="105"/>
      <c r="BE61" s="105"/>
      <c r="BF61" s="105"/>
      <c r="BG61" s="105"/>
      <c r="BH61" s="105" t="s">
        <v>1179</v>
      </c>
      <c r="BI61" s="105" t="s">
        <v>1195</v>
      </c>
      <c r="BJ61" s="105" t="s">
        <v>1026</v>
      </c>
      <c r="BK61" s="105" t="s">
        <v>1196</v>
      </c>
      <c r="BL61" s="105" t="s">
        <v>11</v>
      </c>
      <c r="BM61" s="105" t="s">
        <v>11</v>
      </c>
      <c r="BN61" s="105" t="s">
        <v>11</v>
      </c>
      <c r="BO61" s="105" t="s">
        <v>1027</v>
      </c>
      <c r="BP61" s="105" t="s">
        <v>1197</v>
      </c>
      <c r="BQ61" s="105" t="s">
        <v>1198</v>
      </c>
      <c r="BR61" s="105">
        <v>1.1599999999999999</v>
      </c>
      <c r="BS61" s="105"/>
      <c r="BT61" s="105">
        <v>95</v>
      </c>
      <c r="BU61" s="105">
        <v>0.64</v>
      </c>
      <c r="BV61" s="105">
        <v>2.09</v>
      </c>
      <c r="BW61" s="105">
        <v>0.62</v>
      </c>
      <c r="BX61" s="105" t="s">
        <v>10</v>
      </c>
      <c r="BY61" s="105" t="s">
        <v>10</v>
      </c>
      <c r="BZ61" s="105"/>
      <c r="CA61" s="105" t="s">
        <v>1199</v>
      </c>
      <c r="CB61" s="105" t="s">
        <v>11</v>
      </c>
      <c r="CC61" s="105" t="s">
        <v>1200</v>
      </c>
      <c r="CD61" s="106" t="s">
        <v>10</v>
      </c>
      <c r="CE61" s="105"/>
      <c r="CF61" s="105"/>
      <c r="CG61" s="105"/>
      <c r="CH61" s="105"/>
    </row>
    <row r="62" spans="1:86">
      <c r="A62" s="105">
        <v>11</v>
      </c>
      <c r="B62" s="105" t="s">
        <v>282</v>
      </c>
      <c r="C62" s="105" t="s">
        <v>244</v>
      </c>
      <c r="D62" s="105" t="s">
        <v>1183</v>
      </c>
      <c r="E62" s="105">
        <v>2016</v>
      </c>
      <c r="F62" s="105" t="s">
        <v>1184</v>
      </c>
      <c r="G62" s="105" t="s">
        <v>1185</v>
      </c>
      <c r="H62" s="105" t="s">
        <v>1186</v>
      </c>
      <c r="I62" s="105" t="s">
        <v>1187</v>
      </c>
      <c r="J62" s="105" t="s">
        <v>1188</v>
      </c>
      <c r="K62" s="105" t="s">
        <v>1189</v>
      </c>
      <c r="L62" s="105" t="s">
        <v>6130</v>
      </c>
      <c r="M62" s="105" t="s">
        <v>1190</v>
      </c>
      <c r="N62" s="105" t="s">
        <v>12</v>
      </c>
      <c r="O62" s="107" t="s">
        <v>5763</v>
      </c>
      <c r="P62" s="107" t="s">
        <v>1201</v>
      </c>
      <c r="Q62" s="107" t="s">
        <v>5577</v>
      </c>
      <c r="R62" s="107" t="s">
        <v>1202</v>
      </c>
      <c r="S62" s="107" t="s">
        <v>123</v>
      </c>
      <c r="T62" s="107" t="s">
        <v>1193</v>
      </c>
      <c r="U62" s="107" t="s">
        <v>140</v>
      </c>
      <c r="V62" s="107">
        <v>7406</v>
      </c>
      <c r="W62" s="107">
        <v>97458</v>
      </c>
      <c r="X62" s="107" t="s">
        <v>10</v>
      </c>
      <c r="Y62" s="107" t="s">
        <v>10</v>
      </c>
      <c r="Z62" s="107" t="s">
        <v>10</v>
      </c>
      <c r="AA62" s="105" t="s">
        <v>1005</v>
      </c>
      <c r="AB62" s="107" t="s">
        <v>249</v>
      </c>
      <c r="AC62" s="112" t="s">
        <v>127</v>
      </c>
      <c r="AD62" s="112" t="s">
        <v>127</v>
      </c>
      <c r="AE62" s="107" t="s">
        <v>123</v>
      </c>
      <c r="AF62" s="105" t="s">
        <v>1193</v>
      </c>
      <c r="AG62" s="105" t="s">
        <v>140</v>
      </c>
      <c r="AH62" s="105">
        <f t="shared" ref="AH62:AH70" si="0">SUM(V62:W62)</f>
        <v>104864</v>
      </c>
      <c r="AI62" s="112" t="str">
        <f>INDEX(Exposure_GWASs!F:F,MATCH(Matt!AE62,Exposure_GWASs!C:C,0))</f>
        <v>Manually fill</v>
      </c>
      <c r="AJ62" s="105" t="s">
        <v>10</v>
      </c>
      <c r="AK62" s="105" t="s">
        <v>1005</v>
      </c>
      <c r="AL62" s="105" t="s">
        <v>1006</v>
      </c>
      <c r="AM62" s="105" t="s">
        <v>10</v>
      </c>
      <c r="AN62" s="105" t="s">
        <v>1009</v>
      </c>
      <c r="AO62" s="105" t="s">
        <v>1009</v>
      </c>
      <c r="AP62" s="105" t="s">
        <v>1178</v>
      </c>
      <c r="AQ62" s="105" t="s">
        <v>11</v>
      </c>
      <c r="AR62" s="105" t="s">
        <v>11</v>
      </c>
      <c r="AS62" s="105" t="s">
        <v>11</v>
      </c>
      <c r="AT62" s="105" t="s">
        <v>11</v>
      </c>
      <c r="AU62" s="105" t="s">
        <v>10</v>
      </c>
      <c r="AV62" s="105" t="s">
        <v>10</v>
      </c>
      <c r="AW62" s="105">
        <v>5</v>
      </c>
      <c r="AX62" s="105" t="s">
        <v>10</v>
      </c>
      <c r="AY62" s="105" t="s">
        <v>10</v>
      </c>
      <c r="AZ62" s="105" t="s">
        <v>244</v>
      </c>
      <c r="BA62" s="105" t="s">
        <v>1194</v>
      </c>
      <c r="BB62" s="107" t="s">
        <v>22</v>
      </c>
      <c r="BC62" s="105"/>
      <c r="BD62" s="105"/>
      <c r="BE62" s="105"/>
      <c r="BF62" s="105"/>
      <c r="BG62" s="105"/>
      <c r="BH62" s="105" t="s">
        <v>1179</v>
      </c>
      <c r="BI62" s="105" t="s">
        <v>1195</v>
      </c>
      <c r="BJ62" s="105" t="s">
        <v>1026</v>
      </c>
      <c r="BK62" s="105" t="s">
        <v>1196</v>
      </c>
      <c r="BL62" s="105" t="s">
        <v>11</v>
      </c>
      <c r="BM62" s="105" t="s">
        <v>11</v>
      </c>
      <c r="BN62" s="105" t="s">
        <v>11</v>
      </c>
      <c r="BO62" s="105" t="s">
        <v>1027</v>
      </c>
      <c r="BP62" s="105" t="s">
        <v>1197</v>
      </c>
      <c r="BQ62" s="105" t="s">
        <v>1198</v>
      </c>
      <c r="BR62" s="105">
        <v>0.71</v>
      </c>
      <c r="BS62" s="105"/>
      <c r="BT62" s="105">
        <v>95</v>
      </c>
      <c r="BU62" s="105">
        <v>0.26</v>
      </c>
      <c r="BV62" s="105">
        <v>1.93</v>
      </c>
      <c r="BW62" s="105">
        <v>0.51</v>
      </c>
      <c r="BX62" s="105" t="s">
        <v>10</v>
      </c>
      <c r="BY62" s="105" t="s">
        <v>10</v>
      </c>
      <c r="BZ62" s="105"/>
      <c r="CA62" s="105" t="s">
        <v>1199</v>
      </c>
      <c r="CB62" s="105" t="s">
        <v>11</v>
      </c>
      <c r="CC62" s="105" t="s">
        <v>1200</v>
      </c>
      <c r="CD62" s="106" t="s">
        <v>10</v>
      </c>
      <c r="CE62" s="105"/>
      <c r="CF62" s="105"/>
      <c r="CG62" s="105"/>
      <c r="CH62" s="105"/>
    </row>
    <row r="63" spans="1:86">
      <c r="A63" s="105">
        <v>11</v>
      </c>
      <c r="B63" s="105" t="s">
        <v>282</v>
      </c>
      <c r="C63" s="105" t="s">
        <v>244</v>
      </c>
      <c r="D63" s="105" t="s">
        <v>1183</v>
      </c>
      <c r="E63" s="105">
        <v>2016</v>
      </c>
      <c r="F63" s="105" t="s">
        <v>1184</v>
      </c>
      <c r="G63" s="105" t="s">
        <v>1185</v>
      </c>
      <c r="H63" s="105" t="s">
        <v>1186</v>
      </c>
      <c r="I63" s="105" t="s">
        <v>1187</v>
      </c>
      <c r="J63" s="105" t="s">
        <v>1188</v>
      </c>
      <c r="K63" s="105" t="s">
        <v>1189</v>
      </c>
      <c r="L63" s="105" t="s">
        <v>6130</v>
      </c>
      <c r="M63" s="105" t="s">
        <v>1190</v>
      </c>
      <c r="N63" s="105" t="s">
        <v>12</v>
      </c>
      <c r="O63" s="107" t="s">
        <v>1203</v>
      </c>
      <c r="P63" s="107" t="s">
        <v>1203</v>
      </c>
      <c r="Q63" s="107" t="s">
        <v>5577</v>
      </c>
      <c r="R63" s="107" t="s">
        <v>1204</v>
      </c>
      <c r="S63" s="107" t="s">
        <v>123</v>
      </c>
      <c r="T63" s="107" t="s">
        <v>1193</v>
      </c>
      <c r="U63" s="107" t="s">
        <v>140</v>
      </c>
      <c r="V63" s="107">
        <v>896</v>
      </c>
      <c r="W63" s="107">
        <v>97458</v>
      </c>
      <c r="X63" s="107" t="s">
        <v>10</v>
      </c>
      <c r="Y63" s="107" t="s">
        <v>10</v>
      </c>
      <c r="Z63" s="107" t="s">
        <v>10</v>
      </c>
      <c r="AA63" s="105" t="s">
        <v>1005</v>
      </c>
      <c r="AB63" s="107" t="s">
        <v>249</v>
      </c>
      <c r="AC63" s="112" t="s">
        <v>127</v>
      </c>
      <c r="AD63" s="112" t="s">
        <v>127</v>
      </c>
      <c r="AE63" s="107" t="s">
        <v>123</v>
      </c>
      <c r="AF63" s="105" t="s">
        <v>1193</v>
      </c>
      <c r="AG63" s="105" t="s">
        <v>140</v>
      </c>
      <c r="AH63" s="105">
        <f t="shared" si="0"/>
        <v>98354</v>
      </c>
      <c r="AI63" s="112" t="str">
        <f>INDEX(Exposure_GWASs!F:F,MATCH(Matt!AE63,Exposure_GWASs!C:C,0))</f>
        <v>Manually fill</v>
      </c>
      <c r="AJ63" s="105" t="s">
        <v>10</v>
      </c>
      <c r="AK63" s="105" t="s">
        <v>1005</v>
      </c>
      <c r="AL63" s="105" t="s">
        <v>1006</v>
      </c>
      <c r="AM63" s="105" t="s">
        <v>10</v>
      </c>
      <c r="AN63" s="105" t="s">
        <v>1009</v>
      </c>
      <c r="AO63" s="105" t="s">
        <v>1009</v>
      </c>
      <c r="AP63" s="105" t="s">
        <v>1178</v>
      </c>
      <c r="AQ63" s="105" t="s">
        <v>11</v>
      </c>
      <c r="AR63" s="105" t="s">
        <v>11</v>
      </c>
      <c r="AS63" s="105" t="s">
        <v>11</v>
      </c>
      <c r="AT63" s="105" t="s">
        <v>11</v>
      </c>
      <c r="AU63" s="105" t="s">
        <v>10</v>
      </c>
      <c r="AV63" s="105" t="s">
        <v>10</v>
      </c>
      <c r="AW63" s="105">
        <v>5</v>
      </c>
      <c r="AX63" s="105" t="s">
        <v>10</v>
      </c>
      <c r="AY63" s="105" t="s">
        <v>10</v>
      </c>
      <c r="AZ63" s="105" t="s">
        <v>244</v>
      </c>
      <c r="BA63" s="105" t="s">
        <v>1194</v>
      </c>
      <c r="BB63" s="107" t="s">
        <v>22</v>
      </c>
      <c r="BC63" s="105"/>
      <c r="BD63" s="105"/>
      <c r="BE63" s="105"/>
      <c r="BF63" s="105"/>
      <c r="BG63" s="105"/>
      <c r="BH63" s="105" t="s">
        <v>1179</v>
      </c>
      <c r="BI63" s="105" t="s">
        <v>1195</v>
      </c>
      <c r="BJ63" s="105" t="s">
        <v>1026</v>
      </c>
      <c r="BK63" s="105" t="s">
        <v>1196</v>
      </c>
      <c r="BL63" s="105" t="s">
        <v>11</v>
      </c>
      <c r="BM63" s="105" t="s">
        <v>11</v>
      </c>
      <c r="BN63" s="105" t="s">
        <v>11</v>
      </c>
      <c r="BO63" s="105" t="s">
        <v>1027</v>
      </c>
      <c r="BP63" s="105" t="s">
        <v>1197</v>
      </c>
      <c r="BQ63" s="105" t="s">
        <v>1198</v>
      </c>
      <c r="BR63" s="105">
        <v>1.32</v>
      </c>
      <c r="BS63" s="105"/>
      <c r="BT63" s="105">
        <v>95</v>
      </c>
      <c r="BU63" s="105">
        <v>0.31</v>
      </c>
      <c r="BV63" s="105">
        <v>5.54</v>
      </c>
      <c r="BW63" s="105">
        <v>0.71</v>
      </c>
      <c r="BX63" s="105" t="s">
        <v>10</v>
      </c>
      <c r="BY63" s="105" t="s">
        <v>10</v>
      </c>
      <c r="BZ63" s="105"/>
      <c r="CA63" s="105" t="s">
        <v>1199</v>
      </c>
      <c r="CB63" s="105" t="s">
        <v>11</v>
      </c>
      <c r="CC63" s="105" t="s">
        <v>1200</v>
      </c>
      <c r="CD63" s="106" t="s">
        <v>10</v>
      </c>
      <c r="CE63" s="105"/>
      <c r="CF63" s="105"/>
      <c r="CG63" s="105"/>
      <c r="CH63" s="105"/>
    </row>
    <row r="64" spans="1:86">
      <c r="A64" s="105">
        <v>11</v>
      </c>
      <c r="B64" s="105" t="s">
        <v>282</v>
      </c>
      <c r="C64" s="105" t="s">
        <v>244</v>
      </c>
      <c r="D64" s="105" t="s">
        <v>1183</v>
      </c>
      <c r="E64" s="105">
        <v>2016</v>
      </c>
      <c r="F64" s="105" t="s">
        <v>1184</v>
      </c>
      <c r="G64" s="105" t="s">
        <v>1185</v>
      </c>
      <c r="H64" s="105" t="s">
        <v>1186</v>
      </c>
      <c r="I64" s="105" t="s">
        <v>1187</v>
      </c>
      <c r="J64" s="105" t="s">
        <v>1188</v>
      </c>
      <c r="K64" s="105" t="s">
        <v>1189</v>
      </c>
      <c r="L64" s="105" t="s">
        <v>6130</v>
      </c>
      <c r="M64" s="105" t="s">
        <v>1190</v>
      </c>
      <c r="N64" s="105" t="s">
        <v>12</v>
      </c>
      <c r="O64" s="107" t="s">
        <v>5619</v>
      </c>
      <c r="P64" s="107" t="s">
        <v>5620</v>
      </c>
      <c r="Q64" s="107" t="s">
        <v>5577</v>
      </c>
      <c r="R64" s="107" t="s">
        <v>1205</v>
      </c>
      <c r="S64" s="107" t="s">
        <v>123</v>
      </c>
      <c r="T64" s="107" t="s">
        <v>1193</v>
      </c>
      <c r="U64" s="107" t="s">
        <v>140</v>
      </c>
      <c r="V64" s="107">
        <v>761</v>
      </c>
      <c r="W64" s="107">
        <v>97458</v>
      </c>
      <c r="X64" s="107" t="s">
        <v>10</v>
      </c>
      <c r="Y64" s="107" t="s">
        <v>10</v>
      </c>
      <c r="Z64" s="107" t="s">
        <v>10</v>
      </c>
      <c r="AA64" s="105" t="s">
        <v>1005</v>
      </c>
      <c r="AB64" s="107" t="s">
        <v>249</v>
      </c>
      <c r="AC64" s="112" t="s">
        <v>127</v>
      </c>
      <c r="AD64" s="112" t="s">
        <v>127</v>
      </c>
      <c r="AE64" s="107" t="s">
        <v>123</v>
      </c>
      <c r="AF64" s="105" t="s">
        <v>1193</v>
      </c>
      <c r="AG64" s="105" t="s">
        <v>140</v>
      </c>
      <c r="AH64" s="105">
        <f t="shared" si="0"/>
        <v>98219</v>
      </c>
      <c r="AI64" s="112" t="str">
        <f>INDEX(Exposure_GWASs!F:F,MATCH(Matt!AE64,Exposure_GWASs!C:C,0))</f>
        <v>Manually fill</v>
      </c>
      <c r="AJ64" s="105" t="s">
        <v>10</v>
      </c>
      <c r="AK64" s="105" t="s">
        <v>1005</v>
      </c>
      <c r="AL64" s="105" t="s">
        <v>1006</v>
      </c>
      <c r="AM64" s="105" t="s">
        <v>10</v>
      </c>
      <c r="AN64" s="105" t="s">
        <v>1009</v>
      </c>
      <c r="AO64" s="105" t="s">
        <v>1009</v>
      </c>
      <c r="AP64" s="105" t="s">
        <v>1178</v>
      </c>
      <c r="AQ64" s="105" t="s">
        <v>11</v>
      </c>
      <c r="AR64" s="105" t="s">
        <v>11</v>
      </c>
      <c r="AS64" s="105" t="s">
        <v>11</v>
      </c>
      <c r="AT64" s="105" t="s">
        <v>11</v>
      </c>
      <c r="AU64" s="105" t="s">
        <v>10</v>
      </c>
      <c r="AV64" s="105" t="s">
        <v>10</v>
      </c>
      <c r="AW64" s="105">
        <v>5</v>
      </c>
      <c r="AX64" s="105" t="s">
        <v>10</v>
      </c>
      <c r="AY64" s="105" t="s">
        <v>10</v>
      </c>
      <c r="AZ64" s="105" t="s">
        <v>244</v>
      </c>
      <c r="BA64" s="105" t="s">
        <v>1194</v>
      </c>
      <c r="BB64" s="107" t="s">
        <v>22</v>
      </c>
      <c r="BC64" s="105"/>
      <c r="BD64" s="105"/>
      <c r="BE64" s="105"/>
      <c r="BF64" s="105"/>
      <c r="BG64" s="105"/>
      <c r="BH64" s="105" t="s">
        <v>1179</v>
      </c>
      <c r="BI64" s="105" t="s">
        <v>1195</v>
      </c>
      <c r="BJ64" s="105" t="s">
        <v>1026</v>
      </c>
      <c r="BK64" s="105" t="s">
        <v>1196</v>
      </c>
      <c r="BL64" s="105" t="s">
        <v>11</v>
      </c>
      <c r="BM64" s="105" t="s">
        <v>11</v>
      </c>
      <c r="BN64" s="105" t="s">
        <v>11</v>
      </c>
      <c r="BO64" s="105" t="s">
        <v>1027</v>
      </c>
      <c r="BP64" s="105" t="s">
        <v>1197</v>
      </c>
      <c r="BQ64" s="105" t="s">
        <v>1198</v>
      </c>
      <c r="BR64" s="105">
        <v>1.18</v>
      </c>
      <c r="BS64" s="105"/>
      <c r="BT64" s="105">
        <v>95</v>
      </c>
      <c r="BU64" s="105">
        <v>0.23</v>
      </c>
      <c r="BV64" s="105">
        <v>6.2</v>
      </c>
      <c r="BW64" s="105">
        <v>0.84</v>
      </c>
      <c r="BX64" s="105" t="s">
        <v>10</v>
      </c>
      <c r="BY64" s="105" t="s">
        <v>10</v>
      </c>
      <c r="BZ64" s="105"/>
      <c r="CA64" s="105" t="s">
        <v>1199</v>
      </c>
      <c r="CB64" s="105" t="s">
        <v>11</v>
      </c>
      <c r="CC64" s="105" t="s">
        <v>1200</v>
      </c>
      <c r="CD64" s="106" t="s">
        <v>10</v>
      </c>
      <c r="CE64" s="105"/>
      <c r="CF64" s="105"/>
      <c r="CG64" s="105"/>
      <c r="CH64" s="105"/>
    </row>
    <row r="65" spans="1:86">
      <c r="A65" s="105">
        <v>11</v>
      </c>
      <c r="B65" s="105" t="s">
        <v>282</v>
      </c>
      <c r="C65" s="105" t="s">
        <v>244</v>
      </c>
      <c r="D65" s="105" t="s">
        <v>1183</v>
      </c>
      <c r="E65" s="105">
        <v>2016</v>
      </c>
      <c r="F65" s="105" t="s">
        <v>1184</v>
      </c>
      <c r="G65" s="105" t="s">
        <v>1185</v>
      </c>
      <c r="H65" s="105" t="s">
        <v>1186</v>
      </c>
      <c r="I65" s="105" t="s">
        <v>1187</v>
      </c>
      <c r="J65" s="105" t="s">
        <v>1188</v>
      </c>
      <c r="K65" s="105" t="s">
        <v>1189</v>
      </c>
      <c r="L65" s="105" t="s">
        <v>6130</v>
      </c>
      <c r="M65" s="105" t="s">
        <v>1190</v>
      </c>
      <c r="N65" s="105" t="s">
        <v>12</v>
      </c>
      <c r="O65" s="107" t="s">
        <v>1206</v>
      </c>
      <c r="P65" s="107" t="s">
        <v>1206</v>
      </c>
      <c r="Q65" s="107" t="s">
        <v>5577</v>
      </c>
      <c r="R65" s="107" t="s">
        <v>1207</v>
      </c>
      <c r="S65" s="107" t="s">
        <v>123</v>
      </c>
      <c r="T65" s="107" t="s">
        <v>1193</v>
      </c>
      <c r="U65" s="107" t="s">
        <v>140</v>
      </c>
      <c r="V65" s="107">
        <v>1499</v>
      </c>
      <c r="W65" s="107">
        <v>97458</v>
      </c>
      <c r="X65" s="107" t="s">
        <v>10</v>
      </c>
      <c r="Y65" s="107" t="s">
        <v>10</v>
      </c>
      <c r="Z65" s="107" t="s">
        <v>10</v>
      </c>
      <c r="AA65" s="105" t="s">
        <v>1005</v>
      </c>
      <c r="AB65" s="107" t="s">
        <v>249</v>
      </c>
      <c r="AC65" s="112" t="s">
        <v>127</v>
      </c>
      <c r="AD65" s="112" t="s">
        <v>127</v>
      </c>
      <c r="AE65" s="107" t="s">
        <v>123</v>
      </c>
      <c r="AF65" s="105" t="s">
        <v>1193</v>
      </c>
      <c r="AG65" s="105" t="s">
        <v>140</v>
      </c>
      <c r="AH65" s="105">
        <f t="shared" si="0"/>
        <v>98957</v>
      </c>
      <c r="AI65" s="112" t="str">
        <f>INDEX(Exposure_GWASs!F:F,MATCH(Matt!AE65,Exposure_GWASs!C:C,0))</f>
        <v>Manually fill</v>
      </c>
      <c r="AJ65" s="105" t="s">
        <v>10</v>
      </c>
      <c r="AK65" s="105" t="s">
        <v>1005</v>
      </c>
      <c r="AL65" s="105" t="s">
        <v>1006</v>
      </c>
      <c r="AM65" s="105" t="s">
        <v>10</v>
      </c>
      <c r="AN65" s="105" t="s">
        <v>1009</v>
      </c>
      <c r="AO65" s="105" t="s">
        <v>1009</v>
      </c>
      <c r="AP65" s="105" t="s">
        <v>1178</v>
      </c>
      <c r="AQ65" s="105" t="s">
        <v>11</v>
      </c>
      <c r="AR65" s="105" t="s">
        <v>11</v>
      </c>
      <c r="AS65" s="105" t="s">
        <v>11</v>
      </c>
      <c r="AT65" s="105" t="s">
        <v>11</v>
      </c>
      <c r="AU65" s="105" t="s">
        <v>10</v>
      </c>
      <c r="AV65" s="105" t="s">
        <v>10</v>
      </c>
      <c r="AW65" s="105">
        <v>5</v>
      </c>
      <c r="AX65" s="105" t="s">
        <v>10</v>
      </c>
      <c r="AY65" s="105" t="s">
        <v>10</v>
      </c>
      <c r="AZ65" s="105" t="s">
        <v>244</v>
      </c>
      <c r="BA65" s="105" t="s">
        <v>1194</v>
      </c>
      <c r="BB65" s="107" t="s">
        <v>22</v>
      </c>
      <c r="BC65" s="105"/>
      <c r="BD65" s="105"/>
      <c r="BE65" s="105"/>
      <c r="BF65" s="105"/>
      <c r="BG65" s="105"/>
      <c r="BH65" s="105" t="s">
        <v>1179</v>
      </c>
      <c r="BI65" s="105" t="s">
        <v>1195</v>
      </c>
      <c r="BJ65" s="105" t="s">
        <v>1026</v>
      </c>
      <c r="BK65" s="105" t="s">
        <v>1196</v>
      </c>
      <c r="BL65" s="105" t="s">
        <v>11</v>
      </c>
      <c r="BM65" s="105" t="s">
        <v>11</v>
      </c>
      <c r="BN65" s="105" t="s">
        <v>11</v>
      </c>
      <c r="BO65" s="105" t="s">
        <v>1027</v>
      </c>
      <c r="BP65" s="105" t="s">
        <v>1197</v>
      </c>
      <c r="BQ65" s="105" t="s">
        <v>1198</v>
      </c>
      <c r="BR65" s="105">
        <v>1.75</v>
      </c>
      <c r="BS65" s="105"/>
      <c r="BT65" s="105">
        <v>95</v>
      </c>
      <c r="BU65" s="105">
        <v>0.47</v>
      </c>
      <c r="BV65" s="105">
        <v>6.58</v>
      </c>
      <c r="BW65" s="105">
        <v>0.41</v>
      </c>
      <c r="BX65" s="105" t="s">
        <v>10</v>
      </c>
      <c r="BY65" s="105" t="s">
        <v>10</v>
      </c>
      <c r="BZ65" s="105"/>
      <c r="CA65" s="105" t="s">
        <v>1199</v>
      </c>
      <c r="CB65" s="105" t="s">
        <v>11</v>
      </c>
      <c r="CC65" s="105" t="s">
        <v>1200</v>
      </c>
      <c r="CD65" s="106" t="s">
        <v>10</v>
      </c>
      <c r="CE65" s="105"/>
      <c r="CF65" s="105"/>
      <c r="CG65" s="105"/>
      <c r="CH65" s="105"/>
    </row>
    <row r="66" spans="1:86">
      <c r="A66" s="105">
        <v>11</v>
      </c>
      <c r="B66" s="105" t="s">
        <v>282</v>
      </c>
      <c r="C66" s="105" t="s">
        <v>244</v>
      </c>
      <c r="D66" s="105" t="s">
        <v>1183</v>
      </c>
      <c r="E66" s="105">
        <v>2016</v>
      </c>
      <c r="F66" s="105" t="s">
        <v>1184</v>
      </c>
      <c r="G66" s="105" t="s">
        <v>1185</v>
      </c>
      <c r="H66" s="105" t="s">
        <v>1186</v>
      </c>
      <c r="I66" s="105" t="s">
        <v>1187</v>
      </c>
      <c r="J66" s="105" t="s">
        <v>1188</v>
      </c>
      <c r="K66" s="105" t="s">
        <v>1189</v>
      </c>
      <c r="L66" s="105" t="s">
        <v>6130</v>
      </c>
      <c r="M66" s="105" t="s">
        <v>1190</v>
      </c>
      <c r="N66" s="105" t="s">
        <v>12</v>
      </c>
      <c r="O66" s="107" t="s">
        <v>1208</v>
      </c>
      <c r="P66" s="107" t="s">
        <v>1208</v>
      </c>
      <c r="Q66" s="107" t="s">
        <v>5577</v>
      </c>
      <c r="R66" s="107" t="s">
        <v>1209</v>
      </c>
      <c r="S66" s="107" t="s">
        <v>123</v>
      </c>
      <c r="T66" s="107" t="s">
        <v>1193</v>
      </c>
      <c r="U66" s="107" t="s">
        <v>140</v>
      </c>
      <c r="V66" s="107">
        <v>193</v>
      </c>
      <c r="W66" s="107">
        <v>97458</v>
      </c>
      <c r="X66" s="107" t="s">
        <v>10</v>
      </c>
      <c r="Y66" s="107" t="s">
        <v>10</v>
      </c>
      <c r="Z66" s="107" t="s">
        <v>10</v>
      </c>
      <c r="AA66" s="105" t="s">
        <v>1005</v>
      </c>
      <c r="AB66" s="107" t="s">
        <v>249</v>
      </c>
      <c r="AC66" s="112" t="s">
        <v>127</v>
      </c>
      <c r="AD66" s="112" t="s">
        <v>127</v>
      </c>
      <c r="AE66" s="107" t="s">
        <v>123</v>
      </c>
      <c r="AF66" s="105" t="s">
        <v>1193</v>
      </c>
      <c r="AG66" s="105" t="s">
        <v>140</v>
      </c>
      <c r="AH66" s="105">
        <f t="shared" si="0"/>
        <v>97651</v>
      </c>
      <c r="AI66" s="112" t="str">
        <f>INDEX(Exposure_GWASs!F:F,MATCH(Matt!AE66,Exposure_GWASs!C:C,0))</f>
        <v>Manually fill</v>
      </c>
      <c r="AJ66" s="105" t="s">
        <v>10</v>
      </c>
      <c r="AK66" s="105" t="s">
        <v>1005</v>
      </c>
      <c r="AL66" s="105" t="s">
        <v>1006</v>
      </c>
      <c r="AM66" s="105" t="s">
        <v>10</v>
      </c>
      <c r="AN66" s="105" t="s">
        <v>1009</v>
      </c>
      <c r="AO66" s="105" t="s">
        <v>1009</v>
      </c>
      <c r="AP66" s="105" t="s">
        <v>1178</v>
      </c>
      <c r="AQ66" s="105" t="s">
        <v>11</v>
      </c>
      <c r="AR66" s="105" t="s">
        <v>11</v>
      </c>
      <c r="AS66" s="105" t="s">
        <v>11</v>
      </c>
      <c r="AT66" s="105" t="s">
        <v>11</v>
      </c>
      <c r="AU66" s="105" t="s">
        <v>10</v>
      </c>
      <c r="AV66" s="105" t="s">
        <v>10</v>
      </c>
      <c r="AW66" s="105">
        <v>5</v>
      </c>
      <c r="AX66" s="105" t="s">
        <v>10</v>
      </c>
      <c r="AY66" s="105" t="s">
        <v>10</v>
      </c>
      <c r="AZ66" s="105" t="s">
        <v>244</v>
      </c>
      <c r="BA66" s="105" t="s">
        <v>1194</v>
      </c>
      <c r="BB66" s="107" t="s">
        <v>22</v>
      </c>
      <c r="BC66" s="105"/>
      <c r="BD66" s="105"/>
      <c r="BE66" s="105"/>
      <c r="BF66" s="105"/>
      <c r="BG66" s="105"/>
      <c r="BH66" s="105" t="s">
        <v>1179</v>
      </c>
      <c r="BI66" s="105" t="s">
        <v>1195</v>
      </c>
      <c r="BJ66" s="105" t="s">
        <v>1026</v>
      </c>
      <c r="BK66" s="105" t="s">
        <v>1196</v>
      </c>
      <c r="BL66" s="105" t="s">
        <v>11</v>
      </c>
      <c r="BM66" s="105" t="s">
        <v>11</v>
      </c>
      <c r="BN66" s="105" t="s">
        <v>11</v>
      </c>
      <c r="BO66" s="105" t="s">
        <v>1027</v>
      </c>
      <c r="BP66" s="105" t="s">
        <v>1197</v>
      </c>
      <c r="BQ66" s="105" t="s">
        <v>1198</v>
      </c>
      <c r="BR66" s="105">
        <v>1</v>
      </c>
      <c r="BS66" s="105"/>
      <c r="BT66" s="105">
        <v>95</v>
      </c>
      <c r="BU66" s="105">
        <v>0.14000000000000001</v>
      </c>
      <c r="BV66" s="105">
        <v>6.73</v>
      </c>
      <c r="BW66" s="105">
        <v>0.99</v>
      </c>
      <c r="BX66" s="105" t="s">
        <v>10</v>
      </c>
      <c r="BY66" s="105" t="s">
        <v>10</v>
      </c>
      <c r="BZ66" s="105"/>
      <c r="CA66" s="105" t="s">
        <v>1199</v>
      </c>
      <c r="CB66" s="105" t="s">
        <v>11</v>
      </c>
      <c r="CC66" s="105" t="s">
        <v>1200</v>
      </c>
      <c r="CD66" s="106" t="s">
        <v>10</v>
      </c>
      <c r="CE66" s="105"/>
      <c r="CF66" s="105"/>
      <c r="CG66" s="105"/>
      <c r="CH66" s="105"/>
    </row>
    <row r="67" spans="1:86">
      <c r="A67" s="105">
        <v>11</v>
      </c>
      <c r="B67" s="105" t="s">
        <v>282</v>
      </c>
      <c r="C67" s="105" t="s">
        <v>244</v>
      </c>
      <c r="D67" s="105" t="s">
        <v>1183</v>
      </c>
      <c r="E67" s="105">
        <v>2016</v>
      </c>
      <c r="F67" s="105" t="s">
        <v>1184</v>
      </c>
      <c r="G67" s="105" t="s">
        <v>1185</v>
      </c>
      <c r="H67" s="105" t="s">
        <v>1186</v>
      </c>
      <c r="I67" s="105" t="s">
        <v>1187</v>
      </c>
      <c r="J67" s="105" t="s">
        <v>1188</v>
      </c>
      <c r="K67" s="105" t="s">
        <v>1189</v>
      </c>
      <c r="L67" s="105" t="s">
        <v>6130</v>
      </c>
      <c r="M67" s="105" t="s">
        <v>1190</v>
      </c>
      <c r="N67" s="105" t="s">
        <v>12</v>
      </c>
      <c r="O67" s="107" t="s">
        <v>5615</v>
      </c>
      <c r="P67" s="107" t="s">
        <v>5616</v>
      </c>
      <c r="Q67" s="107" t="s">
        <v>5577</v>
      </c>
      <c r="R67" s="107" t="s">
        <v>1210</v>
      </c>
      <c r="S67" s="107" t="s">
        <v>123</v>
      </c>
      <c r="T67" s="107" t="s">
        <v>1193</v>
      </c>
      <c r="U67" s="107" t="s">
        <v>268</v>
      </c>
      <c r="V67" s="107">
        <v>507</v>
      </c>
      <c r="W67" s="107">
        <v>20482</v>
      </c>
      <c r="X67" s="107" t="s">
        <v>10</v>
      </c>
      <c r="Y67" s="107" t="s">
        <v>10</v>
      </c>
      <c r="Z67" s="107" t="s">
        <v>10</v>
      </c>
      <c r="AA67" s="105" t="s">
        <v>1005</v>
      </c>
      <c r="AB67" s="107" t="s">
        <v>249</v>
      </c>
      <c r="AC67" s="112" t="s">
        <v>127</v>
      </c>
      <c r="AD67" s="112" t="s">
        <v>127</v>
      </c>
      <c r="AE67" s="107" t="s">
        <v>123</v>
      </c>
      <c r="AF67" s="105" t="s">
        <v>1193</v>
      </c>
      <c r="AG67" s="105" t="s">
        <v>268</v>
      </c>
      <c r="AH67" s="105">
        <f t="shared" si="0"/>
        <v>20989</v>
      </c>
      <c r="AI67" s="112" t="str">
        <f>INDEX(Exposure_GWASs!F:F,MATCH(Matt!AE67,Exposure_GWASs!C:C,0))</f>
        <v>Manually fill</v>
      </c>
      <c r="AJ67" s="105" t="s">
        <v>10</v>
      </c>
      <c r="AK67" s="105" t="s">
        <v>1005</v>
      </c>
      <c r="AL67" s="105" t="s">
        <v>1006</v>
      </c>
      <c r="AM67" s="105" t="s">
        <v>10</v>
      </c>
      <c r="AN67" s="105" t="s">
        <v>1009</v>
      </c>
      <c r="AO67" s="105" t="s">
        <v>1009</v>
      </c>
      <c r="AP67" s="105" t="s">
        <v>1178</v>
      </c>
      <c r="AQ67" s="105" t="s">
        <v>11</v>
      </c>
      <c r="AR67" s="105" t="s">
        <v>11</v>
      </c>
      <c r="AS67" s="105" t="s">
        <v>11</v>
      </c>
      <c r="AT67" s="105" t="s">
        <v>11</v>
      </c>
      <c r="AU67" s="105" t="s">
        <v>10</v>
      </c>
      <c r="AV67" s="105" t="s">
        <v>10</v>
      </c>
      <c r="AW67" s="105">
        <v>5</v>
      </c>
      <c r="AX67" s="105" t="s">
        <v>10</v>
      </c>
      <c r="AY67" s="105" t="s">
        <v>10</v>
      </c>
      <c r="AZ67" s="105" t="s">
        <v>244</v>
      </c>
      <c r="BA67" s="105" t="s">
        <v>1194</v>
      </c>
      <c r="BB67" s="107" t="s">
        <v>22</v>
      </c>
      <c r="BC67" s="105"/>
      <c r="BD67" s="105"/>
      <c r="BE67" s="105"/>
      <c r="BF67" s="105"/>
      <c r="BG67" s="105"/>
      <c r="BH67" s="105" t="s">
        <v>1179</v>
      </c>
      <c r="BI67" s="105" t="s">
        <v>1195</v>
      </c>
      <c r="BJ67" s="105" t="s">
        <v>1026</v>
      </c>
      <c r="BK67" s="105" t="s">
        <v>1196</v>
      </c>
      <c r="BL67" s="105" t="s">
        <v>11</v>
      </c>
      <c r="BM67" s="105" t="s">
        <v>11</v>
      </c>
      <c r="BN67" s="105" t="s">
        <v>11</v>
      </c>
      <c r="BO67" s="105" t="s">
        <v>1027</v>
      </c>
      <c r="BP67" s="105" t="s">
        <v>1197</v>
      </c>
      <c r="BQ67" s="105" t="s">
        <v>1198</v>
      </c>
      <c r="BR67" s="105">
        <v>0.47</v>
      </c>
      <c r="BS67" s="105"/>
      <c r="BT67" s="105">
        <v>95</v>
      </c>
      <c r="BU67" s="105">
        <v>0.14000000000000001</v>
      </c>
      <c r="BV67" s="105">
        <v>1.51</v>
      </c>
      <c r="BW67" s="105">
        <v>0.2</v>
      </c>
      <c r="BX67" s="105" t="s">
        <v>10</v>
      </c>
      <c r="BY67" s="105" t="s">
        <v>10</v>
      </c>
      <c r="BZ67" s="105"/>
      <c r="CA67" s="105" t="s">
        <v>1199</v>
      </c>
      <c r="CB67" s="105" t="s">
        <v>11</v>
      </c>
      <c r="CC67" s="105" t="s">
        <v>1200</v>
      </c>
      <c r="CD67" s="106" t="s">
        <v>10</v>
      </c>
      <c r="CE67" s="105"/>
      <c r="CF67" s="105"/>
      <c r="CG67" s="105"/>
      <c r="CH67" s="105"/>
    </row>
    <row r="68" spans="1:86">
      <c r="A68" s="105">
        <v>11</v>
      </c>
      <c r="B68" s="105" t="s">
        <v>282</v>
      </c>
      <c r="C68" s="105" t="s">
        <v>244</v>
      </c>
      <c r="D68" s="105" t="s">
        <v>1183</v>
      </c>
      <c r="E68" s="105">
        <v>2016</v>
      </c>
      <c r="F68" s="105" t="s">
        <v>1184</v>
      </c>
      <c r="G68" s="105" t="s">
        <v>1185</v>
      </c>
      <c r="H68" s="105" t="s">
        <v>1186</v>
      </c>
      <c r="I68" s="105" t="s">
        <v>1187</v>
      </c>
      <c r="J68" s="105" t="s">
        <v>1188</v>
      </c>
      <c r="K68" s="105" t="s">
        <v>1189</v>
      </c>
      <c r="L68" s="105" t="s">
        <v>6130</v>
      </c>
      <c r="M68" s="105" t="s">
        <v>1190</v>
      </c>
      <c r="N68" s="105" t="s">
        <v>12</v>
      </c>
      <c r="O68" s="107" t="s">
        <v>5615</v>
      </c>
      <c r="P68" s="107" t="s">
        <v>5617</v>
      </c>
      <c r="Q68" s="107" t="s">
        <v>5577</v>
      </c>
      <c r="R68" s="107" t="s">
        <v>1210</v>
      </c>
      <c r="S68" s="107" t="s">
        <v>123</v>
      </c>
      <c r="T68" s="107" t="s">
        <v>1193</v>
      </c>
      <c r="U68" s="107" t="s">
        <v>268</v>
      </c>
      <c r="V68" s="107">
        <v>2351</v>
      </c>
      <c r="W68" s="107">
        <v>33016</v>
      </c>
      <c r="X68" s="107" t="s">
        <v>10</v>
      </c>
      <c r="Y68" s="107" t="s">
        <v>10</v>
      </c>
      <c r="Z68" s="107" t="s">
        <v>10</v>
      </c>
      <c r="AA68" s="105" t="s">
        <v>1005</v>
      </c>
      <c r="AB68" s="107" t="s">
        <v>249</v>
      </c>
      <c r="AC68" s="112" t="s">
        <v>127</v>
      </c>
      <c r="AD68" s="112" t="s">
        <v>127</v>
      </c>
      <c r="AE68" s="107" t="s">
        <v>123</v>
      </c>
      <c r="AF68" s="105" t="s">
        <v>1193</v>
      </c>
      <c r="AG68" s="105" t="s">
        <v>268</v>
      </c>
      <c r="AH68" s="105">
        <f t="shared" si="0"/>
        <v>35367</v>
      </c>
      <c r="AI68" s="112" t="str">
        <f>INDEX(Exposure_GWASs!F:F,MATCH(Matt!AE68,Exposure_GWASs!C:C,0))</f>
        <v>Manually fill</v>
      </c>
      <c r="AJ68" s="105" t="s">
        <v>10</v>
      </c>
      <c r="AK68" s="105" t="s">
        <v>1005</v>
      </c>
      <c r="AL68" s="105" t="s">
        <v>1006</v>
      </c>
      <c r="AM68" s="105" t="s">
        <v>10</v>
      </c>
      <c r="AN68" s="105" t="s">
        <v>1009</v>
      </c>
      <c r="AO68" s="105" t="s">
        <v>1009</v>
      </c>
      <c r="AP68" s="105" t="s">
        <v>1178</v>
      </c>
      <c r="AQ68" s="105" t="s">
        <v>11</v>
      </c>
      <c r="AR68" s="105" t="s">
        <v>11</v>
      </c>
      <c r="AS68" s="105" t="s">
        <v>11</v>
      </c>
      <c r="AT68" s="105" t="s">
        <v>11</v>
      </c>
      <c r="AU68" s="105" t="s">
        <v>10</v>
      </c>
      <c r="AV68" s="105" t="s">
        <v>10</v>
      </c>
      <c r="AW68" s="105">
        <v>5</v>
      </c>
      <c r="AX68" s="105" t="s">
        <v>10</v>
      </c>
      <c r="AY68" s="105" t="s">
        <v>10</v>
      </c>
      <c r="AZ68" s="105" t="s">
        <v>244</v>
      </c>
      <c r="BA68" s="105" t="s">
        <v>1194</v>
      </c>
      <c r="BB68" s="107" t="s">
        <v>22</v>
      </c>
      <c r="BC68" s="105"/>
      <c r="BD68" s="105"/>
      <c r="BE68" s="105"/>
      <c r="BF68" s="105"/>
      <c r="BG68" s="105"/>
      <c r="BH68" s="105" t="s">
        <v>1179</v>
      </c>
      <c r="BI68" s="105" t="s">
        <v>1195</v>
      </c>
      <c r="BJ68" s="105" t="s">
        <v>1026</v>
      </c>
      <c r="BK68" s="105" t="s">
        <v>1196</v>
      </c>
      <c r="BL68" s="105" t="s">
        <v>11</v>
      </c>
      <c r="BM68" s="105" t="s">
        <v>11</v>
      </c>
      <c r="BN68" s="105" t="s">
        <v>11</v>
      </c>
      <c r="BO68" s="105" t="s">
        <v>1027</v>
      </c>
      <c r="BP68" s="105" t="s">
        <v>1197</v>
      </c>
      <c r="BQ68" s="105" t="s">
        <v>1198</v>
      </c>
      <c r="BR68" s="105">
        <v>1.1100000000000001</v>
      </c>
      <c r="BS68" s="105"/>
      <c r="BT68" s="105">
        <v>95</v>
      </c>
      <c r="BU68" s="105">
        <v>0.34</v>
      </c>
      <c r="BV68" s="105">
        <v>3.59</v>
      </c>
      <c r="BW68" s="105">
        <v>0.86</v>
      </c>
      <c r="BX68" s="105" t="s">
        <v>10</v>
      </c>
      <c r="BY68" s="105" t="s">
        <v>10</v>
      </c>
      <c r="BZ68" s="105"/>
      <c r="CA68" s="105" t="s">
        <v>1199</v>
      </c>
      <c r="CB68" s="105" t="s">
        <v>11</v>
      </c>
      <c r="CC68" s="105" t="s">
        <v>1200</v>
      </c>
      <c r="CD68" s="106" t="s">
        <v>10</v>
      </c>
      <c r="CE68" s="105"/>
      <c r="CF68" s="105"/>
      <c r="CG68" s="105"/>
      <c r="CH68" s="105"/>
    </row>
    <row r="69" spans="1:86">
      <c r="A69" s="105">
        <v>11</v>
      </c>
      <c r="B69" s="105" t="s">
        <v>282</v>
      </c>
      <c r="C69" s="105" t="s">
        <v>244</v>
      </c>
      <c r="D69" s="105" t="s">
        <v>1183</v>
      </c>
      <c r="E69" s="105">
        <v>2016</v>
      </c>
      <c r="F69" s="105" t="s">
        <v>1184</v>
      </c>
      <c r="G69" s="105" t="s">
        <v>1185</v>
      </c>
      <c r="H69" s="105" t="s">
        <v>1186</v>
      </c>
      <c r="I69" s="105" t="s">
        <v>1187</v>
      </c>
      <c r="J69" s="105" t="s">
        <v>1188</v>
      </c>
      <c r="K69" s="105" t="s">
        <v>1189</v>
      </c>
      <c r="L69" s="105" t="s">
        <v>6130</v>
      </c>
      <c r="M69" s="105" t="s">
        <v>1190</v>
      </c>
      <c r="N69" s="105" t="s">
        <v>12</v>
      </c>
      <c r="O69" s="107" t="s">
        <v>1211</v>
      </c>
      <c r="P69" s="107" t="s">
        <v>1211</v>
      </c>
      <c r="Q69" s="107" t="s">
        <v>5577</v>
      </c>
      <c r="R69" s="107" t="s">
        <v>1212</v>
      </c>
      <c r="S69" s="107" t="s">
        <v>123</v>
      </c>
      <c r="T69" s="107" t="s">
        <v>1193</v>
      </c>
      <c r="U69" s="107" t="s">
        <v>145</v>
      </c>
      <c r="V69" s="107">
        <v>1576</v>
      </c>
      <c r="W69" s="107">
        <v>43958</v>
      </c>
      <c r="X69" s="107" t="s">
        <v>10</v>
      </c>
      <c r="Y69" s="107" t="s">
        <v>10</v>
      </c>
      <c r="Z69" s="107" t="s">
        <v>10</v>
      </c>
      <c r="AA69" s="105" t="s">
        <v>1005</v>
      </c>
      <c r="AB69" s="107" t="s">
        <v>249</v>
      </c>
      <c r="AC69" s="112" t="s">
        <v>127</v>
      </c>
      <c r="AD69" s="112" t="s">
        <v>127</v>
      </c>
      <c r="AE69" s="107" t="s">
        <v>123</v>
      </c>
      <c r="AF69" s="105" t="s">
        <v>1193</v>
      </c>
      <c r="AG69" s="105" t="s">
        <v>269</v>
      </c>
      <c r="AH69" s="105">
        <f t="shared" si="0"/>
        <v>45534</v>
      </c>
      <c r="AI69" s="112" t="str">
        <f>INDEX(Exposure_GWASs!F:F,MATCH(Matt!AE69,Exposure_GWASs!C:C,0))</f>
        <v>Manually fill</v>
      </c>
      <c r="AJ69" s="105" t="s">
        <v>10</v>
      </c>
      <c r="AK69" s="105" t="s">
        <v>1005</v>
      </c>
      <c r="AL69" s="105" t="s">
        <v>1006</v>
      </c>
      <c r="AM69" s="105" t="s">
        <v>10</v>
      </c>
      <c r="AN69" s="105" t="s">
        <v>1009</v>
      </c>
      <c r="AO69" s="105" t="s">
        <v>1009</v>
      </c>
      <c r="AP69" s="105" t="s">
        <v>1178</v>
      </c>
      <c r="AQ69" s="105" t="s">
        <v>11</v>
      </c>
      <c r="AR69" s="105" t="s">
        <v>11</v>
      </c>
      <c r="AS69" s="105" t="s">
        <v>11</v>
      </c>
      <c r="AT69" s="105" t="s">
        <v>11</v>
      </c>
      <c r="AU69" s="105" t="s">
        <v>10</v>
      </c>
      <c r="AV69" s="105" t="s">
        <v>10</v>
      </c>
      <c r="AW69" s="105">
        <v>5</v>
      </c>
      <c r="AX69" s="105" t="s">
        <v>10</v>
      </c>
      <c r="AY69" s="105" t="s">
        <v>10</v>
      </c>
      <c r="AZ69" s="105" t="s">
        <v>244</v>
      </c>
      <c r="BA69" s="105" t="s">
        <v>1194</v>
      </c>
      <c r="BB69" s="107" t="s">
        <v>22</v>
      </c>
      <c r="BC69" s="105"/>
      <c r="BD69" s="105"/>
      <c r="BE69" s="105"/>
      <c r="BF69" s="105"/>
      <c r="BG69" s="105"/>
      <c r="BH69" s="105" t="s">
        <v>1179</v>
      </c>
      <c r="BI69" s="105" t="s">
        <v>1195</v>
      </c>
      <c r="BJ69" s="105" t="s">
        <v>1026</v>
      </c>
      <c r="BK69" s="105" t="s">
        <v>1196</v>
      </c>
      <c r="BL69" s="105" t="s">
        <v>11</v>
      </c>
      <c r="BM69" s="105" t="s">
        <v>11</v>
      </c>
      <c r="BN69" s="105" t="s">
        <v>11</v>
      </c>
      <c r="BO69" s="105" t="s">
        <v>1027</v>
      </c>
      <c r="BP69" s="105" t="s">
        <v>1197</v>
      </c>
      <c r="BQ69" s="105" t="s">
        <v>1198</v>
      </c>
      <c r="BR69" s="105">
        <v>2.46</v>
      </c>
      <c r="BS69" s="105"/>
      <c r="BT69" s="105">
        <v>95</v>
      </c>
      <c r="BU69" s="105">
        <v>0.34</v>
      </c>
      <c r="BV69" s="105">
        <v>18</v>
      </c>
      <c r="BW69" s="105">
        <v>0.37</v>
      </c>
      <c r="BX69" s="105" t="s">
        <v>10</v>
      </c>
      <c r="BY69" s="105" t="s">
        <v>10</v>
      </c>
      <c r="BZ69" s="105"/>
      <c r="CA69" s="105" t="s">
        <v>1199</v>
      </c>
      <c r="CB69" s="105" t="s">
        <v>11</v>
      </c>
      <c r="CC69" s="105" t="s">
        <v>1200</v>
      </c>
      <c r="CD69" s="106" t="s">
        <v>10</v>
      </c>
      <c r="CE69" s="105"/>
      <c r="CF69" s="105"/>
      <c r="CG69" s="105"/>
      <c r="CH69" s="105"/>
    </row>
    <row r="70" spans="1:86">
      <c r="A70" s="105">
        <v>11</v>
      </c>
      <c r="B70" s="105" t="s">
        <v>282</v>
      </c>
      <c r="C70" s="105" t="s">
        <v>244</v>
      </c>
      <c r="D70" s="105" t="s">
        <v>1183</v>
      </c>
      <c r="E70" s="105">
        <v>2016</v>
      </c>
      <c r="F70" s="105" t="s">
        <v>1184</v>
      </c>
      <c r="G70" s="105" t="s">
        <v>1185</v>
      </c>
      <c r="H70" s="105" t="s">
        <v>1186</v>
      </c>
      <c r="I70" s="105" t="s">
        <v>1187</v>
      </c>
      <c r="J70" s="105" t="s">
        <v>1188</v>
      </c>
      <c r="K70" s="105" t="s">
        <v>1189</v>
      </c>
      <c r="L70" s="105" t="s">
        <v>6130</v>
      </c>
      <c r="M70" s="105" t="s">
        <v>1190</v>
      </c>
      <c r="N70" s="105" t="s">
        <v>12</v>
      </c>
      <c r="O70" s="107" t="s">
        <v>5761</v>
      </c>
      <c r="P70" s="107" t="s">
        <v>5618</v>
      </c>
      <c r="Q70" s="107" t="s">
        <v>5577</v>
      </c>
      <c r="R70" s="107" t="s">
        <v>1213</v>
      </c>
      <c r="S70" s="107" t="s">
        <v>123</v>
      </c>
      <c r="T70" s="107" t="s">
        <v>1193</v>
      </c>
      <c r="U70" s="107" t="s">
        <v>140</v>
      </c>
      <c r="V70" s="107">
        <v>4216</v>
      </c>
      <c r="W70" s="107">
        <v>97458</v>
      </c>
      <c r="X70" s="107" t="s">
        <v>10</v>
      </c>
      <c r="Y70" s="107" t="s">
        <v>10</v>
      </c>
      <c r="Z70" s="107" t="s">
        <v>10</v>
      </c>
      <c r="AA70" s="105" t="s">
        <v>1005</v>
      </c>
      <c r="AB70" s="107" t="s">
        <v>249</v>
      </c>
      <c r="AC70" s="112" t="s">
        <v>127</v>
      </c>
      <c r="AD70" s="112" t="s">
        <v>127</v>
      </c>
      <c r="AE70" s="107" t="s">
        <v>123</v>
      </c>
      <c r="AF70" s="105" t="s">
        <v>1193</v>
      </c>
      <c r="AG70" s="105" t="s">
        <v>140</v>
      </c>
      <c r="AH70" s="105">
        <f t="shared" si="0"/>
        <v>101674</v>
      </c>
      <c r="AI70" s="112" t="str">
        <f>INDEX(Exposure_GWASs!F:F,MATCH(Matt!AE70,Exposure_GWASs!C:C,0))</f>
        <v>Manually fill</v>
      </c>
      <c r="AJ70" s="105" t="s">
        <v>10</v>
      </c>
      <c r="AK70" s="105" t="s">
        <v>1005</v>
      </c>
      <c r="AL70" s="105" t="s">
        <v>1006</v>
      </c>
      <c r="AM70" s="105" t="s">
        <v>10</v>
      </c>
      <c r="AN70" s="105" t="s">
        <v>1009</v>
      </c>
      <c r="AO70" s="105" t="s">
        <v>1009</v>
      </c>
      <c r="AP70" s="105" t="s">
        <v>1178</v>
      </c>
      <c r="AQ70" s="105" t="s">
        <v>11</v>
      </c>
      <c r="AR70" s="105" t="s">
        <v>11</v>
      </c>
      <c r="AS70" s="105" t="s">
        <v>11</v>
      </c>
      <c r="AT70" s="105" t="s">
        <v>11</v>
      </c>
      <c r="AU70" s="105" t="s">
        <v>10</v>
      </c>
      <c r="AV70" s="105" t="s">
        <v>10</v>
      </c>
      <c r="AW70" s="105">
        <v>5</v>
      </c>
      <c r="AX70" s="105" t="s">
        <v>10</v>
      </c>
      <c r="AY70" s="105" t="s">
        <v>10</v>
      </c>
      <c r="AZ70" s="105" t="s">
        <v>244</v>
      </c>
      <c r="BA70" s="105" t="s">
        <v>1194</v>
      </c>
      <c r="BB70" s="107" t="s">
        <v>22</v>
      </c>
      <c r="BC70" s="105"/>
      <c r="BD70" s="105"/>
      <c r="BE70" s="105"/>
      <c r="BF70" s="105"/>
      <c r="BG70" s="105"/>
      <c r="BH70" s="105" t="s">
        <v>1179</v>
      </c>
      <c r="BI70" s="105" t="s">
        <v>1195</v>
      </c>
      <c r="BJ70" s="105" t="s">
        <v>1026</v>
      </c>
      <c r="BK70" s="105" t="s">
        <v>1196</v>
      </c>
      <c r="BL70" s="105" t="s">
        <v>11</v>
      </c>
      <c r="BM70" s="105" t="s">
        <v>11</v>
      </c>
      <c r="BN70" s="105" t="s">
        <v>11</v>
      </c>
      <c r="BO70" s="105" t="s">
        <v>1027</v>
      </c>
      <c r="BP70" s="105" t="s">
        <v>1197</v>
      </c>
      <c r="BQ70" s="105" t="s">
        <v>1198</v>
      </c>
      <c r="BR70" s="105">
        <v>3.95</v>
      </c>
      <c r="BS70" s="105"/>
      <c r="BT70" s="105">
        <v>95</v>
      </c>
      <c r="BU70" s="105">
        <v>0.62</v>
      </c>
      <c r="BV70" s="105">
        <v>25</v>
      </c>
      <c r="BW70" s="105">
        <v>0.15</v>
      </c>
      <c r="BX70" s="105" t="s">
        <v>10</v>
      </c>
      <c r="BY70" s="105" t="s">
        <v>10</v>
      </c>
      <c r="BZ70" s="105"/>
      <c r="CA70" s="105" t="s">
        <v>1199</v>
      </c>
      <c r="CB70" s="105" t="s">
        <v>11</v>
      </c>
      <c r="CC70" s="105" t="s">
        <v>1200</v>
      </c>
      <c r="CD70" s="106" t="s">
        <v>10</v>
      </c>
      <c r="CE70" s="105"/>
      <c r="CF70" s="105"/>
      <c r="CG70" s="105"/>
      <c r="CH70" s="105"/>
    </row>
    <row r="71" spans="1:86">
      <c r="A71" s="105">
        <v>12</v>
      </c>
      <c r="B71" s="105" t="s">
        <v>282</v>
      </c>
      <c r="C71" s="105" t="s">
        <v>244</v>
      </c>
      <c r="D71" s="105" t="s">
        <v>1214</v>
      </c>
      <c r="E71" s="105">
        <v>2018</v>
      </c>
      <c r="F71" s="105" t="s">
        <v>1215</v>
      </c>
      <c r="G71" s="114" t="s">
        <v>1216</v>
      </c>
      <c r="H71" s="114" t="s">
        <v>1217</v>
      </c>
      <c r="I71" s="114" t="s">
        <v>1218</v>
      </c>
      <c r="J71" s="114" t="s">
        <v>1219</v>
      </c>
      <c r="K71" s="105" t="s">
        <v>1220</v>
      </c>
      <c r="L71" s="105" t="s">
        <v>6131</v>
      </c>
      <c r="M71" s="105" t="s">
        <v>1221</v>
      </c>
      <c r="N71" s="105" t="s">
        <v>12</v>
      </c>
      <c r="O71" s="107" t="s">
        <v>5574</v>
      </c>
      <c r="P71" s="107" t="s">
        <v>5578</v>
      </c>
      <c r="Q71" s="107" t="s">
        <v>5604</v>
      </c>
      <c r="R71" s="107" t="s">
        <v>1222</v>
      </c>
      <c r="S71" s="107" t="s">
        <v>123</v>
      </c>
      <c r="T71" s="107" t="s">
        <v>1223</v>
      </c>
      <c r="U71" s="107" t="s">
        <v>140</v>
      </c>
      <c r="V71" s="107">
        <v>2038</v>
      </c>
      <c r="W71" s="107" t="s">
        <v>10</v>
      </c>
      <c r="X71" s="107" t="s">
        <v>10</v>
      </c>
      <c r="Y71" s="107" t="s">
        <v>10</v>
      </c>
      <c r="Z71" s="107" t="s">
        <v>10</v>
      </c>
      <c r="AA71" s="105" t="s">
        <v>1005</v>
      </c>
      <c r="AB71" s="107" t="s">
        <v>602</v>
      </c>
      <c r="AC71" s="112" t="str">
        <f>INDEX(Exposure_GWASs!G:G,MATCH(Matt!AE71,Exposure_GWASs!C:C,0))</f>
        <v>BMI</v>
      </c>
      <c r="AD71" s="112" t="s">
        <v>127</v>
      </c>
      <c r="AE71" s="107" t="s">
        <v>1224</v>
      </c>
      <c r="AF71" s="115" t="s">
        <v>139</v>
      </c>
      <c r="AG71" s="115" t="s">
        <v>140</v>
      </c>
      <c r="AH71" s="105" t="s">
        <v>1117</v>
      </c>
      <c r="AI71" s="112">
        <f>INDEX(Exposure_GWASs!F:F,MATCH(Matt!AE71,Exposure_GWASs!C:C,0))</f>
        <v>249796</v>
      </c>
      <c r="AJ71" s="105" t="s">
        <v>10</v>
      </c>
      <c r="AK71" s="105" t="s">
        <v>1005</v>
      </c>
      <c r="AL71" s="105" t="s">
        <v>1006</v>
      </c>
      <c r="AM71" s="105" t="s">
        <v>10</v>
      </c>
      <c r="AN71" s="105" t="s">
        <v>10</v>
      </c>
      <c r="AO71" s="105" t="s">
        <v>1009</v>
      </c>
      <c r="AP71" s="105" t="s">
        <v>1225</v>
      </c>
      <c r="AQ71" s="105" t="s">
        <v>138</v>
      </c>
      <c r="AR71" s="105" t="s">
        <v>11</v>
      </c>
      <c r="AS71" s="105" t="s">
        <v>11</v>
      </c>
      <c r="AT71" s="105" t="s">
        <v>11</v>
      </c>
      <c r="AU71" s="105" t="s">
        <v>10</v>
      </c>
      <c r="AV71" s="105" t="s">
        <v>10</v>
      </c>
      <c r="AW71" s="105">
        <v>32</v>
      </c>
      <c r="AX71" s="107">
        <f>INDEX(Exposure_GWASs!S:S,MATCH(Matt!AE71,Exposure_GWASs!C:C,0))</f>
        <v>32</v>
      </c>
      <c r="AY71" s="105" t="s">
        <v>10</v>
      </c>
      <c r="AZ71" s="105" t="s">
        <v>282</v>
      </c>
      <c r="BA71" s="105" t="s">
        <v>10</v>
      </c>
      <c r="BB71" s="107" t="s">
        <v>22</v>
      </c>
      <c r="BC71" s="105"/>
      <c r="BD71" s="105"/>
      <c r="BE71" s="105"/>
      <c r="BF71" s="105"/>
      <c r="BG71" s="105"/>
      <c r="BH71" s="105" t="s">
        <v>1179</v>
      </c>
      <c r="BI71" s="105" t="s">
        <v>1195</v>
      </c>
      <c r="BJ71" s="105" t="s">
        <v>11</v>
      </c>
      <c r="BK71" s="105" t="s">
        <v>11</v>
      </c>
      <c r="BL71" s="105" t="s">
        <v>11</v>
      </c>
      <c r="BM71" s="105" t="s">
        <v>11</v>
      </c>
      <c r="BN71" s="105" t="s">
        <v>11</v>
      </c>
      <c r="BO71" s="105" t="s">
        <v>128</v>
      </c>
      <c r="BP71" s="105" t="s">
        <v>1226</v>
      </c>
      <c r="BQ71" s="105" t="s">
        <v>1227</v>
      </c>
      <c r="BR71" s="105">
        <v>-7.0999999999999994E-2</v>
      </c>
      <c r="BS71" s="105">
        <v>3.5999999999999997E-2</v>
      </c>
      <c r="BT71" s="105"/>
      <c r="BU71" s="105"/>
      <c r="BV71" s="105"/>
      <c r="BW71" s="105" t="s">
        <v>1117</v>
      </c>
      <c r="BX71" s="105" t="s">
        <v>10</v>
      </c>
      <c r="BY71" s="105" t="s">
        <v>10</v>
      </c>
      <c r="BZ71" s="105" t="s">
        <v>1228</v>
      </c>
      <c r="CA71" s="105" t="s">
        <v>1229</v>
      </c>
      <c r="CB71" s="105" t="s">
        <v>11</v>
      </c>
      <c r="CC71" s="105" t="s">
        <v>11</v>
      </c>
      <c r="CD71" s="106" t="s">
        <v>10</v>
      </c>
      <c r="CE71" s="105"/>
      <c r="CF71" s="105"/>
      <c r="CG71" s="105"/>
      <c r="CH71" s="105"/>
    </row>
    <row r="72" spans="1:86">
      <c r="A72" s="105">
        <v>12</v>
      </c>
      <c r="B72" s="105" t="s">
        <v>282</v>
      </c>
      <c r="C72" s="105" t="s">
        <v>244</v>
      </c>
      <c r="D72" s="105" t="s">
        <v>1214</v>
      </c>
      <c r="E72" s="105">
        <v>2018</v>
      </c>
      <c r="F72" s="105" t="s">
        <v>1215</v>
      </c>
      <c r="G72" s="114" t="s">
        <v>1216</v>
      </c>
      <c r="H72" s="114" t="s">
        <v>1217</v>
      </c>
      <c r="I72" s="114" t="s">
        <v>1218</v>
      </c>
      <c r="J72" s="114" t="s">
        <v>1219</v>
      </c>
      <c r="K72" s="105" t="s">
        <v>1220</v>
      </c>
      <c r="L72" s="105" t="s">
        <v>6131</v>
      </c>
      <c r="M72" s="105" t="s">
        <v>1221</v>
      </c>
      <c r="N72" s="105" t="s">
        <v>12</v>
      </c>
      <c r="O72" s="107" t="s">
        <v>5579</v>
      </c>
      <c r="P72" s="107" t="s">
        <v>5580</v>
      </c>
      <c r="Q72" s="107" t="s">
        <v>5604</v>
      </c>
      <c r="R72" s="107" t="s">
        <v>1230</v>
      </c>
      <c r="S72" s="107" t="s">
        <v>123</v>
      </c>
      <c r="T72" s="107" t="s">
        <v>1223</v>
      </c>
      <c r="U72" s="107" t="s">
        <v>140</v>
      </c>
      <c r="V72" s="107">
        <v>2062</v>
      </c>
      <c r="W72" s="107" t="s">
        <v>10</v>
      </c>
      <c r="X72" s="107" t="s">
        <v>10</v>
      </c>
      <c r="Y72" s="107" t="s">
        <v>10</v>
      </c>
      <c r="Z72" s="107" t="s">
        <v>10</v>
      </c>
      <c r="AA72" s="105" t="s">
        <v>1005</v>
      </c>
      <c r="AB72" s="107" t="s">
        <v>602</v>
      </c>
      <c r="AC72" s="112" t="str">
        <f>INDEX(Exposure_GWASs!G:G,MATCH(Matt!AE72,Exposure_GWASs!C:C,0))</f>
        <v>BMI</v>
      </c>
      <c r="AD72" s="112" t="s">
        <v>127</v>
      </c>
      <c r="AE72" s="107" t="s">
        <v>1224</v>
      </c>
      <c r="AF72" s="115" t="s">
        <v>139</v>
      </c>
      <c r="AG72" s="115" t="s">
        <v>140</v>
      </c>
      <c r="AH72" s="105" t="s">
        <v>1117</v>
      </c>
      <c r="AI72" s="112">
        <f>INDEX(Exposure_GWASs!F:F,MATCH(Matt!AE72,Exposure_GWASs!C:C,0))</f>
        <v>249796</v>
      </c>
      <c r="AJ72" s="105" t="s">
        <v>10</v>
      </c>
      <c r="AK72" s="105" t="s">
        <v>1005</v>
      </c>
      <c r="AL72" s="105" t="s">
        <v>1006</v>
      </c>
      <c r="AM72" s="105" t="s">
        <v>10</v>
      </c>
      <c r="AN72" s="105" t="s">
        <v>10</v>
      </c>
      <c r="AO72" s="105" t="s">
        <v>1009</v>
      </c>
      <c r="AP72" s="105" t="s">
        <v>1225</v>
      </c>
      <c r="AQ72" s="105" t="s">
        <v>138</v>
      </c>
      <c r="AR72" s="105" t="s">
        <v>11</v>
      </c>
      <c r="AS72" s="105" t="s">
        <v>11</v>
      </c>
      <c r="AT72" s="105" t="s">
        <v>11</v>
      </c>
      <c r="AU72" s="105" t="s">
        <v>10</v>
      </c>
      <c r="AV72" s="105" t="s">
        <v>10</v>
      </c>
      <c r="AW72" s="105">
        <v>32</v>
      </c>
      <c r="AX72" s="107">
        <f>INDEX(Exposure_GWASs!S:S,MATCH(Matt!AE72,Exposure_GWASs!C:C,0))</f>
        <v>32</v>
      </c>
      <c r="AY72" s="105" t="s">
        <v>10</v>
      </c>
      <c r="AZ72" s="105" t="s">
        <v>282</v>
      </c>
      <c r="BA72" s="105" t="s">
        <v>10</v>
      </c>
      <c r="BB72" s="107" t="s">
        <v>22</v>
      </c>
      <c r="BC72" s="105"/>
      <c r="BD72" s="105"/>
      <c r="BE72" s="105"/>
      <c r="BF72" s="105"/>
      <c r="BG72" s="105"/>
      <c r="BH72" s="105" t="s">
        <v>1179</v>
      </c>
      <c r="BI72" s="105" t="s">
        <v>1195</v>
      </c>
      <c r="BJ72" s="105" t="s">
        <v>11</v>
      </c>
      <c r="BK72" s="105" t="s">
        <v>11</v>
      </c>
      <c r="BL72" s="105" t="s">
        <v>11</v>
      </c>
      <c r="BM72" s="105" t="s">
        <v>11</v>
      </c>
      <c r="BN72" s="105" t="s">
        <v>11</v>
      </c>
      <c r="BO72" s="105" t="s">
        <v>128</v>
      </c>
      <c r="BP72" s="105" t="s">
        <v>1231</v>
      </c>
      <c r="BQ72" s="105" t="s">
        <v>1227</v>
      </c>
      <c r="BR72" s="105">
        <v>-1.7999999999999999E-2</v>
      </c>
      <c r="BS72" s="105">
        <v>8.9999999999999993E-3</v>
      </c>
      <c r="BT72" s="105"/>
      <c r="BU72" s="105"/>
      <c r="BV72" s="105"/>
      <c r="BW72" s="105" t="s">
        <v>1117</v>
      </c>
      <c r="BX72" s="105" t="s">
        <v>10</v>
      </c>
      <c r="BY72" s="105" t="s">
        <v>10</v>
      </c>
      <c r="BZ72" s="105" t="s">
        <v>1228</v>
      </c>
      <c r="CA72" s="105" t="s">
        <v>1229</v>
      </c>
      <c r="CB72" s="105" t="s">
        <v>11</v>
      </c>
      <c r="CC72" s="105" t="s">
        <v>11</v>
      </c>
      <c r="CD72" s="106" t="s">
        <v>10</v>
      </c>
      <c r="CE72" s="105"/>
      <c r="CF72" s="105"/>
      <c r="CG72" s="105"/>
      <c r="CH72" s="105"/>
    </row>
    <row r="73" spans="1:86">
      <c r="A73" s="105">
        <v>12</v>
      </c>
      <c r="B73" s="105" t="s">
        <v>282</v>
      </c>
      <c r="C73" s="105" t="s">
        <v>244</v>
      </c>
      <c r="D73" s="105" t="s">
        <v>1214</v>
      </c>
      <c r="E73" s="105">
        <v>2018</v>
      </c>
      <c r="F73" s="105" t="s">
        <v>1215</v>
      </c>
      <c r="G73" s="114" t="s">
        <v>1216</v>
      </c>
      <c r="H73" s="114" t="s">
        <v>1217</v>
      </c>
      <c r="I73" s="114" t="s">
        <v>1218</v>
      </c>
      <c r="J73" s="114" t="s">
        <v>1219</v>
      </c>
      <c r="K73" s="105" t="s">
        <v>1220</v>
      </c>
      <c r="L73" s="105" t="s">
        <v>6131</v>
      </c>
      <c r="M73" s="105" t="s">
        <v>1221</v>
      </c>
      <c r="N73" s="105" t="s">
        <v>12</v>
      </c>
      <c r="O73" s="107" t="s">
        <v>5574</v>
      </c>
      <c r="P73" s="107" t="s">
        <v>5581</v>
      </c>
      <c r="Q73" s="107" t="s">
        <v>5604</v>
      </c>
      <c r="R73" s="107" t="s">
        <v>1232</v>
      </c>
      <c r="S73" s="107" t="s">
        <v>123</v>
      </c>
      <c r="T73" s="107" t="s">
        <v>1223</v>
      </c>
      <c r="U73" s="107" t="s">
        <v>140</v>
      </c>
      <c r="V73" s="107">
        <v>2038</v>
      </c>
      <c r="W73" s="107" t="s">
        <v>10</v>
      </c>
      <c r="X73" s="107" t="s">
        <v>10</v>
      </c>
      <c r="Y73" s="107" t="s">
        <v>10</v>
      </c>
      <c r="Z73" s="107" t="s">
        <v>10</v>
      </c>
      <c r="AA73" s="105" t="s">
        <v>1005</v>
      </c>
      <c r="AB73" s="107" t="s">
        <v>602</v>
      </c>
      <c r="AC73" s="112" t="str">
        <f>INDEX(Exposure_GWASs!G:G,MATCH(Matt!AE73,Exposure_GWASs!C:C,0))</f>
        <v>BMI</v>
      </c>
      <c r="AD73" s="112" t="s">
        <v>127</v>
      </c>
      <c r="AE73" s="107" t="s">
        <v>1224</v>
      </c>
      <c r="AF73" s="115" t="s">
        <v>139</v>
      </c>
      <c r="AG73" s="115" t="s">
        <v>140</v>
      </c>
      <c r="AH73" s="105" t="s">
        <v>1117</v>
      </c>
      <c r="AI73" s="112">
        <f>INDEX(Exposure_GWASs!F:F,MATCH(Matt!AE73,Exposure_GWASs!C:C,0))</f>
        <v>249796</v>
      </c>
      <c r="AJ73" s="105" t="s">
        <v>10</v>
      </c>
      <c r="AK73" s="105" t="s">
        <v>1005</v>
      </c>
      <c r="AL73" s="105" t="s">
        <v>1006</v>
      </c>
      <c r="AM73" s="105" t="s">
        <v>10</v>
      </c>
      <c r="AN73" s="105" t="s">
        <v>10</v>
      </c>
      <c r="AO73" s="105" t="s">
        <v>1009</v>
      </c>
      <c r="AP73" s="105" t="s">
        <v>1225</v>
      </c>
      <c r="AQ73" s="105" t="s">
        <v>138</v>
      </c>
      <c r="AR73" s="105" t="s">
        <v>11</v>
      </c>
      <c r="AS73" s="105" t="s">
        <v>11</v>
      </c>
      <c r="AT73" s="105" t="s">
        <v>11</v>
      </c>
      <c r="AU73" s="105" t="s">
        <v>10</v>
      </c>
      <c r="AV73" s="105" t="s">
        <v>10</v>
      </c>
      <c r="AW73" s="105">
        <v>32</v>
      </c>
      <c r="AX73" s="107">
        <f>INDEX(Exposure_GWASs!S:S,MATCH(Matt!AE73,Exposure_GWASs!C:C,0))</f>
        <v>32</v>
      </c>
      <c r="AY73" s="105" t="s">
        <v>10</v>
      </c>
      <c r="AZ73" s="105" t="s">
        <v>282</v>
      </c>
      <c r="BA73" s="105" t="s">
        <v>10</v>
      </c>
      <c r="BB73" s="107" t="s">
        <v>22</v>
      </c>
      <c r="BC73" s="105"/>
      <c r="BD73" s="105"/>
      <c r="BE73" s="105"/>
      <c r="BF73" s="105"/>
      <c r="BG73" s="105"/>
      <c r="BH73" s="105" t="s">
        <v>1179</v>
      </c>
      <c r="BI73" s="105" t="s">
        <v>1195</v>
      </c>
      <c r="BJ73" s="105" t="s">
        <v>11</v>
      </c>
      <c r="BK73" s="105" t="s">
        <v>11</v>
      </c>
      <c r="BL73" s="105" t="s">
        <v>11</v>
      </c>
      <c r="BM73" s="105" t="s">
        <v>11</v>
      </c>
      <c r="BN73" s="105" t="s">
        <v>11</v>
      </c>
      <c r="BO73" s="105" t="s">
        <v>128</v>
      </c>
      <c r="BP73" s="105" t="s">
        <v>1197</v>
      </c>
      <c r="BQ73" s="105" t="s">
        <v>1227</v>
      </c>
      <c r="BR73" s="105">
        <v>0.03</v>
      </c>
      <c r="BS73" s="105">
        <v>1.6E-2</v>
      </c>
      <c r="BT73" s="105"/>
      <c r="BU73" s="105"/>
      <c r="BV73" s="105"/>
      <c r="BW73" s="105" t="s">
        <v>1117</v>
      </c>
      <c r="BX73" s="105" t="s">
        <v>10</v>
      </c>
      <c r="BY73" s="105" t="s">
        <v>10</v>
      </c>
      <c r="BZ73" s="105" t="s">
        <v>1228</v>
      </c>
      <c r="CA73" s="105" t="s">
        <v>1229</v>
      </c>
      <c r="CB73" s="105" t="s">
        <v>11</v>
      </c>
      <c r="CC73" s="105" t="s">
        <v>11</v>
      </c>
      <c r="CD73" s="106" t="s">
        <v>10</v>
      </c>
      <c r="CE73" s="105"/>
      <c r="CF73" s="105"/>
      <c r="CG73" s="105"/>
      <c r="CH73" s="105"/>
    </row>
    <row r="74" spans="1:86">
      <c r="A74" s="105">
        <v>12</v>
      </c>
      <c r="B74" s="105" t="s">
        <v>282</v>
      </c>
      <c r="C74" s="105" t="s">
        <v>244</v>
      </c>
      <c r="D74" s="105" t="s">
        <v>1214</v>
      </c>
      <c r="E74" s="105">
        <v>2018</v>
      </c>
      <c r="F74" s="105" t="s">
        <v>1215</v>
      </c>
      <c r="G74" s="114" t="s">
        <v>1216</v>
      </c>
      <c r="H74" s="114" t="s">
        <v>1217</v>
      </c>
      <c r="I74" s="114" t="s">
        <v>1218</v>
      </c>
      <c r="J74" s="114" t="s">
        <v>1219</v>
      </c>
      <c r="K74" s="105" t="s">
        <v>1220</v>
      </c>
      <c r="L74" s="105" t="s">
        <v>6131</v>
      </c>
      <c r="M74" s="105" t="s">
        <v>1221</v>
      </c>
      <c r="N74" s="105" t="s">
        <v>12</v>
      </c>
      <c r="O74" s="107" t="s">
        <v>5574</v>
      </c>
      <c r="P74" s="107" t="s">
        <v>5582</v>
      </c>
      <c r="Q74" s="107" t="s">
        <v>5604</v>
      </c>
      <c r="R74" s="107" t="s">
        <v>1233</v>
      </c>
      <c r="S74" s="107" t="s">
        <v>123</v>
      </c>
      <c r="T74" s="107" t="s">
        <v>1223</v>
      </c>
      <c r="U74" s="107" t="s">
        <v>140</v>
      </c>
      <c r="V74" s="107">
        <v>1673</v>
      </c>
      <c r="W74" s="107" t="s">
        <v>10</v>
      </c>
      <c r="X74" s="107" t="s">
        <v>10</v>
      </c>
      <c r="Y74" s="107" t="s">
        <v>10</v>
      </c>
      <c r="Z74" s="107" t="s">
        <v>10</v>
      </c>
      <c r="AA74" s="105" t="s">
        <v>1005</v>
      </c>
      <c r="AB74" s="107" t="s">
        <v>602</v>
      </c>
      <c r="AC74" s="112" t="str">
        <f>INDEX(Exposure_GWASs!G:G,MATCH(Matt!AE74,Exposure_GWASs!C:C,0))</f>
        <v>BMI</v>
      </c>
      <c r="AD74" s="112" t="s">
        <v>127</v>
      </c>
      <c r="AE74" s="107" t="s">
        <v>1224</v>
      </c>
      <c r="AF74" s="115" t="s">
        <v>139</v>
      </c>
      <c r="AG74" s="115" t="s">
        <v>140</v>
      </c>
      <c r="AH74" s="105" t="s">
        <v>1117</v>
      </c>
      <c r="AI74" s="112">
        <f>INDEX(Exposure_GWASs!F:F,MATCH(Matt!AE74,Exposure_GWASs!C:C,0))</f>
        <v>249796</v>
      </c>
      <c r="AJ74" s="105" t="s">
        <v>10</v>
      </c>
      <c r="AK74" s="105" t="s">
        <v>1005</v>
      </c>
      <c r="AL74" s="105" t="s">
        <v>1006</v>
      </c>
      <c r="AM74" s="105" t="s">
        <v>10</v>
      </c>
      <c r="AN74" s="105" t="s">
        <v>10</v>
      </c>
      <c r="AO74" s="105" t="s">
        <v>1009</v>
      </c>
      <c r="AP74" s="105" t="s">
        <v>1225</v>
      </c>
      <c r="AQ74" s="105" t="s">
        <v>138</v>
      </c>
      <c r="AR74" s="105" t="s">
        <v>11</v>
      </c>
      <c r="AS74" s="105" t="s">
        <v>11</v>
      </c>
      <c r="AT74" s="105" t="s">
        <v>11</v>
      </c>
      <c r="AU74" s="105" t="s">
        <v>10</v>
      </c>
      <c r="AV74" s="105" t="s">
        <v>10</v>
      </c>
      <c r="AW74" s="105">
        <v>32</v>
      </c>
      <c r="AX74" s="107">
        <f>INDEX(Exposure_GWASs!S:S,MATCH(Matt!AE74,Exposure_GWASs!C:C,0))</f>
        <v>32</v>
      </c>
      <c r="AY74" s="105" t="s">
        <v>10</v>
      </c>
      <c r="AZ74" s="105" t="s">
        <v>282</v>
      </c>
      <c r="BA74" s="105" t="s">
        <v>10</v>
      </c>
      <c r="BB74" s="107" t="s">
        <v>22</v>
      </c>
      <c r="BC74" s="105"/>
      <c r="BD74" s="105"/>
      <c r="BE74" s="105"/>
      <c r="BF74" s="105"/>
      <c r="BG74" s="105"/>
      <c r="BH74" s="105" t="s">
        <v>1179</v>
      </c>
      <c r="BI74" s="105" t="s">
        <v>1195</v>
      </c>
      <c r="BJ74" s="105" t="s">
        <v>11</v>
      </c>
      <c r="BK74" s="105" t="s">
        <v>11</v>
      </c>
      <c r="BL74" s="105" t="s">
        <v>11</v>
      </c>
      <c r="BM74" s="105" t="s">
        <v>11</v>
      </c>
      <c r="BN74" s="105" t="s">
        <v>11</v>
      </c>
      <c r="BO74" s="105" t="s">
        <v>128</v>
      </c>
      <c r="BP74" s="105" t="s">
        <v>1234</v>
      </c>
      <c r="BQ74" s="105" t="s">
        <v>1227</v>
      </c>
      <c r="BR74" s="105">
        <v>6.0999999999999999E-2</v>
      </c>
      <c r="BS74" s="105">
        <v>6.8000000000000005E-2</v>
      </c>
      <c r="BT74" s="105"/>
      <c r="BU74" s="105"/>
      <c r="BV74" s="105"/>
      <c r="BW74" s="105" t="s">
        <v>1117</v>
      </c>
      <c r="BX74" s="105" t="s">
        <v>10</v>
      </c>
      <c r="BY74" s="105" t="s">
        <v>10</v>
      </c>
      <c r="BZ74" s="105" t="s">
        <v>1228</v>
      </c>
      <c r="CA74" s="105" t="s">
        <v>1229</v>
      </c>
      <c r="CB74" s="105" t="s">
        <v>11</v>
      </c>
      <c r="CC74" s="105" t="s">
        <v>11</v>
      </c>
      <c r="CD74" s="106" t="s">
        <v>10</v>
      </c>
      <c r="CE74" s="105"/>
      <c r="CF74" s="105"/>
      <c r="CG74" s="105"/>
      <c r="CH74" s="105"/>
    </row>
    <row r="75" spans="1:86">
      <c r="A75" s="105">
        <v>12</v>
      </c>
      <c r="B75" s="105" t="s">
        <v>282</v>
      </c>
      <c r="C75" s="105" t="s">
        <v>244</v>
      </c>
      <c r="D75" s="105" t="s">
        <v>1214</v>
      </c>
      <c r="E75" s="105">
        <v>2018</v>
      </c>
      <c r="F75" s="105" t="s">
        <v>1215</v>
      </c>
      <c r="G75" s="114" t="s">
        <v>1216</v>
      </c>
      <c r="H75" s="114" t="s">
        <v>1217</v>
      </c>
      <c r="I75" s="114" t="s">
        <v>1218</v>
      </c>
      <c r="J75" s="114" t="s">
        <v>1219</v>
      </c>
      <c r="K75" s="105" t="s">
        <v>1220</v>
      </c>
      <c r="L75" s="105" t="s">
        <v>6131</v>
      </c>
      <c r="M75" s="105" t="s">
        <v>1221</v>
      </c>
      <c r="N75" s="105" t="s">
        <v>12</v>
      </c>
      <c r="O75" s="107" t="s">
        <v>5578</v>
      </c>
      <c r="P75" s="107" t="s">
        <v>5578</v>
      </c>
      <c r="Q75" s="107" t="s">
        <v>5604</v>
      </c>
      <c r="R75" s="107" t="s">
        <v>1222</v>
      </c>
      <c r="S75" s="107" t="s">
        <v>123</v>
      </c>
      <c r="T75" s="107" t="s">
        <v>1223</v>
      </c>
      <c r="U75" s="107" t="s">
        <v>140</v>
      </c>
      <c r="V75" s="107">
        <v>1886</v>
      </c>
      <c r="W75" s="107" t="s">
        <v>10</v>
      </c>
      <c r="X75" s="107" t="s">
        <v>10</v>
      </c>
      <c r="Y75" s="107" t="s">
        <v>10</v>
      </c>
      <c r="Z75" s="107" t="s">
        <v>10</v>
      </c>
      <c r="AA75" s="105" t="s">
        <v>1005</v>
      </c>
      <c r="AB75" s="107" t="s">
        <v>602</v>
      </c>
      <c r="AC75" s="112" t="str">
        <f>INDEX(Exposure_GWASs!G:G,MATCH(Matt!AE75,Exposure_GWASs!C:C,0))</f>
        <v>BMI</v>
      </c>
      <c r="AD75" s="112" t="s">
        <v>127</v>
      </c>
      <c r="AE75" s="107" t="s">
        <v>1060</v>
      </c>
      <c r="AF75" s="115" t="s">
        <v>139</v>
      </c>
      <c r="AG75" s="115" t="s">
        <v>140</v>
      </c>
      <c r="AH75" s="105" t="s">
        <v>1117</v>
      </c>
      <c r="AI75" s="112">
        <f>INDEX(Exposure_GWASs!F:F,MATCH(Matt!AE75,Exposure_GWASs!C:C,0))</f>
        <v>339224</v>
      </c>
      <c r="AJ75" s="105" t="s">
        <v>10</v>
      </c>
      <c r="AK75" s="105" t="s">
        <v>1005</v>
      </c>
      <c r="AL75" s="105" t="s">
        <v>126</v>
      </c>
      <c r="AM75" s="105" t="s">
        <v>10</v>
      </c>
      <c r="AN75" s="105" t="s">
        <v>10</v>
      </c>
      <c r="AO75" s="105" t="s">
        <v>1009</v>
      </c>
      <c r="AP75" s="105" t="s">
        <v>1225</v>
      </c>
      <c r="AQ75" s="105" t="s">
        <v>138</v>
      </c>
      <c r="AR75" s="105" t="s">
        <v>11</v>
      </c>
      <c r="AS75" s="105" t="s">
        <v>11</v>
      </c>
      <c r="AT75" s="105" t="s">
        <v>11</v>
      </c>
      <c r="AU75" s="105" t="s">
        <v>10</v>
      </c>
      <c r="AV75" s="105" t="s">
        <v>10</v>
      </c>
      <c r="AW75" s="107">
        <v>97</v>
      </c>
      <c r="AX75" s="107">
        <f>INDEX(Exposure_GWASs!S:S,MATCH(Matt!AE75,Exposure_GWASs!C:C,0))</f>
        <v>97</v>
      </c>
      <c r="AY75" s="105" t="s">
        <v>10</v>
      </c>
      <c r="AZ75" s="105" t="s">
        <v>282</v>
      </c>
      <c r="BA75" s="105" t="s">
        <v>10</v>
      </c>
      <c r="BB75" s="107" t="s">
        <v>22</v>
      </c>
      <c r="BC75" s="105"/>
      <c r="BD75" s="105"/>
      <c r="BE75" s="105"/>
      <c r="BF75" s="105"/>
      <c r="BG75" s="105"/>
      <c r="BH75" s="105" t="s">
        <v>1179</v>
      </c>
      <c r="BI75" s="105" t="s">
        <v>1195</v>
      </c>
      <c r="BJ75" s="105" t="s">
        <v>11</v>
      </c>
      <c r="BK75" s="105" t="s">
        <v>11</v>
      </c>
      <c r="BL75" s="105" t="s">
        <v>11</v>
      </c>
      <c r="BM75" s="105" t="s">
        <v>11</v>
      </c>
      <c r="BN75" s="105" t="s">
        <v>11</v>
      </c>
      <c r="BO75" s="105" t="s">
        <v>128</v>
      </c>
      <c r="BP75" s="105" t="s">
        <v>1226</v>
      </c>
      <c r="BQ75" s="105" t="s">
        <v>1227</v>
      </c>
      <c r="BR75" s="105">
        <v>0.01</v>
      </c>
      <c r="BS75" s="105">
        <v>2.7E-2</v>
      </c>
      <c r="BT75" s="105"/>
      <c r="BU75" s="105"/>
      <c r="BV75" s="105"/>
      <c r="BW75" s="105" t="s">
        <v>1117</v>
      </c>
      <c r="BX75" s="105" t="s">
        <v>10</v>
      </c>
      <c r="BY75" s="105" t="s">
        <v>10</v>
      </c>
      <c r="BZ75" s="105" t="s">
        <v>1228</v>
      </c>
      <c r="CA75" s="105" t="s">
        <v>1229</v>
      </c>
      <c r="CB75" s="105" t="s">
        <v>11</v>
      </c>
      <c r="CC75" s="105" t="s">
        <v>11</v>
      </c>
      <c r="CD75" s="106" t="s">
        <v>10</v>
      </c>
      <c r="CE75" s="105"/>
      <c r="CF75" s="105"/>
      <c r="CG75" s="105"/>
      <c r="CH75" s="105"/>
    </row>
    <row r="76" spans="1:86">
      <c r="A76" s="105">
        <v>12</v>
      </c>
      <c r="B76" s="105" t="s">
        <v>282</v>
      </c>
      <c r="C76" s="105" t="s">
        <v>244</v>
      </c>
      <c r="D76" s="105" t="s">
        <v>1214</v>
      </c>
      <c r="E76" s="105">
        <v>2018</v>
      </c>
      <c r="F76" s="105" t="s">
        <v>1215</v>
      </c>
      <c r="G76" s="114" t="s">
        <v>1216</v>
      </c>
      <c r="H76" s="114" t="s">
        <v>1217</v>
      </c>
      <c r="I76" s="114" t="s">
        <v>1218</v>
      </c>
      <c r="J76" s="114" t="s">
        <v>1219</v>
      </c>
      <c r="K76" s="105" t="s">
        <v>1220</v>
      </c>
      <c r="L76" s="105" t="s">
        <v>6131</v>
      </c>
      <c r="M76" s="105" t="s">
        <v>1221</v>
      </c>
      <c r="N76" s="105" t="s">
        <v>12</v>
      </c>
      <c r="O76" s="107" t="s">
        <v>5580</v>
      </c>
      <c r="P76" s="107" t="s">
        <v>5580</v>
      </c>
      <c r="Q76" s="107" t="s">
        <v>5604</v>
      </c>
      <c r="R76" s="107" t="s">
        <v>1230</v>
      </c>
      <c r="S76" s="107" t="s">
        <v>123</v>
      </c>
      <c r="T76" s="107" t="s">
        <v>1223</v>
      </c>
      <c r="U76" s="107" t="s">
        <v>140</v>
      </c>
      <c r="V76" s="107">
        <v>1909</v>
      </c>
      <c r="W76" s="107" t="s">
        <v>10</v>
      </c>
      <c r="X76" s="107" t="s">
        <v>10</v>
      </c>
      <c r="Y76" s="107" t="s">
        <v>10</v>
      </c>
      <c r="Z76" s="107" t="s">
        <v>10</v>
      </c>
      <c r="AA76" s="105" t="s">
        <v>1005</v>
      </c>
      <c r="AB76" s="107" t="s">
        <v>602</v>
      </c>
      <c r="AC76" s="112" t="str">
        <f>INDEX(Exposure_GWASs!G:G,MATCH(Matt!AE76,Exposure_GWASs!C:C,0))</f>
        <v>BMI</v>
      </c>
      <c r="AD76" s="112" t="s">
        <v>127</v>
      </c>
      <c r="AE76" s="107" t="s">
        <v>1060</v>
      </c>
      <c r="AF76" s="115" t="s">
        <v>139</v>
      </c>
      <c r="AG76" s="115" t="s">
        <v>140</v>
      </c>
      <c r="AH76" s="105" t="s">
        <v>1117</v>
      </c>
      <c r="AI76" s="112">
        <f>INDEX(Exposure_GWASs!F:F,MATCH(Matt!AE76,Exposure_GWASs!C:C,0))</f>
        <v>339224</v>
      </c>
      <c r="AJ76" s="105" t="s">
        <v>10</v>
      </c>
      <c r="AK76" s="105" t="s">
        <v>1005</v>
      </c>
      <c r="AL76" s="105" t="s">
        <v>126</v>
      </c>
      <c r="AM76" s="105" t="s">
        <v>10</v>
      </c>
      <c r="AN76" s="105" t="s">
        <v>10</v>
      </c>
      <c r="AO76" s="105" t="s">
        <v>1009</v>
      </c>
      <c r="AP76" s="105" t="s">
        <v>1225</v>
      </c>
      <c r="AQ76" s="105" t="s">
        <v>138</v>
      </c>
      <c r="AR76" s="105" t="s">
        <v>11</v>
      </c>
      <c r="AS76" s="105" t="s">
        <v>11</v>
      </c>
      <c r="AT76" s="105" t="s">
        <v>11</v>
      </c>
      <c r="AU76" s="105" t="s">
        <v>10</v>
      </c>
      <c r="AV76" s="105" t="s">
        <v>10</v>
      </c>
      <c r="AW76" s="107">
        <v>97</v>
      </c>
      <c r="AX76" s="107">
        <f>INDEX(Exposure_GWASs!S:S,MATCH(Matt!AE76,Exposure_GWASs!C:C,0))</f>
        <v>97</v>
      </c>
      <c r="AY76" s="105" t="s">
        <v>10</v>
      </c>
      <c r="AZ76" s="105" t="s">
        <v>282</v>
      </c>
      <c r="BA76" s="105" t="s">
        <v>10</v>
      </c>
      <c r="BB76" s="107" t="s">
        <v>22</v>
      </c>
      <c r="BC76" s="105"/>
      <c r="BD76" s="105"/>
      <c r="BE76" s="105"/>
      <c r="BF76" s="105"/>
      <c r="BG76" s="105"/>
      <c r="BH76" s="105" t="s">
        <v>1179</v>
      </c>
      <c r="BI76" s="105" t="s">
        <v>1195</v>
      </c>
      <c r="BJ76" s="105" t="s">
        <v>11</v>
      </c>
      <c r="BK76" s="105" t="s">
        <v>11</v>
      </c>
      <c r="BL76" s="105" t="s">
        <v>11</v>
      </c>
      <c r="BM76" s="105" t="s">
        <v>11</v>
      </c>
      <c r="BN76" s="105" t="s">
        <v>11</v>
      </c>
      <c r="BO76" s="105" t="s">
        <v>128</v>
      </c>
      <c r="BP76" s="105" t="s">
        <v>1231</v>
      </c>
      <c r="BQ76" s="105" t="s">
        <v>1227</v>
      </c>
      <c r="BR76" s="105">
        <v>-5.0000000000000001E-3</v>
      </c>
      <c r="BS76" s="105">
        <v>7.0000000000000001E-3</v>
      </c>
      <c r="BT76" s="105"/>
      <c r="BU76" s="105"/>
      <c r="BV76" s="105"/>
      <c r="BW76" s="105" t="s">
        <v>1117</v>
      </c>
      <c r="BX76" s="105" t="s">
        <v>10</v>
      </c>
      <c r="BY76" s="105" t="s">
        <v>10</v>
      </c>
      <c r="BZ76" s="105" t="s">
        <v>1228</v>
      </c>
      <c r="CA76" s="105" t="s">
        <v>1229</v>
      </c>
      <c r="CB76" s="105" t="s">
        <v>11</v>
      </c>
      <c r="CC76" s="105" t="s">
        <v>11</v>
      </c>
      <c r="CD76" s="106" t="s">
        <v>10</v>
      </c>
      <c r="CE76" s="105"/>
      <c r="CF76" s="105"/>
      <c r="CG76" s="105"/>
      <c r="CH76" s="105"/>
    </row>
    <row r="77" spans="1:86">
      <c r="A77" s="105">
        <v>12</v>
      </c>
      <c r="B77" s="105" t="s">
        <v>282</v>
      </c>
      <c r="C77" s="105" t="s">
        <v>244</v>
      </c>
      <c r="D77" s="105" t="s">
        <v>1214</v>
      </c>
      <c r="E77" s="105">
        <v>2018</v>
      </c>
      <c r="F77" s="105" t="s">
        <v>1215</v>
      </c>
      <c r="G77" s="114" t="s">
        <v>1216</v>
      </c>
      <c r="H77" s="114" t="s">
        <v>1217</v>
      </c>
      <c r="I77" s="114" t="s">
        <v>1218</v>
      </c>
      <c r="J77" s="114" t="s">
        <v>1219</v>
      </c>
      <c r="K77" s="105" t="s">
        <v>1220</v>
      </c>
      <c r="L77" s="105" t="s">
        <v>6131</v>
      </c>
      <c r="M77" s="105" t="s">
        <v>1221</v>
      </c>
      <c r="N77" s="105" t="s">
        <v>12</v>
      </c>
      <c r="O77" s="107" t="s">
        <v>5581</v>
      </c>
      <c r="P77" s="107" t="s">
        <v>5581</v>
      </c>
      <c r="Q77" s="107" t="s">
        <v>5604</v>
      </c>
      <c r="R77" s="107" t="s">
        <v>1232</v>
      </c>
      <c r="S77" s="107" t="s">
        <v>123</v>
      </c>
      <c r="T77" s="107" t="s">
        <v>1223</v>
      </c>
      <c r="U77" s="107" t="s">
        <v>140</v>
      </c>
      <c r="V77" s="107">
        <v>1886</v>
      </c>
      <c r="W77" s="107" t="s">
        <v>10</v>
      </c>
      <c r="X77" s="107" t="s">
        <v>10</v>
      </c>
      <c r="Y77" s="107" t="s">
        <v>10</v>
      </c>
      <c r="Z77" s="107" t="s">
        <v>10</v>
      </c>
      <c r="AA77" s="105" t="s">
        <v>1005</v>
      </c>
      <c r="AB77" s="107" t="s">
        <v>602</v>
      </c>
      <c r="AC77" s="112" t="str">
        <f>INDEX(Exposure_GWASs!G:G,MATCH(Matt!AE77,Exposure_GWASs!C:C,0))</f>
        <v>BMI</v>
      </c>
      <c r="AD77" s="112" t="s">
        <v>127</v>
      </c>
      <c r="AE77" s="107" t="s">
        <v>1060</v>
      </c>
      <c r="AF77" s="115" t="s">
        <v>139</v>
      </c>
      <c r="AG77" s="115" t="s">
        <v>140</v>
      </c>
      <c r="AH77" s="105" t="s">
        <v>1117</v>
      </c>
      <c r="AI77" s="112">
        <f>INDEX(Exposure_GWASs!F:F,MATCH(Matt!AE77,Exposure_GWASs!C:C,0))</f>
        <v>339224</v>
      </c>
      <c r="AJ77" s="105" t="s">
        <v>10</v>
      </c>
      <c r="AK77" s="105" t="s">
        <v>1005</v>
      </c>
      <c r="AL77" s="105" t="s">
        <v>126</v>
      </c>
      <c r="AM77" s="105" t="s">
        <v>10</v>
      </c>
      <c r="AN77" s="105" t="s">
        <v>10</v>
      </c>
      <c r="AO77" s="105" t="s">
        <v>1009</v>
      </c>
      <c r="AP77" s="105" t="s">
        <v>1225</v>
      </c>
      <c r="AQ77" s="105" t="s">
        <v>138</v>
      </c>
      <c r="AR77" s="105" t="s">
        <v>11</v>
      </c>
      <c r="AS77" s="105" t="s">
        <v>11</v>
      </c>
      <c r="AT77" s="105" t="s">
        <v>11</v>
      </c>
      <c r="AU77" s="105" t="s">
        <v>10</v>
      </c>
      <c r="AV77" s="105" t="s">
        <v>10</v>
      </c>
      <c r="AW77" s="107">
        <v>97</v>
      </c>
      <c r="AX77" s="107">
        <f>INDEX(Exposure_GWASs!S:S,MATCH(Matt!AE77,Exposure_GWASs!C:C,0))</f>
        <v>97</v>
      </c>
      <c r="AY77" s="105" t="s">
        <v>10</v>
      </c>
      <c r="AZ77" s="105" t="s">
        <v>282</v>
      </c>
      <c r="BA77" s="105" t="s">
        <v>10</v>
      </c>
      <c r="BB77" s="107" t="s">
        <v>22</v>
      </c>
      <c r="BC77" s="105"/>
      <c r="BD77" s="105"/>
      <c r="BE77" s="105"/>
      <c r="BF77" s="105"/>
      <c r="BG77" s="105"/>
      <c r="BH77" s="105" t="s">
        <v>1179</v>
      </c>
      <c r="BI77" s="105" t="s">
        <v>1195</v>
      </c>
      <c r="BJ77" s="105" t="s">
        <v>11</v>
      </c>
      <c r="BK77" s="105" t="s">
        <v>11</v>
      </c>
      <c r="BL77" s="105" t="s">
        <v>11</v>
      </c>
      <c r="BM77" s="105" t="s">
        <v>11</v>
      </c>
      <c r="BN77" s="105" t="s">
        <v>11</v>
      </c>
      <c r="BO77" s="105" t="s">
        <v>128</v>
      </c>
      <c r="BP77" s="105" t="s">
        <v>1197</v>
      </c>
      <c r="BQ77" s="105" t="s">
        <v>1227</v>
      </c>
      <c r="BR77" s="105">
        <v>1.9E-2</v>
      </c>
      <c r="BS77" s="105">
        <v>1.2E-2</v>
      </c>
      <c r="BT77" s="105"/>
      <c r="BU77" s="105"/>
      <c r="BV77" s="105"/>
      <c r="BW77" s="105" t="s">
        <v>1117</v>
      </c>
      <c r="BX77" s="105" t="s">
        <v>10</v>
      </c>
      <c r="BY77" s="105" t="s">
        <v>10</v>
      </c>
      <c r="BZ77" s="105" t="s">
        <v>1228</v>
      </c>
      <c r="CA77" s="105" t="s">
        <v>1229</v>
      </c>
      <c r="CB77" s="105" t="s">
        <v>11</v>
      </c>
      <c r="CC77" s="105" t="s">
        <v>11</v>
      </c>
      <c r="CD77" s="106" t="s">
        <v>10</v>
      </c>
      <c r="CE77" s="105"/>
      <c r="CF77" s="105"/>
      <c r="CG77" s="105"/>
      <c r="CH77" s="105"/>
    </row>
    <row r="78" spans="1:86">
      <c r="A78" s="105">
        <v>12</v>
      </c>
      <c r="B78" s="105" t="s">
        <v>282</v>
      </c>
      <c r="C78" s="105" t="s">
        <v>244</v>
      </c>
      <c r="D78" s="105" t="s">
        <v>1214</v>
      </c>
      <c r="E78" s="105">
        <v>2018</v>
      </c>
      <c r="F78" s="105" t="s">
        <v>1215</v>
      </c>
      <c r="G78" s="114" t="s">
        <v>1216</v>
      </c>
      <c r="H78" s="114" t="s">
        <v>1217</v>
      </c>
      <c r="I78" s="114" t="s">
        <v>1218</v>
      </c>
      <c r="J78" s="114" t="s">
        <v>1219</v>
      </c>
      <c r="K78" s="105" t="s">
        <v>1220</v>
      </c>
      <c r="L78" s="105" t="s">
        <v>6131</v>
      </c>
      <c r="M78" s="105" t="s">
        <v>1221</v>
      </c>
      <c r="N78" s="105" t="s">
        <v>12</v>
      </c>
      <c r="O78" s="107" t="s">
        <v>5582</v>
      </c>
      <c r="P78" s="107" t="s">
        <v>5582</v>
      </c>
      <c r="Q78" s="107" t="s">
        <v>5604</v>
      </c>
      <c r="R78" s="107" t="s">
        <v>1233</v>
      </c>
      <c r="S78" s="107" t="s">
        <v>123</v>
      </c>
      <c r="T78" s="107" t="s">
        <v>1223</v>
      </c>
      <c r="U78" s="107" t="s">
        <v>140</v>
      </c>
      <c r="V78" s="107">
        <v>1545</v>
      </c>
      <c r="W78" s="107" t="s">
        <v>10</v>
      </c>
      <c r="X78" s="107" t="s">
        <v>10</v>
      </c>
      <c r="Y78" s="107" t="s">
        <v>10</v>
      </c>
      <c r="Z78" s="107" t="s">
        <v>10</v>
      </c>
      <c r="AA78" s="105" t="s">
        <v>1005</v>
      </c>
      <c r="AB78" s="107" t="s">
        <v>602</v>
      </c>
      <c r="AC78" s="112" t="str">
        <f>INDEX(Exposure_GWASs!G:G,MATCH(Matt!AE78,Exposure_GWASs!C:C,0))</f>
        <v>BMI</v>
      </c>
      <c r="AD78" s="112" t="s">
        <v>127</v>
      </c>
      <c r="AE78" s="107" t="s">
        <v>1060</v>
      </c>
      <c r="AF78" s="115" t="s">
        <v>139</v>
      </c>
      <c r="AG78" s="115" t="s">
        <v>140</v>
      </c>
      <c r="AH78" s="105" t="s">
        <v>1117</v>
      </c>
      <c r="AI78" s="112">
        <f>INDEX(Exposure_GWASs!F:F,MATCH(Matt!AE78,Exposure_GWASs!C:C,0))</f>
        <v>339224</v>
      </c>
      <c r="AJ78" s="105" t="s">
        <v>10</v>
      </c>
      <c r="AK78" s="105" t="s">
        <v>1005</v>
      </c>
      <c r="AL78" s="105" t="s">
        <v>126</v>
      </c>
      <c r="AM78" s="105" t="s">
        <v>10</v>
      </c>
      <c r="AN78" s="105" t="s">
        <v>10</v>
      </c>
      <c r="AO78" s="105" t="s">
        <v>1009</v>
      </c>
      <c r="AP78" s="105" t="s">
        <v>1225</v>
      </c>
      <c r="AQ78" s="105" t="s">
        <v>138</v>
      </c>
      <c r="AR78" s="105" t="s">
        <v>11</v>
      </c>
      <c r="AS78" s="105" t="s">
        <v>11</v>
      </c>
      <c r="AT78" s="105" t="s">
        <v>11</v>
      </c>
      <c r="AU78" s="105" t="s">
        <v>10</v>
      </c>
      <c r="AV78" s="105" t="s">
        <v>10</v>
      </c>
      <c r="AW78" s="107">
        <v>97</v>
      </c>
      <c r="AX78" s="107">
        <f>INDEX(Exposure_GWASs!S:S,MATCH(Matt!AE78,Exposure_GWASs!C:C,0))</f>
        <v>97</v>
      </c>
      <c r="AY78" s="105" t="s">
        <v>10</v>
      </c>
      <c r="AZ78" s="105" t="s">
        <v>282</v>
      </c>
      <c r="BA78" s="105" t="s">
        <v>10</v>
      </c>
      <c r="BB78" s="107" t="s">
        <v>22</v>
      </c>
      <c r="BC78" s="105"/>
      <c r="BD78" s="105"/>
      <c r="BE78" s="105"/>
      <c r="BF78" s="105"/>
      <c r="BG78" s="105"/>
      <c r="BH78" s="105" t="s">
        <v>1179</v>
      </c>
      <c r="BI78" s="105" t="s">
        <v>1195</v>
      </c>
      <c r="BJ78" s="105" t="s">
        <v>11</v>
      </c>
      <c r="BK78" s="105" t="s">
        <v>11</v>
      </c>
      <c r="BL78" s="105" t="s">
        <v>11</v>
      </c>
      <c r="BM78" s="105" t="s">
        <v>11</v>
      </c>
      <c r="BN78" s="105" t="s">
        <v>11</v>
      </c>
      <c r="BO78" s="105" t="s">
        <v>128</v>
      </c>
      <c r="BP78" s="105" t="s">
        <v>1234</v>
      </c>
      <c r="BQ78" s="105" t="s">
        <v>1227</v>
      </c>
      <c r="BR78" s="105">
        <v>-0.02</v>
      </c>
      <c r="BS78" s="105">
        <v>4.3999999999999997E-2</v>
      </c>
      <c r="BT78" s="105"/>
      <c r="BU78" s="105"/>
      <c r="BV78" s="105"/>
      <c r="BW78" s="105" t="s">
        <v>1117</v>
      </c>
      <c r="BX78" s="105" t="s">
        <v>10</v>
      </c>
      <c r="BY78" s="105" t="s">
        <v>10</v>
      </c>
      <c r="BZ78" s="105" t="s">
        <v>1228</v>
      </c>
      <c r="CA78" s="105" t="s">
        <v>1229</v>
      </c>
      <c r="CB78" s="105" t="s">
        <v>11</v>
      </c>
      <c r="CC78" s="105" t="s">
        <v>11</v>
      </c>
      <c r="CD78" s="106" t="s">
        <v>10</v>
      </c>
      <c r="CE78" s="105"/>
      <c r="CF78" s="105"/>
      <c r="CG78" s="105"/>
      <c r="CH78" s="105"/>
    </row>
    <row r="79" spans="1:86">
      <c r="A79" s="105">
        <v>13</v>
      </c>
      <c r="B79" s="105" t="s">
        <v>282</v>
      </c>
      <c r="C79" s="105" t="s">
        <v>244</v>
      </c>
      <c r="D79" s="105" t="s">
        <v>1235</v>
      </c>
      <c r="E79" s="105">
        <v>2017</v>
      </c>
      <c r="F79" s="105" t="s">
        <v>1236</v>
      </c>
      <c r="G79" s="105" t="s">
        <v>1237</v>
      </c>
      <c r="H79" s="105" t="s">
        <v>1238</v>
      </c>
      <c r="I79" s="105" t="s">
        <v>1239</v>
      </c>
      <c r="J79" s="105" t="s">
        <v>1240</v>
      </c>
      <c r="K79" s="105" t="s">
        <v>1241</v>
      </c>
      <c r="L79" s="105" t="s">
        <v>6132</v>
      </c>
      <c r="M79" s="105" t="s">
        <v>1242</v>
      </c>
      <c r="N79" s="105" t="s">
        <v>12</v>
      </c>
      <c r="O79" s="107" t="s">
        <v>1243</v>
      </c>
      <c r="P79" s="107" t="s">
        <v>5594</v>
      </c>
      <c r="Q79" s="107" t="s">
        <v>5600</v>
      </c>
      <c r="R79" s="107" t="s">
        <v>1244</v>
      </c>
      <c r="S79" s="107" t="s">
        <v>123</v>
      </c>
      <c r="T79" s="107" t="s">
        <v>11</v>
      </c>
      <c r="U79" s="107" t="s">
        <v>140</v>
      </c>
      <c r="V79" s="107">
        <v>3673</v>
      </c>
      <c r="W79" s="107" t="s">
        <v>10</v>
      </c>
      <c r="X79" s="107" t="s">
        <v>10</v>
      </c>
      <c r="Y79" s="107" t="s">
        <v>10</v>
      </c>
      <c r="Z79" s="107" t="s">
        <v>10</v>
      </c>
      <c r="AA79" s="105" t="s">
        <v>1005</v>
      </c>
      <c r="AB79" s="107" t="s">
        <v>1245</v>
      </c>
      <c r="AC79" s="112" t="str">
        <f>INDEX(Exposure_GWASs!G:G,MATCH(Matt!AE79,Exposure_GWASs!C:C,0))</f>
        <v>BMI</v>
      </c>
      <c r="AD79" s="112" t="s">
        <v>127</v>
      </c>
      <c r="AE79" s="107" t="s">
        <v>1060</v>
      </c>
      <c r="AF79" s="115" t="s">
        <v>139</v>
      </c>
      <c r="AG79" s="115" t="s">
        <v>140</v>
      </c>
      <c r="AH79" s="105" t="s">
        <v>1117</v>
      </c>
      <c r="AI79" s="112">
        <f>INDEX(Exposure_GWASs!F:F,MATCH(Matt!AE79,Exposure_GWASs!C:C,0))</f>
        <v>339224</v>
      </c>
      <c r="AJ79" s="105" t="s">
        <v>10</v>
      </c>
      <c r="AK79" s="105" t="s">
        <v>1005</v>
      </c>
      <c r="AL79" s="105" t="s">
        <v>126</v>
      </c>
      <c r="AM79" s="105" t="s">
        <v>10</v>
      </c>
      <c r="AN79" s="105" t="s">
        <v>10</v>
      </c>
      <c r="AO79" s="105" t="s">
        <v>1009</v>
      </c>
      <c r="AP79" s="105" t="s">
        <v>1246</v>
      </c>
      <c r="AQ79" s="105" t="s">
        <v>138</v>
      </c>
      <c r="AR79" s="105" t="s">
        <v>11</v>
      </c>
      <c r="AS79" s="105" t="s">
        <v>1247</v>
      </c>
      <c r="AT79" s="105" t="s">
        <v>11</v>
      </c>
      <c r="AU79" s="105" t="s">
        <v>10</v>
      </c>
      <c r="AV79" s="105" t="s">
        <v>10</v>
      </c>
      <c r="AW79" s="105">
        <v>83</v>
      </c>
      <c r="AX79" s="107">
        <f>INDEX(Exposure_GWASs!S:S,MATCH(Matt!AE79,Exposure_GWASs!C:C,0))</f>
        <v>97</v>
      </c>
      <c r="AY79" s="105" t="s">
        <v>1248</v>
      </c>
      <c r="AZ79" s="105" t="s">
        <v>282</v>
      </c>
      <c r="BA79" s="105" t="s">
        <v>10</v>
      </c>
      <c r="BB79" s="107" t="s">
        <v>13</v>
      </c>
      <c r="BC79" s="105" t="s">
        <v>17</v>
      </c>
      <c r="BD79" s="105"/>
      <c r="BE79" s="105"/>
      <c r="BF79" s="105"/>
      <c r="BG79" s="105"/>
      <c r="BH79" s="105" t="s">
        <v>1249</v>
      </c>
      <c r="BI79" s="105" t="s">
        <v>11</v>
      </c>
      <c r="BJ79" s="105" t="s">
        <v>11</v>
      </c>
      <c r="BK79" s="105" t="s">
        <v>11</v>
      </c>
      <c r="BL79" s="105" t="s">
        <v>11</v>
      </c>
      <c r="BM79" s="105" t="s">
        <v>11</v>
      </c>
      <c r="BN79" s="105" t="s">
        <v>11</v>
      </c>
      <c r="BO79" s="105" t="s">
        <v>128</v>
      </c>
      <c r="BP79" s="105" t="s">
        <v>1250</v>
      </c>
      <c r="BQ79" s="105" t="s">
        <v>1100</v>
      </c>
      <c r="BR79" s="105">
        <v>-4.1500000000000004</v>
      </c>
      <c r="BS79" s="105">
        <v>1.66</v>
      </c>
      <c r="BT79" s="105"/>
      <c r="BU79" s="105"/>
      <c r="BV79" s="105"/>
      <c r="BW79" s="105">
        <v>1.2E-2</v>
      </c>
      <c r="BX79" s="105" t="s">
        <v>10</v>
      </c>
      <c r="BY79" s="105" t="s">
        <v>10</v>
      </c>
      <c r="BZ79" s="105" t="s">
        <v>11</v>
      </c>
      <c r="CA79" s="105" t="s">
        <v>1251</v>
      </c>
      <c r="CB79" s="105" t="s">
        <v>11</v>
      </c>
      <c r="CC79" s="105" t="s">
        <v>11</v>
      </c>
      <c r="CD79" s="106" t="s">
        <v>10</v>
      </c>
      <c r="CE79" s="105"/>
      <c r="CF79" s="105"/>
      <c r="CG79" s="105"/>
      <c r="CH79" s="105"/>
    </row>
    <row r="80" spans="1:86">
      <c r="A80" s="105">
        <v>13</v>
      </c>
      <c r="B80" s="105" t="s">
        <v>282</v>
      </c>
      <c r="C80" s="105" t="s">
        <v>244</v>
      </c>
      <c r="D80" s="105" t="s">
        <v>1235</v>
      </c>
      <c r="E80" s="105">
        <v>2017</v>
      </c>
      <c r="F80" s="105" t="s">
        <v>1236</v>
      </c>
      <c r="G80" s="105" t="s">
        <v>1237</v>
      </c>
      <c r="H80" s="105" t="s">
        <v>1238</v>
      </c>
      <c r="I80" s="105" t="s">
        <v>1239</v>
      </c>
      <c r="J80" s="105" t="s">
        <v>1240</v>
      </c>
      <c r="K80" s="105" t="s">
        <v>1241</v>
      </c>
      <c r="L80" s="105" t="s">
        <v>6132</v>
      </c>
      <c r="M80" s="105" t="s">
        <v>1242</v>
      </c>
      <c r="N80" s="105" t="s">
        <v>12</v>
      </c>
      <c r="O80" s="107" t="s">
        <v>1252</v>
      </c>
      <c r="P80" s="107" t="s">
        <v>5595</v>
      </c>
      <c r="Q80" s="107" t="s">
        <v>5600</v>
      </c>
      <c r="R80" s="107" t="s">
        <v>1253</v>
      </c>
      <c r="S80" s="107" t="s">
        <v>123</v>
      </c>
      <c r="T80" s="107" t="s">
        <v>11</v>
      </c>
      <c r="U80" s="107" t="s">
        <v>140</v>
      </c>
      <c r="V80" s="107">
        <v>3905</v>
      </c>
      <c r="W80" s="107" t="s">
        <v>10</v>
      </c>
      <c r="X80" s="107" t="s">
        <v>10</v>
      </c>
      <c r="Y80" s="107" t="s">
        <v>10</v>
      </c>
      <c r="Z80" s="107" t="s">
        <v>10</v>
      </c>
      <c r="AA80" s="105" t="s">
        <v>1005</v>
      </c>
      <c r="AB80" s="107" t="s">
        <v>1245</v>
      </c>
      <c r="AC80" s="112" t="str">
        <f>INDEX(Exposure_GWASs!G:G,MATCH(Matt!AE80,Exposure_GWASs!C:C,0))</f>
        <v>BMI</v>
      </c>
      <c r="AD80" s="112" t="s">
        <v>127</v>
      </c>
      <c r="AE80" s="107" t="s">
        <v>1060</v>
      </c>
      <c r="AF80" s="115" t="s">
        <v>139</v>
      </c>
      <c r="AG80" s="115" t="s">
        <v>140</v>
      </c>
      <c r="AH80" s="105" t="s">
        <v>1117</v>
      </c>
      <c r="AI80" s="112">
        <f>INDEX(Exposure_GWASs!F:F,MATCH(Matt!AE80,Exposure_GWASs!C:C,0))</f>
        <v>339224</v>
      </c>
      <c r="AJ80" s="105" t="s">
        <v>10</v>
      </c>
      <c r="AK80" s="105" t="s">
        <v>1005</v>
      </c>
      <c r="AL80" s="105" t="s">
        <v>126</v>
      </c>
      <c r="AM80" s="105" t="s">
        <v>10</v>
      </c>
      <c r="AN80" s="105" t="s">
        <v>10</v>
      </c>
      <c r="AO80" s="105" t="s">
        <v>1009</v>
      </c>
      <c r="AP80" s="105" t="s">
        <v>1246</v>
      </c>
      <c r="AQ80" s="105" t="s">
        <v>138</v>
      </c>
      <c r="AR80" s="105" t="s">
        <v>11</v>
      </c>
      <c r="AS80" s="105" t="s">
        <v>1247</v>
      </c>
      <c r="AT80" s="105" t="s">
        <v>11</v>
      </c>
      <c r="AU80" s="105" t="s">
        <v>10</v>
      </c>
      <c r="AV80" s="105" t="s">
        <v>10</v>
      </c>
      <c r="AW80" s="105">
        <v>83</v>
      </c>
      <c r="AX80" s="107">
        <f>INDEX(Exposure_GWASs!S:S,MATCH(Matt!AE80,Exposure_GWASs!C:C,0))</f>
        <v>97</v>
      </c>
      <c r="AY80" s="105" t="s">
        <v>1248</v>
      </c>
      <c r="AZ80" s="105" t="s">
        <v>282</v>
      </c>
      <c r="BA80" s="105" t="s">
        <v>10</v>
      </c>
      <c r="BB80" s="107" t="s">
        <v>13</v>
      </c>
      <c r="BC80" s="105" t="s">
        <v>17</v>
      </c>
      <c r="BD80" s="105"/>
      <c r="BE80" s="105"/>
      <c r="BF80" s="105"/>
      <c r="BG80" s="105"/>
      <c r="BH80" s="105" t="s">
        <v>1249</v>
      </c>
      <c r="BI80" s="105" t="s">
        <v>11</v>
      </c>
      <c r="BJ80" s="105" t="s">
        <v>11</v>
      </c>
      <c r="BK80" s="105" t="s">
        <v>11</v>
      </c>
      <c r="BL80" s="105" t="s">
        <v>11</v>
      </c>
      <c r="BM80" s="105" t="s">
        <v>11</v>
      </c>
      <c r="BN80" s="105" t="s">
        <v>11</v>
      </c>
      <c r="BO80" s="105" t="s">
        <v>128</v>
      </c>
      <c r="BP80" s="105" t="s">
        <v>1250</v>
      </c>
      <c r="BQ80" s="105" t="s">
        <v>1100</v>
      </c>
      <c r="BR80" s="105">
        <v>-2.5299999999999998</v>
      </c>
      <c r="BS80" s="105">
        <v>0.94</v>
      </c>
      <c r="BT80" s="105"/>
      <c r="BU80" s="105"/>
      <c r="BV80" s="105"/>
      <c r="BW80" s="105" t="s">
        <v>1254</v>
      </c>
      <c r="BX80" s="105" t="s">
        <v>10</v>
      </c>
      <c r="BY80" s="105" t="s">
        <v>10</v>
      </c>
      <c r="BZ80" s="105" t="s">
        <v>11</v>
      </c>
      <c r="CA80" s="105" t="s">
        <v>1251</v>
      </c>
      <c r="CB80" s="105" t="s">
        <v>11</v>
      </c>
      <c r="CC80" s="105" t="s">
        <v>11</v>
      </c>
      <c r="CD80" s="106" t="s">
        <v>10</v>
      </c>
      <c r="CE80" s="105"/>
      <c r="CF80" s="105"/>
      <c r="CG80" s="105"/>
      <c r="CH80" s="105"/>
    </row>
    <row r="81" spans="1:86">
      <c r="A81" s="105">
        <v>13</v>
      </c>
      <c r="B81" s="105" t="s">
        <v>282</v>
      </c>
      <c r="C81" s="105" t="s">
        <v>244</v>
      </c>
      <c r="D81" s="105" t="s">
        <v>1235</v>
      </c>
      <c r="E81" s="105">
        <v>2017</v>
      </c>
      <c r="F81" s="105" t="s">
        <v>1236</v>
      </c>
      <c r="G81" s="105" t="s">
        <v>1237</v>
      </c>
      <c r="H81" s="105" t="s">
        <v>1238</v>
      </c>
      <c r="I81" s="105" t="s">
        <v>1239</v>
      </c>
      <c r="J81" s="105" t="s">
        <v>1240</v>
      </c>
      <c r="K81" s="105" t="s">
        <v>1241</v>
      </c>
      <c r="L81" s="105" t="s">
        <v>6132</v>
      </c>
      <c r="M81" s="105" t="s">
        <v>1242</v>
      </c>
      <c r="N81" s="105" t="s">
        <v>12</v>
      </c>
      <c r="O81" s="107" t="s">
        <v>1243</v>
      </c>
      <c r="P81" s="107" t="s">
        <v>5594</v>
      </c>
      <c r="Q81" s="107" t="s">
        <v>5600</v>
      </c>
      <c r="R81" s="107" t="s">
        <v>1244</v>
      </c>
      <c r="S81" s="107" t="s">
        <v>123</v>
      </c>
      <c r="T81" s="107" t="s">
        <v>11</v>
      </c>
      <c r="U81" s="107" t="s">
        <v>140</v>
      </c>
      <c r="V81" s="107">
        <v>3673</v>
      </c>
      <c r="W81" s="107" t="s">
        <v>10</v>
      </c>
      <c r="X81" s="107" t="s">
        <v>10</v>
      </c>
      <c r="Y81" s="107" t="s">
        <v>10</v>
      </c>
      <c r="Z81" s="107" t="s">
        <v>10</v>
      </c>
      <c r="AA81" s="105" t="s">
        <v>1005</v>
      </c>
      <c r="AB81" s="107" t="s">
        <v>1245</v>
      </c>
      <c r="AC81" s="112" t="str">
        <f>INDEX(Exposure_GWASs!G:G,MATCH(Matt!AE81,Exposure_GWASs!C:C,0))</f>
        <v>BMI</v>
      </c>
      <c r="AD81" s="112" t="s">
        <v>127</v>
      </c>
      <c r="AE81" s="107" t="s">
        <v>1060</v>
      </c>
      <c r="AF81" s="115" t="s">
        <v>139</v>
      </c>
      <c r="AG81" s="115" t="s">
        <v>140</v>
      </c>
      <c r="AH81" s="105" t="s">
        <v>1117</v>
      </c>
      <c r="AI81" s="112">
        <f>INDEX(Exposure_GWASs!F:F,MATCH(Matt!AE81,Exposure_GWASs!C:C,0))</f>
        <v>339224</v>
      </c>
      <c r="AJ81" s="105" t="s">
        <v>10</v>
      </c>
      <c r="AK81" s="105" t="s">
        <v>1005</v>
      </c>
      <c r="AL81" s="105" t="s">
        <v>126</v>
      </c>
      <c r="AM81" s="105" t="s">
        <v>10</v>
      </c>
      <c r="AN81" s="105" t="s">
        <v>10</v>
      </c>
      <c r="AO81" s="105" t="s">
        <v>1009</v>
      </c>
      <c r="AP81" s="105" t="s">
        <v>1246</v>
      </c>
      <c r="AQ81" s="105" t="s">
        <v>138</v>
      </c>
      <c r="AR81" s="105" t="s">
        <v>11</v>
      </c>
      <c r="AS81" s="105" t="s">
        <v>1247</v>
      </c>
      <c r="AT81" s="105" t="s">
        <v>11</v>
      </c>
      <c r="AU81" s="105" t="s">
        <v>10</v>
      </c>
      <c r="AV81" s="105" t="s">
        <v>10</v>
      </c>
      <c r="AW81" s="105">
        <v>83</v>
      </c>
      <c r="AX81" s="107">
        <f>INDEX(Exposure_GWASs!S:S,MATCH(Matt!AE81,Exposure_GWASs!C:C,0))</f>
        <v>97</v>
      </c>
      <c r="AY81" s="105" t="s">
        <v>1248</v>
      </c>
      <c r="AZ81" s="105" t="s">
        <v>282</v>
      </c>
      <c r="BA81" s="105" t="s">
        <v>10</v>
      </c>
      <c r="BB81" s="107" t="s">
        <v>22</v>
      </c>
      <c r="BC81" s="105" t="s">
        <v>17</v>
      </c>
      <c r="BD81" s="105"/>
      <c r="BE81" s="105"/>
      <c r="BF81" s="105"/>
      <c r="BG81" s="105"/>
      <c r="BH81" s="105" t="s">
        <v>1249</v>
      </c>
      <c r="BI81" s="105" t="s">
        <v>11</v>
      </c>
      <c r="BJ81" s="105" t="s">
        <v>11</v>
      </c>
      <c r="BK81" s="105" t="s">
        <v>11</v>
      </c>
      <c r="BL81" s="105" t="s">
        <v>11</v>
      </c>
      <c r="BM81" s="105" t="s">
        <v>11</v>
      </c>
      <c r="BN81" s="105" t="s">
        <v>11</v>
      </c>
      <c r="BO81" s="105" t="s">
        <v>128</v>
      </c>
      <c r="BP81" s="105" t="s">
        <v>1250</v>
      </c>
      <c r="BQ81" s="105" t="s">
        <v>1100</v>
      </c>
      <c r="BR81" s="105">
        <v>-0.97</v>
      </c>
      <c r="BS81" s="105">
        <v>0.4</v>
      </c>
      <c r="BT81" s="105"/>
      <c r="BU81" s="105"/>
      <c r="BV81" s="105"/>
      <c r="BW81" s="105">
        <v>4.7E-2</v>
      </c>
      <c r="BX81" s="105" t="s">
        <v>10</v>
      </c>
      <c r="BY81" s="105" t="s">
        <v>10</v>
      </c>
      <c r="BZ81" s="105" t="s">
        <v>11</v>
      </c>
      <c r="CA81" s="105" t="s">
        <v>1251</v>
      </c>
      <c r="CB81" s="105" t="s">
        <v>11</v>
      </c>
      <c r="CC81" s="105" t="s">
        <v>11</v>
      </c>
      <c r="CD81" s="106" t="s">
        <v>10</v>
      </c>
      <c r="CE81" s="105"/>
      <c r="CF81" s="105"/>
      <c r="CG81" s="105"/>
      <c r="CH81" s="105"/>
    </row>
    <row r="82" spans="1:86">
      <c r="A82" s="105">
        <v>13</v>
      </c>
      <c r="B82" s="105" t="s">
        <v>282</v>
      </c>
      <c r="C82" s="105" t="s">
        <v>244</v>
      </c>
      <c r="D82" s="105" t="s">
        <v>1235</v>
      </c>
      <c r="E82" s="105">
        <v>2017</v>
      </c>
      <c r="F82" s="105" t="s">
        <v>1236</v>
      </c>
      <c r="G82" s="105" t="s">
        <v>1237</v>
      </c>
      <c r="H82" s="105" t="s">
        <v>1238</v>
      </c>
      <c r="I82" s="105" t="s">
        <v>1239</v>
      </c>
      <c r="J82" s="105" t="s">
        <v>1240</v>
      </c>
      <c r="K82" s="105" t="s">
        <v>1241</v>
      </c>
      <c r="L82" s="105" t="s">
        <v>6132</v>
      </c>
      <c r="M82" s="105" t="s">
        <v>1242</v>
      </c>
      <c r="N82" s="105" t="s">
        <v>12</v>
      </c>
      <c r="O82" s="107" t="s">
        <v>1252</v>
      </c>
      <c r="P82" s="107" t="s">
        <v>5595</v>
      </c>
      <c r="Q82" s="107" t="s">
        <v>5600</v>
      </c>
      <c r="R82" s="107" t="s">
        <v>1253</v>
      </c>
      <c r="S82" s="107" t="s">
        <v>123</v>
      </c>
      <c r="T82" s="107" t="s">
        <v>11</v>
      </c>
      <c r="U82" s="107" t="s">
        <v>140</v>
      </c>
      <c r="V82" s="107">
        <v>3905</v>
      </c>
      <c r="W82" s="107" t="s">
        <v>10</v>
      </c>
      <c r="X82" s="107" t="s">
        <v>10</v>
      </c>
      <c r="Y82" s="107" t="s">
        <v>10</v>
      </c>
      <c r="Z82" s="107" t="s">
        <v>10</v>
      </c>
      <c r="AA82" s="105" t="s">
        <v>1005</v>
      </c>
      <c r="AB82" s="107" t="s">
        <v>1245</v>
      </c>
      <c r="AC82" s="112" t="str">
        <f>INDEX(Exposure_GWASs!G:G,MATCH(Matt!AE82,Exposure_GWASs!C:C,0))</f>
        <v>BMI</v>
      </c>
      <c r="AD82" s="112" t="s">
        <v>127</v>
      </c>
      <c r="AE82" s="107" t="s">
        <v>1060</v>
      </c>
      <c r="AF82" s="115" t="s">
        <v>139</v>
      </c>
      <c r="AG82" s="115" t="s">
        <v>140</v>
      </c>
      <c r="AH82" s="105" t="s">
        <v>1117</v>
      </c>
      <c r="AI82" s="112">
        <f>INDEX(Exposure_GWASs!F:F,MATCH(Matt!AE82,Exposure_GWASs!C:C,0))</f>
        <v>339224</v>
      </c>
      <c r="AJ82" s="105" t="s">
        <v>10</v>
      </c>
      <c r="AK82" s="105" t="s">
        <v>1005</v>
      </c>
      <c r="AL82" s="105" t="s">
        <v>126</v>
      </c>
      <c r="AM82" s="105" t="s">
        <v>10</v>
      </c>
      <c r="AN82" s="105" t="s">
        <v>10</v>
      </c>
      <c r="AO82" s="105" t="s">
        <v>1009</v>
      </c>
      <c r="AP82" s="105" t="s">
        <v>1246</v>
      </c>
      <c r="AQ82" s="105" t="s">
        <v>138</v>
      </c>
      <c r="AR82" s="105" t="s">
        <v>11</v>
      </c>
      <c r="AS82" s="105" t="s">
        <v>1247</v>
      </c>
      <c r="AT82" s="105" t="s">
        <v>11</v>
      </c>
      <c r="AU82" s="105" t="s">
        <v>10</v>
      </c>
      <c r="AV82" s="105" t="s">
        <v>10</v>
      </c>
      <c r="AW82" s="105">
        <v>83</v>
      </c>
      <c r="AX82" s="107">
        <f>INDEX(Exposure_GWASs!S:S,MATCH(Matt!AE82,Exposure_GWASs!C:C,0))</f>
        <v>97</v>
      </c>
      <c r="AY82" s="105" t="s">
        <v>1248</v>
      </c>
      <c r="AZ82" s="105" t="s">
        <v>282</v>
      </c>
      <c r="BA82" s="105" t="s">
        <v>10</v>
      </c>
      <c r="BB82" s="107" t="s">
        <v>22</v>
      </c>
      <c r="BC82" s="105" t="s">
        <v>17</v>
      </c>
      <c r="BD82" s="105"/>
      <c r="BE82" s="105"/>
      <c r="BF82" s="105"/>
      <c r="BG82" s="105"/>
      <c r="BH82" s="105" t="s">
        <v>1249</v>
      </c>
      <c r="BI82" s="105" t="s">
        <v>11</v>
      </c>
      <c r="BJ82" s="105" t="s">
        <v>11</v>
      </c>
      <c r="BK82" s="105" t="s">
        <v>11</v>
      </c>
      <c r="BL82" s="105" t="s">
        <v>11</v>
      </c>
      <c r="BM82" s="105" t="s">
        <v>11</v>
      </c>
      <c r="BN82" s="105" t="s">
        <v>11</v>
      </c>
      <c r="BO82" s="105" t="s">
        <v>128</v>
      </c>
      <c r="BP82" s="105" t="s">
        <v>1250</v>
      </c>
      <c r="BQ82" s="105" t="s">
        <v>1100</v>
      </c>
      <c r="BR82" s="105">
        <v>-0.75</v>
      </c>
      <c r="BS82" s="105">
        <v>0.28000000000000003</v>
      </c>
      <c r="BT82" s="105"/>
      <c r="BU82" s="105"/>
      <c r="BV82" s="105"/>
      <c r="BW82" s="105" t="s">
        <v>1255</v>
      </c>
      <c r="BX82" s="105" t="s">
        <v>10</v>
      </c>
      <c r="BY82" s="105" t="s">
        <v>10</v>
      </c>
      <c r="BZ82" s="105" t="s">
        <v>11</v>
      </c>
      <c r="CA82" s="105" t="s">
        <v>1251</v>
      </c>
      <c r="CB82" s="105" t="s">
        <v>11</v>
      </c>
      <c r="CC82" s="105" t="s">
        <v>11</v>
      </c>
      <c r="CD82" s="106" t="s">
        <v>10</v>
      </c>
      <c r="CE82" s="105"/>
      <c r="CF82" s="105"/>
      <c r="CG82" s="105"/>
      <c r="CH82" s="105"/>
    </row>
    <row r="83" spans="1:86">
      <c r="A83" s="105">
        <v>14</v>
      </c>
      <c r="B83" s="105" t="s">
        <v>282</v>
      </c>
      <c r="C83" s="105" t="s">
        <v>244</v>
      </c>
      <c r="D83" s="105" t="s">
        <v>1256</v>
      </c>
      <c r="E83" s="105">
        <v>2009</v>
      </c>
      <c r="F83" s="105" t="s">
        <v>1257</v>
      </c>
      <c r="G83" s="105" t="s">
        <v>1258</v>
      </c>
      <c r="H83" s="105" t="s">
        <v>1259</v>
      </c>
      <c r="I83" s="105" t="s">
        <v>1260</v>
      </c>
      <c r="J83" s="105" t="s">
        <v>1261</v>
      </c>
      <c r="K83" s="105" t="s">
        <v>1262</v>
      </c>
      <c r="L83" s="105" t="s">
        <v>6130</v>
      </c>
      <c r="M83" s="105" t="s">
        <v>1263</v>
      </c>
      <c r="N83" s="105" t="s">
        <v>12</v>
      </c>
      <c r="O83" s="107" t="s">
        <v>1203</v>
      </c>
      <c r="P83" s="107" t="s">
        <v>1203</v>
      </c>
      <c r="Q83" s="107" t="s">
        <v>5577</v>
      </c>
      <c r="R83" s="107" t="s">
        <v>11</v>
      </c>
      <c r="S83" s="107" t="s">
        <v>123</v>
      </c>
      <c r="T83" s="107" t="s">
        <v>11</v>
      </c>
      <c r="U83" s="107" t="s">
        <v>140</v>
      </c>
      <c r="V83" s="107">
        <f>SUM(1180+719+231+50+11)</f>
        <v>2191</v>
      </c>
      <c r="W83" s="107">
        <f>SUM(1074+1192+449+89+29)</f>
        <v>2833</v>
      </c>
      <c r="X83" s="107" t="s">
        <v>10</v>
      </c>
      <c r="Y83" s="107" t="s">
        <v>10</v>
      </c>
      <c r="Z83" s="107" t="s">
        <v>10</v>
      </c>
      <c r="AA83" s="105" t="s">
        <v>1197</v>
      </c>
      <c r="AB83" s="107" t="s">
        <v>1006</v>
      </c>
      <c r="AC83" s="112" t="s">
        <v>127</v>
      </c>
      <c r="AD83" s="112" t="s">
        <v>5506</v>
      </c>
      <c r="AE83" s="107" t="s">
        <v>123</v>
      </c>
      <c r="AF83" s="105" t="s">
        <v>1099</v>
      </c>
      <c r="AG83" s="105" t="s">
        <v>140</v>
      </c>
      <c r="AH83" s="105">
        <f>SUM(V83:W83)</f>
        <v>5024</v>
      </c>
      <c r="AI83" s="105" t="s">
        <v>10</v>
      </c>
      <c r="AJ83" s="105" t="s">
        <v>10</v>
      </c>
      <c r="AK83" s="105" t="s">
        <v>1005</v>
      </c>
      <c r="AL83" s="105" t="s">
        <v>1006</v>
      </c>
      <c r="AM83" s="105" t="s">
        <v>1099</v>
      </c>
      <c r="AN83" s="105" t="s">
        <v>1099</v>
      </c>
      <c r="AO83" s="105" t="s">
        <v>10</v>
      </c>
      <c r="AP83" s="105" t="s">
        <v>1099</v>
      </c>
      <c r="AQ83" s="105" t="s">
        <v>1264</v>
      </c>
      <c r="AR83" s="105" t="s">
        <v>11</v>
      </c>
      <c r="AS83" s="105" t="s">
        <v>10</v>
      </c>
      <c r="AT83" s="105" t="s">
        <v>11</v>
      </c>
      <c r="AU83" s="105">
        <v>1</v>
      </c>
      <c r="AV83" s="105" t="s">
        <v>10</v>
      </c>
      <c r="AW83" s="105" t="s">
        <v>10</v>
      </c>
      <c r="AX83" s="105" t="s">
        <v>10</v>
      </c>
      <c r="AY83" s="105" t="s">
        <v>10</v>
      </c>
      <c r="AZ83" s="105" t="s">
        <v>282</v>
      </c>
      <c r="BA83" s="105" t="s">
        <v>10</v>
      </c>
      <c r="BB83" s="107" t="s">
        <v>11</v>
      </c>
      <c r="BC83" s="105" t="s">
        <v>11</v>
      </c>
      <c r="BD83" s="105"/>
      <c r="BE83" s="105"/>
      <c r="BF83" s="105"/>
      <c r="BG83" s="105"/>
      <c r="BH83" s="105" t="s">
        <v>10</v>
      </c>
      <c r="BI83" s="105" t="s">
        <v>11</v>
      </c>
      <c r="BJ83" s="105" t="s">
        <v>11</v>
      </c>
      <c r="BK83" s="105" t="s">
        <v>11</v>
      </c>
      <c r="BL83" s="105" t="s">
        <v>11</v>
      </c>
      <c r="BM83" s="105" t="s">
        <v>11</v>
      </c>
      <c r="BN83" s="105" t="s">
        <v>11</v>
      </c>
      <c r="BO83" s="105" t="s">
        <v>128</v>
      </c>
      <c r="BP83" s="105" t="s">
        <v>1197</v>
      </c>
      <c r="BQ83" s="105" t="s">
        <v>1029</v>
      </c>
      <c r="BR83" s="105">
        <v>0.92</v>
      </c>
      <c r="BS83" s="105"/>
      <c r="BT83" s="105">
        <v>95</v>
      </c>
      <c r="BU83" s="105">
        <v>0.84</v>
      </c>
      <c r="BV83" s="105">
        <v>1</v>
      </c>
      <c r="BW83" s="105" t="s">
        <v>1117</v>
      </c>
      <c r="BX83" s="105" t="s">
        <v>10</v>
      </c>
      <c r="BY83" s="105" t="s">
        <v>10</v>
      </c>
      <c r="BZ83" s="105" t="s">
        <v>1265</v>
      </c>
      <c r="CA83" s="105" t="s">
        <v>11</v>
      </c>
      <c r="CB83" s="105" t="s">
        <v>11</v>
      </c>
      <c r="CC83" s="105" t="s">
        <v>1266</v>
      </c>
      <c r="CD83" s="106" t="s">
        <v>10</v>
      </c>
      <c r="CE83" s="105"/>
      <c r="CF83" s="105"/>
      <c r="CG83" s="105"/>
      <c r="CH83" s="105"/>
    </row>
    <row r="84" spans="1:86">
      <c r="A84" s="105">
        <v>14</v>
      </c>
      <c r="B84" s="105" t="s">
        <v>282</v>
      </c>
      <c r="C84" s="105" t="s">
        <v>244</v>
      </c>
      <c r="D84" s="105" t="s">
        <v>1256</v>
      </c>
      <c r="E84" s="105">
        <v>2009</v>
      </c>
      <c r="F84" s="105" t="s">
        <v>1257</v>
      </c>
      <c r="G84" s="105" t="s">
        <v>1258</v>
      </c>
      <c r="H84" s="105" t="s">
        <v>1259</v>
      </c>
      <c r="I84" s="105" t="s">
        <v>1260</v>
      </c>
      <c r="J84" s="105" t="s">
        <v>1261</v>
      </c>
      <c r="K84" s="105" t="s">
        <v>1262</v>
      </c>
      <c r="L84" s="105" t="s">
        <v>6130</v>
      </c>
      <c r="M84" s="105" t="s">
        <v>1263</v>
      </c>
      <c r="N84" s="105" t="s">
        <v>12</v>
      </c>
      <c r="O84" s="107" t="s">
        <v>1203</v>
      </c>
      <c r="P84" s="107" t="s">
        <v>5630</v>
      </c>
      <c r="Q84" s="107" t="s">
        <v>5577</v>
      </c>
      <c r="R84" s="107" t="s">
        <v>11</v>
      </c>
      <c r="S84" s="107" t="s">
        <v>123</v>
      </c>
      <c r="T84" s="107" t="s">
        <v>11</v>
      </c>
      <c r="U84" s="107" t="s">
        <v>140</v>
      </c>
      <c r="V84" s="107" t="s">
        <v>11</v>
      </c>
      <c r="W84" s="107" t="s">
        <v>11</v>
      </c>
      <c r="X84" s="107" t="s">
        <v>10</v>
      </c>
      <c r="Y84" s="107" t="s">
        <v>10</v>
      </c>
      <c r="Z84" s="107" t="s">
        <v>10</v>
      </c>
      <c r="AA84" s="105" t="s">
        <v>1197</v>
      </c>
      <c r="AB84" s="107" t="s">
        <v>1006</v>
      </c>
      <c r="AC84" s="112" t="s">
        <v>127</v>
      </c>
      <c r="AD84" s="112" t="s">
        <v>5506</v>
      </c>
      <c r="AE84" s="107" t="s">
        <v>123</v>
      </c>
      <c r="AF84" s="105" t="s">
        <v>1099</v>
      </c>
      <c r="AG84" s="105" t="s">
        <v>140</v>
      </c>
      <c r="AH84" s="105" t="s">
        <v>1099</v>
      </c>
      <c r="AI84" s="105" t="s">
        <v>10</v>
      </c>
      <c r="AJ84" s="105" t="s">
        <v>10</v>
      </c>
      <c r="AK84" s="105" t="s">
        <v>1005</v>
      </c>
      <c r="AL84" s="105" t="s">
        <v>1006</v>
      </c>
      <c r="AM84" s="105" t="s">
        <v>1099</v>
      </c>
      <c r="AN84" s="105" t="s">
        <v>1099</v>
      </c>
      <c r="AO84" s="105" t="s">
        <v>10</v>
      </c>
      <c r="AP84" s="105" t="s">
        <v>1099</v>
      </c>
      <c r="AQ84" s="105" t="s">
        <v>1264</v>
      </c>
      <c r="AR84" s="105" t="s">
        <v>11</v>
      </c>
      <c r="AS84" s="105" t="s">
        <v>10</v>
      </c>
      <c r="AT84" s="105" t="s">
        <v>11</v>
      </c>
      <c r="AU84" s="105">
        <v>1</v>
      </c>
      <c r="AV84" s="105" t="s">
        <v>10</v>
      </c>
      <c r="AW84" s="105" t="s">
        <v>10</v>
      </c>
      <c r="AX84" s="105" t="s">
        <v>10</v>
      </c>
      <c r="AY84" s="105" t="s">
        <v>10</v>
      </c>
      <c r="AZ84" s="105" t="s">
        <v>282</v>
      </c>
      <c r="BA84" s="105" t="s">
        <v>10</v>
      </c>
      <c r="BB84" s="107" t="s">
        <v>11</v>
      </c>
      <c r="BC84" s="105" t="s">
        <v>11</v>
      </c>
      <c r="BD84" s="105"/>
      <c r="BE84" s="105"/>
      <c r="BF84" s="105"/>
      <c r="BG84" s="105"/>
      <c r="BH84" s="105" t="s">
        <v>10</v>
      </c>
      <c r="BI84" s="105" t="s">
        <v>11</v>
      </c>
      <c r="BJ84" s="105" t="s">
        <v>11</v>
      </c>
      <c r="BK84" s="105" t="s">
        <v>11</v>
      </c>
      <c r="BL84" s="105" t="s">
        <v>11</v>
      </c>
      <c r="BM84" s="105" t="s">
        <v>11</v>
      </c>
      <c r="BN84" s="105" t="s">
        <v>11</v>
      </c>
      <c r="BO84" s="105" t="s">
        <v>128</v>
      </c>
      <c r="BP84" s="105" t="s">
        <v>1197</v>
      </c>
      <c r="BQ84" s="105" t="s">
        <v>1029</v>
      </c>
      <c r="BR84" s="105">
        <v>0.92</v>
      </c>
      <c r="BS84" s="105"/>
      <c r="BT84" s="105">
        <v>95</v>
      </c>
      <c r="BU84" s="105">
        <v>0.79</v>
      </c>
      <c r="BV84" s="105">
        <v>1.06</v>
      </c>
      <c r="BW84" s="105" t="s">
        <v>1117</v>
      </c>
      <c r="BX84" s="105" t="s">
        <v>10</v>
      </c>
      <c r="BY84" s="105" t="s">
        <v>10</v>
      </c>
      <c r="BZ84" s="105" t="s">
        <v>1265</v>
      </c>
      <c r="CA84" s="105" t="s">
        <v>11</v>
      </c>
      <c r="CB84" s="105" t="s">
        <v>11</v>
      </c>
      <c r="CC84" s="105" t="s">
        <v>1266</v>
      </c>
      <c r="CD84" s="106" t="s">
        <v>10</v>
      </c>
      <c r="CE84" s="105"/>
      <c r="CF84" s="105"/>
      <c r="CG84" s="105"/>
      <c r="CH84" s="105"/>
    </row>
    <row r="85" spans="1:86">
      <c r="A85" s="105">
        <v>14</v>
      </c>
      <c r="B85" s="105" t="s">
        <v>282</v>
      </c>
      <c r="C85" s="105" t="s">
        <v>244</v>
      </c>
      <c r="D85" s="105" t="s">
        <v>1256</v>
      </c>
      <c r="E85" s="105">
        <v>2009</v>
      </c>
      <c r="F85" s="105" t="s">
        <v>1257</v>
      </c>
      <c r="G85" s="105" t="s">
        <v>1258</v>
      </c>
      <c r="H85" s="105" t="s">
        <v>1259</v>
      </c>
      <c r="I85" s="105" t="s">
        <v>1260</v>
      </c>
      <c r="J85" s="105" t="s">
        <v>1261</v>
      </c>
      <c r="K85" s="105" t="s">
        <v>1262</v>
      </c>
      <c r="L85" s="105" t="s">
        <v>6130</v>
      </c>
      <c r="M85" s="105" t="s">
        <v>1263</v>
      </c>
      <c r="N85" s="105" t="s">
        <v>12</v>
      </c>
      <c r="O85" s="107" t="s">
        <v>1203</v>
      </c>
      <c r="P85" s="107" t="s">
        <v>5631</v>
      </c>
      <c r="Q85" s="107" t="s">
        <v>5577</v>
      </c>
      <c r="R85" s="107" t="s">
        <v>11</v>
      </c>
      <c r="S85" s="107" t="s">
        <v>123</v>
      </c>
      <c r="T85" s="107" t="s">
        <v>11</v>
      </c>
      <c r="U85" s="107" t="s">
        <v>140</v>
      </c>
      <c r="V85" s="107" t="s">
        <v>11</v>
      </c>
      <c r="W85" s="107" t="s">
        <v>11</v>
      </c>
      <c r="X85" s="107" t="s">
        <v>10</v>
      </c>
      <c r="Y85" s="107" t="s">
        <v>10</v>
      </c>
      <c r="Z85" s="107" t="s">
        <v>10</v>
      </c>
      <c r="AA85" s="105" t="s">
        <v>1197</v>
      </c>
      <c r="AB85" s="107" t="s">
        <v>1006</v>
      </c>
      <c r="AC85" s="112" t="s">
        <v>127</v>
      </c>
      <c r="AD85" s="112" t="s">
        <v>5506</v>
      </c>
      <c r="AE85" s="107" t="s">
        <v>123</v>
      </c>
      <c r="AF85" s="105" t="s">
        <v>1099</v>
      </c>
      <c r="AG85" s="105" t="s">
        <v>140</v>
      </c>
      <c r="AH85" s="105" t="s">
        <v>1099</v>
      </c>
      <c r="AI85" s="105" t="s">
        <v>10</v>
      </c>
      <c r="AJ85" s="105" t="s">
        <v>10</v>
      </c>
      <c r="AK85" s="105" t="s">
        <v>1005</v>
      </c>
      <c r="AL85" s="105" t="s">
        <v>1006</v>
      </c>
      <c r="AM85" s="105" t="s">
        <v>1099</v>
      </c>
      <c r="AN85" s="105" t="s">
        <v>1099</v>
      </c>
      <c r="AO85" s="105" t="s">
        <v>10</v>
      </c>
      <c r="AP85" s="105" t="s">
        <v>1099</v>
      </c>
      <c r="AQ85" s="105" t="s">
        <v>1264</v>
      </c>
      <c r="AR85" s="105" t="s">
        <v>11</v>
      </c>
      <c r="AS85" s="105" t="s">
        <v>10</v>
      </c>
      <c r="AT85" s="105" t="s">
        <v>11</v>
      </c>
      <c r="AU85" s="105">
        <v>1</v>
      </c>
      <c r="AV85" s="105" t="s">
        <v>10</v>
      </c>
      <c r="AW85" s="105" t="s">
        <v>10</v>
      </c>
      <c r="AX85" s="105" t="s">
        <v>10</v>
      </c>
      <c r="AY85" s="105" t="s">
        <v>10</v>
      </c>
      <c r="AZ85" s="105" t="s">
        <v>282</v>
      </c>
      <c r="BA85" s="105" t="s">
        <v>10</v>
      </c>
      <c r="BB85" s="107" t="s">
        <v>11</v>
      </c>
      <c r="BC85" s="105" t="s">
        <v>11</v>
      </c>
      <c r="BD85" s="105"/>
      <c r="BE85" s="105"/>
      <c r="BF85" s="105"/>
      <c r="BG85" s="105"/>
      <c r="BH85" s="105" t="s">
        <v>10</v>
      </c>
      <c r="BI85" s="105" t="s">
        <v>11</v>
      </c>
      <c r="BJ85" s="105" t="s">
        <v>11</v>
      </c>
      <c r="BK85" s="105" t="s">
        <v>11</v>
      </c>
      <c r="BL85" s="105" t="s">
        <v>11</v>
      </c>
      <c r="BM85" s="105" t="s">
        <v>11</v>
      </c>
      <c r="BN85" s="105" t="s">
        <v>11</v>
      </c>
      <c r="BO85" s="105" t="s">
        <v>128</v>
      </c>
      <c r="BP85" s="105" t="s">
        <v>1197</v>
      </c>
      <c r="BQ85" s="105" t="s">
        <v>1029</v>
      </c>
      <c r="BR85" s="105">
        <v>0.84</v>
      </c>
      <c r="BS85" s="105"/>
      <c r="BT85" s="105">
        <v>95</v>
      </c>
      <c r="BU85" s="105">
        <v>0.75</v>
      </c>
      <c r="BV85" s="105">
        <v>0.95</v>
      </c>
      <c r="BW85" s="105" t="s">
        <v>1117</v>
      </c>
      <c r="BX85" s="105" t="s">
        <v>10</v>
      </c>
      <c r="BY85" s="105" t="s">
        <v>10</v>
      </c>
      <c r="BZ85" s="105" t="s">
        <v>1265</v>
      </c>
      <c r="CA85" s="105" t="s">
        <v>11</v>
      </c>
      <c r="CB85" s="105" t="s">
        <v>11</v>
      </c>
      <c r="CC85" s="105" t="s">
        <v>1266</v>
      </c>
      <c r="CD85" s="106" t="s">
        <v>10</v>
      </c>
      <c r="CE85" s="105"/>
      <c r="CF85" s="105"/>
      <c r="CG85" s="105"/>
      <c r="CH85" s="105"/>
    </row>
    <row r="86" spans="1:86">
      <c r="A86" s="105">
        <v>14</v>
      </c>
      <c r="B86" s="105" t="s">
        <v>282</v>
      </c>
      <c r="C86" s="105" t="s">
        <v>244</v>
      </c>
      <c r="D86" s="105" t="s">
        <v>1256</v>
      </c>
      <c r="E86" s="105">
        <v>2009</v>
      </c>
      <c r="F86" s="105" t="s">
        <v>1257</v>
      </c>
      <c r="G86" s="105" t="s">
        <v>1258</v>
      </c>
      <c r="H86" s="105" t="s">
        <v>1259</v>
      </c>
      <c r="I86" s="105" t="s">
        <v>1260</v>
      </c>
      <c r="J86" s="105" t="s">
        <v>1261</v>
      </c>
      <c r="K86" s="105" t="s">
        <v>1262</v>
      </c>
      <c r="L86" s="105" t="s">
        <v>6130</v>
      </c>
      <c r="M86" s="105" t="s">
        <v>1263</v>
      </c>
      <c r="N86" s="105" t="s">
        <v>12</v>
      </c>
      <c r="O86" s="107" t="s">
        <v>1203</v>
      </c>
      <c r="P86" s="107" t="s">
        <v>5629</v>
      </c>
      <c r="Q86" s="107" t="s">
        <v>5577</v>
      </c>
      <c r="R86" s="107" t="s">
        <v>11</v>
      </c>
      <c r="S86" s="107" t="s">
        <v>123</v>
      </c>
      <c r="T86" s="107" t="s">
        <v>11</v>
      </c>
      <c r="U86" s="107" t="s">
        <v>140</v>
      </c>
      <c r="V86" s="107" t="s">
        <v>11</v>
      </c>
      <c r="W86" s="107" t="s">
        <v>11</v>
      </c>
      <c r="X86" s="107" t="s">
        <v>10</v>
      </c>
      <c r="Y86" s="107" t="s">
        <v>10</v>
      </c>
      <c r="Z86" s="107" t="s">
        <v>10</v>
      </c>
      <c r="AA86" s="105" t="s">
        <v>1197</v>
      </c>
      <c r="AB86" s="107" t="s">
        <v>1006</v>
      </c>
      <c r="AC86" s="112" t="s">
        <v>127</v>
      </c>
      <c r="AD86" s="112" t="s">
        <v>5506</v>
      </c>
      <c r="AE86" s="107" t="s">
        <v>123</v>
      </c>
      <c r="AF86" s="105" t="s">
        <v>1099</v>
      </c>
      <c r="AG86" s="105" t="s">
        <v>140</v>
      </c>
      <c r="AH86" s="105" t="s">
        <v>1099</v>
      </c>
      <c r="AI86" s="105" t="s">
        <v>10</v>
      </c>
      <c r="AJ86" s="105" t="s">
        <v>10</v>
      </c>
      <c r="AK86" s="105" t="s">
        <v>1005</v>
      </c>
      <c r="AL86" s="105" t="s">
        <v>1006</v>
      </c>
      <c r="AM86" s="105" t="s">
        <v>1099</v>
      </c>
      <c r="AN86" s="105" t="s">
        <v>1099</v>
      </c>
      <c r="AO86" s="105" t="s">
        <v>10</v>
      </c>
      <c r="AP86" s="105" t="s">
        <v>1099</v>
      </c>
      <c r="AQ86" s="105" t="s">
        <v>1264</v>
      </c>
      <c r="AR86" s="105" t="s">
        <v>11</v>
      </c>
      <c r="AS86" s="105" t="s">
        <v>10</v>
      </c>
      <c r="AT86" s="105" t="s">
        <v>11</v>
      </c>
      <c r="AU86" s="105">
        <v>1</v>
      </c>
      <c r="AV86" s="105" t="s">
        <v>10</v>
      </c>
      <c r="AW86" s="105" t="s">
        <v>10</v>
      </c>
      <c r="AX86" s="105" t="s">
        <v>10</v>
      </c>
      <c r="AY86" s="105" t="s">
        <v>10</v>
      </c>
      <c r="AZ86" s="105" t="s">
        <v>282</v>
      </c>
      <c r="BA86" s="105" t="s">
        <v>10</v>
      </c>
      <c r="BB86" s="107" t="s">
        <v>11</v>
      </c>
      <c r="BC86" s="105" t="s">
        <v>11</v>
      </c>
      <c r="BD86" s="105"/>
      <c r="BE86" s="105"/>
      <c r="BF86" s="105"/>
      <c r="BG86" s="105"/>
      <c r="BH86" s="105" t="s">
        <v>10</v>
      </c>
      <c r="BI86" s="105" t="s">
        <v>11</v>
      </c>
      <c r="BJ86" s="105" t="s">
        <v>11</v>
      </c>
      <c r="BK86" s="105" t="s">
        <v>11</v>
      </c>
      <c r="BL86" s="105" t="s">
        <v>11</v>
      </c>
      <c r="BM86" s="105" t="s">
        <v>11</v>
      </c>
      <c r="BN86" s="105" t="s">
        <v>11</v>
      </c>
      <c r="BO86" s="105" t="s">
        <v>128</v>
      </c>
      <c r="BP86" s="105" t="s">
        <v>1197</v>
      </c>
      <c r="BQ86" s="105" t="s">
        <v>1029</v>
      </c>
      <c r="BR86" s="105">
        <v>1.05</v>
      </c>
      <c r="BS86" s="105"/>
      <c r="BT86" s="105">
        <v>95</v>
      </c>
      <c r="BU86" s="105">
        <v>0.88</v>
      </c>
      <c r="BV86" s="105">
        <v>1.26</v>
      </c>
      <c r="BW86" s="105" t="s">
        <v>1117</v>
      </c>
      <c r="BX86" s="105" t="s">
        <v>10</v>
      </c>
      <c r="BY86" s="105" t="s">
        <v>10</v>
      </c>
      <c r="BZ86" s="105" t="s">
        <v>1265</v>
      </c>
      <c r="CA86" s="105" t="s">
        <v>11</v>
      </c>
      <c r="CB86" s="105" t="s">
        <v>11</v>
      </c>
      <c r="CC86" s="105" t="s">
        <v>1266</v>
      </c>
      <c r="CD86" s="106" t="s">
        <v>10</v>
      </c>
      <c r="CE86" s="105"/>
      <c r="CF86" s="105"/>
      <c r="CG86" s="105"/>
      <c r="CH86" s="105"/>
    </row>
    <row r="87" spans="1:86">
      <c r="A87" s="105">
        <v>14</v>
      </c>
      <c r="B87" s="105" t="s">
        <v>282</v>
      </c>
      <c r="C87" s="105" t="s">
        <v>244</v>
      </c>
      <c r="D87" s="105" t="s">
        <v>1256</v>
      </c>
      <c r="E87" s="105">
        <v>2009</v>
      </c>
      <c r="F87" s="105" t="s">
        <v>1257</v>
      </c>
      <c r="G87" s="105" t="s">
        <v>1258</v>
      </c>
      <c r="H87" s="105" t="s">
        <v>1259</v>
      </c>
      <c r="I87" s="105" t="s">
        <v>1260</v>
      </c>
      <c r="J87" s="105" t="s">
        <v>1261</v>
      </c>
      <c r="K87" s="105" t="s">
        <v>1262</v>
      </c>
      <c r="L87" s="105" t="s">
        <v>6130</v>
      </c>
      <c r="M87" s="105" t="s">
        <v>1263</v>
      </c>
      <c r="N87" s="105" t="s">
        <v>12</v>
      </c>
      <c r="O87" s="107" t="s">
        <v>1203</v>
      </c>
      <c r="P87" s="107" t="s">
        <v>5628</v>
      </c>
      <c r="Q87" s="107" t="s">
        <v>5577</v>
      </c>
      <c r="R87" s="107" t="s">
        <v>11</v>
      </c>
      <c r="S87" s="107" t="s">
        <v>123</v>
      </c>
      <c r="T87" s="107" t="s">
        <v>11</v>
      </c>
      <c r="U87" s="107" t="s">
        <v>140</v>
      </c>
      <c r="V87" s="107" t="s">
        <v>11</v>
      </c>
      <c r="W87" s="107" t="s">
        <v>11</v>
      </c>
      <c r="X87" s="107" t="s">
        <v>10</v>
      </c>
      <c r="Y87" s="107" t="s">
        <v>10</v>
      </c>
      <c r="Z87" s="107" t="s">
        <v>10</v>
      </c>
      <c r="AA87" s="105" t="s">
        <v>1197</v>
      </c>
      <c r="AB87" s="107" t="s">
        <v>1006</v>
      </c>
      <c r="AC87" s="112" t="s">
        <v>127</v>
      </c>
      <c r="AD87" s="112" t="s">
        <v>5506</v>
      </c>
      <c r="AE87" s="107" t="s">
        <v>123</v>
      </c>
      <c r="AF87" s="105" t="s">
        <v>1099</v>
      </c>
      <c r="AG87" s="105" t="s">
        <v>140</v>
      </c>
      <c r="AH87" s="105" t="s">
        <v>1099</v>
      </c>
      <c r="AI87" s="105" t="s">
        <v>10</v>
      </c>
      <c r="AJ87" s="105" t="s">
        <v>10</v>
      </c>
      <c r="AK87" s="105" t="s">
        <v>1005</v>
      </c>
      <c r="AL87" s="105" t="s">
        <v>1006</v>
      </c>
      <c r="AM87" s="105" t="s">
        <v>1099</v>
      </c>
      <c r="AN87" s="105" t="s">
        <v>1099</v>
      </c>
      <c r="AO87" s="105" t="s">
        <v>10</v>
      </c>
      <c r="AP87" s="105" t="s">
        <v>1099</v>
      </c>
      <c r="AQ87" s="105" t="s">
        <v>1264</v>
      </c>
      <c r="AR87" s="105" t="s">
        <v>11</v>
      </c>
      <c r="AS87" s="105" t="s">
        <v>10</v>
      </c>
      <c r="AT87" s="105" t="s">
        <v>11</v>
      </c>
      <c r="AU87" s="105">
        <v>1</v>
      </c>
      <c r="AV87" s="105" t="s">
        <v>10</v>
      </c>
      <c r="AW87" s="105" t="s">
        <v>10</v>
      </c>
      <c r="AX87" s="105" t="s">
        <v>10</v>
      </c>
      <c r="AY87" s="105" t="s">
        <v>10</v>
      </c>
      <c r="AZ87" s="105" t="s">
        <v>282</v>
      </c>
      <c r="BA87" s="105" t="s">
        <v>10</v>
      </c>
      <c r="BB87" s="107" t="s">
        <v>11</v>
      </c>
      <c r="BC87" s="105" t="s">
        <v>11</v>
      </c>
      <c r="BD87" s="105"/>
      <c r="BE87" s="105"/>
      <c r="BF87" s="105"/>
      <c r="BG87" s="105"/>
      <c r="BH87" s="105" t="s">
        <v>10</v>
      </c>
      <c r="BI87" s="105" t="s">
        <v>11</v>
      </c>
      <c r="BJ87" s="105" t="s">
        <v>11</v>
      </c>
      <c r="BK87" s="105" t="s">
        <v>11</v>
      </c>
      <c r="BL87" s="105" t="s">
        <v>11</v>
      </c>
      <c r="BM87" s="105" t="s">
        <v>11</v>
      </c>
      <c r="BN87" s="105" t="s">
        <v>11</v>
      </c>
      <c r="BO87" s="105" t="s">
        <v>128</v>
      </c>
      <c r="BP87" s="105" t="s">
        <v>1197</v>
      </c>
      <c r="BQ87" s="105" t="s">
        <v>1029</v>
      </c>
      <c r="BR87" s="105">
        <v>1.04</v>
      </c>
      <c r="BS87" s="105"/>
      <c r="BT87" s="105">
        <v>95</v>
      </c>
      <c r="BU87" s="105">
        <v>0.89</v>
      </c>
      <c r="BV87" s="105">
        <v>1.21</v>
      </c>
      <c r="BW87" s="105" t="s">
        <v>1117</v>
      </c>
      <c r="BX87" s="105" t="s">
        <v>10</v>
      </c>
      <c r="BY87" s="105" t="s">
        <v>10</v>
      </c>
      <c r="BZ87" s="105" t="s">
        <v>1265</v>
      </c>
      <c r="CA87" s="105" t="s">
        <v>11</v>
      </c>
      <c r="CB87" s="105" t="s">
        <v>11</v>
      </c>
      <c r="CC87" s="105" t="s">
        <v>1266</v>
      </c>
      <c r="CD87" s="106" t="s">
        <v>10</v>
      </c>
      <c r="CE87" s="105"/>
      <c r="CF87" s="105"/>
      <c r="CG87" s="105"/>
      <c r="CH87" s="105"/>
    </row>
    <row r="88" spans="1:86">
      <c r="A88" s="105">
        <v>14</v>
      </c>
      <c r="B88" s="105" t="s">
        <v>282</v>
      </c>
      <c r="C88" s="105" t="s">
        <v>244</v>
      </c>
      <c r="D88" s="105" t="s">
        <v>1256</v>
      </c>
      <c r="E88" s="105">
        <v>2009</v>
      </c>
      <c r="F88" s="105" t="s">
        <v>1257</v>
      </c>
      <c r="G88" s="105" t="s">
        <v>1258</v>
      </c>
      <c r="H88" s="105" t="s">
        <v>1259</v>
      </c>
      <c r="I88" s="105" t="s">
        <v>1260</v>
      </c>
      <c r="J88" s="105" t="s">
        <v>1261</v>
      </c>
      <c r="K88" s="105" t="s">
        <v>1262</v>
      </c>
      <c r="L88" s="105" t="s">
        <v>6130</v>
      </c>
      <c r="M88" s="105" t="s">
        <v>1263</v>
      </c>
      <c r="N88" s="105" t="s">
        <v>12</v>
      </c>
      <c r="O88" s="107" t="s">
        <v>1203</v>
      </c>
      <c r="P88" s="107" t="s">
        <v>5624</v>
      </c>
      <c r="Q88" s="107" t="s">
        <v>5577</v>
      </c>
      <c r="R88" s="107" t="s">
        <v>11</v>
      </c>
      <c r="S88" s="107" t="s">
        <v>123</v>
      </c>
      <c r="T88" s="107" t="s">
        <v>11</v>
      </c>
      <c r="U88" s="107" t="s">
        <v>140</v>
      </c>
      <c r="V88" s="107" t="s">
        <v>11</v>
      </c>
      <c r="W88" s="107" t="s">
        <v>11</v>
      </c>
      <c r="X88" s="107" t="s">
        <v>10</v>
      </c>
      <c r="Y88" s="107" t="s">
        <v>10</v>
      </c>
      <c r="Z88" s="107" t="s">
        <v>10</v>
      </c>
      <c r="AA88" s="105" t="s">
        <v>1197</v>
      </c>
      <c r="AB88" s="107" t="s">
        <v>1006</v>
      </c>
      <c r="AC88" s="112" t="s">
        <v>127</v>
      </c>
      <c r="AD88" s="112" t="s">
        <v>5506</v>
      </c>
      <c r="AE88" s="107" t="s">
        <v>123</v>
      </c>
      <c r="AF88" s="105" t="s">
        <v>1099</v>
      </c>
      <c r="AG88" s="105" t="s">
        <v>140</v>
      </c>
      <c r="AH88" s="105" t="s">
        <v>1099</v>
      </c>
      <c r="AI88" s="105" t="s">
        <v>10</v>
      </c>
      <c r="AJ88" s="105" t="s">
        <v>10</v>
      </c>
      <c r="AK88" s="105" t="s">
        <v>1005</v>
      </c>
      <c r="AL88" s="105" t="s">
        <v>1006</v>
      </c>
      <c r="AM88" s="105" t="s">
        <v>1099</v>
      </c>
      <c r="AN88" s="105" t="s">
        <v>1099</v>
      </c>
      <c r="AO88" s="105" t="s">
        <v>10</v>
      </c>
      <c r="AP88" s="105" t="s">
        <v>1099</v>
      </c>
      <c r="AQ88" s="105" t="s">
        <v>1264</v>
      </c>
      <c r="AR88" s="105" t="s">
        <v>11</v>
      </c>
      <c r="AS88" s="105" t="s">
        <v>10</v>
      </c>
      <c r="AT88" s="105" t="s">
        <v>11</v>
      </c>
      <c r="AU88" s="105">
        <v>1</v>
      </c>
      <c r="AV88" s="105" t="s">
        <v>10</v>
      </c>
      <c r="AW88" s="105" t="s">
        <v>10</v>
      </c>
      <c r="AX88" s="105" t="s">
        <v>10</v>
      </c>
      <c r="AY88" s="105" t="s">
        <v>10</v>
      </c>
      <c r="AZ88" s="105" t="s">
        <v>282</v>
      </c>
      <c r="BA88" s="105" t="s">
        <v>10</v>
      </c>
      <c r="BB88" s="107" t="s">
        <v>11</v>
      </c>
      <c r="BC88" s="105" t="s">
        <v>11</v>
      </c>
      <c r="BD88" s="105"/>
      <c r="BE88" s="105"/>
      <c r="BF88" s="105"/>
      <c r="BG88" s="105"/>
      <c r="BH88" s="105" t="s">
        <v>10</v>
      </c>
      <c r="BI88" s="105" t="s">
        <v>11</v>
      </c>
      <c r="BJ88" s="105" t="s">
        <v>11</v>
      </c>
      <c r="BK88" s="105" t="s">
        <v>11</v>
      </c>
      <c r="BL88" s="105" t="s">
        <v>11</v>
      </c>
      <c r="BM88" s="105" t="s">
        <v>11</v>
      </c>
      <c r="BN88" s="105" t="s">
        <v>11</v>
      </c>
      <c r="BO88" s="105" t="s">
        <v>128</v>
      </c>
      <c r="BP88" s="105" t="s">
        <v>1197</v>
      </c>
      <c r="BQ88" s="105" t="s">
        <v>1029</v>
      </c>
      <c r="BR88" s="105">
        <v>0.79</v>
      </c>
      <c r="BS88" s="105"/>
      <c r="BT88" s="105">
        <v>95</v>
      </c>
      <c r="BU88" s="105">
        <v>0.61</v>
      </c>
      <c r="BV88" s="105">
        <v>1.01</v>
      </c>
      <c r="BW88" s="105" t="s">
        <v>1117</v>
      </c>
      <c r="BX88" s="105" t="s">
        <v>10</v>
      </c>
      <c r="BY88" s="105" t="s">
        <v>10</v>
      </c>
      <c r="BZ88" s="105" t="s">
        <v>1265</v>
      </c>
      <c r="CA88" s="105" t="s">
        <v>11</v>
      </c>
      <c r="CB88" s="105" t="s">
        <v>11</v>
      </c>
      <c r="CC88" s="105" t="s">
        <v>1266</v>
      </c>
      <c r="CD88" s="106" t="s">
        <v>10</v>
      </c>
      <c r="CE88" s="105"/>
      <c r="CF88" s="105"/>
      <c r="CG88" s="105"/>
      <c r="CH88" s="105"/>
    </row>
    <row r="89" spans="1:86">
      <c r="A89" s="105">
        <v>14</v>
      </c>
      <c r="B89" s="105" t="s">
        <v>282</v>
      </c>
      <c r="C89" s="105" t="s">
        <v>244</v>
      </c>
      <c r="D89" s="105" t="s">
        <v>1256</v>
      </c>
      <c r="E89" s="105">
        <v>2009</v>
      </c>
      <c r="F89" s="105" t="s">
        <v>1257</v>
      </c>
      <c r="G89" s="105" t="s">
        <v>1258</v>
      </c>
      <c r="H89" s="105" t="s">
        <v>1259</v>
      </c>
      <c r="I89" s="105" t="s">
        <v>1260</v>
      </c>
      <c r="J89" s="105" t="s">
        <v>1261</v>
      </c>
      <c r="K89" s="105" t="s">
        <v>1262</v>
      </c>
      <c r="L89" s="105" t="s">
        <v>6130</v>
      </c>
      <c r="M89" s="105" t="s">
        <v>1263</v>
      </c>
      <c r="N89" s="105" t="s">
        <v>12</v>
      </c>
      <c r="O89" s="107" t="s">
        <v>1203</v>
      </c>
      <c r="P89" s="107" t="s">
        <v>5625</v>
      </c>
      <c r="Q89" s="107" t="s">
        <v>5577</v>
      </c>
      <c r="R89" s="107" t="s">
        <v>11</v>
      </c>
      <c r="S89" s="107" t="s">
        <v>123</v>
      </c>
      <c r="T89" s="107" t="s">
        <v>11</v>
      </c>
      <c r="U89" s="107" t="s">
        <v>140</v>
      </c>
      <c r="V89" s="107" t="s">
        <v>11</v>
      </c>
      <c r="W89" s="107" t="s">
        <v>11</v>
      </c>
      <c r="X89" s="107" t="s">
        <v>10</v>
      </c>
      <c r="Y89" s="107" t="s">
        <v>10</v>
      </c>
      <c r="Z89" s="107" t="s">
        <v>10</v>
      </c>
      <c r="AA89" s="105" t="s">
        <v>1197</v>
      </c>
      <c r="AB89" s="107" t="s">
        <v>1006</v>
      </c>
      <c r="AC89" s="112" t="s">
        <v>127</v>
      </c>
      <c r="AD89" s="112" t="s">
        <v>5506</v>
      </c>
      <c r="AE89" s="107" t="s">
        <v>123</v>
      </c>
      <c r="AF89" s="105" t="s">
        <v>1099</v>
      </c>
      <c r="AG89" s="105" t="s">
        <v>140</v>
      </c>
      <c r="AH89" s="105" t="s">
        <v>1099</v>
      </c>
      <c r="AI89" s="105" t="s">
        <v>10</v>
      </c>
      <c r="AJ89" s="105" t="s">
        <v>10</v>
      </c>
      <c r="AK89" s="105" t="s">
        <v>1005</v>
      </c>
      <c r="AL89" s="105" t="s">
        <v>1006</v>
      </c>
      <c r="AM89" s="105" t="s">
        <v>1099</v>
      </c>
      <c r="AN89" s="105" t="s">
        <v>1099</v>
      </c>
      <c r="AO89" s="105" t="s">
        <v>10</v>
      </c>
      <c r="AP89" s="105" t="s">
        <v>1099</v>
      </c>
      <c r="AQ89" s="105" t="s">
        <v>1264</v>
      </c>
      <c r="AR89" s="105" t="s">
        <v>11</v>
      </c>
      <c r="AS89" s="105" t="s">
        <v>10</v>
      </c>
      <c r="AT89" s="105" t="s">
        <v>11</v>
      </c>
      <c r="AU89" s="105">
        <v>1</v>
      </c>
      <c r="AV89" s="105" t="s">
        <v>10</v>
      </c>
      <c r="AW89" s="105" t="s">
        <v>10</v>
      </c>
      <c r="AX89" s="105" t="s">
        <v>10</v>
      </c>
      <c r="AY89" s="105" t="s">
        <v>10</v>
      </c>
      <c r="AZ89" s="105" t="s">
        <v>282</v>
      </c>
      <c r="BA89" s="105" t="s">
        <v>10</v>
      </c>
      <c r="BB89" s="107" t="s">
        <v>11</v>
      </c>
      <c r="BC89" s="105" t="s">
        <v>11</v>
      </c>
      <c r="BD89" s="105"/>
      <c r="BE89" s="105"/>
      <c r="BF89" s="105"/>
      <c r="BG89" s="105"/>
      <c r="BH89" s="105" t="s">
        <v>10</v>
      </c>
      <c r="BI89" s="105" t="s">
        <v>11</v>
      </c>
      <c r="BJ89" s="105" t="s">
        <v>11</v>
      </c>
      <c r="BK89" s="105" t="s">
        <v>11</v>
      </c>
      <c r="BL89" s="105" t="s">
        <v>11</v>
      </c>
      <c r="BM89" s="105" t="s">
        <v>11</v>
      </c>
      <c r="BN89" s="105" t="s">
        <v>11</v>
      </c>
      <c r="BO89" s="105" t="s">
        <v>128</v>
      </c>
      <c r="BP89" s="105" t="s">
        <v>1197</v>
      </c>
      <c r="BQ89" s="105" t="s">
        <v>1029</v>
      </c>
      <c r="BR89" s="105">
        <v>0.89</v>
      </c>
      <c r="BS89" s="105"/>
      <c r="BT89" s="105">
        <v>95</v>
      </c>
      <c r="BU89" s="105">
        <v>0.74</v>
      </c>
      <c r="BV89" s="105">
        <v>1.07</v>
      </c>
      <c r="BW89" s="105" t="s">
        <v>1117</v>
      </c>
      <c r="BX89" s="105" t="s">
        <v>10</v>
      </c>
      <c r="BY89" s="105" t="s">
        <v>10</v>
      </c>
      <c r="BZ89" s="105" t="s">
        <v>1265</v>
      </c>
      <c r="CA89" s="105" t="s">
        <v>11</v>
      </c>
      <c r="CB89" s="105" t="s">
        <v>11</v>
      </c>
      <c r="CC89" s="105" t="s">
        <v>1266</v>
      </c>
      <c r="CD89" s="106" t="s">
        <v>10</v>
      </c>
      <c r="CE89" s="105"/>
      <c r="CF89" s="105"/>
      <c r="CG89" s="105"/>
      <c r="CH89" s="105"/>
    </row>
    <row r="90" spans="1:86">
      <c r="A90" s="105">
        <v>14</v>
      </c>
      <c r="B90" s="105" t="s">
        <v>282</v>
      </c>
      <c r="C90" s="105" t="s">
        <v>244</v>
      </c>
      <c r="D90" s="105" t="s">
        <v>1256</v>
      </c>
      <c r="E90" s="105">
        <v>2009</v>
      </c>
      <c r="F90" s="105" t="s">
        <v>1257</v>
      </c>
      <c r="G90" s="105" t="s">
        <v>1258</v>
      </c>
      <c r="H90" s="105" t="s">
        <v>1259</v>
      </c>
      <c r="I90" s="105" t="s">
        <v>1260</v>
      </c>
      <c r="J90" s="105" t="s">
        <v>1261</v>
      </c>
      <c r="K90" s="105" t="s">
        <v>1262</v>
      </c>
      <c r="L90" s="105" t="s">
        <v>6130</v>
      </c>
      <c r="M90" s="105" t="s">
        <v>1263</v>
      </c>
      <c r="N90" s="105" t="s">
        <v>12</v>
      </c>
      <c r="O90" s="107" t="s">
        <v>1203</v>
      </c>
      <c r="P90" s="107" t="s">
        <v>5626</v>
      </c>
      <c r="Q90" s="107" t="s">
        <v>5577</v>
      </c>
      <c r="R90" s="107" t="s">
        <v>11</v>
      </c>
      <c r="S90" s="107" t="s">
        <v>123</v>
      </c>
      <c r="T90" s="107" t="s">
        <v>11</v>
      </c>
      <c r="U90" s="107" t="s">
        <v>140</v>
      </c>
      <c r="V90" s="107" t="s">
        <v>11</v>
      </c>
      <c r="W90" s="107" t="s">
        <v>11</v>
      </c>
      <c r="X90" s="107" t="s">
        <v>10</v>
      </c>
      <c r="Y90" s="107" t="s">
        <v>10</v>
      </c>
      <c r="Z90" s="107" t="s">
        <v>10</v>
      </c>
      <c r="AA90" s="105" t="s">
        <v>1197</v>
      </c>
      <c r="AB90" s="107" t="s">
        <v>1006</v>
      </c>
      <c r="AC90" s="112" t="s">
        <v>127</v>
      </c>
      <c r="AD90" s="112" t="s">
        <v>5506</v>
      </c>
      <c r="AE90" s="107" t="s">
        <v>123</v>
      </c>
      <c r="AF90" s="105" t="s">
        <v>1099</v>
      </c>
      <c r="AG90" s="105" t="s">
        <v>140</v>
      </c>
      <c r="AH90" s="105" t="s">
        <v>1099</v>
      </c>
      <c r="AI90" s="105" t="s">
        <v>10</v>
      </c>
      <c r="AJ90" s="105" t="s">
        <v>10</v>
      </c>
      <c r="AK90" s="105" t="s">
        <v>1005</v>
      </c>
      <c r="AL90" s="105" t="s">
        <v>1006</v>
      </c>
      <c r="AM90" s="105" t="s">
        <v>1099</v>
      </c>
      <c r="AN90" s="105" t="s">
        <v>1099</v>
      </c>
      <c r="AO90" s="105" t="s">
        <v>10</v>
      </c>
      <c r="AP90" s="105" t="s">
        <v>1099</v>
      </c>
      <c r="AQ90" s="105" t="s">
        <v>1264</v>
      </c>
      <c r="AR90" s="105" t="s">
        <v>11</v>
      </c>
      <c r="AS90" s="105" t="s">
        <v>10</v>
      </c>
      <c r="AT90" s="105" t="s">
        <v>11</v>
      </c>
      <c r="AU90" s="105">
        <v>1</v>
      </c>
      <c r="AV90" s="105" t="s">
        <v>10</v>
      </c>
      <c r="AW90" s="105" t="s">
        <v>10</v>
      </c>
      <c r="AX90" s="105" t="s">
        <v>10</v>
      </c>
      <c r="AY90" s="105" t="s">
        <v>10</v>
      </c>
      <c r="AZ90" s="105" t="s">
        <v>282</v>
      </c>
      <c r="BA90" s="105" t="s">
        <v>10</v>
      </c>
      <c r="BB90" s="107" t="s">
        <v>11</v>
      </c>
      <c r="BC90" s="105" t="s">
        <v>11</v>
      </c>
      <c r="BD90" s="105"/>
      <c r="BE90" s="105"/>
      <c r="BF90" s="105"/>
      <c r="BG90" s="105"/>
      <c r="BH90" s="105" t="s">
        <v>10</v>
      </c>
      <c r="BI90" s="105" t="s">
        <v>11</v>
      </c>
      <c r="BJ90" s="105" t="s">
        <v>11</v>
      </c>
      <c r="BK90" s="105" t="s">
        <v>11</v>
      </c>
      <c r="BL90" s="105" t="s">
        <v>11</v>
      </c>
      <c r="BM90" s="105" t="s">
        <v>11</v>
      </c>
      <c r="BN90" s="105" t="s">
        <v>11</v>
      </c>
      <c r="BO90" s="105" t="s">
        <v>128</v>
      </c>
      <c r="BP90" s="105" t="s">
        <v>1197</v>
      </c>
      <c r="BQ90" s="105" t="s">
        <v>1029</v>
      </c>
      <c r="BR90" s="105">
        <v>0.95</v>
      </c>
      <c r="BS90" s="105"/>
      <c r="BT90" s="105">
        <v>95</v>
      </c>
      <c r="BU90" s="105">
        <v>0.84</v>
      </c>
      <c r="BV90" s="105">
        <v>1.07</v>
      </c>
      <c r="BW90" s="105" t="s">
        <v>1117</v>
      </c>
      <c r="BX90" s="105" t="s">
        <v>10</v>
      </c>
      <c r="BY90" s="105" t="s">
        <v>10</v>
      </c>
      <c r="BZ90" s="105" t="s">
        <v>1265</v>
      </c>
      <c r="CA90" s="105" t="s">
        <v>11</v>
      </c>
      <c r="CB90" s="105" t="s">
        <v>11</v>
      </c>
      <c r="CC90" s="105" t="s">
        <v>1266</v>
      </c>
      <c r="CD90" s="106" t="s">
        <v>10</v>
      </c>
      <c r="CE90" s="105"/>
      <c r="CF90" s="105"/>
      <c r="CG90" s="105"/>
      <c r="CH90" s="105"/>
    </row>
    <row r="91" spans="1:86">
      <c r="A91" s="105">
        <v>14</v>
      </c>
      <c r="B91" s="105" t="s">
        <v>282</v>
      </c>
      <c r="C91" s="105" t="s">
        <v>244</v>
      </c>
      <c r="D91" s="105" t="s">
        <v>1256</v>
      </c>
      <c r="E91" s="105">
        <v>2009</v>
      </c>
      <c r="F91" s="105" t="s">
        <v>1257</v>
      </c>
      <c r="G91" s="105" t="s">
        <v>1258</v>
      </c>
      <c r="H91" s="105" t="s">
        <v>1259</v>
      </c>
      <c r="I91" s="105" t="s">
        <v>1260</v>
      </c>
      <c r="J91" s="105" t="s">
        <v>1261</v>
      </c>
      <c r="K91" s="105" t="s">
        <v>1262</v>
      </c>
      <c r="L91" s="105" t="s">
        <v>6130</v>
      </c>
      <c r="M91" s="105" t="s">
        <v>1263</v>
      </c>
      <c r="N91" s="105" t="s">
        <v>12</v>
      </c>
      <c r="O91" s="107" t="s">
        <v>1203</v>
      </c>
      <c r="P91" s="105" t="s">
        <v>5622</v>
      </c>
      <c r="Q91" s="107" t="s">
        <v>5577</v>
      </c>
      <c r="R91" s="107" t="s">
        <v>11</v>
      </c>
      <c r="S91" s="107" t="s">
        <v>123</v>
      </c>
      <c r="T91" s="107" t="s">
        <v>11</v>
      </c>
      <c r="U91" s="107" t="s">
        <v>140</v>
      </c>
      <c r="V91" s="107" t="s">
        <v>11</v>
      </c>
      <c r="W91" s="107" t="s">
        <v>11</v>
      </c>
      <c r="X91" s="107" t="s">
        <v>10</v>
      </c>
      <c r="Y91" s="107" t="s">
        <v>10</v>
      </c>
      <c r="Z91" s="107" t="s">
        <v>10</v>
      </c>
      <c r="AA91" s="105" t="s">
        <v>1197</v>
      </c>
      <c r="AB91" s="107" t="s">
        <v>1006</v>
      </c>
      <c r="AC91" s="112" t="s">
        <v>127</v>
      </c>
      <c r="AD91" s="112" t="s">
        <v>5506</v>
      </c>
      <c r="AE91" s="107" t="s">
        <v>123</v>
      </c>
      <c r="AF91" s="105" t="s">
        <v>1099</v>
      </c>
      <c r="AG91" s="105" t="s">
        <v>140</v>
      </c>
      <c r="AH91" s="105" t="s">
        <v>1099</v>
      </c>
      <c r="AI91" s="105" t="s">
        <v>10</v>
      </c>
      <c r="AJ91" s="105" t="s">
        <v>10</v>
      </c>
      <c r="AK91" s="105" t="s">
        <v>1005</v>
      </c>
      <c r="AL91" s="105" t="s">
        <v>1006</v>
      </c>
      <c r="AM91" s="105" t="s">
        <v>1099</v>
      </c>
      <c r="AN91" s="105" t="s">
        <v>1099</v>
      </c>
      <c r="AO91" s="105" t="s">
        <v>10</v>
      </c>
      <c r="AP91" s="105" t="s">
        <v>1099</v>
      </c>
      <c r="AQ91" s="105" t="s">
        <v>1264</v>
      </c>
      <c r="AR91" s="105" t="s">
        <v>11</v>
      </c>
      <c r="AS91" s="105" t="s">
        <v>10</v>
      </c>
      <c r="AT91" s="105" t="s">
        <v>11</v>
      </c>
      <c r="AU91" s="105">
        <v>1</v>
      </c>
      <c r="AV91" s="105" t="s">
        <v>10</v>
      </c>
      <c r="AW91" s="105" t="s">
        <v>10</v>
      </c>
      <c r="AX91" s="105" t="s">
        <v>10</v>
      </c>
      <c r="AY91" s="105" t="s">
        <v>10</v>
      </c>
      <c r="AZ91" s="105" t="s">
        <v>282</v>
      </c>
      <c r="BA91" s="105" t="s">
        <v>10</v>
      </c>
      <c r="BB91" s="107" t="s">
        <v>11</v>
      </c>
      <c r="BC91" s="105" t="s">
        <v>11</v>
      </c>
      <c r="BD91" s="105"/>
      <c r="BE91" s="105"/>
      <c r="BF91" s="105"/>
      <c r="BG91" s="105"/>
      <c r="BH91" s="105" t="s">
        <v>10</v>
      </c>
      <c r="BI91" s="105" t="s">
        <v>11</v>
      </c>
      <c r="BJ91" s="105" t="s">
        <v>11</v>
      </c>
      <c r="BK91" s="105" t="s">
        <v>11</v>
      </c>
      <c r="BL91" s="105" t="s">
        <v>11</v>
      </c>
      <c r="BM91" s="105" t="s">
        <v>11</v>
      </c>
      <c r="BN91" s="105" t="s">
        <v>11</v>
      </c>
      <c r="BO91" s="105" t="s">
        <v>128</v>
      </c>
      <c r="BP91" s="105" t="s">
        <v>1197</v>
      </c>
      <c r="BQ91" s="105" t="s">
        <v>1029</v>
      </c>
      <c r="BR91" s="105">
        <v>1.02</v>
      </c>
      <c r="BS91" s="105"/>
      <c r="BT91" s="105">
        <v>95</v>
      </c>
      <c r="BU91" s="105">
        <v>0.81</v>
      </c>
      <c r="BV91" s="105">
        <v>1.28</v>
      </c>
      <c r="BW91" s="105" t="s">
        <v>1117</v>
      </c>
      <c r="BX91" s="105" t="s">
        <v>10</v>
      </c>
      <c r="BY91" s="105" t="s">
        <v>10</v>
      </c>
      <c r="BZ91" s="105" t="s">
        <v>1265</v>
      </c>
      <c r="CA91" s="105" t="s">
        <v>11</v>
      </c>
      <c r="CB91" s="105" t="s">
        <v>11</v>
      </c>
      <c r="CC91" s="105" t="s">
        <v>1266</v>
      </c>
      <c r="CD91" s="106" t="s">
        <v>10</v>
      </c>
      <c r="CE91" s="105"/>
      <c r="CF91" s="105"/>
      <c r="CG91" s="105"/>
      <c r="CH91" s="105"/>
    </row>
    <row r="92" spans="1:86">
      <c r="A92" s="105">
        <v>14</v>
      </c>
      <c r="B92" s="105" t="s">
        <v>282</v>
      </c>
      <c r="C92" s="105" t="s">
        <v>244</v>
      </c>
      <c r="D92" s="105" t="s">
        <v>1256</v>
      </c>
      <c r="E92" s="105">
        <v>2009</v>
      </c>
      <c r="F92" s="105" t="s">
        <v>1257</v>
      </c>
      <c r="G92" s="105" t="s">
        <v>1258</v>
      </c>
      <c r="H92" s="105" t="s">
        <v>1259</v>
      </c>
      <c r="I92" s="105" t="s">
        <v>1260</v>
      </c>
      <c r="J92" s="105" t="s">
        <v>1261</v>
      </c>
      <c r="K92" s="105" t="s">
        <v>1262</v>
      </c>
      <c r="L92" s="105" t="s">
        <v>6130</v>
      </c>
      <c r="M92" s="105" t="s">
        <v>1263</v>
      </c>
      <c r="N92" s="105" t="s">
        <v>12</v>
      </c>
      <c r="O92" s="107" t="s">
        <v>1203</v>
      </c>
      <c r="P92" s="105" t="s">
        <v>5623</v>
      </c>
      <c r="Q92" s="107" t="s">
        <v>5577</v>
      </c>
      <c r="R92" s="107" t="s">
        <v>11</v>
      </c>
      <c r="S92" s="107" t="s">
        <v>123</v>
      </c>
      <c r="T92" s="107" t="s">
        <v>11</v>
      </c>
      <c r="U92" s="107" t="s">
        <v>140</v>
      </c>
      <c r="V92" s="107" t="s">
        <v>11</v>
      </c>
      <c r="W92" s="107" t="s">
        <v>11</v>
      </c>
      <c r="X92" s="107" t="s">
        <v>10</v>
      </c>
      <c r="Y92" s="107" t="s">
        <v>10</v>
      </c>
      <c r="Z92" s="107" t="s">
        <v>10</v>
      </c>
      <c r="AA92" s="105" t="s">
        <v>1197</v>
      </c>
      <c r="AB92" s="107" t="s">
        <v>1006</v>
      </c>
      <c r="AC92" s="112" t="s">
        <v>127</v>
      </c>
      <c r="AD92" s="112" t="s">
        <v>5506</v>
      </c>
      <c r="AE92" s="107" t="s">
        <v>123</v>
      </c>
      <c r="AF92" s="105" t="s">
        <v>1099</v>
      </c>
      <c r="AG92" s="105" t="s">
        <v>140</v>
      </c>
      <c r="AH92" s="105" t="s">
        <v>1099</v>
      </c>
      <c r="AI92" s="105" t="s">
        <v>10</v>
      </c>
      <c r="AJ92" s="105" t="s">
        <v>10</v>
      </c>
      <c r="AK92" s="105" t="s">
        <v>1005</v>
      </c>
      <c r="AL92" s="105" t="s">
        <v>1006</v>
      </c>
      <c r="AM92" s="105" t="s">
        <v>1099</v>
      </c>
      <c r="AN92" s="105" t="s">
        <v>1099</v>
      </c>
      <c r="AO92" s="105" t="s">
        <v>10</v>
      </c>
      <c r="AP92" s="105" t="s">
        <v>1099</v>
      </c>
      <c r="AQ92" s="105" t="s">
        <v>1264</v>
      </c>
      <c r="AR92" s="105" t="s">
        <v>11</v>
      </c>
      <c r="AS92" s="105" t="s">
        <v>10</v>
      </c>
      <c r="AT92" s="105" t="s">
        <v>11</v>
      </c>
      <c r="AU92" s="105">
        <v>1</v>
      </c>
      <c r="AV92" s="105" t="s">
        <v>10</v>
      </c>
      <c r="AW92" s="105" t="s">
        <v>10</v>
      </c>
      <c r="AX92" s="105" t="s">
        <v>10</v>
      </c>
      <c r="AY92" s="105" t="s">
        <v>10</v>
      </c>
      <c r="AZ92" s="105" t="s">
        <v>282</v>
      </c>
      <c r="BA92" s="105" t="s">
        <v>10</v>
      </c>
      <c r="BB92" s="107" t="s">
        <v>11</v>
      </c>
      <c r="BC92" s="105" t="s">
        <v>11</v>
      </c>
      <c r="BD92" s="105"/>
      <c r="BE92" s="105"/>
      <c r="BF92" s="105"/>
      <c r="BG92" s="105"/>
      <c r="BH92" s="105" t="s">
        <v>10</v>
      </c>
      <c r="BI92" s="105" t="s">
        <v>11</v>
      </c>
      <c r="BJ92" s="105" t="s">
        <v>11</v>
      </c>
      <c r="BK92" s="105" t="s">
        <v>11</v>
      </c>
      <c r="BL92" s="105" t="s">
        <v>11</v>
      </c>
      <c r="BM92" s="105" t="s">
        <v>11</v>
      </c>
      <c r="BN92" s="105" t="s">
        <v>11</v>
      </c>
      <c r="BO92" s="105" t="s">
        <v>128</v>
      </c>
      <c r="BP92" s="105" t="s">
        <v>1197</v>
      </c>
      <c r="BQ92" s="105" t="s">
        <v>1029</v>
      </c>
      <c r="BR92" s="105">
        <v>0.9</v>
      </c>
      <c r="BS92" s="105"/>
      <c r="BT92" s="105">
        <v>95</v>
      </c>
      <c r="BU92" s="105">
        <v>0.82</v>
      </c>
      <c r="BV92" s="105">
        <v>1</v>
      </c>
      <c r="BW92" s="105" t="s">
        <v>1117</v>
      </c>
      <c r="BX92" s="105" t="s">
        <v>10</v>
      </c>
      <c r="BY92" s="105" t="s">
        <v>10</v>
      </c>
      <c r="BZ92" s="105" t="s">
        <v>1265</v>
      </c>
      <c r="CA92" s="105" t="s">
        <v>11</v>
      </c>
      <c r="CB92" s="105" t="s">
        <v>11</v>
      </c>
      <c r="CC92" s="105" t="s">
        <v>1266</v>
      </c>
      <c r="CD92" s="106" t="s">
        <v>10</v>
      </c>
      <c r="CE92" s="105"/>
      <c r="CF92" s="105"/>
      <c r="CG92" s="105"/>
      <c r="CH92" s="105"/>
    </row>
    <row r="93" spans="1:86">
      <c r="A93" s="105">
        <v>14</v>
      </c>
      <c r="B93" s="105" t="s">
        <v>282</v>
      </c>
      <c r="C93" s="105" t="s">
        <v>244</v>
      </c>
      <c r="D93" s="105" t="s">
        <v>1256</v>
      </c>
      <c r="E93" s="105">
        <v>2009</v>
      </c>
      <c r="F93" s="105" t="s">
        <v>1257</v>
      </c>
      <c r="G93" s="105" t="s">
        <v>1258</v>
      </c>
      <c r="H93" s="105" t="s">
        <v>1259</v>
      </c>
      <c r="I93" s="105" t="s">
        <v>1260</v>
      </c>
      <c r="J93" s="105" t="s">
        <v>1261</v>
      </c>
      <c r="K93" s="105" t="s">
        <v>1262</v>
      </c>
      <c r="L93" s="105" t="s">
        <v>6130</v>
      </c>
      <c r="M93" s="105" t="s">
        <v>1263</v>
      </c>
      <c r="N93" s="105" t="s">
        <v>12</v>
      </c>
      <c r="O93" s="107" t="s">
        <v>1208</v>
      </c>
      <c r="P93" s="107" t="s">
        <v>1208</v>
      </c>
      <c r="Q93" s="107" t="s">
        <v>5577</v>
      </c>
      <c r="R93" s="107" t="s">
        <v>11</v>
      </c>
      <c r="S93" s="107" t="s">
        <v>123</v>
      </c>
      <c r="T93" s="107" t="s">
        <v>11</v>
      </c>
      <c r="U93" s="107" t="s">
        <v>140</v>
      </c>
      <c r="V93" s="107">
        <f>SUM(282+412+206+43+11)</f>
        <v>954</v>
      </c>
      <c r="W93" s="107">
        <f>SUM(917+1018+368+69+21)</f>
        <v>2393</v>
      </c>
      <c r="X93" s="107" t="s">
        <v>10</v>
      </c>
      <c r="Y93" s="107" t="s">
        <v>10</v>
      </c>
      <c r="Z93" s="107" t="s">
        <v>10</v>
      </c>
      <c r="AA93" s="105" t="s">
        <v>1197</v>
      </c>
      <c r="AB93" s="107" t="s">
        <v>1006</v>
      </c>
      <c r="AC93" s="112" t="s">
        <v>127</v>
      </c>
      <c r="AD93" s="112" t="s">
        <v>5506</v>
      </c>
      <c r="AE93" s="107" t="s">
        <v>123</v>
      </c>
      <c r="AF93" s="105" t="s">
        <v>1099</v>
      </c>
      <c r="AG93" s="105" t="s">
        <v>140</v>
      </c>
      <c r="AH93" s="105">
        <f>SUM(V93:W93)</f>
        <v>3347</v>
      </c>
      <c r="AI93" s="105" t="s">
        <v>10</v>
      </c>
      <c r="AJ93" s="105" t="s">
        <v>10</v>
      </c>
      <c r="AK93" s="105" t="s">
        <v>1005</v>
      </c>
      <c r="AL93" s="105" t="s">
        <v>1006</v>
      </c>
      <c r="AM93" s="105" t="s">
        <v>1099</v>
      </c>
      <c r="AN93" s="105" t="s">
        <v>1099</v>
      </c>
      <c r="AO93" s="105" t="s">
        <v>10</v>
      </c>
      <c r="AP93" s="105" t="s">
        <v>1099</v>
      </c>
      <c r="AQ93" s="105" t="s">
        <v>1264</v>
      </c>
      <c r="AR93" s="105" t="s">
        <v>11</v>
      </c>
      <c r="AS93" s="105" t="s">
        <v>10</v>
      </c>
      <c r="AT93" s="105" t="s">
        <v>11</v>
      </c>
      <c r="AU93" s="105">
        <v>1</v>
      </c>
      <c r="AV93" s="105" t="s">
        <v>10</v>
      </c>
      <c r="AW93" s="105" t="s">
        <v>10</v>
      </c>
      <c r="AX93" s="105" t="s">
        <v>10</v>
      </c>
      <c r="AY93" s="105" t="s">
        <v>10</v>
      </c>
      <c r="AZ93" s="105" t="s">
        <v>282</v>
      </c>
      <c r="BA93" s="105" t="s">
        <v>10</v>
      </c>
      <c r="BB93" s="107" t="s">
        <v>11</v>
      </c>
      <c r="BC93" s="105" t="s">
        <v>11</v>
      </c>
      <c r="BD93" s="105"/>
      <c r="BE93" s="105"/>
      <c r="BF93" s="105"/>
      <c r="BG93" s="105"/>
      <c r="BH93" s="105" t="s">
        <v>10</v>
      </c>
      <c r="BI93" s="105" t="s">
        <v>11</v>
      </c>
      <c r="BJ93" s="105" t="s">
        <v>11</v>
      </c>
      <c r="BK93" s="105" t="s">
        <v>11</v>
      </c>
      <c r="BL93" s="105" t="s">
        <v>11</v>
      </c>
      <c r="BM93" s="105" t="s">
        <v>11</v>
      </c>
      <c r="BN93" s="105" t="s">
        <v>11</v>
      </c>
      <c r="BO93" s="105" t="s">
        <v>128</v>
      </c>
      <c r="BP93" s="105" t="s">
        <v>1197</v>
      </c>
      <c r="BQ93" s="105" t="s">
        <v>1029</v>
      </c>
      <c r="BR93" s="105">
        <v>1.06</v>
      </c>
      <c r="BS93" s="105"/>
      <c r="BT93" s="105">
        <v>95</v>
      </c>
      <c r="BU93" s="105">
        <v>0.95</v>
      </c>
      <c r="BV93" s="105">
        <v>1.19</v>
      </c>
      <c r="BW93" s="105" t="s">
        <v>1117</v>
      </c>
      <c r="BX93" s="105" t="s">
        <v>10</v>
      </c>
      <c r="BY93" s="105" t="s">
        <v>10</v>
      </c>
      <c r="BZ93" s="105" t="s">
        <v>1265</v>
      </c>
      <c r="CA93" s="105" t="s">
        <v>11</v>
      </c>
      <c r="CB93" s="105" t="s">
        <v>11</v>
      </c>
      <c r="CC93" s="105" t="s">
        <v>1266</v>
      </c>
      <c r="CD93" s="106" t="s">
        <v>10</v>
      </c>
      <c r="CE93" s="105"/>
      <c r="CF93" s="105"/>
      <c r="CG93" s="105"/>
      <c r="CH93" s="105"/>
    </row>
    <row r="94" spans="1:86">
      <c r="A94" s="105">
        <v>14</v>
      </c>
      <c r="B94" s="105" t="s">
        <v>282</v>
      </c>
      <c r="C94" s="105" t="s">
        <v>244</v>
      </c>
      <c r="D94" s="105" t="s">
        <v>1256</v>
      </c>
      <c r="E94" s="105">
        <v>2009</v>
      </c>
      <c r="F94" s="105" t="s">
        <v>1257</v>
      </c>
      <c r="G94" s="105" t="s">
        <v>1258</v>
      </c>
      <c r="H94" s="105" t="s">
        <v>1259</v>
      </c>
      <c r="I94" s="105" t="s">
        <v>1260</v>
      </c>
      <c r="J94" s="105" t="s">
        <v>1261</v>
      </c>
      <c r="K94" s="105" t="s">
        <v>1262</v>
      </c>
      <c r="L94" s="105" t="s">
        <v>6130</v>
      </c>
      <c r="M94" s="105" t="s">
        <v>1263</v>
      </c>
      <c r="N94" s="105" t="s">
        <v>12</v>
      </c>
      <c r="O94" s="107" t="s">
        <v>1208</v>
      </c>
      <c r="P94" s="107" t="s">
        <v>5622</v>
      </c>
      <c r="Q94" s="107" t="s">
        <v>5577</v>
      </c>
      <c r="R94" s="107" t="s">
        <v>11</v>
      </c>
      <c r="S94" s="107" t="s">
        <v>123</v>
      </c>
      <c r="T94" s="107" t="s">
        <v>11</v>
      </c>
      <c r="U94" s="107" t="s">
        <v>140</v>
      </c>
      <c r="V94" s="107" t="s">
        <v>11</v>
      </c>
      <c r="W94" s="107" t="s">
        <v>11</v>
      </c>
      <c r="X94" s="107" t="s">
        <v>10</v>
      </c>
      <c r="Y94" s="107" t="s">
        <v>10</v>
      </c>
      <c r="Z94" s="107" t="s">
        <v>10</v>
      </c>
      <c r="AA94" s="105" t="s">
        <v>1197</v>
      </c>
      <c r="AB94" s="107" t="s">
        <v>1006</v>
      </c>
      <c r="AC94" s="112" t="s">
        <v>127</v>
      </c>
      <c r="AD94" s="112" t="s">
        <v>5506</v>
      </c>
      <c r="AE94" s="107" t="s">
        <v>123</v>
      </c>
      <c r="AF94" s="105" t="s">
        <v>1099</v>
      </c>
      <c r="AG94" s="105" t="s">
        <v>140</v>
      </c>
      <c r="AH94" s="105" t="s">
        <v>1099</v>
      </c>
      <c r="AI94" s="105" t="s">
        <v>10</v>
      </c>
      <c r="AJ94" s="105" t="s">
        <v>10</v>
      </c>
      <c r="AK94" s="105" t="s">
        <v>1005</v>
      </c>
      <c r="AL94" s="105" t="s">
        <v>1006</v>
      </c>
      <c r="AM94" s="105" t="s">
        <v>1099</v>
      </c>
      <c r="AN94" s="105" t="s">
        <v>1099</v>
      </c>
      <c r="AO94" s="105" t="s">
        <v>10</v>
      </c>
      <c r="AP94" s="105" t="s">
        <v>1099</v>
      </c>
      <c r="AQ94" s="105" t="s">
        <v>1264</v>
      </c>
      <c r="AR94" s="105" t="s">
        <v>11</v>
      </c>
      <c r="AS94" s="105" t="s">
        <v>10</v>
      </c>
      <c r="AT94" s="105" t="s">
        <v>11</v>
      </c>
      <c r="AU94" s="105">
        <v>1</v>
      </c>
      <c r="AV94" s="105" t="s">
        <v>10</v>
      </c>
      <c r="AW94" s="105" t="s">
        <v>10</v>
      </c>
      <c r="AX94" s="105" t="s">
        <v>10</v>
      </c>
      <c r="AY94" s="105" t="s">
        <v>10</v>
      </c>
      <c r="AZ94" s="105" t="s">
        <v>282</v>
      </c>
      <c r="BA94" s="105" t="s">
        <v>10</v>
      </c>
      <c r="BB94" s="107" t="s">
        <v>11</v>
      </c>
      <c r="BC94" s="105" t="s">
        <v>11</v>
      </c>
      <c r="BD94" s="105"/>
      <c r="BE94" s="105"/>
      <c r="BF94" s="105"/>
      <c r="BG94" s="105"/>
      <c r="BH94" s="105" t="s">
        <v>10</v>
      </c>
      <c r="BI94" s="105" t="s">
        <v>11</v>
      </c>
      <c r="BJ94" s="105" t="s">
        <v>11</v>
      </c>
      <c r="BK94" s="105" t="s">
        <v>11</v>
      </c>
      <c r="BL94" s="105" t="s">
        <v>11</v>
      </c>
      <c r="BM94" s="105" t="s">
        <v>11</v>
      </c>
      <c r="BN94" s="105" t="s">
        <v>11</v>
      </c>
      <c r="BO94" s="105" t="s">
        <v>128</v>
      </c>
      <c r="BP94" s="105" t="s">
        <v>1197</v>
      </c>
      <c r="BQ94" s="105" t="s">
        <v>1029</v>
      </c>
      <c r="BR94" s="105">
        <v>1.44</v>
      </c>
      <c r="BS94" s="105"/>
      <c r="BT94" s="105">
        <v>95</v>
      </c>
      <c r="BU94" s="105">
        <v>1.0900000000000001</v>
      </c>
      <c r="BV94" s="105">
        <v>1.9</v>
      </c>
      <c r="BW94" s="105" t="s">
        <v>1117</v>
      </c>
      <c r="BX94" s="105" t="s">
        <v>10</v>
      </c>
      <c r="BY94" s="105" t="s">
        <v>10</v>
      </c>
      <c r="BZ94" s="105" t="s">
        <v>1265</v>
      </c>
      <c r="CA94" s="105" t="s">
        <v>11</v>
      </c>
      <c r="CB94" s="105" t="s">
        <v>11</v>
      </c>
      <c r="CC94" s="105" t="s">
        <v>1266</v>
      </c>
      <c r="CD94" s="106" t="s">
        <v>10</v>
      </c>
      <c r="CE94" s="105"/>
      <c r="CF94" s="105"/>
      <c r="CG94" s="105"/>
      <c r="CH94" s="105"/>
    </row>
    <row r="95" spans="1:86">
      <c r="A95" s="105">
        <v>14</v>
      </c>
      <c r="B95" s="105" t="s">
        <v>282</v>
      </c>
      <c r="C95" s="105" t="s">
        <v>244</v>
      </c>
      <c r="D95" s="105" t="s">
        <v>1256</v>
      </c>
      <c r="E95" s="105">
        <v>2009</v>
      </c>
      <c r="F95" s="105" t="s">
        <v>1257</v>
      </c>
      <c r="G95" s="105" t="s">
        <v>1258</v>
      </c>
      <c r="H95" s="105" t="s">
        <v>1259</v>
      </c>
      <c r="I95" s="105" t="s">
        <v>1260</v>
      </c>
      <c r="J95" s="105" t="s">
        <v>1261</v>
      </c>
      <c r="K95" s="105" t="s">
        <v>1262</v>
      </c>
      <c r="L95" s="105" t="s">
        <v>6130</v>
      </c>
      <c r="M95" s="105" t="s">
        <v>1263</v>
      </c>
      <c r="N95" s="105" t="s">
        <v>12</v>
      </c>
      <c r="O95" s="107" t="s">
        <v>1208</v>
      </c>
      <c r="P95" s="107" t="s">
        <v>5623</v>
      </c>
      <c r="Q95" s="107" t="s">
        <v>5577</v>
      </c>
      <c r="R95" s="107" t="s">
        <v>11</v>
      </c>
      <c r="S95" s="107" t="s">
        <v>123</v>
      </c>
      <c r="T95" s="107" t="s">
        <v>11</v>
      </c>
      <c r="U95" s="107" t="s">
        <v>140</v>
      </c>
      <c r="V95" s="107" t="s">
        <v>11</v>
      </c>
      <c r="W95" s="107" t="s">
        <v>11</v>
      </c>
      <c r="X95" s="107" t="s">
        <v>10</v>
      </c>
      <c r="Y95" s="107" t="s">
        <v>10</v>
      </c>
      <c r="Z95" s="107" t="s">
        <v>10</v>
      </c>
      <c r="AA95" s="105" t="s">
        <v>1197</v>
      </c>
      <c r="AB95" s="107" t="s">
        <v>1006</v>
      </c>
      <c r="AC95" s="112" t="s">
        <v>127</v>
      </c>
      <c r="AD95" s="112" t="s">
        <v>5506</v>
      </c>
      <c r="AE95" s="107" t="s">
        <v>123</v>
      </c>
      <c r="AF95" s="105" t="s">
        <v>1099</v>
      </c>
      <c r="AG95" s="105" t="s">
        <v>140</v>
      </c>
      <c r="AH95" s="105" t="s">
        <v>1099</v>
      </c>
      <c r="AI95" s="105" t="s">
        <v>10</v>
      </c>
      <c r="AJ95" s="105" t="s">
        <v>10</v>
      </c>
      <c r="AK95" s="105" t="s">
        <v>1005</v>
      </c>
      <c r="AL95" s="105" t="s">
        <v>1006</v>
      </c>
      <c r="AM95" s="105" t="s">
        <v>1099</v>
      </c>
      <c r="AN95" s="105" t="s">
        <v>1099</v>
      </c>
      <c r="AO95" s="105" t="s">
        <v>10</v>
      </c>
      <c r="AP95" s="105" t="s">
        <v>1099</v>
      </c>
      <c r="AQ95" s="105" t="s">
        <v>1264</v>
      </c>
      <c r="AR95" s="105" t="s">
        <v>11</v>
      </c>
      <c r="AS95" s="105" t="s">
        <v>10</v>
      </c>
      <c r="AT95" s="105" t="s">
        <v>11</v>
      </c>
      <c r="AU95" s="105">
        <v>1</v>
      </c>
      <c r="AV95" s="105" t="s">
        <v>10</v>
      </c>
      <c r="AW95" s="105" t="s">
        <v>10</v>
      </c>
      <c r="AX95" s="105" t="s">
        <v>10</v>
      </c>
      <c r="AY95" s="105" t="s">
        <v>10</v>
      </c>
      <c r="AZ95" s="105" t="s">
        <v>282</v>
      </c>
      <c r="BA95" s="105" t="s">
        <v>10</v>
      </c>
      <c r="BB95" s="107" t="s">
        <v>11</v>
      </c>
      <c r="BC95" s="105" t="s">
        <v>11</v>
      </c>
      <c r="BD95" s="105"/>
      <c r="BE95" s="105"/>
      <c r="BF95" s="105"/>
      <c r="BG95" s="105"/>
      <c r="BH95" s="105" t="s">
        <v>10</v>
      </c>
      <c r="BI95" s="105" t="s">
        <v>11</v>
      </c>
      <c r="BJ95" s="105" t="s">
        <v>11</v>
      </c>
      <c r="BK95" s="105" t="s">
        <v>11</v>
      </c>
      <c r="BL95" s="105" t="s">
        <v>11</v>
      </c>
      <c r="BM95" s="105" t="s">
        <v>11</v>
      </c>
      <c r="BN95" s="105" t="s">
        <v>11</v>
      </c>
      <c r="BO95" s="105" t="s">
        <v>128</v>
      </c>
      <c r="BP95" s="105" t="s">
        <v>1197</v>
      </c>
      <c r="BQ95" s="105" t="s">
        <v>1029</v>
      </c>
      <c r="BR95" s="105">
        <v>1</v>
      </c>
      <c r="BS95" s="105"/>
      <c r="BT95" s="105">
        <v>95</v>
      </c>
      <c r="BU95" s="105">
        <v>0.88</v>
      </c>
      <c r="BV95" s="105">
        <v>1.1399999999999999</v>
      </c>
      <c r="BW95" s="105" t="s">
        <v>1117</v>
      </c>
      <c r="BX95" s="105" t="s">
        <v>10</v>
      </c>
      <c r="BY95" s="105" t="s">
        <v>10</v>
      </c>
      <c r="BZ95" s="105" t="s">
        <v>1265</v>
      </c>
      <c r="CA95" s="105" t="s">
        <v>11</v>
      </c>
      <c r="CB95" s="105" t="s">
        <v>11</v>
      </c>
      <c r="CC95" s="105" t="s">
        <v>1266</v>
      </c>
      <c r="CD95" s="106" t="s">
        <v>10</v>
      </c>
      <c r="CE95" s="105"/>
      <c r="CF95" s="105"/>
      <c r="CG95" s="105"/>
      <c r="CH95" s="105"/>
    </row>
    <row r="96" spans="1:86">
      <c r="A96" s="105">
        <v>14</v>
      </c>
      <c r="B96" s="105" t="s">
        <v>282</v>
      </c>
      <c r="C96" s="105" t="s">
        <v>244</v>
      </c>
      <c r="D96" s="105" t="s">
        <v>1256</v>
      </c>
      <c r="E96" s="105">
        <v>2009</v>
      </c>
      <c r="F96" s="105" t="s">
        <v>1257</v>
      </c>
      <c r="G96" s="105" t="s">
        <v>1258</v>
      </c>
      <c r="H96" s="105" t="s">
        <v>1259</v>
      </c>
      <c r="I96" s="105" t="s">
        <v>1260</v>
      </c>
      <c r="J96" s="105" t="s">
        <v>1261</v>
      </c>
      <c r="K96" s="105" t="s">
        <v>1262</v>
      </c>
      <c r="L96" s="105" t="s">
        <v>6130</v>
      </c>
      <c r="M96" s="105" t="s">
        <v>1263</v>
      </c>
      <c r="N96" s="105" t="s">
        <v>12</v>
      </c>
      <c r="O96" s="107" t="s">
        <v>5621</v>
      </c>
      <c r="P96" s="107" t="s">
        <v>5621</v>
      </c>
      <c r="Q96" s="107" t="s">
        <v>5577</v>
      </c>
      <c r="R96" s="107" t="s">
        <v>1267</v>
      </c>
      <c r="S96" s="107" t="s">
        <v>123</v>
      </c>
      <c r="T96" s="107" t="s">
        <v>11</v>
      </c>
      <c r="U96" s="107" t="s">
        <v>140</v>
      </c>
      <c r="V96" s="107">
        <f>SUM(492+256+47+11+0)</f>
        <v>806</v>
      </c>
      <c r="W96" s="107">
        <f>SUM(986+1118+407+77+25)</f>
        <v>2613</v>
      </c>
      <c r="X96" s="107" t="s">
        <v>10</v>
      </c>
      <c r="Y96" s="107" t="s">
        <v>10</v>
      </c>
      <c r="Z96" s="107" t="s">
        <v>10</v>
      </c>
      <c r="AA96" s="105" t="s">
        <v>1197</v>
      </c>
      <c r="AB96" s="107" t="s">
        <v>1006</v>
      </c>
      <c r="AC96" s="112" t="s">
        <v>127</v>
      </c>
      <c r="AD96" s="112" t="s">
        <v>5506</v>
      </c>
      <c r="AE96" s="107" t="s">
        <v>123</v>
      </c>
      <c r="AF96" s="105" t="s">
        <v>1099</v>
      </c>
      <c r="AG96" s="105" t="s">
        <v>140</v>
      </c>
      <c r="AH96" s="105">
        <f>SUM(V96:W96)</f>
        <v>3419</v>
      </c>
      <c r="AI96" s="105" t="s">
        <v>10</v>
      </c>
      <c r="AJ96" s="105" t="s">
        <v>10</v>
      </c>
      <c r="AK96" s="105" t="s">
        <v>1005</v>
      </c>
      <c r="AL96" s="105" t="s">
        <v>1006</v>
      </c>
      <c r="AM96" s="105" t="s">
        <v>1099</v>
      </c>
      <c r="AN96" s="105" t="s">
        <v>1099</v>
      </c>
      <c r="AO96" s="105" t="s">
        <v>10</v>
      </c>
      <c r="AP96" s="105" t="s">
        <v>1099</v>
      </c>
      <c r="AQ96" s="105" t="s">
        <v>1264</v>
      </c>
      <c r="AR96" s="105" t="s">
        <v>11</v>
      </c>
      <c r="AS96" s="105" t="s">
        <v>10</v>
      </c>
      <c r="AT96" s="105" t="s">
        <v>11</v>
      </c>
      <c r="AU96" s="105">
        <v>1</v>
      </c>
      <c r="AV96" s="105" t="s">
        <v>10</v>
      </c>
      <c r="AW96" s="105" t="s">
        <v>10</v>
      </c>
      <c r="AX96" s="105" t="s">
        <v>10</v>
      </c>
      <c r="AY96" s="105" t="s">
        <v>10</v>
      </c>
      <c r="AZ96" s="105" t="s">
        <v>282</v>
      </c>
      <c r="BA96" s="105" t="s">
        <v>10</v>
      </c>
      <c r="BB96" s="107" t="s">
        <v>11</v>
      </c>
      <c r="BC96" s="105" t="s">
        <v>11</v>
      </c>
      <c r="BD96" s="105"/>
      <c r="BE96" s="105"/>
      <c r="BF96" s="105"/>
      <c r="BG96" s="105"/>
      <c r="BH96" s="105" t="s">
        <v>10</v>
      </c>
      <c r="BI96" s="105" t="s">
        <v>11</v>
      </c>
      <c r="BJ96" s="105" t="s">
        <v>11</v>
      </c>
      <c r="BK96" s="105" t="s">
        <v>11</v>
      </c>
      <c r="BL96" s="105" t="s">
        <v>11</v>
      </c>
      <c r="BM96" s="105" t="s">
        <v>11</v>
      </c>
      <c r="BN96" s="105" t="s">
        <v>11</v>
      </c>
      <c r="BO96" s="105" t="s">
        <v>128</v>
      </c>
      <c r="BP96" s="105" t="s">
        <v>1197</v>
      </c>
      <c r="BQ96" s="105" t="s">
        <v>1029</v>
      </c>
      <c r="BR96" s="105">
        <v>0.98</v>
      </c>
      <c r="BS96" s="105"/>
      <c r="BT96" s="105">
        <v>95</v>
      </c>
      <c r="BU96" s="105">
        <v>0.87</v>
      </c>
      <c r="BV96" s="105">
        <v>1.1200000000000001</v>
      </c>
      <c r="BW96" s="105" t="s">
        <v>1117</v>
      </c>
      <c r="BX96" s="105" t="s">
        <v>10</v>
      </c>
      <c r="BY96" s="105" t="s">
        <v>10</v>
      </c>
      <c r="BZ96" s="105" t="s">
        <v>1265</v>
      </c>
      <c r="CA96" s="105" t="s">
        <v>11</v>
      </c>
      <c r="CB96" s="105" t="s">
        <v>11</v>
      </c>
      <c r="CC96" s="105" t="s">
        <v>1266</v>
      </c>
      <c r="CD96" s="106" t="s">
        <v>10</v>
      </c>
      <c r="CE96" s="105"/>
      <c r="CF96" s="105"/>
      <c r="CG96" s="105"/>
      <c r="CH96" s="105"/>
    </row>
    <row r="97" spans="1:86">
      <c r="A97" s="105">
        <v>14</v>
      </c>
      <c r="B97" s="105" t="s">
        <v>282</v>
      </c>
      <c r="C97" s="105" t="s">
        <v>244</v>
      </c>
      <c r="D97" s="105" t="s">
        <v>1256</v>
      </c>
      <c r="E97" s="105">
        <v>2009</v>
      </c>
      <c r="F97" s="105" t="s">
        <v>1257</v>
      </c>
      <c r="G97" s="105" t="s">
        <v>1258</v>
      </c>
      <c r="H97" s="105" t="s">
        <v>1259</v>
      </c>
      <c r="I97" s="105" t="s">
        <v>1260</v>
      </c>
      <c r="J97" s="105" t="s">
        <v>1261</v>
      </c>
      <c r="K97" s="105" t="s">
        <v>1262</v>
      </c>
      <c r="L97" s="105" t="s">
        <v>6130</v>
      </c>
      <c r="M97" s="105" t="s">
        <v>1263</v>
      </c>
      <c r="N97" s="105" t="s">
        <v>12</v>
      </c>
      <c r="O97" s="107" t="s">
        <v>5621</v>
      </c>
      <c r="P97" s="107" t="s">
        <v>5622</v>
      </c>
      <c r="Q97" s="107" t="s">
        <v>5577</v>
      </c>
      <c r="R97" s="107" t="s">
        <v>1267</v>
      </c>
      <c r="S97" s="107" t="s">
        <v>123</v>
      </c>
      <c r="T97" s="107" t="s">
        <v>11</v>
      </c>
      <c r="U97" s="107" t="s">
        <v>140</v>
      </c>
      <c r="V97" s="107" t="s">
        <v>11</v>
      </c>
      <c r="W97" s="107" t="s">
        <v>11</v>
      </c>
      <c r="X97" s="107" t="s">
        <v>10</v>
      </c>
      <c r="Y97" s="107" t="s">
        <v>10</v>
      </c>
      <c r="Z97" s="107" t="s">
        <v>10</v>
      </c>
      <c r="AA97" s="105" t="s">
        <v>1197</v>
      </c>
      <c r="AB97" s="107" t="s">
        <v>1006</v>
      </c>
      <c r="AC97" s="112" t="s">
        <v>127</v>
      </c>
      <c r="AD97" s="112" t="s">
        <v>5506</v>
      </c>
      <c r="AE97" s="107" t="s">
        <v>123</v>
      </c>
      <c r="AF97" s="105" t="s">
        <v>1099</v>
      </c>
      <c r="AG97" s="105" t="s">
        <v>140</v>
      </c>
      <c r="AH97" s="105" t="s">
        <v>1099</v>
      </c>
      <c r="AI97" s="105" t="s">
        <v>10</v>
      </c>
      <c r="AJ97" s="105" t="s">
        <v>10</v>
      </c>
      <c r="AK97" s="105" t="s">
        <v>1005</v>
      </c>
      <c r="AL97" s="105" t="s">
        <v>1006</v>
      </c>
      <c r="AM97" s="105" t="s">
        <v>1099</v>
      </c>
      <c r="AN97" s="105" t="s">
        <v>1099</v>
      </c>
      <c r="AO97" s="105" t="s">
        <v>10</v>
      </c>
      <c r="AP97" s="105" t="s">
        <v>1099</v>
      </c>
      <c r="AQ97" s="105" t="s">
        <v>1264</v>
      </c>
      <c r="AR97" s="105" t="s">
        <v>11</v>
      </c>
      <c r="AS97" s="105" t="s">
        <v>10</v>
      </c>
      <c r="AT97" s="105" t="s">
        <v>11</v>
      </c>
      <c r="AU97" s="105">
        <v>1</v>
      </c>
      <c r="AV97" s="105" t="s">
        <v>10</v>
      </c>
      <c r="AW97" s="105" t="s">
        <v>10</v>
      </c>
      <c r="AX97" s="105" t="s">
        <v>10</v>
      </c>
      <c r="AY97" s="105" t="s">
        <v>10</v>
      </c>
      <c r="AZ97" s="105" t="s">
        <v>282</v>
      </c>
      <c r="BA97" s="105" t="s">
        <v>10</v>
      </c>
      <c r="BB97" s="107" t="s">
        <v>11</v>
      </c>
      <c r="BC97" s="105" t="s">
        <v>11</v>
      </c>
      <c r="BD97" s="105"/>
      <c r="BE97" s="105"/>
      <c r="BF97" s="105"/>
      <c r="BG97" s="105"/>
      <c r="BH97" s="105" t="s">
        <v>10</v>
      </c>
      <c r="BI97" s="105" t="s">
        <v>11</v>
      </c>
      <c r="BJ97" s="105" t="s">
        <v>11</v>
      </c>
      <c r="BK97" s="105" t="s">
        <v>11</v>
      </c>
      <c r="BL97" s="105" t="s">
        <v>11</v>
      </c>
      <c r="BM97" s="105" t="s">
        <v>11</v>
      </c>
      <c r="BN97" s="105" t="s">
        <v>11</v>
      </c>
      <c r="BO97" s="105" t="s">
        <v>128</v>
      </c>
      <c r="BP97" s="105" t="s">
        <v>1197</v>
      </c>
      <c r="BQ97" s="105" t="s">
        <v>1029</v>
      </c>
      <c r="BR97" s="105">
        <v>1.23</v>
      </c>
      <c r="BS97" s="105"/>
      <c r="BT97" s="105">
        <v>95</v>
      </c>
      <c r="BU97" s="105">
        <v>0.91</v>
      </c>
      <c r="BV97" s="105">
        <v>1.68</v>
      </c>
      <c r="BW97" s="105" t="s">
        <v>1117</v>
      </c>
      <c r="BX97" s="105" t="s">
        <v>10</v>
      </c>
      <c r="BY97" s="105" t="s">
        <v>10</v>
      </c>
      <c r="BZ97" s="105" t="s">
        <v>1265</v>
      </c>
      <c r="CA97" s="105" t="s">
        <v>11</v>
      </c>
      <c r="CB97" s="105" t="s">
        <v>11</v>
      </c>
      <c r="CC97" s="105" t="s">
        <v>1266</v>
      </c>
      <c r="CD97" s="106" t="s">
        <v>10</v>
      </c>
      <c r="CE97" s="105"/>
      <c r="CF97" s="105"/>
      <c r="CG97" s="105"/>
      <c r="CH97" s="105"/>
    </row>
    <row r="98" spans="1:86">
      <c r="A98" s="105">
        <v>14</v>
      </c>
      <c r="B98" s="105" t="s">
        <v>282</v>
      </c>
      <c r="C98" s="105" t="s">
        <v>244</v>
      </c>
      <c r="D98" s="105" t="s">
        <v>1256</v>
      </c>
      <c r="E98" s="105">
        <v>2009</v>
      </c>
      <c r="F98" s="105" t="s">
        <v>1257</v>
      </c>
      <c r="G98" s="105" t="s">
        <v>1258</v>
      </c>
      <c r="H98" s="105" t="s">
        <v>1259</v>
      </c>
      <c r="I98" s="105" t="s">
        <v>1260</v>
      </c>
      <c r="J98" s="105" t="s">
        <v>1261</v>
      </c>
      <c r="K98" s="105" t="s">
        <v>1262</v>
      </c>
      <c r="L98" s="105" t="s">
        <v>6130</v>
      </c>
      <c r="M98" s="105" t="s">
        <v>1263</v>
      </c>
      <c r="N98" s="105" t="s">
        <v>12</v>
      </c>
      <c r="O98" s="107" t="s">
        <v>5621</v>
      </c>
      <c r="P98" s="107" t="s">
        <v>5623</v>
      </c>
      <c r="Q98" s="107" t="s">
        <v>5577</v>
      </c>
      <c r="R98" s="107" t="s">
        <v>1267</v>
      </c>
      <c r="S98" s="107" t="s">
        <v>123</v>
      </c>
      <c r="T98" s="107" t="s">
        <v>11</v>
      </c>
      <c r="U98" s="107" t="s">
        <v>140</v>
      </c>
      <c r="V98" s="107" t="s">
        <v>11</v>
      </c>
      <c r="W98" s="107" t="s">
        <v>11</v>
      </c>
      <c r="X98" s="107" t="s">
        <v>10</v>
      </c>
      <c r="Y98" s="107" t="s">
        <v>10</v>
      </c>
      <c r="Z98" s="107" t="s">
        <v>10</v>
      </c>
      <c r="AA98" s="105" t="s">
        <v>1197</v>
      </c>
      <c r="AB98" s="107" t="s">
        <v>1006</v>
      </c>
      <c r="AC98" s="112" t="s">
        <v>127</v>
      </c>
      <c r="AD98" s="112" t="s">
        <v>5506</v>
      </c>
      <c r="AE98" s="107" t="s">
        <v>123</v>
      </c>
      <c r="AF98" s="105" t="s">
        <v>1099</v>
      </c>
      <c r="AG98" s="105" t="s">
        <v>140</v>
      </c>
      <c r="AH98" s="105" t="s">
        <v>1099</v>
      </c>
      <c r="AI98" s="105" t="s">
        <v>10</v>
      </c>
      <c r="AJ98" s="105" t="s">
        <v>10</v>
      </c>
      <c r="AK98" s="105" t="s">
        <v>1005</v>
      </c>
      <c r="AL98" s="105" t="s">
        <v>1006</v>
      </c>
      <c r="AM98" s="105" t="s">
        <v>1099</v>
      </c>
      <c r="AN98" s="105" t="s">
        <v>1099</v>
      </c>
      <c r="AO98" s="105" t="s">
        <v>10</v>
      </c>
      <c r="AP98" s="105" t="s">
        <v>1099</v>
      </c>
      <c r="AQ98" s="105" t="s">
        <v>1264</v>
      </c>
      <c r="AR98" s="105" t="s">
        <v>11</v>
      </c>
      <c r="AS98" s="105" t="s">
        <v>10</v>
      </c>
      <c r="AT98" s="105" t="s">
        <v>11</v>
      </c>
      <c r="AU98" s="105">
        <v>1</v>
      </c>
      <c r="AV98" s="105" t="s">
        <v>10</v>
      </c>
      <c r="AW98" s="105" t="s">
        <v>10</v>
      </c>
      <c r="AX98" s="105" t="s">
        <v>10</v>
      </c>
      <c r="AY98" s="105" t="s">
        <v>10</v>
      </c>
      <c r="AZ98" s="105" t="s">
        <v>282</v>
      </c>
      <c r="BA98" s="105" t="s">
        <v>10</v>
      </c>
      <c r="BB98" s="107" t="s">
        <v>11</v>
      </c>
      <c r="BC98" s="105" t="s">
        <v>11</v>
      </c>
      <c r="BD98" s="105"/>
      <c r="BE98" s="105"/>
      <c r="BF98" s="105"/>
      <c r="BG98" s="105"/>
      <c r="BH98" s="105" t="s">
        <v>10</v>
      </c>
      <c r="BI98" s="105" t="s">
        <v>11</v>
      </c>
      <c r="BJ98" s="105" t="s">
        <v>11</v>
      </c>
      <c r="BK98" s="105" t="s">
        <v>11</v>
      </c>
      <c r="BL98" s="105" t="s">
        <v>11</v>
      </c>
      <c r="BM98" s="105" t="s">
        <v>11</v>
      </c>
      <c r="BN98" s="105" t="s">
        <v>11</v>
      </c>
      <c r="BO98" s="105" t="s">
        <v>128</v>
      </c>
      <c r="BP98" s="105" t="s">
        <v>1197</v>
      </c>
      <c r="BQ98" s="105" t="s">
        <v>1029</v>
      </c>
      <c r="BR98" s="105">
        <v>0.93</v>
      </c>
      <c r="BS98" s="105"/>
      <c r="BT98" s="105">
        <v>95</v>
      </c>
      <c r="BU98" s="105">
        <v>0.81</v>
      </c>
      <c r="BV98" s="105">
        <v>1.07</v>
      </c>
      <c r="BW98" s="105" t="s">
        <v>1117</v>
      </c>
      <c r="BX98" s="105" t="s">
        <v>10</v>
      </c>
      <c r="BY98" s="105" t="s">
        <v>10</v>
      </c>
      <c r="BZ98" s="105" t="s">
        <v>1265</v>
      </c>
      <c r="CA98" s="105" t="s">
        <v>11</v>
      </c>
      <c r="CB98" s="105" t="s">
        <v>11</v>
      </c>
      <c r="CC98" s="105" t="s">
        <v>1266</v>
      </c>
      <c r="CD98" s="106" t="s">
        <v>10</v>
      </c>
      <c r="CE98" s="105"/>
      <c r="CF98" s="105"/>
      <c r="CG98" s="105"/>
      <c r="CH98" s="105"/>
    </row>
    <row r="99" spans="1:86">
      <c r="A99" s="105">
        <v>15</v>
      </c>
      <c r="B99" s="105" t="s">
        <v>282</v>
      </c>
      <c r="C99" s="105" t="s">
        <v>244</v>
      </c>
      <c r="D99" s="105" t="s">
        <v>1268</v>
      </c>
      <c r="E99" s="105">
        <v>2018</v>
      </c>
      <c r="F99" s="105" t="s">
        <v>1269</v>
      </c>
      <c r="G99" s="105" t="s">
        <v>1270</v>
      </c>
      <c r="H99" s="105" t="s">
        <v>1271</v>
      </c>
      <c r="I99" s="105" t="s">
        <v>1272</v>
      </c>
      <c r="J99" s="105" t="s">
        <v>1273</v>
      </c>
      <c r="K99" s="105" t="s">
        <v>1274</v>
      </c>
      <c r="L99" s="105" t="s">
        <v>6133</v>
      </c>
      <c r="M99" s="105" t="s">
        <v>1275</v>
      </c>
      <c r="N99" s="105" t="s">
        <v>15</v>
      </c>
      <c r="O99" s="107" t="s">
        <v>1276</v>
      </c>
      <c r="P99" s="107" t="s">
        <v>5596</v>
      </c>
      <c r="Q99" s="107" t="s">
        <v>5605</v>
      </c>
      <c r="R99" s="107" t="s">
        <v>5596</v>
      </c>
      <c r="S99" s="107" t="s">
        <v>123</v>
      </c>
      <c r="T99" s="107" t="s">
        <v>11</v>
      </c>
      <c r="U99" s="107" t="s">
        <v>140</v>
      </c>
      <c r="V99" s="107">
        <v>750</v>
      </c>
      <c r="W99" s="107">
        <v>1567</v>
      </c>
      <c r="X99" s="107" t="s">
        <v>10</v>
      </c>
      <c r="Y99" s="107" t="s">
        <v>10</v>
      </c>
      <c r="Z99" s="107" t="s">
        <v>10</v>
      </c>
      <c r="AA99" s="105" t="s">
        <v>1197</v>
      </c>
      <c r="AB99" s="107" t="s">
        <v>1006</v>
      </c>
      <c r="AC99" s="112" t="str">
        <f>INDEX(Exposure_GWASs!G:G,MATCH(Matt!AE99,Exposure_GWASs!C:C,0))</f>
        <v>BMI</v>
      </c>
      <c r="AD99" s="112" t="s">
        <v>127</v>
      </c>
      <c r="AE99" s="107" t="s">
        <v>1060</v>
      </c>
      <c r="AF99" s="105" t="s">
        <v>1099</v>
      </c>
      <c r="AG99" s="105" t="s">
        <v>140</v>
      </c>
      <c r="AH99" s="105" t="s">
        <v>1099</v>
      </c>
      <c r="AI99" s="112">
        <f>INDEX(Exposure_GWASs!F:F,MATCH(Matt!AE99,Exposure_GWASs!C:C,0))</f>
        <v>339224</v>
      </c>
      <c r="AJ99" s="105" t="s">
        <v>10</v>
      </c>
      <c r="AK99" s="105" t="s">
        <v>1005</v>
      </c>
      <c r="AL99" s="105" t="s">
        <v>1006</v>
      </c>
      <c r="AM99" s="105" t="s">
        <v>10</v>
      </c>
      <c r="AN99" s="105" t="s">
        <v>10</v>
      </c>
      <c r="AO99" s="105" t="s">
        <v>10</v>
      </c>
      <c r="AP99" s="105"/>
      <c r="AQ99" s="105" t="s">
        <v>138</v>
      </c>
      <c r="AR99" s="105" t="s">
        <v>10</v>
      </c>
      <c r="AS99" s="105" t="s">
        <v>1277</v>
      </c>
      <c r="AT99" s="105" t="s">
        <v>11</v>
      </c>
      <c r="AU99" s="105" t="s">
        <v>10</v>
      </c>
      <c r="AV99" s="105" t="s">
        <v>10</v>
      </c>
      <c r="AW99" s="105">
        <v>92</v>
      </c>
      <c r="AX99" s="107">
        <f>INDEX(Exposure_GWASs!S:S,MATCH(Matt!AE99,Exposure_GWASs!C:C,0))</f>
        <v>97</v>
      </c>
      <c r="AY99" s="105" t="s">
        <v>1278</v>
      </c>
      <c r="AZ99" s="105" t="s">
        <v>282</v>
      </c>
      <c r="BA99" s="105" t="s">
        <v>10</v>
      </c>
      <c r="BB99" s="107" t="s">
        <v>19</v>
      </c>
      <c r="BC99" s="105" t="s">
        <v>14</v>
      </c>
      <c r="BD99" s="105" t="s">
        <v>17</v>
      </c>
      <c r="BE99" s="105"/>
      <c r="BF99" s="105"/>
      <c r="BG99" s="105"/>
      <c r="BH99" s="105" t="s">
        <v>1279</v>
      </c>
      <c r="BI99" s="105" t="s">
        <v>1195</v>
      </c>
      <c r="BJ99" s="105" t="s">
        <v>1065</v>
      </c>
      <c r="BK99" s="105" t="s">
        <v>1280</v>
      </c>
      <c r="BL99" s="105" t="s">
        <v>11</v>
      </c>
      <c r="BM99" s="105" t="s">
        <v>11</v>
      </c>
      <c r="BN99" s="105" t="s">
        <v>11</v>
      </c>
      <c r="BO99" s="105" t="s">
        <v>1281</v>
      </c>
      <c r="BP99" s="105" t="s">
        <v>1197</v>
      </c>
      <c r="BQ99" s="105" t="s">
        <v>1029</v>
      </c>
      <c r="BR99" s="105">
        <v>4.8899999999999997</v>
      </c>
      <c r="BS99" s="105"/>
      <c r="BT99" s="105">
        <v>95</v>
      </c>
      <c r="BU99" s="105">
        <v>1.46</v>
      </c>
      <c r="BV99" s="105">
        <v>16.32</v>
      </c>
      <c r="BW99" s="105" t="s">
        <v>1117</v>
      </c>
      <c r="BX99" s="105" t="s">
        <v>10</v>
      </c>
      <c r="BY99" s="105" t="s">
        <v>10</v>
      </c>
      <c r="BZ99" s="105" t="s">
        <v>11</v>
      </c>
      <c r="CA99" s="105" t="s">
        <v>11</v>
      </c>
      <c r="CB99" s="105" t="s">
        <v>11</v>
      </c>
      <c r="CC99" s="105" t="s">
        <v>11</v>
      </c>
      <c r="CD99" s="106" t="s">
        <v>10</v>
      </c>
      <c r="CE99" s="105"/>
      <c r="CF99" s="105"/>
      <c r="CG99" s="105"/>
      <c r="CH99" s="105"/>
    </row>
    <row r="100" spans="1:86">
      <c r="A100" s="105">
        <v>16</v>
      </c>
      <c r="B100" s="105" t="s">
        <v>282</v>
      </c>
      <c r="C100" s="105" t="s">
        <v>244</v>
      </c>
      <c r="D100" s="105" t="s">
        <v>1282</v>
      </c>
      <c r="E100" s="105">
        <v>2019</v>
      </c>
      <c r="F100" s="105" t="s">
        <v>1283</v>
      </c>
      <c r="G100" s="105" t="s">
        <v>1284</v>
      </c>
      <c r="H100" s="105" t="s">
        <v>1285</v>
      </c>
      <c r="I100" s="105" t="s">
        <v>1286</v>
      </c>
      <c r="J100" s="105" t="s">
        <v>1287</v>
      </c>
      <c r="K100" s="105" t="s">
        <v>1288</v>
      </c>
      <c r="L100" s="105" t="s">
        <v>3913</v>
      </c>
      <c r="M100" s="105" t="s">
        <v>1289</v>
      </c>
      <c r="N100" s="105" t="s">
        <v>12</v>
      </c>
      <c r="O100" s="107" t="s">
        <v>5583</v>
      </c>
      <c r="P100" s="107" t="s">
        <v>5583</v>
      </c>
      <c r="Q100" s="107" t="s">
        <v>5606</v>
      </c>
      <c r="R100" s="107" t="s">
        <v>1290</v>
      </c>
      <c r="S100" s="107" t="s">
        <v>123</v>
      </c>
      <c r="T100" s="107" t="s">
        <v>172</v>
      </c>
      <c r="U100" s="107" t="s">
        <v>140</v>
      </c>
      <c r="V100" s="107">
        <v>5676</v>
      </c>
      <c r="W100" s="107">
        <v>372598</v>
      </c>
      <c r="X100" s="107" t="s">
        <v>10</v>
      </c>
      <c r="Y100" s="107" t="s">
        <v>10</v>
      </c>
      <c r="Z100" s="107" t="s">
        <v>10</v>
      </c>
      <c r="AA100" s="105" t="s">
        <v>1197</v>
      </c>
      <c r="AB100" s="107" t="s">
        <v>1006</v>
      </c>
      <c r="AC100" s="112" t="str">
        <f>INDEX(Exposure_GWASs!G:G,MATCH(Matt!AE100,Exposure_GWASs!C:C,0))</f>
        <v>BMI</v>
      </c>
      <c r="AD100" s="112" t="s">
        <v>127</v>
      </c>
      <c r="AE100" s="107" t="s">
        <v>1060</v>
      </c>
      <c r="AF100" s="115" t="s">
        <v>139</v>
      </c>
      <c r="AG100" s="115" t="s">
        <v>140</v>
      </c>
      <c r="AH100" s="105">
        <f>SUM(V100:W100)</f>
        <v>378274</v>
      </c>
      <c r="AI100" s="112">
        <f>INDEX(Exposure_GWASs!F:F,MATCH(Matt!AE100,Exposure_GWASs!C:C,0))</f>
        <v>339224</v>
      </c>
      <c r="AJ100" s="105" t="s">
        <v>1291</v>
      </c>
      <c r="AK100" s="105" t="s">
        <v>1005</v>
      </c>
      <c r="AL100" s="105" t="s">
        <v>1292</v>
      </c>
      <c r="AM100" s="105" t="s">
        <v>1293</v>
      </c>
      <c r="AN100" s="105" t="s">
        <v>11</v>
      </c>
      <c r="AO100" s="105" t="s">
        <v>11</v>
      </c>
      <c r="AP100" s="105" t="s">
        <v>11</v>
      </c>
      <c r="AQ100" s="105" t="s">
        <v>11</v>
      </c>
      <c r="AR100" s="105" t="s">
        <v>11</v>
      </c>
      <c r="AS100" s="105" t="s">
        <v>1294</v>
      </c>
      <c r="AT100" s="105" t="s">
        <v>11</v>
      </c>
      <c r="AU100" s="105" t="s">
        <v>10</v>
      </c>
      <c r="AV100" s="105">
        <v>97</v>
      </c>
      <c r="AW100" s="105" t="s">
        <v>10</v>
      </c>
      <c r="AX100" s="107">
        <f>INDEX(Exposure_GWASs!S:S,MATCH(Matt!AE100,Exposure_GWASs!C:C,0))</f>
        <v>97</v>
      </c>
      <c r="AY100" s="105" t="s">
        <v>10</v>
      </c>
      <c r="AZ100" s="105" t="s">
        <v>171</v>
      </c>
      <c r="BA100" s="105" t="s">
        <v>10</v>
      </c>
      <c r="BB100" s="107" t="s">
        <v>32</v>
      </c>
      <c r="BC100" s="105" t="s">
        <v>17</v>
      </c>
      <c r="BD100" s="105" t="s">
        <v>26</v>
      </c>
      <c r="BE100" s="105" t="s">
        <v>40</v>
      </c>
      <c r="BF100" s="105"/>
      <c r="BG100" s="105"/>
      <c r="BH100" s="105" t="s">
        <v>1011</v>
      </c>
      <c r="BI100" s="105" t="s">
        <v>11</v>
      </c>
      <c r="BJ100" s="105" t="s">
        <v>1065</v>
      </c>
      <c r="BK100" s="105" t="s">
        <v>1295</v>
      </c>
      <c r="BL100" s="105" t="s">
        <v>11</v>
      </c>
      <c r="BM100" s="105" t="s">
        <v>11</v>
      </c>
      <c r="BN100" s="105" t="s">
        <v>10</v>
      </c>
      <c r="BO100" s="105" t="s">
        <v>128</v>
      </c>
      <c r="BP100" s="105" t="s">
        <v>1197</v>
      </c>
      <c r="BQ100" s="105" t="s">
        <v>1296</v>
      </c>
      <c r="BR100" s="105">
        <v>1.08</v>
      </c>
      <c r="BS100" s="105"/>
      <c r="BT100" s="105">
        <v>95</v>
      </c>
      <c r="BU100" s="105">
        <v>1.04</v>
      </c>
      <c r="BV100" s="105">
        <v>1.1299999999999999</v>
      </c>
      <c r="BW100" s="105" t="s">
        <v>1297</v>
      </c>
      <c r="BX100" s="105" t="s">
        <v>10</v>
      </c>
      <c r="BY100" s="105" t="s">
        <v>10</v>
      </c>
      <c r="BZ100" s="105" t="s">
        <v>1298</v>
      </c>
      <c r="CA100" s="105" t="s">
        <v>1299</v>
      </c>
      <c r="CB100" s="105" t="s">
        <v>1300</v>
      </c>
      <c r="CC100" s="105" t="s">
        <v>11</v>
      </c>
      <c r="CD100" s="106" t="s">
        <v>10</v>
      </c>
      <c r="CE100" s="105"/>
      <c r="CF100" s="105"/>
      <c r="CG100" s="105"/>
      <c r="CH100" s="105"/>
    </row>
    <row r="101" spans="1:86">
      <c r="A101" s="105">
        <v>16</v>
      </c>
      <c r="B101" s="105" t="s">
        <v>282</v>
      </c>
      <c r="C101" s="105" t="s">
        <v>244</v>
      </c>
      <c r="D101" s="105" t="s">
        <v>1282</v>
      </c>
      <c r="E101" s="105">
        <v>2019</v>
      </c>
      <c r="F101" s="105" t="s">
        <v>1283</v>
      </c>
      <c r="G101" s="105" t="s">
        <v>1284</v>
      </c>
      <c r="H101" s="105" t="s">
        <v>1285</v>
      </c>
      <c r="I101" s="105" t="s">
        <v>1286</v>
      </c>
      <c r="J101" s="105" t="s">
        <v>1287</v>
      </c>
      <c r="K101" s="105" t="s">
        <v>1288</v>
      </c>
      <c r="L101" s="105" t="s">
        <v>3913</v>
      </c>
      <c r="M101" s="105" t="s">
        <v>1289</v>
      </c>
      <c r="N101" s="105" t="s">
        <v>12</v>
      </c>
      <c r="O101" s="107" t="s">
        <v>5583</v>
      </c>
      <c r="P101" s="107" t="s">
        <v>5583</v>
      </c>
      <c r="Q101" s="107" t="s">
        <v>5606</v>
      </c>
      <c r="R101" s="107" t="s">
        <v>1301</v>
      </c>
      <c r="S101" s="107" t="s">
        <v>123</v>
      </c>
      <c r="T101" s="107" t="s">
        <v>1193</v>
      </c>
      <c r="U101" s="107" t="s">
        <v>295</v>
      </c>
      <c r="V101" s="107">
        <v>1076</v>
      </c>
      <c r="W101" s="107">
        <v>17145</v>
      </c>
      <c r="X101" s="107" t="s">
        <v>10</v>
      </c>
      <c r="Y101" s="107" t="s">
        <v>10</v>
      </c>
      <c r="Z101" s="107" t="s">
        <v>10</v>
      </c>
      <c r="AA101" s="105" t="s">
        <v>1197</v>
      </c>
      <c r="AB101" s="107" t="s">
        <v>1006</v>
      </c>
      <c r="AC101" s="112" t="str">
        <f>INDEX(Exposure_GWASs!G:G,MATCH(Matt!AE101,Exposure_GWASs!C:C,0))</f>
        <v>BMI</v>
      </c>
      <c r="AD101" s="112" t="s">
        <v>127</v>
      </c>
      <c r="AE101" s="107" t="s">
        <v>1060</v>
      </c>
      <c r="AF101" s="115" t="s">
        <v>139</v>
      </c>
      <c r="AG101" s="115" t="s">
        <v>140</v>
      </c>
      <c r="AH101" s="105">
        <f>SUM(V101:W101)</f>
        <v>18221</v>
      </c>
      <c r="AI101" s="112">
        <f>INDEX(Exposure_GWASs!F:F,MATCH(Matt!AE101,Exposure_GWASs!C:C,0))</f>
        <v>339224</v>
      </c>
      <c r="AJ101" s="105" t="s">
        <v>1291</v>
      </c>
      <c r="AK101" s="105" t="s">
        <v>1005</v>
      </c>
      <c r="AL101" s="105" t="s">
        <v>1292</v>
      </c>
      <c r="AM101" s="105" t="s">
        <v>1302</v>
      </c>
      <c r="AN101" s="105" t="s">
        <v>11</v>
      </c>
      <c r="AO101" s="105" t="s">
        <v>11</v>
      </c>
      <c r="AP101" s="105" t="s">
        <v>11</v>
      </c>
      <c r="AQ101" s="105" t="s">
        <v>11</v>
      </c>
      <c r="AR101" s="105" t="s">
        <v>11</v>
      </c>
      <c r="AS101" s="105" t="s">
        <v>1294</v>
      </c>
      <c r="AT101" s="105" t="s">
        <v>11</v>
      </c>
      <c r="AU101" s="105" t="s">
        <v>10</v>
      </c>
      <c r="AV101" s="105">
        <v>97</v>
      </c>
      <c r="AW101" s="105" t="s">
        <v>10</v>
      </c>
      <c r="AX101" s="107">
        <f>INDEX(Exposure_GWASs!S:S,MATCH(Matt!AE101,Exposure_GWASs!C:C,0))</f>
        <v>97</v>
      </c>
      <c r="AY101" s="105" t="s">
        <v>10</v>
      </c>
      <c r="AZ101" s="105" t="s">
        <v>171</v>
      </c>
      <c r="BA101" s="105" t="s">
        <v>10</v>
      </c>
      <c r="BB101" s="107" t="s">
        <v>32</v>
      </c>
      <c r="BC101" s="105" t="s">
        <v>17</v>
      </c>
      <c r="BD101" s="105" t="s">
        <v>26</v>
      </c>
      <c r="BE101" s="105" t="s">
        <v>40</v>
      </c>
      <c r="BF101" s="105"/>
      <c r="BG101" s="105"/>
      <c r="BH101" s="105" t="s">
        <v>1011</v>
      </c>
      <c r="BI101" s="105" t="s">
        <v>11</v>
      </c>
      <c r="BJ101" s="105" t="s">
        <v>1065</v>
      </c>
      <c r="BK101" s="105" t="s">
        <v>1295</v>
      </c>
      <c r="BL101" s="105" t="s">
        <v>11</v>
      </c>
      <c r="BM101" s="105" t="s">
        <v>11</v>
      </c>
      <c r="BN101" s="105" t="s">
        <v>10</v>
      </c>
      <c r="BO101" s="105" t="s">
        <v>128</v>
      </c>
      <c r="BP101" s="105" t="s">
        <v>1197</v>
      </c>
      <c r="BQ101" s="105" t="s">
        <v>1296</v>
      </c>
      <c r="BR101" s="105">
        <v>1.07</v>
      </c>
      <c r="BS101" s="105"/>
      <c r="BT101" s="105">
        <v>95</v>
      </c>
      <c r="BU101" s="105">
        <v>0.98</v>
      </c>
      <c r="BV101" s="105">
        <v>1.17</v>
      </c>
      <c r="BW101" s="105">
        <v>0.14000000000000001</v>
      </c>
      <c r="BX101" s="105" t="s">
        <v>10</v>
      </c>
      <c r="BY101" s="105" t="s">
        <v>10</v>
      </c>
      <c r="BZ101" s="105" t="s">
        <v>1298</v>
      </c>
      <c r="CA101" s="105" t="s">
        <v>1299</v>
      </c>
      <c r="CB101" s="105" t="s">
        <v>1300</v>
      </c>
      <c r="CC101" s="105" t="s">
        <v>11</v>
      </c>
      <c r="CD101" s="106" t="s">
        <v>10</v>
      </c>
      <c r="CE101" s="105"/>
      <c r="CF101" s="105"/>
      <c r="CG101" s="105"/>
      <c r="CH101" s="105"/>
    </row>
    <row r="102" spans="1:86">
      <c r="A102" s="105">
        <v>16</v>
      </c>
      <c r="B102" s="105" t="s">
        <v>282</v>
      </c>
      <c r="C102" s="105" t="s">
        <v>244</v>
      </c>
      <c r="D102" s="105" t="s">
        <v>1282</v>
      </c>
      <c r="E102" s="105">
        <v>2019</v>
      </c>
      <c r="F102" s="105" t="s">
        <v>1283</v>
      </c>
      <c r="G102" s="105" t="s">
        <v>1284</v>
      </c>
      <c r="H102" s="105" t="s">
        <v>1285</v>
      </c>
      <c r="I102" s="105" t="s">
        <v>1286</v>
      </c>
      <c r="J102" s="105" t="s">
        <v>1287</v>
      </c>
      <c r="K102" s="105" t="s">
        <v>1288</v>
      </c>
      <c r="L102" s="105" t="s">
        <v>3913</v>
      </c>
      <c r="M102" s="105" t="s">
        <v>1289</v>
      </c>
      <c r="N102" s="105" t="s">
        <v>33</v>
      </c>
      <c r="O102" s="107" t="s">
        <v>5583</v>
      </c>
      <c r="P102" s="107" t="s">
        <v>5583</v>
      </c>
      <c r="Q102" s="107" t="s">
        <v>5606</v>
      </c>
      <c r="R102" s="107" t="s">
        <v>1303</v>
      </c>
      <c r="S102" s="107" t="s">
        <v>388</v>
      </c>
      <c r="T102" s="107" t="s">
        <v>1193</v>
      </c>
      <c r="U102" s="107" t="s">
        <v>295</v>
      </c>
      <c r="V102" s="107">
        <v>6752</v>
      </c>
      <c r="W102" s="107">
        <v>389743</v>
      </c>
      <c r="X102" s="107" t="s">
        <v>10</v>
      </c>
      <c r="Y102" s="107" t="s">
        <v>10</v>
      </c>
      <c r="Z102" s="107" t="s">
        <v>10</v>
      </c>
      <c r="AA102" s="105" t="s">
        <v>1197</v>
      </c>
      <c r="AB102" s="107" t="s">
        <v>1006</v>
      </c>
      <c r="AC102" s="112" t="str">
        <f>INDEX(Exposure_GWASs!G:G,MATCH(Matt!AE102,Exposure_GWASs!C:C,0))</f>
        <v>BMI</v>
      </c>
      <c r="AD102" s="112" t="s">
        <v>127</v>
      </c>
      <c r="AE102" s="107" t="s">
        <v>1060</v>
      </c>
      <c r="AF102" s="115" t="s">
        <v>139</v>
      </c>
      <c r="AG102" s="115" t="s">
        <v>140</v>
      </c>
      <c r="AH102" s="105">
        <f>SUM(V102:W102)</f>
        <v>396495</v>
      </c>
      <c r="AI102" s="112">
        <f>INDEX(Exposure_GWASs!F:F,MATCH(Matt!AE102,Exposure_GWASs!C:C,0))</f>
        <v>339224</v>
      </c>
      <c r="AJ102" s="105" t="s">
        <v>1304</v>
      </c>
      <c r="AK102" s="105" t="s">
        <v>1005</v>
      </c>
      <c r="AL102" s="105" t="s">
        <v>1292</v>
      </c>
      <c r="AM102" s="105" t="s">
        <v>1304</v>
      </c>
      <c r="AN102" s="105" t="s">
        <v>1304</v>
      </c>
      <c r="AO102" s="105" t="s">
        <v>1304</v>
      </c>
      <c r="AP102" s="105" t="s">
        <v>1304</v>
      </c>
      <c r="AQ102" s="105" t="s">
        <v>1304</v>
      </c>
      <c r="AR102" s="105" t="s">
        <v>1304</v>
      </c>
      <c r="AS102" s="105" t="s">
        <v>1304</v>
      </c>
      <c r="AT102" s="105" t="s">
        <v>1304</v>
      </c>
      <c r="AU102" s="105" t="s">
        <v>10</v>
      </c>
      <c r="AV102" s="105">
        <v>97</v>
      </c>
      <c r="AW102" s="105" t="s">
        <v>10</v>
      </c>
      <c r="AX102" s="107">
        <f>INDEX(Exposure_GWASs!S:S,MATCH(Matt!AE102,Exposure_GWASs!C:C,0))</f>
        <v>97</v>
      </c>
      <c r="AY102" s="105" t="s">
        <v>10</v>
      </c>
      <c r="AZ102" s="105" t="s">
        <v>171</v>
      </c>
      <c r="BA102" s="105" t="s">
        <v>10</v>
      </c>
      <c r="BB102" s="107" t="s">
        <v>32</v>
      </c>
      <c r="BC102" s="105" t="s">
        <v>17</v>
      </c>
      <c r="BD102" s="105" t="s">
        <v>26</v>
      </c>
      <c r="BE102" s="105" t="s">
        <v>40</v>
      </c>
      <c r="BF102" s="105"/>
      <c r="BG102" s="105"/>
      <c r="BH102" s="105" t="s">
        <v>1011</v>
      </c>
      <c r="BI102" s="105" t="s">
        <v>11</v>
      </c>
      <c r="BJ102" s="105" t="s">
        <v>1065</v>
      </c>
      <c r="BK102" s="105" t="s">
        <v>1295</v>
      </c>
      <c r="BL102" s="105" t="s">
        <v>11</v>
      </c>
      <c r="BM102" s="105" t="s">
        <v>11</v>
      </c>
      <c r="BN102" s="105" t="s">
        <v>10</v>
      </c>
      <c r="BO102" s="105" t="s">
        <v>128</v>
      </c>
      <c r="BP102" s="105" t="s">
        <v>1197</v>
      </c>
      <c r="BQ102" s="105" t="s">
        <v>1296</v>
      </c>
      <c r="BR102" s="105">
        <v>1.08</v>
      </c>
      <c r="BS102" s="105"/>
      <c r="BT102" s="105">
        <v>95</v>
      </c>
      <c r="BU102" s="105">
        <v>1.04</v>
      </c>
      <c r="BV102" s="105">
        <v>1.1200000000000001</v>
      </c>
      <c r="BW102" s="105" t="s">
        <v>1117</v>
      </c>
      <c r="BX102" s="105" t="s">
        <v>10</v>
      </c>
      <c r="BY102" s="105" t="s">
        <v>10</v>
      </c>
      <c r="BZ102" s="105" t="s">
        <v>1298</v>
      </c>
      <c r="CA102" s="105" t="s">
        <v>1299</v>
      </c>
      <c r="CB102" s="105" t="s">
        <v>1300</v>
      </c>
      <c r="CC102" s="105" t="s">
        <v>11</v>
      </c>
      <c r="CD102" s="106" t="s">
        <v>10</v>
      </c>
      <c r="CE102" s="105"/>
      <c r="CF102" s="105"/>
      <c r="CG102" s="105"/>
      <c r="CH102" s="105"/>
    </row>
    <row r="103" spans="1:86">
      <c r="A103" s="105">
        <v>16</v>
      </c>
      <c r="B103" s="105" t="s">
        <v>282</v>
      </c>
      <c r="C103" s="105" t="s">
        <v>244</v>
      </c>
      <c r="D103" s="105" t="s">
        <v>1282</v>
      </c>
      <c r="E103" s="105">
        <v>2019</v>
      </c>
      <c r="F103" s="105" t="s">
        <v>1283</v>
      </c>
      <c r="G103" s="105" t="s">
        <v>1284</v>
      </c>
      <c r="H103" s="105" t="s">
        <v>1285</v>
      </c>
      <c r="I103" s="105" t="s">
        <v>1286</v>
      </c>
      <c r="J103" s="105" t="s">
        <v>1287</v>
      </c>
      <c r="K103" s="105" t="s">
        <v>1288</v>
      </c>
      <c r="L103" s="105" t="s">
        <v>3913</v>
      </c>
      <c r="M103" s="105" t="s">
        <v>1289</v>
      </c>
      <c r="N103" s="105" t="s">
        <v>15</v>
      </c>
      <c r="O103" s="107" t="s">
        <v>5583</v>
      </c>
      <c r="P103" s="107" t="s">
        <v>5583</v>
      </c>
      <c r="Q103" s="107" t="s">
        <v>5606</v>
      </c>
      <c r="R103" s="107" t="str">
        <f>INDEX(Outcome_GWASs!K:K,MATCH(Matt!S103,Outcome_GWASs!C:C,0))</f>
        <v>Directly measured</v>
      </c>
      <c r="S103" s="107" t="s">
        <v>1305</v>
      </c>
      <c r="T103" s="107">
        <f>INDEX(Outcome_GWASs!I:I,MATCH(Matt!S103,Outcome_GWASs!C:C,0))</f>
        <v>0</v>
      </c>
      <c r="U103" s="107" t="s">
        <v>295</v>
      </c>
      <c r="V103" s="107">
        <v>21399</v>
      </c>
      <c r="W103" s="107">
        <v>95464</v>
      </c>
      <c r="X103" s="107">
        <f>INDEX(Outcome_GWASs!F:F,MATCH(Matt!S103,Outcome_GWASs!C:C,0))</f>
        <v>19032</v>
      </c>
      <c r="Y103" s="107">
        <f>INDEX(Outcome_GWASs!G:G,MATCH(Matt!S103,Outcome_GWASs!C:C,0))</f>
        <v>286769</v>
      </c>
      <c r="Z103" s="107" t="s">
        <v>11</v>
      </c>
      <c r="AA103" s="105" t="s">
        <v>1197</v>
      </c>
      <c r="AB103" s="107" t="s">
        <v>1006</v>
      </c>
      <c r="AC103" s="112" t="str">
        <f>INDEX(Exposure_GWASs!G:G,MATCH(Matt!AE103,Exposure_GWASs!C:C,0))</f>
        <v>BMI</v>
      </c>
      <c r="AD103" s="112" t="s">
        <v>127</v>
      </c>
      <c r="AE103" s="107" t="s">
        <v>1060</v>
      </c>
      <c r="AF103" s="115" t="s">
        <v>139</v>
      </c>
      <c r="AG103" s="115" t="s">
        <v>140</v>
      </c>
      <c r="AH103" s="105">
        <v>339224</v>
      </c>
      <c r="AI103" s="112">
        <f>INDEX(Exposure_GWASs!F:F,MATCH(Matt!AE103,Exposure_GWASs!C:C,0))</f>
        <v>339224</v>
      </c>
      <c r="AJ103" s="105" t="s">
        <v>10</v>
      </c>
      <c r="AK103" s="105" t="s">
        <v>1005</v>
      </c>
      <c r="AL103" s="105" t="s">
        <v>1292</v>
      </c>
      <c r="AM103" s="105" t="s">
        <v>11</v>
      </c>
      <c r="AN103" s="105" t="s">
        <v>11</v>
      </c>
      <c r="AO103" s="105" t="s">
        <v>11</v>
      </c>
      <c r="AP103" s="105" t="s">
        <v>11</v>
      </c>
      <c r="AQ103" s="105" t="s">
        <v>11</v>
      </c>
      <c r="AR103" s="105" t="s">
        <v>11</v>
      </c>
      <c r="AS103" s="105" t="s">
        <v>11</v>
      </c>
      <c r="AT103" s="105" t="s">
        <v>11</v>
      </c>
      <c r="AU103" s="105" t="s">
        <v>10</v>
      </c>
      <c r="AV103" s="105">
        <v>97</v>
      </c>
      <c r="AW103" s="105" t="s">
        <v>10</v>
      </c>
      <c r="AX103" s="107">
        <f>INDEX(Exposure_GWASs!S:S,MATCH(Matt!AE103,Exposure_GWASs!C:C,0))</f>
        <v>97</v>
      </c>
      <c r="AY103" s="105" t="s">
        <v>10</v>
      </c>
      <c r="AZ103" s="105" t="s">
        <v>171</v>
      </c>
      <c r="BA103" s="105" t="s">
        <v>10</v>
      </c>
      <c r="BB103" s="107" t="s">
        <v>19</v>
      </c>
      <c r="BC103" s="105" t="s">
        <v>17</v>
      </c>
      <c r="BD103" s="105" t="s">
        <v>26</v>
      </c>
      <c r="BE103" s="105" t="s">
        <v>40</v>
      </c>
      <c r="BF103" s="105"/>
      <c r="BG103" s="105"/>
      <c r="BH103" s="105" t="s">
        <v>1011</v>
      </c>
      <c r="BI103" s="105" t="s">
        <v>11</v>
      </c>
      <c r="BJ103" s="105" t="s">
        <v>1065</v>
      </c>
      <c r="BK103" s="105" t="s">
        <v>1295</v>
      </c>
      <c r="BL103" s="105" t="s">
        <v>11</v>
      </c>
      <c r="BM103" s="105" t="s">
        <v>11</v>
      </c>
      <c r="BN103" s="105" t="s">
        <v>10</v>
      </c>
      <c r="BO103" s="105" t="s">
        <v>1281</v>
      </c>
      <c r="BP103" s="105" t="s">
        <v>1197</v>
      </c>
      <c r="BQ103" s="105" t="s">
        <v>1296</v>
      </c>
      <c r="BR103" s="105">
        <v>1.1000000000000001</v>
      </c>
      <c r="BS103" s="105"/>
      <c r="BT103" s="105">
        <v>95</v>
      </c>
      <c r="BU103" s="105">
        <v>1.05</v>
      </c>
      <c r="BV103" s="105">
        <v>1.1599999999999999</v>
      </c>
      <c r="BW103" s="105" t="s">
        <v>1306</v>
      </c>
      <c r="BX103" s="105" t="s">
        <v>10</v>
      </c>
      <c r="BY103" s="105" t="s">
        <v>10</v>
      </c>
      <c r="BZ103" s="105" t="s">
        <v>1298</v>
      </c>
      <c r="CA103" s="105" t="s">
        <v>1299</v>
      </c>
      <c r="CB103" s="105" t="s">
        <v>11</v>
      </c>
      <c r="CC103" s="105" t="s">
        <v>11</v>
      </c>
      <c r="CD103" s="106" t="s">
        <v>10</v>
      </c>
      <c r="CE103" s="105"/>
      <c r="CF103" s="105"/>
      <c r="CG103" s="105"/>
      <c r="CH103" s="105"/>
    </row>
    <row r="104" spans="1:86">
      <c r="A104" s="105">
        <v>16</v>
      </c>
      <c r="B104" s="105" t="s">
        <v>282</v>
      </c>
      <c r="C104" s="105" t="s">
        <v>244</v>
      </c>
      <c r="D104" s="105" t="s">
        <v>1282</v>
      </c>
      <c r="E104" s="105">
        <v>2019</v>
      </c>
      <c r="F104" s="105" t="s">
        <v>1283</v>
      </c>
      <c r="G104" s="105" t="s">
        <v>1284</v>
      </c>
      <c r="H104" s="105" t="s">
        <v>1285</v>
      </c>
      <c r="I104" s="105" t="s">
        <v>1286</v>
      </c>
      <c r="J104" s="105" t="s">
        <v>1287</v>
      </c>
      <c r="K104" s="105" t="s">
        <v>1288</v>
      </c>
      <c r="L104" s="105" t="s">
        <v>3913</v>
      </c>
      <c r="M104" s="105" t="s">
        <v>1289</v>
      </c>
      <c r="N104" s="105" t="s">
        <v>38</v>
      </c>
      <c r="O104" s="107" t="s">
        <v>5583</v>
      </c>
      <c r="P104" s="107" t="s">
        <v>5583</v>
      </c>
      <c r="Q104" s="107" t="s">
        <v>5606</v>
      </c>
      <c r="R104" s="107" t="s">
        <v>1303</v>
      </c>
      <c r="S104" s="107" t="s">
        <v>388</v>
      </c>
      <c r="T104" s="107" t="s">
        <v>1193</v>
      </c>
      <c r="U104" s="107" t="s">
        <v>295</v>
      </c>
      <c r="V104" s="107">
        <v>28151</v>
      </c>
      <c r="W104" s="107">
        <v>485207</v>
      </c>
      <c r="X104" s="107" t="s">
        <v>10</v>
      </c>
      <c r="Y104" s="107" t="s">
        <v>10</v>
      </c>
      <c r="Z104" s="107" t="s">
        <v>10</v>
      </c>
      <c r="AA104" s="105" t="s">
        <v>1197</v>
      </c>
      <c r="AB104" s="107" t="s">
        <v>1006</v>
      </c>
      <c r="AC104" s="112" t="str">
        <f>INDEX(Exposure_GWASs!G:G,MATCH(Matt!AE104,Exposure_GWASs!C:C,0))</f>
        <v>BMI</v>
      </c>
      <c r="AD104" s="112" t="s">
        <v>127</v>
      </c>
      <c r="AE104" s="107" t="s">
        <v>1060</v>
      </c>
      <c r="AF104" s="115" t="s">
        <v>139</v>
      </c>
      <c r="AG104" s="115" t="s">
        <v>140</v>
      </c>
      <c r="AH104" s="105">
        <f>SUM(V104:W104)</f>
        <v>513358</v>
      </c>
      <c r="AI104" s="112">
        <f>INDEX(Exposure_GWASs!F:F,MATCH(Matt!AE104,Exposure_GWASs!C:C,0))</f>
        <v>339224</v>
      </c>
      <c r="AJ104" s="105" t="s">
        <v>1304</v>
      </c>
      <c r="AK104" s="105" t="s">
        <v>1005</v>
      </c>
      <c r="AL104" s="105" t="s">
        <v>1292</v>
      </c>
      <c r="AM104" s="105" t="s">
        <v>1304</v>
      </c>
      <c r="AN104" s="105" t="s">
        <v>1304</v>
      </c>
      <c r="AO104" s="105" t="s">
        <v>1304</v>
      </c>
      <c r="AP104" s="105" t="s">
        <v>1304</v>
      </c>
      <c r="AQ104" s="105" t="s">
        <v>1304</v>
      </c>
      <c r="AR104" s="105" t="s">
        <v>1304</v>
      </c>
      <c r="AS104" s="105" t="s">
        <v>1304</v>
      </c>
      <c r="AT104" s="105" t="s">
        <v>1304</v>
      </c>
      <c r="AU104" s="105" t="s">
        <v>10</v>
      </c>
      <c r="AV104" s="105">
        <v>97</v>
      </c>
      <c r="AW104" s="105" t="s">
        <v>10</v>
      </c>
      <c r="AX104" s="107">
        <f>INDEX(Exposure_GWASs!S:S,MATCH(Matt!AE104,Exposure_GWASs!C:C,0))</f>
        <v>97</v>
      </c>
      <c r="AY104" s="105" t="s">
        <v>10</v>
      </c>
      <c r="AZ104" s="105" t="s">
        <v>171</v>
      </c>
      <c r="BA104" s="105" t="s">
        <v>10</v>
      </c>
      <c r="BB104" s="105" t="s">
        <v>11</v>
      </c>
      <c r="BC104" s="105" t="s">
        <v>17</v>
      </c>
      <c r="BD104" s="105" t="s">
        <v>26</v>
      </c>
      <c r="BE104" s="105" t="s">
        <v>40</v>
      </c>
      <c r="BF104" s="105"/>
      <c r="BG104" s="105"/>
      <c r="BH104" s="105" t="s">
        <v>1011</v>
      </c>
      <c r="BI104" s="105" t="s">
        <v>11</v>
      </c>
      <c r="BJ104" s="105" t="s">
        <v>1065</v>
      </c>
      <c r="BK104" s="105" t="s">
        <v>1295</v>
      </c>
      <c r="BL104" s="105" t="s">
        <v>11</v>
      </c>
      <c r="BM104" s="105" t="s">
        <v>11</v>
      </c>
      <c r="BN104" s="105" t="s">
        <v>10</v>
      </c>
      <c r="BO104" s="105" t="s">
        <v>128</v>
      </c>
      <c r="BP104" s="105" t="s">
        <v>1197</v>
      </c>
      <c r="BQ104" s="105" t="s">
        <v>1296</v>
      </c>
      <c r="BR104" s="105">
        <v>1.0900000000000001</v>
      </c>
      <c r="BS104" s="105"/>
      <c r="BT104" s="105">
        <v>95</v>
      </c>
      <c r="BU104" s="105">
        <v>1.06</v>
      </c>
      <c r="BV104" s="105">
        <v>1.1200000000000001</v>
      </c>
      <c r="BW104" s="105" t="s">
        <v>1307</v>
      </c>
      <c r="BX104" s="105" t="s">
        <v>10</v>
      </c>
      <c r="BY104" s="105" t="s">
        <v>10</v>
      </c>
      <c r="BZ104" s="105" t="s">
        <v>1298</v>
      </c>
      <c r="CA104" s="105" t="s">
        <v>1299</v>
      </c>
      <c r="CB104" s="105" t="s">
        <v>11</v>
      </c>
      <c r="CC104" s="105" t="s">
        <v>11</v>
      </c>
      <c r="CD104" s="106" t="s">
        <v>10</v>
      </c>
      <c r="CE104" s="105"/>
      <c r="CF104" s="105"/>
      <c r="CG104" s="105"/>
      <c r="CH104" s="105"/>
    </row>
    <row r="105" spans="1:86">
      <c r="A105" s="105">
        <v>16</v>
      </c>
      <c r="B105" s="105" t="s">
        <v>282</v>
      </c>
      <c r="C105" s="105" t="s">
        <v>244</v>
      </c>
      <c r="D105" s="105" t="s">
        <v>1282</v>
      </c>
      <c r="E105" s="105">
        <v>2019</v>
      </c>
      <c r="F105" s="105" t="s">
        <v>1283</v>
      </c>
      <c r="G105" s="105" t="s">
        <v>1284</v>
      </c>
      <c r="H105" s="105" t="s">
        <v>1285</v>
      </c>
      <c r="I105" s="105" t="s">
        <v>1286</v>
      </c>
      <c r="J105" s="105" t="s">
        <v>1287</v>
      </c>
      <c r="K105" s="105" t="s">
        <v>1288</v>
      </c>
      <c r="L105" s="105" t="s">
        <v>3913</v>
      </c>
      <c r="M105" s="105" t="s">
        <v>1289</v>
      </c>
      <c r="N105" s="105" t="s">
        <v>12</v>
      </c>
      <c r="O105" s="107" t="s">
        <v>5583</v>
      </c>
      <c r="P105" s="107" t="s">
        <v>5583</v>
      </c>
      <c r="Q105" s="107" t="s">
        <v>5606</v>
      </c>
      <c r="R105" s="107" t="s">
        <v>1290</v>
      </c>
      <c r="S105" s="107" t="s">
        <v>123</v>
      </c>
      <c r="T105" s="107" t="s">
        <v>172</v>
      </c>
      <c r="U105" s="107" t="s">
        <v>140</v>
      </c>
      <c r="V105" s="107">
        <v>5676</v>
      </c>
      <c r="W105" s="107">
        <v>372598</v>
      </c>
      <c r="X105" s="107" t="s">
        <v>10</v>
      </c>
      <c r="Y105" s="107" t="s">
        <v>10</v>
      </c>
      <c r="Z105" s="107" t="s">
        <v>10</v>
      </c>
      <c r="AA105" s="105" t="s">
        <v>1197</v>
      </c>
      <c r="AB105" s="107" t="s">
        <v>1006</v>
      </c>
      <c r="AC105" s="112" t="str">
        <f>INDEX(Exposure_GWASs!G:G,MATCH(Matt!AE105,Exposure_GWASs!C:C,0))</f>
        <v>BMI</v>
      </c>
      <c r="AD105" s="112" t="s">
        <v>127</v>
      </c>
      <c r="AE105" s="107" t="s">
        <v>1060</v>
      </c>
      <c r="AF105" s="115" t="s">
        <v>139</v>
      </c>
      <c r="AG105" s="115" t="s">
        <v>140</v>
      </c>
      <c r="AH105" s="105">
        <f>SUM(V105:W105)</f>
        <v>378274</v>
      </c>
      <c r="AI105" s="112">
        <f>INDEX(Exposure_GWASs!F:F,MATCH(Matt!AE105,Exposure_GWASs!C:C,0))</f>
        <v>339224</v>
      </c>
      <c r="AJ105" s="105" t="s">
        <v>1291</v>
      </c>
      <c r="AK105" s="105" t="s">
        <v>1005</v>
      </c>
      <c r="AL105" s="105" t="s">
        <v>1292</v>
      </c>
      <c r="AM105" s="105" t="s">
        <v>1293</v>
      </c>
      <c r="AN105" s="105" t="s">
        <v>11</v>
      </c>
      <c r="AO105" s="105" t="s">
        <v>11</v>
      </c>
      <c r="AP105" s="105" t="s">
        <v>11</v>
      </c>
      <c r="AQ105" s="105" t="s">
        <v>11</v>
      </c>
      <c r="AR105" s="105" t="s">
        <v>11</v>
      </c>
      <c r="AS105" s="105" t="s">
        <v>11</v>
      </c>
      <c r="AT105" s="105" t="s">
        <v>11</v>
      </c>
      <c r="AU105" s="105">
        <v>1</v>
      </c>
      <c r="AV105" s="105" t="s">
        <v>10</v>
      </c>
      <c r="AW105" s="105" t="s">
        <v>10</v>
      </c>
      <c r="AX105" s="107">
        <f>INDEX(Exposure_GWASs!S:S,MATCH(Matt!AE105,Exposure_GWASs!C:C,0))</f>
        <v>97</v>
      </c>
      <c r="AY105" s="105" t="s">
        <v>1308</v>
      </c>
      <c r="AZ105" s="105" t="s">
        <v>171</v>
      </c>
      <c r="BA105" s="105" t="s">
        <v>10</v>
      </c>
      <c r="BB105" s="105" t="s">
        <v>11</v>
      </c>
      <c r="BC105" s="105" t="s">
        <v>17</v>
      </c>
      <c r="BD105" s="105" t="s">
        <v>26</v>
      </c>
      <c r="BE105" s="105" t="s">
        <v>40</v>
      </c>
      <c r="BF105" s="105"/>
      <c r="BG105" s="105"/>
      <c r="BH105" s="105" t="s">
        <v>1011</v>
      </c>
      <c r="BI105" s="105" t="s">
        <v>11</v>
      </c>
      <c r="BJ105" s="105" t="s">
        <v>1065</v>
      </c>
      <c r="BK105" s="105" t="s">
        <v>1295</v>
      </c>
      <c r="BL105" s="105" t="s">
        <v>11</v>
      </c>
      <c r="BM105" s="105" t="s">
        <v>11</v>
      </c>
      <c r="BN105" s="105" t="s">
        <v>10</v>
      </c>
      <c r="BO105" s="105" t="s">
        <v>128</v>
      </c>
      <c r="BP105" s="105" t="s">
        <v>1197</v>
      </c>
      <c r="BQ105" s="105" t="s">
        <v>1296</v>
      </c>
      <c r="BR105" s="105">
        <v>1.08</v>
      </c>
      <c r="BS105" s="105"/>
      <c r="BT105" s="105">
        <v>95</v>
      </c>
      <c r="BU105" s="105">
        <v>1.04</v>
      </c>
      <c r="BV105" s="105">
        <v>1.1299999999999999</v>
      </c>
      <c r="BW105" s="105" t="s">
        <v>1297</v>
      </c>
      <c r="BX105" s="105" t="s">
        <v>10</v>
      </c>
      <c r="BY105" s="105" t="s">
        <v>10</v>
      </c>
      <c r="BZ105" s="105" t="s">
        <v>1298</v>
      </c>
      <c r="CA105" s="105" t="s">
        <v>1299</v>
      </c>
      <c r="CB105" s="105" t="s">
        <v>1300</v>
      </c>
      <c r="CC105" s="105" t="s">
        <v>11</v>
      </c>
      <c r="CD105" s="106" t="s">
        <v>10</v>
      </c>
      <c r="CE105" s="105"/>
      <c r="CF105" s="105"/>
      <c r="CG105" s="105"/>
      <c r="CH105" s="105"/>
    </row>
    <row r="106" spans="1:86">
      <c r="A106" s="105">
        <v>16</v>
      </c>
      <c r="B106" s="105" t="s">
        <v>282</v>
      </c>
      <c r="C106" s="105" t="s">
        <v>244</v>
      </c>
      <c r="D106" s="105" t="s">
        <v>1282</v>
      </c>
      <c r="E106" s="105">
        <v>2019</v>
      </c>
      <c r="F106" s="105" t="s">
        <v>1283</v>
      </c>
      <c r="G106" s="105" t="s">
        <v>1284</v>
      </c>
      <c r="H106" s="105" t="s">
        <v>1285</v>
      </c>
      <c r="I106" s="105" t="s">
        <v>1286</v>
      </c>
      <c r="J106" s="105" t="s">
        <v>1287</v>
      </c>
      <c r="K106" s="105" t="s">
        <v>1288</v>
      </c>
      <c r="L106" s="105" t="s">
        <v>3913</v>
      </c>
      <c r="M106" s="105" t="s">
        <v>1289</v>
      </c>
      <c r="N106" s="105" t="s">
        <v>12</v>
      </c>
      <c r="O106" s="107" t="s">
        <v>5583</v>
      </c>
      <c r="P106" s="107" t="s">
        <v>5583</v>
      </c>
      <c r="Q106" s="107" t="s">
        <v>5606</v>
      </c>
      <c r="R106" s="107" t="s">
        <v>1301</v>
      </c>
      <c r="S106" s="107" t="s">
        <v>123</v>
      </c>
      <c r="T106" s="107" t="s">
        <v>1193</v>
      </c>
      <c r="U106" s="107" t="s">
        <v>295</v>
      </c>
      <c r="V106" s="107">
        <v>1076</v>
      </c>
      <c r="W106" s="107">
        <v>17145</v>
      </c>
      <c r="X106" s="107" t="s">
        <v>10</v>
      </c>
      <c r="Y106" s="107" t="s">
        <v>10</v>
      </c>
      <c r="Z106" s="107" t="s">
        <v>10</v>
      </c>
      <c r="AA106" s="105" t="s">
        <v>1197</v>
      </c>
      <c r="AB106" s="107" t="s">
        <v>1006</v>
      </c>
      <c r="AC106" s="112" t="str">
        <f>INDEX(Exposure_GWASs!G:G,MATCH(Matt!AE106,Exposure_GWASs!C:C,0))</f>
        <v>BMI</v>
      </c>
      <c r="AD106" s="112" t="s">
        <v>127</v>
      </c>
      <c r="AE106" s="107" t="s">
        <v>1060</v>
      </c>
      <c r="AF106" s="115" t="s">
        <v>139</v>
      </c>
      <c r="AG106" s="115" t="s">
        <v>140</v>
      </c>
      <c r="AH106" s="105">
        <f>SUM(V106:W106)</f>
        <v>18221</v>
      </c>
      <c r="AI106" s="112">
        <f>INDEX(Exposure_GWASs!F:F,MATCH(Matt!AE106,Exposure_GWASs!C:C,0))</f>
        <v>339224</v>
      </c>
      <c r="AJ106" s="105" t="s">
        <v>1291</v>
      </c>
      <c r="AK106" s="105" t="s">
        <v>1005</v>
      </c>
      <c r="AL106" s="105" t="s">
        <v>1292</v>
      </c>
      <c r="AM106" s="105" t="s">
        <v>1302</v>
      </c>
      <c r="AN106" s="105" t="s">
        <v>11</v>
      </c>
      <c r="AO106" s="105" t="s">
        <v>11</v>
      </c>
      <c r="AP106" s="105" t="s">
        <v>11</v>
      </c>
      <c r="AQ106" s="105" t="s">
        <v>11</v>
      </c>
      <c r="AR106" s="105" t="s">
        <v>11</v>
      </c>
      <c r="AS106" s="105" t="s">
        <v>11</v>
      </c>
      <c r="AT106" s="105" t="s">
        <v>11</v>
      </c>
      <c r="AU106" s="105">
        <v>1</v>
      </c>
      <c r="AV106" s="105" t="s">
        <v>10</v>
      </c>
      <c r="AW106" s="105" t="s">
        <v>10</v>
      </c>
      <c r="AX106" s="107">
        <f>INDEX(Exposure_GWASs!S:S,MATCH(Matt!AE106,Exposure_GWASs!C:C,0))</f>
        <v>97</v>
      </c>
      <c r="AY106" s="105" t="s">
        <v>1308</v>
      </c>
      <c r="AZ106" s="105" t="s">
        <v>171</v>
      </c>
      <c r="BA106" s="105" t="s">
        <v>10</v>
      </c>
      <c r="BB106" s="105" t="s">
        <v>11</v>
      </c>
      <c r="BC106" s="105" t="s">
        <v>17</v>
      </c>
      <c r="BD106" s="105" t="s">
        <v>26</v>
      </c>
      <c r="BE106" s="105" t="s">
        <v>40</v>
      </c>
      <c r="BF106" s="105"/>
      <c r="BG106" s="105"/>
      <c r="BH106" s="105" t="s">
        <v>1011</v>
      </c>
      <c r="BI106" s="105" t="s">
        <v>11</v>
      </c>
      <c r="BJ106" s="105" t="s">
        <v>1065</v>
      </c>
      <c r="BK106" s="105" t="s">
        <v>1295</v>
      </c>
      <c r="BL106" s="105" t="s">
        <v>11</v>
      </c>
      <c r="BM106" s="105" t="s">
        <v>11</v>
      </c>
      <c r="BN106" s="105" t="s">
        <v>10</v>
      </c>
      <c r="BO106" s="105" t="s">
        <v>128</v>
      </c>
      <c r="BP106" s="105" t="s">
        <v>1197</v>
      </c>
      <c r="BQ106" s="105" t="s">
        <v>1296</v>
      </c>
      <c r="BR106" s="105">
        <v>1.07</v>
      </c>
      <c r="BS106" s="105"/>
      <c r="BT106" s="105">
        <v>95</v>
      </c>
      <c r="BU106" s="105">
        <v>0.98</v>
      </c>
      <c r="BV106" s="105">
        <v>1.17</v>
      </c>
      <c r="BW106" s="105">
        <v>0.14000000000000001</v>
      </c>
      <c r="BX106" s="105" t="s">
        <v>10</v>
      </c>
      <c r="BY106" s="105" t="s">
        <v>10</v>
      </c>
      <c r="BZ106" s="105" t="s">
        <v>1298</v>
      </c>
      <c r="CA106" s="105" t="s">
        <v>1299</v>
      </c>
      <c r="CB106" s="105" t="s">
        <v>1300</v>
      </c>
      <c r="CC106" s="105" t="s">
        <v>11</v>
      </c>
      <c r="CD106" s="106" t="s">
        <v>10</v>
      </c>
      <c r="CE106" s="105"/>
      <c r="CF106" s="105"/>
      <c r="CG106" s="105"/>
      <c r="CH106" s="105"/>
    </row>
    <row r="107" spans="1:86">
      <c r="A107" s="105">
        <v>16</v>
      </c>
      <c r="B107" s="105" t="s">
        <v>282</v>
      </c>
      <c r="C107" s="105" t="s">
        <v>244</v>
      </c>
      <c r="D107" s="105" t="s">
        <v>1282</v>
      </c>
      <c r="E107" s="105">
        <v>2019</v>
      </c>
      <c r="F107" s="105" t="s">
        <v>1283</v>
      </c>
      <c r="G107" s="105" t="s">
        <v>1284</v>
      </c>
      <c r="H107" s="105" t="s">
        <v>1285</v>
      </c>
      <c r="I107" s="105" t="s">
        <v>1286</v>
      </c>
      <c r="J107" s="105" t="s">
        <v>1287</v>
      </c>
      <c r="K107" s="105" t="s">
        <v>1288</v>
      </c>
      <c r="L107" s="105" t="s">
        <v>3913</v>
      </c>
      <c r="M107" s="105" t="s">
        <v>1289</v>
      </c>
      <c r="N107" s="105" t="s">
        <v>33</v>
      </c>
      <c r="O107" s="107" t="s">
        <v>5583</v>
      </c>
      <c r="P107" s="107" t="s">
        <v>5583</v>
      </c>
      <c r="Q107" s="107" t="s">
        <v>5606</v>
      </c>
      <c r="R107" s="107" t="s">
        <v>1303</v>
      </c>
      <c r="S107" s="107" t="s">
        <v>123</v>
      </c>
      <c r="T107" s="107" t="s">
        <v>1193</v>
      </c>
      <c r="U107" s="107" t="s">
        <v>295</v>
      </c>
      <c r="V107" s="107">
        <v>6752</v>
      </c>
      <c r="W107" s="107">
        <v>389743</v>
      </c>
      <c r="X107" s="107" t="s">
        <v>10</v>
      </c>
      <c r="Y107" s="107" t="s">
        <v>10</v>
      </c>
      <c r="Z107" s="107" t="s">
        <v>10</v>
      </c>
      <c r="AA107" s="105" t="s">
        <v>1197</v>
      </c>
      <c r="AB107" s="107" t="s">
        <v>1006</v>
      </c>
      <c r="AC107" s="112" t="str">
        <f>INDEX(Exposure_GWASs!G:G,MATCH(Matt!AE107,Exposure_GWASs!C:C,0))</f>
        <v>BMI</v>
      </c>
      <c r="AD107" s="112" t="s">
        <v>127</v>
      </c>
      <c r="AE107" s="107" t="s">
        <v>1060</v>
      </c>
      <c r="AF107" s="115" t="s">
        <v>139</v>
      </c>
      <c r="AG107" s="115" t="s">
        <v>140</v>
      </c>
      <c r="AH107" s="105">
        <f>SUM(V107:W107)</f>
        <v>396495</v>
      </c>
      <c r="AI107" s="112">
        <f>INDEX(Exposure_GWASs!F:F,MATCH(Matt!AE107,Exposure_GWASs!C:C,0))</f>
        <v>339224</v>
      </c>
      <c r="AJ107" s="105" t="s">
        <v>1291</v>
      </c>
      <c r="AK107" s="105" t="s">
        <v>1005</v>
      </c>
      <c r="AL107" s="105" t="s">
        <v>1292</v>
      </c>
      <c r="AM107" s="105" t="s">
        <v>11</v>
      </c>
      <c r="AN107" s="105" t="s">
        <v>11</v>
      </c>
      <c r="AO107" s="105" t="s">
        <v>11</v>
      </c>
      <c r="AP107" s="105" t="s">
        <v>11</v>
      </c>
      <c r="AQ107" s="105" t="s">
        <v>11</v>
      </c>
      <c r="AR107" s="105" t="s">
        <v>11</v>
      </c>
      <c r="AS107" s="105" t="s">
        <v>11</v>
      </c>
      <c r="AT107" s="105" t="s">
        <v>11</v>
      </c>
      <c r="AU107" s="105">
        <v>1</v>
      </c>
      <c r="AV107" s="105" t="s">
        <v>10</v>
      </c>
      <c r="AW107" s="105" t="s">
        <v>10</v>
      </c>
      <c r="AX107" s="107">
        <f>INDEX(Exposure_GWASs!S:S,MATCH(Matt!AE107,Exposure_GWASs!C:C,0))</f>
        <v>97</v>
      </c>
      <c r="AY107" s="105" t="s">
        <v>1308</v>
      </c>
      <c r="AZ107" s="105" t="s">
        <v>171</v>
      </c>
      <c r="BA107" s="105" t="s">
        <v>10</v>
      </c>
      <c r="BB107" s="105" t="s">
        <v>11</v>
      </c>
      <c r="BC107" s="105" t="s">
        <v>17</v>
      </c>
      <c r="BD107" s="105" t="s">
        <v>26</v>
      </c>
      <c r="BE107" s="105" t="s">
        <v>40</v>
      </c>
      <c r="BF107" s="105"/>
      <c r="BG107" s="105"/>
      <c r="BH107" s="105" t="s">
        <v>1011</v>
      </c>
      <c r="BI107" s="105" t="s">
        <v>11</v>
      </c>
      <c r="BJ107" s="105" t="s">
        <v>1065</v>
      </c>
      <c r="BK107" s="105" t="s">
        <v>1295</v>
      </c>
      <c r="BL107" s="105" t="s">
        <v>11</v>
      </c>
      <c r="BM107" s="105" t="s">
        <v>11</v>
      </c>
      <c r="BN107" s="105" t="s">
        <v>10</v>
      </c>
      <c r="BO107" s="105" t="s">
        <v>128</v>
      </c>
      <c r="BP107" s="105" t="s">
        <v>1197</v>
      </c>
      <c r="BQ107" s="105" t="s">
        <v>1296</v>
      </c>
      <c r="BR107" s="105">
        <v>1.08</v>
      </c>
      <c r="BS107" s="105"/>
      <c r="BT107" s="105">
        <v>95</v>
      </c>
      <c r="BU107" s="105">
        <v>1.04</v>
      </c>
      <c r="BV107" s="105">
        <v>1.1200000000000001</v>
      </c>
      <c r="BW107" s="105" t="s">
        <v>11</v>
      </c>
      <c r="BX107" s="105" t="s">
        <v>10</v>
      </c>
      <c r="BY107" s="105" t="s">
        <v>10</v>
      </c>
      <c r="BZ107" s="105" t="s">
        <v>1298</v>
      </c>
      <c r="CA107" s="105" t="s">
        <v>1299</v>
      </c>
      <c r="CB107" s="105" t="s">
        <v>1300</v>
      </c>
      <c r="CC107" s="105" t="s">
        <v>11</v>
      </c>
      <c r="CD107" s="106" t="s">
        <v>10</v>
      </c>
      <c r="CE107" s="105"/>
      <c r="CF107" s="105"/>
      <c r="CG107" s="105"/>
      <c r="CH107" s="105"/>
    </row>
    <row r="108" spans="1:86">
      <c r="A108" s="105">
        <v>16</v>
      </c>
      <c r="B108" s="105" t="s">
        <v>282</v>
      </c>
      <c r="C108" s="105" t="s">
        <v>244</v>
      </c>
      <c r="D108" s="105" t="s">
        <v>1282</v>
      </c>
      <c r="E108" s="105">
        <v>2019</v>
      </c>
      <c r="F108" s="105" t="s">
        <v>1283</v>
      </c>
      <c r="G108" s="105" t="s">
        <v>1284</v>
      </c>
      <c r="H108" s="105" t="s">
        <v>1285</v>
      </c>
      <c r="I108" s="105" t="s">
        <v>1286</v>
      </c>
      <c r="J108" s="105" t="s">
        <v>1287</v>
      </c>
      <c r="K108" s="105" t="s">
        <v>1288</v>
      </c>
      <c r="L108" s="105" t="s">
        <v>3913</v>
      </c>
      <c r="M108" s="105" t="s">
        <v>1289</v>
      </c>
      <c r="N108" s="105" t="s">
        <v>15</v>
      </c>
      <c r="O108" s="107" t="s">
        <v>5583</v>
      </c>
      <c r="P108" s="107" t="s">
        <v>5583</v>
      </c>
      <c r="Q108" s="107" t="s">
        <v>5606</v>
      </c>
      <c r="R108" s="107" t="str">
        <f>INDEX(Outcome_GWASs!K:K,MATCH(Matt!S108,Outcome_GWASs!C:C,0))</f>
        <v>Directly measured</v>
      </c>
      <c r="S108" s="107" t="s">
        <v>1305</v>
      </c>
      <c r="T108" s="107">
        <f>INDEX(Outcome_GWASs!I:I,MATCH(Matt!S108,Outcome_GWASs!C:C,0))</f>
        <v>0</v>
      </c>
      <c r="U108" s="107" t="s">
        <v>295</v>
      </c>
      <c r="V108" s="107">
        <v>21399</v>
      </c>
      <c r="W108" s="107">
        <v>95464</v>
      </c>
      <c r="X108" s="107">
        <f>INDEX(Outcome_GWASs!F:F,MATCH(Matt!S108,Outcome_GWASs!C:C,0))</f>
        <v>19032</v>
      </c>
      <c r="Y108" s="107">
        <f>INDEX(Outcome_GWASs!G:G,MATCH(Matt!S108,Outcome_GWASs!C:C,0))</f>
        <v>286769</v>
      </c>
      <c r="Z108" s="107" t="s">
        <v>11</v>
      </c>
      <c r="AA108" s="105" t="s">
        <v>1197</v>
      </c>
      <c r="AB108" s="107" t="s">
        <v>1006</v>
      </c>
      <c r="AC108" s="112" t="str">
        <f>INDEX(Exposure_GWASs!G:G,MATCH(Matt!AE108,Exposure_GWASs!C:C,0))</f>
        <v>BMI</v>
      </c>
      <c r="AD108" s="112" t="s">
        <v>127</v>
      </c>
      <c r="AE108" s="107" t="s">
        <v>1060</v>
      </c>
      <c r="AF108" s="115" t="s">
        <v>139</v>
      </c>
      <c r="AG108" s="115" t="s">
        <v>140</v>
      </c>
      <c r="AH108" s="105">
        <v>339224</v>
      </c>
      <c r="AI108" s="112">
        <f>INDEX(Exposure_GWASs!F:F,MATCH(Matt!AE108,Exposure_GWASs!C:C,0))</f>
        <v>339224</v>
      </c>
      <c r="AJ108" s="105" t="s">
        <v>10</v>
      </c>
      <c r="AK108" s="105" t="s">
        <v>1005</v>
      </c>
      <c r="AL108" s="105" t="s">
        <v>1292</v>
      </c>
      <c r="AM108" s="105" t="s">
        <v>11</v>
      </c>
      <c r="AN108" s="105" t="s">
        <v>11</v>
      </c>
      <c r="AO108" s="105" t="s">
        <v>11</v>
      </c>
      <c r="AP108" s="105" t="s">
        <v>11</v>
      </c>
      <c r="AQ108" s="105" t="s">
        <v>11</v>
      </c>
      <c r="AR108" s="105" t="s">
        <v>11</v>
      </c>
      <c r="AS108" s="105" t="s">
        <v>11</v>
      </c>
      <c r="AT108" s="105" t="s">
        <v>11</v>
      </c>
      <c r="AU108" s="105">
        <v>1</v>
      </c>
      <c r="AV108" s="105" t="s">
        <v>10</v>
      </c>
      <c r="AW108" s="105" t="s">
        <v>10</v>
      </c>
      <c r="AX108" s="107">
        <f>INDEX(Exposure_GWASs!S:S,MATCH(Matt!AE108,Exposure_GWASs!C:C,0))</f>
        <v>97</v>
      </c>
      <c r="AY108" s="105" t="s">
        <v>1308</v>
      </c>
      <c r="AZ108" s="105" t="s">
        <v>171</v>
      </c>
      <c r="BA108" s="105" t="s">
        <v>10</v>
      </c>
      <c r="BB108" s="107" t="s">
        <v>19</v>
      </c>
      <c r="BC108" s="105" t="s">
        <v>17</v>
      </c>
      <c r="BD108" s="105" t="s">
        <v>26</v>
      </c>
      <c r="BE108" s="105" t="s">
        <v>40</v>
      </c>
      <c r="BF108" s="105"/>
      <c r="BG108" s="105"/>
      <c r="BH108" s="105" t="s">
        <v>1011</v>
      </c>
      <c r="BI108" s="105" t="s">
        <v>11</v>
      </c>
      <c r="BJ108" s="105" t="s">
        <v>1065</v>
      </c>
      <c r="BK108" s="105" t="s">
        <v>1295</v>
      </c>
      <c r="BL108" s="105" t="s">
        <v>11</v>
      </c>
      <c r="BM108" s="105" t="s">
        <v>11</v>
      </c>
      <c r="BN108" s="105" t="s">
        <v>10</v>
      </c>
      <c r="BO108" s="105" t="s">
        <v>1281</v>
      </c>
      <c r="BP108" s="105" t="s">
        <v>1197</v>
      </c>
      <c r="BQ108" s="105" t="s">
        <v>1296</v>
      </c>
      <c r="BR108" s="105">
        <v>1.1000000000000001</v>
      </c>
      <c r="BS108" s="105"/>
      <c r="BT108" s="105">
        <v>95</v>
      </c>
      <c r="BU108" s="105">
        <v>1.05</v>
      </c>
      <c r="BV108" s="105">
        <v>1.1599999999999999</v>
      </c>
      <c r="BW108" s="105" t="s">
        <v>1306</v>
      </c>
      <c r="BX108" s="105" t="s">
        <v>10</v>
      </c>
      <c r="BY108" s="105" t="s">
        <v>10</v>
      </c>
      <c r="BZ108" s="105" t="s">
        <v>1298</v>
      </c>
      <c r="CA108" s="105" t="s">
        <v>1299</v>
      </c>
      <c r="CB108" s="105" t="s">
        <v>11</v>
      </c>
      <c r="CC108" s="105" t="s">
        <v>11</v>
      </c>
      <c r="CD108" s="106" t="s">
        <v>10</v>
      </c>
      <c r="CE108" s="105"/>
      <c r="CF108" s="105"/>
      <c r="CG108" s="105"/>
      <c r="CH108" s="105"/>
    </row>
    <row r="109" spans="1:86">
      <c r="A109" s="105">
        <v>16</v>
      </c>
      <c r="B109" s="105" t="s">
        <v>282</v>
      </c>
      <c r="C109" s="105" t="s">
        <v>244</v>
      </c>
      <c r="D109" s="105" t="s">
        <v>1282</v>
      </c>
      <c r="E109" s="105">
        <v>2019</v>
      </c>
      <c r="F109" s="105" t="s">
        <v>1283</v>
      </c>
      <c r="G109" s="105" t="s">
        <v>1284</v>
      </c>
      <c r="H109" s="105" t="s">
        <v>1285</v>
      </c>
      <c r="I109" s="105" t="s">
        <v>1286</v>
      </c>
      <c r="J109" s="105" t="s">
        <v>1287</v>
      </c>
      <c r="K109" s="105" t="s">
        <v>1288</v>
      </c>
      <c r="L109" s="105" t="s">
        <v>3913</v>
      </c>
      <c r="M109" s="105" t="s">
        <v>1289</v>
      </c>
      <c r="N109" s="105" t="s">
        <v>38</v>
      </c>
      <c r="O109" s="107" t="s">
        <v>5583</v>
      </c>
      <c r="P109" s="107" t="s">
        <v>5583</v>
      </c>
      <c r="Q109" s="107" t="s">
        <v>5606</v>
      </c>
      <c r="R109" s="107" t="s">
        <v>1303</v>
      </c>
      <c r="S109" s="107" t="s">
        <v>388</v>
      </c>
      <c r="T109" s="107" t="s">
        <v>1193</v>
      </c>
      <c r="U109" s="107" t="s">
        <v>295</v>
      </c>
      <c r="V109" s="107">
        <v>28151</v>
      </c>
      <c r="W109" s="107">
        <v>485207</v>
      </c>
      <c r="X109" s="107" t="s">
        <v>10</v>
      </c>
      <c r="Y109" s="107" t="s">
        <v>10</v>
      </c>
      <c r="Z109" s="107" t="s">
        <v>10</v>
      </c>
      <c r="AA109" s="105" t="s">
        <v>1197</v>
      </c>
      <c r="AB109" s="107" t="s">
        <v>1006</v>
      </c>
      <c r="AC109" s="112" t="str">
        <f>INDEX(Exposure_GWASs!G:G,MATCH(Matt!AE109,Exposure_GWASs!C:C,0))</f>
        <v>BMI</v>
      </c>
      <c r="AD109" s="112" t="s">
        <v>127</v>
      </c>
      <c r="AE109" s="107" t="s">
        <v>1060</v>
      </c>
      <c r="AF109" s="115" t="s">
        <v>139</v>
      </c>
      <c r="AG109" s="115" t="s">
        <v>140</v>
      </c>
      <c r="AH109" s="105">
        <f>SUM(V109:W109)</f>
        <v>513358</v>
      </c>
      <c r="AI109" s="112">
        <f>INDEX(Exposure_GWASs!F:F,MATCH(Matt!AE109,Exposure_GWASs!C:C,0))</f>
        <v>339224</v>
      </c>
      <c r="AJ109" s="105" t="s">
        <v>1304</v>
      </c>
      <c r="AK109" s="105" t="s">
        <v>1005</v>
      </c>
      <c r="AL109" s="105" t="s">
        <v>1292</v>
      </c>
      <c r="AM109" s="105" t="s">
        <v>1304</v>
      </c>
      <c r="AN109" s="105" t="s">
        <v>1304</v>
      </c>
      <c r="AO109" s="105" t="s">
        <v>1304</v>
      </c>
      <c r="AP109" s="105" t="s">
        <v>1304</v>
      </c>
      <c r="AQ109" s="105" t="s">
        <v>1304</v>
      </c>
      <c r="AR109" s="105" t="s">
        <v>1304</v>
      </c>
      <c r="AS109" s="105" t="s">
        <v>1304</v>
      </c>
      <c r="AT109" s="105" t="s">
        <v>1304</v>
      </c>
      <c r="AU109" s="105">
        <v>1</v>
      </c>
      <c r="AV109" s="105" t="s">
        <v>10</v>
      </c>
      <c r="AW109" s="105" t="s">
        <v>10</v>
      </c>
      <c r="AX109" s="107">
        <f>INDEX(Exposure_GWASs!S:S,MATCH(Matt!AE109,Exposure_GWASs!C:C,0))</f>
        <v>97</v>
      </c>
      <c r="AY109" s="105" t="s">
        <v>1308</v>
      </c>
      <c r="AZ109" s="105" t="s">
        <v>171</v>
      </c>
      <c r="BA109" s="105" t="s">
        <v>10</v>
      </c>
      <c r="BB109" s="105" t="s">
        <v>11</v>
      </c>
      <c r="BC109" s="105" t="s">
        <v>17</v>
      </c>
      <c r="BD109" s="105" t="s">
        <v>26</v>
      </c>
      <c r="BE109" s="105" t="s">
        <v>40</v>
      </c>
      <c r="BF109" s="105"/>
      <c r="BG109" s="105"/>
      <c r="BH109" s="105" t="s">
        <v>1011</v>
      </c>
      <c r="BI109" s="105" t="s">
        <v>11</v>
      </c>
      <c r="BJ109" s="105" t="s">
        <v>1065</v>
      </c>
      <c r="BK109" s="105" t="s">
        <v>1295</v>
      </c>
      <c r="BL109" s="105" t="s">
        <v>11</v>
      </c>
      <c r="BM109" s="105" t="s">
        <v>11</v>
      </c>
      <c r="BN109" s="105" t="s">
        <v>10</v>
      </c>
      <c r="BO109" s="105" t="s">
        <v>128</v>
      </c>
      <c r="BP109" s="105" t="s">
        <v>1197</v>
      </c>
      <c r="BQ109" s="105" t="s">
        <v>1296</v>
      </c>
      <c r="BR109" s="105">
        <v>1.0900000000000001</v>
      </c>
      <c r="BS109" s="105"/>
      <c r="BT109" s="105">
        <v>95</v>
      </c>
      <c r="BU109" s="105">
        <v>1.06</v>
      </c>
      <c r="BV109" s="105">
        <v>1.1200000000000001</v>
      </c>
      <c r="BW109" s="105" t="s">
        <v>1307</v>
      </c>
      <c r="BX109" s="105" t="s">
        <v>10</v>
      </c>
      <c r="BY109" s="105" t="s">
        <v>10</v>
      </c>
      <c r="BZ109" s="105" t="s">
        <v>1298</v>
      </c>
      <c r="CA109" s="105" t="s">
        <v>1299</v>
      </c>
      <c r="CB109" s="105" t="s">
        <v>11</v>
      </c>
      <c r="CC109" s="105" t="s">
        <v>11</v>
      </c>
      <c r="CD109" s="106" t="s">
        <v>10</v>
      </c>
      <c r="CE109" s="105"/>
      <c r="CF109" s="105"/>
      <c r="CG109" s="105"/>
      <c r="CH109" s="105"/>
    </row>
    <row r="110" spans="1:86">
      <c r="A110" s="105">
        <v>16</v>
      </c>
      <c r="B110" s="105" t="s">
        <v>282</v>
      </c>
      <c r="C110" s="105" t="s">
        <v>244</v>
      </c>
      <c r="D110" s="105" t="s">
        <v>1282</v>
      </c>
      <c r="E110" s="105">
        <v>2019</v>
      </c>
      <c r="F110" s="105" t="s">
        <v>1283</v>
      </c>
      <c r="G110" s="105" t="s">
        <v>1284</v>
      </c>
      <c r="H110" s="105" t="s">
        <v>1285</v>
      </c>
      <c r="I110" s="105" t="s">
        <v>1286</v>
      </c>
      <c r="J110" s="105" t="s">
        <v>1287</v>
      </c>
      <c r="K110" s="105" t="s">
        <v>1288</v>
      </c>
      <c r="L110" s="105" t="s">
        <v>3913</v>
      </c>
      <c r="M110" s="105" t="s">
        <v>1289</v>
      </c>
      <c r="N110" s="105" t="s">
        <v>15</v>
      </c>
      <c r="O110" s="107" t="s">
        <v>5583</v>
      </c>
      <c r="P110" s="107" t="s">
        <v>5583</v>
      </c>
      <c r="Q110" s="107" t="s">
        <v>5606</v>
      </c>
      <c r="R110" s="105" t="str">
        <f>INDEX(Outcome_GWASs!K:K,MATCH(Matt!S110,Outcome_GWASs!C:C,0))</f>
        <v>Directly measured</v>
      </c>
      <c r="S110" s="107" t="s">
        <v>1305</v>
      </c>
      <c r="T110" s="105">
        <f>INDEX(Outcome_GWASs!I:I,MATCH(Matt!S110,Outcome_GWASs!C:C,0))</f>
        <v>0</v>
      </c>
      <c r="U110" s="107" t="s">
        <v>295</v>
      </c>
      <c r="V110" s="107">
        <v>21399</v>
      </c>
      <c r="W110" s="107">
        <v>95464</v>
      </c>
      <c r="X110" s="105">
        <f>INDEX(Outcome_GWASs!F:F,MATCH(Matt!S110,Outcome_GWASs!C:C,0))</f>
        <v>19032</v>
      </c>
      <c r="Y110" s="105">
        <f>INDEX(Outcome_GWASs!G:G,MATCH(Matt!S110,Outcome_GWASs!C:C,0))</f>
        <v>286769</v>
      </c>
      <c r="Z110" s="107" t="s">
        <v>11</v>
      </c>
      <c r="AA110" s="105" t="s">
        <v>1197</v>
      </c>
      <c r="AB110" s="107" t="s">
        <v>1006</v>
      </c>
      <c r="AC110" s="115" t="str">
        <f>INDEX(Exposure_GWASs!G:G,MATCH(Matt!AE110,Exposure_GWASs!C:C,0))</f>
        <v>BMI</v>
      </c>
      <c r="AD110" s="112" t="s">
        <v>127</v>
      </c>
      <c r="AE110" s="105" t="s">
        <v>1309</v>
      </c>
      <c r="AF110" s="115" t="s">
        <v>139</v>
      </c>
      <c r="AG110" s="115" t="s">
        <v>140</v>
      </c>
      <c r="AH110" s="105" t="s">
        <v>1099</v>
      </c>
      <c r="AI110" s="115">
        <f>INDEX(Exposure_GWASs!F:F,MATCH(Matt!AE110,Exposure_GWASs!C:C,0))</f>
        <v>681275</v>
      </c>
      <c r="AJ110" s="105" t="s">
        <v>10</v>
      </c>
      <c r="AK110" s="105" t="s">
        <v>1005</v>
      </c>
      <c r="AL110" s="105" t="s">
        <v>1292</v>
      </c>
      <c r="AM110" s="105" t="s">
        <v>11</v>
      </c>
      <c r="AN110" s="105" t="s">
        <v>11</v>
      </c>
      <c r="AO110" s="105" t="s">
        <v>11</v>
      </c>
      <c r="AP110" s="105" t="s">
        <v>11</v>
      </c>
      <c r="AQ110" s="105" t="s">
        <v>11</v>
      </c>
      <c r="AR110" s="105" t="s">
        <v>11</v>
      </c>
      <c r="AS110" s="105" t="s">
        <v>11</v>
      </c>
      <c r="AT110" s="105" t="s">
        <v>11</v>
      </c>
      <c r="AU110" s="105" t="s">
        <v>10</v>
      </c>
      <c r="AV110" s="105">
        <v>716</v>
      </c>
      <c r="AW110" s="105" t="s">
        <v>10</v>
      </c>
      <c r="AX110" s="105">
        <f>INDEX(Exposure_GWASs!S:S,MATCH(Matt!AE110,Exposure_GWASs!C:C,0))</f>
        <v>941</v>
      </c>
      <c r="AY110" s="105" t="s">
        <v>11</v>
      </c>
      <c r="AZ110" s="105" t="s">
        <v>171</v>
      </c>
      <c r="BA110" s="105" t="s">
        <v>10</v>
      </c>
      <c r="BB110" s="105" t="s">
        <v>11</v>
      </c>
      <c r="BC110" s="105" t="s">
        <v>17</v>
      </c>
      <c r="BD110" s="105" t="s">
        <v>26</v>
      </c>
      <c r="BE110" s="105" t="s">
        <v>40</v>
      </c>
      <c r="BF110" s="105"/>
      <c r="BG110" s="105"/>
      <c r="BH110" s="105" t="s">
        <v>1011</v>
      </c>
      <c r="BI110" s="105" t="s">
        <v>11</v>
      </c>
      <c r="BJ110" s="105" t="s">
        <v>1065</v>
      </c>
      <c r="BK110" s="105" t="s">
        <v>1295</v>
      </c>
      <c r="BL110" s="105" t="s">
        <v>11</v>
      </c>
      <c r="BM110" s="105" t="s">
        <v>11</v>
      </c>
      <c r="BN110" s="105" t="s">
        <v>10</v>
      </c>
      <c r="BO110" s="105" t="s">
        <v>1281</v>
      </c>
      <c r="BP110" s="105" t="s">
        <v>1197</v>
      </c>
      <c r="BQ110" s="105" t="s">
        <v>1296</v>
      </c>
      <c r="BR110" s="105">
        <v>1.1000000000000001</v>
      </c>
      <c r="BS110" s="105"/>
      <c r="BT110" s="105">
        <v>95</v>
      </c>
      <c r="BU110" s="105">
        <v>1.06</v>
      </c>
      <c r="BV110" s="105">
        <v>1.1299999999999999</v>
      </c>
      <c r="BW110" s="105" t="s">
        <v>1310</v>
      </c>
      <c r="BX110" s="105" t="s">
        <v>10</v>
      </c>
      <c r="BY110" s="105" t="s">
        <v>10</v>
      </c>
      <c r="BZ110" s="105" t="s">
        <v>1298</v>
      </c>
      <c r="CA110" s="105" t="s">
        <v>1299</v>
      </c>
      <c r="CB110" s="105" t="s">
        <v>11</v>
      </c>
      <c r="CC110" s="105" t="s">
        <v>11</v>
      </c>
      <c r="CD110" s="106" t="s">
        <v>10</v>
      </c>
      <c r="CE110" s="105"/>
      <c r="CF110" s="105"/>
      <c r="CG110" s="105"/>
      <c r="CH110" s="105"/>
    </row>
    <row r="111" spans="1:86">
      <c r="A111" s="105">
        <v>16</v>
      </c>
      <c r="B111" s="105" t="s">
        <v>282</v>
      </c>
      <c r="C111" s="105" t="s">
        <v>244</v>
      </c>
      <c r="D111" s="105" t="s">
        <v>1282</v>
      </c>
      <c r="E111" s="105">
        <v>2019</v>
      </c>
      <c r="F111" s="105" t="s">
        <v>1283</v>
      </c>
      <c r="G111" s="105" t="s">
        <v>1284</v>
      </c>
      <c r="H111" s="105" t="s">
        <v>1285</v>
      </c>
      <c r="I111" s="105" t="s">
        <v>1286</v>
      </c>
      <c r="J111" s="105" t="s">
        <v>1287</v>
      </c>
      <c r="K111" s="105" t="s">
        <v>1288</v>
      </c>
      <c r="L111" s="105" t="s">
        <v>3913</v>
      </c>
      <c r="M111" s="105" t="s">
        <v>1289</v>
      </c>
      <c r="N111" s="105" t="s">
        <v>12</v>
      </c>
      <c r="O111" s="107" t="s">
        <v>5583</v>
      </c>
      <c r="P111" s="105" t="s">
        <v>5584</v>
      </c>
      <c r="Q111" s="107" t="s">
        <v>5606</v>
      </c>
      <c r="R111" s="107" t="s">
        <v>1290</v>
      </c>
      <c r="S111" s="105" t="s">
        <v>123</v>
      </c>
      <c r="T111" s="107" t="s">
        <v>172</v>
      </c>
      <c r="U111" s="105" t="s">
        <v>140</v>
      </c>
      <c r="V111" s="105">
        <v>4476</v>
      </c>
      <c r="W111" s="105">
        <v>373842</v>
      </c>
      <c r="X111" s="107" t="s">
        <v>10</v>
      </c>
      <c r="Y111" s="107" t="s">
        <v>10</v>
      </c>
      <c r="Z111" s="107" t="s">
        <v>10</v>
      </c>
      <c r="AA111" s="105" t="s">
        <v>1197</v>
      </c>
      <c r="AB111" s="107" t="s">
        <v>1006</v>
      </c>
      <c r="AC111" s="112" t="s">
        <v>127</v>
      </c>
      <c r="AD111" s="112" t="s">
        <v>5507</v>
      </c>
      <c r="AE111" s="105" t="s">
        <v>1311</v>
      </c>
      <c r="AF111" s="115" t="s">
        <v>139</v>
      </c>
      <c r="AG111" s="115" t="s">
        <v>140</v>
      </c>
      <c r="AH111" s="105">
        <f>SUM(V111:W111)</f>
        <v>378318</v>
      </c>
      <c r="AI111" s="115" t="e">
        <f>INDEX(Exposure_GWASs!F:F,MATCH(Matt!AE111,Exposure_GWASs!C:C,0))</f>
        <v>#N/A</v>
      </c>
      <c r="AJ111" s="105" t="s">
        <v>1291</v>
      </c>
      <c r="AK111" s="105" t="s">
        <v>1005</v>
      </c>
      <c r="AL111" s="105" t="s">
        <v>1292</v>
      </c>
      <c r="AM111" s="105" t="s">
        <v>11</v>
      </c>
      <c r="AN111" s="105" t="s">
        <v>11</v>
      </c>
      <c r="AO111" s="105" t="s">
        <v>11</v>
      </c>
      <c r="AP111" s="105" t="s">
        <v>11</v>
      </c>
      <c r="AQ111" s="105" t="s">
        <v>11</v>
      </c>
      <c r="AR111" s="105" t="s">
        <v>11</v>
      </c>
      <c r="AS111" s="105" t="s">
        <v>11</v>
      </c>
      <c r="AT111" s="105" t="s">
        <v>11</v>
      </c>
      <c r="AU111" s="105" t="s">
        <v>10</v>
      </c>
      <c r="AV111" s="105">
        <v>97</v>
      </c>
      <c r="AW111" s="105" t="s">
        <v>10</v>
      </c>
      <c r="AX111" s="105" t="e">
        <f>INDEX(Exposure_GWASs!S:S,MATCH(Matt!AE111,Exposure_GWASs!C:C,0))</f>
        <v>#N/A</v>
      </c>
      <c r="AY111" s="105" t="s">
        <v>10</v>
      </c>
      <c r="AZ111" s="105" t="s">
        <v>171</v>
      </c>
      <c r="BA111" s="105" t="s">
        <v>10</v>
      </c>
      <c r="BB111" s="105" t="s">
        <v>11</v>
      </c>
      <c r="BC111" s="105" t="s">
        <v>17</v>
      </c>
      <c r="BD111" s="105" t="s">
        <v>26</v>
      </c>
      <c r="BE111" s="105" t="s">
        <v>40</v>
      </c>
      <c r="BF111" s="105"/>
      <c r="BG111" s="105"/>
      <c r="BH111" s="105" t="s">
        <v>1011</v>
      </c>
      <c r="BI111" s="105" t="s">
        <v>11</v>
      </c>
      <c r="BJ111" s="105" t="s">
        <v>1065</v>
      </c>
      <c r="BK111" s="105" t="s">
        <v>1295</v>
      </c>
      <c r="BL111" s="105" t="s">
        <v>11</v>
      </c>
      <c r="BM111" s="105" t="s">
        <v>11</v>
      </c>
      <c r="BN111" s="105" t="s">
        <v>10</v>
      </c>
      <c r="BO111" s="105" t="s">
        <v>128</v>
      </c>
      <c r="BP111" s="105" t="s">
        <v>1197</v>
      </c>
      <c r="BQ111" s="105" t="s">
        <v>1296</v>
      </c>
      <c r="BR111" s="105">
        <v>1.08</v>
      </c>
      <c r="BS111" s="105"/>
      <c r="BT111" s="105">
        <v>95</v>
      </c>
      <c r="BU111" s="105">
        <v>1.03</v>
      </c>
      <c r="BV111" s="105">
        <v>1.1299999999999999</v>
      </c>
      <c r="BW111" s="105">
        <v>2E-3</v>
      </c>
      <c r="BX111" s="105" t="s">
        <v>10</v>
      </c>
      <c r="BY111" s="105" t="s">
        <v>10</v>
      </c>
      <c r="BZ111" s="105" t="s">
        <v>1298</v>
      </c>
      <c r="CA111" s="105" t="s">
        <v>1299</v>
      </c>
      <c r="CB111" s="105" t="s">
        <v>11</v>
      </c>
      <c r="CC111" s="105" t="s">
        <v>11</v>
      </c>
      <c r="CD111" s="106" t="s">
        <v>10</v>
      </c>
      <c r="CE111" s="105"/>
      <c r="CF111" s="105"/>
      <c r="CG111" s="105"/>
      <c r="CH111" s="105"/>
    </row>
    <row r="112" spans="1:86">
      <c r="A112" s="105">
        <v>16</v>
      </c>
      <c r="B112" s="105" t="s">
        <v>282</v>
      </c>
      <c r="C112" s="105" t="s">
        <v>244</v>
      </c>
      <c r="D112" s="105" t="s">
        <v>1282</v>
      </c>
      <c r="E112" s="105">
        <v>2019</v>
      </c>
      <c r="F112" s="105" t="s">
        <v>1283</v>
      </c>
      <c r="G112" s="105" t="s">
        <v>1284</v>
      </c>
      <c r="H112" s="105" t="s">
        <v>1285</v>
      </c>
      <c r="I112" s="105" t="s">
        <v>1286</v>
      </c>
      <c r="J112" s="105" t="s">
        <v>1287</v>
      </c>
      <c r="K112" s="105" t="s">
        <v>1288</v>
      </c>
      <c r="L112" s="105" t="s">
        <v>3913</v>
      </c>
      <c r="M112" s="105" t="s">
        <v>1289</v>
      </c>
      <c r="N112" s="105" t="s">
        <v>12</v>
      </c>
      <c r="O112" s="107" t="s">
        <v>5583</v>
      </c>
      <c r="P112" s="105" t="s">
        <v>5585</v>
      </c>
      <c r="Q112" s="107" t="s">
        <v>5606</v>
      </c>
      <c r="R112" s="107" t="s">
        <v>1290</v>
      </c>
      <c r="S112" s="105" t="s">
        <v>123</v>
      </c>
      <c r="T112" s="107" t="s">
        <v>172</v>
      </c>
      <c r="U112" s="105" t="s">
        <v>140</v>
      </c>
      <c r="V112" s="105">
        <v>2082</v>
      </c>
      <c r="W112" s="105">
        <v>376192</v>
      </c>
      <c r="X112" s="107" t="s">
        <v>10</v>
      </c>
      <c r="Y112" s="107" t="s">
        <v>10</v>
      </c>
      <c r="Z112" s="107" t="s">
        <v>10</v>
      </c>
      <c r="AA112" s="105" t="s">
        <v>1197</v>
      </c>
      <c r="AB112" s="107" t="s">
        <v>1006</v>
      </c>
      <c r="AC112" s="112" t="s">
        <v>127</v>
      </c>
      <c r="AD112" s="112" t="s">
        <v>5507</v>
      </c>
      <c r="AE112" s="105" t="s">
        <v>1311</v>
      </c>
      <c r="AF112" s="115" t="s">
        <v>139</v>
      </c>
      <c r="AG112" s="115" t="s">
        <v>140</v>
      </c>
      <c r="AH112" s="105">
        <f t="shared" ref="AH112:AH115" si="1">SUM(V112:W112)</f>
        <v>378274</v>
      </c>
      <c r="AI112" s="115" t="e">
        <f>INDEX(Exposure_GWASs!F:F,MATCH(Matt!AE112,Exposure_GWASs!C:C,0))</f>
        <v>#N/A</v>
      </c>
      <c r="AJ112" s="105" t="s">
        <v>1291</v>
      </c>
      <c r="AK112" s="105" t="s">
        <v>1005</v>
      </c>
      <c r="AL112" s="105" t="s">
        <v>1292</v>
      </c>
      <c r="AM112" s="105" t="s">
        <v>11</v>
      </c>
      <c r="AN112" s="105" t="s">
        <v>11</v>
      </c>
      <c r="AO112" s="105" t="s">
        <v>11</v>
      </c>
      <c r="AP112" s="105" t="s">
        <v>11</v>
      </c>
      <c r="AQ112" s="105" t="s">
        <v>11</v>
      </c>
      <c r="AR112" s="105" t="s">
        <v>11</v>
      </c>
      <c r="AS112" s="105" t="s">
        <v>11</v>
      </c>
      <c r="AT112" s="105" t="s">
        <v>11</v>
      </c>
      <c r="AU112" s="105" t="s">
        <v>10</v>
      </c>
      <c r="AV112" s="105">
        <v>97</v>
      </c>
      <c r="AW112" s="105" t="s">
        <v>10</v>
      </c>
      <c r="AX112" s="105" t="e">
        <f>INDEX(Exposure_GWASs!S:S,MATCH(Matt!AE112,Exposure_GWASs!C:C,0))</f>
        <v>#N/A</v>
      </c>
      <c r="AY112" s="105" t="s">
        <v>10</v>
      </c>
      <c r="AZ112" s="105" t="s">
        <v>171</v>
      </c>
      <c r="BA112" s="105" t="s">
        <v>10</v>
      </c>
      <c r="BB112" s="105" t="s">
        <v>11</v>
      </c>
      <c r="BC112" s="105" t="s">
        <v>17</v>
      </c>
      <c r="BD112" s="105" t="s">
        <v>26</v>
      </c>
      <c r="BE112" s="105" t="s">
        <v>40</v>
      </c>
      <c r="BF112" s="105"/>
      <c r="BG112" s="105"/>
      <c r="BH112" s="105" t="s">
        <v>1011</v>
      </c>
      <c r="BI112" s="105" t="s">
        <v>11</v>
      </c>
      <c r="BJ112" s="105" t="s">
        <v>1065</v>
      </c>
      <c r="BK112" s="105" t="s">
        <v>1295</v>
      </c>
      <c r="BL112" s="105" t="s">
        <v>11</v>
      </c>
      <c r="BM112" s="105" t="s">
        <v>11</v>
      </c>
      <c r="BN112" s="105" t="s">
        <v>10</v>
      </c>
      <c r="BO112" s="105" t="s">
        <v>128</v>
      </c>
      <c r="BP112" s="105" t="s">
        <v>1197</v>
      </c>
      <c r="BQ112" s="105" t="s">
        <v>1296</v>
      </c>
      <c r="BR112" s="105">
        <v>1.1100000000000001</v>
      </c>
      <c r="BS112" s="105"/>
      <c r="BT112" s="105">
        <v>95</v>
      </c>
      <c r="BU112" s="105">
        <v>1.04</v>
      </c>
      <c r="BV112" s="105">
        <v>1.19</v>
      </c>
      <c r="BW112" s="105">
        <v>2E-3</v>
      </c>
      <c r="BX112" s="105" t="s">
        <v>10</v>
      </c>
      <c r="BY112" s="105" t="s">
        <v>10</v>
      </c>
      <c r="BZ112" s="105" t="s">
        <v>1298</v>
      </c>
      <c r="CA112" s="105" t="s">
        <v>1299</v>
      </c>
      <c r="CB112" s="105" t="s">
        <v>11</v>
      </c>
      <c r="CC112" s="105" t="s">
        <v>11</v>
      </c>
      <c r="CD112" s="106" t="s">
        <v>10</v>
      </c>
      <c r="CE112" s="105"/>
      <c r="CF112" s="105"/>
      <c r="CG112" s="105"/>
      <c r="CH112" s="105"/>
    </row>
    <row r="113" spans="1:86">
      <c r="A113" s="105">
        <v>16</v>
      </c>
      <c r="B113" s="105" t="s">
        <v>282</v>
      </c>
      <c r="C113" s="105" t="s">
        <v>244</v>
      </c>
      <c r="D113" s="105" t="s">
        <v>1282</v>
      </c>
      <c r="E113" s="105">
        <v>2019</v>
      </c>
      <c r="F113" s="105" t="s">
        <v>1283</v>
      </c>
      <c r="G113" s="105" t="s">
        <v>1284</v>
      </c>
      <c r="H113" s="105" t="s">
        <v>1285</v>
      </c>
      <c r="I113" s="105" t="s">
        <v>1286</v>
      </c>
      <c r="J113" s="105" t="s">
        <v>1287</v>
      </c>
      <c r="K113" s="105" t="s">
        <v>1288</v>
      </c>
      <c r="L113" s="105" t="s">
        <v>3913</v>
      </c>
      <c r="M113" s="105" t="s">
        <v>1289</v>
      </c>
      <c r="N113" s="105" t="s">
        <v>12</v>
      </c>
      <c r="O113" s="107" t="s">
        <v>5583</v>
      </c>
      <c r="P113" s="105" t="s">
        <v>5586</v>
      </c>
      <c r="Q113" s="107" t="s">
        <v>5606</v>
      </c>
      <c r="R113" s="107" t="s">
        <v>1290</v>
      </c>
      <c r="S113" s="105" t="s">
        <v>123</v>
      </c>
      <c r="T113" s="107" t="s">
        <v>172</v>
      </c>
      <c r="U113" s="105" t="s">
        <v>140</v>
      </c>
      <c r="V113" s="105">
        <v>3537</v>
      </c>
      <c r="W113" s="105">
        <v>372655</v>
      </c>
      <c r="X113" s="107" t="s">
        <v>10</v>
      </c>
      <c r="Y113" s="107" t="s">
        <v>10</v>
      </c>
      <c r="Z113" s="107" t="s">
        <v>10</v>
      </c>
      <c r="AA113" s="105" t="s">
        <v>1197</v>
      </c>
      <c r="AB113" s="107" t="s">
        <v>1006</v>
      </c>
      <c r="AC113" s="112" t="s">
        <v>127</v>
      </c>
      <c r="AD113" s="112" t="s">
        <v>5507</v>
      </c>
      <c r="AE113" s="105" t="s">
        <v>1311</v>
      </c>
      <c r="AF113" s="115" t="s">
        <v>139</v>
      </c>
      <c r="AG113" s="115" t="s">
        <v>140</v>
      </c>
      <c r="AH113" s="105">
        <f t="shared" si="1"/>
        <v>376192</v>
      </c>
      <c r="AI113" s="115" t="e">
        <f>INDEX(Exposure_GWASs!F:F,MATCH(Matt!AE113,Exposure_GWASs!C:C,0))</f>
        <v>#N/A</v>
      </c>
      <c r="AJ113" s="105" t="s">
        <v>1291</v>
      </c>
      <c r="AK113" s="105" t="s">
        <v>1005</v>
      </c>
      <c r="AL113" s="105" t="s">
        <v>1292</v>
      </c>
      <c r="AM113" s="105" t="s">
        <v>11</v>
      </c>
      <c r="AN113" s="105" t="s">
        <v>11</v>
      </c>
      <c r="AO113" s="105" t="s">
        <v>11</v>
      </c>
      <c r="AP113" s="105" t="s">
        <v>11</v>
      </c>
      <c r="AQ113" s="105" t="s">
        <v>11</v>
      </c>
      <c r="AR113" s="105" t="s">
        <v>11</v>
      </c>
      <c r="AS113" s="105" t="s">
        <v>11</v>
      </c>
      <c r="AT113" s="105" t="s">
        <v>11</v>
      </c>
      <c r="AU113" s="105" t="s">
        <v>10</v>
      </c>
      <c r="AV113" s="105">
        <v>97</v>
      </c>
      <c r="AW113" s="105" t="s">
        <v>10</v>
      </c>
      <c r="AX113" s="105" t="e">
        <f>INDEX(Exposure_GWASs!S:S,MATCH(Matt!AE113,Exposure_GWASs!C:C,0))</f>
        <v>#N/A</v>
      </c>
      <c r="AY113" s="105" t="s">
        <v>10</v>
      </c>
      <c r="AZ113" s="105" t="s">
        <v>171</v>
      </c>
      <c r="BA113" s="105" t="s">
        <v>10</v>
      </c>
      <c r="BB113" s="105" t="s">
        <v>11</v>
      </c>
      <c r="BC113" s="105" t="s">
        <v>17</v>
      </c>
      <c r="BD113" s="105" t="s">
        <v>26</v>
      </c>
      <c r="BE113" s="105" t="s">
        <v>40</v>
      </c>
      <c r="BF113" s="105"/>
      <c r="BG113" s="105"/>
      <c r="BH113" s="105" t="s">
        <v>1011</v>
      </c>
      <c r="BI113" s="105" t="s">
        <v>11</v>
      </c>
      <c r="BJ113" s="105" t="s">
        <v>1065</v>
      </c>
      <c r="BK113" s="105" t="s">
        <v>1295</v>
      </c>
      <c r="BL113" s="105" t="s">
        <v>11</v>
      </c>
      <c r="BM113" s="105" t="s">
        <v>11</v>
      </c>
      <c r="BN113" s="105" t="s">
        <v>10</v>
      </c>
      <c r="BO113" s="105" t="s">
        <v>128</v>
      </c>
      <c r="BP113" s="105" t="s">
        <v>1197</v>
      </c>
      <c r="BQ113" s="105" t="s">
        <v>1296</v>
      </c>
      <c r="BR113" s="105">
        <v>1.07</v>
      </c>
      <c r="BS113" s="105"/>
      <c r="BT113" s="105">
        <v>95</v>
      </c>
      <c r="BU113" s="105">
        <v>1.01</v>
      </c>
      <c r="BV113" s="105">
        <v>1.1299999999999999</v>
      </c>
      <c r="BW113" s="105">
        <v>1.4999999999999999E-2</v>
      </c>
      <c r="BX113" s="105" t="s">
        <v>10</v>
      </c>
      <c r="BY113" s="105" t="s">
        <v>10</v>
      </c>
      <c r="BZ113" s="105" t="s">
        <v>1298</v>
      </c>
      <c r="CA113" s="105" t="s">
        <v>1299</v>
      </c>
      <c r="CB113" s="105" t="s">
        <v>11</v>
      </c>
      <c r="CC113" s="105" t="s">
        <v>11</v>
      </c>
      <c r="CD113" s="106" t="s">
        <v>10</v>
      </c>
      <c r="CE113" s="105"/>
      <c r="CF113" s="105"/>
      <c r="CG113" s="105"/>
      <c r="CH113" s="105"/>
    </row>
    <row r="114" spans="1:86">
      <c r="A114" s="105">
        <v>16</v>
      </c>
      <c r="B114" s="105" t="s">
        <v>282</v>
      </c>
      <c r="C114" s="105" t="s">
        <v>244</v>
      </c>
      <c r="D114" s="105" t="s">
        <v>1282</v>
      </c>
      <c r="E114" s="105">
        <v>2019</v>
      </c>
      <c r="F114" s="105" t="s">
        <v>1283</v>
      </c>
      <c r="G114" s="105" t="s">
        <v>1284</v>
      </c>
      <c r="H114" s="105" t="s">
        <v>1285</v>
      </c>
      <c r="I114" s="105" t="s">
        <v>1286</v>
      </c>
      <c r="J114" s="105" t="s">
        <v>1287</v>
      </c>
      <c r="K114" s="105" t="s">
        <v>1288</v>
      </c>
      <c r="L114" s="105" t="s">
        <v>3913</v>
      </c>
      <c r="M114" s="105" t="s">
        <v>1289</v>
      </c>
      <c r="N114" s="105" t="s">
        <v>12</v>
      </c>
      <c r="O114" s="107" t="s">
        <v>5583</v>
      </c>
      <c r="P114" s="105" t="s">
        <v>5587</v>
      </c>
      <c r="Q114" s="107" t="s">
        <v>5606</v>
      </c>
      <c r="R114" s="107" t="s">
        <v>1290</v>
      </c>
      <c r="S114" s="105" t="s">
        <v>123</v>
      </c>
      <c r="T114" s="107" t="s">
        <v>172</v>
      </c>
      <c r="U114" s="105" t="s">
        <v>140</v>
      </c>
      <c r="V114" s="105">
        <v>1187</v>
      </c>
      <c r="W114" s="105">
        <v>372655</v>
      </c>
      <c r="X114" s="107" t="s">
        <v>10</v>
      </c>
      <c r="Y114" s="107" t="s">
        <v>10</v>
      </c>
      <c r="Z114" s="107" t="s">
        <v>10</v>
      </c>
      <c r="AA114" s="105" t="s">
        <v>1197</v>
      </c>
      <c r="AB114" s="107" t="s">
        <v>1006</v>
      </c>
      <c r="AC114" s="112" t="s">
        <v>127</v>
      </c>
      <c r="AD114" s="112" t="s">
        <v>5507</v>
      </c>
      <c r="AE114" s="105" t="s">
        <v>1311</v>
      </c>
      <c r="AF114" s="115" t="s">
        <v>139</v>
      </c>
      <c r="AG114" s="115" t="s">
        <v>140</v>
      </c>
      <c r="AH114" s="105">
        <f t="shared" si="1"/>
        <v>373842</v>
      </c>
      <c r="AI114" s="115" t="e">
        <f>INDEX(Exposure_GWASs!F:F,MATCH(Matt!AE114,Exposure_GWASs!C:C,0))</f>
        <v>#N/A</v>
      </c>
      <c r="AJ114" s="105" t="s">
        <v>1291</v>
      </c>
      <c r="AK114" s="105" t="s">
        <v>1005</v>
      </c>
      <c r="AL114" s="105" t="s">
        <v>1292</v>
      </c>
      <c r="AM114" s="105" t="s">
        <v>11</v>
      </c>
      <c r="AN114" s="105" t="s">
        <v>11</v>
      </c>
      <c r="AO114" s="105" t="s">
        <v>11</v>
      </c>
      <c r="AP114" s="105" t="s">
        <v>11</v>
      </c>
      <c r="AQ114" s="105" t="s">
        <v>11</v>
      </c>
      <c r="AR114" s="105" t="s">
        <v>11</v>
      </c>
      <c r="AS114" s="105" t="s">
        <v>11</v>
      </c>
      <c r="AT114" s="105" t="s">
        <v>11</v>
      </c>
      <c r="AU114" s="105" t="s">
        <v>10</v>
      </c>
      <c r="AV114" s="105">
        <v>97</v>
      </c>
      <c r="AW114" s="105" t="s">
        <v>10</v>
      </c>
      <c r="AX114" s="105" t="e">
        <f>INDEX(Exposure_GWASs!S:S,MATCH(Matt!AE114,Exposure_GWASs!C:C,0))</f>
        <v>#N/A</v>
      </c>
      <c r="AY114" s="105" t="s">
        <v>10</v>
      </c>
      <c r="AZ114" s="105" t="s">
        <v>171</v>
      </c>
      <c r="BA114" s="105" t="s">
        <v>10</v>
      </c>
      <c r="BB114" s="105" t="s">
        <v>11</v>
      </c>
      <c r="BC114" s="105" t="s">
        <v>17</v>
      </c>
      <c r="BD114" s="105" t="s">
        <v>26</v>
      </c>
      <c r="BE114" s="105" t="s">
        <v>40</v>
      </c>
      <c r="BF114" s="105"/>
      <c r="BG114" s="105"/>
      <c r="BH114" s="105" t="s">
        <v>1011</v>
      </c>
      <c r="BI114" s="105" t="s">
        <v>11</v>
      </c>
      <c r="BJ114" s="105" t="s">
        <v>1065</v>
      </c>
      <c r="BK114" s="105" t="s">
        <v>1295</v>
      </c>
      <c r="BL114" s="105" t="s">
        <v>11</v>
      </c>
      <c r="BM114" s="105" t="s">
        <v>11</v>
      </c>
      <c r="BN114" s="105" t="s">
        <v>10</v>
      </c>
      <c r="BO114" s="105" t="s">
        <v>128</v>
      </c>
      <c r="BP114" s="105" t="s">
        <v>1197</v>
      </c>
      <c r="BQ114" s="105" t="s">
        <v>1296</v>
      </c>
      <c r="BR114" s="105">
        <v>1.1100000000000001</v>
      </c>
      <c r="BS114" s="105"/>
      <c r="BT114" s="105">
        <v>95</v>
      </c>
      <c r="BU114" s="105">
        <v>1.02</v>
      </c>
      <c r="BV114" s="105">
        <v>1.22</v>
      </c>
      <c r="BW114" s="105">
        <v>2.1000000000000001E-2</v>
      </c>
      <c r="BX114" s="105" t="s">
        <v>10</v>
      </c>
      <c r="BY114" s="105" t="s">
        <v>10</v>
      </c>
      <c r="BZ114" s="105" t="s">
        <v>1298</v>
      </c>
      <c r="CA114" s="105" t="s">
        <v>1299</v>
      </c>
      <c r="CB114" s="105" t="s">
        <v>11</v>
      </c>
      <c r="CC114" s="105" t="s">
        <v>11</v>
      </c>
      <c r="CD114" s="106" t="s">
        <v>10</v>
      </c>
      <c r="CE114" s="105"/>
      <c r="CF114" s="105"/>
      <c r="CG114" s="105"/>
      <c r="CH114" s="105"/>
    </row>
    <row r="115" spans="1:86">
      <c r="A115" s="105">
        <v>16</v>
      </c>
      <c r="B115" s="105" t="s">
        <v>282</v>
      </c>
      <c r="C115" s="105" t="s">
        <v>244</v>
      </c>
      <c r="D115" s="105" t="s">
        <v>1282</v>
      </c>
      <c r="E115" s="105">
        <v>2019</v>
      </c>
      <c r="F115" s="105" t="s">
        <v>1283</v>
      </c>
      <c r="G115" s="105" t="s">
        <v>1284</v>
      </c>
      <c r="H115" s="105" t="s">
        <v>1285</v>
      </c>
      <c r="I115" s="105" t="s">
        <v>1286</v>
      </c>
      <c r="J115" s="105" t="s">
        <v>1287</v>
      </c>
      <c r="K115" s="105" t="s">
        <v>1288</v>
      </c>
      <c r="L115" s="105" t="s">
        <v>3913</v>
      </c>
      <c r="M115" s="105" t="s">
        <v>1289</v>
      </c>
      <c r="N115" s="105" t="s">
        <v>12</v>
      </c>
      <c r="O115" s="107" t="s">
        <v>5583</v>
      </c>
      <c r="P115" s="105" t="s">
        <v>5588</v>
      </c>
      <c r="Q115" s="107" t="s">
        <v>5606</v>
      </c>
      <c r="R115" s="107" t="s">
        <v>1290</v>
      </c>
      <c r="S115" s="105" t="s">
        <v>123</v>
      </c>
      <c r="T115" s="107" t="s">
        <v>172</v>
      </c>
      <c r="U115" s="105" t="s">
        <v>140</v>
      </c>
      <c r="V115" s="105">
        <v>882</v>
      </c>
      <c r="W115" s="105" t="s">
        <v>10</v>
      </c>
      <c r="X115" s="107" t="s">
        <v>10</v>
      </c>
      <c r="Y115" s="107" t="s">
        <v>10</v>
      </c>
      <c r="Z115" s="107" t="s">
        <v>10</v>
      </c>
      <c r="AA115" s="105" t="s">
        <v>1197</v>
      </c>
      <c r="AB115" s="107" t="s">
        <v>1006</v>
      </c>
      <c r="AC115" s="112" t="s">
        <v>127</v>
      </c>
      <c r="AD115" s="112" t="s">
        <v>5507</v>
      </c>
      <c r="AE115" s="105" t="s">
        <v>1311</v>
      </c>
      <c r="AF115" s="115" t="s">
        <v>139</v>
      </c>
      <c r="AG115" s="115" t="s">
        <v>140</v>
      </c>
      <c r="AH115" s="105">
        <f t="shared" si="1"/>
        <v>882</v>
      </c>
      <c r="AI115" s="115" t="e">
        <f>INDEX(Exposure_GWASs!F:F,MATCH(Matt!AE115,Exposure_GWASs!C:C,0))</f>
        <v>#N/A</v>
      </c>
      <c r="AJ115" s="105" t="s">
        <v>1291</v>
      </c>
      <c r="AK115" s="105" t="s">
        <v>1005</v>
      </c>
      <c r="AL115" s="105" t="s">
        <v>1292</v>
      </c>
      <c r="AM115" s="105" t="s">
        <v>11</v>
      </c>
      <c r="AN115" s="105" t="s">
        <v>11</v>
      </c>
      <c r="AO115" s="105" t="s">
        <v>11</v>
      </c>
      <c r="AP115" s="105" t="s">
        <v>11</v>
      </c>
      <c r="AQ115" s="105" t="s">
        <v>11</v>
      </c>
      <c r="AR115" s="105" t="s">
        <v>11</v>
      </c>
      <c r="AS115" s="105" t="s">
        <v>11</v>
      </c>
      <c r="AT115" s="105" t="s">
        <v>11</v>
      </c>
      <c r="AU115" s="105" t="s">
        <v>10</v>
      </c>
      <c r="AV115" s="105">
        <v>97</v>
      </c>
      <c r="AW115" s="105" t="s">
        <v>10</v>
      </c>
      <c r="AX115" s="105" t="e">
        <f>INDEX(Exposure_GWASs!S:S,MATCH(Matt!AE115,Exposure_GWASs!C:C,0))</f>
        <v>#N/A</v>
      </c>
      <c r="AY115" s="105" t="s">
        <v>10</v>
      </c>
      <c r="AZ115" s="105" t="s">
        <v>171</v>
      </c>
      <c r="BA115" s="105" t="s">
        <v>10</v>
      </c>
      <c r="BB115" s="105" t="s">
        <v>11</v>
      </c>
      <c r="BC115" s="105" t="s">
        <v>17</v>
      </c>
      <c r="BD115" s="105" t="s">
        <v>26</v>
      </c>
      <c r="BE115" s="105" t="s">
        <v>40</v>
      </c>
      <c r="BF115" s="105"/>
      <c r="BG115" s="105"/>
      <c r="BH115" s="105" t="s">
        <v>1011</v>
      </c>
      <c r="BI115" s="105" t="s">
        <v>11</v>
      </c>
      <c r="BJ115" s="105" t="s">
        <v>1065</v>
      </c>
      <c r="BK115" s="105" t="s">
        <v>1295</v>
      </c>
      <c r="BL115" s="105" t="s">
        <v>11</v>
      </c>
      <c r="BM115" s="105" t="s">
        <v>11</v>
      </c>
      <c r="BN115" s="105" t="s">
        <v>10</v>
      </c>
      <c r="BO115" s="105" t="s">
        <v>128</v>
      </c>
      <c r="BP115" s="105" t="s">
        <v>1197</v>
      </c>
      <c r="BQ115" s="105" t="s">
        <v>1296</v>
      </c>
      <c r="BR115" s="105">
        <v>1.1100000000000001</v>
      </c>
      <c r="BS115" s="105"/>
      <c r="BT115" s="105">
        <v>95</v>
      </c>
      <c r="BU115" s="105">
        <v>1</v>
      </c>
      <c r="BV115" s="105">
        <v>1.24</v>
      </c>
      <c r="BW115" s="105">
        <v>4.4999999999999998E-2</v>
      </c>
      <c r="BX115" s="105" t="s">
        <v>10</v>
      </c>
      <c r="BY115" s="105" t="s">
        <v>10</v>
      </c>
      <c r="BZ115" s="105" t="s">
        <v>1298</v>
      </c>
      <c r="CA115" s="105" t="s">
        <v>1299</v>
      </c>
      <c r="CB115" s="105" t="s">
        <v>11</v>
      </c>
      <c r="CC115" s="105" t="s">
        <v>11</v>
      </c>
      <c r="CD115" s="106" t="s">
        <v>10</v>
      </c>
      <c r="CE115" s="105"/>
      <c r="CF115" s="105"/>
      <c r="CG115" s="105"/>
      <c r="CH115" s="105"/>
    </row>
    <row r="116" spans="1:86">
      <c r="A116" s="105">
        <v>17</v>
      </c>
      <c r="B116" s="105" t="s">
        <v>282</v>
      </c>
      <c r="C116" s="105" t="s">
        <v>244</v>
      </c>
      <c r="D116" s="105" t="s">
        <v>1312</v>
      </c>
      <c r="E116" s="105">
        <v>2014</v>
      </c>
      <c r="F116" s="105" t="s">
        <v>1313</v>
      </c>
      <c r="G116" s="105" t="s">
        <v>1314</v>
      </c>
      <c r="H116" s="105" t="s">
        <v>1315</v>
      </c>
      <c r="I116" s="105" t="s">
        <v>1316</v>
      </c>
      <c r="J116" s="114" t="s">
        <v>1317</v>
      </c>
      <c r="K116" s="105" t="s">
        <v>1318</v>
      </c>
      <c r="L116" s="105" t="s">
        <v>2236</v>
      </c>
      <c r="M116" s="105" t="s">
        <v>1319</v>
      </c>
      <c r="N116" s="105" t="s">
        <v>12</v>
      </c>
      <c r="O116" s="105" t="s">
        <v>699</v>
      </c>
      <c r="P116" s="105" t="s">
        <v>699</v>
      </c>
      <c r="Q116" s="105" t="s">
        <v>5602</v>
      </c>
      <c r="R116" s="105" t="s">
        <v>465</v>
      </c>
      <c r="S116" s="105" t="s">
        <v>123</v>
      </c>
      <c r="T116" s="105" t="s">
        <v>11</v>
      </c>
      <c r="U116" s="105" t="s">
        <v>11</v>
      </c>
      <c r="V116" s="105">
        <v>8090</v>
      </c>
      <c r="W116" s="105" t="s">
        <v>10</v>
      </c>
      <c r="X116" s="105" t="s">
        <v>10</v>
      </c>
      <c r="Y116" s="105" t="s">
        <v>10</v>
      </c>
      <c r="Z116" s="105" t="s">
        <v>10</v>
      </c>
      <c r="AA116" s="105" t="s">
        <v>1005</v>
      </c>
      <c r="AB116" s="105" t="s">
        <v>1006</v>
      </c>
      <c r="AC116" s="115" t="str">
        <f>INDEX(Exposure_GWASs!G:G,MATCH(Matt!AE116,Exposure_GWASs!C:C,0))</f>
        <v>BMI</v>
      </c>
      <c r="AD116" s="112" t="s">
        <v>127</v>
      </c>
      <c r="AE116" s="107" t="s">
        <v>1224</v>
      </c>
      <c r="AF116" s="112" t="str">
        <f>INDEX(Exposure_GWASs!T:T,MATCH(Matt!AE116,Exposure_GWASs!C:C,0))</f>
        <v>18+</v>
      </c>
      <c r="AG116" s="112" t="str">
        <f>INDEX(Exposure_GWASs!U:U,MATCH(Matt!AE116,Exposure_GWASs!C:C,0))</f>
        <v>both</v>
      </c>
      <c r="AH116" s="105">
        <v>8090</v>
      </c>
      <c r="AI116" s="115">
        <f>INDEX(Exposure_GWASs!F:F,MATCH(Matt!AE116,Exposure_GWASs!C:C,0))</f>
        <v>249796</v>
      </c>
      <c r="AJ116" s="105" t="s">
        <v>1291</v>
      </c>
      <c r="AK116" s="105" t="s">
        <v>1005</v>
      </c>
      <c r="AL116" s="105" t="s">
        <v>1006</v>
      </c>
      <c r="AM116" s="105" t="s">
        <v>1320</v>
      </c>
      <c r="AN116" s="105" t="s">
        <v>11</v>
      </c>
      <c r="AO116" s="105" t="s">
        <v>11</v>
      </c>
      <c r="AP116" s="105" t="s">
        <v>11</v>
      </c>
      <c r="AQ116" s="105" t="s">
        <v>11</v>
      </c>
      <c r="AR116" s="105" t="s">
        <v>11</v>
      </c>
      <c r="AS116" s="105" t="s">
        <v>1321</v>
      </c>
      <c r="AT116" s="105" t="s">
        <v>11</v>
      </c>
      <c r="AU116" s="105" t="s">
        <v>10</v>
      </c>
      <c r="AV116" s="105" t="s">
        <v>10</v>
      </c>
      <c r="AW116" s="105">
        <v>29</v>
      </c>
      <c r="AX116" s="105">
        <f>INDEX(Exposure_GWASs!S:S,MATCH(Matt!AE116,Exposure_GWASs!C:C,0))</f>
        <v>32</v>
      </c>
      <c r="AY116" s="105" t="s">
        <v>11</v>
      </c>
      <c r="AZ116" s="105" t="s">
        <v>171</v>
      </c>
      <c r="BA116" s="105" t="s">
        <v>10</v>
      </c>
      <c r="BB116" s="105" t="s">
        <v>34</v>
      </c>
      <c r="BC116" s="105"/>
      <c r="BD116" s="105" t="s">
        <v>73</v>
      </c>
      <c r="BE116" s="105"/>
      <c r="BF116" s="105"/>
      <c r="BG116" s="105"/>
      <c r="BH116" s="105" t="s">
        <v>1322</v>
      </c>
      <c r="BI116" s="105" t="s">
        <v>1323</v>
      </c>
      <c r="BJ116" s="105" t="s">
        <v>11</v>
      </c>
      <c r="BK116" s="105" t="s">
        <v>11</v>
      </c>
      <c r="BL116" s="105" t="s">
        <v>11</v>
      </c>
      <c r="BM116" s="105" t="s">
        <v>11</v>
      </c>
      <c r="BN116" s="105" t="s">
        <v>11</v>
      </c>
      <c r="BO116" s="105" t="s">
        <v>128</v>
      </c>
      <c r="BP116" s="105" t="s">
        <v>1324</v>
      </c>
      <c r="BQ116" s="105" t="s">
        <v>1325</v>
      </c>
      <c r="BR116" s="105">
        <f>SUM(0.35/100)</f>
        <v>3.4999999999999996E-3</v>
      </c>
      <c r="BS116" s="105">
        <f>SUM(0.56/100)</f>
        <v>5.6000000000000008E-3</v>
      </c>
      <c r="BT116" s="105"/>
      <c r="BU116" s="105"/>
      <c r="BV116" s="105"/>
      <c r="BW116" s="105" t="s">
        <v>11</v>
      </c>
      <c r="BX116" s="105" t="s">
        <v>10</v>
      </c>
      <c r="BY116" s="105" t="s">
        <v>10</v>
      </c>
      <c r="BZ116" s="105" t="s">
        <v>1326</v>
      </c>
      <c r="CA116" s="105" t="s">
        <v>11</v>
      </c>
      <c r="CB116" s="105" t="s">
        <v>11</v>
      </c>
      <c r="CC116" s="105" t="s">
        <v>11</v>
      </c>
      <c r="CD116" s="106" t="s">
        <v>10</v>
      </c>
      <c r="CE116" s="105"/>
      <c r="CF116" s="105"/>
      <c r="CG116" s="105"/>
      <c r="CH116" s="105"/>
    </row>
    <row r="117" spans="1:86">
      <c r="A117" s="105">
        <v>17</v>
      </c>
      <c r="B117" s="105" t="s">
        <v>282</v>
      </c>
      <c r="C117" s="105" t="s">
        <v>244</v>
      </c>
      <c r="D117" s="105" t="s">
        <v>1312</v>
      </c>
      <c r="E117" s="105">
        <v>2014</v>
      </c>
      <c r="F117" s="105" t="s">
        <v>1313</v>
      </c>
      <c r="G117" s="105" t="s">
        <v>1314</v>
      </c>
      <c r="H117" s="105" t="s">
        <v>1315</v>
      </c>
      <c r="I117" s="105" t="s">
        <v>1316</v>
      </c>
      <c r="J117" s="114" t="s">
        <v>1317</v>
      </c>
      <c r="K117" s="105" t="s">
        <v>1318</v>
      </c>
      <c r="L117" s="105" t="s">
        <v>2236</v>
      </c>
      <c r="M117" s="105" t="s">
        <v>1319</v>
      </c>
      <c r="N117" s="105" t="s">
        <v>12</v>
      </c>
      <c r="O117" s="105" t="s">
        <v>2881</v>
      </c>
      <c r="P117" s="105" t="s">
        <v>5589</v>
      </c>
      <c r="Q117" s="105" t="s">
        <v>5600</v>
      </c>
      <c r="R117" s="105" t="s">
        <v>465</v>
      </c>
      <c r="S117" s="105" t="s">
        <v>123</v>
      </c>
      <c r="T117" s="105" t="s">
        <v>11</v>
      </c>
      <c r="U117" s="105" t="s">
        <v>11</v>
      </c>
      <c r="V117" s="105">
        <v>8090</v>
      </c>
      <c r="W117" s="105" t="s">
        <v>10</v>
      </c>
      <c r="X117" s="105" t="s">
        <v>10</v>
      </c>
      <c r="Y117" s="105" t="s">
        <v>10</v>
      </c>
      <c r="Z117" s="105" t="s">
        <v>10</v>
      </c>
      <c r="AA117" s="105" t="s">
        <v>1005</v>
      </c>
      <c r="AB117" s="105" t="s">
        <v>1006</v>
      </c>
      <c r="AC117" s="115" t="str">
        <f>INDEX(Exposure_GWASs!G:G,MATCH(Matt!AE117,Exposure_GWASs!C:C,0))</f>
        <v>BMI</v>
      </c>
      <c r="AD117" s="112" t="s">
        <v>127</v>
      </c>
      <c r="AE117" s="107" t="s">
        <v>1224</v>
      </c>
      <c r="AF117" s="112" t="str">
        <f>INDEX(Exposure_GWASs!T:T,MATCH(Matt!AE117,Exposure_GWASs!C:C,0))</f>
        <v>18+</v>
      </c>
      <c r="AG117" s="112" t="str">
        <f>INDEX(Exposure_GWASs!U:U,MATCH(Matt!AE117,Exposure_GWASs!C:C,0))</f>
        <v>both</v>
      </c>
      <c r="AH117" s="105">
        <v>8090</v>
      </c>
      <c r="AI117" s="115">
        <f>INDEX(Exposure_GWASs!F:F,MATCH(Matt!AE117,Exposure_GWASs!C:C,0))</f>
        <v>249796</v>
      </c>
      <c r="AJ117" s="105" t="s">
        <v>1291</v>
      </c>
      <c r="AK117" s="105" t="s">
        <v>1005</v>
      </c>
      <c r="AL117" s="105" t="s">
        <v>1006</v>
      </c>
      <c r="AM117" s="105" t="s">
        <v>1320</v>
      </c>
      <c r="AN117" s="105" t="s">
        <v>11</v>
      </c>
      <c r="AO117" s="105" t="s">
        <v>11</v>
      </c>
      <c r="AP117" s="105" t="s">
        <v>11</v>
      </c>
      <c r="AQ117" s="105" t="s">
        <v>11</v>
      </c>
      <c r="AR117" s="105" t="s">
        <v>11</v>
      </c>
      <c r="AS117" s="105" t="s">
        <v>1321</v>
      </c>
      <c r="AT117" s="105" t="s">
        <v>11</v>
      </c>
      <c r="AU117" s="105" t="s">
        <v>10</v>
      </c>
      <c r="AV117" s="105" t="s">
        <v>10</v>
      </c>
      <c r="AW117" s="105">
        <v>29</v>
      </c>
      <c r="AX117" s="105">
        <f>INDEX(Exposure_GWASs!S:S,MATCH(Matt!AE117,Exposure_GWASs!C:C,0))</f>
        <v>32</v>
      </c>
      <c r="AY117" s="105" t="s">
        <v>11</v>
      </c>
      <c r="AZ117" s="105" t="s">
        <v>171</v>
      </c>
      <c r="BA117" s="105" t="s">
        <v>10</v>
      </c>
      <c r="BB117" s="105" t="s">
        <v>34</v>
      </c>
      <c r="BC117" s="105"/>
      <c r="BD117" s="105" t="s">
        <v>73</v>
      </c>
      <c r="BE117" s="105"/>
      <c r="BF117" s="105"/>
      <c r="BG117" s="105"/>
      <c r="BH117" s="105" t="s">
        <v>1322</v>
      </c>
      <c r="BI117" s="105" t="s">
        <v>1323</v>
      </c>
      <c r="BJ117" s="105" t="s">
        <v>11</v>
      </c>
      <c r="BK117" s="105" t="s">
        <v>11</v>
      </c>
      <c r="BL117" s="105" t="s">
        <v>11</v>
      </c>
      <c r="BM117" s="105" t="s">
        <v>11</v>
      </c>
      <c r="BN117" s="105" t="s">
        <v>11</v>
      </c>
      <c r="BO117" s="105" t="s">
        <v>128</v>
      </c>
      <c r="BP117" s="105" t="s">
        <v>1327</v>
      </c>
      <c r="BQ117" s="105" t="s">
        <v>1325</v>
      </c>
      <c r="BR117" s="105">
        <f>SUM(7.41/100)</f>
        <v>7.4099999999999999E-2</v>
      </c>
      <c r="BS117" s="105">
        <f>SUM(3.08/100)</f>
        <v>3.0800000000000001E-2</v>
      </c>
      <c r="BT117" s="105"/>
      <c r="BU117" s="105"/>
      <c r="BV117" s="105"/>
      <c r="BW117" s="105" t="s">
        <v>11</v>
      </c>
      <c r="BX117" s="105" t="s">
        <v>10</v>
      </c>
      <c r="BY117" s="105" t="s">
        <v>10</v>
      </c>
      <c r="BZ117" s="105" t="s">
        <v>1326</v>
      </c>
      <c r="CA117" s="105" t="s">
        <v>11</v>
      </c>
      <c r="CB117" s="105" t="s">
        <v>11</v>
      </c>
      <c r="CC117" s="105" t="s">
        <v>11</v>
      </c>
      <c r="CD117" s="106" t="s">
        <v>10</v>
      </c>
      <c r="CE117" s="105"/>
      <c r="CF117" s="105"/>
      <c r="CG117" s="105"/>
      <c r="CH117" s="105"/>
    </row>
    <row r="118" spans="1:86">
      <c r="A118" s="105">
        <v>17</v>
      </c>
      <c r="B118" s="105" t="s">
        <v>282</v>
      </c>
      <c r="C118" s="105" t="s">
        <v>244</v>
      </c>
      <c r="D118" s="105" t="s">
        <v>1312</v>
      </c>
      <c r="E118" s="105">
        <v>2014</v>
      </c>
      <c r="F118" s="105" t="s">
        <v>1313</v>
      </c>
      <c r="G118" s="105" t="s">
        <v>1314</v>
      </c>
      <c r="H118" s="105" t="s">
        <v>1315</v>
      </c>
      <c r="I118" s="105" t="s">
        <v>1316</v>
      </c>
      <c r="J118" s="114" t="s">
        <v>1317</v>
      </c>
      <c r="K118" s="105" t="s">
        <v>1318</v>
      </c>
      <c r="L118" s="105" t="s">
        <v>2236</v>
      </c>
      <c r="M118" s="105" t="s">
        <v>1319</v>
      </c>
      <c r="N118" s="105" t="s">
        <v>12</v>
      </c>
      <c r="O118" s="105" t="s">
        <v>5590</v>
      </c>
      <c r="P118" s="105" t="s">
        <v>5590</v>
      </c>
      <c r="Q118" s="105" t="s">
        <v>5600</v>
      </c>
      <c r="R118" s="105" t="s">
        <v>465</v>
      </c>
      <c r="S118" s="105" t="s">
        <v>123</v>
      </c>
      <c r="T118" s="105" t="s">
        <v>11</v>
      </c>
      <c r="U118" s="105" t="s">
        <v>11</v>
      </c>
      <c r="V118" s="105">
        <v>8090</v>
      </c>
      <c r="W118" s="105" t="s">
        <v>10</v>
      </c>
      <c r="X118" s="105" t="s">
        <v>10</v>
      </c>
      <c r="Y118" s="105" t="s">
        <v>10</v>
      </c>
      <c r="Z118" s="105" t="s">
        <v>10</v>
      </c>
      <c r="AA118" s="105" t="s">
        <v>1005</v>
      </c>
      <c r="AB118" s="105" t="s">
        <v>1006</v>
      </c>
      <c r="AC118" s="115" t="str">
        <f>INDEX(Exposure_GWASs!G:G,MATCH(Matt!AE118,Exposure_GWASs!C:C,0))</f>
        <v>BMI</v>
      </c>
      <c r="AD118" s="112" t="s">
        <v>127</v>
      </c>
      <c r="AE118" s="107" t="s">
        <v>1224</v>
      </c>
      <c r="AF118" s="112" t="str">
        <f>INDEX(Exposure_GWASs!T:T,MATCH(Matt!AE118,Exposure_GWASs!C:C,0))</f>
        <v>18+</v>
      </c>
      <c r="AG118" s="112" t="str">
        <f>INDEX(Exposure_GWASs!U:U,MATCH(Matt!AE118,Exposure_GWASs!C:C,0))</f>
        <v>both</v>
      </c>
      <c r="AH118" s="105">
        <v>8090</v>
      </c>
      <c r="AI118" s="115">
        <f>INDEX(Exposure_GWASs!F:F,MATCH(Matt!AE118,Exposure_GWASs!C:C,0))</f>
        <v>249796</v>
      </c>
      <c r="AJ118" s="105" t="s">
        <v>1291</v>
      </c>
      <c r="AK118" s="105" t="s">
        <v>1005</v>
      </c>
      <c r="AL118" s="105" t="s">
        <v>1006</v>
      </c>
      <c r="AM118" s="105" t="s">
        <v>1320</v>
      </c>
      <c r="AN118" s="105" t="s">
        <v>11</v>
      </c>
      <c r="AO118" s="105" t="s">
        <v>11</v>
      </c>
      <c r="AP118" s="105" t="s">
        <v>11</v>
      </c>
      <c r="AQ118" s="105" t="s">
        <v>11</v>
      </c>
      <c r="AR118" s="105" t="s">
        <v>11</v>
      </c>
      <c r="AS118" s="105" t="s">
        <v>1321</v>
      </c>
      <c r="AT118" s="105" t="s">
        <v>11</v>
      </c>
      <c r="AU118" s="105" t="s">
        <v>10</v>
      </c>
      <c r="AV118" s="105" t="s">
        <v>10</v>
      </c>
      <c r="AW118" s="105">
        <v>29</v>
      </c>
      <c r="AX118" s="105">
        <f>INDEX(Exposure_GWASs!S:S,MATCH(Matt!AE118,Exposure_GWASs!C:C,0))</f>
        <v>32</v>
      </c>
      <c r="AY118" s="105" t="s">
        <v>11</v>
      </c>
      <c r="AZ118" s="105" t="s">
        <v>171</v>
      </c>
      <c r="BA118" s="105" t="s">
        <v>10</v>
      </c>
      <c r="BB118" s="105" t="s">
        <v>34</v>
      </c>
      <c r="BC118" s="105"/>
      <c r="BD118" s="105" t="s">
        <v>73</v>
      </c>
      <c r="BE118" s="105"/>
      <c r="BF118" s="105"/>
      <c r="BG118" s="105"/>
      <c r="BH118" s="105" t="s">
        <v>1322</v>
      </c>
      <c r="BI118" s="105" t="s">
        <v>1323</v>
      </c>
      <c r="BJ118" s="105" t="s">
        <v>11</v>
      </c>
      <c r="BK118" s="105" t="s">
        <v>11</v>
      </c>
      <c r="BL118" s="105" t="s">
        <v>11</v>
      </c>
      <c r="BM118" s="105" t="s">
        <v>11</v>
      </c>
      <c r="BN118" s="105" t="s">
        <v>11</v>
      </c>
      <c r="BO118" s="105" t="s">
        <v>128</v>
      </c>
      <c r="BP118" s="105" t="s">
        <v>1328</v>
      </c>
      <c r="BQ118" s="105" t="s">
        <v>1325</v>
      </c>
      <c r="BR118" s="105">
        <f>SUM(3.04/100)</f>
        <v>3.04E-2</v>
      </c>
      <c r="BS118" s="105">
        <f>SUM(1.97/100)</f>
        <v>1.9699999999999999E-2</v>
      </c>
      <c r="BT118" s="105"/>
      <c r="BU118" s="105"/>
      <c r="BV118" s="105"/>
      <c r="BW118" s="105" t="s">
        <v>11</v>
      </c>
      <c r="BX118" s="105" t="s">
        <v>10</v>
      </c>
      <c r="BY118" s="105" t="s">
        <v>10</v>
      </c>
      <c r="BZ118" s="105" t="s">
        <v>1326</v>
      </c>
      <c r="CA118" s="105" t="s">
        <v>11</v>
      </c>
      <c r="CB118" s="105" t="s">
        <v>11</v>
      </c>
      <c r="CC118" s="105" t="s">
        <v>11</v>
      </c>
      <c r="CD118" s="106" t="s">
        <v>10</v>
      </c>
      <c r="CE118" s="105"/>
      <c r="CF118" s="105"/>
      <c r="CG118" s="105"/>
      <c r="CH118" s="105"/>
    </row>
    <row r="119" spans="1:86">
      <c r="A119" s="105">
        <v>17</v>
      </c>
      <c r="B119" s="105" t="s">
        <v>282</v>
      </c>
      <c r="C119" s="105" t="s">
        <v>244</v>
      </c>
      <c r="D119" s="105" t="s">
        <v>1312</v>
      </c>
      <c r="E119" s="105">
        <v>2014</v>
      </c>
      <c r="F119" s="105" t="s">
        <v>1313</v>
      </c>
      <c r="G119" s="105" t="s">
        <v>1314</v>
      </c>
      <c r="H119" s="105" t="s">
        <v>1315</v>
      </c>
      <c r="I119" s="105" t="s">
        <v>1316</v>
      </c>
      <c r="J119" s="114" t="s">
        <v>1317</v>
      </c>
      <c r="K119" s="105" t="s">
        <v>1318</v>
      </c>
      <c r="L119" s="105" t="s">
        <v>2236</v>
      </c>
      <c r="M119" s="105" t="s">
        <v>1319</v>
      </c>
      <c r="N119" s="105" t="s">
        <v>12</v>
      </c>
      <c r="O119" s="105" t="s">
        <v>809</v>
      </c>
      <c r="P119" s="105" t="s">
        <v>809</v>
      </c>
      <c r="Q119" s="105" t="s">
        <v>5600</v>
      </c>
      <c r="R119" s="105" t="s">
        <v>465</v>
      </c>
      <c r="S119" s="105" t="s">
        <v>123</v>
      </c>
      <c r="T119" s="105" t="s">
        <v>11</v>
      </c>
      <c r="U119" s="105" t="s">
        <v>11</v>
      </c>
      <c r="V119" s="105">
        <v>8090</v>
      </c>
      <c r="W119" s="105" t="s">
        <v>10</v>
      </c>
      <c r="X119" s="105" t="s">
        <v>10</v>
      </c>
      <c r="Y119" s="105" t="s">
        <v>10</v>
      </c>
      <c r="Z119" s="105" t="s">
        <v>10</v>
      </c>
      <c r="AA119" s="105" t="s">
        <v>1005</v>
      </c>
      <c r="AB119" s="105" t="s">
        <v>1006</v>
      </c>
      <c r="AC119" s="115" t="str">
        <f>INDEX(Exposure_GWASs!G:G,MATCH(Matt!AE119,Exposure_GWASs!C:C,0))</f>
        <v>BMI</v>
      </c>
      <c r="AD119" s="112" t="s">
        <v>127</v>
      </c>
      <c r="AE119" s="107" t="s">
        <v>1224</v>
      </c>
      <c r="AF119" s="112" t="str">
        <f>INDEX(Exposure_GWASs!T:T,MATCH(Matt!AE119,Exposure_GWASs!C:C,0))</f>
        <v>18+</v>
      </c>
      <c r="AG119" s="112" t="str">
        <f>INDEX(Exposure_GWASs!U:U,MATCH(Matt!AE119,Exposure_GWASs!C:C,0))</f>
        <v>both</v>
      </c>
      <c r="AH119" s="105">
        <v>8090</v>
      </c>
      <c r="AI119" s="115">
        <f>INDEX(Exposure_GWASs!F:F,MATCH(Matt!AE119,Exposure_GWASs!C:C,0))</f>
        <v>249796</v>
      </c>
      <c r="AJ119" s="105" t="s">
        <v>1291</v>
      </c>
      <c r="AK119" s="105" t="s">
        <v>1005</v>
      </c>
      <c r="AL119" s="105" t="s">
        <v>1006</v>
      </c>
      <c r="AM119" s="105" t="s">
        <v>1320</v>
      </c>
      <c r="AN119" s="105" t="s">
        <v>11</v>
      </c>
      <c r="AO119" s="105" t="s">
        <v>11</v>
      </c>
      <c r="AP119" s="105" t="s">
        <v>11</v>
      </c>
      <c r="AQ119" s="105" t="s">
        <v>11</v>
      </c>
      <c r="AR119" s="105" t="s">
        <v>11</v>
      </c>
      <c r="AS119" s="105" t="s">
        <v>1321</v>
      </c>
      <c r="AT119" s="105" t="s">
        <v>11</v>
      </c>
      <c r="AU119" s="105" t="s">
        <v>10</v>
      </c>
      <c r="AV119" s="105" t="s">
        <v>10</v>
      </c>
      <c r="AW119" s="105">
        <v>29</v>
      </c>
      <c r="AX119" s="105">
        <f>INDEX(Exposure_GWASs!S:S,MATCH(Matt!AE119,Exposure_GWASs!C:C,0))</f>
        <v>32</v>
      </c>
      <c r="AY119" s="105" t="s">
        <v>11</v>
      </c>
      <c r="AZ119" s="105" t="s">
        <v>171</v>
      </c>
      <c r="BA119" s="105" t="s">
        <v>10</v>
      </c>
      <c r="BB119" s="105" t="s">
        <v>34</v>
      </c>
      <c r="BC119" s="105"/>
      <c r="BD119" s="105" t="s">
        <v>73</v>
      </c>
      <c r="BE119" s="105"/>
      <c r="BF119" s="105"/>
      <c r="BG119" s="105"/>
      <c r="BH119" s="105" t="s">
        <v>1322</v>
      </c>
      <c r="BI119" s="105" t="s">
        <v>1323</v>
      </c>
      <c r="BJ119" s="105" t="s">
        <v>11</v>
      </c>
      <c r="BK119" s="105" t="s">
        <v>11</v>
      </c>
      <c r="BL119" s="105" t="s">
        <v>11</v>
      </c>
      <c r="BM119" s="105" t="s">
        <v>11</v>
      </c>
      <c r="BN119" s="105" t="s">
        <v>11</v>
      </c>
      <c r="BO119" s="105" t="s">
        <v>128</v>
      </c>
      <c r="BP119" s="105" t="s">
        <v>1329</v>
      </c>
      <c r="BQ119" s="105" t="s">
        <v>1325</v>
      </c>
      <c r="BR119" s="105">
        <f>SUM(8.08/100)</f>
        <v>8.0799999999999997E-2</v>
      </c>
      <c r="BS119" s="105">
        <f>SUM(2.02/100)</f>
        <v>2.0199999999999999E-2</v>
      </c>
      <c r="BT119" s="105"/>
      <c r="BU119" s="105"/>
      <c r="BV119" s="105"/>
      <c r="BW119" s="105" t="s">
        <v>11</v>
      </c>
      <c r="BX119" s="105" t="s">
        <v>10</v>
      </c>
      <c r="BY119" s="105" t="s">
        <v>10</v>
      </c>
      <c r="BZ119" s="105" t="s">
        <v>1326</v>
      </c>
      <c r="CA119" s="105" t="s">
        <v>11</v>
      </c>
      <c r="CB119" s="105" t="s">
        <v>11</v>
      </c>
      <c r="CC119" s="105" t="s">
        <v>11</v>
      </c>
      <c r="CD119" s="106" t="s">
        <v>10</v>
      </c>
      <c r="CE119" s="105"/>
      <c r="CF119" s="105"/>
      <c r="CG119" s="105"/>
      <c r="CH119" s="105"/>
    </row>
    <row r="120" spans="1:86">
      <c r="A120" s="105">
        <v>17</v>
      </c>
      <c r="B120" s="105" t="s">
        <v>282</v>
      </c>
      <c r="C120" s="105" t="s">
        <v>244</v>
      </c>
      <c r="D120" s="105" t="s">
        <v>1312</v>
      </c>
      <c r="E120" s="105">
        <v>2014</v>
      </c>
      <c r="F120" s="105" t="s">
        <v>1313</v>
      </c>
      <c r="G120" s="105" t="s">
        <v>1314</v>
      </c>
      <c r="H120" s="105" t="s">
        <v>1315</v>
      </c>
      <c r="I120" s="105" t="s">
        <v>1316</v>
      </c>
      <c r="J120" s="114" t="s">
        <v>1317</v>
      </c>
      <c r="K120" s="105" t="s">
        <v>1318</v>
      </c>
      <c r="L120" s="105" t="s">
        <v>2236</v>
      </c>
      <c r="M120" s="105" t="s">
        <v>1319</v>
      </c>
      <c r="N120" s="105" t="s">
        <v>12</v>
      </c>
      <c r="O120" s="105" t="s">
        <v>5591</v>
      </c>
      <c r="P120" s="105" t="s">
        <v>5592</v>
      </c>
      <c r="Q120" s="105" t="s">
        <v>5600</v>
      </c>
      <c r="R120" s="105" t="s">
        <v>465</v>
      </c>
      <c r="S120" s="105" t="s">
        <v>123</v>
      </c>
      <c r="T120" s="105" t="s">
        <v>11</v>
      </c>
      <c r="U120" s="105" t="s">
        <v>11</v>
      </c>
      <c r="V120" s="105">
        <v>8090</v>
      </c>
      <c r="W120" s="105" t="s">
        <v>10</v>
      </c>
      <c r="X120" s="105" t="s">
        <v>10</v>
      </c>
      <c r="Y120" s="105" t="s">
        <v>10</v>
      </c>
      <c r="Z120" s="105" t="s">
        <v>10</v>
      </c>
      <c r="AA120" s="105" t="s">
        <v>1005</v>
      </c>
      <c r="AB120" s="105" t="s">
        <v>1006</v>
      </c>
      <c r="AC120" s="115" t="str">
        <f>INDEX(Exposure_GWASs!G:G,MATCH(Matt!AE120,Exposure_GWASs!C:C,0))</f>
        <v>BMI</v>
      </c>
      <c r="AD120" s="112" t="s">
        <v>127</v>
      </c>
      <c r="AE120" s="107" t="s">
        <v>1224</v>
      </c>
      <c r="AF120" s="112" t="str">
        <f>INDEX(Exposure_GWASs!T:T,MATCH(Matt!AE120,Exposure_GWASs!C:C,0))</f>
        <v>18+</v>
      </c>
      <c r="AG120" s="112" t="str">
        <f>INDEX(Exposure_GWASs!U:U,MATCH(Matt!AE120,Exposure_GWASs!C:C,0))</f>
        <v>both</v>
      </c>
      <c r="AH120" s="105">
        <v>8090</v>
      </c>
      <c r="AI120" s="115">
        <f>INDEX(Exposure_GWASs!F:F,MATCH(Matt!AE120,Exposure_GWASs!C:C,0))</f>
        <v>249796</v>
      </c>
      <c r="AJ120" s="105" t="s">
        <v>1291</v>
      </c>
      <c r="AK120" s="105" t="s">
        <v>1005</v>
      </c>
      <c r="AL120" s="105" t="s">
        <v>1006</v>
      </c>
      <c r="AM120" s="105" t="s">
        <v>1320</v>
      </c>
      <c r="AN120" s="105" t="s">
        <v>11</v>
      </c>
      <c r="AO120" s="105" t="s">
        <v>11</v>
      </c>
      <c r="AP120" s="105" t="s">
        <v>11</v>
      </c>
      <c r="AQ120" s="105" t="s">
        <v>11</v>
      </c>
      <c r="AR120" s="105" t="s">
        <v>11</v>
      </c>
      <c r="AS120" s="105" t="s">
        <v>1321</v>
      </c>
      <c r="AT120" s="105" t="s">
        <v>11</v>
      </c>
      <c r="AU120" s="105" t="s">
        <v>10</v>
      </c>
      <c r="AV120" s="105" t="s">
        <v>10</v>
      </c>
      <c r="AW120" s="105">
        <v>29</v>
      </c>
      <c r="AX120" s="105">
        <f>INDEX(Exposure_GWASs!S:S,MATCH(Matt!AE120,Exposure_GWASs!C:C,0))</f>
        <v>32</v>
      </c>
      <c r="AY120" s="105" t="s">
        <v>11</v>
      </c>
      <c r="AZ120" s="105" t="s">
        <v>171</v>
      </c>
      <c r="BA120" s="105" t="s">
        <v>10</v>
      </c>
      <c r="BB120" s="105" t="s">
        <v>34</v>
      </c>
      <c r="BC120" s="105"/>
      <c r="BD120" s="105" t="s">
        <v>73</v>
      </c>
      <c r="BE120" s="105"/>
      <c r="BF120" s="105"/>
      <c r="BG120" s="105"/>
      <c r="BH120" s="105" t="s">
        <v>1322</v>
      </c>
      <c r="BI120" s="105" t="s">
        <v>1323</v>
      </c>
      <c r="BJ120" s="105" t="s">
        <v>11</v>
      </c>
      <c r="BK120" s="105" t="s">
        <v>11</v>
      </c>
      <c r="BL120" s="105" t="s">
        <v>11</v>
      </c>
      <c r="BM120" s="105" t="s">
        <v>11</v>
      </c>
      <c r="BN120" s="105" t="s">
        <v>11</v>
      </c>
      <c r="BO120" s="105" t="s">
        <v>128</v>
      </c>
      <c r="BP120" s="105" t="s">
        <v>1330</v>
      </c>
      <c r="BQ120" s="105" t="s">
        <v>1325</v>
      </c>
      <c r="BR120" s="105">
        <f>SUM(-1.22/100)</f>
        <v>-1.2199999999999999E-2</v>
      </c>
      <c r="BS120" s="105">
        <f>SUM(3.13/100)</f>
        <v>3.1300000000000001E-2</v>
      </c>
      <c r="BT120" s="105"/>
      <c r="BU120" s="105"/>
      <c r="BV120" s="105"/>
      <c r="BW120" s="105" t="s">
        <v>11</v>
      </c>
      <c r="BX120" s="105" t="s">
        <v>10</v>
      </c>
      <c r="BY120" s="105" t="s">
        <v>10</v>
      </c>
      <c r="BZ120" s="105" t="s">
        <v>1326</v>
      </c>
      <c r="CA120" s="105" t="s">
        <v>11</v>
      </c>
      <c r="CB120" s="105" t="s">
        <v>11</v>
      </c>
      <c r="CC120" s="105" t="s">
        <v>11</v>
      </c>
      <c r="CD120" s="106" t="s">
        <v>10</v>
      </c>
      <c r="CE120" s="105"/>
      <c r="CF120" s="105"/>
      <c r="CG120" s="105"/>
      <c r="CH120" s="105"/>
    </row>
    <row r="121" spans="1:86">
      <c r="A121" s="105">
        <v>17</v>
      </c>
      <c r="B121" s="105" t="s">
        <v>282</v>
      </c>
      <c r="C121" s="105" t="s">
        <v>244</v>
      </c>
      <c r="D121" s="105" t="s">
        <v>1312</v>
      </c>
      <c r="E121" s="105">
        <v>2014</v>
      </c>
      <c r="F121" s="105" t="s">
        <v>1313</v>
      </c>
      <c r="G121" s="105" t="s">
        <v>1314</v>
      </c>
      <c r="H121" s="105" t="s">
        <v>1315</v>
      </c>
      <c r="I121" s="105" t="s">
        <v>1316</v>
      </c>
      <c r="J121" s="114" t="s">
        <v>1317</v>
      </c>
      <c r="K121" s="105" t="s">
        <v>1318</v>
      </c>
      <c r="L121" s="105" t="s">
        <v>2236</v>
      </c>
      <c r="M121" s="105" t="s">
        <v>1319</v>
      </c>
      <c r="N121" s="105" t="s">
        <v>12</v>
      </c>
      <c r="O121" s="105" t="s">
        <v>5571</v>
      </c>
      <c r="P121" s="105" t="s">
        <v>5593</v>
      </c>
      <c r="Q121" s="105" t="s">
        <v>5600</v>
      </c>
      <c r="R121" s="105" t="s">
        <v>465</v>
      </c>
      <c r="S121" s="105" t="s">
        <v>123</v>
      </c>
      <c r="T121" s="105" t="s">
        <v>11</v>
      </c>
      <c r="U121" s="105" t="s">
        <v>11</v>
      </c>
      <c r="V121" s="105">
        <v>8090</v>
      </c>
      <c r="W121" s="105" t="s">
        <v>10</v>
      </c>
      <c r="X121" s="105" t="s">
        <v>10</v>
      </c>
      <c r="Y121" s="105" t="s">
        <v>10</v>
      </c>
      <c r="Z121" s="105" t="s">
        <v>10</v>
      </c>
      <c r="AA121" s="105" t="s">
        <v>1005</v>
      </c>
      <c r="AB121" s="105" t="s">
        <v>1006</v>
      </c>
      <c r="AC121" s="115" t="str">
        <f>INDEX(Exposure_GWASs!G:G,MATCH(Matt!AE121,Exposure_GWASs!C:C,0))</f>
        <v>BMI</v>
      </c>
      <c r="AD121" s="112" t="s">
        <v>127</v>
      </c>
      <c r="AE121" s="107" t="s">
        <v>1224</v>
      </c>
      <c r="AF121" s="112" t="str">
        <f>INDEX(Exposure_GWASs!T:T,MATCH(Matt!AE121,Exposure_GWASs!C:C,0))</f>
        <v>18+</v>
      </c>
      <c r="AG121" s="112" t="str">
        <f>INDEX(Exposure_GWASs!U:U,MATCH(Matt!AE121,Exposure_GWASs!C:C,0))</f>
        <v>both</v>
      </c>
      <c r="AH121" s="105">
        <v>8090</v>
      </c>
      <c r="AI121" s="115">
        <f>INDEX(Exposure_GWASs!F:F,MATCH(Matt!AE121,Exposure_GWASs!C:C,0))</f>
        <v>249796</v>
      </c>
      <c r="AJ121" s="105" t="s">
        <v>1291</v>
      </c>
      <c r="AK121" s="105" t="s">
        <v>1005</v>
      </c>
      <c r="AL121" s="105" t="s">
        <v>1006</v>
      </c>
      <c r="AM121" s="105" t="s">
        <v>1320</v>
      </c>
      <c r="AN121" s="105" t="s">
        <v>11</v>
      </c>
      <c r="AO121" s="105" t="s">
        <v>11</v>
      </c>
      <c r="AP121" s="105" t="s">
        <v>11</v>
      </c>
      <c r="AQ121" s="105" t="s">
        <v>11</v>
      </c>
      <c r="AR121" s="105" t="s">
        <v>11</v>
      </c>
      <c r="AS121" s="105" t="s">
        <v>1321</v>
      </c>
      <c r="AT121" s="105" t="s">
        <v>11</v>
      </c>
      <c r="AU121" s="105" t="s">
        <v>10</v>
      </c>
      <c r="AV121" s="105" t="s">
        <v>10</v>
      </c>
      <c r="AW121" s="105">
        <v>29</v>
      </c>
      <c r="AX121" s="105">
        <f>INDEX(Exposure_GWASs!S:S,MATCH(Matt!AE121,Exposure_GWASs!C:C,0))</f>
        <v>32</v>
      </c>
      <c r="AY121" s="105" t="s">
        <v>1331</v>
      </c>
      <c r="AZ121" s="105" t="s">
        <v>171</v>
      </c>
      <c r="BA121" s="105" t="s">
        <v>10</v>
      </c>
      <c r="BB121" s="105" t="s">
        <v>34</v>
      </c>
      <c r="BC121" s="105"/>
      <c r="BD121" s="105" t="s">
        <v>73</v>
      </c>
      <c r="BE121" s="105"/>
      <c r="BF121" s="105"/>
      <c r="BG121" s="105"/>
      <c r="BH121" s="105" t="s">
        <v>1322</v>
      </c>
      <c r="BI121" s="105" t="s">
        <v>1323</v>
      </c>
      <c r="BJ121" s="105" t="s">
        <v>11</v>
      </c>
      <c r="BK121" s="105" t="s">
        <v>11</v>
      </c>
      <c r="BL121" s="105" t="s">
        <v>11</v>
      </c>
      <c r="BM121" s="105" t="s">
        <v>11</v>
      </c>
      <c r="BN121" s="105" t="s">
        <v>11</v>
      </c>
      <c r="BO121" s="105" t="s">
        <v>128</v>
      </c>
      <c r="BP121" s="105" t="s">
        <v>1332</v>
      </c>
      <c r="BQ121" s="105" t="s">
        <v>1325</v>
      </c>
      <c r="BR121" s="105">
        <f>SUM(1.63/100)</f>
        <v>1.6299999999999999E-2</v>
      </c>
      <c r="BS121" s="105">
        <f>SUM(1.45/100)</f>
        <v>1.4499999999999999E-2</v>
      </c>
      <c r="BT121" s="105"/>
      <c r="BU121" s="105"/>
      <c r="BV121" s="105"/>
      <c r="BW121" s="105" t="s">
        <v>11</v>
      </c>
      <c r="BX121" s="105" t="s">
        <v>10</v>
      </c>
      <c r="BY121" s="105" t="s">
        <v>10</v>
      </c>
      <c r="BZ121" s="105" t="s">
        <v>1326</v>
      </c>
      <c r="CA121" s="105" t="s">
        <v>11</v>
      </c>
      <c r="CB121" s="105" t="s">
        <v>11</v>
      </c>
      <c r="CC121" s="105" t="s">
        <v>11</v>
      </c>
      <c r="CD121" s="106" t="s">
        <v>10</v>
      </c>
      <c r="CE121" s="105"/>
      <c r="CF121" s="105"/>
      <c r="CG121" s="105"/>
      <c r="CH121" s="105"/>
    </row>
    <row r="122" spans="1:86">
      <c r="A122" s="105">
        <v>18</v>
      </c>
      <c r="B122" s="105" t="s">
        <v>282</v>
      </c>
      <c r="C122" s="105" t="s">
        <v>244</v>
      </c>
      <c r="D122" s="105" t="s">
        <v>1333</v>
      </c>
      <c r="E122" s="105">
        <v>2015</v>
      </c>
      <c r="F122" s="105" t="s">
        <v>1257</v>
      </c>
      <c r="G122" s="105" t="s">
        <v>1334</v>
      </c>
      <c r="H122" s="105" t="s">
        <v>1315</v>
      </c>
      <c r="I122" s="105" t="s">
        <v>1316</v>
      </c>
      <c r="J122" s="114" t="s">
        <v>1317</v>
      </c>
      <c r="K122" s="105" t="s">
        <v>1318</v>
      </c>
      <c r="L122" s="105" t="s">
        <v>6134</v>
      </c>
      <c r="M122" s="105" t="s">
        <v>1335</v>
      </c>
      <c r="N122" s="105" t="s">
        <v>12</v>
      </c>
      <c r="O122" s="105" t="s">
        <v>5590</v>
      </c>
      <c r="P122" s="105" t="s">
        <v>1336</v>
      </c>
      <c r="Q122" s="105" t="s">
        <v>5600</v>
      </c>
      <c r="R122" s="105" t="s">
        <v>465</v>
      </c>
      <c r="S122" s="105" t="s">
        <v>123</v>
      </c>
      <c r="T122" s="105" t="s">
        <v>11</v>
      </c>
      <c r="U122" s="105" t="s">
        <v>11</v>
      </c>
      <c r="V122" s="105">
        <v>7158</v>
      </c>
      <c r="W122" s="105" t="s">
        <v>10</v>
      </c>
      <c r="X122" s="105" t="s">
        <v>10</v>
      </c>
      <c r="Y122" s="105" t="s">
        <v>10</v>
      </c>
      <c r="Z122" s="105" t="s">
        <v>10</v>
      </c>
      <c r="AA122" s="105" t="s">
        <v>1005</v>
      </c>
      <c r="AB122" s="105" t="s">
        <v>1006</v>
      </c>
      <c r="AC122" s="115" t="str">
        <f>INDEX(Exposure_GWASs!G:G,MATCH(Matt!AE122,Exposure_GWASs!C:C,0))</f>
        <v>BMI</v>
      </c>
      <c r="AD122" s="112" t="s">
        <v>127</v>
      </c>
      <c r="AE122" s="107" t="s">
        <v>1224</v>
      </c>
      <c r="AF122" s="112" t="str">
        <f>INDEX(Exposure_GWASs!T:T,MATCH(Matt!AE122,Exposure_GWASs!C:C,0))</f>
        <v>18+</v>
      </c>
      <c r="AG122" s="112" t="str">
        <f>INDEX(Exposure_GWASs!U:U,MATCH(Matt!AE122,Exposure_GWASs!C:C,0))</f>
        <v>both</v>
      </c>
      <c r="AH122" s="105">
        <v>7158</v>
      </c>
      <c r="AI122" s="115">
        <f>INDEX(Exposure_GWASs!F:F,MATCH(Matt!AE122,Exposure_GWASs!C:C,0))</f>
        <v>249796</v>
      </c>
      <c r="AJ122" s="105" t="s">
        <v>1291</v>
      </c>
      <c r="AK122" s="105" t="s">
        <v>1005</v>
      </c>
      <c r="AL122" s="105" t="s">
        <v>1006</v>
      </c>
      <c r="AM122" s="105" t="s">
        <v>1320</v>
      </c>
      <c r="AN122" s="105" t="s">
        <v>11</v>
      </c>
      <c r="AO122" s="105" t="s">
        <v>11</v>
      </c>
      <c r="AP122" s="105" t="s">
        <v>11</v>
      </c>
      <c r="AQ122" s="105" t="s">
        <v>11</v>
      </c>
      <c r="AR122" s="105" t="s">
        <v>11</v>
      </c>
      <c r="AS122" s="105" t="s">
        <v>1337</v>
      </c>
      <c r="AT122" s="105" t="s">
        <v>11</v>
      </c>
      <c r="AU122" s="105" t="s">
        <v>10</v>
      </c>
      <c r="AV122" s="105" t="s">
        <v>10</v>
      </c>
      <c r="AW122" s="105">
        <v>29</v>
      </c>
      <c r="AX122" s="105">
        <f>INDEX(Exposure_GWASs!S:S,MATCH(Matt!AE122,Exposure_GWASs!C:C,0))</f>
        <v>32</v>
      </c>
      <c r="AY122" s="105" t="s">
        <v>1331</v>
      </c>
      <c r="AZ122" s="105" t="s">
        <v>171</v>
      </c>
      <c r="BA122" s="105" t="s">
        <v>10</v>
      </c>
      <c r="BB122" s="105" t="s">
        <v>25</v>
      </c>
      <c r="BC122" s="105" t="s">
        <v>11</v>
      </c>
      <c r="BD122" s="105"/>
      <c r="BE122" s="105"/>
      <c r="BF122" s="105"/>
      <c r="BG122" s="105"/>
      <c r="BH122" s="105" t="s">
        <v>11</v>
      </c>
      <c r="BI122" s="105" t="s">
        <v>11</v>
      </c>
      <c r="BJ122" s="105" t="s">
        <v>11</v>
      </c>
      <c r="BK122" s="105" t="s">
        <v>11</v>
      </c>
      <c r="BL122" s="105" t="s">
        <v>11</v>
      </c>
      <c r="BM122" s="105" t="s">
        <v>11</v>
      </c>
      <c r="BN122" s="105" t="s">
        <v>11</v>
      </c>
      <c r="BO122" s="105" t="s">
        <v>128</v>
      </c>
      <c r="BP122" s="105" t="s">
        <v>1328</v>
      </c>
      <c r="BQ122" s="105" t="s">
        <v>1181</v>
      </c>
      <c r="BR122" s="105">
        <v>5.2999999999999999E-2</v>
      </c>
      <c r="BS122" s="105">
        <v>3.5000000000000003E-2</v>
      </c>
      <c r="BT122" s="105"/>
      <c r="BU122" s="105"/>
      <c r="BV122" s="105"/>
      <c r="BW122" s="105" t="s">
        <v>11</v>
      </c>
      <c r="BX122" s="105" t="s">
        <v>10</v>
      </c>
      <c r="BY122" s="105" t="s">
        <v>10</v>
      </c>
      <c r="BZ122" s="105" t="s">
        <v>1326</v>
      </c>
      <c r="CA122" s="105" t="s">
        <v>11</v>
      </c>
      <c r="CB122" s="105" t="s">
        <v>11</v>
      </c>
      <c r="CC122" s="105" t="s">
        <v>11</v>
      </c>
      <c r="CD122" s="106" t="s">
        <v>10</v>
      </c>
      <c r="CE122" s="105"/>
      <c r="CF122" s="105"/>
      <c r="CG122" s="105"/>
      <c r="CH122" s="105"/>
    </row>
    <row r="123" spans="1:86">
      <c r="A123" s="105">
        <v>18</v>
      </c>
      <c r="B123" s="105" t="s">
        <v>282</v>
      </c>
      <c r="C123" s="105" t="s">
        <v>244</v>
      </c>
      <c r="D123" s="105" t="s">
        <v>1333</v>
      </c>
      <c r="E123" s="105">
        <v>2015</v>
      </c>
      <c r="F123" s="105" t="s">
        <v>1257</v>
      </c>
      <c r="G123" s="105" t="s">
        <v>1334</v>
      </c>
      <c r="H123" s="105" t="s">
        <v>1315</v>
      </c>
      <c r="I123" s="105" t="s">
        <v>1316</v>
      </c>
      <c r="J123" s="114" t="s">
        <v>1317</v>
      </c>
      <c r="K123" s="105" t="s">
        <v>1318</v>
      </c>
      <c r="L123" s="105" t="s">
        <v>6134</v>
      </c>
      <c r="M123" s="105" t="s">
        <v>1335</v>
      </c>
      <c r="N123" s="105" t="s">
        <v>12</v>
      </c>
      <c r="O123" s="105" t="s">
        <v>5590</v>
      </c>
      <c r="P123" s="105" t="s">
        <v>1338</v>
      </c>
      <c r="Q123" s="105" t="s">
        <v>5600</v>
      </c>
      <c r="R123" s="105" t="s">
        <v>465</v>
      </c>
      <c r="S123" s="105" t="s">
        <v>123</v>
      </c>
      <c r="T123" s="105" t="s">
        <v>11</v>
      </c>
      <c r="U123" s="105" t="s">
        <v>11</v>
      </c>
      <c r="V123" s="105">
        <v>7158</v>
      </c>
      <c r="W123" s="105" t="s">
        <v>10</v>
      </c>
      <c r="X123" s="105" t="s">
        <v>10</v>
      </c>
      <c r="Y123" s="105" t="s">
        <v>10</v>
      </c>
      <c r="Z123" s="105" t="s">
        <v>10</v>
      </c>
      <c r="AA123" s="105" t="s">
        <v>1005</v>
      </c>
      <c r="AB123" s="105" t="s">
        <v>1006</v>
      </c>
      <c r="AC123" s="115" t="str">
        <f>INDEX(Exposure_GWASs!G:G,MATCH(Matt!AE123,Exposure_GWASs!C:C,0))</f>
        <v>BMI</v>
      </c>
      <c r="AD123" s="112" t="s">
        <v>127</v>
      </c>
      <c r="AE123" s="107" t="s">
        <v>1224</v>
      </c>
      <c r="AF123" s="112" t="str">
        <f>INDEX(Exposure_GWASs!T:T,MATCH(Matt!AE123,Exposure_GWASs!C:C,0))</f>
        <v>18+</v>
      </c>
      <c r="AG123" s="112" t="str">
        <f>INDEX(Exposure_GWASs!U:U,MATCH(Matt!AE123,Exposure_GWASs!C:C,0))</f>
        <v>both</v>
      </c>
      <c r="AH123" s="105">
        <v>7158</v>
      </c>
      <c r="AI123" s="115">
        <f>INDEX(Exposure_GWASs!F:F,MATCH(Matt!AE123,Exposure_GWASs!C:C,0))</f>
        <v>249796</v>
      </c>
      <c r="AJ123" s="105" t="s">
        <v>1291</v>
      </c>
      <c r="AK123" s="105" t="s">
        <v>1005</v>
      </c>
      <c r="AL123" s="105" t="s">
        <v>1006</v>
      </c>
      <c r="AM123" s="105" t="s">
        <v>1320</v>
      </c>
      <c r="AN123" s="105" t="s">
        <v>11</v>
      </c>
      <c r="AO123" s="105" t="s">
        <v>11</v>
      </c>
      <c r="AP123" s="105" t="s">
        <v>11</v>
      </c>
      <c r="AQ123" s="105" t="s">
        <v>11</v>
      </c>
      <c r="AR123" s="105" t="s">
        <v>11</v>
      </c>
      <c r="AS123" s="105" t="s">
        <v>1337</v>
      </c>
      <c r="AT123" s="105" t="s">
        <v>11</v>
      </c>
      <c r="AU123" s="105" t="s">
        <v>10</v>
      </c>
      <c r="AV123" s="105" t="s">
        <v>10</v>
      </c>
      <c r="AW123" s="105">
        <v>29</v>
      </c>
      <c r="AX123" s="105">
        <f>INDEX(Exposure_GWASs!S:S,MATCH(Matt!AE123,Exposure_GWASs!C:C,0))</f>
        <v>32</v>
      </c>
      <c r="AY123" s="105" t="s">
        <v>1331</v>
      </c>
      <c r="AZ123" s="105" t="s">
        <v>171</v>
      </c>
      <c r="BA123" s="105" t="s">
        <v>10</v>
      </c>
      <c r="BB123" s="105" t="s">
        <v>36</v>
      </c>
      <c r="BC123" s="105" t="s">
        <v>11</v>
      </c>
      <c r="BD123" s="105"/>
      <c r="BE123" s="105"/>
      <c r="BF123" s="105"/>
      <c r="BG123" s="105"/>
      <c r="BH123" s="105" t="s">
        <v>11</v>
      </c>
      <c r="BI123" s="105" t="s">
        <v>11</v>
      </c>
      <c r="BJ123" s="105" t="s">
        <v>11</v>
      </c>
      <c r="BK123" s="105" t="s">
        <v>11</v>
      </c>
      <c r="BL123" s="105" t="s">
        <v>11</v>
      </c>
      <c r="BM123" s="105" t="s">
        <v>11</v>
      </c>
      <c r="BN123" s="105" t="s">
        <v>11</v>
      </c>
      <c r="BO123" s="105" t="s">
        <v>128</v>
      </c>
      <c r="BP123" s="105" t="s">
        <v>1328</v>
      </c>
      <c r="BQ123" s="105" t="s">
        <v>1181</v>
      </c>
      <c r="BR123" s="105">
        <v>5.1999999999999998E-2</v>
      </c>
      <c r="BS123" s="105">
        <v>3.2000000000000001E-2</v>
      </c>
      <c r="BT123" s="105"/>
      <c r="BU123" s="105"/>
      <c r="BV123" s="105"/>
      <c r="BW123" s="105" t="s">
        <v>11</v>
      </c>
      <c r="BX123" s="105" t="s">
        <v>10</v>
      </c>
      <c r="BY123" s="105" t="s">
        <v>10</v>
      </c>
      <c r="BZ123" s="105" t="s">
        <v>1326</v>
      </c>
      <c r="CA123" s="105" t="s">
        <v>11</v>
      </c>
      <c r="CB123" s="105" t="s">
        <v>11</v>
      </c>
      <c r="CC123" s="105" t="s">
        <v>11</v>
      </c>
      <c r="CD123" s="106" t="s">
        <v>10</v>
      </c>
      <c r="CE123" s="105"/>
      <c r="CF123" s="105"/>
      <c r="CG123" s="105"/>
      <c r="CH123" s="105"/>
    </row>
    <row r="124" spans="1:86">
      <c r="A124" s="105">
        <v>18</v>
      </c>
      <c r="B124" s="105" t="s">
        <v>282</v>
      </c>
      <c r="C124" s="105" t="s">
        <v>244</v>
      </c>
      <c r="D124" s="105" t="s">
        <v>1333</v>
      </c>
      <c r="E124" s="105">
        <v>2015</v>
      </c>
      <c r="F124" s="105" t="s">
        <v>1257</v>
      </c>
      <c r="G124" s="105" t="s">
        <v>1334</v>
      </c>
      <c r="H124" s="105" t="s">
        <v>1315</v>
      </c>
      <c r="I124" s="105" t="s">
        <v>1316</v>
      </c>
      <c r="J124" s="114" t="s">
        <v>1317</v>
      </c>
      <c r="K124" s="105" t="s">
        <v>1318</v>
      </c>
      <c r="L124" s="105" t="s">
        <v>6134</v>
      </c>
      <c r="M124" s="105" t="s">
        <v>1335</v>
      </c>
      <c r="N124" s="105" t="s">
        <v>12</v>
      </c>
      <c r="O124" s="105" t="s">
        <v>5590</v>
      </c>
      <c r="P124" s="105" t="s">
        <v>1339</v>
      </c>
      <c r="Q124" s="105" t="s">
        <v>5600</v>
      </c>
      <c r="R124" s="105" t="s">
        <v>465</v>
      </c>
      <c r="S124" s="105" t="s">
        <v>123</v>
      </c>
      <c r="T124" s="105" t="s">
        <v>11</v>
      </c>
      <c r="U124" s="105" t="s">
        <v>11</v>
      </c>
      <c r="V124" s="105">
        <v>7158</v>
      </c>
      <c r="W124" s="105" t="s">
        <v>10</v>
      </c>
      <c r="X124" s="105" t="s">
        <v>10</v>
      </c>
      <c r="Y124" s="105" t="s">
        <v>10</v>
      </c>
      <c r="Z124" s="105" t="s">
        <v>10</v>
      </c>
      <c r="AA124" s="105" t="s">
        <v>1005</v>
      </c>
      <c r="AB124" s="105" t="s">
        <v>1006</v>
      </c>
      <c r="AC124" s="115" t="str">
        <f>INDEX(Exposure_GWASs!G:G,MATCH(Matt!AE124,Exposure_GWASs!C:C,0))</f>
        <v>BMI</v>
      </c>
      <c r="AD124" s="112" t="s">
        <v>127</v>
      </c>
      <c r="AE124" s="107" t="s">
        <v>1224</v>
      </c>
      <c r="AF124" s="112" t="str">
        <f>INDEX(Exposure_GWASs!T:T,MATCH(Matt!AE124,Exposure_GWASs!C:C,0))</f>
        <v>18+</v>
      </c>
      <c r="AG124" s="112" t="str">
        <f>INDEX(Exposure_GWASs!U:U,MATCH(Matt!AE124,Exposure_GWASs!C:C,0))</f>
        <v>both</v>
      </c>
      <c r="AH124" s="105">
        <v>7158</v>
      </c>
      <c r="AI124" s="115">
        <f>INDEX(Exposure_GWASs!F:F,MATCH(Matt!AE124,Exposure_GWASs!C:C,0))</f>
        <v>249796</v>
      </c>
      <c r="AJ124" s="105" t="s">
        <v>1291</v>
      </c>
      <c r="AK124" s="105" t="s">
        <v>1005</v>
      </c>
      <c r="AL124" s="105" t="s">
        <v>1006</v>
      </c>
      <c r="AM124" s="105" t="s">
        <v>1320</v>
      </c>
      <c r="AN124" s="105" t="s">
        <v>11</v>
      </c>
      <c r="AO124" s="105" t="s">
        <v>11</v>
      </c>
      <c r="AP124" s="105" t="s">
        <v>11</v>
      </c>
      <c r="AQ124" s="105" t="s">
        <v>11</v>
      </c>
      <c r="AR124" s="105" t="s">
        <v>11</v>
      </c>
      <c r="AS124" s="105" t="s">
        <v>1337</v>
      </c>
      <c r="AT124" s="105" t="s">
        <v>11</v>
      </c>
      <c r="AU124" s="105" t="s">
        <v>10</v>
      </c>
      <c r="AV124" s="105" t="s">
        <v>10</v>
      </c>
      <c r="AW124" s="105">
        <v>29</v>
      </c>
      <c r="AX124" s="105">
        <f>INDEX(Exposure_GWASs!S:S,MATCH(Matt!AE124,Exposure_GWASs!C:C,0))</f>
        <v>32</v>
      </c>
      <c r="AY124" s="105" t="s">
        <v>1331</v>
      </c>
      <c r="AZ124" s="105" t="s">
        <v>171</v>
      </c>
      <c r="BA124" s="105" t="s">
        <v>10</v>
      </c>
      <c r="BB124" s="105" t="s">
        <v>39</v>
      </c>
      <c r="BC124" s="105" t="s">
        <v>11</v>
      </c>
      <c r="BD124" s="105"/>
      <c r="BE124" s="105"/>
      <c r="BF124" s="105"/>
      <c r="BG124" s="105"/>
      <c r="BH124" s="105" t="s">
        <v>11</v>
      </c>
      <c r="BI124" s="105" t="s">
        <v>11</v>
      </c>
      <c r="BJ124" s="105" t="s">
        <v>11</v>
      </c>
      <c r="BK124" s="105" t="s">
        <v>11</v>
      </c>
      <c r="BL124" s="105" t="s">
        <v>11</v>
      </c>
      <c r="BM124" s="105" t="s">
        <v>11</v>
      </c>
      <c r="BN124" s="105" t="s">
        <v>11</v>
      </c>
      <c r="BO124" s="105" t="s">
        <v>128</v>
      </c>
      <c r="BP124" s="105" t="s">
        <v>1328</v>
      </c>
      <c r="BQ124" s="105" t="s">
        <v>1181</v>
      </c>
      <c r="BR124" s="105">
        <v>-1E-3</v>
      </c>
      <c r="BS124" s="105">
        <v>1.6E-2</v>
      </c>
      <c r="BT124" s="105"/>
      <c r="BU124" s="105"/>
      <c r="BV124" s="105"/>
      <c r="BW124" s="105" t="s">
        <v>11</v>
      </c>
      <c r="BX124" s="105" t="s">
        <v>10</v>
      </c>
      <c r="BY124" s="105" t="s">
        <v>10</v>
      </c>
      <c r="BZ124" s="105" t="s">
        <v>1326</v>
      </c>
      <c r="CA124" s="105" t="s">
        <v>11</v>
      </c>
      <c r="CB124" s="105" t="s">
        <v>11</v>
      </c>
      <c r="CC124" s="105" t="s">
        <v>11</v>
      </c>
      <c r="CD124" s="106" t="s">
        <v>10</v>
      </c>
      <c r="CE124" s="105"/>
      <c r="CF124" s="105"/>
      <c r="CG124" s="105"/>
      <c r="CH124" s="105"/>
    </row>
    <row r="125" spans="1:86">
      <c r="A125" s="105">
        <v>18</v>
      </c>
      <c r="B125" s="105" t="s">
        <v>282</v>
      </c>
      <c r="C125" s="105" t="s">
        <v>244</v>
      </c>
      <c r="D125" s="105" t="s">
        <v>1333</v>
      </c>
      <c r="E125" s="105">
        <v>2015</v>
      </c>
      <c r="F125" s="105" t="s">
        <v>1257</v>
      </c>
      <c r="G125" s="105" t="s">
        <v>1334</v>
      </c>
      <c r="H125" s="105" t="s">
        <v>1315</v>
      </c>
      <c r="I125" s="105" t="s">
        <v>1316</v>
      </c>
      <c r="J125" s="114" t="s">
        <v>1317</v>
      </c>
      <c r="K125" s="105" t="s">
        <v>1318</v>
      </c>
      <c r="L125" s="105" t="s">
        <v>6134</v>
      </c>
      <c r="M125" s="105" t="s">
        <v>1335</v>
      </c>
      <c r="N125" s="105" t="s">
        <v>12</v>
      </c>
      <c r="O125" s="105" t="s">
        <v>5590</v>
      </c>
      <c r="P125" s="105" t="s">
        <v>1336</v>
      </c>
      <c r="Q125" s="105" t="s">
        <v>5600</v>
      </c>
      <c r="R125" s="105" t="s">
        <v>465</v>
      </c>
      <c r="S125" s="105" t="s">
        <v>123</v>
      </c>
      <c r="T125" s="105" t="s">
        <v>11</v>
      </c>
      <c r="U125" s="105" t="s">
        <v>11</v>
      </c>
      <c r="V125" s="105">
        <v>7158</v>
      </c>
      <c r="W125" s="105" t="s">
        <v>10</v>
      </c>
      <c r="X125" s="105" t="s">
        <v>10</v>
      </c>
      <c r="Y125" s="105" t="s">
        <v>10</v>
      </c>
      <c r="Z125" s="105" t="s">
        <v>10</v>
      </c>
      <c r="AA125" s="105" t="s">
        <v>1005</v>
      </c>
      <c r="AB125" s="105" t="s">
        <v>1006</v>
      </c>
      <c r="AC125" s="115" t="str">
        <f>INDEX(Exposure_GWASs!G:G,MATCH(Matt!AE125,Exposure_GWASs!C:C,0))</f>
        <v>BMI</v>
      </c>
      <c r="AD125" s="112" t="s">
        <v>127</v>
      </c>
      <c r="AE125" s="107" t="s">
        <v>1224</v>
      </c>
      <c r="AF125" s="112" t="str">
        <f>INDEX(Exposure_GWASs!T:T,MATCH(Matt!AE125,Exposure_GWASs!C:C,0))</f>
        <v>18+</v>
      </c>
      <c r="AG125" s="112" t="str">
        <f>INDEX(Exposure_GWASs!U:U,MATCH(Matt!AE125,Exposure_GWASs!C:C,0))</f>
        <v>both</v>
      </c>
      <c r="AH125" s="105">
        <v>7158</v>
      </c>
      <c r="AI125" s="115">
        <f>INDEX(Exposure_GWASs!F:F,MATCH(Matt!AE125,Exposure_GWASs!C:C,0))</f>
        <v>249796</v>
      </c>
      <c r="AJ125" s="105" t="s">
        <v>1291</v>
      </c>
      <c r="AK125" s="105" t="s">
        <v>1005</v>
      </c>
      <c r="AL125" s="105" t="s">
        <v>1006</v>
      </c>
      <c r="AM125" s="105" t="s">
        <v>1320</v>
      </c>
      <c r="AN125" s="105" t="s">
        <v>11</v>
      </c>
      <c r="AO125" s="105" t="s">
        <v>11</v>
      </c>
      <c r="AP125" s="105" t="s">
        <v>11</v>
      </c>
      <c r="AQ125" s="105" t="s">
        <v>11</v>
      </c>
      <c r="AR125" s="105" t="s">
        <v>11</v>
      </c>
      <c r="AS125" s="105" t="s">
        <v>1337</v>
      </c>
      <c r="AT125" s="105" t="s">
        <v>11</v>
      </c>
      <c r="AU125" s="105" t="s">
        <v>10</v>
      </c>
      <c r="AV125" s="105" t="s">
        <v>10</v>
      </c>
      <c r="AW125" s="105">
        <v>29</v>
      </c>
      <c r="AX125" s="105">
        <f>INDEX(Exposure_GWASs!S:S,MATCH(Matt!AE125,Exposure_GWASs!C:C,0))</f>
        <v>32</v>
      </c>
      <c r="AY125" s="105" t="s">
        <v>1331</v>
      </c>
      <c r="AZ125" s="105" t="s">
        <v>171</v>
      </c>
      <c r="BA125" s="105" t="s">
        <v>10</v>
      </c>
      <c r="BB125" s="105" t="s">
        <v>25</v>
      </c>
      <c r="BC125" s="105" t="s">
        <v>11</v>
      </c>
      <c r="BD125" s="105"/>
      <c r="BE125" s="105"/>
      <c r="BF125" s="105"/>
      <c r="BG125" s="105"/>
      <c r="BH125" s="105" t="s">
        <v>11</v>
      </c>
      <c r="BI125" s="105" t="s">
        <v>11</v>
      </c>
      <c r="BJ125" s="105" t="s">
        <v>11</v>
      </c>
      <c r="BK125" s="105" t="s">
        <v>11</v>
      </c>
      <c r="BL125" s="105" t="s">
        <v>11</v>
      </c>
      <c r="BM125" s="105" t="s">
        <v>11</v>
      </c>
      <c r="BN125" s="105" t="s">
        <v>11</v>
      </c>
      <c r="BO125" s="105" t="s">
        <v>128</v>
      </c>
      <c r="BP125" s="105" t="s">
        <v>1328</v>
      </c>
      <c r="BQ125" s="105" t="s">
        <v>1181</v>
      </c>
      <c r="BR125" s="105">
        <v>5.1999999999999998E-2</v>
      </c>
      <c r="BS125" s="105">
        <v>3.3000000000000002E-2</v>
      </c>
      <c r="BT125" s="105"/>
      <c r="BU125" s="105"/>
      <c r="BV125" s="105"/>
      <c r="BW125" s="105" t="s">
        <v>11</v>
      </c>
      <c r="BX125" s="105" t="s">
        <v>10</v>
      </c>
      <c r="BY125" s="105" t="s">
        <v>10</v>
      </c>
      <c r="BZ125" s="105" t="s">
        <v>1326</v>
      </c>
      <c r="CA125" s="105" t="s">
        <v>11</v>
      </c>
      <c r="CB125" s="105" t="s">
        <v>11</v>
      </c>
      <c r="CC125" s="105" t="s">
        <v>11</v>
      </c>
      <c r="CD125" s="106" t="s">
        <v>10</v>
      </c>
      <c r="CE125" s="105"/>
      <c r="CF125" s="105"/>
      <c r="CG125" s="105"/>
      <c r="CH125" s="105"/>
    </row>
    <row r="126" spans="1:86">
      <c r="A126" s="105">
        <v>18</v>
      </c>
      <c r="B126" s="105" t="s">
        <v>282</v>
      </c>
      <c r="C126" s="105" t="s">
        <v>244</v>
      </c>
      <c r="D126" s="105" t="s">
        <v>1333</v>
      </c>
      <c r="E126" s="105">
        <v>2015</v>
      </c>
      <c r="F126" s="105" t="s">
        <v>1257</v>
      </c>
      <c r="G126" s="105" t="s">
        <v>1334</v>
      </c>
      <c r="H126" s="105" t="s">
        <v>1315</v>
      </c>
      <c r="I126" s="105" t="s">
        <v>1316</v>
      </c>
      <c r="J126" s="114" t="s">
        <v>1317</v>
      </c>
      <c r="K126" s="105" t="s">
        <v>1318</v>
      </c>
      <c r="L126" s="105" t="s">
        <v>6134</v>
      </c>
      <c r="M126" s="105" t="s">
        <v>1335</v>
      </c>
      <c r="N126" s="105" t="s">
        <v>12</v>
      </c>
      <c r="O126" s="105" t="s">
        <v>5590</v>
      </c>
      <c r="P126" s="105" t="s">
        <v>1338</v>
      </c>
      <c r="Q126" s="105" t="s">
        <v>5600</v>
      </c>
      <c r="R126" s="105" t="s">
        <v>465</v>
      </c>
      <c r="S126" s="105" t="s">
        <v>123</v>
      </c>
      <c r="T126" s="105" t="s">
        <v>11</v>
      </c>
      <c r="U126" s="105" t="s">
        <v>11</v>
      </c>
      <c r="V126" s="105">
        <v>7158</v>
      </c>
      <c r="W126" s="105" t="s">
        <v>10</v>
      </c>
      <c r="X126" s="105" t="s">
        <v>10</v>
      </c>
      <c r="Y126" s="105" t="s">
        <v>10</v>
      </c>
      <c r="Z126" s="105" t="s">
        <v>10</v>
      </c>
      <c r="AA126" s="105" t="s">
        <v>1005</v>
      </c>
      <c r="AB126" s="105" t="s">
        <v>1006</v>
      </c>
      <c r="AC126" s="115" t="str">
        <f>INDEX(Exposure_GWASs!G:G,MATCH(Matt!AE126,Exposure_GWASs!C:C,0))</f>
        <v>BMI</v>
      </c>
      <c r="AD126" s="112" t="s">
        <v>127</v>
      </c>
      <c r="AE126" s="107" t="s">
        <v>1224</v>
      </c>
      <c r="AF126" s="112" t="str">
        <f>INDEX(Exposure_GWASs!T:T,MATCH(Matt!AE126,Exposure_GWASs!C:C,0))</f>
        <v>18+</v>
      </c>
      <c r="AG126" s="112" t="str">
        <f>INDEX(Exposure_GWASs!U:U,MATCH(Matt!AE126,Exposure_GWASs!C:C,0))</f>
        <v>both</v>
      </c>
      <c r="AH126" s="105">
        <v>7158</v>
      </c>
      <c r="AI126" s="115">
        <f>INDEX(Exposure_GWASs!F:F,MATCH(Matt!AE126,Exposure_GWASs!C:C,0))</f>
        <v>249796</v>
      </c>
      <c r="AJ126" s="105" t="s">
        <v>1291</v>
      </c>
      <c r="AK126" s="105" t="s">
        <v>1005</v>
      </c>
      <c r="AL126" s="105" t="s">
        <v>1006</v>
      </c>
      <c r="AM126" s="105" t="s">
        <v>1320</v>
      </c>
      <c r="AN126" s="105" t="s">
        <v>11</v>
      </c>
      <c r="AO126" s="105" t="s">
        <v>11</v>
      </c>
      <c r="AP126" s="105" t="s">
        <v>11</v>
      </c>
      <c r="AQ126" s="105" t="s">
        <v>11</v>
      </c>
      <c r="AR126" s="105" t="s">
        <v>11</v>
      </c>
      <c r="AS126" s="105" t="s">
        <v>1337</v>
      </c>
      <c r="AT126" s="105" t="s">
        <v>11</v>
      </c>
      <c r="AU126" s="105" t="s">
        <v>10</v>
      </c>
      <c r="AV126" s="105" t="s">
        <v>10</v>
      </c>
      <c r="AW126" s="105">
        <v>29</v>
      </c>
      <c r="AX126" s="105">
        <f>INDEX(Exposure_GWASs!S:S,MATCH(Matt!AE126,Exposure_GWASs!C:C,0))</f>
        <v>32</v>
      </c>
      <c r="AY126" s="105" t="s">
        <v>1331</v>
      </c>
      <c r="AZ126" s="105" t="s">
        <v>171</v>
      </c>
      <c r="BA126" s="105" t="s">
        <v>10</v>
      </c>
      <c r="BB126" s="105" t="s">
        <v>36</v>
      </c>
      <c r="BC126" s="105" t="s">
        <v>11</v>
      </c>
      <c r="BD126" s="105"/>
      <c r="BE126" s="105"/>
      <c r="BF126" s="105"/>
      <c r="BG126" s="105"/>
      <c r="BH126" s="105" t="s">
        <v>11</v>
      </c>
      <c r="BI126" s="105" t="s">
        <v>11</v>
      </c>
      <c r="BJ126" s="105" t="s">
        <v>11</v>
      </c>
      <c r="BK126" s="105" t="s">
        <v>11</v>
      </c>
      <c r="BL126" s="105" t="s">
        <v>11</v>
      </c>
      <c r="BM126" s="105" t="s">
        <v>11</v>
      </c>
      <c r="BN126" s="105" t="s">
        <v>11</v>
      </c>
      <c r="BO126" s="105" t="s">
        <v>128</v>
      </c>
      <c r="BP126" s="105" t="s">
        <v>1328</v>
      </c>
      <c r="BQ126" s="105" t="s">
        <v>1181</v>
      </c>
      <c r="BR126" s="105">
        <v>5.2999999999999999E-2</v>
      </c>
      <c r="BS126" s="105">
        <v>3.6999999999999998E-2</v>
      </c>
      <c r="BT126" s="105"/>
      <c r="BU126" s="105"/>
      <c r="BV126" s="105"/>
      <c r="BW126" s="105" t="s">
        <v>11</v>
      </c>
      <c r="BX126" s="105" t="s">
        <v>10</v>
      </c>
      <c r="BY126" s="105" t="s">
        <v>10</v>
      </c>
      <c r="BZ126" s="105" t="s">
        <v>1326</v>
      </c>
      <c r="CA126" s="105" t="s">
        <v>11</v>
      </c>
      <c r="CB126" s="105" t="s">
        <v>11</v>
      </c>
      <c r="CC126" s="105" t="s">
        <v>11</v>
      </c>
      <c r="CD126" s="106" t="s">
        <v>10</v>
      </c>
      <c r="CE126" s="105"/>
      <c r="CF126" s="105"/>
      <c r="CG126" s="105"/>
      <c r="CH126" s="105"/>
    </row>
    <row r="127" spans="1:86">
      <c r="A127" s="105">
        <v>18</v>
      </c>
      <c r="B127" s="105" t="s">
        <v>282</v>
      </c>
      <c r="C127" s="105" t="s">
        <v>244</v>
      </c>
      <c r="D127" s="105" t="s">
        <v>1333</v>
      </c>
      <c r="E127" s="105">
        <v>2015</v>
      </c>
      <c r="F127" s="105" t="s">
        <v>1257</v>
      </c>
      <c r="G127" s="105" t="s">
        <v>1334</v>
      </c>
      <c r="H127" s="105" t="s">
        <v>1315</v>
      </c>
      <c r="I127" s="105" t="s">
        <v>1316</v>
      </c>
      <c r="J127" s="114" t="s">
        <v>1317</v>
      </c>
      <c r="K127" s="105" t="s">
        <v>1318</v>
      </c>
      <c r="L127" s="105" t="s">
        <v>6134</v>
      </c>
      <c r="M127" s="105" t="s">
        <v>1335</v>
      </c>
      <c r="N127" s="105" t="s">
        <v>12</v>
      </c>
      <c r="O127" s="105" t="s">
        <v>5590</v>
      </c>
      <c r="P127" s="105" t="s">
        <v>1339</v>
      </c>
      <c r="Q127" s="105" t="s">
        <v>5600</v>
      </c>
      <c r="R127" s="105" t="s">
        <v>465</v>
      </c>
      <c r="S127" s="105" t="s">
        <v>123</v>
      </c>
      <c r="T127" s="105" t="s">
        <v>11</v>
      </c>
      <c r="U127" s="105" t="s">
        <v>11</v>
      </c>
      <c r="V127" s="105">
        <v>7158</v>
      </c>
      <c r="W127" s="105" t="s">
        <v>10</v>
      </c>
      <c r="X127" s="105" t="s">
        <v>10</v>
      </c>
      <c r="Y127" s="105" t="s">
        <v>10</v>
      </c>
      <c r="Z127" s="105" t="s">
        <v>10</v>
      </c>
      <c r="AA127" s="105" t="s">
        <v>1005</v>
      </c>
      <c r="AB127" s="105" t="s">
        <v>1006</v>
      </c>
      <c r="AC127" s="115" t="str">
        <f>INDEX(Exposure_GWASs!G:G,MATCH(Matt!AE127,Exposure_GWASs!C:C,0))</f>
        <v>BMI</v>
      </c>
      <c r="AD127" s="112" t="s">
        <v>127</v>
      </c>
      <c r="AE127" s="107" t="s">
        <v>1224</v>
      </c>
      <c r="AF127" s="112" t="str">
        <f>INDEX(Exposure_GWASs!T:T,MATCH(Matt!AE127,Exposure_GWASs!C:C,0))</f>
        <v>18+</v>
      </c>
      <c r="AG127" s="112" t="str">
        <f>INDEX(Exposure_GWASs!U:U,MATCH(Matt!AE127,Exposure_GWASs!C:C,0))</f>
        <v>both</v>
      </c>
      <c r="AH127" s="105">
        <v>7158</v>
      </c>
      <c r="AI127" s="115">
        <f>INDEX(Exposure_GWASs!F:F,MATCH(Matt!AE127,Exposure_GWASs!C:C,0))</f>
        <v>249796</v>
      </c>
      <c r="AJ127" s="105" t="s">
        <v>1291</v>
      </c>
      <c r="AK127" s="105" t="s">
        <v>1005</v>
      </c>
      <c r="AL127" s="105" t="s">
        <v>1006</v>
      </c>
      <c r="AM127" s="105" t="s">
        <v>1320</v>
      </c>
      <c r="AN127" s="105" t="s">
        <v>11</v>
      </c>
      <c r="AO127" s="105" t="s">
        <v>11</v>
      </c>
      <c r="AP127" s="105" t="s">
        <v>11</v>
      </c>
      <c r="AQ127" s="105" t="s">
        <v>11</v>
      </c>
      <c r="AR127" s="105" t="s">
        <v>11</v>
      </c>
      <c r="AS127" s="105" t="s">
        <v>1337</v>
      </c>
      <c r="AT127" s="105" t="s">
        <v>11</v>
      </c>
      <c r="AU127" s="105" t="s">
        <v>10</v>
      </c>
      <c r="AV127" s="105" t="s">
        <v>10</v>
      </c>
      <c r="AW127" s="105">
        <v>29</v>
      </c>
      <c r="AX127" s="105">
        <f>INDEX(Exposure_GWASs!S:S,MATCH(Matt!AE127,Exposure_GWASs!C:C,0))</f>
        <v>32</v>
      </c>
      <c r="AY127" s="105" t="s">
        <v>1331</v>
      </c>
      <c r="AZ127" s="105" t="s">
        <v>171</v>
      </c>
      <c r="BA127" s="105" t="s">
        <v>10</v>
      </c>
      <c r="BB127" s="105" t="s">
        <v>39</v>
      </c>
      <c r="BC127" s="105" t="s">
        <v>11</v>
      </c>
      <c r="BD127" s="105"/>
      <c r="BE127" s="105"/>
      <c r="BF127" s="105"/>
      <c r="BG127" s="105"/>
      <c r="BH127" s="105" t="s">
        <v>11</v>
      </c>
      <c r="BI127" s="105" t="s">
        <v>11</v>
      </c>
      <c r="BJ127" s="105" t="s">
        <v>11</v>
      </c>
      <c r="BK127" s="105" t="s">
        <v>11</v>
      </c>
      <c r="BL127" s="105" t="s">
        <v>11</v>
      </c>
      <c r="BM127" s="105" t="s">
        <v>11</v>
      </c>
      <c r="BN127" s="105" t="s">
        <v>11</v>
      </c>
      <c r="BO127" s="105" t="s">
        <v>128</v>
      </c>
      <c r="BP127" s="105" t="s">
        <v>1328</v>
      </c>
      <c r="BQ127" s="105" t="s">
        <v>1181</v>
      </c>
      <c r="BR127" s="105">
        <v>-1E-3</v>
      </c>
      <c r="BS127" s="105">
        <v>1.7000000000000001E-2</v>
      </c>
      <c r="BT127" s="105"/>
      <c r="BU127" s="105"/>
      <c r="BV127" s="105"/>
      <c r="BW127" s="105" t="s">
        <v>11</v>
      </c>
      <c r="BX127" s="105" t="s">
        <v>10</v>
      </c>
      <c r="BY127" s="105" t="s">
        <v>10</v>
      </c>
      <c r="BZ127" s="105" t="s">
        <v>1326</v>
      </c>
      <c r="CA127" s="105" t="s">
        <v>11</v>
      </c>
      <c r="CB127" s="105" t="s">
        <v>11</v>
      </c>
      <c r="CC127" s="105" t="s">
        <v>11</v>
      </c>
      <c r="CD127" s="106" t="s">
        <v>10</v>
      </c>
      <c r="CE127" s="105"/>
      <c r="CF127" s="105"/>
      <c r="CG127" s="105"/>
      <c r="CH127" s="105"/>
    </row>
    <row r="128" spans="1:86">
      <c r="A128" s="105">
        <v>18</v>
      </c>
      <c r="B128" s="105" t="s">
        <v>282</v>
      </c>
      <c r="C128" s="105" t="s">
        <v>244</v>
      </c>
      <c r="D128" s="105" t="s">
        <v>1333</v>
      </c>
      <c r="E128" s="105">
        <v>2015</v>
      </c>
      <c r="F128" s="105" t="s">
        <v>1257</v>
      </c>
      <c r="G128" s="105" t="s">
        <v>1334</v>
      </c>
      <c r="H128" s="105" t="s">
        <v>1315</v>
      </c>
      <c r="I128" s="105" t="s">
        <v>1316</v>
      </c>
      <c r="J128" s="114" t="s">
        <v>1317</v>
      </c>
      <c r="K128" s="105" t="s">
        <v>1318</v>
      </c>
      <c r="L128" s="105" t="s">
        <v>6134</v>
      </c>
      <c r="M128" s="105" t="s">
        <v>1335</v>
      </c>
      <c r="N128" s="105" t="s">
        <v>12</v>
      </c>
      <c r="O128" s="105" t="s">
        <v>5590</v>
      </c>
      <c r="P128" s="105" t="s">
        <v>1336</v>
      </c>
      <c r="Q128" s="105" t="s">
        <v>5600</v>
      </c>
      <c r="R128" s="105" t="s">
        <v>465</v>
      </c>
      <c r="S128" s="105" t="s">
        <v>123</v>
      </c>
      <c r="T128" s="105" t="s">
        <v>11</v>
      </c>
      <c r="U128" s="105" t="s">
        <v>11</v>
      </c>
      <c r="V128" s="105">
        <v>7158</v>
      </c>
      <c r="W128" s="105" t="s">
        <v>10</v>
      </c>
      <c r="X128" s="105" t="s">
        <v>10</v>
      </c>
      <c r="Y128" s="105" t="s">
        <v>10</v>
      </c>
      <c r="Z128" s="105" t="s">
        <v>10</v>
      </c>
      <c r="AA128" s="105" t="s">
        <v>1005</v>
      </c>
      <c r="AB128" s="105" t="s">
        <v>1006</v>
      </c>
      <c r="AC128" s="115" t="str">
        <f>INDEX(Exposure_GWASs!G:G,MATCH(Matt!AE128,Exposure_GWASs!C:C,0))</f>
        <v>BMI</v>
      </c>
      <c r="AD128" s="112" t="s">
        <v>127</v>
      </c>
      <c r="AE128" s="107" t="s">
        <v>1224</v>
      </c>
      <c r="AF128" s="112" t="str">
        <f>INDEX(Exposure_GWASs!T:T,MATCH(Matt!AE128,Exposure_GWASs!C:C,0))</f>
        <v>18+</v>
      </c>
      <c r="AG128" s="112" t="str">
        <f>INDEX(Exposure_GWASs!U:U,MATCH(Matt!AE128,Exposure_GWASs!C:C,0))</f>
        <v>both</v>
      </c>
      <c r="AH128" s="105">
        <v>7158</v>
      </c>
      <c r="AI128" s="115">
        <f>INDEX(Exposure_GWASs!F:F,MATCH(Matt!AE128,Exposure_GWASs!C:C,0))</f>
        <v>249796</v>
      </c>
      <c r="AJ128" s="105" t="s">
        <v>1291</v>
      </c>
      <c r="AK128" s="105" t="s">
        <v>1005</v>
      </c>
      <c r="AL128" s="105" t="s">
        <v>1006</v>
      </c>
      <c r="AM128" s="105" t="s">
        <v>1320</v>
      </c>
      <c r="AN128" s="105" t="s">
        <v>11</v>
      </c>
      <c r="AO128" s="105" t="s">
        <v>11</v>
      </c>
      <c r="AP128" s="105" t="s">
        <v>11</v>
      </c>
      <c r="AQ128" s="105" t="s">
        <v>11</v>
      </c>
      <c r="AR128" s="105" t="s">
        <v>11</v>
      </c>
      <c r="AS128" s="105" t="s">
        <v>1337</v>
      </c>
      <c r="AT128" s="105" t="s">
        <v>11</v>
      </c>
      <c r="AU128" s="105" t="s">
        <v>10</v>
      </c>
      <c r="AV128" s="105" t="s">
        <v>10</v>
      </c>
      <c r="AW128" s="105">
        <v>29</v>
      </c>
      <c r="AX128" s="105">
        <f>INDEX(Exposure_GWASs!S:S,MATCH(Matt!AE128,Exposure_GWASs!C:C,0))</f>
        <v>32</v>
      </c>
      <c r="AY128" s="105" t="s">
        <v>1331</v>
      </c>
      <c r="AZ128" s="105" t="s">
        <v>171</v>
      </c>
      <c r="BA128" s="105" t="s">
        <v>10</v>
      </c>
      <c r="BB128" s="105" t="s">
        <v>25</v>
      </c>
      <c r="BC128" s="105" t="s">
        <v>11</v>
      </c>
      <c r="BD128" s="105"/>
      <c r="BE128" s="105"/>
      <c r="BF128" s="105"/>
      <c r="BG128" s="105"/>
      <c r="BH128" s="105" t="s">
        <v>11</v>
      </c>
      <c r="BI128" s="105" t="s">
        <v>11</v>
      </c>
      <c r="BJ128" s="105" t="s">
        <v>11</v>
      </c>
      <c r="BK128" s="105" t="s">
        <v>11</v>
      </c>
      <c r="BL128" s="105" t="s">
        <v>11</v>
      </c>
      <c r="BM128" s="105" t="s">
        <v>11</v>
      </c>
      <c r="BN128" s="105" t="s">
        <v>11</v>
      </c>
      <c r="BO128" s="105" t="s">
        <v>128</v>
      </c>
      <c r="BP128" s="105" t="s">
        <v>1328</v>
      </c>
      <c r="BQ128" s="105" t="s">
        <v>1181</v>
      </c>
      <c r="BR128" s="105">
        <v>5.1999999999999998E-2</v>
      </c>
      <c r="BS128" s="105">
        <v>3.2000000000000001E-2</v>
      </c>
      <c r="BT128" s="105"/>
      <c r="BU128" s="105"/>
      <c r="BV128" s="105"/>
      <c r="BW128" s="105" t="s">
        <v>11</v>
      </c>
      <c r="BX128" s="105" t="s">
        <v>10</v>
      </c>
      <c r="BY128" s="105" t="s">
        <v>10</v>
      </c>
      <c r="BZ128" s="105" t="s">
        <v>1326</v>
      </c>
      <c r="CA128" s="105" t="s">
        <v>11</v>
      </c>
      <c r="CB128" s="105" t="s">
        <v>11</v>
      </c>
      <c r="CC128" s="105" t="s">
        <v>11</v>
      </c>
      <c r="CD128" s="106" t="s">
        <v>10</v>
      </c>
      <c r="CE128" s="105"/>
      <c r="CF128" s="105"/>
      <c r="CG128" s="105"/>
      <c r="CH128" s="105"/>
    </row>
    <row r="129" spans="1:86">
      <c r="A129" s="105">
        <v>18</v>
      </c>
      <c r="B129" s="105" t="s">
        <v>282</v>
      </c>
      <c r="C129" s="105" t="s">
        <v>244</v>
      </c>
      <c r="D129" s="105" t="s">
        <v>1333</v>
      </c>
      <c r="E129" s="105">
        <v>2015</v>
      </c>
      <c r="F129" s="105" t="s">
        <v>1257</v>
      </c>
      <c r="G129" s="105" t="s">
        <v>1334</v>
      </c>
      <c r="H129" s="105" t="s">
        <v>1315</v>
      </c>
      <c r="I129" s="105" t="s">
        <v>1316</v>
      </c>
      <c r="J129" s="114" t="s">
        <v>1317</v>
      </c>
      <c r="K129" s="105" t="s">
        <v>1318</v>
      </c>
      <c r="L129" s="105" t="s">
        <v>6134</v>
      </c>
      <c r="M129" s="105" t="s">
        <v>1335</v>
      </c>
      <c r="N129" s="105" t="s">
        <v>12</v>
      </c>
      <c r="O129" s="105" t="s">
        <v>5590</v>
      </c>
      <c r="P129" s="105" t="s">
        <v>1338</v>
      </c>
      <c r="Q129" s="105" t="s">
        <v>5600</v>
      </c>
      <c r="R129" s="105" t="s">
        <v>465</v>
      </c>
      <c r="S129" s="105" t="s">
        <v>123</v>
      </c>
      <c r="T129" s="105" t="s">
        <v>11</v>
      </c>
      <c r="U129" s="105" t="s">
        <v>11</v>
      </c>
      <c r="V129" s="105">
        <v>7158</v>
      </c>
      <c r="W129" s="105" t="s">
        <v>10</v>
      </c>
      <c r="X129" s="105" t="s">
        <v>10</v>
      </c>
      <c r="Y129" s="105" t="s">
        <v>10</v>
      </c>
      <c r="Z129" s="105" t="s">
        <v>10</v>
      </c>
      <c r="AA129" s="105" t="s">
        <v>1005</v>
      </c>
      <c r="AB129" s="105" t="s">
        <v>1006</v>
      </c>
      <c r="AC129" s="115" t="str">
        <f>INDEX(Exposure_GWASs!G:G,MATCH(Matt!AE129,Exposure_GWASs!C:C,0))</f>
        <v>BMI</v>
      </c>
      <c r="AD129" s="112" t="s">
        <v>127</v>
      </c>
      <c r="AE129" s="107" t="s">
        <v>1224</v>
      </c>
      <c r="AF129" s="112" t="str">
        <f>INDEX(Exposure_GWASs!T:T,MATCH(Matt!AE129,Exposure_GWASs!C:C,0))</f>
        <v>18+</v>
      </c>
      <c r="AG129" s="112" t="str">
        <f>INDEX(Exposure_GWASs!U:U,MATCH(Matt!AE129,Exposure_GWASs!C:C,0))</f>
        <v>both</v>
      </c>
      <c r="AH129" s="105">
        <v>7158</v>
      </c>
      <c r="AI129" s="115">
        <f>INDEX(Exposure_GWASs!F:F,MATCH(Matt!AE129,Exposure_GWASs!C:C,0))</f>
        <v>249796</v>
      </c>
      <c r="AJ129" s="105" t="s">
        <v>1291</v>
      </c>
      <c r="AK129" s="105" t="s">
        <v>1005</v>
      </c>
      <c r="AL129" s="105" t="s">
        <v>1006</v>
      </c>
      <c r="AM129" s="105" t="s">
        <v>1320</v>
      </c>
      <c r="AN129" s="105" t="s">
        <v>11</v>
      </c>
      <c r="AO129" s="105" t="s">
        <v>11</v>
      </c>
      <c r="AP129" s="105" t="s">
        <v>11</v>
      </c>
      <c r="AQ129" s="105" t="s">
        <v>11</v>
      </c>
      <c r="AR129" s="105" t="s">
        <v>11</v>
      </c>
      <c r="AS129" s="105" t="s">
        <v>1337</v>
      </c>
      <c r="AT129" s="105" t="s">
        <v>11</v>
      </c>
      <c r="AU129" s="105" t="s">
        <v>10</v>
      </c>
      <c r="AV129" s="105" t="s">
        <v>10</v>
      </c>
      <c r="AW129" s="105">
        <v>29</v>
      </c>
      <c r="AX129" s="105">
        <f>INDEX(Exposure_GWASs!S:S,MATCH(Matt!AE129,Exposure_GWASs!C:C,0))</f>
        <v>32</v>
      </c>
      <c r="AY129" s="105" t="s">
        <v>1331</v>
      </c>
      <c r="AZ129" s="105" t="s">
        <v>171</v>
      </c>
      <c r="BA129" s="105" t="s">
        <v>10</v>
      </c>
      <c r="BB129" s="105" t="s">
        <v>36</v>
      </c>
      <c r="BC129" s="105" t="s">
        <v>11</v>
      </c>
      <c r="BD129" s="105"/>
      <c r="BE129" s="105"/>
      <c r="BF129" s="105"/>
      <c r="BG129" s="105"/>
      <c r="BH129" s="105" t="s">
        <v>11</v>
      </c>
      <c r="BI129" s="105" t="s">
        <v>11</v>
      </c>
      <c r="BJ129" s="105" t="s">
        <v>11</v>
      </c>
      <c r="BK129" s="105" t="s">
        <v>11</v>
      </c>
      <c r="BL129" s="105" t="s">
        <v>11</v>
      </c>
      <c r="BM129" s="105" t="s">
        <v>11</v>
      </c>
      <c r="BN129" s="105" t="s">
        <v>11</v>
      </c>
      <c r="BO129" s="105" t="s">
        <v>128</v>
      </c>
      <c r="BP129" s="105" t="s">
        <v>1328</v>
      </c>
      <c r="BQ129" s="105" t="s">
        <v>1181</v>
      </c>
      <c r="BR129" s="105">
        <v>4.8000000000000001E-2</v>
      </c>
      <c r="BS129" s="105">
        <v>3.4000000000000002E-2</v>
      </c>
      <c r="BT129" s="105"/>
      <c r="BU129" s="105"/>
      <c r="BV129" s="105"/>
      <c r="BW129" s="105" t="s">
        <v>11</v>
      </c>
      <c r="BX129" s="105" t="s">
        <v>10</v>
      </c>
      <c r="BY129" s="105" t="s">
        <v>10</v>
      </c>
      <c r="BZ129" s="105" t="s">
        <v>1326</v>
      </c>
      <c r="CA129" s="105" t="s">
        <v>11</v>
      </c>
      <c r="CB129" s="105" t="s">
        <v>11</v>
      </c>
      <c r="CC129" s="105" t="s">
        <v>11</v>
      </c>
      <c r="CD129" s="106" t="s">
        <v>10</v>
      </c>
      <c r="CE129" s="105"/>
      <c r="CF129" s="105"/>
      <c r="CG129" s="105"/>
      <c r="CH129" s="105"/>
    </row>
    <row r="130" spans="1:86">
      <c r="A130" s="105">
        <v>18</v>
      </c>
      <c r="B130" s="105" t="s">
        <v>282</v>
      </c>
      <c r="C130" s="105" t="s">
        <v>244</v>
      </c>
      <c r="D130" s="105" t="s">
        <v>1333</v>
      </c>
      <c r="E130" s="105">
        <v>2015</v>
      </c>
      <c r="F130" s="105" t="s">
        <v>1257</v>
      </c>
      <c r="G130" s="105" t="s">
        <v>1334</v>
      </c>
      <c r="H130" s="105" t="s">
        <v>1315</v>
      </c>
      <c r="I130" s="105" t="s">
        <v>1316</v>
      </c>
      <c r="J130" s="114" t="s">
        <v>1317</v>
      </c>
      <c r="K130" s="105" t="s">
        <v>1318</v>
      </c>
      <c r="L130" s="105" t="s">
        <v>6134</v>
      </c>
      <c r="M130" s="105" t="s">
        <v>1335</v>
      </c>
      <c r="N130" s="105" t="s">
        <v>12</v>
      </c>
      <c r="O130" s="105" t="s">
        <v>5590</v>
      </c>
      <c r="P130" s="105" t="s">
        <v>1339</v>
      </c>
      <c r="Q130" s="105" t="s">
        <v>5600</v>
      </c>
      <c r="R130" s="105" t="s">
        <v>465</v>
      </c>
      <c r="S130" s="105" t="s">
        <v>123</v>
      </c>
      <c r="T130" s="105" t="s">
        <v>11</v>
      </c>
      <c r="U130" s="105" t="s">
        <v>11</v>
      </c>
      <c r="V130" s="105">
        <v>7158</v>
      </c>
      <c r="W130" s="105" t="s">
        <v>10</v>
      </c>
      <c r="X130" s="105" t="s">
        <v>10</v>
      </c>
      <c r="Y130" s="105" t="s">
        <v>10</v>
      </c>
      <c r="Z130" s="105" t="s">
        <v>10</v>
      </c>
      <c r="AA130" s="105" t="s">
        <v>1005</v>
      </c>
      <c r="AB130" s="105" t="s">
        <v>1006</v>
      </c>
      <c r="AC130" s="115" t="str">
        <f>INDEX(Exposure_GWASs!G:G,MATCH(Matt!AE130,Exposure_GWASs!C:C,0))</f>
        <v>BMI</v>
      </c>
      <c r="AD130" s="112" t="s">
        <v>127</v>
      </c>
      <c r="AE130" s="107" t="s">
        <v>1224</v>
      </c>
      <c r="AF130" s="112" t="str">
        <f>INDEX(Exposure_GWASs!T:T,MATCH(Matt!AE130,Exposure_GWASs!C:C,0))</f>
        <v>18+</v>
      </c>
      <c r="AG130" s="112" t="str">
        <f>INDEX(Exposure_GWASs!U:U,MATCH(Matt!AE130,Exposure_GWASs!C:C,0))</f>
        <v>both</v>
      </c>
      <c r="AH130" s="105">
        <v>7158</v>
      </c>
      <c r="AI130" s="115">
        <f>INDEX(Exposure_GWASs!F:F,MATCH(Matt!AE130,Exposure_GWASs!C:C,0))</f>
        <v>249796</v>
      </c>
      <c r="AJ130" s="105" t="s">
        <v>1291</v>
      </c>
      <c r="AK130" s="105" t="s">
        <v>1005</v>
      </c>
      <c r="AL130" s="105" t="s">
        <v>1006</v>
      </c>
      <c r="AM130" s="105" t="s">
        <v>1320</v>
      </c>
      <c r="AN130" s="105" t="s">
        <v>11</v>
      </c>
      <c r="AO130" s="105" t="s">
        <v>11</v>
      </c>
      <c r="AP130" s="105" t="s">
        <v>11</v>
      </c>
      <c r="AQ130" s="105" t="s">
        <v>11</v>
      </c>
      <c r="AR130" s="105" t="s">
        <v>11</v>
      </c>
      <c r="AS130" s="105" t="s">
        <v>1337</v>
      </c>
      <c r="AT130" s="105" t="s">
        <v>11</v>
      </c>
      <c r="AU130" s="105" t="s">
        <v>10</v>
      </c>
      <c r="AV130" s="105" t="s">
        <v>10</v>
      </c>
      <c r="AW130" s="105">
        <v>29</v>
      </c>
      <c r="AX130" s="105">
        <f>INDEX(Exposure_GWASs!S:S,MATCH(Matt!AE130,Exposure_GWASs!C:C,0))</f>
        <v>32</v>
      </c>
      <c r="AY130" s="105" t="s">
        <v>1331</v>
      </c>
      <c r="AZ130" s="105" t="s">
        <v>171</v>
      </c>
      <c r="BA130" s="105" t="s">
        <v>10</v>
      </c>
      <c r="BB130" s="107" t="s">
        <v>39</v>
      </c>
      <c r="BC130" s="105" t="s">
        <v>11</v>
      </c>
      <c r="BD130" s="105"/>
      <c r="BE130" s="105"/>
      <c r="BF130" s="105"/>
      <c r="BG130" s="105"/>
      <c r="BH130" s="105" t="s">
        <v>11</v>
      </c>
      <c r="BI130" s="105" t="s">
        <v>11</v>
      </c>
      <c r="BJ130" s="105" t="s">
        <v>11</v>
      </c>
      <c r="BK130" s="105" t="s">
        <v>11</v>
      </c>
      <c r="BL130" s="105" t="s">
        <v>11</v>
      </c>
      <c r="BM130" s="105" t="s">
        <v>11</v>
      </c>
      <c r="BN130" s="105" t="s">
        <v>11</v>
      </c>
      <c r="BO130" s="105" t="s">
        <v>128</v>
      </c>
      <c r="BP130" s="105" t="s">
        <v>1328</v>
      </c>
      <c r="BQ130" s="105" t="s">
        <v>1181</v>
      </c>
      <c r="BR130" s="105">
        <v>4.0000000000000001E-3</v>
      </c>
      <c r="BS130" s="105">
        <v>1.2999999999999999E-2</v>
      </c>
      <c r="BT130" s="105"/>
      <c r="BU130" s="105"/>
      <c r="BV130" s="105"/>
      <c r="BW130" s="105" t="s">
        <v>11</v>
      </c>
      <c r="BX130" s="105" t="s">
        <v>10</v>
      </c>
      <c r="BY130" s="105" t="s">
        <v>10</v>
      </c>
      <c r="BZ130" s="105" t="s">
        <v>1326</v>
      </c>
      <c r="CA130" s="105" t="s">
        <v>11</v>
      </c>
      <c r="CB130" s="105" t="s">
        <v>11</v>
      </c>
      <c r="CC130" s="105" t="s">
        <v>11</v>
      </c>
      <c r="CD130" s="106" t="s">
        <v>10</v>
      </c>
      <c r="CE130" s="105"/>
      <c r="CF130" s="105"/>
      <c r="CG130" s="105"/>
      <c r="CH130" s="105"/>
    </row>
    <row r="131" spans="1:86">
      <c r="A131" s="105">
        <v>19</v>
      </c>
      <c r="B131" s="105" t="s">
        <v>282</v>
      </c>
      <c r="C131" s="105" t="s">
        <v>244</v>
      </c>
      <c r="D131" s="105" t="s">
        <v>1340</v>
      </c>
      <c r="E131" s="105">
        <v>2016</v>
      </c>
      <c r="F131" s="105" t="s">
        <v>1341</v>
      </c>
      <c r="G131" s="105" t="s">
        <v>1342</v>
      </c>
      <c r="H131" s="105" t="s">
        <v>1343</v>
      </c>
      <c r="I131" s="105" t="s">
        <v>1344</v>
      </c>
      <c r="J131" s="114" t="s">
        <v>1345</v>
      </c>
      <c r="K131" s="105" t="s">
        <v>1346</v>
      </c>
      <c r="L131" s="105" t="s">
        <v>6138</v>
      </c>
      <c r="M131" s="105" t="s">
        <v>6139</v>
      </c>
      <c r="N131" s="105" t="s">
        <v>12</v>
      </c>
      <c r="O131" s="105" t="s">
        <v>5560</v>
      </c>
      <c r="P131" s="105" t="s">
        <v>5560</v>
      </c>
      <c r="Q131" s="105" t="s">
        <v>5600</v>
      </c>
      <c r="R131" s="105" t="s">
        <v>11</v>
      </c>
      <c r="S131" s="105" t="s">
        <v>123</v>
      </c>
      <c r="T131" s="105" t="s">
        <v>1347</v>
      </c>
      <c r="U131" s="105" t="s">
        <v>140</v>
      </c>
      <c r="V131" s="105">
        <v>171</v>
      </c>
      <c r="W131" s="105">
        <f t="shared" ref="W131:W138" si="2">SUM(1722-V131)</f>
        <v>1551</v>
      </c>
      <c r="X131" s="105" t="s">
        <v>10</v>
      </c>
      <c r="Y131" s="105" t="s">
        <v>10</v>
      </c>
      <c r="Z131" s="105" t="s">
        <v>10</v>
      </c>
      <c r="AA131" s="105" t="s">
        <v>1197</v>
      </c>
      <c r="AB131" s="105" t="s">
        <v>249</v>
      </c>
      <c r="AC131" s="115" t="str">
        <f>INDEX(Exposure_GWASs!G:G,MATCH(Matt!AE131,Exposure_GWASs!C:C,0))</f>
        <v>BMI</v>
      </c>
      <c r="AD131" s="112" t="s">
        <v>127</v>
      </c>
      <c r="AE131" s="105" t="s">
        <v>1348</v>
      </c>
      <c r="AF131" s="112" t="str">
        <f>INDEX(Exposure_GWASs!T:T,MATCH(Matt!AE131,Exposure_GWASs!C:C,0))</f>
        <v>18+</v>
      </c>
      <c r="AG131" s="112" t="str">
        <f>INDEX(Exposure_GWASs!U:U,MATCH(Matt!AE131,Exposure_GWASs!C:C,0))</f>
        <v>both</v>
      </c>
      <c r="AH131" s="105">
        <f t="shared" ref="AH131:AH146" si="3">SUM(V131:W131)</f>
        <v>1722</v>
      </c>
      <c r="AI131" s="115">
        <f>INDEX(Exposure_GWASs!F:F,MATCH(Matt!AE131,Exposure_GWASs!C:C,0))</f>
        <v>108912</v>
      </c>
      <c r="AJ131" s="105" t="s">
        <v>1291</v>
      </c>
      <c r="AK131" s="105" t="s">
        <v>1005</v>
      </c>
      <c r="AL131" s="105" t="s">
        <v>126</v>
      </c>
      <c r="AM131" s="105" t="s">
        <v>334</v>
      </c>
      <c r="AN131" s="105" t="s">
        <v>11</v>
      </c>
      <c r="AO131" s="105" t="s">
        <v>11</v>
      </c>
      <c r="AP131" s="105" t="s">
        <v>11</v>
      </c>
      <c r="AQ131" s="105" t="s">
        <v>11</v>
      </c>
      <c r="AR131" s="105" t="s">
        <v>11</v>
      </c>
      <c r="AS131" s="105" t="s">
        <v>11</v>
      </c>
      <c r="AT131" s="105" t="s">
        <v>11</v>
      </c>
      <c r="AU131" s="105" t="s">
        <v>10</v>
      </c>
      <c r="AV131" s="105" t="s">
        <v>10</v>
      </c>
      <c r="AW131" s="105">
        <v>14</v>
      </c>
      <c r="AX131" s="105">
        <f>INDEX(Exposure_GWASs!S:S,MATCH(Matt!AE131,Exposure_GWASs!C:C,0))</f>
        <v>11</v>
      </c>
      <c r="AY131" s="105" t="s">
        <v>1349</v>
      </c>
      <c r="AZ131" s="105" t="s">
        <v>171</v>
      </c>
      <c r="BA131" s="105" t="s">
        <v>10</v>
      </c>
      <c r="BB131" s="55" t="s">
        <v>42</v>
      </c>
      <c r="BC131" s="105" t="s">
        <v>11</v>
      </c>
      <c r="BD131" s="105"/>
      <c r="BE131" s="105"/>
      <c r="BF131" s="105"/>
      <c r="BG131" s="105"/>
      <c r="BH131" s="105" t="s">
        <v>11</v>
      </c>
      <c r="BI131" s="105">
        <v>13.25</v>
      </c>
      <c r="BJ131" s="105" t="s">
        <v>11</v>
      </c>
      <c r="BK131" s="105" t="s">
        <v>11</v>
      </c>
      <c r="BL131" s="105" t="s">
        <v>11</v>
      </c>
      <c r="BM131" s="105" t="s">
        <v>11</v>
      </c>
      <c r="BN131" s="105" t="s">
        <v>11</v>
      </c>
      <c r="BO131" s="105" t="s">
        <v>128</v>
      </c>
      <c r="BP131" s="105" t="s">
        <v>1197</v>
      </c>
      <c r="BQ131" s="105" t="s">
        <v>10</v>
      </c>
      <c r="BR131" s="105" t="s">
        <v>1350</v>
      </c>
      <c r="BS131" s="115"/>
      <c r="BT131" s="105"/>
      <c r="BU131" s="105"/>
      <c r="BV131" s="105"/>
      <c r="BW131" s="105">
        <v>1.4E-2</v>
      </c>
      <c r="BX131" s="105" t="s">
        <v>10</v>
      </c>
      <c r="BY131" s="105" t="s">
        <v>10</v>
      </c>
      <c r="BZ131" s="105" t="s">
        <v>1351</v>
      </c>
      <c r="CA131" s="105" t="s">
        <v>1352</v>
      </c>
      <c r="CB131" s="105" t="s">
        <v>11</v>
      </c>
      <c r="CC131" s="105" t="s">
        <v>11</v>
      </c>
      <c r="CD131" s="106" t="s">
        <v>10</v>
      </c>
      <c r="CE131" s="105"/>
      <c r="CF131" s="105"/>
      <c r="CG131" s="105"/>
      <c r="CH131" s="105"/>
    </row>
    <row r="132" spans="1:86">
      <c r="A132" s="105">
        <v>19</v>
      </c>
      <c r="B132" s="105" t="s">
        <v>282</v>
      </c>
      <c r="C132" s="105" t="s">
        <v>244</v>
      </c>
      <c r="D132" s="105" t="s">
        <v>1340</v>
      </c>
      <c r="E132" s="105">
        <v>2016</v>
      </c>
      <c r="F132" s="105" t="s">
        <v>1341</v>
      </c>
      <c r="G132" s="105" t="s">
        <v>1342</v>
      </c>
      <c r="H132" s="105" t="s">
        <v>1343</v>
      </c>
      <c r="I132" s="105" t="s">
        <v>1344</v>
      </c>
      <c r="J132" s="114" t="s">
        <v>1345</v>
      </c>
      <c r="K132" s="105" t="s">
        <v>1346</v>
      </c>
      <c r="L132" s="105" t="s">
        <v>6138</v>
      </c>
      <c r="M132" s="105" t="s">
        <v>6139</v>
      </c>
      <c r="N132" s="105" t="s">
        <v>12</v>
      </c>
      <c r="O132" s="105" t="s">
        <v>5560</v>
      </c>
      <c r="P132" s="105" t="s">
        <v>5560</v>
      </c>
      <c r="Q132" s="105" t="s">
        <v>5600</v>
      </c>
      <c r="R132" s="105" t="s">
        <v>11</v>
      </c>
      <c r="S132" s="105" t="s">
        <v>123</v>
      </c>
      <c r="T132" s="105" t="s">
        <v>1347</v>
      </c>
      <c r="U132" s="105" t="s">
        <v>140</v>
      </c>
      <c r="V132" s="105">
        <v>171</v>
      </c>
      <c r="W132" s="105">
        <f t="shared" si="2"/>
        <v>1551</v>
      </c>
      <c r="X132" s="105" t="s">
        <v>10</v>
      </c>
      <c r="Y132" s="105" t="s">
        <v>10</v>
      </c>
      <c r="Z132" s="105" t="s">
        <v>10</v>
      </c>
      <c r="AA132" s="105" t="s">
        <v>1197</v>
      </c>
      <c r="AB132" s="105" t="s">
        <v>249</v>
      </c>
      <c r="AC132" s="115" t="str">
        <f>INDEX(Exposure_GWASs!G:G,MATCH(Matt!AE132,Exposure_GWASs!C:C,0))</f>
        <v>BMI</v>
      </c>
      <c r="AD132" s="112" t="s">
        <v>127</v>
      </c>
      <c r="AE132" s="105" t="s">
        <v>1348</v>
      </c>
      <c r="AF132" s="112" t="str">
        <f>INDEX(Exposure_GWASs!T:T,MATCH(Matt!AE132,Exposure_GWASs!C:C,0))</f>
        <v>18+</v>
      </c>
      <c r="AG132" s="112" t="str">
        <f>INDEX(Exposure_GWASs!U:U,MATCH(Matt!AE132,Exposure_GWASs!C:C,0))</f>
        <v>both</v>
      </c>
      <c r="AH132" s="105">
        <f t="shared" si="3"/>
        <v>1722</v>
      </c>
      <c r="AI132" s="115">
        <f>INDEX(Exposure_GWASs!F:F,MATCH(Matt!AE132,Exposure_GWASs!C:C,0))</f>
        <v>108912</v>
      </c>
      <c r="AJ132" s="105" t="s">
        <v>1291</v>
      </c>
      <c r="AK132" s="105" t="s">
        <v>1005</v>
      </c>
      <c r="AL132" s="105" t="s">
        <v>126</v>
      </c>
      <c r="AM132" s="105" t="s">
        <v>334</v>
      </c>
      <c r="AN132" s="105" t="s">
        <v>11</v>
      </c>
      <c r="AO132" s="105" t="s">
        <v>11</v>
      </c>
      <c r="AP132" s="105" t="s">
        <v>11</v>
      </c>
      <c r="AQ132" s="105" t="s">
        <v>11</v>
      </c>
      <c r="AR132" s="105" t="s">
        <v>11</v>
      </c>
      <c r="AS132" s="105" t="s">
        <v>11</v>
      </c>
      <c r="AT132" s="105" t="s">
        <v>11</v>
      </c>
      <c r="AU132" s="105" t="s">
        <v>10</v>
      </c>
      <c r="AV132" s="105">
        <v>14</v>
      </c>
      <c r="AW132" s="105" t="s">
        <v>10</v>
      </c>
      <c r="AX132" s="105">
        <f>INDEX(Exposure_GWASs!S:S,MATCH(Matt!AE132,Exposure_GWASs!C:C,0))</f>
        <v>11</v>
      </c>
      <c r="AY132" s="105" t="s">
        <v>1349</v>
      </c>
      <c r="AZ132" s="105" t="s">
        <v>171</v>
      </c>
      <c r="BA132" s="105" t="s">
        <v>10</v>
      </c>
      <c r="BB132" s="55" t="s">
        <v>42</v>
      </c>
      <c r="BC132" s="105" t="s">
        <v>11</v>
      </c>
      <c r="BD132" s="105"/>
      <c r="BE132" s="105"/>
      <c r="BF132" s="105"/>
      <c r="BG132" s="105"/>
      <c r="BH132" s="105" t="s">
        <v>11</v>
      </c>
      <c r="BI132" s="105">
        <v>13.25</v>
      </c>
      <c r="BJ132" s="105" t="s">
        <v>11</v>
      </c>
      <c r="BK132" s="105" t="s">
        <v>11</v>
      </c>
      <c r="BL132" s="105" t="s">
        <v>11</v>
      </c>
      <c r="BM132" s="105" t="s">
        <v>11</v>
      </c>
      <c r="BN132" s="105" t="s">
        <v>11</v>
      </c>
      <c r="BO132" s="105" t="s">
        <v>128</v>
      </c>
      <c r="BP132" s="105" t="s">
        <v>1197</v>
      </c>
      <c r="BQ132" s="105" t="s">
        <v>10</v>
      </c>
      <c r="BR132" s="105" t="s">
        <v>1353</v>
      </c>
      <c r="BS132" s="115"/>
      <c r="BT132" s="105"/>
      <c r="BU132" s="105"/>
      <c r="BV132" s="105"/>
      <c r="BW132" s="105">
        <v>6.0999999999999999E-2</v>
      </c>
      <c r="BX132" s="105" t="s">
        <v>10</v>
      </c>
      <c r="BY132" s="105" t="s">
        <v>10</v>
      </c>
      <c r="BZ132" s="105" t="s">
        <v>1351</v>
      </c>
      <c r="CA132" s="105" t="s">
        <v>1352</v>
      </c>
      <c r="CB132" s="105" t="s">
        <v>11</v>
      </c>
      <c r="CC132" s="105" t="s">
        <v>11</v>
      </c>
      <c r="CD132" s="106" t="s">
        <v>10</v>
      </c>
      <c r="CE132" s="105"/>
      <c r="CF132" s="105"/>
      <c r="CG132" s="105"/>
      <c r="CH132" s="105"/>
    </row>
    <row r="133" spans="1:86">
      <c r="A133" s="105">
        <v>19</v>
      </c>
      <c r="B133" s="105" t="s">
        <v>282</v>
      </c>
      <c r="C133" s="105" t="s">
        <v>244</v>
      </c>
      <c r="D133" s="105" t="s">
        <v>1340</v>
      </c>
      <c r="E133" s="105">
        <v>2016</v>
      </c>
      <c r="F133" s="105" t="s">
        <v>1341</v>
      </c>
      <c r="G133" s="105" t="s">
        <v>1342</v>
      </c>
      <c r="H133" s="105" t="s">
        <v>1343</v>
      </c>
      <c r="I133" s="105" t="s">
        <v>1344</v>
      </c>
      <c r="J133" s="114" t="s">
        <v>1345</v>
      </c>
      <c r="K133" s="105" t="s">
        <v>1346</v>
      </c>
      <c r="L133" s="105" t="s">
        <v>6138</v>
      </c>
      <c r="M133" s="105" t="s">
        <v>6139</v>
      </c>
      <c r="N133" s="105" t="s">
        <v>12</v>
      </c>
      <c r="O133" s="105" t="s">
        <v>5560</v>
      </c>
      <c r="P133" s="105" t="s">
        <v>5560</v>
      </c>
      <c r="Q133" s="105" t="s">
        <v>5600</v>
      </c>
      <c r="R133" s="105" t="s">
        <v>11</v>
      </c>
      <c r="S133" s="105" t="s">
        <v>123</v>
      </c>
      <c r="T133" s="105" t="s">
        <v>1347</v>
      </c>
      <c r="U133" s="105" t="s">
        <v>140</v>
      </c>
      <c r="V133" s="105">
        <v>171</v>
      </c>
      <c r="W133" s="105">
        <f t="shared" si="2"/>
        <v>1551</v>
      </c>
      <c r="X133" s="105" t="s">
        <v>10</v>
      </c>
      <c r="Y133" s="105" t="s">
        <v>10</v>
      </c>
      <c r="Z133" s="105" t="s">
        <v>10</v>
      </c>
      <c r="AA133" s="105" t="s">
        <v>1197</v>
      </c>
      <c r="AB133" s="105" t="s">
        <v>249</v>
      </c>
      <c r="AC133" s="115" t="str">
        <f>INDEX(Exposure_GWASs!G:G,MATCH(Matt!AE133,Exposure_GWASs!C:C,0))</f>
        <v>BMI</v>
      </c>
      <c r="AD133" s="112" t="s">
        <v>127</v>
      </c>
      <c r="AE133" s="105" t="s">
        <v>1348</v>
      </c>
      <c r="AF133" s="112" t="str">
        <f>INDEX(Exposure_GWASs!T:T,MATCH(Matt!AE133,Exposure_GWASs!C:C,0))</f>
        <v>18+</v>
      </c>
      <c r="AG133" s="112" t="str">
        <f>INDEX(Exposure_GWASs!U:U,MATCH(Matt!AE133,Exposure_GWASs!C:C,0))</f>
        <v>both</v>
      </c>
      <c r="AH133" s="105">
        <f t="shared" si="3"/>
        <v>1722</v>
      </c>
      <c r="AI133" s="115">
        <f>INDEX(Exposure_GWASs!F:F,MATCH(Matt!AE133,Exposure_GWASs!C:C,0))</f>
        <v>108912</v>
      </c>
      <c r="AJ133" s="105" t="s">
        <v>1291</v>
      </c>
      <c r="AK133" s="105" t="s">
        <v>1005</v>
      </c>
      <c r="AL133" s="105" t="s">
        <v>126</v>
      </c>
      <c r="AM133" s="105" t="s">
        <v>334</v>
      </c>
      <c r="AN133" s="105" t="s">
        <v>11</v>
      </c>
      <c r="AO133" s="105" t="s">
        <v>11</v>
      </c>
      <c r="AP133" s="105" t="s">
        <v>11</v>
      </c>
      <c r="AQ133" s="105" t="s">
        <v>11</v>
      </c>
      <c r="AR133" s="105" t="s">
        <v>11</v>
      </c>
      <c r="AS133" s="105" t="s">
        <v>11</v>
      </c>
      <c r="AT133" s="105" t="s">
        <v>11</v>
      </c>
      <c r="AU133" s="105" t="s">
        <v>10</v>
      </c>
      <c r="AV133" s="105" t="s">
        <v>10</v>
      </c>
      <c r="AW133" s="105">
        <v>14</v>
      </c>
      <c r="AX133" s="105">
        <f>INDEX(Exposure_GWASs!S:S,MATCH(Matt!AE133,Exposure_GWASs!C:C,0))</f>
        <v>11</v>
      </c>
      <c r="AY133" s="105" t="s">
        <v>1349</v>
      </c>
      <c r="AZ133" s="105" t="s">
        <v>171</v>
      </c>
      <c r="BA133" s="105" t="s">
        <v>10</v>
      </c>
      <c r="BB133" s="55" t="s">
        <v>45</v>
      </c>
      <c r="BC133" s="105" t="s">
        <v>11</v>
      </c>
      <c r="BD133" s="105"/>
      <c r="BE133" s="105"/>
      <c r="BF133" s="105"/>
      <c r="BG133" s="105"/>
      <c r="BH133" s="105" t="s">
        <v>11</v>
      </c>
      <c r="BI133" s="105">
        <v>13.25</v>
      </c>
      <c r="BJ133" s="105" t="s">
        <v>11</v>
      </c>
      <c r="BK133" s="105" t="s">
        <v>11</v>
      </c>
      <c r="BL133" s="105" t="s">
        <v>11</v>
      </c>
      <c r="BM133" s="105" t="s">
        <v>11</v>
      </c>
      <c r="BN133" s="105" t="s">
        <v>11</v>
      </c>
      <c r="BO133" s="105" t="s">
        <v>128</v>
      </c>
      <c r="BP133" s="105" t="s">
        <v>1197</v>
      </c>
      <c r="BQ133" s="105" t="s">
        <v>10</v>
      </c>
      <c r="BR133" s="105" t="s">
        <v>1350</v>
      </c>
      <c r="BS133" s="115"/>
      <c r="BT133" s="105"/>
      <c r="BU133" s="105"/>
      <c r="BV133" s="105"/>
      <c r="BW133" s="105">
        <v>8.0000000000000002E-3</v>
      </c>
      <c r="BX133" s="105" t="s">
        <v>10</v>
      </c>
      <c r="BY133" s="105" t="s">
        <v>10</v>
      </c>
      <c r="BZ133" s="105" t="s">
        <v>1351</v>
      </c>
      <c r="CA133" s="105" t="s">
        <v>1352</v>
      </c>
      <c r="CB133" s="105" t="s">
        <v>11</v>
      </c>
      <c r="CC133" s="105" t="s">
        <v>11</v>
      </c>
      <c r="CD133" s="106" t="s">
        <v>10</v>
      </c>
      <c r="CE133" s="105"/>
      <c r="CF133" s="105"/>
      <c r="CG133" s="105"/>
      <c r="CH133" s="105"/>
    </row>
    <row r="134" spans="1:86">
      <c r="A134" s="105">
        <v>19</v>
      </c>
      <c r="B134" s="105" t="s">
        <v>282</v>
      </c>
      <c r="C134" s="105" t="s">
        <v>244</v>
      </c>
      <c r="D134" s="105" t="s">
        <v>1340</v>
      </c>
      <c r="E134" s="105">
        <v>2016</v>
      </c>
      <c r="F134" s="105" t="s">
        <v>1341</v>
      </c>
      <c r="G134" s="105" t="s">
        <v>1342</v>
      </c>
      <c r="H134" s="105" t="s">
        <v>1343</v>
      </c>
      <c r="I134" s="105" t="s">
        <v>1344</v>
      </c>
      <c r="J134" s="114" t="s">
        <v>1345</v>
      </c>
      <c r="K134" s="105" t="s">
        <v>1346</v>
      </c>
      <c r="L134" s="105" t="s">
        <v>6138</v>
      </c>
      <c r="M134" s="105" t="s">
        <v>6139</v>
      </c>
      <c r="N134" s="105" t="s">
        <v>12</v>
      </c>
      <c r="O134" s="105" t="s">
        <v>5560</v>
      </c>
      <c r="P134" s="105" t="s">
        <v>5560</v>
      </c>
      <c r="Q134" s="105" t="s">
        <v>5600</v>
      </c>
      <c r="R134" s="105" t="s">
        <v>11</v>
      </c>
      <c r="S134" s="105" t="s">
        <v>123</v>
      </c>
      <c r="T134" s="105" t="s">
        <v>1347</v>
      </c>
      <c r="U134" s="105" t="s">
        <v>140</v>
      </c>
      <c r="V134" s="105">
        <v>171</v>
      </c>
      <c r="W134" s="105">
        <f t="shared" si="2"/>
        <v>1551</v>
      </c>
      <c r="X134" s="105" t="s">
        <v>10</v>
      </c>
      <c r="Y134" s="105" t="s">
        <v>10</v>
      </c>
      <c r="Z134" s="105" t="s">
        <v>10</v>
      </c>
      <c r="AA134" s="105" t="s">
        <v>1197</v>
      </c>
      <c r="AB134" s="105" t="s">
        <v>249</v>
      </c>
      <c r="AC134" s="115" t="str">
        <f>INDEX(Exposure_GWASs!G:G,MATCH(Matt!AE134,Exposure_GWASs!C:C,0))</f>
        <v>BMI</v>
      </c>
      <c r="AD134" s="112" t="s">
        <v>127</v>
      </c>
      <c r="AE134" s="105" t="s">
        <v>1348</v>
      </c>
      <c r="AF134" s="112" t="str">
        <f>INDEX(Exposure_GWASs!T:T,MATCH(Matt!AE134,Exposure_GWASs!C:C,0))</f>
        <v>18+</v>
      </c>
      <c r="AG134" s="112" t="str">
        <f>INDEX(Exposure_GWASs!U:U,MATCH(Matt!AE134,Exposure_GWASs!C:C,0))</f>
        <v>both</v>
      </c>
      <c r="AH134" s="105">
        <f t="shared" si="3"/>
        <v>1722</v>
      </c>
      <c r="AI134" s="115">
        <f>INDEX(Exposure_GWASs!F:F,MATCH(Matt!AE134,Exposure_GWASs!C:C,0))</f>
        <v>108912</v>
      </c>
      <c r="AJ134" s="105" t="s">
        <v>1291</v>
      </c>
      <c r="AK134" s="105" t="s">
        <v>1005</v>
      </c>
      <c r="AL134" s="105" t="s">
        <v>126</v>
      </c>
      <c r="AM134" s="105" t="s">
        <v>334</v>
      </c>
      <c r="AN134" s="105" t="s">
        <v>11</v>
      </c>
      <c r="AO134" s="105" t="s">
        <v>11</v>
      </c>
      <c r="AP134" s="105" t="s">
        <v>11</v>
      </c>
      <c r="AQ134" s="105" t="s">
        <v>11</v>
      </c>
      <c r="AR134" s="105" t="s">
        <v>11</v>
      </c>
      <c r="AS134" s="105" t="s">
        <v>11</v>
      </c>
      <c r="AT134" s="105" t="s">
        <v>11</v>
      </c>
      <c r="AU134" s="105" t="s">
        <v>10</v>
      </c>
      <c r="AV134" s="105">
        <v>14</v>
      </c>
      <c r="AW134" s="105" t="s">
        <v>10</v>
      </c>
      <c r="AX134" s="105">
        <f>INDEX(Exposure_GWASs!S:S,MATCH(Matt!AE134,Exposure_GWASs!C:C,0))</f>
        <v>11</v>
      </c>
      <c r="AY134" s="105" t="s">
        <v>1349</v>
      </c>
      <c r="AZ134" s="105" t="s">
        <v>171</v>
      </c>
      <c r="BA134" s="105" t="s">
        <v>10</v>
      </c>
      <c r="BB134" s="55" t="s">
        <v>45</v>
      </c>
      <c r="BC134" s="105" t="s">
        <v>11</v>
      </c>
      <c r="BD134" s="105"/>
      <c r="BE134" s="105"/>
      <c r="BF134" s="105"/>
      <c r="BG134" s="105"/>
      <c r="BH134" s="105" t="s">
        <v>11</v>
      </c>
      <c r="BI134" s="105">
        <v>13.25</v>
      </c>
      <c r="BJ134" s="105" t="s">
        <v>11</v>
      </c>
      <c r="BK134" s="105" t="s">
        <v>11</v>
      </c>
      <c r="BL134" s="105" t="s">
        <v>11</v>
      </c>
      <c r="BM134" s="105" t="s">
        <v>11</v>
      </c>
      <c r="BN134" s="105" t="s">
        <v>11</v>
      </c>
      <c r="BO134" s="105" t="s">
        <v>128</v>
      </c>
      <c r="BP134" s="105" t="s">
        <v>1197</v>
      </c>
      <c r="BQ134" s="105" t="s">
        <v>10</v>
      </c>
      <c r="BR134" s="105" t="s">
        <v>1353</v>
      </c>
      <c r="BS134" s="115"/>
      <c r="BT134" s="105"/>
      <c r="BU134" s="105"/>
      <c r="BV134" s="105"/>
      <c r="BW134" s="105">
        <v>2.5999999999999999E-2</v>
      </c>
      <c r="BX134" s="105" t="s">
        <v>10</v>
      </c>
      <c r="BY134" s="105" t="s">
        <v>10</v>
      </c>
      <c r="BZ134" s="105" t="s">
        <v>1351</v>
      </c>
      <c r="CA134" s="105" t="s">
        <v>1352</v>
      </c>
      <c r="CB134" s="105" t="s">
        <v>11</v>
      </c>
      <c r="CC134" s="105" t="s">
        <v>11</v>
      </c>
      <c r="CD134" s="106" t="s">
        <v>10</v>
      </c>
      <c r="CE134" s="105"/>
      <c r="CF134" s="105"/>
      <c r="CG134" s="105"/>
      <c r="CH134" s="105"/>
    </row>
    <row r="135" spans="1:86">
      <c r="A135" s="105">
        <v>19</v>
      </c>
      <c r="B135" s="105" t="s">
        <v>282</v>
      </c>
      <c r="C135" s="105" t="s">
        <v>244</v>
      </c>
      <c r="D135" s="105" t="s">
        <v>1340</v>
      </c>
      <c r="E135" s="105">
        <v>2016</v>
      </c>
      <c r="F135" s="105" t="s">
        <v>1341</v>
      </c>
      <c r="G135" s="105" t="s">
        <v>1342</v>
      </c>
      <c r="H135" s="105" t="s">
        <v>1343</v>
      </c>
      <c r="I135" s="105" t="s">
        <v>1344</v>
      </c>
      <c r="J135" s="114" t="s">
        <v>1345</v>
      </c>
      <c r="K135" s="105" t="s">
        <v>1346</v>
      </c>
      <c r="L135" s="105" t="s">
        <v>6138</v>
      </c>
      <c r="M135" s="105" t="s">
        <v>6139</v>
      </c>
      <c r="N135" s="105" t="s">
        <v>12</v>
      </c>
      <c r="O135" s="105" t="s">
        <v>5560</v>
      </c>
      <c r="P135" s="105" t="s">
        <v>5560</v>
      </c>
      <c r="Q135" s="105" t="s">
        <v>5600</v>
      </c>
      <c r="R135" s="105" t="s">
        <v>11</v>
      </c>
      <c r="S135" s="105" t="s">
        <v>123</v>
      </c>
      <c r="T135" s="105" t="s">
        <v>1347</v>
      </c>
      <c r="U135" s="105" t="s">
        <v>140</v>
      </c>
      <c r="V135" s="105">
        <v>171</v>
      </c>
      <c r="W135" s="105">
        <f t="shared" si="2"/>
        <v>1551</v>
      </c>
      <c r="X135" s="105" t="s">
        <v>10</v>
      </c>
      <c r="Y135" s="105" t="s">
        <v>10</v>
      </c>
      <c r="Z135" s="105" t="s">
        <v>10</v>
      </c>
      <c r="AA135" s="105" t="s">
        <v>1197</v>
      </c>
      <c r="AB135" s="105" t="s">
        <v>249</v>
      </c>
      <c r="AC135" s="115" t="str">
        <f>INDEX(Exposure_GWASs!G:G,MATCH(Matt!AE135,Exposure_GWASs!C:C,0))</f>
        <v>BMI</v>
      </c>
      <c r="AD135" s="112" t="s">
        <v>127</v>
      </c>
      <c r="AE135" s="105" t="s">
        <v>1348</v>
      </c>
      <c r="AF135" s="112" t="str">
        <f>INDEX(Exposure_GWASs!T:T,MATCH(Matt!AE135,Exposure_GWASs!C:C,0))</f>
        <v>18+</v>
      </c>
      <c r="AG135" s="112" t="str">
        <f>INDEX(Exposure_GWASs!U:U,MATCH(Matt!AE135,Exposure_GWASs!C:C,0))</f>
        <v>both</v>
      </c>
      <c r="AH135" s="105">
        <f t="shared" si="3"/>
        <v>1722</v>
      </c>
      <c r="AI135" s="115">
        <f>INDEX(Exposure_GWASs!F:F,MATCH(Matt!AE135,Exposure_GWASs!C:C,0))</f>
        <v>108912</v>
      </c>
      <c r="AJ135" s="105" t="s">
        <v>1291</v>
      </c>
      <c r="AK135" s="105" t="s">
        <v>1005</v>
      </c>
      <c r="AL135" s="105" t="s">
        <v>126</v>
      </c>
      <c r="AM135" s="105" t="s">
        <v>334</v>
      </c>
      <c r="AN135" s="105" t="s">
        <v>11</v>
      </c>
      <c r="AO135" s="105" t="s">
        <v>11</v>
      </c>
      <c r="AP135" s="105" t="s">
        <v>11</v>
      </c>
      <c r="AQ135" s="105" t="s">
        <v>11</v>
      </c>
      <c r="AR135" s="105" t="s">
        <v>11</v>
      </c>
      <c r="AS135" s="105" t="s">
        <v>11</v>
      </c>
      <c r="AT135" s="105" t="s">
        <v>11</v>
      </c>
      <c r="AU135" s="105" t="s">
        <v>10</v>
      </c>
      <c r="AV135" s="105" t="s">
        <v>10</v>
      </c>
      <c r="AW135" s="105">
        <v>14</v>
      </c>
      <c r="AX135" s="105">
        <f>INDEX(Exposure_GWASs!S:S,MATCH(Matt!AE135,Exposure_GWASs!C:C,0))</f>
        <v>11</v>
      </c>
      <c r="AY135" s="105" t="s">
        <v>1349</v>
      </c>
      <c r="AZ135" s="105" t="s">
        <v>171</v>
      </c>
      <c r="BA135" s="105" t="s">
        <v>10</v>
      </c>
      <c r="BB135" s="55" t="s">
        <v>48</v>
      </c>
      <c r="BC135" s="105" t="s">
        <v>11</v>
      </c>
      <c r="BD135" s="105"/>
      <c r="BE135" s="105"/>
      <c r="BF135" s="105"/>
      <c r="BG135" s="105"/>
      <c r="BH135" s="105" t="s">
        <v>11</v>
      </c>
      <c r="BI135" s="105">
        <v>13.25</v>
      </c>
      <c r="BJ135" s="105" t="s">
        <v>11</v>
      </c>
      <c r="BK135" s="105" t="s">
        <v>11</v>
      </c>
      <c r="BL135" s="105" t="s">
        <v>11</v>
      </c>
      <c r="BM135" s="105" t="s">
        <v>11</v>
      </c>
      <c r="BN135" s="105" t="s">
        <v>11</v>
      </c>
      <c r="BO135" s="105" t="s">
        <v>128</v>
      </c>
      <c r="BP135" s="105" t="s">
        <v>1197</v>
      </c>
      <c r="BQ135" s="105" t="s">
        <v>10</v>
      </c>
      <c r="BR135" s="105" t="s">
        <v>1350</v>
      </c>
      <c r="BS135" s="115"/>
      <c r="BT135" s="105"/>
      <c r="BU135" s="105"/>
      <c r="BV135" s="105"/>
      <c r="BW135" s="105">
        <v>5.7000000000000002E-2</v>
      </c>
      <c r="BX135" s="105" t="s">
        <v>10</v>
      </c>
      <c r="BY135" s="105" t="s">
        <v>10</v>
      </c>
      <c r="BZ135" s="105" t="s">
        <v>1351</v>
      </c>
      <c r="CA135" s="105" t="s">
        <v>1352</v>
      </c>
      <c r="CB135" s="105" t="s">
        <v>11</v>
      </c>
      <c r="CC135" s="105" t="s">
        <v>11</v>
      </c>
      <c r="CD135" s="106" t="s">
        <v>10</v>
      </c>
      <c r="CE135" s="105"/>
      <c r="CF135" s="105"/>
      <c r="CG135" s="105"/>
      <c r="CH135" s="105"/>
    </row>
    <row r="136" spans="1:86">
      <c r="A136" s="105">
        <v>19</v>
      </c>
      <c r="B136" s="105" t="s">
        <v>282</v>
      </c>
      <c r="C136" s="105" t="s">
        <v>244</v>
      </c>
      <c r="D136" s="105" t="s">
        <v>1340</v>
      </c>
      <c r="E136" s="105">
        <v>2016</v>
      </c>
      <c r="F136" s="105" t="s">
        <v>1341</v>
      </c>
      <c r="G136" s="105" t="s">
        <v>1342</v>
      </c>
      <c r="H136" s="105" t="s">
        <v>1343</v>
      </c>
      <c r="I136" s="105" t="s">
        <v>1344</v>
      </c>
      <c r="J136" s="114" t="s">
        <v>1345</v>
      </c>
      <c r="K136" s="105" t="s">
        <v>1346</v>
      </c>
      <c r="L136" s="105" t="s">
        <v>6138</v>
      </c>
      <c r="M136" s="105" t="s">
        <v>6139</v>
      </c>
      <c r="N136" s="105" t="s">
        <v>12</v>
      </c>
      <c r="O136" s="105" t="s">
        <v>5560</v>
      </c>
      <c r="P136" s="105" t="s">
        <v>5560</v>
      </c>
      <c r="Q136" s="105" t="s">
        <v>5600</v>
      </c>
      <c r="R136" s="105" t="s">
        <v>11</v>
      </c>
      <c r="S136" s="105" t="s">
        <v>123</v>
      </c>
      <c r="T136" s="105" t="s">
        <v>1347</v>
      </c>
      <c r="U136" s="105" t="s">
        <v>140</v>
      </c>
      <c r="V136" s="105">
        <v>171</v>
      </c>
      <c r="W136" s="105">
        <f t="shared" si="2"/>
        <v>1551</v>
      </c>
      <c r="X136" s="105" t="s">
        <v>10</v>
      </c>
      <c r="Y136" s="105" t="s">
        <v>10</v>
      </c>
      <c r="Z136" s="105" t="s">
        <v>10</v>
      </c>
      <c r="AA136" s="105" t="s">
        <v>1197</v>
      </c>
      <c r="AB136" s="105" t="s">
        <v>249</v>
      </c>
      <c r="AC136" s="115" t="str">
        <f>INDEX(Exposure_GWASs!G:G,MATCH(Matt!AE136,Exposure_GWASs!C:C,0))</f>
        <v>BMI</v>
      </c>
      <c r="AD136" s="112" t="s">
        <v>127</v>
      </c>
      <c r="AE136" s="105" t="s">
        <v>1348</v>
      </c>
      <c r="AF136" s="112" t="str">
        <f>INDEX(Exposure_GWASs!T:T,MATCH(Matt!AE136,Exposure_GWASs!C:C,0))</f>
        <v>18+</v>
      </c>
      <c r="AG136" s="112" t="str">
        <f>INDEX(Exposure_GWASs!U:U,MATCH(Matt!AE136,Exposure_GWASs!C:C,0))</f>
        <v>both</v>
      </c>
      <c r="AH136" s="105">
        <f t="shared" si="3"/>
        <v>1722</v>
      </c>
      <c r="AI136" s="115">
        <f>INDEX(Exposure_GWASs!F:F,MATCH(Matt!AE136,Exposure_GWASs!C:C,0))</f>
        <v>108912</v>
      </c>
      <c r="AJ136" s="105" t="s">
        <v>1291</v>
      </c>
      <c r="AK136" s="105" t="s">
        <v>1005</v>
      </c>
      <c r="AL136" s="105" t="s">
        <v>126</v>
      </c>
      <c r="AM136" s="105" t="s">
        <v>334</v>
      </c>
      <c r="AN136" s="105" t="s">
        <v>11</v>
      </c>
      <c r="AO136" s="105" t="s">
        <v>11</v>
      </c>
      <c r="AP136" s="105" t="s">
        <v>11</v>
      </c>
      <c r="AQ136" s="105" t="s">
        <v>11</v>
      </c>
      <c r="AR136" s="105" t="s">
        <v>11</v>
      </c>
      <c r="AS136" s="105" t="s">
        <v>11</v>
      </c>
      <c r="AT136" s="105" t="s">
        <v>11</v>
      </c>
      <c r="AU136" s="105" t="s">
        <v>10</v>
      </c>
      <c r="AV136" s="105">
        <v>14</v>
      </c>
      <c r="AW136" s="105" t="s">
        <v>10</v>
      </c>
      <c r="AX136" s="105">
        <f>INDEX(Exposure_GWASs!S:S,MATCH(Matt!AE136,Exposure_GWASs!C:C,0))</f>
        <v>11</v>
      </c>
      <c r="AY136" s="105" t="s">
        <v>1349</v>
      </c>
      <c r="AZ136" s="105" t="s">
        <v>171</v>
      </c>
      <c r="BA136" s="105" t="s">
        <v>10</v>
      </c>
      <c r="BB136" s="55" t="s">
        <v>48</v>
      </c>
      <c r="BC136" s="105" t="s">
        <v>11</v>
      </c>
      <c r="BD136" s="105"/>
      <c r="BE136" s="105"/>
      <c r="BF136" s="105"/>
      <c r="BG136" s="105"/>
      <c r="BH136" s="105" t="s">
        <v>11</v>
      </c>
      <c r="BI136" s="105">
        <v>13.25</v>
      </c>
      <c r="BJ136" s="105" t="s">
        <v>11</v>
      </c>
      <c r="BK136" s="105" t="s">
        <v>11</v>
      </c>
      <c r="BL136" s="105" t="s">
        <v>11</v>
      </c>
      <c r="BM136" s="105" t="s">
        <v>11</v>
      </c>
      <c r="BN136" s="105" t="s">
        <v>11</v>
      </c>
      <c r="BO136" s="105" t="s">
        <v>128</v>
      </c>
      <c r="BP136" s="105" t="s">
        <v>1197</v>
      </c>
      <c r="BQ136" s="105" t="s">
        <v>10</v>
      </c>
      <c r="BR136" s="105" t="s">
        <v>1353</v>
      </c>
      <c r="BS136" s="115"/>
      <c r="BT136" s="105"/>
      <c r="BU136" s="105"/>
      <c r="BV136" s="105"/>
      <c r="BW136" s="105">
        <v>8.8999999999999996E-2</v>
      </c>
      <c r="BX136" s="105" t="s">
        <v>10</v>
      </c>
      <c r="BY136" s="105" t="s">
        <v>10</v>
      </c>
      <c r="BZ136" s="105" t="s">
        <v>1351</v>
      </c>
      <c r="CA136" s="105" t="s">
        <v>1352</v>
      </c>
      <c r="CB136" s="105" t="s">
        <v>11</v>
      </c>
      <c r="CC136" s="105" t="s">
        <v>11</v>
      </c>
      <c r="CD136" s="106" t="s">
        <v>10</v>
      </c>
      <c r="CE136" s="105"/>
      <c r="CF136" s="105"/>
      <c r="CG136" s="105"/>
      <c r="CH136" s="105"/>
    </row>
    <row r="137" spans="1:86">
      <c r="A137" s="105">
        <v>19</v>
      </c>
      <c r="B137" s="105" t="s">
        <v>282</v>
      </c>
      <c r="C137" s="105" t="s">
        <v>244</v>
      </c>
      <c r="D137" s="105" t="s">
        <v>1340</v>
      </c>
      <c r="E137" s="105">
        <v>2016</v>
      </c>
      <c r="F137" s="105" t="s">
        <v>1341</v>
      </c>
      <c r="G137" s="105" t="s">
        <v>1342</v>
      </c>
      <c r="H137" s="105" t="s">
        <v>1343</v>
      </c>
      <c r="I137" s="105" t="s">
        <v>1344</v>
      </c>
      <c r="J137" s="114" t="s">
        <v>1345</v>
      </c>
      <c r="K137" s="105" t="s">
        <v>1346</v>
      </c>
      <c r="L137" s="105" t="s">
        <v>6138</v>
      </c>
      <c r="M137" s="105" t="s">
        <v>6139</v>
      </c>
      <c r="N137" s="105" t="s">
        <v>12</v>
      </c>
      <c r="O137" s="105" t="s">
        <v>5560</v>
      </c>
      <c r="P137" s="105" t="s">
        <v>5560</v>
      </c>
      <c r="Q137" s="105" t="s">
        <v>5600</v>
      </c>
      <c r="R137" s="105" t="s">
        <v>11</v>
      </c>
      <c r="S137" s="105" t="s">
        <v>123</v>
      </c>
      <c r="T137" s="105" t="s">
        <v>1347</v>
      </c>
      <c r="U137" s="105" t="s">
        <v>140</v>
      </c>
      <c r="V137" s="105">
        <v>171</v>
      </c>
      <c r="W137" s="105">
        <f t="shared" si="2"/>
        <v>1551</v>
      </c>
      <c r="X137" s="105" t="s">
        <v>10</v>
      </c>
      <c r="Y137" s="105" t="s">
        <v>10</v>
      </c>
      <c r="Z137" s="105" t="s">
        <v>10</v>
      </c>
      <c r="AA137" s="105" t="s">
        <v>1197</v>
      </c>
      <c r="AB137" s="105" t="s">
        <v>249</v>
      </c>
      <c r="AC137" s="115" t="str">
        <f>INDEX(Exposure_GWASs!G:G,MATCH(Matt!AE137,Exposure_GWASs!C:C,0))</f>
        <v>BMI</v>
      </c>
      <c r="AD137" s="112" t="s">
        <v>127</v>
      </c>
      <c r="AE137" s="105" t="s">
        <v>1348</v>
      </c>
      <c r="AF137" s="112" t="str">
        <f>INDEX(Exposure_GWASs!T:T,MATCH(Matt!AE137,Exposure_GWASs!C:C,0))</f>
        <v>18+</v>
      </c>
      <c r="AG137" s="112" t="str">
        <f>INDEX(Exposure_GWASs!U:U,MATCH(Matt!AE137,Exposure_GWASs!C:C,0))</f>
        <v>both</v>
      </c>
      <c r="AH137" s="105">
        <f t="shared" si="3"/>
        <v>1722</v>
      </c>
      <c r="AI137" s="115">
        <f>INDEX(Exposure_GWASs!F:F,MATCH(Matt!AE137,Exposure_GWASs!C:C,0))</f>
        <v>108912</v>
      </c>
      <c r="AJ137" s="105" t="s">
        <v>1291</v>
      </c>
      <c r="AK137" s="105" t="s">
        <v>1005</v>
      </c>
      <c r="AL137" s="105" t="s">
        <v>126</v>
      </c>
      <c r="AM137" s="105" t="s">
        <v>334</v>
      </c>
      <c r="AN137" s="105" t="s">
        <v>11</v>
      </c>
      <c r="AO137" s="105" t="s">
        <v>11</v>
      </c>
      <c r="AP137" s="105" t="s">
        <v>11</v>
      </c>
      <c r="AQ137" s="105" t="s">
        <v>11</v>
      </c>
      <c r="AR137" s="105" t="s">
        <v>11</v>
      </c>
      <c r="AS137" s="105" t="s">
        <v>11</v>
      </c>
      <c r="AT137" s="105" t="s">
        <v>11</v>
      </c>
      <c r="AU137" s="105" t="s">
        <v>10</v>
      </c>
      <c r="AV137" s="105" t="s">
        <v>10</v>
      </c>
      <c r="AW137" s="105">
        <v>14</v>
      </c>
      <c r="AX137" s="105">
        <f>INDEX(Exposure_GWASs!S:S,MATCH(Matt!AE137,Exposure_GWASs!C:C,0))</f>
        <v>11</v>
      </c>
      <c r="AY137" s="105" t="s">
        <v>1349</v>
      </c>
      <c r="AZ137" s="105" t="s">
        <v>171</v>
      </c>
      <c r="BA137" s="105" t="s">
        <v>10</v>
      </c>
      <c r="BB137" s="55" t="s">
        <v>50</v>
      </c>
      <c r="BC137" s="105" t="s">
        <v>11</v>
      </c>
      <c r="BD137" s="105"/>
      <c r="BE137" s="105"/>
      <c r="BF137" s="105"/>
      <c r="BG137" s="105"/>
      <c r="BH137" s="105" t="s">
        <v>11</v>
      </c>
      <c r="BI137" s="105">
        <v>13.25</v>
      </c>
      <c r="BJ137" s="105" t="s">
        <v>11</v>
      </c>
      <c r="BK137" s="105" t="s">
        <v>11</v>
      </c>
      <c r="BL137" s="105" t="s">
        <v>11</v>
      </c>
      <c r="BM137" s="105" t="s">
        <v>11</v>
      </c>
      <c r="BN137" s="105" t="s">
        <v>11</v>
      </c>
      <c r="BO137" s="105" t="s">
        <v>128</v>
      </c>
      <c r="BP137" s="105" t="s">
        <v>1197</v>
      </c>
      <c r="BQ137" s="105" t="s">
        <v>10</v>
      </c>
      <c r="BR137" s="105" t="s">
        <v>1350</v>
      </c>
      <c r="BS137" s="115"/>
      <c r="BT137" s="105"/>
      <c r="BU137" s="105"/>
      <c r="BV137" s="105"/>
      <c r="BW137" s="105">
        <v>2.5999999999999999E-2</v>
      </c>
      <c r="BX137" s="105" t="s">
        <v>10</v>
      </c>
      <c r="BY137" s="105" t="s">
        <v>10</v>
      </c>
      <c r="BZ137" s="105" t="s">
        <v>1351</v>
      </c>
      <c r="CA137" s="105" t="s">
        <v>1352</v>
      </c>
      <c r="CB137" s="105" t="s">
        <v>11</v>
      </c>
      <c r="CC137" s="105" t="s">
        <v>11</v>
      </c>
      <c r="CD137" s="106" t="s">
        <v>10</v>
      </c>
      <c r="CE137" s="105"/>
      <c r="CF137" s="105"/>
      <c r="CG137" s="105"/>
      <c r="CH137" s="105"/>
    </row>
    <row r="138" spans="1:86">
      <c r="A138" s="105">
        <v>19</v>
      </c>
      <c r="B138" s="105" t="s">
        <v>282</v>
      </c>
      <c r="C138" s="105" t="s">
        <v>244</v>
      </c>
      <c r="D138" s="105" t="s">
        <v>1340</v>
      </c>
      <c r="E138" s="105">
        <v>2016</v>
      </c>
      <c r="F138" s="105" t="s">
        <v>1341</v>
      </c>
      <c r="G138" s="105" t="s">
        <v>1342</v>
      </c>
      <c r="H138" s="105" t="s">
        <v>1343</v>
      </c>
      <c r="I138" s="105" t="s">
        <v>1344</v>
      </c>
      <c r="J138" s="114" t="s">
        <v>1345</v>
      </c>
      <c r="K138" s="105" t="s">
        <v>1346</v>
      </c>
      <c r="L138" s="105" t="s">
        <v>6138</v>
      </c>
      <c r="M138" s="105" t="s">
        <v>6139</v>
      </c>
      <c r="N138" s="105" t="s">
        <v>12</v>
      </c>
      <c r="O138" s="105" t="s">
        <v>5560</v>
      </c>
      <c r="P138" s="105" t="s">
        <v>5560</v>
      </c>
      <c r="Q138" s="105" t="s">
        <v>5600</v>
      </c>
      <c r="R138" s="105" t="s">
        <v>11</v>
      </c>
      <c r="S138" s="105" t="s">
        <v>123</v>
      </c>
      <c r="T138" s="105" t="s">
        <v>1347</v>
      </c>
      <c r="U138" s="105" t="s">
        <v>140</v>
      </c>
      <c r="V138" s="105">
        <v>171</v>
      </c>
      <c r="W138" s="105">
        <f t="shared" si="2"/>
        <v>1551</v>
      </c>
      <c r="X138" s="105" t="s">
        <v>10</v>
      </c>
      <c r="Y138" s="105" t="s">
        <v>10</v>
      </c>
      <c r="Z138" s="105" t="s">
        <v>10</v>
      </c>
      <c r="AA138" s="105" t="s">
        <v>1197</v>
      </c>
      <c r="AB138" s="105" t="s">
        <v>249</v>
      </c>
      <c r="AC138" s="115" t="str">
        <f>INDEX(Exposure_GWASs!G:G,MATCH(Matt!AE138,Exposure_GWASs!C:C,0))</f>
        <v>BMI</v>
      </c>
      <c r="AD138" s="112" t="s">
        <v>127</v>
      </c>
      <c r="AE138" s="105" t="s">
        <v>1348</v>
      </c>
      <c r="AF138" s="112" t="str">
        <f>INDEX(Exposure_GWASs!T:T,MATCH(Matt!AE138,Exposure_GWASs!C:C,0))</f>
        <v>18+</v>
      </c>
      <c r="AG138" s="112" t="str">
        <f>INDEX(Exposure_GWASs!U:U,MATCH(Matt!AE138,Exposure_GWASs!C:C,0))</f>
        <v>both</v>
      </c>
      <c r="AH138" s="105">
        <f t="shared" si="3"/>
        <v>1722</v>
      </c>
      <c r="AI138" s="115">
        <f>INDEX(Exposure_GWASs!F:F,MATCH(Matt!AE138,Exposure_GWASs!C:C,0))</f>
        <v>108912</v>
      </c>
      <c r="AJ138" s="105" t="s">
        <v>1291</v>
      </c>
      <c r="AK138" s="105" t="s">
        <v>1005</v>
      </c>
      <c r="AL138" s="105" t="s">
        <v>126</v>
      </c>
      <c r="AM138" s="105" t="s">
        <v>334</v>
      </c>
      <c r="AN138" s="105" t="s">
        <v>11</v>
      </c>
      <c r="AO138" s="105" t="s">
        <v>11</v>
      </c>
      <c r="AP138" s="105" t="s">
        <v>11</v>
      </c>
      <c r="AQ138" s="105" t="s">
        <v>11</v>
      </c>
      <c r="AR138" s="105" t="s">
        <v>11</v>
      </c>
      <c r="AS138" s="105" t="s">
        <v>11</v>
      </c>
      <c r="AT138" s="105" t="s">
        <v>11</v>
      </c>
      <c r="AU138" s="105" t="s">
        <v>10</v>
      </c>
      <c r="AV138" s="105">
        <v>14</v>
      </c>
      <c r="AW138" s="105" t="s">
        <v>10</v>
      </c>
      <c r="AX138" s="105">
        <f>INDEX(Exposure_GWASs!S:S,MATCH(Matt!AE138,Exposure_GWASs!C:C,0))</f>
        <v>11</v>
      </c>
      <c r="AY138" s="105" t="s">
        <v>1349</v>
      </c>
      <c r="AZ138" s="105" t="s">
        <v>171</v>
      </c>
      <c r="BA138" s="105" t="s">
        <v>10</v>
      </c>
      <c r="BB138" s="55" t="s">
        <v>50</v>
      </c>
      <c r="BC138" s="105" t="s">
        <v>11</v>
      </c>
      <c r="BD138" s="105"/>
      <c r="BE138" s="105"/>
      <c r="BF138" s="105"/>
      <c r="BG138" s="105"/>
      <c r="BH138" s="105" t="s">
        <v>11</v>
      </c>
      <c r="BI138" s="105">
        <v>13.25</v>
      </c>
      <c r="BJ138" s="105" t="s">
        <v>11</v>
      </c>
      <c r="BK138" s="105" t="s">
        <v>11</v>
      </c>
      <c r="BL138" s="105" t="s">
        <v>11</v>
      </c>
      <c r="BM138" s="105" t="s">
        <v>11</v>
      </c>
      <c r="BN138" s="105" t="s">
        <v>11</v>
      </c>
      <c r="BO138" s="105" t="s">
        <v>128</v>
      </c>
      <c r="BP138" s="105" t="s">
        <v>1197</v>
      </c>
      <c r="BQ138" s="105" t="s">
        <v>10</v>
      </c>
      <c r="BR138" s="105" t="s">
        <v>1353</v>
      </c>
      <c r="BS138" s="115"/>
      <c r="BT138" s="105"/>
      <c r="BU138" s="105"/>
      <c r="BV138" s="105"/>
      <c r="BW138" s="105">
        <v>3.3000000000000002E-2</v>
      </c>
      <c r="BX138" s="105" t="s">
        <v>10</v>
      </c>
      <c r="BY138" s="105" t="s">
        <v>10</v>
      </c>
      <c r="BZ138" s="105" t="s">
        <v>1351</v>
      </c>
      <c r="CA138" s="105" t="s">
        <v>1352</v>
      </c>
      <c r="CB138" s="105" t="s">
        <v>11</v>
      </c>
      <c r="CC138" s="105" t="s">
        <v>11</v>
      </c>
      <c r="CD138" s="106" t="s">
        <v>10</v>
      </c>
      <c r="CE138" s="105"/>
      <c r="CF138" s="105"/>
      <c r="CG138" s="105"/>
      <c r="CH138" s="105"/>
    </row>
    <row r="139" spans="1:86">
      <c r="A139" s="105">
        <v>19</v>
      </c>
      <c r="B139" s="105" t="s">
        <v>282</v>
      </c>
      <c r="C139" s="105" t="s">
        <v>244</v>
      </c>
      <c r="D139" s="105" t="s">
        <v>1340</v>
      </c>
      <c r="E139" s="105">
        <v>2016</v>
      </c>
      <c r="F139" s="105" t="s">
        <v>1341</v>
      </c>
      <c r="G139" s="105" t="s">
        <v>1342</v>
      </c>
      <c r="H139" s="105" t="s">
        <v>1343</v>
      </c>
      <c r="I139" s="105" t="s">
        <v>1344</v>
      </c>
      <c r="J139" s="114" t="s">
        <v>1345</v>
      </c>
      <c r="K139" s="105" t="s">
        <v>1346</v>
      </c>
      <c r="L139" s="105" t="s">
        <v>6138</v>
      </c>
      <c r="M139" s="105" t="s">
        <v>6139</v>
      </c>
      <c r="N139" s="105" t="s">
        <v>12</v>
      </c>
      <c r="O139" s="105" t="s">
        <v>5277</v>
      </c>
      <c r="P139" s="105" t="s">
        <v>5613</v>
      </c>
      <c r="Q139" s="105" t="s">
        <v>5602</v>
      </c>
      <c r="R139" s="105" t="s">
        <v>11</v>
      </c>
      <c r="S139" s="105" t="s">
        <v>123</v>
      </c>
      <c r="T139" s="105" t="s">
        <v>1347</v>
      </c>
      <c r="U139" s="105" t="s">
        <v>140</v>
      </c>
      <c r="V139" s="105">
        <v>113</v>
      </c>
      <c r="W139" s="105">
        <f t="shared" ref="W139:W146" si="4">SUM(1709-V139)</f>
        <v>1596</v>
      </c>
      <c r="X139" s="105" t="s">
        <v>10</v>
      </c>
      <c r="Y139" s="105" t="s">
        <v>10</v>
      </c>
      <c r="Z139" s="105" t="s">
        <v>10</v>
      </c>
      <c r="AA139" s="105" t="s">
        <v>1197</v>
      </c>
      <c r="AB139" s="105" t="s">
        <v>249</v>
      </c>
      <c r="AC139" s="115" t="str">
        <f>INDEX(Exposure_GWASs!G:G,MATCH(Matt!AE139,Exposure_GWASs!C:C,0))</f>
        <v>BMI</v>
      </c>
      <c r="AD139" s="112" t="s">
        <v>127</v>
      </c>
      <c r="AE139" s="105" t="s">
        <v>1348</v>
      </c>
      <c r="AF139" s="112" t="str">
        <f>INDEX(Exposure_GWASs!T:T,MATCH(Matt!AE139,Exposure_GWASs!C:C,0))</f>
        <v>18+</v>
      </c>
      <c r="AG139" s="112" t="str">
        <f>INDEX(Exposure_GWASs!U:U,MATCH(Matt!AE139,Exposure_GWASs!C:C,0))</f>
        <v>both</v>
      </c>
      <c r="AH139" s="105">
        <f t="shared" si="3"/>
        <v>1709</v>
      </c>
      <c r="AI139" s="115">
        <f>INDEX(Exposure_GWASs!F:F,MATCH(Matt!AE139,Exposure_GWASs!C:C,0))</f>
        <v>108912</v>
      </c>
      <c r="AJ139" s="105" t="s">
        <v>1291</v>
      </c>
      <c r="AK139" s="105" t="s">
        <v>1005</v>
      </c>
      <c r="AL139" s="105" t="s">
        <v>126</v>
      </c>
      <c r="AM139" s="105" t="s">
        <v>334</v>
      </c>
      <c r="AN139" s="105" t="s">
        <v>11</v>
      </c>
      <c r="AO139" s="105" t="s">
        <v>11</v>
      </c>
      <c r="AP139" s="105" t="s">
        <v>11</v>
      </c>
      <c r="AQ139" s="105" t="s">
        <v>11</v>
      </c>
      <c r="AR139" s="105" t="s">
        <v>11</v>
      </c>
      <c r="AS139" s="105" t="s">
        <v>11</v>
      </c>
      <c r="AT139" s="105" t="s">
        <v>11</v>
      </c>
      <c r="AU139" s="105" t="s">
        <v>10</v>
      </c>
      <c r="AV139" s="105" t="s">
        <v>10</v>
      </c>
      <c r="AW139" s="105">
        <v>14</v>
      </c>
      <c r="AX139" s="105">
        <f>INDEX(Exposure_GWASs!S:S,MATCH(Matt!AE139,Exposure_GWASs!C:C,0))</f>
        <v>11</v>
      </c>
      <c r="AY139" s="105" t="s">
        <v>1349</v>
      </c>
      <c r="AZ139" s="105" t="s">
        <v>171</v>
      </c>
      <c r="BA139" s="105" t="s">
        <v>10</v>
      </c>
      <c r="BB139" s="55" t="s">
        <v>42</v>
      </c>
      <c r="BC139" s="105" t="s">
        <v>11</v>
      </c>
      <c r="BD139" s="105"/>
      <c r="BE139" s="105"/>
      <c r="BF139" s="105"/>
      <c r="BG139" s="105"/>
      <c r="BH139" s="105" t="s">
        <v>11</v>
      </c>
      <c r="BI139" s="105">
        <v>13.25</v>
      </c>
      <c r="BJ139" s="105" t="s">
        <v>11</v>
      </c>
      <c r="BK139" s="105" t="s">
        <v>11</v>
      </c>
      <c r="BL139" s="105" t="s">
        <v>11</v>
      </c>
      <c r="BM139" s="105" t="s">
        <v>11</v>
      </c>
      <c r="BN139" s="105" t="s">
        <v>11</v>
      </c>
      <c r="BO139" s="105" t="s">
        <v>128</v>
      </c>
      <c r="BP139" s="105" t="s">
        <v>1197</v>
      </c>
      <c r="BQ139" s="105" t="s">
        <v>10</v>
      </c>
      <c r="BR139" s="105" t="s">
        <v>1350</v>
      </c>
      <c r="BS139" s="105"/>
      <c r="BT139" s="105"/>
      <c r="BU139" s="105"/>
      <c r="BV139" s="105"/>
      <c r="BW139" s="105">
        <v>0.39600000000000002</v>
      </c>
      <c r="BX139" s="105" t="s">
        <v>10</v>
      </c>
      <c r="BY139" s="105" t="s">
        <v>10</v>
      </c>
      <c r="BZ139" s="105" t="s">
        <v>1351</v>
      </c>
      <c r="CA139" s="105" t="s">
        <v>1352</v>
      </c>
      <c r="CB139" s="105" t="s">
        <v>11</v>
      </c>
      <c r="CC139" s="105" t="s">
        <v>11</v>
      </c>
      <c r="CD139" s="106" t="s">
        <v>10</v>
      </c>
      <c r="CE139" s="105"/>
      <c r="CF139" s="105"/>
      <c r="CG139" s="105"/>
      <c r="CH139" s="105"/>
    </row>
    <row r="140" spans="1:86">
      <c r="A140" s="105">
        <v>19</v>
      </c>
      <c r="B140" s="105" t="s">
        <v>282</v>
      </c>
      <c r="C140" s="105" t="s">
        <v>244</v>
      </c>
      <c r="D140" s="105" t="s">
        <v>1340</v>
      </c>
      <c r="E140" s="105">
        <v>2016</v>
      </c>
      <c r="F140" s="105" t="s">
        <v>1341</v>
      </c>
      <c r="G140" s="105" t="s">
        <v>1342</v>
      </c>
      <c r="H140" s="105" t="s">
        <v>1343</v>
      </c>
      <c r="I140" s="105" t="s">
        <v>1344</v>
      </c>
      <c r="J140" s="114" t="s">
        <v>1345</v>
      </c>
      <c r="K140" s="105" t="s">
        <v>1346</v>
      </c>
      <c r="L140" s="105" t="s">
        <v>6138</v>
      </c>
      <c r="M140" s="105" t="s">
        <v>6139</v>
      </c>
      <c r="N140" s="105" t="s">
        <v>12</v>
      </c>
      <c r="O140" s="105" t="s">
        <v>5277</v>
      </c>
      <c r="P140" s="105" t="s">
        <v>5613</v>
      </c>
      <c r="Q140" s="105" t="s">
        <v>5602</v>
      </c>
      <c r="R140" s="105" t="s">
        <v>11</v>
      </c>
      <c r="S140" s="105" t="s">
        <v>123</v>
      </c>
      <c r="T140" s="105" t="s">
        <v>1347</v>
      </c>
      <c r="U140" s="105" t="s">
        <v>140</v>
      </c>
      <c r="V140" s="105">
        <v>113</v>
      </c>
      <c r="W140" s="105">
        <f t="shared" si="4"/>
        <v>1596</v>
      </c>
      <c r="X140" s="105" t="s">
        <v>10</v>
      </c>
      <c r="Y140" s="105" t="s">
        <v>10</v>
      </c>
      <c r="Z140" s="105" t="s">
        <v>10</v>
      </c>
      <c r="AA140" s="105" t="s">
        <v>1197</v>
      </c>
      <c r="AB140" s="105" t="s">
        <v>249</v>
      </c>
      <c r="AC140" s="115" t="str">
        <f>INDEX(Exposure_GWASs!G:G,MATCH(Matt!AE140,Exposure_GWASs!C:C,0))</f>
        <v>BMI</v>
      </c>
      <c r="AD140" s="112" t="s">
        <v>127</v>
      </c>
      <c r="AE140" s="105" t="s">
        <v>1348</v>
      </c>
      <c r="AF140" s="112" t="str">
        <f>INDEX(Exposure_GWASs!T:T,MATCH(Matt!AE140,Exposure_GWASs!C:C,0))</f>
        <v>18+</v>
      </c>
      <c r="AG140" s="112" t="str">
        <f>INDEX(Exposure_GWASs!U:U,MATCH(Matt!AE140,Exposure_GWASs!C:C,0))</f>
        <v>both</v>
      </c>
      <c r="AH140" s="105">
        <f t="shared" si="3"/>
        <v>1709</v>
      </c>
      <c r="AI140" s="115">
        <f>INDEX(Exposure_GWASs!F:F,MATCH(Matt!AE140,Exposure_GWASs!C:C,0))</f>
        <v>108912</v>
      </c>
      <c r="AJ140" s="105" t="s">
        <v>1291</v>
      </c>
      <c r="AK140" s="105" t="s">
        <v>1005</v>
      </c>
      <c r="AL140" s="105" t="s">
        <v>126</v>
      </c>
      <c r="AM140" s="105" t="s">
        <v>334</v>
      </c>
      <c r="AN140" s="105" t="s">
        <v>11</v>
      </c>
      <c r="AO140" s="105" t="s">
        <v>11</v>
      </c>
      <c r="AP140" s="105" t="s">
        <v>11</v>
      </c>
      <c r="AQ140" s="105" t="s">
        <v>11</v>
      </c>
      <c r="AR140" s="105" t="s">
        <v>11</v>
      </c>
      <c r="AS140" s="105" t="s">
        <v>11</v>
      </c>
      <c r="AT140" s="105" t="s">
        <v>11</v>
      </c>
      <c r="AU140" s="105" t="s">
        <v>10</v>
      </c>
      <c r="AV140" s="105">
        <v>14</v>
      </c>
      <c r="AW140" s="105" t="s">
        <v>10</v>
      </c>
      <c r="AX140" s="105">
        <f>INDEX(Exposure_GWASs!S:S,MATCH(Matt!AE140,Exposure_GWASs!C:C,0))</f>
        <v>11</v>
      </c>
      <c r="AY140" s="105" t="s">
        <v>1349</v>
      </c>
      <c r="AZ140" s="105" t="s">
        <v>171</v>
      </c>
      <c r="BA140" s="105" t="s">
        <v>10</v>
      </c>
      <c r="BB140" s="55" t="s">
        <v>42</v>
      </c>
      <c r="BC140" s="105" t="s">
        <v>11</v>
      </c>
      <c r="BD140" s="105"/>
      <c r="BE140" s="105"/>
      <c r="BF140" s="105"/>
      <c r="BG140" s="105"/>
      <c r="BH140" s="105" t="s">
        <v>11</v>
      </c>
      <c r="BI140" s="105">
        <v>13.25</v>
      </c>
      <c r="BJ140" s="105" t="s">
        <v>11</v>
      </c>
      <c r="BK140" s="105" t="s">
        <v>11</v>
      </c>
      <c r="BL140" s="105" t="s">
        <v>11</v>
      </c>
      <c r="BM140" s="105" t="s">
        <v>11</v>
      </c>
      <c r="BN140" s="105" t="s">
        <v>11</v>
      </c>
      <c r="BO140" s="105" t="s">
        <v>128</v>
      </c>
      <c r="BP140" s="105" t="s">
        <v>1197</v>
      </c>
      <c r="BQ140" s="105" t="s">
        <v>10</v>
      </c>
      <c r="BR140" s="105" t="s">
        <v>1353</v>
      </c>
      <c r="BS140" s="105"/>
      <c r="BT140" s="105"/>
      <c r="BU140" s="105"/>
      <c r="BV140" s="105"/>
      <c r="BW140" s="105">
        <v>0.438</v>
      </c>
      <c r="BX140" s="105" t="s">
        <v>10</v>
      </c>
      <c r="BY140" s="105" t="s">
        <v>10</v>
      </c>
      <c r="BZ140" s="105" t="s">
        <v>1351</v>
      </c>
      <c r="CA140" s="105" t="s">
        <v>1352</v>
      </c>
      <c r="CB140" s="105" t="s">
        <v>11</v>
      </c>
      <c r="CC140" s="105" t="s">
        <v>11</v>
      </c>
      <c r="CD140" s="106" t="s">
        <v>10</v>
      </c>
      <c r="CE140" s="105"/>
      <c r="CF140" s="105"/>
      <c r="CG140" s="105"/>
      <c r="CH140" s="105"/>
    </row>
    <row r="141" spans="1:86">
      <c r="A141" s="105">
        <v>19</v>
      </c>
      <c r="B141" s="105" t="s">
        <v>282</v>
      </c>
      <c r="C141" s="105" t="s">
        <v>244</v>
      </c>
      <c r="D141" s="105" t="s">
        <v>1340</v>
      </c>
      <c r="E141" s="105">
        <v>2016</v>
      </c>
      <c r="F141" s="105" t="s">
        <v>1341</v>
      </c>
      <c r="G141" s="105" t="s">
        <v>1342</v>
      </c>
      <c r="H141" s="105" t="s">
        <v>1343</v>
      </c>
      <c r="I141" s="105" t="s">
        <v>1344</v>
      </c>
      <c r="J141" s="114" t="s">
        <v>1345</v>
      </c>
      <c r="K141" s="105" t="s">
        <v>1346</v>
      </c>
      <c r="L141" s="105" t="s">
        <v>6138</v>
      </c>
      <c r="M141" s="105" t="s">
        <v>6139</v>
      </c>
      <c r="N141" s="105" t="s">
        <v>12</v>
      </c>
      <c r="O141" s="105" t="s">
        <v>5277</v>
      </c>
      <c r="P141" s="105" t="s">
        <v>5613</v>
      </c>
      <c r="Q141" s="105" t="s">
        <v>5602</v>
      </c>
      <c r="R141" s="105" t="s">
        <v>11</v>
      </c>
      <c r="S141" s="105" t="s">
        <v>123</v>
      </c>
      <c r="T141" s="105" t="s">
        <v>1347</v>
      </c>
      <c r="U141" s="105" t="s">
        <v>140</v>
      </c>
      <c r="V141" s="105">
        <v>113</v>
      </c>
      <c r="W141" s="105">
        <f t="shared" si="4"/>
        <v>1596</v>
      </c>
      <c r="X141" s="105" t="s">
        <v>10</v>
      </c>
      <c r="Y141" s="105" t="s">
        <v>10</v>
      </c>
      <c r="Z141" s="105" t="s">
        <v>10</v>
      </c>
      <c r="AA141" s="105" t="s">
        <v>1197</v>
      </c>
      <c r="AB141" s="105" t="s">
        <v>249</v>
      </c>
      <c r="AC141" s="115" t="str">
        <f>INDEX(Exposure_GWASs!G:G,MATCH(Matt!AE141,Exposure_GWASs!C:C,0))</f>
        <v>BMI</v>
      </c>
      <c r="AD141" s="112" t="s">
        <v>127</v>
      </c>
      <c r="AE141" s="105" t="s">
        <v>1348</v>
      </c>
      <c r="AF141" s="112" t="str">
        <f>INDEX(Exposure_GWASs!T:T,MATCH(Matt!AE141,Exposure_GWASs!C:C,0))</f>
        <v>18+</v>
      </c>
      <c r="AG141" s="112" t="str">
        <f>INDEX(Exposure_GWASs!U:U,MATCH(Matt!AE141,Exposure_GWASs!C:C,0))</f>
        <v>both</v>
      </c>
      <c r="AH141" s="105">
        <f t="shared" si="3"/>
        <v>1709</v>
      </c>
      <c r="AI141" s="115">
        <f>INDEX(Exposure_GWASs!F:F,MATCH(Matt!AE141,Exposure_GWASs!C:C,0))</f>
        <v>108912</v>
      </c>
      <c r="AJ141" s="105" t="s">
        <v>1291</v>
      </c>
      <c r="AK141" s="105" t="s">
        <v>1005</v>
      </c>
      <c r="AL141" s="105" t="s">
        <v>126</v>
      </c>
      <c r="AM141" s="105" t="s">
        <v>334</v>
      </c>
      <c r="AN141" s="105" t="s">
        <v>11</v>
      </c>
      <c r="AO141" s="105" t="s">
        <v>11</v>
      </c>
      <c r="AP141" s="105" t="s">
        <v>11</v>
      </c>
      <c r="AQ141" s="105" t="s">
        <v>11</v>
      </c>
      <c r="AR141" s="105" t="s">
        <v>11</v>
      </c>
      <c r="AS141" s="105" t="s">
        <v>11</v>
      </c>
      <c r="AT141" s="105" t="s">
        <v>11</v>
      </c>
      <c r="AU141" s="105" t="s">
        <v>10</v>
      </c>
      <c r="AV141" s="105" t="s">
        <v>10</v>
      </c>
      <c r="AW141" s="105">
        <v>14</v>
      </c>
      <c r="AX141" s="105">
        <f>INDEX(Exposure_GWASs!S:S,MATCH(Matt!AE141,Exposure_GWASs!C:C,0))</f>
        <v>11</v>
      </c>
      <c r="AY141" s="105" t="s">
        <v>1349</v>
      </c>
      <c r="AZ141" s="105" t="s">
        <v>171</v>
      </c>
      <c r="BA141" s="105" t="s">
        <v>10</v>
      </c>
      <c r="BB141" s="55" t="s">
        <v>45</v>
      </c>
      <c r="BC141" s="105" t="s">
        <v>11</v>
      </c>
      <c r="BD141" s="105"/>
      <c r="BE141" s="105"/>
      <c r="BF141" s="105"/>
      <c r="BG141" s="105"/>
      <c r="BH141" s="105" t="s">
        <v>11</v>
      </c>
      <c r="BI141" s="105">
        <v>13.25</v>
      </c>
      <c r="BJ141" s="105" t="s">
        <v>11</v>
      </c>
      <c r="BK141" s="105" t="s">
        <v>11</v>
      </c>
      <c r="BL141" s="105" t="s">
        <v>11</v>
      </c>
      <c r="BM141" s="105" t="s">
        <v>11</v>
      </c>
      <c r="BN141" s="105" t="s">
        <v>11</v>
      </c>
      <c r="BO141" s="105" t="s">
        <v>128</v>
      </c>
      <c r="BP141" s="105" t="s">
        <v>1197</v>
      </c>
      <c r="BQ141" s="105" t="s">
        <v>10</v>
      </c>
      <c r="BR141" s="105" t="s">
        <v>1350</v>
      </c>
      <c r="BS141" s="105"/>
      <c r="BT141" s="105"/>
      <c r="BU141" s="105"/>
      <c r="BV141" s="105"/>
      <c r="BW141" s="105">
        <v>0.39700000000000002</v>
      </c>
      <c r="BX141" s="105" t="s">
        <v>10</v>
      </c>
      <c r="BY141" s="105" t="s">
        <v>10</v>
      </c>
      <c r="BZ141" s="105" t="s">
        <v>1351</v>
      </c>
      <c r="CA141" s="105" t="s">
        <v>1352</v>
      </c>
      <c r="CB141" s="105" t="s">
        <v>11</v>
      </c>
      <c r="CC141" s="105" t="s">
        <v>11</v>
      </c>
      <c r="CD141" s="106" t="s">
        <v>10</v>
      </c>
      <c r="CE141" s="105"/>
      <c r="CF141" s="105"/>
      <c r="CG141" s="105"/>
      <c r="CH141" s="105"/>
    </row>
    <row r="142" spans="1:86">
      <c r="A142" s="105">
        <v>19</v>
      </c>
      <c r="B142" s="105" t="s">
        <v>282</v>
      </c>
      <c r="C142" s="105" t="s">
        <v>244</v>
      </c>
      <c r="D142" s="105" t="s">
        <v>1340</v>
      </c>
      <c r="E142" s="105">
        <v>2016</v>
      </c>
      <c r="F142" s="105" t="s">
        <v>1341</v>
      </c>
      <c r="G142" s="105" t="s">
        <v>1342</v>
      </c>
      <c r="H142" s="105" t="s">
        <v>1343</v>
      </c>
      <c r="I142" s="105" t="s">
        <v>1344</v>
      </c>
      <c r="J142" s="114" t="s">
        <v>1345</v>
      </c>
      <c r="K142" s="105" t="s">
        <v>1346</v>
      </c>
      <c r="L142" s="105" t="s">
        <v>6138</v>
      </c>
      <c r="M142" s="105" t="s">
        <v>6139</v>
      </c>
      <c r="N142" s="105" t="s">
        <v>12</v>
      </c>
      <c r="O142" s="105" t="s">
        <v>5277</v>
      </c>
      <c r="P142" s="105" t="s">
        <v>5613</v>
      </c>
      <c r="Q142" s="105" t="s">
        <v>5602</v>
      </c>
      <c r="R142" s="105" t="s">
        <v>11</v>
      </c>
      <c r="S142" s="105" t="s">
        <v>123</v>
      </c>
      <c r="T142" s="105" t="s">
        <v>1347</v>
      </c>
      <c r="U142" s="105" t="s">
        <v>140</v>
      </c>
      <c r="V142" s="105">
        <v>113</v>
      </c>
      <c r="W142" s="105">
        <f t="shared" si="4"/>
        <v>1596</v>
      </c>
      <c r="X142" s="105" t="s">
        <v>10</v>
      </c>
      <c r="Y142" s="105" t="s">
        <v>10</v>
      </c>
      <c r="Z142" s="105" t="s">
        <v>10</v>
      </c>
      <c r="AA142" s="105" t="s">
        <v>1197</v>
      </c>
      <c r="AB142" s="105" t="s">
        <v>249</v>
      </c>
      <c r="AC142" s="115" t="str">
        <f>INDEX(Exposure_GWASs!G:G,MATCH(Matt!AE142,Exposure_GWASs!C:C,0))</f>
        <v>BMI</v>
      </c>
      <c r="AD142" s="112" t="s">
        <v>127</v>
      </c>
      <c r="AE142" s="105" t="s">
        <v>1348</v>
      </c>
      <c r="AF142" s="112" t="str">
        <f>INDEX(Exposure_GWASs!T:T,MATCH(Matt!AE142,Exposure_GWASs!C:C,0))</f>
        <v>18+</v>
      </c>
      <c r="AG142" s="112" t="str">
        <f>INDEX(Exposure_GWASs!U:U,MATCH(Matt!AE142,Exposure_GWASs!C:C,0))</f>
        <v>both</v>
      </c>
      <c r="AH142" s="105">
        <f t="shared" si="3"/>
        <v>1709</v>
      </c>
      <c r="AI142" s="115">
        <f>INDEX(Exposure_GWASs!F:F,MATCH(Matt!AE142,Exposure_GWASs!C:C,0))</f>
        <v>108912</v>
      </c>
      <c r="AJ142" s="105" t="s">
        <v>1291</v>
      </c>
      <c r="AK142" s="105" t="s">
        <v>1005</v>
      </c>
      <c r="AL142" s="105" t="s">
        <v>126</v>
      </c>
      <c r="AM142" s="105" t="s">
        <v>334</v>
      </c>
      <c r="AN142" s="105" t="s">
        <v>11</v>
      </c>
      <c r="AO142" s="105" t="s">
        <v>11</v>
      </c>
      <c r="AP142" s="105" t="s">
        <v>11</v>
      </c>
      <c r="AQ142" s="105" t="s">
        <v>11</v>
      </c>
      <c r="AR142" s="105" t="s">
        <v>11</v>
      </c>
      <c r="AS142" s="105" t="s">
        <v>11</v>
      </c>
      <c r="AT142" s="105" t="s">
        <v>11</v>
      </c>
      <c r="AU142" s="105" t="s">
        <v>10</v>
      </c>
      <c r="AV142" s="105">
        <v>14</v>
      </c>
      <c r="AW142" s="105" t="s">
        <v>10</v>
      </c>
      <c r="AX142" s="105">
        <f>INDEX(Exposure_GWASs!S:S,MATCH(Matt!AE142,Exposure_GWASs!C:C,0))</f>
        <v>11</v>
      </c>
      <c r="AY142" s="105" t="s">
        <v>1349</v>
      </c>
      <c r="AZ142" s="105" t="s">
        <v>171</v>
      </c>
      <c r="BA142" s="105" t="s">
        <v>10</v>
      </c>
      <c r="BB142" s="55" t="s">
        <v>45</v>
      </c>
      <c r="BC142" s="105" t="s">
        <v>11</v>
      </c>
      <c r="BD142" s="105"/>
      <c r="BE142" s="105"/>
      <c r="BF142" s="105"/>
      <c r="BG142" s="105"/>
      <c r="BH142" s="105" t="s">
        <v>11</v>
      </c>
      <c r="BI142" s="105">
        <v>13.25</v>
      </c>
      <c r="BJ142" s="105" t="s">
        <v>11</v>
      </c>
      <c r="BK142" s="105" t="s">
        <v>11</v>
      </c>
      <c r="BL142" s="105" t="s">
        <v>11</v>
      </c>
      <c r="BM142" s="105" t="s">
        <v>11</v>
      </c>
      <c r="BN142" s="105" t="s">
        <v>11</v>
      </c>
      <c r="BO142" s="105" t="s">
        <v>128</v>
      </c>
      <c r="BP142" s="105" t="s">
        <v>1197</v>
      </c>
      <c r="BQ142" s="105" t="s">
        <v>10</v>
      </c>
      <c r="BR142" s="105" t="s">
        <v>1353</v>
      </c>
      <c r="BS142" s="105"/>
      <c r="BT142" s="105"/>
      <c r="BU142" s="105"/>
      <c r="BV142" s="105"/>
      <c r="BW142" s="105">
        <v>0.46700000000000003</v>
      </c>
      <c r="BX142" s="105" t="s">
        <v>10</v>
      </c>
      <c r="BY142" s="105" t="s">
        <v>10</v>
      </c>
      <c r="BZ142" s="105" t="s">
        <v>1351</v>
      </c>
      <c r="CA142" s="105" t="s">
        <v>1352</v>
      </c>
      <c r="CB142" s="105" t="s">
        <v>11</v>
      </c>
      <c r="CC142" s="105" t="s">
        <v>11</v>
      </c>
      <c r="CD142" s="106" t="s">
        <v>10</v>
      </c>
      <c r="CE142" s="105"/>
      <c r="CF142" s="105"/>
      <c r="CG142" s="105"/>
      <c r="CH142" s="105"/>
    </row>
    <row r="143" spans="1:86">
      <c r="A143" s="105">
        <v>19</v>
      </c>
      <c r="B143" s="105" t="s">
        <v>282</v>
      </c>
      <c r="C143" s="105" t="s">
        <v>244</v>
      </c>
      <c r="D143" s="105" t="s">
        <v>1340</v>
      </c>
      <c r="E143" s="105">
        <v>2016</v>
      </c>
      <c r="F143" s="105" t="s">
        <v>1341</v>
      </c>
      <c r="G143" s="105" t="s">
        <v>1342</v>
      </c>
      <c r="H143" s="105" t="s">
        <v>1343</v>
      </c>
      <c r="I143" s="105" t="s">
        <v>1344</v>
      </c>
      <c r="J143" s="114" t="s">
        <v>1345</v>
      </c>
      <c r="K143" s="105" t="s">
        <v>1346</v>
      </c>
      <c r="L143" s="105" t="s">
        <v>6138</v>
      </c>
      <c r="M143" s="105" t="s">
        <v>6139</v>
      </c>
      <c r="N143" s="105" t="s">
        <v>12</v>
      </c>
      <c r="O143" s="105" t="s">
        <v>5277</v>
      </c>
      <c r="P143" s="105" t="s">
        <v>5613</v>
      </c>
      <c r="Q143" s="105" t="s">
        <v>5602</v>
      </c>
      <c r="R143" s="105" t="s">
        <v>11</v>
      </c>
      <c r="S143" s="105" t="s">
        <v>123</v>
      </c>
      <c r="T143" s="105" t="s">
        <v>1347</v>
      </c>
      <c r="U143" s="105" t="s">
        <v>140</v>
      </c>
      <c r="V143" s="105">
        <v>113</v>
      </c>
      <c r="W143" s="105">
        <f t="shared" si="4"/>
        <v>1596</v>
      </c>
      <c r="X143" s="105" t="s">
        <v>10</v>
      </c>
      <c r="Y143" s="105" t="s">
        <v>10</v>
      </c>
      <c r="Z143" s="105" t="s">
        <v>10</v>
      </c>
      <c r="AA143" s="105" t="s">
        <v>1197</v>
      </c>
      <c r="AB143" s="105" t="s">
        <v>249</v>
      </c>
      <c r="AC143" s="115" t="str">
        <f>INDEX(Exposure_GWASs!G:G,MATCH(Matt!AE143,Exposure_GWASs!C:C,0))</f>
        <v>BMI</v>
      </c>
      <c r="AD143" s="112" t="s">
        <v>127</v>
      </c>
      <c r="AE143" s="105" t="s">
        <v>1348</v>
      </c>
      <c r="AF143" s="112" t="str">
        <f>INDEX(Exposure_GWASs!T:T,MATCH(Matt!AE143,Exposure_GWASs!C:C,0))</f>
        <v>18+</v>
      </c>
      <c r="AG143" s="112" t="str">
        <f>INDEX(Exposure_GWASs!U:U,MATCH(Matt!AE143,Exposure_GWASs!C:C,0))</f>
        <v>both</v>
      </c>
      <c r="AH143" s="105">
        <f t="shared" si="3"/>
        <v>1709</v>
      </c>
      <c r="AI143" s="115">
        <f>INDEX(Exposure_GWASs!F:F,MATCH(Matt!AE143,Exposure_GWASs!C:C,0))</f>
        <v>108912</v>
      </c>
      <c r="AJ143" s="105" t="s">
        <v>1291</v>
      </c>
      <c r="AK143" s="105" t="s">
        <v>1005</v>
      </c>
      <c r="AL143" s="105" t="s">
        <v>126</v>
      </c>
      <c r="AM143" s="105" t="s">
        <v>334</v>
      </c>
      <c r="AN143" s="105" t="s">
        <v>11</v>
      </c>
      <c r="AO143" s="105" t="s">
        <v>11</v>
      </c>
      <c r="AP143" s="105" t="s">
        <v>11</v>
      </c>
      <c r="AQ143" s="105" t="s">
        <v>11</v>
      </c>
      <c r="AR143" s="105" t="s">
        <v>11</v>
      </c>
      <c r="AS143" s="105" t="s">
        <v>11</v>
      </c>
      <c r="AT143" s="105" t="s">
        <v>11</v>
      </c>
      <c r="AU143" s="105" t="s">
        <v>10</v>
      </c>
      <c r="AV143" s="105" t="s">
        <v>10</v>
      </c>
      <c r="AW143" s="105">
        <v>14</v>
      </c>
      <c r="AX143" s="105">
        <f>INDEX(Exposure_GWASs!S:S,MATCH(Matt!AE143,Exposure_GWASs!C:C,0))</f>
        <v>11</v>
      </c>
      <c r="AY143" s="105" t="s">
        <v>1349</v>
      </c>
      <c r="AZ143" s="105" t="s">
        <v>171</v>
      </c>
      <c r="BA143" s="105" t="s">
        <v>10</v>
      </c>
      <c r="BB143" s="55" t="s">
        <v>48</v>
      </c>
      <c r="BC143" s="105" t="s">
        <v>11</v>
      </c>
      <c r="BD143" s="105"/>
      <c r="BE143" s="105"/>
      <c r="BF143" s="105"/>
      <c r="BG143" s="105"/>
      <c r="BH143" s="105" t="s">
        <v>11</v>
      </c>
      <c r="BI143" s="105">
        <v>13.25</v>
      </c>
      <c r="BJ143" s="105" t="s">
        <v>11</v>
      </c>
      <c r="BK143" s="105" t="s">
        <v>11</v>
      </c>
      <c r="BL143" s="105" t="s">
        <v>11</v>
      </c>
      <c r="BM143" s="105" t="s">
        <v>11</v>
      </c>
      <c r="BN143" s="105" t="s">
        <v>11</v>
      </c>
      <c r="BO143" s="105" t="s">
        <v>128</v>
      </c>
      <c r="BP143" s="105" t="s">
        <v>1197</v>
      </c>
      <c r="BQ143" s="105" t="s">
        <v>10</v>
      </c>
      <c r="BR143" s="105" t="s">
        <v>1350</v>
      </c>
      <c r="BS143" s="105"/>
      <c r="BT143" s="105"/>
      <c r="BU143" s="105"/>
      <c r="BV143" s="105"/>
      <c r="BW143" s="105">
        <v>0.51</v>
      </c>
      <c r="BX143" s="105" t="s">
        <v>10</v>
      </c>
      <c r="BY143" s="105" t="s">
        <v>10</v>
      </c>
      <c r="BZ143" s="105" t="s">
        <v>1351</v>
      </c>
      <c r="CA143" s="105" t="s">
        <v>1352</v>
      </c>
      <c r="CB143" s="105" t="s">
        <v>11</v>
      </c>
      <c r="CC143" s="105" t="s">
        <v>11</v>
      </c>
      <c r="CD143" s="106" t="s">
        <v>10</v>
      </c>
      <c r="CE143" s="105"/>
      <c r="CF143" s="105"/>
      <c r="CG143" s="105"/>
      <c r="CH143" s="105"/>
    </row>
    <row r="144" spans="1:86">
      <c r="A144" s="105">
        <v>19</v>
      </c>
      <c r="B144" s="105" t="s">
        <v>282</v>
      </c>
      <c r="C144" s="105" t="s">
        <v>244</v>
      </c>
      <c r="D144" s="105" t="s">
        <v>1340</v>
      </c>
      <c r="E144" s="105">
        <v>2016</v>
      </c>
      <c r="F144" s="105" t="s">
        <v>1341</v>
      </c>
      <c r="G144" s="105" t="s">
        <v>1342</v>
      </c>
      <c r="H144" s="105" t="s">
        <v>1343</v>
      </c>
      <c r="I144" s="105" t="s">
        <v>1344</v>
      </c>
      <c r="J144" s="114" t="s">
        <v>1345</v>
      </c>
      <c r="K144" s="105" t="s">
        <v>1346</v>
      </c>
      <c r="L144" s="105" t="s">
        <v>6138</v>
      </c>
      <c r="M144" s="105" t="s">
        <v>6139</v>
      </c>
      <c r="N144" s="105" t="s">
        <v>12</v>
      </c>
      <c r="O144" s="105" t="s">
        <v>5277</v>
      </c>
      <c r="P144" s="105" t="s">
        <v>5613</v>
      </c>
      <c r="Q144" s="105" t="s">
        <v>5602</v>
      </c>
      <c r="R144" s="105" t="s">
        <v>11</v>
      </c>
      <c r="S144" s="105" t="s">
        <v>123</v>
      </c>
      <c r="T144" s="105" t="s">
        <v>1347</v>
      </c>
      <c r="U144" s="105" t="s">
        <v>140</v>
      </c>
      <c r="V144" s="105">
        <v>113</v>
      </c>
      <c r="W144" s="105">
        <f t="shared" si="4"/>
        <v>1596</v>
      </c>
      <c r="X144" s="105" t="s">
        <v>10</v>
      </c>
      <c r="Y144" s="105" t="s">
        <v>10</v>
      </c>
      <c r="Z144" s="105" t="s">
        <v>10</v>
      </c>
      <c r="AA144" s="105" t="s">
        <v>1197</v>
      </c>
      <c r="AB144" s="105" t="s">
        <v>249</v>
      </c>
      <c r="AC144" s="115" t="str">
        <f>INDEX(Exposure_GWASs!G:G,MATCH(Matt!AE144,Exposure_GWASs!C:C,0))</f>
        <v>BMI</v>
      </c>
      <c r="AD144" s="112" t="s">
        <v>127</v>
      </c>
      <c r="AE144" s="105" t="s">
        <v>1348</v>
      </c>
      <c r="AF144" s="112" t="str">
        <f>INDEX(Exposure_GWASs!T:T,MATCH(Matt!AE144,Exposure_GWASs!C:C,0))</f>
        <v>18+</v>
      </c>
      <c r="AG144" s="112" t="str">
        <f>INDEX(Exposure_GWASs!U:U,MATCH(Matt!AE144,Exposure_GWASs!C:C,0))</f>
        <v>both</v>
      </c>
      <c r="AH144" s="105">
        <f t="shared" si="3"/>
        <v>1709</v>
      </c>
      <c r="AI144" s="115">
        <f>INDEX(Exposure_GWASs!F:F,MATCH(Matt!AE144,Exposure_GWASs!C:C,0))</f>
        <v>108912</v>
      </c>
      <c r="AJ144" s="105" t="s">
        <v>1291</v>
      </c>
      <c r="AK144" s="105" t="s">
        <v>1005</v>
      </c>
      <c r="AL144" s="105" t="s">
        <v>126</v>
      </c>
      <c r="AM144" s="105" t="s">
        <v>334</v>
      </c>
      <c r="AN144" s="105" t="s">
        <v>11</v>
      </c>
      <c r="AO144" s="105" t="s">
        <v>11</v>
      </c>
      <c r="AP144" s="105" t="s">
        <v>11</v>
      </c>
      <c r="AQ144" s="105" t="s">
        <v>11</v>
      </c>
      <c r="AR144" s="105" t="s">
        <v>11</v>
      </c>
      <c r="AS144" s="105" t="s">
        <v>11</v>
      </c>
      <c r="AT144" s="105" t="s">
        <v>11</v>
      </c>
      <c r="AU144" s="105" t="s">
        <v>10</v>
      </c>
      <c r="AV144" s="105">
        <v>14</v>
      </c>
      <c r="AW144" s="105" t="s">
        <v>10</v>
      </c>
      <c r="AX144" s="105">
        <f>INDEX(Exposure_GWASs!S:S,MATCH(Matt!AE144,Exposure_GWASs!C:C,0))</f>
        <v>11</v>
      </c>
      <c r="AY144" s="105" t="s">
        <v>1349</v>
      </c>
      <c r="AZ144" s="105" t="s">
        <v>171</v>
      </c>
      <c r="BA144" s="105" t="s">
        <v>10</v>
      </c>
      <c r="BB144" s="55" t="s">
        <v>48</v>
      </c>
      <c r="BC144" s="105" t="s">
        <v>11</v>
      </c>
      <c r="BD144" s="105"/>
      <c r="BE144" s="105"/>
      <c r="BF144" s="105"/>
      <c r="BG144" s="105"/>
      <c r="BH144" s="105" t="s">
        <v>11</v>
      </c>
      <c r="BI144" s="105">
        <v>13.25</v>
      </c>
      <c r="BJ144" s="105" t="s">
        <v>11</v>
      </c>
      <c r="BK144" s="105" t="s">
        <v>11</v>
      </c>
      <c r="BL144" s="105" t="s">
        <v>11</v>
      </c>
      <c r="BM144" s="105" t="s">
        <v>11</v>
      </c>
      <c r="BN144" s="105" t="s">
        <v>11</v>
      </c>
      <c r="BO144" s="105" t="s">
        <v>128</v>
      </c>
      <c r="BP144" s="105" t="s">
        <v>1197</v>
      </c>
      <c r="BQ144" s="105" t="s">
        <v>10</v>
      </c>
      <c r="BR144" s="105" t="s">
        <v>1353</v>
      </c>
      <c r="BS144" s="105"/>
      <c r="BT144" s="105"/>
      <c r="BU144" s="105"/>
      <c r="BV144" s="105"/>
      <c r="BW144" s="105">
        <v>0.53200000000000003</v>
      </c>
      <c r="BX144" s="105" t="s">
        <v>10</v>
      </c>
      <c r="BY144" s="105" t="s">
        <v>10</v>
      </c>
      <c r="BZ144" s="105" t="s">
        <v>1351</v>
      </c>
      <c r="CA144" s="105" t="s">
        <v>1352</v>
      </c>
      <c r="CB144" s="105" t="s">
        <v>11</v>
      </c>
      <c r="CC144" s="105" t="s">
        <v>11</v>
      </c>
      <c r="CD144" s="106" t="s">
        <v>10</v>
      </c>
      <c r="CE144" s="105"/>
      <c r="CF144" s="105"/>
      <c r="CG144" s="105"/>
      <c r="CH144" s="105"/>
    </row>
    <row r="145" spans="1:86">
      <c r="A145" s="105">
        <v>19</v>
      </c>
      <c r="B145" s="105" t="s">
        <v>282</v>
      </c>
      <c r="C145" s="105" t="s">
        <v>244</v>
      </c>
      <c r="D145" s="105" t="s">
        <v>1340</v>
      </c>
      <c r="E145" s="105">
        <v>2016</v>
      </c>
      <c r="F145" s="105" t="s">
        <v>1341</v>
      </c>
      <c r="G145" s="105" t="s">
        <v>1342</v>
      </c>
      <c r="H145" s="105" t="s">
        <v>1343</v>
      </c>
      <c r="I145" s="105" t="s">
        <v>1344</v>
      </c>
      <c r="J145" s="114" t="s">
        <v>1345</v>
      </c>
      <c r="K145" s="105" t="s">
        <v>1346</v>
      </c>
      <c r="L145" s="105" t="s">
        <v>6138</v>
      </c>
      <c r="M145" s="105" t="s">
        <v>6139</v>
      </c>
      <c r="N145" s="105" t="s">
        <v>12</v>
      </c>
      <c r="O145" s="105" t="s">
        <v>5277</v>
      </c>
      <c r="P145" s="105" t="s">
        <v>5613</v>
      </c>
      <c r="Q145" s="105" t="s">
        <v>5602</v>
      </c>
      <c r="R145" s="105" t="s">
        <v>11</v>
      </c>
      <c r="S145" s="105" t="s">
        <v>123</v>
      </c>
      <c r="T145" s="105" t="s">
        <v>1347</v>
      </c>
      <c r="U145" s="105" t="s">
        <v>140</v>
      </c>
      <c r="V145" s="105">
        <v>113</v>
      </c>
      <c r="W145" s="105">
        <f t="shared" si="4"/>
        <v>1596</v>
      </c>
      <c r="X145" s="105" t="s">
        <v>10</v>
      </c>
      <c r="Y145" s="105" t="s">
        <v>10</v>
      </c>
      <c r="Z145" s="105" t="s">
        <v>10</v>
      </c>
      <c r="AA145" s="105" t="s">
        <v>1197</v>
      </c>
      <c r="AB145" s="105" t="s">
        <v>249</v>
      </c>
      <c r="AC145" s="115" t="str">
        <f>INDEX(Exposure_GWASs!G:G,MATCH(Matt!AE145,Exposure_GWASs!C:C,0))</f>
        <v>BMI</v>
      </c>
      <c r="AD145" s="112" t="s">
        <v>127</v>
      </c>
      <c r="AE145" s="105" t="s">
        <v>1348</v>
      </c>
      <c r="AF145" s="112" t="str">
        <f>INDEX(Exposure_GWASs!T:T,MATCH(Matt!AE145,Exposure_GWASs!C:C,0))</f>
        <v>18+</v>
      </c>
      <c r="AG145" s="112" t="str">
        <f>INDEX(Exposure_GWASs!U:U,MATCH(Matt!AE145,Exposure_GWASs!C:C,0))</f>
        <v>both</v>
      </c>
      <c r="AH145" s="105">
        <f t="shared" si="3"/>
        <v>1709</v>
      </c>
      <c r="AI145" s="115">
        <f>INDEX(Exposure_GWASs!F:F,MATCH(Matt!AE145,Exposure_GWASs!C:C,0))</f>
        <v>108912</v>
      </c>
      <c r="AJ145" s="105" t="s">
        <v>1291</v>
      </c>
      <c r="AK145" s="105" t="s">
        <v>1005</v>
      </c>
      <c r="AL145" s="105" t="s">
        <v>126</v>
      </c>
      <c r="AM145" s="105" t="s">
        <v>334</v>
      </c>
      <c r="AN145" s="105" t="s">
        <v>11</v>
      </c>
      <c r="AO145" s="105" t="s">
        <v>11</v>
      </c>
      <c r="AP145" s="105" t="s">
        <v>11</v>
      </c>
      <c r="AQ145" s="105" t="s">
        <v>11</v>
      </c>
      <c r="AR145" s="105" t="s">
        <v>11</v>
      </c>
      <c r="AS145" s="105" t="s">
        <v>11</v>
      </c>
      <c r="AT145" s="105" t="s">
        <v>11</v>
      </c>
      <c r="AU145" s="105" t="s">
        <v>10</v>
      </c>
      <c r="AV145" s="105" t="s">
        <v>10</v>
      </c>
      <c r="AW145" s="105">
        <v>14</v>
      </c>
      <c r="AX145" s="105">
        <f>INDEX(Exposure_GWASs!S:S,MATCH(Matt!AE145,Exposure_GWASs!C:C,0))</f>
        <v>11</v>
      </c>
      <c r="AY145" s="105" t="s">
        <v>1349</v>
      </c>
      <c r="AZ145" s="105" t="s">
        <v>171</v>
      </c>
      <c r="BA145" s="105" t="s">
        <v>10</v>
      </c>
      <c r="BB145" s="55" t="s">
        <v>50</v>
      </c>
      <c r="BC145" s="105" t="s">
        <v>11</v>
      </c>
      <c r="BD145" s="105"/>
      <c r="BE145" s="105"/>
      <c r="BF145" s="105"/>
      <c r="BG145" s="105"/>
      <c r="BH145" s="105" t="s">
        <v>11</v>
      </c>
      <c r="BI145" s="105">
        <v>13.25</v>
      </c>
      <c r="BJ145" s="105" t="s">
        <v>11</v>
      </c>
      <c r="BK145" s="105" t="s">
        <v>11</v>
      </c>
      <c r="BL145" s="105" t="s">
        <v>11</v>
      </c>
      <c r="BM145" s="105" t="s">
        <v>11</v>
      </c>
      <c r="BN145" s="105" t="s">
        <v>11</v>
      </c>
      <c r="BO145" s="105" t="s">
        <v>128</v>
      </c>
      <c r="BP145" s="105" t="s">
        <v>1197</v>
      </c>
      <c r="BQ145" s="105" t="s">
        <v>10</v>
      </c>
      <c r="BR145" s="105" t="s">
        <v>1350</v>
      </c>
      <c r="BS145" s="105"/>
      <c r="BT145" s="105"/>
      <c r="BU145" s="105"/>
      <c r="BV145" s="105"/>
      <c r="BW145" s="105">
        <v>0.79300000000000004</v>
      </c>
      <c r="BX145" s="105" t="s">
        <v>10</v>
      </c>
      <c r="BY145" s="105" t="s">
        <v>10</v>
      </c>
      <c r="BZ145" s="105" t="s">
        <v>1351</v>
      </c>
      <c r="CA145" s="105" t="s">
        <v>1352</v>
      </c>
      <c r="CB145" s="105" t="s">
        <v>11</v>
      </c>
      <c r="CC145" s="105" t="s">
        <v>11</v>
      </c>
      <c r="CD145" s="106" t="s">
        <v>10</v>
      </c>
      <c r="CE145" s="105"/>
      <c r="CF145" s="105"/>
      <c r="CG145" s="105"/>
      <c r="CH145" s="105"/>
    </row>
    <row r="146" spans="1:86">
      <c r="A146" s="105">
        <v>19</v>
      </c>
      <c r="B146" s="105" t="s">
        <v>282</v>
      </c>
      <c r="C146" s="105" t="s">
        <v>244</v>
      </c>
      <c r="D146" s="105" t="s">
        <v>1340</v>
      </c>
      <c r="E146" s="105">
        <v>2016</v>
      </c>
      <c r="F146" s="105" t="s">
        <v>1341</v>
      </c>
      <c r="G146" s="105" t="s">
        <v>1342</v>
      </c>
      <c r="H146" s="105" t="s">
        <v>1343</v>
      </c>
      <c r="I146" s="105" t="s">
        <v>1344</v>
      </c>
      <c r="J146" s="114" t="s">
        <v>1345</v>
      </c>
      <c r="K146" s="105" t="s">
        <v>1346</v>
      </c>
      <c r="L146" s="105" t="s">
        <v>6138</v>
      </c>
      <c r="M146" s="105" t="s">
        <v>6139</v>
      </c>
      <c r="N146" s="105" t="s">
        <v>12</v>
      </c>
      <c r="O146" s="105" t="s">
        <v>5277</v>
      </c>
      <c r="P146" s="105" t="s">
        <v>5613</v>
      </c>
      <c r="Q146" s="105" t="s">
        <v>5602</v>
      </c>
      <c r="R146" s="105" t="s">
        <v>11</v>
      </c>
      <c r="S146" s="105" t="s">
        <v>123</v>
      </c>
      <c r="T146" s="105" t="s">
        <v>1347</v>
      </c>
      <c r="U146" s="105" t="s">
        <v>140</v>
      </c>
      <c r="V146" s="105">
        <v>113</v>
      </c>
      <c r="W146" s="105">
        <f t="shared" si="4"/>
        <v>1596</v>
      </c>
      <c r="X146" s="105" t="s">
        <v>10</v>
      </c>
      <c r="Y146" s="105" t="s">
        <v>10</v>
      </c>
      <c r="Z146" s="105" t="s">
        <v>10</v>
      </c>
      <c r="AA146" s="105" t="s">
        <v>1197</v>
      </c>
      <c r="AB146" s="105" t="s">
        <v>249</v>
      </c>
      <c r="AC146" s="115" t="str">
        <f>INDEX(Exposure_GWASs!G:G,MATCH(Matt!AE146,Exposure_GWASs!C:C,0))</f>
        <v>BMI</v>
      </c>
      <c r="AD146" s="112" t="s">
        <v>127</v>
      </c>
      <c r="AE146" s="105" t="s">
        <v>1348</v>
      </c>
      <c r="AF146" s="112" t="str">
        <f>INDEX(Exposure_GWASs!T:T,MATCH(Matt!AE146,Exposure_GWASs!C:C,0))</f>
        <v>18+</v>
      </c>
      <c r="AG146" s="112" t="str">
        <f>INDEX(Exposure_GWASs!U:U,MATCH(Matt!AE146,Exposure_GWASs!C:C,0))</f>
        <v>both</v>
      </c>
      <c r="AH146" s="105">
        <f t="shared" si="3"/>
        <v>1709</v>
      </c>
      <c r="AI146" s="115">
        <f>INDEX(Exposure_GWASs!F:F,MATCH(Matt!AE146,Exposure_GWASs!C:C,0))</f>
        <v>108912</v>
      </c>
      <c r="AJ146" s="105" t="s">
        <v>1291</v>
      </c>
      <c r="AK146" s="105" t="s">
        <v>1005</v>
      </c>
      <c r="AL146" s="105" t="s">
        <v>126</v>
      </c>
      <c r="AM146" s="105" t="s">
        <v>334</v>
      </c>
      <c r="AN146" s="105" t="s">
        <v>11</v>
      </c>
      <c r="AO146" s="105" t="s">
        <v>11</v>
      </c>
      <c r="AP146" s="105" t="s">
        <v>11</v>
      </c>
      <c r="AQ146" s="105" t="s">
        <v>11</v>
      </c>
      <c r="AR146" s="105" t="s">
        <v>11</v>
      </c>
      <c r="AS146" s="105" t="s">
        <v>11</v>
      </c>
      <c r="AT146" s="105" t="s">
        <v>11</v>
      </c>
      <c r="AU146" s="105" t="s">
        <v>10</v>
      </c>
      <c r="AV146" s="105">
        <v>14</v>
      </c>
      <c r="AW146" s="105" t="s">
        <v>10</v>
      </c>
      <c r="AX146" s="105">
        <f>INDEX(Exposure_GWASs!S:S,MATCH(Matt!AE146,Exposure_GWASs!C:C,0))</f>
        <v>11</v>
      </c>
      <c r="AY146" s="105" t="s">
        <v>1349</v>
      </c>
      <c r="AZ146" s="105" t="s">
        <v>171</v>
      </c>
      <c r="BA146" s="105" t="s">
        <v>10</v>
      </c>
      <c r="BB146" s="55" t="s">
        <v>50</v>
      </c>
      <c r="BC146" s="105" t="s">
        <v>11</v>
      </c>
      <c r="BD146" s="105"/>
      <c r="BE146" s="105"/>
      <c r="BF146" s="105"/>
      <c r="BG146" s="105"/>
      <c r="BH146" s="105" t="s">
        <v>11</v>
      </c>
      <c r="BI146" s="105">
        <v>13.25</v>
      </c>
      <c r="BJ146" s="105" t="s">
        <v>11</v>
      </c>
      <c r="BK146" s="105" t="s">
        <v>11</v>
      </c>
      <c r="BL146" s="105" t="s">
        <v>11</v>
      </c>
      <c r="BM146" s="105" t="s">
        <v>11</v>
      </c>
      <c r="BN146" s="105" t="s">
        <v>11</v>
      </c>
      <c r="BO146" s="105" t="s">
        <v>128</v>
      </c>
      <c r="BP146" s="105" t="s">
        <v>1197</v>
      </c>
      <c r="BQ146" s="105" t="s">
        <v>10</v>
      </c>
      <c r="BR146" s="105" t="s">
        <v>1353</v>
      </c>
      <c r="BS146" s="105"/>
      <c r="BT146" s="105"/>
      <c r="BU146" s="105"/>
      <c r="BV146" s="105"/>
      <c r="BW146" s="105">
        <v>0.41399999999999998</v>
      </c>
      <c r="BX146" s="105" t="s">
        <v>10</v>
      </c>
      <c r="BY146" s="105" t="s">
        <v>10</v>
      </c>
      <c r="BZ146" s="105" t="s">
        <v>1351</v>
      </c>
      <c r="CA146" s="105" t="s">
        <v>1352</v>
      </c>
      <c r="CB146" s="105" t="s">
        <v>11</v>
      </c>
      <c r="CC146" s="105" t="s">
        <v>11</v>
      </c>
      <c r="CD146" s="106" t="s">
        <v>10</v>
      </c>
      <c r="CE146" s="105"/>
      <c r="CF146" s="105"/>
      <c r="CG146" s="105"/>
      <c r="CH146" s="105"/>
    </row>
    <row r="147" spans="1:86">
      <c r="A147" s="105">
        <v>20</v>
      </c>
      <c r="B147" s="105" t="s">
        <v>282</v>
      </c>
      <c r="C147" s="105" t="s">
        <v>244</v>
      </c>
      <c r="D147" s="105" t="s">
        <v>1354</v>
      </c>
      <c r="E147" s="105">
        <v>2016</v>
      </c>
      <c r="F147" s="105" t="s">
        <v>1104</v>
      </c>
      <c r="G147" s="105" t="s">
        <v>1355</v>
      </c>
      <c r="H147" s="105" t="s">
        <v>1356</v>
      </c>
      <c r="I147" s="105" t="s">
        <v>1260</v>
      </c>
      <c r="J147" s="114" t="s">
        <v>1357</v>
      </c>
      <c r="K147" s="105" t="s">
        <v>1358</v>
      </c>
      <c r="L147" s="105" t="s">
        <v>6130</v>
      </c>
      <c r="M147" s="105" t="s">
        <v>1359</v>
      </c>
      <c r="N147" s="105" t="s">
        <v>15</v>
      </c>
      <c r="O147" s="105" t="s">
        <v>1203</v>
      </c>
      <c r="P147" s="105" t="s">
        <v>1203</v>
      </c>
      <c r="Q147" s="105" t="s">
        <v>5577</v>
      </c>
      <c r="R147" s="105" t="str">
        <f>INDEX(Outcome_GWASs!K:K,MATCH(Matt!S147,Outcome_GWASs!C:C,0))</f>
        <v>Defined in individual GWASs</v>
      </c>
      <c r="S147" s="105" t="s">
        <v>1360</v>
      </c>
      <c r="T147" s="105" t="str">
        <f>INDEX(Outcome_GWASs!I:I,MATCH(Matt!S147,Outcome_GWASs!C:C,0))</f>
        <v>18+</v>
      </c>
      <c r="U147" s="105" t="str">
        <f>INDEX(Outcome_GWASs!H:H,MATCH(Matt!S147,Outcome_GWASs!C:C,0))</f>
        <v>both</v>
      </c>
      <c r="V147" s="105">
        <f>INDEX(Outcome_GWASs!F:F,MATCH(Matt!S147,Outcome_GWASs!C:C,0))</f>
        <v>16241</v>
      </c>
      <c r="W147" s="105">
        <f>INDEX(Outcome_GWASs!G:G,MATCH(Matt!S147,Outcome_GWASs!C:C,0))</f>
        <v>21164</v>
      </c>
      <c r="X147" s="105">
        <f>INDEX(Outcome_GWASs!F:F,MATCH(Matt!S147,Outcome_GWASs!C:C,0))</f>
        <v>16241</v>
      </c>
      <c r="Y147" s="105">
        <f>INDEX(Outcome_GWASs!G:G,MATCH(Matt!S147,Outcome_GWASs!C:C,0))</f>
        <v>21164</v>
      </c>
      <c r="Z147" s="105" t="s">
        <v>10</v>
      </c>
      <c r="AA147" s="105" t="s">
        <v>1197</v>
      </c>
      <c r="AB147" s="105" t="str">
        <f>INDEX(Outcome_GWASs!E:E,MATCH(Matt!S147,Outcome_GWASs!C:C,0))</f>
        <v>European</v>
      </c>
      <c r="AC147" s="115" t="str">
        <f>INDEX(Exposure_GWASs!G:G,MATCH(Matt!AE147,Exposure_GWASs!C:C,0))</f>
        <v>BMI</v>
      </c>
      <c r="AD147" s="112" t="s">
        <v>127</v>
      </c>
      <c r="AE147" s="107" t="s">
        <v>1060</v>
      </c>
      <c r="AF147" s="112" t="str">
        <f>INDEX(Exposure_GWASs!T:T,MATCH(Matt!AE147,Exposure_GWASs!C:C,0))</f>
        <v>18+</v>
      </c>
      <c r="AG147" s="112" t="str">
        <f>INDEX(Exposure_GWASs!U:U,MATCH(Matt!AE147,Exposure_GWASs!C:C,0))</f>
        <v>both</v>
      </c>
      <c r="AH147" s="105">
        <v>339224</v>
      </c>
      <c r="AI147" s="115">
        <f>INDEX(Exposure_GWASs!F:F,MATCH(Matt!AE147,Exposure_GWASs!C:C,0))</f>
        <v>339224</v>
      </c>
      <c r="AJ147" s="105" t="s">
        <v>10</v>
      </c>
      <c r="AK147" s="105" t="s">
        <v>1005</v>
      </c>
      <c r="AL147" s="105" t="s">
        <v>126</v>
      </c>
      <c r="AM147" s="105" t="s">
        <v>10</v>
      </c>
      <c r="AN147" s="105" t="s">
        <v>10</v>
      </c>
      <c r="AO147" s="105" t="s">
        <v>1361</v>
      </c>
      <c r="AP147" s="105" t="s">
        <v>1362</v>
      </c>
      <c r="AQ147" s="105" t="s">
        <v>11</v>
      </c>
      <c r="AR147" s="105" t="s">
        <v>11</v>
      </c>
      <c r="AS147" s="105" t="s">
        <v>11</v>
      </c>
      <c r="AT147" s="105" t="s">
        <v>11</v>
      </c>
      <c r="AU147" s="105" t="s">
        <v>10</v>
      </c>
      <c r="AV147" s="105" t="s">
        <v>10</v>
      </c>
      <c r="AW147" s="105">
        <v>97</v>
      </c>
      <c r="AX147" s="105">
        <f>INDEX(Exposure_GWASs!S:S,MATCH(Matt!AE147,Exposure_GWASs!C:C,0))</f>
        <v>97</v>
      </c>
      <c r="AY147" s="105" t="s">
        <v>10</v>
      </c>
      <c r="AZ147" s="105" t="s">
        <v>135</v>
      </c>
      <c r="BA147" s="105" t="s">
        <v>1363</v>
      </c>
      <c r="BB147" s="105" t="s">
        <v>31</v>
      </c>
      <c r="BC147" s="105" t="s">
        <v>17</v>
      </c>
      <c r="BD147" s="105" t="s">
        <v>26</v>
      </c>
      <c r="BE147" s="105"/>
      <c r="BF147" s="105"/>
      <c r="BG147" s="105"/>
      <c r="BH147" s="105" t="s">
        <v>1011</v>
      </c>
      <c r="BI147" s="105" t="s">
        <v>1364</v>
      </c>
      <c r="BJ147" s="105" t="s">
        <v>11</v>
      </c>
      <c r="BK147" s="105" t="s">
        <v>11</v>
      </c>
      <c r="BL147" s="105" t="s">
        <v>11</v>
      </c>
      <c r="BM147" s="105" t="s">
        <v>11</v>
      </c>
      <c r="BN147" s="105" t="s">
        <v>11</v>
      </c>
      <c r="BO147" s="105" t="s">
        <v>167</v>
      </c>
      <c r="BP147" s="105" t="s">
        <v>1197</v>
      </c>
      <c r="BQ147" s="105" t="s">
        <v>1029</v>
      </c>
      <c r="BR147" s="105">
        <v>1.1299999999999999</v>
      </c>
      <c r="BS147" s="105"/>
      <c r="BT147" s="105">
        <v>95</v>
      </c>
      <c r="BU147" s="105">
        <v>0.98</v>
      </c>
      <c r="BV147" s="105">
        <v>1.3</v>
      </c>
      <c r="BW147" s="105">
        <v>0.1</v>
      </c>
      <c r="BX147" s="105" t="s">
        <v>10</v>
      </c>
      <c r="BY147" s="105" t="s">
        <v>10</v>
      </c>
      <c r="BZ147" s="105" t="s">
        <v>1365</v>
      </c>
      <c r="CA147" s="105" t="s">
        <v>1366</v>
      </c>
      <c r="CB147" s="105" t="s">
        <v>11</v>
      </c>
      <c r="CC147" s="105" t="s">
        <v>11</v>
      </c>
      <c r="CD147" s="106" t="s">
        <v>10</v>
      </c>
      <c r="CE147" s="105"/>
      <c r="CF147" s="105"/>
      <c r="CG147" s="105"/>
      <c r="CH147" s="105"/>
    </row>
    <row r="148" spans="1:86">
      <c r="A148" s="105">
        <v>20</v>
      </c>
      <c r="B148" s="105" t="s">
        <v>282</v>
      </c>
      <c r="C148" s="105" t="s">
        <v>244</v>
      </c>
      <c r="D148" s="105" t="s">
        <v>1354</v>
      </c>
      <c r="E148" s="105">
        <v>2016</v>
      </c>
      <c r="F148" s="105" t="s">
        <v>1104</v>
      </c>
      <c r="G148" s="105" t="s">
        <v>1355</v>
      </c>
      <c r="H148" s="105" t="s">
        <v>1356</v>
      </c>
      <c r="I148" s="105" t="s">
        <v>1260</v>
      </c>
      <c r="J148" s="114" t="s">
        <v>1357</v>
      </c>
      <c r="K148" s="105" t="s">
        <v>1358</v>
      </c>
      <c r="L148" s="105" t="s">
        <v>6130</v>
      </c>
      <c r="M148" s="105" t="s">
        <v>1359</v>
      </c>
      <c r="N148" s="105" t="s">
        <v>15</v>
      </c>
      <c r="O148" s="105" t="s">
        <v>1203</v>
      </c>
      <c r="P148" s="105" t="s">
        <v>5631</v>
      </c>
      <c r="Q148" s="105" t="s">
        <v>5577</v>
      </c>
      <c r="R148" s="105" t="str">
        <f>INDEX(Outcome_GWASs!K:K,MATCH(Matt!S148,Outcome_GWASs!C:C,0))</f>
        <v>Defined in individual GWASs</v>
      </c>
      <c r="S148" s="105" t="s">
        <v>1367</v>
      </c>
      <c r="T148" s="105" t="str">
        <f>INDEX(Outcome_GWASs!I:I,MATCH(Matt!S148,Outcome_GWASs!C:C,0))</f>
        <v>18+</v>
      </c>
      <c r="U148" s="105" t="str">
        <f>INDEX(Outcome_GWASs!H:H,MATCH(Matt!S148,Outcome_GWASs!C:C,0))</f>
        <v>both</v>
      </c>
      <c r="V148" s="105">
        <f>INDEX(Outcome_GWASs!F:F,MATCH(Matt!S148,Outcome_GWASs!C:C,0))</f>
        <v>5282</v>
      </c>
      <c r="W148" s="105">
        <f>INDEX(Outcome_GWASs!G:G,MATCH(Matt!S148,Outcome_GWASs!C:C,0))</f>
        <v>21164</v>
      </c>
      <c r="X148" s="105">
        <f>INDEX(Outcome_GWASs!F:F,MATCH(Matt!S148,Outcome_GWASs!C:C,0))</f>
        <v>5282</v>
      </c>
      <c r="Y148" s="105">
        <f>INDEX(Outcome_GWASs!G:G,MATCH(Matt!S148,Outcome_GWASs!C:C,0))</f>
        <v>21164</v>
      </c>
      <c r="Z148" s="105" t="s">
        <v>10</v>
      </c>
      <c r="AA148" s="105" t="s">
        <v>1197</v>
      </c>
      <c r="AB148" s="105" t="str">
        <f>INDEX(Outcome_GWASs!E:E,MATCH(Matt!S148,Outcome_GWASs!C:C,0))</f>
        <v>European</v>
      </c>
      <c r="AC148" s="115" t="str">
        <f>INDEX(Exposure_GWASs!G:G,MATCH(Matt!AE148,Exposure_GWASs!C:C,0))</f>
        <v>BMI</v>
      </c>
      <c r="AD148" s="112" t="s">
        <v>127</v>
      </c>
      <c r="AE148" s="107" t="s">
        <v>1060</v>
      </c>
      <c r="AF148" s="112" t="str">
        <f>INDEX(Exposure_GWASs!T:T,MATCH(Matt!AE148,Exposure_GWASs!C:C,0))</f>
        <v>18+</v>
      </c>
      <c r="AG148" s="112" t="str">
        <f>INDEX(Exposure_GWASs!U:U,MATCH(Matt!AE148,Exposure_GWASs!C:C,0))</f>
        <v>both</v>
      </c>
      <c r="AH148" s="105">
        <v>339224</v>
      </c>
      <c r="AI148" s="115">
        <f>INDEX(Exposure_GWASs!F:F,MATCH(Matt!AE148,Exposure_GWASs!C:C,0))</f>
        <v>339224</v>
      </c>
      <c r="AJ148" s="105" t="s">
        <v>10</v>
      </c>
      <c r="AK148" s="105" t="s">
        <v>1005</v>
      </c>
      <c r="AL148" s="105" t="s">
        <v>126</v>
      </c>
      <c r="AM148" s="105" t="s">
        <v>10</v>
      </c>
      <c r="AN148" s="105" t="s">
        <v>10</v>
      </c>
      <c r="AO148" s="105" t="s">
        <v>1361</v>
      </c>
      <c r="AP148" s="105" t="s">
        <v>1362</v>
      </c>
      <c r="AQ148" s="105" t="s">
        <v>11</v>
      </c>
      <c r="AR148" s="105" t="s">
        <v>11</v>
      </c>
      <c r="AS148" s="105" t="s">
        <v>11</v>
      </c>
      <c r="AT148" s="105" t="s">
        <v>11</v>
      </c>
      <c r="AU148" s="105" t="s">
        <v>10</v>
      </c>
      <c r="AV148" s="105" t="s">
        <v>10</v>
      </c>
      <c r="AW148" s="105">
        <v>97</v>
      </c>
      <c r="AX148" s="105">
        <f>INDEX(Exposure_GWASs!S:S,MATCH(Matt!AE148,Exposure_GWASs!C:C,0))</f>
        <v>97</v>
      </c>
      <c r="AY148" s="105" t="s">
        <v>10</v>
      </c>
      <c r="AZ148" s="105" t="s">
        <v>135</v>
      </c>
      <c r="BA148" s="105" t="s">
        <v>1363</v>
      </c>
      <c r="BB148" s="105" t="s">
        <v>31</v>
      </c>
      <c r="BC148" s="105" t="s">
        <v>17</v>
      </c>
      <c r="BD148" s="105" t="s">
        <v>26</v>
      </c>
      <c r="BE148" s="105"/>
      <c r="BF148" s="105"/>
      <c r="BG148" s="105"/>
      <c r="BH148" s="105" t="s">
        <v>1011</v>
      </c>
      <c r="BI148" s="105" t="s">
        <v>1364</v>
      </c>
      <c r="BJ148" s="105" t="s">
        <v>11</v>
      </c>
      <c r="BK148" s="105" t="s">
        <v>11</v>
      </c>
      <c r="BL148" s="105" t="s">
        <v>11</v>
      </c>
      <c r="BM148" s="105" t="s">
        <v>11</v>
      </c>
      <c r="BN148" s="105" t="s">
        <v>11</v>
      </c>
      <c r="BO148" s="105" t="s">
        <v>167</v>
      </c>
      <c r="BP148" s="105" t="s">
        <v>1197</v>
      </c>
      <c r="BQ148" s="105" t="s">
        <v>1029</v>
      </c>
      <c r="BR148" s="105">
        <v>0.82</v>
      </c>
      <c r="BS148" s="105"/>
      <c r="BT148" s="105">
        <v>95</v>
      </c>
      <c r="BU148" s="105">
        <v>0.66</v>
      </c>
      <c r="BV148" s="105">
        <v>1.01</v>
      </c>
      <c r="BW148" s="105">
        <v>0.06</v>
      </c>
      <c r="BX148" s="105" t="s">
        <v>10</v>
      </c>
      <c r="BY148" s="105" t="s">
        <v>10</v>
      </c>
      <c r="BZ148" s="105" t="s">
        <v>1365</v>
      </c>
      <c r="CA148" s="105" t="s">
        <v>1366</v>
      </c>
      <c r="CB148" s="105" t="s">
        <v>11</v>
      </c>
      <c r="CC148" s="105" t="s">
        <v>11</v>
      </c>
      <c r="CD148" s="106" t="s">
        <v>10</v>
      </c>
      <c r="CE148" s="105"/>
      <c r="CF148" s="105"/>
      <c r="CG148" s="105"/>
      <c r="CH148" s="105"/>
    </row>
    <row r="149" spans="1:86">
      <c r="A149" s="105">
        <v>20</v>
      </c>
      <c r="B149" s="105" t="s">
        <v>282</v>
      </c>
      <c r="C149" s="105" t="s">
        <v>244</v>
      </c>
      <c r="D149" s="105" t="s">
        <v>1354</v>
      </c>
      <c r="E149" s="105">
        <v>2016</v>
      </c>
      <c r="F149" s="105" t="s">
        <v>1104</v>
      </c>
      <c r="G149" s="105" t="s">
        <v>1355</v>
      </c>
      <c r="H149" s="105" t="s">
        <v>1356</v>
      </c>
      <c r="I149" s="105" t="s">
        <v>1260</v>
      </c>
      <c r="J149" s="114" t="s">
        <v>1357</v>
      </c>
      <c r="K149" s="105" t="s">
        <v>1358</v>
      </c>
      <c r="L149" s="105" t="s">
        <v>6130</v>
      </c>
      <c r="M149" s="105" t="s">
        <v>1359</v>
      </c>
      <c r="N149" s="105" t="s">
        <v>15</v>
      </c>
      <c r="O149" s="105" t="s">
        <v>1203</v>
      </c>
      <c r="P149" s="105" t="s">
        <v>5630</v>
      </c>
      <c r="Q149" s="105" t="s">
        <v>5577</v>
      </c>
      <c r="R149" s="105" t="str">
        <f>INDEX(Outcome_GWASs!K:K,MATCH(Matt!S149,Outcome_GWASs!C:C,0))</f>
        <v>Defined in individual GWASs</v>
      </c>
      <c r="S149" s="105" t="s">
        <v>1368</v>
      </c>
      <c r="T149" s="105" t="str">
        <f>INDEX(Outcome_GWASs!I:I,MATCH(Matt!S149,Outcome_GWASs!C:C,0))</f>
        <v>18+</v>
      </c>
      <c r="U149" s="105" t="str">
        <f>INDEX(Outcome_GWASs!H:H,MATCH(Matt!S149,Outcome_GWASs!C:C,0))</f>
        <v>both</v>
      </c>
      <c r="V149" s="105">
        <f>INDEX(Outcome_GWASs!F:F,MATCH(Matt!S149,Outcome_GWASs!C:C,0))</f>
        <v>4224</v>
      </c>
      <c r="W149" s="105">
        <f>INDEX(Outcome_GWASs!G:G,MATCH(Matt!S149,Outcome_GWASs!C:C,0))</f>
        <v>21164</v>
      </c>
      <c r="X149" s="105">
        <f>INDEX(Outcome_GWASs!F:F,MATCH(Matt!S149,Outcome_GWASs!C:C,0))</f>
        <v>4224</v>
      </c>
      <c r="Y149" s="105">
        <f>INDEX(Outcome_GWASs!G:G,MATCH(Matt!S149,Outcome_GWASs!C:C,0))</f>
        <v>21164</v>
      </c>
      <c r="Z149" s="105" t="s">
        <v>10</v>
      </c>
      <c r="AA149" s="105" t="s">
        <v>1197</v>
      </c>
      <c r="AB149" s="105" t="str">
        <f>INDEX(Outcome_GWASs!E:E,MATCH(Matt!S149,Outcome_GWASs!C:C,0))</f>
        <v>European</v>
      </c>
      <c r="AC149" s="115" t="str">
        <f>INDEX(Exposure_GWASs!G:G,MATCH(Matt!AE149,Exposure_GWASs!C:C,0))</f>
        <v>BMI</v>
      </c>
      <c r="AD149" s="112" t="s">
        <v>127</v>
      </c>
      <c r="AE149" s="107" t="s">
        <v>1060</v>
      </c>
      <c r="AF149" s="112" t="str">
        <f>INDEX(Exposure_GWASs!T:T,MATCH(Matt!AE149,Exposure_GWASs!C:C,0))</f>
        <v>18+</v>
      </c>
      <c r="AG149" s="112" t="str">
        <f>INDEX(Exposure_GWASs!U:U,MATCH(Matt!AE149,Exposure_GWASs!C:C,0))</f>
        <v>both</v>
      </c>
      <c r="AH149" s="105">
        <v>339224</v>
      </c>
      <c r="AI149" s="115">
        <f>INDEX(Exposure_GWASs!F:F,MATCH(Matt!AE149,Exposure_GWASs!C:C,0))</f>
        <v>339224</v>
      </c>
      <c r="AJ149" s="105" t="s">
        <v>10</v>
      </c>
      <c r="AK149" s="105" t="s">
        <v>1005</v>
      </c>
      <c r="AL149" s="105" t="s">
        <v>126</v>
      </c>
      <c r="AM149" s="105" t="s">
        <v>10</v>
      </c>
      <c r="AN149" s="105" t="s">
        <v>10</v>
      </c>
      <c r="AO149" s="105" t="s">
        <v>1361</v>
      </c>
      <c r="AP149" s="105" t="s">
        <v>1362</v>
      </c>
      <c r="AQ149" s="105" t="s">
        <v>11</v>
      </c>
      <c r="AR149" s="105" t="s">
        <v>11</v>
      </c>
      <c r="AS149" s="105" t="s">
        <v>11</v>
      </c>
      <c r="AT149" s="105" t="s">
        <v>11</v>
      </c>
      <c r="AU149" s="105" t="s">
        <v>10</v>
      </c>
      <c r="AV149" s="105" t="s">
        <v>10</v>
      </c>
      <c r="AW149" s="105">
        <v>97</v>
      </c>
      <c r="AX149" s="105">
        <f>INDEX(Exposure_GWASs!S:S,MATCH(Matt!AE149,Exposure_GWASs!C:C,0))</f>
        <v>97</v>
      </c>
      <c r="AY149" s="105" t="s">
        <v>10</v>
      </c>
      <c r="AZ149" s="105" t="s">
        <v>135</v>
      </c>
      <c r="BA149" s="105" t="s">
        <v>1363</v>
      </c>
      <c r="BB149" s="105" t="s">
        <v>31</v>
      </c>
      <c r="BC149" s="105" t="s">
        <v>17</v>
      </c>
      <c r="BD149" s="105" t="s">
        <v>26</v>
      </c>
      <c r="BE149" s="105"/>
      <c r="BF149" s="105"/>
      <c r="BG149" s="105"/>
      <c r="BH149" s="105" t="s">
        <v>1011</v>
      </c>
      <c r="BI149" s="105" t="s">
        <v>1364</v>
      </c>
      <c r="BJ149" s="105" t="s">
        <v>11</v>
      </c>
      <c r="BK149" s="105" t="s">
        <v>11</v>
      </c>
      <c r="BL149" s="105" t="s">
        <v>11</v>
      </c>
      <c r="BM149" s="105" t="s">
        <v>11</v>
      </c>
      <c r="BN149" s="105" t="s">
        <v>11</v>
      </c>
      <c r="BO149" s="105" t="s">
        <v>167</v>
      </c>
      <c r="BP149" s="105" t="s">
        <v>1197</v>
      </c>
      <c r="BQ149" s="105" t="s">
        <v>1029</v>
      </c>
      <c r="BR149" s="105">
        <v>1.45</v>
      </c>
      <c r="BS149" s="105"/>
      <c r="BT149" s="105">
        <v>95</v>
      </c>
      <c r="BU149" s="105">
        <v>1.1599999999999999</v>
      </c>
      <c r="BV149" s="105">
        <v>1.82</v>
      </c>
      <c r="BW149" s="105" t="s">
        <v>1369</v>
      </c>
      <c r="BX149" s="105" t="s">
        <v>10</v>
      </c>
      <c r="BY149" s="105" t="s">
        <v>10</v>
      </c>
      <c r="BZ149" s="105" t="s">
        <v>1365</v>
      </c>
      <c r="CA149" s="105" t="s">
        <v>1366</v>
      </c>
      <c r="CB149" s="105" t="s">
        <v>11</v>
      </c>
      <c r="CC149" s="105" t="s">
        <v>11</v>
      </c>
      <c r="CD149" s="106" t="s">
        <v>10</v>
      </c>
      <c r="CE149" s="105"/>
      <c r="CF149" s="105"/>
      <c r="CG149" s="105"/>
      <c r="CH149" s="105"/>
    </row>
    <row r="150" spans="1:86">
      <c r="A150" s="105">
        <v>20</v>
      </c>
      <c r="B150" s="105" t="s">
        <v>282</v>
      </c>
      <c r="C150" s="105" t="s">
        <v>244</v>
      </c>
      <c r="D150" s="105" t="s">
        <v>1354</v>
      </c>
      <c r="E150" s="105">
        <v>2016</v>
      </c>
      <c r="F150" s="105" t="s">
        <v>1104</v>
      </c>
      <c r="G150" s="105" t="s">
        <v>1355</v>
      </c>
      <c r="H150" s="105" t="s">
        <v>1356</v>
      </c>
      <c r="I150" s="105" t="s">
        <v>1260</v>
      </c>
      <c r="J150" s="114" t="s">
        <v>1357</v>
      </c>
      <c r="K150" s="105" t="s">
        <v>1358</v>
      </c>
      <c r="L150" s="105" t="s">
        <v>6130</v>
      </c>
      <c r="M150" s="105" t="s">
        <v>1359</v>
      </c>
      <c r="N150" s="105" t="s">
        <v>15</v>
      </c>
      <c r="O150" s="105" t="s">
        <v>1203</v>
      </c>
      <c r="P150" s="105" t="s">
        <v>5629</v>
      </c>
      <c r="Q150" s="105" t="s">
        <v>5577</v>
      </c>
      <c r="R150" s="105" t="str">
        <f>INDEX(Outcome_GWASs!K:K,MATCH(Matt!S150,Outcome_GWASs!C:C,0))</f>
        <v>Defined in individual GWASs</v>
      </c>
      <c r="S150" s="105" t="s">
        <v>1370</v>
      </c>
      <c r="T150" s="105" t="str">
        <f>INDEX(Outcome_GWASs!I:I,MATCH(Matt!S150,Outcome_GWASs!C:C,0))</f>
        <v>18+</v>
      </c>
      <c r="U150" s="105" t="str">
        <f>INDEX(Outcome_GWASs!H:H,MATCH(Matt!S150,Outcome_GWASs!C:C,0))</f>
        <v>both</v>
      </c>
      <c r="V150" s="105">
        <f>INDEX(Outcome_GWASs!F:F,MATCH(Matt!S150,Outcome_GWASs!C:C,0))</f>
        <v>27</v>
      </c>
      <c r="W150" s="105">
        <f>INDEX(Outcome_GWASs!G:G,MATCH(Matt!S150,Outcome_GWASs!C:C,0))</f>
        <v>8833</v>
      </c>
      <c r="X150" s="105">
        <f>INDEX(Outcome_GWASs!F:F,MATCH(Matt!S150,Outcome_GWASs!C:C,0))</f>
        <v>27</v>
      </c>
      <c r="Y150" s="105">
        <f>INDEX(Outcome_GWASs!G:G,MATCH(Matt!S150,Outcome_GWASs!C:C,0))</f>
        <v>8833</v>
      </c>
      <c r="Z150" s="105" t="s">
        <v>10</v>
      </c>
      <c r="AA150" s="105" t="s">
        <v>1197</v>
      </c>
      <c r="AB150" s="105" t="str">
        <f>INDEX(Outcome_GWASs!E:E,MATCH(Matt!S150,Outcome_GWASs!C:C,0))</f>
        <v>European</v>
      </c>
      <c r="AC150" s="115" t="str">
        <f>INDEX(Exposure_GWASs!G:G,MATCH(Matt!AE150,Exposure_GWASs!C:C,0))</f>
        <v>BMI</v>
      </c>
      <c r="AD150" s="112" t="s">
        <v>127</v>
      </c>
      <c r="AE150" s="107" t="s">
        <v>1060</v>
      </c>
      <c r="AF150" s="112" t="str">
        <f>INDEX(Exposure_GWASs!T:T,MATCH(Matt!AE150,Exposure_GWASs!C:C,0))</f>
        <v>18+</v>
      </c>
      <c r="AG150" s="112" t="str">
        <f>INDEX(Exposure_GWASs!U:U,MATCH(Matt!AE150,Exposure_GWASs!C:C,0))</f>
        <v>both</v>
      </c>
      <c r="AH150" s="105">
        <v>339224</v>
      </c>
      <c r="AI150" s="115">
        <f>INDEX(Exposure_GWASs!F:F,MATCH(Matt!AE150,Exposure_GWASs!C:C,0))</f>
        <v>339224</v>
      </c>
      <c r="AJ150" s="105" t="s">
        <v>10</v>
      </c>
      <c r="AK150" s="105" t="s">
        <v>1005</v>
      </c>
      <c r="AL150" s="105" t="s">
        <v>126</v>
      </c>
      <c r="AM150" s="105" t="s">
        <v>10</v>
      </c>
      <c r="AN150" s="105" t="s">
        <v>10</v>
      </c>
      <c r="AO150" s="105" t="s">
        <v>1361</v>
      </c>
      <c r="AP150" s="105" t="s">
        <v>1362</v>
      </c>
      <c r="AQ150" s="105" t="s">
        <v>11</v>
      </c>
      <c r="AR150" s="105" t="s">
        <v>11</v>
      </c>
      <c r="AS150" s="105" t="s">
        <v>11</v>
      </c>
      <c r="AT150" s="105" t="s">
        <v>11</v>
      </c>
      <c r="AU150" s="105" t="s">
        <v>10</v>
      </c>
      <c r="AV150" s="105" t="s">
        <v>10</v>
      </c>
      <c r="AW150" s="105">
        <v>97</v>
      </c>
      <c r="AX150" s="105">
        <f>INDEX(Exposure_GWASs!S:S,MATCH(Matt!AE150,Exposure_GWASs!C:C,0))</f>
        <v>97</v>
      </c>
      <c r="AY150" s="105" t="s">
        <v>10</v>
      </c>
      <c r="AZ150" s="105" t="s">
        <v>135</v>
      </c>
      <c r="BA150" s="105" t="s">
        <v>1363</v>
      </c>
      <c r="BB150" s="105" t="s">
        <v>31</v>
      </c>
      <c r="BC150" s="105" t="s">
        <v>17</v>
      </c>
      <c r="BD150" s="105" t="s">
        <v>26</v>
      </c>
      <c r="BE150" s="105"/>
      <c r="BF150" s="105"/>
      <c r="BG150" s="105"/>
      <c r="BH150" s="105" t="s">
        <v>1011</v>
      </c>
      <c r="BI150" s="105" t="s">
        <v>1364</v>
      </c>
      <c r="BJ150" s="105" t="s">
        <v>11</v>
      </c>
      <c r="BK150" s="105" t="s">
        <v>11</v>
      </c>
      <c r="BL150" s="105" t="s">
        <v>11</v>
      </c>
      <c r="BM150" s="105" t="s">
        <v>11</v>
      </c>
      <c r="BN150" s="105" t="s">
        <v>11</v>
      </c>
      <c r="BO150" s="105" t="s">
        <v>167</v>
      </c>
      <c r="BP150" s="105" t="s">
        <v>1197</v>
      </c>
      <c r="BQ150" s="105" t="s">
        <v>1029</v>
      </c>
      <c r="BR150" s="105">
        <v>1.81</v>
      </c>
      <c r="BS150" s="105"/>
      <c r="BT150" s="105">
        <v>95</v>
      </c>
      <c r="BU150" s="105">
        <v>1.1399999999999999</v>
      </c>
      <c r="BV150" s="105">
        <v>2.88</v>
      </c>
      <c r="BW150" s="105">
        <v>0.01</v>
      </c>
      <c r="BX150" s="105" t="s">
        <v>10</v>
      </c>
      <c r="BY150" s="105" t="s">
        <v>10</v>
      </c>
      <c r="BZ150" s="105" t="s">
        <v>1365</v>
      </c>
      <c r="CA150" s="105" t="s">
        <v>1366</v>
      </c>
      <c r="CB150" s="105" t="s">
        <v>11</v>
      </c>
      <c r="CC150" s="105" t="s">
        <v>11</v>
      </c>
      <c r="CD150" s="106" t="s">
        <v>10</v>
      </c>
      <c r="CE150" s="105"/>
      <c r="CF150" s="105"/>
      <c r="CG150" s="105"/>
      <c r="CH150" s="105"/>
    </row>
    <row r="151" spans="1:86">
      <c r="A151" s="105">
        <v>20</v>
      </c>
      <c r="B151" s="105" t="s">
        <v>282</v>
      </c>
      <c r="C151" s="105" t="s">
        <v>244</v>
      </c>
      <c r="D151" s="105" t="s">
        <v>1354</v>
      </c>
      <c r="E151" s="105">
        <v>2016</v>
      </c>
      <c r="F151" s="105" t="s">
        <v>1104</v>
      </c>
      <c r="G151" s="105" t="s">
        <v>1355</v>
      </c>
      <c r="H151" s="105" t="s">
        <v>1356</v>
      </c>
      <c r="I151" s="105" t="s">
        <v>1260</v>
      </c>
      <c r="J151" s="114" t="s">
        <v>1357</v>
      </c>
      <c r="K151" s="105" t="s">
        <v>1358</v>
      </c>
      <c r="L151" s="105" t="s">
        <v>6130</v>
      </c>
      <c r="M151" s="105" t="s">
        <v>1359</v>
      </c>
      <c r="N151" s="105" t="s">
        <v>15</v>
      </c>
      <c r="O151" s="105" t="s">
        <v>1203</v>
      </c>
      <c r="P151" s="105" t="s">
        <v>5624</v>
      </c>
      <c r="Q151" s="105" t="s">
        <v>5577</v>
      </c>
      <c r="R151" s="105" t="str">
        <f>INDEX(Outcome_GWASs!K:K,MATCH(Matt!S151,Outcome_GWASs!C:C,0))</f>
        <v>Defined in individual GWASs</v>
      </c>
      <c r="S151" s="105" t="s">
        <v>1371</v>
      </c>
      <c r="T151" s="105" t="str">
        <f>INDEX(Outcome_GWASs!I:I,MATCH(Matt!S151,Outcome_GWASs!C:C,0))</f>
        <v>18+</v>
      </c>
      <c r="U151" s="105" t="str">
        <f>INDEX(Outcome_GWASs!H:H,MATCH(Matt!S151,Outcome_GWASs!C:C,0))</f>
        <v>both</v>
      </c>
      <c r="V151" s="105">
        <f>INDEX(Outcome_GWASs!F:F,MATCH(Matt!S151,Outcome_GWASs!C:C,0))</f>
        <v>712</v>
      </c>
      <c r="W151" s="105">
        <f>INDEX(Outcome_GWASs!G:G,MATCH(Matt!S151,Outcome_GWASs!C:C,0))</f>
        <v>3032</v>
      </c>
      <c r="X151" s="105">
        <f>INDEX(Outcome_GWASs!F:F,MATCH(Matt!S151,Outcome_GWASs!C:C,0))</f>
        <v>712</v>
      </c>
      <c r="Y151" s="105">
        <f>INDEX(Outcome_GWASs!G:G,MATCH(Matt!S151,Outcome_GWASs!C:C,0))</f>
        <v>3032</v>
      </c>
      <c r="Z151" s="105" t="s">
        <v>10</v>
      </c>
      <c r="AA151" s="105" t="s">
        <v>1197</v>
      </c>
      <c r="AB151" s="105" t="str">
        <f>INDEX(Outcome_GWASs!E:E,MATCH(Matt!S151,Outcome_GWASs!C:C,0))</f>
        <v>European</v>
      </c>
      <c r="AC151" s="115" t="str">
        <f>INDEX(Exposure_GWASs!G:G,MATCH(Matt!AE151,Exposure_GWASs!C:C,0))</f>
        <v>BMI</v>
      </c>
      <c r="AD151" s="112" t="s">
        <v>127</v>
      </c>
      <c r="AE151" s="107" t="s">
        <v>1060</v>
      </c>
      <c r="AF151" s="112" t="str">
        <f>INDEX(Exposure_GWASs!T:T,MATCH(Matt!AE151,Exposure_GWASs!C:C,0))</f>
        <v>18+</v>
      </c>
      <c r="AG151" s="112" t="str">
        <f>INDEX(Exposure_GWASs!U:U,MATCH(Matt!AE151,Exposure_GWASs!C:C,0))</f>
        <v>both</v>
      </c>
      <c r="AH151" s="105">
        <v>339224</v>
      </c>
      <c r="AI151" s="115">
        <f>INDEX(Exposure_GWASs!F:F,MATCH(Matt!AE151,Exposure_GWASs!C:C,0))</f>
        <v>339224</v>
      </c>
      <c r="AJ151" s="105" t="s">
        <v>10</v>
      </c>
      <c r="AK151" s="105" t="s">
        <v>1005</v>
      </c>
      <c r="AL151" s="105" t="s">
        <v>126</v>
      </c>
      <c r="AM151" s="105" t="s">
        <v>10</v>
      </c>
      <c r="AN151" s="105" t="s">
        <v>10</v>
      </c>
      <c r="AO151" s="105" t="s">
        <v>1361</v>
      </c>
      <c r="AP151" s="105" t="s">
        <v>1362</v>
      </c>
      <c r="AQ151" s="105" t="s">
        <v>11</v>
      </c>
      <c r="AR151" s="105" t="s">
        <v>11</v>
      </c>
      <c r="AS151" s="105" t="s">
        <v>11</v>
      </c>
      <c r="AT151" s="105" t="s">
        <v>11</v>
      </c>
      <c r="AU151" s="105" t="s">
        <v>10</v>
      </c>
      <c r="AV151" s="105" t="s">
        <v>10</v>
      </c>
      <c r="AW151" s="105">
        <v>97</v>
      </c>
      <c r="AX151" s="105">
        <f>INDEX(Exposure_GWASs!S:S,MATCH(Matt!AE151,Exposure_GWASs!C:C,0))</f>
        <v>97</v>
      </c>
      <c r="AY151" s="105" t="s">
        <v>10</v>
      </c>
      <c r="AZ151" s="105" t="s">
        <v>135</v>
      </c>
      <c r="BA151" s="105" t="s">
        <v>1363</v>
      </c>
      <c r="BB151" s="105" t="s">
        <v>31</v>
      </c>
      <c r="BC151" s="105" t="s">
        <v>17</v>
      </c>
      <c r="BD151" s="105" t="s">
        <v>26</v>
      </c>
      <c r="BE151" s="105"/>
      <c r="BF151" s="105"/>
      <c r="BG151" s="105"/>
      <c r="BH151" s="105" t="s">
        <v>1011</v>
      </c>
      <c r="BI151" s="105" t="s">
        <v>1364</v>
      </c>
      <c r="BJ151" s="105" t="s">
        <v>11</v>
      </c>
      <c r="BK151" s="105" t="s">
        <v>11</v>
      </c>
      <c r="BL151" s="105" t="s">
        <v>11</v>
      </c>
      <c r="BM151" s="105" t="s">
        <v>11</v>
      </c>
      <c r="BN151" s="105" t="s">
        <v>11</v>
      </c>
      <c r="BO151" s="105" t="s">
        <v>167</v>
      </c>
      <c r="BP151" s="105" t="s">
        <v>1197</v>
      </c>
      <c r="BQ151" s="105" t="s">
        <v>1029</v>
      </c>
      <c r="BR151" s="105">
        <v>0.5</v>
      </c>
      <c r="BS151" s="105"/>
      <c r="BT151" s="105">
        <v>95</v>
      </c>
      <c r="BU151" s="105">
        <v>0.28000000000000003</v>
      </c>
      <c r="BV151" s="105">
        <v>0.89</v>
      </c>
      <c r="BW151" s="105">
        <v>0.02</v>
      </c>
      <c r="BX151" s="105" t="s">
        <v>10</v>
      </c>
      <c r="BY151" s="105" t="s">
        <v>10</v>
      </c>
      <c r="BZ151" s="105" t="s">
        <v>1365</v>
      </c>
      <c r="CA151" s="105" t="s">
        <v>1366</v>
      </c>
      <c r="CB151" s="105" t="s">
        <v>11</v>
      </c>
      <c r="CC151" s="105" t="s">
        <v>11</v>
      </c>
      <c r="CD151" s="106" t="s">
        <v>10</v>
      </c>
      <c r="CE151" s="105"/>
      <c r="CF151" s="105"/>
      <c r="CG151" s="105"/>
      <c r="CH151" s="105"/>
    </row>
    <row r="152" spans="1:86">
      <c r="A152" s="105">
        <v>20</v>
      </c>
      <c r="B152" s="105" t="s">
        <v>282</v>
      </c>
      <c r="C152" s="105" t="s">
        <v>244</v>
      </c>
      <c r="D152" s="105" t="s">
        <v>1354</v>
      </c>
      <c r="E152" s="105">
        <v>2016</v>
      </c>
      <c r="F152" s="105" t="s">
        <v>1104</v>
      </c>
      <c r="G152" s="105" t="s">
        <v>1355</v>
      </c>
      <c r="H152" s="105" t="s">
        <v>1356</v>
      </c>
      <c r="I152" s="105" t="s">
        <v>1260</v>
      </c>
      <c r="J152" s="114" t="s">
        <v>1357</v>
      </c>
      <c r="K152" s="105" t="s">
        <v>1358</v>
      </c>
      <c r="L152" s="105" t="s">
        <v>6130</v>
      </c>
      <c r="M152" s="105" t="s">
        <v>1359</v>
      </c>
      <c r="N152" s="105" t="s">
        <v>15</v>
      </c>
      <c r="O152" s="105" t="s">
        <v>1203</v>
      </c>
      <c r="P152" s="105" t="s">
        <v>5632</v>
      </c>
      <c r="Q152" s="105" t="s">
        <v>5577</v>
      </c>
      <c r="R152" s="105" t="str">
        <f>INDEX(Outcome_GWASs!K:K,MATCH(Matt!S152,Outcome_GWASs!C:C,0))</f>
        <v>Defined in individual GWASs</v>
      </c>
      <c r="S152" s="105" t="s">
        <v>1372</v>
      </c>
      <c r="T152" s="105" t="str">
        <f>INDEX(Outcome_GWASs!I:I,MATCH(Matt!S152,Outcome_GWASs!C:C,0))</f>
        <v>18+</v>
      </c>
      <c r="U152" s="105" t="str">
        <f>INDEX(Outcome_GWASs!H:H,MATCH(Matt!S152,Outcome_GWASs!C:C,0))</f>
        <v>both</v>
      </c>
      <c r="V152" s="105">
        <f>INDEX(Outcome_GWASs!F:F,MATCH(Matt!S152,Outcome_GWASs!C:C,0))</f>
        <v>7049</v>
      </c>
      <c r="W152" s="105">
        <f>INDEX(Outcome_GWASs!G:G,MATCH(Matt!S152,Outcome_GWASs!C:C,0))</f>
        <v>6377</v>
      </c>
      <c r="X152" s="105">
        <f>INDEX(Outcome_GWASs!F:F,MATCH(Matt!S152,Outcome_GWASs!C:C,0))</f>
        <v>7049</v>
      </c>
      <c r="Y152" s="105">
        <f>INDEX(Outcome_GWASs!G:G,MATCH(Matt!S152,Outcome_GWASs!C:C,0))</f>
        <v>6377</v>
      </c>
      <c r="Z152" s="105" t="s">
        <v>10</v>
      </c>
      <c r="AA152" s="105" t="s">
        <v>1197</v>
      </c>
      <c r="AB152" s="105" t="str">
        <f>INDEX(Outcome_GWASs!E:E,MATCH(Matt!S152,Outcome_GWASs!C:C,0))</f>
        <v>European</v>
      </c>
      <c r="AC152" s="115" t="str">
        <f>INDEX(Exposure_GWASs!G:G,MATCH(Matt!AE152,Exposure_GWASs!C:C,0))</f>
        <v>BMI</v>
      </c>
      <c r="AD152" s="112" t="s">
        <v>127</v>
      </c>
      <c r="AE152" s="107" t="s">
        <v>1060</v>
      </c>
      <c r="AF152" s="112" t="str">
        <f>INDEX(Exposure_GWASs!T:T,MATCH(Matt!AE152,Exposure_GWASs!C:C,0))</f>
        <v>18+</v>
      </c>
      <c r="AG152" s="112" t="str">
        <f>INDEX(Exposure_GWASs!U:U,MATCH(Matt!AE152,Exposure_GWASs!C:C,0))</f>
        <v>both</v>
      </c>
      <c r="AH152" s="105">
        <v>339224</v>
      </c>
      <c r="AI152" s="115">
        <f>INDEX(Exposure_GWASs!F:F,MATCH(Matt!AE152,Exposure_GWASs!C:C,0))</f>
        <v>339224</v>
      </c>
      <c r="AJ152" s="105" t="s">
        <v>10</v>
      </c>
      <c r="AK152" s="105" t="s">
        <v>1005</v>
      </c>
      <c r="AL152" s="105" t="s">
        <v>126</v>
      </c>
      <c r="AM152" s="105" t="s">
        <v>10</v>
      </c>
      <c r="AN152" s="105" t="s">
        <v>10</v>
      </c>
      <c r="AO152" s="105" t="s">
        <v>1361</v>
      </c>
      <c r="AP152" s="105" t="s">
        <v>1362</v>
      </c>
      <c r="AQ152" s="105" t="s">
        <v>11</v>
      </c>
      <c r="AR152" s="105" t="s">
        <v>11</v>
      </c>
      <c r="AS152" s="105" t="s">
        <v>11</v>
      </c>
      <c r="AT152" s="105" t="s">
        <v>11</v>
      </c>
      <c r="AU152" s="105" t="s">
        <v>10</v>
      </c>
      <c r="AV152" s="105" t="s">
        <v>10</v>
      </c>
      <c r="AW152" s="105">
        <v>97</v>
      </c>
      <c r="AX152" s="105">
        <f>INDEX(Exposure_GWASs!S:S,MATCH(Matt!AE152,Exposure_GWASs!C:C,0))</f>
        <v>97</v>
      </c>
      <c r="AY152" s="105" t="s">
        <v>10</v>
      </c>
      <c r="AZ152" s="105" t="s">
        <v>135</v>
      </c>
      <c r="BA152" s="105" t="s">
        <v>1363</v>
      </c>
      <c r="BB152" s="105" t="s">
        <v>31</v>
      </c>
      <c r="BC152" s="105" t="s">
        <v>17</v>
      </c>
      <c r="BD152" s="105" t="s">
        <v>26</v>
      </c>
      <c r="BE152" s="105"/>
      <c r="BF152" s="105"/>
      <c r="BG152" s="105"/>
      <c r="BH152" s="105" t="s">
        <v>1011</v>
      </c>
      <c r="BI152" s="105" t="s">
        <v>1364</v>
      </c>
      <c r="BJ152" s="105" t="s">
        <v>11</v>
      </c>
      <c r="BK152" s="105" t="s">
        <v>11</v>
      </c>
      <c r="BL152" s="105" t="s">
        <v>11</v>
      </c>
      <c r="BM152" s="105" t="s">
        <v>11</v>
      </c>
      <c r="BN152" s="105" t="s">
        <v>11</v>
      </c>
      <c r="BO152" s="105" t="s">
        <v>167</v>
      </c>
      <c r="BP152" s="105" t="s">
        <v>1197</v>
      </c>
      <c r="BQ152" s="105" t="s">
        <v>1029</v>
      </c>
      <c r="BR152" s="105">
        <v>1.1000000000000001</v>
      </c>
      <c r="BS152" s="105"/>
      <c r="BT152" s="105">
        <v>95</v>
      </c>
      <c r="BU152" s="105">
        <v>0.87</v>
      </c>
      <c r="BV152" s="105">
        <v>1.4</v>
      </c>
      <c r="BW152" s="105">
        <v>0.44</v>
      </c>
      <c r="BX152" s="105" t="s">
        <v>10</v>
      </c>
      <c r="BY152" s="105" t="s">
        <v>10</v>
      </c>
      <c r="BZ152" s="105" t="s">
        <v>1365</v>
      </c>
      <c r="CA152" s="105" t="s">
        <v>1366</v>
      </c>
      <c r="CB152" s="105" t="s">
        <v>11</v>
      </c>
      <c r="CC152" s="105" t="s">
        <v>11</v>
      </c>
      <c r="CD152" s="106" t="s">
        <v>10</v>
      </c>
      <c r="CE152" s="105"/>
      <c r="CF152" s="105"/>
      <c r="CG152" s="105"/>
      <c r="CH152" s="105"/>
    </row>
    <row r="153" spans="1:86">
      <c r="A153" s="105">
        <v>21</v>
      </c>
      <c r="B153" s="105" t="s">
        <v>282</v>
      </c>
      <c r="C153" s="105" t="s">
        <v>244</v>
      </c>
      <c r="D153" s="105" t="s">
        <v>1373</v>
      </c>
      <c r="E153" s="105">
        <v>2017</v>
      </c>
      <c r="F153" s="105" t="s">
        <v>1374</v>
      </c>
      <c r="G153" s="105" t="s">
        <v>1375</v>
      </c>
      <c r="H153" s="105" t="s">
        <v>1356</v>
      </c>
      <c r="I153" s="105" t="s">
        <v>1260</v>
      </c>
      <c r="J153" s="114" t="s">
        <v>1357</v>
      </c>
      <c r="K153" s="105" t="s">
        <v>1358</v>
      </c>
      <c r="L153" s="105" t="s">
        <v>6130</v>
      </c>
      <c r="M153" s="105" t="s">
        <v>1376</v>
      </c>
      <c r="N153" s="105" t="s">
        <v>15</v>
      </c>
      <c r="O153" s="105" t="s">
        <v>1203</v>
      </c>
      <c r="P153" s="105" t="s">
        <v>1203</v>
      </c>
      <c r="Q153" s="105" t="s">
        <v>5577</v>
      </c>
      <c r="R153" s="105" t="str">
        <f>INDEX(Outcome_GWASs!K:K,MATCH(Matt!S153,Outcome_GWASs!C:C,0))</f>
        <v>Defined in individual GWASs</v>
      </c>
      <c r="S153" s="105" t="s">
        <v>1377</v>
      </c>
      <c r="T153" s="105" t="str">
        <f>INDEX(Outcome_GWASs!I:I,MATCH(Matt!S153,Outcome_GWASs!C:C,0))</f>
        <v>18+</v>
      </c>
      <c r="U153" s="105" t="str">
        <f>INDEX(Outcome_GWASs!H:H,MATCH(Matt!S153,Outcome_GWASs!C:C,0))</f>
        <v>both</v>
      </c>
      <c r="V153" s="105">
        <f>INDEX(Outcome_GWASs!F:F,MATCH(Matt!S153,Outcome_GWASs!C:C,0))</f>
        <v>29266</v>
      </c>
      <c r="W153" s="105">
        <f>INDEX(Outcome_GWASs!G:G,MATCH(Matt!S153,Outcome_GWASs!C:C,0))</f>
        <v>56450</v>
      </c>
      <c r="X153" s="105">
        <f>INDEX(Outcome_GWASs!F:F,MATCH(Matt!S153,Outcome_GWASs!C:C,0))</f>
        <v>29266</v>
      </c>
      <c r="Y153" s="105">
        <f>INDEX(Outcome_GWASs!G:G,MATCH(Matt!S153,Outcome_GWASs!C:C,0))</f>
        <v>56450</v>
      </c>
      <c r="Z153" s="105" t="s">
        <v>10</v>
      </c>
      <c r="AA153" s="105" t="s">
        <v>1197</v>
      </c>
      <c r="AB153" s="105" t="str">
        <f>INDEX(Outcome_GWASs!E:E,MATCH(Matt!S153,Outcome_GWASs!C:C,0))</f>
        <v>European</v>
      </c>
      <c r="AC153" s="115" t="str">
        <f>INDEX(Exposure_GWASs!G:G,MATCH(Matt!AE153,Exposure_GWASs!C:C,0))</f>
        <v>BMI</v>
      </c>
      <c r="AD153" s="112" t="s">
        <v>127</v>
      </c>
      <c r="AE153" s="105" t="s">
        <v>1139</v>
      </c>
      <c r="AF153" s="112" t="str">
        <f>INDEX(Exposure_GWASs!T:T,MATCH(Matt!AE153,Exposure_GWASs!C:C,0))</f>
        <v>18+</v>
      </c>
      <c r="AG153" s="112" t="str">
        <f>INDEX(Exposure_GWASs!U:U,MATCH(Matt!AE153,Exposure_GWASs!C:C,0))</f>
        <v>both</v>
      </c>
      <c r="AH153" s="105" t="s">
        <v>11</v>
      </c>
      <c r="AI153" s="115">
        <f>INDEX(Exposure_GWASs!F:F,MATCH(Matt!AE153,Exposure_GWASs!C:C,0))</f>
        <v>322154</v>
      </c>
      <c r="AJ153" s="105" t="s">
        <v>10</v>
      </c>
      <c r="AK153" s="105" t="s">
        <v>1005</v>
      </c>
      <c r="AL153" s="105" t="s">
        <v>249</v>
      </c>
      <c r="AM153" s="105" t="s">
        <v>10</v>
      </c>
      <c r="AN153" s="105" t="s">
        <v>10</v>
      </c>
      <c r="AO153" s="105" t="s">
        <v>1361</v>
      </c>
      <c r="AP153" s="105" t="s">
        <v>1378</v>
      </c>
      <c r="AQ153" s="105" t="s">
        <v>138</v>
      </c>
      <c r="AR153" s="105" t="s">
        <v>11</v>
      </c>
      <c r="AS153" s="105" t="s">
        <v>1277</v>
      </c>
      <c r="AT153" s="105" t="s">
        <v>11</v>
      </c>
      <c r="AU153" s="105" t="s">
        <v>10</v>
      </c>
      <c r="AV153" s="105">
        <v>73</v>
      </c>
      <c r="AW153" s="105" t="s">
        <v>10</v>
      </c>
      <c r="AX153" s="105">
        <f>INDEX(Exposure_GWASs!S:S,MATCH(Matt!AE153,Exposure_GWASs!C:C,0))</f>
        <v>77</v>
      </c>
      <c r="AY153" s="105" t="s">
        <v>11</v>
      </c>
      <c r="AZ153" s="105" t="s">
        <v>135</v>
      </c>
      <c r="BA153" s="105" t="s">
        <v>1379</v>
      </c>
      <c r="BB153" s="105" t="s">
        <v>31</v>
      </c>
      <c r="BC153" s="105" t="s">
        <v>17</v>
      </c>
      <c r="BD153" s="105" t="s">
        <v>26</v>
      </c>
      <c r="BE153" s="105"/>
      <c r="BF153" s="105"/>
      <c r="BG153" s="105"/>
      <c r="BH153" s="105" t="s">
        <v>1011</v>
      </c>
      <c r="BI153" s="105" t="s">
        <v>11</v>
      </c>
      <c r="BJ153" s="105" t="s">
        <v>11</v>
      </c>
      <c r="BK153" s="105" t="s">
        <v>11</v>
      </c>
      <c r="BL153" s="105" t="s">
        <v>11</v>
      </c>
      <c r="BM153" s="105" t="s">
        <v>11</v>
      </c>
      <c r="BN153" s="105" t="s">
        <v>11</v>
      </c>
      <c r="BO153" s="105" t="s">
        <v>167</v>
      </c>
      <c r="BP153" s="105" t="s">
        <v>1197</v>
      </c>
      <c r="BQ153" s="105" t="s">
        <v>1029</v>
      </c>
      <c r="BR153" s="105">
        <v>1.07</v>
      </c>
      <c r="BS153" s="105"/>
      <c r="BT153" s="105">
        <v>95</v>
      </c>
      <c r="BU153" s="105">
        <v>0.96</v>
      </c>
      <c r="BV153" s="105">
        <v>1.2</v>
      </c>
      <c r="BW153" s="105">
        <v>0.2</v>
      </c>
      <c r="BX153" s="105" t="s">
        <v>10</v>
      </c>
      <c r="BY153" s="105" t="s">
        <v>10</v>
      </c>
      <c r="BZ153" s="105" t="s">
        <v>1380</v>
      </c>
      <c r="CA153" s="105" t="s">
        <v>1381</v>
      </c>
      <c r="CB153" s="105" t="s">
        <v>11</v>
      </c>
      <c r="CC153" s="105" t="s">
        <v>11</v>
      </c>
      <c r="CD153" s="106" t="s">
        <v>10</v>
      </c>
      <c r="CE153" s="105"/>
      <c r="CF153" s="105"/>
      <c r="CG153" s="105"/>
      <c r="CH153" s="105"/>
    </row>
    <row r="154" spans="1:86">
      <c r="A154" s="105">
        <v>21</v>
      </c>
      <c r="B154" s="105" t="s">
        <v>282</v>
      </c>
      <c r="C154" s="105" t="s">
        <v>244</v>
      </c>
      <c r="D154" s="105" t="s">
        <v>1373</v>
      </c>
      <c r="E154" s="105">
        <v>2017</v>
      </c>
      <c r="F154" s="105" t="s">
        <v>1374</v>
      </c>
      <c r="G154" s="105" t="s">
        <v>1375</v>
      </c>
      <c r="H154" s="105" t="s">
        <v>1356</v>
      </c>
      <c r="I154" s="105" t="s">
        <v>1260</v>
      </c>
      <c r="J154" s="114" t="s">
        <v>1357</v>
      </c>
      <c r="K154" s="105" t="s">
        <v>1358</v>
      </c>
      <c r="L154" s="105" t="s">
        <v>6130</v>
      </c>
      <c r="M154" s="105" t="s">
        <v>1376</v>
      </c>
      <c r="N154" s="105" t="s">
        <v>15</v>
      </c>
      <c r="O154" s="105" t="s">
        <v>1203</v>
      </c>
      <c r="P154" s="105" t="s">
        <v>5631</v>
      </c>
      <c r="Q154" s="105" t="s">
        <v>5577</v>
      </c>
      <c r="R154" s="105" t="str">
        <f>INDEX(Outcome_GWASs!K:K,MATCH(Matt!S154,Outcome_GWASs!C:C,0))</f>
        <v>Defined in individual GWASs</v>
      </c>
      <c r="S154" s="105" t="s">
        <v>1382</v>
      </c>
      <c r="T154" s="105" t="str">
        <f>INDEX(Outcome_GWASs!I:I,MATCH(Matt!S154,Outcome_GWASs!C:C,0))</f>
        <v>18+</v>
      </c>
      <c r="U154" s="105" t="str">
        <f>INDEX(Outcome_GWASs!H:H,MATCH(Matt!S154,Outcome_GWASs!C:C,0))</f>
        <v>both</v>
      </c>
      <c r="V154" s="105">
        <f>INDEX(Outcome_GWASs!F:F,MATCH(Matt!S154,Outcome_GWASs!C:C,0))</f>
        <v>11273</v>
      </c>
      <c r="W154" s="105">
        <f>INDEX(Outcome_GWASs!G:G,MATCH(Matt!S154,Outcome_GWASs!C:C,0))</f>
        <v>55483</v>
      </c>
      <c r="X154" s="105">
        <f>INDEX(Outcome_GWASs!F:F,MATCH(Matt!S154,Outcome_GWASs!C:C,0))</f>
        <v>11273</v>
      </c>
      <c r="Y154" s="105">
        <f>INDEX(Outcome_GWASs!G:G,MATCH(Matt!S154,Outcome_GWASs!C:C,0))</f>
        <v>55483</v>
      </c>
      <c r="Z154" s="105" t="s">
        <v>10</v>
      </c>
      <c r="AA154" s="105" t="s">
        <v>1197</v>
      </c>
      <c r="AB154" s="105" t="str">
        <f>INDEX(Outcome_GWASs!E:E,MATCH(Matt!S154,Outcome_GWASs!C:C,0))</f>
        <v>European</v>
      </c>
      <c r="AC154" s="115" t="str">
        <f>INDEX(Exposure_GWASs!G:G,MATCH(Matt!AE154,Exposure_GWASs!C:C,0))</f>
        <v>BMI</v>
      </c>
      <c r="AD154" s="112" t="s">
        <v>127</v>
      </c>
      <c r="AE154" s="105" t="s">
        <v>1139</v>
      </c>
      <c r="AF154" s="112" t="str">
        <f>INDEX(Exposure_GWASs!T:T,MATCH(Matt!AE154,Exposure_GWASs!C:C,0))</f>
        <v>18+</v>
      </c>
      <c r="AG154" s="112" t="str">
        <f>INDEX(Exposure_GWASs!U:U,MATCH(Matt!AE154,Exposure_GWASs!C:C,0))</f>
        <v>both</v>
      </c>
      <c r="AH154" s="105" t="s">
        <v>11</v>
      </c>
      <c r="AI154" s="115">
        <f>INDEX(Exposure_GWASs!F:F,MATCH(Matt!AE154,Exposure_GWASs!C:C,0))</f>
        <v>322154</v>
      </c>
      <c r="AJ154" s="105" t="s">
        <v>10</v>
      </c>
      <c r="AK154" s="105" t="s">
        <v>1005</v>
      </c>
      <c r="AL154" s="105" t="s">
        <v>249</v>
      </c>
      <c r="AM154" s="105" t="s">
        <v>10</v>
      </c>
      <c r="AN154" s="105" t="s">
        <v>10</v>
      </c>
      <c r="AO154" s="105" t="s">
        <v>1361</v>
      </c>
      <c r="AP154" s="105" t="s">
        <v>1378</v>
      </c>
      <c r="AQ154" s="105" t="s">
        <v>138</v>
      </c>
      <c r="AR154" s="105" t="s">
        <v>11</v>
      </c>
      <c r="AS154" s="105" t="s">
        <v>1277</v>
      </c>
      <c r="AT154" s="105" t="s">
        <v>11</v>
      </c>
      <c r="AU154" s="105" t="s">
        <v>10</v>
      </c>
      <c r="AV154" s="105">
        <v>73</v>
      </c>
      <c r="AW154" s="105" t="s">
        <v>10</v>
      </c>
      <c r="AX154" s="105">
        <f>INDEX(Exposure_GWASs!S:S,MATCH(Matt!AE154,Exposure_GWASs!C:C,0))</f>
        <v>77</v>
      </c>
      <c r="AY154" s="105" t="s">
        <v>11</v>
      </c>
      <c r="AZ154" s="105" t="s">
        <v>135</v>
      </c>
      <c r="BA154" s="105" t="s">
        <v>1379</v>
      </c>
      <c r="BB154" s="105" t="s">
        <v>31</v>
      </c>
      <c r="BC154" s="105" t="s">
        <v>17</v>
      </c>
      <c r="BD154" s="105" t="s">
        <v>26</v>
      </c>
      <c r="BE154" s="105"/>
      <c r="BF154" s="105"/>
      <c r="BG154" s="105"/>
      <c r="BH154" s="105" t="s">
        <v>1011</v>
      </c>
      <c r="BI154" s="105" t="s">
        <v>11</v>
      </c>
      <c r="BJ154" s="105" t="s">
        <v>11</v>
      </c>
      <c r="BK154" s="105" t="s">
        <v>11</v>
      </c>
      <c r="BL154" s="105" t="s">
        <v>11</v>
      </c>
      <c r="BM154" s="105" t="s">
        <v>11</v>
      </c>
      <c r="BN154" s="105" t="s">
        <v>11</v>
      </c>
      <c r="BO154" s="105" t="s">
        <v>167</v>
      </c>
      <c r="BP154" s="105" t="s">
        <v>1197</v>
      </c>
      <c r="BQ154" s="105" t="s">
        <v>1029</v>
      </c>
      <c r="BR154" s="105">
        <v>0.93</v>
      </c>
      <c r="BS154" s="105"/>
      <c r="BT154" s="105">
        <v>95</v>
      </c>
      <c r="BU154" s="105">
        <v>0.79</v>
      </c>
      <c r="BV154" s="105">
        <v>1.08</v>
      </c>
      <c r="BW154" s="105">
        <v>0.32</v>
      </c>
      <c r="BX154" s="105" t="s">
        <v>10</v>
      </c>
      <c r="BY154" s="105" t="s">
        <v>10</v>
      </c>
      <c r="BZ154" s="105" t="s">
        <v>1380</v>
      </c>
      <c r="CA154" s="105" t="s">
        <v>1381</v>
      </c>
      <c r="CB154" s="105" t="s">
        <v>11</v>
      </c>
      <c r="CC154" s="105" t="s">
        <v>11</v>
      </c>
      <c r="CD154" s="106" t="s">
        <v>10</v>
      </c>
      <c r="CE154" s="105"/>
      <c r="CF154" s="105"/>
      <c r="CG154" s="105"/>
      <c r="CH154" s="105"/>
    </row>
    <row r="155" spans="1:86">
      <c r="A155" s="105">
        <v>21</v>
      </c>
      <c r="B155" s="105" t="s">
        <v>282</v>
      </c>
      <c r="C155" s="105" t="s">
        <v>244</v>
      </c>
      <c r="D155" s="105" t="s">
        <v>1373</v>
      </c>
      <c r="E155" s="105">
        <v>2017</v>
      </c>
      <c r="F155" s="105" t="s">
        <v>1374</v>
      </c>
      <c r="G155" s="105" t="s">
        <v>1375</v>
      </c>
      <c r="H155" s="105" t="s">
        <v>1356</v>
      </c>
      <c r="I155" s="105" t="s">
        <v>1260</v>
      </c>
      <c r="J155" s="114" t="s">
        <v>1357</v>
      </c>
      <c r="K155" s="105" t="s">
        <v>1358</v>
      </c>
      <c r="L155" s="105" t="s">
        <v>6130</v>
      </c>
      <c r="M155" s="105" t="s">
        <v>1376</v>
      </c>
      <c r="N155" s="105" t="s">
        <v>15</v>
      </c>
      <c r="O155" s="105" t="s">
        <v>1203</v>
      </c>
      <c r="P155" s="105" t="s">
        <v>5630</v>
      </c>
      <c r="Q155" s="105" t="s">
        <v>5577</v>
      </c>
      <c r="R155" s="105" t="str">
        <f>INDEX(Outcome_GWASs!K:K,MATCH(Matt!S155,Outcome_GWASs!C:C,0))</f>
        <v>Defined in individual GWASs</v>
      </c>
      <c r="S155" s="105" t="s">
        <v>1383</v>
      </c>
      <c r="T155" s="105" t="str">
        <f>INDEX(Outcome_GWASs!I:I,MATCH(Matt!S155,Outcome_GWASs!C:C,0))</f>
        <v>18+</v>
      </c>
      <c r="U155" s="105" t="str">
        <f>INDEX(Outcome_GWASs!H:H,MATCH(Matt!S155,Outcome_GWASs!C:C,0))</f>
        <v>both</v>
      </c>
      <c r="V155" s="105">
        <f>INDEX(Outcome_GWASs!F:F,MATCH(Matt!S155,Outcome_GWASs!C:C,0))</f>
        <v>7426</v>
      </c>
      <c r="W155" s="105">
        <f>INDEX(Outcome_GWASs!G:G,MATCH(Matt!S155,Outcome_GWASs!C:C,0))</f>
        <v>55627</v>
      </c>
      <c r="X155" s="105">
        <f>INDEX(Outcome_GWASs!F:F,MATCH(Matt!S155,Outcome_GWASs!C:C,0))</f>
        <v>7426</v>
      </c>
      <c r="Y155" s="105">
        <f>INDEX(Outcome_GWASs!G:G,MATCH(Matt!S155,Outcome_GWASs!C:C,0))</f>
        <v>55627</v>
      </c>
      <c r="Z155" s="105" t="s">
        <v>10</v>
      </c>
      <c r="AA155" s="105" t="s">
        <v>1197</v>
      </c>
      <c r="AB155" s="105" t="str">
        <f>INDEX(Outcome_GWASs!E:E,MATCH(Matt!S155,Outcome_GWASs!C:C,0))</f>
        <v>European</v>
      </c>
      <c r="AC155" s="115" t="str">
        <f>INDEX(Exposure_GWASs!G:G,MATCH(Matt!AE155,Exposure_GWASs!C:C,0))</f>
        <v>BMI</v>
      </c>
      <c r="AD155" s="112" t="s">
        <v>127</v>
      </c>
      <c r="AE155" s="105" t="s">
        <v>1139</v>
      </c>
      <c r="AF155" s="112" t="str">
        <f>INDEX(Exposure_GWASs!T:T,MATCH(Matt!AE155,Exposure_GWASs!C:C,0))</f>
        <v>18+</v>
      </c>
      <c r="AG155" s="112" t="str">
        <f>INDEX(Exposure_GWASs!U:U,MATCH(Matt!AE155,Exposure_GWASs!C:C,0))</f>
        <v>both</v>
      </c>
      <c r="AH155" s="105" t="s">
        <v>11</v>
      </c>
      <c r="AI155" s="115">
        <f>INDEX(Exposure_GWASs!F:F,MATCH(Matt!AE155,Exposure_GWASs!C:C,0))</f>
        <v>322154</v>
      </c>
      <c r="AJ155" s="105" t="s">
        <v>10</v>
      </c>
      <c r="AK155" s="105" t="s">
        <v>1005</v>
      </c>
      <c r="AL155" s="105" t="s">
        <v>249</v>
      </c>
      <c r="AM155" s="105" t="s">
        <v>10</v>
      </c>
      <c r="AN155" s="105" t="s">
        <v>10</v>
      </c>
      <c r="AO155" s="105" t="s">
        <v>1361</v>
      </c>
      <c r="AP155" s="105" t="s">
        <v>1378</v>
      </c>
      <c r="AQ155" s="105" t="s">
        <v>138</v>
      </c>
      <c r="AR155" s="105" t="s">
        <v>11</v>
      </c>
      <c r="AS155" s="105" t="s">
        <v>1277</v>
      </c>
      <c r="AT155" s="105" t="s">
        <v>11</v>
      </c>
      <c r="AU155" s="105" t="s">
        <v>10</v>
      </c>
      <c r="AV155" s="105">
        <v>73</v>
      </c>
      <c r="AW155" s="105" t="s">
        <v>10</v>
      </c>
      <c r="AX155" s="105">
        <f>INDEX(Exposure_GWASs!S:S,MATCH(Matt!AE155,Exposure_GWASs!C:C,0))</f>
        <v>77</v>
      </c>
      <c r="AY155" s="105" t="s">
        <v>11</v>
      </c>
      <c r="AZ155" s="105" t="s">
        <v>135</v>
      </c>
      <c r="BA155" s="105" t="s">
        <v>1379</v>
      </c>
      <c r="BB155" s="105" t="s">
        <v>31</v>
      </c>
      <c r="BC155" s="105" t="s">
        <v>17</v>
      </c>
      <c r="BD155" s="105" t="s">
        <v>26</v>
      </c>
      <c r="BE155" s="105"/>
      <c r="BF155" s="105"/>
      <c r="BG155" s="105"/>
      <c r="BH155" s="105" t="s">
        <v>1011</v>
      </c>
      <c r="BI155" s="105" t="s">
        <v>11</v>
      </c>
      <c r="BJ155" s="105" t="s">
        <v>11</v>
      </c>
      <c r="BK155" s="105" t="s">
        <v>11</v>
      </c>
      <c r="BL155" s="105" t="s">
        <v>11</v>
      </c>
      <c r="BM155" s="105" t="s">
        <v>11</v>
      </c>
      <c r="BN155" s="105" t="s">
        <v>11</v>
      </c>
      <c r="BO155" s="105" t="s">
        <v>167</v>
      </c>
      <c r="BP155" s="105" t="s">
        <v>1197</v>
      </c>
      <c r="BQ155" s="105" t="s">
        <v>1029</v>
      </c>
      <c r="BR155" s="105">
        <v>1.2</v>
      </c>
      <c r="BS155" s="105"/>
      <c r="BT155" s="105">
        <v>95</v>
      </c>
      <c r="BU155" s="105">
        <v>1.01</v>
      </c>
      <c r="BV155" s="105">
        <v>1.43</v>
      </c>
      <c r="BW155" s="105">
        <v>0.04</v>
      </c>
      <c r="BX155" s="105" t="s">
        <v>10</v>
      </c>
      <c r="BY155" s="105" t="s">
        <v>10</v>
      </c>
      <c r="BZ155" s="105" t="s">
        <v>1380</v>
      </c>
      <c r="CA155" s="105" t="s">
        <v>1381</v>
      </c>
      <c r="CB155" s="105" t="s">
        <v>11</v>
      </c>
      <c r="CC155" s="105" t="s">
        <v>11</v>
      </c>
      <c r="CD155" s="106" t="s">
        <v>10</v>
      </c>
      <c r="CE155" s="105"/>
      <c r="CF155" s="105"/>
      <c r="CG155" s="105"/>
      <c r="CH155" s="105"/>
    </row>
    <row r="156" spans="1:86">
      <c r="A156" s="105">
        <v>21</v>
      </c>
      <c r="B156" s="105" t="s">
        <v>282</v>
      </c>
      <c r="C156" s="105" t="s">
        <v>244</v>
      </c>
      <c r="D156" s="105" t="s">
        <v>1373</v>
      </c>
      <c r="E156" s="105">
        <v>2017</v>
      </c>
      <c r="F156" s="105" t="s">
        <v>1374</v>
      </c>
      <c r="G156" s="105" t="s">
        <v>1375</v>
      </c>
      <c r="H156" s="105" t="s">
        <v>1356</v>
      </c>
      <c r="I156" s="105" t="s">
        <v>1260</v>
      </c>
      <c r="J156" s="114" t="s">
        <v>1357</v>
      </c>
      <c r="K156" s="105" t="s">
        <v>1358</v>
      </c>
      <c r="L156" s="105" t="s">
        <v>6130</v>
      </c>
      <c r="M156" s="105" t="s">
        <v>1376</v>
      </c>
      <c r="N156" s="105" t="s">
        <v>15</v>
      </c>
      <c r="O156" s="105" t="s">
        <v>1203</v>
      </c>
      <c r="P156" s="105" t="s">
        <v>5629</v>
      </c>
      <c r="Q156" s="105" t="s">
        <v>5577</v>
      </c>
      <c r="R156" s="105" t="str">
        <f>INDEX(Outcome_GWASs!K:K,MATCH(Matt!S156,Outcome_GWASs!C:C,0))</f>
        <v>Defined in individual GWASs</v>
      </c>
      <c r="S156" s="105" t="s">
        <v>1384</v>
      </c>
      <c r="T156" s="105" t="str">
        <f>INDEX(Outcome_GWASs!I:I,MATCH(Matt!S156,Outcome_GWASs!C:C,0))</f>
        <v>18+</v>
      </c>
      <c r="U156" s="105" t="str">
        <f>INDEX(Outcome_GWASs!H:H,MATCH(Matt!S156,Outcome_GWASs!C:C,0))</f>
        <v>both</v>
      </c>
      <c r="V156" s="105">
        <f>INDEX(Outcome_GWASs!F:F,MATCH(Matt!S156,Outcome_GWASs!C:C,0))</f>
        <v>2664</v>
      </c>
      <c r="W156" s="105">
        <f>INDEX(Outcome_GWASs!G:G,MATCH(Matt!S156,Outcome_GWASs!C:C,0))</f>
        <v>21444</v>
      </c>
      <c r="X156" s="105">
        <f>INDEX(Outcome_GWASs!F:F,MATCH(Matt!S156,Outcome_GWASs!C:C,0))</f>
        <v>2664</v>
      </c>
      <c r="Y156" s="105">
        <f>INDEX(Outcome_GWASs!G:G,MATCH(Matt!S156,Outcome_GWASs!C:C,0))</f>
        <v>21444</v>
      </c>
      <c r="Z156" s="105" t="s">
        <v>10</v>
      </c>
      <c r="AA156" s="105" t="s">
        <v>1197</v>
      </c>
      <c r="AB156" s="105" t="str">
        <f>INDEX(Outcome_GWASs!E:E,MATCH(Matt!S156,Outcome_GWASs!C:C,0))</f>
        <v>European</v>
      </c>
      <c r="AC156" s="115" t="str">
        <f>INDEX(Exposure_GWASs!G:G,MATCH(Matt!AE156,Exposure_GWASs!C:C,0))</f>
        <v>BMI</v>
      </c>
      <c r="AD156" s="112" t="s">
        <v>127</v>
      </c>
      <c r="AE156" s="105" t="s">
        <v>1139</v>
      </c>
      <c r="AF156" s="112" t="str">
        <f>INDEX(Exposure_GWASs!T:T,MATCH(Matt!AE156,Exposure_GWASs!C:C,0))</f>
        <v>18+</v>
      </c>
      <c r="AG156" s="112" t="str">
        <f>INDEX(Exposure_GWASs!U:U,MATCH(Matt!AE156,Exposure_GWASs!C:C,0))</f>
        <v>both</v>
      </c>
      <c r="AH156" s="105" t="s">
        <v>11</v>
      </c>
      <c r="AI156" s="115">
        <f>INDEX(Exposure_GWASs!F:F,MATCH(Matt!AE156,Exposure_GWASs!C:C,0))</f>
        <v>322154</v>
      </c>
      <c r="AJ156" s="105" t="s">
        <v>10</v>
      </c>
      <c r="AK156" s="105" t="s">
        <v>1005</v>
      </c>
      <c r="AL156" s="105" t="s">
        <v>249</v>
      </c>
      <c r="AM156" s="105" t="s">
        <v>10</v>
      </c>
      <c r="AN156" s="105" t="s">
        <v>10</v>
      </c>
      <c r="AO156" s="105" t="s">
        <v>1361</v>
      </c>
      <c r="AP156" s="105" t="s">
        <v>1378</v>
      </c>
      <c r="AQ156" s="105" t="s">
        <v>138</v>
      </c>
      <c r="AR156" s="105" t="s">
        <v>11</v>
      </c>
      <c r="AS156" s="105" t="s">
        <v>1277</v>
      </c>
      <c r="AT156" s="105" t="s">
        <v>11</v>
      </c>
      <c r="AU156" s="105" t="s">
        <v>10</v>
      </c>
      <c r="AV156" s="105">
        <v>73</v>
      </c>
      <c r="AW156" s="105" t="s">
        <v>10</v>
      </c>
      <c r="AX156" s="105">
        <f>INDEX(Exposure_GWASs!S:S,MATCH(Matt!AE156,Exposure_GWASs!C:C,0))</f>
        <v>77</v>
      </c>
      <c r="AY156" s="105" t="s">
        <v>11</v>
      </c>
      <c r="AZ156" s="105" t="s">
        <v>135</v>
      </c>
      <c r="BA156" s="105" t="s">
        <v>1379</v>
      </c>
      <c r="BB156" s="105" t="s">
        <v>31</v>
      </c>
      <c r="BC156" s="105" t="s">
        <v>17</v>
      </c>
      <c r="BD156" s="105" t="s">
        <v>26</v>
      </c>
      <c r="BE156" s="105"/>
      <c r="BF156" s="105"/>
      <c r="BG156" s="105"/>
      <c r="BH156" s="105" t="s">
        <v>1011</v>
      </c>
      <c r="BI156" s="105" t="s">
        <v>11</v>
      </c>
      <c r="BJ156" s="105" t="s">
        <v>11</v>
      </c>
      <c r="BK156" s="105" t="s">
        <v>11</v>
      </c>
      <c r="BL156" s="105" t="s">
        <v>11</v>
      </c>
      <c r="BM156" s="105" t="s">
        <v>11</v>
      </c>
      <c r="BN156" s="105" t="s">
        <v>11</v>
      </c>
      <c r="BO156" s="105" t="s">
        <v>167</v>
      </c>
      <c r="BP156" s="105" t="s">
        <v>1197</v>
      </c>
      <c r="BQ156" s="105" t="s">
        <v>1029</v>
      </c>
      <c r="BR156" s="105">
        <v>1.52</v>
      </c>
      <c r="BS156" s="105"/>
      <c r="BT156" s="105">
        <v>95</v>
      </c>
      <c r="BU156" s="105">
        <v>1.1499999999999999</v>
      </c>
      <c r="BV156" s="105">
        <v>2</v>
      </c>
      <c r="BW156" s="105" t="s">
        <v>1385</v>
      </c>
      <c r="BX156" s="105" t="s">
        <v>10</v>
      </c>
      <c r="BY156" s="105" t="s">
        <v>10</v>
      </c>
      <c r="BZ156" s="105" t="s">
        <v>1380</v>
      </c>
      <c r="CA156" s="105" t="s">
        <v>1381</v>
      </c>
      <c r="CB156" s="105" t="s">
        <v>11</v>
      </c>
      <c r="CC156" s="105" t="s">
        <v>11</v>
      </c>
      <c r="CD156" s="106" t="s">
        <v>10</v>
      </c>
      <c r="CE156" s="105"/>
      <c r="CF156" s="105"/>
      <c r="CG156" s="105"/>
      <c r="CH156" s="105"/>
    </row>
    <row r="157" spans="1:86">
      <c r="A157" s="105">
        <v>21</v>
      </c>
      <c r="B157" s="105" t="s">
        <v>282</v>
      </c>
      <c r="C157" s="105" t="s">
        <v>244</v>
      </c>
      <c r="D157" s="105" t="s">
        <v>1373</v>
      </c>
      <c r="E157" s="105">
        <v>2017</v>
      </c>
      <c r="F157" s="105" t="s">
        <v>1374</v>
      </c>
      <c r="G157" s="105" t="s">
        <v>1375</v>
      </c>
      <c r="H157" s="105" t="s">
        <v>1356</v>
      </c>
      <c r="I157" s="105" t="s">
        <v>1260</v>
      </c>
      <c r="J157" s="114" t="s">
        <v>1357</v>
      </c>
      <c r="K157" s="105" t="s">
        <v>1358</v>
      </c>
      <c r="L157" s="105" t="s">
        <v>6130</v>
      </c>
      <c r="M157" s="105" t="s">
        <v>1376</v>
      </c>
      <c r="N157" s="105" t="s">
        <v>15</v>
      </c>
      <c r="O157" s="105" t="s">
        <v>1203</v>
      </c>
      <c r="P157" s="105" t="s">
        <v>5624</v>
      </c>
      <c r="Q157" s="105" t="s">
        <v>5577</v>
      </c>
      <c r="R157" s="105" t="str">
        <f>INDEX(Outcome_GWASs!K:K,MATCH(Matt!S157,Outcome_GWASs!C:C,0))</f>
        <v>Defined in individual GWASs</v>
      </c>
      <c r="S157" s="105" t="s">
        <v>1386</v>
      </c>
      <c r="T157" s="105" t="str">
        <f>INDEX(Outcome_GWASs!I:I,MATCH(Matt!S157,Outcome_GWASs!C:C,0))</f>
        <v>18+</v>
      </c>
      <c r="U157" s="105" t="str">
        <f>INDEX(Outcome_GWASs!H:H,MATCH(Matt!S157,Outcome_GWASs!C:C,0))</f>
        <v>both</v>
      </c>
      <c r="V157" s="105">
        <f>INDEX(Outcome_GWASs!F:F,MATCH(Matt!S157,Outcome_GWASs!C:C,0))</f>
        <v>2355</v>
      </c>
      <c r="W157" s="105">
        <f>INDEX(Outcome_GWASs!G:G,MATCH(Matt!S157,Outcome_GWASs!C:C,0))</f>
        <v>7504</v>
      </c>
      <c r="X157" s="105">
        <f>INDEX(Outcome_GWASs!F:F,MATCH(Matt!S157,Outcome_GWASs!C:C,0))</f>
        <v>2355</v>
      </c>
      <c r="Y157" s="105">
        <f>INDEX(Outcome_GWASs!G:G,MATCH(Matt!S157,Outcome_GWASs!C:C,0))</f>
        <v>7504</v>
      </c>
      <c r="Z157" s="105" t="s">
        <v>10</v>
      </c>
      <c r="AA157" s="105" t="s">
        <v>1197</v>
      </c>
      <c r="AB157" s="105" t="str">
        <f>INDEX(Outcome_GWASs!E:E,MATCH(Matt!S157,Outcome_GWASs!C:C,0))</f>
        <v>European</v>
      </c>
      <c r="AC157" s="115" t="str">
        <f>INDEX(Exposure_GWASs!G:G,MATCH(Matt!AE157,Exposure_GWASs!C:C,0))</f>
        <v>BMI</v>
      </c>
      <c r="AD157" s="112" t="s">
        <v>127</v>
      </c>
      <c r="AE157" s="105" t="s">
        <v>1139</v>
      </c>
      <c r="AF157" s="112" t="str">
        <f>INDEX(Exposure_GWASs!T:T,MATCH(Matt!AE157,Exposure_GWASs!C:C,0))</f>
        <v>18+</v>
      </c>
      <c r="AG157" s="112" t="str">
        <f>INDEX(Exposure_GWASs!U:U,MATCH(Matt!AE157,Exposure_GWASs!C:C,0))</f>
        <v>both</v>
      </c>
      <c r="AH157" s="105" t="s">
        <v>11</v>
      </c>
      <c r="AI157" s="115">
        <f>INDEX(Exposure_GWASs!F:F,MATCH(Matt!AE157,Exposure_GWASs!C:C,0))</f>
        <v>322154</v>
      </c>
      <c r="AJ157" s="105" t="s">
        <v>10</v>
      </c>
      <c r="AK157" s="105" t="s">
        <v>1005</v>
      </c>
      <c r="AL157" s="105" t="s">
        <v>249</v>
      </c>
      <c r="AM157" s="105" t="s">
        <v>10</v>
      </c>
      <c r="AN157" s="105" t="s">
        <v>10</v>
      </c>
      <c r="AO157" s="105" t="s">
        <v>1361</v>
      </c>
      <c r="AP157" s="105" t="s">
        <v>1378</v>
      </c>
      <c r="AQ157" s="105" t="s">
        <v>138</v>
      </c>
      <c r="AR157" s="105" t="s">
        <v>11</v>
      </c>
      <c r="AS157" s="105" t="s">
        <v>1277</v>
      </c>
      <c r="AT157" s="105" t="s">
        <v>11</v>
      </c>
      <c r="AU157" s="105" t="s">
        <v>10</v>
      </c>
      <c r="AV157" s="105">
        <v>73</v>
      </c>
      <c r="AW157" s="105" t="s">
        <v>10</v>
      </c>
      <c r="AX157" s="105">
        <f>INDEX(Exposure_GWASs!S:S,MATCH(Matt!AE157,Exposure_GWASs!C:C,0))</f>
        <v>77</v>
      </c>
      <c r="AY157" s="105" t="s">
        <v>11</v>
      </c>
      <c r="AZ157" s="105" t="s">
        <v>135</v>
      </c>
      <c r="BA157" s="105" t="s">
        <v>1379</v>
      </c>
      <c r="BB157" s="105" t="s">
        <v>31</v>
      </c>
      <c r="BC157" s="105" t="s">
        <v>17</v>
      </c>
      <c r="BD157" s="105" t="s">
        <v>26</v>
      </c>
      <c r="BE157" s="105"/>
      <c r="BF157" s="105"/>
      <c r="BG157" s="105"/>
      <c r="BH157" s="105" t="s">
        <v>1011</v>
      </c>
      <c r="BI157" s="105" t="s">
        <v>11</v>
      </c>
      <c r="BJ157" s="105" t="s">
        <v>11</v>
      </c>
      <c r="BK157" s="105" t="s">
        <v>11</v>
      </c>
      <c r="BL157" s="105" t="s">
        <v>11</v>
      </c>
      <c r="BM157" s="105" t="s">
        <v>11</v>
      </c>
      <c r="BN157" s="105" t="s">
        <v>11</v>
      </c>
      <c r="BO157" s="105" t="s">
        <v>167</v>
      </c>
      <c r="BP157" s="105" t="s">
        <v>1197</v>
      </c>
      <c r="BQ157" s="105" t="s">
        <v>1029</v>
      </c>
      <c r="BR157" s="105">
        <v>0.83</v>
      </c>
      <c r="BS157" s="105"/>
      <c r="BT157" s="105">
        <v>95</v>
      </c>
      <c r="BU157" s="105">
        <v>0.6</v>
      </c>
      <c r="BV157" s="105">
        <v>1.1599999999999999</v>
      </c>
      <c r="BW157" s="105">
        <v>0.27</v>
      </c>
      <c r="BX157" s="105" t="s">
        <v>10</v>
      </c>
      <c r="BY157" s="105" t="s">
        <v>10</v>
      </c>
      <c r="BZ157" s="105" t="s">
        <v>1380</v>
      </c>
      <c r="CA157" s="105" t="s">
        <v>1381</v>
      </c>
      <c r="CB157" s="105" t="s">
        <v>11</v>
      </c>
      <c r="CC157" s="105" t="s">
        <v>11</v>
      </c>
      <c r="CD157" s="106" t="s">
        <v>10</v>
      </c>
      <c r="CE157" s="105"/>
      <c r="CF157" s="105"/>
      <c r="CG157" s="105"/>
      <c r="CH157" s="105"/>
    </row>
    <row r="158" spans="1:86">
      <c r="A158" s="105">
        <v>21</v>
      </c>
      <c r="B158" s="105" t="s">
        <v>282</v>
      </c>
      <c r="C158" s="105" t="s">
        <v>244</v>
      </c>
      <c r="D158" s="105" t="s">
        <v>1373</v>
      </c>
      <c r="E158" s="105">
        <v>2017</v>
      </c>
      <c r="F158" s="105" t="s">
        <v>1374</v>
      </c>
      <c r="G158" s="105" t="s">
        <v>1375</v>
      </c>
      <c r="H158" s="105" t="s">
        <v>1356</v>
      </c>
      <c r="I158" s="105" t="s">
        <v>1260</v>
      </c>
      <c r="J158" s="114" t="s">
        <v>1357</v>
      </c>
      <c r="K158" s="105" t="s">
        <v>1358</v>
      </c>
      <c r="L158" s="105" t="s">
        <v>6130</v>
      </c>
      <c r="M158" s="105" t="s">
        <v>1376</v>
      </c>
      <c r="N158" s="105" t="s">
        <v>15</v>
      </c>
      <c r="O158" s="105" t="s">
        <v>1203</v>
      </c>
      <c r="P158" s="105" t="s">
        <v>5632</v>
      </c>
      <c r="Q158" s="105" t="s">
        <v>5577</v>
      </c>
      <c r="R158" s="105" t="str">
        <f>INDEX(Outcome_GWASs!K:K,MATCH(Matt!S158,Outcome_GWASs!C:C,0))</f>
        <v>Defined in individual GWASs</v>
      </c>
      <c r="S158" s="105" t="s">
        <v>1387</v>
      </c>
      <c r="T158" s="105" t="str">
        <f>INDEX(Outcome_GWASs!I:I,MATCH(Matt!S158,Outcome_GWASs!C:C,0))</f>
        <v>18+</v>
      </c>
      <c r="U158" s="105" t="str">
        <f>INDEX(Outcome_GWASs!H:H,MATCH(Matt!S158,Outcome_GWASs!C:C,0))</f>
        <v>both</v>
      </c>
      <c r="V158" s="105">
        <f>INDEX(Outcome_GWASs!F:F,MATCH(Matt!S158,Outcome_GWASs!C:C,0))</f>
        <v>23223</v>
      </c>
      <c r="W158" s="105">
        <f>INDEX(Outcome_GWASs!G:G,MATCH(Matt!S158,Outcome_GWASs!C:C,0))</f>
        <v>16964</v>
      </c>
      <c r="X158" s="105">
        <f>INDEX(Outcome_GWASs!F:F,MATCH(Matt!S158,Outcome_GWASs!C:C,0))</f>
        <v>23223</v>
      </c>
      <c r="Y158" s="105">
        <f>INDEX(Outcome_GWASs!G:G,MATCH(Matt!S158,Outcome_GWASs!C:C,0))</f>
        <v>16964</v>
      </c>
      <c r="Z158" s="105" t="s">
        <v>10</v>
      </c>
      <c r="AA158" s="105" t="s">
        <v>1197</v>
      </c>
      <c r="AB158" s="105" t="str">
        <f>INDEX(Outcome_GWASs!E:E,MATCH(Matt!S158,Outcome_GWASs!C:C,0))</f>
        <v>European</v>
      </c>
      <c r="AC158" s="115" t="str">
        <f>INDEX(Exposure_GWASs!G:G,MATCH(Matt!AE158,Exposure_GWASs!C:C,0))</f>
        <v>BMI</v>
      </c>
      <c r="AD158" s="112" t="s">
        <v>127</v>
      </c>
      <c r="AE158" s="105" t="s">
        <v>1139</v>
      </c>
      <c r="AF158" s="112" t="str">
        <f>INDEX(Exposure_GWASs!T:T,MATCH(Matt!AE158,Exposure_GWASs!C:C,0))</f>
        <v>18+</v>
      </c>
      <c r="AG158" s="112" t="str">
        <f>INDEX(Exposure_GWASs!U:U,MATCH(Matt!AE158,Exposure_GWASs!C:C,0))</f>
        <v>both</v>
      </c>
      <c r="AH158" s="105" t="s">
        <v>11</v>
      </c>
      <c r="AI158" s="115">
        <f>INDEX(Exposure_GWASs!F:F,MATCH(Matt!AE158,Exposure_GWASs!C:C,0))</f>
        <v>322154</v>
      </c>
      <c r="AJ158" s="105" t="s">
        <v>10</v>
      </c>
      <c r="AK158" s="105" t="s">
        <v>1005</v>
      </c>
      <c r="AL158" s="105" t="s">
        <v>249</v>
      </c>
      <c r="AM158" s="105" t="s">
        <v>10</v>
      </c>
      <c r="AN158" s="105" t="s">
        <v>10</v>
      </c>
      <c r="AO158" s="105" t="s">
        <v>1361</v>
      </c>
      <c r="AP158" s="105" t="s">
        <v>1378</v>
      </c>
      <c r="AQ158" s="105" t="s">
        <v>138</v>
      </c>
      <c r="AR158" s="105" t="s">
        <v>11</v>
      </c>
      <c r="AS158" s="105" t="s">
        <v>1277</v>
      </c>
      <c r="AT158" s="105" t="s">
        <v>11</v>
      </c>
      <c r="AU158" s="105" t="s">
        <v>10</v>
      </c>
      <c r="AV158" s="105">
        <v>73</v>
      </c>
      <c r="AW158" s="105" t="s">
        <v>10</v>
      </c>
      <c r="AX158" s="105">
        <f>INDEX(Exposure_GWASs!S:S,MATCH(Matt!AE158,Exposure_GWASs!C:C,0))</f>
        <v>77</v>
      </c>
      <c r="AY158" s="105" t="s">
        <v>11</v>
      </c>
      <c r="AZ158" s="105" t="s">
        <v>135</v>
      </c>
      <c r="BA158" s="105" t="s">
        <v>1379</v>
      </c>
      <c r="BB158" s="105" t="s">
        <v>31</v>
      </c>
      <c r="BC158" s="105" t="s">
        <v>17</v>
      </c>
      <c r="BD158" s="105" t="s">
        <v>26</v>
      </c>
      <c r="BE158" s="105"/>
      <c r="BF158" s="105"/>
      <c r="BG158" s="105"/>
      <c r="BH158" s="105" t="s">
        <v>1011</v>
      </c>
      <c r="BI158" s="105" t="s">
        <v>11</v>
      </c>
      <c r="BJ158" s="105" t="s">
        <v>11</v>
      </c>
      <c r="BK158" s="105" t="s">
        <v>11</v>
      </c>
      <c r="BL158" s="105" t="s">
        <v>11</v>
      </c>
      <c r="BM158" s="105" t="s">
        <v>11</v>
      </c>
      <c r="BN158" s="105" t="s">
        <v>11</v>
      </c>
      <c r="BO158" s="105" t="s">
        <v>167</v>
      </c>
      <c r="BP158" s="105" t="s">
        <v>1197</v>
      </c>
      <c r="BQ158" s="105" t="s">
        <v>1029</v>
      </c>
      <c r="BR158" s="105">
        <v>1.1200000000000001</v>
      </c>
      <c r="BS158" s="105"/>
      <c r="BT158" s="105">
        <v>95</v>
      </c>
      <c r="BU158" s="105">
        <v>0.97</v>
      </c>
      <c r="BV158" s="105">
        <v>1.29</v>
      </c>
      <c r="BW158" s="105">
        <v>0.11</v>
      </c>
      <c r="BX158" s="105" t="s">
        <v>10</v>
      </c>
      <c r="BY158" s="105" t="s">
        <v>10</v>
      </c>
      <c r="BZ158" s="105" t="s">
        <v>1380</v>
      </c>
      <c r="CA158" s="105" t="s">
        <v>1381</v>
      </c>
      <c r="CB158" s="105" t="s">
        <v>11</v>
      </c>
      <c r="CC158" s="105" t="s">
        <v>11</v>
      </c>
      <c r="CD158" s="106" t="s">
        <v>10</v>
      </c>
      <c r="CE158" s="105"/>
      <c r="CF158" s="105"/>
      <c r="CG158" s="105"/>
      <c r="CH158" s="105"/>
    </row>
    <row r="159" spans="1:86">
      <c r="A159" s="105">
        <v>21</v>
      </c>
      <c r="B159" s="105" t="s">
        <v>282</v>
      </c>
      <c r="C159" s="105" t="s">
        <v>244</v>
      </c>
      <c r="D159" s="105" t="s">
        <v>1373</v>
      </c>
      <c r="E159" s="105">
        <v>2017</v>
      </c>
      <c r="F159" s="105" t="s">
        <v>1374</v>
      </c>
      <c r="G159" s="105" t="s">
        <v>1375</v>
      </c>
      <c r="H159" s="105" t="s">
        <v>1356</v>
      </c>
      <c r="I159" s="105" t="s">
        <v>1260</v>
      </c>
      <c r="J159" s="114" t="s">
        <v>1357</v>
      </c>
      <c r="K159" s="105" t="s">
        <v>1358</v>
      </c>
      <c r="L159" s="105" t="s">
        <v>6130</v>
      </c>
      <c r="M159" s="105" t="s">
        <v>1376</v>
      </c>
      <c r="N159" s="105" t="s">
        <v>15</v>
      </c>
      <c r="O159" s="105" t="s">
        <v>1203</v>
      </c>
      <c r="P159" s="105" t="s">
        <v>1203</v>
      </c>
      <c r="Q159" s="105" t="s">
        <v>5577</v>
      </c>
      <c r="R159" s="105" t="str">
        <f>INDEX(Outcome_GWASs!K:K,MATCH(Matt!S159,Outcome_GWASs!C:C,0))</f>
        <v>Defined in individual GWASs</v>
      </c>
      <c r="S159" s="105" t="s">
        <v>1377</v>
      </c>
      <c r="T159" s="105" t="str">
        <f>INDEX(Outcome_GWASs!I:I,MATCH(Matt!S159,Outcome_GWASs!C:C,0))</f>
        <v>18+</v>
      </c>
      <c r="U159" s="105" t="str">
        <f>INDEX(Outcome_GWASs!H:H,MATCH(Matt!S159,Outcome_GWASs!C:C,0))</f>
        <v>both</v>
      </c>
      <c r="V159" s="105">
        <f>INDEX(Outcome_GWASs!F:F,MATCH(Matt!S159,Outcome_GWASs!C:C,0))</f>
        <v>29266</v>
      </c>
      <c r="W159" s="105">
        <f>INDEX(Outcome_GWASs!G:G,MATCH(Matt!S159,Outcome_GWASs!C:C,0))</f>
        <v>56450</v>
      </c>
      <c r="X159" s="105">
        <f>INDEX(Outcome_GWASs!F:F,MATCH(Matt!S159,Outcome_GWASs!C:C,0))</f>
        <v>29266</v>
      </c>
      <c r="Y159" s="105">
        <f>INDEX(Outcome_GWASs!G:G,MATCH(Matt!S159,Outcome_GWASs!C:C,0))</f>
        <v>56450</v>
      </c>
      <c r="Z159" s="105" t="s">
        <v>10</v>
      </c>
      <c r="AA159" s="105" t="s">
        <v>1197</v>
      </c>
      <c r="AB159" s="105" t="str">
        <f>INDEX(Outcome_GWASs!E:E,MATCH(Matt!S159,Outcome_GWASs!C:C,0))</f>
        <v>European</v>
      </c>
      <c r="AC159" s="115" t="str">
        <f>INDEX(Exposure_GWASs!G:G,MATCH(Matt!AE159,Exposure_GWASs!C:C,0))</f>
        <v>WHR</v>
      </c>
      <c r="AD159" s="112" t="s">
        <v>160</v>
      </c>
      <c r="AE159" s="105" t="s">
        <v>1388</v>
      </c>
      <c r="AF159" s="112" t="str">
        <f>INDEX(Exposure_GWASs!T:T,MATCH(Matt!AE159,Exposure_GWASs!C:C,0))</f>
        <v>18+</v>
      </c>
      <c r="AG159" s="112" t="str">
        <f>INDEX(Exposure_GWASs!U:U,MATCH(Matt!AE159,Exposure_GWASs!C:C,0))</f>
        <v>both</v>
      </c>
      <c r="AH159" s="105" t="s">
        <v>11</v>
      </c>
      <c r="AI159" s="115">
        <f>INDEX(Exposure_GWASs!F:F,MATCH(Matt!AE159,Exposure_GWASs!C:C,0))</f>
        <v>212216</v>
      </c>
      <c r="AJ159" s="105" t="s">
        <v>10</v>
      </c>
      <c r="AK159" s="105" t="s">
        <v>1005</v>
      </c>
      <c r="AL159" s="105" t="s">
        <v>249</v>
      </c>
      <c r="AM159" s="105" t="s">
        <v>10</v>
      </c>
      <c r="AN159" s="105" t="s">
        <v>10</v>
      </c>
      <c r="AO159" s="105" t="s">
        <v>1361</v>
      </c>
      <c r="AP159" s="105" t="s">
        <v>11</v>
      </c>
      <c r="AQ159" s="105" t="s">
        <v>138</v>
      </c>
      <c r="AR159" s="105" t="s">
        <v>11</v>
      </c>
      <c r="AS159" s="105" t="s">
        <v>1277</v>
      </c>
      <c r="AT159" s="105" t="s">
        <v>11</v>
      </c>
      <c r="AU159" s="105" t="s">
        <v>10</v>
      </c>
      <c r="AV159" s="105">
        <v>32</v>
      </c>
      <c r="AW159" s="105" t="s">
        <v>10</v>
      </c>
      <c r="AX159" s="105">
        <f>INDEX(Exposure_GWASs!S:S,MATCH(Matt!AE159,Exposure_GWASs!C:C,0))</f>
        <v>26</v>
      </c>
      <c r="AY159" s="105" t="s">
        <v>11</v>
      </c>
      <c r="AZ159" s="105" t="s">
        <v>135</v>
      </c>
      <c r="BA159" s="105" t="s">
        <v>1379</v>
      </c>
      <c r="BB159" s="105" t="s">
        <v>31</v>
      </c>
      <c r="BC159" s="105" t="s">
        <v>17</v>
      </c>
      <c r="BD159" s="105" t="s">
        <v>26</v>
      </c>
      <c r="BE159" s="105"/>
      <c r="BF159" s="105"/>
      <c r="BG159" s="105"/>
      <c r="BH159" s="105" t="s">
        <v>1011</v>
      </c>
      <c r="BI159" s="105" t="s">
        <v>11</v>
      </c>
      <c r="BJ159" s="105" t="s">
        <v>11</v>
      </c>
      <c r="BK159" s="105" t="s">
        <v>11</v>
      </c>
      <c r="BL159" s="105" t="s">
        <v>11</v>
      </c>
      <c r="BM159" s="105" t="s">
        <v>11</v>
      </c>
      <c r="BN159" s="105" t="s">
        <v>11</v>
      </c>
      <c r="BO159" s="105" t="s">
        <v>167</v>
      </c>
      <c r="BP159" s="105" t="s">
        <v>1197</v>
      </c>
      <c r="BQ159" s="105" t="s">
        <v>1029</v>
      </c>
      <c r="BR159" s="105">
        <v>1.04</v>
      </c>
      <c r="BS159" s="105"/>
      <c r="BT159" s="105">
        <v>95</v>
      </c>
      <c r="BU159" s="105">
        <v>0.87</v>
      </c>
      <c r="BV159" s="105">
        <v>1.25</v>
      </c>
      <c r="BW159" s="105">
        <v>0.68</v>
      </c>
      <c r="BX159" s="105" t="s">
        <v>10</v>
      </c>
      <c r="BY159" s="105" t="s">
        <v>10</v>
      </c>
      <c r="BZ159" s="105" t="s">
        <v>11</v>
      </c>
      <c r="CA159" s="105" t="s">
        <v>1389</v>
      </c>
      <c r="CB159" s="105" t="s">
        <v>11</v>
      </c>
      <c r="CC159" s="105" t="s">
        <v>11</v>
      </c>
      <c r="CD159" s="106" t="s">
        <v>10</v>
      </c>
      <c r="CE159" s="105"/>
      <c r="CF159" s="105"/>
      <c r="CG159" s="105"/>
      <c r="CH159" s="105"/>
    </row>
    <row r="160" spans="1:86">
      <c r="A160" s="105">
        <v>21</v>
      </c>
      <c r="B160" s="105" t="s">
        <v>282</v>
      </c>
      <c r="C160" s="105" t="s">
        <v>244</v>
      </c>
      <c r="D160" s="105" t="s">
        <v>1373</v>
      </c>
      <c r="E160" s="105">
        <v>2017</v>
      </c>
      <c r="F160" s="105" t="s">
        <v>1374</v>
      </c>
      <c r="G160" s="105" t="s">
        <v>1375</v>
      </c>
      <c r="H160" s="105" t="s">
        <v>1356</v>
      </c>
      <c r="I160" s="105" t="s">
        <v>1260</v>
      </c>
      <c r="J160" s="114" t="s">
        <v>1357</v>
      </c>
      <c r="K160" s="105" t="s">
        <v>1358</v>
      </c>
      <c r="L160" s="105" t="s">
        <v>6130</v>
      </c>
      <c r="M160" s="105" t="s">
        <v>1376</v>
      </c>
      <c r="N160" s="105" t="s">
        <v>15</v>
      </c>
      <c r="O160" s="105" t="s">
        <v>1203</v>
      </c>
      <c r="P160" s="105" t="s">
        <v>5631</v>
      </c>
      <c r="Q160" s="105" t="s">
        <v>5577</v>
      </c>
      <c r="R160" s="105" t="str">
        <f>INDEX(Outcome_GWASs!K:K,MATCH(Matt!S160,Outcome_GWASs!C:C,0))</f>
        <v>Defined in individual GWASs</v>
      </c>
      <c r="S160" s="105" t="s">
        <v>1382</v>
      </c>
      <c r="T160" s="105" t="str">
        <f>INDEX(Outcome_GWASs!I:I,MATCH(Matt!S160,Outcome_GWASs!C:C,0))</f>
        <v>18+</v>
      </c>
      <c r="U160" s="105" t="str">
        <f>INDEX(Outcome_GWASs!H:H,MATCH(Matt!S160,Outcome_GWASs!C:C,0))</f>
        <v>both</v>
      </c>
      <c r="V160" s="105">
        <f>INDEX(Outcome_GWASs!F:F,MATCH(Matt!S160,Outcome_GWASs!C:C,0))</f>
        <v>11273</v>
      </c>
      <c r="W160" s="105">
        <f>INDEX(Outcome_GWASs!G:G,MATCH(Matt!S160,Outcome_GWASs!C:C,0))</f>
        <v>55483</v>
      </c>
      <c r="X160" s="105">
        <f>INDEX(Outcome_GWASs!F:F,MATCH(Matt!S160,Outcome_GWASs!C:C,0))</f>
        <v>11273</v>
      </c>
      <c r="Y160" s="105">
        <f>INDEX(Outcome_GWASs!G:G,MATCH(Matt!S160,Outcome_GWASs!C:C,0))</f>
        <v>55483</v>
      </c>
      <c r="Z160" s="105" t="s">
        <v>10</v>
      </c>
      <c r="AA160" s="105" t="s">
        <v>1197</v>
      </c>
      <c r="AB160" s="105" t="str">
        <f>INDEX(Outcome_GWASs!E:E,MATCH(Matt!S160,Outcome_GWASs!C:C,0))</f>
        <v>European</v>
      </c>
      <c r="AC160" s="115" t="str">
        <f>INDEX(Exposure_GWASs!G:G,MATCH(Matt!AE160,Exposure_GWASs!C:C,0))</f>
        <v>WHR</v>
      </c>
      <c r="AD160" s="112" t="s">
        <v>160</v>
      </c>
      <c r="AE160" s="105" t="s">
        <v>1388</v>
      </c>
      <c r="AF160" s="112" t="str">
        <f>INDEX(Exposure_GWASs!T:T,MATCH(Matt!AE160,Exposure_GWASs!C:C,0))</f>
        <v>18+</v>
      </c>
      <c r="AG160" s="112" t="str">
        <f>INDEX(Exposure_GWASs!U:U,MATCH(Matt!AE160,Exposure_GWASs!C:C,0))</f>
        <v>both</v>
      </c>
      <c r="AH160" s="105" t="s">
        <v>11</v>
      </c>
      <c r="AI160" s="115">
        <f>INDEX(Exposure_GWASs!F:F,MATCH(Matt!AE160,Exposure_GWASs!C:C,0))</f>
        <v>212216</v>
      </c>
      <c r="AJ160" s="105" t="s">
        <v>10</v>
      </c>
      <c r="AK160" s="105" t="s">
        <v>1005</v>
      </c>
      <c r="AL160" s="105" t="s">
        <v>249</v>
      </c>
      <c r="AM160" s="105" t="s">
        <v>10</v>
      </c>
      <c r="AN160" s="105" t="s">
        <v>10</v>
      </c>
      <c r="AO160" s="105" t="s">
        <v>1361</v>
      </c>
      <c r="AP160" s="105" t="s">
        <v>11</v>
      </c>
      <c r="AQ160" s="105" t="s">
        <v>138</v>
      </c>
      <c r="AR160" s="105" t="s">
        <v>11</v>
      </c>
      <c r="AS160" s="105" t="s">
        <v>1277</v>
      </c>
      <c r="AT160" s="105" t="s">
        <v>11</v>
      </c>
      <c r="AU160" s="105" t="s">
        <v>10</v>
      </c>
      <c r="AV160" s="105">
        <v>32</v>
      </c>
      <c r="AW160" s="105" t="s">
        <v>10</v>
      </c>
      <c r="AX160" s="105">
        <f>INDEX(Exposure_GWASs!S:S,MATCH(Matt!AE160,Exposure_GWASs!C:C,0))</f>
        <v>26</v>
      </c>
      <c r="AY160" s="105" t="s">
        <v>11</v>
      </c>
      <c r="AZ160" s="105" t="s">
        <v>135</v>
      </c>
      <c r="BA160" s="105" t="s">
        <v>1379</v>
      </c>
      <c r="BB160" s="105" t="s">
        <v>31</v>
      </c>
      <c r="BC160" s="105" t="s">
        <v>17</v>
      </c>
      <c r="BD160" s="105" t="s">
        <v>26</v>
      </c>
      <c r="BE160" s="105"/>
      <c r="BF160" s="105"/>
      <c r="BG160" s="105"/>
      <c r="BH160" s="105" t="s">
        <v>1011</v>
      </c>
      <c r="BI160" s="105" t="s">
        <v>11</v>
      </c>
      <c r="BJ160" s="105" t="s">
        <v>11</v>
      </c>
      <c r="BK160" s="105" t="s">
        <v>11</v>
      </c>
      <c r="BL160" s="105" t="s">
        <v>11</v>
      </c>
      <c r="BM160" s="105" t="s">
        <v>11</v>
      </c>
      <c r="BN160" s="105" t="s">
        <v>11</v>
      </c>
      <c r="BO160" s="105" t="s">
        <v>167</v>
      </c>
      <c r="BP160" s="105" t="s">
        <v>1197</v>
      </c>
      <c r="BQ160" s="105" t="s">
        <v>1029</v>
      </c>
      <c r="BR160" s="105">
        <v>0.97</v>
      </c>
      <c r="BS160" s="105"/>
      <c r="BT160" s="105">
        <v>95</v>
      </c>
      <c r="BU160" s="105">
        <v>0.76</v>
      </c>
      <c r="BV160" s="105">
        <v>1.25</v>
      </c>
      <c r="BW160" s="105">
        <v>0.83</v>
      </c>
      <c r="BX160" s="105" t="s">
        <v>10</v>
      </c>
      <c r="BY160" s="105" t="s">
        <v>10</v>
      </c>
      <c r="BZ160" s="105" t="s">
        <v>11</v>
      </c>
      <c r="CA160" s="105" t="s">
        <v>1389</v>
      </c>
      <c r="CB160" s="105" t="s">
        <v>11</v>
      </c>
      <c r="CC160" s="105" t="s">
        <v>11</v>
      </c>
      <c r="CD160" s="106" t="s">
        <v>10</v>
      </c>
      <c r="CE160" s="105"/>
      <c r="CF160" s="105"/>
      <c r="CG160" s="105"/>
      <c r="CH160" s="105"/>
    </row>
    <row r="161" spans="1:86">
      <c r="A161" s="105">
        <v>21</v>
      </c>
      <c r="B161" s="105" t="s">
        <v>282</v>
      </c>
      <c r="C161" s="105" t="s">
        <v>244</v>
      </c>
      <c r="D161" s="105" t="s">
        <v>1373</v>
      </c>
      <c r="E161" s="105">
        <v>2017</v>
      </c>
      <c r="F161" s="105" t="s">
        <v>1374</v>
      </c>
      <c r="G161" s="105" t="s">
        <v>1375</v>
      </c>
      <c r="H161" s="105" t="s">
        <v>1356</v>
      </c>
      <c r="I161" s="105" t="s">
        <v>1260</v>
      </c>
      <c r="J161" s="114" t="s">
        <v>1357</v>
      </c>
      <c r="K161" s="105" t="s">
        <v>1358</v>
      </c>
      <c r="L161" s="105" t="s">
        <v>6130</v>
      </c>
      <c r="M161" s="105" t="s">
        <v>1376</v>
      </c>
      <c r="N161" s="105" t="s">
        <v>15</v>
      </c>
      <c r="O161" s="105" t="s">
        <v>1203</v>
      </c>
      <c r="P161" s="105" t="s">
        <v>5630</v>
      </c>
      <c r="Q161" s="105" t="s">
        <v>5577</v>
      </c>
      <c r="R161" s="105" t="str">
        <f>INDEX(Outcome_GWASs!K:K,MATCH(Matt!S161,Outcome_GWASs!C:C,0))</f>
        <v>Defined in individual GWASs</v>
      </c>
      <c r="S161" s="105" t="s">
        <v>1383</v>
      </c>
      <c r="T161" s="105" t="str">
        <f>INDEX(Outcome_GWASs!I:I,MATCH(Matt!S161,Outcome_GWASs!C:C,0))</f>
        <v>18+</v>
      </c>
      <c r="U161" s="105" t="str">
        <f>INDEX(Outcome_GWASs!H:H,MATCH(Matt!S161,Outcome_GWASs!C:C,0))</f>
        <v>both</v>
      </c>
      <c r="V161" s="105">
        <f>INDEX(Outcome_GWASs!F:F,MATCH(Matt!S161,Outcome_GWASs!C:C,0))</f>
        <v>7426</v>
      </c>
      <c r="W161" s="105">
        <f>INDEX(Outcome_GWASs!G:G,MATCH(Matt!S161,Outcome_GWASs!C:C,0))</f>
        <v>55627</v>
      </c>
      <c r="X161" s="105">
        <f>INDEX(Outcome_GWASs!F:F,MATCH(Matt!S161,Outcome_GWASs!C:C,0))</f>
        <v>7426</v>
      </c>
      <c r="Y161" s="105">
        <f>INDEX(Outcome_GWASs!G:G,MATCH(Matt!S161,Outcome_GWASs!C:C,0))</f>
        <v>55627</v>
      </c>
      <c r="Z161" s="105" t="s">
        <v>10</v>
      </c>
      <c r="AA161" s="105" t="s">
        <v>1197</v>
      </c>
      <c r="AB161" s="105" t="str">
        <f>INDEX(Outcome_GWASs!E:E,MATCH(Matt!S161,Outcome_GWASs!C:C,0))</f>
        <v>European</v>
      </c>
      <c r="AC161" s="115" t="str">
        <f>INDEX(Exposure_GWASs!G:G,MATCH(Matt!AE161,Exposure_GWASs!C:C,0))</f>
        <v>WHR</v>
      </c>
      <c r="AD161" s="112" t="s">
        <v>160</v>
      </c>
      <c r="AE161" s="105" t="s">
        <v>1388</v>
      </c>
      <c r="AF161" s="112" t="str">
        <f>INDEX(Exposure_GWASs!T:T,MATCH(Matt!AE161,Exposure_GWASs!C:C,0))</f>
        <v>18+</v>
      </c>
      <c r="AG161" s="112" t="str">
        <f>INDEX(Exposure_GWASs!U:U,MATCH(Matt!AE161,Exposure_GWASs!C:C,0))</f>
        <v>both</v>
      </c>
      <c r="AH161" s="105" t="s">
        <v>11</v>
      </c>
      <c r="AI161" s="115">
        <f>INDEX(Exposure_GWASs!F:F,MATCH(Matt!AE161,Exposure_GWASs!C:C,0))</f>
        <v>212216</v>
      </c>
      <c r="AJ161" s="105" t="s">
        <v>10</v>
      </c>
      <c r="AK161" s="105" t="s">
        <v>1005</v>
      </c>
      <c r="AL161" s="105" t="s">
        <v>249</v>
      </c>
      <c r="AM161" s="105" t="s">
        <v>10</v>
      </c>
      <c r="AN161" s="105" t="s">
        <v>10</v>
      </c>
      <c r="AO161" s="105" t="s">
        <v>1361</v>
      </c>
      <c r="AP161" s="105" t="s">
        <v>11</v>
      </c>
      <c r="AQ161" s="105" t="s">
        <v>138</v>
      </c>
      <c r="AR161" s="105" t="s">
        <v>11</v>
      </c>
      <c r="AS161" s="105" t="s">
        <v>1277</v>
      </c>
      <c r="AT161" s="105" t="s">
        <v>11</v>
      </c>
      <c r="AU161" s="105" t="s">
        <v>10</v>
      </c>
      <c r="AV161" s="105">
        <v>32</v>
      </c>
      <c r="AW161" s="105" t="s">
        <v>10</v>
      </c>
      <c r="AX161" s="105">
        <f>INDEX(Exposure_GWASs!S:S,MATCH(Matt!AE161,Exposure_GWASs!C:C,0))</f>
        <v>26</v>
      </c>
      <c r="AY161" s="105" t="s">
        <v>11</v>
      </c>
      <c r="AZ161" s="105" t="s">
        <v>135</v>
      </c>
      <c r="BA161" s="105" t="s">
        <v>1379</v>
      </c>
      <c r="BB161" s="105" t="s">
        <v>31</v>
      </c>
      <c r="BC161" s="105" t="s">
        <v>17</v>
      </c>
      <c r="BD161" s="105" t="s">
        <v>26</v>
      </c>
      <c r="BE161" s="105"/>
      <c r="BF161" s="105"/>
      <c r="BG161" s="105"/>
      <c r="BH161" s="105" t="s">
        <v>1011</v>
      </c>
      <c r="BI161" s="105" t="s">
        <v>11</v>
      </c>
      <c r="BJ161" s="105" t="s">
        <v>11</v>
      </c>
      <c r="BK161" s="105" t="s">
        <v>11</v>
      </c>
      <c r="BL161" s="105" t="s">
        <v>11</v>
      </c>
      <c r="BM161" s="105" t="s">
        <v>11</v>
      </c>
      <c r="BN161" s="105" t="s">
        <v>11</v>
      </c>
      <c r="BO161" s="105" t="s">
        <v>167</v>
      </c>
      <c r="BP161" s="105" t="s">
        <v>1197</v>
      </c>
      <c r="BQ161" s="105" t="s">
        <v>1029</v>
      </c>
      <c r="BR161" s="105">
        <v>1.1100000000000001</v>
      </c>
      <c r="BS161" s="105"/>
      <c r="BT161" s="105">
        <v>95</v>
      </c>
      <c r="BU161" s="105">
        <v>0.83</v>
      </c>
      <c r="BV161" s="105">
        <v>1.49</v>
      </c>
      <c r="BW161" s="105">
        <v>0.48</v>
      </c>
      <c r="BX161" s="105" t="s">
        <v>10</v>
      </c>
      <c r="BY161" s="105" t="s">
        <v>10</v>
      </c>
      <c r="BZ161" s="105" t="s">
        <v>11</v>
      </c>
      <c r="CA161" s="105" t="s">
        <v>1389</v>
      </c>
      <c r="CB161" s="105" t="s">
        <v>11</v>
      </c>
      <c r="CC161" s="105" t="s">
        <v>11</v>
      </c>
      <c r="CD161" s="106" t="s">
        <v>10</v>
      </c>
      <c r="CE161" s="105"/>
      <c r="CF161" s="105"/>
      <c r="CG161" s="105"/>
      <c r="CH161" s="105"/>
    </row>
    <row r="162" spans="1:86">
      <c r="A162" s="105">
        <v>21</v>
      </c>
      <c r="B162" s="105" t="s">
        <v>282</v>
      </c>
      <c r="C162" s="105" t="s">
        <v>244</v>
      </c>
      <c r="D162" s="105" t="s">
        <v>1373</v>
      </c>
      <c r="E162" s="105">
        <v>2017</v>
      </c>
      <c r="F162" s="105" t="s">
        <v>1374</v>
      </c>
      <c r="G162" s="105" t="s">
        <v>1375</v>
      </c>
      <c r="H162" s="105" t="s">
        <v>1356</v>
      </c>
      <c r="I162" s="105" t="s">
        <v>1260</v>
      </c>
      <c r="J162" s="114" t="s">
        <v>1357</v>
      </c>
      <c r="K162" s="105" t="s">
        <v>1358</v>
      </c>
      <c r="L162" s="105" t="s">
        <v>6130</v>
      </c>
      <c r="M162" s="105" t="s">
        <v>1376</v>
      </c>
      <c r="N162" s="105" t="s">
        <v>15</v>
      </c>
      <c r="O162" s="105" t="s">
        <v>1203</v>
      </c>
      <c r="P162" s="105" t="s">
        <v>5629</v>
      </c>
      <c r="Q162" s="105" t="s">
        <v>5577</v>
      </c>
      <c r="R162" s="105" t="str">
        <f>INDEX(Outcome_GWASs!K:K,MATCH(Matt!S162,Outcome_GWASs!C:C,0))</f>
        <v>Defined in individual GWASs</v>
      </c>
      <c r="S162" s="105" t="s">
        <v>1384</v>
      </c>
      <c r="T162" s="105" t="str">
        <f>INDEX(Outcome_GWASs!I:I,MATCH(Matt!S162,Outcome_GWASs!C:C,0))</f>
        <v>18+</v>
      </c>
      <c r="U162" s="105" t="str">
        <f>INDEX(Outcome_GWASs!H:H,MATCH(Matt!S162,Outcome_GWASs!C:C,0))</f>
        <v>both</v>
      </c>
      <c r="V162" s="105">
        <f>INDEX(Outcome_GWASs!F:F,MATCH(Matt!S162,Outcome_GWASs!C:C,0))</f>
        <v>2664</v>
      </c>
      <c r="W162" s="105">
        <f>INDEX(Outcome_GWASs!G:G,MATCH(Matt!S162,Outcome_GWASs!C:C,0))</f>
        <v>21444</v>
      </c>
      <c r="X162" s="105">
        <f>INDEX(Outcome_GWASs!F:F,MATCH(Matt!S162,Outcome_GWASs!C:C,0))</f>
        <v>2664</v>
      </c>
      <c r="Y162" s="105">
        <f>INDEX(Outcome_GWASs!G:G,MATCH(Matt!S162,Outcome_GWASs!C:C,0))</f>
        <v>21444</v>
      </c>
      <c r="Z162" s="105" t="s">
        <v>10</v>
      </c>
      <c r="AA162" s="105" t="s">
        <v>1197</v>
      </c>
      <c r="AB162" s="105" t="str">
        <f>INDEX(Outcome_GWASs!E:E,MATCH(Matt!S162,Outcome_GWASs!C:C,0))</f>
        <v>European</v>
      </c>
      <c r="AC162" s="115" t="str">
        <f>INDEX(Exposure_GWASs!G:G,MATCH(Matt!AE162,Exposure_GWASs!C:C,0))</f>
        <v>WHR</v>
      </c>
      <c r="AD162" s="112" t="s">
        <v>160</v>
      </c>
      <c r="AE162" s="105" t="s">
        <v>1388</v>
      </c>
      <c r="AF162" s="112" t="str">
        <f>INDEX(Exposure_GWASs!T:T,MATCH(Matt!AE162,Exposure_GWASs!C:C,0))</f>
        <v>18+</v>
      </c>
      <c r="AG162" s="112" t="str">
        <f>INDEX(Exposure_GWASs!U:U,MATCH(Matt!AE162,Exposure_GWASs!C:C,0))</f>
        <v>both</v>
      </c>
      <c r="AH162" s="105" t="s">
        <v>11</v>
      </c>
      <c r="AI162" s="115">
        <f>INDEX(Exposure_GWASs!F:F,MATCH(Matt!AE162,Exposure_GWASs!C:C,0))</f>
        <v>212216</v>
      </c>
      <c r="AJ162" s="105" t="s">
        <v>10</v>
      </c>
      <c r="AK162" s="105" t="s">
        <v>1005</v>
      </c>
      <c r="AL162" s="105" t="s">
        <v>249</v>
      </c>
      <c r="AM162" s="105" t="s">
        <v>10</v>
      </c>
      <c r="AN162" s="105" t="s">
        <v>10</v>
      </c>
      <c r="AO162" s="105" t="s">
        <v>1361</v>
      </c>
      <c r="AP162" s="105" t="s">
        <v>11</v>
      </c>
      <c r="AQ162" s="105" t="s">
        <v>138</v>
      </c>
      <c r="AR162" s="105" t="s">
        <v>11</v>
      </c>
      <c r="AS162" s="105" t="s">
        <v>1277</v>
      </c>
      <c r="AT162" s="105" t="s">
        <v>11</v>
      </c>
      <c r="AU162" s="105" t="s">
        <v>10</v>
      </c>
      <c r="AV162" s="105">
        <v>32</v>
      </c>
      <c r="AW162" s="105" t="s">
        <v>10</v>
      </c>
      <c r="AX162" s="105">
        <f>INDEX(Exposure_GWASs!S:S,MATCH(Matt!AE162,Exposure_GWASs!C:C,0))</f>
        <v>26</v>
      </c>
      <c r="AY162" s="105" t="s">
        <v>11</v>
      </c>
      <c r="AZ162" s="105" t="s">
        <v>135</v>
      </c>
      <c r="BA162" s="105" t="s">
        <v>1379</v>
      </c>
      <c r="BB162" s="105" t="s">
        <v>31</v>
      </c>
      <c r="BC162" s="105" t="s">
        <v>17</v>
      </c>
      <c r="BD162" s="105" t="s">
        <v>26</v>
      </c>
      <c r="BE162" s="105"/>
      <c r="BF162" s="105"/>
      <c r="BG162" s="105"/>
      <c r="BH162" s="105" t="s">
        <v>1011</v>
      </c>
      <c r="BI162" s="105" t="s">
        <v>11</v>
      </c>
      <c r="BJ162" s="105" t="s">
        <v>11</v>
      </c>
      <c r="BK162" s="105" t="s">
        <v>11</v>
      </c>
      <c r="BL162" s="105" t="s">
        <v>11</v>
      </c>
      <c r="BM162" s="105" t="s">
        <v>11</v>
      </c>
      <c r="BN162" s="105" t="s">
        <v>11</v>
      </c>
      <c r="BO162" s="105" t="s">
        <v>167</v>
      </c>
      <c r="BP162" s="105" t="s">
        <v>1197</v>
      </c>
      <c r="BQ162" s="105" t="s">
        <v>1029</v>
      </c>
      <c r="BR162" s="105">
        <v>1.17</v>
      </c>
      <c r="BS162" s="105"/>
      <c r="BT162" s="105">
        <v>95</v>
      </c>
      <c r="BU162" s="105">
        <v>0.74</v>
      </c>
      <c r="BV162" s="105">
        <v>1.86</v>
      </c>
      <c r="BW162" s="105">
        <v>0.5</v>
      </c>
      <c r="BX162" s="105" t="s">
        <v>10</v>
      </c>
      <c r="BY162" s="105" t="s">
        <v>10</v>
      </c>
      <c r="BZ162" s="105" t="s">
        <v>11</v>
      </c>
      <c r="CA162" s="105" t="s">
        <v>1389</v>
      </c>
      <c r="CB162" s="105" t="s">
        <v>11</v>
      </c>
      <c r="CC162" s="105" t="s">
        <v>11</v>
      </c>
      <c r="CD162" s="106" t="s">
        <v>10</v>
      </c>
      <c r="CE162" s="105"/>
      <c r="CF162" s="105"/>
      <c r="CG162" s="105"/>
      <c r="CH162" s="105"/>
    </row>
    <row r="163" spans="1:86">
      <c r="A163" s="105">
        <v>21</v>
      </c>
      <c r="B163" s="105" t="s">
        <v>282</v>
      </c>
      <c r="C163" s="105" t="s">
        <v>244</v>
      </c>
      <c r="D163" s="105" t="s">
        <v>1373</v>
      </c>
      <c r="E163" s="105">
        <v>2017</v>
      </c>
      <c r="F163" s="105" t="s">
        <v>1374</v>
      </c>
      <c r="G163" s="105" t="s">
        <v>1375</v>
      </c>
      <c r="H163" s="105" t="s">
        <v>1356</v>
      </c>
      <c r="I163" s="105" t="s">
        <v>1260</v>
      </c>
      <c r="J163" s="114" t="s">
        <v>1357</v>
      </c>
      <c r="K163" s="105" t="s">
        <v>1358</v>
      </c>
      <c r="L163" s="105" t="s">
        <v>6130</v>
      </c>
      <c r="M163" s="105" t="s">
        <v>1376</v>
      </c>
      <c r="N163" s="105" t="s">
        <v>15</v>
      </c>
      <c r="O163" s="105" t="s">
        <v>1203</v>
      </c>
      <c r="P163" s="105" t="s">
        <v>5624</v>
      </c>
      <c r="Q163" s="105" t="s">
        <v>5577</v>
      </c>
      <c r="R163" s="105" t="str">
        <f>INDEX(Outcome_GWASs!K:K,MATCH(Matt!S163,Outcome_GWASs!C:C,0))</f>
        <v>Defined in individual GWASs</v>
      </c>
      <c r="S163" s="105" t="s">
        <v>1386</v>
      </c>
      <c r="T163" s="105" t="str">
        <f>INDEX(Outcome_GWASs!I:I,MATCH(Matt!S163,Outcome_GWASs!C:C,0))</f>
        <v>18+</v>
      </c>
      <c r="U163" s="105" t="str">
        <f>INDEX(Outcome_GWASs!H:H,MATCH(Matt!S163,Outcome_GWASs!C:C,0))</f>
        <v>both</v>
      </c>
      <c r="V163" s="105">
        <f>INDEX(Outcome_GWASs!F:F,MATCH(Matt!S163,Outcome_GWASs!C:C,0))</f>
        <v>2355</v>
      </c>
      <c r="W163" s="105">
        <f>INDEX(Outcome_GWASs!G:G,MATCH(Matt!S163,Outcome_GWASs!C:C,0))</f>
        <v>7504</v>
      </c>
      <c r="X163" s="105">
        <f>INDEX(Outcome_GWASs!F:F,MATCH(Matt!S163,Outcome_GWASs!C:C,0))</f>
        <v>2355</v>
      </c>
      <c r="Y163" s="105">
        <f>INDEX(Outcome_GWASs!G:G,MATCH(Matt!S163,Outcome_GWASs!C:C,0))</f>
        <v>7504</v>
      </c>
      <c r="Z163" s="105" t="s">
        <v>10</v>
      </c>
      <c r="AA163" s="105" t="s">
        <v>1197</v>
      </c>
      <c r="AB163" s="105" t="str">
        <f>INDEX(Outcome_GWASs!E:E,MATCH(Matt!S163,Outcome_GWASs!C:C,0))</f>
        <v>European</v>
      </c>
      <c r="AC163" s="115" t="str">
        <f>INDEX(Exposure_GWASs!G:G,MATCH(Matt!AE163,Exposure_GWASs!C:C,0))</f>
        <v>WHR</v>
      </c>
      <c r="AD163" s="112" t="s">
        <v>160</v>
      </c>
      <c r="AE163" s="105" t="s">
        <v>1388</v>
      </c>
      <c r="AF163" s="112" t="str">
        <f>INDEX(Exposure_GWASs!T:T,MATCH(Matt!AE163,Exposure_GWASs!C:C,0))</f>
        <v>18+</v>
      </c>
      <c r="AG163" s="112" t="str">
        <f>INDEX(Exposure_GWASs!U:U,MATCH(Matt!AE163,Exposure_GWASs!C:C,0))</f>
        <v>both</v>
      </c>
      <c r="AH163" s="105" t="s">
        <v>11</v>
      </c>
      <c r="AI163" s="115">
        <f>INDEX(Exposure_GWASs!F:F,MATCH(Matt!AE163,Exposure_GWASs!C:C,0))</f>
        <v>212216</v>
      </c>
      <c r="AJ163" s="105" t="s">
        <v>10</v>
      </c>
      <c r="AK163" s="105" t="s">
        <v>1005</v>
      </c>
      <c r="AL163" s="105" t="s">
        <v>249</v>
      </c>
      <c r="AM163" s="105" t="s">
        <v>10</v>
      </c>
      <c r="AN163" s="105" t="s">
        <v>10</v>
      </c>
      <c r="AO163" s="105" t="s">
        <v>1361</v>
      </c>
      <c r="AP163" s="105" t="s">
        <v>11</v>
      </c>
      <c r="AQ163" s="105" t="s">
        <v>138</v>
      </c>
      <c r="AR163" s="105" t="s">
        <v>11</v>
      </c>
      <c r="AS163" s="105" t="s">
        <v>1277</v>
      </c>
      <c r="AT163" s="105" t="s">
        <v>11</v>
      </c>
      <c r="AU163" s="105" t="s">
        <v>10</v>
      </c>
      <c r="AV163" s="105">
        <v>32</v>
      </c>
      <c r="AW163" s="105" t="s">
        <v>10</v>
      </c>
      <c r="AX163" s="105">
        <f>INDEX(Exposure_GWASs!S:S,MATCH(Matt!AE163,Exposure_GWASs!C:C,0))</f>
        <v>26</v>
      </c>
      <c r="AY163" s="105" t="s">
        <v>11</v>
      </c>
      <c r="AZ163" s="105" t="s">
        <v>135</v>
      </c>
      <c r="BA163" s="105" t="s">
        <v>1379</v>
      </c>
      <c r="BB163" s="105" t="s">
        <v>31</v>
      </c>
      <c r="BC163" s="105" t="s">
        <v>17</v>
      </c>
      <c r="BD163" s="105" t="s">
        <v>26</v>
      </c>
      <c r="BE163" s="105"/>
      <c r="BF163" s="105"/>
      <c r="BG163" s="105"/>
      <c r="BH163" s="105" t="s">
        <v>1011</v>
      </c>
      <c r="BI163" s="105" t="s">
        <v>11</v>
      </c>
      <c r="BJ163" s="105" t="s">
        <v>11</v>
      </c>
      <c r="BK163" s="105" t="s">
        <v>11</v>
      </c>
      <c r="BL163" s="105" t="s">
        <v>11</v>
      </c>
      <c r="BM163" s="105" t="s">
        <v>11</v>
      </c>
      <c r="BN163" s="105" t="s">
        <v>11</v>
      </c>
      <c r="BO163" s="105" t="s">
        <v>167</v>
      </c>
      <c r="BP163" s="105" t="s">
        <v>1197</v>
      </c>
      <c r="BQ163" s="105" t="s">
        <v>1029</v>
      </c>
      <c r="BR163" s="105">
        <v>0.78</v>
      </c>
      <c r="BS163" s="105"/>
      <c r="BT163" s="105">
        <v>95</v>
      </c>
      <c r="BU163" s="105">
        <v>0.45</v>
      </c>
      <c r="BV163" s="105">
        <v>1.35</v>
      </c>
      <c r="BW163" s="105">
        <v>0.37</v>
      </c>
      <c r="BX163" s="105" t="s">
        <v>10</v>
      </c>
      <c r="BY163" s="105" t="s">
        <v>10</v>
      </c>
      <c r="BZ163" s="105" t="s">
        <v>11</v>
      </c>
      <c r="CA163" s="105" t="s">
        <v>1389</v>
      </c>
      <c r="CB163" s="105" t="s">
        <v>11</v>
      </c>
      <c r="CC163" s="105" t="s">
        <v>11</v>
      </c>
      <c r="CD163" s="106" t="s">
        <v>10</v>
      </c>
      <c r="CE163" s="105"/>
      <c r="CF163" s="105"/>
      <c r="CG163" s="105"/>
      <c r="CH163" s="105"/>
    </row>
    <row r="164" spans="1:86">
      <c r="A164" s="105">
        <v>21</v>
      </c>
      <c r="B164" s="105" t="s">
        <v>282</v>
      </c>
      <c r="C164" s="105" t="s">
        <v>244</v>
      </c>
      <c r="D164" s="105" t="s">
        <v>1373</v>
      </c>
      <c r="E164" s="105">
        <v>2017</v>
      </c>
      <c r="F164" s="105" t="s">
        <v>1374</v>
      </c>
      <c r="G164" s="105" t="s">
        <v>1375</v>
      </c>
      <c r="H164" s="105" t="s">
        <v>1356</v>
      </c>
      <c r="I164" s="105" t="s">
        <v>1260</v>
      </c>
      <c r="J164" s="114" t="s">
        <v>1357</v>
      </c>
      <c r="K164" s="105" t="s">
        <v>1358</v>
      </c>
      <c r="L164" s="105" t="s">
        <v>6130</v>
      </c>
      <c r="M164" s="105" t="s">
        <v>1376</v>
      </c>
      <c r="N164" s="105" t="s">
        <v>15</v>
      </c>
      <c r="O164" s="105" t="s">
        <v>1203</v>
      </c>
      <c r="P164" s="105" t="s">
        <v>5632</v>
      </c>
      <c r="Q164" s="105" t="s">
        <v>5577</v>
      </c>
      <c r="R164" s="105" t="str">
        <f>INDEX(Outcome_GWASs!K:K,MATCH(Matt!S164,Outcome_GWASs!C:C,0))</f>
        <v>Defined in individual GWASs</v>
      </c>
      <c r="S164" s="105" t="s">
        <v>1387</v>
      </c>
      <c r="T164" s="105" t="str">
        <f>INDEX(Outcome_GWASs!I:I,MATCH(Matt!S164,Outcome_GWASs!C:C,0))</f>
        <v>18+</v>
      </c>
      <c r="U164" s="105" t="str">
        <f>INDEX(Outcome_GWASs!H:H,MATCH(Matt!S164,Outcome_GWASs!C:C,0))</f>
        <v>both</v>
      </c>
      <c r="V164" s="105">
        <f>INDEX(Outcome_GWASs!F:F,MATCH(Matt!S164,Outcome_GWASs!C:C,0))</f>
        <v>23223</v>
      </c>
      <c r="W164" s="105">
        <f>INDEX(Outcome_GWASs!G:G,MATCH(Matt!S164,Outcome_GWASs!C:C,0))</f>
        <v>16964</v>
      </c>
      <c r="X164" s="105">
        <f>INDEX(Outcome_GWASs!F:F,MATCH(Matt!S164,Outcome_GWASs!C:C,0))</f>
        <v>23223</v>
      </c>
      <c r="Y164" s="105">
        <f>INDEX(Outcome_GWASs!G:G,MATCH(Matt!S164,Outcome_GWASs!C:C,0))</f>
        <v>16964</v>
      </c>
      <c r="Z164" s="105" t="s">
        <v>10</v>
      </c>
      <c r="AA164" s="105" t="s">
        <v>1197</v>
      </c>
      <c r="AB164" s="105" t="str">
        <f>INDEX(Outcome_GWASs!E:E,MATCH(Matt!S164,Outcome_GWASs!C:C,0))</f>
        <v>European</v>
      </c>
      <c r="AC164" s="115" t="str">
        <f>INDEX(Exposure_GWASs!G:G,MATCH(Matt!AE164,Exposure_GWASs!C:C,0))</f>
        <v>WHR</v>
      </c>
      <c r="AD164" s="112" t="s">
        <v>160</v>
      </c>
      <c r="AE164" s="105" t="s">
        <v>1388</v>
      </c>
      <c r="AF164" s="112" t="str">
        <f>INDEX(Exposure_GWASs!T:T,MATCH(Matt!AE164,Exposure_GWASs!C:C,0))</f>
        <v>18+</v>
      </c>
      <c r="AG164" s="112" t="str">
        <f>INDEX(Exposure_GWASs!U:U,MATCH(Matt!AE164,Exposure_GWASs!C:C,0))</f>
        <v>both</v>
      </c>
      <c r="AH164" s="105" t="s">
        <v>11</v>
      </c>
      <c r="AI164" s="115">
        <f>INDEX(Exposure_GWASs!F:F,MATCH(Matt!AE164,Exposure_GWASs!C:C,0))</f>
        <v>212216</v>
      </c>
      <c r="AJ164" s="105" t="s">
        <v>10</v>
      </c>
      <c r="AK164" s="105" t="s">
        <v>1005</v>
      </c>
      <c r="AL164" s="105" t="s">
        <v>249</v>
      </c>
      <c r="AM164" s="105" t="s">
        <v>10</v>
      </c>
      <c r="AN164" s="105" t="s">
        <v>10</v>
      </c>
      <c r="AO164" s="105" t="s">
        <v>1361</v>
      </c>
      <c r="AP164" s="105" t="s">
        <v>11</v>
      </c>
      <c r="AQ164" s="105" t="s">
        <v>138</v>
      </c>
      <c r="AR164" s="105" t="s">
        <v>11</v>
      </c>
      <c r="AS164" s="105" t="s">
        <v>1277</v>
      </c>
      <c r="AT164" s="105" t="s">
        <v>11</v>
      </c>
      <c r="AU164" s="105" t="s">
        <v>10</v>
      </c>
      <c r="AV164" s="105">
        <v>32</v>
      </c>
      <c r="AW164" s="105" t="s">
        <v>10</v>
      </c>
      <c r="AX164" s="105">
        <f>INDEX(Exposure_GWASs!S:S,MATCH(Matt!AE164,Exposure_GWASs!C:C,0))</f>
        <v>26</v>
      </c>
      <c r="AY164" s="105" t="s">
        <v>11</v>
      </c>
      <c r="AZ164" s="105" t="s">
        <v>135</v>
      </c>
      <c r="BA164" s="105" t="s">
        <v>1379</v>
      </c>
      <c r="BB164" s="105" t="s">
        <v>31</v>
      </c>
      <c r="BC164" s="105" t="s">
        <v>17</v>
      </c>
      <c r="BD164" s="105" t="s">
        <v>26</v>
      </c>
      <c r="BE164" s="105"/>
      <c r="BF164" s="105"/>
      <c r="BG164" s="105"/>
      <c r="BH164" s="105" t="s">
        <v>1011</v>
      </c>
      <c r="BI164" s="105" t="s">
        <v>11</v>
      </c>
      <c r="BJ164" s="105" t="s">
        <v>11</v>
      </c>
      <c r="BK164" s="105" t="s">
        <v>11</v>
      </c>
      <c r="BL164" s="105" t="s">
        <v>11</v>
      </c>
      <c r="BM164" s="105" t="s">
        <v>11</v>
      </c>
      <c r="BN164" s="105" t="s">
        <v>11</v>
      </c>
      <c r="BO164" s="105" t="s">
        <v>167</v>
      </c>
      <c r="BP164" s="105" t="s">
        <v>1197</v>
      </c>
      <c r="BQ164" s="105" t="s">
        <v>1029</v>
      </c>
      <c r="BR164" s="105">
        <v>1</v>
      </c>
      <c r="BS164" s="105"/>
      <c r="BT164" s="105">
        <v>95</v>
      </c>
      <c r="BU164" s="105">
        <v>0.79</v>
      </c>
      <c r="BV164" s="105">
        <v>1.26</v>
      </c>
      <c r="BW164" s="105">
        <v>0.99</v>
      </c>
      <c r="BX164" s="105" t="s">
        <v>10</v>
      </c>
      <c r="BY164" s="105" t="s">
        <v>10</v>
      </c>
      <c r="BZ164" s="105" t="s">
        <v>11</v>
      </c>
      <c r="CA164" s="105" t="s">
        <v>1389</v>
      </c>
      <c r="CB164" s="105" t="s">
        <v>11</v>
      </c>
      <c r="CC164" s="105" t="s">
        <v>11</v>
      </c>
      <c r="CD164" s="106" t="s">
        <v>10</v>
      </c>
      <c r="CE164" s="105"/>
      <c r="CF164" s="105"/>
      <c r="CG164" s="105"/>
      <c r="CH164" s="105"/>
    </row>
    <row r="165" spans="1:86">
      <c r="A165" s="105">
        <v>22</v>
      </c>
      <c r="B165" s="105" t="s">
        <v>282</v>
      </c>
      <c r="C165" s="105" t="s">
        <v>244</v>
      </c>
      <c r="D165" s="105" t="s">
        <v>1390</v>
      </c>
      <c r="E165" s="105">
        <v>2017</v>
      </c>
      <c r="F165" s="105" t="s">
        <v>1391</v>
      </c>
      <c r="G165" s="105" t="s">
        <v>1392</v>
      </c>
      <c r="H165" s="105" t="s">
        <v>1356</v>
      </c>
      <c r="I165" s="105" t="s">
        <v>1260</v>
      </c>
      <c r="J165" s="114" t="s">
        <v>1357</v>
      </c>
      <c r="K165" s="105" t="s">
        <v>1358</v>
      </c>
      <c r="L165" s="105" t="s">
        <v>6130</v>
      </c>
      <c r="M165" s="105" t="s">
        <v>1393</v>
      </c>
      <c r="N165" s="105" t="s">
        <v>15</v>
      </c>
      <c r="O165" s="105" t="s">
        <v>5614</v>
      </c>
      <c r="P165" s="105" t="s">
        <v>5614</v>
      </c>
      <c r="Q165" s="105" t="s">
        <v>5577</v>
      </c>
      <c r="R165" s="105" t="str">
        <f>INDEX(Outcome_GWASs!K:K,MATCH(Matt!S165,Outcome_GWASs!C:C,0))</f>
        <v>Defined in individual GWASs</v>
      </c>
      <c r="S165" s="105" t="s">
        <v>1394</v>
      </c>
      <c r="T165" s="105" t="str">
        <f>INDEX(Outcome_GWASs!I:I,MATCH(Matt!S165,Outcome_GWASs!C:C,0))</f>
        <v>18+</v>
      </c>
      <c r="U165" s="105" t="str">
        <f>INDEX(Outcome_GWASs!H:H,MATCH(Matt!S165,Outcome_GWASs!C:C,0))</f>
        <v xml:space="preserve">both </v>
      </c>
      <c r="V165" s="105">
        <f>INDEX(Outcome_GWASs!F:F,MATCH(Matt!S165,Outcome_GWASs!C:C,0))</f>
        <v>7110</v>
      </c>
      <c r="W165" s="105">
        <f>INDEX(Outcome_GWASs!G:G,MATCH(Matt!S165,Outcome_GWASs!C:C,0))</f>
        <v>7264</v>
      </c>
      <c r="X165" s="105">
        <f>INDEX(Outcome_GWASs!F:F,MATCH(Matt!S165,Outcome_GWASs!C:C,0))</f>
        <v>7110</v>
      </c>
      <c r="Y165" s="105">
        <f>INDEX(Outcome_GWASs!G:G,MATCH(Matt!S165,Outcome_GWASs!C:C,0))</f>
        <v>7264</v>
      </c>
      <c r="Z165" s="105" t="s">
        <v>10</v>
      </c>
      <c r="AA165" s="105" t="s">
        <v>1197</v>
      </c>
      <c r="AB165" s="105" t="str">
        <f>INDEX(Outcome_GWASs!E:E,MATCH(Matt!S165,Outcome_GWASs!C:C,0))</f>
        <v>European</v>
      </c>
      <c r="AC165" s="115" t="str">
        <f>INDEX(Exposure_GWASs!G:G,MATCH(Matt!AE165,Exposure_GWASs!C:C,0))</f>
        <v>BMI</v>
      </c>
      <c r="AD165" s="112" t="s">
        <v>127</v>
      </c>
      <c r="AE165" s="105" t="s">
        <v>1139</v>
      </c>
      <c r="AF165" s="115" t="str">
        <f>INDEX(Exposure_GWASs!T:T,MATCH(Matt!AE165,Exposure_GWASs!C:C,0))</f>
        <v>18+</v>
      </c>
      <c r="AG165" s="115" t="str">
        <f>INDEX(Exposure_GWASs!U:U,MATCH(Matt!AE165,Exposure_GWASs!C:C,0))</f>
        <v>both</v>
      </c>
      <c r="AH165" s="105" t="s">
        <v>11</v>
      </c>
      <c r="AI165" s="115">
        <f>INDEX(Exposure_GWASs!F:F,MATCH(Matt!AE165,Exposure_GWASs!C:C,0))</f>
        <v>322154</v>
      </c>
      <c r="AJ165" s="105" t="s">
        <v>10</v>
      </c>
      <c r="AK165" s="105" t="s">
        <v>1005</v>
      </c>
      <c r="AL165" s="105" t="s">
        <v>249</v>
      </c>
      <c r="AM165" s="105" t="s">
        <v>10</v>
      </c>
      <c r="AN165" s="105" t="s">
        <v>10</v>
      </c>
      <c r="AO165" s="105" t="s">
        <v>1361</v>
      </c>
      <c r="AP165" s="105" t="s">
        <v>11</v>
      </c>
      <c r="AQ165" s="105" t="s">
        <v>138</v>
      </c>
      <c r="AR165" s="105" t="s">
        <v>1395</v>
      </c>
      <c r="AS165" s="105" t="s">
        <v>1396</v>
      </c>
      <c r="AT165" s="105" t="s">
        <v>11</v>
      </c>
      <c r="AU165" s="105"/>
      <c r="AV165" s="105"/>
      <c r="AW165" s="105">
        <v>95</v>
      </c>
      <c r="AX165" s="105">
        <f>INDEX(Exposure_GWASs!S:S,MATCH(Matt!AE165,Exposure_GWASs!C:C,0))</f>
        <v>77</v>
      </c>
      <c r="AY165" s="105" t="s">
        <v>1397</v>
      </c>
      <c r="AZ165" s="105" t="s">
        <v>135</v>
      </c>
      <c r="BA165" s="105" t="s">
        <v>1379</v>
      </c>
      <c r="BB165" s="105" t="s">
        <v>31</v>
      </c>
      <c r="BC165" s="105" t="s">
        <v>17</v>
      </c>
      <c r="BD165" s="105" t="s">
        <v>26</v>
      </c>
      <c r="BE165" s="105"/>
      <c r="BF165" s="105"/>
      <c r="BG165" s="105"/>
      <c r="BH165" s="105" t="s">
        <v>1011</v>
      </c>
      <c r="BI165" s="105" t="s">
        <v>1398</v>
      </c>
      <c r="BJ165" s="105" t="s">
        <v>11</v>
      </c>
      <c r="BK165" s="105" t="s">
        <v>11</v>
      </c>
      <c r="BL165" s="105" t="s">
        <v>11</v>
      </c>
      <c r="BM165" s="105" t="s">
        <v>11</v>
      </c>
      <c r="BN165" s="105" t="s">
        <v>11</v>
      </c>
      <c r="BO165" s="105" t="s">
        <v>167</v>
      </c>
      <c r="BP165" s="105" t="s">
        <v>1197</v>
      </c>
      <c r="BQ165" s="105" t="s">
        <v>1029</v>
      </c>
      <c r="BR165" s="105">
        <v>1.34</v>
      </c>
      <c r="BS165" s="105"/>
      <c r="BT165" s="105">
        <v>95</v>
      </c>
      <c r="BU165" s="105">
        <v>1.0900000000000001</v>
      </c>
      <c r="BV165" s="105">
        <v>1.65</v>
      </c>
      <c r="BW165" s="105">
        <v>6.6000000000000003E-2</v>
      </c>
      <c r="BX165" s="105" t="s">
        <v>10</v>
      </c>
      <c r="BY165" s="105" t="s">
        <v>10</v>
      </c>
      <c r="BZ165" s="105" t="s">
        <v>1399</v>
      </c>
      <c r="CA165" s="105" t="s">
        <v>1400</v>
      </c>
      <c r="CB165" s="105" t="s">
        <v>11</v>
      </c>
      <c r="CC165" s="105" t="s">
        <v>1401</v>
      </c>
      <c r="CD165" s="106" t="s">
        <v>10</v>
      </c>
      <c r="CE165" s="105"/>
      <c r="CF165" s="105"/>
      <c r="CG165" s="105"/>
      <c r="CH165" s="105"/>
    </row>
    <row r="166" spans="1:86">
      <c r="A166" s="105">
        <v>22</v>
      </c>
      <c r="B166" s="105" t="s">
        <v>282</v>
      </c>
      <c r="C166" s="105" t="s">
        <v>244</v>
      </c>
      <c r="D166" s="105" t="s">
        <v>1390</v>
      </c>
      <c r="E166" s="105">
        <v>2017</v>
      </c>
      <c r="F166" s="105" t="s">
        <v>1391</v>
      </c>
      <c r="G166" s="105" t="s">
        <v>1392</v>
      </c>
      <c r="H166" s="105" t="s">
        <v>1356</v>
      </c>
      <c r="I166" s="105" t="s">
        <v>1260</v>
      </c>
      <c r="J166" s="114" t="s">
        <v>1357</v>
      </c>
      <c r="K166" s="105" t="s">
        <v>1358</v>
      </c>
      <c r="L166" s="105" t="s">
        <v>6130</v>
      </c>
      <c r="M166" s="105" t="s">
        <v>1393</v>
      </c>
      <c r="N166" s="105" t="s">
        <v>15</v>
      </c>
      <c r="O166" s="105" t="s">
        <v>5614</v>
      </c>
      <c r="P166" s="105" t="s">
        <v>5614</v>
      </c>
      <c r="Q166" s="105" t="s">
        <v>5577</v>
      </c>
      <c r="R166" s="105" t="str">
        <f>INDEX(Outcome_GWASs!K:K,MATCH(Matt!S166,Outcome_GWASs!C:C,0))</f>
        <v>Defined in individual GWASs</v>
      </c>
      <c r="S166" s="105" t="s">
        <v>1402</v>
      </c>
      <c r="T166" s="105" t="str">
        <f>INDEX(Outcome_GWASs!I:I,MATCH(Matt!S166,Outcome_GWASs!C:C,0))</f>
        <v>18+</v>
      </c>
      <c r="U166" s="105" t="str">
        <f>INDEX(Outcome_GWASs!H:H,MATCH(Matt!S166,Outcome_GWASs!C:C,0))</f>
        <v>both</v>
      </c>
      <c r="V166" s="105">
        <f>INDEX(Outcome_GWASs!F:F,MATCH(Matt!S166,Outcome_GWASs!C:C,0))</f>
        <v>1788</v>
      </c>
      <c r="W166" s="105">
        <f>INDEX(Outcome_GWASs!G:G,MATCH(Matt!S166,Outcome_GWASs!C:C,0))</f>
        <v>1769</v>
      </c>
      <c r="X166" s="105">
        <f>INDEX(Outcome_GWASs!F:F,MATCH(Matt!S166,Outcome_GWASs!C:C,0))</f>
        <v>1788</v>
      </c>
      <c r="Y166" s="105">
        <f>INDEX(Outcome_GWASs!G:G,MATCH(Matt!S166,Outcome_GWASs!C:C,0))</f>
        <v>1769</v>
      </c>
      <c r="Z166" s="105" t="s">
        <v>10</v>
      </c>
      <c r="AA166" s="105" t="s">
        <v>1197</v>
      </c>
      <c r="AB166" s="105" t="str">
        <f>INDEX(Outcome_GWASs!E:E,MATCH(Matt!S166,Outcome_GWASs!C:C,0))</f>
        <v>European, PanScan I</v>
      </c>
      <c r="AC166" s="115" t="str">
        <f>INDEX(Exposure_GWASs!G:G,MATCH(Matt!AE166,Exposure_GWASs!C:C,0))</f>
        <v>BMI</v>
      </c>
      <c r="AD166" s="112" t="s">
        <v>127</v>
      </c>
      <c r="AE166" s="105" t="s">
        <v>1139</v>
      </c>
      <c r="AF166" s="115" t="str">
        <f>INDEX(Exposure_GWASs!T:T,MATCH(Matt!AE166,Exposure_GWASs!C:C,0))</f>
        <v>18+</v>
      </c>
      <c r="AG166" s="115" t="str">
        <f>INDEX(Exposure_GWASs!U:U,MATCH(Matt!AE166,Exposure_GWASs!C:C,0))</f>
        <v>both</v>
      </c>
      <c r="AH166" s="105" t="s">
        <v>11</v>
      </c>
      <c r="AI166" s="115">
        <f>INDEX(Exposure_GWASs!F:F,MATCH(Matt!AE166,Exposure_GWASs!C:C,0))</f>
        <v>322154</v>
      </c>
      <c r="AJ166" s="105" t="s">
        <v>10</v>
      </c>
      <c r="AK166" s="105" t="s">
        <v>1005</v>
      </c>
      <c r="AL166" s="105" t="s">
        <v>249</v>
      </c>
      <c r="AM166" s="105" t="s">
        <v>10</v>
      </c>
      <c r="AN166" s="105" t="s">
        <v>10</v>
      </c>
      <c r="AO166" s="105" t="s">
        <v>1361</v>
      </c>
      <c r="AP166" s="105" t="s">
        <v>11</v>
      </c>
      <c r="AQ166" s="105" t="s">
        <v>138</v>
      </c>
      <c r="AR166" s="105" t="s">
        <v>1395</v>
      </c>
      <c r="AS166" s="105" t="s">
        <v>1396</v>
      </c>
      <c r="AT166" s="105" t="s">
        <v>11</v>
      </c>
      <c r="AU166" s="105"/>
      <c r="AV166" s="105"/>
      <c r="AW166" s="105">
        <v>95</v>
      </c>
      <c r="AX166" s="105">
        <f>INDEX(Exposure_GWASs!S:S,MATCH(Matt!AE166,Exposure_GWASs!C:C,0))</f>
        <v>77</v>
      </c>
      <c r="AY166" s="105" t="s">
        <v>1397</v>
      </c>
      <c r="AZ166" s="105" t="s">
        <v>135</v>
      </c>
      <c r="BA166" s="105" t="s">
        <v>1379</v>
      </c>
      <c r="BB166" s="105" t="s">
        <v>31</v>
      </c>
      <c r="BC166" s="105" t="s">
        <v>17</v>
      </c>
      <c r="BD166" s="105" t="s">
        <v>26</v>
      </c>
      <c r="BE166" s="105"/>
      <c r="BF166" s="105"/>
      <c r="BG166" s="105"/>
      <c r="BH166" s="105" t="s">
        <v>1011</v>
      </c>
      <c r="BI166" s="105" t="s">
        <v>1398</v>
      </c>
      <c r="BJ166" s="105" t="s">
        <v>11</v>
      </c>
      <c r="BK166" s="105" t="s">
        <v>11</v>
      </c>
      <c r="BL166" s="105" t="s">
        <v>11</v>
      </c>
      <c r="BM166" s="105" t="s">
        <v>11</v>
      </c>
      <c r="BN166" s="105" t="s">
        <v>11</v>
      </c>
      <c r="BO166" s="105" t="s">
        <v>167</v>
      </c>
      <c r="BP166" s="105" t="s">
        <v>1197</v>
      </c>
      <c r="BQ166" s="105" t="s">
        <v>1029</v>
      </c>
      <c r="BR166" s="105">
        <v>1.48</v>
      </c>
      <c r="BS166" s="105"/>
      <c r="BT166" s="105">
        <v>95</v>
      </c>
      <c r="BU166" s="105">
        <v>0.98</v>
      </c>
      <c r="BV166" s="105">
        <v>2.2400000000000002</v>
      </c>
      <c r="BW166" s="105">
        <v>0.06</v>
      </c>
      <c r="BX166" s="105" t="s">
        <v>10</v>
      </c>
      <c r="BY166" s="105" t="s">
        <v>10</v>
      </c>
      <c r="BZ166" s="105" t="s">
        <v>1399</v>
      </c>
      <c r="CA166" s="105" t="s">
        <v>1400</v>
      </c>
      <c r="CB166" s="105" t="s">
        <v>11</v>
      </c>
      <c r="CC166" s="105" t="s">
        <v>1401</v>
      </c>
      <c r="CD166" s="106" t="s">
        <v>10</v>
      </c>
      <c r="CE166" s="105"/>
      <c r="CF166" s="105"/>
      <c r="CG166" s="105"/>
      <c r="CH166" s="105"/>
    </row>
    <row r="167" spans="1:86">
      <c r="A167" s="105">
        <v>22</v>
      </c>
      <c r="B167" s="105" t="s">
        <v>282</v>
      </c>
      <c r="C167" s="105" t="s">
        <v>244</v>
      </c>
      <c r="D167" s="105" t="s">
        <v>1390</v>
      </c>
      <c r="E167" s="105">
        <v>2017</v>
      </c>
      <c r="F167" s="105" t="s">
        <v>1391</v>
      </c>
      <c r="G167" s="105" t="s">
        <v>1392</v>
      </c>
      <c r="H167" s="105" t="s">
        <v>1356</v>
      </c>
      <c r="I167" s="105" t="s">
        <v>1260</v>
      </c>
      <c r="J167" s="114" t="s">
        <v>1357</v>
      </c>
      <c r="K167" s="105" t="s">
        <v>1358</v>
      </c>
      <c r="L167" s="105" t="s">
        <v>6130</v>
      </c>
      <c r="M167" s="105" t="s">
        <v>1393</v>
      </c>
      <c r="N167" s="105" t="s">
        <v>15</v>
      </c>
      <c r="O167" s="105" t="s">
        <v>5614</v>
      </c>
      <c r="P167" s="105" t="s">
        <v>5614</v>
      </c>
      <c r="Q167" s="105" t="s">
        <v>5577</v>
      </c>
      <c r="R167" s="105" t="str">
        <f>INDEX(Outcome_GWASs!K:K,MATCH(Matt!S167,Outcome_GWASs!C:C,0))</f>
        <v>Defined in individual GWASs</v>
      </c>
      <c r="S167" s="105" t="s">
        <v>1403</v>
      </c>
      <c r="T167" s="105" t="str">
        <f>INDEX(Outcome_GWASs!I:I,MATCH(Matt!S167,Outcome_GWASs!C:C,0))</f>
        <v>18+</v>
      </c>
      <c r="U167" s="105" t="str">
        <f>INDEX(Outcome_GWASs!H:H,MATCH(Matt!S167,Outcome_GWASs!C:C,0))</f>
        <v xml:space="preserve">both </v>
      </c>
      <c r="V167" s="105">
        <f>INDEX(Outcome_GWASs!F:F,MATCH(Matt!S167,Outcome_GWASs!C:C,0))</f>
        <v>1696</v>
      </c>
      <c r="W167" s="105">
        <f>INDEX(Outcome_GWASs!G:G,MATCH(Matt!S167,Outcome_GWASs!C:C,0))</f>
        <v>1563</v>
      </c>
      <c r="X167" s="105">
        <f>INDEX(Outcome_GWASs!F:F,MATCH(Matt!S167,Outcome_GWASs!C:C,0))</f>
        <v>1696</v>
      </c>
      <c r="Y167" s="105">
        <f>INDEX(Outcome_GWASs!G:G,MATCH(Matt!S167,Outcome_GWASs!C:C,0))</f>
        <v>1563</v>
      </c>
      <c r="Z167" s="105" t="s">
        <v>10</v>
      </c>
      <c r="AA167" s="105" t="s">
        <v>1197</v>
      </c>
      <c r="AB167" s="105" t="str">
        <f>INDEX(Outcome_GWASs!E:E,MATCH(Matt!S167,Outcome_GWASs!C:C,0))</f>
        <v>European, PanScan II</v>
      </c>
      <c r="AC167" s="115" t="str">
        <f>INDEX(Exposure_GWASs!G:G,MATCH(Matt!AE167,Exposure_GWASs!C:C,0))</f>
        <v>BMI</v>
      </c>
      <c r="AD167" s="112" t="s">
        <v>127</v>
      </c>
      <c r="AE167" s="105" t="s">
        <v>1139</v>
      </c>
      <c r="AF167" s="115" t="str">
        <f>INDEX(Exposure_GWASs!T:T,MATCH(Matt!AE167,Exposure_GWASs!C:C,0))</f>
        <v>18+</v>
      </c>
      <c r="AG167" s="115" t="str">
        <f>INDEX(Exposure_GWASs!U:U,MATCH(Matt!AE167,Exposure_GWASs!C:C,0))</f>
        <v>both</v>
      </c>
      <c r="AH167" s="105" t="s">
        <v>11</v>
      </c>
      <c r="AI167" s="115">
        <f>INDEX(Exposure_GWASs!F:F,MATCH(Matt!AE167,Exposure_GWASs!C:C,0))</f>
        <v>322154</v>
      </c>
      <c r="AJ167" s="105" t="s">
        <v>10</v>
      </c>
      <c r="AK167" s="105" t="s">
        <v>1005</v>
      </c>
      <c r="AL167" s="105" t="s">
        <v>249</v>
      </c>
      <c r="AM167" s="105" t="s">
        <v>10</v>
      </c>
      <c r="AN167" s="105" t="s">
        <v>10</v>
      </c>
      <c r="AO167" s="105" t="s">
        <v>1361</v>
      </c>
      <c r="AP167" s="105" t="s">
        <v>11</v>
      </c>
      <c r="AQ167" s="105" t="s">
        <v>138</v>
      </c>
      <c r="AR167" s="105" t="s">
        <v>1395</v>
      </c>
      <c r="AS167" s="105" t="s">
        <v>1396</v>
      </c>
      <c r="AT167" s="105" t="s">
        <v>11</v>
      </c>
      <c r="AU167" s="105"/>
      <c r="AV167" s="105"/>
      <c r="AW167" s="105">
        <v>95</v>
      </c>
      <c r="AX167" s="105">
        <f>INDEX(Exposure_GWASs!S:S,MATCH(Matt!AE167,Exposure_GWASs!C:C,0))</f>
        <v>77</v>
      </c>
      <c r="AY167" s="105" t="s">
        <v>1397</v>
      </c>
      <c r="AZ167" s="105" t="s">
        <v>135</v>
      </c>
      <c r="BA167" s="105" t="s">
        <v>1379</v>
      </c>
      <c r="BB167" s="105" t="s">
        <v>31</v>
      </c>
      <c r="BC167" s="105" t="s">
        <v>17</v>
      </c>
      <c r="BD167" s="105" t="s">
        <v>26</v>
      </c>
      <c r="BE167" s="105"/>
      <c r="BF167" s="105"/>
      <c r="BG167" s="105"/>
      <c r="BH167" s="105" t="s">
        <v>1011</v>
      </c>
      <c r="BI167" s="105" t="s">
        <v>1398</v>
      </c>
      <c r="BJ167" s="105" t="s">
        <v>11</v>
      </c>
      <c r="BK167" s="105" t="s">
        <v>11</v>
      </c>
      <c r="BL167" s="105" t="s">
        <v>11</v>
      </c>
      <c r="BM167" s="105" t="s">
        <v>11</v>
      </c>
      <c r="BN167" s="105" t="s">
        <v>11</v>
      </c>
      <c r="BO167" s="105" t="s">
        <v>167</v>
      </c>
      <c r="BP167" s="105" t="s">
        <v>1197</v>
      </c>
      <c r="BQ167" s="105" t="s">
        <v>1029</v>
      </c>
      <c r="BR167" s="105">
        <v>1.4</v>
      </c>
      <c r="BS167" s="105"/>
      <c r="BT167" s="105">
        <v>95</v>
      </c>
      <c r="BU167" s="105">
        <v>0.91</v>
      </c>
      <c r="BV167" s="105">
        <v>2.15</v>
      </c>
      <c r="BW167" s="105">
        <v>0.13</v>
      </c>
      <c r="BX167" s="105" t="s">
        <v>10</v>
      </c>
      <c r="BY167" s="105" t="s">
        <v>10</v>
      </c>
      <c r="BZ167" s="105" t="s">
        <v>1399</v>
      </c>
      <c r="CA167" s="105" t="s">
        <v>1400</v>
      </c>
      <c r="CB167" s="105" t="s">
        <v>11</v>
      </c>
      <c r="CC167" s="105" t="s">
        <v>1401</v>
      </c>
      <c r="CD167" s="106" t="s">
        <v>10</v>
      </c>
      <c r="CE167" s="105"/>
      <c r="CF167" s="105"/>
      <c r="CG167" s="105"/>
      <c r="CH167" s="105"/>
    </row>
    <row r="168" spans="1:86">
      <c r="A168" s="105">
        <v>22</v>
      </c>
      <c r="B168" s="105" t="s">
        <v>282</v>
      </c>
      <c r="C168" s="105" t="s">
        <v>244</v>
      </c>
      <c r="D168" s="105" t="s">
        <v>1390</v>
      </c>
      <c r="E168" s="105">
        <v>2017</v>
      </c>
      <c r="F168" s="105" t="s">
        <v>1391</v>
      </c>
      <c r="G168" s="105" t="s">
        <v>1392</v>
      </c>
      <c r="H168" s="105" t="s">
        <v>1356</v>
      </c>
      <c r="I168" s="105" t="s">
        <v>1260</v>
      </c>
      <c r="J168" s="114" t="s">
        <v>1357</v>
      </c>
      <c r="K168" s="105" t="s">
        <v>1358</v>
      </c>
      <c r="L168" s="105" t="s">
        <v>6130</v>
      </c>
      <c r="M168" s="105" t="s">
        <v>1393</v>
      </c>
      <c r="N168" s="105" t="s">
        <v>15</v>
      </c>
      <c r="O168" s="105" t="s">
        <v>5614</v>
      </c>
      <c r="P168" s="105" t="s">
        <v>5614</v>
      </c>
      <c r="Q168" s="105" t="s">
        <v>5577</v>
      </c>
      <c r="R168" s="105" t="str">
        <f>INDEX(Outcome_GWASs!K:K,MATCH(Matt!S168,Outcome_GWASs!C:C,0))</f>
        <v>Defined in individual GWASs</v>
      </c>
      <c r="S168" s="105" t="s">
        <v>1404</v>
      </c>
      <c r="T168" s="105" t="str">
        <f>INDEX(Outcome_GWASs!I:I,MATCH(Matt!S168,Outcome_GWASs!C:C,0))</f>
        <v>18+</v>
      </c>
      <c r="U168" s="105" t="str">
        <f>INDEX(Outcome_GWASs!H:H,MATCH(Matt!S168,Outcome_GWASs!C:C,0))</f>
        <v xml:space="preserve">both </v>
      </c>
      <c r="V168" s="105">
        <f>INDEX(Outcome_GWASs!F:F,MATCH(Matt!S168,Outcome_GWASs!C:C,0))</f>
        <v>3626</v>
      </c>
      <c r="W168" s="105">
        <f>INDEX(Outcome_GWASs!G:G,MATCH(Matt!S168,Outcome_GWASs!C:C,0))</f>
        <v>3632</v>
      </c>
      <c r="X168" s="105">
        <f>INDEX(Outcome_GWASs!F:F,MATCH(Matt!S168,Outcome_GWASs!C:C,0))</f>
        <v>3626</v>
      </c>
      <c r="Y168" s="105">
        <f>INDEX(Outcome_GWASs!G:G,MATCH(Matt!S168,Outcome_GWASs!C:C,0))</f>
        <v>3632</v>
      </c>
      <c r="Z168" s="105" t="s">
        <v>10</v>
      </c>
      <c r="AA168" s="105" t="s">
        <v>1197</v>
      </c>
      <c r="AB168" s="105" t="str">
        <f>INDEX(Outcome_GWASs!E:E,MATCH(Matt!S168,Outcome_GWASs!C:C,0))</f>
        <v>European, PanC4</v>
      </c>
      <c r="AC168" s="115" t="str">
        <f>INDEX(Exposure_GWASs!G:G,MATCH(Matt!AE168,Exposure_GWASs!C:C,0))</f>
        <v>BMI</v>
      </c>
      <c r="AD168" s="112" t="s">
        <v>127</v>
      </c>
      <c r="AE168" s="105" t="s">
        <v>1139</v>
      </c>
      <c r="AF168" s="115" t="str">
        <f>INDEX(Exposure_GWASs!T:T,MATCH(Matt!AE168,Exposure_GWASs!C:C,0))</f>
        <v>18+</v>
      </c>
      <c r="AG168" s="115" t="str">
        <f>INDEX(Exposure_GWASs!U:U,MATCH(Matt!AE168,Exposure_GWASs!C:C,0))</f>
        <v>both</v>
      </c>
      <c r="AH168" s="105" t="s">
        <v>11</v>
      </c>
      <c r="AI168" s="115">
        <f>INDEX(Exposure_GWASs!F:F,MATCH(Matt!AE168,Exposure_GWASs!C:C,0))</f>
        <v>322154</v>
      </c>
      <c r="AJ168" s="105" t="s">
        <v>10</v>
      </c>
      <c r="AK168" s="105" t="s">
        <v>1005</v>
      </c>
      <c r="AL168" s="105" t="s">
        <v>249</v>
      </c>
      <c r="AM168" s="105" t="s">
        <v>10</v>
      </c>
      <c r="AN168" s="105" t="s">
        <v>10</v>
      </c>
      <c r="AO168" s="105" t="s">
        <v>1361</v>
      </c>
      <c r="AP168" s="105" t="s">
        <v>11</v>
      </c>
      <c r="AQ168" s="105" t="s">
        <v>138</v>
      </c>
      <c r="AR168" s="105" t="s">
        <v>1395</v>
      </c>
      <c r="AS168" s="105" t="s">
        <v>1396</v>
      </c>
      <c r="AT168" s="105" t="s">
        <v>11</v>
      </c>
      <c r="AU168" s="105"/>
      <c r="AV168" s="105"/>
      <c r="AW168" s="105">
        <v>95</v>
      </c>
      <c r="AX168" s="105">
        <f>INDEX(Exposure_GWASs!S:S,MATCH(Matt!AE168,Exposure_GWASs!C:C,0))</f>
        <v>77</v>
      </c>
      <c r="AY168" s="105" t="s">
        <v>1397</v>
      </c>
      <c r="AZ168" s="105" t="s">
        <v>135</v>
      </c>
      <c r="BA168" s="105" t="s">
        <v>1379</v>
      </c>
      <c r="BB168" s="105" t="s">
        <v>31</v>
      </c>
      <c r="BC168" s="105" t="s">
        <v>17</v>
      </c>
      <c r="BD168" s="105" t="s">
        <v>26</v>
      </c>
      <c r="BE168" s="105"/>
      <c r="BF168" s="105"/>
      <c r="BG168" s="105"/>
      <c r="BH168" s="105" t="s">
        <v>1011</v>
      </c>
      <c r="BI168" s="105" t="s">
        <v>1398</v>
      </c>
      <c r="BJ168" s="105" t="s">
        <v>11</v>
      </c>
      <c r="BK168" s="105" t="s">
        <v>11</v>
      </c>
      <c r="BL168" s="105" t="s">
        <v>11</v>
      </c>
      <c r="BM168" s="105" t="s">
        <v>11</v>
      </c>
      <c r="BN168" s="105" t="s">
        <v>11</v>
      </c>
      <c r="BO168" s="105" t="s">
        <v>167</v>
      </c>
      <c r="BP168" s="105" t="s">
        <v>1197</v>
      </c>
      <c r="BQ168" s="105" t="s">
        <v>1029</v>
      </c>
      <c r="BR168" s="105">
        <v>1.25</v>
      </c>
      <c r="BS168" s="105"/>
      <c r="BT168" s="105">
        <v>95</v>
      </c>
      <c r="BU168" s="105">
        <v>0.94</v>
      </c>
      <c r="BV168" s="105">
        <v>1.66</v>
      </c>
      <c r="BW168" s="105">
        <v>0.12</v>
      </c>
      <c r="BX168" s="105" t="s">
        <v>10</v>
      </c>
      <c r="BY168" s="105" t="s">
        <v>10</v>
      </c>
      <c r="BZ168" s="105" t="s">
        <v>1399</v>
      </c>
      <c r="CA168" s="105" t="s">
        <v>1400</v>
      </c>
      <c r="CB168" s="105" t="s">
        <v>11</v>
      </c>
      <c r="CC168" s="105" t="s">
        <v>1401</v>
      </c>
      <c r="CD168" s="106" t="s">
        <v>10</v>
      </c>
      <c r="CE168" s="105"/>
      <c r="CF168" s="105"/>
      <c r="CG168" s="105"/>
      <c r="CH168" s="105"/>
    </row>
    <row r="169" spans="1:86">
      <c r="A169" s="105">
        <v>22</v>
      </c>
      <c r="B169" s="105" t="s">
        <v>282</v>
      </c>
      <c r="C169" s="105" t="s">
        <v>244</v>
      </c>
      <c r="D169" s="105" t="s">
        <v>1390</v>
      </c>
      <c r="E169" s="105">
        <v>2017</v>
      </c>
      <c r="F169" s="105" t="s">
        <v>1391</v>
      </c>
      <c r="G169" s="105" t="s">
        <v>1392</v>
      </c>
      <c r="H169" s="105" t="s">
        <v>1356</v>
      </c>
      <c r="I169" s="105" t="s">
        <v>1260</v>
      </c>
      <c r="J169" s="114" t="s">
        <v>1357</v>
      </c>
      <c r="K169" s="105" t="s">
        <v>1358</v>
      </c>
      <c r="L169" s="105" t="s">
        <v>6130</v>
      </c>
      <c r="M169" s="105" t="s">
        <v>1393</v>
      </c>
      <c r="N169" s="105" t="s">
        <v>15</v>
      </c>
      <c r="O169" s="105" t="s">
        <v>5614</v>
      </c>
      <c r="P169" s="105" t="s">
        <v>5614</v>
      </c>
      <c r="Q169" s="105" t="s">
        <v>5577</v>
      </c>
      <c r="R169" s="105" t="str">
        <f>INDEX(Outcome_GWASs!K:K,MATCH(Matt!S169,Outcome_GWASs!C:C,0))</f>
        <v>Defined in individual GWASs</v>
      </c>
      <c r="S169" s="105" t="s">
        <v>1405</v>
      </c>
      <c r="T169" s="105" t="str">
        <f>INDEX(Outcome_GWASs!I:I,MATCH(Matt!S169,Outcome_GWASs!C:C,0))</f>
        <v>18+</v>
      </c>
      <c r="U169" s="105" t="str">
        <f>INDEX(Outcome_GWASs!H:H,MATCH(Matt!S169,Outcome_GWASs!C:C,0))</f>
        <v>male</v>
      </c>
      <c r="V169" s="105">
        <f>INDEX(Outcome_GWASs!F:F,MATCH(Matt!S169,Outcome_GWASs!C:C,0))</f>
        <v>3861</v>
      </c>
      <c r="W169" s="105">
        <f>INDEX(Outcome_GWASs!G:G,MATCH(Matt!S169,Outcome_GWASs!C:C,0))</f>
        <v>4056</v>
      </c>
      <c r="X169" s="105">
        <f>INDEX(Outcome_GWASs!F:F,MATCH(Matt!S169,Outcome_GWASs!C:C,0))</f>
        <v>3861</v>
      </c>
      <c r="Y169" s="105">
        <f>INDEX(Outcome_GWASs!G:G,MATCH(Matt!S169,Outcome_GWASs!C:C,0))</f>
        <v>4056</v>
      </c>
      <c r="Z169" s="105" t="s">
        <v>10</v>
      </c>
      <c r="AA169" s="105" t="s">
        <v>1197</v>
      </c>
      <c r="AB169" s="105" t="str">
        <f>INDEX(Outcome_GWASs!E:E,MATCH(Matt!S169,Outcome_GWASs!C:C,0))</f>
        <v>European</v>
      </c>
      <c r="AC169" s="115" t="str">
        <f>INDEX(Exposure_GWASs!G:G,MATCH(Matt!AE169,Exposure_GWASs!C:C,0))</f>
        <v>BMI</v>
      </c>
      <c r="AD169" s="112" t="s">
        <v>127</v>
      </c>
      <c r="AE169" s="105" t="s">
        <v>1139</v>
      </c>
      <c r="AF169" s="115" t="str">
        <f>INDEX(Exposure_GWASs!T:T,MATCH(Matt!AE169,Exposure_GWASs!C:C,0))</f>
        <v>18+</v>
      </c>
      <c r="AG169" s="115" t="str">
        <f>INDEX(Exposure_GWASs!U:U,MATCH(Matt!AE169,Exposure_GWASs!C:C,0))</f>
        <v>both</v>
      </c>
      <c r="AH169" s="105" t="s">
        <v>11</v>
      </c>
      <c r="AI169" s="115">
        <f>INDEX(Exposure_GWASs!F:F,MATCH(Matt!AE169,Exposure_GWASs!C:C,0))</f>
        <v>322154</v>
      </c>
      <c r="AJ169" s="105" t="s">
        <v>10</v>
      </c>
      <c r="AK169" s="105" t="s">
        <v>1005</v>
      </c>
      <c r="AL169" s="105" t="s">
        <v>249</v>
      </c>
      <c r="AM169" s="105" t="s">
        <v>10</v>
      </c>
      <c r="AN169" s="105" t="s">
        <v>10</v>
      </c>
      <c r="AO169" s="105" t="s">
        <v>1361</v>
      </c>
      <c r="AP169" s="105" t="s">
        <v>11</v>
      </c>
      <c r="AQ169" s="105" t="s">
        <v>138</v>
      </c>
      <c r="AR169" s="105" t="s">
        <v>1395</v>
      </c>
      <c r="AS169" s="105" t="s">
        <v>1396</v>
      </c>
      <c r="AT169" s="105" t="s">
        <v>11</v>
      </c>
      <c r="AU169" s="105"/>
      <c r="AV169" s="105"/>
      <c r="AW169" s="105">
        <v>95</v>
      </c>
      <c r="AX169" s="105">
        <f>INDEX(Exposure_GWASs!S:S,MATCH(Matt!AE169,Exposure_GWASs!C:C,0))</f>
        <v>77</v>
      </c>
      <c r="AY169" s="105" t="s">
        <v>1397</v>
      </c>
      <c r="AZ169" s="105" t="s">
        <v>135</v>
      </c>
      <c r="BA169" s="105" t="s">
        <v>1379</v>
      </c>
      <c r="BB169" s="105" t="s">
        <v>31</v>
      </c>
      <c r="BC169" s="105" t="s">
        <v>17</v>
      </c>
      <c r="BD169" s="105" t="s">
        <v>26</v>
      </c>
      <c r="BE169" s="105"/>
      <c r="BF169" s="105"/>
      <c r="BG169" s="105"/>
      <c r="BH169" s="105" t="s">
        <v>1011</v>
      </c>
      <c r="BI169" s="105" t="s">
        <v>1398</v>
      </c>
      <c r="BJ169" s="105" t="s">
        <v>11</v>
      </c>
      <c r="BK169" s="105" t="s">
        <v>11</v>
      </c>
      <c r="BL169" s="105" t="s">
        <v>11</v>
      </c>
      <c r="BM169" s="105" t="s">
        <v>11</v>
      </c>
      <c r="BN169" s="105" t="s">
        <v>11</v>
      </c>
      <c r="BO169" s="105" t="s">
        <v>167</v>
      </c>
      <c r="BP169" s="105" t="s">
        <v>1197</v>
      </c>
      <c r="BQ169" s="105" t="s">
        <v>1029</v>
      </c>
      <c r="BR169" s="105">
        <v>1.35</v>
      </c>
      <c r="BS169" s="105"/>
      <c r="BT169" s="105">
        <v>95</v>
      </c>
      <c r="BU169" s="105">
        <v>1.02</v>
      </c>
      <c r="BV169" s="105">
        <v>1.78</v>
      </c>
      <c r="BW169" s="105">
        <v>0.04</v>
      </c>
      <c r="BX169" s="105" t="s">
        <v>10</v>
      </c>
      <c r="BY169" s="105" t="s">
        <v>10</v>
      </c>
      <c r="BZ169" s="105" t="s">
        <v>1399</v>
      </c>
      <c r="CA169" s="105" t="s">
        <v>1400</v>
      </c>
      <c r="CB169" s="105" t="s">
        <v>11</v>
      </c>
      <c r="CC169" s="105" t="s">
        <v>1401</v>
      </c>
      <c r="CD169" s="106" t="s">
        <v>10</v>
      </c>
      <c r="CE169" s="105"/>
      <c r="CF169" s="105"/>
      <c r="CG169" s="105"/>
      <c r="CH169" s="105"/>
    </row>
    <row r="170" spans="1:86">
      <c r="A170" s="105">
        <v>22</v>
      </c>
      <c r="B170" s="105" t="s">
        <v>282</v>
      </c>
      <c r="C170" s="105" t="s">
        <v>244</v>
      </c>
      <c r="D170" s="105" t="s">
        <v>1390</v>
      </c>
      <c r="E170" s="105">
        <v>2017</v>
      </c>
      <c r="F170" s="105" t="s">
        <v>1391</v>
      </c>
      <c r="G170" s="105" t="s">
        <v>1392</v>
      </c>
      <c r="H170" s="105" t="s">
        <v>1356</v>
      </c>
      <c r="I170" s="105" t="s">
        <v>1260</v>
      </c>
      <c r="J170" s="114" t="s">
        <v>1357</v>
      </c>
      <c r="K170" s="105" t="s">
        <v>1358</v>
      </c>
      <c r="L170" s="105" t="s">
        <v>6130</v>
      </c>
      <c r="M170" s="105" t="s">
        <v>1393</v>
      </c>
      <c r="N170" s="105" t="s">
        <v>15</v>
      </c>
      <c r="O170" s="105" t="s">
        <v>5614</v>
      </c>
      <c r="P170" s="105" t="s">
        <v>5614</v>
      </c>
      <c r="Q170" s="105" t="s">
        <v>5577</v>
      </c>
      <c r="R170" s="105" t="str">
        <f>INDEX(Outcome_GWASs!K:K,MATCH(Matt!S170,Outcome_GWASs!C:C,0))</f>
        <v>Defined in individual GWASs</v>
      </c>
      <c r="S170" s="105" t="s">
        <v>1406</v>
      </c>
      <c r="T170" s="105" t="str">
        <f>INDEX(Outcome_GWASs!I:I,MATCH(Matt!S170,Outcome_GWASs!C:C,0))</f>
        <v>18+</v>
      </c>
      <c r="U170" s="105" t="str">
        <f>INDEX(Outcome_GWASs!H:H,MATCH(Matt!S170,Outcome_GWASs!C:C,0))</f>
        <v xml:space="preserve">female </v>
      </c>
      <c r="V170" s="105">
        <f>INDEX(Outcome_GWASs!F:F,MATCH(Matt!S170,Outcome_GWASs!C:C,0))</f>
        <v>3252</v>
      </c>
      <c r="W170" s="105">
        <f>INDEX(Outcome_GWASs!G:G,MATCH(Matt!S170,Outcome_GWASs!C:C,0))</f>
        <v>3268</v>
      </c>
      <c r="X170" s="105">
        <f>INDEX(Outcome_GWASs!F:F,MATCH(Matt!S170,Outcome_GWASs!C:C,0))</f>
        <v>3252</v>
      </c>
      <c r="Y170" s="105">
        <f>INDEX(Outcome_GWASs!G:G,MATCH(Matt!S170,Outcome_GWASs!C:C,0))</f>
        <v>3268</v>
      </c>
      <c r="Z170" s="105" t="s">
        <v>10</v>
      </c>
      <c r="AA170" s="105" t="s">
        <v>1197</v>
      </c>
      <c r="AB170" s="105" t="str">
        <f>INDEX(Outcome_GWASs!E:E,MATCH(Matt!S170,Outcome_GWASs!C:C,0))</f>
        <v>European</v>
      </c>
      <c r="AC170" s="115" t="str">
        <f>INDEX(Exposure_GWASs!G:G,MATCH(Matt!AE170,Exposure_GWASs!C:C,0))</f>
        <v>BMI</v>
      </c>
      <c r="AD170" s="112" t="s">
        <v>127</v>
      </c>
      <c r="AE170" s="105" t="s">
        <v>1139</v>
      </c>
      <c r="AF170" s="115" t="str">
        <f>INDEX(Exposure_GWASs!T:T,MATCH(Matt!AE170,Exposure_GWASs!C:C,0))</f>
        <v>18+</v>
      </c>
      <c r="AG170" s="115" t="str">
        <f>INDEX(Exposure_GWASs!U:U,MATCH(Matt!AE170,Exposure_GWASs!C:C,0))</f>
        <v>both</v>
      </c>
      <c r="AH170" s="105" t="s">
        <v>11</v>
      </c>
      <c r="AI170" s="115">
        <f>INDEX(Exposure_GWASs!F:F,MATCH(Matt!AE170,Exposure_GWASs!C:C,0))</f>
        <v>322154</v>
      </c>
      <c r="AJ170" s="105" t="s">
        <v>10</v>
      </c>
      <c r="AK170" s="105" t="s">
        <v>1005</v>
      </c>
      <c r="AL170" s="105" t="s">
        <v>249</v>
      </c>
      <c r="AM170" s="105" t="s">
        <v>10</v>
      </c>
      <c r="AN170" s="105" t="s">
        <v>10</v>
      </c>
      <c r="AO170" s="105" t="s">
        <v>1361</v>
      </c>
      <c r="AP170" s="105" t="s">
        <v>11</v>
      </c>
      <c r="AQ170" s="105" t="s">
        <v>138</v>
      </c>
      <c r="AR170" s="105" t="s">
        <v>1395</v>
      </c>
      <c r="AS170" s="105" t="s">
        <v>1396</v>
      </c>
      <c r="AT170" s="105" t="s">
        <v>11</v>
      </c>
      <c r="AU170" s="105"/>
      <c r="AV170" s="105"/>
      <c r="AW170" s="105">
        <v>95</v>
      </c>
      <c r="AX170" s="105">
        <f>INDEX(Exposure_GWASs!S:S,MATCH(Matt!AE170,Exposure_GWASs!C:C,0))</f>
        <v>77</v>
      </c>
      <c r="AY170" s="105" t="s">
        <v>1397</v>
      </c>
      <c r="AZ170" s="105" t="s">
        <v>135</v>
      </c>
      <c r="BA170" s="105" t="s">
        <v>1379</v>
      </c>
      <c r="BB170" s="105" t="s">
        <v>31</v>
      </c>
      <c r="BC170" s="105" t="s">
        <v>17</v>
      </c>
      <c r="BD170" s="105" t="s">
        <v>26</v>
      </c>
      <c r="BE170" s="105"/>
      <c r="BF170" s="105"/>
      <c r="BG170" s="105"/>
      <c r="BH170" s="105" t="s">
        <v>1011</v>
      </c>
      <c r="BI170" s="105" t="s">
        <v>1398</v>
      </c>
      <c r="BJ170" s="105" t="s">
        <v>11</v>
      </c>
      <c r="BK170" s="105" t="s">
        <v>11</v>
      </c>
      <c r="BL170" s="105" t="s">
        <v>11</v>
      </c>
      <c r="BM170" s="105" t="s">
        <v>11</v>
      </c>
      <c r="BN170" s="105" t="s">
        <v>11</v>
      </c>
      <c r="BO170" s="105" t="s">
        <v>167</v>
      </c>
      <c r="BP170" s="105" t="s">
        <v>1197</v>
      </c>
      <c r="BQ170" s="105" t="s">
        <v>1029</v>
      </c>
      <c r="BR170" s="105">
        <v>1.34</v>
      </c>
      <c r="BS170" s="105"/>
      <c r="BT170" s="105">
        <v>95</v>
      </c>
      <c r="BU170" s="105">
        <v>0.98</v>
      </c>
      <c r="BV170" s="105">
        <v>1.82</v>
      </c>
      <c r="BW170" s="105">
        <v>0.06</v>
      </c>
      <c r="BX170" s="105" t="s">
        <v>10</v>
      </c>
      <c r="BY170" s="105" t="s">
        <v>10</v>
      </c>
      <c r="BZ170" s="105" t="s">
        <v>1399</v>
      </c>
      <c r="CA170" s="105" t="s">
        <v>1400</v>
      </c>
      <c r="CB170" s="105" t="s">
        <v>11</v>
      </c>
      <c r="CC170" s="105" t="s">
        <v>1401</v>
      </c>
      <c r="CD170" s="106" t="s">
        <v>10</v>
      </c>
      <c r="CE170" s="105"/>
      <c r="CF170" s="105"/>
      <c r="CG170" s="105"/>
      <c r="CH170" s="105"/>
    </row>
    <row r="171" spans="1:86">
      <c r="A171" s="105">
        <v>22</v>
      </c>
      <c r="B171" s="105" t="s">
        <v>282</v>
      </c>
      <c r="C171" s="105" t="s">
        <v>244</v>
      </c>
      <c r="D171" s="105" t="s">
        <v>1390</v>
      </c>
      <c r="E171" s="105">
        <v>2017</v>
      </c>
      <c r="F171" s="105" t="s">
        <v>1391</v>
      </c>
      <c r="G171" s="105" t="s">
        <v>1392</v>
      </c>
      <c r="H171" s="105" t="s">
        <v>1356</v>
      </c>
      <c r="I171" s="105" t="s">
        <v>1260</v>
      </c>
      <c r="J171" s="114" t="s">
        <v>1357</v>
      </c>
      <c r="K171" s="105" t="s">
        <v>1358</v>
      </c>
      <c r="L171" s="105" t="s">
        <v>6130</v>
      </c>
      <c r="M171" s="105" t="s">
        <v>1393</v>
      </c>
      <c r="N171" s="105" t="s">
        <v>15</v>
      </c>
      <c r="O171" s="105" t="s">
        <v>5614</v>
      </c>
      <c r="P171" s="105" t="s">
        <v>5614</v>
      </c>
      <c r="Q171" s="105" t="s">
        <v>5577</v>
      </c>
      <c r="R171" s="105" t="str">
        <f>INDEX(Outcome_GWASs!K:K,MATCH(Matt!S171,Outcome_GWASs!C:C,0))</f>
        <v>Defined in individual GWASs</v>
      </c>
      <c r="S171" s="105" t="s">
        <v>1394</v>
      </c>
      <c r="T171" s="105" t="str">
        <f>INDEX(Outcome_GWASs!I:I,MATCH(Matt!S171,Outcome_GWASs!C:C,0))</f>
        <v>18+</v>
      </c>
      <c r="U171" s="105" t="str">
        <f>INDEX(Outcome_GWASs!H:H,MATCH(Matt!S171,Outcome_GWASs!C:C,0))</f>
        <v xml:space="preserve">both </v>
      </c>
      <c r="V171" s="105">
        <f>INDEX(Outcome_GWASs!F:F,MATCH(Matt!S171,Outcome_GWASs!C:C,0))</f>
        <v>7110</v>
      </c>
      <c r="W171" s="105">
        <f>INDEX(Outcome_GWASs!G:G,MATCH(Matt!S171,Outcome_GWASs!C:C,0))</f>
        <v>7264</v>
      </c>
      <c r="X171" s="105">
        <f>INDEX(Outcome_GWASs!F:F,MATCH(Matt!S171,Outcome_GWASs!C:C,0))</f>
        <v>7110</v>
      </c>
      <c r="Y171" s="105">
        <f>INDEX(Outcome_GWASs!G:G,MATCH(Matt!S171,Outcome_GWASs!C:C,0))</f>
        <v>7264</v>
      </c>
      <c r="Z171" s="105" t="s">
        <v>10</v>
      </c>
      <c r="AA171" s="105" t="s">
        <v>1197</v>
      </c>
      <c r="AB171" s="105" t="str">
        <f>INDEX(Outcome_GWASs!E:E,MATCH(Matt!S171,Outcome_GWASs!C:C,0))</f>
        <v>European</v>
      </c>
      <c r="AC171" s="115" t="str">
        <f>INDEX(Exposure_GWASs!G:G,MATCH(Matt!AE171,Exposure_GWASs!C:C,0))</f>
        <v>WHR</v>
      </c>
      <c r="AD171" s="112" t="s">
        <v>160</v>
      </c>
      <c r="AE171" s="105" t="s">
        <v>1388</v>
      </c>
      <c r="AF171" s="115" t="str">
        <f>INDEX(Exposure_GWASs!T:T,MATCH(Matt!AE171,Exposure_GWASs!C:C,0))</f>
        <v>18+</v>
      </c>
      <c r="AG171" s="115" t="str">
        <f>INDEX(Exposure_GWASs!U:U,MATCH(Matt!AE171,Exposure_GWASs!C:C,0))</f>
        <v>both</v>
      </c>
      <c r="AH171" s="105" t="s">
        <v>11</v>
      </c>
      <c r="AI171" s="115">
        <f>INDEX(Exposure_GWASs!F:F,MATCH(Matt!AE171,Exposure_GWASs!C:C,0))</f>
        <v>212216</v>
      </c>
      <c r="AJ171" s="105" t="s">
        <v>10</v>
      </c>
      <c r="AK171" s="105" t="s">
        <v>1005</v>
      </c>
      <c r="AL171" s="105" t="s">
        <v>249</v>
      </c>
      <c r="AM171" s="105" t="s">
        <v>10</v>
      </c>
      <c r="AN171" s="105" t="s">
        <v>10</v>
      </c>
      <c r="AO171" s="105" t="s">
        <v>1361</v>
      </c>
      <c r="AP171" s="105" t="s">
        <v>11</v>
      </c>
      <c r="AQ171" s="105" t="s">
        <v>138</v>
      </c>
      <c r="AR171" s="105" t="s">
        <v>1395</v>
      </c>
      <c r="AS171" s="105" t="s">
        <v>1396</v>
      </c>
      <c r="AT171" s="105" t="s">
        <v>11</v>
      </c>
      <c r="AU171" s="105"/>
      <c r="AV171" s="105"/>
      <c r="AW171" s="105">
        <v>34</v>
      </c>
      <c r="AX171" s="105">
        <f>INDEX(Exposure_GWASs!S:S,MATCH(Matt!AE171,Exposure_GWASs!C:C,0))</f>
        <v>26</v>
      </c>
      <c r="AY171" s="105" t="s">
        <v>1407</v>
      </c>
      <c r="AZ171" s="105" t="s">
        <v>135</v>
      </c>
      <c r="BA171" s="105" t="s">
        <v>1379</v>
      </c>
      <c r="BB171" s="105" t="s">
        <v>31</v>
      </c>
      <c r="BC171" s="105" t="s">
        <v>17</v>
      </c>
      <c r="BD171" s="105" t="s">
        <v>26</v>
      </c>
      <c r="BE171" s="105"/>
      <c r="BF171" s="105"/>
      <c r="BG171" s="105"/>
      <c r="BH171" s="105" t="s">
        <v>1011</v>
      </c>
      <c r="BI171" s="105" t="s">
        <v>1408</v>
      </c>
      <c r="BJ171" s="105" t="s">
        <v>11</v>
      </c>
      <c r="BK171" s="105" t="s">
        <v>11</v>
      </c>
      <c r="BL171" s="105" t="s">
        <v>11</v>
      </c>
      <c r="BM171" s="105" t="s">
        <v>11</v>
      </c>
      <c r="BN171" s="105" t="s">
        <v>11</v>
      </c>
      <c r="BO171" s="105" t="s">
        <v>167</v>
      </c>
      <c r="BP171" s="105" t="s">
        <v>1197</v>
      </c>
      <c r="BQ171" s="105" t="s">
        <v>1029</v>
      </c>
      <c r="BR171" s="105">
        <v>1.1200000000000001</v>
      </c>
      <c r="BS171" s="105"/>
      <c r="BT171" s="105">
        <v>95</v>
      </c>
      <c r="BU171" s="105">
        <v>0.78</v>
      </c>
      <c r="BV171" s="105">
        <v>1.6</v>
      </c>
      <c r="BW171" s="105">
        <v>0.54</v>
      </c>
      <c r="BX171" s="105" t="s">
        <v>10</v>
      </c>
      <c r="BY171" s="105" t="s">
        <v>10</v>
      </c>
      <c r="BZ171" s="105" t="s">
        <v>1399</v>
      </c>
      <c r="CA171" s="105" t="s">
        <v>1400</v>
      </c>
      <c r="CB171" s="105" t="s">
        <v>11</v>
      </c>
      <c r="CC171" s="105" t="s">
        <v>1401</v>
      </c>
      <c r="CD171" s="106" t="s">
        <v>10</v>
      </c>
      <c r="CE171" s="105"/>
      <c r="CF171" s="105"/>
      <c r="CG171" s="105"/>
      <c r="CH171" s="105"/>
    </row>
    <row r="172" spans="1:86">
      <c r="A172" s="105">
        <v>22</v>
      </c>
      <c r="B172" s="105" t="s">
        <v>282</v>
      </c>
      <c r="C172" s="105" t="s">
        <v>244</v>
      </c>
      <c r="D172" s="105" t="s">
        <v>1390</v>
      </c>
      <c r="E172" s="105">
        <v>2017</v>
      </c>
      <c r="F172" s="105" t="s">
        <v>1391</v>
      </c>
      <c r="G172" s="105" t="s">
        <v>1392</v>
      </c>
      <c r="H172" s="105" t="s">
        <v>1356</v>
      </c>
      <c r="I172" s="105" t="s">
        <v>1260</v>
      </c>
      <c r="J172" s="114" t="s">
        <v>1357</v>
      </c>
      <c r="K172" s="105" t="s">
        <v>1358</v>
      </c>
      <c r="L172" s="105" t="s">
        <v>6130</v>
      </c>
      <c r="M172" s="105" t="s">
        <v>1393</v>
      </c>
      <c r="N172" s="105" t="s">
        <v>15</v>
      </c>
      <c r="O172" s="105" t="s">
        <v>5614</v>
      </c>
      <c r="P172" s="105" t="s">
        <v>5614</v>
      </c>
      <c r="Q172" s="105" t="s">
        <v>5577</v>
      </c>
      <c r="R172" s="105" t="str">
        <f>INDEX(Outcome_GWASs!K:K,MATCH(Matt!S172,Outcome_GWASs!C:C,0))</f>
        <v>Defined in individual GWASs</v>
      </c>
      <c r="S172" s="105" t="s">
        <v>1402</v>
      </c>
      <c r="T172" s="105" t="str">
        <f>INDEX(Outcome_GWASs!I:I,MATCH(Matt!S172,Outcome_GWASs!C:C,0))</f>
        <v>18+</v>
      </c>
      <c r="U172" s="105" t="str">
        <f>INDEX(Outcome_GWASs!H:H,MATCH(Matt!S172,Outcome_GWASs!C:C,0))</f>
        <v>both</v>
      </c>
      <c r="V172" s="105">
        <f>INDEX(Outcome_GWASs!F:F,MATCH(Matt!S172,Outcome_GWASs!C:C,0))</f>
        <v>1788</v>
      </c>
      <c r="W172" s="105">
        <f>INDEX(Outcome_GWASs!G:G,MATCH(Matt!S172,Outcome_GWASs!C:C,0))</f>
        <v>1769</v>
      </c>
      <c r="X172" s="105">
        <f>INDEX(Outcome_GWASs!F:F,MATCH(Matt!S172,Outcome_GWASs!C:C,0))</f>
        <v>1788</v>
      </c>
      <c r="Y172" s="105">
        <f>INDEX(Outcome_GWASs!G:G,MATCH(Matt!S172,Outcome_GWASs!C:C,0))</f>
        <v>1769</v>
      </c>
      <c r="Z172" s="105" t="s">
        <v>10</v>
      </c>
      <c r="AA172" s="105" t="s">
        <v>1197</v>
      </c>
      <c r="AB172" s="105" t="str">
        <f>INDEX(Outcome_GWASs!E:E,MATCH(Matt!S172,Outcome_GWASs!C:C,0))</f>
        <v>European, PanScan I</v>
      </c>
      <c r="AC172" s="115" t="str">
        <f>INDEX(Exposure_GWASs!G:G,MATCH(Matt!AE172,Exposure_GWASs!C:C,0))</f>
        <v>WHR</v>
      </c>
      <c r="AD172" s="112" t="s">
        <v>160</v>
      </c>
      <c r="AE172" s="105" t="s">
        <v>1388</v>
      </c>
      <c r="AF172" s="115" t="str">
        <f>INDEX(Exposure_GWASs!T:T,MATCH(Matt!AE172,Exposure_GWASs!C:C,0))</f>
        <v>18+</v>
      </c>
      <c r="AG172" s="115" t="str">
        <f>INDEX(Exposure_GWASs!U:U,MATCH(Matt!AE172,Exposure_GWASs!C:C,0))</f>
        <v>both</v>
      </c>
      <c r="AH172" s="105" t="s">
        <v>11</v>
      </c>
      <c r="AI172" s="115">
        <f>INDEX(Exposure_GWASs!F:F,MATCH(Matt!AE172,Exposure_GWASs!C:C,0))</f>
        <v>212216</v>
      </c>
      <c r="AJ172" s="105" t="s">
        <v>10</v>
      </c>
      <c r="AK172" s="105" t="s">
        <v>1005</v>
      </c>
      <c r="AL172" s="105" t="s">
        <v>249</v>
      </c>
      <c r="AM172" s="105" t="s">
        <v>10</v>
      </c>
      <c r="AN172" s="105" t="s">
        <v>10</v>
      </c>
      <c r="AO172" s="105" t="s">
        <v>1361</v>
      </c>
      <c r="AP172" s="105" t="s">
        <v>11</v>
      </c>
      <c r="AQ172" s="105" t="s">
        <v>138</v>
      </c>
      <c r="AR172" s="105" t="s">
        <v>1395</v>
      </c>
      <c r="AS172" s="105" t="s">
        <v>1396</v>
      </c>
      <c r="AT172" s="105" t="s">
        <v>11</v>
      </c>
      <c r="AU172" s="105"/>
      <c r="AV172" s="105"/>
      <c r="AW172" s="105">
        <v>34</v>
      </c>
      <c r="AX172" s="105">
        <f>INDEX(Exposure_GWASs!S:S,MATCH(Matt!AE172,Exposure_GWASs!C:C,0))</f>
        <v>26</v>
      </c>
      <c r="AY172" s="105" t="s">
        <v>1407</v>
      </c>
      <c r="AZ172" s="105" t="s">
        <v>135</v>
      </c>
      <c r="BA172" s="105" t="s">
        <v>1379</v>
      </c>
      <c r="BB172" s="105" t="s">
        <v>31</v>
      </c>
      <c r="BC172" s="105" t="s">
        <v>17</v>
      </c>
      <c r="BD172" s="105" t="s">
        <v>26</v>
      </c>
      <c r="BE172" s="105"/>
      <c r="BF172" s="105"/>
      <c r="BG172" s="105"/>
      <c r="BH172" s="105" t="s">
        <v>1011</v>
      </c>
      <c r="BI172" s="105" t="s">
        <v>1408</v>
      </c>
      <c r="BJ172" s="105" t="s">
        <v>11</v>
      </c>
      <c r="BK172" s="105" t="s">
        <v>11</v>
      </c>
      <c r="BL172" s="105" t="s">
        <v>11</v>
      </c>
      <c r="BM172" s="105" t="s">
        <v>11</v>
      </c>
      <c r="BN172" s="105" t="s">
        <v>11</v>
      </c>
      <c r="BO172" s="105" t="s">
        <v>167</v>
      </c>
      <c r="BP172" s="105" t="s">
        <v>1197</v>
      </c>
      <c r="BQ172" s="105" t="s">
        <v>1029</v>
      </c>
      <c r="BR172" s="105">
        <v>0.85</v>
      </c>
      <c r="BS172" s="105"/>
      <c r="BT172" s="105">
        <v>95</v>
      </c>
      <c r="BU172" s="105">
        <v>0.41</v>
      </c>
      <c r="BV172" s="105">
        <v>1.74</v>
      </c>
      <c r="BW172" s="105">
        <v>0.66</v>
      </c>
      <c r="BX172" s="105" t="s">
        <v>10</v>
      </c>
      <c r="BY172" s="105" t="s">
        <v>10</v>
      </c>
      <c r="BZ172" s="105" t="s">
        <v>1399</v>
      </c>
      <c r="CA172" s="105" t="s">
        <v>1400</v>
      </c>
      <c r="CB172" s="105" t="s">
        <v>11</v>
      </c>
      <c r="CC172" s="105" t="s">
        <v>1401</v>
      </c>
      <c r="CD172" s="106" t="s">
        <v>10</v>
      </c>
      <c r="CE172" s="105"/>
      <c r="CF172" s="105"/>
      <c r="CG172" s="105"/>
      <c r="CH172" s="105"/>
    </row>
    <row r="173" spans="1:86">
      <c r="A173" s="105">
        <v>22</v>
      </c>
      <c r="B173" s="105" t="s">
        <v>282</v>
      </c>
      <c r="C173" s="105" t="s">
        <v>244</v>
      </c>
      <c r="D173" s="105" t="s">
        <v>1390</v>
      </c>
      <c r="E173" s="105">
        <v>2017</v>
      </c>
      <c r="F173" s="105" t="s">
        <v>1391</v>
      </c>
      <c r="G173" s="105" t="s">
        <v>1392</v>
      </c>
      <c r="H173" s="105" t="s">
        <v>1356</v>
      </c>
      <c r="I173" s="105" t="s">
        <v>1260</v>
      </c>
      <c r="J173" s="114" t="s">
        <v>1357</v>
      </c>
      <c r="K173" s="105" t="s">
        <v>1358</v>
      </c>
      <c r="L173" s="105" t="s">
        <v>6130</v>
      </c>
      <c r="M173" s="105" t="s">
        <v>1393</v>
      </c>
      <c r="N173" s="105" t="s">
        <v>15</v>
      </c>
      <c r="O173" s="105" t="s">
        <v>5614</v>
      </c>
      <c r="P173" s="105" t="s">
        <v>5614</v>
      </c>
      <c r="Q173" s="105" t="s">
        <v>5577</v>
      </c>
      <c r="R173" s="105" t="str">
        <f>INDEX(Outcome_GWASs!K:K,MATCH(Matt!S173,Outcome_GWASs!C:C,0))</f>
        <v>Defined in individual GWASs</v>
      </c>
      <c r="S173" s="105" t="s">
        <v>1403</v>
      </c>
      <c r="T173" s="105" t="str">
        <f>INDEX(Outcome_GWASs!I:I,MATCH(Matt!S173,Outcome_GWASs!C:C,0))</f>
        <v>18+</v>
      </c>
      <c r="U173" s="105" t="str">
        <f>INDEX(Outcome_GWASs!H:H,MATCH(Matt!S173,Outcome_GWASs!C:C,0))</f>
        <v xml:space="preserve">both </v>
      </c>
      <c r="V173" s="105">
        <f>INDEX(Outcome_GWASs!F:F,MATCH(Matt!S173,Outcome_GWASs!C:C,0))</f>
        <v>1696</v>
      </c>
      <c r="W173" s="105">
        <f>INDEX(Outcome_GWASs!G:G,MATCH(Matt!S173,Outcome_GWASs!C:C,0))</f>
        <v>1563</v>
      </c>
      <c r="X173" s="105">
        <f>INDEX(Outcome_GWASs!F:F,MATCH(Matt!S173,Outcome_GWASs!C:C,0))</f>
        <v>1696</v>
      </c>
      <c r="Y173" s="105">
        <f>INDEX(Outcome_GWASs!G:G,MATCH(Matt!S173,Outcome_GWASs!C:C,0))</f>
        <v>1563</v>
      </c>
      <c r="Z173" s="105" t="s">
        <v>10</v>
      </c>
      <c r="AA173" s="105" t="s">
        <v>1197</v>
      </c>
      <c r="AB173" s="105" t="str">
        <f>INDEX(Outcome_GWASs!E:E,MATCH(Matt!S173,Outcome_GWASs!C:C,0))</f>
        <v>European, PanScan II</v>
      </c>
      <c r="AC173" s="115" t="str">
        <f>INDEX(Exposure_GWASs!G:G,MATCH(Matt!AE173,Exposure_GWASs!C:C,0))</f>
        <v>WHR</v>
      </c>
      <c r="AD173" s="112" t="s">
        <v>160</v>
      </c>
      <c r="AE173" s="105" t="s">
        <v>1388</v>
      </c>
      <c r="AF173" s="115" t="str">
        <f>INDEX(Exposure_GWASs!T:T,MATCH(Matt!AE173,Exposure_GWASs!C:C,0))</f>
        <v>18+</v>
      </c>
      <c r="AG173" s="115" t="str">
        <f>INDEX(Exposure_GWASs!U:U,MATCH(Matt!AE173,Exposure_GWASs!C:C,0))</f>
        <v>both</v>
      </c>
      <c r="AH173" s="105" t="s">
        <v>11</v>
      </c>
      <c r="AI173" s="115">
        <f>INDEX(Exposure_GWASs!F:F,MATCH(Matt!AE173,Exposure_GWASs!C:C,0))</f>
        <v>212216</v>
      </c>
      <c r="AJ173" s="105" t="s">
        <v>10</v>
      </c>
      <c r="AK173" s="105" t="s">
        <v>1005</v>
      </c>
      <c r="AL173" s="105" t="s">
        <v>249</v>
      </c>
      <c r="AM173" s="105" t="s">
        <v>10</v>
      </c>
      <c r="AN173" s="105" t="s">
        <v>10</v>
      </c>
      <c r="AO173" s="105" t="s">
        <v>1361</v>
      </c>
      <c r="AP173" s="105" t="s">
        <v>11</v>
      </c>
      <c r="AQ173" s="105" t="s">
        <v>138</v>
      </c>
      <c r="AR173" s="105" t="s">
        <v>1395</v>
      </c>
      <c r="AS173" s="105" t="s">
        <v>1396</v>
      </c>
      <c r="AT173" s="105" t="s">
        <v>11</v>
      </c>
      <c r="AU173" s="105"/>
      <c r="AV173" s="105"/>
      <c r="AW173" s="105">
        <v>34</v>
      </c>
      <c r="AX173" s="105">
        <f>INDEX(Exposure_GWASs!S:S,MATCH(Matt!AE173,Exposure_GWASs!C:C,0))</f>
        <v>26</v>
      </c>
      <c r="AY173" s="105" t="s">
        <v>1407</v>
      </c>
      <c r="AZ173" s="105" t="s">
        <v>135</v>
      </c>
      <c r="BA173" s="105" t="s">
        <v>1379</v>
      </c>
      <c r="BB173" s="105" t="s">
        <v>31</v>
      </c>
      <c r="BC173" s="105" t="s">
        <v>17</v>
      </c>
      <c r="BD173" s="105" t="s">
        <v>26</v>
      </c>
      <c r="BE173" s="105"/>
      <c r="BF173" s="105"/>
      <c r="BG173" s="105"/>
      <c r="BH173" s="105" t="s">
        <v>1011</v>
      </c>
      <c r="BI173" s="105" t="s">
        <v>1408</v>
      </c>
      <c r="BJ173" s="105" t="s">
        <v>11</v>
      </c>
      <c r="BK173" s="105" t="s">
        <v>11</v>
      </c>
      <c r="BL173" s="105" t="s">
        <v>11</v>
      </c>
      <c r="BM173" s="105" t="s">
        <v>11</v>
      </c>
      <c r="BN173" s="105" t="s">
        <v>11</v>
      </c>
      <c r="BO173" s="105" t="s">
        <v>167</v>
      </c>
      <c r="BP173" s="105" t="s">
        <v>1197</v>
      </c>
      <c r="BQ173" s="105" t="s">
        <v>1029</v>
      </c>
      <c r="BR173" s="105">
        <v>1.26</v>
      </c>
      <c r="BS173" s="105"/>
      <c r="BT173" s="105">
        <v>95</v>
      </c>
      <c r="BU173" s="105">
        <v>0.59</v>
      </c>
      <c r="BV173" s="105">
        <v>2.65</v>
      </c>
      <c r="BW173" s="105">
        <v>0.55000000000000004</v>
      </c>
      <c r="BX173" s="105" t="s">
        <v>10</v>
      </c>
      <c r="BY173" s="105" t="s">
        <v>10</v>
      </c>
      <c r="BZ173" s="105" t="s">
        <v>1399</v>
      </c>
      <c r="CA173" s="105" t="s">
        <v>1400</v>
      </c>
      <c r="CB173" s="105" t="s">
        <v>11</v>
      </c>
      <c r="CC173" s="105" t="s">
        <v>1401</v>
      </c>
      <c r="CD173" s="106" t="s">
        <v>10</v>
      </c>
      <c r="CE173" s="105"/>
      <c r="CF173" s="105"/>
      <c r="CG173" s="105"/>
      <c r="CH173" s="105"/>
    </row>
    <row r="174" spans="1:86">
      <c r="A174" s="105">
        <v>22</v>
      </c>
      <c r="B174" s="105" t="s">
        <v>282</v>
      </c>
      <c r="C174" s="105" t="s">
        <v>244</v>
      </c>
      <c r="D174" s="105" t="s">
        <v>1390</v>
      </c>
      <c r="E174" s="105">
        <v>2017</v>
      </c>
      <c r="F174" s="105" t="s">
        <v>1391</v>
      </c>
      <c r="G174" s="105" t="s">
        <v>1392</v>
      </c>
      <c r="H174" s="105" t="s">
        <v>1356</v>
      </c>
      <c r="I174" s="105" t="s">
        <v>1260</v>
      </c>
      <c r="J174" s="114" t="s">
        <v>1357</v>
      </c>
      <c r="K174" s="105" t="s">
        <v>1358</v>
      </c>
      <c r="L174" s="105" t="s">
        <v>6130</v>
      </c>
      <c r="M174" s="105" t="s">
        <v>1393</v>
      </c>
      <c r="N174" s="105" t="s">
        <v>15</v>
      </c>
      <c r="O174" s="105" t="s">
        <v>5614</v>
      </c>
      <c r="P174" s="105" t="s">
        <v>5614</v>
      </c>
      <c r="Q174" s="105" t="s">
        <v>5577</v>
      </c>
      <c r="R174" s="105" t="str">
        <f>INDEX(Outcome_GWASs!K:K,MATCH(Matt!S174,Outcome_GWASs!C:C,0))</f>
        <v>Defined in individual GWASs</v>
      </c>
      <c r="S174" s="105" t="s">
        <v>1404</v>
      </c>
      <c r="T174" s="105" t="str">
        <f>INDEX(Outcome_GWASs!I:I,MATCH(Matt!S174,Outcome_GWASs!C:C,0))</f>
        <v>18+</v>
      </c>
      <c r="U174" s="105" t="str">
        <f>INDEX(Outcome_GWASs!H:H,MATCH(Matt!S174,Outcome_GWASs!C:C,0))</f>
        <v xml:space="preserve">both </v>
      </c>
      <c r="V174" s="105">
        <f>INDEX(Outcome_GWASs!F:F,MATCH(Matt!S174,Outcome_GWASs!C:C,0))</f>
        <v>3626</v>
      </c>
      <c r="W174" s="105">
        <f>INDEX(Outcome_GWASs!G:G,MATCH(Matt!S174,Outcome_GWASs!C:C,0))</f>
        <v>3632</v>
      </c>
      <c r="X174" s="105">
        <f>INDEX(Outcome_GWASs!F:F,MATCH(Matt!S174,Outcome_GWASs!C:C,0))</f>
        <v>3626</v>
      </c>
      <c r="Y174" s="105">
        <f>INDEX(Outcome_GWASs!G:G,MATCH(Matt!S174,Outcome_GWASs!C:C,0))</f>
        <v>3632</v>
      </c>
      <c r="Z174" s="105" t="s">
        <v>10</v>
      </c>
      <c r="AA174" s="105" t="s">
        <v>1197</v>
      </c>
      <c r="AB174" s="105" t="str">
        <f>INDEX(Outcome_GWASs!E:E,MATCH(Matt!S174,Outcome_GWASs!C:C,0))</f>
        <v>European, PanC4</v>
      </c>
      <c r="AC174" s="115" t="str">
        <f>INDEX(Exposure_GWASs!G:G,MATCH(Matt!AE174,Exposure_GWASs!C:C,0))</f>
        <v>WHR</v>
      </c>
      <c r="AD174" s="112" t="s">
        <v>160</v>
      </c>
      <c r="AE174" s="105" t="s">
        <v>1388</v>
      </c>
      <c r="AF174" s="115" t="str">
        <f>INDEX(Exposure_GWASs!T:T,MATCH(Matt!AE174,Exposure_GWASs!C:C,0))</f>
        <v>18+</v>
      </c>
      <c r="AG174" s="115" t="str">
        <f>INDEX(Exposure_GWASs!U:U,MATCH(Matt!AE174,Exposure_GWASs!C:C,0))</f>
        <v>both</v>
      </c>
      <c r="AH174" s="105" t="s">
        <v>11</v>
      </c>
      <c r="AI174" s="115">
        <f>INDEX(Exposure_GWASs!F:F,MATCH(Matt!AE174,Exposure_GWASs!C:C,0))</f>
        <v>212216</v>
      </c>
      <c r="AJ174" s="105" t="s">
        <v>10</v>
      </c>
      <c r="AK174" s="105" t="s">
        <v>1005</v>
      </c>
      <c r="AL174" s="105" t="s">
        <v>249</v>
      </c>
      <c r="AM174" s="105" t="s">
        <v>10</v>
      </c>
      <c r="AN174" s="105" t="s">
        <v>10</v>
      </c>
      <c r="AO174" s="105" t="s">
        <v>1361</v>
      </c>
      <c r="AP174" s="105" t="s">
        <v>11</v>
      </c>
      <c r="AQ174" s="105" t="s">
        <v>138</v>
      </c>
      <c r="AR174" s="105" t="s">
        <v>1395</v>
      </c>
      <c r="AS174" s="105" t="s">
        <v>1396</v>
      </c>
      <c r="AT174" s="105" t="s">
        <v>11</v>
      </c>
      <c r="AU174" s="105"/>
      <c r="AV174" s="105"/>
      <c r="AW174" s="105">
        <v>34</v>
      </c>
      <c r="AX174" s="105">
        <f>INDEX(Exposure_GWASs!S:S,MATCH(Matt!AE174,Exposure_GWASs!C:C,0))</f>
        <v>26</v>
      </c>
      <c r="AY174" s="105" t="s">
        <v>1407</v>
      </c>
      <c r="AZ174" s="105" t="s">
        <v>135</v>
      </c>
      <c r="BA174" s="105" t="s">
        <v>1379</v>
      </c>
      <c r="BB174" s="105" t="s">
        <v>31</v>
      </c>
      <c r="BC174" s="105" t="s">
        <v>17</v>
      </c>
      <c r="BD174" s="105" t="s">
        <v>26</v>
      </c>
      <c r="BE174" s="105"/>
      <c r="BF174" s="105"/>
      <c r="BG174" s="105"/>
      <c r="BH174" s="105" t="s">
        <v>1011</v>
      </c>
      <c r="BI174" s="105" t="s">
        <v>1408</v>
      </c>
      <c r="BJ174" s="105" t="s">
        <v>11</v>
      </c>
      <c r="BK174" s="105" t="s">
        <v>11</v>
      </c>
      <c r="BL174" s="105" t="s">
        <v>11</v>
      </c>
      <c r="BM174" s="105" t="s">
        <v>11</v>
      </c>
      <c r="BN174" s="105" t="s">
        <v>11</v>
      </c>
      <c r="BO174" s="105" t="s">
        <v>167</v>
      </c>
      <c r="BP174" s="105" t="s">
        <v>1197</v>
      </c>
      <c r="BQ174" s="105" t="s">
        <v>1029</v>
      </c>
      <c r="BR174" s="105">
        <v>1.21</v>
      </c>
      <c r="BS174" s="105"/>
      <c r="BT174" s="105">
        <v>95</v>
      </c>
      <c r="BU174" s="105">
        <v>0.74</v>
      </c>
      <c r="BV174" s="105">
        <v>1.97</v>
      </c>
      <c r="BW174" s="105">
        <v>0.45</v>
      </c>
      <c r="BX174" s="105" t="s">
        <v>10</v>
      </c>
      <c r="BY174" s="105" t="s">
        <v>10</v>
      </c>
      <c r="BZ174" s="105" t="s">
        <v>1399</v>
      </c>
      <c r="CA174" s="105" t="s">
        <v>1400</v>
      </c>
      <c r="CB174" s="105" t="s">
        <v>11</v>
      </c>
      <c r="CC174" s="105" t="s">
        <v>1401</v>
      </c>
      <c r="CD174" s="106" t="s">
        <v>10</v>
      </c>
      <c r="CE174" s="105"/>
      <c r="CF174" s="105"/>
      <c r="CG174" s="105"/>
      <c r="CH174" s="105"/>
    </row>
    <row r="175" spans="1:86">
      <c r="A175" s="105">
        <v>22</v>
      </c>
      <c r="B175" s="105" t="s">
        <v>282</v>
      </c>
      <c r="C175" s="105" t="s">
        <v>244</v>
      </c>
      <c r="D175" s="105" t="s">
        <v>1390</v>
      </c>
      <c r="E175" s="105">
        <v>2017</v>
      </c>
      <c r="F175" s="105" t="s">
        <v>1391</v>
      </c>
      <c r="G175" s="105" t="s">
        <v>1392</v>
      </c>
      <c r="H175" s="105" t="s">
        <v>1356</v>
      </c>
      <c r="I175" s="105" t="s">
        <v>1260</v>
      </c>
      <c r="J175" s="114" t="s">
        <v>1357</v>
      </c>
      <c r="K175" s="105" t="s">
        <v>1358</v>
      </c>
      <c r="L175" s="105" t="s">
        <v>6130</v>
      </c>
      <c r="M175" s="105" t="s">
        <v>1393</v>
      </c>
      <c r="N175" s="105" t="s">
        <v>15</v>
      </c>
      <c r="O175" s="105" t="s">
        <v>5614</v>
      </c>
      <c r="P175" s="105" t="s">
        <v>5614</v>
      </c>
      <c r="Q175" s="105" t="s">
        <v>5577</v>
      </c>
      <c r="R175" s="105" t="str">
        <f>INDEX(Outcome_GWASs!K:K,MATCH(Matt!S175,Outcome_GWASs!C:C,0))</f>
        <v>Defined in individual GWASs</v>
      </c>
      <c r="S175" s="105" t="s">
        <v>1405</v>
      </c>
      <c r="T175" s="105" t="str">
        <f>INDEX(Outcome_GWASs!I:I,MATCH(Matt!S175,Outcome_GWASs!C:C,0))</f>
        <v>18+</v>
      </c>
      <c r="U175" s="105" t="str">
        <f>INDEX(Outcome_GWASs!H:H,MATCH(Matt!S175,Outcome_GWASs!C:C,0))</f>
        <v>male</v>
      </c>
      <c r="V175" s="105">
        <f>INDEX(Outcome_GWASs!F:F,MATCH(Matt!S175,Outcome_GWASs!C:C,0))</f>
        <v>3861</v>
      </c>
      <c r="W175" s="105">
        <f>INDEX(Outcome_GWASs!G:G,MATCH(Matt!S175,Outcome_GWASs!C:C,0))</f>
        <v>4056</v>
      </c>
      <c r="X175" s="105">
        <f>INDEX(Outcome_GWASs!F:F,MATCH(Matt!S175,Outcome_GWASs!C:C,0))</f>
        <v>3861</v>
      </c>
      <c r="Y175" s="105">
        <f>INDEX(Outcome_GWASs!G:G,MATCH(Matt!S175,Outcome_GWASs!C:C,0))</f>
        <v>4056</v>
      </c>
      <c r="Z175" s="105" t="s">
        <v>10</v>
      </c>
      <c r="AA175" s="105" t="s">
        <v>1197</v>
      </c>
      <c r="AB175" s="105" t="str">
        <f>INDEX(Outcome_GWASs!E:E,MATCH(Matt!S175,Outcome_GWASs!C:C,0))</f>
        <v>European</v>
      </c>
      <c r="AC175" s="115" t="str">
        <f>INDEX(Exposure_GWASs!G:G,MATCH(Matt!AE175,Exposure_GWASs!C:C,0))</f>
        <v>WHR</v>
      </c>
      <c r="AD175" s="112" t="s">
        <v>160</v>
      </c>
      <c r="AE175" s="105" t="s">
        <v>1388</v>
      </c>
      <c r="AF175" s="115" t="str">
        <f>INDEX(Exposure_GWASs!T:T,MATCH(Matt!AE175,Exposure_GWASs!C:C,0))</f>
        <v>18+</v>
      </c>
      <c r="AG175" s="115" t="str">
        <f>INDEX(Exposure_GWASs!U:U,MATCH(Matt!AE175,Exposure_GWASs!C:C,0))</f>
        <v>both</v>
      </c>
      <c r="AH175" s="105" t="s">
        <v>11</v>
      </c>
      <c r="AI175" s="115">
        <f>INDEX(Exposure_GWASs!F:F,MATCH(Matt!AE175,Exposure_GWASs!C:C,0))</f>
        <v>212216</v>
      </c>
      <c r="AJ175" s="105" t="s">
        <v>10</v>
      </c>
      <c r="AK175" s="105" t="s">
        <v>1005</v>
      </c>
      <c r="AL175" s="105" t="s">
        <v>249</v>
      </c>
      <c r="AM175" s="105" t="s">
        <v>10</v>
      </c>
      <c r="AN175" s="105" t="s">
        <v>10</v>
      </c>
      <c r="AO175" s="105" t="s">
        <v>1361</v>
      </c>
      <c r="AP175" s="105" t="s">
        <v>11</v>
      </c>
      <c r="AQ175" s="105" t="s">
        <v>138</v>
      </c>
      <c r="AR175" s="105" t="s">
        <v>1395</v>
      </c>
      <c r="AS175" s="105" t="s">
        <v>1396</v>
      </c>
      <c r="AT175" s="105" t="s">
        <v>11</v>
      </c>
      <c r="AU175" s="105"/>
      <c r="AV175" s="105"/>
      <c r="AW175" s="105">
        <v>34</v>
      </c>
      <c r="AX175" s="105">
        <f>INDEX(Exposure_GWASs!S:S,MATCH(Matt!AE175,Exposure_GWASs!C:C,0))</f>
        <v>26</v>
      </c>
      <c r="AY175" s="105" t="s">
        <v>1407</v>
      </c>
      <c r="AZ175" s="105" t="s">
        <v>135</v>
      </c>
      <c r="BA175" s="105" t="s">
        <v>1379</v>
      </c>
      <c r="BB175" s="105" t="s">
        <v>31</v>
      </c>
      <c r="BC175" s="105" t="s">
        <v>17</v>
      </c>
      <c r="BD175" s="105" t="s">
        <v>26</v>
      </c>
      <c r="BE175" s="105"/>
      <c r="BF175" s="105"/>
      <c r="BG175" s="105"/>
      <c r="BH175" s="105" t="s">
        <v>1011</v>
      </c>
      <c r="BI175" s="105" t="s">
        <v>1408</v>
      </c>
      <c r="BJ175" s="105" t="s">
        <v>11</v>
      </c>
      <c r="BK175" s="105" t="s">
        <v>11</v>
      </c>
      <c r="BL175" s="105" t="s">
        <v>11</v>
      </c>
      <c r="BM175" s="105" t="s">
        <v>11</v>
      </c>
      <c r="BN175" s="105" t="s">
        <v>11</v>
      </c>
      <c r="BO175" s="105" t="s">
        <v>167</v>
      </c>
      <c r="BP175" s="105" t="s">
        <v>1197</v>
      </c>
      <c r="BQ175" s="105" t="s">
        <v>1029</v>
      </c>
      <c r="BR175" s="105">
        <v>1.46</v>
      </c>
      <c r="BS175" s="105"/>
      <c r="BT175" s="105">
        <v>95</v>
      </c>
      <c r="BU175" s="105">
        <v>0.85</v>
      </c>
      <c r="BV175" s="105">
        <v>2.5099999999999998</v>
      </c>
      <c r="BW175" s="105">
        <v>0.18</v>
      </c>
      <c r="BX175" s="105" t="s">
        <v>10</v>
      </c>
      <c r="BY175" s="105" t="s">
        <v>10</v>
      </c>
      <c r="BZ175" s="105" t="s">
        <v>1399</v>
      </c>
      <c r="CA175" s="105" t="s">
        <v>1400</v>
      </c>
      <c r="CB175" s="105" t="s">
        <v>11</v>
      </c>
      <c r="CC175" s="105" t="s">
        <v>1401</v>
      </c>
      <c r="CD175" s="106" t="s">
        <v>10</v>
      </c>
      <c r="CE175" s="105"/>
      <c r="CF175" s="105"/>
      <c r="CG175" s="105"/>
      <c r="CH175" s="105"/>
    </row>
    <row r="176" spans="1:86">
      <c r="A176" s="105">
        <v>22</v>
      </c>
      <c r="B176" s="105" t="s">
        <v>282</v>
      </c>
      <c r="C176" s="105" t="s">
        <v>244</v>
      </c>
      <c r="D176" s="105" t="s">
        <v>1390</v>
      </c>
      <c r="E176" s="105">
        <v>2017</v>
      </c>
      <c r="F176" s="105" t="s">
        <v>1391</v>
      </c>
      <c r="G176" s="105" t="s">
        <v>1392</v>
      </c>
      <c r="H176" s="105" t="s">
        <v>1356</v>
      </c>
      <c r="I176" s="105" t="s">
        <v>1260</v>
      </c>
      <c r="J176" s="114" t="s">
        <v>1357</v>
      </c>
      <c r="K176" s="105" t="s">
        <v>1358</v>
      </c>
      <c r="L176" s="105" t="s">
        <v>6130</v>
      </c>
      <c r="M176" s="105" t="s">
        <v>1393</v>
      </c>
      <c r="N176" s="105" t="s">
        <v>15</v>
      </c>
      <c r="O176" s="105" t="s">
        <v>5614</v>
      </c>
      <c r="P176" s="105" t="s">
        <v>5614</v>
      </c>
      <c r="Q176" s="105" t="s">
        <v>5577</v>
      </c>
      <c r="R176" s="105" t="str">
        <f>INDEX(Outcome_GWASs!K:K,MATCH(Matt!S176,Outcome_GWASs!C:C,0))</f>
        <v>Defined in individual GWASs</v>
      </c>
      <c r="S176" s="105" t="s">
        <v>1406</v>
      </c>
      <c r="T176" s="105" t="str">
        <f>INDEX(Outcome_GWASs!I:I,MATCH(Matt!S176,Outcome_GWASs!C:C,0))</f>
        <v>18+</v>
      </c>
      <c r="U176" s="105" t="str">
        <f>INDEX(Outcome_GWASs!H:H,MATCH(Matt!S176,Outcome_GWASs!C:C,0))</f>
        <v xml:space="preserve">female </v>
      </c>
      <c r="V176" s="105">
        <f>INDEX(Outcome_GWASs!F:F,MATCH(Matt!S176,Outcome_GWASs!C:C,0))</f>
        <v>3252</v>
      </c>
      <c r="W176" s="105">
        <f>INDEX(Outcome_GWASs!G:G,MATCH(Matt!S176,Outcome_GWASs!C:C,0))</f>
        <v>3268</v>
      </c>
      <c r="X176" s="105">
        <f>INDEX(Outcome_GWASs!F:F,MATCH(Matt!S176,Outcome_GWASs!C:C,0))</f>
        <v>3252</v>
      </c>
      <c r="Y176" s="105">
        <f>INDEX(Outcome_GWASs!G:G,MATCH(Matt!S176,Outcome_GWASs!C:C,0))</f>
        <v>3268</v>
      </c>
      <c r="Z176" s="105" t="s">
        <v>10</v>
      </c>
      <c r="AA176" s="105" t="s">
        <v>1197</v>
      </c>
      <c r="AB176" s="105" t="str">
        <f>INDEX(Outcome_GWASs!E:E,MATCH(Matt!S176,Outcome_GWASs!C:C,0))</f>
        <v>European</v>
      </c>
      <c r="AC176" s="115" t="str">
        <f>INDEX(Exposure_GWASs!G:G,MATCH(Matt!AE176,Exposure_GWASs!C:C,0))</f>
        <v>WHR</v>
      </c>
      <c r="AD176" s="112" t="s">
        <v>160</v>
      </c>
      <c r="AE176" s="105" t="s">
        <v>1388</v>
      </c>
      <c r="AF176" s="115" t="str">
        <f>INDEX(Exposure_GWASs!T:T,MATCH(Matt!AE176,Exposure_GWASs!C:C,0))</f>
        <v>18+</v>
      </c>
      <c r="AG176" s="115" t="str">
        <f>INDEX(Exposure_GWASs!U:U,MATCH(Matt!AE176,Exposure_GWASs!C:C,0))</f>
        <v>both</v>
      </c>
      <c r="AH176" s="105" t="s">
        <v>11</v>
      </c>
      <c r="AI176" s="115">
        <f>INDEX(Exposure_GWASs!F:F,MATCH(Matt!AE176,Exposure_GWASs!C:C,0))</f>
        <v>212216</v>
      </c>
      <c r="AJ176" s="105" t="s">
        <v>10</v>
      </c>
      <c r="AK176" s="105" t="s">
        <v>1005</v>
      </c>
      <c r="AL176" s="105" t="s">
        <v>249</v>
      </c>
      <c r="AM176" s="105" t="s">
        <v>10</v>
      </c>
      <c r="AN176" s="105" t="s">
        <v>10</v>
      </c>
      <c r="AO176" s="105" t="s">
        <v>1361</v>
      </c>
      <c r="AP176" s="105" t="s">
        <v>11</v>
      </c>
      <c r="AQ176" s="105" t="s">
        <v>138</v>
      </c>
      <c r="AR176" s="105" t="s">
        <v>1395</v>
      </c>
      <c r="AS176" s="105" t="s">
        <v>1396</v>
      </c>
      <c r="AT176" s="105" t="s">
        <v>11</v>
      </c>
      <c r="AU176" s="105"/>
      <c r="AV176" s="105"/>
      <c r="AW176" s="105">
        <v>34</v>
      </c>
      <c r="AX176" s="105">
        <f>INDEX(Exposure_GWASs!S:S,MATCH(Matt!AE176,Exposure_GWASs!C:C,0))</f>
        <v>26</v>
      </c>
      <c r="AY176" s="105" t="s">
        <v>1407</v>
      </c>
      <c r="AZ176" s="105" t="s">
        <v>135</v>
      </c>
      <c r="BA176" s="105" t="s">
        <v>1379</v>
      </c>
      <c r="BB176" s="105" t="s">
        <v>31</v>
      </c>
      <c r="BC176" s="105" t="s">
        <v>17</v>
      </c>
      <c r="BD176" s="105" t="s">
        <v>26</v>
      </c>
      <c r="BE176" s="105"/>
      <c r="BF176" s="105"/>
      <c r="BG176" s="105"/>
      <c r="BH176" s="105" t="s">
        <v>1011</v>
      </c>
      <c r="BI176" s="105" t="s">
        <v>1408</v>
      </c>
      <c r="BJ176" s="105" t="s">
        <v>11</v>
      </c>
      <c r="BK176" s="105" t="s">
        <v>11</v>
      </c>
      <c r="BL176" s="105" t="s">
        <v>11</v>
      </c>
      <c r="BM176" s="105" t="s">
        <v>11</v>
      </c>
      <c r="BN176" s="105" t="s">
        <v>11</v>
      </c>
      <c r="BO176" s="105" t="s">
        <v>167</v>
      </c>
      <c r="BP176" s="105" t="s">
        <v>1197</v>
      </c>
      <c r="BQ176" s="105" t="s">
        <v>1029</v>
      </c>
      <c r="BR176" s="105">
        <v>1.1100000000000001</v>
      </c>
      <c r="BS176" s="105"/>
      <c r="BT176" s="105">
        <v>95</v>
      </c>
      <c r="BU176" s="105">
        <v>0.61</v>
      </c>
      <c r="BV176" s="105">
        <v>2.0299999999999998</v>
      </c>
      <c r="BW176" s="105">
        <v>0.73</v>
      </c>
      <c r="BX176" s="105" t="s">
        <v>10</v>
      </c>
      <c r="BY176" s="105" t="s">
        <v>10</v>
      </c>
      <c r="BZ176" s="105" t="s">
        <v>1399</v>
      </c>
      <c r="CA176" s="105" t="s">
        <v>1400</v>
      </c>
      <c r="CB176" s="105" t="s">
        <v>11</v>
      </c>
      <c r="CC176" s="105" t="s">
        <v>1401</v>
      </c>
      <c r="CD176" s="106" t="s">
        <v>10</v>
      </c>
      <c r="CE176" s="105"/>
      <c r="CF176" s="105"/>
      <c r="CG176" s="105"/>
      <c r="CH176" s="105"/>
    </row>
    <row r="177" spans="1:86">
      <c r="A177" s="105">
        <v>22</v>
      </c>
      <c r="B177" s="105" t="s">
        <v>282</v>
      </c>
      <c r="C177" s="105" t="s">
        <v>244</v>
      </c>
      <c r="D177" s="105" t="s">
        <v>1390</v>
      </c>
      <c r="E177" s="105">
        <v>2017</v>
      </c>
      <c r="F177" s="105" t="s">
        <v>1391</v>
      </c>
      <c r="G177" s="105" t="s">
        <v>1392</v>
      </c>
      <c r="H177" s="105" t="s">
        <v>1356</v>
      </c>
      <c r="I177" s="105" t="s">
        <v>1260</v>
      </c>
      <c r="J177" s="114" t="s">
        <v>1357</v>
      </c>
      <c r="K177" s="105" t="s">
        <v>1358</v>
      </c>
      <c r="L177" s="105" t="s">
        <v>6130</v>
      </c>
      <c r="M177" s="105" t="s">
        <v>1393</v>
      </c>
      <c r="N177" s="105" t="s">
        <v>15</v>
      </c>
      <c r="O177" s="105" t="s">
        <v>5614</v>
      </c>
      <c r="P177" s="105" t="s">
        <v>5614</v>
      </c>
      <c r="Q177" s="105" t="s">
        <v>5577</v>
      </c>
      <c r="R177" s="105" t="str">
        <f>INDEX(Outcome_GWASs!K:K,MATCH(Matt!S177,Outcome_GWASs!C:C,0))</f>
        <v>Defined in individual GWASs</v>
      </c>
      <c r="S177" s="105" t="s">
        <v>1394</v>
      </c>
      <c r="T177" s="105" t="str">
        <f>INDEX(Outcome_GWASs!I:I,MATCH(Matt!S177,Outcome_GWASs!C:C,0))</f>
        <v>18+</v>
      </c>
      <c r="U177" s="105" t="str">
        <f>INDEX(Outcome_GWASs!H:H,MATCH(Matt!S177,Outcome_GWASs!C:C,0))</f>
        <v xml:space="preserve">both </v>
      </c>
      <c r="V177" s="105">
        <f>INDEX(Outcome_GWASs!F:F,MATCH(Matt!S177,Outcome_GWASs!C:C,0))</f>
        <v>7110</v>
      </c>
      <c r="W177" s="105">
        <f>INDEX(Outcome_GWASs!G:G,MATCH(Matt!S177,Outcome_GWASs!C:C,0))</f>
        <v>7264</v>
      </c>
      <c r="X177" s="105">
        <f>INDEX(Outcome_GWASs!F:F,MATCH(Matt!S177,Outcome_GWASs!C:C,0))</f>
        <v>7110</v>
      </c>
      <c r="Y177" s="105">
        <f>INDEX(Outcome_GWASs!G:G,MATCH(Matt!S177,Outcome_GWASs!C:C,0))</f>
        <v>7264</v>
      </c>
      <c r="Z177" s="105" t="s">
        <v>10</v>
      </c>
      <c r="AA177" s="105" t="s">
        <v>1197</v>
      </c>
      <c r="AB177" s="105" t="str">
        <f>INDEX(Outcome_GWASs!E:E,MATCH(Matt!S177,Outcome_GWASs!C:C,0))</f>
        <v>European</v>
      </c>
      <c r="AC177" s="115" t="str">
        <f>INDEX(Exposure_GWASs!G:G,MATCH(Matt!AE177,Exposure_GWASs!C:C,0))</f>
        <v>BMI</v>
      </c>
      <c r="AD177" s="112" t="s">
        <v>127</v>
      </c>
      <c r="AE177" s="105" t="s">
        <v>1139</v>
      </c>
      <c r="AF177" s="115" t="str">
        <f>INDEX(Exposure_GWASs!T:T,MATCH(Matt!AE177,Exposure_GWASs!C:C,0))</f>
        <v>18+</v>
      </c>
      <c r="AG177" s="115" t="str">
        <f>INDEX(Exposure_GWASs!U:U,MATCH(Matt!AE177,Exposure_GWASs!C:C,0))</f>
        <v>both</v>
      </c>
      <c r="AH177" s="105" t="s">
        <v>11</v>
      </c>
      <c r="AI177" s="115">
        <f>INDEX(Exposure_GWASs!F:F,MATCH(Matt!AE177,Exposure_GWASs!C:C,0))</f>
        <v>322154</v>
      </c>
      <c r="AJ177" s="105" t="s">
        <v>10</v>
      </c>
      <c r="AK177" s="105" t="s">
        <v>1005</v>
      </c>
      <c r="AL177" s="105" t="s">
        <v>249</v>
      </c>
      <c r="AM177" s="105" t="s">
        <v>10</v>
      </c>
      <c r="AN177" s="105" t="s">
        <v>10</v>
      </c>
      <c r="AO177" s="105" t="s">
        <v>1361</v>
      </c>
      <c r="AP177" s="105" t="s">
        <v>11</v>
      </c>
      <c r="AQ177" s="105" t="s">
        <v>138</v>
      </c>
      <c r="AR177" s="105" t="s">
        <v>1395</v>
      </c>
      <c r="AS177" s="105" t="s">
        <v>1396</v>
      </c>
      <c r="AT177" s="105" t="s">
        <v>11</v>
      </c>
      <c r="AU177" s="105"/>
      <c r="AV177" s="105"/>
      <c r="AW177" s="105">
        <v>28</v>
      </c>
      <c r="AX177" s="105">
        <f>INDEX(Exposure_GWASs!S:S,MATCH(Matt!AE177,Exposure_GWASs!C:C,0))</f>
        <v>77</v>
      </c>
      <c r="AY177" s="105" t="s">
        <v>1409</v>
      </c>
      <c r="AZ177" s="105" t="s">
        <v>135</v>
      </c>
      <c r="BA177" s="105" t="s">
        <v>1379</v>
      </c>
      <c r="BB177" s="105" t="s">
        <v>31</v>
      </c>
      <c r="BC177" s="105" t="s">
        <v>11</v>
      </c>
      <c r="BD177" s="105"/>
      <c r="BE177" s="105"/>
      <c r="BF177" s="105"/>
      <c r="BG177" s="105"/>
      <c r="BH177" s="105" t="s">
        <v>11</v>
      </c>
      <c r="BI177" s="105" t="s">
        <v>11</v>
      </c>
      <c r="BJ177" s="105" t="s">
        <v>11</v>
      </c>
      <c r="BK177" s="105" t="s">
        <v>11</v>
      </c>
      <c r="BL177" s="105" t="s">
        <v>11</v>
      </c>
      <c r="BM177" s="105" t="s">
        <v>11</v>
      </c>
      <c r="BN177" s="105" t="s">
        <v>1410</v>
      </c>
      <c r="BO177" s="105" t="s">
        <v>167</v>
      </c>
      <c r="BP177" s="105" t="s">
        <v>1197</v>
      </c>
      <c r="BQ177" s="105" t="s">
        <v>1029</v>
      </c>
      <c r="BR177" s="105">
        <v>1.17</v>
      </c>
      <c r="BS177" s="105"/>
      <c r="BT177" s="105">
        <v>95</v>
      </c>
      <c r="BU177" s="105">
        <v>0.77</v>
      </c>
      <c r="BV177" s="105">
        <v>1.77</v>
      </c>
      <c r="BW177" s="105">
        <v>0.47</v>
      </c>
      <c r="BX177" s="105" t="s">
        <v>1411</v>
      </c>
      <c r="BY177" s="105" t="s">
        <v>1412</v>
      </c>
      <c r="BZ177" s="105" t="s">
        <v>1399</v>
      </c>
      <c r="CA177" s="105" t="s">
        <v>1400</v>
      </c>
      <c r="CB177" s="105" t="s">
        <v>11</v>
      </c>
      <c r="CC177" s="105" t="s">
        <v>1401</v>
      </c>
      <c r="CD177" s="106" t="s">
        <v>10</v>
      </c>
      <c r="CE177" s="105"/>
      <c r="CF177" s="105"/>
      <c r="CG177" s="105"/>
      <c r="CH177" s="105"/>
    </row>
    <row r="178" spans="1:86">
      <c r="A178" s="105">
        <v>22</v>
      </c>
      <c r="B178" s="105" t="s">
        <v>282</v>
      </c>
      <c r="C178" s="105" t="s">
        <v>244</v>
      </c>
      <c r="D178" s="105" t="s">
        <v>1390</v>
      </c>
      <c r="E178" s="105">
        <v>2017</v>
      </c>
      <c r="F178" s="105" t="s">
        <v>1391</v>
      </c>
      <c r="G178" s="105" t="s">
        <v>1392</v>
      </c>
      <c r="H178" s="105" t="s">
        <v>1356</v>
      </c>
      <c r="I178" s="105" t="s">
        <v>1260</v>
      </c>
      <c r="J178" s="114" t="s">
        <v>1357</v>
      </c>
      <c r="K178" s="105" t="s">
        <v>1358</v>
      </c>
      <c r="L178" s="105" t="s">
        <v>6130</v>
      </c>
      <c r="M178" s="105" t="s">
        <v>1393</v>
      </c>
      <c r="N178" s="105" t="s">
        <v>15</v>
      </c>
      <c r="O178" s="105" t="s">
        <v>5614</v>
      </c>
      <c r="P178" s="105" t="s">
        <v>5614</v>
      </c>
      <c r="Q178" s="105" t="s">
        <v>5577</v>
      </c>
      <c r="R178" s="105" t="str">
        <f>INDEX(Outcome_GWASs!K:K,MATCH(Matt!S178,Outcome_GWASs!C:C,0))</f>
        <v>Defined in individual GWASs</v>
      </c>
      <c r="S178" s="105" t="s">
        <v>1394</v>
      </c>
      <c r="T178" s="105" t="str">
        <f>INDEX(Outcome_GWASs!I:I,MATCH(Matt!S178,Outcome_GWASs!C:C,0))</f>
        <v>18+</v>
      </c>
      <c r="U178" s="105" t="str">
        <f>INDEX(Outcome_GWASs!H:H,MATCH(Matt!S178,Outcome_GWASs!C:C,0))</f>
        <v xml:space="preserve">both </v>
      </c>
      <c r="V178" s="105">
        <f>INDEX(Outcome_GWASs!F:F,MATCH(Matt!S178,Outcome_GWASs!C:C,0))</f>
        <v>7110</v>
      </c>
      <c r="W178" s="105">
        <f>INDEX(Outcome_GWASs!G:G,MATCH(Matt!S178,Outcome_GWASs!C:C,0))</f>
        <v>7264</v>
      </c>
      <c r="X178" s="105">
        <f>INDEX(Outcome_GWASs!F:F,MATCH(Matt!S178,Outcome_GWASs!C:C,0))</f>
        <v>7110</v>
      </c>
      <c r="Y178" s="105">
        <f>INDEX(Outcome_GWASs!G:G,MATCH(Matt!S178,Outcome_GWASs!C:C,0))</f>
        <v>7264</v>
      </c>
      <c r="Z178" s="105" t="s">
        <v>10</v>
      </c>
      <c r="AA178" s="105" t="s">
        <v>1197</v>
      </c>
      <c r="AB178" s="105" t="str">
        <f>INDEX(Outcome_GWASs!E:E,MATCH(Matt!S178,Outcome_GWASs!C:C,0))</f>
        <v>European</v>
      </c>
      <c r="AC178" s="115" t="str">
        <f>INDEX(Exposure_GWASs!G:G,MATCH(Matt!AE178,Exposure_GWASs!C:C,0))</f>
        <v>BMI</v>
      </c>
      <c r="AD178" s="112" t="s">
        <v>127</v>
      </c>
      <c r="AE178" s="105" t="s">
        <v>1139</v>
      </c>
      <c r="AF178" s="115" t="str">
        <f>INDEX(Exposure_GWASs!T:T,MATCH(Matt!AE178,Exposure_GWASs!C:C,0))</f>
        <v>18+</v>
      </c>
      <c r="AG178" s="115" t="str">
        <f>INDEX(Exposure_GWASs!U:U,MATCH(Matt!AE178,Exposure_GWASs!C:C,0))</f>
        <v>both</v>
      </c>
      <c r="AH178" s="105" t="s">
        <v>11</v>
      </c>
      <c r="AI178" s="115">
        <f>INDEX(Exposure_GWASs!F:F,MATCH(Matt!AE178,Exposure_GWASs!C:C,0))</f>
        <v>322154</v>
      </c>
      <c r="AJ178" s="105" t="s">
        <v>10</v>
      </c>
      <c r="AK178" s="105" t="s">
        <v>1005</v>
      </c>
      <c r="AL178" s="105" t="s">
        <v>249</v>
      </c>
      <c r="AM178" s="105" t="s">
        <v>10</v>
      </c>
      <c r="AN178" s="105" t="s">
        <v>10</v>
      </c>
      <c r="AO178" s="105" t="s">
        <v>1361</v>
      </c>
      <c r="AP178" s="105" t="s">
        <v>11</v>
      </c>
      <c r="AQ178" s="105" t="s">
        <v>138</v>
      </c>
      <c r="AR178" s="105" t="s">
        <v>1395</v>
      </c>
      <c r="AS178" s="105" t="s">
        <v>1396</v>
      </c>
      <c r="AT178" s="105" t="s">
        <v>11</v>
      </c>
      <c r="AU178" s="105"/>
      <c r="AV178" s="105"/>
      <c r="AW178" s="105">
        <v>11</v>
      </c>
      <c r="AX178" s="105">
        <f>INDEX(Exposure_GWASs!S:S,MATCH(Matt!AE178,Exposure_GWASs!C:C,0))</f>
        <v>77</v>
      </c>
      <c r="AY178" s="105" t="s">
        <v>1413</v>
      </c>
      <c r="AZ178" s="105" t="s">
        <v>135</v>
      </c>
      <c r="BA178" s="105" t="s">
        <v>1379</v>
      </c>
      <c r="BB178" s="105" t="s">
        <v>31</v>
      </c>
      <c r="BC178" s="105" t="s">
        <v>11</v>
      </c>
      <c r="BD178" s="105"/>
      <c r="BE178" s="105"/>
      <c r="BF178" s="105"/>
      <c r="BG178" s="105"/>
      <c r="BH178" s="105" t="s">
        <v>11</v>
      </c>
      <c r="BI178" s="105" t="s">
        <v>11</v>
      </c>
      <c r="BJ178" s="105" t="s">
        <v>11</v>
      </c>
      <c r="BK178" s="105" t="s">
        <v>11</v>
      </c>
      <c r="BL178" s="105" t="s">
        <v>11</v>
      </c>
      <c r="BM178" s="105" t="s">
        <v>11</v>
      </c>
      <c r="BN178" s="105" t="s">
        <v>1410</v>
      </c>
      <c r="BO178" s="105" t="s">
        <v>167</v>
      </c>
      <c r="BP178" s="105" t="s">
        <v>1197</v>
      </c>
      <c r="BQ178" s="105" t="s">
        <v>1029</v>
      </c>
      <c r="BR178" s="105">
        <v>1.27</v>
      </c>
      <c r="BS178" s="105"/>
      <c r="BT178" s="105">
        <v>95</v>
      </c>
      <c r="BU178" s="105">
        <v>0.81</v>
      </c>
      <c r="BV178" s="105">
        <v>1.98</v>
      </c>
      <c r="BW178" s="105">
        <v>0.31</v>
      </c>
      <c r="BX178" s="105" t="s">
        <v>1411</v>
      </c>
      <c r="BY178" s="105" t="s">
        <v>1412</v>
      </c>
      <c r="BZ178" s="105" t="s">
        <v>1399</v>
      </c>
      <c r="CA178" s="105" t="s">
        <v>1400</v>
      </c>
      <c r="CB178" s="105" t="s">
        <v>11</v>
      </c>
      <c r="CC178" s="105" t="s">
        <v>1401</v>
      </c>
      <c r="CD178" s="106" t="s">
        <v>10</v>
      </c>
      <c r="CE178" s="105"/>
      <c r="CF178" s="105"/>
      <c r="CG178" s="105"/>
      <c r="CH178" s="105"/>
    </row>
    <row r="179" spans="1:86">
      <c r="A179" s="105">
        <v>22</v>
      </c>
      <c r="B179" s="105" t="s">
        <v>282</v>
      </c>
      <c r="C179" s="105" t="s">
        <v>244</v>
      </c>
      <c r="D179" s="105" t="s">
        <v>1390</v>
      </c>
      <c r="E179" s="105">
        <v>2017</v>
      </c>
      <c r="F179" s="105" t="s">
        <v>1391</v>
      </c>
      <c r="G179" s="105" t="s">
        <v>1392</v>
      </c>
      <c r="H179" s="105" t="s">
        <v>1356</v>
      </c>
      <c r="I179" s="105" t="s">
        <v>1260</v>
      </c>
      <c r="J179" s="114" t="s">
        <v>1357</v>
      </c>
      <c r="K179" s="105" t="s">
        <v>1358</v>
      </c>
      <c r="L179" s="105" t="s">
        <v>6130</v>
      </c>
      <c r="M179" s="105" t="s">
        <v>1393</v>
      </c>
      <c r="N179" s="105" t="s">
        <v>15</v>
      </c>
      <c r="O179" s="105" t="s">
        <v>5614</v>
      </c>
      <c r="P179" s="105" t="s">
        <v>5614</v>
      </c>
      <c r="Q179" s="105" t="s">
        <v>5577</v>
      </c>
      <c r="R179" s="105" t="str">
        <f>INDEX(Outcome_GWASs!K:K,MATCH(Matt!S179,Outcome_GWASs!C:C,0))</f>
        <v>Defined in individual GWASs</v>
      </c>
      <c r="S179" s="105" t="s">
        <v>1394</v>
      </c>
      <c r="T179" s="105" t="str">
        <f>INDEX(Outcome_GWASs!I:I,MATCH(Matt!S179,Outcome_GWASs!C:C,0))</f>
        <v>18+</v>
      </c>
      <c r="U179" s="105" t="str">
        <f>INDEX(Outcome_GWASs!H:H,MATCH(Matt!S179,Outcome_GWASs!C:C,0))</f>
        <v xml:space="preserve">both </v>
      </c>
      <c r="V179" s="105">
        <f>INDEX(Outcome_GWASs!F:F,MATCH(Matt!S179,Outcome_GWASs!C:C,0))</f>
        <v>7110</v>
      </c>
      <c r="W179" s="105">
        <f>INDEX(Outcome_GWASs!G:G,MATCH(Matt!S179,Outcome_GWASs!C:C,0))</f>
        <v>7264</v>
      </c>
      <c r="X179" s="105">
        <f>INDEX(Outcome_GWASs!F:F,MATCH(Matt!S179,Outcome_GWASs!C:C,0))</f>
        <v>7110</v>
      </c>
      <c r="Y179" s="105">
        <f>INDEX(Outcome_GWASs!G:G,MATCH(Matt!S179,Outcome_GWASs!C:C,0))</f>
        <v>7264</v>
      </c>
      <c r="Z179" s="105" t="s">
        <v>10</v>
      </c>
      <c r="AA179" s="105" t="s">
        <v>1197</v>
      </c>
      <c r="AB179" s="105" t="str">
        <f>INDEX(Outcome_GWASs!E:E,MATCH(Matt!S179,Outcome_GWASs!C:C,0))</f>
        <v>European</v>
      </c>
      <c r="AC179" s="115" t="str">
        <f>INDEX(Exposure_GWASs!G:G,MATCH(Matt!AE179,Exposure_GWASs!C:C,0))</f>
        <v>BMI</v>
      </c>
      <c r="AD179" s="112" t="s">
        <v>127</v>
      </c>
      <c r="AE179" s="105" t="s">
        <v>1139</v>
      </c>
      <c r="AF179" s="115" t="str">
        <f>INDEX(Exposure_GWASs!T:T,MATCH(Matt!AE179,Exposure_GWASs!C:C,0))</f>
        <v>18+</v>
      </c>
      <c r="AG179" s="115" t="str">
        <f>INDEX(Exposure_GWASs!U:U,MATCH(Matt!AE179,Exposure_GWASs!C:C,0))</f>
        <v>both</v>
      </c>
      <c r="AH179" s="105" t="s">
        <v>11</v>
      </c>
      <c r="AI179" s="115">
        <f>INDEX(Exposure_GWASs!F:F,MATCH(Matt!AE179,Exposure_GWASs!C:C,0))</f>
        <v>322154</v>
      </c>
      <c r="AJ179" s="105" t="s">
        <v>10</v>
      </c>
      <c r="AK179" s="105" t="s">
        <v>1005</v>
      </c>
      <c r="AL179" s="105" t="s">
        <v>249</v>
      </c>
      <c r="AM179" s="105" t="s">
        <v>10</v>
      </c>
      <c r="AN179" s="105" t="s">
        <v>10</v>
      </c>
      <c r="AO179" s="105" t="s">
        <v>1361</v>
      </c>
      <c r="AP179" s="105" t="s">
        <v>11</v>
      </c>
      <c r="AQ179" s="105" t="s">
        <v>138</v>
      </c>
      <c r="AR179" s="105" t="s">
        <v>1395</v>
      </c>
      <c r="AS179" s="105" t="s">
        <v>1396</v>
      </c>
      <c r="AT179" s="105" t="s">
        <v>11</v>
      </c>
      <c r="AU179" s="105"/>
      <c r="AV179" s="105"/>
      <c r="AW179" s="105">
        <v>11</v>
      </c>
      <c r="AX179" s="105">
        <f>INDEX(Exposure_GWASs!S:S,MATCH(Matt!AE179,Exposure_GWASs!C:C,0))</f>
        <v>77</v>
      </c>
      <c r="AY179" s="105" t="s">
        <v>1414</v>
      </c>
      <c r="AZ179" s="105" t="s">
        <v>135</v>
      </c>
      <c r="BA179" s="105" t="s">
        <v>1379</v>
      </c>
      <c r="BB179" s="105" t="s">
        <v>31</v>
      </c>
      <c r="BC179" s="105" t="s">
        <v>11</v>
      </c>
      <c r="BD179" s="105"/>
      <c r="BE179" s="105"/>
      <c r="BF179" s="105"/>
      <c r="BG179" s="105"/>
      <c r="BH179" s="105" t="s">
        <v>11</v>
      </c>
      <c r="BI179" s="105" t="s">
        <v>11</v>
      </c>
      <c r="BJ179" s="105" t="s">
        <v>11</v>
      </c>
      <c r="BK179" s="105" t="s">
        <v>11</v>
      </c>
      <c r="BL179" s="105" t="s">
        <v>11</v>
      </c>
      <c r="BM179" s="105" t="s">
        <v>11</v>
      </c>
      <c r="BN179" s="105" t="s">
        <v>1410</v>
      </c>
      <c r="BO179" s="105" t="s">
        <v>167</v>
      </c>
      <c r="BP179" s="105" t="s">
        <v>1197</v>
      </c>
      <c r="BQ179" s="105" t="s">
        <v>1029</v>
      </c>
      <c r="BR179" s="105">
        <v>1.41</v>
      </c>
      <c r="BS179" s="105"/>
      <c r="BT179" s="105">
        <v>95</v>
      </c>
      <c r="BU179" s="105">
        <v>0.72</v>
      </c>
      <c r="BV179" s="105">
        <v>2.76</v>
      </c>
      <c r="BW179" s="105">
        <v>0.32</v>
      </c>
      <c r="BX179" s="105" t="s">
        <v>1411</v>
      </c>
      <c r="BY179" s="105" t="s">
        <v>1412</v>
      </c>
      <c r="BZ179" s="105" t="s">
        <v>1399</v>
      </c>
      <c r="CA179" s="105" t="s">
        <v>1400</v>
      </c>
      <c r="CB179" s="105" t="s">
        <v>11</v>
      </c>
      <c r="CC179" s="105" t="s">
        <v>1401</v>
      </c>
      <c r="CD179" s="106" t="s">
        <v>10</v>
      </c>
      <c r="CE179" s="105"/>
      <c r="CF179" s="105"/>
      <c r="CG179" s="105"/>
      <c r="CH179" s="105"/>
    </row>
    <row r="180" spans="1:86">
      <c r="A180" s="105">
        <v>22</v>
      </c>
      <c r="B180" s="105" t="s">
        <v>282</v>
      </c>
      <c r="C180" s="105" t="s">
        <v>244</v>
      </c>
      <c r="D180" s="105" t="s">
        <v>1390</v>
      </c>
      <c r="E180" s="105">
        <v>2017</v>
      </c>
      <c r="F180" s="105" t="s">
        <v>1391</v>
      </c>
      <c r="G180" s="105" t="s">
        <v>1392</v>
      </c>
      <c r="H180" s="105" t="s">
        <v>1356</v>
      </c>
      <c r="I180" s="105" t="s">
        <v>1260</v>
      </c>
      <c r="J180" s="114" t="s">
        <v>1357</v>
      </c>
      <c r="K180" s="105" t="s">
        <v>1358</v>
      </c>
      <c r="L180" s="105" t="s">
        <v>6130</v>
      </c>
      <c r="M180" s="105" t="s">
        <v>1393</v>
      </c>
      <c r="N180" s="105" t="s">
        <v>15</v>
      </c>
      <c r="O180" s="105" t="s">
        <v>5614</v>
      </c>
      <c r="P180" s="105" t="s">
        <v>5614</v>
      </c>
      <c r="Q180" s="105" t="s">
        <v>5577</v>
      </c>
      <c r="R180" s="105" t="str">
        <f>INDEX(Outcome_GWASs!K:K,MATCH(Matt!S180,Outcome_GWASs!C:C,0))</f>
        <v>Defined in individual GWASs</v>
      </c>
      <c r="S180" s="105" t="s">
        <v>1394</v>
      </c>
      <c r="T180" s="105" t="str">
        <f>INDEX(Outcome_GWASs!I:I,MATCH(Matt!S180,Outcome_GWASs!C:C,0))</f>
        <v>18+</v>
      </c>
      <c r="U180" s="105" t="str">
        <f>INDEX(Outcome_GWASs!H:H,MATCH(Matt!S180,Outcome_GWASs!C:C,0))</f>
        <v xml:space="preserve">both </v>
      </c>
      <c r="V180" s="105">
        <f>INDEX(Outcome_GWASs!F:F,MATCH(Matt!S180,Outcome_GWASs!C:C,0))</f>
        <v>7110</v>
      </c>
      <c r="W180" s="105">
        <f>INDEX(Outcome_GWASs!G:G,MATCH(Matt!S180,Outcome_GWASs!C:C,0))</f>
        <v>7264</v>
      </c>
      <c r="X180" s="105">
        <f>INDEX(Outcome_GWASs!F:F,MATCH(Matt!S180,Outcome_GWASs!C:C,0))</f>
        <v>7110</v>
      </c>
      <c r="Y180" s="105">
        <f>INDEX(Outcome_GWASs!G:G,MATCH(Matt!S180,Outcome_GWASs!C:C,0))</f>
        <v>7264</v>
      </c>
      <c r="Z180" s="105" t="s">
        <v>10</v>
      </c>
      <c r="AA180" s="105" t="s">
        <v>1197</v>
      </c>
      <c r="AB180" s="105" t="str">
        <f>INDEX(Outcome_GWASs!E:E,MATCH(Matt!S180,Outcome_GWASs!C:C,0))</f>
        <v>European</v>
      </c>
      <c r="AC180" s="115" t="str">
        <f>INDEX(Exposure_GWASs!G:G,MATCH(Matt!AE180,Exposure_GWASs!C:C,0))</f>
        <v>BMI</v>
      </c>
      <c r="AD180" s="112" t="s">
        <v>127</v>
      </c>
      <c r="AE180" s="105" t="s">
        <v>1139</v>
      </c>
      <c r="AF180" s="115" t="str">
        <f>INDEX(Exposure_GWASs!T:T,MATCH(Matt!AE180,Exposure_GWASs!C:C,0))</f>
        <v>18+</v>
      </c>
      <c r="AG180" s="115" t="str">
        <f>INDEX(Exposure_GWASs!U:U,MATCH(Matt!AE180,Exposure_GWASs!C:C,0))</f>
        <v>both</v>
      </c>
      <c r="AH180" s="105" t="s">
        <v>11</v>
      </c>
      <c r="AI180" s="115">
        <f>INDEX(Exposure_GWASs!F:F,MATCH(Matt!AE180,Exposure_GWASs!C:C,0))</f>
        <v>322154</v>
      </c>
      <c r="AJ180" s="105" t="s">
        <v>10</v>
      </c>
      <c r="AK180" s="105" t="s">
        <v>1005</v>
      </c>
      <c r="AL180" s="105" t="s">
        <v>249</v>
      </c>
      <c r="AM180" s="105" t="s">
        <v>10</v>
      </c>
      <c r="AN180" s="105" t="s">
        <v>10</v>
      </c>
      <c r="AO180" s="105" t="s">
        <v>1361</v>
      </c>
      <c r="AP180" s="105" t="s">
        <v>11</v>
      </c>
      <c r="AQ180" s="105" t="s">
        <v>138</v>
      </c>
      <c r="AR180" s="105" t="s">
        <v>1395</v>
      </c>
      <c r="AS180" s="105" t="s">
        <v>1396</v>
      </c>
      <c r="AT180" s="105" t="s">
        <v>11</v>
      </c>
      <c r="AU180" s="105"/>
      <c r="AV180" s="105"/>
      <c r="AW180" s="105">
        <v>10</v>
      </c>
      <c r="AX180" s="105">
        <f>INDEX(Exposure_GWASs!S:S,MATCH(Matt!AE180,Exposure_GWASs!C:C,0))</f>
        <v>77</v>
      </c>
      <c r="AY180" s="105" t="s">
        <v>1415</v>
      </c>
      <c r="AZ180" s="105" t="s">
        <v>135</v>
      </c>
      <c r="BA180" s="105" t="s">
        <v>1379</v>
      </c>
      <c r="BB180" s="105" t="s">
        <v>31</v>
      </c>
      <c r="BC180" s="105" t="s">
        <v>11</v>
      </c>
      <c r="BD180" s="105"/>
      <c r="BE180" s="105"/>
      <c r="BF180" s="105"/>
      <c r="BG180" s="105"/>
      <c r="BH180" s="105" t="s">
        <v>11</v>
      </c>
      <c r="BI180" s="105" t="s">
        <v>11</v>
      </c>
      <c r="BJ180" s="105" t="s">
        <v>11</v>
      </c>
      <c r="BK180" s="105" t="s">
        <v>11</v>
      </c>
      <c r="BL180" s="105" t="s">
        <v>11</v>
      </c>
      <c r="BM180" s="105" t="s">
        <v>11</v>
      </c>
      <c r="BN180" s="105" t="s">
        <v>1410</v>
      </c>
      <c r="BO180" s="105" t="s">
        <v>167</v>
      </c>
      <c r="BP180" s="105" t="s">
        <v>1197</v>
      </c>
      <c r="BQ180" s="105" t="s">
        <v>1029</v>
      </c>
      <c r="BR180" s="105">
        <v>1.31</v>
      </c>
      <c r="BS180" s="105"/>
      <c r="BT180" s="105">
        <v>95</v>
      </c>
      <c r="BU180" s="105">
        <v>0.59</v>
      </c>
      <c r="BV180" s="105">
        <v>2.89</v>
      </c>
      <c r="BW180" s="105">
        <v>0.51</v>
      </c>
      <c r="BX180" s="105" t="s">
        <v>1411</v>
      </c>
      <c r="BY180" s="105" t="s">
        <v>1412</v>
      </c>
      <c r="BZ180" s="105" t="s">
        <v>1399</v>
      </c>
      <c r="CA180" s="105" t="s">
        <v>1400</v>
      </c>
      <c r="CB180" s="105" t="s">
        <v>11</v>
      </c>
      <c r="CC180" s="105" t="s">
        <v>1401</v>
      </c>
      <c r="CD180" s="106" t="s">
        <v>10</v>
      </c>
      <c r="CE180" s="105"/>
      <c r="CF180" s="105"/>
      <c r="CG180" s="105"/>
      <c r="CH180" s="105"/>
    </row>
    <row r="181" spans="1:86">
      <c r="A181" s="105">
        <v>22</v>
      </c>
      <c r="B181" s="105" t="s">
        <v>282</v>
      </c>
      <c r="C181" s="105" t="s">
        <v>244</v>
      </c>
      <c r="D181" s="105" t="s">
        <v>1390</v>
      </c>
      <c r="E181" s="105">
        <v>2017</v>
      </c>
      <c r="F181" s="105" t="s">
        <v>1391</v>
      </c>
      <c r="G181" s="105" t="s">
        <v>1392</v>
      </c>
      <c r="H181" s="105" t="s">
        <v>1356</v>
      </c>
      <c r="I181" s="105" t="s">
        <v>1260</v>
      </c>
      <c r="J181" s="114" t="s">
        <v>1357</v>
      </c>
      <c r="K181" s="105" t="s">
        <v>1358</v>
      </c>
      <c r="L181" s="105" t="s">
        <v>6130</v>
      </c>
      <c r="M181" s="105" t="s">
        <v>1393</v>
      </c>
      <c r="N181" s="105" t="s">
        <v>15</v>
      </c>
      <c r="O181" s="105" t="s">
        <v>5614</v>
      </c>
      <c r="P181" s="105" t="s">
        <v>5614</v>
      </c>
      <c r="Q181" s="105" t="s">
        <v>5577</v>
      </c>
      <c r="R181" s="105" t="str">
        <f>INDEX(Outcome_GWASs!K:K,MATCH(Matt!S181,Outcome_GWASs!C:C,0))</f>
        <v>Defined in individual GWASs</v>
      </c>
      <c r="S181" s="105" t="s">
        <v>1394</v>
      </c>
      <c r="T181" s="105" t="str">
        <f>INDEX(Outcome_GWASs!I:I,MATCH(Matt!S181,Outcome_GWASs!C:C,0))</f>
        <v>18+</v>
      </c>
      <c r="U181" s="105" t="str">
        <f>INDEX(Outcome_GWASs!H:H,MATCH(Matt!S181,Outcome_GWASs!C:C,0))</f>
        <v xml:space="preserve">both </v>
      </c>
      <c r="V181" s="105">
        <f>INDEX(Outcome_GWASs!F:F,MATCH(Matt!S181,Outcome_GWASs!C:C,0))</f>
        <v>7110</v>
      </c>
      <c r="W181" s="105">
        <f>INDEX(Outcome_GWASs!G:G,MATCH(Matt!S181,Outcome_GWASs!C:C,0))</f>
        <v>7264</v>
      </c>
      <c r="X181" s="105">
        <f>INDEX(Outcome_GWASs!F:F,MATCH(Matt!S181,Outcome_GWASs!C:C,0))</f>
        <v>7110</v>
      </c>
      <c r="Y181" s="105">
        <f>INDEX(Outcome_GWASs!G:G,MATCH(Matt!S181,Outcome_GWASs!C:C,0))</f>
        <v>7264</v>
      </c>
      <c r="Z181" s="105" t="s">
        <v>10</v>
      </c>
      <c r="AA181" s="105" t="s">
        <v>1197</v>
      </c>
      <c r="AB181" s="105" t="str">
        <f>INDEX(Outcome_GWASs!E:E,MATCH(Matt!S181,Outcome_GWASs!C:C,0))</f>
        <v>European</v>
      </c>
      <c r="AC181" s="115" t="str">
        <f>INDEX(Exposure_GWASs!G:G,MATCH(Matt!AE181,Exposure_GWASs!C:C,0))</f>
        <v>BMI</v>
      </c>
      <c r="AD181" s="112" t="s">
        <v>127</v>
      </c>
      <c r="AE181" s="105" t="s">
        <v>1139</v>
      </c>
      <c r="AF181" s="115" t="str">
        <f>INDEX(Exposure_GWASs!T:T,MATCH(Matt!AE181,Exposure_GWASs!C:C,0))</f>
        <v>18+</v>
      </c>
      <c r="AG181" s="115" t="str">
        <f>INDEX(Exposure_GWASs!U:U,MATCH(Matt!AE181,Exposure_GWASs!C:C,0))</f>
        <v>both</v>
      </c>
      <c r="AH181" s="105" t="s">
        <v>11</v>
      </c>
      <c r="AI181" s="115">
        <f>INDEX(Exposure_GWASs!F:F,MATCH(Matt!AE181,Exposure_GWASs!C:C,0))</f>
        <v>322154</v>
      </c>
      <c r="AJ181" s="105" t="s">
        <v>10</v>
      </c>
      <c r="AK181" s="105" t="s">
        <v>1005</v>
      </c>
      <c r="AL181" s="105" t="s">
        <v>249</v>
      </c>
      <c r="AM181" s="105" t="s">
        <v>10</v>
      </c>
      <c r="AN181" s="105" t="s">
        <v>10</v>
      </c>
      <c r="AO181" s="105" t="s">
        <v>1361</v>
      </c>
      <c r="AP181" s="105" t="s">
        <v>11</v>
      </c>
      <c r="AQ181" s="105" t="s">
        <v>138</v>
      </c>
      <c r="AR181" s="105" t="s">
        <v>1395</v>
      </c>
      <c r="AS181" s="105" t="s">
        <v>1396</v>
      </c>
      <c r="AT181" s="105" t="s">
        <v>11</v>
      </c>
      <c r="AU181" s="105"/>
      <c r="AV181" s="105"/>
      <c r="AW181" s="105">
        <v>9</v>
      </c>
      <c r="AX181" s="105">
        <f>INDEX(Exposure_GWASs!S:S,MATCH(Matt!AE181,Exposure_GWASs!C:C,0))</f>
        <v>77</v>
      </c>
      <c r="AY181" s="105" t="s">
        <v>1416</v>
      </c>
      <c r="AZ181" s="105" t="s">
        <v>135</v>
      </c>
      <c r="BA181" s="105" t="s">
        <v>1379</v>
      </c>
      <c r="BB181" s="105" t="s">
        <v>31</v>
      </c>
      <c r="BC181" s="105" t="s">
        <v>11</v>
      </c>
      <c r="BD181" s="105"/>
      <c r="BE181" s="105"/>
      <c r="BF181" s="105"/>
      <c r="BG181" s="105"/>
      <c r="BH181" s="105" t="s">
        <v>11</v>
      </c>
      <c r="BI181" s="105" t="s">
        <v>11</v>
      </c>
      <c r="BJ181" s="105" t="s">
        <v>11</v>
      </c>
      <c r="BK181" s="105" t="s">
        <v>11</v>
      </c>
      <c r="BL181" s="105" t="s">
        <v>11</v>
      </c>
      <c r="BM181" s="105" t="s">
        <v>11</v>
      </c>
      <c r="BN181" s="105" t="s">
        <v>1410</v>
      </c>
      <c r="BO181" s="105" t="s">
        <v>167</v>
      </c>
      <c r="BP181" s="105" t="s">
        <v>1197</v>
      </c>
      <c r="BQ181" s="105" t="s">
        <v>1029</v>
      </c>
      <c r="BR181" s="105">
        <v>1.9</v>
      </c>
      <c r="BS181" s="105"/>
      <c r="BT181" s="105">
        <v>95</v>
      </c>
      <c r="BU181" s="105">
        <v>0.1</v>
      </c>
      <c r="BV181" s="105">
        <v>3.95</v>
      </c>
      <c r="BW181" s="105">
        <v>0.09</v>
      </c>
      <c r="BX181" s="105" t="s">
        <v>1411</v>
      </c>
      <c r="BY181" s="105" t="s">
        <v>1412</v>
      </c>
      <c r="BZ181" s="105" t="s">
        <v>1399</v>
      </c>
      <c r="CA181" s="105" t="s">
        <v>1400</v>
      </c>
      <c r="CB181" s="105" t="s">
        <v>11</v>
      </c>
      <c r="CC181" s="105" t="s">
        <v>1401</v>
      </c>
      <c r="CD181" s="106" t="s">
        <v>10</v>
      </c>
      <c r="CE181" s="105"/>
      <c r="CF181" s="105"/>
      <c r="CG181" s="105"/>
      <c r="CH181" s="105"/>
    </row>
    <row r="182" spans="1:86">
      <c r="A182" s="105">
        <v>22</v>
      </c>
      <c r="B182" s="105" t="s">
        <v>282</v>
      </c>
      <c r="C182" s="105" t="s">
        <v>244</v>
      </c>
      <c r="D182" s="105" t="s">
        <v>1390</v>
      </c>
      <c r="E182" s="105">
        <v>2017</v>
      </c>
      <c r="F182" s="105" t="s">
        <v>1391</v>
      </c>
      <c r="G182" s="105" t="s">
        <v>1392</v>
      </c>
      <c r="H182" s="105" t="s">
        <v>1356</v>
      </c>
      <c r="I182" s="105" t="s">
        <v>1260</v>
      </c>
      <c r="J182" s="114" t="s">
        <v>1357</v>
      </c>
      <c r="K182" s="105" t="s">
        <v>1358</v>
      </c>
      <c r="L182" s="105" t="s">
        <v>6130</v>
      </c>
      <c r="M182" s="105" t="s">
        <v>1393</v>
      </c>
      <c r="N182" s="105" t="s">
        <v>15</v>
      </c>
      <c r="O182" s="105" t="s">
        <v>5614</v>
      </c>
      <c r="P182" s="105" t="s">
        <v>5614</v>
      </c>
      <c r="Q182" s="105" t="s">
        <v>5577</v>
      </c>
      <c r="R182" s="105" t="str">
        <f>INDEX(Outcome_GWASs!K:K,MATCH(Matt!S182,Outcome_GWASs!C:C,0))</f>
        <v>Defined in individual GWASs</v>
      </c>
      <c r="S182" s="105" t="s">
        <v>1394</v>
      </c>
      <c r="T182" s="105" t="str">
        <f>INDEX(Outcome_GWASs!I:I,MATCH(Matt!S182,Outcome_GWASs!C:C,0))</f>
        <v>18+</v>
      </c>
      <c r="U182" s="105" t="str">
        <f>INDEX(Outcome_GWASs!H:H,MATCH(Matt!S182,Outcome_GWASs!C:C,0))</f>
        <v xml:space="preserve">both </v>
      </c>
      <c r="V182" s="105">
        <f>INDEX(Outcome_GWASs!F:F,MATCH(Matt!S182,Outcome_GWASs!C:C,0))</f>
        <v>7110</v>
      </c>
      <c r="W182" s="105">
        <f>INDEX(Outcome_GWASs!G:G,MATCH(Matt!S182,Outcome_GWASs!C:C,0))</f>
        <v>7264</v>
      </c>
      <c r="X182" s="105">
        <f>INDEX(Outcome_GWASs!F:F,MATCH(Matt!S182,Outcome_GWASs!C:C,0))</f>
        <v>7110</v>
      </c>
      <c r="Y182" s="105">
        <f>INDEX(Outcome_GWASs!G:G,MATCH(Matt!S182,Outcome_GWASs!C:C,0))</f>
        <v>7264</v>
      </c>
      <c r="Z182" s="105" t="s">
        <v>10</v>
      </c>
      <c r="AA182" s="105" t="s">
        <v>1197</v>
      </c>
      <c r="AB182" s="105" t="str">
        <f>INDEX(Outcome_GWASs!E:E,MATCH(Matt!S182,Outcome_GWASs!C:C,0))</f>
        <v>European</v>
      </c>
      <c r="AC182" s="115" t="str">
        <f>INDEX(Exposure_GWASs!G:G,MATCH(Matt!AE182,Exposure_GWASs!C:C,0))</f>
        <v>BMI</v>
      </c>
      <c r="AD182" s="112" t="s">
        <v>127</v>
      </c>
      <c r="AE182" s="105" t="s">
        <v>1139</v>
      </c>
      <c r="AF182" s="115" t="str">
        <f>INDEX(Exposure_GWASs!T:T,MATCH(Matt!AE182,Exposure_GWASs!C:C,0))</f>
        <v>18+</v>
      </c>
      <c r="AG182" s="115" t="str">
        <f>INDEX(Exposure_GWASs!U:U,MATCH(Matt!AE182,Exposure_GWASs!C:C,0))</f>
        <v>both</v>
      </c>
      <c r="AH182" s="105" t="s">
        <v>11</v>
      </c>
      <c r="AI182" s="115">
        <f>INDEX(Exposure_GWASs!F:F,MATCH(Matt!AE182,Exposure_GWASs!C:C,0))</f>
        <v>322154</v>
      </c>
      <c r="AJ182" s="105" t="s">
        <v>10</v>
      </c>
      <c r="AK182" s="105" t="s">
        <v>1005</v>
      </c>
      <c r="AL182" s="105" t="s">
        <v>249</v>
      </c>
      <c r="AM182" s="105" t="s">
        <v>10</v>
      </c>
      <c r="AN182" s="105" t="s">
        <v>10</v>
      </c>
      <c r="AO182" s="105" t="s">
        <v>1361</v>
      </c>
      <c r="AP182" s="105" t="s">
        <v>11</v>
      </c>
      <c r="AQ182" s="105" t="s">
        <v>138</v>
      </c>
      <c r="AR182" s="105" t="s">
        <v>1395</v>
      </c>
      <c r="AS182" s="105" t="s">
        <v>1396</v>
      </c>
      <c r="AT182" s="105" t="s">
        <v>11</v>
      </c>
      <c r="AU182" s="105"/>
      <c r="AV182" s="105"/>
      <c r="AW182" s="105">
        <v>8</v>
      </c>
      <c r="AX182" s="105">
        <f>INDEX(Exposure_GWASs!S:S,MATCH(Matt!AE182,Exposure_GWASs!C:C,0))</f>
        <v>77</v>
      </c>
      <c r="AY182" s="105" t="s">
        <v>1417</v>
      </c>
      <c r="AZ182" s="105" t="s">
        <v>135</v>
      </c>
      <c r="BA182" s="105" t="s">
        <v>1379</v>
      </c>
      <c r="BB182" s="105" t="s">
        <v>31</v>
      </c>
      <c r="BC182" s="105" t="s">
        <v>11</v>
      </c>
      <c r="BD182" s="105"/>
      <c r="BE182" s="105"/>
      <c r="BF182" s="105"/>
      <c r="BG182" s="105"/>
      <c r="BH182" s="105" t="s">
        <v>11</v>
      </c>
      <c r="BI182" s="105" t="s">
        <v>11</v>
      </c>
      <c r="BJ182" s="105" t="s">
        <v>11</v>
      </c>
      <c r="BK182" s="105" t="s">
        <v>11</v>
      </c>
      <c r="BL182" s="105" t="s">
        <v>11</v>
      </c>
      <c r="BM182" s="105" t="s">
        <v>11</v>
      </c>
      <c r="BN182" s="105" t="s">
        <v>1410</v>
      </c>
      <c r="BO182" s="105" t="s">
        <v>167</v>
      </c>
      <c r="BP182" s="105" t="s">
        <v>1197</v>
      </c>
      <c r="BQ182" s="105" t="s">
        <v>1029</v>
      </c>
      <c r="BR182" s="105">
        <v>2.34</v>
      </c>
      <c r="BS182" s="105"/>
      <c r="BT182" s="105">
        <v>95</v>
      </c>
      <c r="BU182" s="105">
        <v>1.03</v>
      </c>
      <c r="BV182" s="105">
        <v>5.32</v>
      </c>
      <c r="BW182" s="105">
        <v>0.04</v>
      </c>
      <c r="BX182" s="105" t="s">
        <v>1411</v>
      </c>
      <c r="BY182" s="105" t="s">
        <v>1412</v>
      </c>
      <c r="BZ182" s="105" t="s">
        <v>1399</v>
      </c>
      <c r="CA182" s="105" t="s">
        <v>1400</v>
      </c>
      <c r="CB182" s="105" t="s">
        <v>11</v>
      </c>
      <c r="CC182" s="105" t="s">
        <v>1401</v>
      </c>
      <c r="CD182" s="106" t="s">
        <v>10</v>
      </c>
      <c r="CE182" s="105"/>
      <c r="CF182" s="105"/>
      <c r="CG182" s="105"/>
      <c r="CH182" s="105"/>
    </row>
    <row r="183" spans="1:86">
      <c r="A183" s="105">
        <v>22</v>
      </c>
      <c r="B183" s="105" t="s">
        <v>282</v>
      </c>
      <c r="C183" s="105" t="s">
        <v>244</v>
      </c>
      <c r="D183" s="105" t="s">
        <v>1390</v>
      </c>
      <c r="E183" s="105">
        <v>2017</v>
      </c>
      <c r="F183" s="105" t="s">
        <v>1391</v>
      </c>
      <c r="G183" s="105" t="s">
        <v>1392</v>
      </c>
      <c r="H183" s="105" t="s">
        <v>1356</v>
      </c>
      <c r="I183" s="105" t="s">
        <v>1260</v>
      </c>
      <c r="J183" s="114" t="s">
        <v>1357</v>
      </c>
      <c r="K183" s="105" t="s">
        <v>1358</v>
      </c>
      <c r="L183" s="105" t="s">
        <v>6130</v>
      </c>
      <c r="M183" s="105" t="s">
        <v>1393</v>
      </c>
      <c r="N183" s="105" t="s">
        <v>15</v>
      </c>
      <c r="O183" s="105" t="s">
        <v>5614</v>
      </c>
      <c r="P183" s="105" t="s">
        <v>5614</v>
      </c>
      <c r="Q183" s="105" t="s">
        <v>5577</v>
      </c>
      <c r="R183" s="105" t="str">
        <f>INDEX(Outcome_GWASs!K:K,MATCH(Matt!S183,Outcome_GWASs!C:C,0))</f>
        <v>Defined in individual GWASs</v>
      </c>
      <c r="S183" s="105" t="s">
        <v>1394</v>
      </c>
      <c r="T183" s="105" t="str">
        <f>INDEX(Outcome_GWASs!I:I,MATCH(Matt!S183,Outcome_GWASs!C:C,0))</f>
        <v>18+</v>
      </c>
      <c r="U183" s="105" t="str">
        <f>INDEX(Outcome_GWASs!H:H,MATCH(Matt!S183,Outcome_GWASs!C:C,0))</f>
        <v xml:space="preserve">both </v>
      </c>
      <c r="V183" s="105">
        <f>INDEX(Outcome_GWASs!F:F,MATCH(Matt!S183,Outcome_GWASs!C:C,0))</f>
        <v>7110</v>
      </c>
      <c r="W183" s="105">
        <f>INDEX(Outcome_GWASs!G:G,MATCH(Matt!S183,Outcome_GWASs!C:C,0))</f>
        <v>7264</v>
      </c>
      <c r="X183" s="105">
        <f>INDEX(Outcome_GWASs!F:F,MATCH(Matt!S183,Outcome_GWASs!C:C,0))</f>
        <v>7110</v>
      </c>
      <c r="Y183" s="105">
        <f>INDEX(Outcome_GWASs!G:G,MATCH(Matt!S183,Outcome_GWASs!C:C,0))</f>
        <v>7264</v>
      </c>
      <c r="Z183" s="105" t="s">
        <v>10</v>
      </c>
      <c r="AA183" s="105" t="s">
        <v>1197</v>
      </c>
      <c r="AB183" s="105" t="str">
        <f>INDEX(Outcome_GWASs!E:E,MATCH(Matt!S183,Outcome_GWASs!C:C,0))</f>
        <v>European</v>
      </c>
      <c r="AC183" s="115" t="str">
        <f>INDEX(Exposure_GWASs!G:G,MATCH(Matt!AE183,Exposure_GWASs!C:C,0))</f>
        <v>BMI</v>
      </c>
      <c r="AD183" s="112" t="s">
        <v>127</v>
      </c>
      <c r="AE183" s="105" t="s">
        <v>1139</v>
      </c>
      <c r="AF183" s="115" t="str">
        <f>INDEX(Exposure_GWASs!T:T,MATCH(Matt!AE183,Exposure_GWASs!C:C,0))</f>
        <v>18+</v>
      </c>
      <c r="AG183" s="115" t="str">
        <f>INDEX(Exposure_GWASs!U:U,MATCH(Matt!AE183,Exposure_GWASs!C:C,0))</f>
        <v>both</v>
      </c>
      <c r="AH183" s="105" t="s">
        <v>11</v>
      </c>
      <c r="AI183" s="115">
        <f>INDEX(Exposure_GWASs!F:F,MATCH(Matt!AE183,Exposure_GWASs!C:C,0))</f>
        <v>322154</v>
      </c>
      <c r="AJ183" s="105" t="s">
        <v>10</v>
      </c>
      <c r="AK183" s="105" t="s">
        <v>1005</v>
      </c>
      <c r="AL183" s="105" t="s">
        <v>249</v>
      </c>
      <c r="AM183" s="105" t="s">
        <v>10</v>
      </c>
      <c r="AN183" s="105" t="s">
        <v>10</v>
      </c>
      <c r="AO183" s="105" t="s">
        <v>1361</v>
      </c>
      <c r="AP183" s="105" t="s">
        <v>11</v>
      </c>
      <c r="AQ183" s="105" t="s">
        <v>138</v>
      </c>
      <c r="AR183" s="105" t="s">
        <v>1395</v>
      </c>
      <c r="AS183" s="105" t="s">
        <v>1396</v>
      </c>
      <c r="AT183" s="105" t="s">
        <v>11</v>
      </c>
      <c r="AU183" s="105"/>
      <c r="AV183" s="105"/>
      <c r="AW183" s="105">
        <v>8</v>
      </c>
      <c r="AX183" s="105">
        <f>INDEX(Exposure_GWASs!S:S,MATCH(Matt!AE183,Exposure_GWASs!C:C,0))</f>
        <v>77</v>
      </c>
      <c r="AY183" s="105" t="s">
        <v>1418</v>
      </c>
      <c r="AZ183" s="105" t="s">
        <v>135</v>
      </c>
      <c r="BA183" s="105" t="s">
        <v>1379</v>
      </c>
      <c r="BB183" s="105" t="s">
        <v>31</v>
      </c>
      <c r="BC183" s="105" t="s">
        <v>11</v>
      </c>
      <c r="BD183" s="105"/>
      <c r="BE183" s="105"/>
      <c r="BF183" s="105"/>
      <c r="BG183" s="105"/>
      <c r="BH183" s="105" t="s">
        <v>11</v>
      </c>
      <c r="BI183" s="105" t="s">
        <v>11</v>
      </c>
      <c r="BJ183" s="105" t="s">
        <v>11</v>
      </c>
      <c r="BK183" s="105" t="s">
        <v>11</v>
      </c>
      <c r="BL183" s="105" t="s">
        <v>11</v>
      </c>
      <c r="BM183" s="105" t="s">
        <v>11</v>
      </c>
      <c r="BN183" s="105" t="s">
        <v>1410</v>
      </c>
      <c r="BO183" s="105" t="s">
        <v>167</v>
      </c>
      <c r="BP183" s="105" t="s">
        <v>1197</v>
      </c>
      <c r="BQ183" s="105" t="s">
        <v>1029</v>
      </c>
      <c r="BR183" s="105">
        <v>0.67</v>
      </c>
      <c r="BS183" s="105"/>
      <c r="BT183" s="105">
        <v>95</v>
      </c>
      <c r="BU183" s="105">
        <v>0.98</v>
      </c>
      <c r="BV183" s="105">
        <v>4.92</v>
      </c>
      <c r="BW183" s="105">
        <v>0.06</v>
      </c>
      <c r="BX183" s="105" t="s">
        <v>1411</v>
      </c>
      <c r="BY183" s="105" t="s">
        <v>1412</v>
      </c>
      <c r="BZ183" s="105" t="s">
        <v>1399</v>
      </c>
      <c r="CA183" s="105" t="s">
        <v>1400</v>
      </c>
      <c r="CB183" s="105" t="s">
        <v>11</v>
      </c>
      <c r="CC183" s="105" t="s">
        <v>1401</v>
      </c>
      <c r="CD183" s="106" t="s">
        <v>10</v>
      </c>
      <c r="CE183" s="105"/>
      <c r="CF183" s="105"/>
      <c r="CG183" s="105"/>
      <c r="CH183" s="105"/>
    </row>
    <row r="184" spans="1:86">
      <c r="A184" s="105">
        <v>22</v>
      </c>
      <c r="B184" s="105" t="s">
        <v>282</v>
      </c>
      <c r="C184" s="105" t="s">
        <v>244</v>
      </c>
      <c r="D184" s="105" t="s">
        <v>1390</v>
      </c>
      <c r="E184" s="105">
        <v>2017</v>
      </c>
      <c r="F184" s="105" t="s">
        <v>1391</v>
      </c>
      <c r="G184" s="105" t="s">
        <v>1392</v>
      </c>
      <c r="H184" s="105" t="s">
        <v>1356</v>
      </c>
      <c r="I184" s="105" t="s">
        <v>1260</v>
      </c>
      <c r="J184" s="114" t="s">
        <v>1357</v>
      </c>
      <c r="K184" s="105" t="s">
        <v>1358</v>
      </c>
      <c r="L184" s="105" t="s">
        <v>6130</v>
      </c>
      <c r="M184" s="105" t="s">
        <v>1393</v>
      </c>
      <c r="N184" s="105" t="s">
        <v>15</v>
      </c>
      <c r="O184" s="105" t="s">
        <v>5614</v>
      </c>
      <c r="P184" s="105" t="s">
        <v>5614</v>
      </c>
      <c r="Q184" s="105" t="s">
        <v>5577</v>
      </c>
      <c r="R184" s="105" t="str">
        <f>INDEX(Outcome_GWASs!K:K,MATCH(Matt!S184,Outcome_GWASs!C:C,0))</f>
        <v>Defined in individual GWASs</v>
      </c>
      <c r="S184" s="105" t="s">
        <v>1394</v>
      </c>
      <c r="T184" s="105" t="str">
        <f>INDEX(Outcome_GWASs!I:I,MATCH(Matt!S184,Outcome_GWASs!C:C,0))</f>
        <v>18+</v>
      </c>
      <c r="U184" s="105" t="str">
        <f>INDEX(Outcome_GWASs!H:H,MATCH(Matt!S184,Outcome_GWASs!C:C,0))</f>
        <v xml:space="preserve">both </v>
      </c>
      <c r="V184" s="105">
        <f>INDEX(Outcome_GWASs!F:F,MATCH(Matt!S184,Outcome_GWASs!C:C,0))</f>
        <v>7110</v>
      </c>
      <c r="W184" s="105">
        <f>INDEX(Outcome_GWASs!G:G,MATCH(Matt!S184,Outcome_GWASs!C:C,0))</f>
        <v>7264</v>
      </c>
      <c r="X184" s="105">
        <f>INDEX(Outcome_GWASs!F:F,MATCH(Matt!S184,Outcome_GWASs!C:C,0))</f>
        <v>7110</v>
      </c>
      <c r="Y184" s="105">
        <f>INDEX(Outcome_GWASs!G:G,MATCH(Matt!S184,Outcome_GWASs!C:C,0))</f>
        <v>7264</v>
      </c>
      <c r="Z184" s="105" t="s">
        <v>10</v>
      </c>
      <c r="AA184" s="105" t="s">
        <v>1197</v>
      </c>
      <c r="AB184" s="105" t="str">
        <f>INDEX(Outcome_GWASs!E:E,MATCH(Matt!S184,Outcome_GWASs!C:C,0))</f>
        <v>European</v>
      </c>
      <c r="AC184" s="115" t="str">
        <f>INDEX(Exposure_GWASs!G:G,MATCH(Matt!AE184,Exposure_GWASs!C:C,0))</f>
        <v>BMI</v>
      </c>
      <c r="AD184" s="112" t="s">
        <v>127</v>
      </c>
      <c r="AE184" s="105" t="s">
        <v>1139</v>
      </c>
      <c r="AF184" s="115" t="str">
        <f>INDEX(Exposure_GWASs!T:T,MATCH(Matt!AE184,Exposure_GWASs!C:C,0))</f>
        <v>18+</v>
      </c>
      <c r="AG184" s="115" t="str">
        <f>INDEX(Exposure_GWASs!U:U,MATCH(Matt!AE184,Exposure_GWASs!C:C,0))</f>
        <v>both</v>
      </c>
      <c r="AH184" s="105" t="s">
        <v>11</v>
      </c>
      <c r="AI184" s="115">
        <f>INDEX(Exposure_GWASs!F:F,MATCH(Matt!AE184,Exposure_GWASs!C:C,0))</f>
        <v>322154</v>
      </c>
      <c r="AJ184" s="105" t="s">
        <v>10</v>
      </c>
      <c r="AK184" s="105" t="s">
        <v>1005</v>
      </c>
      <c r="AL184" s="105" t="s">
        <v>249</v>
      </c>
      <c r="AM184" s="105" t="s">
        <v>10</v>
      </c>
      <c r="AN184" s="105" t="s">
        <v>10</v>
      </c>
      <c r="AO184" s="105" t="s">
        <v>1361</v>
      </c>
      <c r="AP184" s="105" t="s">
        <v>11</v>
      </c>
      <c r="AQ184" s="105" t="s">
        <v>138</v>
      </c>
      <c r="AR184" s="105" t="s">
        <v>1395</v>
      </c>
      <c r="AS184" s="105" t="s">
        <v>1396</v>
      </c>
      <c r="AT184" s="105" t="s">
        <v>11</v>
      </c>
      <c r="AU184" s="105"/>
      <c r="AV184" s="105"/>
      <c r="AW184" s="105">
        <v>5</v>
      </c>
      <c r="AX184" s="105">
        <f>INDEX(Exposure_GWASs!S:S,MATCH(Matt!AE184,Exposure_GWASs!C:C,0))</f>
        <v>77</v>
      </c>
      <c r="AY184" s="105" t="s">
        <v>1419</v>
      </c>
      <c r="AZ184" s="105" t="s">
        <v>135</v>
      </c>
      <c r="BA184" s="105" t="s">
        <v>1379</v>
      </c>
      <c r="BB184" s="105" t="s">
        <v>31</v>
      </c>
      <c r="BC184" s="105" t="s">
        <v>11</v>
      </c>
      <c r="BD184" s="105"/>
      <c r="BE184" s="105"/>
      <c r="BF184" s="105"/>
      <c r="BG184" s="105"/>
      <c r="BH184" s="105" t="s">
        <v>11</v>
      </c>
      <c r="BI184" s="105" t="s">
        <v>11</v>
      </c>
      <c r="BJ184" s="105" t="s">
        <v>11</v>
      </c>
      <c r="BK184" s="105" t="s">
        <v>11</v>
      </c>
      <c r="BL184" s="105" t="s">
        <v>11</v>
      </c>
      <c r="BM184" s="105" t="s">
        <v>11</v>
      </c>
      <c r="BN184" s="105" t="s">
        <v>1410</v>
      </c>
      <c r="BO184" s="105" t="s">
        <v>167</v>
      </c>
      <c r="BP184" s="105" t="s">
        <v>1197</v>
      </c>
      <c r="BQ184" s="105" t="s">
        <v>1029</v>
      </c>
      <c r="BR184" s="105">
        <v>1.48</v>
      </c>
      <c r="BS184" s="105"/>
      <c r="BT184" s="105">
        <v>95</v>
      </c>
      <c r="BU184" s="105">
        <v>0.28999999999999998</v>
      </c>
      <c r="BV184" s="105">
        <v>1.53</v>
      </c>
      <c r="BW184" s="105">
        <v>0.34</v>
      </c>
      <c r="BX184" s="105" t="s">
        <v>1411</v>
      </c>
      <c r="BY184" s="105" t="s">
        <v>1412</v>
      </c>
      <c r="BZ184" s="105" t="s">
        <v>1399</v>
      </c>
      <c r="CA184" s="105" t="s">
        <v>1400</v>
      </c>
      <c r="CB184" s="105" t="s">
        <v>11</v>
      </c>
      <c r="CC184" s="105" t="s">
        <v>1401</v>
      </c>
      <c r="CD184" s="106" t="s">
        <v>10</v>
      </c>
      <c r="CE184" s="105"/>
      <c r="CF184" s="105"/>
      <c r="CG184" s="105"/>
      <c r="CH184" s="105"/>
    </row>
    <row r="185" spans="1:86">
      <c r="A185" s="105">
        <v>22</v>
      </c>
      <c r="B185" s="105" t="s">
        <v>282</v>
      </c>
      <c r="C185" s="105" t="s">
        <v>244</v>
      </c>
      <c r="D185" s="105" t="s">
        <v>1390</v>
      </c>
      <c r="E185" s="105">
        <v>2017</v>
      </c>
      <c r="F185" s="105" t="s">
        <v>1391</v>
      </c>
      <c r="G185" s="105" t="s">
        <v>1392</v>
      </c>
      <c r="H185" s="105" t="s">
        <v>1356</v>
      </c>
      <c r="I185" s="105" t="s">
        <v>1260</v>
      </c>
      <c r="J185" s="114" t="s">
        <v>1357</v>
      </c>
      <c r="K185" s="105" t="s">
        <v>1358</v>
      </c>
      <c r="L185" s="105" t="s">
        <v>6130</v>
      </c>
      <c r="M185" s="105" t="s">
        <v>1393</v>
      </c>
      <c r="N185" s="105" t="s">
        <v>15</v>
      </c>
      <c r="O185" s="105" t="s">
        <v>5614</v>
      </c>
      <c r="P185" s="105" t="s">
        <v>5614</v>
      </c>
      <c r="Q185" s="105" t="s">
        <v>5577</v>
      </c>
      <c r="R185" s="105" t="str">
        <f>INDEX(Outcome_GWASs!K:K,MATCH(Matt!S185,Outcome_GWASs!C:C,0))</f>
        <v>Defined in individual GWASs</v>
      </c>
      <c r="S185" s="105" t="s">
        <v>1394</v>
      </c>
      <c r="T185" s="105" t="str">
        <f>INDEX(Outcome_GWASs!I:I,MATCH(Matt!S185,Outcome_GWASs!C:C,0))</f>
        <v>18+</v>
      </c>
      <c r="U185" s="105" t="str">
        <f>INDEX(Outcome_GWASs!H:H,MATCH(Matt!S185,Outcome_GWASs!C:C,0))</f>
        <v xml:space="preserve">both </v>
      </c>
      <c r="V185" s="105">
        <f>INDEX(Outcome_GWASs!F:F,MATCH(Matt!S185,Outcome_GWASs!C:C,0))</f>
        <v>7110</v>
      </c>
      <c r="W185" s="105">
        <f>INDEX(Outcome_GWASs!G:G,MATCH(Matt!S185,Outcome_GWASs!C:C,0))</f>
        <v>7264</v>
      </c>
      <c r="X185" s="105">
        <f>INDEX(Outcome_GWASs!F:F,MATCH(Matt!S185,Outcome_GWASs!C:C,0))</f>
        <v>7110</v>
      </c>
      <c r="Y185" s="105">
        <f>INDEX(Outcome_GWASs!G:G,MATCH(Matt!S185,Outcome_GWASs!C:C,0))</f>
        <v>7264</v>
      </c>
      <c r="Z185" s="105" t="s">
        <v>10</v>
      </c>
      <c r="AA185" s="105" t="s">
        <v>1197</v>
      </c>
      <c r="AB185" s="105" t="str">
        <f>INDEX(Outcome_GWASs!E:E,MATCH(Matt!S185,Outcome_GWASs!C:C,0))</f>
        <v>European</v>
      </c>
      <c r="AC185" s="115" t="str">
        <f>INDEX(Exposure_GWASs!G:G,MATCH(Matt!AE185,Exposure_GWASs!C:C,0))</f>
        <v>BMI</v>
      </c>
      <c r="AD185" s="112" t="s">
        <v>127</v>
      </c>
      <c r="AE185" s="105" t="s">
        <v>1139</v>
      </c>
      <c r="AF185" s="115" t="str">
        <f>INDEX(Exposure_GWASs!T:T,MATCH(Matt!AE185,Exposure_GWASs!C:C,0))</f>
        <v>18+</v>
      </c>
      <c r="AG185" s="115" t="str">
        <f>INDEX(Exposure_GWASs!U:U,MATCH(Matt!AE185,Exposure_GWASs!C:C,0))</f>
        <v>both</v>
      </c>
      <c r="AH185" s="105" t="s">
        <v>11</v>
      </c>
      <c r="AI185" s="115">
        <f>INDEX(Exposure_GWASs!F:F,MATCH(Matt!AE185,Exposure_GWASs!C:C,0))</f>
        <v>322154</v>
      </c>
      <c r="AJ185" s="105" t="s">
        <v>10</v>
      </c>
      <c r="AK185" s="105" t="s">
        <v>1005</v>
      </c>
      <c r="AL185" s="105" t="s">
        <v>249</v>
      </c>
      <c r="AM185" s="105" t="s">
        <v>10</v>
      </c>
      <c r="AN185" s="105" t="s">
        <v>10</v>
      </c>
      <c r="AO185" s="105" t="s">
        <v>1361</v>
      </c>
      <c r="AP185" s="105" t="s">
        <v>11</v>
      </c>
      <c r="AQ185" s="105" t="s">
        <v>138</v>
      </c>
      <c r="AR185" s="105" t="s">
        <v>1395</v>
      </c>
      <c r="AS185" s="105" t="s">
        <v>1396</v>
      </c>
      <c r="AT185" s="105" t="s">
        <v>11</v>
      </c>
      <c r="AU185" s="105"/>
      <c r="AV185" s="105"/>
      <c r="AW185" s="105">
        <v>5</v>
      </c>
      <c r="AX185" s="105">
        <f>INDEX(Exposure_GWASs!S:S,MATCH(Matt!AE185,Exposure_GWASs!C:C,0))</f>
        <v>77</v>
      </c>
      <c r="AY185" s="105" t="s">
        <v>1420</v>
      </c>
      <c r="AZ185" s="105" t="s">
        <v>135</v>
      </c>
      <c r="BA185" s="105" t="s">
        <v>1379</v>
      </c>
      <c r="BB185" s="105" t="s">
        <v>31</v>
      </c>
      <c r="BC185" s="105" t="s">
        <v>11</v>
      </c>
      <c r="BD185" s="105"/>
      <c r="BE185" s="105"/>
      <c r="BF185" s="105"/>
      <c r="BG185" s="105"/>
      <c r="BH185" s="105" t="s">
        <v>11</v>
      </c>
      <c r="BI185" s="105" t="s">
        <v>11</v>
      </c>
      <c r="BJ185" s="105" t="s">
        <v>11</v>
      </c>
      <c r="BK185" s="105" t="s">
        <v>11</v>
      </c>
      <c r="BL185" s="105" t="s">
        <v>11</v>
      </c>
      <c r="BM185" s="105" t="s">
        <v>11</v>
      </c>
      <c r="BN185" s="105" t="s">
        <v>1410</v>
      </c>
      <c r="BO185" s="105" t="s">
        <v>167</v>
      </c>
      <c r="BP185" s="105" t="s">
        <v>1197</v>
      </c>
      <c r="BQ185" s="105" t="s">
        <v>1029</v>
      </c>
      <c r="BR185" s="105">
        <v>1.34</v>
      </c>
      <c r="BS185" s="105"/>
      <c r="BT185" s="105">
        <v>95</v>
      </c>
      <c r="BU185" s="105">
        <v>0.75</v>
      </c>
      <c r="BV185" s="105">
        <v>2.92</v>
      </c>
      <c r="BW185" s="105">
        <v>0.25</v>
      </c>
      <c r="BX185" s="105" t="s">
        <v>1411</v>
      </c>
      <c r="BY185" s="105" t="s">
        <v>1412</v>
      </c>
      <c r="BZ185" s="105" t="s">
        <v>1399</v>
      </c>
      <c r="CA185" s="105" t="s">
        <v>1400</v>
      </c>
      <c r="CB185" s="105" t="s">
        <v>11</v>
      </c>
      <c r="CC185" s="105" t="s">
        <v>1401</v>
      </c>
      <c r="CD185" s="106" t="s">
        <v>10</v>
      </c>
      <c r="CE185" s="105"/>
      <c r="CF185" s="105"/>
      <c r="CG185" s="105"/>
      <c r="CH185" s="105"/>
    </row>
    <row r="186" spans="1:86">
      <c r="A186" s="105">
        <v>22</v>
      </c>
      <c r="B186" s="105" t="s">
        <v>282</v>
      </c>
      <c r="C186" s="105" t="s">
        <v>244</v>
      </c>
      <c r="D186" s="105" t="s">
        <v>1390</v>
      </c>
      <c r="E186" s="105">
        <v>2017</v>
      </c>
      <c r="F186" s="105" t="s">
        <v>1391</v>
      </c>
      <c r="G186" s="105" t="s">
        <v>1392</v>
      </c>
      <c r="H186" s="105" t="s">
        <v>1356</v>
      </c>
      <c r="I186" s="105" t="s">
        <v>1260</v>
      </c>
      <c r="J186" s="114" t="s">
        <v>1357</v>
      </c>
      <c r="K186" s="105" t="s">
        <v>1358</v>
      </c>
      <c r="L186" s="105" t="s">
        <v>6130</v>
      </c>
      <c r="M186" s="105" t="s">
        <v>1393</v>
      </c>
      <c r="N186" s="105" t="s">
        <v>15</v>
      </c>
      <c r="O186" s="105" t="s">
        <v>5614</v>
      </c>
      <c r="P186" s="105" t="s">
        <v>5614</v>
      </c>
      <c r="Q186" s="105" t="s">
        <v>5577</v>
      </c>
      <c r="R186" s="105" t="str">
        <f>INDEX(Outcome_GWASs!K:K,MATCH(Matt!S186,Outcome_GWASs!C:C,0))</f>
        <v>Defined in individual GWASs</v>
      </c>
      <c r="S186" s="105" t="s">
        <v>1394</v>
      </c>
      <c r="T186" s="105" t="str">
        <f>INDEX(Outcome_GWASs!I:I,MATCH(Matt!S186,Outcome_GWASs!C:C,0))</f>
        <v>18+</v>
      </c>
      <c r="U186" s="105" t="str">
        <f>INDEX(Outcome_GWASs!H:H,MATCH(Matt!S186,Outcome_GWASs!C:C,0))</f>
        <v xml:space="preserve">both </v>
      </c>
      <c r="V186" s="105">
        <f>INDEX(Outcome_GWASs!F:F,MATCH(Matt!S186,Outcome_GWASs!C:C,0))</f>
        <v>7110</v>
      </c>
      <c r="W186" s="105">
        <f>INDEX(Outcome_GWASs!G:G,MATCH(Matt!S186,Outcome_GWASs!C:C,0))</f>
        <v>7264</v>
      </c>
      <c r="X186" s="105">
        <f>INDEX(Outcome_GWASs!F:F,MATCH(Matt!S186,Outcome_GWASs!C:C,0))</f>
        <v>7110</v>
      </c>
      <c r="Y186" s="105">
        <f>INDEX(Outcome_GWASs!G:G,MATCH(Matt!S186,Outcome_GWASs!C:C,0))</f>
        <v>7264</v>
      </c>
      <c r="Z186" s="105" t="s">
        <v>10</v>
      </c>
      <c r="AA186" s="105" t="s">
        <v>1197</v>
      </c>
      <c r="AB186" s="105" t="str">
        <f>INDEX(Outcome_GWASs!E:E,MATCH(Matt!S186,Outcome_GWASs!C:C,0))</f>
        <v>European</v>
      </c>
      <c r="AC186" s="115" t="str">
        <f>INDEX(Exposure_GWASs!G:G,MATCH(Matt!AE186,Exposure_GWASs!C:C,0))</f>
        <v>BMI</v>
      </c>
      <c r="AD186" s="112" t="s">
        <v>127</v>
      </c>
      <c r="AE186" s="105" t="s">
        <v>1139</v>
      </c>
      <c r="AF186" s="115" t="str">
        <f>INDEX(Exposure_GWASs!T:T,MATCH(Matt!AE186,Exposure_GWASs!C:C,0))</f>
        <v>18+</v>
      </c>
      <c r="AG186" s="115" t="str">
        <f>INDEX(Exposure_GWASs!U:U,MATCH(Matt!AE186,Exposure_GWASs!C:C,0))</f>
        <v>both</v>
      </c>
      <c r="AH186" s="105" t="s">
        <v>11</v>
      </c>
      <c r="AI186" s="115">
        <f>INDEX(Exposure_GWASs!F:F,MATCH(Matt!AE186,Exposure_GWASs!C:C,0))</f>
        <v>322154</v>
      </c>
      <c r="AJ186" s="105" t="s">
        <v>10</v>
      </c>
      <c r="AK186" s="105" t="s">
        <v>1005</v>
      </c>
      <c r="AL186" s="105" t="s">
        <v>249</v>
      </c>
      <c r="AM186" s="105" t="s">
        <v>10</v>
      </c>
      <c r="AN186" s="105" t="s">
        <v>10</v>
      </c>
      <c r="AO186" s="105" t="s">
        <v>1361</v>
      </c>
      <c r="AP186" s="105" t="s">
        <v>11</v>
      </c>
      <c r="AQ186" s="105" t="s">
        <v>138</v>
      </c>
      <c r="AR186" s="105" t="s">
        <v>1395</v>
      </c>
      <c r="AS186" s="105" t="s">
        <v>1396</v>
      </c>
      <c r="AT186" s="105" t="s">
        <v>11</v>
      </c>
      <c r="AU186" s="105"/>
      <c r="AV186" s="105"/>
      <c r="AW186" s="105">
        <v>19</v>
      </c>
      <c r="AX186" s="105">
        <f>INDEX(Exposure_GWASs!S:S,MATCH(Matt!AE186,Exposure_GWASs!C:C,0))</f>
        <v>77</v>
      </c>
      <c r="AY186" s="105" t="s">
        <v>1421</v>
      </c>
      <c r="AZ186" s="105" t="s">
        <v>135</v>
      </c>
      <c r="BA186" s="105" t="s">
        <v>1379</v>
      </c>
      <c r="BB186" s="105" t="s">
        <v>31</v>
      </c>
      <c r="BC186" s="105" t="s">
        <v>11</v>
      </c>
      <c r="BD186" s="105"/>
      <c r="BE186" s="105"/>
      <c r="BF186" s="105"/>
      <c r="BG186" s="105"/>
      <c r="BH186" s="105" t="s">
        <v>11</v>
      </c>
      <c r="BI186" s="105" t="s">
        <v>11</v>
      </c>
      <c r="BJ186" s="105" t="s">
        <v>11</v>
      </c>
      <c r="BK186" s="105" t="s">
        <v>11</v>
      </c>
      <c r="BL186" s="105" t="s">
        <v>11</v>
      </c>
      <c r="BM186" s="105" t="s">
        <v>11</v>
      </c>
      <c r="BN186" s="105" t="s">
        <v>1410</v>
      </c>
      <c r="BO186" s="105" t="s">
        <v>167</v>
      </c>
      <c r="BP186" s="105" t="s">
        <v>1197</v>
      </c>
      <c r="BQ186" s="105" t="s">
        <v>1029</v>
      </c>
      <c r="BR186" s="105">
        <v>1.87</v>
      </c>
      <c r="BS186" s="105"/>
      <c r="BT186" s="105">
        <v>95</v>
      </c>
      <c r="BU186" s="105">
        <v>0.77</v>
      </c>
      <c r="BV186" s="105">
        <v>2.31</v>
      </c>
      <c r="BW186" s="105">
        <v>0.3</v>
      </c>
      <c r="BX186" s="105" t="s">
        <v>1411</v>
      </c>
      <c r="BY186" s="105" t="s">
        <v>1412</v>
      </c>
      <c r="BZ186" s="105" t="s">
        <v>1399</v>
      </c>
      <c r="CA186" s="105" t="s">
        <v>1400</v>
      </c>
      <c r="CB186" s="105" t="s">
        <v>11</v>
      </c>
      <c r="CC186" s="105" t="s">
        <v>1401</v>
      </c>
      <c r="CD186" s="106" t="s">
        <v>10</v>
      </c>
      <c r="CE186" s="105"/>
      <c r="CF186" s="105"/>
      <c r="CG186" s="105"/>
      <c r="CH186" s="105"/>
    </row>
    <row r="187" spans="1:86">
      <c r="A187" s="105">
        <v>22</v>
      </c>
      <c r="B187" s="105" t="s">
        <v>282</v>
      </c>
      <c r="C187" s="105" t="s">
        <v>244</v>
      </c>
      <c r="D187" s="105" t="s">
        <v>1390</v>
      </c>
      <c r="E187" s="105">
        <v>2017</v>
      </c>
      <c r="F187" s="105" t="s">
        <v>1391</v>
      </c>
      <c r="G187" s="105" t="s">
        <v>1392</v>
      </c>
      <c r="H187" s="105" t="s">
        <v>1356</v>
      </c>
      <c r="I187" s="105" t="s">
        <v>1260</v>
      </c>
      <c r="J187" s="114" t="s">
        <v>1357</v>
      </c>
      <c r="K187" s="105" t="s">
        <v>1358</v>
      </c>
      <c r="L187" s="105" t="s">
        <v>6130</v>
      </c>
      <c r="M187" s="105" t="s">
        <v>1393</v>
      </c>
      <c r="N187" s="105" t="s">
        <v>15</v>
      </c>
      <c r="O187" s="105" t="s">
        <v>5614</v>
      </c>
      <c r="P187" s="105" t="s">
        <v>5614</v>
      </c>
      <c r="Q187" s="105" t="s">
        <v>5577</v>
      </c>
      <c r="R187" s="105" t="str">
        <f>INDEX(Outcome_GWASs!K:K,MATCH(Matt!S187,Outcome_GWASs!C:C,0))</f>
        <v>Defined in individual GWASs</v>
      </c>
      <c r="S187" s="105" t="s">
        <v>1394</v>
      </c>
      <c r="T187" s="105" t="str">
        <f>INDEX(Outcome_GWASs!I:I,MATCH(Matt!S187,Outcome_GWASs!C:C,0))</f>
        <v>18+</v>
      </c>
      <c r="U187" s="105" t="str">
        <f>INDEX(Outcome_GWASs!H:H,MATCH(Matt!S187,Outcome_GWASs!C:C,0))</f>
        <v xml:space="preserve">both </v>
      </c>
      <c r="V187" s="105">
        <f>INDEX(Outcome_GWASs!F:F,MATCH(Matt!S187,Outcome_GWASs!C:C,0))</f>
        <v>7110</v>
      </c>
      <c r="W187" s="105">
        <f>INDEX(Outcome_GWASs!G:G,MATCH(Matt!S187,Outcome_GWASs!C:C,0))</f>
        <v>7264</v>
      </c>
      <c r="X187" s="105">
        <f>INDEX(Outcome_GWASs!F:F,MATCH(Matt!S187,Outcome_GWASs!C:C,0))</f>
        <v>7110</v>
      </c>
      <c r="Y187" s="105">
        <f>INDEX(Outcome_GWASs!G:G,MATCH(Matt!S187,Outcome_GWASs!C:C,0))</f>
        <v>7264</v>
      </c>
      <c r="Z187" s="105" t="s">
        <v>10</v>
      </c>
      <c r="AA187" s="105" t="s">
        <v>1197</v>
      </c>
      <c r="AB187" s="105" t="str">
        <f>INDEX(Outcome_GWASs!E:E,MATCH(Matt!S187,Outcome_GWASs!C:C,0))</f>
        <v>European</v>
      </c>
      <c r="AC187" s="115" t="str">
        <f>INDEX(Exposure_GWASs!G:G,MATCH(Matt!AE187,Exposure_GWASs!C:C,0))</f>
        <v>BMI</v>
      </c>
      <c r="AD187" s="112" t="s">
        <v>127</v>
      </c>
      <c r="AE187" s="105" t="s">
        <v>1139</v>
      </c>
      <c r="AF187" s="115" t="str">
        <f>INDEX(Exposure_GWASs!T:T,MATCH(Matt!AE187,Exposure_GWASs!C:C,0))</f>
        <v>18+</v>
      </c>
      <c r="AG187" s="115" t="str">
        <f>INDEX(Exposure_GWASs!U:U,MATCH(Matt!AE187,Exposure_GWASs!C:C,0))</f>
        <v>both</v>
      </c>
      <c r="AH187" s="105" t="s">
        <v>11</v>
      </c>
      <c r="AI187" s="115">
        <f>INDEX(Exposure_GWASs!F:F,MATCH(Matt!AE187,Exposure_GWASs!C:C,0))</f>
        <v>322154</v>
      </c>
      <c r="AJ187" s="105" t="s">
        <v>10</v>
      </c>
      <c r="AK187" s="105" t="s">
        <v>1005</v>
      </c>
      <c r="AL187" s="105" t="s">
        <v>249</v>
      </c>
      <c r="AM187" s="105" t="s">
        <v>10</v>
      </c>
      <c r="AN187" s="105" t="s">
        <v>10</v>
      </c>
      <c r="AO187" s="105" t="s">
        <v>1361</v>
      </c>
      <c r="AP187" s="105" t="s">
        <v>11</v>
      </c>
      <c r="AQ187" s="105" t="s">
        <v>138</v>
      </c>
      <c r="AR187" s="105" t="s">
        <v>1395</v>
      </c>
      <c r="AS187" s="105" t="s">
        <v>1396</v>
      </c>
      <c r="AT187" s="105" t="s">
        <v>11</v>
      </c>
      <c r="AU187" s="105"/>
      <c r="AV187" s="105"/>
      <c r="AW187" s="105">
        <v>13</v>
      </c>
      <c r="AX187" s="105">
        <f>INDEX(Exposure_GWASs!S:S,MATCH(Matt!AE187,Exposure_GWASs!C:C,0))</f>
        <v>77</v>
      </c>
      <c r="AY187" s="105" t="s">
        <v>1422</v>
      </c>
      <c r="AZ187" s="105" t="s">
        <v>135</v>
      </c>
      <c r="BA187" s="105" t="s">
        <v>1379</v>
      </c>
      <c r="BB187" s="105" t="s">
        <v>31</v>
      </c>
      <c r="BC187" s="105" t="s">
        <v>11</v>
      </c>
      <c r="BD187" s="105"/>
      <c r="BE187" s="105"/>
      <c r="BF187" s="105"/>
      <c r="BG187" s="105"/>
      <c r="BH187" s="105" t="s">
        <v>11</v>
      </c>
      <c r="BI187" s="105" t="s">
        <v>11</v>
      </c>
      <c r="BJ187" s="105" t="s">
        <v>11</v>
      </c>
      <c r="BK187" s="105" t="s">
        <v>11</v>
      </c>
      <c r="BL187" s="105" t="s">
        <v>11</v>
      </c>
      <c r="BM187" s="105" t="s">
        <v>11</v>
      </c>
      <c r="BN187" s="105" t="s">
        <v>1410</v>
      </c>
      <c r="BO187" s="105" t="s">
        <v>167</v>
      </c>
      <c r="BP187" s="105" t="s">
        <v>1197</v>
      </c>
      <c r="BQ187" s="105" t="s">
        <v>1029</v>
      </c>
      <c r="BR187" s="105">
        <v>1.73</v>
      </c>
      <c r="BS187" s="105"/>
      <c r="BT187" s="105">
        <v>95</v>
      </c>
      <c r="BU187" s="105">
        <v>1.01</v>
      </c>
      <c r="BV187" s="105">
        <v>3.68</v>
      </c>
      <c r="BW187" s="105">
        <v>0.05</v>
      </c>
      <c r="BX187" s="105" t="s">
        <v>1411</v>
      </c>
      <c r="BY187" s="105" t="s">
        <v>1412</v>
      </c>
      <c r="BZ187" s="105" t="s">
        <v>1399</v>
      </c>
      <c r="CA187" s="105" t="s">
        <v>1400</v>
      </c>
      <c r="CB187" s="105" t="s">
        <v>11</v>
      </c>
      <c r="CC187" s="105" t="s">
        <v>1401</v>
      </c>
      <c r="CD187" s="106" t="s">
        <v>10</v>
      </c>
      <c r="CE187" s="105"/>
      <c r="CF187" s="105"/>
      <c r="CG187" s="105"/>
      <c r="CH187" s="105"/>
    </row>
    <row r="188" spans="1:86">
      <c r="A188" s="105">
        <v>22</v>
      </c>
      <c r="B188" s="105" t="s">
        <v>282</v>
      </c>
      <c r="C188" s="105" t="s">
        <v>244</v>
      </c>
      <c r="D188" s="105" t="s">
        <v>1390</v>
      </c>
      <c r="E188" s="105">
        <v>2017</v>
      </c>
      <c r="F188" s="105" t="s">
        <v>1391</v>
      </c>
      <c r="G188" s="105" t="s">
        <v>1392</v>
      </c>
      <c r="H188" s="105" t="s">
        <v>1356</v>
      </c>
      <c r="I188" s="105" t="s">
        <v>1260</v>
      </c>
      <c r="J188" s="114" t="s">
        <v>1357</v>
      </c>
      <c r="K188" s="105" t="s">
        <v>1358</v>
      </c>
      <c r="L188" s="105" t="s">
        <v>6130</v>
      </c>
      <c r="M188" s="105" t="s">
        <v>1393</v>
      </c>
      <c r="N188" s="105" t="s">
        <v>15</v>
      </c>
      <c r="O188" s="105" t="s">
        <v>5614</v>
      </c>
      <c r="P188" s="105" t="s">
        <v>5614</v>
      </c>
      <c r="Q188" s="105" t="s">
        <v>5577</v>
      </c>
      <c r="R188" s="105" t="str">
        <f>INDEX(Outcome_GWASs!K:K,MATCH(Matt!S188,Outcome_GWASs!C:C,0))</f>
        <v>Defined in individual GWASs</v>
      </c>
      <c r="S188" s="105" t="s">
        <v>1394</v>
      </c>
      <c r="T188" s="105" t="str">
        <f>INDEX(Outcome_GWASs!I:I,MATCH(Matt!S188,Outcome_GWASs!C:C,0))</f>
        <v>18+</v>
      </c>
      <c r="U188" s="105" t="str">
        <f>INDEX(Outcome_GWASs!H:H,MATCH(Matt!S188,Outcome_GWASs!C:C,0))</f>
        <v xml:space="preserve">both </v>
      </c>
      <c r="V188" s="105">
        <f>INDEX(Outcome_GWASs!F:F,MATCH(Matt!S188,Outcome_GWASs!C:C,0))</f>
        <v>7110</v>
      </c>
      <c r="W188" s="105">
        <f>INDEX(Outcome_GWASs!G:G,MATCH(Matt!S188,Outcome_GWASs!C:C,0))</f>
        <v>7264</v>
      </c>
      <c r="X188" s="105">
        <f>INDEX(Outcome_GWASs!F:F,MATCH(Matt!S188,Outcome_GWASs!C:C,0))</f>
        <v>7110</v>
      </c>
      <c r="Y188" s="105">
        <f>INDEX(Outcome_GWASs!G:G,MATCH(Matt!S188,Outcome_GWASs!C:C,0))</f>
        <v>7264</v>
      </c>
      <c r="Z188" s="105" t="s">
        <v>10</v>
      </c>
      <c r="AA188" s="105" t="s">
        <v>1197</v>
      </c>
      <c r="AB188" s="105" t="str">
        <f>INDEX(Outcome_GWASs!E:E,MATCH(Matt!S188,Outcome_GWASs!C:C,0))</f>
        <v>European</v>
      </c>
      <c r="AC188" s="115" t="str">
        <f>INDEX(Exposure_GWASs!G:G,MATCH(Matt!AE188,Exposure_GWASs!C:C,0))</f>
        <v>BMI</v>
      </c>
      <c r="AD188" s="112" t="s">
        <v>127</v>
      </c>
      <c r="AE188" s="105" t="s">
        <v>1139</v>
      </c>
      <c r="AF188" s="115" t="str">
        <f>INDEX(Exposure_GWASs!T:T,MATCH(Matt!AE188,Exposure_GWASs!C:C,0))</f>
        <v>18+</v>
      </c>
      <c r="AG188" s="115" t="str">
        <f>INDEX(Exposure_GWASs!U:U,MATCH(Matt!AE188,Exposure_GWASs!C:C,0))</f>
        <v>both</v>
      </c>
      <c r="AH188" s="105" t="s">
        <v>11</v>
      </c>
      <c r="AI188" s="115">
        <f>INDEX(Exposure_GWASs!F:F,MATCH(Matt!AE188,Exposure_GWASs!C:C,0))</f>
        <v>322154</v>
      </c>
      <c r="AJ188" s="105" t="s">
        <v>10</v>
      </c>
      <c r="AK188" s="105" t="s">
        <v>1005</v>
      </c>
      <c r="AL188" s="105" t="s">
        <v>249</v>
      </c>
      <c r="AM188" s="105" t="s">
        <v>10</v>
      </c>
      <c r="AN188" s="105" t="s">
        <v>10</v>
      </c>
      <c r="AO188" s="105" t="s">
        <v>1361</v>
      </c>
      <c r="AP188" s="105" t="s">
        <v>11</v>
      </c>
      <c r="AQ188" s="105" t="s">
        <v>138</v>
      </c>
      <c r="AR188" s="105" t="s">
        <v>1395</v>
      </c>
      <c r="AS188" s="105" t="s">
        <v>1396</v>
      </c>
      <c r="AT188" s="105" t="s">
        <v>11</v>
      </c>
      <c r="AU188" s="105"/>
      <c r="AV188" s="105"/>
      <c r="AW188" s="105">
        <v>13</v>
      </c>
      <c r="AX188" s="105">
        <f>INDEX(Exposure_GWASs!S:S,MATCH(Matt!AE188,Exposure_GWASs!C:C,0))</f>
        <v>77</v>
      </c>
      <c r="AY188" s="105" t="s">
        <v>1423</v>
      </c>
      <c r="AZ188" s="105" t="s">
        <v>135</v>
      </c>
      <c r="BA188" s="105" t="s">
        <v>1379</v>
      </c>
      <c r="BB188" s="105" t="s">
        <v>31</v>
      </c>
      <c r="BC188" s="105" t="s">
        <v>11</v>
      </c>
      <c r="BD188" s="105"/>
      <c r="BE188" s="105"/>
      <c r="BF188" s="105"/>
      <c r="BG188" s="105"/>
      <c r="BH188" s="105" t="s">
        <v>11</v>
      </c>
      <c r="BI188" s="105" t="s">
        <v>11</v>
      </c>
      <c r="BJ188" s="105" t="s">
        <v>11</v>
      </c>
      <c r="BK188" s="105" t="s">
        <v>11</v>
      </c>
      <c r="BL188" s="105" t="s">
        <v>11</v>
      </c>
      <c r="BM188" s="105" t="s">
        <v>11</v>
      </c>
      <c r="BN188" s="105" t="s">
        <v>1410</v>
      </c>
      <c r="BO188" s="105" t="s">
        <v>167</v>
      </c>
      <c r="BP188" s="105" t="s">
        <v>1197</v>
      </c>
      <c r="BQ188" s="105" t="s">
        <v>1029</v>
      </c>
      <c r="BR188" s="105">
        <v>1.29</v>
      </c>
      <c r="BS188" s="105"/>
      <c r="BT188" s="105">
        <v>95</v>
      </c>
      <c r="BU188" s="105">
        <v>0.98</v>
      </c>
      <c r="BV188" s="105">
        <v>3.58</v>
      </c>
      <c r="BW188" s="105">
        <v>0.06</v>
      </c>
      <c r="BX188" s="105" t="s">
        <v>1411</v>
      </c>
      <c r="BY188" s="105" t="s">
        <v>1412</v>
      </c>
      <c r="BZ188" s="105" t="s">
        <v>1399</v>
      </c>
      <c r="CA188" s="105" t="s">
        <v>1400</v>
      </c>
      <c r="CB188" s="105" t="s">
        <v>11</v>
      </c>
      <c r="CC188" s="105" t="s">
        <v>1401</v>
      </c>
      <c r="CD188" s="106" t="s">
        <v>10</v>
      </c>
      <c r="CE188" s="105"/>
      <c r="CF188" s="105"/>
      <c r="CG188" s="105"/>
      <c r="CH188" s="105"/>
    </row>
    <row r="189" spans="1:86">
      <c r="A189" s="105">
        <v>22</v>
      </c>
      <c r="B189" s="105" t="s">
        <v>282</v>
      </c>
      <c r="C189" s="105" t="s">
        <v>244</v>
      </c>
      <c r="D189" s="105" t="s">
        <v>1390</v>
      </c>
      <c r="E189" s="105">
        <v>2017</v>
      </c>
      <c r="F189" s="105" t="s">
        <v>1391</v>
      </c>
      <c r="G189" s="105" t="s">
        <v>1392</v>
      </c>
      <c r="H189" s="105" t="s">
        <v>1356</v>
      </c>
      <c r="I189" s="105" t="s">
        <v>1260</v>
      </c>
      <c r="J189" s="114" t="s">
        <v>1357</v>
      </c>
      <c r="K189" s="105" t="s">
        <v>1358</v>
      </c>
      <c r="L189" s="105" t="s">
        <v>6130</v>
      </c>
      <c r="M189" s="105" t="s">
        <v>1393</v>
      </c>
      <c r="N189" s="105" t="s">
        <v>15</v>
      </c>
      <c r="O189" s="105" t="s">
        <v>5614</v>
      </c>
      <c r="P189" s="105" t="s">
        <v>5614</v>
      </c>
      <c r="Q189" s="105" t="s">
        <v>5577</v>
      </c>
      <c r="R189" s="105" t="str">
        <f>INDEX(Outcome_GWASs!K:K,MATCH(Matt!S189,Outcome_GWASs!C:C,0))</f>
        <v>Defined in individual GWASs</v>
      </c>
      <c r="S189" s="105" t="s">
        <v>1394</v>
      </c>
      <c r="T189" s="105" t="str">
        <f>INDEX(Outcome_GWASs!I:I,MATCH(Matt!S189,Outcome_GWASs!C:C,0))</f>
        <v>18+</v>
      </c>
      <c r="U189" s="105" t="str">
        <f>INDEX(Outcome_GWASs!H:H,MATCH(Matt!S189,Outcome_GWASs!C:C,0))</f>
        <v xml:space="preserve">both </v>
      </c>
      <c r="V189" s="105">
        <f>INDEX(Outcome_GWASs!F:F,MATCH(Matt!S189,Outcome_GWASs!C:C,0))</f>
        <v>7110</v>
      </c>
      <c r="W189" s="105">
        <f>INDEX(Outcome_GWASs!G:G,MATCH(Matt!S189,Outcome_GWASs!C:C,0))</f>
        <v>7264</v>
      </c>
      <c r="X189" s="105">
        <f>INDEX(Outcome_GWASs!F:F,MATCH(Matt!S189,Outcome_GWASs!C:C,0))</f>
        <v>7110</v>
      </c>
      <c r="Y189" s="105">
        <f>INDEX(Outcome_GWASs!G:G,MATCH(Matt!S189,Outcome_GWASs!C:C,0))</f>
        <v>7264</v>
      </c>
      <c r="Z189" s="105" t="s">
        <v>10</v>
      </c>
      <c r="AA189" s="105" t="s">
        <v>1197</v>
      </c>
      <c r="AB189" s="105" t="str">
        <f>INDEX(Outcome_GWASs!E:E,MATCH(Matt!S189,Outcome_GWASs!C:C,0))</f>
        <v>European</v>
      </c>
      <c r="AC189" s="115" t="str">
        <f>INDEX(Exposure_GWASs!G:G,MATCH(Matt!AE189,Exposure_GWASs!C:C,0))</f>
        <v>BMI</v>
      </c>
      <c r="AD189" s="112" t="s">
        <v>127</v>
      </c>
      <c r="AE189" s="105" t="s">
        <v>1139</v>
      </c>
      <c r="AF189" s="115" t="str">
        <f>INDEX(Exposure_GWASs!T:T,MATCH(Matt!AE189,Exposure_GWASs!C:C,0))</f>
        <v>18+</v>
      </c>
      <c r="AG189" s="115" t="str">
        <f>INDEX(Exposure_GWASs!U:U,MATCH(Matt!AE189,Exposure_GWASs!C:C,0))</f>
        <v>both</v>
      </c>
      <c r="AH189" s="105" t="s">
        <v>11</v>
      </c>
      <c r="AI189" s="115">
        <f>INDEX(Exposure_GWASs!F:F,MATCH(Matt!AE189,Exposure_GWASs!C:C,0))</f>
        <v>322154</v>
      </c>
      <c r="AJ189" s="105" t="s">
        <v>10</v>
      </c>
      <c r="AK189" s="105" t="s">
        <v>1005</v>
      </c>
      <c r="AL189" s="105" t="s">
        <v>249</v>
      </c>
      <c r="AM189" s="105" t="s">
        <v>10</v>
      </c>
      <c r="AN189" s="105" t="s">
        <v>10</v>
      </c>
      <c r="AO189" s="105" t="s">
        <v>1361</v>
      </c>
      <c r="AP189" s="105" t="s">
        <v>11</v>
      </c>
      <c r="AQ189" s="105" t="s">
        <v>138</v>
      </c>
      <c r="AR189" s="105" t="s">
        <v>1395</v>
      </c>
      <c r="AS189" s="105" t="s">
        <v>1396</v>
      </c>
      <c r="AT189" s="105" t="s">
        <v>11</v>
      </c>
      <c r="AU189" s="105"/>
      <c r="AV189" s="105"/>
      <c r="AW189" s="105">
        <v>12</v>
      </c>
      <c r="AX189" s="105">
        <f>INDEX(Exposure_GWASs!S:S,MATCH(Matt!AE189,Exposure_GWASs!C:C,0))</f>
        <v>77</v>
      </c>
      <c r="AY189" s="105" t="s">
        <v>1424</v>
      </c>
      <c r="AZ189" s="105" t="s">
        <v>135</v>
      </c>
      <c r="BA189" s="105" t="s">
        <v>1379</v>
      </c>
      <c r="BB189" s="105" t="s">
        <v>31</v>
      </c>
      <c r="BC189" s="105" t="s">
        <v>11</v>
      </c>
      <c r="BD189" s="105"/>
      <c r="BE189" s="105"/>
      <c r="BF189" s="105"/>
      <c r="BG189" s="105"/>
      <c r="BH189" s="105" t="s">
        <v>11</v>
      </c>
      <c r="BI189" s="105" t="s">
        <v>11</v>
      </c>
      <c r="BJ189" s="105" t="s">
        <v>11</v>
      </c>
      <c r="BK189" s="105" t="s">
        <v>11</v>
      </c>
      <c r="BL189" s="105" t="s">
        <v>11</v>
      </c>
      <c r="BM189" s="105" t="s">
        <v>11</v>
      </c>
      <c r="BN189" s="105" t="s">
        <v>1410</v>
      </c>
      <c r="BO189" s="105" t="s">
        <v>167</v>
      </c>
      <c r="BP189" s="105" t="s">
        <v>1197</v>
      </c>
      <c r="BQ189" s="105" t="s">
        <v>1029</v>
      </c>
      <c r="BR189" s="105">
        <v>1.37</v>
      </c>
      <c r="BS189" s="105"/>
      <c r="BT189" s="105">
        <v>95</v>
      </c>
      <c r="BU189" s="105">
        <v>0.84</v>
      </c>
      <c r="BV189" s="105">
        <v>3.59</v>
      </c>
      <c r="BW189" s="105">
        <v>0.14000000000000001</v>
      </c>
      <c r="BX189" s="105" t="s">
        <v>1411</v>
      </c>
      <c r="BY189" s="105" t="s">
        <v>1412</v>
      </c>
      <c r="BZ189" s="105" t="s">
        <v>1399</v>
      </c>
      <c r="CA189" s="105" t="s">
        <v>1400</v>
      </c>
      <c r="CB189" s="105" t="s">
        <v>11</v>
      </c>
      <c r="CC189" s="105" t="s">
        <v>1401</v>
      </c>
      <c r="CD189" s="106" t="s">
        <v>10</v>
      </c>
      <c r="CE189" s="105"/>
      <c r="CF189" s="105"/>
      <c r="CG189" s="105"/>
      <c r="CH189" s="105"/>
    </row>
    <row r="190" spans="1:86">
      <c r="A190" s="105">
        <v>22</v>
      </c>
      <c r="B190" s="105" t="s">
        <v>282</v>
      </c>
      <c r="C190" s="105" t="s">
        <v>244</v>
      </c>
      <c r="D190" s="105" t="s">
        <v>1390</v>
      </c>
      <c r="E190" s="105">
        <v>2017</v>
      </c>
      <c r="F190" s="105" t="s">
        <v>1391</v>
      </c>
      <c r="G190" s="105" t="s">
        <v>1392</v>
      </c>
      <c r="H190" s="105" t="s">
        <v>1356</v>
      </c>
      <c r="I190" s="105" t="s">
        <v>1260</v>
      </c>
      <c r="J190" s="114" t="s">
        <v>1357</v>
      </c>
      <c r="K190" s="105" t="s">
        <v>1358</v>
      </c>
      <c r="L190" s="105" t="s">
        <v>6130</v>
      </c>
      <c r="M190" s="105" t="s">
        <v>1393</v>
      </c>
      <c r="N190" s="105" t="s">
        <v>15</v>
      </c>
      <c r="O190" s="105" t="s">
        <v>5614</v>
      </c>
      <c r="P190" s="105" t="s">
        <v>5614</v>
      </c>
      <c r="Q190" s="105" t="s">
        <v>5577</v>
      </c>
      <c r="R190" s="105" t="str">
        <f>INDEX(Outcome_GWASs!K:K,MATCH(Matt!S190,Outcome_GWASs!C:C,0))</f>
        <v>Defined in individual GWASs</v>
      </c>
      <c r="S190" s="105" t="s">
        <v>1394</v>
      </c>
      <c r="T190" s="105" t="str">
        <f>INDEX(Outcome_GWASs!I:I,MATCH(Matt!S190,Outcome_GWASs!C:C,0))</f>
        <v>18+</v>
      </c>
      <c r="U190" s="105" t="str">
        <f>INDEX(Outcome_GWASs!H:H,MATCH(Matt!S190,Outcome_GWASs!C:C,0))</f>
        <v xml:space="preserve">both </v>
      </c>
      <c r="V190" s="105">
        <f>INDEX(Outcome_GWASs!F:F,MATCH(Matt!S190,Outcome_GWASs!C:C,0))</f>
        <v>7110</v>
      </c>
      <c r="W190" s="105">
        <f>INDEX(Outcome_GWASs!G:G,MATCH(Matt!S190,Outcome_GWASs!C:C,0))</f>
        <v>7264</v>
      </c>
      <c r="X190" s="105">
        <f>INDEX(Outcome_GWASs!F:F,MATCH(Matt!S190,Outcome_GWASs!C:C,0))</f>
        <v>7110</v>
      </c>
      <c r="Y190" s="105">
        <f>INDEX(Outcome_GWASs!G:G,MATCH(Matt!S190,Outcome_GWASs!C:C,0))</f>
        <v>7264</v>
      </c>
      <c r="Z190" s="105" t="s">
        <v>10</v>
      </c>
      <c r="AA190" s="105" t="s">
        <v>1197</v>
      </c>
      <c r="AB190" s="105" t="str">
        <f>INDEX(Outcome_GWASs!E:E,MATCH(Matt!S190,Outcome_GWASs!C:C,0))</f>
        <v>European</v>
      </c>
      <c r="AC190" s="115" t="str">
        <f>INDEX(Exposure_GWASs!G:G,MATCH(Matt!AE190,Exposure_GWASs!C:C,0))</f>
        <v>BMI</v>
      </c>
      <c r="AD190" s="112" t="s">
        <v>127</v>
      </c>
      <c r="AE190" s="105" t="s">
        <v>1139</v>
      </c>
      <c r="AF190" s="115" t="str">
        <f>INDEX(Exposure_GWASs!T:T,MATCH(Matt!AE190,Exposure_GWASs!C:C,0))</f>
        <v>18+</v>
      </c>
      <c r="AG190" s="115" t="str">
        <f>INDEX(Exposure_GWASs!U:U,MATCH(Matt!AE190,Exposure_GWASs!C:C,0))</f>
        <v>both</v>
      </c>
      <c r="AH190" s="105" t="s">
        <v>11</v>
      </c>
      <c r="AI190" s="115">
        <f>INDEX(Exposure_GWASs!F:F,MATCH(Matt!AE190,Exposure_GWASs!C:C,0))</f>
        <v>322154</v>
      </c>
      <c r="AJ190" s="105" t="s">
        <v>10</v>
      </c>
      <c r="AK190" s="105" t="s">
        <v>1005</v>
      </c>
      <c r="AL190" s="105" t="s">
        <v>249</v>
      </c>
      <c r="AM190" s="105" t="s">
        <v>10</v>
      </c>
      <c r="AN190" s="105" t="s">
        <v>10</v>
      </c>
      <c r="AO190" s="105" t="s">
        <v>1361</v>
      </c>
      <c r="AP190" s="105" t="s">
        <v>11</v>
      </c>
      <c r="AQ190" s="105" t="s">
        <v>138</v>
      </c>
      <c r="AR190" s="105" t="s">
        <v>1395</v>
      </c>
      <c r="AS190" s="105" t="s">
        <v>1396</v>
      </c>
      <c r="AT190" s="105" t="s">
        <v>11</v>
      </c>
      <c r="AU190" s="105"/>
      <c r="AV190" s="105"/>
      <c r="AW190" s="105">
        <v>11</v>
      </c>
      <c r="AX190" s="105">
        <f>INDEX(Exposure_GWASs!S:S,MATCH(Matt!AE190,Exposure_GWASs!C:C,0))</f>
        <v>77</v>
      </c>
      <c r="AY190" s="105" t="s">
        <v>1425</v>
      </c>
      <c r="AZ190" s="105" t="s">
        <v>135</v>
      </c>
      <c r="BA190" s="105" t="s">
        <v>1379</v>
      </c>
      <c r="BB190" s="105" t="s">
        <v>31</v>
      </c>
      <c r="BC190" s="105" t="s">
        <v>11</v>
      </c>
      <c r="BD190" s="105"/>
      <c r="BE190" s="105"/>
      <c r="BF190" s="105"/>
      <c r="BG190" s="105"/>
      <c r="BH190" s="105" t="s">
        <v>11</v>
      </c>
      <c r="BI190" s="105" t="s">
        <v>11</v>
      </c>
      <c r="BJ190" s="105" t="s">
        <v>11</v>
      </c>
      <c r="BK190" s="105" t="s">
        <v>11</v>
      </c>
      <c r="BL190" s="105" t="s">
        <v>11</v>
      </c>
      <c r="BM190" s="105" t="s">
        <v>11</v>
      </c>
      <c r="BN190" s="105" t="s">
        <v>1410</v>
      </c>
      <c r="BO190" s="105" t="s">
        <v>167</v>
      </c>
      <c r="BP190" s="105" t="s">
        <v>1197</v>
      </c>
      <c r="BQ190" s="105" t="s">
        <v>1029</v>
      </c>
      <c r="BR190" s="105">
        <v>1.29</v>
      </c>
      <c r="BS190" s="105"/>
      <c r="BT190" s="105">
        <v>95</v>
      </c>
      <c r="BU190" s="105">
        <v>0.71</v>
      </c>
      <c r="BV190" s="105">
        <v>2.36</v>
      </c>
      <c r="BW190" s="105">
        <v>0.41</v>
      </c>
      <c r="BX190" s="105" t="s">
        <v>1411</v>
      </c>
      <c r="BY190" s="105" t="s">
        <v>1412</v>
      </c>
      <c r="BZ190" s="105" t="s">
        <v>1399</v>
      </c>
      <c r="CA190" s="105" t="s">
        <v>1400</v>
      </c>
      <c r="CB190" s="105" t="s">
        <v>11</v>
      </c>
      <c r="CC190" s="105" t="s">
        <v>1401</v>
      </c>
      <c r="CD190" s="106" t="s">
        <v>10</v>
      </c>
      <c r="CE190" s="105"/>
      <c r="CF190" s="105"/>
      <c r="CG190" s="105"/>
      <c r="CH190" s="105"/>
    </row>
    <row r="191" spans="1:86">
      <c r="A191" s="105">
        <v>22</v>
      </c>
      <c r="B191" s="105" t="s">
        <v>282</v>
      </c>
      <c r="C191" s="105" t="s">
        <v>244</v>
      </c>
      <c r="D191" s="105" t="s">
        <v>1390</v>
      </c>
      <c r="E191" s="105">
        <v>2017</v>
      </c>
      <c r="F191" s="105" t="s">
        <v>1391</v>
      </c>
      <c r="G191" s="105" t="s">
        <v>1392</v>
      </c>
      <c r="H191" s="105" t="s">
        <v>1356</v>
      </c>
      <c r="I191" s="105" t="s">
        <v>1260</v>
      </c>
      <c r="J191" s="114" t="s">
        <v>1357</v>
      </c>
      <c r="K191" s="105" t="s">
        <v>1358</v>
      </c>
      <c r="L191" s="105" t="s">
        <v>6130</v>
      </c>
      <c r="M191" s="105" t="s">
        <v>1393</v>
      </c>
      <c r="N191" s="105" t="s">
        <v>15</v>
      </c>
      <c r="O191" s="105" t="s">
        <v>5614</v>
      </c>
      <c r="P191" s="105" t="s">
        <v>5614</v>
      </c>
      <c r="Q191" s="105" t="s">
        <v>5577</v>
      </c>
      <c r="R191" s="105" t="str">
        <f>INDEX(Outcome_GWASs!K:K,MATCH(Matt!S191,Outcome_GWASs!C:C,0))</f>
        <v>Defined in individual GWASs</v>
      </c>
      <c r="S191" s="105" t="s">
        <v>1394</v>
      </c>
      <c r="T191" s="105" t="str">
        <f>INDEX(Outcome_GWASs!I:I,MATCH(Matt!S191,Outcome_GWASs!C:C,0))</f>
        <v>18+</v>
      </c>
      <c r="U191" s="105" t="str">
        <f>INDEX(Outcome_GWASs!H:H,MATCH(Matt!S191,Outcome_GWASs!C:C,0))</f>
        <v xml:space="preserve">both </v>
      </c>
      <c r="V191" s="105">
        <f>INDEX(Outcome_GWASs!F:F,MATCH(Matt!S191,Outcome_GWASs!C:C,0))</f>
        <v>7110</v>
      </c>
      <c r="W191" s="105">
        <f>INDEX(Outcome_GWASs!G:G,MATCH(Matt!S191,Outcome_GWASs!C:C,0))</f>
        <v>7264</v>
      </c>
      <c r="X191" s="105">
        <f>INDEX(Outcome_GWASs!F:F,MATCH(Matt!S191,Outcome_GWASs!C:C,0))</f>
        <v>7110</v>
      </c>
      <c r="Y191" s="105">
        <f>INDEX(Outcome_GWASs!G:G,MATCH(Matt!S191,Outcome_GWASs!C:C,0))</f>
        <v>7264</v>
      </c>
      <c r="Z191" s="105" t="s">
        <v>10</v>
      </c>
      <c r="AA191" s="105" t="s">
        <v>1197</v>
      </c>
      <c r="AB191" s="105" t="str">
        <f>INDEX(Outcome_GWASs!E:E,MATCH(Matt!S191,Outcome_GWASs!C:C,0))</f>
        <v>European</v>
      </c>
      <c r="AC191" s="115" t="str">
        <f>INDEX(Exposure_GWASs!G:G,MATCH(Matt!AE191,Exposure_GWASs!C:C,0))</f>
        <v>BMI</v>
      </c>
      <c r="AD191" s="112" t="s">
        <v>127</v>
      </c>
      <c r="AE191" s="105" t="s">
        <v>1139</v>
      </c>
      <c r="AF191" s="115" t="str">
        <f>INDEX(Exposure_GWASs!T:T,MATCH(Matt!AE191,Exposure_GWASs!C:C,0))</f>
        <v>18+</v>
      </c>
      <c r="AG191" s="115" t="str">
        <f>INDEX(Exposure_GWASs!U:U,MATCH(Matt!AE191,Exposure_GWASs!C:C,0))</f>
        <v>both</v>
      </c>
      <c r="AH191" s="105" t="s">
        <v>11</v>
      </c>
      <c r="AI191" s="115">
        <f>INDEX(Exposure_GWASs!F:F,MATCH(Matt!AE191,Exposure_GWASs!C:C,0))</f>
        <v>322154</v>
      </c>
      <c r="AJ191" s="105" t="s">
        <v>10</v>
      </c>
      <c r="AK191" s="105" t="s">
        <v>1005</v>
      </c>
      <c r="AL191" s="105" t="s">
        <v>249</v>
      </c>
      <c r="AM191" s="105" t="s">
        <v>10</v>
      </c>
      <c r="AN191" s="105" t="s">
        <v>10</v>
      </c>
      <c r="AO191" s="105" t="s">
        <v>1361</v>
      </c>
      <c r="AP191" s="105" t="s">
        <v>11</v>
      </c>
      <c r="AQ191" s="105" t="s">
        <v>138</v>
      </c>
      <c r="AR191" s="105" t="s">
        <v>1395</v>
      </c>
      <c r="AS191" s="105" t="s">
        <v>1396</v>
      </c>
      <c r="AT191" s="105" t="s">
        <v>11</v>
      </c>
      <c r="AU191" s="105"/>
      <c r="AV191" s="105"/>
      <c r="AW191" s="105">
        <v>11</v>
      </c>
      <c r="AX191" s="105">
        <f>INDEX(Exposure_GWASs!S:S,MATCH(Matt!AE191,Exposure_GWASs!C:C,0))</f>
        <v>77</v>
      </c>
      <c r="AY191" s="105" t="s">
        <v>1426</v>
      </c>
      <c r="AZ191" s="105" t="s">
        <v>135</v>
      </c>
      <c r="BA191" s="105" t="s">
        <v>1379</v>
      </c>
      <c r="BB191" s="105" t="s">
        <v>31</v>
      </c>
      <c r="BC191" s="105" t="s">
        <v>11</v>
      </c>
      <c r="BD191" s="105"/>
      <c r="BE191" s="105"/>
      <c r="BF191" s="105"/>
      <c r="BG191" s="105"/>
      <c r="BH191" s="105" t="s">
        <v>11</v>
      </c>
      <c r="BI191" s="105" t="s">
        <v>11</v>
      </c>
      <c r="BJ191" s="105" t="s">
        <v>11</v>
      </c>
      <c r="BK191" s="105" t="s">
        <v>11</v>
      </c>
      <c r="BL191" s="105" t="s">
        <v>11</v>
      </c>
      <c r="BM191" s="105" t="s">
        <v>11</v>
      </c>
      <c r="BN191" s="105" t="s">
        <v>1410</v>
      </c>
      <c r="BO191" s="105" t="s">
        <v>167</v>
      </c>
      <c r="BP191" s="105" t="s">
        <v>1197</v>
      </c>
      <c r="BQ191" s="105" t="s">
        <v>1029</v>
      </c>
      <c r="BR191" s="105">
        <v>0.52</v>
      </c>
      <c r="BS191" s="105"/>
      <c r="BT191" s="105">
        <v>95</v>
      </c>
      <c r="BU191" s="105">
        <v>0.81</v>
      </c>
      <c r="BV191" s="105">
        <v>2.2999999999999998</v>
      </c>
      <c r="BW191" s="105">
        <v>0.24</v>
      </c>
      <c r="BX191" s="105" t="s">
        <v>1411</v>
      </c>
      <c r="BY191" s="105" t="s">
        <v>1412</v>
      </c>
      <c r="BZ191" s="105" t="s">
        <v>1399</v>
      </c>
      <c r="CA191" s="105" t="s">
        <v>1400</v>
      </c>
      <c r="CB191" s="105" t="s">
        <v>11</v>
      </c>
      <c r="CC191" s="105" t="s">
        <v>1401</v>
      </c>
      <c r="CD191" s="106" t="s">
        <v>10</v>
      </c>
      <c r="CE191" s="105"/>
      <c r="CF191" s="105"/>
      <c r="CG191" s="105"/>
      <c r="CH191" s="105"/>
    </row>
    <row r="192" spans="1:86">
      <c r="A192" s="105">
        <v>22</v>
      </c>
      <c r="B192" s="105" t="s">
        <v>282</v>
      </c>
      <c r="C192" s="105" t="s">
        <v>244</v>
      </c>
      <c r="D192" s="105" t="s">
        <v>1390</v>
      </c>
      <c r="E192" s="105">
        <v>2017</v>
      </c>
      <c r="F192" s="105" t="s">
        <v>1391</v>
      </c>
      <c r="G192" s="105" t="s">
        <v>1392</v>
      </c>
      <c r="H192" s="105" t="s">
        <v>1356</v>
      </c>
      <c r="I192" s="105" t="s">
        <v>1260</v>
      </c>
      <c r="J192" s="114" t="s">
        <v>1357</v>
      </c>
      <c r="K192" s="105" t="s">
        <v>1358</v>
      </c>
      <c r="L192" s="105" t="s">
        <v>6130</v>
      </c>
      <c r="M192" s="105" t="s">
        <v>1393</v>
      </c>
      <c r="N192" s="105" t="s">
        <v>15</v>
      </c>
      <c r="O192" s="105" t="s">
        <v>5614</v>
      </c>
      <c r="P192" s="105" t="s">
        <v>5614</v>
      </c>
      <c r="Q192" s="105" t="s">
        <v>5577</v>
      </c>
      <c r="R192" s="105" t="str">
        <f>INDEX(Outcome_GWASs!K:K,MATCH(Matt!S192,Outcome_GWASs!C:C,0))</f>
        <v>Defined in individual GWASs</v>
      </c>
      <c r="S192" s="105" t="s">
        <v>1394</v>
      </c>
      <c r="T192" s="105" t="str">
        <f>INDEX(Outcome_GWASs!I:I,MATCH(Matt!S192,Outcome_GWASs!C:C,0))</f>
        <v>18+</v>
      </c>
      <c r="U192" s="105" t="str">
        <f>INDEX(Outcome_GWASs!H:H,MATCH(Matt!S192,Outcome_GWASs!C:C,0))</f>
        <v xml:space="preserve">both </v>
      </c>
      <c r="V192" s="105">
        <f>INDEX(Outcome_GWASs!F:F,MATCH(Matt!S192,Outcome_GWASs!C:C,0))</f>
        <v>7110</v>
      </c>
      <c r="W192" s="105">
        <f>INDEX(Outcome_GWASs!G:G,MATCH(Matt!S192,Outcome_GWASs!C:C,0))</f>
        <v>7264</v>
      </c>
      <c r="X192" s="105">
        <f>INDEX(Outcome_GWASs!F:F,MATCH(Matt!S192,Outcome_GWASs!C:C,0))</f>
        <v>7110</v>
      </c>
      <c r="Y192" s="105">
        <f>INDEX(Outcome_GWASs!G:G,MATCH(Matt!S192,Outcome_GWASs!C:C,0))</f>
        <v>7264</v>
      </c>
      <c r="Z192" s="105" t="s">
        <v>10</v>
      </c>
      <c r="AA192" s="105" t="s">
        <v>1197</v>
      </c>
      <c r="AB192" s="105" t="str">
        <f>INDEX(Outcome_GWASs!E:E,MATCH(Matt!S192,Outcome_GWASs!C:C,0))</f>
        <v>European</v>
      </c>
      <c r="AC192" s="115" t="str">
        <f>INDEX(Exposure_GWASs!G:G,MATCH(Matt!AE192,Exposure_GWASs!C:C,0))</f>
        <v>BMI</v>
      </c>
      <c r="AD192" s="112" t="s">
        <v>127</v>
      </c>
      <c r="AE192" s="105" t="s">
        <v>1139</v>
      </c>
      <c r="AF192" s="115" t="str">
        <f>INDEX(Exposure_GWASs!T:T,MATCH(Matt!AE192,Exposure_GWASs!C:C,0))</f>
        <v>18+</v>
      </c>
      <c r="AG192" s="115" t="str">
        <f>INDEX(Exposure_GWASs!U:U,MATCH(Matt!AE192,Exposure_GWASs!C:C,0))</f>
        <v>both</v>
      </c>
      <c r="AH192" s="105" t="s">
        <v>11</v>
      </c>
      <c r="AI192" s="115">
        <f>INDEX(Exposure_GWASs!F:F,MATCH(Matt!AE192,Exposure_GWASs!C:C,0))</f>
        <v>322154</v>
      </c>
      <c r="AJ192" s="105" t="s">
        <v>10</v>
      </c>
      <c r="AK192" s="105" t="s">
        <v>1005</v>
      </c>
      <c r="AL192" s="105" t="s">
        <v>249</v>
      </c>
      <c r="AM192" s="105" t="s">
        <v>10</v>
      </c>
      <c r="AN192" s="105" t="s">
        <v>10</v>
      </c>
      <c r="AO192" s="105" t="s">
        <v>1361</v>
      </c>
      <c r="AP192" s="105" t="s">
        <v>11</v>
      </c>
      <c r="AQ192" s="105" t="s">
        <v>138</v>
      </c>
      <c r="AR192" s="105" t="s">
        <v>1395</v>
      </c>
      <c r="AS192" s="105" t="s">
        <v>1396</v>
      </c>
      <c r="AT192" s="105" t="s">
        <v>11</v>
      </c>
      <c r="AU192" s="105"/>
      <c r="AV192" s="105"/>
      <c r="AW192" s="105">
        <v>10</v>
      </c>
      <c r="AX192" s="105">
        <f>INDEX(Exposure_GWASs!S:S,MATCH(Matt!AE192,Exposure_GWASs!C:C,0))</f>
        <v>77</v>
      </c>
      <c r="AY192" s="105" t="s">
        <v>1427</v>
      </c>
      <c r="AZ192" s="105" t="s">
        <v>135</v>
      </c>
      <c r="BA192" s="105" t="s">
        <v>1379</v>
      </c>
      <c r="BB192" s="105" t="s">
        <v>31</v>
      </c>
      <c r="BC192" s="105" t="s">
        <v>11</v>
      </c>
      <c r="BD192" s="105"/>
      <c r="BE192" s="105"/>
      <c r="BF192" s="105"/>
      <c r="BG192" s="105"/>
      <c r="BH192" s="105" t="s">
        <v>11</v>
      </c>
      <c r="BI192" s="105" t="s">
        <v>11</v>
      </c>
      <c r="BJ192" s="105" t="s">
        <v>11</v>
      </c>
      <c r="BK192" s="105" t="s">
        <v>11</v>
      </c>
      <c r="BL192" s="105" t="s">
        <v>11</v>
      </c>
      <c r="BM192" s="105" t="s">
        <v>11</v>
      </c>
      <c r="BN192" s="105" t="s">
        <v>1410</v>
      </c>
      <c r="BO192" s="105" t="s">
        <v>167</v>
      </c>
      <c r="BP192" s="105" t="s">
        <v>1197</v>
      </c>
      <c r="BQ192" s="105" t="s">
        <v>1029</v>
      </c>
      <c r="BR192" s="105">
        <v>0.76</v>
      </c>
      <c r="BS192" s="105"/>
      <c r="BT192" s="105">
        <v>95</v>
      </c>
      <c r="BU192" s="105">
        <v>0.63</v>
      </c>
      <c r="BV192" s="105">
        <v>2.6</v>
      </c>
      <c r="BW192" s="105">
        <v>0.49</v>
      </c>
      <c r="BX192" s="105" t="s">
        <v>1411</v>
      </c>
      <c r="BY192" s="105" t="s">
        <v>1412</v>
      </c>
      <c r="BZ192" s="105" t="s">
        <v>1399</v>
      </c>
      <c r="CA192" s="105" t="s">
        <v>1400</v>
      </c>
      <c r="CB192" s="105" t="s">
        <v>11</v>
      </c>
      <c r="CC192" s="105" t="s">
        <v>1401</v>
      </c>
      <c r="CD192" s="106" t="s">
        <v>10</v>
      </c>
      <c r="CE192" s="105"/>
      <c r="CF192" s="105"/>
      <c r="CG192" s="105"/>
      <c r="CH192" s="105"/>
    </row>
    <row r="193" spans="1:86">
      <c r="A193" s="105">
        <v>22</v>
      </c>
      <c r="B193" s="105" t="s">
        <v>282</v>
      </c>
      <c r="C193" s="105" t="s">
        <v>244</v>
      </c>
      <c r="D193" s="105" t="s">
        <v>1390</v>
      </c>
      <c r="E193" s="105">
        <v>2017</v>
      </c>
      <c r="F193" s="105" t="s">
        <v>1391</v>
      </c>
      <c r="G193" s="105" t="s">
        <v>1392</v>
      </c>
      <c r="H193" s="105" t="s">
        <v>1356</v>
      </c>
      <c r="I193" s="105" t="s">
        <v>1260</v>
      </c>
      <c r="J193" s="114" t="s">
        <v>1357</v>
      </c>
      <c r="K193" s="105" t="s">
        <v>1358</v>
      </c>
      <c r="L193" s="105" t="s">
        <v>6130</v>
      </c>
      <c r="M193" s="105" t="s">
        <v>1393</v>
      </c>
      <c r="N193" s="105" t="s">
        <v>15</v>
      </c>
      <c r="O193" s="105" t="s">
        <v>5614</v>
      </c>
      <c r="P193" s="105" t="s">
        <v>5614</v>
      </c>
      <c r="Q193" s="105" t="s">
        <v>5577</v>
      </c>
      <c r="R193" s="105" t="str">
        <f>INDEX(Outcome_GWASs!K:K,MATCH(Matt!S193,Outcome_GWASs!C:C,0))</f>
        <v>Defined in individual GWASs</v>
      </c>
      <c r="S193" s="105" t="s">
        <v>1394</v>
      </c>
      <c r="T193" s="105" t="str">
        <f>INDEX(Outcome_GWASs!I:I,MATCH(Matt!S193,Outcome_GWASs!C:C,0))</f>
        <v>18+</v>
      </c>
      <c r="U193" s="105" t="str">
        <f>INDEX(Outcome_GWASs!H:H,MATCH(Matt!S193,Outcome_GWASs!C:C,0))</f>
        <v xml:space="preserve">both </v>
      </c>
      <c r="V193" s="105">
        <f>INDEX(Outcome_GWASs!F:F,MATCH(Matt!S193,Outcome_GWASs!C:C,0))</f>
        <v>7110</v>
      </c>
      <c r="W193" s="105">
        <f>INDEX(Outcome_GWASs!G:G,MATCH(Matt!S193,Outcome_GWASs!C:C,0))</f>
        <v>7264</v>
      </c>
      <c r="X193" s="105">
        <f>INDEX(Outcome_GWASs!F:F,MATCH(Matt!S193,Outcome_GWASs!C:C,0))</f>
        <v>7110</v>
      </c>
      <c r="Y193" s="105">
        <f>INDEX(Outcome_GWASs!G:G,MATCH(Matt!S193,Outcome_GWASs!C:C,0))</f>
        <v>7264</v>
      </c>
      <c r="Z193" s="105" t="s">
        <v>10</v>
      </c>
      <c r="AA193" s="105" t="s">
        <v>1197</v>
      </c>
      <c r="AB193" s="105" t="str">
        <f>INDEX(Outcome_GWASs!E:E,MATCH(Matt!S193,Outcome_GWASs!C:C,0))</f>
        <v>European</v>
      </c>
      <c r="AC193" s="115" t="str">
        <f>INDEX(Exposure_GWASs!G:G,MATCH(Matt!AE193,Exposure_GWASs!C:C,0))</f>
        <v>BMI</v>
      </c>
      <c r="AD193" s="112" t="s">
        <v>127</v>
      </c>
      <c r="AE193" s="105" t="s">
        <v>1139</v>
      </c>
      <c r="AF193" s="115" t="str">
        <f>INDEX(Exposure_GWASs!T:T,MATCH(Matt!AE193,Exposure_GWASs!C:C,0))</f>
        <v>18+</v>
      </c>
      <c r="AG193" s="115" t="str">
        <f>INDEX(Exposure_GWASs!U:U,MATCH(Matt!AE193,Exposure_GWASs!C:C,0))</f>
        <v>both</v>
      </c>
      <c r="AH193" s="105" t="s">
        <v>11</v>
      </c>
      <c r="AI193" s="115">
        <f>INDEX(Exposure_GWASs!F:F,MATCH(Matt!AE193,Exposure_GWASs!C:C,0))</f>
        <v>322154</v>
      </c>
      <c r="AJ193" s="105" t="s">
        <v>10</v>
      </c>
      <c r="AK193" s="105" t="s">
        <v>1005</v>
      </c>
      <c r="AL193" s="105" t="s">
        <v>249</v>
      </c>
      <c r="AM193" s="105" t="s">
        <v>10</v>
      </c>
      <c r="AN193" s="105" t="s">
        <v>10</v>
      </c>
      <c r="AO193" s="105" t="s">
        <v>1361</v>
      </c>
      <c r="AP193" s="105" t="s">
        <v>11</v>
      </c>
      <c r="AQ193" s="105" t="s">
        <v>138</v>
      </c>
      <c r="AR193" s="105" t="s">
        <v>1395</v>
      </c>
      <c r="AS193" s="105" t="s">
        <v>1396</v>
      </c>
      <c r="AT193" s="105" t="s">
        <v>11</v>
      </c>
      <c r="AU193" s="105"/>
      <c r="AV193" s="105"/>
      <c r="AW193" s="105">
        <v>7</v>
      </c>
      <c r="AX193" s="105">
        <f>INDEX(Exposure_GWASs!S:S,MATCH(Matt!AE193,Exposure_GWASs!C:C,0))</f>
        <v>77</v>
      </c>
      <c r="AY193" s="105" t="s">
        <v>1428</v>
      </c>
      <c r="AZ193" s="105" t="s">
        <v>135</v>
      </c>
      <c r="BA193" s="105" t="s">
        <v>1379</v>
      </c>
      <c r="BB193" s="105" t="s">
        <v>31</v>
      </c>
      <c r="BC193" s="105" t="s">
        <v>11</v>
      </c>
      <c r="BD193" s="105"/>
      <c r="BE193" s="105"/>
      <c r="BF193" s="105"/>
      <c r="BG193" s="105"/>
      <c r="BH193" s="105" t="s">
        <v>11</v>
      </c>
      <c r="BI193" s="105" t="s">
        <v>11</v>
      </c>
      <c r="BJ193" s="105" t="s">
        <v>11</v>
      </c>
      <c r="BK193" s="105" t="s">
        <v>11</v>
      </c>
      <c r="BL193" s="105" t="s">
        <v>11</v>
      </c>
      <c r="BM193" s="105" t="s">
        <v>11</v>
      </c>
      <c r="BN193" s="105" t="s">
        <v>1410</v>
      </c>
      <c r="BO193" s="105" t="s">
        <v>167</v>
      </c>
      <c r="BP193" s="105" t="s">
        <v>1197</v>
      </c>
      <c r="BQ193" s="105" t="s">
        <v>1029</v>
      </c>
      <c r="BR193" s="105">
        <v>1.25</v>
      </c>
      <c r="BS193" s="105"/>
      <c r="BT193" s="105">
        <v>95</v>
      </c>
      <c r="BU193" s="105">
        <v>0.24</v>
      </c>
      <c r="BV193" s="105">
        <v>1.1100000000000001</v>
      </c>
      <c r="BW193" s="105">
        <v>0.09</v>
      </c>
      <c r="BX193" s="105" t="s">
        <v>1411</v>
      </c>
      <c r="BY193" s="105" t="s">
        <v>1412</v>
      </c>
      <c r="BZ193" s="105" t="s">
        <v>1399</v>
      </c>
      <c r="CA193" s="105" t="s">
        <v>1400</v>
      </c>
      <c r="CB193" s="105" t="s">
        <v>11</v>
      </c>
      <c r="CC193" s="105" t="s">
        <v>1401</v>
      </c>
      <c r="CD193" s="106" t="s">
        <v>10</v>
      </c>
      <c r="CE193" s="105"/>
      <c r="CF193" s="105"/>
      <c r="CG193" s="105"/>
      <c r="CH193" s="105"/>
    </row>
    <row r="194" spans="1:86">
      <c r="A194" s="105">
        <v>22</v>
      </c>
      <c r="B194" s="105" t="s">
        <v>282</v>
      </c>
      <c r="C194" s="105" t="s">
        <v>244</v>
      </c>
      <c r="D194" s="105" t="s">
        <v>1390</v>
      </c>
      <c r="E194" s="105">
        <v>2017</v>
      </c>
      <c r="F194" s="105" t="s">
        <v>1391</v>
      </c>
      <c r="G194" s="105" t="s">
        <v>1392</v>
      </c>
      <c r="H194" s="105" t="s">
        <v>1356</v>
      </c>
      <c r="I194" s="105" t="s">
        <v>1260</v>
      </c>
      <c r="J194" s="114" t="s">
        <v>1357</v>
      </c>
      <c r="K194" s="105" t="s">
        <v>1358</v>
      </c>
      <c r="L194" s="105" t="s">
        <v>6130</v>
      </c>
      <c r="M194" s="105" t="s">
        <v>1393</v>
      </c>
      <c r="N194" s="105" t="s">
        <v>15</v>
      </c>
      <c r="O194" s="105" t="s">
        <v>5614</v>
      </c>
      <c r="P194" s="105" t="s">
        <v>5614</v>
      </c>
      <c r="Q194" s="105" t="s">
        <v>5577</v>
      </c>
      <c r="R194" s="105" t="str">
        <f>INDEX(Outcome_GWASs!K:K,MATCH(Matt!S194,Outcome_GWASs!C:C,0))</f>
        <v>Defined in individual GWASs</v>
      </c>
      <c r="S194" s="105" t="s">
        <v>1394</v>
      </c>
      <c r="T194" s="105" t="str">
        <f>INDEX(Outcome_GWASs!I:I,MATCH(Matt!S194,Outcome_GWASs!C:C,0))</f>
        <v>18+</v>
      </c>
      <c r="U194" s="105" t="str">
        <f>INDEX(Outcome_GWASs!H:H,MATCH(Matt!S194,Outcome_GWASs!C:C,0))</f>
        <v xml:space="preserve">both </v>
      </c>
      <c r="V194" s="105">
        <f>INDEX(Outcome_GWASs!F:F,MATCH(Matt!S194,Outcome_GWASs!C:C,0))</f>
        <v>7110</v>
      </c>
      <c r="W194" s="105">
        <f>INDEX(Outcome_GWASs!G:G,MATCH(Matt!S194,Outcome_GWASs!C:C,0))</f>
        <v>7264</v>
      </c>
      <c r="X194" s="105">
        <f>INDEX(Outcome_GWASs!F:F,MATCH(Matt!S194,Outcome_GWASs!C:C,0))</f>
        <v>7110</v>
      </c>
      <c r="Y194" s="105">
        <f>INDEX(Outcome_GWASs!G:G,MATCH(Matt!S194,Outcome_GWASs!C:C,0))</f>
        <v>7264</v>
      </c>
      <c r="Z194" s="105" t="s">
        <v>10</v>
      </c>
      <c r="AA194" s="105" t="s">
        <v>1197</v>
      </c>
      <c r="AB194" s="105" t="str">
        <f>INDEX(Outcome_GWASs!E:E,MATCH(Matt!S194,Outcome_GWASs!C:C,0))</f>
        <v>European</v>
      </c>
      <c r="AC194" s="115" t="str">
        <f>INDEX(Exposure_GWASs!G:G,MATCH(Matt!AE194,Exposure_GWASs!C:C,0))</f>
        <v>BMI</v>
      </c>
      <c r="AD194" s="112" t="s">
        <v>127</v>
      </c>
      <c r="AE194" s="105" t="s">
        <v>1139</v>
      </c>
      <c r="AF194" s="115" t="str">
        <f>INDEX(Exposure_GWASs!T:T,MATCH(Matt!AE194,Exposure_GWASs!C:C,0))</f>
        <v>18+</v>
      </c>
      <c r="AG194" s="115" t="str">
        <f>INDEX(Exposure_GWASs!U:U,MATCH(Matt!AE194,Exposure_GWASs!C:C,0))</f>
        <v>both</v>
      </c>
      <c r="AH194" s="105" t="s">
        <v>11</v>
      </c>
      <c r="AI194" s="115">
        <f>INDEX(Exposure_GWASs!F:F,MATCH(Matt!AE194,Exposure_GWASs!C:C,0))</f>
        <v>322154</v>
      </c>
      <c r="AJ194" s="105" t="s">
        <v>10</v>
      </c>
      <c r="AK194" s="105" t="s">
        <v>1005</v>
      </c>
      <c r="AL194" s="105" t="s">
        <v>249</v>
      </c>
      <c r="AM194" s="105" t="s">
        <v>10</v>
      </c>
      <c r="AN194" s="105" t="s">
        <v>10</v>
      </c>
      <c r="AO194" s="105" t="s">
        <v>1361</v>
      </c>
      <c r="AP194" s="105" t="s">
        <v>11</v>
      </c>
      <c r="AQ194" s="105" t="s">
        <v>138</v>
      </c>
      <c r="AR194" s="105" t="s">
        <v>1395</v>
      </c>
      <c r="AS194" s="105" t="s">
        <v>1396</v>
      </c>
      <c r="AT194" s="105" t="s">
        <v>11</v>
      </c>
      <c r="AU194" s="105"/>
      <c r="AV194" s="105"/>
      <c r="AW194" s="105">
        <v>7</v>
      </c>
      <c r="AX194" s="105">
        <f>INDEX(Exposure_GWASs!S:S,MATCH(Matt!AE194,Exposure_GWASs!C:C,0))</f>
        <v>77</v>
      </c>
      <c r="AY194" s="105" t="s">
        <v>1429</v>
      </c>
      <c r="AZ194" s="105" t="s">
        <v>135</v>
      </c>
      <c r="BA194" s="105" t="s">
        <v>1379</v>
      </c>
      <c r="BB194" s="105" t="s">
        <v>31</v>
      </c>
      <c r="BC194" s="105" t="s">
        <v>11</v>
      </c>
      <c r="BD194" s="105"/>
      <c r="BE194" s="105"/>
      <c r="BF194" s="105"/>
      <c r="BG194" s="105"/>
      <c r="BH194" s="105" t="s">
        <v>11</v>
      </c>
      <c r="BI194" s="105" t="s">
        <v>11</v>
      </c>
      <c r="BJ194" s="105" t="s">
        <v>11</v>
      </c>
      <c r="BK194" s="105" t="s">
        <v>11</v>
      </c>
      <c r="BL194" s="105" t="s">
        <v>11</v>
      </c>
      <c r="BM194" s="105" t="s">
        <v>11</v>
      </c>
      <c r="BN194" s="105" t="s">
        <v>1410</v>
      </c>
      <c r="BO194" s="105" t="s">
        <v>167</v>
      </c>
      <c r="BP194" s="105" t="s">
        <v>1197</v>
      </c>
      <c r="BQ194" s="105" t="s">
        <v>1029</v>
      </c>
      <c r="BR194" s="105">
        <v>1.43</v>
      </c>
      <c r="BS194" s="105"/>
      <c r="BT194" s="105">
        <v>95</v>
      </c>
      <c r="BU194" s="105">
        <v>0.42</v>
      </c>
      <c r="BV194" s="105">
        <v>1.4</v>
      </c>
      <c r="BW194" s="105">
        <v>0.38</v>
      </c>
      <c r="BX194" s="105" t="s">
        <v>1411</v>
      </c>
      <c r="BY194" s="105" t="s">
        <v>1412</v>
      </c>
      <c r="BZ194" s="105" t="s">
        <v>1399</v>
      </c>
      <c r="CA194" s="105" t="s">
        <v>1400</v>
      </c>
      <c r="CB194" s="105" t="s">
        <v>11</v>
      </c>
      <c r="CC194" s="105" t="s">
        <v>1401</v>
      </c>
      <c r="CD194" s="106" t="s">
        <v>10</v>
      </c>
      <c r="CE194" s="105"/>
      <c r="CF194" s="105"/>
      <c r="CG194" s="105"/>
      <c r="CH194" s="105"/>
    </row>
    <row r="195" spans="1:86">
      <c r="A195" s="105">
        <v>22</v>
      </c>
      <c r="B195" s="105" t="s">
        <v>282</v>
      </c>
      <c r="C195" s="105" t="s">
        <v>244</v>
      </c>
      <c r="D195" s="105" t="s">
        <v>1390</v>
      </c>
      <c r="E195" s="105">
        <v>2017</v>
      </c>
      <c r="F195" s="105" t="s">
        <v>1391</v>
      </c>
      <c r="G195" s="105" t="s">
        <v>1392</v>
      </c>
      <c r="H195" s="105" t="s">
        <v>1356</v>
      </c>
      <c r="I195" s="105" t="s">
        <v>1260</v>
      </c>
      <c r="J195" s="114" t="s">
        <v>1357</v>
      </c>
      <c r="K195" s="105" t="s">
        <v>1358</v>
      </c>
      <c r="L195" s="105" t="s">
        <v>6130</v>
      </c>
      <c r="M195" s="105" t="s">
        <v>1393</v>
      </c>
      <c r="N195" s="105" t="s">
        <v>15</v>
      </c>
      <c r="O195" s="105" t="s">
        <v>5614</v>
      </c>
      <c r="P195" s="105" t="s">
        <v>5614</v>
      </c>
      <c r="Q195" s="105" t="s">
        <v>5577</v>
      </c>
      <c r="R195" s="105" t="str">
        <f>INDEX(Outcome_GWASs!K:K,MATCH(Matt!S195,Outcome_GWASs!C:C,0))</f>
        <v>Defined in individual GWASs</v>
      </c>
      <c r="S195" s="105" t="s">
        <v>1394</v>
      </c>
      <c r="T195" s="105" t="str">
        <f>INDEX(Outcome_GWASs!I:I,MATCH(Matt!S195,Outcome_GWASs!C:C,0))</f>
        <v>18+</v>
      </c>
      <c r="U195" s="105" t="str">
        <f>INDEX(Outcome_GWASs!H:H,MATCH(Matt!S195,Outcome_GWASs!C:C,0))</f>
        <v xml:space="preserve">both </v>
      </c>
      <c r="V195" s="105">
        <f>INDEX(Outcome_GWASs!F:F,MATCH(Matt!S195,Outcome_GWASs!C:C,0))</f>
        <v>7110</v>
      </c>
      <c r="W195" s="105">
        <f>INDEX(Outcome_GWASs!G:G,MATCH(Matt!S195,Outcome_GWASs!C:C,0))</f>
        <v>7264</v>
      </c>
      <c r="X195" s="105">
        <f>INDEX(Outcome_GWASs!F:F,MATCH(Matt!S195,Outcome_GWASs!C:C,0))</f>
        <v>7110</v>
      </c>
      <c r="Y195" s="105">
        <f>INDEX(Outcome_GWASs!G:G,MATCH(Matt!S195,Outcome_GWASs!C:C,0))</f>
        <v>7264</v>
      </c>
      <c r="Z195" s="105" t="s">
        <v>10</v>
      </c>
      <c r="AA195" s="105" t="s">
        <v>1197</v>
      </c>
      <c r="AB195" s="105" t="str">
        <f>INDEX(Outcome_GWASs!E:E,MATCH(Matt!S195,Outcome_GWASs!C:C,0))</f>
        <v>European</v>
      </c>
      <c r="AC195" s="115" t="str">
        <f>INDEX(Exposure_GWASs!G:G,MATCH(Matt!AE195,Exposure_GWASs!C:C,0))</f>
        <v>BMI</v>
      </c>
      <c r="AD195" s="112" t="s">
        <v>127</v>
      </c>
      <c r="AE195" s="105" t="s">
        <v>1139</v>
      </c>
      <c r="AF195" s="115" t="str">
        <f>INDEX(Exposure_GWASs!T:T,MATCH(Matt!AE195,Exposure_GWASs!C:C,0))</f>
        <v>18+</v>
      </c>
      <c r="AG195" s="115" t="str">
        <f>INDEX(Exposure_GWASs!U:U,MATCH(Matt!AE195,Exposure_GWASs!C:C,0))</f>
        <v>both</v>
      </c>
      <c r="AH195" s="105" t="s">
        <v>11</v>
      </c>
      <c r="AI195" s="115">
        <f>INDEX(Exposure_GWASs!F:F,MATCH(Matt!AE195,Exposure_GWASs!C:C,0))</f>
        <v>322154</v>
      </c>
      <c r="AJ195" s="105" t="s">
        <v>10</v>
      </c>
      <c r="AK195" s="105" t="s">
        <v>1005</v>
      </c>
      <c r="AL195" s="105" t="s">
        <v>249</v>
      </c>
      <c r="AM195" s="105" t="s">
        <v>10</v>
      </c>
      <c r="AN195" s="105" t="s">
        <v>10</v>
      </c>
      <c r="AO195" s="105" t="s">
        <v>1361</v>
      </c>
      <c r="AP195" s="105" t="s">
        <v>11</v>
      </c>
      <c r="AQ195" s="105" t="s">
        <v>138</v>
      </c>
      <c r="AR195" s="105" t="s">
        <v>1395</v>
      </c>
      <c r="AS195" s="105" t="s">
        <v>1396</v>
      </c>
      <c r="AT195" s="105" t="s">
        <v>11</v>
      </c>
      <c r="AU195" s="105"/>
      <c r="AV195" s="105"/>
      <c r="AW195" s="105">
        <v>6</v>
      </c>
      <c r="AX195" s="105">
        <f>INDEX(Exposure_GWASs!S:S,MATCH(Matt!AE195,Exposure_GWASs!C:C,0))</f>
        <v>77</v>
      </c>
      <c r="AY195" s="105" t="s">
        <v>1430</v>
      </c>
      <c r="AZ195" s="105" t="s">
        <v>135</v>
      </c>
      <c r="BA195" s="105" t="s">
        <v>1379</v>
      </c>
      <c r="BB195" s="105" t="s">
        <v>31</v>
      </c>
      <c r="BC195" s="105" t="s">
        <v>11</v>
      </c>
      <c r="BD195" s="105"/>
      <c r="BE195" s="105"/>
      <c r="BF195" s="105"/>
      <c r="BG195" s="105"/>
      <c r="BH195" s="105" t="s">
        <v>11</v>
      </c>
      <c r="BI195" s="105" t="s">
        <v>11</v>
      </c>
      <c r="BJ195" s="105" t="s">
        <v>11</v>
      </c>
      <c r="BK195" s="105" t="s">
        <v>11</v>
      </c>
      <c r="BL195" s="105" t="s">
        <v>11</v>
      </c>
      <c r="BM195" s="105" t="s">
        <v>11</v>
      </c>
      <c r="BN195" s="105" t="s">
        <v>1410</v>
      </c>
      <c r="BO195" s="105" t="s">
        <v>167</v>
      </c>
      <c r="BP195" s="105" t="s">
        <v>1197</v>
      </c>
      <c r="BQ195" s="105" t="s">
        <v>1029</v>
      </c>
      <c r="BR195" s="105">
        <v>1.1000000000000001</v>
      </c>
      <c r="BS195" s="105"/>
      <c r="BT195" s="105">
        <v>95</v>
      </c>
      <c r="BU195" s="105">
        <v>0.53</v>
      </c>
      <c r="BV195" s="105">
        <v>2.97</v>
      </c>
      <c r="BW195" s="105">
        <v>0.61</v>
      </c>
      <c r="BX195" s="105" t="s">
        <v>1411</v>
      </c>
      <c r="BY195" s="105" t="s">
        <v>1412</v>
      </c>
      <c r="BZ195" s="105" t="s">
        <v>1399</v>
      </c>
      <c r="CA195" s="105" t="s">
        <v>1400</v>
      </c>
      <c r="CB195" s="105" t="s">
        <v>11</v>
      </c>
      <c r="CC195" s="105" t="s">
        <v>1401</v>
      </c>
      <c r="CD195" s="106" t="s">
        <v>10</v>
      </c>
      <c r="CE195" s="105"/>
      <c r="CF195" s="105"/>
      <c r="CG195" s="105"/>
      <c r="CH195" s="105"/>
    </row>
    <row r="196" spans="1:86">
      <c r="A196" s="105">
        <v>23</v>
      </c>
      <c r="B196" s="105" t="s">
        <v>282</v>
      </c>
      <c r="C196" s="105" t="s">
        <v>244</v>
      </c>
      <c r="D196" s="105" t="s">
        <v>1431</v>
      </c>
      <c r="E196" s="105">
        <v>2018</v>
      </c>
      <c r="F196" s="105" t="s">
        <v>1432</v>
      </c>
      <c r="G196" s="105" t="s">
        <v>1433</v>
      </c>
      <c r="H196" s="105" t="s">
        <v>1356</v>
      </c>
      <c r="I196" s="105" t="s">
        <v>1260</v>
      </c>
      <c r="J196" s="114" t="s">
        <v>1357</v>
      </c>
      <c r="K196" s="105" t="s">
        <v>1358</v>
      </c>
      <c r="L196" s="105" t="s">
        <v>6135</v>
      </c>
      <c r="M196" s="105" t="s">
        <v>1434</v>
      </c>
      <c r="N196" s="105" t="s">
        <v>12</v>
      </c>
      <c r="O196" s="105" t="s">
        <v>5636</v>
      </c>
      <c r="P196" s="105" t="s">
        <v>5633</v>
      </c>
      <c r="Q196" s="105" t="s">
        <v>5608</v>
      </c>
      <c r="R196" s="105" t="s">
        <v>1435</v>
      </c>
      <c r="S196" s="105" t="s">
        <v>123</v>
      </c>
      <c r="T196" s="105" t="s">
        <v>172</v>
      </c>
      <c r="U196" s="105" t="s">
        <v>140</v>
      </c>
      <c r="V196" s="105">
        <v>37519</v>
      </c>
      <c r="W196" s="105">
        <v>131537</v>
      </c>
      <c r="X196" s="105" t="s">
        <v>10</v>
      </c>
      <c r="Y196" s="105" t="s">
        <v>10</v>
      </c>
      <c r="Z196" s="105" t="s">
        <v>10</v>
      </c>
      <c r="AA196" s="105" t="s">
        <v>1005</v>
      </c>
      <c r="AB196" s="105" t="s">
        <v>731</v>
      </c>
      <c r="AC196" s="115" t="str">
        <f>INDEX(Exposure_GWASs!G:G,MATCH(Matt!AE196,Exposure_GWASs!C:C,0))</f>
        <v>BMI</v>
      </c>
      <c r="AD196" s="112" t="s">
        <v>127</v>
      </c>
      <c r="AE196" s="105" t="s">
        <v>1139</v>
      </c>
      <c r="AF196" s="112" t="str">
        <f>INDEX(Exposure_GWASs!T:T,MATCH(Matt!AE196,Exposure_GWASs!C:C,0))</f>
        <v>18+</v>
      </c>
      <c r="AG196" s="112" t="str">
        <f>INDEX(Exposure_GWASs!U:U,MATCH(Matt!AE196,Exposure_GWASs!C:C,0))</f>
        <v>both</v>
      </c>
      <c r="AH196" s="105">
        <f>SUM(V196:W196)</f>
        <v>169056</v>
      </c>
      <c r="AI196" s="115">
        <f>INDEX(Exposure_GWASs!F:F,MATCH(Matt!AE196,Exposure_GWASs!C:C,0))</f>
        <v>322154</v>
      </c>
      <c r="AJ196" s="105" t="s">
        <v>1291</v>
      </c>
      <c r="AK196" s="105" t="s">
        <v>1005</v>
      </c>
      <c r="AL196" s="105" t="s">
        <v>249</v>
      </c>
      <c r="AM196" s="105" t="s">
        <v>10</v>
      </c>
      <c r="AN196" s="105" t="s">
        <v>10</v>
      </c>
      <c r="AO196" s="105" t="s">
        <v>1436</v>
      </c>
      <c r="AP196" s="105" t="s">
        <v>1437</v>
      </c>
      <c r="AQ196" s="105" t="s">
        <v>138</v>
      </c>
      <c r="AR196" s="105" t="s">
        <v>11</v>
      </c>
      <c r="AS196" s="105" t="s">
        <v>1277</v>
      </c>
      <c r="AT196" s="105" t="s">
        <v>11</v>
      </c>
      <c r="AU196" s="105" t="s">
        <v>10</v>
      </c>
      <c r="AV196" s="105" t="s">
        <v>10</v>
      </c>
      <c r="AW196" s="105">
        <v>73</v>
      </c>
      <c r="AX196" s="105">
        <f>INDEX(Exposure_GWASs!S:S,MATCH(Matt!AE196,Exposure_GWASs!C:C,0))</f>
        <v>77</v>
      </c>
      <c r="AY196" s="105" t="s">
        <v>1438</v>
      </c>
      <c r="AZ196" s="105" t="s">
        <v>135</v>
      </c>
      <c r="BA196" s="105" t="s">
        <v>1379</v>
      </c>
      <c r="BB196" s="105" t="s">
        <v>54</v>
      </c>
      <c r="BC196" s="105" t="s">
        <v>17</v>
      </c>
      <c r="BD196" s="105" t="s">
        <v>26</v>
      </c>
      <c r="BE196" s="105" t="s">
        <v>40</v>
      </c>
      <c r="BF196" s="105"/>
      <c r="BG196" s="105"/>
      <c r="BH196" s="105" t="s">
        <v>1011</v>
      </c>
      <c r="BI196" s="105" t="s">
        <v>1439</v>
      </c>
      <c r="BJ196" s="105" t="s">
        <v>11</v>
      </c>
      <c r="BK196" s="105" t="s">
        <v>11</v>
      </c>
      <c r="BL196" s="105" t="s">
        <v>11</v>
      </c>
      <c r="BM196" s="105" t="s">
        <v>1440</v>
      </c>
      <c r="BN196" s="105" t="s">
        <v>11</v>
      </c>
      <c r="BO196" s="105" t="s">
        <v>167</v>
      </c>
      <c r="BP196" s="105" t="s">
        <v>1441</v>
      </c>
      <c r="BQ196" s="105" t="s">
        <v>1029</v>
      </c>
      <c r="BR196" s="105">
        <v>1.24</v>
      </c>
      <c r="BS196" s="105"/>
      <c r="BT196" s="105">
        <v>95</v>
      </c>
      <c r="BU196" s="105">
        <v>1.1499999999999999</v>
      </c>
      <c r="BV196" s="105">
        <v>1.33</v>
      </c>
      <c r="BW196" s="105" t="s">
        <v>1442</v>
      </c>
      <c r="BX196" s="105" t="s">
        <v>11</v>
      </c>
      <c r="BY196" s="105" t="s">
        <v>11</v>
      </c>
      <c r="BZ196" s="105" t="s">
        <v>1443</v>
      </c>
      <c r="CA196" s="105" t="s">
        <v>1444</v>
      </c>
      <c r="CB196" s="105" t="s">
        <v>1445</v>
      </c>
      <c r="CC196" s="105" t="s">
        <v>11</v>
      </c>
      <c r="CD196" s="106" t="s">
        <v>10</v>
      </c>
      <c r="CE196" s="105"/>
      <c r="CF196" s="105"/>
      <c r="CG196" s="105"/>
      <c r="CH196" s="105"/>
    </row>
    <row r="197" spans="1:86">
      <c r="A197" s="105">
        <v>23</v>
      </c>
      <c r="B197" s="105" t="s">
        <v>282</v>
      </c>
      <c r="C197" s="105" t="s">
        <v>244</v>
      </c>
      <c r="D197" s="105" t="s">
        <v>1431</v>
      </c>
      <c r="E197" s="105">
        <v>2018</v>
      </c>
      <c r="F197" s="105" t="s">
        <v>1432</v>
      </c>
      <c r="G197" s="105" t="s">
        <v>1433</v>
      </c>
      <c r="H197" s="105" t="s">
        <v>1356</v>
      </c>
      <c r="I197" s="105" t="s">
        <v>1260</v>
      </c>
      <c r="J197" s="114" t="s">
        <v>1357</v>
      </c>
      <c r="K197" s="105" t="s">
        <v>1358</v>
      </c>
      <c r="L197" s="105" t="s">
        <v>6135</v>
      </c>
      <c r="M197" s="105" t="s">
        <v>1434</v>
      </c>
      <c r="N197" s="105" t="s">
        <v>12</v>
      </c>
      <c r="O197" s="105" t="s">
        <v>5636</v>
      </c>
      <c r="P197" s="105" t="s">
        <v>5634</v>
      </c>
      <c r="Q197" s="105" t="s">
        <v>5608</v>
      </c>
      <c r="R197" s="105" t="s">
        <v>1435</v>
      </c>
      <c r="S197" s="105" t="s">
        <v>123</v>
      </c>
      <c r="T197" s="105" t="s">
        <v>172</v>
      </c>
      <c r="U197" s="105" t="s">
        <v>140</v>
      </c>
      <c r="V197" s="105">
        <v>169056</v>
      </c>
      <c r="W197" s="105">
        <v>203735</v>
      </c>
      <c r="X197" s="105" t="s">
        <v>10</v>
      </c>
      <c r="Y197" s="105" t="s">
        <v>10</v>
      </c>
      <c r="Z197" s="105" t="s">
        <v>10</v>
      </c>
      <c r="AA197" s="105" t="s">
        <v>1005</v>
      </c>
      <c r="AB197" s="105" t="s">
        <v>731</v>
      </c>
      <c r="AC197" s="115" t="str">
        <f>INDEX(Exposure_GWASs!G:G,MATCH(Matt!AE197,Exposure_GWASs!C:C,0))</f>
        <v>BMI</v>
      </c>
      <c r="AD197" s="112" t="s">
        <v>127</v>
      </c>
      <c r="AE197" s="105" t="s">
        <v>1139</v>
      </c>
      <c r="AF197" s="115" t="str">
        <f>INDEX(Exposure_GWASs!T:T,MATCH(Matt!AE197,Exposure_GWASs!C:C,0))</f>
        <v>18+</v>
      </c>
      <c r="AG197" s="115" t="str">
        <f>INDEX(Exposure_GWASs!U:U,MATCH(Matt!AE197,Exposure_GWASs!C:C,0))</f>
        <v>both</v>
      </c>
      <c r="AH197" s="105">
        <f>SUM(V197:W197)</f>
        <v>372791</v>
      </c>
      <c r="AI197" s="115">
        <f>INDEX(Exposure_GWASs!F:F,MATCH(Matt!AE197,Exposure_GWASs!C:C,0))</f>
        <v>322154</v>
      </c>
      <c r="AJ197" s="105" t="s">
        <v>1291</v>
      </c>
      <c r="AK197" s="105" t="s">
        <v>1005</v>
      </c>
      <c r="AL197" s="105" t="s">
        <v>249</v>
      </c>
      <c r="AM197" s="105" t="s">
        <v>10</v>
      </c>
      <c r="AN197" s="105" t="s">
        <v>10</v>
      </c>
      <c r="AO197" s="105" t="s">
        <v>1436</v>
      </c>
      <c r="AP197" s="105" t="s">
        <v>1437</v>
      </c>
      <c r="AQ197" s="105" t="s">
        <v>138</v>
      </c>
      <c r="AR197" s="105" t="s">
        <v>11</v>
      </c>
      <c r="AS197" s="105" t="s">
        <v>1277</v>
      </c>
      <c r="AT197" s="105" t="s">
        <v>11</v>
      </c>
      <c r="AU197" s="105" t="s">
        <v>10</v>
      </c>
      <c r="AV197" s="105" t="s">
        <v>10</v>
      </c>
      <c r="AW197" s="105">
        <v>73</v>
      </c>
      <c r="AX197" s="105">
        <f>INDEX(Exposure_GWASs!S:S,MATCH(Matt!AE197,Exposure_GWASs!C:C,0))</f>
        <v>77</v>
      </c>
      <c r="AY197" s="105" t="s">
        <v>1438</v>
      </c>
      <c r="AZ197" s="105" t="s">
        <v>135</v>
      </c>
      <c r="BA197" s="105" t="s">
        <v>1379</v>
      </c>
      <c r="BB197" s="105" t="s">
        <v>54</v>
      </c>
      <c r="BC197" s="105" t="s">
        <v>17</v>
      </c>
      <c r="BD197" s="105" t="s">
        <v>26</v>
      </c>
      <c r="BE197" s="105" t="s">
        <v>40</v>
      </c>
      <c r="BF197" s="105"/>
      <c r="BG197" s="105"/>
      <c r="BH197" s="105" t="s">
        <v>1011</v>
      </c>
      <c r="BI197" s="105" t="s">
        <v>1439</v>
      </c>
      <c r="BJ197" s="105" t="s">
        <v>11</v>
      </c>
      <c r="BK197" s="105" t="s">
        <v>11</v>
      </c>
      <c r="BL197" s="105" t="s">
        <v>11</v>
      </c>
      <c r="BM197" s="105" t="s">
        <v>1440</v>
      </c>
      <c r="BN197" s="105" t="s">
        <v>11</v>
      </c>
      <c r="BO197" s="105" t="s">
        <v>167</v>
      </c>
      <c r="BP197" s="105" t="s">
        <v>1441</v>
      </c>
      <c r="BQ197" s="105" t="s">
        <v>1029</v>
      </c>
      <c r="BR197" s="105">
        <v>1.18</v>
      </c>
      <c r="BS197" s="105"/>
      <c r="BT197" s="105">
        <v>95</v>
      </c>
      <c r="BU197" s="105">
        <v>1.1299999999999999</v>
      </c>
      <c r="BV197" s="105">
        <v>1.23</v>
      </c>
      <c r="BW197" s="105" t="s">
        <v>1442</v>
      </c>
      <c r="BX197" s="105" t="s">
        <v>11</v>
      </c>
      <c r="BY197" s="105" t="s">
        <v>11</v>
      </c>
      <c r="BZ197" s="105" t="s">
        <v>1443</v>
      </c>
      <c r="CA197" s="105" t="s">
        <v>1444</v>
      </c>
      <c r="CB197" s="105" t="s">
        <v>1445</v>
      </c>
      <c r="CC197" s="105" t="s">
        <v>11</v>
      </c>
      <c r="CD197" s="106" t="s">
        <v>10</v>
      </c>
      <c r="CE197" s="105"/>
      <c r="CF197" s="105"/>
      <c r="CG197" s="105"/>
      <c r="CH197" s="105"/>
    </row>
    <row r="198" spans="1:86">
      <c r="A198" s="105">
        <v>23</v>
      </c>
      <c r="B198" s="105" t="s">
        <v>282</v>
      </c>
      <c r="C198" s="105" t="s">
        <v>244</v>
      </c>
      <c r="D198" s="105" t="s">
        <v>1431</v>
      </c>
      <c r="E198" s="105">
        <v>2018</v>
      </c>
      <c r="F198" s="105" t="s">
        <v>1432</v>
      </c>
      <c r="G198" s="105" t="s">
        <v>1433</v>
      </c>
      <c r="H198" s="105" t="s">
        <v>1356</v>
      </c>
      <c r="I198" s="105" t="s">
        <v>1260</v>
      </c>
      <c r="J198" s="114" t="s">
        <v>1357</v>
      </c>
      <c r="K198" s="105" t="s">
        <v>1358</v>
      </c>
      <c r="L198" s="105" t="s">
        <v>6135</v>
      </c>
      <c r="M198" s="105" t="s">
        <v>1434</v>
      </c>
      <c r="N198" s="105" t="s">
        <v>12</v>
      </c>
      <c r="O198" s="105" t="s">
        <v>5636</v>
      </c>
      <c r="P198" s="105" t="s">
        <v>5634</v>
      </c>
      <c r="Q198" s="105" t="s">
        <v>5608</v>
      </c>
      <c r="R198" s="105" t="str">
        <f>INDEX(Outcome_GWASs!K:K,MATCH(Matt!S198,Outcome_GWASs!C:C,0))</f>
        <v xml:space="preserve">Regular smokers were defined as those who reported having smoked ≥100 cigarettes during their lifetime and never regular smokers were defined as those who reported having smoked between 0 and 99 cigarettes during their lifetime. </v>
      </c>
      <c r="S198" s="105" t="s">
        <v>1446</v>
      </c>
      <c r="T198" s="105" t="str">
        <f>INDEX(Outcome_GWASs!I:I,MATCH(Matt!S198,Outcome_GWASs!C:C,0))</f>
        <v>18+</v>
      </c>
      <c r="U198" s="105" t="str">
        <f>INDEX(Outcome_GWASs!H:H,MATCH(Matt!S198,Outcome_GWASs!C:C,0))</f>
        <v xml:space="preserve">both </v>
      </c>
      <c r="V198" s="105" t="s">
        <v>11</v>
      </c>
      <c r="W198" s="105" t="s">
        <v>11</v>
      </c>
      <c r="X198" s="105">
        <f>INDEX(Outcome_GWASs!F:F,MATCH(Matt!S198,Outcome_GWASs!C:C,0))</f>
        <v>39022</v>
      </c>
      <c r="Y198" s="105">
        <f>INDEX(Outcome_GWASs!G:G,MATCH(Matt!S198,Outcome_GWASs!C:C,0))</f>
        <v>30387</v>
      </c>
      <c r="Z198" s="105" t="s">
        <v>11</v>
      </c>
      <c r="AA198" s="105" t="s">
        <v>1005</v>
      </c>
      <c r="AB198" s="105" t="str">
        <f>INDEX(Outcome_GWASs!E:E,MATCH(Matt!S198,Outcome_GWASs!C:C,0))</f>
        <v>European</v>
      </c>
      <c r="AC198" s="115" t="str">
        <f>INDEX(Exposure_GWASs!G:G,MATCH(Matt!AE198,Exposure_GWASs!C:C,0))</f>
        <v>BMI</v>
      </c>
      <c r="AD198" s="112" t="s">
        <v>127</v>
      </c>
      <c r="AE198" s="105" t="s">
        <v>1139</v>
      </c>
      <c r="AF198" s="115" t="str">
        <f>INDEX(Exposure_GWASs!T:T,MATCH(Matt!AE198,Exposure_GWASs!C:C,0))</f>
        <v>18+</v>
      </c>
      <c r="AG198" s="115" t="str">
        <f>INDEX(Exposure_GWASs!U:U,MATCH(Matt!AE198,Exposure_GWASs!C:C,0))</f>
        <v>both</v>
      </c>
      <c r="AH198" s="105" t="s">
        <v>11</v>
      </c>
      <c r="AI198" s="115">
        <f>INDEX(Exposure_GWASs!F:F,MATCH(Matt!AE198,Exposure_GWASs!C:C,0))</f>
        <v>322154</v>
      </c>
      <c r="AJ198" s="105" t="s">
        <v>11</v>
      </c>
      <c r="AK198" s="105" t="s">
        <v>1005</v>
      </c>
      <c r="AL198" s="105" t="s">
        <v>249</v>
      </c>
      <c r="AM198" s="105" t="s">
        <v>10</v>
      </c>
      <c r="AN198" s="105" t="s">
        <v>10</v>
      </c>
      <c r="AO198" s="105" t="s">
        <v>1436</v>
      </c>
      <c r="AP198" s="105" t="s">
        <v>1437</v>
      </c>
      <c r="AQ198" s="105" t="s">
        <v>138</v>
      </c>
      <c r="AR198" s="105" t="s">
        <v>11</v>
      </c>
      <c r="AS198" s="105" t="s">
        <v>1277</v>
      </c>
      <c r="AT198" s="105" t="s">
        <v>11</v>
      </c>
      <c r="AU198" s="105" t="s">
        <v>10</v>
      </c>
      <c r="AV198" s="105" t="s">
        <v>10</v>
      </c>
      <c r="AW198" s="105">
        <v>73</v>
      </c>
      <c r="AX198" s="105">
        <f>INDEX(Exposure_GWASs!S:S,MATCH(Matt!AE198,Exposure_GWASs!C:C,0))</f>
        <v>77</v>
      </c>
      <c r="AY198" s="105" t="s">
        <v>1438</v>
      </c>
      <c r="AZ198" s="105" t="s">
        <v>135</v>
      </c>
      <c r="BA198" s="105" t="s">
        <v>1379</v>
      </c>
      <c r="BB198" s="105" t="s">
        <v>31</v>
      </c>
      <c r="BC198" s="105" t="s">
        <v>17</v>
      </c>
      <c r="BD198" s="105" t="s">
        <v>26</v>
      </c>
      <c r="BE198" s="105" t="s">
        <v>40</v>
      </c>
      <c r="BF198" s="105"/>
      <c r="BG198" s="105"/>
      <c r="BH198" s="105" t="s">
        <v>1011</v>
      </c>
      <c r="BI198" s="105" t="s">
        <v>1439</v>
      </c>
      <c r="BJ198" s="105" t="s">
        <v>11</v>
      </c>
      <c r="BK198" s="105" t="s">
        <v>467</v>
      </c>
      <c r="BL198" s="105" t="s">
        <v>11</v>
      </c>
      <c r="BM198" s="105" t="s">
        <v>1447</v>
      </c>
      <c r="BN198" s="105" t="s">
        <v>11</v>
      </c>
      <c r="BO198" s="105" t="s">
        <v>167</v>
      </c>
      <c r="BP198" s="105" t="s">
        <v>1441</v>
      </c>
      <c r="BQ198" s="105" t="s">
        <v>1029</v>
      </c>
      <c r="BR198" s="105">
        <v>1.19</v>
      </c>
      <c r="BS198" s="105"/>
      <c r="BT198" s="105">
        <v>95</v>
      </c>
      <c r="BU198" s="105">
        <v>1.06</v>
      </c>
      <c r="BV198" s="105">
        <v>1.33</v>
      </c>
      <c r="BW198" s="105">
        <v>3.0000000000000001E-3</v>
      </c>
      <c r="BX198" s="105" t="s">
        <v>11</v>
      </c>
      <c r="BY198" s="105" t="s">
        <v>11</v>
      </c>
      <c r="BZ198" s="105" t="s">
        <v>1443</v>
      </c>
      <c r="CA198" s="105" t="s">
        <v>1444</v>
      </c>
      <c r="CB198" s="105" t="s">
        <v>1445</v>
      </c>
      <c r="CC198" s="105" t="s">
        <v>11</v>
      </c>
      <c r="CD198" s="106" t="s">
        <v>10</v>
      </c>
      <c r="CE198" s="105"/>
      <c r="CF198" s="105"/>
      <c r="CG198" s="105"/>
      <c r="CH198" s="105"/>
    </row>
    <row r="199" spans="1:86">
      <c r="A199" s="105">
        <v>23</v>
      </c>
      <c r="B199" s="105" t="s">
        <v>282</v>
      </c>
      <c r="C199" s="105" t="s">
        <v>244</v>
      </c>
      <c r="D199" s="105" t="s">
        <v>1431</v>
      </c>
      <c r="E199" s="105">
        <v>2018</v>
      </c>
      <c r="F199" s="105" t="s">
        <v>1432</v>
      </c>
      <c r="G199" s="105" t="s">
        <v>1433</v>
      </c>
      <c r="H199" s="105" t="s">
        <v>1356</v>
      </c>
      <c r="I199" s="105" t="s">
        <v>1260</v>
      </c>
      <c r="J199" s="114" t="s">
        <v>1357</v>
      </c>
      <c r="K199" s="105" t="s">
        <v>1358</v>
      </c>
      <c r="L199" s="105" t="s">
        <v>6135</v>
      </c>
      <c r="M199" s="105" t="s">
        <v>1434</v>
      </c>
      <c r="N199" s="105" t="s">
        <v>12</v>
      </c>
      <c r="O199" s="105" t="s">
        <v>5636</v>
      </c>
      <c r="P199" s="105" t="s">
        <v>5633</v>
      </c>
      <c r="Q199" s="105" t="s">
        <v>5608</v>
      </c>
      <c r="R199" s="105" t="s">
        <v>1435</v>
      </c>
      <c r="S199" s="105" t="s">
        <v>123</v>
      </c>
      <c r="T199" s="105" t="s">
        <v>172</v>
      </c>
      <c r="U199" s="105" t="s">
        <v>140</v>
      </c>
      <c r="V199" s="105">
        <v>37519</v>
      </c>
      <c r="W199" s="105">
        <v>131537</v>
      </c>
      <c r="X199" s="105" t="s">
        <v>10</v>
      </c>
      <c r="Y199" s="105" t="s">
        <v>10</v>
      </c>
      <c r="Z199" s="105" t="s">
        <v>10</v>
      </c>
      <c r="AA199" s="105" t="s">
        <v>1005</v>
      </c>
      <c r="AB199" s="105" t="s">
        <v>731</v>
      </c>
      <c r="AC199" s="105" t="s">
        <v>5513</v>
      </c>
      <c r="AD199" s="105" t="s">
        <v>5513</v>
      </c>
      <c r="AE199" s="105" t="s">
        <v>1448</v>
      </c>
      <c r="AF199" s="115" t="str">
        <f>INDEX(Exposure_GWASs!T:T,MATCH(Matt!AE199,Exposure_GWASs!C:C,0))</f>
        <v>18+</v>
      </c>
      <c r="AG199" s="115" t="str">
        <f>INDEX(Exposure_GWASs!U:U,MATCH(Matt!AE199,Exposure_GWASs!C:C,0))</f>
        <v>both</v>
      </c>
      <c r="AH199" s="105">
        <f>SUM(V199:W199)</f>
        <v>169056</v>
      </c>
      <c r="AI199" s="115">
        <f>INDEX(Exposure_GWASs!F:F,MATCH(Matt!AE199,Exposure_GWASs!C:C,0))</f>
        <v>89297</v>
      </c>
      <c r="AJ199" s="105" t="s">
        <v>1291</v>
      </c>
      <c r="AK199" s="105" t="s">
        <v>1005</v>
      </c>
      <c r="AL199" s="105" t="s">
        <v>249</v>
      </c>
      <c r="AM199" s="105" t="s">
        <v>10</v>
      </c>
      <c r="AN199" s="105" t="s">
        <v>10</v>
      </c>
      <c r="AO199" s="105" t="s">
        <v>1449</v>
      </c>
      <c r="AP199" s="105" t="s">
        <v>1450</v>
      </c>
      <c r="AQ199" s="105" t="s">
        <v>138</v>
      </c>
      <c r="AR199" s="105" t="s">
        <v>11</v>
      </c>
      <c r="AS199" s="105" t="s">
        <v>1277</v>
      </c>
      <c r="AT199" s="105" t="s">
        <v>11</v>
      </c>
      <c r="AU199" s="105" t="s">
        <v>10</v>
      </c>
      <c r="AV199" s="105" t="s">
        <v>10</v>
      </c>
      <c r="AW199" s="105">
        <v>12</v>
      </c>
      <c r="AX199" s="105">
        <f>INDEX(Exposure_GWASs!S:S,MATCH(Matt!AE199,Exposure_GWASs!C:C,0))</f>
        <v>7</v>
      </c>
      <c r="AY199" s="105" t="s">
        <v>1451</v>
      </c>
      <c r="AZ199" s="105" t="s">
        <v>135</v>
      </c>
      <c r="BA199" s="105" t="s">
        <v>1379</v>
      </c>
      <c r="BB199" s="105" t="s">
        <v>54</v>
      </c>
      <c r="BC199" s="105" t="s">
        <v>17</v>
      </c>
      <c r="BD199" s="105" t="s">
        <v>26</v>
      </c>
      <c r="BE199" s="105" t="s">
        <v>40</v>
      </c>
      <c r="BF199" s="105"/>
      <c r="BG199" s="105"/>
      <c r="BH199" s="105" t="s">
        <v>1011</v>
      </c>
      <c r="BI199" s="105" t="s">
        <v>1452</v>
      </c>
      <c r="BJ199" s="105" t="s">
        <v>11</v>
      </c>
      <c r="BK199" s="105" t="s">
        <v>11</v>
      </c>
      <c r="BL199" s="105" t="s">
        <v>11</v>
      </c>
      <c r="BM199" s="105" t="s">
        <v>1440</v>
      </c>
      <c r="BN199" s="105" t="s">
        <v>11</v>
      </c>
      <c r="BO199" s="105" t="s">
        <v>167</v>
      </c>
      <c r="BP199" s="105" t="s">
        <v>1441</v>
      </c>
      <c r="BQ199" s="105" t="s">
        <v>1029</v>
      </c>
      <c r="BR199" s="105">
        <v>1.53</v>
      </c>
      <c r="BS199" s="105"/>
      <c r="BT199" s="105">
        <v>95</v>
      </c>
      <c r="BU199" s="105">
        <v>1.32</v>
      </c>
      <c r="BV199" s="105">
        <v>1.77</v>
      </c>
      <c r="BW199" s="105" t="s">
        <v>1442</v>
      </c>
      <c r="BX199" s="105" t="s">
        <v>11</v>
      </c>
      <c r="BY199" s="105" t="s">
        <v>11</v>
      </c>
      <c r="BZ199" s="105" t="s">
        <v>1443</v>
      </c>
      <c r="CA199" s="105" t="s">
        <v>1444</v>
      </c>
      <c r="CB199" s="105" t="s">
        <v>1445</v>
      </c>
      <c r="CC199" s="105" t="s">
        <v>11</v>
      </c>
      <c r="CD199" s="106" t="s">
        <v>10</v>
      </c>
      <c r="CE199" s="105"/>
      <c r="CF199" s="105"/>
      <c r="CG199" s="105"/>
      <c r="CH199" s="105"/>
    </row>
    <row r="200" spans="1:86">
      <c r="A200" s="105">
        <v>23</v>
      </c>
      <c r="B200" s="105" t="s">
        <v>282</v>
      </c>
      <c r="C200" s="105" t="s">
        <v>244</v>
      </c>
      <c r="D200" s="105" t="s">
        <v>1431</v>
      </c>
      <c r="E200" s="105">
        <v>2018</v>
      </c>
      <c r="F200" s="105" t="s">
        <v>1432</v>
      </c>
      <c r="G200" s="105" t="s">
        <v>1433</v>
      </c>
      <c r="H200" s="105" t="s">
        <v>1356</v>
      </c>
      <c r="I200" s="105" t="s">
        <v>1260</v>
      </c>
      <c r="J200" s="114" t="s">
        <v>1357</v>
      </c>
      <c r="K200" s="105" t="s">
        <v>1358</v>
      </c>
      <c r="L200" s="105" t="s">
        <v>6135</v>
      </c>
      <c r="M200" s="105" t="s">
        <v>1434</v>
      </c>
      <c r="N200" s="105" t="s">
        <v>12</v>
      </c>
      <c r="O200" s="105" t="s">
        <v>5636</v>
      </c>
      <c r="P200" s="105" t="s">
        <v>5634</v>
      </c>
      <c r="Q200" s="105" t="s">
        <v>5608</v>
      </c>
      <c r="R200" s="105" t="s">
        <v>1435</v>
      </c>
      <c r="S200" s="105" t="s">
        <v>123</v>
      </c>
      <c r="T200" s="105" t="s">
        <v>172</v>
      </c>
      <c r="U200" s="105" t="s">
        <v>140</v>
      </c>
      <c r="V200" s="105">
        <v>169056</v>
      </c>
      <c r="W200" s="105">
        <v>203735</v>
      </c>
      <c r="X200" s="105" t="s">
        <v>10</v>
      </c>
      <c r="Y200" s="105" t="s">
        <v>10</v>
      </c>
      <c r="Z200" s="105" t="s">
        <v>10</v>
      </c>
      <c r="AA200" s="105" t="s">
        <v>1005</v>
      </c>
      <c r="AB200" s="105" t="s">
        <v>731</v>
      </c>
      <c r="AC200" s="105" t="s">
        <v>5513</v>
      </c>
      <c r="AD200" s="105" t="s">
        <v>5513</v>
      </c>
      <c r="AE200" s="105" t="s">
        <v>1448</v>
      </c>
      <c r="AF200" s="115" t="str">
        <f>INDEX(Exposure_GWASs!T:T,MATCH(Matt!AE200,Exposure_GWASs!C:C,0))</f>
        <v>18+</v>
      </c>
      <c r="AG200" s="115" t="str">
        <f>INDEX(Exposure_GWASs!U:U,MATCH(Matt!AE200,Exposure_GWASs!C:C,0))</f>
        <v>both</v>
      </c>
      <c r="AH200" s="105">
        <f>SUM(V200:W200)</f>
        <v>372791</v>
      </c>
      <c r="AI200" s="115">
        <f>INDEX(Exposure_GWASs!F:F,MATCH(Matt!AE200,Exposure_GWASs!C:C,0))</f>
        <v>89297</v>
      </c>
      <c r="AJ200" s="105" t="s">
        <v>1291</v>
      </c>
      <c r="AK200" s="105" t="s">
        <v>1005</v>
      </c>
      <c r="AL200" s="105" t="s">
        <v>249</v>
      </c>
      <c r="AM200" s="105" t="s">
        <v>10</v>
      </c>
      <c r="AN200" s="105" t="s">
        <v>10</v>
      </c>
      <c r="AO200" s="105" t="s">
        <v>1449</v>
      </c>
      <c r="AP200" s="105" t="s">
        <v>1450</v>
      </c>
      <c r="AQ200" s="105" t="s">
        <v>138</v>
      </c>
      <c r="AR200" s="105" t="s">
        <v>11</v>
      </c>
      <c r="AS200" s="105" t="s">
        <v>1277</v>
      </c>
      <c r="AT200" s="105" t="s">
        <v>11</v>
      </c>
      <c r="AU200" s="105" t="s">
        <v>10</v>
      </c>
      <c r="AV200" s="105" t="s">
        <v>10</v>
      </c>
      <c r="AW200" s="105">
        <v>12</v>
      </c>
      <c r="AX200" s="105">
        <f>INDEX(Exposure_GWASs!S:S,MATCH(Matt!AE200,Exposure_GWASs!C:C,0))</f>
        <v>7</v>
      </c>
      <c r="AY200" s="105" t="s">
        <v>1451</v>
      </c>
      <c r="AZ200" s="105" t="s">
        <v>135</v>
      </c>
      <c r="BA200" s="105" t="s">
        <v>1379</v>
      </c>
      <c r="BB200" s="105" t="s">
        <v>54</v>
      </c>
      <c r="BC200" s="105" t="s">
        <v>17</v>
      </c>
      <c r="BD200" s="105" t="s">
        <v>26</v>
      </c>
      <c r="BE200" s="105" t="s">
        <v>40</v>
      </c>
      <c r="BF200" s="105"/>
      <c r="BG200" s="105"/>
      <c r="BH200" s="105" t="s">
        <v>1011</v>
      </c>
      <c r="BI200" s="105" t="s">
        <v>1452</v>
      </c>
      <c r="BJ200" s="105" t="s">
        <v>11</v>
      </c>
      <c r="BK200" s="105" t="s">
        <v>11</v>
      </c>
      <c r="BL200" s="105" t="s">
        <v>11</v>
      </c>
      <c r="BM200" s="105" t="s">
        <v>1440</v>
      </c>
      <c r="BN200" s="105" t="s">
        <v>11</v>
      </c>
      <c r="BO200" s="105" t="s">
        <v>167</v>
      </c>
      <c r="BP200" s="105" t="s">
        <v>1441</v>
      </c>
      <c r="BQ200" s="105" t="s">
        <v>1029</v>
      </c>
      <c r="BR200" s="105">
        <v>1.23</v>
      </c>
      <c r="BS200" s="105"/>
      <c r="BT200" s="105">
        <v>95</v>
      </c>
      <c r="BU200" s="105">
        <v>1.1299999999999999</v>
      </c>
      <c r="BV200" s="105">
        <v>1.34</v>
      </c>
      <c r="BW200" s="105" t="s">
        <v>1442</v>
      </c>
      <c r="BX200" s="105" t="s">
        <v>11</v>
      </c>
      <c r="BY200" s="105" t="s">
        <v>11</v>
      </c>
      <c r="BZ200" s="105" t="s">
        <v>1443</v>
      </c>
      <c r="CA200" s="105" t="s">
        <v>1444</v>
      </c>
      <c r="CB200" s="105" t="s">
        <v>1445</v>
      </c>
      <c r="CC200" s="105" t="s">
        <v>11</v>
      </c>
      <c r="CD200" s="106" t="s">
        <v>10</v>
      </c>
      <c r="CE200" s="105"/>
      <c r="CF200" s="105"/>
      <c r="CG200" s="105"/>
      <c r="CH200" s="105"/>
    </row>
    <row r="201" spans="1:86">
      <c r="A201" s="105">
        <v>23</v>
      </c>
      <c r="B201" s="105" t="s">
        <v>282</v>
      </c>
      <c r="C201" s="105" t="s">
        <v>244</v>
      </c>
      <c r="D201" s="105" t="s">
        <v>1431</v>
      </c>
      <c r="E201" s="105">
        <v>2018</v>
      </c>
      <c r="F201" s="105" t="s">
        <v>1432</v>
      </c>
      <c r="G201" s="105" t="s">
        <v>1433</v>
      </c>
      <c r="H201" s="105" t="s">
        <v>1356</v>
      </c>
      <c r="I201" s="105" t="s">
        <v>1260</v>
      </c>
      <c r="J201" s="114" t="s">
        <v>1357</v>
      </c>
      <c r="K201" s="105" t="s">
        <v>1358</v>
      </c>
      <c r="L201" s="105" t="s">
        <v>6135</v>
      </c>
      <c r="M201" s="105" t="s">
        <v>1434</v>
      </c>
      <c r="N201" s="105" t="s">
        <v>12</v>
      </c>
      <c r="O201" s="105" t="s">
        <v>5636</v>
      </c>
      <c r="P201" s="105" t="s">
        <v>5634</v>
      </c>
      <c r="Q201" s="105" t="s">
        <v>5608</v>
      </c>
      <c r="R201" s="105" t="str">
        <f>INDEX(Outcome_GWASs!K:K,MATCH(Matt!S201,Outcome_GWASs!C:C,0))</f>
        <v xml:space="preserve">Regular smokers were defined as those who reported having smoked ≥100 cigarettes during their lifetime and never regular smokers were defined as those who reported having smoked between 0 and 99 cigarettes during their lifetime. </v>
      </c>
      <c r="S201" s="105" t="s">
        <v>1446</v>
      </c>
      <c r="T201" s="105" t="str">
        <f>INDEX(Outcome_GWASs!I:I,MATCH(Matt!S201,Outcome_GWASs!C:C,0))</f>
        <v>18+</v>
      </c>
      <c r="U201" s="105" t="str">
        <f>INDEX(Outcome_GWASs!H:H,MATCH(Matt!S201,Outcome_GWASs!C:C,0))</f>
        <v xml:space="preserve">both </v>
      </c>
      <c r="V201" s="105" t="s">
        <v>11</v>
      </c>
      <c r="W201" s="105" t="s">
        <v>11</v>
      </c>
      <c r="X201" s="105">
        <f>INDEX(Outcome_GWASs!F:F,MATCH(Matt!S201,Outcome_GWASs!C:C,0))</f>
        <v>39022</v>
      </c>
      <c r="Y201" s="105">
        <f>INDEX(Outcome_GWASs!G:G,MATCH(Matt!S201,Outcome_GWASs!C:C,0))</f>
        <v>30387</v>
      </c>
      <c r="Z201" s="105" t="s">
        <v>11</v>
      </c>
      <c r="AA201" s="105" t="s">
        <v>1005</v>
      </c>
      <c r="AB201" s="105" t="str">
        <f>INDEX(Outcome_GWASs!E:E,MATCH(Matt!S201,Outcome_GWASs!C:C,0))</f>
        <v>European</v>
      </c>
      <c r="AC201" s="105" t="s">
        <v>5513</v>
      </c>
      <c r="AD201" s="105" t="s">
        <v>5513</v>
      </c>
      <c r="AE201" s="105" t="s">
        <v>1448</v>
      </c>
      <c r="AF201" s="115" t="str">
        <f>INDEX(Exposure_GWASs!T:T,MATCH(Matt!AE201,Exposure_GWASs!C:C,0))</f>
        <v>18+</v>
      </c>
      <c r="AG201" s="115" t="str">
        <f>INDEX(Exposure_GWASs!U:U,MATCH(Matt!AE201,Exposure_GWASs!C:C,0))</f>
        <v>both</v>
      </c>
      <c r="AH201" s="105" t="s">
        <v>11</v>
      </c>
      <c r="AI201" s="115">
        <f>INDEX(Exposure_GWASs!F:F,MATCH(Matt!AE201,Exposure_GWASs!C:C,0))</f>
        <v>89297</v>
      </c>
      <c r="AJ201" s="105" t="s">
        <v>11</v>
      </c>
      <c r="AK201" s="105" t="s">
        <v>1005</v>
      </c>
      <c r="AL201" s="105" t="s">
        <v>249</v>
      </c>
      <c r="AM201" s="105" t="s">
        <v>10</v>
      </c>
      <c r="AN201" s="105" t="s">
        <v>10</v>
      </c>
      <c r="AO201" s="105" t="s">
        <v>1449</v>
      </c>
      <c r="AP201" s="105" t="s">
        <v>1450</v>
      </c>
      <c r="AQ201" s="105" t="s">
        <v>138</v>
      </c>
      <c r="AR201" s="105" t="s">
        <v>11</v>
      </c>
      <c r="AS201" s="105" t="s">
        <v>1277</v>
      </c>
      <c r="AT201" s="105" t="s">
        <v>11</v>
      </c>
      <c r="AU201" s="105" t="s">
        <v>10</v>
      </c>
      <c r="AV201" s="105" t="s">
        <v>10</v>
      </c>
      <c r="AW201" s="105">
        <v>12</v>
      </c>
      <c r="AX201" s="105">
        <f>INDEX(Exposure_GWASs!S:S,MATCH(Matt!AE201,Exposure_GWASs!C:C,0))</f>
        <v>7</v>
      </c>
      <c r="AY201" s="105" t="s">
        <v>1451</v>
      </c>
      <c r="AZ201" s="105" t="s">
        <v>135</v>
      </c>
      <c r="BA201" s="105" t="s">
        <v>1379</v>
      </c>
      <c r="BB201" s="105" t="s">
        <v>31</v>
      </c>
      <c r="BC201" s="105" t="s">
        <v>17</v>
      </c>
      <c r="BD201" s="105" t="s">
        <v>26</v>
      </c>
      <c r="BE201" s="105" t="s">
        <v>40</v>
      </c>
      <c r="BF201" s="105"/>
      <c r="BG201" s="105"/>
      <c r="BH201" s="105" t="s">
        <v>1011</v>
      </c>
      <c r="BI201" s="105" t="s">
        <v>1452</v>
      </c>
      <c r="BJ201" s="105" t="s">
        <v>11</v>
      </c>
      <c r="BK201" s="105" t="s">
        <v>467</v>
      </c>
      <c r="BL201" s="105" t="s">
        <v>11</v>
      </c>
      <c r="BM201" s="105" t="s">
        <v>1447</v>
      </c>
      <c r="BN201" s="105" t="s">
        <v>11</v>
      </c>
      <c r="BO201" s="105" t="s">
        <v>167</v>
      </c>
      <c r="BP201" s="105" t="s">
        <v>1441</v>
      </c>
      <c r="BQ201" s="105" t="s">
        <v>1029</v>
      </c>
      <c r="BR201" s="105">
        <v>1.1000000000000001</v>
      </c>
      <c r="BS201" s="105"/>
      <c r="BT201" s="105">
        <v>95</v>
      </c>
      <c r="BU201" s="105">
        <v>0.86</v>
      </c>
      <c r="BV201" s="105">
        <v>1.4</v>
      </c>
      <c r="BW201" s="105">
        <v>0.46</v>
      </c>
      <c r="BX201" s="105" t="s">
        <v>11</v>
      </c>
      <c r="BY201" s="105" t="s">
        <v>11</v>
      </c>
      <c r="BZ201" s="105" t="s">
        <v>1443</v>
      </c>
      <c r="CA201" s="105" t="s">
        <v>1444</v>
      </c>
      <c r="CB201" s="105" t="s">
        <v>1445</v>
      </c>
      <c r="CC201" s="105" t="s">
        <v>11</v>
      </c>
      <c r="CD201" s="106" t="s">
        <v>10</v>
      </c>
      <c r="CE201" s="105"/>
      <c r="CF201" s="105"/>
      <c r="CG201" s="105"/>
      <c r="CH201" s="105"/>
    </row>
    <row r="202" spans="1:86">
      <c r="A202" s="105">
        <v>23</v>
      </c>
      <c r="B202" s="105" t="s">
        <v>282</v>
      </c>
      <c r="C202" s="105" t="s">
        <v>244</v>
      </c>
      <c r="D202" s="105" t="s">
        <v>1431</v>
      </c>
      <c r="E202" s="105">
        <v>2018</v>
      </c>
      <c r="F202" s="105" t="s">
        <v>1432</v>
      </c>
      <c r="G202" s="105" t="s">
        <v>1433</v>
      </c>
      <c r="H202" s="105" t="s">
        <v>1356</v>
      </c>
      <c r="I202" s="105" t="s">
        <v>1260</v>
      </c>
      <c r="J202" s="114" t="s">
        <v>1357</v>
      </c>
      <c r="K202" s="105" t="s">
        <v>1358</v>
      </c>
      <c r="L202" s="105" t="s">
        <v>6135</v>
      </c>
      <c r="M202" s="105" t="s">
        <v>1434</v>
      </c>
      <c r="N202" s="105" t="s">
        <v>12</v>
      </c>
      <c r="O202" s="105" t="s">
        <v>5636</v>
      </c>
      <c r="P202" s="105" t="s">
        <v>5633</v>
      </c>
      <c r="Q202" s="105" t="s">
        <v>5608</v>
      </c>
      <c r="R202" s="105" t="s">
        <v>1435</v>
      </c>
      <c r="S202" s="105" t="s">
        <v>123</v>
      </c>
      <c r="T202" s="105" t="s">
        <v>172</v>
      </c>
      <c r="U202" s="105" t="s">
        <v>140</v>
      </c>
      <c r="V202" s="105">
        <v>37519</v>
      </c>
      <c r="W202" s="105">
        <v>131537</v>
      </c>
      <c r="X202" s="105" t="s">
        <v>10</v>
      </c>
      <c r="Y202" s="105" t="s">
        <v>10</v>
      </c>
      <c r="Z202" s="105" t="s">
        <v>10</v>
      </c>
      <c r="AA202" s="105" t="s">
        <v>1005</v>
      </c>
      <c r="AB202" s="105" t="s">
        <v>731</v>
      </c>
      <c r="AC202" s="115" t="str">
        <f>INDEX(Exposure_GWASs!G:G,MATCH(Matt!AE202,Exposure_GWASs!C:C,0))</f>
        <v>WC</v>
      </c>
      <c r="AD202" s="105" t="s">
        <v>158</v>
      </c>
      <c r="AE202" s="105" t="s">
        <v>1453</v>
      </c>
      <c r="AF202" s="115" t="str">
        <f>INDEX(Exposure_GWASs!T:T,MATCH(Matt!AE202,Exposure_GWASs!C:C,0))</f>
        <v>18+</v>
      </c>
      <c r="AG202" s="115" t="str">
        <f>INDEX(Exposure_GWASs!U:U,MATCH(Matt!AE202,Exposure_GWASs!C:C,0))</f>
        <v>both</v>
      </c>
      <c r="AH202" s="105">
        <f>SUM(V202:W202)</f>
        <v>169056</v>
      </c>
      <c r="AI202" s="115">
        <f>INDEX(Exposure_GWASs!F:F,MATCH(Matt!AE202,Exposure_GWASs!C:C,0))</f>
        <v>232074</v>
      </c>
      <c r="AJ202" s="105" t="s">
        <v>1291</v>
      </c>
      <c r="AK202" s="105" t="s">
        <v>1005</v>
      </c>
      <c r="AL202" s="105" t="s">
        <v>249</v>
      </c>
      <c r="AM202" s="105" t="s">
        <v>10</v>
      </c>
      <c r="AN202" s="105" t="s">
        <v>10</v>
      </c>
      <c r="AO202" s="105" t="s">
        <v>1449</v>
      </c>
      <c r="AP202" s="105" t="s">
        <v>1454</v>
      </c>
      <c r="AQ202" s="105" t="s">
        <v>138</v>
      </c>
      <c r="AR202" s="105" t="s">
        <v>11</v>
      </c>
      <c r="AS202" s="105" t="s">
        <v>1277</v>
      </c>
      <c r="AT202" s="105" t="s">
        <v>11</v>
      </c>
      <c r="AU202" s="105" t="s">
        <v>10</v>
      </c>
      <c r="AV202" s="105" t="s">
        <v>10</v>
      </c>
      <c r="AW202" s="105">
        <v>44</v>
      </c>
      <c r="AX202" s="105">
        <f>INDEX(Exposure_GWASs!S:S,MATCH(Matt!AE202,Exposure_GWASs!C:C,0))</f>
        <v>0</v>
      </c>
      <c r="AY202" s="105" t="s">
        <v>1455</v>
      </c>
      <c r="AZ202" s="105" t="s">
        <v>135</v>
      </c>
      <c r="BA202" s="105" t="s">
        <v>1379</v>
      </c>
      <c r="BB202" s="105" t="s">
        <v>54</v>
      </c>
      <c r="BC202" s="105" t="s">
        <v>17</v>
      </c>
      <c r="BD202" s="105" t="s">
        <v>26</v>
      </c>
      <c r="BE202" s="105" t="s">
        <v>40</v>
      </c>
      <c r="BF202" s="105"/>
      <c r="BG202" s="105"/>
      <c r="BH202" s="105" t="s">
        <v>1011</v>
      </c>
      <c r="BI202" s="105" t="s">
        <v>1456</v>
      </c>
      <c r="BJ202" s="105" t="s">
        <v>11</v>
      </c>
      <c r="BK202" s="105" t="s">
        <v>11</v>
      </c>
      <c r="BL202" s="105" t="s">
        <v>11</v>
      </c>
      <c r="BM202" s="105" t="s">
        <v>1440</v>
      </c>
      <c r="BN202" s="105" t="s">
        <v>11</v>
      </c>
      <c r="BO202" s="105" t="s">
        <v>167</v>
      </c>
      <c r="BP202" s="105" t="s">
        <v>1441</v>
      </c>
      <c r="BQ202" s="105" t="s">
        <v>1029</v>
      </c>
      <c r="BR202" s="105">
        <v>1.33</v>
      </c>
      <c r="BS202" s="105"/>
      <c r="BT202" s="105">
        <v>95</v>
      </c>
      <c r="BU202" s="105">
        <v>1.21</v>
      </c>
      <c r="BV202" s="105">
        <v>1.33</v>
      </c>
      <c r="BW202" s="105" t="s">
        <v>1442</v>
      </c>
      <c r="BX202" s="105" t="s">
        <v>11</v>
      </c>
      <c r="BY202" s="105" t="s">
        <v>11</v>
      </c>
      <c r="BZ202" s="105" t="s">
        <v>1443</v>
      </c>
      <c r="CA202" s="105" t="s">
        <v>1444</v>
      </c>
      <c r="CB202" s="105" t="s">
        <v>1445</v>
      </c>
      <c r="CC202" s="105" t="s">
        <v>11</v>
      </c>
      <c r="CD202" s="106" t="s">
        <v>10</v>
      </c>
      <c r="CE202" s="105"/>
      <c r="CF202" s="105"/>
      <c r="CG202" s="105"/>
      <c r="CH202" s="105"/>
    </row>
    <row r="203" spans="1:86">
      <c r="A203" s="105">
        <v>23</v>
      </c>
      <c r="B203" s="105" t="s">
        <v>282</v>
      </c>
      <c r="C203" s="105" t="s">
        <v>244</v>
      </c>
      <c r="D203" s="105" t="s">
        <v>1431</v>
      </c>
      <c r="E203" s="105">
        <v>2018</v>
      </c>
      <c r="F203" s="105" t="s">
        <v>1432</v>
      </c>
      <c r="G203" s="105" t="s">
        <v>1433</v>
      </c>
      <c r="H203" s="105" t="s">
        <v>1356</v>
      </c>
      <c r="I203" s="105" t="s">
        <v>1260</v>
      </c>
      <c r="J203" s="114" t="s">
        <v>1357</v>
      </c>
      <c r="K203" s="105" t="s">
        <v>1358</v>
      </c>
      <c r="L203" s="105" t="s">
        <v>6135</v>
      </c>
      <c r="M203" s="105" t="s">
        <v>1434</v>
      </c>
      <c r="N203" s="105" t="s">
        <v>12</v>
      </c>
      <c r="O203" s="105" t="s">
        <v>5636</v>
      </c>
      <c r="P203" s="105" t="s">
        <v>5634</v>
      </c>
      <c r="Q203" s="105" t="s">
        <v>5608</v>
      </c>
      <c r="R203" s="105" t="s">
        <v>1435</v>
      </c>
      <c r="S203" s="105" t="s">
        <v>123</v>
      </c>
      <c r="T203" s="105" t="s">
        <v>172</v>
      </c>
      <c r="U203" s="105" t="s">
        <v>140</v>
      </c>
      <c r="V203" s="105">
        <v>169056</v>
      </c>
      <c r="W203" s="105">
        <v>203735</v>
      </c>
      <c r="X203" s="105" t="s">
        <v>10</v>
      </c>
      <c r="Y203" s="105" t="s">
        <v>10</v>
      </c>
      <c r="Z203" s="105" t="s">
        <v>10</v>
      </c>
      <c r="AA203" s="105" t="s">
        <v>1005</v>
      </c>
      <c r="AB203" s="105" t="s">
        <v>731</v>
      </c>
      <c r="AC203" s="115" t="str">
        <f>INDEX(Exposure_GWASs!G:G,MATCH(Matt!AE203,Exposure_GWASs!C:C,0))</f>
        <v>WC</v>
      </c>
      <c r="AD203" s="105" t="s">
        <v>158</v>
      </c>
      <c r="AE203" s="105" t="s">
        <v>1453</v>
      </c>
      <c r="AF203" s="115" t="str">
        <f>INDEX(Exposure_GWASs!T:T,MATCH(Matt!AE203,Exposure_GWASs!C:C,0))</f>
        <v>18+</v>
      </c>
      <c r="AG203" s="115" t="str">
        <f>INDEX(Exposure_GWASs!U:U,MATCH(Matt!AE203,Exposure_GWASs!C:C,0))</f>
        <v>both</v>
      </c>
      <c r="AH203" s="105">
        <f>SUM(V203:W203)</f>
        <v>372791</v>
      </c>
      <c r="AI203" s="115">
        <f>INDEX(Exposure_GWASs!F:F,MATCH(Matt!AE203,Exposure_GWASs!C:C,0))</f>
        <v>232074</v>
      </c>
      <c r="AJ203" s="105" t="s">
        <v>1291</v>
      </c>
      <c r="AK203" s="105" t="s">
        <v>1005</v>
      </c>
      <c r="AL203" s="105" t="s">
        <v>249</v>
      </c>
      <c r="AM203" s="105" t="s">
        <v>10</v>
      </c>
      <c r="AN203" s="105" t="s">
        <v>10</v>
      </c>
      <c r="AO203" s="105" t="s">
        <v>1449</v>
      </c>
      <c r="AP203" s="105" t="s">
        <v>1454</v>
      </c>
      <c r="AQ203" s="105" t="s">
        <v>138</v>
      </c>
      <c r="AR203" s="105" t="s">
        <v>11</v>
      </c>
      <c r="AS203" s="105" t="s">
        <v>1277</v>
      </c>
      <c r="AT203" s="105" t="s">
        <v>11</v>
      </c>
      <c r="AU203" s="105" t="s">
        <v>10</v>
      </c>
      <c r="AV203" s="105" t="s">
        <v>10</v>
      </c>
      <c r="AW203" s="105">
        <v>44</v>
      </c>
      <c r="AX203" s="105">
        <f>INDEX(Exposure_GWASs!S:S,MATCH(Matt!AE203,Exposure_GWASs!C:C,0))</f>
        <v>0</v>
      </c>
      <c r="AY203" s="105" t="s">
        <v>1455</v>
      </c>
      <c r="AZ203" s="105" t="s">
        <v>135</v>
      </c>
      <c r="BA203" s="105" t="s">
        <v>1379</v>
      </c>
      <c r="BB203" s="105" t="s">
        <v>54</v>
      </c>
      <c r="BC203" s="105" t="s">
        <v>17</v>
      </c>
      <c r="BD203" s="105" t="s">
        <v>26</v>
      </c>
      <c r="BE203" s="105" t="s">
        <v>40</v>
      </c>
      <c r="BF203" s="105"/>
      <c r="BG203" s="105"/>
      <c r="BH203" s="105" t="s">
        <v>1011</v>
      </c>
      <c r="BI203" s="105" t="s">
        <v>1456</v>
      </c>
      <c r="BJ203" s="105" t="s">
        <v>11</v>
      </c>
      <c r="BK203" s="105" t="s">
        <v>11</v>
      </c>
      <c r="BL203" s="105" t="s">
        <v>11</v>
      </c>
      <c r="BM203" s="105" t="s">
        <v>1440</v>
      </c>
      <c r="BN203" s="105" t="s">
        <v>11</v>
      </c>
      <c r="BO203" s="105" t="s">
        <v>167</v>
      </c>
      <c r="BP203" s="105" t="s">
        <v>1441</v>
      </c>
      <c r="BQ203" s="105" t="s">
        <v>1029</v>
      </c>
      <c r="BR203" s="105">
        <v>1.24</v>
      </c>
      <c r="BS203" s="105"/>
      <c r="BT203" s="105">
        <v>95</v>
      </c>
      <c r="BU203" s="105">
        <v>1.17</v>
      </c>
      <c r="BV203" s="105">
        <v>1.24</v>
      </c>
      <c r="BW203" s="105" t="s">
        <v>1442</v>
      </c>
      <c r="BX203" s="105" t="s">
        <v>11</v>
      </c>
      <c r="BY203" s="105" t="s">
        <v>11</v>
      </c>
      <c r="BZ203" s="105" t="s">
        <v>1443</v>
      </c>
      <c r="CA203" s="105" t="s">
        <v>1444</v>
      </c>
      <c r="CB203" s="105" t="s">
        <v>1445</v>
      </c>
      <c r="CC203" s="105" t="s">
        <v>11</v>
      </c>
      <c r="CD203" s="106" t="s">
        <v>10</v>
      </c>
      <c r="CE203" s="105"/>
      <c r="CF203" s="105"/>
      <c r="CG203" s="105"/>
      <c r="CH203" s="105"/>
    </row>
    <row r="204" spans="1:86">
      <c r="A204" s="105">
        <v>23</v>
      </c>
      <c r="B204" s="105" t="s">
        <v>282</v>
      </c>
      <c r="C204" s="105" t="s">
        <v>244</v>
      </c>
      <c r="D204" s="105" t="s">
        <v>1431</v>
      </c>
      <c r="E204" s="105">
        <v>2018</v>
      </c>
      <c r="F204" s="105" t="s">
        <v>1432</v>
      </c>
      <c r="G204" s="105" t="s">
        <v>1433</v>
      </c>
      <c r="H204" s="105" t="s">
        <v>1356</v>
      </c>
      <c r="I204" s="105" t="s">
        <v>1260</v>
      </c>
      <c r="J204" s="114" t="s">
        <v>1357</v>
      </c>
      <c r="K204" s="105" t="s">
        <v>1358</v>
      </c>
      <c r="L204" s="105" t="s">
        <v>6135</v>
      </c>
      <c r="M204" s="105" t="s">
        <v>1434</v>
      </c>
      <c r="N204" s="105" t="s">
        <v>12</v>
      </c>
      <c r="O204" s="105" t="s">
        <v>5636</v>
      </c>
      <c r="P204" s="105" t="s">
        <v>5634</v>
      </c>
      <c r="Q204" s="105" t="s">
        <v>5608</v>
      </c>
      <c r="R204" s="105" t="str">
        <f>INDEX(Outcome_GWASs!K:K,MATCH(Matt!S204,Outcome_GWASs!C:C,0))</f>
        <v xml:space="preserve">Regular smokers were defined as those who reported having smoked ≥100 cigarettes during their lifetime and never regular smokers were defined as those who reported having smoked between 0 and 99 cigarettes during their lifetime. </v>
      </c>
      <c r="S204" s="105" t="s">
        <v>1446</v>
      </c>
      <c r="T204" s="105" t="str">
        <f>INDEX(Outcome_GWASs!I:I,MATCH(Matt!S204,Outcome_GWASs!C:C,0))</f>
        <v>18+</v>
      </c>
      <c r="U204" s="105" t="str">
        <f>INDEX(Outcome_GWASs!H:H,MATCH(Matt!S204,Outcome_GWASs!C:C,0))</f>
        <v xml:space="preserve">both </v>
      </c>
      <c r="V204" s="105" t="s">
        <v>11</v>
      </c>
      <c r="W204" s="105" t="s">
        <v>11</v>
      </c>
      <c r="X204" s="105">
        <f>INDEX(Outcome_GWASs!F:F,MATCH(Matt!S204,Outcome_GWASs!C:C,0))</f>
        <v>39022</v>
      </c>
      <c r="Y204" s="105">
        <f>INDEX(Outcome_GWASs!G:G,MATCH(Matt!S204,Outcome_GWASs!C:C,0))</f>
        <v>30387</v>
      </c>
      <c r="Z204" s="105" t="s">
        <v>11</v>
      </c>
      <c r="AA204" s="105" t="s">
        <v>1005</v>
      </c>
      <c r="AB204" s="105" t="str">
        <f>INDEX(Outcome_GWASs!E:E,MATCH(Matt!S204,Outcome_GWASs!C:C,0))</f>
        <v>European</v>
      </c>
      <c r="AC204" s="115" t="str">
        <f>INDEX(Exposure_GWASs!G:G,MATCH(Matt!AE204,Exposure_GWASs!C:C,0))</f>
        <v>WC</v>
      </c>
      <c r="AD204" s="105" t="s">
        <v>158</v>
      </c>
      <c r="AE204" s="105" t="s">
        <v>1453</v>
      </c>
      <c r="AF204" s="115" t="str">
        <f>INDEX(Exposure_GWASs!T:T,MATCH(Matt!AE204,Exposure_GWASs!C:C,0))</f>
        <v>18+</v>
      </c>
      <c r="AG204" s="115" t="str">
        <f>INDEX(Exposure_GWASs!U:U,MATCH(Matt!AE204,Exposure_GWASs!C:C,0))</f>
        <v>both</v>
      </c>
      <c r="AH204" s="105" t="s">
        <v>11</v>
      </c>
      <c r="AI204" s="115">
        <f>INDEX(Exposure_GWASs!F:F,MATCH(Matt!AE204,Exposure_GWASs!C:C,0))</f>
        <v>232074</v>
      </c>
      <c r="AJ204" s="105" t="s">
        <v>11</v>
      </c>
      <c r="AK204" s="105" t="s">
        <v>1005</v>
      </c>
      <c r="AL204" s="105" t="s">
        <v>249</v>
      </c>
      <c r="AM204" s="105" t="s">
        <v>10</v>
      </c>
      <c r="AN204" s="105" t="s">
        <v>10</v>
      </c>
      <c r="AO204" s="105" t="s">
        <v>1449</v>
      </c>
      <c r="AP204" s="105" t="s">
        <v>1454</v>
      </c>
      <c r="AQ204" s="105" t="s">
        <v>138</v>
      </c>
      <c r="AR204" s="105" t="s">
        <v>11</v>
      </c>
      <c r="AS204" s="105" t="s">
        <v>1277</v>
      </c>
      <c r="AT204" s="105" t="s">
        <v>11</v>
      </c>
      <c r="AU204" s="105" t="s">
        <v>10</v>
      </c>
      <c r="AV204" s="105" t="s">
        <v>10</v>
      </c>
      <c r="AW204" s="105">
        <v>44</v>
      </c>
      <c r="AX204" s="105">
        <f>INDEX(Exposure_GWASs!S:S,MATCH(Matt!AE204,Exposure_GWASs!C:C,0))</f>
        <v>0</v>
      </c>
      <c r="AY204" s="105" t="s">
        <v>1455</v>
      </c>
      <c r="AZ204" s="105" t="s">
        <v>135</v>
      </c>
      <c r="BA204" s="105" t="s">
        <v>1379</v>
      </c>
      <c r="BB204" s="105" t="s">
        <v>31</v>
      </c>
      <c r="BC204" s="105" t="s">
        <v>17</v>
      </c>
      <c r="BD204" s="105" t="s">
        <v>26</v>
      </c>
      <c r="BE204" s="105" t="s">
        <v>40</v>
      </c>
      <c r="BF204" s="105"/>
      <c r="BG204" s="105"/>
      <c r="BH204" s="105" t="s">
        <v>1011</v>
      </c>
      <c r="BI204" s="105" t="s">
        <v>1456</v>
      </c>
      <c r="BJ204" s="105" t="s">
        <v>11</v>
      </c>
      <c r="BK204" s="105" t="s">
        <v>467</v>
      </c>
      <c r="BL204" s="105" t="s">
        <v>11</v>
      </c>
      <c r="BM204" s="105" t="s">
        <v>1447</v>
      </c>
      <c r="BN204" s="105" t="s">
        <v>11</v>
      </c>
      <c r="BO204" s="105" t="s">
        <v>167</v>
      </c>
      <c r="BP204" s="105" t="s">
        <v>1441</v>
      </c>
      <c r="BQ204" s="105" t="s">
        <v>1029</v>
      </c>
      <c r="BR204" s="105">
        <v>1.32</v>
      </c>
      <c r="BS204" s="105"/>
      <c r="BT204" s="105">
        <v>95</v>
      </c>
      <c r="BU204" s="105">
        <v>1.1499999999999999</v>
      </c>
      <c r="BV204" s="105">
        <v>1.32</v>
      </c>
      <c r="BW204" s="105" t="s">
        <v>1442</v>
      </c>
      <c r="BX204" s="105" t="s">
        <v>11</v>
      </c>
      <c r="BY204" s="105" t="s">
        <v>11</v>
      </c>
      <c r="BZ204" s="105" t="s">
        <v>1443</v>
      </c>
      <c r="CA204" s="105" t="s">
        <v>1444</v>
      </c>
      <c r="CB204" s="105" t="s">
        <v>1445</v>
      </c>
      <c r="CC204" s="105" t="s">
        <v>11</v>
      </c>
      <c r="CD204" s="106" t="s">
        <v>10</v>
      </c>
      <c r="CE204" s="105"/>
      <c r="CF204" s="105"/>
      <c r="CG204" s="105"/>
      <c r="CH204" s="105"/>
    </row>
    <row r="205" spans="1:86">
      <c r="A205" s="105">
        <v>23</v>
      </c>
      <c r="B205" s="105" t="s">
        <v>282</v>
      </c>
      <c r="C205" s="105" t="s">
        <v>244</v>
      </c>
      <c r="D205" s="105" t="s">
        <v>1431</v>
      </c>
      <c r="E205" s="105">
        <v>2018</v>
      </c>
      <c r="F205" s="105" t="s">
        <v>1432</v>
      </c>
      <c r="G205" s="105" t="s">
        <v>1433</v>
      </c>
      <c r="H205" s="105" t="s">
        <v>1356</v>
      </c>
      <c r="I205" s="105" t="s">
        <v>1260</v>
      </c>
      <c r="J205" s="114" t="s">
        <v>1357</v>
      </c>
      <c r="K205" s="105" t="s">
        <v>1358</v>
      </c>
      <c r="L205" s="105" t="s">
        <v>6135</v>
      </c>
      <c r="M205" s="105" t="s">
        <v>1434</v>
      </c>
      <c r="N205" s="105" t="s">
        <v>12</v>
      </c>
      <c r="O205" s="105" t="s">
        <v>5636</v>
      </c>
      <c r="P205" s="105" t="s">
        <v>5635</v>
      </c>
      <c r="Q205" s="105" t="s">
        <v>5608</v>
      </c>
      <c r="R205" s="105" t="s">
        <v>1435</v>
      </c>
      <c r="S205" s="105" t="s">
        <v>123</v>
      </c>
      <c r="T205" s="105" t="s">
        <v>172</v>
      </c>
      <c r="U205" s="105" t="s">
        <v>140</v>
      </c>
      <c r="V205" s="105">
        <v>131537</v>
      </c>
      <c r="W205" s="105">
        <v>37519</v>
      </c>
      <c r="X205" s="105" t="s">
        <v>10</v>
      </c>
      <c r="Y205" s="105" t="s">
        <v>10</v>
      </c>
      <c r="Z205" s="105" t="s">
        <v>10</v>
      </c>
      <c r="AA205" s="105" t="s">
        <v>1005</v>
      </c>
      <c r="AB205" s="105" t="s">
        <v>731</v>
      </c>
      <c r="AC205" s="115" t="str">
        <f>INDEX(Exposure_GWASs!G:G,MATCH(Matt!AE205,Exposure_GWASs!C:C,0))</f>
        <v>BMI</v>
      </c>
      <c r="AD205" s="112" t="s">
        <v>127</v>
      </c>
      <c r="AE205" s="105" t="s">
        <v>1139</v>
      </c>
      <c r="AF205" s="115" t="str">
        <f>INDEX(Exposure_GWASs!T:T,MATCH(Matt!AE205,Exposure_GWASs!C:C,0))</f>
        <v>18+</v>
      </c>
      <c r="AG205" s="115" t="str">
        <f>INDEX(Exposure_GWASs!U:U,MATCH(Matt!AE205,Exposure_GWASs!C:C,0))</f>
        <v>both</v>
      </c>
      <c r="AH205" s="105">
        <f>SUM(V205:W205)</f>
        <v>169056</v>
      </c>
      <c r="AI205" s="115">
        <f>INDEX(Exposure_GWASs!F:F,MATCH(Matt!AE205,Exposure_GWASs!C:C,0))</f>
        <v>322154</v>
      </c>
      <c r="AJ205" s="105" t="s">
        <v>1291</v>
      </c>
      <c r="AK205" s="105" t="s">
        <v>1005</v>
      </c>
      <c r="AL205" s="105" t="s">
        <v>249</v>
      </c>
      <c r="AM205" s="105" t="s">
        <v>10</v>
      </c>
      <c r="AN205" s="105" t="s">
        <v>10</v>
      </c>
      <c r="AO205" s="105" t="s">
        <v>1436</v>
      </c>
      <c r="AP205" s="105" t="s">
        <v>1437</v>
      </c>
      <c r="AQ205" s="105" t="s">
        <v>138</v>
      </c>
      <c r="AR205" s="105" t="s">
        <v>11</v>
      </c>
      <c r="AS205" s="105" t="s">
        <v>1277</v>
      </c>
      <c r="AT205" s="105" t="s">
        <v>11</v>
      </c>
      <c r="AU205" s="105" t="s">
        <v>10</v>
      </c>
      <c r="AV205" s="105" t="s">
        <v>10</v>
      </c>
      <c r="AW205" s="105">
        <v>73</v>
      </c>
      <c r="AX205" s="105">
        <f>INDEX(Exposure_GWASs!S:S,MATCH(Matt!AE205,Exposure_GWASs!C:C,0))</f>
        <v>77</v>
      </c>
      <c r="AY205" s="105" t="s">
        <v>1438</v>
      </c>
      <c r="AZ205" s="105" t="s">
        <v>135</v>
      </c>
      <c r="BA205" s="105" t="s">
        <v>1379</v>
      </c>
      <c r="BB205" s="105" t="s">
        <v>54</v>
      </c>
      <c r="BC205" s="105" t="s">
        <v>17</v>
      </c>
      <c r="BD205" s="105" t="s">
        <v>26</v>
      </c>
      <c r="BE205" s="105" t="s">
        <v>40</v>
      </c>
      <c r="BF205" s="105"/>
      <c r="BG205" s="105"/>
      <c r="BH205" s="105" t="s">
        <v>1011</v>
      </c>
      <c r="BI205" s="105" t="s">
        <v>1439</v>
      </c>
      <c r="BJ205" s="105" t="s">
        <v>11</v>
      </c>
      <c r="BK205" s="105" t="s">
        <v>11</v>
      </c>
      <c r="BL205" s="105" t="s">
        <v>11</v>
      </c>
      <c r="BM205" s="105" t="s">
        <v>1440</v>
      </c>
      <c r="BN205" s="105" t="s">
        <v>11</v>
      </c>
      <c r="BO205" s="105" t="s">
        <v>167</v>
      </c>
      <c r="BP205" s="105" t="s">
        <v>1457</v>
      </c>
      <c r="BQ205" s="105" t="s">
        <v>1029</v>
      </c>
      <c r="BR205" s="105">
        <v>0.96</v>
      </c>
      <c r="BS205" s="105"/>
      <c r="BT205" s="105">
        <v>95</v>
      </c>
      <c r="BU205" s="105">
        <v>0.89</v>
      </c>
      <c r="BV205" s="105">
        <v>1.04</v>
      </c>
      <c r="BW205" s="105">
        <v>0.28999999999999998</v>
      </c>
      <c r="BX205" s="105" t="s">
        <v>11</v>
      </c>
      <c r="BY205" s="105" t="s">
        <v>11</v>
      </c>
      <c r="BZ205" s="105" t="s">
        <v>1443</v>
      </c>
      <c r="CA205" s="105" t="s">
        <v>1444</v>
      </c>
      <c r="CB205" s="105" t="s">
        <v>1445</v>
      </c>
      <c r="CC205" s="105" t="s">
        <v>11</v>
      </c>
      <c r="CD205" s="106" t="s">
        <v>10</v>
      </c>
      <c r="CE205" s="105"/>
      <c r="CF205" s="105"/>
      <c r="CG205" s="105"/>
      <c r="CH205" s="105"/>
    </row>
    <row r="206" spans="1:86">
      <c r="A206" s="105">
        <v>23</v>
      </c>
      <c r="B206" s="105" t="s">
        <v>282</v>
      </c>
      <c r="C206" s="105" t="s">
        <v>244</v>
      </c>
      <c r="D206" s="105" t="s">
        <v>1431</v>
      </c>
      <c r="E206" s="105">
        <v>2018</v>
      </c>
      <c r="F206" s="105" t="s">
        <v>1432</v>
      </c>
      <c r="G206" s="105" t="s">
        <v>1433</v>
      </c>
      <c r="H206" s="105" t="s">
        <v>1356</v>
      </c>
      <c r="I206" s="105" t="s">
        <v>1260</v>
      </c>
      <c r="J206" s="114" t="s">
        <v>1357</v>
      </c>
      <c r="K206" s="105" t="s">
        <v>1358</v>
      </c>
      <c r="L206" s="105" t="s">
        <v>6135</v>
      </c>
      <c r="M206" s="105" t="s">
        <v>1434</v>
      </c>
      <c r="N206" s="105" t="s">
        <v>12</v>
      </c>
      <c r="O206" s="105" t="s">
        <v>5636</v>
      </c>
      <c r="P206" s="105" t="s">
        <v>5635</v>
      </c>
      <c r="Q206" s="105" t="s">
        <v>5608</v>
      </c>
      <c r="R206" s="105" t="str">
        <f>INDEX(Outcome_GWASs!K:K,MATCH(Matt!S206,Outcome_GWASs!C:C,0))</f>
        <v>Smoking cessation contrasted former versus current smokers, where current smokers reported that they smoked at the time of the interview and former smokers had quit smoking at least 1 year before the interview. As relapse to smoking is highest within the first year of quitting smoking, smokers who had quit smoking for less than 1 year at interview were excluded from the analysis</v>
      </c>
      <c r="S206" s="105" t="s">
        <v>1458</v>
      </c>
      <c r="T206" s="105" t="str">
        <f>INDEX(Outcome_GWASs!I:I,MATCH(Matt!S206,Outcome_GWASs!C:C,0))</f>
        <v>18+</v>
      </c>
      <c r="U206" s="105" t="str">
        <f>INDEX(Outcome_GWASs!H:H,MATCH(Matt!S206,Outcome_GWASs!C:C,0))</f>
        <v xml:space="preserve">both </v>
      </c>
      <c r="V206" s="105" t="s">
        <v>11</v>
      </c>
      <c r="W206" s="105" t="s">
        <v>11</v>
      </c>
      <c r="X206" s="105">
        <f>INDEX(Outcome_GWASs!F:F,MATCH(Matt!S206,Outcome_GWASs!C:C,0))</f>
        <v>20619</v>
      </c>
      <c r="Y206" s="105">
        <f>INDEX(Outcome_GWASs!G:G,MATCH(Matt!S206,Outcome_GWASs!C:C,0))</f>
        <v>15226</v>
      </c>
      <c r="Z206" s="105" t="s">
        <v>11</v>
      </c>
      <c r="AA206" s="105" t="s">
        <v>1005</v>
      </c>
      <c r="AB206" s="105" t="str">
        <f>INDEX(Outcome_GWASs!E:E,MATCH(Matt!S206,Outcome_GWASs!C:C,0))</f>
        <v>European</v>
      </c>
      <c r="AC206" s="115" t="str">
        <f>INDEX(Exposure_GWASs!G:G,MATCH(Matt!AE206,Exposure_GWASs!C:C,0))</f>
        <v>BMI</v>
      </c>
      <c r="AD206" s="112" t="s">
        <v>127</v>
      </c>
      <c r="AE206" s="105" t="s">
        <v>1139</v>
      </c>
      <c r="AF206" s="115" t="str">
        <f>INDEX(Exposure_GWASs!T:T,MATCH(Matt!AE206,Exposure_GWASs!C:C,0))</f>
        <v>18+</v>
      </c>
      <c r="AG206" s="115" t="str">
        <f>INDEX(Exposure_GWASs!U:U,MATCH(Matt!AE206,Exposure_GWASs!C:C,0))</f>
        <v>both</v>
      </c>
      <c r="AH206" s="105" t="s">
        <v>11</v>
      </c>
      <c r="AI206" s="115">
        <f>INDEX(Exposure_GWASs!F:F,MATCH(Matt!AE206,Exposure_GWASs!C:C,0))</f>
        <v>322154</v>
      </c>
      <c r="AJ206" s="105" t="s">
        <v>11</v>
      </c>
      <c r="AK206" s="105" t="s">
        <v>1005</v>
      </c>
      <c r="AL206" s="105" t="s">
        <v>249</v>
      </c>
      <c r="AM206" s="105" t="s">
        <v>10</v>
      </c>
      <c r="AN206" s="105" t="s">
        <v>10</v>
      </c>
      <c r="AO206" s="105" t="s">
        <v>1436</v>
      </c>
      <c r="AP206" s="105" t="s">
        <v>1437</v>
      </c>
      <c r="AQ206" s="105" t="s">
        <v>138</v>
      </c>
      <c r="AR206" s="105" t="s">
        <v>11</v>
      </c>
      <c r="AS206" s="105" t="s">
        <v>1277</v>
      </c>
      <c r="AT206" s="105" t="s">
        <v>11</v>
      </c>
      <c r="AU206" s="105" t="s">
        <v>10</v>
      </c>
      <c r="AV206" s="105" t="s">
        <v>10</v>
      </c>
      <c r="AW206" s="105">
        <v>73</v>
      </c>
      <c r="AX206" s="105">
        <f>INDEX(Exposure_GWASs!S:S,MATCH(Matt!AE206,Exposure_GWASs!C:C,0))</f>
        <v>77</v>
      </c>
      <c r="AY206" s="105" t="s">
        <v>1438</v>
      </c>
      <c r="AZ206" s="105" t="s">
        <v>135</v>
      </c>
      <c r="BA206" s="105" t="s">
        <v>1379</v>
      </c>
      <c r="BB206" s="105" t="s">
        <v>31</v>
      </c>
      <c r="BC206" s="105" t="s">
        <v>17</v>
      </c>
      <c r="BD206" s="105" t="s">
        <v>26</v>
      </c>
      <c r="BE206" s="105" t="s">
        <v>40</v>
      </c>
      <c r="BF206" s="105"/>
      <c r="BG206" s="105"/>
      <c r="BH206" s="105" t="s">
        <v>1011</v>
      </c>
      <c r="BI206" s="105" t="s">
        <v>1439</v>
      </c>
      <c r="BJ206" s="105" t="s">
        <v>11</v>
      </c>
      <c r="BK206" s="105" t="s">
        <v>467</v>
      </c>
      <c r="BL206" s="105" t="s">
        <v>11</v>
      </c>
      <c r="BM206" s="105" t="s">
        <v>1447</v>
      </c>
      <c r="BN206" s="105" t="s">
        <v>11</v>
      </c>
      <c r="BO206" s="105" t="s">
        <v>167</v>
      </c>
      <c r="BP206" s="105" t="s">
        <v>1457</v>
      </c>
      <c r="BQ206" s="105" t="s">
        <v>1029</v>
      </c>
      <c r="BR206" s="105">
        <v>1.06</v>
      </c>
      <c r="BS206" s="105"/>
      <c r="BT206" s="105">
        <v>95</v>
      </c>
      <c r="BU206" s="105">
        <v>0.91</v>
      </c>
      <c r="BV206" s="105">
        <v>1.24</v>
      </c>
      <c r="BW206" s="105">
        <v>0.44</v>
      </c>
      <c r="BX206" s="105" t="s">
        <v>11</v>
      </c>
      <c r="BY206" s="105" t="s">
        <v>11</v>
      </c>
      <c r="BZ206" s="105" t="s">
        <v>1443</v>
      </c>
      <c r="CA206" s="105" t="s">
        <v>1444</v>
      </c>
      <c r="CB206" s="105" t="s">
        <v>1445</v>
      </c>
      <c r="CC206" s="105" t="s">
        <v>11</v>
      </c>
      <c r="CD206" s="106" t="s">
        <v>10</v>
      </c>
      <c r="CE206" s="105"/>
      <c r="CF206" s="105"/>
      <c r="CG206" s="105"/>
      <c r="CH206" s="105"/>
    </row>
    <row r="207" spans="1:86">
      <c r="A207" s="105">
        <v>23</v>
      </c>
      <c r="B207" s="105" t="s">
        <v>282</v>
      </c>
      <c r="C207" s="105" t="s">
        <v>244</v>
      </c>
      <c r="D207" s="105" t="s">
        <v>1431</v>
      </c>
      <c r="E207" s="105">
        <v>2018</v>
      </c>
      <c r="F207" s="105" t="s">
        <v>1432</v>
      </c>
      <c r="G207" s="105" t="s">
        <v>1433</v>
      </c>
      <c r="H207" s="105" t="s">
        <v>1356</v>
      </c>
      <c r="I207" s="105" t="s">
        <v>1260</v>
      </c>
      <c r="J207" s="114" t="s">
        <v>1357</v>
      </c>
      <c r="K207" s="105" t="s">
        <v>1358</v>
      </c>
      <c r="L207" s="105" t="s">
        <v>6135</v>
      </c>
      <c r="M207" s="105" t="s">
        <v>1434</v>
      </c>
      <c r="N207" s="105" t="s">
        <v>12</v>
      </c>
      <c r="O207" s="105" t="s">
        <v>5636</v>
      </c>
      <c r="P207" s="105" t="s">
        <v>5635</v>
      </c>
      <c r="Q207" s="105" t="s">
        <v>5608</v>
      </c>
      <c r="R207" s="105" t="s">
        <v>1435</v>
      </c>
      <c r="S207" s="105" t="s">
        <v>123</v>
      </c>
      <c r="T207" s="105" t="s">
        <v>172</v>
      </c>
      <c r="U207" s="105" t="s">
        <v>140</v>
      </c>
      <c r="V207" s="105">
        <v>131537</v>
      </c>
      <c r="W207" s="105">
        <v>37519</v>
      </c>
      <c r="X207" s="105" t="s">
        <v>10</v>
      </c>
      <c r="Y207" s="105" t="s">
        <v>10</v>
      </c>
      <c r="Z207" s="105" t="s">
        <v>10</v>
      </c>
      <c r="AA207" s="105" t="s">
        <v>1005</v>
      </c>
      <c r="AB207" s="105" t="s">
        <v>731</v>
      </c>
      <c r="AC207" s="105" t="s">
        <v>5513</v>
      </c>
      <c r="AD207" s="105" t="s">
        <v>5513</v>
      </c>
      <c r="AE207" s="105" t="s">
        <v>1448</v>
      </c>
      <c r="AF207" s="115" t="str">
        <f>INDEX(Exposure_GWASs!T:T,MATCH(Matt!AE207,Exposure_GWASs!C:C,0))</f>
        <v>18+</v>
      </c>
      <c r="AG207" s="115" t="str">
        <f>INDEX(Exposure_GWASs!U:U,MATCH(Matt!AE207,Exposure_GWASs!C:C,0))</f>
        <v>both</v>
      </c>
      <c r="AH207" s="105">
        <f>SUM(V207:W207)</f>
        <v>169056</v>
      </c>
      <c r="AI207" s="115">
        <f>INDEX(Exposure_GWASs!F:F,MATCH(Matt!AE207,Exposure_GWASs!C:C,0))</f>
        <v>89297</v>
      </c>
      <c r="AJ207" s="105" t="s">
        <v>1291</v>
      </c>
      <c r="AK207" s="105" t="s">
        <v>1005</v>
      </c>
      <c r="AL207" s="105" t="s">
        <v>249</v>
      </c>
      <c r="AM207" s="105" t="s">
        <v>10</v>
      </c>
      <c r="AN207" s="105" t="s">
        <v>10</v>
      </c>
      <c r="AO207" s="105" t="s">
        <v>1449</v>
      </c>
      <c r="AP207" s="105" t="s">
        <v>1450</v>
      </c>
      <c r="AQ207" s="105" t="s">
        <v>138</v>
      </c>
      <c r="AR207" s="105" t="s">
        <v>11</v>
      </c>
      <c r="AS207" s="105" t="s">
        <v>1277</v>
      </c>
      <c r="AT207" s="105" t="s">
        <v>11</v>
      </c>
      <c r="AU207" s="105" t="s">
        <v>10</v>
      </c>
      <c r="AV207" s="105" t="s">
        <v>10</v>
      </c>
      <c r="AW207" s="105">
        <v>12</v>
      </c>
      <c r="AX207" s="105">
        <f>INDEX(Exposure_GWASs!S:S,MATCH(Matt!AE207,Exposure_GWASs!C:C,0))</f>
        <v>7</v>
      </c>
      <c r="AY207" s="105" t="s">
        <v>1451</v>
      </c>
      <c r="AZ207" s="105" t="s">
        <v>135</v>
      </c>
      <c r="BA207" s="105" t="s">
        <v>1379</v>
      </c>
      <c r="BB207" s="105" t="s">
        <v>54</v>
      </c>
      <c r="BC207" s="105" t="s">
        <v>17</v>
      </c>
      <c r="BD207" s="105" t="s">
        <v>26</v>
      </c>
      <c r="BE207" s="105" t="s">
        <v>40</v>
      </c>
      <c r="BF207" s="105"/>
      <c r="BG207" s="105"/>
      <c r="BH207" s="105" t="s">
        <v>1011</v>
      </c>
      <c r="BI207" s="105" t="s">
        <v>1452</v>
      </c>
      <c r="BJ207" s="105" t="s">
        <v>11</v>
      </c>
      <c r="BK207" s="105" t="s">
        <v>11</v>
      </c>
      <c r="BL207" s="105" t="s">
        <v>11</v>
      </c>
      <c r="BM207" s="105" t="s">
        <v>1440</v>
      </c>
      <c r="BN207" s="105" t="s">
        <v>11</v>
      </c>
      <c r="BO207" s="105" t="s">
        <v>167</v>
      </c>
      <c r="BP207" s="105" t="s">
        <v>1457</v>
      </c>
      <c r="BQ207" s="105" t="s">
        <v>1029</v>
      </c>
      <c r="BR207" s="105">
        <v>0.78</v>
      </c>
      <c r="BS207" s="105"/>
      <c r="BT207" s="105">
        <v>95</v>
      </c>
      <c r="BU207" s="105">
        <v>0.67</v>
      </c>
      <c r="BV207" s="105">
        <v>0.9</v>
      </c>
      <c r="BW207" s="105">
        <v>1E-3</v>
      </c>
      <c r="BX207" s="105" t="s">
        <v>11</v>
      </c>
      <c r="BY207" s="105" t="s">
        <v>11</v>
      </c>
      <c r="BZ207" s="105" t="s">
        <v>1443</v>
      </c>
      <c r="CA207" s="105" t="s">
        <v>1444</v>
      </c>
      <c r="CB207" s="105" t="s">
        <v>1445</v>
      </c>
      <c r="CC207" s="105" t="s">
        <v>11</v>
      </c>
      <c r="CD207" s="106" t="s">
        <v>10</v>
      </c>
      <c r="CE207" s="105"/>
      <c r="CF207" s="105"/>
      <c r="CG207" s="105"/>
      <c r="CH207" s="105"/>
    </row>
    <row r="208" spans="1:86">
      <c r="A208" s="105">
        <v>23</v>
      </c>
      <c r="B208" s="105" t="s">
        <v>282</v>
      </c>
      <c r="C208" s="105" t="s">
        <v>244</v>
      </c>
      <c r="D208" s="105" t="s">
        <v>1431</v>
      </c>
      <c r="E208" s="105">
        <v>2018</v>
      </c>
      <c r="F208" s="105" t="s">
        <v>1432</v>
      </c>
      <c r="G208" s="105" t="s">
        <v>1433</v>
      </c>
      <c r="H208" s="105" t="s">
        <v>1356</v>
      </c>
      <c r="I208" s="105" t="s">
        <v>1260</v>
      </c>
      <c r="J208" s="114" t="s">
        <v>1357</v>
      </c>
      <c r="K208" s="105" t="s">
        <v>1358</v>
      </c>
      <c r="L208" s="105" t="s">
        <v>6135</v>
      </c>
      <c r="M208" s="105" t="s">
        <v>1434</v>
      </c>
      <c r="N208" s="105" t="s">
        <v>12</v>
      </c>
      <c r="O208" s="105" t="s">
        <v>5636</v>
      </c>
      <c r="P208" s="105" t="s">
        <v>5635</v>
      </c>
      <c r="Q208" s="105" t="s">
        <v>5608</v>
      </c>
      <c r="R208" s="105" t="str">
        <f>INDEX(Outcome_GWASs!K:K,MATCH(Matt!S208,Outcome_GWASs!C:C,0))</f>
        <v>Smoking cessation contrasted former versus current smokers, where current smokers reported that they smoked at the time of the interview and former smokers had quit smoking at least 1 year before the interview. As relapse to smoking is highest within the first year of quitting smoking, smokers who had quit smoking for less than 1 year at interview were excluded from the analysis</v>
      </c>
      <c r="S208" s="105" t="s">
        <v>1458</v>
      </c>
      <c r="T208" s="105" t="str">
        <f>INDEX(Outcome_GWASs!I:I,MATCH(Matt!S208,Outcome_GWASs!C:C,0))</f>
        <v>18+</v>
      </c>
      <c r="U208" s="105" t="str">
        <f>INDEX(Outcome_GWASs!H:H,MATCH(Matt!S208,Outcome_GWASs!C:C,0))</f>
        <v xml:space="preserve">both </v>
      </c>
      <c r="V208" s="105" t="s">
        <v>11</v>
      </c>
      <c r="W208" s="105" t="s">
        <v>11</v>
      </c>
      <c r="X208" s="105">
        <f>INDEX(Outcome_GWASs!F:F,MATCH(Matt!S208,Outcome_GWASs!C:C,0))</f>
        <v>20619</v>
      </c>
      <c r="Y208" s="105">
        <f>INDEX(Outcome_GWASs!G:G,MATCH(Matt!S208,Outcome_GWASs!C:C,0))</f>
        <v>15226</v>
      </c>
      <c r="Z208" s="105" t="s">
        <v>11</v>
      </c>
      <c r="AA208" s="105" t="s">
        <v>1005</v>
      </c>
      <c r="AB208" s="105" t="str">
        <f>INDEX(Outcome_GWASs!E:E,MATCH(Matt!S208,Outcome_GWASs!C:C,0))</f>
        <v>European</v>
      </c>
      <c r="AC208" s="105" t="s">
        <v>5513</v>
      </c>
      <c r="AD208" s="105" t="s">
        <v>5513</v>
      </c>
      <c r="AE208" s="105" t="s">
        <v>1448</v>
      </c>
      <c r="AF208" s="115" t="str">
        <f>INDEX(Exposure_GWASs!T:T,MATCH(Matt!AE208,Exposure_GWASs!C:C,0))</f>
        <v>18+</v>
      </c>
      <c r="AG208" s="115" t="str">
        <f>INDEX(Exposure_GWASs!U:U,MATCH(Matt!AE208,Exposure_GWASs!C:C,0))</f>
        <v>both</v>
      </c>
      <c r="AH208" s="105" t="s">
        <v>11</v>
      </c>
      <c r="AI208" s="115">
        <f>INDEX(Exposure_GWASs!F:F,MATCH(Matt!AE208,Exposure_GWASs!C:C,0))</f>
        <v>89297</v>
      </c>
      <c r="AJ208" s="105" t="s">
        <v>11</v>
      </c>
      <c r="AK208" s="105" t="s">
        <v>1005</v>
      </c>
      <c r="AL208" s="105" t="s">
        <v>249</v>
      </c>
      <c r="AM208" s="105" t="s">
        <v>10</v>
      </c>
      <c r="AN208" s="105" t="s">
        <v>10</v>
      </c>
      <c r="AO208" s="105" t="s">
        <v>1449</v>
      </c>
      <c r="AP208" s="105" t="s">
        <v>1450</v>
      </c>
      <c r="AQ208" s="105" t="s">
        <v>138</v>
      </c>
      <c r="AR208" s="105" t="s">
        <v>11</v>
      </c>
      <c r="AS208" s="105" t="s">
        <v>1277</v>
      </c>
      <c r="AT208" s="105" t="s">
        <v>11</v>
      </c>
      <c r="AU208" s="105" t="s">
        <v>10</v>
      </c>
      <c r="AV208" s="105" t="s">
        <v>10</v>
      </c>
      <c r="AW208" s="105">
        <v>12</v>
      </c>
      <c r="AX208" s="105">
        <f>INDEX(Exposure_GWASs!S:S,MATCH(Matt!AE208,Exposure_GWASs!C:C,0))</f>
        <v>7</v>
      </c>
      <c r="AY208" s="105" t="s">
        <v>1451</v>
      </c>
      <c r="AZ208" s="105" t="s">
        <v>135</v>
      </c>
      <c r="BA208" s="105" t="s">
        <v>1379</v>
      </c>
      <c r="BB208" s="105" t="s">
        <v>31</v>
      </c>
      <c r="BC208" s="105" t="s">
        <v>17</v>
      </c>
      <c r="BD208" s="105" t="s">
        <v>26</v>
      </c>
      <c r="BE208" s="105" t="s">
        <v>40</v>
      </c>
      <c r="BF208" s="105"/>
      <c r="BG208" s="105"/>
      <c r="BH208" s="105" t="s">
        <v>1011</v>
      </c>
      <c r="BI208" s="105" t="s">
        <v>1452</v>
      </c>
      <c r="BJ208" s="105" t="s">
        <v>11</v>
      </c>
      <c r="BK208" s="105" t="s">
        <v>467</v>
      </c>
      <c r="BL208" s="105" t="s">
        <v>11</v>
      </c>
      <c r="BM208" s="105" t="s">
        <v>1447</v>
      </c>
      <c r="BN208" s="105" t="s">
        <v>11</v>
      </c>
      <c r="BO208" s="105" t="s">
        <v>167</v>
      </c>
      <c r="BP208" s="105" t="s">
        <v>1457</v>
      </c>
      <c r="BQ208" s="105" t="s">
        <v>1029</v>
      </c>
      <c r="BR208" s="105">
        <v>0.98</v>
      </c>
      <c r="BS208" s="105"/>
      <c r="BT208" s="105">
        <v>95</v>
      </c>
      <c r="BU208" s="105">
        <v>0.71</v>
      </c>
      <c r="BV208" s="105">
        <v>1.36</v>
      </c>
      <c r="BW208" s="105">
        <v>0.91</v>
      </c>
      <c r="BX208" s="105" t="s">
        <v>11</v>
      </c>
      <c r="BY208" s="105" t="s">
        <v>11</v>
      </c>
      <c r="BZ208" s="105" t="s">
        <v>1443</v>
      </c>
      <c r="CA208" s="105" t="s">
        <v>1444</v>
      </c>
      <c r="CB208" s="105" t="s">
        <v>1445</v>
      </c>
      <c r="CC208" s="105" t="s">
        <v>11</v>
      </c>
      <c r="CD208" s="106" t="s">
        <v>10</v>
      </c>
      <c r="CE208" s="105"/>
      <c r="CF208" s="105"/>
      <c r="CG208" s="105"/>
      <c r="CH208" s="105"/>
    </row>
    <row r="209" spans="1:86">
      <c r="A209" s="105">
        <v>23</v>
      </c>
      <c r="B209" s="105" t="s">
        <v>282</v>
      </c>
      <c r="C209" s="105" t="s">
        <v>244</v>
      </c>
      <c r="D209" s="105" t="s">
        <v>1431</v>
      </c>
      <c r="E209" s="105">
        <v>2018</v>
      </c>
      <c r="F209" s="105" t="s">
        <v>1432</v>
      </c>
      <c r="G209" s="105" t="s">
        <v>1433</v>
      </c>
      <c r="H209" s="105" t="s">
        <v>1356</v>
      </c>
      <c r="I209" s="105" t="s">
        <v>1260</v>
      </c>
      <c r="J209" s="114" t="s">
        <v>1357</v>
      </c>
      <c r="K209" s="105" t="s">
        <v>1358</v>
      </c>
      <c r="L209" s="105" t="s">
        <v>6135</v>
      </c>
      <c r="M209" s="105" t="s">
        <v>1434</v>
      </c>
      <c r="N209" s="105" t="s">
        <v>12</v>
      </c>
      <c r="O209" s="105" t="s">
        <v>5636</v>
      </c>
      <c r="P209" s="105" t="s">
        <v>5635</v>
      </c>
      <c r="Q209" s="105" t="s">
        <v>5608</v>
      </c>
      <c r="R209" s="105" t="s">
        <v>1435</v>
      </c>
      <c r="S209" s="105" t="s">
        <v>123</v>
      </c>
      <c r="T209" s="105" t="s">
        <v>172</v>
      </c>
      <c r="U209" s="105" t="s">
        <v>140</v>
      </c>
      <c r="V209" s="105">
        <v>131537</v>
      </c>
      <c r="W209" s="105">
        <v>37519</v>
      </c>
      <c r="X209" s="105" t="s">
        <v>10</v>
      </c>
      <c r="Y209" s="105" t="s">
        <v>10</v>
      </c>
      <c r="Z209" s="105" t="s">
        <v>10</v>
      </c>
      <c r="AA209" s="105" t="s">
        <v>1005</v>
      </c>
      <c r="AB209" s="105" t="s">
        <v>731</v>
      </c>
      <c r="AC209" s="115" t="str">
        <f>INDEX(Exposure_GWASs!G:G,MATCH(Matt!AE209,Exposure_GWASs!C:C,0))</f>
        <v>WC</v>
      </c>
      <c r="AD209" s="105" t="s">
        <v>158</v>
      </c>
      <c r="AE209" s="105" t="s">
        <v>1453</v>
      </c>
      <c r="AF209" s="115" t="str">
        <f>INDEX(Exposure_GWASs!T:T,MATCH(Matt!AE209,Exposure_GWASs!C:C,0))</f>
        <v>18+</v>
      </c>
      <c r="AG209" s="115" t="str">
        <f>INDEX(Exposure_GWASs!U:U,MATCH(Matt!AE209,Exposure_GWASs!C:C,0))</f>
        <v>both</v>
      </c>
      <c r="AH209" s="105">
        <f>SUM(V209:W209)</f>
        <v>169056</v>
      </c>
      <c r="AI209" s="115">
        <f>INDEX(Exposure_GWASs!F:F,MATCH(Matt!AE209,Exposure_GWASs!C:C,0))</f>
        <v>232074</v>
      </c>
      <c r="AJ209" s="105" t="s">
        <v>1291</v>
      </c>
      <c r="AK209" s="105" t="s">
        <v>1005</v>
      </c>
      <c r="AL209" s="105" t="s">
        <v>249</v>
      </c>
      <c r="AM209" s="105" t="s">
        <v>10</v>
      </c>
      <c r="AN209" s="105" t="s">
        <v>10</v>
      </c>
      <c r="AO209" s="105" t="s">
        <v>1449</v>
      </c>
      <c r="AP209" s="105" t="s">
        <v>1454</v>
      </c>
      <c r="AQ209" s="105" t="s">
        <v>138</v>
      </c>
      <c r="AR209" s="105" t="s">
        <v>11</v>
      </c>
      <c r="AS209" s="105" t="s">
        <v>1277</v>
      </c>
      <c r="AT209" s="105" t="s">
        <v>11</v>
      </c>
      <c r="AU209" s="105" t="s">
        <v>10</v>
      </c>
      <c r="AV209" s="105" t="s">
        <v>10</v>
      </c>
      <c r="AW209" s="105">
        <v>44</v>
      </c>
      <c r="AX209" s="105">
        <f>INDEX(Exposure_GWASs!S:S,MATCH(Matt!AE209,Exposure_GWASs!C:C,0))</f>
        <v>0</v>
      </c>
      <c r="AY209" s="105" t="s">
        <v>1455</v>
      </c>
      <c r="AZ209" s="105" t="s">
        <v>135</v>
      </c>
      <c r="BA209" s="105" t="s">
        <v>1379</v>
      </c>
      <c r="BB209" s="105" t="s">
        <v>54</v>
      </c>
      <c r="BC209" s="105" t="s">
        <v>17</v>
      </c>
      <c r="BD209" s="105" t="s">
        <v>26</v>
      </c>
      <c r="BE209" s="105" t="s">
        <v>40</v>
      </c>
      <c r="BF209" s="105"/>
      <c r="BG209" s="105"/>
      <c r="BH209" s="105" t="s">
        <v>1011</v>
      </c>
      <c r="BI209" s="105" t="s">
        <v>1456</v>
      </c>
      <c r="BJ209" s="105" t="s">
        <v>11</v>
      </c>
      <c r="BK209" s="105" t="s">
        <v>11</v>
      </c>
      <c r="BL209" s="105" t="s">
        <v>11</v>
      </c>
      <c r="BM209" s="105" t="s">
        <v>1440</v>
      </c>
      <c r="BN209" s="105" t="s">
        <v>11</v>
      </c>
      <c r="BO209" s="105" t="s">
        <v>167</v>
      </c>
      <c r="BP209" s="105" t="s">
        <v>1457</v>
      </c>
      <c r="BQ209" s="105" t="s">
        <v>1029</v>
      </c>
      <c r="BR209" s="105">
        <v>0.93</v>
      </c>
      <c r="BS209" s="105"/>
      <c r="BT209" s="105">
        <v>95</v>
      </c>
      <c r="BU209" s="105">
        <v>0.84</v>
      </c>
      <c r="BV209" s="105">
        <v>1.02</v>
      </c>
      <c r="BW209" s="105">
        <v>0.13</v>
      </c>
      <c r="BX209" s="105" t="s">
        <v>11</v>
      </c>
      <c r="BY209" s="105" t="s">
        <v>11</v>
      </c>
      <c r="BZ209" s="105" t="s">
        <v>1443</v>
      </c>
      <c r="CA209" s="105" t="s">
        <v>1444</v>
      </c>
      <c r="CB209" s="105" t="s">
        <v>1445</v>
      </c>
      <c r="CC209" s="105" t="s">
        <v>11</v>
      </c>
      <c r="CD209" s="106" t="s">
        <v>10</v>
      </c>
      <c r="CE209" s="105"/>
      <c r="CF209" s="105"/>
      <c r="CG209" s="105"/>
      <c r="CH209" s="105"/>
    </row>
    <row r="210" spans="1:86">
      <c r="A210" s="105">
        <v>23</v>
      </c>
      <c r="B210" s="105" t="s">
        <v>282</v>
      </c>
      <c r="C210" s="105" t="s">
        <v>244</v>
      </c>
      <c r="D210" s="105" t="s">
        <v>1431</v>
      </c>
      <c r="E210" s="105">
        <v>2018</v>
      </c>
      <c r="F210" s="105" t="s">
        <v>1432</v>
      </c>
      <c r="G210" s="105" t="s">
        <v>1433</v>
      </c>
      <c r="H210" s="105" t="s">
        <v>1356</v>
      </c>
      <c r="I210" s="105" t="s">
        <v>1260</v>
      </c>
      <c r="J210" s="114" t="s">
        <v>1357</v>
      </c>
      <c r="K210" s="105" t="s">
        <v>1358</v>
      </c>
      <c r="L210" s="105" t="s">
        <v>6135</v>
      </c>
      <c r="M210" s="105" t="s">
        <v>1434</v>
      </c>
      <c r="N210" s="105" t="s">
        <v>12</v>
      </c>
      <c r="O210" s="105" t="s">
        <v>5636</v>
      </c>
      <c r="P210" s="105" t="s">
        <v>5635</v>
      </c>
      <c r="Q210" s="105" t="s">
        <v>5608</v>
      </c>
      <c r="R210" s="105" t="str">
        <f>INDEX(Outcome_GWASs!K:K,MATCH(Matt!S210,Outcome_GWASs!C:C,0))</f>
        <v>Smoking cessation contrasted former versus current smokers, where current smokers reported that they smoked at the time of the interview and former smokers had quit smoking at least 1 year before the interview. As relapse to smoking is highest within the first year of quitting smoking, smokers who had quit smoking for less than 1 year at interview were excluded from the analysis</v>
      </c>
      <c r="S210" s="105" t="s">
        <v>1458</v>
      </c>
      <c r="T210" s="105" t="str">
        <f>INDEX(Outcome_GWASs!I:I,MATCH(Matt!S210,Outcome_GWASs!C:C,0))</f>
        <v>18+</v>
      </c>
      <c r="U210" s="105" t="str">
        <f>INDEX(Outcome_GWASs!H:H,MATCH(Matt!S210,Outcome_GWASs!C:C,0))</f>
        <v xml:space="preserve">both </v>
      </c>
      <c r="V210" s="105" t="s">
        <v>11</v>
      </c>
      <c r="W210" s="105" t="s">
        <v>11</v>
      </c>
      <c r="X210" s="105">
        <f>INDEX(Outcome_GWASs!F:F,MATCH(Matt!S210,Outcome_GWASs!C:C,0))</f>
        <v>20619</v>
      </c>
      <c r="Y210" s="105">
        <f>INDEX(Outcome_GWASs!G:G,MATCH(Matt!S210,Outcome_GWASs!C:C,0))</f>
        <v>15226</v>
      </c>
      <c r="Z210" s="105" t="s">
        <v>11</v>
      </c>
      <c r="AA210" s="105" t="s">
        <v>1005</v>
      </c>
      <c r="AB210" s="105" t="str">
        <f>INDEX(Outcome_GWASs!E:E,MATCH(Matt!S210,Outcome_GWASs!C:C,0))</f>
        <v>European</v>
      </c>
      <c r="AC210" s="115" t="str">
        <f>INDEX(Exposure_GWASs!G:G,MATCH(Matt!AE210,Exposure_GWASs!C:C,0))</f>
        <v>WC</v>
      </c>
      <c r="AD210" s="105" t="s">
        <v>158</v>
      </c>
      <c r="AE210" s="105" t="s">
        <v>1453</v>
      </c>
      <c r="AF210" s="115" t="str">
        <f>INDEX(Exposure_GWASs!T:T,MATCH(Matt!AE210,Exposure_GWASs!C:C,0))</f>
        <v>18+</v>
      </c>
      <c r="AG210" s="115" t="str">
        <f>INDEX(Exposure_GWASs!U:U,MATCH(Matt!AE210,Exposure_GWASs!C:C,0))</f>
        <v>both</v>
      </c>
      <c r="AH210" s="105" t="s">
        <v>11</v>
      </c>
      <c r="AI210" s="115">
        <f>INDEX(Exposure_GWASs!F:F,MATCH(Matt!AE210,Exposure_GWASs!C:C,0))</f>
        <v>232074</v>
      </c>
      <c r="AJ210" s="105" t="s">
        <v>11</v>
      </c>
      <c r="AK210" s="105" t="s">
        <v>1005</v>
      </c>
      <c r="AL210" s="105" t="s">
        <v>249</v>
      </c>
      <c r="AM210" s="105" t="s">
        <v>10</v>
      </c>
      <c r="AN210" s="105" t="s">
        <v>10</v>
      </c>
      <c r="AO210" s="105" t="s">
        <v>1449</v>
      </c>
      <c r="AP210" s="105" t="s">
        <v>1454</v>
      </c>
      <c r="AQ210" s="105" t="s">
        <v>138</v>
      </c>
      <c r="AR210" s="105" t="s">
        <v>11</v>
      </c>
      <c r="AS210" s="105" t="s">
        <v>1277</v>
      </c>
      <c r="AT210" s="105" t="s">
        <v>11</v>
      </c>
      <c r="AU210" s="105" t="s">
        <v>10</v>
      </c>
      <c r="AV210" s="105" t="s">
        <v>10</v>
      </c>
      <c r="AW210" s="105">
        <v>44</v>
      </c>
      <c r="AX210" s="105">
        <f>INDEX(Exposure_GWASs!S:S,MATCH(Matt!AE210,Exposure_GWASs!C:C,0))</f>
        <v>0</v>
      </c>
      <c r="AY210" s="105" t="s">
        <v>1455</v>
      </c>
      <c r="AZ210" s="105" t="s">
        <v>135</v>
      </c>
      <c r="BA210" s="105" t="s">
        <v>1379</v>
      </c>
      <c r="BB210" s="105" t="s">
        <v>31</v>
      </c>
      <c r="BC210" s="105" t="s">
        <v>17</v>
      </c>
      <c r="BD210" s="105" t="s">
        <v>26</v>
      </c>
      <c r="BE210" s="105" t="s">
        <v>40</v>
      </c>
      <c r="BF210" s="105"/>
      <c r="BG210" s="105"/>
      <c r="BH210" s="105" t="s">
        <v>1011</v>
      </c>
      <c r="BI210" s="105" t="s">
        <v>1456</v>
      </c>
      <c r="BJ210" s="105" t="s">
        <v>11</v>
      </c>
      <c r="BK210" s="105" t="s">
        <v>467</v>
      </c>
      <c r="BL210" s="105" t="s">
        <v>11</v>
      </c>
      <c r="BM210" s="105" t="s">
        <v>1447</v>
      </c>
      <c r="BN210" s="105" t="s">
        <v>11</v>
      </c>
      <c r="BO210" s="105" t="s">
        <v>167</v>
      </c>
      <c r="BP210" s="105" t="s">
        <v>1457</v>
      </c>
      <c r="BQ210" s="105" t="s">
        <v>1029</v>
      </c>
      <c r="BR210" s="105">
        <v>0.98</v>
      </c>
      <c r="BS210" s="105"/>
      <c r="BT210" s="105">
        <v>95</v>
      </c>
      <c r="BU210" s="105">
        <v>0.81</v>
      </c>
      <c r="BV210" s="105">
        <v>1.19</v>
      </c>
      <c r="BW210" s="105">
        <v>0.82</v>
      </c>
      <c r="BX210" s="105" t="s">
        <v>11</v>
      </c>
      <c r="BY210" s="105" t="s">
        <v>11</v>
      </c>
      <c r="BZ210" s="105" t="s">
        <v>1443</v>
      </c>
      <c r="CA210" s="105" t="s">
        <v>1444</v>
      </c>
      <c r="CB210" s="105" t="s">
        <v>1445</v>
      </c>
      <c r="CC210" s="105" t="s">
        <v>11</v>
      </c>
      <c r="CD210" s="106" t="s">
        <v>10</v>
      </c>
      <c r="CE210" s="105"/>
      <c r="CF210" s="105"/>
      <c r="CG210" s="105"/>
      <c r="CH210" s="105"/>
    </row>
    <row r="211" spans="1:86">
      <c r="A211" s="105">
        <v>23</v>
      </c>
      <c r="B211" s="105" t="s">
        <v>282</v>
      </c>
      <c r="C211" s="105" t="s">
        <v>244</v>
      </c>
      <c r="D211" s="105" t="s">
        <v>1431</v>
      </c>
      <c r="E211" s="105">
        <v>2018</v>
      </c>
      <c r="F211" s="105" t="s">
        <v>1432</v>
      </c>
      <c r="G211" s="105" t="s">
        <v>1433</v>
      </c>
      <c r="H211" s="105" t="s">
        <v>1356</v>
      </c>
      <c r="I211" s="105" t="s">
        <v>1260</v>
      </c>
      <c r="J211" s="114" t="s">
        <v>1357</v>
      </c>
      <c r="K211" s="105" t="s">
        <v>1358</v>
      </c>
      <c r="L211" s="105" t="s">
        <v>6135</v>
      </c>
      <c r="M211" s="105" t="s">
        <v>1434</v>
      </c>
      <c r="N211" s="105" t="s">
        <v>12</v>
      </c>
      <c r="O211" s="105" t="s">
        <v>5636</v>
      </c>
      <c r="P211" s="105" t="s">
        <v>5637</v>
      </c>
      <c r="Q211" s="105" t="s">
        <v>5608</v>
      </c>
      <c r="R211" s="105" t="s">
        <v>1435</v>
      </c>
      <c r="S211" s="105" t="s">
        <v>123</v>
      </c>
      <c r="T211" s="105" t="s">
        <v>172</v>
      </c>
      <c r="U211" s="105" t="s">
        <v>140</v>
      </c>
      <c r="V211" s="105" t="s">
        <v>11</v>
      </c>
      <c r="W211" s="105" t="s">
        <v>11</v>
      </c>
      <c r="X211" s="105" t="s">
        <v>10</v>
      </c>
      <c r="Y211" s="105" t="s">
        <v>10</v>
      </c>
      <c r="Z211" s="105" t="s">
        <v>10</v>
      </c>
      <c r="AA211" s="105" t="s">
        <v>1005</v>
      </c>
      <c r="AB211" s="105" t="s">
        <v>731</v>
      </c>
      <c r="AC211" s="115" t="str">
        <f>INDEX(Exposure_GWASs!G:G,MATCH(Matt!AE211,Exposure_GWASs!C:C,0))</f>
        <v>BMI</v>
      </c>
      <c r="AD211" s="112" t="s">
        <v>127</v>
      </c>
      <c r="AE211" s="105" t="s">
        <v>1139</v>
      </c>
      <c r="AF211" s="115" t="str">
        <f>INDEX(Exposure_GWASs!T:T,MATCH(Matt!AE211,Exposure_GWASs!C:C,0))</f>
        <v>18+</v>
      </c>
      <c r="AG211" s="115" t="str">
        <f>INDEX(Exposure_GWASs!U:U,MATCH(Matt!AE211,Exposure_GWASs!C:C,0))</f>
        <v>both</v>
      </c>
      <c r="AH211" s="105" t="s">
        <v>11</v>
      </c>
      <c r="AI211" s="115">
        <f>INDEX(Exposure_GWASs!F:F,MATCH(Matt!AE211,Exposure_GWASs!C:C,0))</f>
        <v>322154</v>
      </c>
      <c r="AJ211" s="105" t="s">
        <v>1291</v>
      </c>
      <c r="AK211" s="105" t="s">
        <v>1005</v>
      </c>
      <c r="AL211" s="105" t="s">
        <v>249</v>
      </c>
      <c r="AM211" s="105" t="s">
        <v>10</v>
      </c>
      <c r="AN211" s="105" t="s">
        <v>10</v>
      </c>
      <c r="AO211" s="105" t="s">
        <v>1436</v>
      </c>
      <c r="AP211" s="105" t="s">
        <v>1437</v>
      </c>
      <c r="AQ211" s="105" t="s">
        <v>138</v>
      </c>
      <c r="AR211" s="105" t="s">
        <v>11</v>
      </c>
      <c r="AS211" s="105" t="s">
        <v>1277</v>
      </c>
      <c r="AT211" s="105" t="s">
        <v>11</v>
      </c>
      <c r="AU211" s="105" t="s">
        <v>10</v>
      </c>
      <c r="AV211" s="105" t="s">
        <v>10</v>
      </c>
      <c r="AW211" s="105">
        <v>73</v>
      </c>
      <c r="AX211" s="105">
        <f>INDEX(Exposure_GWASs!S:S,MATCH(Matt!AE211,Exposure_GWASs!C:C,0))</f>
        <v>77</v>
      </c>
      <c r="AY211" s="105" t="s">
        <v>1438</v>
      </c>
      <c r="AZ211" s="105" t="s">
        <v>135</v>
      </c>
      <c r="BA211" s="105" t="s">
        <v>1379</v>
      </c>
      <c r="BB211" s="105" t="s">
        <v>52</v>
      </c>
      <c r="BC211" s="105" t="s">
        <v>17</v>
      </c>
      <c r="BD211" s="105" t="s">
        <v>26</v>
      </c>
      <c r="BE211" s="105" t="s">
        <v>40</v>
      </c>
      <c r="BF211" s="105"/>
      <c r="BG211" s="105"/>
      <c r="BH211" s="105" t="s">
        <v>1011</v>
      </c>
      <c r="BI211" s="105" t="s">
        <v>1439</v>
      </c>
      <c r="BJ211" s="105" t="s">
        <v>11</v>
      </c>
      <c r="BK211" s="105" t="s">
        <v>11</v>
      </c>
      <c r="BL211" s="105" t="s">
        <v>11</v>
      </c>
      <c r="BM211" s="105" t="s">
        <v>1440</v>
      </c>
      <c r="BN211" s="105" t="s">
        <v>11</v>
      </c>
      <c r="BO211" s="105" t="s">
        <v>167</v>
      </c>
      <c r="BP211" s="105" t="s">
        <v>1459</v>
      </c>
      <c r="BQ211" s="105" t="s">
        <v>1029</v>
      </c>
      <c r="BR211" s="105">
        <v>1.1399999999999999</v>
      </c>
      <c r="BS211" s="105"/>
      <c r="BT211" s="105">
        <v>95</v>
      </c>
      <c r="BU211" s="105">
        <v>0.48</v>
      </c>
      <c r="BV211" s="105">
        <v>1.8</v>
      </c>
      <c r="BW211" s="105" t="s">
        <v>1442</v>
      </c>
      <c r="BX211" s="105" t="s">
        <v>11</v>
      </c>
      <c r="BY211" s="105" t="s">
        <v>11</v>
      </c>
      <c r="BZ211" s="105" t="s">
        <v>1443</v>
      </c>
      <c r="CA211" s="105" t="s">
        <v>1444</v>
      </c>
      <c r="CB211" s="105" t="s">
        <v>1445</v>
      </c>
      <c r="CC211" s="105" t="s">
        <v>11</v>
      </c>
      <c r="CD211" s="106" t="s">
        <v>10</v>
      </c>
      <c r="CE211" s="105"/>
      <c r="CF211" s="105"/>
      <c r="CG211" s="105"/>
      <c r="CH211" s="105"/>
    </row>
    <row r="212" spans="1:86">
      <c r="A212" s="105">
        <v>23</v>
      </c>
      <c r="B212" s="105" t="s">
        <v>282</v>
      </c>
      <c r="C212" s="105" t="s">
        <v>244</v>
      </c>
      <c r="D212" s="105" t="s">
        <v>1431</v>
      </c>
      <c r="E212" s="105">
        <v>2018</v>
      </c>
      <c r="F212" s="105" t="s">
        <v>1432</v>
      </c>
      <c r="G212" s="105" t="s">
        <v>1433</v>
      </c>
      <c r="H212" s="105" t="s">
        <v>1356</v>
      </c>
      <c r="I212" s="105" t="s">
        <v>1260</v>
      </c>
      <c r="J212" s="114" t="s">
        <v>1357</v>
      </c>
      <c r="K212" s="105" t="s">
        <v>1358</v>
      </c>
      <c r="L212" s="105" t="s">
        <v>6135</v>
      </c>
      <c r="M212" s="105" t="s">
        <v>1434</v>
      </c>
      <c r="N212" s="105" t="s">
        <v>12</v>
      </c>
      <c r="O212" s="105" t="s">
        <v>5636</v>
      </c>
      <c r="P212" s="105" t="s">
        <v>5638</v>
      </c>
      <c r="Q212" s="105" t="s">
        <v>5608</v>
      </c>
      <c r="R212" s="105" t="s">
        <v>1435</v>
      </c>
      <c r="S212" s="105" t="s">
        <v>123</v>
      </c>
      <c r="T212" s="105" t="s">
        <v>172</v>
      </c>
      <c r="U212" s="105" t="s">
        <v>140</v>
      </c>
      <c r="V212" s="105" t="s">
        <v>11</v>
      </c>
      <c r="W212" s="105" t="s">
        <v>11</v>
      </c>
      <c r="X212" s="105" t="s">
        <v>10</v>
      </c>
      <c r="Y212" s="105" t="s">
        <v>10</v>
      </c>
      <c r="Z212" s="105" t="s">
        <v>10</v>
      </c>
      <c r="AA212" s="105" t="s">
        <v>1005</v>
      </c>
      <c r="AB212" s="105" t="s">
        <v>731</v>
      </c>
      <c r="AC212" s="115" t="str">
        <f>INDEX(Exposure_GWASs!G:G,MATCH(Matt!AE212,Exposure_GWASs!C:C,0))</f>
        <v>BMI</v>
      </c>
      <c r="AD212" s="112" t="s">
        <v>127</v>
      </c>
      <c r="AE212" s="105" t="s">
        <v>1139</v>
      </c>
      <c r="AF212" s="115" t="str">
        <f>INDEX(Exposure_GWASs!T:T,MATCH(Matt!AE212,Exposure_GWASs!C:C,0))</f>
        <v>18+</v>
      </c>
      <c r="AG212" s="115" t="str">
        <f>INDEX(Exposure_GWASs!U:U,MATCH(Matt!AE212,Exposure_GWASs!C:C,0))</f>
        <v>both</v>
      </c>
      <c r="AH212" s="105" t="s">
        <v>11</v>
      </c>
      <c r="AI212" s="115">
        <f>INDEX(Exposure_GWASs!F:F,MATCH(Matt!AE212,Exposure_GWASs!C:C,0))</f>
        <v>322154</v>
      </c>
      <c r="AJ212" s="105" t="s">
        <v>1291</v>
      </c>
      <c r="AK212" s="105" t="s">
        <v>1005</v>
      </c>
      <c r="AL212" s="105" t="s">
        <v>249</v>
      </c>
      <c r="AM212" s="105" t="s">
        <v>10</v>
      </c>
      <c r="AN212" s="105" t="s">
        <v>10</v>
      </c>
      <c r="AO212" s="105" t="s">
        <v>1436</v>
      </c>
      <c r="AP212" s="105" t="s">
        <v>1437</v>
      </c>
      <c r="AQ212" s="105" t="s">
        <v>138</v>
      </c>
      <c r="AR212" s="105" t="s">
        <v>11</v>
      </c>
      <c r="AS212" s="105" t="s">
        <v>1277</v>
      </c>
      <c r="AT212" s="105" t="s">
        <v>11</v>
      </c>
      <c r="AU212" s="105" t="s">
        <v>10</v>
      </c>
      <c r="AV212" s="105" t="s">
        <v>10</v>
      </c>
      <c r="AW212" s="105">
        <v>73</v>
      </c>
      <c r="AX212" s="105">
        <f>INDEX(Exposure_GWASs!S:S,MATCH(Matt!AE212,Exposure_GWASs!C:C,0))</f>
        <v>77</v>
      </c>
      <c r="AY212" s="105" t="s">
        <v>1438</v>
      </c>
      <c r="AZ212" s="105" t="s">
        <v>135</v>
      </c>
      <c r="BA212" s="105" t="s">
        <v>1379</v>
      </c>
      <c r="BB212" s="105" t="s">
        <v>52</v>
      </c>
      <c r="BC212" s="105" t="s">
        <v>17</v>
      </c>
      <c r="BD212" s="105" t="s">
        <v>26</v>
      </c>
      <c r="BE212" s="105" t="s">
        <v>40</v>
      </c>
      <c r="BF212" s="105"/>
      <c r="BG212" s="105"/>
      <c r="BH212" s="105" t="s">
        <v>1011</v>
      </c>
      <c r="BI212" s="105" t="s">
        <v>1439</v>
      </c>
      <c r="BJ212" s="105" t="s">
        <v>11</v>
      </c>
      <c r="BK212" s="105" t="s">
        <v>11</v>
      </c>
      <c r="BL212" s="105" t="s">
        <v>11</v>
      </c>
      <c r="BM212" s="105" t="s">
        <v>1440</v>
      </c>
      <c r="BN212" s="105" t="s">
        <v>11</v>
      </c>
      <c r="BO212" s="105" t="s">
        <v>167</v>
      </c>
      <c r="BP212" s="105" t="s">
        <v>1459</v>
      </c>
      <c r="BQ212" s="105" t="s">
        <v>1029</v>
      </c>
      <c r="BR212" s="105">
        <v>0.88</v>
      </c>
      <c r="BS212" s="105"/>
      <c r="BT212" s="105">
        <v>95</v>
      </c>
      <c r="BU212" s="105">
        <v>0.5</v>
      </c>
      <c r="BV212" s="105">
        <v>1.26</v>
      </c>
      <c r="BW212" s="105" t="s">
        <v>1442</v>
      </c>
      <c r="BX212" s="105" t="s">
        <v>11</v>
      </c>
      <c r="BY212" s="105" t="s">
        <v>11</v>
      </c>
      <c r="BZ212" s="105" t="s">
        <v>1443</v>
      </c>
      <c r="CA212" s="105" t="s">
        <v>1444</v>
      </c>
      <c r="CB212" s="105" t="s">
        <v>1445</v>
      </c>
      <c r="CC212" s="105" t="s">
        <v>11</v>
      </c>
      <c r="CD212" s="106" t="s">
        <v>10</v>
      </c>
      <c r="CE212" s="105"/>
      <c r="CF212" s="105"/>
      <c r="CG212" s="105"/>
      <c r="CH212" s="105"/>
    </row>
    <row r="213" spans="1:86">
      <c r="A213" s="105">
        <v>23</v>
      </c>
      <c r="B213" s="105" t="s">
        <v>282</v>
      </c>
      <c r="C213" s="105" t="s">
        <v>244</v>
      </c>
      <c r="D213" s="105" t="s">
        <v>1431</v>
      </c>
      <c r="E213" s="105">
        <v>2018</v>
      </c>
      <c r="F213" s="105" t="s">
        <v>1432</v>
      </c>
      <c r="G213" s="105" t="s">
        <v>1433</v>
      </c>
      <c r="H213" s="105" t="s">
        <v>1356</v>
      </c>
      <c r="I213" s="105" t="s">
        <v>1260</v>
      </c>
      <c r="J213" s="114" t="s">
        <v>1357</v>
      </c>
      <c r="K213" s="105" t="s">
        <v>1358</v>
      </c>
      <c r="L213" s="105" t="s">
        <v>6135</v>
      </c>
      <c r="M213" s="105" t="s">
        <v>1434</v>
      </c>
      <c r="N213" s="105" t="s">
        <v>12</v>
      </c>
      <c r="O213" s="105" t="s">
        <v>5636</v>
      </c>
      <c r="P213" s="105" t="s">
        <v>5638</v>
      </c>
      <c r="Q213" s="105" t="s">
        <v>5608</v>
      </c>
      <c r="R213" s="105" t="str">
        <f>INDEX(Outcome_GWASs!K:K,MATCH(Matt!S213,Outcome_GWASs!C:C,0))</f>
        <v>Smoking quantity was assessed as the CPD value. Some studies collected the average CPD, whereas other studies collected the maximum CPD. Longitudinal data from the Finnish Twin Cohort Study revealed a high correlation (&gt;0.71) between these variables over time and supported the idea of using either value in a general assessment of CPD in the meta-analysis</v>
      </c>
      <c r="S213" s="105" t="s">
        <v>1460</v>
      </c>
      <c r="T213" s="105" t="str">
        <f>INDEX(Outcome_GWASs!I:I,MATCH(Matt!S213,Outcome_GWASs!C:C,0))</f>
        <v>18+</v>
      </c>
      <c r="U213" s="105" t="str">
        <f>INDEX(Outcome_GWASs!H:H,MATCH(Matt!S213,Outcome_GWASs!C:C,0))</f>
        <v xml:space="preserve">both </v>
      </c>
      <c r="V213" s="105" t="s">
        <v>11</v>
      </c>
      <c r="W213" s="105" t="s">
        <v>11</v>
      </c>
      <c r="X213" s="105">
        <f>INDEX(Outcome_GWASs!F:F,MATCH(Matt!S213,Outcome_GWASs!C:C,0))</f>
        <v>38181</v>
      </c>
      <c r="Y213" s="105" t="str">
        <f>INDEX(Outcome_GWASs!G:G,MATCH(Matt!S213,Outcome_GWASs!C:C,0))</f>
        <v>NA</v>
      </c>
      <c r="Z213" s="105" t="s">
        <v>11</v>
      </c>
      <c r="AA213" s="105" t="s">
        <v>1005</v>
      </c>
      <c r="AB213" s="105" t="str">
        <f>INDEX(Outcome_GWASs!E:E,MATCH(Matt!S213,Outcome_GWASs!C:C,0))</f>
        <v>European</v>
      </c>
      <c r="AC213" s="115" t="str">
        <f>INDEX(Exposure_GWASs!G:G,MATCH(Matt!AE213,Exposure_GWASs!C:C,0))</f>
        <v>BMI</v>
      </c>
      <c r="AD213" s="112" t="s">
        <v>127</v>
      </c>
      <c r="AE213" s="105" t="s">
        <v>1139</v>
      </c>
      <c r="AF213" s="115" t="str">
        <f>INDEX(Exposure_GWASs!T:T,MATCH(Matt!AE213,Exposure_GWASs!C:C,0))</f>
        <v>18+</v>
      </c>
      <c r="AG213" s="115" t="str">
        <f>INDEX(Exposure_GWASs!U:U,MATCH(Matt!AE213,Exposure_GWASs!C:C,0))</f>
        <v>both</v>
      </c>
      <c r="AH213" s="105" t="s">
        <v>11</v>
      </c>
      <c r="AI213" s="115">
        <f>INDEX(Exposure_GWASs!F:F,MATCH(Matt!AE213,Exposure_GWASs!C:C,0))</f>
        <v>322154</v>
      </c>
      <c r="AJ213" s="105" t="s">
        <v>11</v>
      </c>
      <c r="AK213" s="105" t="s">
        <v>1005</v>
      </c>
      <c r="AL213" s="105" t="s">
        <v>249</v>
      </c>
      <c r="AM213" s="105" t="s">
        <v>10</v>
      </c>
      <c r="AN213" s="105" t="s">
        <v>10</v>
      </c>
      <c r="AO213" s="105" t="s">
        <v>1436</v>
      </c>
      <c r="AP213" s="105" t="s">
        <v>1437</v>
      </c>
      <c r="AQ213" s="105" t="s">
        <v>138</v>
      </c>
      <c r="AR213" s="105" t="s">
        <v>11</v>
      </c>
      <c r="AS213" s="105" t="s">
        <v>1277</v>
      </c>
      <c r="AT213" s="105" t="s">
        <v>11</v>
      </c>
      <c r="AU213" s="105" t="s">
        <v>10</v>
      </c>
      <c r="AV213" s="105" t="s">
        <v>10</v>
      </c>
      <c r="AW213" s="105">
        <v>73</v>
      </c>
      <c r="AX213" s="105">
        <f>INDEX(Exposure_GWASs!S:S,MATCH(Matt!AE213,Exposure_GWASs!C:C,0))</f>
        <v>77</v>
      </c>
      <c r="AY213" s="105" t="s">
        <v>1438</v>
      </c>
      <c r="AZ213" s="105" t="s">
        <v>135</v>
      </c>
      <c r="BA213" s="105" t="s">
        <v>1379</v>
      </c>
      <c r="BB213" s="105" t="s">
        <v>31</v>
      </c>
      <c r="BC213" s="105" t="s">
        <v>17</v>
      </c>
      <c r="BD213" s="105" t="s">
        <v>26</v>
      </c>
      <c r="BE213" s="105" t="s">
        <v>40</v>
      </c>
      <c r="BF213" s="105"/>
      <c r="BG213" s="105"/>
      <c r="BH213" s="105" t="s">
        <v>1011</v>
      </c>
      <c r="BI213" s="105" t="s">
        <v>1439</v>
      </c>
      <c r="BJ213" s="105" t="s">
        <v>11</v>
      </c>
      <c r="BK213" s="105" t="s">
        <v>467</v>
      </c>
      <c r="BL213" s="105" t="s">
        <v>11</v>
      </c>
      <c r="BM213" s="105" t="s">
        <v>1447</v>
      </c>
      <c r="BN213" s="105" t="s">
        <v>11</v>
      </c>
      <c r="BO213" s="105" t="s">
        <v>167</v>
      </c>
      <c r="BP213" s="105" t="s">
        <v>1459</v>
      </c>
      <c r="BQ213" s="105" t="s">
        <v>1029</v>
      </c>
      <c r="BR213" s="105">
        <v>1.27</v>
      </c>
      <c r="BS213" s="105"/>
      <c r="BT213" s="105">
        <v>95</v>
      </c>
      <c r="BU213" s="105">
        <v>0.46</v>
      </c>
      <c r="BV213" s="105">
        <v>2.0699999999999998</v>
      </c>
      <c r="BW213" s="105">
        <v>2E-3</v>
      </c>
      <c r="BX213" s="105" t="s">
        <v>11</v>
      </c>
      <c r="BY213" s="105" t="s">
        <v>11</v>
      </c>
      <c r="BZ213" s="105" t="s">
        <v>1443</v>
      </c>
      <c r="CA213" s="105" t="s">
        <v>1444</v>
      </c>
      <c r="CB213" s="105" t="s">
        <v>1445</v>
      </c>
      <c r="CC213" s="105" t="s">
        <v>11</v>
      </c>
      <c r="CD213" s="106" t="s">
        <v>10</v>
      </c>
      <c r="CE213" s="105"/>
      <c r="CF213" s="105"/>
      <c r="CG213" s="105"/>
      <c r="CH213" s="105"/>
    </row>
    <row r="214" spans="1:86">
      <c r="A214" s="105">
        <v>23</v>
      </c>
      <c r="B214" s="105" t="s">
        <v>282</v>
      </c>
      <c r="C214" s="105" t="s">
        <v>244</v>
      </c>
      <c r="D214" s="105" t="s">
        <v>1431</v>
      </c>
      <c r="E214" s="105">
        <v>2018</v>
      </c>
      <c r="F214" s="105" t="s">
        <v>1432</v>
      </c>
      <c r="G214" s="105" t="s">
        <v>1433</v>
      </c>
      <c r="H214" s="105" t="s">
        <v>1356</v>
      </c>
      <c r="I214" s="105" t="s">
        <v>1260</v>
      </c>
      <c r="J214" s="114" t="s">
        <v>1357</v>
      </c>
      <c r="K214" s="105" t="s">
        <v>1358</v>
      </c>
      <c r="L214" s="105" t="s">
        <v>6135</v>
      </c>
      <c r="M214" s="105" t="s">
        <v>1434</v>
      </c>
      <c r="N214" s="105" t="s">
        <v>12</v>
      </c>
      <c r="O214" s="105" t="s">
        <v>5636</v>
      </c>
      <c r="P214" s="105" t="s">
        <v>5637</v>
      </c>
      <c r="Q214" s="105" t="s">
        <v>5608</v>
      </c>
      <c r="R214" s="105" t="s">
        <v>1435</v>
      </c>
      <c r="S214" s="105" t="s">
        <v>123</v>
      </c>
      <c r="T214" s="105" t="s">
        <v>172</v>
      </c>
      <c r="U214" s="105" t="s">
        <v>140</v>
      </c>
      <c r="V214" s="105" t="s">
        <v>11</v>
      </c>
      <c r="W214" s="105" t="s">
        <v>11</v>
      </c>
      <c r="X214" s="105" t="s">
        <v>10</v>
      </c>
      <c r="Y214" s="105" t="s">
        <v>10</v>
      </c>
      <c r="Z214" s="105" t="s">
        <v>10</v>
      </c>
      <c r="AA214" s="105" t="s">
        <v>1005</v>
      </c>
      <c r="AB214" s="105" t="s">
        <v>731</v>
      </c>
      <c r="AC214" s="105" t="s">
        <v>5513</v>
      </c>
      <c r="AD214" s="105" t="s">
        <v>5513</v>
      </c>
      <c r="AE214" s="105" t="s">
        <v>1448</v>
      </c>
      <c r="AF214" s="115" t="str">
        <f>INDEX(Exposure_GWASs!T:T,MATCH(Matt!AE214,Exposure_GWASs!C:C,0))</f>
        <v>18+</v>
      </c>
      <c r="AG214" s="115" t="str">
        <f>INDEX(Exposure_GWASs!U:U,MATCH(Matt!AE214,Exposure_GWASs!C:C,0))</f>
        <v>both</v>
      </c>
      <c r="AH214" s="105" t="s">
        <v>11</v>
      </c>
      <c r="AI214" s="115">
        <f>INDEX(Exposure_GWASs!F:F,MATCH(Matt!AE214,Exposure_GWASs!C:C,0))</f>
        <v>89297</v>
      </c>
      <c r="AJ214" s="105" t="s">
        <v>1291</v>
      </c>
      <c r="AK214" s="105" t="s">
        <v>1005</v>
      </c>
      <c r="AL214" s="105" t="s">
        <v>249</v>
      </c>
      <c r="AM214" s="105" t="s">
        <v>10</v>
      </c>
      <c r="AN214" s="105" t="s">
        <v>10</v>
      </c>
      <c r="AO214" s="105" t="s">
        <v>1449</v>
      </c>
      <c r="AP214" s="105" t="s">
        <v>1450</v>
      </c>
      <c r="AQ214" s="105" t="s">
        <v>138</v>
      </c>
      <c r="AR214" s="105" t="s">
        <v>11</v>
      </c>
      <c r="AS214" s="105" t="s">
        <v>1277</v>
      </c>
      <c r="AT214" s="105" t="s">
        <v>11</v>
      </c>
      <c r="AU214" s="105" t="s">
        <v>10</v>
      </c>
      <c r="AV214" s="105" t="s">
        <v>10</v>
      </c>
      <c r="AW214" s="105">
        <v>12</v>
      </c>
      <c r="AX214" s="105">
        <f>INDEX(Exposure_GWASs!S:S,MATCH(Matt!AE214,Exposure_GWASs!C:C,0))</f>
        <v>7</v>
      </c>
      <c r="AY214" s="105" t="s">
        <v>1451</v>
      </c>
      <c r="AZ214" s="105" t="s">
        <v>135</v>
      </c>
      <c r="BA214" s="105" t="s">
        <v>1379</v>
      </c>
      <c r="BB214" s="105"/>
      <c r="BC214" s="105" t="s">
        <v>17</v>
      </c>
      <c r="BD214" s="105" t="s">
        <v>26</v>
      </c>
      <c r="BE214" s="105" t="s">
        <v>40</v>
      </c>
      <c r="BF214" s="105"/>
      <c r="BG214" s="105"/>
      <c r="BH214" s="105" t="s">
        <v>1011</v>
      </c>
      <c r="BI214" s="105" t="s">
        <v>1452</v>
      </c>
      <c r="BJ214" s="105" t="s">
        <v>11</v>
      </c>
      <c r="BK214" s="105" t="s">
        <v>11</v>
      </c>
      <c r="BL214" s="105" t="s">
        <v>11</v>
      </c>
      <c r="BM214" s="105" t="s">
        <v>1440</v>
      </c>
      <c r="BN214" s="105" t="s">
        <v>11</v>
      </c>
      <c r="BO214" s="105" t="s">
        <v>167</v>
      </c>
      <c r="BP214" s="105" t="s">
        <v>1459</v>
      </c>
      <c r="BQ214" s="105" t="s">
        <v>1029</v>
      </c>
      <c r="BR214" s="105">
        <v>1.33</v>
      </c>
      <c r="BS214" s="105"/>
      <c r="BT214" s="105">
        <v>95</v>
      </c>
      <c r="BU214" s="105">
        <v>0.01</v>
      </c>
      <c r="BV214" s="105">
        <v>2.64</v>
      </c>
      <c r="BW214" s="105">
        <v>0.05</v>
      </c>
      <c r="BX214" s="105" t="s">
        <v>11</v>
      </c>
      <c r="BY214" s="105" t="s">
        <v>11</v>
      </c>
      <c r="BZ214" s="105" t="s">
        <v>1443</v>
      </c>
      <c r="CA214" s="105" t="s">
        <v>1444</v>
      </c>
      <c r="CB214" s="105" t="s">
        <v>1445</v>
      </c>
      <c r="CC214" s="105" t="s">
        <v>11</v>
      </c>
      <c r="CD214" s="106" t="s">
        <v>10</v>
      </c>
      <c r="CE214" s="105"/>
      <c r="CF214" s="105"/>
      <c r="CG214" s="105"/>
      <c r="CH214" s="105"/>
    </row>
    <row r="215" spans="1:86">
      <c r="A215" s="105">
        <v>23</v>
      </c>
      <c r="B215" s="105" t="s">
        <v>282</v>
      </c>
      <c r="C215" s="105" t="s">
        <v>244</v>
      </c>
      <c r="D215" s="105" t="s">
        <v>1431</v>
      </c>
      <c r="E215" s="105">
        <v>2018</v>
      </c>
      <c r="F215" s="105" t="s">
        <v>1432</v>
      </c>
      <c r="G215" s="105" t="s">
        <v>1433</v>
      </c>
      <c r="H215" s="105" t="s">
        <v>1356</v>
      </c>
      <c r="I215" s="105" t="s">
        <v>1260</v>
      </c>
      <c r="J215" s="114" t="s">
        <v>1357</v>
      </c>
      <c r="K215" s="105" t="s">
        <v>1358</v>
      </c>
      <c r="L215" s="105" t="s">
        <v>6135</v>
      </c>
      <c r="M215" s="105" t="s">
        <v>1434</v>
      </c>
      <c r="N215" s="105" t="s">
        <v>12</v>
      </c>
      <c r="O215" s="105" t="s">
        <v>5636</v>
      </c>
      <c r="P215" s="105" t="s">
        <v>5638</v>
      </c>
      <c r="Q215" s="105" t="s">
        <v>5608</v>
      </c>
      <c r="R215" s="105" t="s">
        <v>1435</v>
      </c>
      <c r="S215" s="105" t="s">
        <v>123</v>
      </c>
      <c r="T215" s="105" t="s">
        <v>172</v>
      </c>
      <c r="U215" s="105" t="s">
        <v>140</v>
      </c>
      <c r="V215" s="105" t="s">
        <v>11</v>
      </c>
      <c r="W215" s="105" t="s">
        <v>11</v>
      </c>
      <c r="X215" s="105" t="s">
        <v>10</v>
      </c>
      <c r="Y215" s="105" t="s">
        <v>10</v>
      </c>
      <c r="Z215" s="105" t="s">
        <v>10</v>
      </c>
      <c r="AA215" s="105" t="s">
        <v>1005</v>
      </c>
      <c r="AB215" s="105" t="s">
        <v>731</v>
      </c>
      <c r="AC215" s="105" t="s">
        <v>5513</v>
      </c>
      <c r="AD215" s="105" t="s">
        <v>5513</v>
      </c>
      <c r="AE215" s="105" t="s">
        <v>1448</v>
      </c>
      <c r="AF215" s="115" t="str">
        <f>INDEX(Exposure_GWASs!T:T,MATCH(Matt!AE215,Exposure_GWASs!C:C,0))</f>
        <v>18+</v>
      </c>
      <c r="AG215" s="115" t="str">
        <f>INDEX(Exposure_GWASs!U:U,MATCH(Matt!AE215,Exposure_GWASs!C:C,0))</f>
        <v>both</v>
      </c>
      <c r="AH215" s="105" t="s">
        <v>11</v>
      </c>
      <c r="AI215" s="115">
        <f>INDEX(Exposure_GWASs!F:F,MATCH(Matt!AE215,Exposure_GWASs!C:C,0))</f>
        <v>89297</v>
      </c>
      <c r="AJ215" s="105" t="s">
        <v>1291</v>
      </c>
      <c r="AK215" s="105" t="s">
        <v>1005</v>
      </c>
      <c r="AL215" s="105" t="s">
        <v>249</v>
      </c>
      <c r="AM215" s="105" t="s">
        <v>10</v>
      </c>
      <c r="AN215" s="105" t="s">
        <v>10</v>
      </c>
      <c r="AO215" s="105" t="s">
        <v>1449</v>
      </c>
      <c r="AP215" s="105" t="s">
        <v>1450</v>
      </c>
      <c r="AQ215" s="105" t="s">
        <v>138</v>
      </c>
      <c r="AR215" s="105" t="s">
        <v>11</v>
      </c>
      <c r="AS215" s="105" t="s">
        <v>1277</v>
      </c>
      <c r="AT215" s="105" t="s">
        <v>11</v>
      </c>
      <c r="AU215" s="105" t="s">
        <v>10</v>
      </c>
      <c r="AV215" s="105" t="s">
        <v>10</v>
      </c>
      <c r="AW215" s="105">
        <v>12</v>
      </c>
      <c r="AX215" s="105">
        <f>INDEX(Exposure_GWASs!S:S,MATCH(Matt!AE215,Exposure_GWASs!C:C,0))</f>
        <v>7</v>
      </c>
      <c r="AY215" s="105" t="s">
        <v>1451</v>
      </c>
      <c r="AZ215" s="105" t="s">
        <v>135</v>
      </c>
      <c r="BA215" s="105" t="s">
        <v>1379</v>
      </c>
      <c r="BB215" s="105"/>
      <c r="BC215" s="105" t="s">
        <v>17</v>
      </c>
      <c r="BD215" s="105" t="s">
        <v>26</v>
      </c>
      <c r="BE215" s="105" t="s">
        <v>40</v>
      </c>
      <c r="BF215" s="105"/>
      <c r="BG215" s="105"/>
      <c r="BH215" s="105" t="s">
        <v>1011</v>
      </c>
      <c r="BI215" s="105" t="s">
        <v>1452</v>
      </c>
      <c r="BJ215" s="105" t="s">
        <v>11</v>
      </c>
      <c r="BK215" s="105" t="s">
        <v>11</v>
      </c>
      <c r="BL215" s="105" t="s">
        <v>11</v>
      </c>
      <c r="BM215" s="105" t="s">
        <v>1440</v>
      </c>
      <c r="BN215" s="105" t="s">
        <v>11</v>
      </c>
      <c r="BO215" s="105" t="s">
        <v>167</v>
      </c>
      <c r="BP215" s="105" t="s">
        <v>1459</v>
      </c>
      <c r="BQ215" s="105" t="s">
        <v>1029</v>
      </c>
      <c r="BR215" s="105">
        <v>0.35</v>
      </c>
      <c r="BS215" s="105"/>
      <c r="BT215" s="105">
        <v>95</v>
      </c>
      <c r="BU215" s="105">
        <v>-0.4</v>
      </c>
      <c r="BV215" s="105">
        <v>1.1000000000000001</v>
      </c>
      <c r="BW215" s="105">
        <v>0.36</v>
      </c>
      <c r="BX215" s="105" t="s">
        <v>11</v>
      </c>
      <c r="BY215" s="105" t="s">
        <v>11</v>
      </c>
      <c r="BZ215" s="105" t="s">
        <v>1443</v>
      </c>
      <c r="CA215" s="105" t="s">
        <v>1444</v>
      </c>
      <c r="CB215" s="105" t="s">
        <v>1445</v>
      </c>
      <c r="CC215" s="105" t="s">
        <v>11</v>
      </c>
      <c r="CD215" s="106" t="s">
        <v>10</v>
      </c>
      <c r="CE215" s="105"/>
      <c r="CF215" s="105"/>
      <c r="CG215" s="105"/>
      <c r="CH215" s="105"/>
    </row>
    <row r="216" spans="1:86">
      <c r="A216" s="105">
        <v>23</v>
      </c>
      <c r="B216" s="105" t="s">
        <v>282</v>
      </c>
      <c r="C216" s="105" t="s">
        <v>244</v>
      </c>
      <c r="D216" s="105" t="s">
        <v>1431</v>
      </c>
      <c r="E216" s="105">
        <v>2018</v>
      </c>
      <c r="F216" s="105" t="s">
        <v>1432</v>
      </c>
      <c r="G216" s="105" t="s">
        <v>1433</v>
      </c>
      <c r="H216" s="105" t="s">
        <v>1356</v>
      </c>
      <c r="I216" s="105" t="s">
        <v>1260</v>
      </c>
      <c r="J216" s="114" t="s">
        <v>1357</v>
      </c>
      <c r="K216" s="105" t="s">
        <v>1358</v>
      </c>
      <c r="L216" s="105" t="s">
        <v>6135</v>
      </c>
      <c r="M216" s="105" t="s">
        <v>1434</v>
      </c>
      <c r="N216" s="105" t="s">
        <v>12</v>
      </c>
      <c r="O216" s="105" t="s">
        <v>5636</v>
      </c>
      <c r="P216" s="105" t="s">
        <v>5638</v>
      </c>
      <c r="Q216" s="105" t="s">
        <v>5608</v>
      </c>
      <c r="R216" s="105" t="str">
        <f>INDEX(Outcome_GWASs!K:K,MATCH(Matt!S216,Outcome_GWASs!C:C,0))</f>
        <v>Smoking quantity was assessed as the CPD value. Some studies collected the average CPD, whereas other studies collected the maximum CPD. Longitudinal data from the Finnish Twin Cohort Study revealed a high correlation (&gt;0.71) between these variables over time and supported the idea of using either value in a general assessment of CPD in the meta-analysis</v>
      </c>
      <c r="S216" s="105" t="s">
        <v>1460</v>
      </c>
      <c r="T216" s="105" t="str">
        <f>INDEX(Outcome_GWASs!I:I,MATCH(Matt!S216,Outcome_GWASs!C:C,0))</f>
        <v>18+</v>
      </c>
      <c r="U216" s="105" t="str">
        <f>INDEX(Outcome_GWASs!H:H,MATCH(Matt!S216,Outcome_GWASs!C:C,0))</f>
        <v xml:space="preserve">both </v>
      </c>
      <c r="V216" s="105" t="s">
        <v>11</v>
      </c>
      <c r="W216" s="105" t="s">
        <v>11</v>
      </c>
      <c r="X216" s="105">
        <f>INDEX(Outcome_GWASs!F:F,MATCH(Matt!S216,Outcome_GWASs!C:C,0))</f>
        <v>38181</v>
      </c>
      <c r="Y216" s="105" t="str">
        <f>INDEX(Outcome_GWASs!G:G,MATCH(Matt!S216,Outcome_GWASs!C:C,0))</f>
        <v>NA</v>
      </c>
      <c r="Z216" s="105" t="s">
        <v>11</v>
      </c>
      <c r="AA216" s="105" t="s">
        <v>1005</v>
      </c>
      <c r="AB216" s="105" t="str">
        <f>INDEX(Outcome_GWASs!E:E,MATCH(Matt!S216,Outcome_GWASs!C:C,0))</f>
        <v>European</v>
      </c>
      <c r="AC216" s="105" t="s">
        <v>5513</v>
      </c>
      <c r="AD216" s="105" t="s">
        <v>5513</v>
      </c>
      <c r="AE216" s="105" t="s">
        <v>1448</v>
      </c>
      <c r="AF216" s="115" t="str">
        <f>INDEX(Exposure_GWASs!T:T,MATCH(Matt!AE216,Exposure_GWASs!C:C,0))</f>
        <v>18+</v>
      </c>
      <c r="AG216" s="115" t="str">
        <f>INDEX(Exposure_GWASs!U:U,MATCH(Matt!AE216,Exposure_GWASs!C:C,0))</f>
        <v>both</v>
      </c>
      <c r="AH216" s="105" t="s">
        <v>11</v>
      </c>
      <c r="AI216" s="115">
        <f>INDEX(Exposure_GWASs!F:F,MATCH(Matt!AE216,Exposure_GWASs!C:C,0))</f>
        <v>89297</v>
      </c>
      <c r="AJ216" s="105" t="s">
        <v>11</v>
      </c>
      <c r="AK216" s="105" t="s">
        <v>1005</v>
      </c>
      <c r="AL216" s="105" t="s">
        <v>249</v>
      </c>
      <c r="AM216" s="105" t="s">
        <v>10</v>
      </c>
      <c r="AN216" s="105" t="s">
        <v>10</v>
      </c>
      <c r="AO216" s="105" t="s">
        <v>1449</v>
      </c>
      <c r="AP216" s="105" t="s">
        <v>1450</v>
      </c>
      <c r="AQ216" s="105" t="s">
        <v>138</v>
      </c>
      <c r="AR216" s="105" t="s">
        <v>11</v>
      </c>
      <c r="AS216" s="105" t="s">
        <v>1277</v>
      </c>
      <c r="AT216" s="105" t="s">
        <v>11</v>
      </c>
      <c r="AU216" s="105" t="s">
        <v>10</v>
      </c>
      <c r="AV216" s="105" t="s">
        <v>10</v>
      </c>
      <c r="AW216" s="105">
        <v>12</v>
      </c>
      <c r="AX216" s="105">
        <f>INDEX(Exposure_GWASs!S:S,MATCH(Matt!AE216,Exposure_GWASs!C:C,0))</f>
        <v>7</v>
      </c>
      <c r="AY216" s="105" t="s">
        <v>1451</v>
      </c>
      <c r="AZ216" s="105" t="s">
        <v>135</v>
      </c>
      <c r="BA216" s="105" t="s">
        <v>1379</v>
      </c>
      <c r="BB216" s="105" t="s">
        <v>31</v>
      </c>
      <c r="BC216" s="105" t="s">
        <v>17</v>
      </c>
      <c r="BD216" s="105" t="s">
        <v>26</v>
      </c>
      <c r="BE216" s="105" t="s">
        <v>40</v>
      </c>
      <c r="BF216" s="105"/>
      <c r="BG216" s="105"/>
      <c r="BH216" s="105" t="s">
        <v>1011</v>
      </c>
      <c r="BI216" s="105" t="s">
        <v>1452</v>
      </c>
      <c r="BJ216" s="105" t="s">
        <v>11</v>
      </c>
      <c r="BK216" s="105" t="s">
        <v>467</v>
      </c>
      <c r="BL216" s="105" t="s">
        <v>11</v>
      </c>
      <c r="BM216" s="105" t="s">
        <v>1447</v>
      </c>
      <c r="BN216" s="105" t="s">
        <v>11</v>
      </c>
      <c r="BO216" s="105" t="s">
        <v>167</v>
      </c>
      <c r="BP216" s="105" t="s">
        <v>1459</v>
      </c>
      <c r="BQ216" s="105" t="s">
        <v>1029</v>
      </c>
      <c r="BR216" s="105">
        <v>1.46</v>
      </c>
      <c r="BS216" s="105"/>
      <c r="BT216" s="105">
        <v>95</v>
      </c>
      <c r="BU216" s="105">
        <v>-0.23</v>
      </c>
      <c r="BV216" s="105">
        <v>3.15</v>
      </c>
      <c r="BW216" s="105">
        <v>0.09</v>
      </c>
      <c r="BX216" s="105" t="s">
        <v>11</v>
      </c>
      <c r="BY216" s="105" t="s">
        <v>11</v>
      </c>
      <c r="BZ216" s="105" t="s">
        <v>1443</v>
      </c>
      <c r="CA216" s="105" t="s">
        <v>1444</v>
      </c>
      <c r="CB216" s="105" t="s">
        <v>1445</v>
      </c>
      <c r="CC216" s="105" t="s">
        <v>11</v>
      </c>
      <c r="CD216" s="106" t="s">
        <v>10</v>
      </c>
      <c r="CE216" s="105"/>
      <c r="CF216" s="105"/>
      <c r="CG216" s="105"/>
      <c r="CH216" s="105"/>
    </row>
    <row r="217" spans="1:86">
      <c r="A217" s="105">
        <v>23</v>
      </c>
      <c r="B217" s="105" t="s">
        <v>282</v>
      </c>
      <c r="C217" s="105" t="s">
        <v>244</v>
      </c>
      <c r="D217" s="105" t="s">
        <v>1431</v>
      </c>
      <c r="E217" s="105">
        <v>2018</v>
      </c>
      <c r="F217" s="105" t="s">
        <v>1432</v>
      </c>
      <c r="G217" s="105" t="s">
        <v>1433</v>
      </c>
      <c r="H217" s="105" t="s">
        <v>1356</v>
      </c>
      <c r="I217" s="105" t="s">
        <v>1260</v>
      </c>
      <c r="J217" s="114" t="s">
        <v>1357</v>
      </c>
      <c r="K217" s="105" t="s">
        <v>1358</v>
      </c>
      <c r="L217" s="105" t="s">
        <v>6135</v>
      </c>
      <c r="M217" s="105" t="s">
        <v>1434</v>
      </c>
      <c r="N217" s="105" t="s">
        <v>12</v>
      </c>
      <c r="O217" s="105" t="s">
        <v>5636</v>
      </c>
      <c r="P217" s="105" t="s">
        <v>5637</v>
      </c>
      <c r="Q217" s="105" t="s">
        <v>5608</v>
      </c>
      <c r="R217" s="105" t="s">
        <v>1435</v>
      </c>
      <c r="S217" s="105" t="s">
        <v>123</v>
      </c>
      <c r="T217" s="105" t="s">
        <v>172</v>
      </c>
      <c r="U217" s="105" t="s">
        <v>140</v>
      </c>
      <c r="V217" s="105" t="s">
        <v>11</v>
      </c>
      <c r="W217" s="105" t="s">
        <v>11</v>
      </c>
      <c r="X217" s="105" t="s">
        <v>10</v>
      </c>
      <c r="Y217" s="105" t="s">
        <v>10</v>
      </c>
      <c r="Z217" s="105" t="s">
        <v>10</v>
      </c>
      <c r="AA217" s="105" t="s">
        <v>1005</v>
      </c>
      <c r="AB217" s="105" t="s">
        <v>731</v>
      </c>
      <c r="AC217" s="115" t="str">
        <f>INDEX(Exposure_GWASs!G:G,MATCH(Matt!AE217,Exposure_GWASs!C:C,0))</f>
        <v>WC</v>
      </c>
      <c r="AD217" s="105" t="s">
        <v>158</v>
      </c>
      <c r="AE217" s="105" t="s">
        <v>1453</v>
      </c>
      <c r="AF217" s="115" t="str">
        <f>INDEX(Exposure_GWASs!T:T,MATCH(Matt!AE217,Exposure_GWASs!C:C,0))</f>
        <v>18+</v>
      </c>
      <c r="AG217" s="115" t="str">
        <f>INDEX(Exposure_GWASs!U:U,MATCH(Matt!AE217,Exposure_GWASs!C:C,0))</f>
        <v>both</v>
      </c>
      <c r="AH217" s="105" t="s">
        <v>11</v>
      </c>
      <c r="AI217" s="115">
        <f>INDEX(Exposure_GWASs!F:F,MATCH(Matt!AE217,Exposure_GWASs!C:C,0))</f>
        <v>232074</v>
      </c>
      <c r="AJ217" s="105" t="s">
        <v>1291</v>
      </c>
      <c r="AK217" s="105" t="s">
        <v>1005</v>
      </c>
      <c r="AL217" s="105" t="s">
        <v>249</v>
      </c>
      <c r="AM217" s="105" t="s">
        <v>10</v>
      </c>
      <c r="AN217" s="105" t="s">
        <v>10</v>
      </c>
      <c r="AO217" s="105" t="s">
        <v>1449</v>
      </c>
      <c r="AP217" s="105" t="s">
        <v>1454</v>
      </c>
      <c r="AQ217" s="105" t="s">
        <v>138</v>
      </c>
      <c r="AR217" s="105" t="s">
        <v>11</v>
      </c>
      <c r="AS217" s="105" t="s">
        <v>1277</v>
      </c>
      <c r="AT217" s="105" t="s">
        <v>11</v>
      </c>
      <c r="AU217" s="105" t="s">
        <v>10</v>
      </c>
      <c r="AV217" s="105" t="s">
        <v>10</v>
      </c>
      <c r="AW217" s="105">
        <v>44</v>
      </c>
      <c r="AX217" s="105">
        <f>INDEX(Exposure_GWASs!S:S,MATCH(Matt!AE217,Exposure_GWASs!C:C,0))</f>
        <v>0</v>
      </c>
      <c r="AY217" s="105" t="s">
        <v>1455</v>
      </c>
      <c r="AZ217" s="105" t="s">
        <v>135</v>
      </c>
      <c r="BA217" s="105" t="s">
        <v>1379</v>
      </c>
      <c r="BB217" s="105"/>
      <c r="BC217" s="105" t="s">
        <v>17</v>
      </c>
      <c r="BD217" s="105" t="s">
        <v>26</v>
      </c>
      <c r="BE217" s="105" t="s">
        <v>40</v>
      </c>
      <c r="BF217" s="105"/>
      <c r="BG217" s="105"/>
      <c r="BH217" s="105" t="s">
        <v>1011</v>
      </c>
      <c r="BI217" s="105" t="s">
        <v>1456</v>
      </c>
      <c r="BJ217" s="105" t="s">
        <v>11</v>
      </c>
      <c r="BK217" s="105" t="s">
        <v>11</v>
      </c>
      <c r="BL217" s="105" t="s">
        <v>11</v>
      </c>
      <c r="BM217" s="105" t="s">
        <v>1440</v>
      </c>
      <c r="BN217" s="105" t="s">
        <v>11</v>
      </c>
      <c r="BO217" s="105" t="s">
        <v>167</v>
      </c>
      <c r="BP217" s="105" t="s">
        <v>1459</v>
      </c>
      <c r="BQ217" s="105" t="s">
        <v>1029</v>
      </c>
      <c r="BR217" s="105">
        <v>0.83</v>
      </c>
      <c r="BS217" s="105"/>
      <c r="BT217" s="105">
        <v>95</v>
      </c>
      <c r="BU217" s="105">
        <v>0.01</v>
      </c>
      <c r="BV217" s="105">
        <v>1.64</v>
      </c>
      <c r="BW217" s="105">
        <v>0.05</v>
      </c>
      <c r="BX217" s="105" t="s">
        <v>11</v>
      </c>
      <c r="BY217" s="105" t="s">
        <v>11</v>
      </c>
      <c r="BZ217" s="105" t="s">
        <v>1443</v>
      </c>
      <c r="CA217" s="105" t="s">
        <v>1444</v>
      </c>
      <c r="CB217" s="105" t="s">
        <v>1445</v>
      </c>
      <c r="CC217" s="105" t="s">
        <v>11</v>
      </c>
      <c r="CD217" s="106" t="s">
        <v>10</v>
      </c>
      <c r="CE217" s="105"/>
      <c r="CF217" s="105"/>
      <c r="CG217" s="105"/>
      <c r="CH217" s="105"/>
    </row>
    <row r="218" spans="1:86">
      <c r="A218" s="105">
        <v>23</v>
      </c>
      <c r="B218" s="105" t="s">
        <v>282</v>
      </c>
      <c r="C218" s="105" t="s">
        <v>244</v>
      </c>
      <c r="D218" s="105" t="s">
        <v>1431</v>
      </c>
      <c r="E218" s="105">
        <v>2018</v>
      </c>
      <c r="F218" s="105" t="s">
        <v>1432</v>
      </c>
      <c r="G218" s="105" t="s">
        <v>1433</v>
      </c>
      <c r="H218" s="105" t="s">
        <v>1356</v>
      </c>
      <c r="I218" s="105" t="s">
        <v>1260</v>
      </c>
      <c r="J218" s="114" t="s">
        <v>1357</v>
      </c>
      <c r="K218" s="105" t="s">
        <v>1358</v>
      </c>
      <c r="L218" s="105" t="s">
        <v>6135</v>
      </c>
      <c r="M218" s="105" t="s">
        <v>1434</v>
      </c>
      <c r="N218" s="105" t="s">
        <v>12</v>
      </c>
      <c r="O218" s="105" t="s">
        <v>5636</v>
      </c>
      <c r="P218" s="105" t="s">
        <v>5638</v>
      </c>
      <c r="Q218" s="105" t="s">
        <v>5608</v>
      </c>
      <c r="R218" s="105" t="s">
        <v>1435</v>
      </c>
      <c r="S218" s="105" t="s">
        <v>123</v>
      </c>
      <c r="T218" s="105" t="s">
        <v>172</v>
      </c>
      <c r="U218" s="105" t="s">
        <v>140</v>
      </c>
      <c r="V218" s="105" t="s">
        <v>11</v>
      </c>
      <c r="W218" s="105" t="s">
        <v>11</v>
      </c>
      <c r="X218" s="105" t="s">
        <v>10</v>
      </c>
      <c r="Y218" s="105" t="s">
        <v>10</v>
      </c>
      <c r="Z218" s="105" t="s">
        <v>10</v>
      </c>
      <c r="AA218" s="105" t="s">
        <v>1005</v>
      </c>
      <c r="AB218" s="105" t="s">
        <v>731</v>
      </c>
      <c r="AC218" s="115" t="str">
        <f>INDEX(Exposure_GWASs!G:G,MATCH(Matt!AE218,Exposure_GWASs!C:C,0))</f>
        <v>WC</v>
      </c>
      <c r="AD218" s="105" t="s">
        <v>158</v>
      </c>
      <c r="AE218" s="105" t="s">
        <v>1453</v>
      </c>
      <c r="AF218" s="115" t="str">
        <f>INDEX(Exposure_GWASs!T:T,MATCH(Matt!AE218,Exposure_GWASs!C:C,0))</f>
        <v>18+</v>
      </c>
      <c r="AG218" s="115" t="str">
        <f>INDEX(Exposure_GWASs!U:U,MATCH(Matt!AE218,Exposure_GWASs!C:C,0))</f>
        <v>both</v>
      </c>
      <c r="AH218" s="105" t="s">
        <v>11</v>
      </c>
      <c r="AI218" s="115">
        <f>INDEX(Exposure_GWASs!F:F,MATCH(Matt!AE218,Exposure_GWASs!C:C,0))</f>
        <v>232074</v>
      </c>
      <c r="AJ218" s="105" t="s">
        <v>1291</v>
      </c>
      <c r="AK218" s="105" t="s">
        <v>1005</v>
      </c>
      <c r="AL218" s="105" t="s">
        <v>249</v>
      </c>
      <c r="AM218" s="105" t="s">
        <v>10</v>
      </c>
      <c r="AN218" s="105" t="s">
        <v>10</v>
      </c>
      <c r="AO218" s="105" t="s">
        <v>1449</v>
      </c>
      <c r="AP218" s="105" t="s">
        <v>1454</v>
      </c>
      <c r="AQ218" s="105" t="s">
        <v>138</v>
      </c>
      <c r="AR218" s="105" t="s">
        <v>11</v>
      </c>
      <c r="AS218" s="105" t="s">
        <v>1277</v>
      </c>
      <c r="AT218" s="105" t="s">
        <v>11</v>
      </c>
      <c r="AU218" s="105" t="s">
        <v>10</v>
      </c>
      <c r="AV218" s="105" t="s">
        <v>10</v>
      </c>
      <c r="AW218" s="105">
        <v>44</v>
      </c>
      <c r="AX218" s="105">
        <f>INDEX(Exposure_GWASs!S:S,MATCH(Matt!AE218,Exposure_GWASs!C:C,0))</f>
        <v>0</v>
      </c>
      <c r="AY218" s="105" t="s">
        <v>1455</v>
      </c>
      <c r="AZ218" s="105" t="s">
        <v>135</v>
      </c>
      <c r="BA218" s="105" t="s">
        <v>1379</v>
      </c>
      <c r="BB218" s="105"/>
      <c r="BC218" s="105" t="s">
        <v>17</v>
      </c>
      <c r="BD218" s="105" t="s">
        <v>26</v>
      </c>
      <c r="BE218" s="105" t="s">
        <v>40</v>
      </c>
      <c r="BF218" s="105"/>
      <c r="BG218" s="105"/>
      <c r="BH218" s="105" t="s">
        <v>1011</v>
      </c>
      <c r="BI218" s="105" t="s">
        <v>1456</v>
      </c>
      <c r="BJ218" s="105" t="s">
        <v>11</v>
      </c>
      <c r="BK218" s="105" t="s">
        <v>11</v>
      </c>
      <c r="BL218" s="105" t="s">
        <v>11</v>
      </c>
      <c r="BM218" s="105" t="s">
        <v>1440</v>
      </c>
      <c r="BN218" s="105" t="s">
        <v>11</v>
      </c>
      <c r="BO218" s="105" t="s">
        <v>167</v>
      </c>
      <c r="BP218" s="105" t="s">
        <v>1459</v>
      </c>
      <c r="BQ218" s="105" t="s">
        <v>1029</v>
      </c>
      <c r="BR218" s="105">
        <v>1.0900000000000001</v>
      </c>
      <c r="BS218" s="105"/>
      <c r="BT218" s="105">
        <v>95</v>
      </c>
      <c r="BU218" s="105">
        <v>0.62</v>
      </c>
      <c r="BV218" s="105">
        <v>1.56</v>
      </c>
      <c r="BW218" s="105" t="s">
        <v>1442</v>
      </c>
      <c r="BX218" s="105" t="s">
        <v>11</v>
      </c>
      <c r="BY218" s="105" t="s">
        <v>11</v>
      </c>
      <c r="BZ218" s="105" t="s">
        <v>1443</v>
      </c>
      <c r="CA218" s="105" t="s">
        <v>1444</v>
      </c>
      <c r="CB218" s="105" t="s">
        <v>1445</v>
      </c>
      <c r="CC218" s="105" t="s">
        <v>11</v>
      </c>
      <c r="CD218" s="106" t="s">
        <v>10</v>
      </c>
      <c r="CE218" s="105"/>
      <c r="CF218" s="105"/>
      <c r="CG218" s="105"/>
      <c r="CH218" s="105"/>
    </row>
    <row r="219" spans="1:86">
      <c r="A219" s="105">
        <v>23</v>
      </c>
      <c r="B219" s="105" t="s">
        <v>282</v>
      </c>
      <c r="C219" s="105" t="s">
        <v>244</v>
      </c>
      <c r="D219" s="105" t="s">
        <v>1431</v>
      </c>
      <c r="E219" s="105">
        <v>2018</v>
      </c>
      <c r="F219" s="105" t="s">
        <v>1432</v>
      </c>
      <c r="G219" s="105" t="s">
        <v>1433</v>
      </c>
      <c r="H219" s="105" t="s">
        <v>1356</v>
      </c>
      <c r="I219" s="105" t="s">
        <v>1260</v>
      </c>
      <c r="J219" s="114" t="s">
        <v>1357</v>
      </c>
      <c r="K219" s="105" t="s">
        <v>1358</v>
      </c>
      <c r="L219" s="105" t="s">
        <v>6135</v>
      </c>
      <c r="M219" s="105" t="s">
        <v>1434</v>
      </c>
      <c r="N219" s="105" t="s">
        <v>12</v>
      </c>
      <c r="O219" s="105" t="s">
        <v>5636</v>
      </c>
      <c r="P219" s="105" t="s">
        <v>5638</v>
      </c>
      <c r="Q219" s="105" t="s">
        <v>5608</v>
      </c>
      <c r="R219" s="105" t="str">
        <f>INDEX(Outcome_GWASs!K:K,MATCH(Matt!S219,Outcome_GWASs!C:C,0))</f>
        <v>Smoking quantity was assessed as the CPD value. Some studies collected the average CPD, whereas other studies collected the maximum CPD. Longitudinal data from the Finnish Twin Cohort Study revealed a high correlation (&gt;0.71) between these variables over time and supported the idea of using either value in a general assessment of CPD in the meta-analysis</v>
      </c>
      <c r="S219" s="105" t="s">
        <v>1460</v>
      </c>
      <c r="T219" s="105" t="str">
        <f>INDEX(Outcome_GWASs!I:I,MATCH(Matt!S219,Outcome_GWASs!C:C,0))</f>
        <v>18+</v>
      </c>
      <c r="U219" s="105" t="str">
        <f>INDEX(Outcome_GWASs!H:H,MATCH(Matt!S219,Outcome_GWASs!C:C,0))</f>
        <v xml:space="preserve">both </v>
      </c>
      <c r="V219" s="105" t="s">
        <v>11</v>
      </c>
      <c r="W219" s="105" t="s">
        <v>11</v>
      </c>
      <c r="X219" s="105">
        <f>INDEX(Outcome_GWASs!F:F,MATCH(Matt!S219,Outcome_GWASs!C:C,0))</f>
        <v>38181</v>
      </c>
      <c r="Y219" s="105" t="str">
        <f>INDEX(Outcome_GWASs!G:G,MATCH(Matt!S219,Outcome_GWASs!C:C,0))</f>
        <v>NA</v>
      </c>
      <c r="Z219" s="105" t="s">
        <v>11</v>
      </c>
      <c r="AA219" s="105" t="s">
        <v>1005</v>
      </c>
      <c r="AB219" s="105" t="str">
        <f>INDEX(Outcome_GWASs!E:E,MATCH(Matt!S219,Outcome_GWASs!C:C,0))</f>
        <v>European</v>
      </c>
      <c r="AC219" s="115" t="str">
        <f>INDEX(Exposure_GWASs!G:G,MATCH(Matt!AE219,Exposure_GWASs!C:C,0))</f>
        <v>WC</v>
      </c>
      <c r="AD219" s="105" t="s">
        <v>158</v>
      </c>
      <c r="AE219" s="105" t="s">
        <v>1453</v>
      </c>
      <c r="AF219" s="115" t="str">
        <f>INDEX(Exposure_GWASs!T:T,MATCH(Matt!AE219,Exposure_GWASs!C:C,0))</f>
        <v>18+</v>
      </c>
      <c r="AG219" s="115" t="str">
        <f>INDEX(Exposure_GWASs!U:U,MATCH(Matt!AE219,Exposure_GWASs!C:C,0))</f>
        <v>both</v>
      </c>
      <c r="AH219" s="105" t="s">
        <v>11</v>
      </c>
      <c r="AI219" s="115">
        <f>INDEX(Exposure_GWASs!F:F,MATCH(Matt!AE219,Exposure_GWASs!C:C,0))</f>
        <v>232074</v>
      </c>
      <c r="AJ219" s="105" t="s">
        <v>11</v>
      </c>
      <c r="AK219" s="105" t="s">
        <v>1005</v>
      </c>
      <c r="AL219" s="105" t="s">
        <v>249</v>
      </c>
      <c r="AM219" s="105" t="s">
        <v>10</v>
      </c>
      <c r="AN219" s="105" t="s">
        <v>10</v>
      </c>
      <c r="AO219" s="105" t="s">
        <v>1449</v>
      </c>
      <c r="AP219" s="105" t="s">
        <v>1454</v>
      </c>
      <c r="AQ219" s="105" t="s">
        <v>138</v>
      </c>
      <c r="AR219" s="105" t="s">
        <v>11</v>
      </c>
      <c r="AS219" s="105" t="s">
        <v>1277</v>
      </c>
      <c r="AT219" s="105" t="s">
        <v>11</v>
      </c>
      <c r="AU219" s="105" t="s">
        <v>10</v>
      </c>
      <c r="AV219" s="105" t="s">
        <v>10</v>
      </c>
      <c r="AW219" s="105">
        <v>44</v>
      </c>
      <c r="AX219" s="105">
        <f>INDEX(Exposure_GWASs!S:S,MATCH(Matt!AE219,Exposure_GWASs!C:C,0))</f>
        <v>0</v>
      </c>
      <c r="AY219" s="105" t="s">
        <v>1455</v>
      </c>
      <c r="AZ219" s="105" t="s">
        <v>135</v>
      </c>
      <c r="BA219" s="105" t="s">
        <v>1379</v>
      </c>
      <c r="BB219" s="105" t="s">
        <v>31</v>
      </c>
      <c r="BC219" s="105" t="s">
        <v>17</v>
      </c>
      <c r="BD219" s="105" t="s">
        <v>26</v>
      </c>
      <c r="BE219" s="105" t="s">
        <v>40</v>
      </c>
      <c r="BF219" s="105"/>
      <c r="BG219" s="105"/>
      <c r="BH219" s="105" t="s">
        <v>1011</v>
      </c>
      <c r="BI219" s="105" t="s">
        <v>1456</v>
      </c>
      <c r="BJ219" s="105" t="s">
        <v>11</v>
      </c>
      <c r="BK219" s="105" t="s">
        <v>467</v>
      </c>
      <c r="BL219" s="105" t="s">
        <v>11</v>
      </c>
      <c r="BM219" s="105" t="s">
        <v>1447</v>
      </c>
      <c r="BN219" s="105" t="s">
        <v>11</v>
      </c>
      <c r="BO219" s="105" t="s">
        <v>167</v>
      </c>
      <c r="BP219" s="105" t="s">
        <v>1459</v>
      </c>
      <c r="BQ219" s="105" t="s">
        <v>1029</v>
      </c>
      <c r="BR219" s="105">
        <v>1.54</v>
      </c>
      <c r="BS219" s="105"/>
      <c r="BT219" s="105">
        <v>95</v>
      </c>
      <c r="BU219" s="105">
        <v>0.54</v>
      </c>
      <c r="BV219" s="105">
        <v>2.54</v>
      </c>
      <c r="BW219" s="105">
        <v>2E-3</v>
      </c>
      <c r="BX219" s="105" t="s">
        <v>11</v>
      </c>
      <c r="BY219" s="105" t="s">
        <v>11</v>
      </c>
      <c r="BZ219" s="105" t="s">
        <v>1443</v>
      </c>
      <c r="CA219" s="105" t="s">
        <v>1444</v>
      </c>
      <c r="CB219" s="105" t="s">
        <v>1445</v>
      </c>
      <c r="CC219" s="105" t="s">
        <v>11</v>
      </c>
      <c r="CD219" s="106" t="s">
        <v>10</v>
      </c>
      <c r="CE219" s="105"/>
      <c r="CF219" s="105"/>
      <c r="CG219" s="105"/>
      <c r="CH219" s="105"/>
    </row>
    <row r="220" spans="1:86">
      <c r="A220" s="105">
        <v>23</v>
      </c>
      <c r="B220" s="105" t="s">
        <v>282</v>
      </c>
      <c r="C220" s="105" t="s">
        <v>244</v>
      </c>
      <c r="D220" s="105" t="s">
        <v>1431</v>
      </c>
      <c r="E220" s="105">
        <v>2018</v>
      </c>
      <c r="F220" s="105" t="s">
        <v>1432</v>
      </c>
      <c r="G220" s="105" t="s">
        <v>1433</v>
      </c>
      <c r="H220" s="105" t="s">
        <v>1356</v>
      </c>
      <c r="I220" s="105" t="s">
        <v>1260</v>
      </c>
      <c r="J220" s="114" t="s">
        <v>1357</v>
      </c>
      <c r="K220" s="105" t="s">
        <v>1358</v>
      </c>
      <c r="L220" s="105" t="s">
        <v>6135</v>
      </c>
      <c r="M220" s="105" t="s">
        <v>1434</v>
      </c>
      <c r="N220" s="105" t="s">
        <v>12</v>
      </c>
      <c r="O220" s="105" t="s">
        <v>5636</v>
      </c>
      <c r="P220" s="105" t="s">
        <v>5639</v>
      </c>
      <c r="Q220" s="105" t="s">
        <v>5608</v>
      </c>
      <c r="R220" s="105" t="s">
        <v>1435</v>
      </c>
      <c r="S220" s="105" t="s">
        <v>123</v>
      </c>
      <c r="T220" s="105" t="s">
        <v>172</v>
      </c>
      <c r="U220" s="105" t="s">
        <v>140</v>
      </c>
      <c r="V220" s="105">
        <v>119939</v>
      </c>
      <c r="W220" s="105" t="s">
        <v>10</v>
      </c>
      <c r="X220" s="105" t="s">
        <v>10</v>
      </c>
      <c r="Y220" s="105" t="s">
        <v>10</v>
      </c>
      <c r="Z220" s="105" t="s">
        <v>10</v>
      </c>
      <c r="AA220" s="105" t="s">
        <v>1005</v>
      </c>
      <c r="AB220" s="105" t="s">
        <v>731</v>
      </c>
      <c r="AC220" s="115" t="str">
        <f>INDEX(Exposure_GWASs!G:G,MATCH(Matt!AE220,Exposure_GWASs!C:C,0))</f>
        <v>BMI</v>
      </c>
      <c r="AD220" s="105" t="s">
        <v>127</v>
      </c>
      <c r="AE220" s="105" t="s">
        <v>1139</v>
      </c>
      <c r="AF220" s="115" t="str">
        <f>INDEX(Exposure_GWASs!T:T,MATCH(Matt!AE220,Exposure_GWASs!C:C,0))</f>
        <v>18+</v>
      </c>
      <c r="AG220" s="115" t="str">
        <f>INDEX(Exposure_GWASs!U:U,MATCH(Matt!AE220,Exposure_GWASs!C:C,0))</f>
        <v>both</v>
      </c>
      <c r="AH220" s="105">
        <f>SUM(V220:W220)</f>
        <v>119939</v>
      </c>
      <c r="AI220" s="115">
        <f>INDEX(Exposure_GWASs!F:F,MATCH(Matt!AE220,Exposure_GWASs!C:C,0))</f>
        <v>322154</v>
      </c>
      <c r="AJ220" s="105" t="s">
        <v>1291</v>
      </c>
      <c r="AK220" s="105" t="s">
        <v>1005</v>
      </c>
      <c r="AL220" s="105" t="s">
        <v>249</v>
      </c>
      <c r="AM220" s="105" t="s">
        <v>10</v>
      </c>
      <c r="AN220" s="105" t="s">
        <v>10</v>
      </c>
      <c r="AO220" s="105" t="s">
        <v>1436</v>
      </c>
      <c r="AP220" s="105" t="s">
        <v>1437</v>
      </c>
      <c r="AQ220" s="105" t="s">
        <v>138</v>
      </c>
      <c r="AR220" s="105" t="s">
        <v>11</v>
      </c>
      <c r="AS220" s="105" t="s">
        <v>1277</v>
      </c>
      <c r="AT220" s="105" t="s">
        <v>11</v>
      </c>
      <c r="AU220" s="105" t="s">
        <v>10</v>
      </c>
      <c r="AV220" s="105" t="s">
        <v>10</v>
      </c>
      <c r="AW220" s="105">
        <v>73</v>
      </c>
      <c r="AX220" s="105">
        <f>INDEX(Exposure_GWASs!S:S,MATCH(Matt!AE220,Exposure_GWASs!C:C,0))</f>
        <v>77</v>
      </c>
      <c r="AY220" s="105" t="s">
        <v>1438</v>
      </c>
      <c r="AZ220" s="105" t="s">
        <v>135</v>
      </c>
      <c r="BA220" s="105" t="s">
        <v>1379</v>
      </c>
      <c r="BB220" s="105"/>
      <c r="BC220" s="105" t="s">
        <v>17</v>
      </c>
      <c r="BD220" s="105" t="s">
        <v>26</v>
      </c>
      <c r="BE220" s="105" t="s">
        <v>40</v>
      </c>
      <c r="BF220" s="105"/>
      <c r="BG220" s="105"/>
      <c r="BH220" s="105" t="s">
        <v>1011</v>
      </c>
      <c r="BI220" s="105" t="s">
        <v>1439</v>
      </c>
      <c r="BJ220" s="105" t="s">
        <v>11</v>
      </c>
      <c r="BK220" s="105" t="s">
        <v>11</v>
      </c>
      <c r="BL220" s="105" t="s">
        <v>11</v>
      </c>
      <c r="BM220" s="105" t="s">
        <v>1440</v>
      </c>
      <c r="BN220" s="105" t="s">
        <v>11</v>
      </c>
      <c r="BO220" s="105" t="s">
        <v>167</v>
      </c>
      <c r="BP220" s="105" t="s">
        <v>1461</v>
      </c>
      <c r="BQ220" s="105" t="s">
        <v>1029</v>
      </c>
      <c r="BR220" s="105">
        <v>-1E-3</v>
      </c>
      <c r="BS220" s="105"/>
      <c r="BT220" s="105">
        <v>95</v>
      </c>
      <c r="BU220" s="105">
        <v>-0.01</v>
      </c>
      <c r="BV220" s="105">
        <v>7.0000000000000001E-3</v>
      </c>
      <c r="BW220" s="105">
        <v>0.75</v>
      </c>
      <c r="BX220" s="105" t="s">
        <v>11</v>
      </c>
      <c r="BY220" s="105" t="s">
        <v>11</v>
      </c>
      <c r="BZ220" s="105" t="s">
        <v>1443</v>
      </c>
      <c r="CA220" s="105" t="s">
        <v>1444</v>
      </c>
      <c r="CB220" s="105" t="s">
        <v>1445</v>
      </c>
      <c r="CC220" s="105" t="s">
        <v>11</v>
      </c>
      <c r="CD220" s="106" t="s">
        <v>10</v>
      </c>
      <c r="CE220" s="105"/>
      <c r="CF220" s="105"/>
      <c r="CG220" s="105"/>
      <c r="CH220" s="105"/>
    </row>
    <row r="221" spans="1:86">
      <c r="A221" s="105">
        <v>23</v>
      </c>
      <c r="B221" s="105" t="s">
        <v>282</v>
      </c>
      <c r="C221" s="105" t="s">
        <v>244</v>
      </c>
      <c r="D221" s="105" t="s">
        <v>1431</v>
      </c>
      <c r="E221" s="105">
        <v>2018</v>
      </c>
      <c r="F221" s="105" t="s">
        <v>1432</v>
      </c>
      <c r="G221" s="105" t="s">
        <v>1433</v>
      </c>
      <c r="H221" s="105" t="s">
        <v>1356</v>
      </c>
      <c r="I221" s="105" t="s">
        <v>1260</v>
      </c>
      <c r="J221" s="114" t="s">
        <v>1357</v>
      </c>
      <c r="K221" s="105" t="s">
        <v>1358</v>
      </c>
      <c r="L221" s="105" t="s">
        <v>6135</v>
      </c>
      <c r="M221" s="105" t="s">
        <v>1434</v>
      </c>
      <c r="N221" s="105" t="s">
        <v>12</v>
      </c>
      <c r="O221" s="105" t="s">
        <v>5636</v>
      </c>
      <c r="P221" s="105" t="s">
        <v>5639</v>
      </c>
      <c r="Q221" s="105" t="s">
        <v>5608</v>
      </c>
      <c r="R221" s="105" t="s">
        <v>1462</v>
      </c>
      <c r="S221" s="105" t="s">
        <v>1463</v>
      </c>
      <c r="T221" s="105" t="str">
        <f>INDEX(Outcome_GWASs!I:I,MATCH(Matt!S221,Outcome_GWASs!C:C,0))</f>
        <v>18+</v>
      </c>
      <c r="U221" s="105" t="str">
        <f>INDEX(Outcome_GWASs!H:H,MATCH(Matt!S221,Outcome_GWASs!C:C,0))</f>
        <v xml:space="preserve">both </v>
      </c>
      <c r="V221" s="105" t="s">
        <v>11</v>
      </c>
      <c r="W221" s="105" t="s">
        <v>11</v>
      </c>
      <c r="X221" s="105">
        <f>INDEX(Outcome_GWASs!F:F,MATCH(Matt!S221,Outcome_GWASs!C:C,0))</f>
        <v>22438</v>
      </c>
      <c r="Y221" s="105" t="str">
        <f>INDEX(Outcome_GWASs!G:G,MATCH(Matt!S221,Outcome_GWASs!C:C,0))</f>
        <v>NA</v>
      </c>
      <c r="Z221" s="105" t="s">
        <v>11</v>
      </c>
      <c r="AA221" s="105" t="s">
        <v>1005</v>
      </c>
      <c r="AB221" s="105" t="str">
        <f>INDEX(Outcome_GWASs!E:E,MATCH(Matt!S221,Outcome_GWASs!C:C,0))</f>
        <v>European</v>
      </c>
      <c r="AC221" s="115" t="str">
        <f>INDEX(Exposure_GWASs!G:G,MATCH(Matt!AE221,Exposure_GWASs!C:C,0))</f>
        <v>BMI</v>
      </c>
      <c r="AD221" s="105" t="s">
        <v>127</v>
      </c>
      <c r="AE221" s="105" t="s">
        <v>1139</v>
      </c>
      <c r="AF221" s="115" t="str">
        <f>INDEX(Exposure_GWASs!T:T,MATCH(Matt!AE221,Exposure_GWASs!C:C,0))</f>
        <v>18+</v>
      </c>
      <c r="AG221" s="115" t="str">
        <f>INDEX(Exposure_GWASs!U:U,MATCH(Matt!AE221,Exposure_GWASs!C:C,0))</f>
        <v>both</v>
      </c>
      <c r="AH221" s="105" t="s">
        <v>11</v>
      </c>
      <c r="AI221" s="115">
        <f>INDEX(Exposure_GWASs!F:F,MATCH(Matt!AE221,Exposure_GWASs!C:C,0))</f>
        <v>322154</v>
      </c>
      <c r="AJ221" s="105" t="s">
        <v>11</v>
      </c>
      <c r="AK221" s="105" t="s">
        <v>1005</v>
      </c>
      <c r="AL221" s="105" t="s">
        <v>249</v>
      </c>
      <c r="AM221" s="105" t="s">
        <v>10</v>
      </c>
      <c r="AN221" s="105" t="s">
        <v>10</v>
      </c>
      <c r="AO221" s="105" t="s">
        <v>1436</v>
      </c>
      <c r="AP221" s="105" t="s">
        <v>1437</v>
      </c>
      <c r="AQ221" s="105" t="s">
        <v>138</v>
      </c>
      <c r="AR221" s="105" t="s">
        <v>11</v>
      </c>
      <c r="AS221" s="105" t="s">
        <v>1277</v>
      </c>
      <c r="AT221" s="105" t="s">
        <v>11</v>
      </c>
      <c r="AU221" s="105" t="s">
        <v>10</v>
      </c>
      <c r="AV221" s="105" t="s">
        <v>10</v>
      </c>
      <c r="AW221" s="105">
        <v>73</v>
      </c>
      <c r="AX221" s="105">
        <f>INDEX(Exposure_GWASs!S:S,MATCH(Matt!AE221,Exposure_GWASs!C:C,0))</f>
        <v>77</v>
      </c>
      <c r="AY221" s="105" t="s">
        <v>1438</v>
      </c>
      <c r="AZ221" s="105" t="s">
        <v>135</v>
      </c>
      <c r="BA221" s="105" t="s">
        <v>1379</v>
      </c>
      <c r="BB221" s="105" t="s">
        <v>31</v>
      </c>
      <c r="BC221" s="105" t="s">
        <v>17</v>
      </c>
      <c r="BD221" s="105" t="s">
        <v>26</v>
      </c>
      <c r="BE221" s="105" t="s">
        <v>40</v>
      </c>
      <c r="BF221" s="105"/>
      <c r="BG221" s="105"/>
      <c r="BH221" s="105" t="s">
        <v>1011</v>
      </c>
      <c r="BI221" s="105" t="s">
        <v>1439</v>
      </c>
      <c r="BJ221" s="105" t="s">
        <v>11</v>
      </c>
      <c r="BK221" s="105" t="s">
        <v>467</v>
      </c>
      <c r="BL221" s="105" t="s">
        <v>11</v>
      </c>
      <c r="BM221" s="105" t="s">
        <v>1447</v>
      </c>
      <c r="BN221" s="105" t="s">
        <v>11</v>
      </c>
      <c r="BO221" s="105" t="s">
        <v>167</v>
      </c>
      <c r="BP221" s="105" t="s">
        <v>1461</v>
      </c>
      <c r="BQ221" s="105" t="s">
        <v>1029</v>
      </c>
      <c r="BR221" s="105">
        <v>-5.0000000000000001E-3</v>
      </c>
      <c r="BS221" s="105"/>
      <c r="BT221" s="105">
        <v>95</v>
      </c>
      <c r="BU221" s="105">
        <v>-2.8000000000000001E-2</v>
      </c>
      <c r="BV221" s="105">
        <v>1.9E-2</v>
      </c>
      <c r="BW221" s="105">
        <v>0.7</v>
      </c>
      <c r="BX221" s="105" t="s">
        <v>11</v>
      </c>
      <c r="BY221" s="105" t="s">
        <v>11</v>
      </c>
      <c r="BZ221" s="105" t="s">
        <v>1443</v>
      </c>
      <c r="CA221" s="105" t="s">
        <v>1444</v>
      </c>
      <c r="CB221" s="105" t="s">
        <v>1445</v>
      </c>
      <c r="CC221" s="105" t="s">
        <v>11</v>
      </c>
      <c r="CD221" s="106" t="s">
        <v>10</v>
      </c>
      <c r="CE221" s="105"/>
      <c r="CF221" s="105"/>
      <c r="CG221" s="105"/>
      <c r="CH221" s="105"/>
    </row>
    <row r="222" spans="1:86">
      <c r="A222" s="105">
        <v>23</v>
      </c>
      <c r="B222" s="105" t="s">
        <v>282</v>
      </c>
      <c r="C222" s="105" t="s">
        <v>244</v>
      </c>
      <c r="D222" s="105" t="s">
        <v>1431</v>
      </c>
      <c r="E222" s="105">
        <v>2018</v>
      </c>
      <c r="F222" s="105" t="s">
        <v>1432</v>
      </c>
      <c r="G222" s="105" t="s">
        <v>1433</v>
      </c>
      <c r="H222" s="105" t="s">
        <v>1356</v>
      </c>
      <c r="I222" s="105" t="s">
        <v>1260</v>
      </c>
      <c r="J222" s="114" t="s">
        <v>1357</v>
      </c>
      <c r="K222" s="105" t="s">
        <v>1358</v>
      </c>
      <c r="L222" s="105" t="s">
        <v>6135</v>
      </c>
      <c r="M222" s="105" t="s">
        <v>1434</v>
      </c>
      <c r="N222" s="105" t="s">
        <v>12</v>
      </c>
      <c r="O222" s="105" t="s">
        <v>5636</v>
      </c>
      <c r="P222" s="105" t="s">
        <v>5639</v>
      </c>
      <c r="Q222" s="105" t="s">
        <v>5608</v>
      </c>
      <c r="R222" s="105" t="s">
        <v>1435</v>
      </c>
      <c r="S222" s="105" t="s">
        <v>123</v>
      </c>
      <c r="T222" s="105" t="s">
        <v>172</v>
      </c>
      <c r="U222" s="105" t="s">
        <v>140</v>
      </c>
      <c r="V222" s="105">
        <v>119939</v>
      </c>
      <c r="W222" s="105" t="s">
        <v>10</v>
      </c>
      <c r="X222" s="105" t="s">
        <v>10</v>
      </c>
      <c r="Y222" s="105" t="s">
        <v>10</v>
      </c>
      <c r="Z222" s="105" t="s">
        <v>10</v>
      </c>
      <c r="AA222" s="105" t="s">
        <v>1005</v>
      </c>
      <c r="AB222" s="105" t="s">
        <v>731</v>
      </c>
      <c r="AC222" s="105" t="s">
        <v>5513</v>
      </c>
      <c r="AD222" s="105" t="s">
        <v>5513</v>
      </c>
      <c r="AE222" s="105" t="s">
        <v>1448</v>
      </c>
      <c r="AF222" s="115" t="str">
        <f>INDEX(Exposure_GWASs!T:T,MATCH(Matt!AE222,Exposure_GWASs!C:C,0))</f>
        <v>18+</v>
      </c>
      <c r="AG222" s="115" t="str">
        <f>INDEX(Exposure_GWASs!U:U,MATCH(Matt!AE222,Exposure_GWASs!C:C,0))</f>
        <v>both</v>
      </c>
      <c r="AH222" s="105">
        <f>SUM(V222:W222)</f>
        <v>119939</v>
      </c>
      <c r="AI222" s="115">
        <f>INDEX(Exposure_GWASs!F:F,MATCH(Matt!AE222,Exposure_GWASs!C:C,0))</f>
        <v>89297</v>
      </c>
      <c r="AJ222" s="105" t="s">
        <v>1291</v>
      </c>
      <c r="AK222" s="105" t="s">
        <v>1005</v>
      </c>
      <c r="AL222" s="105" t="s">
        <v>249</v>
      </c>
      <c r="AM222" s="105" t="s">
        <v>10</v>
      </c>
      <c r="AN222" s="105" t="s">
        <v>10</v>
      </c>
      <c r="AO222" s="105" t="s">
        <v>1449</v>
      </c>
      <c r="AP222" s="105" t="s">
        <v>1450</v>
      </c>
      <c r="AQ222" s="105" t="s">
        <v>138</v>
      </c>
      <c r="AR222" s="105" t="s">
        <v>11</v>
      </c>
      <c r="AS222" s="105" t="s">
        <v>1277</v>
      </c>
      <c r="AT222" s="105" t="s">
        <v>11</v>
      </c>
      <c r="AU222" s="105" t="s">
        <v>10</v>
      </c>
      <c r="AV222" s="105" t="s">
        <v>10</v>
      </c>
      <c r="AW222" s="105">
        <v>12</v>
      </c>
      <c r="AX222" s="105">
        <f>INDEX(Exposure_GWASs!S:S,MATCH(Matt!AE222,Exposure_GWASs!C:C,0))</f>
        <v>7</v>
      </c>
      <c r="AY222" s="105" t="s">
        <v>1451</v>
      </c>
      <c r="AZ222" s="105" t="s">
        <v>135</v>
      </c>
      <c r="BA222" s="105" t="s">
        <v>1379</v>
      </c>
      <c r="BB222" s="105"/>
      <c r="BC222" s="105" t="s">
        <v>17</v>
      </c>
      <c r="BD222" s="105" t="s">
        <v>26</v>
      </c>
      <c r="BE222" s="105" t="s">
        <v>40</v>
      </c>
      <c r="BF222" s="105"/>
      <c r="BG222" s="105"/>
      <c r="BH222" s="105" t="s">
        <v>1011</v>
      </c>
      <c r="BI222" s="105" t="s">
        <v>1452</v>
      </c>
      <c r="BJ222" s="105" t="s">
        <v>11</v>
      </c>
      <c r="BK222" s="105" t="s">
        <v>11</v>
      </c>
      <c r="BL222" s="105" t="s">
        <v>11</v>
      </c>
      <c r="BM222" s="105" t="s">
        <v>1440</v>
      </c>
      <c r="BN222" s="105" t="s">
        <v>11</v>
      </c>
      <c r="BO222" s="105" t="s">
        <v>167</v>
      </c>
      <c r="BP222" s="105" t="s">
        <v>1461</v>
      </c>
      <c r="BQ222" s="105" t="s">
        <v>1029</v>
      </c>
      <c r="BR222" s="105">
        <v>-7.0000000000000001E-3</v>
      </c>
      <c r="BS222" s="105"/>
      <c r="BT222" s="105">
        <v>95</v>
      </c>
      <c r="BU222" s="105">
        <v>-2.3E-2</v>
      </c>
      <c r="BV222" s="105">
        <v>0.01</v>
      </c>
      <c r="BW222" s="105">
        <v>0.41</v>
      </c>
      <c r="BX222" s="105" t="s">
        <v>11</v>
      </c>
      <c r="BY222" s="105" t="s">
        <v>11</v>
      </c>
      <c r="BZ222" s="105" t="s">
        <v>1443</v>
      </c>
      <c r="CA222" s="105" t="s">
        <v>1444</v>
      </c>
      <c r="CB222" s="105" t="s">
        <v>1445</v>
      </c>
      <c r="CC222" s="105" t="s">
        <v>11</v>
      </c>
      <c r="CD222" s="106" t="s">
        <v>10</v>
      </c>
      <c r="CE222" s="105"/>
      <c r="CF222" s="105"/>
      <c r="CG222" s="105"/>
      <c r="CH222" s="105"/>
    </row>
    <row r="223" spans="1:86">
      <c r="A223" s="105">
        <v>23</v>
      </c>
      <c r="B223" s="105" t="s">
        <v>282</v>
      </c>
      <c r="C223" s="105" t="s">
        <v>244</v>
      </c>
      <c r="D223" s="105" t="s">
        <v>1431</v>
      </c>
      <c r="E223" s="105">
        <v>2018</v>
      </c>
      <c r="F223" s="105" t="s">
        <v>1432</v>
      </c>
      <c r="G223" s="105" t="s">
        <v>1433</v>
      </c>
      <c r="H223" s="105" t="s">
        <v>1356</v>
      </c>
      <c r="I223" s="105" t="s">
        <v>1260</v>
      </c>
      <c r="J223" s="114" t="s">
        <v>1357</v>
      </c>
      <c r="K223" s="105" t="s">
        <v>1358</v>
      </c>
      <c r="L223" s="105" t="s">
        <v>6135</v>
      </c>
      <c r="M223" s="105" t="s">
        <v>1434</v>
      </c>
      <c r="N223" s="105" t="s">
        <v>12</v>
      </c>
      <c r="O223" s="105" t="s">
        <v>5636</v>
      </c>
      <c r="P223" s="105" t="s">
        <v>5639</v>
      </c>
      <c r="Q223" s="105" t="s">
        <v>5608</v>
      </c>
      <c r="R223" s="105" t="s">
        <v>1462</v>
      </c>
      <c r="S223" s="105" t="s">
        <v>1463</v>
      </c>
      <c r="T223" s="105" t="str">
        <f>INDEX(Outcome_GWASs!I:I,MATCH(Matt!S223,Outcome_GWASs!C:C,0))</f>
        <v>18+</v>
      </c>
      <c r="U223" s="105" t="str">
        <f>INDEX(Outcome_GWASs!H:H,MATCH(Matt!S223,Outcome_GWASs!C:C,0))</f>
        <v xml:space="preserve">both </v>
      </c>
      <c r="V223" s="105" t="s">
        <v>11</v>
      </c>
      <c r="W223" s="105" t="s">
        <v>11</v>
      </c>
      <c r="X223" s="105">
        <f>INDEX(Outcome_GWASs!F:F,MATCH(Matt!S223,Outcome_GWASs!C:C,0))</f>
        <v>22438</v>
      </c>
      <c r="Y223" s="105" t="str">
        <f>INDEX(Outcome_GWASs!G:G,MATCH(Matt!S223,Outcome_GWASs!C:C,0))</f>
        <v>NA</v>
      </c>
      <c r="Z223" s="105" t="s">
        <v>11</v>
      </c>
      <c r="AA223" s="105" t="s">
        <v>1005</v>
      </c>
      <c r="AB223" s="105" t="str">
        <f>INDEX(Outcome_GWASs!E:E,MATCH(Matt!S223,Outcome_GWASs!C:C,0))</f>
        <v>European</v>
      </c>
      <c r="AC223" s="105" t="s">
        <v>5513</v>
      </c>
      <c r="AD223" s="105" t="s">
        <v>5513</v>
      </c>
      <c r="AE223" s="105" t="s">
        <v>1448</v>
      </c>
      <c r="AF223" s="115" t="str">
        <f>INDEX(Exposure_GWASs!T:T,MATCH(Matt!AE223,Exposure_GWASs!C:C,0))</f>
        <v>18+</v>
      </c>
      <c r="AG223" s="115" t="str">
        <f>INDEX(Exposure_GWASs!U:U,MATCH(Matt!AE223,Exposure_GWASs!C:C,0))</f>
        <v>both</v>
      </c>
      <c r="AH223" s="105" t="s">
        <v>11</v>
      </c>
      <c r="AI223" s="115">
        <f>INDEX(Exposure_GWASs!F:F,MATCH(Matt!AE223,Exposure_GWASs!C:C,0))</f>
        <v>89297</v>
      </c>
      <c r="AJ223" s="105" t="s">
        <v>11</v>
      </c>
      <c r="AK223" s="105" t="s">
        <v>1005</v>
      </c>
      <c r="AL223" s="105" t="s">
        <v>249</v>
      </c>
      <c r="AM223" s="105" t="s">
        <v>10</v>
      </c>
      <c r="AN223" s="105" t="s">
        <v>10</v>
      </c>
      <c r="AO223" s="105" t="s">
        <v>1449</v>
      </c>
      <c r="AP223" s="105" t="s">
        <v>1450</v>
      </c>
      <c r="AQ223" s="105" t="s">
        <v>138</v>
      </c>
      <c r="AR223" s="105" t="s">
        <v>11</v>
      </c>
      <c r="AS223" s="105" t="s">
        <v>1277</v>
      </c>
      <c r="AT223" s="105" t="s">
        <v>11</v>
      </c>
      <c r="AU223" s="105" t="s">
        <v>10</v>
      </c>
      <c r="AV223" s="105" t="s">
        <v>10</v>
      </c>
      <c r="AW223" s="105">
        <v>12</v>
      </c>
      <c r="AX223" s="105">
        <f>INDEX(Exposure_GWASs!S:S,MATCH(Matt!AE223,Exposure_GWASs!C:C,0))</f>
        <v>7</v>
      </c>
      <c r="AY223" s="105" t="s">
        <v>1451</v>
      </c>
      <c r="AZ223" s="105" t="s">
        <v>135</v>
      </c>
      <c r="BA223" s="105" t="s">
        <v>1379</v>
      </c>
      <c r="BB223" s="105" t="s">
        <v>31</v>
      </c>
      <c r="BC223" s="105" t="s">
        <v>17</v>
      </c>
      <c r="BD223" s="105" t="s">
        <v>26</v>
      </c>
      <c r="BE223" s="105" t="s">
        <v>40</v>
      </c>
      <c r="BF223" s="105"/>
      <c r="BG223" s="105"/>
      <c r="BH223" s="105" t="s">
        <v>1011</v>
      </c>
      <c r="BI223" s="105" t="s">
        <v>1452</v>
      </c>
      <c r="BJ223" s="105" t="s">
        <v>11</v>
      </c>
      <c r="BK223" s="105" t="s">
        <v>467</v>
      </c>
      <c r="BL223" s="105" t="s">
        <v>11</v>
      </c>
      <c r="BM223" s="105" t="s">
        <v>1447</v>
      </c>
      <c r="BN223" s="105" t="s">
        <v>11</v>
      </c>
      <c r="BO223" s="105" t="s">
        <v>167</v>
      </c>
      <c r="BP223" s="105" t="s">
        <v>1461</v>
      </c>
      <c r="BQ223" s="105" t="s">
        <v>1029</v>
      </c>
      <c r="BR223" s="105">
        <v>2.3E-2</v>
      </c>
      <c r="BS223" s="105"/>
      <c r="BT223" s="105">
        <v>95</v>
      </c>
      <c r="BU223" s="105">
        <v>-2.7E-2</v>
      </c>
      <c r="BV223" s="105">
        <v>7.2999999999999995E-2</v>
      </c>
      <c r="BW223" s="105">
        <v>0.37</v>
      </c>
      <c r="BX223" s="105" t="s">
        <v>11</v>
      </c>
      <c r="BY223" s="105" t="s">
        <v>11</v>
      </c>
      <c r="BZ223" s="105" t="s">
        <v>1443</v>
      </c>
      <c r="CA223" s="105" t="s">
        <v>1444</v>
      </c>
      <c r="CB223" s="105" t="s">
        <v>1445</v>
      </c>
      <c r="CC223" s="105" t="s">
        <v>11</v>
      </c>
      <c r="CD223" s="106" t="s">
        <v>10</v>
      </c>
      <c r="CE223" s="105"/>
      <c r="CF223" s="105"/>
      <c r="CG223" s="105"/>
      <c r="CH223" s="105"/>
    </row>
    <row r="224" spans="1:86">
      <c r="A224" s="105">
        <v>23</v>
      </c>
      <c r="B224" s="105" t="s">
        <v>282</v>
      </c>
      <c r="C224" s="105" t="s">
        <v>244</v>
      </c>
      <c r="D224" s="105" t="s">
        <v>1431</v>
      </c>
      <c r="E224" s="105">
        <v>2018</v>
      </c>
      <c r="F224" s="105" t="s">
        <v>1432</v>
      </c>
      <c r="G224" s="105" t="s">
        <v>1433</v>
      </c>
      <c r="H224" s="105" t="s">
        <v>1356</v>
      </c>
      <c r="I224" s="105" t="s">
        <v>1260</v>
      </c>
      <c r="J224" s="114" t="s">
        <v>1357</v>
      </c>
      <c r="K224" s="105" t="s">
        <v>1358</v>
      </c>
      <c r="L224" s="105" t="s">
        <v>6135</v>
      </c>
      <c r="M224" s="105" t="s">
        <v>1434</v>
      </c>
      <c r="N224" s="105" t="s">
        <v>12</v>
      </c>
      <c r="O224" s="105" t="s">
        <v>5636</v>
      </c>
      <c r="P224" s="105" t="s">
        <v>5639</v>
      </c>
      <c r="Q224" s="105" t="s">
        <v>5608</v>
      </c>
      <c r="R224" s="105" t="s">
        <v>1435</v>
      </c>
      <c r="S224" s="105" t="s">
        <v>123</v>
      </c>
      <c r="T224" s="105" t="s">
        <v>172</v>
      </c>
      <c r="U224" s="105" t="s">
        <v>140</v>
      </c>
      <c r="V224" s="105">
        <v>119939</v>
      </c>
      <c r="W224" s="105" t="s">
        <v>10</v>
      </c>
      <c r="X224" s="105" t="s">
        <v>10</v>
      </c>
      <c r="Y224" s="105" t="s">
        <v>10</v>
      </c>
      <c r="Z224" s="105" t="s">
        <v>10</v>
      </c>
      <c r="AA224" s="105" t="s">
        <v>1005</v>
      </c>
      <c r="AB224" s="105" t="s">
        <v>731</v>
      </c>
      <c r="AC224" s="115" t="str">
        <f>INDEX(Exposure_GWASs!G:G,MATCH(Matt!AE224,Exposure_GWASs!C:C,0))</f>
        <v>WC</v>
      </c>
      <c r="AD224" s="105" t="s">
        <v>158</v>
      </c>
      <c r="AE224" s="105" t="s">
        <v>1453</v>
      </c>
      <c r="AF224" s="115" t="str">
        <f>INDEX(Exposure_GWASs!T:T,MATCH(Matt!AE224,Exposure_GWASs!C:C,0))</f>
        <v>18+</v>
      </c>
      <c r="AG224" s="115" t="str">
        <f>INDEX(Exposure_GWASs!U:U,MATCH(Matt!AE224,Exposure_GWASs!C:C,0))</f>
        <v>both</v>
      </c>
      <c r="AH224" s="105">
        <f>SUM(V224:W224)</f>
        <v>119939</v>
      </c>
      <c r="AI224" s="115">
        <f>INDEX(Exposure_GWASs!F:F,MATCH(Matt!AE224,Exposure_GWASs!C:C,0))</f>
        <v>232074</v>
      </c>
      <c r="AJ224" s="105" t="s">
        <v>1291</v>
      </c>
      <c r="AK224" s="105" t="s">
        <v>1005</v>
      </c>
      <c r="AL224" s="105" t="s">
        <v>249</v>
      </c>
      <c r="AM224" s="105" t="s">
        <v>10</v>
      </c>
      <c r="AN224" s="105" t="s">
        <v>10</v>
      </c>
      <c r="AO224" s="105" t="s">
        <v>1449</v>
      </c>
      <c r="AP224" s="105" t="s">
        <v>1454</v>
      </c>
      <c r="AQ224" s="105" t="s">
        <v>138</v>
      </c>
      <c r="AR224" s="105" t="s">
        <v>11</v>
      </c>
      <c r="AS224" s="105" t="s">
        <v>1277</v>
      </c>
      <c r="AT224" s="105" t="s">
        <v>11</v>
      </c>
      <c r="AU224" s="105" t="s">
        <v>10</v>
      </c>
      <c r="AV224" s="105" t="s">
        <v>10</v>
      </c>
      <c r="AW224" s="105">
        <v>44</v>
      </c>
      <c r="AX224" s="105">
        <f>INDEX(Exposure_GWASs!S:S,MATCH(Matt!AE224,Exposure_GWASs!C:C,0))</f>
        <v>0</v>
      </c>
      <c r="AY224" s="105" t="s">
        <v>1455</v>
      </c>
      <c r="AZ224" s="105" t="s">
        <v>135</v>
      </c>
      <c r="BA224" s="105" t="s">
        <v>1379</v>
      </c>
      <c r="BB224" s="105"/>
      <c r="BC224" s="105" t="s">
        <v>17</v>
      </c>
      <c r="BD224" s="105" t="s">
        <v>26</v>
      </c>
      <c r="BE224" s="105" t="s">
        <v>40</v>
      </c>
      <c r="BF224" s="105"/>
      <c r="BG224" s="105"/>
      <c r="BH224" s="105" t="s">
        <v>1011</v>
      </c>
      <c r="BI224" s="105" t="s">
        <v>1456</v>
      </c>
      <c r="BJ224" s="105" t="s">
        <v>11</v>
      </c>
      <c r="BK224" s="105" t="s">
        <v>11</v>
      </c>
      <c r="BL224" s="105" t="s">
        <v>11</v>
      </c>
      <c r="BM224" s="105" t="s">
        <v>1440</v>
      </c>
      <c r="BN224" s="105" t="s">
        <v>11</v>
      </c>
      <c r="BO224" s="105" t="s">
        <v>167</v>
      </c>
      <c r="BP224" s="105" t="s">
        <v>1461</v>
      </c>
      <c r="BQ224" s="105" t="s">
        <v>1029</v>
      </c>
      <c r="BR224" s="105">
        <v>-1.2999999999999999E-2</v>
      </c>
      <c r="BS224" s="105"/>
      <c r="BT224" s="105">
        <v>95</v>
      </c>
      <c r="BU224" s="105">
        <v>-2.4E-2</v>
      </c>
      <c r="BV224" s="105">
        <v>-3.0000000000000001E-3</v>
      </c>
      <c r="BW224" s="105">
        <v>0.01</v>
      </c>
      <c r="BX224" s="105" t="s">
        <v>11</v>
      </c>
      <c r="BY224" s="105" t="s">
        <v>11</v>
      </c>
      <c r="BZ224" s="105" t="s">
        <v>1443</v>
      </c>
      <c r="CA224" s="105" t="s">
        <v>1444</v>
      </c>
      <c r="CB224" s="105" t="s">
        <v>1445</v>
      </c>
      <c r="CC224" s="105" t="s">
        <v>11</v>
      </c>
      <c r="CD224" s="106" t="s">
        <v>10</v>
      </c>
      <c r="CE224" s="105"/>
      <c r="CF224" s="105"/>
      <c r="CG224" s="105"/>
      <c r="CH224" s="105"/>
    </row>
    <row r="225" spans="1:86">
      <c r="A225" s="105">
        <v>23</v>
      </c>
      <c r="B225" s="105" t="s">
        <v>282</v>
      </c>
      <c r="C225" s="105" t="s">
        <v>244</v>
      </c>
      <c r="D225" s="105" t="s">
        <v>1431</v>
      </c>
      <c r="E225" s="105">
        <v>2018</v>
      </c>
      <c r="F225" s="105" t="s">
        <v>1432</v>
      </c>
      <c r="G225" s="105" t="s">
        <v>1433</v>
      </c>
      <c r="H225" s="105" t="s">
        <v>1356</v>
      </c>
      <c r="I225" s="105" t="s">
        <v>1260</v>
      </c>
      <c r="J225" s="114" t="s">
        <v>1357</v>
      </c>
      <c r="K225" s="105" t="s">
        <v>1358</v>
      </c>
      <c r="L225" s="105" t="s">
        <v>6135</v>
      </c>
      <c r="M225" s="105" t="s">
        <v>1434</v>
      </c>
      <c r="N225" s="105" t="s">
        <v>12</v>
      </c>
      <c r="O225" s="105" t="s">
        <v>5636</v>
      </c>
      <c r="P225" s="105" t="s">
        <v>5639</v>
      </c>
      <c r="Q225" s="105" t="s">
        <v>5608</v>
      </c>
      <c r="R225" s="105" t="s">
        <v>1462</v>
      </c>
      <c r="S225" s="105" t="s">
        <v>1463</v>
      </c>
      <c r="T225" s="105" t="str">
        <f>INDEX(Outcome_GWASs!I:I,MATCH(Matt!S225,Outcome_GWASs!C:C,0))</f>
        <v>18+</v>
      </c>
      <c r="U225" s="105" t="str">
        <f>INDEX(Outcome_GWASs!H:H,MATCH(Matt!S225,Outcome_GWASs!C:C,0))</f>
        <v xml:space="preserve">both </v>
      </c>
      <c r="V225" s="105" t="s">
        <v>11</v>
      </c>
      <c r="W225" s="105" t="s">
        <v>11</v>
      </c>
      <c r="X225" s="105">
        <f>INDEX(Outcome_GWASs!F:F,MATCH(Matt!S225,Outcome_GWASs!C:C,0))</f>
        <v>22438</v>
      </c>
      <c r="Y225" s="105" t="str">
        <f>INDEX(Outcome_GWASs!G:G,MATCH(Matt!S225,Outcome_GWASs!C:C,0))</f>
        <v>NA</v>
      </c>
      <c r="Z225" s="105" t="s">
        <v>11</v>
      </c>
      <c r="AA225" s="105" t="s">
        <v>1005</v>
      </c>
      <c r="AB225" s="105" t="str">
        <f>INDEX(Outcome_GWASs!E:E,MATCH(Matt!S225,Outcome_GWASs!C:C,0))</f>
        <v>European</v>
      </c>
      <c r="AC225" s="115" t="str">
        <f>INDEX(Exposure_GWASs!G:G,MATCH(Matt!AE225,Exposure_GWASs!C:C,0))</f>
        <v>WC</v>
      </c>
      <c r="AD225" s="105" t="s">
        <v>158</v>
      </c>
      <c r="AE225" s="105" t="s">
        <v>1453</v>
      </c>
      <c r="AF225" s="115" t="str">
        <f>INDEX(Exposure_GWASs!T:T,MATCH(Matt!AE225,Exposure_GWASs!C:C,0))</f>
        <v>18+</v>
      </c>
      <c r="AG225" s="115" t="str">
        <f>INDEX(Exposure_GWASs!U:U,MATCH(Matt!AE225,Exposure_GWASs!C:C,0))</f>
        <v>both</v>
      </c>
      <c r="AH225" s="105" t="s">
        <v>11</v>
      </c>
      <c r="AI225" s="115">
        <f>INDEX(Exposure_GWASs!F:F,MATCH(Matt!AE225,Exposure_GWASs!C:C,0))</f>
        <v>232074</v>
      </c>
      <c r="AJ225" s="105" t="s">
        <v>11</v>
      </c>
      <c r="AK225" s="105" t="s">
        <v>1005</v>
      </c>
      <c r="AL225" s="105" t="s">
        <v>249</v>
      </c>
      <c r="AM225" s="105" t="s">
        <v>10</v>
      </c>
      <c r="AN225" s="105" t="s">
        <v>10</v>
      </c>
      <c r="AO225" s="105" t="s">
        <v>1449</v>
      </c>
      <c r="AP225" s="105" t="s">
        <v>1454</v>
      </c>
      <c r="AQ225" s="105" t="s">
        <v>138</v>
      </c>
      <c r="AR225" s="105" t="s">
        <v>11</v>
      </c>
      <c r="AS225" s="105" t="s">
        <v>1277</v>
      </c>
      <c r="AT225" s="105" t="s">
        <v>11</v>
      </c>
      <c r="AU225" s="105" t="s">
        <v>10</v>
      </c>
      <c r="AV225" s="105" t="s">
        <v>10</v>
      </c>
      <c r="AW225" s="105">
        <v>44</v>
      </c>
      <c r="AX225" s="105">
        <f>INDEX(Exposure_GWASs!S:S,MATCH(Matt!AE225,Exposure_GWASs!C:C,0))</f>
        <v>0</v>
      </c>
      <c r="AY225" s="105" t="s">
        <v>1455</v>
      </c>
      <c r="AZ225" s="105" t="s">
        <v>135</v>
      </c>
      <c r="BA225" s="105" t="s">
        <v>1379</v>
      </c>
      <c r="BB225" s="105" t="s">
        <v>31</v>
      </c>
      <c r="BC225" s="105" t="s">
        <v>17</v>
      </c>
      <c r="BD225" s="105" t="s">
        <v>26</v>
      </c>
      <c r="BE225" s="105" t="s">
        <v>40</v>
      </c>
      <c r="BF225" s="105"/>
      <c r="BG225" s="105"/>
      <c r="BH225" s="105" t="s">
        <v>1011</v>
      </c>
      <c r="BI225" s="105" t="s">
        <v>1456</v>
      </c>
      <c r="BJ225" s="105" t="s">
        <v>11</v>
      </c>
      <c r="BK225" s="105" t="s">
        <v>467</v>
      </c>
      <c r="BL225" s="105" t="s">
        <v>11</v>
      </c>
      <c r="BM225" s="105" t="s">
        <v>1447</v>
      </c>
      <c r="BN225" s="105" t="s">
        <v>11</v>
      </c>
      <c r="BO225" s="105" t="s">
        <v>167</v>
      </c>
      <c r="BP225" s="105" t="s">
        <v>1461</v>
      </c>
      <c r="BQ225" s="105" t="s">
        <v>1029</v>
      </c>
      <c r="BR225" s="105">
        <v>-0.02</v>
      </c>
      <c r="BS225" s="105"/>
      <c r="BT225" s="105">
        <v>95</v>
      </c>
      <c r="BU225" s="105">
        <v>-4.8000000000000001E-2</v>
      </c>
      <c r="BV225" s="105">
        <v>8.0000000000000002E-3</v>
      </c>
      <c r="BW225" s="105">
        <v>0.17</v>
      </c>
      <c r="BX225" s="105" t="s">
        <v>11</v>
      </c>
      <c r="BY225" s="105" t="s">
        <v>11</v>
      </c>
      <c r="BZ225" s="105" t="s">
        <v>1443</v>
      </c>
      <c r="CA225" s="105" t="s">
        <v>1444</v>
      </c>
      <c r="CB225" s="105" t="s">
        <v>1445</v>
      </c>
      <c r="CC225" s="105" t="s">
        <v>11</v>
      </c>
      <c r="CD225" s="106" t="s">
        <v>10</v>
      </c>
      <c r="CE225" s="105"/>
      <c r="CF225" s="105"/>
      <c r="CG225" s="105"/>
      <c r="CH225" s="105"/>
    </row>
    <row r="226" spans="1:86">
      <c r="A226" s="105">
        <v>23</v>
      </c>
      <c r="B226" s="105" t="s">
        <v>282</v>
      </c>
      <c r="C226" s="105" t="s">
        <v>244</v>
      </c>
      <c r="D226" s="105" t="s">
        <v>1431</v>
      </c>
      <c r="E226" s="105">
        <v>2018</v>
      </c>
      <c r="F226" s="105" t="s">
        <v>1432</v>
      </c>
      <c r="G226" s="105" t="s">
        <v>1433</v>
      </c>
      <c r="H226" s="105" t="s">
        <v>1356</v>
      </c>
      <c r="I226" s="105" t="s">
        <v>1260</v>
      </c>
      <c r="J226" s="114" t="s">
        <v>1357</v>
      </c>
      <c r="K226" s="105" t="s">
        <v>1358</v>
      </c>
      <c r="L226" s="105" t="s">
        <v>6135</v>
      </c>
      <c r="M226" s="105" t="s">
        <v>1434</v>
      </c>
      <c r="N226" s="105" t="s">
        <v>12</v>
      </c>
      <c r="O226" s="105" t="s">
        <v>5636</v>
      </c>
      <c r="P226" s="105" t="s">
        <v>5633</v>
      </c>
      <c r="Q226" s="105" t="s">
        <v>5608</v>
      </c>
      <c r="R226" s="105" t="s">
        <v>1435</v>
      </c>
      <c r="S226" s="105" t="s">
        <v>123</v>
      </c>
      <c r="T226" s="105" t="s">
        <v>172</v>
      </c>
      <c r="U226" s="105" t="s">
        <v>140</v>
      </c>
      <c r="V226" s="105">
        <v>37519</v>
      </c>
      <c r="W226" s="105">
        <v>131537</v>
      </c>
      <c r="X226" s="105" t="s">
        <v>10</v>
      </c>
      <c r="Y226" s="105" t="s">
        <v>10</v>
      </c>
      <c r="Z226" s="105" t="s">
        <v>10</v>
      </c>
      <c r="AA226" s="105" t="s">
        <v>1005</v>
      </c>
      <c r="AB226" s="105" t="s">
        <v>731</v>
      </c>
      <c r="AC226" s="115" t="s">
        <v>127</v>
      </c>
      <c r="AD226" s="105" t="s">
        <v>5510</v>
      </c>
      <c r="AE226" s="105" t="s">
        <v>1139</v>
      </c>
      <c r="AF226" s="115" t="str">
        <f>INDEX(Exposure_GWASs!T:T,MATCH(Matt!AE226,Exposure_GWASs!C:C,0))</f>
        <v>18+</v>
      </c>
      <c r="AG226" s="115" t="str">
        <f>INDEX(Exposure_GWASs!U:U,MATCH(Matt!AE226,Exposure_GWASs!C:C,0))</f>
        <v>both</v>
      </c>
      <c r="AH226" s="105">
        <f>SUM(V226:W226)</f>
        <v>169056</v>
      </c>
      <c r="AI226" s="115">
        <f>INDEX(Exposure_GWASs!F:F,MATCH(Matt!AE226,Exposure_GWASs!C:C,0))</f>
        <v>322154</v>
      </c>
      <c r="AJ226" s="105" t="s">
        <v>1291</v>
      </c>
      <c r="AK226" s="105" t="s">
        <v>1005</v>
      </c>
      <c r="AL226" s="105" t="s">
        <v>249</v>
      </c>
      <c r="AM226" s="105" t="s">
        <v>10</v>
      </c>
      <c r="AN226" s="105" t="s">
        <v>10</v>
      </c>
      <c r="AO226" s="105" t="s">
        <v>1449</v>
      </c>
      <c r="AP226" s="105" t="s">
        <v>11</v>
      </c>
      <c r="AQ226" s="105" t="s">
        <v>138</v>
      </c>
      <c r="AR226" s="105" t="s">
        <v>11</v>
      </c>
      <c r="AS226" s="105" t="s">
        <v>1277</v>
      </c>
      <c r="AT226" s="105" t="s">
        <v>11</v>
      </c>
      <c r="AU226" s="105" t="s">
        <v>10</v>
      </c>
      <c r="AV226" s="105" t="s">
        <v>10</v>
      </c>
      <c r="AW226" s="105">
        <v>40</v>
      </c>
      <c r="AX226" s="105">
        <f>INDEX(Exposure_GWASs!S:S,MATCH(Matt!AE226,Exposure_GWASs!C:C,0))</f>
        <v>77</v>
      </c>
      <c r="AY226" s="105" t="s">
        <v>1464</v>
      </c>
      <c r="AZ226" s="105" t="s">
        <v>11</v>
      </c>
      <c r="BA226" s="105" t="s">
        <v>11</v>
      </c>
      <c r="BB226" s="105" t="s">
        <v>31</v>
      </c>
      <c r="BC226" s="105" t="s">
        <v>11</v>
      </c>
      <c r="BD226" s="105"/>
      <c r="BE226" s="105"/>
      <c r="BF226" s="105"/>
      <c r="BG226" s="105"/>
      <c r="BH226" s="105" t="s">
        <v>11</v>
      </c>
      <c r="BI226" s="105" t="s">
        <v>11</v>
      </c>
      <c r="BJ226" s="105" t="s">
        <v>11</v>
      </c>
      <c r="BK226" s="105" t="s">
        <v>11</v>
      </c>
      <c r="BL226" s="105" t="s">
        <v>11</v>
      </c>
      <c r="BM226" s="105" t="s">
        <v>1440</v>
      </c>
      <c r="BN226" s="105" t="s">
        <v>11</v>
      </c>
      <c r="BO226" s="105" t="s">
        <v>167</v>
      </c>
      <c r="BP226" s="105" t="s">
        <v>1441</v>
      </c>
      <c r="BQ226" s="105" t="s">
        <v>1029</v>
      </c>
      <c r="BR226" s="105">
        <v>1.24</v>
      </c>
      <c r="BS226" s="105"/>
      <c r="BT226" s="105">
        <v>95</v>
      </c>
      <c r="BU226" s="105">
        <v>1.1200000000000001</v>
      </c>
      <c r="BV226" s="105">
        <v>1.37</v>
      </c>
      <c r="BW226" s="105" t="s">
        <v>1465</v>
      </c>
      <c r="BX226" s="105" t="s">
        <v>11</v>
      </c>
      <c r="BY226" s="105" t="s">
        <v>11</v>
      </c>
      <c r="BZ226" s="105" t="s">
        <v>1443</v>
      </c>
      <c r="CA226" s="105" t="s">
        <v>1444</v>
      </c>
      <c r="CB226" s="105" t="s">
        <v>1445</v>
      </c>
      <c r="CC226" s="105" t="s">
        <v>11</v>
      </c>
      <c r="CD226" s="106" t="s">
        <v>10</v>
      </c>
      <c r="CE226" s="105"/>
      <c r="CF226" s="105"/>
      <c r="CG226" s="105"/>
      <c r="CH226" s="105"/>
    </row>
    <row r="227" spans="1:86">
      <c r="A227" s="105">
        <v>23</v>
      </c>
      <c r="B227" s="105" t="s">
        <v>282</v>
      </c>
      <c r="C227" s="105" t="s">
        <v>244</v>
      </c>
      <c r="D227" s="105" t="s">
        <v>1431</v>
      </c>
      <c r="E227" s="105">
        <v>2018</v>
      </c>
      <c r="F227" s="105" t="s">
        <v>1432</v>
      </c>
      <c r="G227" s="105" t="s">
        <v>1433</v>
      </c>
      <c r="H227" s="105" t="s">
        <v>1356</v>
      </c>
      <c r="I227" s="105" t="s">
        <v>1260</v>
      </c>
      <c r="J227" s="114" t="s">
        <v>1357</v>
      </c>
      <c r="K227" s="105" t="s">
        <v>1358</v>
      </c>
      <c r="L227" s="105" t="s">
        <v>6135</v>
      </c>
      <c r="M227" s="105" t="s">
        <v>1434</v>
      </c>
      <c r="N227" s="105" t="s">
        <v>12</v>
      </c>
      <c r="O227" s="105" t="s">
        <v>5636</v>
      </c>
      <c r="P227" s="105" t="s">
        <v>5634</v>
      </c>
      <c r="Q227" s="105" t="s">
        <v>5608</v>
      </c>
      <c r="R227" s="105" t="s">
        <v>1435</v>
      </c>
      <c r="S227" s="105" t="s">
        <v>123</v>
      </c>
      <c r="T227" s="105" t="s">
        <v>172</v>
      </c>
      <c r="U227" s="105" t="s">
        <v>140</v>
      </c>
      <c r="V227" s="105">
        <v>169056</v>
      </c>
      <c r="W227" s="105">
        <v>203735</v>
      </c>
      <c r="X227" s="105" t="s">
        <v>10</v>
      </c>
      <c r="Y227" s="105" t="s">
        <v>10</v>
      </c>
      <c r="Z227" s="105" t="s">
        <v>10</v>
      </c>
      <c r="AA227" s="105" t="s">
        <v>1005</v>
      </c>
      <c r="AB227" s="105" t="s">
        <v>731</v>
      </c>
      <c r="AC227" s="115" t="s">
        <v>127</v>
      </c>
      <c r="AD227" s="105" t="s">
        <v>5510</v>
      </c>
      <c r="AE227" s="105" t="s">
        <v>1139</v>
      </c>
      <c r="AF227" s="115" t="str">
        <f>INDEX(Exposure_GWASs!T:T,MATCH(Matt!AE227,Exposure_GWASs!C:C,0))</f>
        <v>18+</v>
      </c>
      <c r="AG227" s="115" t="str">
        <f>INDEX(Exposure_GWASs!U:U,MATCH(Matt!AE227,Exposure_GWASs!C:C,0))</f>
        <v>both</v>
      </c>
      <c r="AH227" s="105">
        <f>SUM(V227:W227)</f>
        <v>372791</v>
      </c>
      <c r="AI227" s="115">
        <f>INDEX(Exposure_GWASs!F:F,MATCH(Matt!AE227,Exposure_GWASs!C:C,0))</f>
        <v>322154</v>
      </c>
      <c r="AJ227" s="105" t="s">
        <v>1291</v>
      </c>
      <c r="AK227" s="105" t="s">
        <v>1005</v>
      </c>
      <c r="AL227" s="105" t="s">
        <v>249</v>
      </c>
      <c r="AM227" s="105" t="s">
        <v>10</v>
      </c>
      <c r="AN227" s="105" t="s">
        <v>10</v>
      </c>
      <c r="AO227" s="105" t="s">
        <v>1449</v>
      </c>
      <c r="AP227" s="105" t="s">
        <v>11</v>
      </c>
      <c r="AQ227" s="105" t="s">
        <v>138</v>
      </c>
      <c r="AR227" s="105" t="s">
        <v>11</v>
      </c>
      <c r="AS227" s="105" t="s">
        <v>1277</v>
      </c>
      <c r="AT227" s="105" t="s">
        <v>11</v>
      </c>
      <c r="AU227" s="105" t="s">
        <v>10</v>
      </c>
      <c r="AV227" s="105" t="s">
        <v>10</v>
      </c>
      <c r="AW227" s="105">
        <v>40</v>
      </c>
      <c r="AX227" s="105">
        <f>INDEX(Exposure_GWASs!S:S,MATCH(Matt!AE227,Exposure_GWASs!C:C,0))</f>
        <v>77</v>
      </c>
      <c r="AY227" s="105" t="s">
        <v>1464</v>
      </c>
      <c r="AZ227" s="105" t="s">
        <v>11</v>
      </c>
      <c r="BA227" s="105" t="s">
        <v>11</v>
      </c>
      <c r="BB227" s="105" t="s">
        <v>31</v>
      </c>
      <c r="BC227" s="105" t="s">
        <v>11</v>
      </c>
      <c r="BD227" s="105"/>
      <c r="BE227" s="105"/>
      <c r="BF227" s="105"/>
      <c r="BG227" s="105"/>
      <c r="BH227" s="105" t="s">
        <v>11</v>
      </c>
      <c r="BI227" s="105" t="s">
        <v>11</v>
      </c>
      <c r="BJ227" s="105" t="s">
        <v>11</v>
      </c>
      <c r="BK227" s="105" t="s">
        <v>11</v>
      </c>
      <c r="BL227" s="105" t="s">
        <v>11</v>
      </c>
      <c r="BM227" s="105" t="s">
        <v>1440</v>
      </c>
      <c r="BN227" s="105" t="s">
        <v>11</v>
      </c>
      <c r="BO227" s="105" t="s">
        <v>167</v>
      </c>
      <c r="BP227" s="105" t="s">
        <v>1441</v>
      </c>
      <c r="BQ227" s="105" t="s">
        <v>1029</v>
      </c>
      <c r="BR227" s="105">
        <v>1.21</v>
      </c>
      <c r="BS227" s="105"/>
      <c r="BT227" s="105">
        <v>95</v>
      </c>
      <c r="BU227" s="105">
        <v>1.1399999999999999</v>
      </c>
      <c r="BV227" s="105">
        <v>1.28</v>
      </c>
      <c r="BW227" s="105" t="s">
        <v>1466</v>
      </c>
      <c r="BX227" s="105" t="s">
        <v>11</v>
      </c>
      <c r="BY227" s="105" t="s">
        <v>11</v>
      </c>
      <c r="BZ227" s="105" t="s">
        <v>1443</v>
      </c>
      <c r="CA227" s="105" t="s">
        <v>1444</v>
      </c>
      <c r="CB227" s="105" t="s">
        <v>1445</v>
      </c>
      <c r="CC227" s="105" t="s">
        <v>11</v>
      </c>
      <c r="CD227" s="106" t="s">
        <v>10</v>
      </c>
      <c r="CE227" s="105"/>
      <c r="CF227" s="105"/>
      <c r="CG227" s="105"/>
      <c r="CH227" s="105"/>
    </row>
    <row r="228" spans="1:86">
      <c r="A228" s="105">
        <v>23</v>
      </c>
      <c r="B228" s="105" t="s">
        <v>282</v>
      </c>
      <c r="C228" s="105" t="s">
        <v>244</v>
      </c>
      <c r="D228" s="105" t="s">
        <v>1431</v>
      </c>
      <c r="E228" s="105">
        <v>2018</v>
      </c>
      <c r="F228" s="105" t="s">
        <v>1432</v>
      </c>
      <c r="G228" s="105" t="s">
        <v>1433</v>
      </c>
      <c r="H228" s="105" t="s">
        <v>1356</v>
      </c>
      <c r="I228" s="105" t="s">
        <v>1260</v>
      </c>
      <c r="J228" s="114" t="s">
        <v>1357</v>
      </c>
      <c r="K228" s="105" t="s">
        <v>1358</v>
      </c>
      <c r="L228" s="105" t="s">
        <v>6135</v>
      </c>
      <c r="M228" s="105" t="s">
        <v>1434</v>
      </c>
      <c r="N228" s="105" t="s">
        <v>12</v>
      </c>
      <c r="O228" s="105" t="s">
        <v>5636</v>
      </c>
      <c r="P228" s="105" t="s">
        <v>5640</v>
      </c>
      <c r="Q228" s="105" t="s">
        <v>5608</v>
      </c>
      <c r="R228" s="105" t="str">
        <f>INDEX(Outcome_GWASs!K:K,MATCH(Matt!S228,Outcome_GWASs!C:C,0))</f>
        <v xml:space="preserve">Regular smokers were defined as those who reported having smoked ≥100 cigarettes during their lifetime and never regular smokers were defined as those who reported having smoked between 0 and 99 cigarettes during their lifetime. </v>
      </c>
      <c r="S228" s="105" t="s">
        <v>1446</v>
      </c>
      <c r="T228" s="105" t="str">
        <f>INDEX(Outcome_GWASs!I:I,MATCH(Matt!S228,Outcome_GWASs!C:C,0))</f>
        <v>18+</v>
      </c>
      <c r="U228" s="105" t="str">
        <f>INDEX(Outcome_GWASs!H:H,MATCH(Matt!S228,Outcome_GWASs!C:C,0))</f>
        <v xml:space="preserve">both </v>
      </c>
      <c r="V228" s="105" t="s">
        <v>11</v>
      </c>
      <c r="W228" s="105" t="s">
        <v>11</v>
      </c>
      <c r="X228" s="105">
        <f>INDEX(Outcome_GWASs!F:F,MATCH(Matt!S228,Outcome_GWASs!C:C,0))</f>
        <v>39022</v>
      </c>
      <c r="Y228" s="105">
        <f>INDEX(Outcome_GWASs!G:G,MATCH(Matt!S228,Outcome_GWASs!C:C,0))</f>
        <v>30387</v>
      </c>
      <c r="Z228" s="105" t="s">
        <v>11</v>
      </c>
      <c r="AA228" s="105" t="s">
        <v>1005</v>
      </c>
      <c r="AB228" s="105" t="str">
        <f>INDEX(Outcome_GWASs!E:E,MATCH(Matt!S228,Outcome_GWASs!C:C,0))</f>
        <v>European</v>
      </c>
      <c r="AC228" s="115" t="s">
        <v>127</v>
      </c>
      <c r="AD228" s="105" t="s">
        <v>5510</v>
      </c>
      <c r="AE228" s="105" t="s">
        <v>1139</v>
      </c>
      <c r="AF228" s="115" t="str">
        <f>INDEX(Exposure_GWASs!T:T,MATCH(Matt!AE228,Exposure_GWASs!C:C,0))</f>
        <v>18+</v>
      </c>
      <c r="AG228" s="115" t="str">
        <f>INDEX(Exposure_GWASs!U:U,MATCH(Matt!AE228,Exposure_GWASs!C:C,0))</f>
        <v>both</v>
      </c>
      <c r="AH228" s="105" t="s">
        <v>11</v>
      </c>
      <c r="AI228" s="115">
        <f>INDEX(Exposure_GWASs!F:F,MATCH(Matt!AE228,Exposure_GWASs!C:C,0))</f>
        <v>322154</v>
      </c>
      <c r="AJ228" s="105" t="s">
        <v>11</v>
      </c>
      <c r="AK228" s="105" t="s">
        <v>1005</v>
      </c>
      <c r="AL228" s="105" t="s">
        <v>249</v>
      </c>
      <c r="AM228" s="105" t="s">
        <v>10</v>
      </c>
      <c r="AN228" s="105" t="s">
        <v>10</v>
      </c>
      <c r="AO228" s="105" t="s">
        <v>1449</v>
      </c>
      <c r="AP228" s="105" t="s">
        <v>11</v>
      </c>
      <c r="AQ228" s="105" t="s">
        <v>138</v>
      </c>
      <c r="AR228" s="105" t="s">
        <v>11</v>
      </c>
      <c r="AS228" s="105" t="s">
        <v>1277</v>
      </c>
      <c r="AT228" s="105" t="s">
        <v>11</v>
      </c>
      <c r="AU228" s="105" t="s">
        <v>10</v>
      </c>
      <c r="AV228" s="105" t="s">
        <v>10</v>
      </c>
      <c r="AW228" s="105">
        <v>40</v>
      </c>
      <c r="AX228" s="105">
        <f>INDEX(Exposure_GWASs!S:S,MATCH(Matt!AE228,Exposure_GWASs!C:C,0))</f>
        <v>77</v>
      </c>
      <c r="AY228" s="105" t="s">
        <v>1464</v>
      </c>
      <c r="AZ228" s="105" t="s">
        <v>11</v>
      </c>
      <c r="BA228" s="105" t="s">
        <v>11</v>
      </c>
      <c r="BB228" s="105" t="s">
        <v>31</v>
      </c>
      <c r="BC228" s="105" t="s">
        <v>11</v>
      </c>
      <c r="BD228" s="105"/>
      <c r="BE228" s="105"/>
      <c r="BF228" s="105"/>
      <c r="BG228" s="105"/>
      <c r="BH228" s="105" t="s">
        <v>11</v>
      </c>
      <c r="BI228" s="105" t="s">
        <v>11</v>
      </c>
      <c r="BJ228" s="105" t="s">
        <v>11</v>
      </c>
      <c r="BK228" s="105" t="s">
        <v>467</v>
      </c>
      <c r="BL228" s="105" t="s">
        <v>11</v>
      </c>
      <c r="BM228" s="105" t="s">
        <v>1447</v>
      </c>
      <c r="BN228" s="105" t="s">
        <v>11</v>
      </c>
      <c r="BO228" s="105" t="s">
        <v>167</v>
      </c>
      <c r="BP228" s="105" t="s">
        <v>1441</v>
      </c>
      <c r="BQ228" s="105" t="s">
        <v>1029</v>
      </c>
      <c r="BR228" s="105">
        <v>1.26</v>
      </c>
      <c r="BS228" s="105"/>
      <c r="BT228" s="105">
        <v>95</v>
      </c>
      <c r="BU228" s="105">
        <v>1.08</v>
      </c>
      <c r="BV228" s="105">
        <v>1.47</v>
      </c>
      <c r="BW228" s="105" t="s">
        <v>1467</v>
      </c>
      <c r="BX228" s="105" t="s">
        <v>11</v>
      </c>
      <c r="BY228" s="105" t="s">
        <v>11</v>
      </c>
      <c r="BZ228" s="105" t="s">
        <v>1443</v>
      </c>
      <c r="CA228" s="105" t="s">
        <v>1444</v>
      </c>
      <c r="CB228" s="105" t="s">
        <v>1445</v>
      </c>
      <c r="CC228" s="105" t="s">
        <v>11</v>
      </c>
      <c r="CD228" s="106" t="s">
        <v>10</v>
      </c>
      <c r="CE228" s="105"/>
      <c r="CF228" s="105"/>
      <c r="CG228" s="105"/>
      <c r="CH228" s="105"/>
    </row>
    <row r="229" spans="1:86">
      <c r="A229" s="105">
        <v>23</v>
      </c>
      <c r="B229" s="105" t="s">
        <v>282</v>
      </c>
      <c r="C229" s="105" t="s">
        <v>244</v>
      </c>
      <c r="D229" s="105" t="s">
        <v>1431</v>
      </c>
      <c r="E229" s="105">
        <v>2018</v>
      </c>
      <c r="F229" s="105" t="s">
        <v>1432</v>
      </c>
      <c r="G229" s="105" t="s">
        <v>1433</v>
      </c>
      <c r="H229" s="105" t="s">
        <v>1356</v>
      </c>
      <c r="I229" s="105" t="s">
        <v>1260</v>
      </c>
      <c r="J229" s="114" t="s">
        <v>1357</v>
      </c>
      <c r="K229" s="105" t="s">
        <v>1358</v>
      </c>
      <c r="L229" s="105" t="s">
        <v>6135</v>
      </c>
      <c r="M229" s="105" t="s">
        <v>1434</v>
      </c>
      <c r="N229" s="105" t="s">
        <v>12</v>
      </c>
      <c r="O229" s="105" t="s">
        <v>5636</v>
      </c>
      <c r="P229" s="105" t="s">
        <v>5633</v>
      </c>
      <c r="Q229" s="105" t="s">
        <v>5608</v>
      </c>
      <c r="R229" s="105" t="s">
        <v>1435</v>
      </c>
      <c r="S229" s="105" t="s">
        <v>123</v>
      </c>
      <c r="T229" s="105" t="s">
        <v>172</v>
      </c>
      <c r="U229" s="105" t="s">
        <v>140</v>
      </c>
      <c r="V229" s="105">
        <v>37519</v>
      </c>
      <c r="W229" s="105">
        <v>131537</v>
      </c>
      <c r="X229" s="105" t="s">
        <v>10</v>
      </c>
      <c r="Y229" s="105" t="s">
        <v>10</v>
      </c>
      <c r="Z229" s="105" t="s">
        <v>10</v>
      </c>
      <c r="AA229" s="105" t="s">
        <v>1005</v>
      </c>
      <c r="AB229" s="105" t="s">
        <v>731</v>
      </c>
      <c r="AC229" s="115" t="s">
        <v>127</v>
      </c>
      <c r="AD229" s="105" t="s">
        <v>5508</v>
      </c>
      <c r="AE229" s="105" t="s">
        <v>1139</v>
      </c>
      <c r="AF229" s="115" t="str">
        <f>INDEX(Exposure_GWASs!T:T,MATCH(Matt!AE229,Exposure_GWASs!C:C,0))</f>
        <v>18+</v>
      </c>
      <c r="AG229" s="115" t="str">
        <f>INDEX(Exposure_GWASs!U:U,MATCH(Matt!AE229,Exposure_GWASs!C:C,0))</f>
        <v>both</v>
      </c>
      <c r="AH229" s="105">
        <f>SUM(V229:W229)</f>
        <v>169056</v>
      </c>
      <c r="AI229" s="115">
        <f>INDEX(Exposure_GWASs!F:F,MATCH(Matt!AE229,Exposure_GWASs!C:C,0))</f>
        <v>322154</v>
      </c>
      <c r="AJ229" s="105" t="s">
        <v>1291</v>
      </c>
      <c r="AK229" s="105" t="s">
        <v>1005</v>
      </c>
      <c r="AL229" s="105" t="s">
        <v>249</v>
      </c>
      <c r="AM229" s="105" t="s">
        <v>10</v>
      </c>
      <c r="AN229" s="105" t="s">
        <v>10</v>
      </c>
      <c r="AO229" s="105" t="s">
        <v>1449</v>
      </c>
      <c r="AP229" s="105" t="s">
        <v>11</v>
      </c>
      <c r="AQ229" s="105" t="s">
        <v>138</v>
      </c>
      <c r="AR229" s="105" t="s">
        <v>11</v>
      </c>
      <c r="AS229" s="105" t="s">
        <v>1277</v>
      </c>
      <c r="AT229" s="105" t="s">
        <v>11</v>
      </c>
      <c r="AU229" s="105" t="s">
        <v>10</v>
      </c>
      <c r="AV229" s="105" t="s">
        <v>10</v>
      </c>
      <c r="AW229" s="105">
        <v>33</v>
      </c>
      <c r="AX229" s="105">
        <f>INDEX(Exposure_GWASs!S:S,MATCH(Matt!AE229,Exposure_GWASs!C:C,0))</f>
        <v>77</v>
      </c>
      <c r="AY229" s="105" t="s">
        <v>1468</v>
      </c>
      <c r="AZ229" s="105" t="s">
        <v>11</v>
      </c>
      <c r="BA229" s="105" t="s">
        <v>11</v>
      </c>
      <c r="BB229" s="105" t="s">
        <v>31</v>
      </c>
      <c r="BC229" s="105" t="s">
        <v>11</v>
      </c>
      <c r="BD229" s="105"/>
      <c r="BE229" s="105"/>
      <c r="BF229" s="105"/>
      <c r="BG229" s="105"/>
      <c r="BH229" s="105" t="s">
        <v>11</v>
      </c>
      <c r="BI229" s="105" t="s">
        <v>11</v>
      </c>
      <c r="BJ229" s="105" t="s">
        <v>11</v>
      </c>
      <c r="BK229" s="105" t="s">
        <v>11</v>
      </c>
      <c r="BL229" s="105" t="s">
        <v>11</v>
      </c>
      <c r="BM229" s="105" t="s">
        <v>1440</v>
      </c>
      <c r="BN229" s="105" t="s">
        <v>11</v>
      </c>
      <c r="BO229" s="105" t="s">
        <v>167</v>
      </c>
      <c r="BP229" s="105" t="s">
        <v>1441</v>
      </c>
      <c r="BQ229" s="105" t="s">
        <v>1029</v>
      </c>
      <c r="BR229" s="105">
        <v>1.24</v>
      </c>
      <c r="BS229" s="105"/>
      <c r="BT229" s="105">
        <v>95</v>
      </c>
      <c r="BU229" s="105">
        <v>1.1499999999999999</v>
      </c>
      <c r="BV229" s="105">
        <v>1.33</v>
      </c>
      <c r="BW229" s="105" t="s">
        <v>1469</v>
      </c>
      <c r="BX229" s="105" t="s">
        <v>11</v>
      </c>
      <c r="BY229" s="105" t="s">
        <v>11</v>
      </c>
      <c r="BZ229" s="105" t="s">
        <v>1443</v>
      </c>
      <c r="CA229" s="105" t="s">
        <v>1444</v>
      </c>
      <c r="CB229" s="105" t="s">
        <v>1445</v>
      </c>
      <c r="CC229" s="105" t="s">
        <v>11</v>
      </c>
      <c r="CD229" s="106" t="s">
        <v>10</v>
      </c>
      <c r="CE229" s="105"/>
      <c r="CF229" s="105"/>
      <c r="CG229" s="105"/>
      <c r="CH229" s="105"/>
    </row>
    <row r="230" spans="1:86">
      <c r="A230" s="105">
        <v>23</v>
      </c>
      <c r="B230" s="105" t="s">
        <v>282</v>
      </c>
      <c r="C230" s="105" t="s">
        <v>244</v>
      </c>
      <c r="D230" s="105" t="s">
        <v>1431</v>
      </c>
      <c r="E230" s="105">
        <v>2018</v>
      </c>
      <c r="F230" s="105" t="s">
        <v>1432</v>
      </c>
      <c r="G230" s="105" t="s">
        <v>1433</v>
      </c>
      <c r="H230" s="105" t="s">
        <v>1356</v>
      </c>
      <c r="I230" s="105" t="s">
        <v>1260</v>
      </c>
      <c r="J230" s="114" t="s">
        <v>1357</v>
      </c>
      <c r="K230" s="105" t="s">
        <v>1358</v>
      </c>
      <c r="L230" s="105" t="s">
        <v>6135</v>
      </c>
      <c r="M230" s="105" t="s">
        <v>1434</v>
      </c>
      <c r="N230" s="105" t="s">
        <v>12</v>
      </c>
      <c r="O230" s="105" t="s">
        <v>5636</v>
      </c>
      <c r="P230" s="105" t="s">
        <v>5634</v>
      </c>
      <c r="Q230" s="105" t="s">
        <v>5608</v>
      </c>
      <c r="R230" s="105" t="s">
        <v>1435</v>
      </c>
      <c r="S230" s="105" t="s">
        <v>123</v>
      </c>
      <c r="T230" s="105" t="s">
        <v>172</v>
      </c>
      <c r="U230" s="105" t="s">
        <v>140</v>
      </c>
      <c r="V230" s="105">
        <v>169056</v>
      </c>
      <c r="W230" s="105">
        <v>203735</v>
      </c>
      <c r="X230" s="105" t="s">
        <v>10</v>
      </c>
      <c r="Y230" s="105" t="s">
        <v>10</v>
      </c>
      <c r="Z230" s="105" t="s">
        <v>10</v>
      </c>
      <c r="AA230" s="105" t="s">
        <v>1005</v>
      </c>
      <c r="AB230" s="105" t="s">
        <v>731</v>
      </c>
      <c r="AC230" s="115" t="s">
        <v>127</v>
      </c>
      <c r="AD230" s="105" t="s">
        <v>5508</v>
      </c>
      <c r="AE230" s="105" t="s">
        <v>1139</v>
      </c>
      <c r="AF230" s="115" t="str">
        <f>INDEX(Exposure_GWASs!T:T,MATCH(Matt!AE230,Exposure_GWASs!C:C,0))</f>
        <v>18+</v>
      </c>
      <c r="AG230" s="115" t="str">
        <f>INDEX(Exposure_GWASs!U:U,MATCH(Matt!AE230,Exposure_GWASs!C:C,0))</f>
        <v>both</v>
      </c>
      <c r="AH230" s="105">
        <f>SUM(V230:W230)</f>
        <v>372791</v>
      </c>
      <c r="AI230" s="115">
        <f>INDEX(Exposure_GWASs!F:F,MATCH(Matt!AE230,Exposure_GWASs!C:C,0))</f>
        <v>322154</v>
      </c>
      <c r="AJ230" s="105" t="s">
        <v>1291</v>
      </c>
      <c r="AK230" s="105" t="s">
        <v>1005</v>
      </c>
      <c r="AL230" s="105" t="s">
        <v>249</v>
      </c>
      <c r="AM230" s="105" t="s">
        <v>10</v>
      </c>
      <c r="AN230" s="105" t="s">
        <v>10</v>
      </c>
      <c r="AO230" s="105" t="s">
        <v>1449</v>
      </c>
      <c r="AP230" s="105" t="s">
        <v>11</v>
      </c>
      <c r="AQ230" s="105" t="s">
        <v>138</v>
      </c>
      <c r="AR230" s="105" t="s">
        <v>11</v>
      </c>
      <c r="AS230" s="105" t="s">
        <v>1277</v>
      </c>
      <c r="AT230" s="105" t="s">
        <v>11</v>
      </c>
      <c r="AU230" s="105" t="s">
        <v>10</v>
      </c>
      <c r="AV230" s="105" t="s">
        <v>10</v>
      </c>
      <c r="AW230" s="105">
        <v>33</v>
      </c>
      <c r="AX230" s="105">
        <f>INDEX(Exposure_GWASs!S:S,MATCH(Matt!AE230,Exposure_GWASs!C:C,0))</f>
        <v>77</v>
      </c>
      <c r="AY230" s="105" t="s">
        <v>1468</v>
      </c>
      <c r="AZ230" s="105" t="s">
        <v>11</v>
      </c>
      <c r="BA230" s="105" t="s">
        <v>11</v>
      </c>
      <c r="BB230" s="105" t="s">
        <v>31</v>
      </c>
      <c r="BC230" s="105" t="s">
        <v>11</v>
      </c>
      <c r="BD230" s="105"/>
      <c r="BE230" s="105"/>
      <c r="BF230" s="105"/>
      <c r="BG230" s="105"/>
      <c r="BH230" s="105" t="s">
        <v>11</v>
      </c>
      <c r="BI230" s="105" t="s">
        <v>11</v>
      </c>
      <c r="BJ230" s="105" t="s">
        <v>11</v>
      </c>
      <c r="BK230" s="105" t="s">
        <v>11</v>
      </c>
      <c r="BL230" s="105" t="s">
        <v>11</v>
      </c>
      <c r="BM230" s="105" t="s">
        <v>1440</v>
      </c>
      <c r="BN230" s="105" t="s">
        <v>11</v>
      </c>
      <c r="BO230" s="105" t="s">
        <v>167</v>
      </c>
      <c r="BP230" s="105" t="s">
        <v>1441</v>
      </c>
      <c r="BQ230" s="105" t="s">
        <v>1029</v>
      </c>
      <c r="BR230" s="105">
        <v>1.18</v>
      </c>
      <c r="BS230" s="105"/>
      <c r="BT230" s="105">
        <v>95</v>
      </c>
      <c r="BU230" s="105">
        <v>1.1299999999999999</v>
      </c>
      <c r="BV230" s="105">
        <v>1.23</v>
      </c>
      <c r="BW230" s="105" t="s">
        <v>1470</v>
      </c>
      <c r="BX230" s="105" t="s">
        <v>11</v>
      </c>
      <c r="BY230" s="105" t="s">
        <v>11</v>
      </c>
      <c r="BZ230" s="105" t="s">
        <v>1443</v>
      </c>
      <c r="CA230" s="105" t="s">
        <v>1444</v>
      </c>
      <c r="CB230" s="105" t="s">
        <v>1445</v>
      </c>
      <c r="CC230" s="105" t="s">
        <v>11</v>
      </c>
      <c r="CD230" s="106" t="s">
        <v>10</v>
      </c>
      <c r="CE230" s="105"/>
      <c r="CF230" s="105"/>
      <c r="CG230" s="105"/>
      <c r="CH230" s="105"/>
    </row>
    <row r="231" spans="1:86">
      <c r="A231" s="105">
        <v>23</v>
      </c>
      <c r="B231" s="105" t="s">
        <v>282</v>
      </c>
      <c r="C231" s="105" t="s">
        <v>244</v>
      </c>
      <c r="D231" s="105" t="s">
        <v>1431</v>
      </c>
      <c r="E231" s="105">
        <v>2018</v>
      </c>
      <c r="F231" s="105" t="s">
        <v>1432</v>
      </c>
      <c r="G231" s="105" t="s">
        <v>1433</v>
      </c>
      <c r="H231" s="105" t="s">
        <v>1356</v>
      </c>
      <c r="I231" s="105" t="s">
        <v>1260</v>
      </c>
      <c r="J231" s="114" t="s">
        <v>1357</v>
      </c>
      <c r="K231" s="105" t="s">
        <v>1358</v>
      </c>
      <c r="L231" s="105" t="s">
        <v>6135</v>
      </c>
      <c r="M231" s="105" t="s">
        <v>1434</v>
      </c>
      <c r="N231" s="105" t="s">
        <v>12</v>
      </c>
      <c r="O231" s="105" t="s">
        <v>5636</v>
      </c>
      <c r="P231" s="105" t="s">
        <v>5640</v>
      </c>
      <c r="Q231" s="105" t="s">
        <v>5608</v>
      </c>
      <c r="R231" s="105" t="str">
        <f>INDEX(Outcome_GWASs!K:K,MATCH(Matt!S231,Outcome_GWASs!C:C,0))</f>
        <v xml:space="preserve">Regular smokers were defined as those who reported having smoked ≥100 cigarettes during their lifetime and never regular smokers were defined as those who reported having smoked between 0 and 99 cigarettes during their lifetime. </v>
      </c>
      <c r="S231" s="105" t="s">
        <v>1446</v>
      </c>
      <c r="T231" s="105" t="str">
        <f>INDEX(Outcome_GWASs!I:I,MATCH(Matt!S231,Outcome_GWASs!C:C,0))</f>
        <v>18+</v>
      </c>
      <c r="U231" s="105" t="str">
        <f>INDEX(Outcome_GWASs!H:H,MATCH(Matt!S231,Outcome_GWASs!C:C,0))</f>
        <v xml:space="preserve">both </v>
      </c>
      <c r="V231" s="105" t="s">
        <v>11</v>
      </c>
      <c r="W231" s="105" t="s">
        <v>11</v>
      </c>
      <c r="X231" s="105">
        <f>INDEX(Outcome_GWASs!F:F,MATCH(Matt!S231,Outcome_GWASs!C:C,0))</f>
        <v>39022</v>
      </c>
      <c r="Y231" s="105">
        <f>INDEX(Outcome_GWASs!G:G,MATCH(Matt!S231,Outcome_GWASs!C:C,0))</f>
        <v>30387</v>
      </c>
      <c r="Z231" s="105" t="s">
        <v>11</v>
      </c>
      <c r="AA231" s="105" t="s">
        <v>1005</v>
      </c>
      <c r="AB231" s="105" t="str">
        <f>INDEX(Outcome_GWASs!E:E,MATCH(Matt!S231,Outcome_GWASs!C:C,0))</f>
        <v>European</v>
      </c>
      <c r="AC231" s="115" t="s">
        <v>127</v>
      </c>
      <c r="AD231" s="105" t="s">
        <v>5508</v>
      </c>
      <c r="AE231" s="105" t="s">
        <v>1139</v>
      </c>
      <c r="AF231" s="115" t="str">
        <f>INDEX(Exposure_GWASs!T:T,MATCH(Matt!AE231,Exposure_GWASs!C:C,0))</f>
        <v>18+</v>
      </c>
      <c r="AG231" s="115" t="str">
        <f>INDEX(Exposure_GWASs!U:U,MATCH(Matt!AE231,Exposure_GWASs!C:C,0))</f>
        <v>both</v>
      </c>
      <c r="AH231" s="105" t="s">
        <v>11</v>
      </c>
      <c r="AI231" s="115">
        <f>INDEX(Exposure_GWASs!F:F,MATCH(Matt!AE231,Exposure_GWASs!C:C,0))</f>
        <v>322154</v>
      </c>
      <c r="AJ231" s="105" t="s">
        <v>11</v>
      </c>
      <c r="AK231" s="105" t="s">
        <v>1005</v>
      </c>
      <c r="AL231" s="105" t="s">
        <v>249</v>
      </c>
      <c r="AM231" s="105" t="s">
        <v>10</v>
      </c>
      <c r="AN231" s="105" t="s">
        <v>10</v>
      </c>
      <c r="AO231" s="105" t="s">
        <v>1449</v>
      </c>
      <c r="AP231" s="105" t="s">
        <v>11</v>
      </c>
      <c r="AQ231" s="105" t="s">
        <v>138</v>
      </c>
      <c r="AR231" s="105" t="s">
        <v>11</v>
      </c>
      <c r="AS231" s="105" t="s">
        <v>1277</v>
      </c>
      <c r="AT231" s="105" t="s">
        <v>11</v>
      </c>
      <c r="AU231" s="105" t="s">
        <v>10</v>
      </c>
      <c r="AV231" s="105" t="s">
        <v>10</v>
      </c>
      <c r="AW231" s="105">
        <v>33</v>
      </c>
      <c r="AX231" s="105">
        <f>INDEX(Exposure_GWASs!S:S,MATCH(Matt!AE231,Exposure_GWASs!C:C,0))</f>
        <v>77</v>
      </c>
      <c r="AY231" s="105" t="s">
        <v>1468</v>
      </c>
      <c r="AZ231" s="105" t="s">
        <v>11</v>
      </c>
      <c r="BA231" s="105" t="s">
        <v>11</v>
      </c>
      <c r="BB231" s="105" t="s">
        <v>31</v>
      </c>
      <c r="BC231" s="105" t="s">
        <v>11</v>
      </c>
      <c r="BD231" s="105"/>
      <c r="BE231" s="105"/>
      <c r="BF231" s="105"/>
      <c r="BG231" s="105"/>
      <c r="BH231" s="105" t="s">
        <v>11</v>
      </c>
      <c r="BI231" s="105" t="s">
        <v>11</v>
      </c>
      <c r="BJ231" s="105" t="s">
        <v>11</v>
      </c>
      <c r="BK231" s="105" t="s">
        <v>467</v>
      </c>
      <c r="BL231" s="105" t="s">
        <v>11</v>
      </c>
      <c r="BM231" s="105" t="s">
        <v>1447</v>
      </c>
      <c r="BN231" s="105" t="s">
        <v>11</v>
      </c>
      <c r="BO231" s="105" t="s">
        <v>167</v>
      </c>
      <c r="BP231" s="105" t="s">
        <v>1441</v>
      </c>
      <c r="BQ231" s="105" t="s">
        <v>1029</v>
      </c>
      <c r="BR231" s="105">
        <v>1.1200000000000001</v>
      </c>
      <c r="BS231" s="105"/>
      <c r="BT231" s="105">
        <v>95</v>
      </c>
      <c r="BU231" s="105">
        <v>0.94</v>
      </c>
      <c r="BV231" s="105">
        <v>1.33</v>
      </c>
      <c r="BW231" s="105">
        <v>21</v>
      </c>
      <c r="BX231" s="105" t="s">
        <v>11</v>
      </c>
      <c r="BY231" s="105" t="s">
        <v>11</v>
      </c>
      <c r="BZ231" s="105" t="s">
        <v>1443</v>
      </c>
      <c r="CA231" s="105" t="s">
        <v>1444</v>
      </c>
      <c r="CB231" s="105" t="s">
        <v>1445</v>
      </c>
      <c r="CC231" s="105" t="s">
        <v>11</v>
      </c>
      <c r="CD231" s="106" t="s">
        <v>10</v>
      </c>
      <c r="CE231" s="105"/>
      <c r="CF231" s="105"/>
      <c r="CG231" s="105"/>
      <c r="CH231" s="105"/>
    </row>
    <row r="232" spans="1:86">
      <c r="A232" s="105">
        <v>23</v>
      </c>
      <c r="B232" s="105" t="s">
        <v>282</v>
      </c>
      <c r="C232" s="105" t="s">
        <v>244</v>
      </c>
      <c r="D232" s="105" t="s">
        <v>1431</v>
      </c>
      <c r="E232" s="105">
        <v>2018</v>
      </c>
      <c r="F232" s="105" t="s">
        <v>1432</v>
      </c>
      <c r="G232" s="105" t="s">
        <v>1433</v>
      </c>
      <c r="H232" s="105" t="s">
        <v>1356</v>
      </c>
      <c r="I232" s="105" t="s">
        <v>1260</v>
      </c>
      <c r="J232" s="114" t="s">
        <v>1357</v>
      </c>
      <c r="K232" s="105" t="s">
        <v>1358</v>
      </c>
      <c r="L232" s="105" t="s">
        <v>6135</v>
      </c>
      <c r="M232" s="105" t="s">
        <v>1434</v>
      </c>
      <c r="N232" s="105" t="s">
        <v>12</v>
      </c>
      <c r="O232" s="105" t="s">
        <v>5636</v>
      </c>
      <c r="P232" s="105" t="s">
        <v>5633</v>
      </c>
      <c r="Q232" s="105" t="s">
        <v>5608</v>
      </c>
      <c r="R232" s="105" t="s">
        <v>1435</v>
      </c>
      <c r="S232" s="105" t="s">
        <v>123</v>
      </c>
      <c r="T232" s="105" t="s">
        <v>172</v>
      </c>
      <c r="U232" s="105" t="s">
        <v>140</v>
      </c>
      <c r="V232" s="105">
        <v>37519</v>
      </c>
      <c r="W232" s="105">
        <v>131537</v>
      </c>
      <c r="X232" s="105" t="s">
        <v>10</v>
      </c>
      <c r="Y232" s="105" t="s">
        <v>10</v>
      </c>
      <c r="Z232" s="105" t="s">
        <v>10</v>
      </c>
      <c r="AA232" s="105" t="s">
        <v>1005</v>
      </c>
      <c r="AB232" s="105" t="s">
        <v>731</v>
      </c>
      <c r="AC232" s="115" t="s">
        <v>127</v>
      </c>
      <c r="AD232" s="105" t="s">
        <v>5509</v>
      </c>
      <c r="AE232" s="105" t="s">
        <v>1139</v>
      </c>
      <c r="AF232" s="115" t="str">
        <f>INDEX(Exposure_GWASs!T:T,MATCH(Matt!AE232,Exposure_GWASs!C:C,0))</f>
        <v>18+</v>
      </c>
      <c r="AG232" s="115" t="str">
        <f>INDEX(Exposure_GWASs!U:U,MATCH(Matt!AE232,Exposure_GWASs!C:C,0))</f>
        <v>both</v>
      </c>
      <c r="AH232" s="105">
        <f>SUM(V232:W232)</f>
        <v>169056</v>
      </c>
      <c r="AI232" s="115">
        <f>INDEX(Exposure_GWASs!F:F,MATCH(Matt!AE232,Exposure_GWASs!C:C,0))</f>
        <v>322154</v>
      </c>
      <c r="AJ232" s="105" t="s">
        <v>1291</v>
      </c>
      <c r="AK232" s="105" t="s">
        <v>1005</v>
      </c>
      <c r="AL232" s="105" t="s">
        <v>249</v>
      </c>
      <c r="AM232" s="105" t="s">
        <v>10</v>
      </c>
      <c r="AN232" s="105" t="s">
        <v>10</v>
      </c>
      <c r="AO232" s="105" t="s">
        <v>1449</v>
      </c>
      <c r="AP232" s="105" t="s">
        <v>11</v>
      </c>
      <c r="AQ232" s="105" t="s">
        <v>138</v>
      </c>
      <c r="AR232" s="105" t="s">
        <v>11</v>
      </c>
      <c r="AS232" s="105" t="s">
        <v>1277</v>
      </c>
      <c r="AT232" s="105" t="s">
        <v>11</v>
      </c>
      <c r="AU232" s="105" t="s">
        <v>10</v>
      </c>
      <c r="AV232" s="105" t="s">
        <v>10</v>
      </c>
      <c r="AW232" s="105">
        <v>59</v>
      </c>
      <c r="AX232" s="105">
        <f>INDEX(Exposure_GWASs!S:S,MATCH(Matt!AE232,Exposure_GWASs!C:C,0))</f>
        <v>77</v>
      </c>
      <c r="AY232" s="105" t="s">
        <v>1471</v>
      </c>
      <c r="AZ232" s="105" t="s">
        <v>11</v>
      </c>
      <c r="BA232" s="105" t="s">
        <v>11</v>
      </c>
      <c r="BB232" s="105" t="s">
        <v>31</v>
      </c>
      <c r="BC232" s="105" t="s">
        <v>11</v>
      </c>
      <c r="BD232" s="105"/>
      <c r="BE232" s="105"/>
      <c r="BF232" s="105"/>
      <c r="BG232" s="105"/>
      <c r="BH232" s="105" t="s">
        <v>11</v>
      </c>
      <c r="BI232" s="105" t="s">
        <v>11</v>
      </c>
      <c r="BJ232" s="105" t="s">
        <v>11</v>
      </c>
      <c r="BK232" s="105" t="s">
        <v>11</v>
      </c>
      <c r="BL232" s="105" t="s">
        <v>11</v>
      </c>
      <c r="BM232" s="105" t="s">
        <v>1440</v>
      </c>
      <c r="BN232" s="105" t="s">
        <v>11</v>
      </c>
      <c r="BO232" s="105" t="s">
        <v>167</v>
      </c>
      <c r="BP232" s="105" t="s">
        <v>1441</v>
      </c>
      <c r="BQ232" s="105" t="s">
        <v>1029</v>
      </c>
      <c r="BR232" s="105">
        <v>1.1100000000000001</v>
      </c>
      <c r="BS232" s="105"/>
      <c r="BT232" s="105">
        <v>95</v>
      </c>
      <c r="BU232" s="105">
        <v>1.02</v>
      </c>
      <c r="BV232" s="105">
        <v>1.21</v>
      </c>
      <c r="BW232" s="105">
        <v>0.01</v>
      </c>
      <c r="BX232" s="105" t="s">
        <v>11</v>
      </c>
      <c r="BY232" s="105" t="s">
        <v>11</v>
      </c>
      <c r="BZ232" s="105" t="s">
        <v>1443</v>
      </c>
      <c r="CA232" s="105" t="s">
        <v>1444</v>
      </c>
      <c r="CB232" s="105" t="s">
        <v>1445</v>
      </c>
      <c r="CC232" s="105" t="s">
        <v>11</v>
      </c>
      <c r="CD232" s="106" t="s">
        <v>10</v>
      </c>
      <c r="CE232" s="105"/>
      <c r="CF232" s="105"/>
      <c r="CG232" s="105"/>
      <c r="CH232" s="105"/>
    </row>
    <row r="233" spans="1:86">
      <c r="A233" s="105">
        <v>23</v>
      </c>
      <c r="B233" s="105" t="s">
        <v>282</v>
      </c>
      <c r="C233" s="105" t="s">
        <v>244</v>
      </c>
      <c r="D233" s="105" t="s">
        <v>1431</v>
      </c>
      <c r="E233" s="105">
        <v>2018</v>
      </c>
      <c r="F233" s="105" t="s">
        <v>1432</v>
      </c>
      <c r="G233" s="105" t="s">
        <v>1433</v>
      </c>
      <c r="H233" s="105" t="s">
        <v>1356</v>
      </c>
      <c r="I233" s="105" t="s">
        <v>1260</v>
      </c>
      <c r="J233" s="114" t="s">
        <v>1357</v>
      </c>
      <c r="K233" s="105" t="s">
        <v>1358</v>
      </c>
      <c r="L233" s="105" t="s">
        <v>6135</v>
      </c>
      <c r="M233" s="105" t="s">
        <v>1434</v>
      </c>
      <c r="N233" s="105" t="s">
        <v>12</v>
      </c>
      <c r="O233" s="105" t="s">
        <v>5636</v>
      </c>
      <c r="P233" s="105" t="s">
        <v>5634</v>
      </c>
      <c r="Q233" s="105" t="s">
        <v>5608</v>
      </c>
      <c r="R233" s="105" t="s">
        <v>1435</v>
      </c>
      <c r="S233" s="105" t="s">
        <v>123</v>
      </c>
      <c r="T233" s="105" t="s">
        <v>172</v>
      </c>
      <c r="U233" s="105" t="s">
        <v>140</v>
      </c>
      <c r="V233" s="105">
        <v>169056</v>
      </c>
      <c r="W233" s="105">
        <v>203735</v>
      </c>
      <c r="X233" s="105" t="s">
        <v>10</v>
      </c>
      <c r="Y233" s="105" t="s">
        <v>10</v>
      </c>
      <c r="Z233" s="105" t="s">
        <v>10</v>
      </c>
      <c r="AA233" s="105" t="s">
        <v>1005</v>
      </c>
      <c r="AB233" s="105" t="s">
        <v>731</v>
      </c>
      <c r="AC233" s="115" t="s">
        <v>127</v>
      </c>
      <c r="AD233" s="105" t="s">
        <v>5509</v>
      </c>
      <c r="AE233" s="105" t="s">
        <v>1139</v>
      </c>
      <c r="AF233" s="115" t="str">
        <f>INDEX(Exposure_GWASs!T:T,MATCH(Matt!AE233,Exposure_GWASs!C:C,0))</f>
        <v>18+</v>
      </c>
      <c r="AG233" s="115" t="str">
        <f>INDEX(Exposure_GWASs!U:U,MATCH(Matt!AE233,Exposure_GWASs!C:C,0))</f>
        <v>both</v>
      </c>
      <c r="AH233" s="105">
        <f>SUM(V233:W233)</f>
        <v>372791</v>
      </c>
      <c r="AI233" s="115">
        <f>INDEX(Exposure_GWASs!F:F,MATCH(Matt!AE233,Exposure_GWASs!C:C,0))</f>
        <v>322154</v>
      </c>
      <c r="AJ233" s="105" t="s">
        <v>1291</v>
      </c>
      <c r="AK233" s="105" t="s">
        <v>1005</v>
      </c>
      <c r="AL233" s="105" t="s">
        <v>249</v>
      </c>
      <c r="AM233" s="105" t="s">
        <v>10</v>
      </c>
      <c r="AN233" s="105" t="s">
        <v>10</v>
      </c>
      <c r="AO233" s="105" t="s">
        <v>1449</v>
      </c>
      <c r="AP233" s="105" t="s">
        <v>11</v>
      </c>
      <c r="AQ233" s="105" t="s">
        <v>138</v>
      </c>
      <c r="AR233" s="105" t="s">
        <v>11</v>
      </c>
      <c r="AS233" s="105" t="s">
        <v>1277</v>
      </c>
      <c r="AT233" s="105" t="s">
        <v>11</v>
      </c>
      <c r="AU233" s="105" t="s">
        <v>10</v>
      </c>
      <c r="AV233" s="105" t="s">
        <v>10</v>
      </c>
      <c r="AW233" s="105">
        <v>59</v>
      </c>
      <c r="AX233" s="105">
        <f>INDEX(Exposure_GWASs!S:S,MATCH(Matt!AE233,Exposure_GWASs!C:C,0))</f>
        <v>77</v>
      </c>
      <c r="AY233" s="105" t="s">
        <v>1471</v>
      </c>
      <c r="AZ233" s="105" t="s">
        <v>11</v>
      </c>
      <c r="BA233" s="105" t="s">
        <v>11</v>
      </c>
      <c r="BB233" s="105" t="s">
        <v>31</v>
      </c>
      <c r="BC233" s="105" t="s">
        <v>11</v>
      </c>
      <c r="BD233" s="105"/>
      <c r="BE233" s="105"/>
      <c r="BF233" s="105"/>
      <c r="BG233" s="105"/>
      <c r="BH233" s="105" t="s">
        <v>11</v>
      </c>
      <c r="BI233" s="105" t="s">
        <v>11</v>
      </c>
      <c r="BJ233" s="105" t="s">
        <v>11</v>
      </c>
      <c r="BK233" s="105" t="s">
        <v>11</v>
      </c>
      <c r="BL233" s="105" t="s">
        <v>11</v>
      </c>
      <c r="BM233" s="105" t="s">
        <v>1440</v>
      </c>
      <c r="BN233" s="105" t="s">
        <v>11</v>
      </c>
      <c r="BO233" s="105" t="s">
        <v>167</v>
      </c>
      <c r="BP233" s="105" t="s">
        <v>1441</v>
      </c>
      <c r="BQ233" s="105" t="s">
        <v>1029</v>
      </c>
      <c r="BR233" s="105">
        <v>1.1100000000000001</v>
      </c>
      <c r="BS233" s="105"/>
      <c r="BT233" s="105">
        <v>95</v>
      </c>
      <c r="BU233" s="105">
        <v>1.06</v>
      </c>
      <c r="BV233" s="105">
        <v>1.17</v>
      </c>
      <c r="BW233" s="105" t="s">
        <v>1472</v>
      </c>
      <c r="BX233" s="105" t="s">
        <v>11</v>
      </c>
      <c r="BY233" s="105" t="s">
        <v>11</v>
      </c>
      <c r="BZ233" s="105" t="s">
        <v>1443</v>
      </c>
      <c r="CA233" s="105" t="s">
        <v>1444</v>
      </c>
      <c r="CB233" s="105" t="s">
        <v>1445</v>
      </c>
      <c r="CC233" s="105" t="s">
        <v>11</v>
      </c>
      <c r="CD233" s="106" t="s">
        <v>10</v>
      </c>
      <c r="CE233" s="105"/>
      <c r="CF233" s="105"/>
      <c r="CG233" s="105"/>
      <c r="CH233" s="105"/>
    </row>
    <row r="234" spans="1:86">
      <c r="A234" s="105">
        <v>23</v>
      </c>
      <c r="B234" s="105" t="s">
        <v>282</v>
      </c>
      <c r="C234" s="105" t="s">
        <v>244</v>
      </c>
      <c r="D234" s="105" t="s">
        <v>1431</v>
      </c>
      <c r="E234" s="105">
        <v>2018</v>
      </c>
      <c r="F234" s="105" t="s">
        <v>1432</v>
      </c>
      <c r="G234" s="105" t="s">
        <v>1433</v>
      </c>
      <c r="H234" s="105" t="s">
        <v>1356</v>
      </c>
      <c r="I234" s="105" t="s">
        <v>1260</v>
      </c>
      <c r="J234" s="114" t="s">
        <v>1357</v>
      </c>
      <c r="K234" s="105" t="s">
        <v>1358</v>
      </c>
      <c r="L234" s="105" t="s">
        <v>6135</v>
      </c>
      <c r="M234" s="105" t="s">
        <v>1434</v>
      </c>
      <c r="N234" s="105" t="s">
        <v>12</v>
      </c>
      <c r="O234" s="105" t="s">
        <v>5636</v>
      </c>
      <c r="P234" s="105" t="s">
        <v>5640</v>
      </c>
      <c r="Q234" s="105" t="s">
        <v>5608</v>
      </c>
      <c r="R234" s="105" t="str">
        <f>INDEX(Outcome_GWASs!K:K,MATCH(Matt!S234,Outcome_GWASs!C:C,0))</f>
        <v xml:space="preserve">Regular smokers were defined as those who reported having smoked ≥100 cigarettes during their lifetime and never regular smokers were defined as those who reported having smoked between 0 and 99 cigarettes during their lifetime. </v>
      </c>
      <c r="S234" s="105" t="s">
        <v>1446</v>
      </c>
      <c r="T234" s="105" t="str">
        <f>INDEX(Outcome_GWASs!I:I,MATCH(Matt!S234,Outcome_GWASs!C:C,0))</f>
        <v>18+</v>
      </c>
      <c r="U234" s="105" t="str">
        <f>INDEX(Outcome_GWASs!H:H,MATCH(Matt!S234,Outcome_GWASs!C:C,0))</f>
        <v xml:space="preserve">both </v>
      </c>
      <c r="V234" s="105" t="s">
        <v>11</v>
      </c>
      <c r="W234" s="105" t="s">
        <v>11</v>
      </c>
      <c r="X234" s="105">
        <f>INDEX(Outcome_GWASs!F:F,MATCH(Matt!S234,Outcome_GWASs!C:C,0))</f>
        <v>39022</v>
      </c>
      <c r="Y234" s="105">
        <f>INDEX(Outcome_GWASs!G:G,MATCH(Matt!S234,Outcome_GWASs!C:C,0))</f>
        <v>30387</v>
      </c>
      <c r="Z234" s="105" t="s">
        <v>11</v>
      </c>
      <c r="AA234" s="105" t="s">
        <v>1005</v>
      </c>
      <c r="AB234" s="105" t="str">
        <f>INDEX(Outcome_GWASs!E:E,MATCH(Matt!S234,Outcome_GWASs!C:C,0))</f>
        <v>European</v>
      </c>
      <c r="AC234" s="115" t="s">
        <v>127</v>
      </c>
      <c r="AD234" s="105" t="s">
        <v>5509</v>
      </c>
      <c r="AE234" s="105" t="s">
        <v>1139</v>
      </c>
      <c r="AF234" s="115" t="str">
        <f>INDEX(Exposure_GWASs!T:T,MATCH(Matt!AE234,Exposure_GWASs!C:C,0))</f>
        <v>18+</v>
      </c>
      <c r="AG234" s="115" t="str">
        <f>INDEX(Exposure_GWASs!U:U,MATCH(Matt!AE234,Exposure_GWASs!C:C,0))</f>
        <v>both</v>
      </c>
      <c r="AH234" s="105" t="s">
        <v>11</v>
      </c>
      <c r="AI234" s="115">
        <f>INDEX(Exposure_GWASs!F:F,MATCH(Matt!AE234,Exposure_GWASs!C:C,0))</f>
        <v>322154</v>
      </c>
      <c r="AJ234" s="105" t="s">
        <v>11</v>
      </c>
      <c r="AK234" s="105" t="s">
        <v>1005</v>
      </c>
      <c r="AL234" s="105" t="s">
        <v>249</v>
      </c>
      <c r="AM234" s="105" t="s">
        <v>10</v>
      </c>
      <c r="AN234" s="105" t="s">
        <v>10</v>
      </c>
      <c r="AO234" s="105" t="s">
        <v>1449</v>
      </c>
      <c r="AP234" s="105" t="s">
        <v>11</v>
      </c>
      <c r="AQ234" s="105" t="s">
        <v>138</v>
      </c>
      <c r="AR234" s="105" t="s">
        <v>11</v>
      </c>
      <c r="AS234" s="105" t="s">
        <v>1277</v>
      </c>
      <c r="AT234" s="105" t="s">
        <v>11</v>
      </c>
      <c r="AU234" s="105" t="s">
        <v>10</v>
      </c>
      <c r="AV234" s="105" t="s">
        <v>10</v>
      </c>
      <c r="AW234" s="105">
        <v>59</v>
      </c>
      <c r="AX234" s="105">
        <f>INDEX(Exposure_GWASs!S:S,MATCH(Matt!AE234,Exposure_GWASs!C:C,0))</f>
        <v>77</v>
      </c>
      <c r="AY234" s="105" t="s">
        <v>1471</v>
      </c>
      <c r="AZ234" s="105" t="s">
        <v>11</v>
      </c>
      <c r="BA234" s="105" t="s">
        <v>11</v>
      </c>
      <c r="BB234" s="105" t="s">
        <v>31</v>
      </c>
      <c r="BC234" s="105" t="s">
        <v>11</v>
      </c>
      <c r="BD234" s="105"/>
      <c r="BE234" s="105"/>
      <c r="BF234" s="105"/>
      <c r="BG234" s="105"/>
      <c r="BH234" s="105" t="s">
        <v>11</v>
      </c>
      <c r="BI234" s="105" t="s">
        <v>11</v>
      </c>
      <c r="BJ234" s="105" t="s">
        <v>11</v>
      </c>
      <c r="BK234" s="105" t="s">
        <v>467</v>
      </c>
      <c r="BL234" s="105" t="s">
        <v>11</v>
      </c>
      <c r="BM234" s="105" t="s">
        <v>1447</v>
      </c>
      <c r="BN234" s="105" t="s">
        <v>11</v>
      </c>
      <c r="BO234" s="105" t="s">
        <v>167</v>
      </c>
      <c r="BP234" s="105" t="s">
        <v>1441</v>
      </c>
      <c r="BQ234" s="105" t="s">
        <v>1029</v>
      </c>
      <c r="BR234" s="105">
        <v>1.17</v>
      </c>
      <c r="BS234" s="105"/>
      <c r="BT234" s="105">
        <v>95</v>
      </c>
      <c r="BU234" s="105">
        <v>1.03</v>
      </c>
      <c r="BV234" s="105">
        <v>1.32</v>
      </c>
      <c r="BW234" s="105">
        <v>0.02</v>
      </c>
      <c r="BX234" s="105" t="s">
        <v>11</v>
      </c>
      <c r="BY234" s="105" t="s">
        <v>11</v>
      </c>
      <c r="BZ234" s="105" t="s">
        <v>1443</v>
      </c>
      <c r="CA234" s="105" t="s">
        <v>1444</v>
      </c>
      <c r="CB234" s="105" t="s">
        <v>1445</v>
      </c>
      <c r="CC234" s="105" t="s">
        <v>11</v>
      </c>
      <c r="CD234" s="106" t="s">
        <v>10</v>
      </c>
      <c r="CE234" s="105"/>
      <c r="CF234" s="105"/>
      <c r="CG234" s="105"/>
      <c r="CH234" s="105"/>
    </row>
    <row r="235" spans="1:86">
      <c r="A235" s="105">
        <v>23</v>
      </c>
      <c r="B235" s="105" t="s">
        <v>282</v>
      </c>
      <c r="C235" s="105" t="s">
        <v>244</v>
      </c>
      <c r="D235" s="105" t="s">
        <v>1431</v>
      </c>
      <c r="E235" s="105">
        <v>2018</v>
      </c>
      <c r="F235" s="105" t="s">
        <v>1432</v>
      </c>
      <c r="G235" s="105" t="s">
        <v>1433</v>
      </c>
      <c r="H235" s="105" t="s">
        <v>1356</v>
      </c>
      <c r="I235" s="105" t="s">
        <v>1260</v>
      </c>
      <c r="J235" s="114" t="s">
        <v>1357</v>
      </c>
      <c r="K235" s="105" t="s">
        <v>1358</v>
      </c>
      <c r="L235" s="105" t="s">
        <v>6135</v>
      </c>
      <c r="M235" s="105" t="s">
        <v>1434</v>
      </c>
      <c r="N235" s="105" t="s">
        <v>12</v>
      </c>
      <c r="O235" s="105" t="s">
        <v>5636</v>
      </c>
      <c r="P235" s="105" t="s">
        <v>5633</v>
      </c>
      <c r="Q235" s="105" t="s">
        <v>5608</v>
      </c>
      <c r="R235" s="105" t="s">
        <v>1435</v>
      </c>
      <c r="S235" s="105" t="s">
        <v>123</v>
      </c>
      <c r="T235" s="105" t="s">
        <v>172</v>
      </c>
      <c r="U235" s="105" t="s">
        <v>140</v>
      </c>
      <c r="V235" s="105">
        <v>37519</v>
      </c>
      <c r="W235" s="105">
        <v>131537</v>
      </c>
      <c r="X235" s="105" t="s">
        <v>10</v>
      </c>
      <c r="Y235" s="105" t="s">
        <v>10</v>
      </c>
      <c r="Z235" s="105" t="s">
        <v>10</v>
      </c>
      <c r="AA235" s="105" t="s">
        <v>1005</v>
      </c>
      <c r="AB235" s="105" t="s">
        <v>731</v>
      </c>
      <c r="AC235" s="105" t="s">
        <v>5513</v>
      </c>
      <c r="AD235" s="105" t="s">
        <v>5509</v>
      </c>
      <c r="AE235" s="105" t="s">
        <v>1448</v>
      </c>
      <c r="AF235" s="115" t="str">
        <f>INDEX(Exposure_GWASs!T:T,MATCH(Matt!AE235,Exposure_GWASs!C:C,0))</f>
        <v>18+</v>
      </c>
      <c r="AG235" s="115" t="str">
        <f>INDEX(Exposure_GWASs!U:U,MATCH(Matt!AE235,Exposure_GWASs!C:C,0))</f>
        <v>both</v>
      </c>
      <c r="AH235" s="105">
        <f>SUM(V235:W235)</f>
        <v>169056</v>
      </c>
      <c r="AI235" s="115">
        <f>INDEX(Exposure_GWASs!F:F,MATCH(Matt!AE235,Exposure_GWASs!C:C,0))</f>
        <v>89297</v>
      </c>
      <c r="AJ235" s="105" t="s">
        <v>1291</v>
      </c>
      <c r="AK235" s="105" t="s">
        <v>1005</v>
      </c>
      <c r="AL235" s="105" t="s">
        <v>249</v>
      </c>
      <c r="AM235" s="105" t="s">
        <v>10</v>
      </c>
      <c r="AN235" s="105" t="s">
        <v>10</v>
      </c>
      <c r="AO235" s="105" t="s">
        <v>1449</v>
      </c>
      <c r="AP235" s="105" t="s">
        <v>11</v>
      </c>
      <c r="AQ235" s="105" t="s">
        <v>138</v>
      </c>
      <c r="AR235" s="105" t="s">
        <v>11</v>
      </c>
      <c r="AS235" s="105" t="s">
        <v>1277</v>
      </c>
      <c r="AT235" s="105" t="s">
        <v>11</v>
      </c>
      <c r="AU235" s="105" t="s">
        <v>10</v>
      </c>
      <c r="AV235" s="105" t="s">
        <v>10</v>
      </c>
      <c r="AW235" s="105">
        <v>8</v>
      </c>
      <c r="AX235" s="105">
        <f>INDEX(Exposure_GWASs!S:S,MATCH(Matt!AE235,Exposure_GWASs!C:C,0))</f>
        <v>7</v>
      </c>
      <c r="AY235" s="105" t="s">
        <v>1473</v>
      </c>
      <c r="AZ235" s="105" t="s">
        <v>11</v>
      </c>
      <c r="BA235" s="105" t="s">
        <v>11</v>
      </c>
      <c r="BB235" s="105" t="s">
        <v>31</v>
      </c>
      <c r="BC235" s="105" t="s">
        <v>11</v>
      </c>
      <c r="BD235" s="105"/>
      <c r="BE235" s="105"/>
      <c r="BF235" s="105"/>
      <c r="BG235" s="105"/>
      <c r="BH235" s="105" t="s">
        <v>11</v>
      </c>
      <c r="BI235" s="105" t="s">
        <v>11</v>
      </c>
      <c r="BJ235" s="105" t="s">
        <v>11</v>
      </c>
      <c r="BK235" s="105" t="s">
        <v>11</v>
      </c>
      <c r="BL235" s="105" t="s">
        <v>11</v>
      </c>
      <c r="BM235" s="105" t="s">
        <v>1440</v>
      </c>
      <c r="BN235" s="105" t="s">
        <v>11</v>
      </c>
      <c r="BO235" s="105" t="s">
        <v>167</v>
      </c>
      <c r="BP235" s="105" t="s">
        <v>1441</v>
      </c>
      <c r="BQ235" s="105" t="s">
        <v>1029</v>
      </c>
      <c r="BR235" s="105">
        <v>1.46</v>
      </c>
      <c r="BS235" s="105"/>
      <c r="BT235" s="105">
        <v>95</v>
      </c>
      <c r="BU235" s="105">
        <v>1.25</v>
      </c>
      <c r="BV235" s="105">
        <v>1.71</v>
      </c>
      <c r="BW235" s="105" t="s">
        <v>1474</v>
      </c>
      <c r="BX235" s="105" t="s">
        <v>11</v>
      </c>
      <c r="BY235" s="105" t="s">
        <v>11</v>
      </c>
      <c r="BZ235" s="105" t="s">
        <v>1443</v>
      </c>
      <c r="CA235" s="105" t="s">
        <v>1444</v>
      </c>
      <c r="CB235" s="105" t="s">
        <v>1445</v>
      </c>
      <c r="CC235" s="105" t="s">
        <v>11</v>
      </c>
      <c r="CD235" s="106" t="s">
        <v>10</v>
      </c>
      <c r="CE235" s="105"/>
      <c r="CF235" s="105"/>
      <c r="CG235" s="105"/>
      <c r="CH235" s="105"/>
    </row>
    <row r="236" spans="1:86">
      <c r="A236" s="105">
        <v>23</v>
      </c>
      <c r="B236" s="105" t="s">
        <v>282</v>
      </c>
      <c r="C236" s="105" t="s">
        <v>244</v>
      </c>
      <c r="D236" s="105" t="s">
        <v>1431</v>
      </c>
      <c r="E236" s="105">
        <v>2018</v>
      </c>
      <c r="F236" s="105" t="s">
        <v>1432</v>
      </c>
      <c r="G236" s="105" t="s">
        <v>1433</v>
      </c>
      <c r="H236" s="105" t="s">
        <v>1356</v>
      </c>
      <c r="I236" s="105" t="s">
        <v>1260</v>
      </c>
      <c r="J236" s="114" t="s">
        <v>1357</v>
      </c>
      <c r="K236" s="105" t="s">
        <v>1358</v>
      </c>
      <c r="L236" s="105" t="s">
        <v>6135</v>
      </c>
      <c r="M236" s="105" t="s">
        <v>1434</v>
      </c>
      <c r="N236" s="105" t="s">
        <v>12</v>
      </c>
      <c r="O236" s="105" t="s">
        <v>5636</v>
      </c>
      <c r="P236" s="105" t="s">
        <v>5634</v>
      </c>
      <c r="Q236" s="105" t="s">
        <v>5608</v>
      </c>
      <c r="R236" s="105" t="s">
        <v>1435</v>
      </c>
      <c r="S236" s="105" t="s">
        <v>123</v>
      </c>
      <c r="T236" s="105" t="s">
        <v>172</v>
      </c>
      <c r="U236" s="105" t="s">
        <v>140</v>
      </c>
      <c r="V236" s="105">
        <v>169056</v>
      </c>
      <c r="W236" s="105">
        <v>203735</v>
      </c>
      <c r="X236" s="105" t="s">
        <v>10</v>
      </c>
      <c r="Y236" s="105" t="s">
        <v>10</v>
      </c>
      <c r="Z236" s="105" t="s">
        <v>10</v>
      </c>
      <c r="AA236" s="105" t="s">
        <v>1005</v>
      </c>
      <c r="AB236" s="105" t="s">
        <v>731</v>
      </c>
      <c r="AC236" s="105" t="s">
        <v>5513</v>
      </c>
      <c r="AD236" s="105" t="s">
        <v>5509</v>
      </c>
      <c r="AE236" s="105" t="s">
        <v>1448</v>
      </c>
      <c r="AF236" s="115" t="str">
        <f>INDEX(Exposure_GWASs!T:T,MATCH(Matt!AE236,Exposure_GWASs!C:C,0))</f>
        <v>18+</v>
      </c>
      <c r="AG236" s="115" t="str">
        <f>INDEX(Exposure_GWASs!U:U,MATCH(Matt!AE236,Exposure_GWASs!C:C,0))</f>
        <v>both</v>
      </c>
      <c r="AH236" s="105">
        <f>SUM(V236:W236)</f>
        <v>372791</v>
      </c>
      <c r="AI236" s="115">
        <f>INDEX(Exposure_GWASs!F:F,MATCH(Matt!AE236,Exposure_GWASs!C:C,0))</f>
        <v>89297</v>
      </c>
      <c r="AJ236" s="105" t="s">
        <v>1291</v>
      </c>
      <c r="AK236" s="105" t="s">
        <v>1005</v>
      </c>
      <c r="AL236" s="105" t="s">
        <v>249</v>
      </c>
      <c r="AM236" s="105" t="s">
        <v>10</v>
      </c>
      <c r="AN236" s="105" t="s">
        <v>10</v>
      </c>
      <c r="AO236" s="105" t="s">
        <v>1449</v>
      </c>
      <c r="AP236" s="105" t="s">
        <v>11</v>
      </c>
      <c r="AQ236" s="105" t="s">
        <v>138</v>
      </c>
      <c r="AR236" s="105" t="s">
        <v>11</v>
      </c>
      <c r="AS236" s="105" t="s">
        <v>1277</v>
      </c>
      <c r="AT236" s="105" t="s">
        <v>11</v>
      </c>
      <c r="AU236" s="105" t="s">
        <v>10</v>
      </c>
      <c r="AV236" s="105" t="s">
        <v>10</v>
      </c>
      <c r="AW236" s="105">
        <v>8</v>
      </c>
      <c r="AX236" s="105">
        <f>INDEX(Exposure_GWASs!S:S,MATCH(Matt!AE236,Exposure_GWASs!C:C,0))</f>
        <v>7</v>
      </c>
      <c r="AY236" s="105" t="s">
        <v>1451</v>
      </c>
      <c r="AZ236" s="105" t="s">
        <v>11</v>
      </c>
      <c r="BA236" s="105" t="s">
        <v>11</v>
      </c>
      <c r="BB236" s="105" t="s">
        <v>31</v>
      </c>
      <c r="BC236" s="105" t="s">
        <v>11</v>
      </c>
      <c r="BD236" s="105"/>
      <c r="BE236" s="105"/>
      <c r="BF236" s="105"/>
      <c r="BG236" s="105"/>
      <c r="BH236" s="105" t="s">
        <v>11</v>
      </c>
      <c r="BI236" s="105" t="s">
        <v>11</v>
      </c>
      <c r="BJ236" s="105" t="s">
        <v>11</v>
      </c>
      <c r="BK236" s="105" t="s">
        <v>11</v>
      </c>
      <c r="BL236" s="105" t="s">
        <v>11</v>
      </c>
      <c r="BM236" s="105" t="s">
        <v>1440</v>
      </c>
      <c r="BN236" s="105" t="s">
        <v>11</v>
      </c>
      <c r="BO236" s="105" t="s">
        <v>167</v>
      </c>
      <c r="BP236" s="105" t="s">
        <v>1441</v>
      </c>
      <c r="BQ236" s="105" t="s">
        <v>1029</v>
      </c>
      <c r="BR236" s="105">
        <v>1.24</v>
      </c>
      <c r="BS236" s="105"/>
      <c r="BT236" s="105">
        <v>95</v>
      </c>
      <c r="BU236" s="105">
        <v>1.1299999999999999</v>
      </c>
      <c r="BV236" s="105">
        <v>1.35</v>
      </c>
      <c r="BW236" s="105" t="s">
        <v>1475</v>
      </c>
      <c r="BX236" s="105" t="s">
        <v>11</v>
      </c>
      <c r="BY236" s="105" t="s">
        <v>11</v>
      </c>
      <c r="BZ236" s="105" t="s">
        <v>1443</v>
      </c>
      <c r="CA236" s="105" t="s">
        <v>1444</v>
      </c>
      <c r="CB236" s="105" t="s">
        <v>1445</v>
      </c>
      <c r="CC236" s="105" t="s">
        <v>11</v>
      </c>
      <c r="CD236" s="106" t="s">
        <v>10</v>
      </c>
      <c r="CE236" s="105"/>
      <c r="CF236" s="105"/>
      <c r="CG236" s="105"/>
      <c r="CH236" s="105"/>
    </row>
    <row r="237" spans="1:86">
      <c r="A237" s="105">
        <v>23</v>
      </c>
      <c r="B237" s="105" t="s">
        <v>282</v>
      </c>
      <c r="C237" s="105" t="s">
        <v>244</v>
      </c>
      <c r="D237" s="105" t="s">
        <v>1431</v>
      </c>
      <c r="E237" s="105">
        <v>2018</v>
      </c>
      <c r="F237" s="105" t="s">
        <v>1432</v>
      </c>
      <c r="G237" s="105" t="s">
        <v>1433</v>
      </c>
      <c r="H237" s="105" t="s">
        <v>1356</v>
      </c>
      <c r="I237" s="105" t="s">
        <v>1260</v>
      </c>
      <c r="J237" s="114" t="s">
        <v>1357</v>
      </c>
      <c r="K237" s="105" t="s">
        <v>1358</v>
      </c>
      <c r="L237" s="105" t="s">
        <v>6135</v>
      </c>
      <c r="M237" s="105" t="s">
        <v>1434</v>
      </c>
      <c r="N237" s="105" t="s">
        <v>12</v>
      </c>
      <c r="O237" s="105" t="s">
        <v>5636</v>
      </c>
      <c r="P237" s="105" t="s">
        <v>5640</v>
      </c>
      <c r="Q237" s="105" t="s">
        <v>5608</v>
      </c>
      <c r="R237" s="105" t="str">
        <f>INDEX(Outcome_GWASs!K:K,MATCH(Matt!S237,Outcome_GWASs!C:C,0))</f>
        <v xml:space="preserve">Regular smokers were defined as those who reported having smoked ≥100 cigarettes during their lifetime and never regular smokers were defined as those who reported having smoked between 0 and 99 cigarettes during their lifetime. </v>
      </c>
      <c r="S237" s="105" t="s">
        <v>1446</v>
      </c>
      <c r="T237" s="105" t="str">
        <f>INDEX(Outcome_GWASs!I:I,MATCH(Matt!S237,Outcome_GWASs!C:C,0))</f>
        <v>18+</v>
      </c>
      <c r="U237" s="105" t="str">
        <f>INDEX(Outcome_GWASs!H:H,MATCH(Matt!S237,Outcome_GWASs!C:C,0))</f>
        <v xml:space="preserve">both </v>
      </c>
      <c r="V237" s="105" t="s">
        <v>11</v>
      </c>
      <c r="W237" s="105" t="s">
        <v>11</v>
      </c>
      <c r="X237" s="105">
        <f>INDEX(Outcome_GWASs!F:F,MATCH(Matt!S237,Outcome_GWASs!C:C,0))</f>
        <v>39022</v>
      </c>
      <c r="Y237" s="105">
        <f>INDEX(Outcome_GWASs!G:G,MATCH(Matt!S237,Outcome_GWASs!C:C,0))</f>
        <v>30387</v>
      </c>
      <c r="Z237" s="105" t="s">
        <v>11</v>
      </c>
      <c r="AA237" s="105" t="s">
        <v>1005</v>
      </c>
      <c r="AB237" s="105" t="str">
        <f>INDEX(Outcome_GWASs!E:E,MATCH(Matt!S237,Outcome_GWASs!C:C,0))</f>
        <v>European</v>
      </c>
      <c r="AC237" s="105" t="s">
        <v>5513</v>
      </c>
      <c r="AD237" s="105" t="s">
        <v>5509</v>
      </c>
      <c r="AE237" s="105" t="s">
        <v>1448</v>
      </c>
      <c r="AF237" s="115" t="str">
        <f>INDEX(Exposure_GWASs!T:T,MATCH(Matt!AE237,Exposure_GWASs!C:C,0))</f>
        <v>18+</v>
      </c>
      <c r="AG237" s="115" t="str">
        <f>INDEX(Exposure_GWASs!U:U,MATCH(Matt!AE237,Exposure_GWASs!C:C,0))</f>
        <v>both</v>
      </c>
      <c r="AH237" s="105" t="s">
        <v>11</v>
      </c>
      <c r="AI237" s="115">
        <f>INDEX(Exposure_GWASs!F:F,MATCH(Matt!AE237,Exposure_GWASs!C:C,0))</f>
        <v>89297</v>
      </c>
      <c r="AJ237" s="105" t="s">
        <v>11</v>
      </c>
      <c r="AK237" s="105" t="s">
        <v>1005</v>
      </c>
      <c r="AL237" s="105" t="s">
        <v>249</v>
      </c>
      <c r="AM237" s="105" t="s">
        <v>10</v>
      </c>
      <c r="AN237" s="105" t="s">
        <v>10</v>
      </c>
      <c r="AO237" s="105" t="s">
        <v>1449</v>
      </c>
      <c r="AP237" s="105" t="s">
        <v>11</v>
      </c>
      <c r="AQ237" s="105" t="s">
        <v>138</v>
      </c>
      <c r="AR237" s="105" t="s">
        <v>11</v>
      </c>
      <c r="AS237" s="105" t="s">
        <v>1277</v>
      </c>
      <c r="AT237" s="105" t="s">
        <v>11</v>
      </c>
      <c r="AU237" s="105" t="s">
        <v>10</v>
      </c>
      <c r="AV237" s="105" t="s">
        <v>10</v>
      </c>
      <c r="AW237" s="105">
        <v>8</v>
      </c>
      <c r="AX237" s="105">
        <f>INDEX(Exposure_GWASs!S:S,MATCH(Matt!AE237,Exposure_GWASs!C:C,0))</f>
        <v>7</v>
      </c>
      <c r="AY237" s="105" t="s">
        <v>1451</v>
      </c>
      <c r="AZ237" s="105" t="s">
        <v>11</v>
      </c>
      <c r="BA237" s="105" t="s">
        <v>11</v>
      </c>
      <c r="BB237" s="105" t="s">
        <v>31</v>
      </c>
      <c r="BC237" s="105" t="s">
        <v>11</v>
      </c>
      <c r="BD237" s="105"/>
      <c r="BE237" s="105"/>
      <c r="BF237" s="105"/>
      <c r="BG237" s="105"/>
      <c r="BH237" s="105" t="s">
        <v>11</v>
      </c>
      <c r="BI237" s="105" t="s">
        <v>11</v>
      </c>
      <c r="BJ237" s="105" t="s">
        <v>11</v>
      </c>
      <c r="BK237" s="105" t="s">
        <v>467</v>
      </c>
      <c r="BL237" s="105" t="s">
        <v>11</v>
      </c>
      <c r="BM237" s="105" t="s">
        <v>1447</v>
      </c>
      <c r="BN237" s="105" t="s">
        <v>11</v>
      </c>
      <c r="BO237" s="105" t="s">
        <v>167</v>
      </c>
      <c r="BP237" s="105" t="s">
        <v>1441</v>
      </c>
      <c r="BQ237" s="105" t="s">
        <v>1029</v>
      </c>
      <c r="BR237" s="105">
        <v>1.05</v>
      </c>
      <c r="BS237" s="105"/>
      <c r="BT237" s="105">
        <v>95</v>
      </c>
      <c r="BU237" s="105">
        <v>0.79</v>
      </c>
      <c r="BV237" s="105">
        <v>1.38</v>
      </c>
      <c r="BW237" s="105">
        <v>0.75</v>
      </c>
      <c r="BX237" s="105" t="s">
        <v>11</v>
      </c>
      <c r="BY237" s="105" t="s">
        <v>11</v>
      </c>
      <c r="BZ237" s="105" t="s">
        <v>1443</v>
      </c>
      <c r="CA237" s="105" t="s">
        <v>1444</v>
      </c>
      <c r="CB237" s="105" t="s">
        <v>1445</v>
      </c>
      <c r="CC237" s="105" t="s">
        <v>11</v>
      </c>
      <c r="CD237" s="106" t="s">
        <v>10</v>
      </c>
      <c r="CE237" s="105"/>
      <c r="CF237" s="105"/>
      <c r="CG237" s="105"/>
      <c r="CH237" s="105"/>
    </row>
    <row r="238" spans="1:86">
      <c r="A238" s="105">
        <v>23</v>
      </c>
      <c r="B238" s="105" t="s">
        <v>282</v>
      </c>
      <c r="C238" s="105" t="s">
        <v>244</v>
      </c>
      <c r="D238" s="105" t="s">
        <v>1431</v>
      </c>
      <c r="E238" s="105">
        <v>2018</v>
      </c>
      <c r="F238" s="105" t="s">
        <v>1432</v>
      </c>
      <c r="G238" s="105" t="s">
        <v>1433</v>
      </c>
      <c r="H238" s="105" t="s">
        <v>1356</v>
      </c>
      <c r="I238" s="105" t="s">
        <v>1260</v>
      </c>
      <c r="J238" s="114" t="s">
        <v>1357</v>
      </c>
      <c r="K238" s="105" t="s">
        <v>1358</v>
      </c>
      <c r="L238" s="105" t="s">
        <v>6135</v>
      </c>
      <c r="M238" s="105" t="s">
        <v>1434</v>
      </c>
      <c r="N238" s="105" t="s">
        <v>12</v>
      </c>
      <c r="O238" s="105" t="s">
        <v>5636</v>
      </c>
      <c r="P238" s="105" t="s">
        <v>5633</v>
      </c>
      <c r="Q238" s="105" t="s">
        <v>5608</v>
      </c>
      <c r="R238" s="105" t="s">
        <v>1435</v>
      </c>
      <c r="S238" s="105" t="s">
        <v>123</v>
      </c>
      <c r="T238" s="105" t="s">
        <v>172</v>
      </c>
      <c r="U238" s="105" t="s">
        <v>140</v>
      </c>
      <c r="V238" s="105">
        <v>37519</v>
      </c>
      <c r="W238" s="105">
        <v>131537</v>
      </c>
      <c r="X238" s="105" t="s">
        <v>10</v>
      </c>
      <c r="Y238" s="105" t="s">
        <v>10</v>
      </c>
      <c r="Z238" s="105" t="s">
        <v>10</v>
      </c>
      <c r="AA238" s="105" t="s">
        <v>1005</v>
      </c>
      <c r="AB238" s="105" t="s">
        <v>731</v>
      </c>
      <c r="AC238" s="115" t="s">
        <v>158</v>
      </c>
      <c r="AD238" s="105" t="s">
        <v>5509</v>
      </c>
      <c r="AE238" s="105" t="s">
        <v>1453</v>
      </c>
      <c r="AF238" s="115" t="str">
        <f>INDEX(Exposure_GWASs!T:T,MATCH(Matt!AE238,Exposure_GWASs!C:C,0))</f>
        <v>18+</v>
      </c>
      <c r="AG238" s="115" t="str">
        <f>INDEX(Exposure_GWASs!U:U,MATCH(Matt!AE238,Exposure_GWASs!C:C,0))</f>
        <v>both</v>
      </c>
      <c r="AH238" s="105">
        <f>SUM(V238:W238)</f>
        <v>169056</v>
      </c>
      <c r="AI238" s="115">
        <f>INDEX(Exposure_GWASs!F:F,MATCH(Matt!AE238,Exposure_GWASs!C:C,0))</f>
        <v>232074</v>
      </c>
      <c r="AJ238" s="105" t="s">
        <v>1291</v>
      </c>
      <c r="AK238" s="105" t="s">
        <v>1005</v>
      </c>
      <c r="AL238" s="105" t="s">
        <v>249</v>
      </c>
      <c r="AM238" s="105" t="s">
        <v>10</v>
      </c>
      <c r="AN238" s="105" t="s">
        <v>10</v>
      </c>
      <c r="AO238" s="105" t="s">
        <v>1449</v>
      </c>
      <c r="AP238" s="105" t="s">
        <v>11</v>
      </c>
      <c r="AQ238" s="105" t="s">
        <v>138</v>
      </c>
      <c r="AR238" s="105" t="s">
        <v>11</v>
      </c>
      <c r="AS238" s="105" t="s">
        <v>1277</v>
      </c>
      <c r="AT238" s="105" t="s">
        <v>11</v>
      </c>
      <c r="AU238" s="105" t="s">
        <v>10</v>
      </c>
      <c r="AV238" s="105" t="s">
        <v>10</v>
      </c>
      <c r="AW238" s="105">
        <v>35</v>
      </c>
      <c r="AX238" s="105">
        <f>INDEX(Exposure_GWASs!S:S,MATCH(Matt!AE238,Exposure_GWASs!C:C,0))</f>
        <v>0</v>
      </c>
      <c r="AY238" s="105" t="s">
        <v>1476</v>
      </c>
      <c r="AZ238" s="105" t="s">
        <v>11</v>
      </c>
      <c r="BA238" s="105" t="s">
        <v>11</v>
      </c>
      <c r="BB238" s="105" t="s">
        <v>31</v>
      </c>
      <c r="BC238" s="105" t="s">
        <v>11</v>
      </c>
      <c r="BD238" s="105"/>
      <c r="BE238" s="105"/>
      <c r="BF238" s="105"/>
      <c r="BG238" s="105"/>
      <c r="BH238" s="105" t="s">
        <v>11</v>
      </c>
      <c r="BI238" s="105" t="s">
        <v>11</v>
      </c>
      <c r="BJ238" s="105" t="s">
        <v>11</v>
      </c>
      <c r="BK238" s="105" t="s">
        <v>11</v>
      </c>
      <c r="BL238" s="105" t="s">
        <v>11</v>
      </c>
      <c r="BM238" s="105" t="s">
        <v>1440</v>
      </c>
      <c r="BN238" s="105" t="s">
        <v>11</v>
      </c>
      <c r="BO238" s="105" t="s">
        <v>167</v>
      </c>
      <c r="BP238" s="105" t="s">
        <v>1441</v>
      </c>
      <c r="BQ238" s="105" t="s">
        <v>1029</v>
      </c>
      <c r="BR238" s="105">
        <v>1.22</v>
      </c>
      <c r="BS238" s="105"/>
      <c r="BT238" s="105">
        <v>95</v>
      </c>
      <c r="BU238" s="105">
        <v>1.1000000000000001</v>
      </c>
      <c r="BV238" s="105">
        <v>1.35</v>
      </c>
      <c r="BW238" s="105" t="s">
        <v>1477</v>
      </c>
      <c r="BX238" s="105" t="s">
        <v>11</v>
      </c>
      <c r="BY238" s="105" t="s">
        <v>11</v>
      </c>
      <c r="BZ238" s="105" t="s">
        <v>1443</v>
      </c>
      <c r="CA238" s="105" t="s">
        <v>1444</v>
      </c>
      <c r="CB238" s="105" t="s">
        <v>1445</v>
      </c>
      <c r="CC238" s="105" t="s">
        <v>11</v>
      </c>
      <c r="CD238" s="106" t="s">
        <v>10</v>
      </c>
      <c r="CE238" s="105"/>
      <c r="CF238" s="105"/>
      <c r="CG238" s="105"/>
      <c r="CH238" s="105"/>
    </row>
    <row r="239" spans="1:86">
      <c r="A239" s="105">
        <v>23</v>
      </c>
      <c r="B239" s="105" t="s">
        <v>282</v>
      </c>
      <c r="C239" s="105" t="s">
        <v>244</v>
      </c>
      <c r="D239" s="105" t="s">
        <v>1431</v>
      </c>
      <c r="E239" s="105">
        <v>2018</v>
      </c>
      <c r="F239" s="105" t="s">
        <v>1432</v>
      </c>
      <c r="G239" s="105" t="s">
        <v>1433</v>
      </c>
      <c r="H239" s="105" t="s">
        <v>1356</v>
      </c>
      <c r="I239" s="105" t="s">
        <v>1260</v>
      </c>
      <c r="J239" s="114" t="s">
        <v>1357</v>
      </c>
      <c r="K239" s="105" t="s">
        <v>1358</v>
      </c>
      <c r="L239" s="105" t="s">
        <v>6135</v>
      </c>
      <c r="M239" s="105" t="s">
        <v>1434</v>
      </c>
      <c r="N239" s="105" t="s">
        <v>12</v>
      </c>
      <c r="O239" s="105" t="s">
        <v>5636</v>
      </c>
      <c r="P239" s="105" t="s">
        <v>5634</v>
      </c>
      <c r="Q239" s="105" t="s">
        <v>5608</v>
      </c>
      <c r="R239" s="105" t="s">
        <v>1435</v>
      </c>
      <c r="S239" s="105" t="s">
        <v>123</v>
      </c>
      <c r="T239" s="105" t="s">
        <v>172</v>
      </c>
      <c r="U239" s="105" t="s">
        <v>140</v>
      </c>
      <c r="V239" s="105">
        <v>169056</v>
      </c>
      <c r="W239" s="105">
        <v>203735</v>
      </c>
      <c r="X239" s="105" t="s">
        <v>10</v>
      </c>
      <c r="Y239" s="105" t="s">
        <v>10</v>
      </c>
      <c r="Z239" s="105" t="s">
        <v>10</v>
      </c>
      <c r="AA239" s="105" t="s">
        <v>1005</v>
      </c>
      <c r="AB239" s="105" t="s">
        <v>731</v>
      </c>
      <c r="AC239" s="115" t="s">
        <v>158</v>
      </c>
      <c r="AD239" s="105" t="s">
        <v>5509</v>
      </c>
      <c r="AE239" s="105" t="s">
        <v>1453</v>
      </c>
      <c r="AF239" s="115" t="str">
        <f>INDEX(Exposure_GWASs!T:T,MATCH(Matt!AE239,Exposure_GWASs!C:C,0))</f>
        <v>18+</v>
      </c>
      <c r="AG239" s="115" t="str">
        <f>INDEX(Exposure_GWASs!U:U,MATCH(Matt!AE239,Exposure_GWASs!C:C,0))</f>
        <v>both</v>
      </c>
      <c r="AH239" s="105">
        <f>SUM(V239:W239)</f>
        <v>372791</v>
      </c>
      <c r="AI239" s="115">
        <f>INDEX(Exposure_GWASs!F:F,MATCH(Matt!AE239,Exposure_GWASs!C:C,0))</f>
        <v>232074</v>
      </c>
      <c r="AJ239" s="105" t="s">
        <v>1291</v>
      </c>
      <c r="AK239" s="105" t="s">
        <v>1005</v>
      </c>
      <c r="AL239" s="105" t="s">
        <v>249</v>
      </c>
      <c r="AM239" s="105" t="s">
        <v>10</v>
      </c>
      <c r="AN239" s="105" t="s">
        <v>10</v>
      </c>
      <c r="AO239" s="105" t="s">
        <v>1449</v>
      </c>
      <c r="AP239" s="105" t="s">
        <v>11</v>
      </c>
      <c r="AQ239" s="105" t="s">
        <v>138</v>
      </c>
      <c r="AR239" s="105" t="s">
        <v>11</v>
      </c>
      <c r="AS239" s="105" t="s">
        <v>1277</v>
      </c>
      <c r="AT239" s="105" t="s">
        <v>11</v>
      </c>
      <c r="AU239" s="105" t="s">
        <v>10</v>
      </c>
      <c r="AV239" s="105" t="s">
        <v>10</v>
      </c>
      <c r="AW239" s="105">
        <v>35</v>
      </c>
      <c r="AX239" s="105">
        <f>INDEX(Exposure_GWASs!S:S,MATCH(Matt!AE239,Exposure_GWASs!C:C,0))</f>
        <v>0</v>
      </c>
      <c r="AY239" s="105" t="s">
        <v>1476</v>
      </c>
      <c r="AZ239" s="105" t="s">
        <v>11</v>
      </c>
      <c r="BA239" s="105" t="s">
        <v>11</v>
      </c>
      <c r="BB239" s="105" t="s">
        <v>31</v>
      </c>
      <c r="BC239" s="105" t="s">
        <v>11</v>
      </c>
      <c r="BD239" s="105"/>
      <c r="BE239" s="105"/>
      <c r="BF239" s="105"/>
      <c r="BG239" s="105"/>
      <c r="BH239" s="105" t="s">
        <v>11</v>
      </c>
      <c r="BI239" s="105" t="s">
        <v>11</v>
      </c>
      <c r="BJ239" s="105" t="s">
        <v>11</v>
      </c>
      <c r="BK239" s="105" t="s">
        <v>11</v>
      </c>
      <c r="BL239" s="105" t="s">
        <v>11</v>
      </c>
      <c r="BM239" s="105" t="s">
        <v>1440</v>
      </c>
      <c r="BN239" s="105" t="s">
        <v>11</v>
      </c>
      <c r="BO239" s="105" t="s">
        <v>167</v>
      </c>
      <c r="BP239" s="105" t="s">
        <v>1441</v>
      </c>
      <c r="BQ239" s="105" t="s">
        <v>1029</v>
      </c>
      <c r="BR239" s="105">
        <v>1.22</v>
      </c>
      <c r="BS239" s="105"/>
      <c r="BT239" s="105">
        <v>95</v>
      </c>
      <c r="BU239" s="105">
        <v>1.1499999999999999</v>
      </c>
      <c r="BV239" s="105">
        <v>1.29</v>
      </c>
      <c r="BW239" s="105" t="s">
        <v>1478</v>
      </c>
      <c r="BX239" s="105" t="s">
        <v>11</v>
      </c>
      <c r="BY239" s="105" t="s">
        <v>11</v>
      </c>
      <c r="BZ239" s="105" t="s">
        <v>1443</v>
      </c>
      <c r="CA239" s="105" t="s">
        <v>1444</v>
      </c>
      <c r="CB239" s="105" t="s">
        <v>1445</v>
      </c>
      <c r="CC239" s="105" t="s">
        <v>11</v>
      </c>
      <c r="CD239" s="106" t="s">
        <v>10</v>
      </c>
      <c r="CE239" s="105"/>
      <c r="CF239" s="105"/>
      <c r="CG239" s="105"/>
      <c r="CH239" s="105"/>
    </row>
    <row r="240" spans="1:86">
      <c r="A240" s="105">
        <v>23</v>
      </c>
      <c r="B240" s="105" t="s">
        <v>282</v>
      </c>
      <c r="C240" s="105" t="s">
        <v>244</v>
      </c>
      <c r="D240" s="105" t="s">
        <v>1431</v>
      </c>
      <c r="E240" s="105">
        <v>2018</v>
      </c>
      <c r="F240" s="105" t="s">
        <v>1432</v>
      </c>
      <c r="G240" s="105" t="s">
        <v>1433</v>
      </c>
      <c r="H240" s="105" t="s">
        <v>1356</v>
      </c>
      <c r="I240" s="105" t="s">
        <v>1260</v>
      </c>
      <c r="J240" s="114" t="s">
        <v>1357</v>
      </c>
      <c r="K240" s="105" t="s">
        <v>1358</v>
      </c>
      <c r="L240" s="105" t="s">
        <v>6135</v>
      </c>
      <c r="M240" s="105" t="s">
        <v>1434</v>
      </c>
      <c r="N240" s="105" t="s">
        <v>12</v>
      </c>
      <c r="O240" s="105" t="s">
        <v>5636</v>
      </c>
      <c r="P240" s="105" t="s">
        <v>5640</v>
      </c>
      <c r="Q240" s="105" t="s">
        <v>5608</v>
      </c>
      <c r="R240" s="105" t="str">
        <f>INDEX(Outcome_GWASs!K:K,MATCH(Matt!S240,Outcome_GWASs!C:C,0))</f>
        <v xml:space="preserve">Regular smokers were defined as those who reported having smoked ≥100 cigarettes during their lifetime and never regular smokers were defined as those who reported having smoked between 0 and 99 cigarettes during their lifetime. </v>
      </c>
      <c r="S240" s="105" t="s">
        <v>1446</v>
      </c>
      <c r="T240" s="105" t="str">
        <f>INDEX(Outcome_GWASs!I:I,MATCH(Matt!S240,Outcome_GWASs!C:C,0))</f>
        <v>18+</v>
      </c>
      <c r="U240" s="105" t="str">
        <f>INDEX(Outcome_GWASs!H:H,MATCH(Matt!S240,Outcome_GWASs!C:C,0))</f>
        <v xml:space="preserve">both </v>
      </c>
      <c r="V240" s="105" t="s">
        <v>11</v>
      </c>
      <c r="W240" s="105" t="s">
        <v>11</v>
      </c>
      <c r="X240" s="105">
        <f>INDEX(Outcome_GWASs!F:F,MATCH(Matt!S240,Outcome_GWASs!C:C,0))</f>
        <v>39022</v>
      </c>
      <c r="Y240" s="105">
        <f>INDEX(Outcome_GWASs!G:G,MATCH(Matt!S240,Outcome_GWASs!C:C,0))</f>
        <v>30387</v>
      </c>
      <c r="Z240" s="105" t="s">
        <v>11</v>
      </c>
      <c r="AA240" s="105" t="s">
        <v>1005</v>
      </c>
      <c r="AB240" s="105" t="str">
        <f>INDEX(Outcome_GWASs!E:E,MATCH(Matt!S240,Outcome_GWASs!C:C,0))</f>
        <v>European</v>
      </c>
      <c r="AC240" s="115" t="s">
        <v>158</v>
      </c>
      <c r="AD240" s="105" t="s">
        <v>5509</v>
      </c>
      <c r="AE240" s="105" t="s">
        <v>1453</v>
      </c>
      <c r="AF240" s="115" t="str">
        <f>INDEX(Exposure_GWASs!T:T,MATCH(Matt!AE240,Exposure_GWASs!C:C,0))</f>
        <v>18+</v>
      </c>
      <c r="AG240" s="115" t="str">
        <f>INDEX(Exposure_GWASs!U:U,MATCH(Matt!AE240,Exposure_GWASs!C:C,0))</f>
        <v>both</v>
      </c>
      <c r="AH240" s="105" t="s">
        <v>11</v>
      </c>
      <c r="AI240" s="115">
        <f>INDEX(Exposure_GWASs!F:F,MATCH(Matt!AE240,Exposure_GWASs!C:C,0))</f>
        <v>232074</v>
      </c>
      <c r="AJ240" s="105" t="s">
        <v>11</v>
      </c>
      <c r="AK240" s="105" t="s">
        <v>1005</v>
      </c>
      <c r="AL240" s="105" t="s">
        <v>249</v>
      </c>
      <c r="AM240" s="105" t="s">
        <v>10</v>
      </c>
      <c r="AN240" s="105" t="s">
        <v>10</v>
      </c>
      <c r="AO240" s="105" t="s">
        <v>1449</v>
      </c>
      <c r="AP240" s="105" t="s">
        <v>11</v>
      </c>
      <c r="AQ240" s="105" t="s">
        <v>138</v>
      </c>
      <c r="AR240" s="105" t="s">
        <v>11</v>
      </c>
      <c r="AS240" s="105" t="s">
        <v>1277</v>
      </c>
      <c r="AT240" s="105" t="s">
        <v>11</v>
      </c>
      <c r="AU240" s="105" t="s">
        <v>10</v>
      </c>
      <c r="AV240" s="105" t="s">
        <v>10</v>
      </c>
      <c r="AW240" s="105">
        <v>35</v>
      </c>
      <c r="AX240" s="105">
        <f>INDEX(Exposure_GWASs!S:S,MATCH(Matt!AE240,Exposure_GWASs!C:C,0))</f>
        <v>0</v>
      </c>
      <c r="AY240" s="105" t="s">
        <v>1476</v>
      </c>
      <c r="AZ240" s="105" t="s">
        <v>11</v>
      </c>
      <c r="BA240" s="105" t="s">
        <v>11</v>
      </c>
      <c r="BB240" s="105" t="s">
        <v>31</v>
      </c>
      <c r="BC240" s="105" t="s">
        <v>11</v>
      </c>
      <c r="BD240" s="105"/>
      <c r="BE240" s="105"/>
      <c r="BF240" s="105"/>
      <c r="BG240" s="105"/>
      <c r="BH240" s="105" t="s">
        <v>11</v>
      </c>
      <c r="BI240" s="105" t="s">
        <v>11</v>
      </c>
      <c r="BJ240" s="105" t="s">
        <v>11</v>
      </c>
      <c r="BK240" s="105" t="s">
        <v>467</v>
      </c>
      <c r="BL240" s="105" t="s">
        <v>11</v>
      </c>
      <c r="BM240" s="105" t="s">
        <v>1447</v>
      </c>
      <c r="BN240" s="105" t="s">
        <v>11</v>
      </c>
      <c r="BO240" s="105" t="s">
        <v>167</v>
      </c>
      <c r="BP240" s="105" t="s">
        <v>1441</v>
      </c>
      <c r="BQ240" s="105" t="s">
        <v>1029</v>
      </c>
      <c r="BR240" s="105">
        <v>1.34</v>
      </c>
      <c r="BS240" s="105"/>
      <c r="BT240" s="105">
        <v>95</v>
      </c>
      <c r="BU240" s="105">
        <v>1.1599999999999999</v>
      </c>
      <c r="BV240" s="105">
        <v>1.56</v>
      </c>
      <c r="BW240" s="105" t="s">
        <v>1479</v>
      </c>
      <c r="BX240" s="105" t="s">
        <v>11</v>
      </c>
      <c r="BY240" s="105" t="s">
        <v>11</v>
      </c>
      <c r="BZ240" s="105" t="s">
        <v>1443</v>
      </c>
      <c r="CA240" s="105" t="s">
        <v>1444</v>
      </c>
      <c r="CB240" s="105" t="s">
        <v>1445</v>
      </c>
      <c r="CC240" s="105" t="s">
        <v>11</v>
      </c>
      <c r="CD240" s="106" t="s">
        <v>10</v>
      </c>
      <c r="CE240" s="105"/>
      <c r="CF240" s="105"/>
      <c r="CG240" s="105"/>
      <c r="CH240" s="105"/>
    </row>
    <row r="241" spans="1:86">
      <c r="A241" s="105">
        <v>23</v>
      </c>
      <c r="B241" s="105" t="s">
        <v>282</v>
      </c>
      <c r="C241" s="105" t="s">
        <v>244</v>
      </c>
      <c r="D241" s="105" t="s">
        <v>1431</v>
      </c>
      <c r="E241" s="105">
        <v>2018</v>
      </c>
      <c r="F241" s="105" t="s">
        <v>1432</v>
      </c>
      <c r="G241" s="105" t="s">
        <v>1433</v>
      </c>
      <c r="H241" s="105" t="s">
        <v>1356</v>
      </c>
      <c r="I241" s="105" t="s">
        <v>1260</v>
      </c>
      <c r="J241" s="114" t="s">
        <v>1357</v>
      </c>
      <c r="K241" s="105" t="s">
        <v>1358</v>
      </c>
      <c r="L241" s="105" t="s">
        <v>6135</v>
      </c>
      <c r="M241" s="105" t="s">
        <v>1434</v>
      </c>
      <c r="N241" s="105" t="s">
        <v>12</v>
      </c>
      <c r="O241" s="105" t="s">
        <v>5636</v>
      </c>
      <c r="P241" s="105" t="s">
        <v>5635</v>
      </c>
      <c r="Q241" s="105" t="s">
        <v>5608</v>
      </c>
      <c r="R241" s="105" t="s">
        <v>1435</v>
      </c>
      <c r="S241" s="105" t="s">
        <v>123</v>
      </c>
      <c r="T241" s="105" t="s">
        <v>172</v>
      </c>
      <c r="U241" s="105" t="s">
        <v>140</v>
      </c>
      <c r="V241" s="105">
        <v>131537</v>
      </c>
      <c r="W241" s="105">
        <v>37519</v>
      </c>
      <c r="X241" s="105" t="s">
        <v>10</v>
      </c>
      <c r="Y241" s="105" t="s">
        <v>10</v>
      </c>
      <c r="Z241" s="105" t="s">
        <v>10</v>
      </c>
      <c r="AA241" s="105" t="s">
        <v>1005</v>
      </c>
      <c r="AB241" s="105" t="s">
        <v>731</v>
      </c>
      <c r="AC241" s="115" t="s">
        <v>127</v>
      </c>
      <c r="AD241" s="105" t="s">
        <v>5510</v>
      </c>
      <c r="AE241" s="105" t="s">
        <v>1139</v>
      </c>
      <c r="AF241" s="115" t="str">
        <f>INDEX(Exposure_GWASs!T:T,MATCH(Matt!AE241,Exposure_GWASs!C:C,0))</f>
        <v>18+</v>
      </c>
      <c r="AG241" s="115" t="str">
        <f>INDEX(Exposure_GWASs!U:U,MATCH(Matt!AE241,Exposure_GWASs!C:C,0))</f>
        <v>both</v>
      </c>
      <c r="AH241" s="105">
        <f>SUM(V241:W241)</f>
        <v>169056</v>
      </c>
      <c r="AI241" s="115">
        <f>INDEX(Exposure_GWASs!F:F,MATCH(Matt!AE241,Exposure_GWASs!C:C,0))</f>
        <v>322154</v>
      </c>
      <c r="AJ241" s="105" t="s">
        <v>1291</v>
      </c>
      <c r="AK241" s="105" t="s">
        <v>1005</v>
      </c>
      <c r="AL241" s="105" t="s">
        <v>249</v>
      </c>
      <c r="AM241" s="105" t="s">
        <v>10</v>
      </c>
      <c r="AN241" s="105" t="s">
        <v>10</v>
      </c>
      <c r="AO241" s="105" t="s">
        <v>1449</v>
      </c>
      <c r="AP241" s="105" t="s">
        <v>11</v>
      </c>
      <c r="AQ241" s="105" t="s">
        <v>138</v>
      </c>
      <c r="AR241" s="105" t="s">
        <v>11</v>
      </c>
      <c r="AS241" s="105" t="s">
        <v>1277</v>
      </c>
      <c r="AT241" s="105" t="s">
        <v>11</v>
      </c>
      <c r="AU241" s="105" t="s">
        <v>10</v>
      </c>
      <c r="AV241" s="105" t="s">
        <v>10</v>
      </c>
      <c r="AW241" s="105">
        <v>40</v>
      </c>
      <c r="AX241" s="105">
        <f>INDEX(Exposure_GWASs!S:S,MATCH(Matt!AE241,Exposure_GWASs!C:C,0))</f>
        <v>77</v>
      </c>
      <c r="AY241" s="105" t="s">
        <v>1464</v>
      </c>
      <c r="AZ241" s="105" t="s">
        <v>11</v>
      </c>
      <c r="BA241" s="105" t="s">
        <v>11</v>
      </c>
      <c r="BB241" s="105" t="s">
        <v>31</v>
      </c>
      <c r="BC241" s="105" t="s">
        <v>11</v>
      </c>
      <c r="BD241" s="105"/>
      <c r="BE241" s="105"/>
      <c r="BF241" s="105"/>
      <c r="BG241" s="105"/>
      <c r="BH241" s="105" t="s">
        <v>11</v>
      </c>
      <c r="BI241" s="105" t="s">
        <v>11</v>
      </c>
      <c r="BJ241" s="105" t="s">
        <v>11</v>
      </c>
      <c r="BK241" s="105" t="s">
        <v>11</v>
      </c>
      <c r="BL241" s="105" t="s">
        <v>11</v>
      </c>
      <c r="BM241" s="105" t="s">
        <v>1440</v>
      </c>
      <c r="BN241" s="105" t="s">
        <v>11</v>
      </c>
      <c r="BO241" s="105" t="s">
        <v>167</v>
      </c>
      <c r="BP241" s="105" t="s">
        <v>1457</v>
      </c>
      <c r="BQ241" s="105" t="s">
        <v>1029</v>
      </c>
      <c r="BR241" s="105">
        <v>0.98</v>
      </c>
      <c r="BS241" s="105"/>
      <c r="BT241" s="105">
        <v>95</v>
      </c>
      <c r="BU241" s="105">
        <v>0.88</v>
      </c>
      <c r="BV241" s="105">
        <v>1.0900000000000001</v>
      </c>
      <c r="BW241" s="105">
        <v>0.73</v>
      </c>
      <c r="BX241" s="105" t="s">
        <v>11</v>
      </c>
      <c r="BY241" s="105" t="s">
        <v>11</v>
      </c>
      <c r="BZ241" s="105" t="s">
        <v>1443</v>
      </c>
      <c r="CA241" s="105" t="s">
        <v>1444</v>
      </c>
      <c r="CB241" s="105" t="s">
        <v>1445</v>
      </c>
      <c r="CC241" s="105" t="s">
        <v>11</v>
      </c>
      <c r="CD241" s="106" t="s">
        <v>10</v>
      </c>
      <c r="CE241" s="105"/>
      <c r="CF241" s="105"/>
      <c r="CG241" s="105"/>
      <c r="CH241" s="105"/>
    </row>
    <row r="242" spans="1:86">
      <c r="A242" s="105">
        <v>23</v>
      </c>
      <c r="B242" s="105" t="s">
        <v>282</v>
      </c>
      <c r="C242" s="105" t="s">
        <v>244</v>
      </c>
      <c r="D242" s="105" t="s">
        <v>1431</v>
      </c>
      <c r="E242" s="105">
        <v>2018</v>
      </c>
      <c r="F242" s="105" t="s">
        <v>1432</v>
      </c>
      <c r="G242" s="105" t="s">
        <v>1433</v>
      </c>
      <c r="H242" s="105" t="s">
        <v>1356</v>
      </c>
      <c r="I242" s="105" t="s">
        <v>1260</v>
      </c>
      <c r="J242" s="114" t="s">
        <v>1357</v>
      </c>
      <c r="K242" s="105" t="s">
        <v>1358</v>
      </c>
      <c r="L242" s="105" t="s">
        <v>6135</v>
      </c>
      <c r="M242" s="105" t="s">
        <v>1434</v>
      </c>
      <c r="N242" s="105" t="s">
        <v>12</v>
      </c>
      <c r="O242" s="105" t="s">
        <v>5636</v>
      </c>
      <c r="P242" s="105" t="s">
        <v>5641</v>
      </c>
      <c r="Q242" s="105" t="s">
        <v>5608</v>
      </c>
      <c r="R242" s="105" t="str">
        <f>INDEX(Outcome_GWASs!K:K,MATCH(Matt!S242,Outcome_GWASs!C:C,0))</f>
        <v>Smoking cessation contrasted former versus current smokers, where current smokers reported that they smoked at the time of the interview and former smokers had quit smoking at least 1 year before the interview. As relapse to smoking is highest within the first year of quitting smoking, smokers who had quit smoking for less than 1 year at interview were excluded from the analysis</v>
      </c>
      <c r="S242" s="105" t="s">
        <v>1458</v>
      </c>
      <c r="T242" s="105" t="str">
        <f>INDEX(Outcome_GWASs!I:I,MATCH(Matt!S242,Outcome_GWASs!C:C,0))</f>
        <v>18+</v>
      </c>
      <c r="U242" s="105" t="str">
        <f>INDEX(Outcome_GWASs!H:H,MATCH(Matt!S242,Outcome_GWASs!C:C,0))</f>
        <v xml:space="preserve">both </v>
      </c>
      <c r="V242" s="105" t="s">
        <v>11</v>
      </c>
      <c r="W242" s="105" t="s">
        <v>11</v>
      </c>
      <c r="X242" s="105">
        <f>INDEX(Outcome_GWASs!F:F,MATCH(Matt!S242,Outcome_GWASs!C:C,0))</f>
        <v>20619</v>
      </c>
      <c r="Y242" s="105">
        <f>INDEX(Outcome_GWASs!G:G,MATCH(Matt!S242,Outcome_GWASs!C:C,0))</f>
        <v>15226</v>
      </c>
      <c r="Z242" s="105" t="s">
        <v>11</v>
      </c>
      <c r="AA242" s="105" t="s">
        <v>1005</v>
      </c>
      <c r="AB242" s="105" t="str">
        <f>INDEX(Outcome_GWASs!E:E,MATCH(Matt!S242,Outcome_GWASs!C:C,0))</f>
        <v>European</v>
      </c>
      <c r="AC242" s="115" t="s">
        <v>127</v>
      </c>
      <c r="AD242" s="105" t="s">
        <v>5510</v>
      </c>
      <c r="AE242" s="105" t="s">
        <v>1139</v>
      </c>
      <c r="AF242" s="115" t="str">
        <f>INDEX(Exposure_GWASs!T:T,MATCH(Matt!AE242,Exposure_GWASs!C:C,0))</f>
        <v>18+</v>
      </c>
      <c r="AG242" s="115" t="str">
        <f>INDEX(Exposure_GWASs!U:U,MATCH(Matt!AE242,Exposure_GWASs!C:C,0))</f>
        <v>both</v>
      </c>
      <c r="AH242" s="105" t="s">
        <v>11</v>
      </c>
      <c r="AI242" s="115">
        <f>INDEX(Exposure_GWASs!F:F,MATCH(Matt!AE242,Exposure_GWASs!C:C,0))</f>
        <v>322154</v>
      </c>
      <c r="AJ242" s="105" t="s">
        <v>11</v>
      </c>
      <c r="AK242" s="105" t="s">
        <v>1005</v>
      </c>
      <c r="AL242" s="105" t="s">
        <v>249</v>
      </c>
      <c r="AM242" s="105" t="s">
        <v>10</v>
      </c>
      <c r="AN242" s="105" t="s">
        <v>10</v>
      </c>
      <c r="AO242" s="105" t="s">
        <v>1449</v>
      </c>
      <c r="AP242" s="105" t="s">
        <v>11</v>
      </c>
      <c r="AQ242" s="105" t="s">
        <v>138</v>
      </c>
      <c r="AR242" s="105" t="s">
        <v>11</v>
      </c>
      <c r="AS242" s="105" t="s">
        <v>1277</v>
      </c>
      <c r="AT242" s="105" t="s">
        <v>11</v>
      </c>
      <c r="AU242" s="105" t="s">
        <v>10</v>
      </c>
      <c r="AV242" s="105" t="s">
        <v>10</v>
      </c>
      <c r="AW242" s="105">
        <v>40</v>
      </c>
      <c r="AX242" s="105">
        <f>INDEX(Exposure_GWASs!S:S,MATCH(Matt!AE242,Exposure_GWASs!C:C,0))</f>
        <v>77</v>
      </c>
      <c r="AY242" s="105" t="s">
        <v>1464</v>
      </c>
      <c r="AZ242" s="105" t="s">
        <v>11</v>
      </c>
      <c r="BA242" s="105" t="s">
        <v>11</v>
      </c>
      <c r="BB242" s="105" t="s">
        <v>31</v>
      </c>
      <c r="BC242" s="105" t="s">
        <v>11</v>
      </c>
      <c r="BD242" s="105"/>
      <c r="BE242" s="105"/>
      <c r="BF242" s="105"/>
      <c r="BG242" s="105"/>
      <c r="BH242" s="105" t="s">
        <v>11</v>
      </c>
      <c r="BI242" s="105" t="s">
        <v>11</v>
      </c>
      <c r="BJ242" s="105" t="s">
        <v>11</v>
      </c>
      <c r="BK242" s="105" t="s">
        <v>467</v>
      </c>
      <c r="BL242" s="105" t="s">
        <v>11</v>
      </c>
      <c r="BM242" s="105" t="s">
        <v>1447</v>
      </c>
      <c r="BN242" s="105" t="s">
        <v>11</v>
      </c>
      <c r="BO242" s="105" t="s">
        <v>167</v>
      </c>
      <c r="BP242" s="105" t="s">
        <v>1457</v>
      </c>
      <c r="BQ242" s="105" t="s">
        <v>1029</v>
      </c>
      <c r="BR242" s="105">
        <v>0.97</v>
      </c>
      <c r="BS242" s="105"/>
      <c r="BT242" s="105">
        <v>95</v>
      </c>
      <c r="BU242" s="105">
        <v>0.79</v>
      </c>
      <c r="BV242" s="105">
        <v>1.2</v>
      </c>
      <c r="BW242" s="105">
        <v>0.8</v>
      </c>
      <c r="BX242" s="105" t="s">
        <v>11</v>
      </c>
      <c r="BY242" s="105" t="s">
        <v>11</v>
      </c>
      <c r="BZ242" s="105" t="s">
        <v>1443</v>
      </c>
      <c r="CA242" s="105" t="s">
        <v>1444</v>
      </c>
      <c r="CB242" s="105" t="s">
        <v>1445</v>
      </c>
      <c r="CC242" s="105" t="s">
        <v>11</v>
      </c>
      <c r="CD242" s="106" t="s">
        <v>10</v>
      </c>
      <c r="CE242" s="105"/>
      <c r="CF242" s="105"/>
      <c r="CG242" s="105"/>
      <c r="CH242" s="105"/>
    </row>
    <row r="243" spans="1:86">
      <c r="A243" s="105">
        <v>23</v>
      </c>
      <c r="B243" s="105" t="s">
        <v>282</v>
      </c>
      <c r="C243" s="105" t="s">
        <v>244</v>
      </c>
      <c r="D243" s="105" t="s">
        <v>1431</v>
      </c>
      <c r="E243" s="105">
        <v>2018</v>
      </c>
      <c r="F243" s="105" t="s">
        <v>1432</v>
      </c>
      <c r="G243" s="105" t="s">
        <v>1433</v>
      </c>
      <c r="H243" s="105" t="s">
        <v>1356</v>
      </c>
      <c r="I243" s="105" t="s">
        <v>1260</v>
      </c>
      <c r="J243" s="114" t="s">
        <v>1357</v>
      </c>
      <c r="K243" s="105" t="s">
        <v>1358</v>
      </c>
      <c r="L243" s="105" t="s">
        <v>6135</v>
      </c>
      <c r="M243" s="105" t="s">
        <v>1434</v>
      </c>
      <c r="N243" s="105" t="s">
        <v>12</v>
      </c>
      <c r="O243" s="105" t="s">
        <v>5636</v>
      </c>
      <c r="P243" s="105" t="s">
        <v>5635</v>
      </c>
      <c r="Q243" s="105" t="s">
        <v>5608</v>
      </c>
      <c r="R243" s="105" t="s">
        <v>1435</v>
      </c>
      <c r="S243" s="105" t="s">
        <v>123</v>
      </c>
      <c r="T243" s="105" t="s">
        <v>172</v>
      </c>
      <c r="U243" s="105" t="s">
        <v>140</v>
      </c>
      <c r="V243" s="105">
        <v>131537</v>
      </c>
      <c r="W243" s="105">
        <v>37519</v>
      </c>
      <c r="X243" s="105" t="s">
        <v>10</v>
      </c>
      <c r="Y243" s="105" t="s">
        <v>10</v>
      </c>
      <c r="Z243" s="105" t="s">
        <v>10</v>
      </c>
      <c r="AA243" s="105" t="s">
        <v>1005</v>
      </c>
      <c r="AB243" s="105" t="s">
        <v>731</v>
      </c>
      <c r="AC243" s="115" t="s">
        <v>127</v>
      </c>
      <c r="AD243" s="105" t="s">
        <v>5508</v>
      </c>
      <c r="AE243" s="105" t="s">
        <v>1139</v>
      </c>
      <c r="AF243" s="115" t="str">
        <f>INDEX(Exposure_GWASs!T:T,MATCH(Matt!AE243,Exposure_GWASs!C:C,0))</f>
        <v>18+</v>
      </c>
      <c r="AG243" s="115" t="str">
        <f>INDEX(Exposure_GWASs!U:U,MATCH(Matt!AE243,Exposure_GWASs!C:C,0))</f>
        <v>both</v>
      </c>
      <c r="AH243" s="105">
        <f>SUM(V243:W243)</f>
        <v>169056</v>
      </c>
      <c r="AI243" s="115">
        <f>INDEX(Exposure_GWASs!F:F,MATCH(Matt!AE243,Exposure_GWASs!C:C,0))</f>
        <v>322154</v>
      </c>
      <c r="AJ243" s="105" t="s">
        <v>1291</v>
      </c>
      <c r="AK243" s="105" t="s">
        <v>1005</v>
      </c>
      <c r="AL243" s="105" t="s">
        <v>249</v>
      </c>
      <c r="AM243" s="105" t="s">
        <v>10</v>
      </c>
      <c r="AN243" s="105" t="s">
        <v>10</v>
      </c>
      <c r="AO243" s="105" t="s">
        <v>1449</v>
      </c>
      <c r="AP243" s="105" t="s">
        <v>11</v>
      </c>
      <c r="AQ243" s="105" t="s">
        <v>138</v>
      </c>
      <c r="AR243" s="105" t="s">
        <v>11</v>
      </c>
      <c r="AS243" s="105" t="s">
        <v>1277</v>
      </c>
      <c r="AT243" s="105" t="s">
        <v>11</v>
      </c>
      <c r="AU243" s="105" t="s">
        <v>10</v>
      </c>
      <c r="AV243" s="105" t="s">
        <v>10</v>
      </c>
      <c r="AW243" s="105">
        <v>33</v>
      </c>
      <c r="AX243" s="105">
        <f>INDEX(Exposure_GWASs!S:S,MATCH(Matt!AE243,Exposure_GWASs!C:C,0))</f>
        <v>77</v>
      </c>
      <c r="AY243" s="105" t="s">
        <v>1468</v>
      </c>
      <c r="AZ243" s="105" t="s">
        <v>11</v>
      </c>
      <c r="BA243" s="105" t="s">
        <v>11</v>
      </c>
      <c r="BB243" s="105" t="s">
        <v>31</v>
      </c>
      <c r="BC243" s="105" t="s">
        <v>11</v>
      </c>
      <c r="BD243" s="105"/>
      <c r="BE243" s="105"/>
      <c r="BF243" s="105"/>
      <c r="BG243" s="105"/>
      <c r="BH243" s="105" t="s">
        <v>11</v>
      </c>
      <c r="BI243" s="105" t="s">
        <v>11</v>
      </c>
      <c r="BJ243" s="105" t="s">
        <v>11</v>
      </c>
      <c r="BK243" s="105" t="s">
        <v>11</v>
      </c>
      <c r="BL243" s="105" t="s">
        <v>11</v>
      </c>
      <c r="BM243" s="105" t="s">
        <v>1440</v>
      </c>
      <c r="BN243" s="105" t="s">
        <v>11</v>
      </c>
      <c r="BO243" s="105" t="s">
        <v>167</v>
      </c>
      <c r="BP243" s="105" t="s">
        <v>1457</v>
      </c>
      <c r="BQ243" s="105" t="s">
        <v>1029</v>
      </c>
      <c r="BR243" s="105">
        <v>0.96</v>
      </c>
      <c r="BS243" s="105"/>
      <c r="BT243" s="105">
        <v>95</v>
      </c>
      <c r="BU243" s="105">
        <v>0.89</v>
      </c>
      <c r="BV243" s="105">
        <v>1.04</v>
      </c>
      <c r="BW243" s="105">
        <v>0.28999999999999998</v>
      </c>
      <c r="BX243" s="105" t="s">
        <v>11</v>
      </c>
      <c r="BY243" s="105" t="s">
        <v>11</v>
      </c>
      <c r="BZ243" s="105" t="s">
        <v>1443</v>
      </c>
      <c r="CA243" s="105" t="s">
        <v>1444</v>
      </c>
      <c r="CB243" s="105" t="s">
        <v>1445</v>
      </c>
      <c r="CC243" s="105" t="s">
        <v>11</v>
      </c>
      <c r="CD243" s="106" t="s">
        <v>10</v>
      </c>
      <c r="CE243" s="105"/>
      <c r="CF243" s="105"/>
      <c r="CG243" s="105"/>
      <c r="CH243" s="105"/>
    </row>
    <row r="244" spans="1:86">
      <c r="A244" s="105">
        <v>23</v>
      </c>
      <c r="B244" s="105" t="s">
        <v>282</v>
      </c>
      <c r="C244" s="105" t="s">
        <v>244</v>
      </c>
      <c r="D244" s="105" t="s">
        <v>1431</v>
      </c>
      <c r="E244" s="105">
        <v>2018</v>
      </c>
      <c r="F244" s="105" t="s">
        <v>1432</v>
      </c>
      <c r="G244" s="105" t="s">
        <v>1433</v>
      </c>
      <c r="H244" s="105" t="s">
        <v>1356</v>
      </c>
      <c r="I244" s="105" t="s">
        <v>1260</v>
      </c>
      <c r="J244" s="114" t="s">
        <v>1357</v>
      </c>
      <c r="K244" s="105" t="s">
        <v>1358</v>
      </c>
      <c r="L244" s="105" t="s">
        <v>6135</v>
      </c>
      <c r="M244" s="105" t="s">
        <v>1434</v>
      </c>
      <c r="N244" s="105" t="s">
        <v>12</v>
      </c>
      <c r="O244" s="105" t="s">
        <v>5636</v>
      </c>
      <c r="P244" s="105" t="s">
        <v>5641</v>
      </c>
      <c r="Q244" s="105" t="s">
        <v>5608</v>
      </c>
      <c r="R244" s="105" t="str">
        <f>INDEX(Outcome_GWASs!K:K,MATCH(Matt!S244,Outcome_GWASs!C:C,0))</f>
        <v>Smoking cessation contrasted former versus current smokers, where current smokers reported that they smoked at the time of the interview and former smokers had quit smoking at least 1 year before the interview. As relapse to smoking is highest within the first year of quitting smoking, smokers who had quit smoking for less than 1 year at interview were excluded from the analysis</v>
      </c>
      <c r="S244" s="105" t="s">
        <v>1458</v>
      </c>
      <c r="T244" s="105" t="str">
        <f>INDEX(Outcome_GWASs!I:I,MATCH(Matt!S244,Outcome_GWASs!C:C,0))</f>
        <v>18+</v>
      </c>
      <c r="U244" s="105" t="str">
        <f>INDEX(Outcome_GWASs!H:H,MATCH(Matt!S244,Outcome_GWASs!C:C,0))</f>
        <v xml:space="preserve">both </v>
      </c>
      <c r="V244" s="105" t="s">
        <v>11</v>
      </c>
      <c r="W244" s="105" t="s">
        <v>11</v>
      </c>
      <c r="X244" s="105">
        <f>INDEX(Outcome_GWASs!F:F,MATCH(Matt!S244,Outcome_GWASs!C:C,0))</f>
        <v>20619</v>
      </c>
      <c r="Y244" s="105">
        <f>INDEX(Outcome_GWASs!G:G,MATCH(Matt!S244,Outcome_GWASs!C:C,0))</f>
        <v>15226</v>
      </c>
      <c r="Z244" s="105" t="s">
        <v>11</v>
      </c>
      <c r="AA244" s="105" t="s">
        <v>1005</v>
      </c>
      <c r="AB244" s="105" t="str">
        <f>INDEX(Outcome_GWASs!E:E,MATCH(Matt!S244,Outcome_GWASs!C:C,0))</f>
        <v>European</v>
      </c>
      <c r="AC244" s="115" t="s">
        <v>127</v>
      </c>
      <c r="AD244" s="105" t="s">
        <v>5508</v>
      </c>
      <c r="AE244" s="105" t="s">
        <v>1139</v>
      </c>
      <c r="AF244" s="115" t="str">
        <f>INDEX(Exposure_GWASs!T:T,MATCH(Matt!AE244,Exposure_GWASs!C:C,0))</f>
        <v>18+</v>
      </c>
      <c r="AG244" s="115" t="str">
        <f>INDEX(Exposure_GWASs!U:U,MATCH(Matt!AE244,Exposure_GWASs!C:C,0))</f>
        <v>both</v>
      </c>
      <c r="AH244" s="105" t="s">
        <v>11</v>
      </c>
      <c r="AI244" s="115">
        <f>INDEX(Exposure_GWASs!F:F,MATCH(Matt!AE244,Exposure_GWASs!C:C,0))</f>
        <v>322154</v>
      </c>
      <c r="AJ244" s="105" t="s">
        <v>11</v>
      </c>
      <c r="AK244" s="105" t="s">
        <v>1005</v>
      </c>
      <c r="AL244" s="105" t="s">
        <v>249</v>
      </c>
      <c r="AM244" s="105" t="s">
        <v>10</v>
      </c>
      <c r="AN244" s="105" t="s">
        <v>10</v>
      </c>
      <c r="AO244" s="105" t="s">
        <v>1449</v>
      </c>
      <c r="AP244" s="105" t="s">
        <v>11</v>
      </c>
      <c r="AQ244" s="105" t="s">
        <v>138</v>
      </c>
      <c r="AR244" s="105" t="s">
        <v>11</v>
      </c>
      <c r="AS244" s="105" t="s">
        <v>1277</v>
      </c>
      <c r="AT244" s="105" t="s">
        <v>11</v>
      </c>
      <c r="AU244" s="105" t="s">
        <v>10</v>
      </c>
      <c r="AV244" s="105" t="s">
        <v>10</v>
      </c>
      <c r="AW244" s="105">
        <v>33</v>
      </c>
      <c r="AX244" s="105">
        <f>INDEX(Exposure_GWASs!S:S,MATCH(Matt!AE244,Exposure_GWASs!C:C,0))</f>
        <v>77</v>
      </c>
      <c r="AY244" s="105" t="s">
        <v>1468</v>
      </c>
      <c r="AZ244" s="105" t="s">
        <v>11</v>
      </c>
      <c r="BA244" s="105" t="s">
        <v>11</v>
      </c>
      <c r="BB244" s="105" t="s">
        <v>31</v>
      </c>
      <c r="BC244" s="105" t="s">
        <v>11</v>
      </c>
      <c r="BD244" s="105"/>
      <c r="BE244" s="105"/>
      <c r="BF244" s="105"/>
      <c r="BG244" s="105"/>
      <c r="BH244" s="105" t="s">
        <v>11</v>
      </c>
      <c r="BI244" s="105" t="s">
        <v>11</v>
      </c>
      <c r="BJ244" s="105" t="s">
        <v>11</v>
      </c>
      <c r="BK244" s="105" t="s">
        <v>467</v>
      </c>
      <c r="BL244" s="105" t="s">
        <v>11</v>
      </c>
      <c r="BM244" s="105" t="s">
        <v>1447</v>
      </c>
      <c r="BN244" s="105" t="s">
        <v>11</v>
      </c>
      <c r="BO244" s="105" t="s">
        <v>167</v>
      </c>
      <c r="BP244" s="105" t="s">
        <v>1457</v>
      </c>
      <c r="BQ244" s="105" t="s">
        <v>1029</v>
      </c>
      <c r="BR244" s="105">
        <v>1.18</v>
      </c>
      <c r="BS244" s="105"/>
      <c r="BT244" s="105">
        <v>95</v>
      </c>
      <c r="BU244" s="105">
        <v>0.94</v>
      </c>
      <c r="BV244" s="105">
        <v>1.49</v>
      </c>
      <c r="BW244" s="105">
        <v>0.15</v>
      </c>
      <c r="BX244" s="105" t="s">
        <v>11</v>
      </c>
      <c r="BY244" s="105" t="s">
        <v>11</v>
      </c>
      <c r="BZ244" s="105" t="s">
        <v>1443</v>
      </c>
      <c r="CA244" s="105" t="s">
        <v>1444</v>
      </c>
      <c r="CB244" s="105" t="s">
        <v>1445</v>
      </c>
      <c r="CC244" s="105" t="s">
        <v>11</v>
      </c>
      <c r="CD244" s="106" t="s">
        <v>10</v>
      </c>
      <c r="CE244" s="105"/>
      <c r="CF244" s="105"/>
      <c r="CG244" s="105"/>
      <c r="CH244" s="105"/>
    </row>
    <row r="245" spans="1:86">
      <c r="A245" s="105">
        <v>23</v>
      </c>
      <c r="B245" s="105" t="s">
        <v>282</v>
      </c>
      <c r="C245" s="105" t="s">
        <v>244</v>
      </c>
      <c r="D245" s="105" t="s">
        <v>1431</v>
      </c>
      <c r="E245" s="105">
        <v>2018</v>
      </c>
      <c r="F245" s="105" t="s">
        <v>1432</v>
      </c>
      <c r="G245" s="105" t="s">
        <v>1433</v>
      </c>
      <c r="H245" s="105" t="s">
        <v>1356</v>
      </c>
      <c r="I245" s="105" t="s">
        <v>1260</v>
      </c>
      <c r="J245" s="114" t="s">
        <v>1357</v>
      </c>
      <c r="K245" s="105" t="s">
        <v>1358</v>
      </c>
      <c r="L245" s="105" t="s">
        <v>6135</v>
      </c>
      <c r="M245" s="105" t="s">
        <v>1434</v>
      </c>
      <c r="N245" s="105" t="s">
        <v>12</v>
      </c>
      <c r="O245" s="105" t="s">
        <v>5636</v>
      </c>
      <c r="P245" s="105" t="s">
        <v>5635</v>
      </c>
      <c r="Q245" s="105" t="s">
        <v>5608</v>
      </c>
      <c r="R245" s="105" t="s">
        <v>1435</v>
      </c>
      <c r="S245" s="105" t="s">
        <v>123</v>
      </c>
      <c r="T245" s="105" t="s">
        <v>172</v>
      </c>
      <c r="U245" s="105" t="s">
        <v>140</v>
      </c>
      <c r="V245" s="105">
        <v>131537</v>
      </c>
      <c r="W245" s="105">
        <v>37519</v>
      </c>
      <c r="X245" s="105" t="s">
        <v>10</v>
      </c>
      <c r="Y245" s="105" t="s">
        <v>10</v>
      </c>
      <c r="Z245" s="105" t="s">
        <v>10</v>
      </c>
      <c r="AA245" s="105" t="s">
        <v>1005</v>
      </c>
      <c r="AB245" s="105" t="s">
        <v>731</v>
      </c>
      <c r="AC245" s="115" t="s">
        <v>127</v>
      </c>
      <c r="AD245" s="105" t="s">
        <v>5509</v>
      </c>
      <c r="AE245" s="105" t="s">
        <v>1139</v>
      </c>
      <c r="AF245" s="115" t="str">
        <f>INDEX(Exposure_GWASs!T:T,MATCH(Matt!AE245,Exposure_GWASs!C:C,0))</f>
        <v>18+</v>
      </c>
      <c r="AG245" s="115" t="str">
        <f>INDEX(Exposure_GWASs!U:U,MATCH(Matt!AE245,Exposure_GWASs!C:C,0))</f>
        <v>both</v>
      </c>
      <c r="AH245" s="105">
        <f>SUM(V245:W245)</f>
        <v>169056</v>
      </c>
      <c r="AI245" s="115">
        <f>INDEX(Exposure_GWASs!F:F,MATCH(Matt!AE245,Exposure_GWASs!C:C,0))</f>
        <v>322154</v>
      </c>
      <c r="AJ245" s="105" t="s">
        <v>1291</v>
      </c>
      <c r="AK245" s="105" t="s">
        <v>1005</v>
      </c>
      <c r="AL245" s="105" t="s">
        <v>249</v>
      </c>
      <c r="AM245" s="105" t="s">
        <v>10</v>
      </c>
      <c r="AN245" s="105" t="s">
        <v>10</v>
      </c>
      <c r="AO245" s="105" t="s">
        <v>1449</v>
      </c>
      <c r="AP245" s="105" t="s">
        <v>11</v>
      </c>
      <c r="AQ245" s="105" t="s">
        <v>138</v>
      </c>
      <c r="AR245" s="105" t="s">
        <v>11</v>
      </c>
      <c r="AS245" s="105" t="s">
        <v>1277</v>
      </c>
      <c r="AT245" s="105" t="s">
        <v>11</v>
      </c>
      <c r="AU245" s="105" t="s">
        <v>10</v>
      </c>
      <c r="AV245" s="105" t="s">
        <v>10</v>
      </c>
      <c r="AW245" s="105">
        <v>59</v>
      </c>
      <c r="AX245" s="105">
        <f>INDEX(Exposure_GWASs!S:S,MATCH(Matt!AE245,Exposure_GWASs!C:C,0))</f>
        <v>77</v>
      </c>
      <c r="AY245" s="105" t="s">
        <v>1471</v>
      </c>
      <c r="AZ245" s="105" t="s">
        <v>11</v>
      </c>
      <c r="BA245" s="105" t="s">
        <v>11</v>
      </c>
      <c r="BB245" s="105" t="s">
        <v>31</v>
      </c>
      <c r="BC245" s="105" t="s">
        <v>11</v>
      </c>
      <c r="BD245" s="105"/>
      <c r="BE245" s="105"/>
      <c r="BF245" s="105"/>
      <c r="BG245" s="105"/>
      <c r="BH245" s="105" t="s">
        <v>11</v>
      </c>
      <c r="BI245" s="105" t="s">
        <v>11</v>
      </c>
      <c r="BJ245" s="105" t="s">
        <v>11</v>
      </c>
      <c r="BK245" s="105" t="s">
        <v>11</v>
      </c>
      <c r="BL245" s="105" t="s">
        <v>11</v>
      </c>
      <c r="BM245" s="105" t="s">
        <v>1440</v>
      </c>
      <c r="BN245" s="105" t="s">
        <v>11</v>
      </c>
      <c r="BO245" s="105" t="s">
        <v>167</v>
      </c>
      <c r="BP245" s="105" t="s">
        <v>1457</v>
      </c>
      <c r="BQ245" s="105" t="s">
        <v>1029</v>
      </c>
      <c r="BR245" s="105">
        <v>1.01</v>
      </c>
      <c r="BS245" s="105"/>
      <c r="BT245" s="105">
        <v>95</v>
      </c>
      <c r="BU245" s="105">
        <v>0.93</v>
      </c>
      <c r="BV245" s="105">
        <v>1.1000000000000001</v>
      </c>
      <c r="BW245" s="105">
        <v>0.84</v>
      </c>
      <c r="BX245" s="105" t="s">
        <v>11</v>
      </c>
      <c r="BY245" s="105" t="s">
        <v>11</v>
      </c>
      <c r="BZ245" s="105" t="s">
        <v>1443</v>
      </c>
      <c r="CA245" s="105" t="s">
        <v>1444</v>
      </c>
      <c r="CB245" s="105" t="s">
        <v>1445</v>
      </c>
      <c r="CC245" s="105" t="s">
        <v>11</v>
      </c>
      <c r="CD245" s="106" t="s">
        <v>10</v>
      </c>
      <c r="CE245" s="105"/>
      <c r="CF245" s="105"/>
      <c r="CG245" s="105"/>
      <c r="CH245" s="105"/>
    </row>
    <row r="246" spans="1:86">
      <c r="A246" s="105">
        <v>23</v>
      </c>
      <c r="B246" s="105" t="s">
        <v>282</v>
      </c>
      <c r="C246" s="105" t="s">
        <v>244</v>
      </c>
      <c r="D246" s="105" t="s">
        <v>1431</v>
      </c>
      <c r="E246" s="105">
        <v>2018</v>
      </c>
      <c r="F246" s="105" t="s">
        <v>1432</v>
      </c>
      <c r="G246" s="105" t="s">
        <v>1433</v>
      </c>
      <c r="H246" s="105" t="s">
        <v>1356</v>
      </c>
      <c r="I246" s="105" t="s">
        <v>1260</v>
      </c>
      <c r="J246" s="114" t="s">
        <v>1357</v>
      </c>
      <c r="K246" s="105" t="s">
        <v>1358</v>
      </c>
      <c r="L246" s="105" t="s">
        <v>6135</v>
      </c>
      <c r="M246" s="105" t="s">
        <v>1434</v>
      </c>
      <c r="N246" s="105" t="s">
        <v>12</v>
      </c>
      <c r="O246" s="105" t="s">
        <v>5636</v>
      </c>
      <c r="P246" s="105" t="s">
        <v>5641</v>
      </c>
      <c r="Q246" s="105" t="s">
        <v>5608</v>
      </c>
      <c r="R246" s="105" t="str">
        <f>INDEX(Outcome_GWASs!K:K,MATCH(Matt!S246,Outcome_GWASs!C:C,0))</f>
        <v>Smoking cessation contrasted former versus current smokers, where current smokers reported that they smoked at the time of the interview and former smokers had quit smoking at least 1 year before the interview. As relapse to smoking is highest within the first year of quitting smoking, smokers who had quit smoking for less than 1 year at interview were excluded from the analysis</v>
      </c>
      <c r="S246" s="105" t="s">
        <v>1458</v>
      </c>
      <c r="T246" s="105" t="str">
        <f>INDEX(Outcome_GWASs!I:I,MATCH(Matt!S246,Outcome_GWASs!C:C,0))</f>
        <v>18+</v>
      </c>
      <c r="U246" s="105" t="str">
        <f>INDEX(Outcome_GWASs!H:H,MATCH(Matt!S246,Outcome_GWASs!C:C,0))</f>
        <v xml:space="preserve">both </v>
      </c>
      <c r="V246" s="105" t="s">
        <v>11</v>
      </c>
      <c r="W246" s="105" t="s">
        <v>11</v>
      </c>
      <c r="X246" s="105">
        <f>INDEX(Outcome_GWASs!F:F,MATCH(Matt!S246,Outcome_GWASs!C:C,0))</f>
        <v>20619</v>
      </c>
      <c r="Y246" s="105">
        <f>INDEX(Outcome_GWASs!G:G,MATCH(Matt!S246,Outcome_GWASs!C:C,0))</f>
        <v>15226</v>
      </c>
      <c r="Z246" s="105" t="s">
        <v>11</v>
      </c>
      <c r="AA246" s="105" t="s">
        <v>1005</v>
      </c>
      <c r="AB246" s="105" t="str">
        <f>INDEX(Outcome_GWASs!E:E,MATCH(Matt!S246,Outcome_GWASs!C:C,0))</f>
        <v>European</v>
      </c>
      <c r="AC246" s="115" t="s">
        <v>127</v>
      </c>
      <c r="AD246" s="105" t="s">
        <v>5509</v>
      </c>
      <c r="AE246" s="105" t="s">
        <v>1139</v>
      </c>
      <c r="AF246" s="115" t="str">
        <f>INDEX(Exposure_GWASs!T:T,MATCH(Matt!AE246,Exposure_GWASs!C:C,0))</f>
        <v>18+</v>
      </c>
      <c r="AG246" s="115" t="str">
        <f>INDEX(Exposure_GWASs!U:U,MATCH(Matt!AE246,Exposure_GWASs!C:C,0))</f>
        <v>both</v>
      </c>
      <c r="AH246" s="105" t="s">
        <v>11</v>
      </c>
      <c r="AI246" s="115">
        <f>INDEX(Exposure_GWASs!F:F,MATCH(Matt!AE246,Exposure_GWASs!C:C,0))</f>
        <v>322154</v>
      </c>
      <c r="AJ246" s="105" t="s">
        <v>11</v>
      </c>
      <c r="AK246" s="105" t="s">
        <v>1005</v>
      </c>
      <c r="AL246" s="105" t="s">
        <v>249</v>
      </c>
      <c r="AM246" s="105" t="s">
        <v>10</v>
      </c>
      <c r="AN246" s="105" t="s">
        <v>10</v>
      </c>
      <c r="AO246" s="105" t="s">
        <v>1449</v>
      </c>
      <c r="AP246" s="105" t="s">
        <v>11</v>
      </c>
      <c r="AQ246" s="105" t="s">
        <v>138</v>
      </c>
      <c r="AR246" s="105" t="s">
        <v>11</v>
      </c>
      <c r="AS246" s="105" t="s">
        <v>1277</v>
      </c>
      <c r="AT246" s="105" t="s">
        <v>11</v>
      </c>
      <c r="AU246" s="105" t="s">
        <v>10</v>
      </c>
      <c r="AV246" s="105" t="s">
        <v>10</v>
      </c>
      <c r="AW246" s="105">
        <v>59</v>
      </c>
      <c r="AX246" s="105">
        <f>INDEX(Exposure_GWASs!S:S,MATCH(Matt!AE246,Exposure_GWASs!C:C,0))</f>
        <v>77</v>
      </c>
      <c r="AY246" s="105" t="s">
        <v>1471</v>
      </c>
      <c r="AZ246" s="105" t="s">
        <v>11</v>
      </c>
      <c r="BA246" s="105" t="s">
        <v>11</v>
      </c>
      <c r="BB246" s="105" t="s">
        <v>31</v>
      </c>
      <c r="BC246" s="105" t="s">
        <v>11</v>
      </c>
      <c r="BD246" s="105"/>
      <c r="BE246" s="105"/>
      <c r="BF246" s="105"/>
      <c r="BG246" s="105"/>
      <c r="BH246" s="105" t="s">
        <v>11</v>
      </c>
      <c r="BI246" s="105" t="s">
        <v>11</v>
      </c>
      <c r="BJ246" s="105" t="s">
        <v>11</v>
      </c>
      <c r="BK246" s="105" t="s">
        <v>467</v>
      </c>
      <c r="BL246" s="105" t="s">
        <v>11</v>
      </c>
      <c r="BM246" s="105" t="s">
        <v>1447</v>
      </c>
      <c r="BN246" s="105" t="s">
        <v>11</v>
      </c>
      <c r="BO246" s="105" t="s">
        <v>167</v>
      </c>
      <c r="BP246" s="105" t="s">
        <v>1457</v>
      </c>
      <c r="BQ246" s="105" t="s">
        <v>1029</v>
      </c>
      <c r="BR246" s="105">
        <v>1.1299999999999999</v>
      </c>
      <c r="BS246" s="105"/>
      <c r="BT246" s="105">
        <v>95</v>
      </c>
      <c r="BU246" s="105">
        <v>0.95</v>
      </c>
      <c r="BV246" s="105">
        <v>1.33</v>
      </c>
      <c r="BW246" s="105">
        <v>0.16</v>
      </c>
      <c r="BX246" s="105" t="s">
        <v>11</v>
      </c>
      <c r="BY246" s="105" t="s">
        <v>11</v>
      </c>
      <c r="BZ246" s="105" t="s">
        <v>1443</v>
      </c>
      <c r="CA246" s="105" t="s">
        <v>1444</v>
      </c>
      <c r="CB246" s="105" t="s">
        <v>1445</v>
      </c>
      <c r="CC246" s="105" t="s">
        <v>11</v>
      </c>
      <c r="CD246" s="106" t="s">
        <v>10</v>
      </c>
      <c r="CE246" s="105"/>
      <c r="CF246" s="105"/>
      <c r="CG246" s="105"/>
      <c r="CH246" s="105"/>
    </row>
    <row r="247" spans="1:86">
      <c r="A247" s="105">
        <v>23</v>
      </c>
      <c r="B247" s="105" t="s">
        <v>282</v>
      </c>
      <c r="C247" s="105" t="s">
        <v>244</v>
      </c>
      <c r="D247" s="105" t="s">
        <v>1431</v>
      </c>
      <c r="E247" s="105">
        <v>2018</v>
      </c>
      <c r="F247" s="105" t="s">
        <v>1432</v>
      </c>
      <c r="G247" s="105" t="s">
        <v>1433</v>
      </c>
      <c r="H247" s="105" t="s">
        <v>1356</v>
      </c>
      <c r="I247" s="105" t="s">
        <v>1260</v>
      </c>
      <c r="J247" s="114" t="s">
        <v>1357</v>
      </c>
      <c r="K247" s="105" t="s">
        <v>1358</v>
      </c>
      <c r="L247" s="105" t="s">
        <v>6135</v>
      </c>
      <c r="M247" s="105" t="s">
        <v>1434</v>
      </c>
      <c r="N247" s="105" t="s">
        <v>12</v>
      </c>
      <c r="O247" s="105" t="s">
        <v>5636</v>
      </c>
      <c r="P247" s="105" t="s">
        <v>5635</v>
      </c>
      <c r="Q247" s="105" t="s">
        <v>5608</v>
      </c>
      <c r="R247" s="105" t="s">
        <v>1435</v>
      </c>
      <c r="S247" s="105" t="s">
        <v>123</v>
      </c>
      <c r="T247" s="105" t="s">
        <v>172</v>
      </c>
      <c r="U247" s="105" t="s">
        <v>140</v>
      </c>
      <c r="V247" s="105">
        <v>131537</v>
      </c>
      <c r="W247" s="105">
        <v>37519</v>
      </c>
      <c r="X247" s="105" t="s">
        <v>10</v>
      </c>
      <c r="Y247" s="105" t="s">
        <v>10</v>
      </c>
      <c r="Z247" s="105" t="s">
        <v>10</v>
      </c>
      <c r="AA247" s="105" t="s">
        <v>1005</v>
      </c>
      <c r="AB247" s="105" t="s">
        <v>731</v>
      </c>
      <c r="AC247" s="105" t="s">
        <v>5513</v>
      </c>
      <c r="AD247" s="105" t="s">
        <v>5509</v>
      </c>
      <c r="AE247" s="105" t="s">
        <v>1448</v>
      </c>
      <c r="AF247" s="115" t="str">
        <f>INDEX(Exposure_GWASs!T:T,MATCH(Matt!AE247,Exposure_GWASs!C:C,0))</f>
        <v>18+</v>
      </c>
      <c r="AG247" s="115" t="str">
        <f>INDEX(Exposure_GWASs!U:U,MATCH(Matt!AE247,Exposure_GWASs!C:C,0))</f>
        <v>both</v>
      </c>
      <c r="AH247" s="105">
        <f>SUM(V247:W247)</f>
        <v>169056</v>
      </c>
      <c r="AI247" s="115">
        <f>INDEX(Exposure_GWASs!F:F,MATCH(Matt!AE247,Exposure_GWASs!C:C,0))</f>
        <v>89297</v>
      </c>
      <c r="AJ247" s="105" t="s">
        <v>1291</v>
      </c>
      <c r="AK247" s="105" t="s">
        <v>1005</v>
      </c>
      <c r="AL247" s="105" t="s">
        <v>249</v>
      </c>
      <c r="AM247" s="105" t="s">
        <v>10</v>
      </c>
      <c r="AN247" s="105" t="s">
        <v>10</v>
      </c>
      <c r="AO247" s="105" t="s">
        <v>1449</v>
      </c>
      <c r="AP247" s="105" t="s">
        <v>11</v>
      </c>
      <c r="AQ247" s="105" t="s">
        <v>138</v>
      </c>
      <c r="AR247" s="105" t="s">
        <v>11</v>
      </c>
      <c r="AS247" s="105" t="s">
        <v>1277</v>
      </c>
      <c r="AT247" s="105" t="s">
        <v>11</v>
      </c>
      <c r="AU247" s="105" t="s">
        <v>10</v>
      </c>
      <c r="AV247" s="105" t="s">
        <v>10</v>
      </c>
      <c r="AW247" s="105">
        <v>8</v>
      </c>
      <c r="AX247" s="105">
        <f>INDEX(Exposure_GWASs!S:S,MATCH(Matt!AE247,Exposure_GWASs!C:C,0))</f>
        <v>7</v>
      </c>
      <c r="AY247" s="105" t="s">
        <v>1473</v>
      </c>
      <c r="AZ247" s="105" t="s">
        <v>11</v>
      </c>
      <c r="BA247" s="105" t="s">
        <v>11</v>
      </c>
      <c r="BB247" s="105" t="s">
        <v>31</v>
      </c>
      <c r="BC247" s="105" t="s">
        <v>11</v>
      </c>
      <c r="BD247" s="105"/>
      <c r="BE247" s="105"/>
      <c r="BF247" s="105"/>
      <c r="BG247" s="105"/>
      <c r="BH247" s="105" t="s">
        <v>11</v>
      </c>
      <c r="BI247" s="105" t="s">
        <v>11</v>
      </c>
      <c r="BJ247" s="105" t="s">
        <v>11</v>
      </c>
      <c r="BK247" s="105" t="s">
        <v>11</v>
      </c>
      <c r="BL247" s="105" t="s">
        <v>11</v>
      </c>
      <c r="BM247" s="105" t="s">
        <v>1440</v>
      </c>
      <c r="BN247" s="105" t="s">
        <v>11</v>
      </c>
      <c r="BO247" s="105" t="s">
        <v>167</v>
      </c>
      <c r="BP247" s="105" t="s">
        <v>1457</v>
      </c>
      <c r="BQ247" s="105" t="s">
        <v>1029</v>
      </c>
      <c r="BR247" s="105">
        <v>0.81</v>
      </c>
      <c r="BS247" s="105"/>
      <c r="BT247" s="105">
        <v>95</v>
      </c>
      <c r="BU247" s="105">
        <v>0.69</v>
      </c>
      <c r="BV247" s="105">
        <v>0.96</v>
      </c>
      <c r="BW247" s="105">
        <v>0.01</v>
      </c>
      <c r="BX247" s="105" t="s">
        <v>11</v>
      </c>
      <c r="BY247" s="105" t="s">
        <v>11</v>
      </c>
      <c r="BZ247" s="105" t="s">
        <v>1443</v>
      </c>
      <c r="CA247" s="105" t="s">
        <v>1444</v>
      </c>
      <c r="CB247" s="105" t="s">
        <v>1445</v>
      </c>
      <c r="CC247" s="105" t="s">
        <v>11</v>
      </c>
      <c r="CD247" s="106" t="s">
        <v>10</v>
      </c>
      <c r="CE247" s="105"/>
      <c r="CF247" s="105"/>
      <c r="CG247" s="105"/>
      <c r="CH247" s="105"/>
    </row>
    <row r="248" spans="1:86">
      <c r="A248" s="105">
        <v>23</v>
      </c>
      <c r="B248" s="105" t="s">
        <v>282</v>
      </c>
      <c r="C248" s="105" t="s">
        <v>244</v>
      </c>
      <c r="D248" s="105" t="s">
        <v>1431</v>
      </c>
      <c r="E248" s="105">
        <v>2018</v>
      </c>
      <c r="F248" s="105" t="s">
        <v>1432</v>
      </c>
      <c r="G248" s="105" t="s">
        <v>1433</v>
      </c>
      <c r="H248" s="105" t="s">
        <v>1356</v>
      </c>
      <c r="I248" s="105" t="s">
        <v>1260</v>
      </c>
      <c r="J248" s="114" t="s">
        <v>1357</v>
      </c>
      <c r="K248" s="105" t="s">
        <v>1358</v>
      </c>
      <c r="L248" s="105" t="s">
        <v>6135</v>
      </c>
      <c r="M248" s="105" t="s">
        <v>1434</v>
      </c>
      <c r="N248" s="105" t="s">
        <v>12</v>
      </c>
      <c r="O248" s="105" t="s">
        <v>5636</v>
      </c>
      <c r="P248" s="105" t="s">
        <v>5634</v>
      </c>
      <c r="Q248" s="105" t="s">
        <v>5608</v>
      </c>
      <c r="R248" s="105" t="s">
        <v>1435</v>
      </c>
      <c r="S248" s="105" t="s">
        <v>1458</v>
      </c>
      <c r="T248" s="105" t="str">
        <f>INDEX(Outcome_GWASs!I:I,MATCH(Matt!S248,Outcome_GWASs!C:C,0))</f>
        <v>18+</v>
      </c>
      <c r="U248" s="105" t="str">
        <f>INDEX(Outcome_GWASs!H:H,MATCH(Matt!S248,Outcome_GWASs!C:C,0))</f>
        <v xml:space="preserve">both </v>
      </c>
      <c r="V248" s="105" t="s">
        <v>11</v>
      </c>
      <c r="W248" s="105" t="s">
        <v>11</v>
      </c>
      <c r="X248" s="105">
        <f>INDEX(Outcome_GWASs!F:F,MATCH(Matt!S248,Outcome_GWASs!C:C,0))</f>
        <v>20619</v>
      </c>
      <c r="Y248" s="105">
        <f>INDEX(Outcome_GWASs!G:G,MATCH(Matt!S248,Outcome_GWASs!C:C,0))</f>
        <v>15226</v>
      </c>
      <c r="Z248" s="105" t="s">
        <v>11</v>
      </c>
      <c r="AA248" s="105" t="s">
        <v>1005</v>
      </c>
      <c r="AB248" s="105" t="s">
        <v>731</v>
      </c>
      <c r="AC248" s="105" t="s">
        <v>5513</v>
      </c>
      <c r="AD248" s="105" t="s">
        <v>5509</v>
      </c>
      <c r="AE248" s="105" t="s">
        <v>1448</v>
      </c>
      <c r="AF248" s="115" t="str">
        <f>INDEX(Exposure_GWASs!T:T,MATCH(Matt!AE248,Exposure_GWASs!C:C,0))</f>
        <v>18+</v>
      </c>
      <c r="AG248" s="115" t="str">
        <f>INDEX(Exposure_GWASs!U:U,MATCH(Matt!AE248,Exposure_GWASs!C:C,0))</f>
        <v>both</v>
      </c>
      <c r="AH248" s="105" t="s">
        <v>11</v>
      </c>
      <c r="AI248" s="115">
        <f>INDEX(Exposure_GWASs!F:F,MATCH(Matt!AE248,Exposure_GWASs!C:C,0))</f>
        <v>89297</v>
      </c>
      <c r="AJ248" s="105" t="s">
        <v>1291</v>
      </c>
      <c r="AK248" s="105" t="s">
        <v>1005</v>
      </c>
      <c r="AL248" s="105" t="s">
        <v>249</v>
      </c>
      <c r="AM248" s="105" t="s">
        <v>10</v>
      </c>
      <c r="AN248" s="105" t="s">
        <v>10</v>
      </c>
      <c r="AO248" s="105" t="s">
        <v>1449</v>
      </c>
      <c r="AP248" s="105" t="s">
        <v>11</v>
      </c>
      <c r="AQ248" s="105" t="s">
        <v>138</v>
      </c>
      <c r="AR248" s="105" t="s">
        <v>11</v>
      </c>
      <c r="AS248" s="105" t="s">
        <v>1277</v>
      </c>
      <c r="AT248" s="105" t="s">
        <v>11</v>
      </c>
      <c r="AU248" s="105" t="s">
        <v>10</v>
      </c>
      <c r="AV248" s="105" t="s">
        <v>10</v>
      </c>
      <c r="AW248" s="105">
        <v>8</v>
      </c>
      <c r="AX248" s="105">
        <f>INDEX(Exposure_GWASs!S:S,MATCH(Matt!AE248,Exposure_GWASs!C:C,0))</f>
        <v>7</v>
      </c>
      <c r="AY248" s="105" t="s">
        <v>1451</v>
      </c>
      <c r="AZ248" s="105" t="s">
        <v>11</v>
      </c>
      <c r="BA248" s="105" t="s">
        <v>11</v>
      </c>
      <c r="BB248" s="105" t="s">
        <v>31</v>
      </c>
      <c r="BC248" s="105" t="s">
        <v>11</v>
      </c>
      <c r="BD248" s="105"/>
      <c r="BE248" s="105"/>
      <c r="BF248" s="105"/>
      <c r="BG248" s="105"/>
      <c r="BH248" s="105" t="s">
        <v>11</v>
      </c>
      <c r="BI248" s="105" t="s">
        <v>11</v>
      </c>
      <c r="BJ248" s="105" t="s">
        <v>11</v>
      </c>
      <c r="BK248" s="105" t="s">
        <v>467</v>
      </c>
      <c r="BL248" s="105" t="s">
        <v>11</v>
      </c>
      <c r="BM248" s="105" t="s">
        <v>1440</v>
      </c>
      <c r="BN248" s="105" t="s">
        <v>11</v>
      </c>
      <c r="BO248" s="105" t="s">
        <v>167</v>
      </c>
      <c r="BP248" s="105" t="s">
        <v>1457</v>
      </c>
      <c r="BQ248" s="105" t="s">
        <v>1029</v>
      </c>
      <c r="BR248" s="105">
        <v>1.06</v>
      </c>
      <c r="BS248" s="105"/>
      <c r="BT248" s="105">
        <v>95</v>
      </c>
      <c r="BU248" s="105">
        <v>0.73</v>
      </c>
      <c r="BV248" s="105">
        <v>1.53</v>
      </c>
      <c r="BW248" s="105">
        <v>0.75</v>
      </c>
      <c r="BX248" s="105" t="s">
        <v>11</v>
      </c>
      <c r="BY248" s="105" t="s">
        <v>11</v>
      </c>
      <c r="BZ248" s="105" t="s">
        <v>1443</v>
      </c>
      <c r="CA248" s="105" t="s">
        <v>1444</v>
      </c>
      <c r="CB248" s="105" t="s">
        <v>1445</v>
      </c>
      <c r="CC248" s="105" t="s">
        <v>11</v>
      </c>
      <c r="CD248" s="106" t="s">
        <v>10</v>
      </c>
      <c r="CE248" s="105"/>
      <c r="CF248" s="105"/>
      <c r="CG248" s="105"/>
      <c r="CH248" s="105"/>
    </row>
    <row r="249" spans="1:86">
      <c r="A249" s="105">
        <v>23</v>
      </c>
      <c r="B249" s="105" t="s">
        <v>282</v>
      </c>
      <c r="C249" s="105" t="s">
        <v>244</v>
      </c>
      <c r="D249" s="105" t="s">
        <v>1431</v>
      </c>
      <c r="E249" s="105">
        <v>2018</v>
      </c>
      <c r="F249" s="105" t="s">
        <v>1432</v>
      </c>
      <c r="G249" s="105" t="s">
        <v>1433</v>
      </c>
      <c r="H249" s="105" t="s">
        <v>1356</v>
      </c>
      <c r="I249" s="105" t="s">
        <v>1260</v>
      </c>
      <c r="J249" s="114" t="s">
        <v>1357</v>
      </c>
      <c r="K249" s="105" t="s">
        <v>1358</v>
      </c>
      <c r="L249" s="105" t="s">
        <v>6135</v>
      </c>
      <c r="M249" s="105" t="s">
        <v>1434</v>
      </c>
      <c r="N249" s="105" t="s">
        <v>12</v>
      </c>
      <c r="O249" s="105" t="s">
        <v>5636</v>
      </c>
      <c r="P249" s="105" t="s">
        <v>5635</v>
      </c>
      <c r="Q249" s="105" t="s">
        <v>5608</v>
      </c>
      <c r="R249" s="105" t="s">
        <v>1435</v>
      </c>
      <c r="S249" s="105" t="s">
        <v>123</v>
      </c>
      <c r="T249" s="105" t="s">
        <v>172</v>
      </c>
      <c r="U249" s="105" t="s">
        <v>140</v>
      </c>
      <c r="V249" s="105">
        <v>131537</v>
      </c>
      <c r="W249" s="105">
        <v>37519</v>
      </c>
      <c r="X249" s="105" t="s">
        <v>10</v>
      </c>
      <c r="Y249" s="105" t="s">
        <v>10</v>
      </c>
      <c r="Z249" s="105" t="s">
        <v>10</v>
      </c>
      <c r="AA249" s="105" t="s">
        <v>1005</v>
      </c>
      <c r="AB249" s="105" t="s">
        <v>731</v>
      </c>
      <c r="AC249" s="115" t="s">
        <v>158</v>
      </c>
      <c r="AD249" s="105" t="s">
        <v>5509</v>
      </c>
      <c r="AE249" s="105" t="s">
        <v>1453</v>
      </c>
      <c r="AF249" s="115" t="str">
        <f>INDEX(Exposure_GWASs!T:T,MATCH(Matt!AE249,Exposure_GWASs!C:C,0))</f>
        <v>18+</v>
      </c>
      <c r="AG249" s="115" t="str">
        <f>INDEX(Exposure_GWASs!U:U,MATCH(Matt!AE249,Exposure_GWASs!C:C,0))</f>
        <v>both</v>
      </c>
      <c r="AH249" s="105">
        <f>SUM(V249:W249)</f>
        <v>169056</v>
      </c>
      <c r="AI249" s="115">
        <f>INDEX(Exposure_GWASs!F:F,MATCH(Matt!AE249,Exposure_GWASs!C:C,0))</f>
        <v>232074</v>
      </c>
      <c r="AJ249" s="105" t="s">
        <v>1291</v>
      </c>
      <c r="AK249" s="105" t="s">
        <v>1005</v>
      </c>
      <c r="AL249" s="105" t="s">
        <v>249</v>
      </c>
      <c r="AM249" s="105" t="s">
        <v>10</v>
      </c>
      <c r="AN249" s="105" t="s">
        <v>10</v>
      </c>
      <c r="AO249" s="105" t="s">
        <v>1449</v>
      </c>
      <c r="AP249" s="105" t="s">
        <v>11</v>
      </c>
      <c r="AQ249" s="105" t="s">
        <v>138</v>
      </c>
      <c r="AR249" s="105" t="s">
        <v>11</v>
      </c>
      <c r="AS249" s="105" t="s">
        <v>1277</v>
      </c>
      <c r="AT249" s="105" t="s">
        <v>11</v>
      </c>
      <c r="AU249" s="105" t="s">
        <v>10</v>
      </c>
      <c r="AV249" s="105" t="s">
        <v>10</v>
      </c>
      <c r="AW249" s="105">
        <v>35</v>
      </c>
      <c r="AX249" s="105">
        <f>INDEX(Exposure_GWASs!S:S,MATCH(Matt!AE249,Exposure_GWASs!C:C,0))</f>
        <v>0</v>
      </c>
      <c r="AY249" s="105" t="s">
        <v>1476</v>
      </c>
      <c r="AZ249" s="105" t="s">
        <v>11</v>
      </c>
      <c r="BA249" s="105" t="s">
        <v>11</v>
      </c>
      <c r="BB249" s="105" t="s">
        <v>31</v>
      </c>
      <c r="BC249" s="105" t="s">
        <v>11</v>
      </c>
      <c r="BD249" s="105"/>
      <c r="BE249" s="105"/>
      <c r="BF249" s="105"/>
      <c r="BG249" s="105"/>
      <c r="BH249" s="105" t="s">
        <v>11</v>
      </c>
      <c r="BI249" s="105" t="s">
        <v>11</v>
      </c>
      <c r="BJ249" s="105" t="s">
        <v>11</v>
      </c>
      <c r="BK249" s="105" t="s">
        <v>11</v>
      </c>
      <c r="BL249" s="105" t="s">
        <v>11</v>
      </c>
      <c r="BM249" s="105" t="s">
        <v>1440</v>
      </c>
      <c r="BN249" s="105" t="s">
        <v>11</v>
      </c>
      <c r="BO249" s="105" t="s">
        <v>167</v>
      </c>
      <c r="BP249" s="105" t="s">
        <v>1457</v>
      </c>
      <c r="BQ249" s="105" t="s">
        <v>1029</v>
      </c>
      <c r="BR249" s="105">
        <v>1.02</v>
      </c>
      <c r="BS249" s="105"/>
      <c r="BT249" s="105">
        <v>95</v>
      </c>
      <c r="BU249" s="105">
        <v>0.92</v>
      </c>
      <c r="BV249" s="105">
        <v>1.1299999999999999</v>
      </c>
      <c r="BW249" s="105">
        <v>0.73</v>
      </c>
      <c r="BX249" s="105" t="s">
        <v>11</v>
      </c>
      <c r="BY249" s="105" t="s">
        <v>11</v>
      </c>
      <c r="BZ249" s="105" t="s">
        <v>1443</v>
      </c>
      <c r="CA249" s="105" t="s">
        <v>1444</v>
      </c>
      <c r="CB249" s="105" t="s">
        <v>1445</v>
      </c>
      <c r="CC249" s="105" t="s">
        <v>11</v>
      </c>
      <c r="CD249" s="106" t="s">
        <v>10</v>
      </c>
      <c r="CE249" s="105"/>
      <c r="CF249" s="105"/>
      <c r="CG249" s="105"/>
      <c r="CH249" s="105"/>
    </row>
    <row r="250" spans="1:86">
      <c r="A250" s="105">
        <v>23</v>
      </c>
      <c r="B250" s="105" t="s">
        <v>282</v>
      </c>
      <c r="C250" s="105" t="s">
        <v>244</v>
      </c>
      <c r="D250" s="105" t="s">
        <v>1431</v>
      </c>
      <c r="E250" s="105">
        <v>2018</v>
      </c>
      <c r="F250" s="105" t="s">
        <v>1432</v>
      </c>
      <c r="G250" s="105" t="s">
        <v>1433</v>
      </c>
      <c r="H250" s="105" t="s">
        <v>1356</v>
      </c>
      <c r="I250" s="105" t="s">
        <v>1260</v>
      </c>
      <c r="J250" s="114" t="s">
        <v>1357</v>
      </c>
      <c r="K250" s="105" t="s">
        <v>1358</v>
      </c>
      <c r="L250" s="105" t="s">
        <v>6135</v>
      </c>
      <c r="M250" s="105" t="s">
        <v>1434</v>
      </c>
      <c r="N250" s="105" t="s">
        <v>12</v>
      </c>
      <c r="O250" s="105" t="s">
        <v>5636</v>
      </c>
      <c r="P250" s="105" t="s">
        <v>5641</v>
      </c>
      <c r="Q250" s="105" t="s">
        <v>5608</v>
      </c>
      <c r="R250" s="105" t="str">
        <f>INDEX(Outcome_GWASs!K:K,MATCH(Matt!S250,Outcome_GWASs!C:C,0))</f>
        <v>Smoking cessation contrasted former versus current smokers, where current smokers reported that they smoked at the time of the interview and former smokers had quit smoking at least 1 year before the interview. As relapse to smoking is highest within the first year of quitting smoking, smokers who had quit smoking for less than 1 year at interview were excluded from the analysis</v>
      </c>
      <c r="S250" s="105" t="s">
        <v>1458</v>
      </c>
      <c r="T250" s="105" t="str">
        <f>INDEX(Outcome_GWASs!I:I,MATCH(Matt!S250,Outcome_GWASs!C:C,0))</f>
        <v>18+</v>
      </c>
      <c r="U250" s="105" t="str">
        <f>INDEX(Outcome_GWASs!H:H,MATCH(Matt!S250,Outcome_GWASs!C:C,0))</f>
        <v xml:space="preserve">both </v>
      </c>
      <c r="V250" s="105" t="s">
        <v>11</v>
      </c>
      <c r="W250" s="105" t="s">
        <v>11</v>
      </c>
      <c r="X250" s="105">
        <f>INDEX(Outcome_GWASs!F:F,MATCH(Matt!S250,Outcome_GWASs!C:C,0))</f>
        <v>20619</v>
      </c>
      <c r="Y250" s="105">
        <f>INDEX(Outcome_GWASs!G:G,MATCH(Matt!S250,Outcome_GWASs!C:C,0))</f>
        <v>15226</v>
      </c>
      <c r="Z250" s="105" t="s">
        <v>11</v>
      </c>
      <c r="AA250" s="105" t="s">
        <v>1005</v>
      </c>
      <c r="AB250" s="105" t="str">
        <f>INDEX(Outcome_GWASs!E:E,MATCH(Matt!S250,Outcome_GWASs!C:C,0))</f>
        <v>European</v>
      </c>
      <c r="AC250" s="115" t="s">
        <v>158</v>
      </c>
      <c r="AD250" s="105" t="s">
        <v>5509</v>
      </c>
      <c r="AE250" s="105" t="s">
        <v>1453</v>
      </c>
      <c r="AF250" s="115" t="str">
        <f>INDEX(Exposure_GWASs!T:T,MATCH(Matt!AE250,Exposure_GWASs!C:C,0))</f>
        <v>18+</v>
      </c>
      <c r="AG250" s="115" t="str">
        <f>INDEX(Exposure_GWASs!U:U,MATCH(Matt!AE250,Exposure_GWASs!C:C,0))</f>
        <v>both</v>
      </c>
      <c r="AH250" s="105" t="s">
        <v>11</v>
      </c>
      <c r="AI250" s="115">
        <f>INDEX(Exposure_GWASs!F:F,MATCH(Matt!AE250,Exposure_GWASs!C:C,0))</f>
        <v>232074</v>
      </c>
      <c r="AJ250" s="105" t="s">
        <v>11</v>
      </c>
      <c r="AK250" s="105" t="s">
        <v>1005</v>
      </c>
      <c r="AL250" s="105" t="s">
        <v>249</v>
      </c>
      <c r="AM250" s="105" t="s">
        <v>10</v>
      </c>
      <c r="AN250" s="105" t="s">
        <v>10</v>
      </c>
      <c r="AO250" s="105" t="s">
        <v>1449</v>
      </c>
      <c r="AP250" s="105" t="s">
        <v>11</v>
      </c>
      <c r="AQ250" s="105" t="s">
        <v>138</v>
      </c>
      <c r="AR250" s="105" t="s">
        <v>11</v>
      </c>
      <c r="AS250" s="105" t="s">
        <v>1277</v>
      </c>
      <c r="AT250" s="105" t="s">
        <v>11</v>
      </c>
      <c r="AU250" s="105" t="s">
        <v>10</v>
      </c>
      <c r="AV250" s="105" t="s">
        <v>10</v>
      </c>
      <c r="AW250" s="105">
        <v>35</v>
      </c>
      <c r="AX250" s="105">
        <f>INDEX(Exposure_GWASs!S:S,MATCH(Matt!AE250,Exposure_GWASs!C:C,0))</f>
        <v>0</v>
      </c>
      <c r="AY250" s="105" t="s">
        <v>1476</v>
      </c>
      <c r="AZ250" s="105" t="s">
        <v>11</v>
      </c>
      <c r="BA250" s="105" t="s">
        <v>11</v>
      </c>
      <c r="BB250" s="105" t="s">
        <v>31</v>
      </c>
      <c r="BC250" s="105" t="s">
        <v>11</v>
      </c>
      <c r="BD250" s="105"/>
      <c r="BE250" s="105"/>
      <c r="BF250" s="105"/>
      <c r="BG250" s="105"/>
      <c r="BH250" s="105" t="s">
        <v>11</v>
      </c>
      <c r="BI250" s="105" t="s">
        <v>11</v>
      </c>
      <c r="BJ250" s="105" t="s">
        <v>11</v>
      </c>
      <c r="BK250" s="105" t="s">
        <v>467</v>
      </c>
      <c r="BL250" s="105" t="s">
        <v>11</v>
      </c>
      <c r="BM250" s="105" t="s">
        <v>1447</v>
      </c>
      <c r="BN250" s="105" t="s">
        <v>11</v>
      </c>
      <c r="BO250" s="105" t="s">
        <v>167</v>
      </c>
      <c r="BP250" s="105" t="s">
        <v>1457</v>
      </c>
      <c r="BQ250" s="105" t="s">
        <v>1029</v>
      </c>
      <c r="BR250" s="105">
        <v>1.02</v>
      </c>
      <c r="BS250" s="105"/>
      <c r="BT250" s="105">
        <v>95</v>
      </c>
      <c r="BU250" s="105">
        <v>0.83</v>
      </c>
      <c r="BV250" s="105">
        <v>1.25</v>
      </c>
      <c r="BW250" s="105">
        <v>0.85</v>
      </c>
      <c r="BX250" s="105" t="s">
        <v>11</v>
      </c>
      <c r="BY250" s="105" t="s">
        <v>11</v>
      </c>
      <c r="BZ250" s="105" t="s">
        <v>1443</v>
      </c>
      <c r="CA250" s="105" t="s">
        <v>1444</v>
      </c>
      <c r="CB250" s="105" t="s">
        <v>1445</v>
      </c>
      <c r="CC250" s="105" t="s">
        <v>11</v>
      </c>
      <c r="CD250" s="106" t="s">
        <v>10</v>
      </c>
      <c r="CE250" s="105"/>
      <c r="CF250" s="105"/>
      <c r="CG250" s="105"/>
      <c r="CH250" s="105"/>
    </row>
    <row r="251" spans="1:86">
      <c r="A251" s="105">
        <v>23</v>
      </c>
      <c r="B251" s="105" t="s">
        <v>282</v>
      </c>
      <c r="C251" s="105" t="s">
        <v>244</v>
      </c>
      <c r="D251" s="105" t="s">
        <v>1431</v>
      </c>
      <c r="E251" s="105">
        <v>2018</v>
      </c>
      <c r="F251" s="105" t="s">
        <v>1432</v>
      </c>
      <c r="G251" s="105" t="s">
        <v>1433</v>
      </c>
      <c r="H251" s="105" t="s">
        <v>1356</v>
      </c>
      <c r="I251" s="105" t="s">
        <v>1260</v>
      </c>
      <c r="J251" s="114" t="s">
        <v>1357</v>
      </c>
      <c r="K251" s="105" t="s">
        <v>1358</v>
      </c>
      <c r="L251" s="105" t="s">
        <v>6135</v>
      </c>
      <c r="M251" s="105" t="s">
        <v>1434</v>
      </c>
      <c r="N251" s="105" t="s">
        <v>12</v>
      </c>
      <c r="O251" s="105" t="s">
        <v>5636</v>
      </c>
      <c r="P251" s="105" t="s">
        <v>5637</v>
      </c>
      <c r="Q251" s="105" t="s">
        <v>5608</v>
      </c>
      <c r="R251" s="105" t="s">
        <v>1435</v>
      </c>
      <c r="S251" s="105" t="s">
        <v>123</v>
      </c>
      <c r="T251" s="105" t="s">
        <v>172</v>
      </c>
      <c r="U251" s="105" t="s">
        <v>140</v>
      </c>
      <c r="V251" s="105" t="s">
        <v>11</v>
      </c>
      <c r="W251" s="105" t="s">
        <v>11</v>
      </c>
      <c r="X251" s="105" t="s">
        <v>10</v>
      </c>
      <c r="Y251" s="105" t="s">
        <v>10</v>
      </c>
      <c r="Z251" s="105" t="s">
        <v>10</v>
      </c>
      <c r="AA251" s="105" t="s">
        <v>1005</v>
      </c>
      <c r="AB251" s="105" t="s">
        <v>731</v>
      </c>
      <c r="AC251" s="115" t="s">
        <v>127</v>
      </c>
      <c r="AD251" s="105" t="s">
        <v>5510</v>
      </c>
      <c r="AE251" s="105" t="s">
        <v>1139</v>
      </c>
      <c r="AF251" s="115" t="str">
        <f>INDEX(Exposure_GWASs!T:T,MATCH(Matt!AE251,Exposure_GWASs!C:C,0))</f>
        <v>18+</v>
      </c>
      <c r="AG251" s="115" t="str">
        <f>INDEX(Exposure_GWASs!U:U,MATCH(Matt!AE251,Exposure_GWASs!C:C,0))</f>
        <v>both</v>
      </c>
      <c r="AH251" s="105" t="s">
        <v>11</v>
      </c>
      <c r="AI251" s="115">
        <f>INDEX(Exposure_GWASs!F:F,MATCH(Matt!AE251,Exposure_GWASs!C:C,0))</f>
        <v>322154</v>
      </c>
      <c r="AJ251" s="105" t="s">
        <v>1291</v>
      </c>
      <c r="AK251" s="105" t="s">
        <v>1005</v>
      </c>
      <c r="AL251" s="105" t="s">
        <v>249</v>
      </c>
      <c r="AM251" s="105" t="s">
        <v>10</v>
      </c>
      <c r="AN251" s="105" t="s">
        <v>10</v>
      </c>
      <c r="AO251" s="105" t="s">
        <v>1449</v>
      </c>
      <c r="AP251" s="105" t="s">
        <v>11</v>
      </c>
      <c r="AQ251" s="105" t="s">
        <v>138</v>
      </c>
      <c r="AR251" s="105" t="s">
        <v>11</v>
      </c>
      <c r="AS251" s="105" t="s">
        <v>1277</v>
      </c>
      <c r="AT251" s="105" t="s">
        <v>11</v>
      </c>
      <c r="AU251" s="105" t="s">
        <v>10</v>
      </c>
      <c r="AV251" s="105" t="s">
        <v>10</v>
      </c>
      <c r="AW251" s="105">
        <v>40</v>
      </c>
      <c r="AX251" s="105">
        <f>INDEX(Exposure_GWASs!S:S,MATCH(Matt!AE251,Exposure_GWASs!C:C,0))</f>
        <v>77</v>
      </c>
      <c r="AY251" s="105" t="s">
        <v>1464</v>
      </c>
      <c r="AZ251" s="105" t="s">
        <v>11</v>
      </c>
      <c r="BA251" s="105" t="s">
        <v>11</v>
      </c>
      <c r="BB251" s="105" t="s">
        <v>31</v>
      </c>
      <c r="BC251" s="105" t="s">
        <v>11</v>
      </c>
      <c r="BD251" s="105"/>
      <c r="BE251" s="105"/>
      <c r="BF251" s="105"/>
      <c r="BG251" s="105"/>
      <c r="BH251" s="105" t="s">
        <v>11</v>
      </c>
      <c r="BI251" s="105" t="s">
        <v>11</v>
      </c>
      <c r="BJ251" s="105" t="s">
        <v>11</v>
      </c>
      <c r="BK251" s="105" t="s">
        <v>11</v>
      </c>
      <c r="BL251" s="105" t="s">
        <v>11</v>
      </c>
      <c r="BM251" s="105" t="s">
        <v>1440</v>
      </c>
      <c r="BN251" s="105" t="s">
        <v>11</v>
      </c>
      <c r="BO251" s="105" t="s">
        <v>167</v>
      </c>
      <c r="BP251" s="105" t="s">
        <v>1459</v>
      </c>
      <c r="BQ251" s="105" t="s">
        <v>1029</v>
      </c>
      <c r="BR251" s="105">
        <v>1.39</v>
      </c>
      <c r="BS251" s="105"/>
      <c r="BT251" s="105">
        <v>95</v>
      </c>
      <c r="BU251" s="105">
        <v>0.48</v>
      </c>
      <c r="BV251" s="105">
        <v>2.2999999999999998</v>
      </c>
      <c r="BW251" s="105" t="s">
        <v>1480</v>
      </c>
      <c r="BX251" s="105" t="s">
        <v>11</v>
      </c>
      <c r="BY251" s="105" t="s">
        <v>11</v>
      </c>
      <c r="BZ251" s="105" t="s">
        <v>1443</v>
      </c>
      <c r="CA251" s="105" t="s">
        <v>1444</v>
      </c>
      <c r="CB251" s="105" t="s">
        <v>1445</v>
      </c>
      <c r="CC251" s="105" t="s">
        <v>11</v>
      </c>
      <c r="CD251" s="106" t="s">
        <v>10</v>
      </c>
      <c r="CE251" s="105"/>
      <c r="CF251" s="105"/>
      <c r="CG251" s="105"/>
      <c r="CH251" s="105"/>
    </row>
    <row r="252" spans="1:86">
      <c r="A252" s="105">
        <v>23</v>
      </c>
      <c r="B252" s="105" t="s">
        <v>282</v>
      </c>
      <c r="C252" s="105" t="s">
        <v>244</v>
      </c>
      <c r="D252" s="105" t="s">
        <v>1431</v>
      </c>
      <c r="E252" s="105">
        <v>2018</v>
      </c>
      <c r="F252" s="105" t="s">
        <v>1432</v>
      </c>
      <c r="G252" s="105" t="s">
        <v>1433</v>
      </c>
      <c r="H252" s="105" t="s">
        <v>1356</v>
      </c>
      <c r="I252" s="105" t="s">
        <v>1260</v>
      </c>
      <c r="J252" s="114" t="s">
        <v>1357</v>
      </c>
      <c r="K252" s="105" t="s">
        <v>1358</v>
      </c>
      <c r="L252" s="105" t="s">
        <v>6135</v>
      </c>
      <c r="M252" s="105" t="s">
        <v>1434</v>
      </c>
      <c r="N252" s="105" t="s">
        <v>12</v>
      </c>
      <c r="O252" s="105" t="s">
        <v>5636</v>
      </c>
      <c r="P252" s="105" t="s">
        <v>5638</v>
      </c>
      <c r="Q252" s="105" t="s">
        <v>5608</v>
      </c>
      <c r="R252" s="105" t="s">
        <v>1435</v>
      </c>
      <c r="S252" s="105" t="s">
        <v>123</v>
      </c>
      <c r="T252" s="105" t="s">
        <v>172</v>
      </c>
      <c r="U252" s="105" t="s">
        <v>140</v>
      </c>
      <c r="V252" s="105" t="s">
        <v>11</v>
      </c>
      <c r="W252" s="105" t="s">
        <v>11</v>
      </c>
      <c r="X252" s="105" t="s">
        <v>10</v>
      </c>
      <c r="Y252" s="105" t="s">
        <v>10</v>
      </c>
      <c r="Z252" s="105" t="s">
        <v>10</v>
      </c>
      <c r="AA252" s="105" t="s">
        <v>1005</v>
      </c>
      <c r="AB252" s="105" t="s">
        <v>731</v>
      </c>
      <c r="AC252" s="115" t="s">
        <v>127</v>
      </c>
      <c r="AD252" s="105" t="s">
        <v>5510</v>
      </c>
      <c r="AE252" s="105" t="s">
        <v>1139</v>
      </c>
      <c r="AF252" s="115" t="str">
        <f>INDEX(Exposure_GWASs!T:T,MATCH(Matt!AE252,Exposure_GWASs!C:C,0))</f>
        <v>18+</v>
      </c>
      <c r="AG252" s="115" t="str">
        <f>INDEX(Exposure_GWASs!U:U,MATCH(Matt!AE252,Exposure_GWASs!C:C,0))</f>
        <v>both</v>
      </c>
      <c r="AH252" s="105" t="s">
        <v>11</v>
      </c>
      <c r="AI252" s="115">
        <f>INDEX(Exposure_GWASs!F:F,MATCH(Matt!AE252,Exposure_GWASs!C:C,0))</f>
        <v>322154</v>
      </c>
      <c r="AJ252" s="105" t="s">
        <v>1291</v>
      </c>
      <c r="AK252" s="105" t="s">
        <v>1005</v>
      </c>
      <c r="AL252" s="105" t="s">
        <v>249</v>
      </c>
      <c r="AM252" s="105" t="s">
        <v>10</v>
      </c>
      <c r="AN252" s="105" t="s">
        <v>10</v>
      </c>
      <c r="AO252" s="105" t="s">
        <v>1449</v>
      </c>
      <c r="AP252" s="105" t="s">
        <v>11</v>
      </c>
      <c r="AQ252" s="105" t="s">
        <v>138</v>
      </c>
      <c r="AR252" s="105" t="s">
        <v>11</v>
      </c>
      <c r="AS252" s="105" t="s">
        <v>1277</v>
      </c>
      <c r="AT252" s="105" t="s">
        <v>11</v>
      </c>
      <c r="AU252" s="105" t="s">
        <v>10</v>
      </c>
      <c r="AV252" s="105" t="s">
        <v>10</v>
      </c>
      <c r="AW252" s="105">
        <v>40</v>
      </c>
      <c r="AX252" s="105">
        <f>INDEX(Exposure_GWASs!S:S,MATCH(Matt!AE252,Exposure_GWASs!C:C,0))</f>
        <v>77</v>
      </c>
      <c r="AY252" s="105" t="s">
        <v>1464</v>
      </c>
      <c r="AZ252" s="105" t="s">
        <v>11</v>
      </c>
      <c r="BA252" s="105" t="s">
        <v>11</v>
      </c>
      <c r="BB252" s="105" t="s">
        <v>31</v>
      </c>
      <c r="BC252" s="105" t="s">
        <v>11</v>
      </c>
      <c r="BD252" s="105"/>
      <c r="BE252" s="105"/>
      <c r="BF252" s="105"/>
      <c r="BG252" s="105"/>
      <c r="BH252" s="105" t="s">
        <v>11</v>
      </c>
      <c r="BI252" s="105" t="s">
        <v>11</v>
      </c>
      <c r="BJ252" s="105" t="s">
        <v>11</v>
      </c>
      <c r="BK252" s="105" t="s">
        <v>11</v>
      </c>
      <c r="BL252" s="105" t="s">
        <v>11</v>
      </c>
      <c r="BM252" s="105" t="s">
        <v>1440</v>
      </c>
      <c r="BN252" s="105" t="s">
        <v>11</v>
      </c>
      <c r="BO252" s="105" t="s">
        <v>167</v>
      </c>
      <c r="BP252" s="105" t="s">
        <v>1459</v>
      </c>
      <c r="BQ252" s="105" t="s">
        <v>1029</v>
      </c>
      <c r="BR252" s="105">
        <v>1.41</v>
      </c>
      <c r="BS252" s="105"/>
      <c r="BT252" s="105">
        <v>95</v>
      </c>
      <c r="BU252" s="105">
        <v>0.89</v>
      </c>
      <c r="BV252" s="105">
        <v>1.93</v>
      </c>
      <c r="BW252" s="105" t="s">
        <v>1481</v>
      </c>
      <c r="BX252" s="105" t="s">
        <v>11</v>
      </c>
      <c r="BY252" s="105" t="s">
        <v>11</v>
      </c>
      <c r="BZ252" s="105" t="s">
        <v>1443</v>
      </c>
      <c r="CA252" s="105" t="s">
        <v>1444</v>
      </c>
      <c r="CB252" s="105" t="s">
        <v>1445</v>
      </c>
      <c r="CC252" s="105" t="s">
        <v>11</v>
      </c>
      <c r="CD252" s="106" t="s">
        <v>10</v>
      </c>
      <c r="CE252" s="105"/>
      <c r="CF252" s="105"/>
      <c r="CG252" s="105"/>
      <c r="CH252" s="105"/>
    </row>
    <row r="253" spans="1:86">
      <c r="A253" s="105">
        <v>23</v>
      </c>
      <c r="B253" s="105" t="s">
        <v>282</v>
      </c>
      <c r="C253" s="105" t="s">
        <v>244</v>
      </c>
      <c r="D253" s="105" t="s">
        <v>1431</v>
      </c>
      <c r="E253" s="105">
        <v>2018</v>
      </c>
      <c r="F253" s="105" t="s">
        <v>1432</v>
      </c>
      <c r="G253" s="105" t="s">
        <v>1433</v>
      </c>
      <c r="H253" s="105" t="s">
        <v>1356</v>
      </c>
      <c r="I253" s="105" t="s">
        <v>1260</v>
      </c>
      <c r="J253" s="114" t="s">
        <v>1357</v>
      </c>
      <c r="K253" s="105" t="s">
        <v>1358</v>
      </c>
      <c r="L253" s="105" t="s">
        <v>6135</v>
      </c>
      <c r="M253" s="105" t="s">
        <v>1434</v>
      </c>
      <c r="N253" s="105" t="s">
        <v>12</v>
      </c>
      <c r="O253" s="105" t="s">
        <v>5636</v>
      </c>
      <c r="P253" s="105" t="s">
        <v>5638</v>
      </c>
      <c r="Q253" s="105" t="s">
        <v>5608</v>
      </c>
      <c r="R253" s="105" t="str">
        <f>INDEX(Outcome_GWASs!K:K,MATCH(Matt!S253,Outcome_GWASs!C:C,0))</f>
        <v>Smoking quantity was assessed as the CPD value. Some studies collected the average CPD, whereas other studies collected the maximum CPD. Longitudinal data from the Finnish Twin Cohort Study revealed a high correlation (&gt;0.71) between these variables over time and supported the idea of using either value in a general assessment of CPD in the meta-analysis</v>
      </c>
      <c r="S253" s="105" t="s">
        <v>1460</v>
      </c>
      <c r="T253" s="105" t="str">
        <f>INDEX(Outcome_GWASs!I:I,MATCH(Matt!S253,Outcome_GWASs!C:C,0))</f>
        <v>18+</v>
      </c>
      <c r="U253" s="105" t="str">
        <f>INDEX(Outcome_GWASs!H:H,MATCH(Matt!S253,Outcome_GWASs!C:C,0))</f>
        <v xml:space="preserve">both </v>
      </c>
      <c r="V253" s="105" t="s">
        <v>11</v>
      </c>
      <c r="W253" s="105" t="s">
        <v>11</v>
      </c>
      <c r="X253" s="105">
        <f>INDEX(Outcome_GWASs!F:F,MATCH(Matt!S253,Outcome_GWASs!C:C,0))</f>
        <v>38181</v>
      </c>
      <c r="Y253" s="105" t="str">
        <f>INDEX(Outcome_GWASs!G:G,MATCH(Matt!S253,Outcome_GWASs!C:C,0))</f>
        <v>NA</v>
      </c>
      <c r="Z253" s="105" t="s">
        <v>11</v>
      </c>
      <c r="AA253" s="105" t="s">
        <v>1005</v>
      </c>
      <c r="AB253" s="105" t="str">
        <f>INDEX(Outcome_GWASs!E:E,MATCH(Matt!S253,Outcome_GWASs!C:C,0))</f>
        <v>European</v>
      </c>
      <c r="AC253" s="115" t="s">
        <v>127</v>
      </c>
      <c r="AD253" s="105" t="s">
        <v>5510</v>
      </c>
      <c r="AE253" s="105" t="s">
        <v>1139</v>
      </c>
      <c r="AF253" s="115" t="str">
        <f>INDEX(Exposure_GWASs!T:T,MATCH(Matt!AE253,Exposure_GWASs!C:C,0))</f>
        <v>18+</v>
      </c>
      <c r="AG253" s="115" t="str">
        <f>INDEX(Exposure_GWASs!U:U,MATCH(Matt!AE253,Exposure_GWASs!C:C,0))</f>
        <v>both</v>
      </c>
      <c r="AH253" s="105" t="s">
        <v>11</v>
      </c>
      <c r="AI253" s="115">
        <f>INDEX(Exposure_GWASs!F:F,MATCH(Matt!AE253,Exposure_GWASs!C:C,0))</f>
        <v>322154</v>
      </c>
      <c r="AJ253" s="105" t="s">
        <v>11</v>
      </c>
      <c r="AK253" s="105" t="s">
        <v>1005</v>
      </c>
      <c r="AL253" s="105" t="s">
        <v>249</v>
      </c>
      <c r="AM253" s="105" t="s">
        <v>10</v>
      </c>
      <c r="AN253" s="105" t="s">
        <v>10</v>
      </c>
      <c r="AO253" s="105" t="s">
        <v>1449</v>
      </c>
      <c r="AP253" s="105" t="s">
        <v>11</v>
      </c>
      <c r="AQ253" s="105" t="s">
        <v>138</v>
      </c>
      <c r="AR253" s="105" t="s">
        <v>11</v>
      </c>
      <c r="AS253" s="105" t="s">
        <v>1277</v>
      </c>
      <c r="AT253" s="105" t="s">
        <v>11</v>
      </c>
      <c r="AU253" s="105" t="s">
        <v>10</v>
      </c>
      <c r="AV253" s="105" t="s">
        <v>10</v>
      </c>
      <c r="AW253" s="105">
        <v>40</v>
      </c>
      <c r="AX253" s="105">
        <f>INDEX(Exposure_GWASs!S:S,MATCH(Matt!AE253,Exposure_GWASs!C:C,0))</f>
        <v>77</v>
      </c>
      <c r="AY253" s="105" t="s">
        <v>1464</v>
      </c>
      <c r="AZ253" s="105" t="s">
        <v>11</v>
      </c>
      <c r="BA253" s="105" t="s">
        <v>11</v>
      </c>
      <c r="BB253" s="105" t="s">
        <v>31</v>
      </c>
      <c r="BC253" s="105" t="s">
        <v>11</v>
      </c>
      <c r="BD253" s="105"/>
      <c r="BE253" s="105"/>
      <c r="BF253" s="105"/>
      <c r="BG253" s="105"/>
      <c r="BH253" s="105" t="s">
        <v>11</v>
      </c>
      <c r="BI253" s="105" t="s">
        <v>11</v>
      </c>
      <c r="BJ253" s="105" t="s">
        <v>11</v>
      </c>
      <c r="BK253" s="105" t="s">
        <v>467</v>
      </c>
      <c r="BL253" s="105" t="s">
        <v>11</v>
      </c>
      <c r="BM253" s="105" t="s">
        <v>1447</v>
      </c>
      <c r="BN253" s="105" t="s">
        <v>11</v>
      </c>
      <c r="BO253" s="105" t="s">
        <v>167</v>
      </c>
      <c r="BP253" s="105" t="s">
        <v>1459</v>
      </c>
      <c r="BQ253" s="105" t="s">
        <v>1029</v>
      </c>
      <c r="BR253" s="105">
        <v>1.81</v>
      </c>
      <c r="BS253" s="105"/>
      <c r="BT253" s="105">
        <v>95</v>
      </c>
      <c r="BU253" s="105">
        <v>0.72</v>
      </c>
      <c r="BV253" s="105">
        <v>2.89</v>
      </c>
      <c r="BW253" s="105" t="s">
        <v>1482</v>
      </c>
      <c r="BX253" s="105" t="s">
        <v>11</v>
      </c>
      <c r="BY253" s="105" t="s">
        <v>11</v>
      </c>
      <c r="BZ253" s="105" t="s">
        <v>1443</v>
      </c>
      <c r="CA253" s="105" t="s">
        <v>1444</v>
      </c>
      <c r="CB253" s="105" t="s">
        <v>1445</v>
      </c>
      <c r="CC253" s="105" t="s">
        <v>11</v>
      </c>
      <c r="CD253" s="106" t="s">
        <v>10</v>
      </c>
      <c r="CE253" s="105"/>
      <c r="CF253" s="105"/>
      <c r="CG253" s="105"/>
      <c r="CH253" s="105"/>
    </row>
    <row r="254" spans="1:86">
      <c r="A254" s="105">
        <v>23</v>
      </c>
      <c r="B254" s="105" t="s">
        <v>282</v>
      </c>
      <c r="C254" s="105" t="s">
        <v>244</v>
      </c>
      <c r="D254" s="105" t="s">
        <v>1431</v>
      </c>
      <c r="E254" s="105">
        <v>2018</v>
      </c>
      <c r="F254" s="105" t="s">
        <v>1432</v>
      </c>
      <c r="G254" s="105" t="s">
        <v>1433</v>
      </c>
      <c r="H254" s="105" t="s">
        <v>1356</v>
      </c>
      <c r="I254" s="105" t="s">
        <v>1260</v>
      </c>
      <c r="J254" s="114" t="s">
        <v>1357</v>
      </c>
      <c r="K254" s="105" t="s">
        <v>1358</v>
      </c>
      <c r="L254" s="105" t="s">
        <v>6135</v>
      </c>
      <c r="M254" s="105" t="s">
        <v>1434</v>
      </c>
      <c r="N254" s="105" t="s">
        <v>12</v>
      </c>
      <c r="O254" s="105" t="s">
        <v>5636</v>
      </c>
      <c r="P254" s="105" t="s">
        <v>5637</v>
      </c>
      <c r="Q254" s="105" t="s">
        <v>5608</v>
      </c>
      <c r="R254" s="105" t="s">
        <v>1435</v>
      </c>
      <c r="S254" s="105" t="s">
        <v>123</v>
      </c>
      <c r="T254" s="105" t="s">
        <v>172</v>
      </c>
      <c r="U254" s="105" t="s">
        <v>140</v>
      </c>
      <c r="V254" s="105" t="s">
        <v>11</v>
      </c>
      <c r="W254" s="105" t="s">
        <v>11</v>
      </c>
      <c r="X254" s="105" t="s">
        <v>10</v>
      </c>
      <c r="Y254" s="105" t="s">
        <v>10</v>
      </c>
      <c r="Z254" s="105" t="s">
        <v>10</v>
      </c>
      <c r="AA254" s="105" t="s">
        <v>1005</v>
      </c>
      <c r="AB254" s="105" t="s">
        <v>731</v>
      </c>
      <c r="AC254" s="115" t="s">
        <v>127</v>
      </c>
      <c r="AD254" s="105" t="s">
        <v>5508</v>
      </c>
      <c r="AE254" s="105" t="s">
        <v>1139</v>
      </c>
      <c r="AF254" s="115" t="str">
        <f>INDEX(Exposure_GWASs!T:T,MATCH(Matt!AE254,Exposure_GWASs!C:C,0))</f>
        <v>18+</v>
      </c>
      <c r="AG254" s="115" t="str">
        <f>INDEX(Exposure_GWASs!U:U,MATCH(Matt!AE254,Exposure_GWASs!C:C,0))</f>
        <v>both</v>
      </c>
      <c r="AH254" s="105" t="s">
        <v>11</v>
      </c>
      <c r="AI254" s="115">
        <f>INDEX(Exposure_GWASs!F:F,MATCH(Matt!AE254,Exposure_GWASs!C:C,0))</f>
        <v>322154</v>
      </c>
      <c r="AJ254" s="105" t="s">
        <v>1291</v>
      </c>
      <c r="AK254" s="105" t="s">
        <v>1005</v>
      </c>
      <c r="AL254" s="105" t="s">
        <v>249</v>
      </c>
      <c r="AM254" s="105" t="s">
        <v>10</v>
      </c>
      <c r="AN254" s="105" t="s">
        <v>10</v>
      </c>
      <c r="AO254" s="105" t="s">
        <v>1449</v>
      </c>
      <c r="AP254" s="105" t="s">
        <v>11</v>
      </c>
      <c r="AQ254" s="105" t="s">
        <v>138</v>
      </c>
      <c r="AR254" s="105" t="s">
        <v>11</v>
      </c>
      <c r="AS254" s="105" t="s">
        <v>1277</v>
      </c>
      <c r="AT254" s="105" t="s">
        <v>11</v>
      </c>
      <c r="AU254" s="105" t="s">
        <v>10</v>
      </c>
      <c r="AV254" s="105" t="s">
        <v>10</v>
      </c>
      <c r="AW254" s="105">
        <v>33</v>
      </c>
      <c r="AX254" s="105">
        <f>INDEX(Exposure_GWASs!S:S,MATCH(Matt!AE254,Exposure_GWASs!C:C,0))</f>
        <v>77</v>
      </c>
      <c r="AY254" s="105" t="s">
        <v>1468</v>
      </c>
      <c r="AZ254" s="105" t="s">
        <v>11</v>
      </c>
      <c r="BA254" s="105" t="s">
        <v>11</v>
      </c>
      <c r="BB254" s="105" t="s">
        <v>31</v>
      </c>
      <c r="BC254" s="105" t="s">
        <v>11</v>
      </c>
      <c r="BD254" s="105"/>
      <c r="BE254" s="105"/>
      <c r="BF254" s="105"/>
      <c r="BG254" s="105"/>
      <c r="BH254" s="105" t="s">
        <v>11</v>
      </c>
      <c r="BI254" s="105" t="s">
        <v>11</v>
      </c>
      <c r="BJ254" s="105" t="s">
        <v>11</v>
      </c>
      <c r="BK254" s="105" t="s">
        <v>11</v>
      </c>
      <c r="BL254" s="105" t="s">
        <v>11</v>
      </c>
      <c r="BM254" s="105" t="s">
        <v>1440</v>
      </c>
      <c r="BN254" s="105" t="s">
        <v>11</v>
      </c>
      <c r="BO254" s="105" t="s">
        <v>167</v>
      </c>
      <c r="BP254" s="105" t="s">
        <v>1459</v>
      </c>
      <c r="BQ254" s="105" t="s">
        <v>1029</v>
      </c>
      <c r="BR254" s="105">
        <v>1.1399999999999999</v>
      </c>
      <c r="BS254" s="105"/>
      <c r="BT254" s="105">
        <v>95</v>
      </c>
      <c r="BU254" s="105">
        <v>0.48</v>
      </c>
      <c r="BV254" s="105">
        <v>1.8</v>
      </c>
      <c r="BW254" s="105" t="s">
        <v>1483</v>
      </c>
      <c r="BX254" s="105" t="s">
        <v>11</v>
      </c>
      <c r="BY254" s="105" t="s">
        <v>11</v>
      </c>
      <c r="BZ254" s="105" t="s">
        <v>1443</v>
      </c>
      <c r="CA254" s="105" t="s">
        <v>1444</v>
      </c>
      <c r="CB254" s="105" t="s">
        <v>1445</v>
      </c>
      <c r="CC254" s="105" t="s">
        <v>11</v>
      </c>
      <c r="CD254" s="106" t="s">
        <v>10</v>
      </c>
      <c r="CE254" s="105"/>
      <c r="CF254" s="105"/>
      <c r="CG254" s="105"/>
      <c r="CH254" s="105"/>
    </row>
    <row r="255" spans="1:86">
      <c r="A255" s="105">
        <v>23</v>
      </c>
      <c r="B255" s="105" t="s">
        <v>282</v>
      </c>
      <c r="C255" s="105" t="s">
        <v>244</v>
      </c>
      <c r="D255" s="105" t="s">
        <v>1431</v>
      </c>
      <c r="E255" s="105">
        <v>2018</v>
      </c>
      <c r="F255" s="105" t="s">
        <v>1432</v>
      </c>
      <c r="G255" s="105" t="s">
        <v>1433</v>
      </c>
      <c r="H255" s="105" t="s">
        <v>1356</v>
      </c>
      <c r="I255" s="105" t="s">
        <v>1260</v>
      </c>
      <c r="J255" s="114" t="s">
        <v>1357</v>
      </c>
      <c r="K255" s="105" t="s">
        <v>1358</v>
      </c>
      <c r="L255" s="105" t="s">
        <v>6135</v>
      </c>
      <c r="M255" s="105" t="s">
        <v>1434</v>
      </c>
      <c r="N255" s="105" t="s">
        <v>12</v>
      </c>
      <c r="O255" s="105" t="s">
        <v>5636</v>
      </c>
      <c r="P255" s="105" t="s">
        <v>5638</v>
      </c>
      <c r="Q255" s="105" t="s">
        <v>5608</v>
      </c>
      <c r="R255" s="105" t="s">
        <v>1435</v>
      </c>
      <c r="S255" s="105" t="s">
        <v>123</v>
      </c>
      <c r="T255" s="105" t="s">
        <v>172</v>
      </c>
      <c r="U255" s="105" t="s">
        <v>140</v>
      </c>
      <c r="V255" s="105" t="s">
        <v>11</v>
      </c>
      <c r="W255" s="105" t="s">
        <v>11</v>
      </c>
      <c r="X255" s="105" t="s">
        <v>10</v>
      </c>
      <c r="Y255" s="105" t="s">
        <v>10</v>
      </c>
      <c r="Z255" s="105" t="s">
        <v>10</v>
      </c>
      <c r="AA255" s="105" t="s">
        <v>1005</v>
      </c>
      <c r="AB255" s="105" t="s">
        <v>731</v>
      </c>
      <c r="AC255" s="115" t="s">
        <v>127</v>
      </c>
      <c r="AD255" s="105" t="s">
        <v>5508</v>
      </c>
      <c r="AE255" s="105" t="s">
        <v>1139</v>
      </c>
      <c r="AF255" s="115" t="str">
        <f>INDEX(Exposure_GWASs!T:T,MATCH(Matt!AE255,Exposure_GWASs!C:C,0))</f>
        <v>18+</v>
      </c>
      <c r="AG255" s="115" t="str">
        <f>INDEX(Exposure_GWASs!U:U,MATCH(Matt!AE255,Exposure_GWASs!C:C,0))</f>
        <v>both</v>
      </c>
      <c r="AH255" s="105" t="s">
        <v>11</v>
      </c>
      <c r="AI255" s="115">
        <f>INDEX(Exposure_GWASs!F:F,MATCH(Matt!AE255,Exposure_GWASs!C:C,0))</f>
        <v>322154</v>
      </c>
      <c r="AJ255" s="105" t="s">
        <v>1291</v>
      </c>
      <c r="AK255" s="105" t="s">
        <v>1005</v>
      </c>
      <c r="AL255" s="105" t="s">
        <v>249</v>
      </c>
      <c r="AM255" s="105" t="s">
        <v>10</v>
      </c>
      <c r="AN255" s="105" t="s">
        <v>10</v>
      </c>
      <c r="AO255" s="105" t="s">
        <v>1449</v>
      </c>
      <c r="AP255" s="105" t="s">
        <v>11</v>
      </c>
      <c r="AQ255" s="105" t="s">
        <v>138</v>
      </c>
      <c r="AR255" s="105" t="s">
        <v>11</v>
      </c>
      <c r="AS255" s="105" t="s">
        <v>1277</v>
      </c>
      <c r="AT255" s="105" t="s">
        <v>11</v>
      </c>
      <c r="AU255" s="105" t="s">
        <v>10</v>
      </c>
      <c r="AV255" s="105" t="s">
        <v>10</v>
      </c>
      <c r="AW255" s="105">
        <v>33</v>
      </c>
      <c r="AX255" s="105">
        <f>INDEX(Exposure_GWASs!S:S,MATCH(Matt!AE255,Exposure_GWASs!C:C,0))</f>
        <v>77</v>
      </c>
      <c r="AY255" s="105" t="s">
        <v>1468</v>
      </c>
      <c r="AZ255" s="105" t="s">
        <v>11</v>
      </c>
      <c r="BA255" s="105" t="s">
        <v>11</v>
      </c>
      <c r="BB255" s="105" t="s">
        <v>31</v>
      </c>
      <c r="BC255" s="105" t="s">
        <v>11</v>
      </c>
      <c r="BD255" s="105"/>
      <c r="BE255" s="105"/>
      <c r="BF255" s="105"/>
      <c r="BG255" s="105"/>
      <c r="BH255" s="105" t="s">
        <v>11</v>
      </c>
      <c r="BI255" s="105" t="s">
        <v>11</v>
      </c>
      <c r="BJ255" s="105" t="s">
        <v>11</v>
      </c>
      <c r="BK255" s="105" t="s">
        <v>11</v>
      </c>
      <c r="BL255" s="105" t="s">
        <v>11</v>
      </c>
      <c r="BM255" s="105" t="s">
        <v>1440</v>
      </c>
      <c r="BN255" s="105" t="s">
        <v>11</v>
      </c>
      <c r="BO255" s="105" t="s">
        <v>167</v>
      </c>
      <c r="BP255" s="105" t="s">
        <v>1459</v>
      </c>
      <c r="BQ255" s="105" t="s">
        <v>1029</v>
      </c>
      <c r="BR255" s="105">
        <v>0.88</v>
      </c>
      <c r="BS255" s="105"/>
      <c r="BT255" s="105">
        <v>95</v>
      </c>
      <c r="BU255" s="105">
        <v>0.5</v>
      </c>
      <c r="BV255" s="105">
        <v>1.26</v>
      </c>
      <c r="BW255" s="105" t="s">
        <v>1484</v>
      </c>
      <c r="BX255" s="105" t="s">
        <v>11</v>
      </c>
      <c r="BY255" s="105" t="s">
        <v>11</v>
      </c>
      <c r="BZ255" s="105" t="s">
        <v>1443</v>
      </c>
      <c r="CA255" s="105" t="s">
        <v>1444</v>
      </c>
      <c r="CB255" s="105" t="s">
        <v>1445</v>
      </c>
      <c r="CC255" s="105" t="s">
        <v>11</v>
      </c>
      <c r="CD255" s="106" t="s">
        <v>10</v>
      </c>
      <c r="CE255" s="105"/>
      <c r="CF255" s="105"/>
      <c r="CG255" s="105"/>
      <c r="CH255" s="105"/>
    </row>
    <row r="256" spans="1:86">
      <c r="A256" s="105">
        <v>23</v>
      </c>
      <c r="B256" s="105" t="s">
        <v>282</v>
      </c>
      <c r="C256" s="105" t="s">
        <v>244</v>
      </c>
      <c r="D256" s="105" t="s">
        <v>1431</v>
      </c>
      <c r="E256" s="105">
        <v>2018</v>
      </c>
      <c r="F256" s="105" t="s">
        <v>1432</v>
      </c>
      <c r="G256" s="105" t="s">
        <v>1433</v>
      </c>
      <c r="H256" s="105" t="s">
        <v>1356</v>
      </c>
      <c r="I256" s="105" t="s">
        <v>1260</v>
      </c>
      <c r="J256" s="114" t="s">
        <v>1357</v>
      </c>
      <c r="K256" s="105" t="s">
        <v>1358</v>
      </c>
      <c r="L256" s="105" t="s">
        <v>6135</v>
      </c>
      <c r="M256" s="105" t="s">
        <v>1434</v>
      </c>
      <c r="N256" s="105" t="s">
        <v>12</v>
      </c>
      <c r="O256" s="105" t="s">
        <v>5636</v>
      </c>
      <c r="P256" s="105" t="s">
        <v>5638</v>
      </c>
      <c r="Q256" s="105" t="s">
        <v>5608</v>
      </c>
      <c r="R256" s="105" t="str">
        <f>INDEX(Outcome_GWASs!K:K,MATCH(Matt!S256,Outcome_GWASs!C:C,0))</f>
        <v>Smoking quantity was assessed as the CPD value. Some studies collected the average CPD, whereas other studies collected the maximum CPD. Longitudinal data from the Finnish Twin Cohort Study revealed a high correlation (&gt;0.71) between these variables over time and supported the idea of using either value in a general assessment of CPD in the meta-analysis</v>
      </c>
      <c r="S256" s="105" t="s">
        <v>1460</v>
      </c>
      <c r="T256" s="105" t="str">
        <f>INDEX(Outcome_GWASs!I:I,MATCH(Matt!S256,Outcome_GWASs!C:C,0))</f>
        <v>18+</v>
      </c>
      <c r="U256" s="105" t="str">
        <f>INDEX(Outcome_GWASs!H:H,MATCH(Matt!S256,Outcome_GWASs!C:C,0))</f>
        <v xml:space="preserve">both </v>
      </c>
      <c r="V256" s="105" t="s">
        <v>11</v>
      </c>
      <c r="W256" s="105" t="s">
        <v>11</v>
      </c>
      <c r="X256" s="105">
        <f>INDEX(Outcome_GWASs!F:F,MATCH(Matt!S256,Outcome_GWASs!C:C,0))</f>
        <v>38181</v>
      </c>
      <c r="Y256" s="105" t="str">
        <f>INDEX(Outcome_GWASs!G:G,MATCH(Matt!S256,Outcome_GWASs!C:C,0))</f>
        <v>NA</v>
      </c>
      <c r="Z256" s="105" t="s">
        <v>11</v>
      </c>
      <c r="AA256" s="105" t="s">
        <v>1005</v>
      </c>
      <c r="AB256" s="105" t="str">
        <f>INDEX(Outcome_GWASs!E:E,MATCH(Matt!S256,Outcome_GWASs!C:C,0))</f>
        <v>European</v>
      </c>
      <c r="AC256" s="115" t="s">
        <v>127</v>
      </c>
      <c r="AD256" s="105" t="s">
        <v>5508</v>
      </c>
      <c r="AE256" s="105" t="s">
        <v>1139</v>
      </c>
      <c r="AF256" s="115" t="str">
        <f>INDEX(Exposure_GWASs!T:T,MATCH(Matt!AE256,Exposure_GWASs!C:C,0))</f>
        <v>18+</v>
      </c>
      <c r="AG256" s="115" t="str">
        <f>INDEX(Exposure_GWASs!U:U,MATCH(Matt!AE256,Exposure_GWASs!C:C,0))</f>
        <v>both</v>
      </c>
      <c r="AH256" s="105" t="s">
        <v>11</v>
      </c>
      <c r="AI256" s="115">
        <f>INDEX(Exposure_GWASs!F:F,MATCH(Matt!AE256,Exposure_GWASs!C:C,0))</f>
        <v>322154</v>
      </c>
      <c r="AJ256" s="105" t="s">
        <v>11</v>
      </c>
      <c r="AK256" s="105" t="s">
        <v>1005</v>
      </c>
      <c r="AL256" s="105" t="s">
        <v>249</v>
      </c>
      <c r="AM256" s="105" t="s">
        <v>10</v>
      </c>
      <c r="AN256" s="105" t="s">
        <v>10</v>
      </c>
      <c r="AO256" s="105" t="s">
        <v>1449</v>
      </c>
      <c r="AP256" s="105" t="s">
        <v>11</v>
      </c>
      <c r="AQ256" s="105" t="s">
        <v>138</v>
      </c>
      <c r="AR256" s="105" t="s">
        <v>11</v>
      </c>
      <c r="AS256" s="105" t="s">
        <v>1277</v>
      </c>
      <c r="AT256" s="105" t="s">
        <v>11</v>
      </c>
      <c r="AU256" s="105" t="s">
        <v>10</v>
      </c>
      <c r="AV256" s="105" t="s">
        <v>10</v>
      </c>
      <c r="AW256" s="105">
        <v>33</v>
      </c>
      <c r="AX256" s="105">
        <f>INDEX(Exposure_GWASs!S:S,MATCH(Matt!AE256,Exposure_GWASs!C:C,0))</f>
        <v>77</v>
      </c>
      <c r="AY256" s="105" t="s">
        <v>1468</v>
      </c>
      <c r="AZ256" s="105" t="s">
        <v>11</v>
      </c>
      <c r="BA256" s="105" t="s">
        <v>11</v>
      </c>
      <c r="BB256" s="105" t="s">
        <v>31</v>
      </c>
      <c r="BC256" s="105" t="s">
        <v>11</v>
      </c>
      <c r="BD256" s="105"/>
      <c r="BE256" s="105"/>
      <c r="BF256" s="105"/>
      <c r="BG256" s="105"/>
      <c r="BH256" s="105" t="s">
        <v>11</v>
      </c>
      <c r="BI256" s="105" t="s">
        <v>11</v>
      </c>
      <c r="BJ256" s="105" t="s">
        <v>11</v>
      </c>
      <c r="BK256" s="105" t="s">
        <v>467</v>
      </c>
      <c r="BL256" s="105" t="s">
        <v>11</v>
      </c>
      <c r="BM256" s="105" t="s">
        <v>1447</v>
      </c>
      <c r="BN256" s="105" t="s">
        <v>11</v>
      </c>
      <c r="BO256" s="105" t="s">
        <v>167</v>
      </c>
      <c r="BP256" s="105" t="s">
        <v>1459</v>
      </c>
      <c r="BQ256" s="105" t="s">
        <v>1029</v>
      </c>
      <c r="BR256" s="105">
        <v>0.62</v>
      </c>
      <c r="BS256" s="105"/>
      <c r="BT256" s="105">
        <v>95</v>
      </c>
      <c r="BU256" s="105">
        <v>-0.57999999999999996</v>
      </c>
      <c r="BV256" s="105">
        <v>1.83</v>
      </c>
      <c r="BW256" s="105">
        <v>0.31</v>
      </c>
      <c r="BX256" s="105" t="s">
        <v>11</v>
      </c>
      <c r="BY256" s="105" t="s">
        <v>11</v>
      </c>
      <c r="BZ256" s="105" t="s">
        <v>1443</v>
      </c>
      <c r="CA256" s="105" t="s">
        <v>1444</v>
      </c>
      <c r="CB256" s="105" t="s">
        <v>1445</v>
      </c>
      <c r="CC256" s="105" t="s">
        <v>11</v>
      </c>
      <c r="CD256" s="106" t="s">
        <v>10</v>
      </c>
      <c r="CE256" s="105"/>
      <c r="CF256" s="105"/>
      <c r="CG256" s="105"/>
      <c r="CH256" s="105"/>
    </row>
    <row r="257" spans="1:86">
      <c r="A257" s="105">
        <v>23</v>
      </c>
      <c r="B257" s="105" t="s">
        <v>282</v>
      </c>
      <c r="C257" s="105" t="s">
        <v>244</v>
      </c>
      <c r="D257" s="105" t="s">
        <v>1431</v>
      </c>
      <c r="E257" s="105">
        <v>2018</v>
      </c>
      <c r="F257" s="105" t="s">
        <v>1432</v>
      </c>
      <c r="G257" s="105" t="s">
        <v>1433</v>
      </c>
      <c r="H257" s="105" t="s">
        <v>1356</v>
      </c>
      <c r="I257" s="105" t="s">
        <v>1260</v>
      </c>
      <c r="J257" s="114" t="s">
        <v>1357</v>
      </c>
      <c r="K257" s="105" t="s">
        <v>1358</v>
      </c>
      <c r="L257" s="105" t="s">
        <v>6135</v>
      </c>
      <c r="M257" s="105" t="s">
        <v>1434</v>
      </c>
      <c r="N257" s="105" t="s">
        <v>12</v>
      </c>
      <c r="O257" s="105" t="s">
        <v>5636</v>
      </c>
      <c r="P257" s="105" t="s">
        <v>5637</v>
      </c>
      <c r="Q257" s="105" t="s">
        <v>5608</v>
      </c>
      <c r="R257" s="105" t="s">
        <v>1435</v>
      </c>
      <c r="S257" s="105" t="s">
        <v>123</v>
      </c>
      <c r="T257" s="105" t="s">
        <v>172</v>
      </c>
      <c r="U257" s="105" t="s">
        <v>140</v>
      </c>
      <c r="V257" s="105" t="s">
        <v>11</v>
      </c>
      <c r="W257" s="105" t="s">
        <v>11</v>
      </c>
      <c r="X257" s="105" t="s">
        <v>10</v>
      </c>
      <c r="Y257" s="105" t="s">
        <v>10</v>
      </c>
      <c r="Z257" s="105" t="s">
        <v>10</v>
      </c>
      <c r="AA257" s="105" t="s">
        <v>1005</v>
      </c>
      <c r="AB257" s="105" t="s">
        <v>731</v>
      </c>
      <c r="AC257" s="115" t="s">
        <v>127</v>
      </c>
      <c r="AD257" s="105" t="s">
        <v>5509</v>
      </c>
      <c r="AE257" s="105" t="s">
        <v>1139</v>
      </c>
      <c r="AF257" s="115" t="str">
        <f>INDEX(Exposure_GWASs!T:T,MATCH(Matt!AE257,Exposure_GWASs!C:C,0))</f>
        <v>18+</v>
      </c>
      <c r="AG257" s="115" t="str">
        <f>INDEX(Exposure_GWASs!U:U,MATCH(Matt!AE257,Exposure_GWASs!C:C,0))</f>
        <v>both</v>
      </c>
      <c r="AH257" s="105" t="s">
        <v>11</v>
      </c>
      <c r="AI257" s="115">
        <f>INDEX(Exposure_GWASs!F:F,MATCH(Matt!AE257,Exposure_GWASs!C:C,0))</f>
        <v>322154</v>
      </c>
      <c r="AJ257" s="105" t="s">
        <v>1291</v>
      </c>
      <c r="AK257" s="105" t="s">
        <v>1005</v>
      </c>
      <c r="AL257" s="105" t="s">
        <v>249</v>
      </c>
      <c r="AM257" s="105" t="s">
        <v>10</v>
      </c>
      <c r="AN257" s="105" t="s">
        <v>10</v>
      </c>
      <c r="AO257" s="105" t="s">
        <v>1449</v>
      </c>
      <c r="AP257" s="105" t="s">
        <v>11</v>
      </c>
      <c r="AQ257" s="105" t="s">
        <v>138</v>
      </c>
      <c r="AR257" s="105" t="s">
        <v>11</v>
      </c>
      <c r="AS257" s="105" t="s">
        <v>1277</v>
      </c>
      <c r="AT257" s="105" t="s">
        <v>11</v>
      </c>
      <c r="AU257" s="105" t="s">
        <v>10</v>
      </c>
      <c r="AV257" s="105" t="s">
        <v>10</v>
      </c>
      <c r="AW257" s="105">
        <v>59</v>
      </c>
      <c r="AX257" s="105">
        <f>INDEX(Exposure_GWASs!S:S,MATCH(Matt!AE257,Exposure_GWASs!C:C,0))</f>
        <v>77</v>
      </c>
      <c r="AY257" s="105" t="s">
        <v>1471</v>
      </c>
      <c r="AZ257" s="105" t="s">
        <v>11</v>
      </c>
      <c r="BA257" s="105" t="s">
        <v>11</v>
      </c>
      <c r="BB257" s="105" t="s">
        <v>31</v>
      </c>
      <c r="BC257" s="105" t="s">
        <v>11</v>
      </c>
      <c r="BD257" s="105"/>
      <c r="BE257" s="105"/>
      <c r="BF257" s="105"/>
      <c r="BG257" s="105"/>
      <c r="BH257" s="105" t="s">
        <v>11</v>
      </c>
      <c r="BI257" s="105" t="s">
        <v>11</v>
      </c>
      <c r="BJ257" s="105" t="s">
        <v>11</v>
      </c>
      <c r="BK257" s="105" t="s">
        <v>11</v>
      </c>
      <c r="BL257" s="105" t="s">
        <v>11</v>
      </c>
      <c r="BM257" s="105" t="s">
        <v>1440</v>
      </c>
      <c r="BN257" s="105" t="s">
        <v>11</v>
      </c>
      <c r="BO257" s="105" t="s">
        <v>167</v>
      </c>
      <c r="BP257" s="105" t="s">
        <v>1459</v>
      </c>
      <c r="BQ257" s="105" t="s">
        <v>1029</v>
      </c>
      <c r="BR257" s="105">
        <v>0.75</v>
      </c>
      <c r="BS257" s="105"/>
      <c r="BT257" s="105">
        <v>95</v>
      </c>
      <c r="BU257" s="105">
        <v>0.01</v>
      </c>
      <c r="BV257" s="105">
        <v>1.5</v>
      </c>
      <c r="BW257" s="105">
        <v>0.05</v>
      </c>
      <c r="BX257" s="105" t="s">
        <v>11</v>
      </c>
      <c r="BY257" s="105" t="s">
        <v>11</v>
      </c>
      <c r="BZ257" s="105" t="s">
        <v>1443</v>
      </c>
      <c r="CA257" s="105" t="s">
        <v>1444</v>
      </c>
      <c r="CB257" s="105" t="s">
        <v>1445</v>
      </c>
      <c r="CC257" s="105" t="s">
        <v>11</v>
      </c>
      <c r="CD257" s="106" t="s">
        <v>10</v>
      </c>
      <c r="CE257" s="105"/>
      <c r="CF257" s="105"/>
      <c r="CG257" s="105"/>
      <c r="CH257" s="105"/>
    </row>
    <row r="258" spans="1:86">
      <c r="A258" s="105">
        <v>23</v>
      </c>
      <c r="B258" s="105" t="s">
        <v>282</v>
      </c>
      <c r="C258" s="105" t="s">
        <v>244</v>
      </c>
      <c r="D258" s="105" t="s">
        <v>1431</v>
      </c>
      <c r="E258" s="105">
        <v>2018</v>
      </c>
      <c r="F258" s="105" t="s">
        <v>1432</v>
      </c>
      <c r="G258" s="105" t="s">
        <v>1433</v>
      </c>
      <c r="H258" s="105" t="s">
        <v>1356</v>
      </c>
      <c r="I258" s="105" t="s">
        <v>1260</v>
      </c>
      <c r="J258" s="114" t="s">
        <v>1357</v>
      </c>
      <c r="K258" s="105" t="s">
        <v>1358</v>
      </c>
      <c r="L258" s="105" t="s">
        <v>6135</v>
      </c>
      <c r="M258" s="105" t="s">
        <v>1434</v>
      </c>
      <c r="N258" s="105" t="s">
        <v>12</v>
      </c>
      <c r="O258" s="105" t="s">
        <v>5636</v>
      </c>
      <c r="P258" s="105" t="s">
        <v>5638</v>
      </c>
      <c r="Q258" s="105" t="s">
        <v>5608</v>
      </c>
      <c r="R258" s="105" t="s">
        <v>1435</v>
      </c>
      <c r="S258" s="105" t="s">
        <v>123</v>
      </c>
      <c r="T258" s="105" t="s">
        <v>172</v>
      </c>
      <c r="U258" s="105" t="s">
        <v>140</v>
      </c>
      <c r="V258" s="105" t="s">
        <v>11</v>
      </c>
      <c r="W258" s="105" t="s">
        <v>11</v>
      </c>
      <c r="X258" s="105" t="s">
        <v>10</v>
      </c>
      <c r="Y258" s="105" t="s">
        <v>10</v>
      </c>
      <c r="Z258" s="105" t="s">
        <v>10</v>
      </c>
      <c r="AA258" s="105" t="s">
        <v>1005</v>
      </c>
      <c r="AB258" s="105" t="s">
        <v>731</v>
      </c>
      <c r="AC258" s="115" t="s">
        <v>127</v>
      </c>
      <c r="AD258" s="105" t="s">
        <v>5509</v>
      </c>
      <c r="AE258" s="105" t="s">
        <v>1139</v>
      </c>
      <c r="AF258" s="115" t="str">
        <f>INDEX(Exposure_GWASs!T:T,MATCH(Matt!AE258,Exposure_GWASs!C:C,0))</f>
        <v>18+</v>
      </c>
      <c r="AG258" s="115" t="str">
        <f>INDEX(Exposure_GWASs!U:U,MATCH(Matt!AE258,Exposure_GWASs!C:C,0))</f>
        <v>both</v>
      </c>
      <c r="AH258" s="105" t="s">
        <v>11</v>
      </c>
      <c r="AI258" s="115">
        <f>INDEX(Exposure_GWASs!F:F,MATCH(Matt!AE258,Exposure_GWASs!C:C,0))</f>
        <v>322154</v>
      </c>
      <c r="AJ258" s="105" t="s">
        <v>1291</v>
      </c>
      <c r="AK258" s="105" t="s">
        <v>1005</v>
      </c>
      <c r="AL258" s="105" t="s">
        <v>249</v>
      </c>
      <c r="AM258" s="105" t="s">
        <v>10</v>
      </c>
      <c r="AN258" s="105" t="s">
        <v>10</v>
      </c>
      <c r="AO258" s="105" t="s">
        <v>1449</v>
      </c>
      <c r="AP258" s="105" t="s">
        <v>11</v>
      </c>
      <c r="AQ258" s="105" t="s">
        <v>138</v>
      </c>
      <c r="AR258" s="105" t="s">
        <v>11</v>
      </c>
      <c r="AS258" s="105" t="s">
        <v>1277</v>
      </c>
      <c r="AT258" s="105" t="s">
        <v>11</v>
      </c>
      <c r="AU258" s="105" t="s">
        <v>10</v>
      </c>
      <c r="AV258" s="105" t="s">
        <v>10</v>
      </c>
      <c r="AW258" s="105">
        <v>59</v>
      </c>
      <c r="AX258" s="105">
        <f>INDEX(Exposure_GWASs!S:S,MATCH(Matt!AE258,Exposure_GWASs!C:C,0))</f>
        <v>77</v>
      </c>
      <c r="AY258" s="105" t="s">
        <v>1471</v>
      </c>
      <c r="AZ258" s="105" t="s">
        <v>11</v>
      </c>
      <c r="BA258" s="105" t="s">
        <v>11</v>
      </c>
      <c r="BB258" s="105" t="s">
        <v>31</v>
      </c>
      <c r="BC258" s="105" t="s">
        <v>11</v>
      </c>
      <c r="BD258" s="105"/>
      <c r="BE258" s="105"/>
      <c r="BF258" s="105"/>
      <c r="BG258" s="105"/>
      <c r="BH258" s="105" t="s">
        <v>11</v>
      </c>
      <c r="BI258" s="105" t="s">
        <v>11</v>
      </c>
      <c r="BJ258" s="105" t="s">
        <v>11</v>
      </c>
      <c r="BK258" s="105" t="s">
        <v>11</v>
      </c>
      <c r="BL258" s="105" t="s">
        <v>11</v>
      </c>
      <c r="BM258" s="105" t="s">
        <v>1440</v>
      </c>
      <c r="BN258" s="105" t="s">
        <v>11</v>
      </c>
      <c r="BO258" s="105" t="s">
        <v>167</v>
      </c>
      <c r="BP258" s="105" t="s">
        <v>1459</v>
      </c>
      <c r="BQ258" s="105" t="s">
        <v>1029</v>
      </c>
      <c r="BR258" s="105">
        <v>0.74</v>
      </c>
      <c r="BS258" s="105"/>
      <c r="BT258" s="105">
        <v>95</v>
      </c>
      <c r="BU258" s="105">
        <v>0.31</v>
      </c>
      <c r="BV258" s="105">
        <v>1.1599999999999999</v>
      </c>
      <c r="BW258" s="105" t="s">
        <v>1485</v>
      </c>
      <c r="BX258" s="105" t="s">
        <v>11</v>
      </c>
      <c r="BY258" s="105" t="s">
        <v>11</v>
      </c>
      <c r="BZ258" s="105" t="s">
        <v>1443</v>
      </c>
      <c r="CA258" s="105" t="s">
        <v>1444</v>
      </c>
      <c r="CB258" s="105" t="s">
        <v>1445</v>
      </c>
      <c r="CC258" s="105" t="s">
        <v>11</v>
      </c>
      <c r="CD258" s="106" t="s">
        <v>10</v>
      </c>
      <c r="CE258" s="105"/>
      <c r="CF258" s="105"/>
      <c r="CG258" s="105"/>
      <c r="CH258" s="105"/>
    </row>
    <row r="259" spans="1:86">
      <c r="A259" s="105">
        <v>23</v>
      </c>
      <c r="B259" s="105" t="s">
        <v>282</v>
      </c>
      <c r="C259" s="105" t="s">
        <v>244</v>
      </c>
      <c r="D259" s="105" t="s">
        <v>1431</v>
      </c>
      <c r="E259" s="105">
        <v>2018</v>
      </c>
      <c r="F259" s="105" t="s">
        <v>1432</v>
      </c>
      <c r="G259" s="105" t="s">
        <v>1433</v>
      </c>
      <c r="H259" s="105" t="s">
        <v>1356</v>
      </c>
      <c r="I259" s="105" t="s">
        <v>1260</v>
      </c>
      <c r="J259" s="114" t="s">
        <v>1357</v>
      </c>
      <c r="K259" s="105" t="s">
        <v>1358</v>
      </c>
      <c r="L259" s="105" t="s">
        <v>6135</v>
      </c>
      <c r="M259" s="105" t="s">
        <v>1434</v>
      </c>
      <c r="N259" s="105" t="s">
        <v>12</v>
      </c>
      <c r="O259" s="105" t="s">
        <v>5636</v>
      </c>
      <c r="P259" s="105" t="s">
        <v>5638</v>
      </c>
      <c r="Q259" s="105" t="s">
        <v>5608</v>
      </c>
      <c r="R259" s="105" t="str">
        <f>INDEX(Outcome_GWASs!K:K,MATCH(Matt!S259,Outcome_GWASs!C:C,0))</f>
        <v>Smoking quantity was assessed as the CPD value. Some studies collected the average CPD, whereas other studies collected the maximum CPD. Longitudinal data from the Finnish Twin Cohort Study revealed a high correlation (&gt;0.71) between these variables over time and supported the idea of using either value in a general assessment of CPD in the meta-analysis</v>
      </c>
      <c r="S259" s="105" t="s">
        <v>1460</v>
      </c>
      <c r="T259" s="105" t="str">
        <f>INDEX(Outcome_GWASs!I:I,MATCH(Matt!S259,Outcome_GWASs!C:C,0))</f>
        <v>18+</v>
      </c>
      <c r="U259" s="105" t="str">
        <f>INDEX(Outcome_GWASs!H:H,MATCH(Matt!S259,Outcome_GWASs!C:C,0))</f>
        <v xml:space="preserve">both </v>
      </c>
      <c r="V259" s="105" t="s">
        <v>11</v>
      </c>
      <c r="W259" s="105" t="s">
        <v>11</v>
      </c>
      <c r="X259" s="105">
        <f>INDEX(Outcome_GWASs!F:F,MATCH(Matt!S259,Outcome_GWASs!C:C,0))</f>
        <v>38181</v>
      </c>
      <c r="Y259" s="105" t="str">
        <f>INDEX(Outcome_GWASs!G:G,MATCH(Matt!S259,Outcome_GWASs!C:C,0))</f>
        <v>NA</v>
      </c>
      <c r="Z259" s="105" t="s">
        <v>11</v>
      </c>
      <c r="AA259" s="105" t="s">
        <v>1005</v>
      </c>
      <c r="AB259" s="105" t="str">
        <f>INDEX(Outcome_GWASs!E:E,MATCH(Matt!S259,Outcome_GWASs!C:C,0))</f>
        <v>European</v>
      </c>
      <c r="AC259" s="115" t="s">
        <v>127</v>
      </c>
      <c r="AD259" s="105" t="s">
        <v>5509</v>
      </c>
      <c r="AE259" s="105" t="s">
        <v>1139</v>
      </c>
      <c r="AF259" s="115" t="str">
        <f>INDEX(Exposure_GWASs!T:T,MATCH(Matt!AE259,Exposure_GWASs!C:C,0))</f>
        <v>18+</v>
      </c>
      <c r="AG259" s="115" t="str">
        <f>INDEX(Exposure_GWASs!U:U,MATCH(Matt!AE259,Exposure_GWASs!C:C,0))</f>
        <v>both</v>
      </c>
      <c r="AH259" s="105" t="s">
        <v>11</v>
      </c>
      <c r="AI259" s="115">
        <f>INDEX(Exposure_GWASs!F:F,MATCH(Matt!AE259,Exposure_GWASs!C:C,0))</f>
        <v>322154</v>
      </c>
      <c r="AJ259" s="105" t="s">
        <v>11</v>
      </c>
      <c r="AK259" s="105" t="s">
        <v>1005</v>
      </c>
      <c r="AL259" s="105" t="s">
        <v>249</v>
      </c>
      <c r="AM259" s="105" t="s">
        <v>10</v>
      </c>
      <c r="AN259" s="105" t="s">
        <v>10</v>
      </c>
      <c r="AO259" s="105" t="s">
        <v>1449</v>
      </c>
      <c r="AP259" s="105" t="s">
        <v>11</v>
      </c>
      <c r="AQ259" s="105" t="s">
        <v>138</v>
      </c>
      <c r="AR259" s="105" t="s">
        <v>11</v>
      </c>
      <c r="AS259" s="105" t="s">
        <v>1277</v>
      </c>
      <c r="AT259" s="105" t="s">
        <v>11</v>
      </c>
      <c r="AU259" s="105" t="s">
        <v>10</v>
      </c>
      <c r="AV259" s="105" t="s">
        <v>10</v>
      </c>
      <c r="AW259" s="105">
        <v>59</v>
      </c>
      <c r="AX259" s="105">
        <f>INDEX(Exposure_GWASs!S:S,MATCH(Matt!AE259,Exposure_GWASs!C:C,0))</f>
        <v>77</v>
      </c>
      <c r="AY259" s="105" t="s">
        <v>1471</v>
      </c>
      <c r="AZ259" s="105" t="s">
        <v>11</v>
      </c>
      <c r="BA259" s="105" t="s">
        <v>11</v>
      </c>
      <c r="BB259" s="105" t="s">
        <v>31</v>
      </c>
      <c r="BC259" s="105" t="s">
        <v>11</v>
      </c>
      <c r="BD259" s="105"/>
      <c r="BE259" s="105"/>
      <c r="BF259" s="105"/>
      <c r="BG259" s="105"/>
      <c r="BH259" s="105" t="s">
        <v>11</v>
      </c>
      <c r="BI259" s="105" t="s">
        <v>11</v>
      </c>
      <c r="BJ259" s="105" t="s">
        <v>11</v>
      </c>
      <c r="BK259" s="105" t="s">
        <v>467</v>
      </c>
      <c r="BL259" s="105" t="s">
        <v>11</v>
      </c>
      <c r="BM259" s="105" t="s">
        <v>1447</v>
      </c>
      <c r="BN259" s="105" t="s">
        <v>11</v>
      </c>
      <c r="BO259" s="105" t="s">
        <v>167</v>
      </c>
      <c r="BP259" s="105" t="s">
        <v>1459</v>
      </c>
      <c r="BQ259" s="105" t="s">
        <v>1029</v>
      </c>
      <c r="BR259" s="105">
        <v>1.43</v>
      </c>
      <c r="BS259" s="105"/>
      <c r="BT259" s="105">
        <v>95</v>
      </c>
      <c r="BU259" s="105">
        <v>0.55000000000000004</v>
      </c>
      <c r="BV259" s="105">
        <v>2.2999999999999998</v>
      </c>
      <c r="BW259" s="105" t="s">
        <v>1486</v>
      </c>
      <c r="BX259" s="105" t="s">
        <v>11</v>
      </c>
      <c r="BY259" s="105" t="s">
        <v>11</v>
      </c>
      <c r="BZ259" s="105" t="s">
        <v>1443</v>
      </c>
      <c r="CA259" s="105" t="s">
        <v>1444</v>
      </c>
      <c r="CB259" s="105" t="s">
        <v>1445</v>
      </c>
      <c r="CC259" s="105" t="s">
        <v>11</v>
      </c>
      <c r="CD259" s="106" t="s">
        <v>10</v>
      </c>
      <c r="CE259" s="105"/>
      <c r="CF259" s="105"/>
      <c r="CG259" s="105"/>
      <c r="CH259" s="105"/>
    </row>
    <row r="260" spans="1:86">
      <c r="A260" s="105">
        <v>23</v>
      </c>
      <c r="B260" s="105" t="s">
        <v>282</v>
      </c>
      <c r="C260" s="105" t="s">
        <v>244</v>
      </c>
      <c r="D260" s="105" t="s">
        <v>1431</v>
      </c>
      <c r="E260" s="105">
        <v>2018</v>
      </c>
      <c r="F260" s="105" t="s">
        <v>1432</v>
      </c>
      <c r="G260" s="105" t="s">
        <v>1433</v>
      </c>
      <c r="H260" s="105" t="s">
        <v>1356</v>
      </c>
      <c r="I260" s="105" t="s">
        <v>1260</v>
      </c>
      <c r="J260" s="114" t="s">
        <v>1357</v>
      </c>
      <c r="K260" s="105" t="s">
        <v>1358</v>
      </c>
      <c r="L260" s="105" t="s">
        <v>6135</v>
      </c>
      <c r="M260" s="105" t="s">
        <v>1434</v>
      </c>
      <c r="N260" s="105" t="s">
        <v>12</v>
      </c>
      <c r="O260" s="105" t="s">
        <v>5636</v>
      </c>
      <c r="P260" s="105" t="s">
        <v>5637</v>
      </c>
      <c r="Q260" s="105" t="s">
        <v>5608</v>
      </c>
      <c r="R260" s="105" t="s">
        <v>1435</v>
      </c>
      <c r="S260" s="105" t="s">
        <v>123</v>
      </c>
      <c r="T260" s="105" t="s">
        <v>172</v>
      </c>
      <c r="U260" s="105" t="s">
        <v>140</v>
      </c>
      <c r="V260" s="105" t="s">
        <v>11</v>
      </c>
      <c r="W260" s="105" t="s">
        <v>11</v>
      </c>
      <c r="X260" s="105" t="s">
        <v>10</v>
      </c>
      <c r="Y260" s="105" t="s">
        <v>10</v>
      </c>
      <c r="Z260" s="105" t="s">
        <v>10</v>
      </c>
      <c r="AA260" s="105" t="s">
        <v>1005</v>
      </c>
      <c r="AB260" s="105" t="s">
        <v>731</v>
      </c>
      <c r="AC260" s="105" t="s">
        <v>5513</v>
      </c>
      <c r="AD260" s="105" t="s">
        <v>5509</v>
      </c>
      <c r="AE260" s="105" t="s">
        <v>1448</v>
      </c>
      <c r="AF260" s="115" t="str">
        <f>INDEX(Exposure_GWASs!T:T,MATCH(Matt!AE260,Exposure_GWASs!C:C,0))</f>
        <v>18+</v>
      </c>
      <c r="AG260" s="115" t="str">
        <f>INDEX(Exposure_GWASs!U:U,MATCH(Matt!AE260,Exposure_GWASs!C:C,0))</f>
        <v>both</v>
      </c>
      <c r="AH260" s="105" t="s">
        <v>11</v>
      </c>
      <c r="AI260" s="115">
        <f>INDEX(Exposure_GWASs!F:F,MATCH(Matt!AE260,Exposure_GWASs!C:C,0))</f>
        <v>89297</v>
      </c>
      <c r="AJ260" s="105" t="s">
        <v>1291</v>
      </c>
      <c r="AK260" s="105" t="s">
        <v>1005</v>
      </c>
      <c r="AL260" s="105" t="s">
        <v>249</v>
      </c>
      <c r="AM260" s="105" t="s">
        <v>10</v>
      </c>
      <c r="AN260" s="105" t="s">
        <v>10</v>
      </c>
      <c r="AO260" s="105" t="s">
        <v>1449</v>
      </c>
      <c r="AP260" s="105" t="s">
        <v>11</v>
      </c>
      <c r="AQ260" s="105" t="s">
        <v>138</v>
      </c>
      <c r="AR260" s="105" t="s">
        <v>11</v>
      </c>
      <c r="AS260" s="105" t="s">
        <v>1277</v>
      </c>
      <c r="AT260" s="105" t="s">
        <v>11</v>
      </c>
      <c r="AU260" s="105" t="s">
        <v>10</v>
      </c>
      <c r="AV260" s="105" t="s">
        <v>10</v>
      </c>
      <c r="AW260" s="105">
        <v>8</v>
      </c>
      <c r="AX260" s="105">
        <f>INDEX(Exposure_GWASs!S:S,MATCH(Matt!AE260,Exposure_GWASs!C:C,0))</f>
        <v>7</v>
      </c>
      <c r="AY260" s="105" t="s">
        <v>1473</v>
      </c>
      <c r="AZ260" s="105" t="s">
        <v>11</v>
      </c>
      <c r="BA260" s="105" t="s">
        <v>11</v>
      </c>
      <c r="BB260" s="105" t="s">
        <v>31</v>
      </c>
      <c r="BC260" s="105" t="s">
        <v>11</v>
      </c>
      <c r="BD260" s="105"/>
      <c r="BE260" s="105"/>
      <c r="BF260" s="105"/>
      <c r="BG260" s="105"/>
      <c r="BH260" s="105" t="s">
        <v>11</v>
      </c>
      <c r="BI260" s="105" t="s">
        <v>11</v>
      </c>
      <c r="BJ260" s="105" t="s">
        <v>11</v>
      </c>
      <c r="BK260" s="105" t="s">
        <v>11</v>
      </c>
      <c r="BL260" s="105" t="s">
        <v>11</v>
      </c>
      <c r="BM260" s="105" t="s">
        <v>1440</v>
      </c>
      <c r="BN260" s="105" t="s">
        <v>11</v>
      </c>
      <c r="BO260" s="105" t="s">
        <v>167</v>
      </c>
      <c r="BP260" s="105" t="s">
        <v>1459</v>
      </c>
      <c r="BQ260" s="105" t="s">
        <v>1029</v>
      </c>
      <c r="BR260" s="105">
        <v>0.85</v>
      </c>
      <c r="BS260" s="105"/>
      <c r="BT260" s="105">
        <v>95</v>
      </c>
      <c r="BU260" s="105">
        <v>-0.54</v>
      </c>
      <c r="BV260" s="105">
        <v>2.25</v>
      </c>
      <c r="BW260" s="105">
        <v>0.23</v>
      </c>
      <c r="BX260" s="105" t="s">
        <v>11</v>
      </c>
      <c r="BY260" s="105" t="s">
        <v>11</v>
      </c>
      <c r="BZ260" s="105" t="s">
        <v>1443</v>
      </c>
      <c r="CA260" s="105" t="s">
        <v>1444</v>
      </c>
      <c r="CB260" s="105" t="s">
        <v>1445</v>
      </c>
      <c r="CC260" s="105" t="s">
        <v>11</v>
      </c>
      <c r="CD260" s="106" t="s">
        <v>10</v>
      </c>
      <c r="CE260" s="105"/>
      <c r="CF260" s="105"/>
      <c r="CG260" s="105"/>
      <c r="CH260" s="105"/>
    </row>
    <row r="261" spans="1:86">
      <c r="A261" s="105">
        <v>23</v>
      </c>
      <c r="B261" s="105" t="s">
        <v>282</v>
      </c>
      <c r="C261" s="105" t="s">
        <v>244</v>
      </c>
      <c r="D261" s="105" t="s">
        <v>1431</v>
      </c>
      <c r="E261" s="105">
        <v>2018</v>
      </c>
      <c r="F261" s="105" t="s">
        <v>1432</v>
      </c>
      <c r="G261" s="105" t="s">
        <v>1433</v>
      </c>
      <c r="H261" s="105" t="s">
        <v>1356</v>
      </c>
      <c r="I261" s="105" t="s">
        <v>1260</v>
      </c>
      <c r="J261" s="114" t="s">
        <v>1357</v>
      </c>
      <c r="K261" s="105" t="s">
        <v>1358</v>
      </c>
      <c r="L261" s="105" t="s">
        <v>6135</v>
      </c>
      <c r="M261" s="105" t="s">
        <v>1434</v>
      </c>
      <c r="N261" s="105" t="s">
        <v>12</v>
      </c>
      <c r="O261" s="105" t="s">
        <v>5636</v>
      </c>
      <c r="P261" s="105" t="s">
        <v>5638</v>
      </c>
      <c r="Q261" s="105" t="s">
        <v>5608</v>
      </c>
      <c r="R261" s="105" t="s">
        <v>1435</v>
      </c>
      <c r="S261" s="105" t="s">
        <v>123</v>
      </c>
      <c r="T261" s="105" t="s">
        <v>172</v>
      </c>
      <c r="U261" s="105" t="s">
        <v>140</v>
      </c>
      <c r="V261" s="105" t="s">
        <v>11</v>
      </c>
      <c r="W261" s="105" t="s">
        <v>11</v>
      </c>
      <c r="X261" s="105" t="s">
        <v>10</v>
      </c>
      <c r="Y261" s="105" t="s">
        <v>10</v>
      </c>
      <c r="Z261" s="105" t="s">
        <v>10</v>
      </c>
      <c r="AA261" s="105" t="s">
        <v>1005</v>
      </c>
      <c r="AB261" s="105" t="s">
        <v>731</v>
      </c>
      <c r="AC261" s="105" t="s">
        <v>5513</v>
      </c>
      <c r="AD261" s="105" t="s">
        <v>5509</v>
      </c>
      <c r="AE261" s="105" t="s">
        <v>1448</v>
      </c>
      <c r="AF261" s="115" t="str">
        <f>INDEX(Exposure_GWASs!T:T,MATCH(Matt!AE261,Exposure_GWASs!C:C,0))</f>
        <v>18+</v>
      </c>
      <c r="AG261" s="115" t="str">
        <f>INDEX(Exposure_GWASs!U:U,MATCH(Matt!AE261,Exposure_GWASs!C:C,0))</f>
        <v>both</v>
      </c>
      <c r="AH261" s="105" t="s">
        <v>11</v>
      </c>
      <c r="AI261" s="115">
        <f>INDEX(Exposure_GWASs!F:F,MATCH(Matt!AE261,Exposure_GWASs!C:C,0))</f>
        <v>89297</v>
      </c>
      <c r="AJ261" s="105" t="s">
        <v>1291</v>
      </c>
      <c r="AK261" s="105" t="s">
        <v>1005</v>
      </c>
      <c r="AL261" s="105" t="s">
        <v>249</v>
      </c>
      <c r="AM261" s="105" t="s">
        <v>10</v>
      </c>
      <c r="AN261" s="105" t="s">
        <v>10</v>
      </c>
      <c r="AO261" s="105" t="s">
        <v>1449</v>
      </c>
      <c r="AP261" s="105" t="s">
        <v>11</v>
      </c>
      <c r="AQ261" s="105" t="s">
        <v>138</v>
      </c>
      <c r="AR261" s="105" t="s">
        <v>11</v>
      </c>
      <c r="AS261" s="105" t="s">
        <v>1277</v>
      </c>
      <c r="AT261" s="105" t="s">
        <v>11</v>
      </c>
      <c r="AU261" s="105" t="s">
        <v>10</v>
      </c>
      <c r="AV261" s="105" t="s">
        <v>10</v>
      </c>
      <c r="AW261" s="105">
        <v>8</v>
      </c>
      <c r="AX261" s="105">
        <f>INDEX(Exposure_GWASs!S:S,MATCH(Matt!AE261,Exposure_GWASs!C:C,0))</f>
        <v>7</v>
      </c>
      <c r="AY261" s="105" t="s">
        <v>1451</v>
      </c>
      <c r="AZ261" s="105" t="s">
        <v>11</v>
      </c>
      <c r="BA261" s="105" t="s">
        <v>11</v>
      </c>
      <c r="BB261" s="105" t="s">
        <v>31</v>
      </c>
      <c r="BC261" s="105" t="s">
        <v>11</v>
      </c>
      <c r="BD261" s="105"/>
      <c r="BE261" s="105"/>
      <c r="BF261" s="105"/>
      <c r="BG261" s="105"/>
      <c r="BH261" s="105" t="s">
        <v>11</v>
      </c>
      <c r="BI261" s="105" t="s">
        <v>11</v>
      </c>
      <c r="BJ261" s="105" t="s">
        <v>11</v>
      </c>
      <c r="BK261" s="105" t="s">
        <v>11</v>
      </c>
      <c r="BL261" s="105" t="s">
        <v>11</v>
      </c>
      <c r="BM261" s="105" t="s">
        <v>1440</v>
      </c>
      <c r="BN261" s="105" t="s">
        <v>11</v>
      </c>
      <c r="BO261" s="105" t="s">
        <v>167</v>
      </c>
      <c r="BP261" s="105" t="s">
        <v>1459</v>
      </c>
      <c r="BQ261" s="105" t="s">
        <v>1029</v>
      </c>
      <c r="BR261" s="105">
        <v>0.03</v>
      </c>
      <c r="BS261" s="105"/>
      <c r="BT261" s="105">
        <v>95</v>
      </c>
      <c r="BU261" s="105">
        <v>-0.76</v>
      </c>
      <c r="BV261" s="105">
        <v>0.83</v>
      </c>
      <c r="BW261" s="105">
        <v>0.94</v>
      </c>
      <c r="BX261" s="105" t="s">
        <v>11</v>
      </c>
      <c r="BY261" s="105" t="s">
        <v>11</v>
      </c>
      <c r="BZ261" s="105" t="s">
        <v>1443</v>
      </c>
      <c r="CA261" s="105" t="s">
        <v>1444</v>
      </c>
      <c r="CB261" s="105" t="s">
        <v>1445</v>
      </c>
      <c r="CC261" s="105" t="s">
        <v>11</v>
      </c>
      <c r="CD261" s="106" t="s">
        <v>10</v>
      </c>
      <c r="CE261" s="105"/>
      <c r="CF261" s="105"/>
      <c r="CG261" s="105"/>
      <c r="CH261" s="105"/>
    </row>
    <row r="262" spans="1:86">
      <c r="A262" s="105">
        <v>23</v>
      </c>
      <c r="B262" s="105" t="s">
        <v>282</v>
      </c>
      <c r="C262" s="105" t="s">
        <v>244</v>
      </c>
      <c r="D262" s="105" t="s">
        <v>1431</v>
      </c>
      <c r="E262" s="105">
        <v>2018</v>
      </c>
      <c r="F262" s="105" t="s">
        <v>1432</v>
      </c>
      <c r="G262" s="105" t="s">
        <v>1433</v>
      </c>
      <c r="H262" s="105" t="s">
        <v>1356</v>
      </c>
      <c r="I262" s="105" t="s">
        <v>1260</v>
      </c>
      <c r="J262" s="114" t="s">
        <v>1357</v>
      </c>
      <c r="K262" s="105" t="s">
        <v>1358</v>
      </c>
      <c r="L262" s="105" t="s">
        <v>6135</v>
      </c>
      <c r="M262" s="105" t="s">
        <v>1434</v>
      </c>
      <c r="N262" s="105" t="s">
        <v>12</v>
      </c>
      <c r="O262" s="105" t="s">
        <v>5636</v>
      </c>
      <c r="P262" s="105" t="s">
        <v>5638</v>
      </c>
      <c r="Q262" s="105" t="s">
        <v>5608</v>
      </c>
      <c r="R262" s="105" t="str">
        <f>INDEX(Outcome_GWASs!K:K,MATCH(Matt!S262,Outcome_GWASs!C:C,0))</f>
        <v>Smoking quantity was assessed as the CPD value. Some studies collected the average CPD, whereas other studies collected the maximum CPD. Longitudinal data from the Finnish Twin Cohort Study revealed a high correlation (&gt;0.71) between these variables over time and supported the idea of using either value in a general assessment of CPD in the meta-analysis</v>
      </c>
      <c r="S262" s="105" t="s">
        <v>1460</v>
      </c>
      <c r="T262" s="105" t="str">
        <f>INDEX(Outcome_GWASs!I:I,MATCH(Matt!S262,Outcome_GWASs!C:C,0))</f>
        <v>18+</v>
      </c>
      <c r="U262" s="105" t="str">
        <f>INDEX(Outcome_GWASs!H:H,MATCH(Matt!S262,Outcome_GWASs!C:C,0))</f>
        <v xml:space="preserve">both </v>
      </c>
      <c r="V262" s="105" t="s">
        <v>11</v>
      </c>
      <c r="W262" s="105" t="s">
        <v>11</v>
      </c>
      <c r="X262" s="105">
        <f>INDEX(Outcome_GWASs!F:F,MATCH(Matt!S262,Outcome_GWASs!C:C,0))</f>
        <v>38181</v>
      </c>
      <c r="Y262" s="105" t="str">
        <f>INDEX(Outcome_GWASs!G:G,MATCH(Matt!S262,Outcome_GWASs!C:C,0))</f>
        <v>NA</v>
      </c>
      <c r="Z262" s="105" t="s">
        <v>11</v>
      </c>
      <c r="AA262" s="105" t="s">
        <v>1005</v>
      </c>
      <c r="AB262" s="105" t="str">
        <f>INDEX(Outcome_GWASs!E:E,MATCH(Matt!S262,Outcome_GWASs!C:C,0))</f>
        <v>European</v>
      </c>
      <c r="AC262" s="105" t="s">
        <v>5513</v>
      </c>
      <c r="AD262" s="105" t="s">
        <v>5509</v>
      </c>
      <c r="AE262" s="105" t="s">
        <v>1448</v>
      </c>
      <c r="AF262" s="115" t="str">
        <f>INDEX(Exposure_GWASs!T:T,MATCH(Matt!AE262,Exposure_GWASs!C:C,0))</f>
        <v>18+</v>
      </c>
      <c r="AG262" s="115" t="str">
        <f>INDEX(Exposure_GWASs!U:U,MATCH(Matt!AE262,Exposure_GWASs!C:C,0))</f>
        <v>both</v>
      </c>
      <c r="AH262" s="105" t="s">
        <v>11</v>
      </c>
      <c r="AI262" s="115">
        <f>INDEX(Exposure_GWASs!F:F,MATCH(Matt!AE262,Exposure_GWASs!C:C,0))</f>
        <v>89297</v>
      </c>
      <c r="AJ262" s="105" t="s">
        <v>11</v>
      </c>
      <c r="AK262" s="105" t="s">
        <v>1005</v>
      </c>
      <c r="AL262" s="105" t="s">
        <v>249</v>
      </c>
      <c r="AM262" s="105" t="s">
        <v>10</v>
      </c>
      <c r="AN262" s="105" t="s">
        <v>10</v>
      </c>
      <c r="AO262" s="105" t="s">
        <v>1449</v>
      </c>
      <c r="AP262" s="105" t="s">
        <v>11</v>
      </c>
      <c r="AQ262" s="105" t="s">
        <v>138</v>
      </c>
      <c r="AR262" s="105" t="s">
        <v>11</v>
      </c>
      <c r="AS262" s="105" t="s">
        <v>1277</v>
      </c>
      <c r="AT262" s="105" t="s">
        <v>11</v>
      </c>
      <c r="AU262" s="105" t="s">
        <v>10</v>
      </c>
      <c r="AV262" s="105" t="s">
        <v>10</v>
      </c>
      <c r="AW262" s="105">
        <v>8</v>
      </c>
      <c r="AX262" s="105">
        <f>INDEX(Exposure_GWASs!S:S,MATCH(Matt!AE262,Exposure_GWASs!C:C,0))</f>
        <v>7</v>
      </c>
      <c r="AY262" s="105" t="s">
        <v>1451</v>
      </c>
      <c r="AZ262" s="105" t="s">
        <v>11</v>
      </c>
      <c r="BA262" s="105" t="s">
        <v>11</v>
      </c>
      <c r="BB262" s="105" t="s">
        <v>31</v>
      </c>
      <c r="BC262" s="105" t="s">
        <v>11</v>
      </c>
      <c r="BD262" s="105"/>
      <c r="BE262" s="105"/>
      <c r="BF262" s="105"/>
      <c r="BG262" s="105"/>
      <c r="BH262" s="105" t="s">
        <v>11</v>
      </c>
      <c r="BI262" s="105" t="s">
        <v>11</v>
      </c>
      <c r="BJ262" s="105" t="s">
        <v>11</v>
      </c>
      <c r="BK262" s="105" t="s">
        <v>467</v>
      </c>
      <c r="BL262" s="105" t="s">
        <v>11</v>
      </c>
      <c r="BM262" s="105" t="s">
        <v>1447</v>
      </c>
      <c r="BN262" s="105" t="s">
        <v>11</v>
      </c>
      <c r="BO262" s="105" t="s">
        <v>167</v>
      </c>
      <c r="BP262" s="105" t="s">
        <v>1459</v>
      </c>
      <c r="BQ262" s="105" t="s">
        <v>1029</v>
      </c>
      <c r="BR262" s="105">
        <v>0.82</v>
      </c>
      <c r="BS262" s="105"/>
      <c r="BT262" s="105">
        <v>95</v>
      </c>
      <c r="BU262" s="105">
        <v>-1.0900000000000001</v>
      </c>
      <c r="BV262" s="105">
        <v>2.73</v>
      </c>
      <c r="BW262" s="105">
        <v>0.4</v>
      </c>
      <c r="BX262" s="105" t="s">
        <v>11</v>
      </c>
      <c r="BY262" s="105" t="s">
        <v>11</v>
      </c>
      <c r="BZ262" s="105" t="s">
        <v>1443</v>
      </c>
      <c r="CA262" s="105" t="s">
        <v>1444</v>
      </c>
      <c r="CB262" s="105" t="s">
        <v>1445</v>
      </c>
      <c r="CC262" s="105" t="s">
        <v>11</v>
      </c>
      <c r="CD262" s="106" t="s">
        <v>10</v>
      </c>
      <c r="CE262" s="105"/>
      <c r="CF262" s="105"/>
      <c r="CG262" s="105"/>
      <c r="CH262" s="105"/>
    </row>
    <row r="263" spans="1:86">
      <c r="A263" s="105">
        <v>23</v>
      </c>
      <c r="B263" s="105" t="s">
        <v>282</v>
      </c>
      <c r="C263" s="105" t="s">
        <v>244</v>
      </c>
      <c r="D263" s="105" t="s">
        <v>1431</v>
      </c>
      <c r="E263" s="105">
        <v>2018</v>
      </c>
      <c r="F263" s="105" t="s">
        <v>1432</v>
      </c>
      <c r="G263" s="105" t="s">
        <v>1433</v>
      </c>
      <c r="H263" s="105" t="s">
        <v>1356</v>
      </c>
      <c r="I263" s="105" t="s">
        <v>1260</v>
      </c>
      <c r="J263" s="114" t="s">
        <v>1357</v>
      </c>
      <c r="K263" s="105" t="s">
        <v>1358</v>
      </c>
      <c r="L263" s="105" t="s">
        <v>6135</v>
      </c>
      <c r="M263" s="105" t="s">
        <v>1434</v>
      </c>
      <c r="N263" s="105" t="s">
        <v>12</v>
      </c>
      <c r="O263" s="105" t="s">
        <v>5636</v>
      </c>
      <c r="P263" s="105" t="s">
        <v>5637</v>
      </c>
      <c r="Q263" s="105" t="s">
        <v>5608</v>
      </c>
      <c r="R263" s="105" t="s">
        <v>1435</v>
      </c>
      <c r="S263" s="105" t="s">
        <v>123</v>
      </c>
      <c r="T263" s="105" t="s">
        <v>172</v>
      </c>
      <c r="U263" s="105" t="s">
        <v>140</v>
      </c>
      <c r="V263" s="105" t="s">
        <v>11</v>
      </c>
      <c r="W263" s="105" t="s">
        <v>11</v>
      </c>
      <c r="X263" s="105" t="s">
        <v>10</v>
      </c>
      <c r="Y263" s="105" t="s">
        <v>10</v>
      </c>
      <c r="Z263" s="105" t="s">
        <v>10</v>
      </c>
      <c r="AA263" s="105" t="s">
        <v>1005</v>
      </c>
      <c r="AB263" s="105" t="s">
        <v>731</v>
      </c>
      <c r="AC263" s="115" t="s">
        <v>158</v>
      </c>
      <c r="AD263" s="105" t="s">
        <v>5509</v>
      </c>
      <c r="AE263" s="105" t="s">
        <v>1453</v>
      </c>
      <c r="AF263" s="115" t="str">
        <f>INDEX(Exposure_GWASs!T:T,MATCH(Matt!AE263,Exposure_GWASs!C:C,0))</f>
        <v>18+</v>
      </c>
      <c r="AG263" s="115" t="str">
        <f>INDEX(Exposure_GWASs!U:U,MATCH(Matt!AE263,Exposure_GWASs!C:C,0))</f>
        <v>both</v>
      </c>
      <c r="AH263" s="105" t="s">
        <v>11</v>
      </c>
      <c r="AI263" s="115">
        <f>INDEX(Exposure_GWASs!F:F,MATCH(Matt!AE263,Exposure_GWASs!C:C,0))</f>
        <v>232074</v>
      </c>
      <c r="AJ263" s="105" t="s">
        <v>1291</v>
      </c>
      <c r="AK263" s="105" t="s">
        <v>1005</v>
      </c>
      <c r="AL263" s="105" t="s">
        <v>249</v>
      </c>
      <c r="AM263" s="105" t="s">
        <v>10</v>
      </c>
      <c r="AN263" s="105" t="s">
        <v>10</v>
      </c>
      <c r="AO263" s="105" t="s">
        <v>1449</v>
      </c>
      <c r="AP263" s="105" t="s">
        <v>11</v>
      </c>
      <c r="AQ263" s="105" t="s">
        <v>138</v>
      </c>
      <c r="AR263" s="105" t="s">
        <v>11</v>
      </c>
      <c r="AS263" s="105" t="s">
        <v>1277</v>
      </c>
      <c r="AT263" s="105" t="s">
        <v>11</v>
      </c>
      <c r="AU263" s="105" t="s">
        <v>10</v>
      </c>
      <c r="AV263" s="105" t="s">
        <v>10</v>
      </c>
      <c r="AW263" s="105">
        <v>35</v>
      </c>
      <c r="AX263" s="105">
        <f>INDEX(Exposure_GWASs!S:S,MATCH(Matt!AE263,Exposure_GWASs!C:C,0))</f>
        <v>0</v>
      </c>
      <c r="AY263" s="105" t="s">
        <v>1476</v>
      </c>
      <c r="AZ263" s="105" t="s">
        <v>11</v>
      </c>
      <c r="BA263" s="105" t="s">
        <v>11</v>
      </c>
      <c r="BB263" s="105" t="s">
        <v>31</v>
      </c>
      <c r="BC263" s="105" t="s">
        <v>11</v>
      </c>
      <c r="BD263" s="105"/>
      <c r="BE263" s="105"/>
      <c r="BF263" s="105"/>
      <c r="BG263" s="105"/>
      <c r="BH263" s="105" t="s">
        <v>11</v>
      </c>
      <c r="BI263" s="105" t="s">
        <v>11</v>
      </c>
      <c r="BJ263" s="105" t="s">
        <v>11</v>
      </c>
      <c r="BK263" s="105" t="s">
        <v>11</v>
      </c>
      <c r="BL263" s="105" t="s">
        <v>11</v>
      </c>
      <c r="BM263" s="105" t="s">
        <v>1440</v>
      </c>
      <c r="BN263" s="105" t="s">
        <v>11</v>
      </c>
      <c r="BO263" s="105" t="s">
        <v>167</v>
      </c>
      <c r="BP263" s="105" t="s">
        <v>1459</v>
      </c>
      <c r="BQ263" s="105" t="s">
        <v>1029</v>
      </c>
      <c r="BR263" s="105">
        <v>0.55000000000000004</v>
      </c>
      <c r="BS263" s="105"/>
      <c r="BT263" s="105">
        <v>95</v>
      </c>
      <c r="BU263" s="105">
        <v>-0.36</v>
      </c>
      <c r="BV263" s="105">
        <v>1.45</v>
      </c>
      <c r="BW263" s="105">
        <v>0.24</v>
      </c>
      <c r="BX263" s="105" t="s">
        <v>11</v>
      </c>
      <c r="BY263" s="105" t="s">
        <v>11</v>
      </c>
      <c r="BZ263" s="105" t="s">
        <v>1443</v>
      </c>
      <c r="CA263" s="105" t="s">
        <v>1444</v>
      </c>
      <c r="CB263" s="105" t="s">
        <v>1445</v>
      </c>
      <c r="CC263" s="105" t="s">
        <v>11</v>
      </c>
      <c r="CD263" s="106" t="s">
        <v>10</v>
      </c>
      <c r="CE263" s="105"/>
      <c r="CF263" s="105"/>
      <c r="CG263" s="105"/>
      <c r="CH263" s="105"/>
    </row>
    <row r="264" spans="1:86">
      <c r="A264" s="105">
        <v>23</v>
      </c>
      <c r="B264" s="105" t="s">
        <v>282</v>
      </c>
      <c r="C264" s="105" t="s">
        <v>244</v>
      </c>
      <c r="D264" s="105" t="s">
        <v>1431</v>
      </c>
      <c r="E264" s="105">
        <v>2018</v>
      </c>
      <c r="F264" s="105" t="s">
        <v>1432</v>
      </c>
      <c r="G264" s="105" t="s">
        <v>1433</v>
      </c>
      <c r="H264" s="105" t="s">
        <v>1356</v>
      </c>
      <c r="I264" s="105" t="s">
        <v>1260</v>
      </c>
      <c r="J264" s="114" t="s">
        <v>1357</v>
      </c>
      <c r="K264" s="105" t="s">
        <v>1358</v>
      </c>
      <c r="L264" s="105" t="s">
        <v>6135</v>
      </c>
      <c r="M264" s="105" t="s">
        <v>1434</v>
      </c>
      <c r="N264" s="105" t="s">
        <v>12</v>
      </c>
      <c r="O264" s="105" t="s">
        <v>5636</v>
      </c>
      <c r="P264" s="105" t="s">
        <v>5638</v>
      </c>
      <c r="Q264" s="105" t="s">
        <v>5608</v>
      </c>
      <c r="R264" s="105" t="s">
        <v>1435</v>
      </c>
      <c r="S264" s="105" t="s">
        <v>123</v>
      </c>
      <c r="T264" s="105" t="s">
        <v>172</v>
      </c>
      <c r="U264" s="105" t="s">
        <v>140</v>
      </c>
      <c r="V264" s="105" t="s">
        <v>11</v>
      </c>
      <c r="W264" s="105" t="s">
        <v>11</v>
      </c>
      <c r="X264" s="105" t="s">
        <v>10</v>
      </c>
      <c r="Y264" s="105" t="s">
        <v>10</v>
      </c>
      <c r="Z264" s="105" t="s">
        <v>10</v>
      </c>
      <c r="AA264" s="105" t="s">
        <v>1005</v>
      </c>
      <c r="AB264" s="105" t="s">
        <v>731</v>
      </c>
      <c r="AC264" s="115" t="s">
        <v>158</v>
      </c>
      <c r="AD264" s="105" t="s">
        <v>5509</v>
      </c>
      <c r="AE264" s="105" t="s">
        <v>1453</v>
      </c>
      <c r="AF264" s="115" t="str">
        <f>INDEX(Exposure_GWASs!T:T,MATCH(Matt!AE264,Exposure_GWASs!C:C,0))</f>
        <v>18+</v>
      </c>
      <c r="AG264" s="115" t="str">
        <f>INDEX(Exposure_GWASs!U:U,MATCH(Matt!AE264,Exposure_GWASs!C:C,0))</f>
        <v>both</v>
      </c>
      <c r="AH264" s="105" t="s">
        <v>11</v>
      </c>
      <c r="AI264" s="115">
        <f>INDEX(Exposure_GWASs!F:F,MATCH(Matt!AE264,Exposure_GWASs!C:C,0))</f>
        <v>232074</v>
      </c>
      <c r="AJ264" s="105" t="s">
        <v>1291</v>
      </c>
      <c r="AK264" s="105" t="s">
        <v>1005</v>
      </c>
      <c r="AL264" s="105" t="s">
        <v>249</v>
      </c>
      <c r="AM264" s="105" t="s">
        <v>10</v>
      </c>
      <c r="AN264" s="105" t="s">
        <v>10</v>
      </c>
      <c r="AO264" s="105" t="s">
        <v>1449</v>
      </c>
      <c r="AP264" s="105" t="s">
        <v>11</v>
      </c>
      <c r="AQ264" s="105" t="s">
        <v>138</v>
      </c>
      <c r="AR264" s="105" t="s">
        <v>11</v>
      </c>
      <c r="AS264" s="105" t="s">
        <v>1277</v>
      </c>
      <c r="AT264" s="105" t="s">
        <v>11</v>
      </c>
      <c r="AU264" s="105" t="s">
        <v>10</v>
      </c>
      <c r="AV264" s="105" t="s">
        <v>10</v>
      </c>
      <c r="AW264" s="105">
        <v>35</v>
      </c>
      <c r="AX264" s="105">
        <f>INDEX(Exposure_GWASs!S:S,MATCH(Matt!AE264,Exposure_GWASs!C:C,0))</f>
        <v>0</v>
      </c>
      <c r="AY264" s="105" t="s">
        <v>1476</v>
      </c>
      <c r="AZ264" s="105" t="s">
        <v>11</v>
      </c>
      <c r="BA264" s="105" t="s">
        <v>11</v>
      </c>
      <c r="BB264" s="105" t="s">
        <v>31</v>
      </c>
      <c r="BC264" s="105" t="s">
        <v>11</v>
      </c>
      <c r="BD264" s="105"/>
      <c r="BE264" s="105"/>
      <c r="BF264" s="105"/>
      <c r="BG264" s="105"/>
      <c r="BH264" s="105" t="s">
        <v>11</v>
      </c>
      <c r="BI264" s="105" t="s">
        <v>11</v>
      </c>
      <c r="BJ264" s="105" t="s">
        <v>11</v>
      </c>
      <c r="BK264" s="105" t="s">
        <v>11</v>
      </c>
      <c r="BL264" s="105" t="s">
        <v>11</v>
      </c>
      <c r="BM264" s="105" t="s">
        <v>1440</v>
      </c>
      <c r="BN264" s="105" t="s">
        <v>11</v>
      </c>
      <c r="BO264" s="105" t="s">
        <v>167</v>
      </c>
      <c r="BP264" s="105" t="s">
        <v>1459</v>
      </c>
      <c r="BQ264" s="105" t="s">
        <v>1029</v>
      </c>
      <c r="BR264" s="105">
        <v>1.01</v>
      </c>
      <c r="BS264" s="105"/>
      <c r="BT264" s="105">
        <v>95</v>
      </c>
      <c r="BU264" s="105">
        <v>0.49</v>
      </c>
      <c r="BV264" s="105">
        <v>1.53</v>
      </c>
      <c r="BW264" s="105" t="s">
        <v>1487</v>
      </c>
      <c r="BX264" s="105" t="s">
        <v>11</v>
      </c>
      <c r="BY264" s="105" t="s">
        <v>11</v>
      </c>
      <c r="BZ264" s="105" t="s">
        <v>1443</v>
      </c>
      <c r="CA264" s="105" t="s">
        <v>1444</v>
      </c>
      <c r="CB264" s="105" t="s">
        <v>1445</v>
      </c>
      <c r="CC264" s="105" t="s">
        <v>11</v>
      </c>
      <c r="CD264" s="106" t="s">
        <v>10</v>
      </c>
      <c r="CE264" s="105"/>
      <c r="CF264" s="105"/>
      <c r="CG264" s="105"/>
      <c r="CH264" s="105"/>
    </row>
    <row r="265" spans="1:86">
      <c r="A265" s="105">
        <v>23</v>
      </c>
      <c r="B265" s="105" t="s">
        <v>282</v>
      </c>
      <c r="C265" s="105" t="s">
        <v>244</v>
      </c>
      <c r="D265" s="105" t="s">
        <v>1431</v>
      </c>
      <c r="E265" s="105">
        <v>2018</v>
      </c>
      <c r="F265" s="105" t="s">
        <v>1432</v>
      </c>
      <c r="G265" s="105" t="s">
        <v>1433</v>
      </c>
      <c r="H265" s="105" t="s">
        <v>1356</v>
      </c>
      <c r="I265" s="105" t="s">
        <v>1260</v>
      </c>
      <c r="J265" s="114" t="s">
        <v>1357</v>
      </c>
      <c r="K265" s="105" t="s">
        <v>1358</v>
      </c>
      <c r="L265" s="105" t="s">
        <v>6135</v>
      </c>
      <c r="M265" s="105" t="s">
        <v>1434</v>
      </c>
      <c r="N265" s="105" t="s">
        <v>12</v>
      </c>
      <c r="O265" s="105" t="s">
        <v>5636</v>
      </c>
      <c r="P265" s="105" t="s">
        <v>5638</v>
      </c>
      <c r="Q265" s="105" t="s">
        <v>5608</v>
      </c>
      <c r="R265" s="105" t="str">
        <f>INDEX(Outcome_GWASs!K:K,MATCH(Matt!S265,Outcome_GWASs!C:C,0))</f>
        <v>Smoking quantity was assessed as the CPD value. Some studies collected the average CPD, whereas other studies collected the maximum CPD. Longitudinal data from the Finnish Twin Cohort Study revealed a high correlation (&gt;0.71) between these variables over time and supported the idea of using either value in a general assessment of CPD in the meta-analysis</v>
      </c>
      <c r="S265" s="105" t="s">
        <v>1460</v>
      </c>
      <c r="T265" s="105" t="str">
        <f>INDEX(Outcome_GWASs!I:I,MATCH(Matt!S265,Outcome_GWASs!C:C,0))</f>
        <v>18+</v>
      </c>
      <c r="U265" s="105" t="str">
        <f>INDEX(Outcome_GWASs!H:H,MATCH(Matt!S265,Outcome_GWASs!C:C,0))</f>
        <v xml:space="preserve">both </v>
      </c>
      <c r="V265" s="105" t="s">
        <v>11</v>
      </c>
      <c r="W265" s="105" t="s">
        <v>11</v>
      </c>
      <c r="X265" s="105">
        <f>INDEX(Outcome_GWASs!F:F,MATCH(Matt!S265,Outcome_GWASs!C:C,0))</f>
        <v>38181</v>
      </c>
      <c r="Y265" s="105" t="str">
        <f>INDEX(Outcome_GWASs!G:G,MATCH(Matt!S265,Outcome_GWASs!C:C,0))</f>
        <v>NA</v>
      </c>
      <c r="Z265" s="105" t="s">
        <v>11</v>
      </c>
      <c r="AA265" s="105" t="s">
        <v>1005</v>
      </c>
      <c r="AB265" s="105" t="str">
        <f>INDEX(Outcome_GWASs!E:E,MATCH(Matt!S265,Outcome_GWASs!C:C,0))</f>
        <v>European</v>
      </c>
      <c r="AC265" s="115" t="s">
        <v>158</v>
      </c>
      <c r="AD265" s="105" t="s">
        <v>5509</v>
      </c>
      <c r="AE265" s="105" t="s">
        <v>1453</v>
      </c>
      <c r="AF265" s="115" t="str">
        <f>INDEX(Exposure_GWASs!T:T,MATCH(Matt!AE265,Exposure_GWASs!C:C,0))</f>
        <v>18+</v>
      </c>
      <c r="AG265" s="115" t="str">
        <f>INDEX(Exposure_GWASs!U:U,MATCH(Matt!AE265,Exposure_GWASs!C:C,0))</f>
        <v>both</v>
      </c>
      <c r="AH265" s="105" t="s">
        <v>11</v>
      </c>
      <c r="AI265" s="115">
        <f>INDEX(Exposure_GWASs!F:F,MATCH(Matt!AE265,Exposure_GWASs!C:C,0))</f>
        <v>232074</v>
      </c>
      <c r="AJ265" s="105" t="s">
        <v>11</v>
      </c>
      <c r="AK265" s="105" t="s">
        <v>1005</v>
      </c>
      <c r="AL265" s="105" t="s">
        <v>249</v>
      </c>
      <c r="AM265" s="105" t="s">
        <v>10</v>
      </c>
      <c r="AN265" s="105" t="s">
        <v>10</v>
      </c>
      <c r="AO265" s="105" t="s">
        <v>1449</v>
      </c>
      <c r="AP265" s="105" t="s">
        <v>11</v>
      </c>
      <c r="AQ265" s="105" t="s">
        <v>138</v>
      </c>
      <c r="AR265" s="105" t="s">
        <v>11</v>
      </c>
      <c r="AS265" s="105" t="s">
        <v>1277</v>
      </c>
      <c r="AT265" s="105" t="s">
        <v>11</v>
      </c>
      <c r="AU265" s="105" t="s">
        <v>10</v>
      </c>
      <c r="AV265" s="105" t="s">
        <v>10</v>
      </c>
      <c r="AW265" s="105">
        <v>35</v>
      </c>
      <c r="AX265" s="105">
        <f>INDEX(Exposure_GWASs!S:S,MATCH(Matt!AE265,Exposure_GWASs!C:C,0))</f>
        <v>0</v>
      </c>
      <c r="AY265" s="105" t="s">
        <v>1476</v>
      </c>
      <c r="AZ265" s="105" t="s">
        <v>11</v>
      </c>
      <c r="BA265" s="105" t="s">
        <v>11</v>
      </c>
      <c r="BB265" s="105" t="s">
        <v>31</v>
      </c>
      <c r="BC265" s="105" t="s">
        <v>11</v>
      </c>
      <c r="BD265" s="105"/>
      <c r="BE265" s="105"/>
      <c r="BF265" s="105"/>
      <c r="BG265" s="105"/>
      <c r="BH265" s="105" t="s">
        <v>11</v>
      </c>
      <c r="BI265" s="105" t="s">
        <v>11</v>
      </c>
      <c r="BJ265" s="105" t="s">
        <v>11</v>
      </c>
      <c r="BK265" s="105" t="s">
        <v>467</v>
      </c>
      <c r="BL265" s="105" t="s">
        <v>11</v>
      </c>
      <c r="BM265" s="105" t="s">
        <v>1447</v>
      </c>
      <c r="BN265" s="105" t="s">
        <v>11</v>
      </c>
      <c r="BO265" s="105" t="s">
        <v>167</v>
      </c>
      <c r="BP265" s="105" t="s">
        <v>1459</v>
      </c>
      <c r="BQ265" s="105" t="s">
        <v>1029</v>
      </c>
      <c r="BR265" s="105">
        <v>2.02</v>
      </c>
      <c r="BS265" s="105"/>
      <c r="BT265" s="105">
        <v>95</v>
      </c>
      <c r="BU265" s="105">
        <v>0.98</v>
      </c>
      <c r="BV265" s="105">
        <v>3.07</v>
      </c>
      <c r="BW265" s="105" t="s">
        <v>1488</v>
      </c>
      <c r="BX265" s="105" t="s">
        <v>11</v>
      </c>
      <c r="BY265" s="105" t="s">
        <v>11</v>
      </c>
      <c r="BZ265" s="105" t="s">
        <v>1443</v>
      </c>
      <c r="CA265" s="105" t="s">
        <v>1444</v>
      </c>
      <c r="CB265" s="105" t="s">
        <v>1445</v>
      </c>
      <c r="CC265" s="105" t="s">
        <v>11</v>
      </c>
      <c r="CD265" s="106" t="s">
        <v>10</v>
      </c>
      <c r="CE265" s="105"/>
      <c r="CF265" s="105"/>
      <c r="CG265" s="105"/>
      <c r="CH265" s="105"/>
    </row>
    <row r="266" spans="1:86">
      <c r="A266" s="105">
        <v>23</v>
      </c>
      <c r="B266" s="105" t="s">
        <v>282</v>
      </c>
      <c r="C266" s="105" t="s">
        <v>244</v>
      </c>
      <c r="D266" s="105" t="s">
        <v>1431</v>
      </c>
      <c r="E266" s="105">
        <v>2018</v>
      </c>
      <c r="F266" s="105" t="s">
        <v>1432</v>
      </c>
      <c r="G266" s="105" t="s">
        <v>1433</v>
      </c>
      <c r="H266" s="105" t="s">
        <v>1356</v>
      </c>
      <c r="I266" s="105" t="s">
        <v>1260</v>
      </c>
      <c r="J266" s="114" t="s">
        <v>1357</v>
      </c>
      <c r="K266" s="105" t="s">
        <v>1358</v>
      </c>
      <c r="L266" s="105" t="s">
        <v>6135</v>
      </c>
      <c r="M266" s="105" t="s">
        <v>1434</v>
      </c>
      <c r="N266" s="105" t="s">
        <v>12</v>
      </c>
      <c r="O266" s="105" t="s">
        <v>5636</v>
      </c>
      <c r="P266" s="105" t="s">
        <v>5639</v>
      </c>
      <c r="Q266" s="105" t="s">
        <v>5608</v>
      </c>
      <c r="R266" s="105" t="s">
        <v>1435</v>
      </c>
      <c r="S266" s="105" t="s">
        <v>123</v>
      </c>
      <c r="T266" s="105" t="s">
        <v>172</v>
      </c>
      <c r="U266" s="105" t="s">
        <v>140</v>
      </c>
      <c r="V266" s="105">
        <v>119939</v>
      </c>
      <c r="W266" s="105" t="s">
        <v>10</v>
      </c>
      <c r="X266" s="105" t="s">
        <v>10</v>
      </c>
      <c r="Y266" s="105" t="s">
        <v>10</v>
      </c>
      <c r="Z266" s="105" t="s">
        <v>10</v>
      </c>
      <c r="AA266" s="105" t="s">
        <v>1005</v>
      </c>
      <c r="AB266" s="105" t="s">
        <v>731</v>
      </c>
      <c r="AC266" s="115" t="s">
        <v>127</v>
      </c>
      <c r="AD266" s="105" t="s">
        <v>5510</v>
      </c>
      <c r="AE266" s="105" t="s">
        <v>1139</v>
      </c>
      <c r="AF266" s="115" t="str">
        <f>INDEX(Exposure_GWASs!T:T,MATCH(Matt!AE266,Exposure_GWASs!C:C,0))</f>
        <v>18+</v>
      </c>
      <c r="AG266" s="115" t="str">
        <f>INDEX(Exposure_GWASs!U:U,MATCH(Matt!AE266,Exposure_GWASs!C:C,0))</f>
        <v>both</v>
      </c>
      <c r="AH266" s="105">
        <f>SUM(V266:W266)</f>
        <v>119939</v>
      </c>
      <c r="AI266" s="115">
        <f>INDEX(Exposure_GWASs!F:F,MATCH(Matt!AE266,Exposure_GWASs!C:C,0))</f>
        <v>322154</v>
      </c>
      <c r="AJ266" s="105" t="s">
        <v>1291</v>
      </c>
      <c r="AK266" s="105" t="s">
        <v>1005</v>
      </c>
      <c r="AL266" s="105" t="s">
        <v>249</v>
      </c>
      <c r="AM266" s="105" t="s">
        <v>10</v>
      </c>
      <c r="AN266" s="105" t="s">
        <v>10</v>
      </c>
      <c r="AO266" s="105" t="s">
        <v>1449</v>
      </c>
      <c r="AP266" s="105" t="s">
        <v>11</v>
      </c>
      <c r="AQ266" s="105" t="s">
        <v>138</v>
      </c>
      <c r="AR266" s="105" t="s">
        <v>11</v>
      </c>
      <c r="AS266" s="105" t="s">
        <v>1277</v>
      </c>
      <c r="AT266" s="105" t="s">
        <v>11</v>
      </c>
      <c r="AU266" s="105" t="s">
        <v>10</v>
      </c>
      <c r="AV266" s="105" t="s">
        <v>10</v>
      </c>
      <c r="AW266" s="105">
        <v>40</v>
      </c>
      <c r="AX266" s="105">
        <f>INDEX(Exposure_GWASs!S:S,MATCH(Matt!AE266,Exposure_GWASs!C:C,0))</f>
        <v>77</v>
      </c>
      <c r="AY266" s="105" t="s">
        <v>1464</v>
      </c>
      <c r="AZ266" s="105" t="s">
        <v>11</v>
      </c>
      <c r="BA266" s="105" t="s">
        <v>11</v>
      </c>
      <c r="BB266" s="105" t="s">
        <v>31</v>
      </c>
      <c r="BC266" s="105" t="s">
        <v>11</v>
      </c>
      <c r="BD266" s="105"/>
      <c r="BE266" s="105"/>
      <c r="BF266" s="105"/>
      <c r="BG266" s="105"/>
      <c r="BH266" s="105" t="s">
        <v>11</v>
      </c>
      <c r="BI266" s="105" t="s">
        <v>11</v>
      </c>
      <c r="BJ266" s="105" t="s">
        <v>11</v>
      </c>
      <c r="BK266" s="105" t="s">
        <v>11</v>
      </c>
      <c r="BL266" s="105" t="s">
        <v>11</v>
      </c>
      <c r="BM266" s="105" t="s">
        <v>1440</v>
      </c>
      <c r="BN266" s="105" t="s">
        <v>11</v>
      </c>
      <c r="BO266" s="105" t="s">
        <v>167</v>
      </c>
      <c r="BP266" s="105" t="s">
        <v>1461</v>
      </c>
      <c r="BQ266" s="105" t="s">
        <v>1029</v>
      </c>
      <c r="BR266" s="105">
        <v>-0.01</v>
      </c>
      <c r="BS266" s="105"/>
      <c r="BT266" s="105">
        <v>95</v>
      </c>
      <c r="BU266" s="105">
        <v>-0.02</v>
      </c>
      <c r="BV266" s="105" t="s">
        <v>1489</v>
      </c>
      <c r="BW266" s="105">
        <v>0.06</v>
      </c>
      <c r="BX266" s="105" t="s">
        <v>11</v>
      </c>
      <c r="BY266" s="105" t="s">
        <v>11</v>
      </c>
      <c r="BZ266" s="105" t="s">
        <v>1443</v>
      </c>
      <c r="CA266" s="105" t="s">
        <v>1444</v>
      </c>
      <c r="CB266" s="105" t="s">
        <v>1445</v>
      </c>
      <c r="CC266" s="105" t="s">
        <v>11</v>
      </c>
      <c r="CD266" s="106" t="s">
        <v>10</v>
      </c>
      <c r="CE266" s="105"/>
      <c r="CF266" s="105"/>
      <c r="CG266" s="105"/>
      <c r="CH266" s="105"/>
    </row>
    <row r="267" spans="1:86">
      <c r="A267" s="105">
        <v>23</v>
      </c>
      <c r="B267" s="105" t="s">
        <v>282</v>
      </c>
      <c r="C267" s="105" t="s">
        <v>244</v>
      </c>
      <c r="D267" s="105" t="s">
        <v>1431</v>
      </c>
      <c r="E267" s="105">
        <v>2018</v>
      </c>
      <c r="F267" s="105" t="s">
        <v>1432</v>
      </c>
      <c r="G267" s="105" t="s">
        <v>1433</v>
      </c>
      <c r="H267" s="105" t="s">
        <v>1356</v>
      </c>
      <c r="I267" s="105" t="s">
        <v>1260</v>
      </c>
      <c r="J267" s="114" t="s">
        <v>1357</v>
      </c>
      <c r="K267" s="105" t="s">
        <v>1358</v>
      </c>
      <c r="L267" s="105" t="s">
        <v>6135</v>
      </c>
      <c r="M267" s="105" t="s">
        <v>1434</v>
      </c>
      <c r="N267" s="105" t="s">
        <v>12</v>
      </c>
      <c r="O267" s="105" t="s">
        <v>5636</v>
      </c>
      <c r="P267" s="105" t="s">
        <v>5639</v>
      </c>
      <c r="Q267" s="105" t="s">
        <v>5608</v>
      </c>
      <c r="R267" s="105" t="s">
        <v>1462</v>
      </c>
      <c r="S267" s="105" t="s">
        <v>1463</v>
      </c>
      <c r="T267" s="105" t="str">
        <f>INDEX(Outcome_GWASs!I:I,MATCH(Matt!S267,Outcome_GWASs!C:C,0))</f>
        <v>18+</v>
      </c>
      <c r="U267" s="105" t="str">
        <f>INDEX(Outcome_GWASs!H:H,MATCH(Matt!S267,Outcome_GWASs!C:C,0))</f>
        <v xml:space="preserve">both </v>
      </c>
      <c r="V267" s="105" t="s">
        <v>11</v>
      </c>
      <c r="W267" s="105" t="s">
        <v>11</v>
      </c>
      <c r="X267" s="105">
        <f>INDEX(Outcome_GWASs!F:F,MATCH(Matt!S267,Outcome_GWASs!C:C,0))</f>
        <v>22438</v>
      </c>
      <c r="Y267" s="105" t="str">
        <f>INDEX(Outcome_GWASs!G:G,MATCH(Matt!S267,Outcome_GWASs!C:C,0))</f>
        <v>NA</v>
      </c>
      <c r="Z267" s="105" t="s">
        <v>11</v>
      </c>
      <c r="AA267" s="105" t="s">
        <v>1005</v>
      </c>
      <c r="AB267" s="105" t="str">
        <f>INDEX(Outcome_GWASs!E:E,MATCH(Matt!S267,Outcome_GWASs!C:C,0))</f>
        <v>European</v>
      </c>
      <c r="AC267" s="115" t="s">
        <v>127</v>
      </c>
      <c r="AD267" s="105" t="s">
        <v>5510</v>
      </c>
      <c r="AE267" s="105" t="s">
        <v>1139</v>
      </c>
      <c r="AF267" s="115" t="str">
        <f>INDEX(Exposure_GWASs!T:T,MATCH(Matt!AE267,Exposure_GWASs!C:C,0))</f>
        <v>18+</v>
      </c>
      <c r="AG267" s="115" t="str">
        <f>INDEX(Exposure_GWASs!U:U,MATCH(Matt!AE267,Exposure_GWASs!C:C,0))</f>
        <v>both</v>
      </c>
      <c r="AH267" s="105" t="s">
        <v>11</v>
      </c>
      <c r="AI267" s="115">
        <f>INDEX(Exposure_GWASs!F:F,MATCH(Matt!AE267,Exposure_GWASs!C:C,0))</f>
        <v>322154</v>
      </c>
      <c r="AJ267" s="105" t="s">
        <v>11</v>
      </c>
      <c r="AK267" s="105" t="s">
        <v>1005</v>
      </c>
      <c r="AL267" s="105" t="s">
        <v>249</v>
      </c>
      <c r="AM267" s="105" t="s">
        <v>10</v>
      </c>
      <c r="AN267" s="105" t="s">
        <v>10</v>
      </c>
      <c r="AO267" s="105" t="s">
        <v>1449</v>
      </c>
      <c r="AP267" s="105" t="s">
        <v>11</v>
      </c>
      <c r="AQ267" s="105" t="s">
        <v>138</v>
      </c>
      <c r="AR267" s="105" t="s">
        <v>11</v>
      </c>
      <c r="AS267" s="105" t="s">
        <v>1277</v>
      </c>
      <c r="AT267" s="105" t="s">
        <v>11</v>
      </c>
      <c r="AU267" s="105" t="s">
        <v>10</v>
      </c>
      <c r="AV267" s="105" t="s">
        <v>10</v>
      </c>
      <c r="AW267" s="105">
        <v>40</v>
      </c>
      <c r="AX267" s="105">
        <f>INDEX(Exposure_GWASs!S:S,MATCH(Matt!AE267,Exposure_GWASs!C:C,0))</f>
        <v>77</v>
      </c>
      <c r="AY267" s="105" t="s">
        <v>1464</v>
      </c>
      <c r="AZ267" s="105" t="s">
        <v>11</v>
      </c>
      <c r="BA267" s="105" t="s">
        <v>11</v>
      </c>
      <c r="BB267" s="105" t="s">
        <v>31</v>
      </c>
      <c r="BC267" s="105" t="s">
        <v>11</v>
      </c>
      <c r="BD267" s="105"/>
      <c r="BE267" s="105"/>
      <c r="BF267" s="105"/>
      <c r="BG267" s="105"/>
      <c r="BH267" s="105" t="s">
        <v>11</v>
      </c>
      <c r="BI267" s="105" t="s">
        <v>11</v>
      </c>
      <c r="BJ267" s="105" t="s">
        <v>11</v>
      </c>
      <c r="BK267" s="105" t="s">
        <v>467</v>
      </c>
      <c r="BL267" s="105" t="s">
        <v>11</v>
      </c>
      <c r="BM267" s="105" t="s">
        <v>1447</v>
      </c>
      <c r="BN267" s="105" t="s">
        <v>11</v>
      </c>
      <c r="BO267" s="105" t="s">
        <v>167</v>
      </c>
      <c r="BP267" s="105" t="s">
        <v>1461</v>
      </c>
      <c r="BQ267" s="105" t="s">
        <v>1029</v>
      </c>
      <c r="BR267" s="105">
        <v>0</v>
      </c>
      <c r="BS267" s="105"/>
      <c r="BT267" s="105">
        <v>95</v>
      </c>
      <c r="BU267" s="105">
        <v>-0.03</v>
      </c>
      <c r="BV267" s="105">
        <v>0.03</v>
      </c>
      <c r="BW267" s="105">
        <v>0.92</v>
      </c>
      <c r="BX267" s="105" t="s">
        <v>11</v>
      </c>
      <c r="BY267" s="105" t="s">
        <v>11</v>
      </c>
      <c r="BZ267" s="105" t="s">
        <v>1443</v>
      </c>
      <c r="CA267" s="105" t="s">
        <v>1444</v>
      </c>
      <c r="CB267" s="105" t="s">
        <v>1445</v>
      </c>
      <c r="CC267" s="105" t="s">
        <v>11</v>
      </c>
      <c r="CD267" s="106" t="s">
        <v>10</v>
      </c>
      <c r="CE267" s="105"/>
      <c r="CF267" s="105"/>
      <c r="CG267" s="105"/>
      <c r="CH267" s="105"/>
    </row>
    <row r="268" spans="1:86">
      <c r="A268" s="105">
        <v>23</v>
      </c>
      <c r="B268" s="105" t="s">
        <v>282</v>
      </c>
      <c r="C268" s="105" t="s">
        <v>244</v>
      </c>
      <c r="D268" s="105" t="s">
        <v>1431</v>
      </c>
      <c r="E268" s="105">
        <v>2018</v>
      </c>
      <c r="F268" s="105" t="s">
        <v>1432</v>
      </c>
      <c r="G268" s="105" t="s">
        <v>1433</v>
      </c>
      <c r="H268" s="105" t="s">
        <v>1356</v>
      </c>
      <c r="I268" s="105" t="s">
        <v>1260</v>
      </c>
      <c r="J268" s="114" t="s">
        <v>1357</v>
      </c>
      <c r="K268" s="105" t="s">
        <v>1358</v>
      </c>
      <c r="L268" s="105" t="s">
        <v>6135</v>
      </c>
      <c r="M268" s="105" t="s">
        <v>1434</v>
      </c>
      <c r="N268" s="105" t="s">
        <v>12</v>
      </c>
      <c r="O268" s="105" t="s">
        <v>5636</v>
      </c>
      <c r="P268" s="105" t="s">
        <v>5639</v>
      </c>
      <c r="Q268" s="105" t="s">
        <v>5608</v>
      </c>
      <c r="R268" s="105" t="s">
        <v>1435</v>
      </c>
      <c r="S268" s="105" t="s">
        <v>123</v>
      </c>
      <c r="T268" s="105" t="s">
        <v>172</v>
      </c>
      <c r="U268" s="105" t="s">
        <v>140</v>
      </c>
      <c r="V268" s="105">
        <v>119939</v>
      </c>
      <c r="W268" s="105" t="s">
        <v>10</v>
      </c>
      <c r="X268" s="105" t="s">
        <v>10</v>
      </c>
      <c r="Y268" s="105" t="s">
        <v>10</v>
      </c>
      <c r="Z268" s="105" t="s">
        <v>10</v>
      </c>
      <c r="AA268" s="105" t="s">
        <v>1005</v>
      </c>
      <c r="AB268" s="105" t="s">
        <v>731</v>
      </c>
      <c r="AC268" s="115" t="s">
        <v>127</v>
      </c>
      <c r="AD268" s="105" t="s">
        <v>5508</v>
      </c>
      <c r="AE268" s="105" t="s">
        <v>1139</v>
      </c>
      <c r="AF268" s="115" t="str">
        <f>INDEX(Exposure_GWASs!T:T,MATCH(Matt!AE268,Exposure_GWASs!C:C,0))</f>
        <v>18+</v>
      </c>
      <c r="AG268" s="115" t="str">
        <f>INDEX(Exposure_GWASs!U:U,MATCH(Matt!AE268,Exposure_GWASs!C:C,0))</f>
        <v>both</v>
      </c>
      <c r="AH268" s="105">
        <f>SUM(V268:W268)</f>
        <v>119939</v>
      </c>
      <c r="AI268" s="115">
        <f>INDEX(Exposure_GWASs!F:F,MATCH(Matt!AE268,Exposure_GWASs!C:C,0))</f>
        <v>322154</v>
      </c>
      <c r="AJ268" s="105" t="s">
        <v>1291</v>
      </c>
      <c r="AK268" s="105" t="s">
        <v>1005</v>
      </c>
      <c r="AL268" s="105" t="s">
        <v>249</v>
      </c>
      <c r="AM268" s="105" t="s">
        <v>10</v>
      </c>
      <c r="AN268" s="105" t="s">
        <v>10</v>
      </c>
      <c r="AO268" s="105" t="s">
        <v>1449</v>
      </c>
      <c r="AP268" s="105" t="s">
        <v>11</v>
      </c>
      <c r="AQ268" s="105" t="s">
        <v>138</v>
      </c>
      <c r="AR268" s="105" t="s">
        <v>11</v>
      </c>
      <c r="AS268" s="105" t="s">
        <v>1277</v>
      </c>
      <c r="AT268" s="105" t="s">
        <v>11</v>
      </c>
      <c r="AU268" s="105" t="s">
        <v>10</v>
      </c>
      <c r="AV268" s="105" t="s">
        <v>10</v>
      </c>
      <c r="AW268" s="105">
        <v>33</v>
      </c>
      <c r="AX268" s="105">
        <f>INDEX(Exposure_GWASs!S:S,MATCH(Matt!AE268,Exposure_GWASs!C:C,0))</f>
        <v>77</v>
      </c>
      <c r="AY268" s="105" t="s">
        <v>1468</v>
      </c>
      <c r="AZ268" s="105" t="s">
        <v>11</v>
      </c>
      <c r="BA268" s="105" t="s">
        <v>11</v>
      </c>
      <c r="BB268" s="105" t="s">
        <v>31</v>
      </c>
      <c r="BC268" s="105" t="s">
        <v>11</v>
      </c>
      <c r="BD268" s="105"/>
      <c r="BE268" s="105"/>
      <c r="BF268" s="105"/>
      <c r="BG268" s="105"/>
      <c r="BH268" s="105" t="s">
        <v>11</v>
      </c>
      <c r="BI268" s="105" t="s">
        <v>11</v>
      </c>
      <c r="BJ268" s="105" t="s">
        <v>11</v>
      </c>
      <c r="BK268" s="105" t="s">
        <v>11</v>
      </c>
      <c r="BL268" s="105" t="s">
        <v>11</v>
      </c>
      <c r="BM268" s="105" t="s">
        <v>1440</v>
      </c>
      <c r="BN268" s="105" t="s">
        <v>11</v>
      </c>
      <c r="BO268" s="105" t="s">
        <v>167</v>
      </c>
      <c r="BP268" s="105" t="s">
        <v>1461</v>
      </c>
      <c r="BQ268" s="105" t="s">
        <v>1029</v>
      </c>
      <c r="BR268" s="105">
        <v>-0.01</v>
      </c>
      <c r="BS268" s="105"/>
      <c r="BT268" s="105">
        <v>95</v>
      </c>
      <c r="BU268" s="105">
        <v>-0.02</v>
      </c>
      <c r="BV268" s="105" t="s">
        <v>1490</v>
      </c>
      <c r="BW268" s="105">
        <v>0.02</v>
      </c>
      <c r="BX268" s="105" t="s">
        <v>11</v>
      </c>
      <c r="BY268" s="105" t="s">
        <v>11</v>
      </c>
      <c r="BZ268" s="105" t="s">
        <v>1443</v>
      </c>
      <c r="CA268" s="105" t="s">
        <v>1444</v>
      </c>
      <c r="CB268" s="105" t="s">
        <v>1445</v>
      </c>
      <c r="CC268" s="105" t="s">
        <v>11</v>
      </c>
      <c r="CD268" s="106" t="s">
        <v>10</v>
      </c>
      <c r="CE268" s="105"/>
      <c r="CF268" s="105"/>
      <c r="CG268" s="105"/>
      <c r="CH268" s="105"/>
    </row>
    <row r="269" spans="1:86">
      <c r="A269" s="105">
        <v>23</v>
      </c>
      <c r="B269" s="105" t="s">
        <v>282</v>
      </c>
      <c r="C269" s="105" t="s">
        <v>244</v>
      </c>
      <c r="D269" s="105" t="s">
        <v>1431</v>
      </c>
      <c r="E269" s="105">
        <v>2018</v>
      </c>
      <c r="F269" s="105" t="s">
        <v>1432</v>
      </c>
      <c r="G269" s="105" t="s">
        <v>1433</v>
      </c>
      <c r="H269" s="105" t="s">
        <v>1356</v>
      </c>
      <c r="I269" s="105" t="s">
        <v>1260</v>
      </c>
      <c r="J269" s="114" t="s">
        <v>1357</v>
      </c>
      <c r="K269" s="105" t="s">
        <v>1358</v>
      </c>
      <c r="L269" s="105" t="s">
        <v>6135</v>
      </c>
      <c r="M269" s="105" t="s">
        <v>1434</v>
      </c>
      <c r="N269" s="105" t="s">
        <v>12</v>
      </c>
      <c r="O269" s="105" t="s">
        <v>5636</v>
      </c>
      <c r="P269" s="105" t="s">
        <v>5639</v>
      </c>
      <c r="Q269" s="105" t="s">
        <v>5608</v>
      </c>
      <c r="R269" s="105" t="s">
        <v>1462</v>
      </c>
      <c r="S269" s="105" t="s">
        <v>1463</v>
      </c>
      <c r="T269" s="105" t="str">
        <f>INDEX(Outcome_GWASs!I:I,MATCH(Matt!S269,Outcome_GWASs!C:C,0))</f>
        <v>18+</v>
      </c>
      <c r="U269" s="105" t="str">
        <f>INDEX(Outcome_GWASs!H:H,MATCH(Matt!S269,Outcome_GWASs!C:C,0))</f>
        <v xml:space="preserve">both </v>
      </c>
      <c r="V269" s="105" t="s">
        <v>11</v>
      </c>
      <c r="W269" s="105" t="s">
        <v>11</v>
      </c>
      <c r="X269" s="105">
        <f>INDEX(Outcome_GWASs!F:F,MATCH(Matt!S269,Outcome_GWASs!C:C,0))</f>
        <v>22438</v>
      </c>
      <c r="Y269" s="105" t="str">
        <f>INDEX(Outcome_GWASs!G:G,MATCH(Matt!S269,Outcome_GWASs!C:C,0))</f>
        <v>NA</v>
      </c>
      <c r="Z269" s="105" t="s">
        <v>11</v>
      </c>
      <c r="AA269" s="105" t="s">
        <v>1005</v>
      </c>
      <c r="AB269" s="105" t="str">
        <f>INDEX(Outcome_GWASs!E:E,MATCH(Matt!S269,Outcome_GWASs!C:C,0))</f>
        <v>European</v>
      </c>
      <c r="AC269" s="115" t="s">
        <v>127</v>
      </c>
      <c r="AD269" s="105" t="s">
        <v>5508</v>
      </c>
      <c r="AE269" s="105" t="s">
        <v>1139</v>
      </c>
      <c r="AF269" s="115" t="str">
        <f>INDEX(Exposure_GWASs!T:T,MATCH(Matt!AE269,Exposure_GWASs!C:C,0))</f>
        <v>18+</v>
      </c>
      <c r="AG269" s="115" t="str">
        <f>INDEX(Exposure_GWASs!U:U,MATCH(Matt!AE269,Exposure_GWASs!C:C,0))</f>
        <v>both</v>
      </c>
      <c r="AH269" s="105" t="s">
        <v>11</v>
      </c>
      <c r="AI269" s="115">
        <f>INDEX(Exposure_GWASs!F:F,MATCH(Matt!AE269,Exposure_GWASs!C:C,0))</f>
        <v>322154</v>
      </c>
      <c r="AJ269" s="105" t="s">
        <v>11</v>
      </c>
      <c r="AK269" s="105" t="s">
        <v>1005</v>
      </c>
      <c r="AL269" s="105" t="s">
        <v>249</v>
      </c>
      <c r="AM269" s="105" t="s">
        <v>10</v>
      </c>
      <c r="AN269" s="105" t="s">
        <v>10</v>
      </c>
      <c r="AO269" s="105" t="s">
        <v>1449</v>
      </c>
      <c r="AP269" s="105" t="s">
        <v>11</v>
      </c>
      <c r="AQ269" s="105" t="s">
        <v>138</v>
      </c>
      <c r="AR269" s="105" t="s">
        <v>11</v>
      </c>
      <c r="AS269" s="105" t="s">
        <v>1277</v>
      </c>
      <c r="AT269" s="105" t="s">
        <v>11</v>
      </c>
      <c r="AU269" s="105" t="s">
        <v>10</v>
      </c>
      <c r="AV269" s="105" t="s">
        <v>10</v>
      </c>
      <c r="AW269" s="105">
        <v>33</v>
      </c>
      <c r="AX269" s="105">
        <f>INDEX(Exposure_GWASs!S:S,MATCH(Matt!AE269,Exposure_GWASs!C:C,0))</f>
        <v>77</v>
      </c>
      <c r="AY269" s="105" t="s">
        <v>1468</v>
      </c>
      <c r="AZ269" s="105" t="s">
        <v>11</v>
      </c>
      <c r="BA269" s="105" t="s">
        <v>11</v>
      </c>
      <c r="BB269" s="105" t="s">
        <v>31</v>
      </c>
      <c r="BC269" s="105" t="s">
        <v>11</v>
      </c>
      <c r="BD269" s="105"/>
      <c r="BE269" s="105"/>
      <c r="BF269" s="105"/>
      <c r="BG269" s="105"/>
      <c r="BH269" s="105" t="s">
        <v>11</v>
      </c>
      <c r="BI269" s="105" t="s">
        <v>11</v>
      </c>
      <c r="BJ269" s="105" t="s">
        <v>11</v>
      </c>
      <c r="BK269" s="105" t="s">
        <v>467</v>
      </c>
      <c r="BL269" s="105" t="s">
        <v>11</v>
      </c>
      <c r="BM269" s="105" t="s">
        <v>1447</v>
      </c>
      <c r="BN269" s="105" t="s">
        <v>11</v>
      </c>
      <c r="BO269" s="105" t="s">
        <v>167</v>
      </c>
      <c r="BP269" s="105" t="s">
        <v>1461</v>
      </c>
      <c r="BQ269" s="105" t="s">
        <v>1029</v>
      </c>
      <c r="BR269" s="105">
        <v>-0.01</v>
      </c>
      <c r="BS269" s="105"/>
      <c r="BT269" s="105">
        <v>95</v>
      </c>
      <c r="BU269" s="105">
        <v>-0.05</v>
      </c>
      <c r="BV269" s="105">
        <v>0.02</v>
      </c>
      <c r="BW269" s="105">
        <v>0.38</v>
      </c>
      <c r="BX269" s="105" t="s">
        <v>11</v>
      </c>
      <c r="BY269" s="105" t="s">
        <v>11</v>
      </c>
      <c r="BZ269" s="105" t="s">
        <v>1443</v>
      </c>
      <c r="CA269" s="105" t="s">
        <v>1444</v>
      </c>
      <c r="CB269" s="105" t="s">
        <v>1445</v>
      </c>
      <c r="CC269" s="105" t="s">
        <v>11</v>
      </c>
      <c r="CD269" s="106" t="s">
        <v>10</v>
      </c>
      <c r="CE269" s="105"/>
      <c r="CF269" s="105"/>
      <c r="CG269" s="105"/>
      <c r="CH269" s="105"/>
    </row>
    <row r="270" spans="1:86">
      <c r="A270" s="105">
        <v>23</v>
      </c>
      <c r="B270" s="105" t="s">
        <v>282</v>
      </c>
      <c r="C270" s="105" t="s">
        <v>244</v>
      </c>
      <c r="D270" s="105" t="s">
        <v>1431</v>
      </c>
      <c r="E270" s="105">
        <v>2018</v>
      </c>
      <c r="F270" s="105" t="s">
        <v>1432</v>
      </c>
      <c r="G270" s="105" t="s">
        <v>1433</v>
      </c>
      <c r="H270" s="105" t="s">
        <v>1356</v>
      </c>
      <c r="I270" s="105" t="s">
        <v>1260</v>
      </c>
      <c r="J270" s="114" t="s">
        <v>1357</v>
      </c>
      <c r="K270" s="105" t="s">
        <v>1358</v>
      </c>
      <c r="L270" s="105" t="s">
        <v>6135</v>
      </c>
      <c r="M270" s="105" t="s">
        <v>1434</v>
      </c>
      <c r="N270" s="105" t="s">
        <v>12</v>
      </c>
      <c r="O270" s="105" t="s">
        <v>5636</v>
      </c>
      <c r="P270" s="105" t="s">
        <v>5639</v>
      </c>
      <c r="Q270" s="105" t="s">
        <v>5608</v>
      </c>
      <c r="R270" s="105" t="s">
        <v>1435</v>
      </c>
      <c r="S270" s="105" t="s">
        <v>123</v>
      </c>
      <c r="T270" s="105" t="s">
        <v>172</v>
      </c>
      <c r="U270" s="105" t="s">
        <v>140</v>
      </c>
      <c r="V270" s="105">
        <v>119939</v>
      </c>
      <c r="W270" s="105" t="s">
        <v>10</v>
      </c>
      <c r="X270" s="105" t="s">
        <v>10</v>
      </c>
      <c r="Y270" s="105" t="s">
        <v>10</v>
      </c>
      <c r="Z270" s="105" t="s">
        <v>10</v>
      </c>
      <c r="AA270" s="105" t="s">
        <v>1005</v>
      </c>
      <c r="AB270" s="105" t="s">
        <v>731</v>
      </c>
      <c r="AC270" s="115" t="s">
        <v>127</v>
      </c>
      <c r="AD270" s="252" t="s">
        <v>5511</v>
      </c>
      <c r="AE270" s="105" t="s">
        <v>1139</v>
      </c>
      <c r="AF270" s="115" t="str">
        <f>INDEX(Exposure_GWASs!T:T,MATCH(Matt!AE270,Exposure_GWASs!C:C,0))</f>
        <v>18+</v>
      </c>
      <c r="AG270" s="115" t="str">
        <f>INDEX(Exposure_GWASs!U:U,MATCH(Matt!AE270,Exposure_GWASs!C:C,0))</f>
        <v>both</v>
      </c>
      <c r="AH270" s="105">
        <f>SUM(V270:W270)</f>
        <v>119939</v>
      </c>
      <c r="AI270" s="115">
        <f>INDEX(Exposure_GWASs!F:F,MATCH(Matt!AE270,Exposure_GWASs!C:C,0))</f>
        <v>322154</v>
      </c>
      <c r="AJ270" s="105" t="s">
        <v>1291</v>
      </c>
      <c r="AK270" s="105" t="s">
        <v>1005</v>
      </c>
      <c r="AL270" s="105" t="s">
        <v>249</v>
      </c>
      <c r="AM270" s="105" t="s">
        <v>10</v>
      </c>
      <c r="AN270" s="105" t="s">
        <v>10</v>
      </c>
      <c r="AO270" s="105" t="s">
        <v>1449</v>
      </c>
      <c r="AP270" s="105" t="s">
        <v>11</v>
      </c>
      <c r="AQ270" s="105" t="s">
        <v>138</v>
      </c>
      <c r="AR270" s="105" t="s">
        <v>11</v>
      </c>
      <c r="AS270" s="105" t="s">
        <v>1277</v>
      </c>
      <c r="AT270" s="105" t="s">
        <v>11</v>
      </c>
      <c r="AU270" s="105" t="s">
        <v>10</v>
      </c>
      <c r="AV270" s="105" t="s">
        <v>10</v>
      </c>
      <c r="AW270" s="105">
        <v>59</v>
      </c>
      <c r="AX270" s="105">
        <f>INDEX(Exposure_GWASs!S:S,MATCH(Matt!AE270,Exposure_GWASs!C:C,0))</f>
        <v>77</v>
      </c>
      <c r="AY270" s="105" t="s">
        <v>1471</v>
      </c>
      <c r="AZ270" s="105" t="s">
        <v>11</v>
      </c>
      <c r="BA270" s="105" t="s">
        <v>11</v>
      </c>
      <c r="BB270" s="105" t="s">
        <v>31</v>
      </c>
      <c r="BC270" s="105" t="s">
        <v>11</v>
      </c>
      <c r="BD270" s="105"/>
      <c r="BE270" s="105"/>
      <c r="BF270" s="105"/>
      <c r="BG270" s="105"/>
      <c r="BH270" s="105" t="s">
        <v>11</v>
      </c>
      <c r="BI270" s="105" t="s">
        <v>11</v>
      </c>
      <c r="BJ270" s="105" t="s">
        <v>11</v>
      </c>
      <c r="BK270" s="105" t="s">
        <v>11</v>
      </c>
      <c r="BL270" s="105" t="s">
        <v>11</v>
      </c>
      <c r="BM270" s="105" t="s">
        <v>1440</v>
      </c>
      <c r="BN270" s="105" t="s">
        <v>11</v>
      </c>
      <c r="BO270" s="105" t="s">
        <v>167</v>
      </c>
      <c r="BP270" s="105" t="s">
        <v>1461</v>
      </c>
      <c r="BQ270" s="105" t="s">
        <v>1029</v>
      </c>
      <c r="BR270" s="105" t="s">
        <v>1491</v>
      </c>
      <c r="BS270" s="105"/>
      <c r="BT270" s="105">
        <v>95</v>
      </c>
      <c r="BU270" s="105">
        <v>-0.01</v>
      </c>
      <c r="BV270" s="105">
        <v>0.01</v>
      </c>
      <c r="BW270" s="105">
        <v>0.75</v>
      </c>
      <c r="BX270" s="105" t="s">
        <v>11</v>
      </c>
      <c r="BY270" s="105" t="s">
        <v>11</v>
      </c>
      <c r="BZ270" s="105" t="s">
        <v>1443</v>
      </c>
      <c r="CA270" s="105" t="s">
        <v>1444</v>
      </c>
      <c r="CB270" s="105" t="s">
        <v>1445</v>
      </c>
      <c r="CC270" s="105" t="s">
        <v>11</v>
      </c>
      <c r="CD270" s="106" t="s">
        <v>10</v>
      </c>
      <c r="CE270" s="105"/>
      <c r="CF270" s="105"/>
      <c r="CG270" s="105"/>
      <c r="CH270" s="105"/>
    </row>
    <row r="271" spans="1:86">
      <c r="A271" s="105">
        <v>23</v>
      </c>
      <c r="B271" s="105" t="s">
        <v>282</v>
      </c>
      <c r="C271" s="105" t="s">
        <v>244</v>
      </c>
      <c r="D271" s="105" t="s">
        <v>1431</v>
      </c>
      <c r="E271" s="105">
        <v>2018</v>
      </c>
      <c r="F271" s="105" t="s">
        <v>1432</v>
      </c>
      <c r="G271" s="105" t="s">
        <v>1433</v>
      </c>
      <c r="H271" s="105" t="s">
        <v>1356</v>
      </c>
      <c r="I271" s="105" t="s">
        <v>1260</v>
      </c>
      <c r="J271" s="114" t="s">
        <v>1357</v>
      </c>
      <c r="K271" s="105" t="s">
        <v>1358</v>
      </c>
      <c r="L271" s="105" t="s">
        <v>6135</v>
      </c>
      <c r="M271" s="105" t="s">
        <v>1434</v>
      </c>
      <c r="N271" s="105" t="s">
        <v>12</v>
      </c>
      <c r="O271" s="105" t="s">
        <v>5636</v>
      </c>
      <c r="P271" s="105" t="s">
        <v>5639</v>
      </c>
      <c r="Q271" s="105" t="s">
        <v>5608</v>
      </c>
      <c r="R271" s="105" t="s">
        <v>1462</v>
      </c>
      <c r="S271" s="105" t="s">
        <v>1463</v>
      </c>
      <c r="T271" s="105" t="str">
        <f>INDEX(Outcome_GWASs!I:I,MATCH(Matt!S271,Outcome_GWASs!C:C,0))</f>
        <v>18+</v>
      </c>
      <c r="U271" s="105" t="str">
        <f>INDEX(Outcome_GWASs!H:H,MATCH(Matt!S271,Outcome_GWASs!C:C,0))</f>
        <v xml:space="preserve">both </v>
      </c>
      <c r="V271" s="105" t="s">
        <v>11</v>
      </c>
      <c r="W271" s="105" t="s">
        <v>11</v>
      </c>
      <c r="X271" s="105">
        <f>INDEX(Outcome_GWASs!F:F,MATCH(Matt!S271,Outcome_GWASs!C:C,0))</f>
        <v>22438</v>
      </c>
      <c r="Y271" s="105" t="str">
        <f>INDEX(Outcome_GWASs!G:G,MATCH(Matt!S271,Outcome_GWASs!C:C,0))</f>
        <v>NA</v>
      </c>
      <c r="Z271" s="105" t="s">
        <v>11</v>
      </c>
      <c r="AA271" s="105" t="s">
        <v>1005</v>
      </c>
      <c r="AB271" s="105" t="str">
        <f>INDEX(Outcome_GWASs!E:E,MATCH(Matt!S271,Outcome_GWASs!C:C,0))</f>
        <v>European</v>
      </c>
      <c r="AC271" s="115" t="s">
        <v>127</v>
      </c>
      <c r="AD271" s="252" t="s">
        <v>5511</v>
      </c>
      <c r="AE271" s="105" t="s">
        <v>1139</v>
      </c>
      <c r="AF271" s="115" t="str">
        <f>INDEX(Exposure_GWASs!T:T,MATCH(Matt!AE271,Exposure_GWASs!C:C,0))</f>
        <v>18+</v>
      </c>
      <c r="AG271" s="115" t="str">
        <f>INDEX(Exposure_GWASs!U:U,MATCH(Matt!AE271,Exposure_GWASs!C:C,0))</f>
        <v>both</v>
      </c>
      <c r="AH271" s="105" t="s">
        <v>11</v>
      </c>
      <c r="AI271" s="115">
        <f>INDEX(Exposure_GWASs!F:F,MATCH(Matt!AE271,Exposure_GWASs!C:C,0))</f>
        <v>322154</v>
      </c>
      <c r="AJ271" s="105" t="s">
        <v>11</v>
      </c>
      <c r="AK271" s="105" t="s">
        <v>1005</v>
      </c>
      <c r="AL271" s="105" t="s">
        <v>249</v>
      </c>
      <c r="AM271" s="105" t="s">
        <v>10</v>
      </c>
      <c r="AN271" s="105" t="s">
        <v>10</v>
      </c>
      <c r="AO271" s="105" t="s">
        <v>1449</v>
      </c>
      <c r="AP271" s="105" t="s">
        <v>11</v>
      </c>
      <c r="AQ271" s="105" t="s">
        <v>138</v>
      </c>
      <c r="AR271" s="105" t="s">
        <v>11</v>
      </c>
      <c r="AS271" s="105" t="s">
        <v>1277</v>
      </c>
      <c r="AT271" s="105" t="s">
        <v>11</v>
      </c>
      <c r="AU271" s="105" t="s">
        <v>10</v>
      </c>
      <c r="AV271" s="105" t="s">
        <v>10</v>
      </c>
      <c r="AW271" s="105">
        <v>59</v>
      </c>
      <c r="AX271" s="105">
        <f>INDEX(Exposure_GWASs!S:S,MATCH(Matt!AE271,Exposure_GWASs!C:C,0))</f>
        <v>77</v>
      </c>
      <c r="AY271" s="105" t="s">
        <v>1471</v>
      </c>
      <c r="AZ271" s="105" t="s">
        <v>11</v>
      </c>
      <c r="BA271" s="105" t="s">
        <v>11</v>
      </c>
      <c r="BB271" s="105" t="s">
        <v>31</v>
      </c>
      <c r="BC271" s="105" t="s">
        <v>11</v>
      </c>
      <c r="BD271" s="105"/>
      <c r="BE271" s="105"/>
      <c r="BF271" s="105"/>
      <c r="BG271" s="105"/>
      <c r="BH271" s="105" t="s">
        <v>11</v>
      </c>
      <c r="BI271" s="105" t="s">
        <v>11</v>
      </c>
      <c r="BJ271" s="105" t="s">
        <v>11</v>
      </c>
      <c r="BK271" s="105" t="s">
        <v>467</v>
      </c>
      <c r="BL271" s="105" t="s">
        <v>11</v>
      </c>
      <c r="BM271" s="105" t="s">
        <v>1447</v>
      </c>
      <c r="BN271" s="105" t="s">
        <v>11</v>
      </c>
      <c r="BO271" s="105" t="s">
        <v>167</v>
      </c>
      <c r="BP271" s="105" t="s">
        <v>1461</v>
      </c>
      <c r="BQ271" s="105" t="s">
        <v>1029</v>
      </c>
      <c r="BR271" s="105" t="s">
        <v>1492</v>
      </c>
      <c r="BS271" s="105"/>
      <c r="BT271" s="105">
        <v>95</v>
      </c>
      <c r="BU271" s="105">
        <v>-0.03</v>
      </c>
      <c r="BV271" s="105">
        <v>0.02</v>
      </c>
      <c r="BW271" s="105">
        <v>0.7</v>
      </c>
      <c r="BX271" s="105" t="s">
        <v>11</v>
      </c>
      <c r="BY271" s="105" t="s">
        <v>11</v>
      </c>
      <c r="BZ271" s="105" t="s">
        <v>1443</v>
      </c>
      <c r="CA271" s="105" t="s">
        <v>1444</v>
      </c>
      <c r="CB271" s="105" t="s">
        <v>1445</v>
      </c>
      <c r="CC271" s="105" t="s">
        <v>11</v>
      </c>
      <c r="CD271" s="106" t="s">
        <v>10</v>
      </c>
      <c r="CE271" s="105"/>
      <c r="CF271" s="105"/>
      <c r="CG271" s="105"/>
      <c r="CH271" s="105"/>
    </row>
    <row r="272" spans="1:86">
      <c r="A272" s="105">
        <v>23</v>
      </c>
      <c r="B272" s="105" t="s">
        <v>282</v>
      </c>
      <c r="C272" s="105" t="s">
        <v>244</v>
      </c>
      <c r="D272" s="105" t="s">
        <v>1431</v>
      </c>
      <c r="E272" s="105">
        <v>2018</v>
      </c>
      <c r="F272" s="105" t="s">
        <v>1432</v>
      </c>
      <c r="G272" s="105" t="s">
        <v>1433</v>
      </c>
      <c r="H272" s="105" t="s">
        <v>1356</v>
      </c>
      <c r="I272" s="105" t="s">
        <v>1260</v>
      </c>
      <c r="J272" s="114" t="s">
        <v>1357</v>
      </c>
      <c r="K272" s="105" t="s">
        <v>1358</v>
      </c>
      <c r="L272" s="105" t="s">
        <v>6135</v>
      </c>
      <c r="M272" s="105" t="s">
        <v>1434</v>
      </c>
      <c r="N272" s="105" t="s">
        <v>12</v>
      </c>
      <c r="O272" s="105" t="s">
        <v>5636</v>
      </c>
      <c r="P272" s="105" t="s">
        <v>5639</v>
      </c>
      <c r="Q272" s="105" t="s">
        <v>5608</v>
      </c>
      <c r="R272" s="105" t="s">
        <v>1435</v>
      </c>
      <c r="S272" s="105" t="s">
        <v>123</v>
      </c>
      <c r="T272" s="105" t="s">
        <v>172</v>
      </c>
      <c r="U272" s="105" t="s">
        <v>140</v>
      </c>
      <c r="V272" s="105">
        <v>119939</v>
      </c>
      <c r="W272" s="105" t="s">
        <v>10</v>
      </c>
      <c r="X272" s="105" t="s">
        <v>10</v>
      </c>
      <c r="Y272" s="105" t="s">
        <v>10</v>
      </c>
      <c r="Z272" s="105" t="s">
        <v>10</v>
      </c>
      <c r="AA272" s="105" t="s">
        <v>1005</v>
      </c>
      <c r="AB272" s="105" t="s">
        <v>731</v>
      </c>
      <c r="AC272" s="105" t="s">
        <v>5513</v>
      </c>
      <c r="AD272" s="252" t="s">
        <v>5511</v>
      </c>
      <c r="AE272" s="105" t="s">
        <v>1448</v>
      </c>
      <c r="AF272" s="115" t="str">
        <f>INDEX(Exposure_GWASs!T:T,MATCH(Matt!AE272,Exposure_GWASs!C:C,0))</f>
        <v>18+</v>
      </c>
      <c r="AG272" s="115" t="str">
        <f>INDEX(Exposure_GWASs!U:U,MATCH(Matt!AE272,Exposure_GWASs!C:C,0))</f>
        <v>both</v>
      </c>
      <c r="AH272" s="105">
        <f>SUM(V272:W272)</f>
        <v>119939</v>
      </c>
      <c r="AI272" s="115">
        <f>INDEX(Exposure_GWASs!F:F,MATCH(Matt!AE272,Exposure_GWASs!C:C,0))</f>
        <v>89297</v>
      </c>
      <c r="AJ272" s="105" t="s">
        <v>1291</v>
      </c>
      <c r="AK272" s="105" t="s">
        <v>1005</v>
      </c>
      <c r="AL272" s="105" t="s">
        <v>249</v>
      </c>
      <c r="AM272" s="105" t="s">
        <v>10</v>
      </c>
      <c r="AN272" s="105" t="s">
        <v>10</v>
      </c>
      <c r="AO272" s="105" t="s">
        <v>1449</v>
      </c>
      <c r="AP272" s="105" t="s">
        <v>11</v>
      </c>
      <c r="AQ272" s="105" t="s">
        <v>138</v>
      </c>
      <c r="AR272" s="105" t="s">
        <v>11</v>
      </c>
      <c r="AS272" s="105" t="s">
        <v>1277</v>
      </c>
      <c r="AT272" s="105" t="s">
        <v>11</v>
      </c>
      <c r="AU272" s="105" t="s">
        <v>10</v>
      </c>
      <c r="AV272" s="105" t="s">
        <v>10</v>
      </c>
      <c r="AW272" s="105">
        <v>8</v>
      </c>
      <c r="AX272" s="105">
        <f>INDEX(Exposure_GWASs!S:S,MATCH(Matt!AE272,Exposure_GWASs!C:C,0))</f>
        <v>7</v>
      </c>
      <c r="AY272" s="105" t="s">
        <v>1473</v>
      </c>
      <c r="AZ272" s="105" t="s">
        <v>11</v>
      </c>
      <c r="BA272" s="105" t="s">
        <v>11</v>
      </c>
      <c r="BB272" s="105" t="s">
        <v>31</v>
      </c>
      <c r="BC272" s="105" t="s">
        <v>11</v>
      </c>
      <c r="BD272" s="105"/>
      <c r="BE272" s="105"/>
      <c r="BF272" s="105"/>
      <c r="BG272" s="105"/>
      <c r="BH272" s="105" t="s">
        <v>11</v>
      </c>
      <c r="BI272" s="105" t="s">
        <v>11</v>
      </c>
      <c r="BJ272" s="105" t="s">
        <v>11</v>
      </c>
      <c r="BK272" s="105" t="s">
        <v>11</v>
      </c>
      <c r="BL272" s="105" t="s">
        <v>11</v>
      </c>
      <c r="BM272" s="105" t="s">
        <v>1440</v>
      </c>
      <c r="BN272" s="105" t="s">
        <v>11</v>
      </c>
      <c r="BO272" s="105" t="s">
        <v>167</v>
      </c>
      <c r="BP272" s="105" t="s">
        <v>1461</v>
      </c>
      <c r="BQ272" s="105" t="s">
        <v>1029</v>
      </c>
      <c r="BR272" s="105">
        <v>-0.01</v>
      </c>
      <c r="BS272" s="105"/>
      <c r="BT272" s="105">
        <v>95</v>
      </c>
      <c r="BU272" s="105">
        <v>-0.02</v>
      </c>
      <c r="BV272" s="105">
        <v>0.01</v>
      </c>
      <c r="BW272" s="105">
        <v>0.41</v>
      </c>
      <c r="BX272" s="105" t="s">
        <v>11</v>
      </c>
      <c r="BY272" s="105" t="s">
        <v>11</v>
      </c>
      <c r="BZ272" s="105" t="s">
        <v>1443</v>
      </c>
      <c r="CA272" s="105" t="s">
        <v>1444</v>
      </c>
      <c r="CB272" s="105" t="s">
        <v>1445</v>
      </c>
      <c r="CC272" s="105" t="s">
        <v>11</v>
      </c>
      <c r="CD272" s="106" t="s">
        <v>10</v>
      </c>
      <c r="CE272" s="105"/>
      <c r="CF272" s="105"/>
      <c r="CG272" s="105"/>
      <c r="CH272" s="105"/>
    </row>
    <row r="273" spans="1:86">
      <c r="A273" s="105">
        <v>23</v>
      </c>
      <c r="B273" s="105" t="s">
        <v>282</v>
      </c>
      <c r="C273" s="105" t="s">
        <v>244</v>
      </c>
      <c r="D273" s="105" t="s">
        <v>1431</v>
      </c>
      <c r="E273" s="105">
        <v>2018</v>
      </c>
      <c r="F273" s="105" t="s">
        <v>1432</v>
      </c>
      <c r="G273" s="105" t="s">
        <v>1433</v>
      </c>
      <c r="H273" s="105" t="s">
        <v>1356</v>
      </c>
      <c r="I273" s="105" t="s">
        <v>1260</v>
      </c>
      <c r="J273" s="114" t="s">
        <v>1357</v>
      </c>
      <c r="K273" s="105" t="s">
        <v>1358</v>
      </c>
      <c r="L273" s="105" t="s">
        <v>6135</v>
      </c>
      <c r="M273" s="105" t="s">
        <v>1434</v>
      </c>
      <c r="N273" s="105" t="s">
        <v>12</v>
      </c>
      <c r="O273" s="105" t="s">
        <v>5636</v>
      </c>
      <c r="P273" s="105" t="s">
        <v>5639</v>
      </c>
      <c r="Q273" s="105" t="s">
        <v>5608</v>
      </c>
      <c r="R273" s="105" t="s">
        <v>1462</v>
      </c>
      <c r="S273" s="105" t="s">
        <v>1463</v>
      </c>
      <c r="T273" s="105" t="str">
        <f>INDEX(Outcome_GWASs!I:I,MATCH(Matt!S273,Outcome_GWASs!C:C,0))</f>
        <v>18+</v>
      </c>
      <c r="U273" s="105" t="str">
        <f>INDEX(Outcome_GWASs!H:H,MATCH(Matt!S273,Outcome_GWASs!C:C,0))</f>
        <v xml:space="preserve">both </v>
      </c>
      <c r="V273" s="105" t="s">
        <v>11</v>
      </c>
      <c r="W273" s="105" t="s">
        <v>11</v>
      </c>
      <c r="X273" s="105">
        <f>INDEX(Outcome_GWASs!F:F,MATCH(Matt!S273,Outcome_GWASs!C:C,0))</f>
        <v>22438</v>
      </c>
      <c r="Y273" s="105" t="str">
        <f>INDEX(Outcome_GWASs!G:G,MATCH(Matt!S273,Outcome_GWASs!C:C,0))</f>
        <v>NA</v>
      </c>
      <c r="Z273" s="105" t="s">
        <v>11</v>
      </c>
      <c r="AA273" s="105" t="s">
        <v>1005</v>
      </c>
      <c r="AB273" s="105" t="s">
        <v>731</v>
      </c>
      <c r="AC273" s="105" t="s">
        <v>5513</v>
      </c>
      <c r="AD273" s="252" t="s">
        <v>5511</v>
      </c>
      <c r="AE273" s="105" t="s">
        <v>1448</v>
      </c>
      <c r="AF273" s="115" t="str">
        <f>INDEX(Exposure_GWASs!T:T,MATCH(Matt!AE273,Exposure_GWASs!C:C,0))</f>
        <v>18+</v>
      </c>
      <c r="AG273" s="115" t="str">
        <f>INDEX(Exposure_GWASs!U:U,MATCH(Matt!AE273,Exposure_GWASs!C:C,0))</f>
        <v>both</v>
      </c>
      <c r="AH273" s="105" t="s">
        <v>11</v>
      </c>
      <c r="AI273" s="115">
        <f>INDEX(Exposure_GWASs!F:F,MATCH(Matt!AE273,Exposure_GWASs!C:C,0))</f>
        <v>89297</v>
      </c>
      <c r="AJ273" s="105" t="s">
        <v>1291</v>
      </c>
      <c r="AK273" s="105" t="s">
        <v>1005</v>
      </c>
      <c r="AL273" s="105" t="s">
        <v>249</v>
      </c>
      <c r="AM273" s="105" t="s">
        <v>10</v>
      </c>
      <c r="AN273" s="105" t="s">
        <v>10</v>
      </c>
      <c r="AO273" s="105" t="s">
        <v>1449</v>
      </c>
      <c r="AP273" s="105" t="s">
        <v>11</v>
      </c>
      <c r="AQ273" s="105" t="s">
        <v>138</v>
      </c>
      <c r="AR273" s="105" t="s">
        <v>11</v>
      </c>
      <c r="AS273" s="105" t="s">
        <v>1277</v>
      </c>
      <c r="AT273" s="105" t="s">
        <v>11</v>
      </c>
      <c r="AU273" s="105" t="s">
        <v>10</v>
      </c>
      <c r="AV273" s="105" t="s">
        <v>10</v>
      </c>
      <c r="AW273" s="105">
        <v>8</v>
      </c>
      <c r="AX273" s="105">
        <f>INDEX(Exposure_GWASs!S:S,MATCH(Matt!AE273,Exposure_GWASs!C:C,0))</f>
        <v>7</v>
      </c>
      <c r="AY273" s="105" t="s">
        <v>1451</v>
      </c>
      <c r="AZ273" s="105" t="s">
        <v>11</v>
      </c>
      <c r="BA273" s="105" t="s">
        <v>11</v>
      </c>
      <c r="BB273" s="105" t="s">
        <v>31</v>
      </c>
      <c r="BC273" s="105" t="s">
        <v>11</v>
      </c>
      <c r="BD273" s="105"/>
      <c r="BE273" s="105"/>
      <c r="BF273" s="105"/>
      <c r="BG273" s="105"/>
      <c r="BH273" s="105" t="s">
        <v>11</v>
      </c>
      <c r="BI273" s="105" t="s">
        <v>11</v>
      </c>
      <c r="BJ273" s="105" t="s">
        <v>11</v>
      </c>
      <c r="BK273" s="105" t="s">
        <v>467</v>
      </c>
      <c r="BL273" s="105" t="s">
        <v>11</v>
      </c>
      <c r="BM273" s="105" t="s">
        <v>1440</v>
      </c>
      <c r="BN273" s="105" t="s">
        <v>11</v>
      </c>
      <c r="BO273" s="105" t="s">
        <v>167</v>
      </c>
      <c r="BP273" s="105" t="s">
        <v>1461</v>
      </c>
      <c r="BQ273" s="105" t="s">
        <v>1029</v>
      </c>
      <c r="BR273" s="105">
        <v>0.02</v>
      </c>
      <c r="BS273" s="105"/>
      <c r="BT273" s="105">
        <v>95</v>
      </c>
      <c r="BU273" s="105">
        <v>-0.03</v>
      </c>
      <c r="BV273" s="105">
        <v>7.0000000000000007E-2</v>
      </c>
      <c r="BW273" s="105">
        <v>0.37</v>
      </c>
      <c r="BX273" s="105" t="s">
        <v>11</v>
      </c>
      <c r="BY273" s="105" t="s">
        <v>11</v>
      </c>
      <c r="BZ273" s="105" t="s">
        <v>1443</v>
      </c>
      <c r="CA273" s="105" t="s">
        <v>1444</v>
      </c>
      <c r="CB273" s="105" t="s">
        <v>1445</v>
      </c>
      <c r="CC273" s="105" t="s">
        <v>11</v>
      </c>
      <c r="CD273" s="106" t="s">
        <v>10</v>
      </c>
      <c r="CE273" s="105"/>
      <c r="CF273" s="105"/>
      <c r="CG273" s="105"/>
      <c r="CH273" s="105"/>
    </row>
    <row r="274" spans="1:86">
      <c r="A274" s="105">
        <v>23</v>
      </c>
      <c r="B274" s="105" t="s">
        <v>282</v>
      </c>
      <c r="C274" s="105" t="s">
        <v>244</v>
      </c>
      <c r="D274" s="105" t="s">
        <v>1431</v>
      </c>
      <c r="E274" s="105">
        <v>2018</v>
      </c>
      <c r="F274" s="105" t="s">
        <v>1432</v>
      </c>
      <c r="G274" s="105" t="s">
        <v>1433</v>
      </c>
      <c r="H274" s="105" t="s">
        <v>1356</v>
      </c>
      <c r="I274" s="105" t="s">
        <v>1260</v>
      </c>
      <c r="J274" s="114" t="s">
        <v>1357</v>
      </c>
      <c r="K274" s="105" t="s">
        <v>1358</v>
      </c>
      <c r="L274" s="105" t="s">
        <v>6135</v>
      </c>
      <c r="M274" s="105" t="s">
        <v>1434</v>
      </c>
      <c r="N274" s="105" t="s">
        <v>12</v>
      </c>
      <c r="O274" s="105" t="s">
        <v>5636</v>
      </c>
      <c r="P274" s="105" t="s">
        <v>5639</v>
      </c>
      <c r="Q274" s="105" t="s">
        <v>5608</v>
      </c>
      <c r="R274" s="105" t="s">
        <v>1435</v>
      </c>
      <c r="S274" s="105" t="s">
        <v>123</v>
      </c>
      <c r="T274" s="105" t="s">
        <v>172</v>
      </c>
      <c r="U274" s="105" t="s">
        <v>140</v>
      </c>
      <c r="V274" s="105">
        <v>119939</v>
      </c>
      <c r="W274" s="105" t="s">
        <v>10</v>
      </c>
      <c r="X274" s="105" t="s">
        <v>10</v>
      </c>
      <c r="Y274" s="105" t="s">
        <v>10</v>
      </c>
      <c r="Z274" s="105" t="s">
        <v>10</v>
      </c>
      <c r="AA274" s="105" t="s">
        <v>1005</v>
      </c>
      <c r="AB274" s="105" t="s">
        <v>731</v>
      </c>
      <c r="AC274" s="115" t="s">
        <v>158</v>
      </c>
      <c r="AD274" s="252" t="s">
        <v>5511</v>
      </c>
      <c r="AE274" s="105" t="s">
        <v>1453</v>
      </c>
      <c r="AF274" s="115" t="str">
        <f>INDEX(Exposure_GWASs!T:T,MATCH(Matt!AE274,Exposure_GWASs!C:C,0))</f>
        <v>18+</v>
      </c>
      <c r="AG274" s="115" t="str">
        <f>INDEX(Exposure_GWASs!U:U,MATCH(Matt!AE274,Exposure_GWASs!C:C,0))</f>
        <v>both</v>
      </c>
      <c r="AH274" s="105">
        <f>SUM(V274:W274)</f>
        <v>119939</v>
      </c>
      <c r="AI274" s="115">
        <f>INDEX(Exposure_GWASs!F:F,MATCH(Matt!AE274,Exposure_GWASs!C:C,0))</f>
        <v>232074</v>
      </c>
      <c r="AJ274" s="105" t="s">
        <v>1291</v>
      </c>
      <c r="AK274" s="105" t="s">
        <v>1005</v>
      </c>
      <c r="AL274" s="105" t="s">
        <v>249</v>
      </c>
      <c r="AM274" s="105" t="s">
        <v>10</v>
      </c>
      <c r="AN274" s="105" t="s">
        <v>10</v>
      </c>
      <c r="AO274" s="105" t="s">
        <v>1449</v>
      </c>
      <c r="AP274" s="105" t="s">
        <v>11</v>
      </c>
      <c r="AQ274" s="105" t="s">
        <v>138</v>
      </c>
      <c r="AR274" s="105" t="s">
        <v>11</v>
      </c>
      <c r="AS274" s="105" t="s">
        <v>1277</v>
      </c>
      <c r="AT274" s="105" t="s">
        <v>11</v>
      </c>
      <c r="AU274" s="105" t="s">
        <v>10</v>
      </c>
      <c r="AV274" s="105" t="s">
        <v>10</v>
      </c>
      <c r="AW274" s="105">
        <v>35</v>
      </c>
      <c r="AX274" s="105">
        <f>INDEX(Exposure_GWASs!S:S,MATCH(Matt!AE274,Exposure_GWASs!C:C,0))</f>
        <v>0</v>
      </c>
      <c r="AY274" s="105" t="s">
        <v>1476</v>
      </c>
      <c r="AZ274" s="105" t="s">
        <v>11</v>
      </c>
      <c r="BA274" s="105" t="s">
        <v>11</v>
      </c>
      <c r="BB274" s="105" t="s">
        <v>31</v>
      </c>
      <c r="BC274" s="105" t="s">
        <v>11</v>
      </c>
      <c r="BD274" s="105"/>
      <c r="BE274" s="105"/>
      <c r="BF274" s="105"/>
      <c r="BG274" s="105"/>
      <c r="BH274" s="105" t="s">
        <v>11</v>
      </c>
      <c r="BI274" s="105" t="s">
        <v>11</v>
      </c>
      <c r="BJ274" s="105" t="s">
        <v>11</v>
      </c>
      <c r="BK274" s="105" t="s">
        <v>11</v>
      </c>
      <c r="BL274" s="105" t="s">
        <v>11</v>
      </c>
      <c r="BM274" s="105" t="s">
        <v>1440</v>
      </c>
      <c r="BN274" s="105" t="s">
        <v>11</v>
      </c>
      <c r="BO274" s="105" t="s">
        <v>167</v>
      </c>
      <c r="BP274" s="105" t="s">
        <v>1461</v>
      </c>
      <c r="BQ274" s="105" t="s">
        <v>1029</v>
      </c>
      <c r="BR274" s="105">
        <v>-0.01</v>
      </c>
      <c r="BS274" s="105"/>
      <c r="BT274" s="105">
        <v>95</v>
      </c>
      <c r="BU274" s="105">
        <v>-0.02</v>
      </c>
      <c r="BV274" s="105" t="s">
        <v>1493</v>
      </c>
      <c r="BW274" s="105">
        <v>0.01</v>
      </c>
      <c r="BX274" s="105" t="s">
        <v>11</v>
      </c>
      <c r="BY274" s="105" t="s">
        <v>11</v>
      </c>
      <c r="BZ274" s="105" t="s">
        <v>1443</v>
      </c>
      <c r="CA274" s="105" t="s">
        <v>1444</v>
      </c>
      <c r="CB274" s="105" t="s">
        <v>1445</v>
      </c>
      <c r="CC274" s="105" t="s">
        <v>11</v>
      </c>
      <c r="CD274" s="106" t="s">
        <v>10</v>
      </c>
      <c r="CE274" s="105"/>
      <c r="CF274" s="105"/>
      <c r="CG274" s="105"/>
      <c r="CH274" s="105"/>
    </row>
    <row r="275" spans="1:86">
      <c r="A275" s="105">
        <v>23</v>
      </c>
      <c r="B275" s="105" t="s">
        <v>282</v>
      </c>
      <c r="C275" s="105" t="s">
        <v>244</v>
      </c>
      <c r="D275" s="105" t="s">
        <v>1431</v>
      </c>
      <c r="E275" s="105">
        <v>2018</v>
      </c>
      <c r="F275" s="105" t="s">
        <v>1432</v>
      </c>
      <c r="G275" s="105" t="s">
        <v>1433</v>
      </c>
      <c r="H275" s="105" t="s">
        <v>1356</v>
      </c>
      <c r="I275" s="105" t="s">
        <v>1260</v>
      </c>
      <c r="J275" s="114" t="s">
        <v>1357</v>
      </c>
      <c r="K275" s="105" t="s">
        <v>1358</v>
      </c>
      <c r="L275" s="105" t="s">
        <v>6135</v>
      </c>
      <c r="M275" s="105" t="s">
        <v>1434</v>
      </c>
      <c r="N275" s="105" t="s">
        <v>12</v>
      </c>
      <c r="O275" s="105" t="s">
        <v>5636</v>
      </c>
      <c r="P275" s="105" t="s">
        <v>5639</v>
      </c>
      <c r="Q275" s="105" t="s">
        <v>5608</v>
      </c>
      <c r="R275" s="105" t="s">
        <v>1462</v>
      </c>
      <c r="S275" s="105" t="s">
        <v>1463</v>
      </c>
      <c r="T275" s="105" t="str">
        <f>INDEX(Outcome_GWASs!I:I,MATCH(Matt!S275,Outcome_GWASs!C:C,0))</f>
        <v>18+</v>
      </c>
      <c r="U275" s="105" t="str">
        <f>INDEX(Outcome_GWASs!H:H,MATCH(Matt!S275,Outcome_GWASs!C:C,0))</f>
        <v xml:space="preserve">both </v>
      </c>
      <c r="V275" s="105" t="s">
        <v>11</v>
      </c>
      <c r="W275" s="105" t="s">
        <v>11</v>
      </c>
      <c r="X275" s="105">
        <f>INDEX(Outcome_GWASs!F:F,MATCH(Matt!S275,Outcome_GWASs!C:C,0))</f>
        <v>22438</v>
      </c>
      <c r="Y275" s="105" t="str">
        <f>INDEX(Outcome_GWASs!G:G,MATCH(Matt!S275,Outcome_GWASs!C:C,0))</f>
        <v>NA</v>
      </c>
      <c r="Z275" s="105" t="s">
        <v>11</v>
      </c>
      <c r="AA275" s="105" t="s">
        <v>1005</v>
      </c>
      <c r="AB275" s="105" t="str">
        <f>INDEX(Outcome_GWASs!E:E,MATCH(Matt!S275,Outcome_GWASs!C:C,0))</f>
        <v>European</v>
      </c>
      <c r="AC275" s="115" t="s">
        <v>158</v>
      </c>
      <c r="AD275" s="252" t="s">
        <v>5511</v>
      </c>
      <c r="AE275" s="105" t="s">
        <v>1453</v>
      </c>
      <c r="AF275" s="115" t="str">
        <f>INDEX(Exposure_GWASs!T:T,MATCH(Matt!AE275,Exposure_GWASs!C:C,0))</f>
        <v>18+</v>
      </c>
      <c r="AG275" s="115" t="str">
        <f>INDEX(Exposure_GWASs!U:U,MATCH(Matt!AE275,Exposure_GWASs!C:C,0))</f>
        <v>both</v>
      </c>
      <c r="AH275" s="105" t="s">
        <v>11</v>
      </c>
      <c r="AI275" s="115">
        <f>INDEX(Exposure_GWASs!F:F,MATCH(Matt!AE275,Exposure_GWASs!C:C,0))</f>
        <v>232074</v>
      </c>
      <c r="AJ275" s="105" t="s">
        <v>11</v>
      </c>
      <c r="AK275" s="105" t="s">
        <v>1005</v>
      </c>
      <c r="AL275" s="105" t="s">
        <v>249</v>
      </c>
      <c r="AM275" s="105" t="s">
        <v>10</v>
      </c>
      <c r="AN275" s="105" t="s">
        <v>10</v>
      </c>
      <c r="AO275" s="105" t="s">
        <v>1449</v>
      </c>
      <c r="AP275" s="105" t="s">
        <v>11</v>
      </c>
      <c r="AQ275" s="105" t="s">
        <v>138</v>
      </c>
      <c r="AR275" s="105" t="s">
        <v>11</v>
      </c>
      <c r="AS275" s="105" t="s">
        <v>1277</v>
      </c>
      <c r="AT275" s="105" t="s">
        <v>11</v>
      </c>
      <c r="AU275" s="105" t="s">
        <v>10</v>
      </c>
      <c r="AV275" s="105" t="s">
        <v>10</v>
      </c>
      <c r="AW275" s="105">
        <v>35</v>
      </c>
      <c r="AX275" s="105">
        <f>INDEX(Exposure_GWASs!S:S,MATCH(Matt!AE275,Exposure_GWASs!C:C,0))</f>
        <v>0</v>
      </c>
      <c r="AY275" s="105" t="s">
        <v>1476</v>
      </c>
      <c r="AZ275" s="105" t="s">
        <v>11</v>
      </c>
      <c r="BA275" s="105" t="s">
        <v>11</v>
      </c>
      <c r="BB275" s="105" t="s">
        <v>31</v>
      </c>
      <c r="BC275" s="105" t="s">
        <v>11</v>
      </c>
      <c r="BD275" s="105"/>
      <c r="BE275" s="105"/>
      <c r="BF275" s="105"/>
      <c r="BG275" s="105"/>
      <c r="BH275" s="105" t="s">
        <v>11</v>
      </c>
      <c r="BI275" s="105" t="s">
        <v>11</v>
      </c>
      <c r="BJ275" s="105" t="s">
        <v>11</v>
      </c>
      <c r="BK275" s="105" t="s">
        <v>467</v>
      </c>
      <c r="BL275" s="105" t="s">
        <v>11</v>
      </c>
      <c r="BM275" s="105" t="s">
        <v>1447</v>
      </c>
      <c r="BN275" s="105" t="s">
        <v>11</v>
      </c>
      <c r="BO275" s="105" t="s">
        <v>167</v>
      </c>
      <c r="BP275" s="105" t="s">
        <v>1461</v>
      </c>
      <c r="BQ275" s="105" t="s">
        <v>1029</v>
      </c>
      <c r="BR275" s="105">
        <v>-0.02</v>
      </c>
      <c r="BS275" s="105"/>
      <c r="BT275" s="105">
        <v>95</v>
      </c>
      <c r="BU275" s="105">
        <v>-0.05</v>
      </c>
      <c r="BV275" s="105">
        <v>0.01</v>
      </c>
      <c r="BW275" s="105">
        <v>0.17</v>
      </c>
      <c r="BX275" s="105" t="s">
        <v>11</v>
      </c>
      <c r="BY275" s="105" t="s">
        <v>11</v>
      </c>
      <c r="BZ275" s="105" t="s">
        <v>1443</v>
      </c>
      <c r="CA275" s="105" t="s">
        <v>1444</v>
      </c>
      <c r="CB275" s="105" t="s">
        <v>1445</v>
      </c>
      <c r="CC275" s="105" t="s">
        <v>11</v>
      </c>
      <c r="CD275" s="106" t="s">
        <v>10</v>
      </c>
      <c r="CE275" s="105"/>
      <c r="CF275" s="105"/>
      <c r="CG275" s="105"/>
      <c r="CH275" s="105"/>
    </row>
    <row r="276" spans="1:86">
      <c r="A276" s="105">
        <v>23</v>
      </c>
      <c r="B276" s="105" t="s">
        <v>282</v>
      </c>
      <c r="C276" s="105" t="s">
        <v>244</v>
      </c>
      <c r="D276" s="105" t="s">
        <v>1431</v>
      </c>
      <c r="E276" s="105">
        <v>2018</v>
      </c>
      <c r="F276" s="105" t="s">
        <v>1432</v>
      </c>
      <c r="G276" s="105" t="s">
        <v>1433</v>
      </c>
      <c r="H276" s="105" t="s">
        <v>1356</v>
      </c>
      <c r="I276" s="105" t="s">
        <v>1260</v>
      </c>
      <c r="J276" s="114" t="s">
        <v>1357</v>
      </c>
      <c r="K276" s="105" t="s">
        <v>1358</v>
      </c>
      <c r="L276" s="105" t="s">
        <v>6135</v>
      </c>
      <c r="M276" s="105" t="s">
        <v>1434</v>
      </c>
      <c r="N276" s="105" t="s">
        <v>12</v>
      </c>
      <c r="O276" s="105" t="s">
        <v>5636</v>
      </c>
      <c r="P276" s="105" t="s">
        <v>5634</v>
      </c>
      <c r="Q276" s="105" t="s">
        <v>5608</v>
      </c>
      <c r="R276" s="105" t="s">
        <v>1435</v>
      </c>
      <c r="S276" s="105" t="s">
        <v>123</v>
      </c>
      <c r="T276" s="105" t="s">
        <v>172</v>
      </c>
      <c r="U276" s="105" t="s">
        <v>268</v>
      </c>
      <c r="V276" s="105">
        <v>200927</v>
      </c>
      <c r="W276" s="105" t="s">
        <v>10</v>
      </c>
      <c r="X276" s="105" t="s">
        <v>10</v>
      </c>
      <c r="Y276" s="105" t="s">
        <v>10</v>
      </c>
      <c r="Z276" s="105" t="s">
        <v>10</v>
      </c>
      <c r="AA276" s="105" t="s">
        <v>1005</v>
      </c>
      <c r="AB276" s="105" t="s">
        <v>731</v>
      </c>
      <c r="AC276" s="115" t="s">
        <v>127</v>
      </c>
      <c r="AD276" s="268" t="s">
        <v>127</v>
      </c>
      <c r="AE276" s="105" t="s">
        <v>1139</v>
      </c>
      <c r="AF276" s="112" t="str">
        <f>INDEX(Exposure_GWASs!T:T,MATCH(Matt!AE276,Exposure_GWASs!C:C,0))</f>
        <v>18+</v>
      </c>
      <c r="AG276" s="112" t="str">
        <f>INDEX(Exposure_GWASs!U:U,MATCH(Matt!AE276,Exposure_GWASs!C:C,0))</f>
        <v>both</v>
      </c>
      <c r="AH276" s="105">
        <f t="shared" ref="AH276:AH307" si="5">SUM(V276:W276)</f>
        <v>200927</v>
      </c>
      <c r="AI276" s="115">
        <f>INDEX(Exposure_GWASs!F:F,MATCH(Matt!AE276,Exposure_GWASs!C:C,0))</f>
        <v>322154</v>
      </c>
      <c r="AJ276" s="105" t="s">
        <v>1291</v>
      </c>
      <c r="AK276" s="105" t="s">
        <v>1005</v>
      </c>
      <c r="AL276" s="105" t="s">
        <v>249</v>
      </c>
      <c r="AM276" s="105" t="s">
        <v>10</v>
      </c>
      <c r="AN276" s="105" t="s">
        <v>10</v>
      </c>
      <c r="AO276" s="105" t="s">
        <v>1436</v>
      </c>
      <c r="AP276" s="105" t="s">
        <v>11</v>
      </c>
      <c r="AQ276" s="105" t="s">
        <v>138</v>
      </c>
      <c r="AR276" s="105" t="s">
        <v>11</v>
      </c>
      <c r="AS276" s="105" t="s">
        <v>1277</v>
      </c>
      <c r="AT276" s="105" t="s">
        <v>11</v>
      </c>
      <c r="AU276" s="105" t="s">
        <v>10</v>
      </c>
      <c r="AV276" s="105" t="s">
        <v>10</v>
      </c>
      <c r="AW276" s="105">
        <v>73</v>
      </c>
      <c r="AX276" s="105">
        <f>INDEX(Exposure_GWASs!S:S,MATCH(Matt!AE276,Exposure_GWASs!C:C,0))</f>
        <v>77</v>
      </c>
      <c r="AY276" s="105" t="s">
        <v>1438</v>
      </c>
      <c r="AZ276" s="105" t="s">
        <v>11</v>
      </c>
      <c r="BA276" s="105" t="s">
        <v>11</v>
      </c>
      <c r="BB276" s="105" t="s">
        <v>54</v>
      </c>
      <c r="BC276" s="105" t="s">
        <v>11</v>
      </c>
      <c r="BD276" s="105"/>
      <c r="BE276" s="105"/>
      <c r="BF276" s="105"/>
      <c r="BG276" s="105"/>
      <c r="BH276" s="105" t="s">
        <v>11</v>
      </c>
      <c r="BI276" s="105" t="s">
        <v>11</v>
      </c>
      <c r="BJ276" s="105" t="s">
        <v>11</v>
      </c>
      <c r="BK276" s="105" t="s">
        <v>11</v>
      </c>
      <c r="BL276" s="105" t="s">
        <v>11</v>
      </c>
      <c r="BM276" s="105" t="s">
        <v>1440</v>
      </c>
      <c r="BN276" s="105" t="s">
        <v>11</v>
      </c>
      <c r="BO276" s="105" t="s">
        <v>167</v>
      </c>
      <c r="BP276" s="105" t="s">
        <v>1441</v>
      </c>
      <c r="BQ276" s="105" t="s">
        <v>1029</v>
      </c>
      <c r="BR276" s="105">
        <v>1.1599999999999999</v>
      </c>
      <c r="BS276" s="105"/>
      <c r="BT276" s="105">
        <v>95</v>
      </c>
      <c r="BU276" s="105">
        <v>1.0900000000000001</v>
      </c>
      <c r="BV276" s="105">
        <v>1.23</v>
      </c>
      <c r="BW276" s="105" t="s">
        <v>1494</v>
      </c>
      <c r="BX276" s="105" t="s">
        <v>11</v>
      </c>
      <c r="BY276" s="105" t="s">
        <v>11</v>
      </c>
      <c r="BZ276" s="105" t="s">
        <v>1443</v>
      </c>
      <c r="CA276" s="105" t="s">
        <v>1444</v>
      </c>
      <c r="CB276" s="105" t="s">
        <v>1445</v>
      </c>
      <c r="CC276" s="105" t="s">
        <v>11</v>
      </c>
      <c r="CD276" s="106" t="s">
        <v>10</v>
      </c>
      <c r="CE276" s="105"/>
      <c r="CF276" s="105"/>
      <c r="CG276" s="105"/>
      <c r="CH276" s="105"/>
    </row>
    <row r="277" spans="1:86">
      <c r="A277" s="105">
        <v>23</v>
      </c>
      <c r="B277" s="105" t="s">
        <v>282</v>
      </c>
      <c r="C277" s="105" t="s">
        <v>244</v>
      </c>
      <c r="D277" s="105" t="s">
        <v>1431</v>
      </c>
      <c r="E277" s="105">
        <v>2018</v>
      </c>
      <c r="F277" s="105" t="s">
        <v>1432</v>
      </c>
      <c r="G277" s="105" t="s">
        <v>1433</v>
      </c>
      <c r="H277" s="105" t="s">
        <v>1356</v>
      </c>
      <c r="I277" s="105" t="s">
        <v>1260</v>
      </c>
      <c r="J277" s="114" t="s">
        <v>1357</v>
      </c>
      <c r="K277" s="105" t="s">
        <v>1358</v>
      </c>
      <c r="L277" s="105" t="s">
        <v>6135</v>
      </c>
      <c r="M277" s="105" t="s">
        <v>1434</v>
      </c>
      <c r="N277" s="105" t="s">
        <v>12</v>
      </c>
      <c r="O277" s="105" t="s">
        <v>5636</v>
      </c>
      <c r="P277" s="105" t="s">
        <v>5634</v>
      </c>
      <c r="Q277" s="105" t="s">
        <v>5608</v>
      </c>
      <c r="R277" s="105" t="s">
        <v>1435</v>
      </c>
      <c r="S277" s="105" t="s">
        <v>123</v>
      </c>
      <c r="T277" s="105" t="s">
        <v>172</v>
      </c>
      <c r="U277" s="105" t="s">
        <v>268</v>
      </c>
      <c r="V277" s="105">
        <v>200927</v>
      </c>
      <c r="W277" s="105" t="s">
        <v>10</v>
      </c>
      <c r="X277" s="105" t="s">
        <v>10</v>
      </c>
      <c r="Y277" s="105" t="s">
        <v>10</v>
      </c>
      <c r="Z277" s="105" t="s">
        <v>10</v>
      </c>
      <c r="AA277" s="105" t="s">
        <v>1005</v>
      </c>
      <c r="AB277" s="105" t="s">
        <v>731</v>
      </c>
      <c r="AC277" s="115" t="s">
        <v>127</v>
      </c>
      <c r="AD277" s="105" t="s">
        <v>5510</v>
      </c>
      <c r="AE277" s="105" t="s">
        <v>1139</v>
      </c>
      <c r="AF277" s="115" t="str">
        <f>INDEX(Exposure_GWASs!T:T,MATCH(Matt!AE277,Exposure_GWASs!C:C,0))</f>
        <v>18+</v>
      </c>
      <c r="AG277" s="115" t="str">
        <f>INDEX(Exposure_GWASs!U:U,MATCH(Matt!AE277,Exposure_GWASs!C:C,0))</f>
        <v>both</v>
      </c>
      <c r="AH277" s="105">
        <f t="shared" si="5"/>
        <v>200927</v>
      </c>
      <c r="AI277" s="115">
        <f>INDEX(Exposure_GWASs!F:F,MATCH(Matt!AE277,Exposure_GWASs!C:C,0))</f>
        <v>322154</v>
      </c>
      <c r="AJ277" s="105" t="s">
        <v>1291</v>
      </c>
      <c r="AK277" s="105" t="s">
        <v>1005</v>
      </c>
      <c r="AL277" s="105" t="s">
        <v>249</v>
      </c>
      <c r="AM277" s="105" t="s">
        <v>10</v>
      </c>
      <c r="AN277" s="105" t="s">
        <v>10</v>
      </c>
      <c r="AO277" s="105" t="s">
        <v>1449</v>
      </c>
      <c r="AP277" s="105" t="s">
        <v>11</v>
      </c>
      <c r="AQ277" s="105" t="s">
        <v>138</v>
      </c>
      <c r="AR277" s="105" t="s">
        <v>11</v>
      </c>
      <c r="AS277" s="105" t="s">
        <v>1277</v>
      </c>
      <c r="AT277" s="105" t="s">
        <v>11</v>
      </c>
      <c r="AU277" s="105" t="s">
        <v>10</v>
      </c>
      <c r="AV277" s="105" t="s">
        <v>10</v>
      </c>
      <c r="AW277" s="105">
        <v>40</v>
      </c>
      <c r="AX277" s="105">
        <f>INDEX(Exposure_GWASs!S:S,MATCH(Matt!AE277,Exposure_GWASs!C:C,0))</f>
        <v>77</v>
      </c>
      <c r="AY277" s="105" t="s">
        <v>1464</v>
      </c>
      <c r="AZ277" s="105" t="s">
        <v>11</v>
      </c>
      <c r="BA277" s="105" t="s">
        <v>11</v>
      </c>
      <c r="BB277" s="105" t="s">
        <v>54</v>
      </c>
      <c r="BC277" s="105" t="s">
        <v>11</v>
      </c>
      <c r="BD277" s="105"/>
      <c r="BE277" s="105"/>
      <c r="BF277" s="105"/>
      <c r="BG277" s="105"/>
      <c r="BH277" s="105" t="s">
        <v>11</v>
      </c>
      <c r="BI277" s="105" t="s">
        <v>11</v>
      </c>
      <c r="BJ277" s="105" t="s">
        <v>11</v>
      </c>
      <c r="BK277" s="105" t="s">
        <v>11</v>
      </c>
      <c r="BL277" s="105" t="s">
        <v>11</v>
      </c>
      <c r="BM277" s="105" t="s">
        <v>1440</v>
      </c>
      <c r="BN277" s="105" t="s">
        <v>11</v>
      </c>
      <c r="BO277" s="105" t="s">
        <v>167</v>
      </c>
      <c r="BP277" s="105" t="s">
        <v>1441</v>
      </c>
      <c r="BQ277" s="105" t="s">
        <v>1029</v>
      </c>
      <c r="BR277" s="105">
        <v>1.1499999999999999</v>
      </c>
      <c r="BS277" s="105"/>
      <c r="BT277" s="105">
        <v>95</v>
      </c>
      <c r="BU277" s="105">
        <v>1.06</v>
      </c>
      <c r="BV277" s="105">
        <v>1.25</v>
      </c>
      <c r="BW277" s="105" t="s">
        <v>1495</v>
      </c>
      <c r="BX277" s="105" t="s">
        <v>11</v>
      </c>
      <c r="BY277" s="105" t="s">
        <v>11</v>
      </c>
      <c r="BZ277" s="105" t="s">
        <v>1443</v>
      </c>
      <c r="CA277" s="105" t="s">
        <v>1444</v>
      </c>
      <c r="CB277" s="105" t="s">
        <v>1445</v>
      </c>
      <c r="CC277" s="105" t="s">
        <v>11</v>
      </c>
      <c r="CD277" s="106" t="s">
        <v>10</v>
      </c>
      <c r="CE277" s="105"/>
      <c r="CF277" s="105"/>
      <c r="CG277" s="105"/>
      <c r="CH277" s="105"/>
    </row>
    <row r="278" spans="1:86">
      <c r="A278" s="105">
        <v>23</v>
      </c>
      <c r="B278" s="105" t="s">
        <v>282</v>
      </c>
      <c r="C278" s="105" t="s">
        <v>244</v>
      </c>
      <c r="D278" s="105" t="s">
        <v>1431</v>
      </c>
      <c r="E278" s="105">
        <v>2018</v>
      </c>
      <c r="F278" s="105" t="s">
        <v>1432</v>
      </c>
      <c r="G278" s="105" t="s">
        <v>1433</v>
      </c>
      <c r="H278" s="105" t="s">
        <v>1356</v>
      </c>
      <c r="I278" s="105" t="s">
        <v>1260</v>
      </c>
      <c r="J278" s="114" t="s">
        <v>1357</v>
      </c>
      <c r="K278" s="105" t="s">
        <v>1358</v>
      </c>
      <c r="L278" s="105" t="s">
        <v>6135</v>
      </c>
      <c r="M278" s="105" t="s">
        <v>1434</v>
      </c>
      <c r="N278" s="105" t="s">
        <v>12</v>
      </c>
      <c r="O278" s="105" t="s">
        <v>5636</v>
      </c>
      <c r="P278" s="105" t="s">
        <v>5634</v>
      </c>
      <c r="Q278" s="105" t="s">
        <v>5608</v>
      </c>
      <c r="R278" s="105" t="s">
        <v>1435</v>
      </c>
      <c r="S278" s="105" t="s">
        <v>123</v>
      </c>
      <c r="T278" s="105" t="s">
        <v>172</v>
      </c>
      <c r="U278" s="105" t="s">
        <v>268</v>
      </c>
      <c r="V278" s="105">
        <v>200927</v>
      </c>
      <c r="W278" s="105" t="s">
        <v>10</v>
      </c>
      <c r="X278" s="105" t="s">
        <v>10</v>
      </c>
      <c r="Y278" s="105" t="s">
        <v>10</v>
      </c>
      <c r="Z278" s="105" t="s">
        <v>10</v>
      </c>
      <c r="AA278" s="105" t="s">
        <v>1005</v>
      </c>
      <c r="AB278" s="105" t="s">
        <v>731</v>
      </c>
      <c r="AC278" s="115" t="s">
        <v>127</v>
      </c>
      <c r="AD278" s="105" t="s">
        <v>5508</v>
      </c>
      <c r="AE278" s="105" t="s">
        <v>1139</v>
      </c>
      <c r="AF278" s="115" t="str">
        <f>INDEX(Exposure_GWASs!T:T,MATCH(Matt!AE278,Exposure_GWASs!C:C,0))</f>
        <v>18+</v>
      </c>
      <c r="AG278" s="115" t="str">
        <f>INDEX(Exposure_GWASs!U:U,MATCH(Matt!AE278,Exposure_GWASs!C:C,0))</f>
        <v>both</v>
      </c>
      <c r="AH278" s="105">
        <f t="shared" si="5"/>
        <v>200927</v>
      </c>
      <c r="AI278" s="115">
        <f>INDEX(Exposure_GWASs!F:F,MATCH(Matt!AE278,Exposure_GWASs!C:C,0))</f>
        <v>322154</v>
      </c>
      <c r="AJ278" s="105" t="s">
        <v>1291</v>
      </c>
      <c r="AK278" s="105" t="s">
        <v>1005</v>
      </c>
      <c r="AL278" s="105" t="s">
        <v>249</v>
      </c>
      <c r="AM278" s="105" t="s">
        <v>10</v>
      </c>
      <c r="AN278" s="105" t="s">
        <v>10</v>
      </c>
      <c r="AO278" s="105" t="s">
        <v>1449</v>
      </c>
      <c r="AP278" s="105" t="s">
        <v>11</v>
      </c>
      <c r="AQ278" s="105" t="s">
        <v>138</v>
      </c>
      <c r="AR278" s="105" t="s">
        <v>11</v>
      </c>
      <c r="AS278" s="105" t="s">
        <v>1277</v>
      </c>
      <c r="AT278" s="105" t="s">
        <v>11</v>
      </c>
      <c r="AU278" s="105" t="s">
        <v>10</v>
      </c>
      <c r="AV278" s="105" t="s">
        <v>10</v>
      </c>
      <c r="AW278" s="105">
        <v>33</v>
      </c>
      <c r="AX278" s="105">
        <f>INDEX(Exposure_GWASs!S:S,MATCH(Matt!AE278,Exposure_GWASs!C:C,0))</f>
        <v>77</v>
      </c>
      <c r="AY278" s="105" t="s">
        <v>1468</v>
      </c>
      <c r="AZ278" s="105" t="s">
        <v>11</v>
      </c>
      <c r="BA278" s="105" t="s">
        <v>11</v>
      </c>
      <c r="BB278" s="105" t="s">
        <v>54</v>
      </c>
      <c r="BC278" s="105" t="s">
        <v>11</v>
      </c>
      <c r="BD278" s="105"/>
      <c r="BE278" s="105"/>
      <c r="BF278" s="105"/>
      <c r="BG278" s="105"/>
      <c r="BH278" s="105" t="s">
        <v>11</v>
      </c>
      <c r="BI278" s="105" t="s">
        <v>11</v>
      </c>
      <c r="BJ278" s="105" t="s">
        <v>11</v>
      </c>
      <c r="BK278" s="105" t="s">
        <v>11</v>
      </c>
      <c r="BL278" s="105" t="s">
        <v>11</v>
      </c>
      <c r="BM278" s="105" t="s">
        <v>1440</v>
      </c>
      <c r="BN278" s="105" t="s">
        <v>11</v>
      </c>
      <c r="BO278" s="105" t="s">
        <v>167</v>
      </c>
      <c r="BP278" s="105" t="s">
        <v>1441</v>
      </c>
      <c r="BQ278" s="105" t="s">
        <v>1029</v>
      </c>
      <c r="BR278" s="105">
        <v>1.1599999999999999</v>
      </c>
      <c r="BS278" s="105"/>
      <c r="BT278" s="105">
        <v>95</v>
      </c>
      <c r="BU278" s="105">
        <v>1.0900000000000001</v>
      </c>
      <c r="BV278" s="105">
        <v>1.23</v>
      </c>
      <c r="BW278" s="105" t="s">
        <v>1494</v>
      </c>
      <c r="BX278" s="105" t="s">
        <v>11</v>
      </c>
      <c r="BY278" s="105" t="s">
        <v>11</v>
      </c>
      <c r="BZ278" s="105" t="s">
        <v>1443</v>
      </c>
      <c r="CA278" s="105" t="s">
        <v>1444</v>
      </c>
      <c r="CB278" s="105" t="s">
        <v>1445</v>
      </c>
      <c r="CC278" s="105" t="s">
        <v>11</v>
      </c>
      <c r="CD278" s="106" t="s">
        <v>10</v>
      </c>
      <c r="CE278" s="105"/>
      <c r="CF278" s="105"/>
      <c r="CG278" s="105"/>
      <c r="CH278" s="105"/>
    </row>
    <row r="279" spans="1:86">
      <c r="A279" s="105">
        <v>23</v>
      </c>
      <c r="B279" s="105" t="s">
        <v>282</v>
      </c>
      <c r="C279" s="105" t="s">
        <v>244</v>
      </c>
      <c r="D279" s="105" t="s">
        <v>1431</v>
      </c>
      <c r="E279" s="105">
        <v>2018</v>
      </c>
      <c r="F279" s="105" t="s">
        <v>1432</v>
      </c>
      <c r="G279" s="105" t="s">
        <v>1433</v>
      </c>
      <c r="H279" s="105" t="s">
        <v>1356</v>
      </c>
      <c r="I279" s="105" t="s">
        <v>1260</v>
      </c>
      <c r="J279" s="114" t="s">
        <v>1357</v>
      </c>
      <c r="K279" s="105" t="s">
        <v>1358</v>
      </c>
      <c r="L279" s="105" t="s">
        <v>6135</v>
      </c>
      <c r="M279" s="105" t="s">
        <v>1434</v>
      </c>
      <c r="N279" s="105" t="s">
        <v>12</v>
      </c>
      <c r="O279" s="105" t="s">
        <v>5636</v>
      </c>
      <c r="P279" s="105" t="s">
        <v>5634</v>
      </c>
      <c r="Q279" s="105" t="s">
        <v>5608</v>
      </c>
      <c r="R279" s="105" t="s">
        <v>1435</v>
      </c>
      <c r="S279" s="105" t="s">
        <v>123</v>
      </c>
      <c r="T279" s="105" t="s">
        <v>172</v>
      </c>
      <c r="U279" s="105" t="s">
        <v>268</v>
      </c>
      <c r="V279" s="105">
        <v>200927</v>
      </c>
      <c r="W279" s="105" t="s">
        <v>10</v>
      </c>
      <c r="X279" s="105" t="s">
        <v>10</v>
      </c>
      <c r="Y279" s="105" t="s">
        <v>10</v>
      </c>
      <c r="Z279" s="105" t="s">
        <v>10</v>
      </c>
      <c r="AA279" s="105" t="s">
        <v>1005</v>
      </c>
      <c r="AB279" s="105" t="s">
        <v>731</v>
      </c>
      <c r="AC279" s="115" t="s">
        <v>127</v>
      </c>
      <c r="AD279" s="115" t="s">
        <v>5511</v>
      </c>
      <c r="AE279" s="105" t="s">
        <v>1139</v>
      </c>
      <c r="AF279" s="115" t="str">
        <f>INDEX(Exposure_GWASs!T:T,MATCH(Matt!AE279,Exposure_GWASs!C:C,0))</f>
        <v>18+</v>
      </c>
      <c r="AG279" s="115" t="str">
        <f>INDEX(Exposure_GWASs!U:U,MATCH(Matt!AE279,Exposure_GWASs!C:C,0))</f>
        <v>both</v>
      </c>
      <c r="AH279" s="105">
        <f t="shared" si="5"/>
        <v>200927</v>
      </c>
      <c r="AI279" s="115">
        <f>INDEX(Exposure_GWASs!F:F,MATCH(Matt!AE279,Exposure_GWASs!C:C,0))</f>
        <v>322154</v>
      </c>
      <c r="AJ279" s="105" t="s">
        <v>1291</v>
      </c>
      <c r="AK279" s="105" t="s">
        <v>1005</v>
      </c>
      <c r="AL279" s="105" t="s">
        <v>249</v>
      </c>
      <c r="AM279" s="105" t="s">
        <v>10</v>
      </c>
      <c r="AN279" s="105" t="s">
        <v>10</v>
      </c>
      <c r="AO279" s="105" t="s">
        <v>1449</v>
      </c>
      <c r="AP279" s="105" t="s">
        <v>11</v>
      </c>
      <c r="AQ279" s="105" t="s">
        <v>138</v>
      </c>
      <c r="AR279" s="105" t="s">
        <v>11</v>
      </c>
      <c r="AS279" s="105" t="s">
        <v>1277</v>
      </c>
      <c r="AT279" s="105" t="s">
        <v>11</v>
      </c>
      <c r="AU279" s="105" t="s">
        <v>10</v>
      </c>
      <c r="AV279" s="105" t="s">
        <v>10</v>
      </c>
      <c r="AW279" s="105">
        <v>59</v>
      </c>
      <c r="AX279" s="105">
        <f>INDEX(Exposure_GWASs!S:S,MATCH(Matt!AE279,Exposure_GWASs!C:C,0))</f>
        <v>77</v>
      </c>
      <c r="AY279" s="105" t="s">
        <v>1471</v>
      </c>
      <c r="AZ279" s="105" t="s">
        <v>11</v>
      </c>
      <c r="BA279" s="105" t="s">
        <v>11</v>
      </c>
      <c r="BB279" s="105" t="s">
        <v>54</v>
      </c>
      <c r="BC279" s="105" t="s">
        <v>11</v>
      </c>
      <c r="BD279" s="105"/>
      <c r="BE279" s="105"/>
      <c r="BF279" s="105"/>
      <c r="BG279" s="105"/>
      <c r="BH279" s="105" t="s">
        <v>11</v>
      </c>
      <c r="BI279" s="105" t="s">
        <v>11</v>
      </c>
      <c r="BJ279" s="105" t="s">
        <v>11</v>
      </c>
      <c r="BK279" s="105" t="s">
        <v>11</v>
      </c>
      <c r="BL279" s="105" t="s">
        <v>11</v>
      </c>
      <c r="BM279" s="105" t="s">
        <v>1440</v>
      </c>
      <c r="BN279" s="105" t="s">
        <v>11</v>
      </c>
      <c r="BO279" s="105" t="s">
        <v>167</v>
      </c>
      <c r="BP279" s="105" t="s">
        <v>1441</v>
      </c>
      <c r="BQ279" s="105" t="s">
        <v>1029</v>
      </c>
      <c r="BR279" s="105">
        <v>1.08</v>
      </c>
      <c r="BS279" s="105"/>
      <c r="BT279" s="105">
        <v>95</v>
      </c>
      <c r="BU279" s="105">
        <v>1.01</v>
      </c>
      <c r="BV279" s="105">
        <v>1.1499999999999999</v>
      </c>
      <c r="BW279" s="105">
        <v>0.03</v>
      </c>
      <c r="BX279" s="105" t="s">
        <v>11</v>
      </c>
      <c r="BY279" s="105" t="s">
        <v>11</v>
      </c>
      <c r="BZ279" s="105" t="s">
        <v>1443</v>
      </c>
      <c r="CA279" s="105" t="s">
        <v>1444</v>
      </c>
      <c r="CB279" s="105" t="s">
        <v>1445</v>
      </c>
      <c r="CC279" s="105" t="s">
        <v>11</v>
      </c>
      <c r="CD279" s="106" t="s">
        <v>10</v>
      </c>
      <c r="CE279" s="105"/>
      <c r="CF279" s="105"/>
      <c r="CG279" s="105"/>
      <c r="CH279" s="105"/>
    </row>
    <row r="280" spans="1:86">
      <c r="A280" s="105">
        <v>23</v>
      </c>
      <c r="B280" s="105" t="s">
        <v>282</v>
      </c>
      <c r="C280" s="105" t="s">
        <v>244</v>
      </c>
      <c r="D280" s="105" t="s">
        <v>1431</v>
      </c>
      <c r="E280" s="105">
        <v>2018</v>
      </c>
      <c r="F280" s="105" t="s">
        <v>1432</v>
      </c>
      <c r="G280" s="105" t="s">
        <v>1433</v>
      </c>
      <c r="H280" s="105" t="s">
        <v>1356</v>
      </c>
      <c r="I280" s="105" t="s">
        <v>1260</v>
      </c>
      <c r="J280" s="114" t="s">
        <v>1357</v>
      </c>
      <c r="K280" s="105" t="s">
        <v>1358</v>
      </c>
      <c r="L280" s="105" t="s">
        <v>6135</v>
      </c>
      <c r="M280" s="105" t="s">
        <v>1434</v>
      </c>
      <c r="N280" s="105" t="s">
        <v>12</v>
      </c>
      <c r="O280" s="105" t="s">
        <v>5636</v>
      </c>
      <c r="P280" s="105" t="s">
        <v>5634</v>
      </c>
      <c r="Q280" s="105" t="s">
        <v>5608</v>
      </c>
      <c r="R280" s="105" t="s">
        <v>1435</v>
      </c>
      <c r="S280" s="105" t="s">
        <v>123</v>
      </c>
      <c r="T280" s="105" t="s">
        <v>172</v>
      </c>
      <c r="U280" s="105" t="s">
        <v>268</v>
      </c>
      <c r="V280" s="105">
        <v>200927</v>
      </c>
      <c r="W280" s="105" t="s">
        <v>10</v>
      </c>
      <c r="X280" s="105" t="s">
        <v>10</v>
      </c>
      <c r="Y280" s="105" t="s">
        <v>10</v>
      </c>
      <c r="Z280" s="105" t="s">
        <v>10</v>
      </c>
      <c r="AA280" s="105" t="s">
        <v>1005</v>
      </c>
      <c r="AB280" s="105" t="s">
        <v>731</v>
      </c>
      <c r="AC280" s="105" t="s">
        <v>5513</v>
      </c>
      <c r="AD280" s="105" t="s">
        <v>5513</v>
      </c>
      <c r="AE280" s="105" t="s">
        <v>1448</v>
      </c>
      <c r="AF280" s="115" t="str">
        <f>INDEX(Exposure_GWASs!T:T,MATCH(Matt!AE280,Exposure_GWASs!C:C,0))</f>
        <v>18+</v>
      </c>
      <c r="AG280" s="115" t="str">
        <f>INDEX(Exposure_GWASs!U:U,MATCH(Matt!AE280,Exposure_GWASs!C:C,0))</f>
        <v>both</v>
      </c>
      <c r="AH280" s="105">
        <f t="shared" si="5"/>
        <v>200927</v>
      </c>
      <c r="AI280" s="115">
        <f>INDEX(Exposure_GWASs!F:F,MATCH(Matt!AE280,Exposure_GWASs!C:C,0))</f>
        <v>89297</v>
      </c>
      <c r="AJ280" s="105" t="s">
        <v>1291</v>
      </c>
      <c r="AK280" s="105" t="s">
        <v>1005</v>
      </c>
      <c r="AL280" s="105" t="s">
        <v>249</v>
      </c>
      <c r="AM280" s="105" t="s">
        <v>10</v>
      </c>
      <c r="AN280" s="105" t="s">
        <v>10</v>
      </c>
      <c r="AO280" s="105" t="s">
        <v>1449</v>
      </c>
      <c r="AP280" s="105" t="s">
        <v>11</v>
      </c>
      <c r="AQ280" s="105" t="s">
        <v>138</v>
      </c>
      <c r="AR280" s="105" t="s">
        <v>11</v>
      </c>
      <c r="AS280" s="105" t="s">
        <v>1277</v>
      </c>
      <c r="AT280" s="105" t="s">
        <v>11</v>
      </c>
      <c r="AU280" s="105" t="s">
        <v>10</v>
      </c>
      <c r="AV280" s="105" t="s">
        <v>10</v>
      </c>
      <c r="AW280" s="105">
        <v>12</v>
      </c>
      <c r="AX280" s="105">
        <f>INDEX(Exposure_GWASs!S:S,MATCH(Matt!AE280,Exposure_GWASs!C:C,0))</f>
        <v>7</v>
      </c>
      <c r="AY280" s="105" t="s">
        <v>1451</v>
      </c>
      <c r="AZ280" s="105" t="s">
        <v>11</v>
      </c>
      <c r="BA280" s="105" t="s">
        <v>11</v>
      </c>
      <c r="BB280" s="105" t="s">
        <v>54</v>
      </c>
      <c r="BC280" s="105" t="s">
        <v>11</v>
      </c>
      <c r="BD280" s="105"/>
      <c r="BE280" s="105"/>
      <c r="BF280" s="105"/>
      <c r="BG280" s="105"/>
      <c r="BH280" s="105" t="s">
        <v>11</v>
      </c>
      <c r="BI280" s="105" t="s">
        <v>11</v>
      </c>
      <c r="BJ280" s="105" t="s">
        <v>11</v>
      </c>
      <c r="BK280" s="105" t="s">
        <v>11</v>
      </c>
      <c r="BL280" s="105" t="s">
        <v>11</v>
      </c>
      <c r="BM280" s="105" t="s">
        <v>1440</v>
      </c>
      <c r="BN280" s="105" t="s">
        <v>11</v>
      </c>
      <c r="BO280" s="105" t="s">
        <v>167</v>
      </c>
      <c r="BP280" s="105" t="s">
        <v>1441</v>
      </c>
      <c r="BQ280" s="105" t="s">
        <v>1029</v>
      </c>
      <c r="BR280" s="105">
        <v>1.25</v>
      </c>
      <c r="BS280" s="105"/>
      <c r="BT280" s="105">
        <v>95</v>
      </c>
      <c r="BU280" s="105">
        <v>1.1100000000000001</v>
      </c>
      <c r="BV280" s="105">
        <v>1.4</v>
      </c>
      <c r="BW280" s="105" t="s">
        <v>1496</v>
      </c>
      <c r="BX280" s="105" t="s">
        <v>11</v>
      </c>
      <c r="BY280" s="105" t="s">
        <v>11</v>
      </c>
      <c r="BZ280" s="105" t="s">
        <v>1443</v>
      </c>
      <c r="CA280" s="105" t="s">
        <v>1444</v>
      </c>
      <c r="CB280" s="105" t="s">
        <v>1445</v>
      </c>
      <c r="CC280" s="105" t="s">
        <v>11</v>
      </c>
      <c r="CD280" s="106" t="s">
        <v>10</v>
      </c>
      <c r="CE280" s="105"/>
      <c r="CF280" s="105"/>
      <c r="CG280" s="105"/>
      <c r="CH280" s="105"/>
    </row>
    <row r="281" spans="1:86">
      <c r="A281" s="105">
        <v>23</v>
      </c>
      <c r="B281" s="105" t="s">
        <v>282</v>
      </c>
      <c r="C281" s="105" t="s">
        <v>244</v>
      </c>
      <c r="D281" s="105" t="s">
        <v>1431</v>
      </c>
      <c r="E281" s="105">
        <v>2018</v>
      </c>
      <c r="F281" s="105" t="s">
        <v>1432</v>
      </c>
      <c r="G281" s="105" t="s">
        <v>1433</v>
      </c>
      <c r="H281" s="105" t="s">
        <v>1356</v>
      </c>
      <c r="I281" s="105" t="s">
        <v>1260</v>
      </c>
      <c r="J281" s="114" t="s">
        <v>1357</v>
      </c>
      <c r="K281" s="105" t="s">
        <v>1358</v>
      </c>
      <c r="L281" s="105" t="s">
        <v>6135</v>
      </c>
      <c r="M281" s="105" t="s">
        <v>1434</v>
      </c>
      <c r="N281" s="105" t="s">
        <v>12</v>
      </c>
      <c r="O281" s="105" t="s">
        <v>5636</v>
      </c>
      <c r="P281" s="105" t="s">
        <v>5634</v>
      </c>
      <c r="Q281" s="105" t="s">
        <v>5608</v>
      </c>
      <c r="R281" s="105" t="s">
        <v>1435</v>
      </c>
      <c r="S281" s="105" t="s">
        <v>123</v>
      </c>
      <c r="T281" s="105" t="s">
        <v>172</v>
      </c>
      <c r="U281" s="105" t="s">
        <v>268</v>
      </c>
      <c r="V281" s="105">
        <v>200927</v>
      </c>
      <c r="W281" s="105" t="s">
        <v>10</v>
      </c>
      <c r="X281" s="105" t="s">
        <v>10</v>
      </c>
      <c r="Y281" s="105" t="s">
        <v>10</v>
      </c>
      <c r="Z281" s="105" t="s">
        <v>10</v>
      </c>
      <c r="AA281" s="105" t="s">
        <v>1005</v>
      </c>
      <c r="AB281" s="105" t="s">
        <v>731</v>
      </c>
      <c r="AC281" s="105" t="s">
        <v>5513</v>
      </c>
      <c r="AD281" s="252" t="s">
        <v>5511</v>
      </c>
      <c r="AE281" s="105" t="s">
        <v>1448</v>
      </c>
      <c r="AF281" s="115" t="str">
        <f>INDEX(Exposure_GWASs!T:T,MATCH(Matt!AE281,Exposure_GWASs!C:C,0))</f>
        <v>18+</v>
      </c>
      <c r="AG281" s="115" t="str">
        <f>INDEX(Exposure_GWASs!U:U,MATCH(Matt!AE281,Exposure_GWASs!C:C,0))</f>
        <v>both</v>
      </c>
      <c r="AH281" s="105">
        <f t="shared" si="5"/>
        <v>200927</v>
      </c>
      <c r="AI281" s="115">
        <f>INDEX(Exposure_GWASs!F:F,MATCH(Matt!AE281,Exposure_GWASs!C:C,0))</f>
        <v>89297</v>
      </c>
      <c r="AJ281" s="105" t="s">
        <v>1291</v>
      </c>
      <c r="AK281" s="105" t="s">
        <v>1005</v>
      </c>
      <c r="AL281" s="105" t="s">
        <v>249</v>
      </c>
      <c r="AM281" s="105" t="s">
        <v>10</v>
      </c>
      <c r="AN281" s="105" t="s">
        <v>10</v>
      </c>
      <c r="AO281" s="105" t="s">
        <v>1449</v>
      </c>
      <c r="AP281" s="105" t="s">
        <v>11</v>
      </c>
      <c r="AQ281" s="105" t="s">
        <v>138</v>
      </c>
      <c r="AR281" s="105" t="s">
        <v>11</v>
      </c>
      <c r="AS281" s="105" t="s">
        <v>1277</v>
      </c>
      <c r="AT281" s="105" t="s">
        <v>11</v>
      </c>
      <c r="AU281" s="105" t="s">
        <v>10</v>
      </c>
      <c r="AV281" s="105" t="s">
        <v>10</v>
      </c>
      <c r="AW281" s="105">
        <v>8</v>
      </c>
      <c r="AX281" s="105">
        <f>INDEX(Exposure_GWASs!S:S,MATCH(Matt!AE281,Exposure_GWASs!C:C,0))</f>
        <v>7</v>
      </c>
      <c r="AY281" s="105" t="s">
        <v>1451</v>
      </c>
      <c r="AZ281" s="105" t="s">
        <v>11</v>
      </c>
      <c r="BA281" s="105" t="s">
        <v>11</v>
      </c>
      <c r="BB281" s="105" t="s">
        <v>54</v>
      </c>
      <c r="BC281" s="105" t="s">
        <v>11</v>
      </c>
      <c r="BD281" s="105"/>
      <c r="BE281" s="105"/>
      <c r="BF281" s="105"/>
      <c r="BG281" s="105"/>
      <c r="BH281" s="105" t="s">
        <v>11</v>
      </c>
      <c r="BI281" s="105" t="s">
        <v>11</v>
      </c>
      <c r="BJ281" s="105" t="s">
        <v>11</v>
      </c>
      <c r="BK281" s="105" t="s">
        <v>11</v>
      </c>
      <c r="BL281" s="105" t="s">
        <v>11</v>
      </c>
      <c r="BM281" s="105" t="s">
        <v>1440</v>
      </c>
      <c r="BN281" s="105" t="s">
        <v>11</v>
      </c>
      <c r="BO281" s="105" t="s">
        <v>167</v>
      </c>
      <c r="BP281" s="105" t="s">
        <v>1441</v>
      </c>
      <c r="BQ281" s="105" t="s">
        <v>1029</v>
      </c>
      <c r="BR281" s="105">
        <v>1.26</v>
      </c>
      <c r="BS281" s="105"/>
      <c r="BT281" s="105">
        <v>95</v>
      </c>
      <c r="BU281" s="105">
        <v>1.1100000000000001</v>
      </c>
      <c r="BV281" s="105">
        <v>1.43</v>
      </c>
      <c r="BW281" s="105" t="s">
        <v>1497</v>
      </c>
      <c r="BX281" s="105" t="s">
        <v>11</v>
      </c>
      <c r="BY281" s="105" t="s">
        <v>11</v>
      </c>
      <c r="BZ281" s="105" t="s">
        <v>1443</v>
      </c>
      <c r="CA281" s="105" t="s">
        <v>1444</v>
      </c>
      <c r="CB281" s="105" t="s">
        <v>1445</v>
      </c>
      <c r="CC281" s="105" t="s">
        <v>11</v>
      </c>
      <c r="CD281" s="106" t="s">
        <v>10</v>
      </c>
      <c r="CE281" s="105"/>
      <c r="CF281" s="105"/>
      <c r="CG281" s="105"/>
      <c r="CH281" s="105"/>
    </row>
    <row r="282" spans="1:86">
      <c r="A282" s="105">
        <v>23</v>
      </c>
      <c r="B282" s="105" t="s">
        <v>282</v>
      </c>
      <c r="C282" s="105" t="s">
        <v>244</v>
      </c>
      <c r="D282" s="105" t="s">
        <v>1431</v>
      </c>
      <c r="E282" s="105">
        <v>2018</v>
      </c>
      <c r="F282" s="105" t="s">
        <v>1432</v>
      </c>
      <c r="G282" s="105" t="s">
        <v>1433</v>
      </c>
      <c r="H282" s="105" t="s">
        <v>1356</v>
      </c>
      <c r="I282" s="105" t="s">
        <v>1260</v>
      </c>
      <c r="J282" s="114" t="s">
        <v>1357</v>
      </c>
      <c r="K282" s="105" t="s">
        <v>1358</v>
      </c>
      <c r="L282" s="105" t="s">
        <v>6135</v>
      </c>
      <c r="M282" s="105" t="s">
        <v>1434</v>
      </c>
      <c r="N282" s="105" t="s">
        <v>12</v>
      </c>
      <c r="O282" s="105" t="s">
        <v>5636</v>
      </c>
      <c r="P282" s="105" t="s">
        <v>5634</v>
      </c>
      <c r="Q282" s="105" t="s">
        <v>5608</v>
      </c>
      <c r="R282" s="105" t="s">
        <v>1435</v>
      </c>
      <c r="S282" s="105" t="s">
        <v>123</v>
      </c>
      <c r="T282" s="105" t="s">
        <v>172</v>
      </c>
      <c r="U282" s="105" t="s">
        <v>268</v>
      </c>
      <c r="V282" s="105">
        <v>200927</v>
      </c>
      <c r="W282" s="105" t="s">
        <v>10</v>
      </c>
      <c r="X282" s="105" t="s">
        <v>10</v>
      </c>
      <c r="Y282" s="105" t="s">
        <v>10</v>
      </c>
      <c r="Z282" s="105" t="s">
        <v>10</v>
      </c>
      <c r="AA282" s="105" t="s">
        <v>1005</v>
      </c>
      <c r="AB282" s="105" t="s">
        <v>731</v>
      </c>
      <c r="AC282" s="115" t="str">
        <f>INDEX(Exposure_GWASs!G:G,MATCH(Matt!AE282,Exposure_GWASs!C:C,0))</f>
        <v>WC</v>
      </c>
      <c r="AD282" s="252" t="s">
        <v>158</v>
      </c>
      <c r="AE282" s="105" t="s">
        <v>1453</v>
      </c>
      <c r="AF282" s="115" t="str">
        <f>INDEX(Exposure_GWASs!T:T,MATCH(Matt!AE282,Exposure_GWASs!C:C,0))</f>
        <v>18+</v>
      </c>
      <c r="AG282" s="115" t="str">
        <f>INDEX(Exposure_GWASs!U:U,MATCH(Matt!AE282,Exposure_GWASs!C:C,0))</f>
        <v>both</v>
      </c>
      <c r="AH282" s="105">
        <f t="shared" si="5"/>
        <v>200927</v>
      </c>
      <c r="AI282" s="115">
        <f>INDEX(Exposure_GWASs!F:F,MATCH(Matt!AE282,Exposure_GWASs!C:C,0))</f>
        <v>232074</v>
      </c>
      <c r="AJ282" s="105" t="s">
        <v>1291</v>
      </c>
      <c r="AK282" s="105" t="s">
        <v>1005</v>
      </c>
      <c r="AL282" s="105" t="s">
        <v>249</v>
      </c>
      <c r="AM282" s="105" t="s">
        <v>10</v>
      </c>
      <c r="AN282" s="105" t="s">
        <v>10</v>
      </c>
      <c r="AO282" s="105" t="s">
        <v>1449</v>
      </c>
      <c r="AP282" s="105" t="s">
        <v>11</v>
      </c>
      <c r="AQ282" s="105" t="s">
        <v>138</v>
      </c>
      <c r="AR282" s="105" t="s">
        <v>11</v>
      </c>
      <c r="AS282" s="105" t="s">
        <v>1277</v>
      </c>
      <c r="AT282" s="105" t="s">
        <v>11</v>
      </c>
      <c r="AU282" s="105" t="s">
        <v>10</v>
      </c>
      <c r="AV282" s="105" t="s">
        <v>10</v>
      </c>
      <c r="AW282" s="105">
        <v>44</v>
      </c>
      <c r="AX282" s="105">
        <f>INDEX(Exposure_GWASs!S:S,MATCH(Matt!AE282,Exposure_GWASs!C:C,0))</f>
        <v>0</v>
      </c>
      <c r="AY282" s="105" t="s">
        <v>1498</v>
      </c>
      <c r="AZ282" s="105" t="s">
        <v>11</v>
      </c>
      <c r="BA282" s="105" t="s">
        <v>11</v>
      </c>
      <c r="BB282" s="105" t="s">
        <v>54</v>
      </c>
      <c r="BC282" s="105" t="s">
        <v>11</v>
      </c>
      <c r="BD282" s="105"/>
      <c r="BE282" s="105"/>
      <c r="BF282" s="105"/>
      <c r="BG282" s="105"/>
      <c r="BH282" s="105" t="s">
        <v>11</v>
      </c>
      <c r="BI282" s="105" t="s">
        <v>11</v>
      </c>
      <c r="BJ282" s="105" t="s">
        <v>11</v>
      </c>
      <c r="BK282" s="105" t="s">
        <v>11</v>
      </c>
      <c r="BL282" s="105" t="s">
        <v>11</v>
      </c>
      <c r="BM282" s="105" t="s">
        <v>1440</v>
      </c>
      <c r="BN282" s="105" t="s">
        <v>11</v>
      </c>
      <c r="BO282" s="105" t="s">
        <v>167</v>
      </c>
      <c r="BP282" s="105" t="s">
        <v>1441</v>
      </c>
      <c r="BQ282" s="105" t="s">
        <v>1029</v>
      </c>
      <c r="BR282" s="105">
        <v>1.23</v>
      </c>
      <c r="BS282" s="105"/>
      <c r="BT282" s="105">
        <v>95</v>
      </c>
      <c r="BU282" s="105">
        <v>1.1399999999999999</v>
      </c>
      <c r="BV282" s="105">
        <v>1.32</v>
      </c>
      <c r="BW282" s="105" t="s">
        <v>1499</v>
      </c>
      <c r="BX282" s="105" t="s">
        <v>11</v>
      </c>
      <c r="BY282" s="105" t="s">
        <v>11</v>
      </c>
      <c r="BZ282" s="105" t="s">
        <v>1443</v>
      </c>
      <c r="CA282" s="105" t="s">
        <v>1444</v>
      </c>
      <c r="CB282" s="105" t="s">
        <v>1445</v>
      </c>
      <c r="CC282" s="105" t="s">
        <v>11</v>
      </c>
      <c r="CD282" s="106" t="s">
        <v>10</v>
      </c>
      <c r="CE282" s="105"/>
      <c r="CF282" s="105"/>
      <c r="CG282" s="105"/>
      <c r="CH282" s="105"/>
    </row>
    <row r="283" spans="1:86">
      <c r="A283" s="105">
        <v>23</v>
      </c>
      <c r="B283" s="105" t="s">
        <v>282</v>
      </c>
      <c r="C283" s="105" t="s">
        <v>244</v>
      </c>
      <c r="D283" s="105" t="s">
        <v>1431</v>
      </c>
      <c r="E283" s="105">
        <v>2018</v>
      </c>
      <c r="F283" s="105" t="s">
        <v>1432</v>
      </c>
      <c r="G283" s="105" t="s">
        <v>1433</v>
      </c>
      <c r="H283" s="105" t="s">
        <v>1356</v>
      </c>
      <c r="I283" s="105" t="s">
        <v>1260</v>
      </c>
      <c r="J283" s="114" t="s">
        <v>1357</v>
      </c>
      <c r="K283" s="105" t="s">
        <v>1358</v>
      </c>
      <c r="L283" s="105" t="s">
        <v>6135</v>
      </c>
      <c r="M283" s="105" t="s">
        <v>1434</v>
      </c>
      <c r="N283" s="105" t="s">
        <v>12</v>
      </c>
      <c r="O283" s="105" t="s">
        <v>5636</v>
      </c>
      <c r="P283" s="105" t="s">
        <v>5634</v>
      </c>
      <c r="Q283" s="105" t="s">
        <v>5608</v>
      </c>
      <c r="R283" s="105" t="s">
        <v>1435</v>
      </c>
      <c r="S283" s="105" t="s">
        <v>123</v>
      </c>
      <c r="T283" s="105" t="s">
        <v>172</v>
      </c>
      <c r="U283" s="105" t="s">
        <v>268</v>
      </c>
      <c r="V283" s="105">
        <v>200927</v>
      </c>
      <c r="W283" s="105" t="s">
        <v>10</v>
      </c>
      <c r="X283" s="105" t="s">
        <v>10</v>
      </c>
      <c r="Y283" s="105" t="s">
        <v>10</v>
      </c>
      <c r="Z283" s="105" t="s">
        <v>10</v>
      </c>
      <c r="AA283" s="105" t="s">
        <v>1005</v>
      </c>
      <c r="AB283" s="105" t="s">
        <v>731</v>
      </c>
      <c r="AC283" s="115" t="s">
        <v>158</v>
      </c>
      <c r="AD283" s="252" t="s">
        <v>5511</v>
      </c>
      <c r="AE283" s="105" t="s">
        <v>1453</v>
      </c>
      <c r="AF283" s="115" t="str">
        <f>INDEX(Exposure_GWASs!T:T,MATCH(Matt!AE283,Exposure_GWASs!C:C,0))</f>
        <v>18+</v>
      </c>
      <c r="AG283" s="115" t="str">
        <f>INDEX(Exposure_GWASs!U:U,MATCH(Matt!AE283,Exposure_GWASs!C:C,0))</f>
        <v>both</v>
      </c>
      <c r="AH283" s="105">
        <f t="shared" si="5"/>
        <v>200927</v>
      </c>
      <c r="AI283" s="115">
        <f>INDEX(Exposure_GWASs!F:F,MATCH(Matt!AE283,Exposure_GWASs!C:C,0))</f>
        <v>232074</v>
      </c>
      <c r="AJ283" s="105" t="s">
        <v>1291</v>
      </c>
      <c r="AK283" s="105" t="s">
        <v>1005</v>
      </c>
      <c r="AL283" s="105" t="s">
        <v>249</v>
      </c>
      <c r="AM283" s="105" t="s">
        <v>10</v>
      </c>
      <c r="AN283" s="105" t="s">
        <v>10</v>
      </c>
      <c r="AO283" s="105" t="s">
        <v>1449</v>
      </c>
      <c r="AP283" s="105" t="s">
        <v>11</v>
      </c>
      <c r="AQ283" s="105" t="s">
        <v>138</v>
      </c>
      <c r="AR283" s="105" t="s">
        <v>11</v>
      </c>
      <c r="AS283" s="105" t="s">
        <v>1277</v>
      </c>
      <c r="AT283" s="105" t="s">
        <v>11</v>
      </c>
      <c r="AU283" s="105" t="s">
        <v>10</v>
      </c>
      <c r="AV283" s="105" t="s">
        <v>10</v>
      </c>
      <c r="AW283" s="105">
        <v>35</v>
      </c>
      <c r="AX283" s="105">
        <f>INDEX(Exposure_GWASs!S:S,MATCH(Matt!AE283,Exposure_GWASs!C:C,0))</f>
        <v>0</v>
      </c>
      <c r="AY283" s="105" t="s">
        <v>1476</v>
      </c>
      <c r="AZ283" s="105" t="s">
        <v>11</v>
      </c>
      <c r="BA283" s="105" t="s">
        <v>11</v>
      </c>
      <c r="BB283" s="105" t="s">
        <v>54</v>
      </c>
      <c r="BC283" s="105" t="s">
        <v>11</v>
      </c>
      <c r="BD283" s="105"/>
      <c r="BE283" s="105"/>
      <c r="BF283" s="105"/>
      <c r="BG283" s="105"/>
      <c r="BH283" s="105" t="s">
        <v>11</v>
      </c>
      <c r="BI283" s="105" t="s">
        <v>11</v>
      </c>
      <c r="BJ283" s="105" t="s">
        <v>11</v>
      </c>
      <c r="BK283" s="105" t="s">
        <v>11</v>
      </c>
      <c r="BL283" s="105" t="s">
        <v>11</v>
      </c>
      <c r="BM283" s="105" t="s">
        <v>1440</v>
      </c>
      <c r="BN283" s="105" t="s">
        <v>11</v>
      </c>
      <c r="BO283" s="105" t="s">
        <v>167</v>
      </c>
      <c r="BP283" s="105" t="s">
        <v>1441</v>
      </c>
      <c r="BQ283" s="105" t="s">
        <v>1029</v>
      </c>
      <c r="BR283" s="105">
        <v>1.19</v>
      </c>
      <c r="BS283" s="105"/>
      <c r="BT283" s="105">
        <v>95</v>
      </c>
      <c r="BU283" s="105">
        <v>1.1000000000000001</v>
      </c>
      <c r="BV283" s="105">
        <v>1.3</v>
      </c>
      <c r="BW283" s="105" t="s">
        <v>1472</v>
      </c>
      <c r="BX283" s="105" t="s">
        <v>11</v>
      </c>
      <c r="BY283" s="105" t="s">
        <v>11</v>
      </c>
      <c r="BZ283" s="105" t="s">
        <v>1443</v>
      </c>
      <c r="CA283" s="105" t="s">
        <v>1444</v>
      </c>
      <c r="CB283" s="105" t="s">
        <v>1445</v>
      </c>
      <c r="CC283" s="105" t="s">
        <v>11</v>
      </c>
      <c r="CD283" s="106" t="s">
        <v>10</v>
      </c>
      <c r="CE283" s="105"/>
      <c r="CF283" s="105"/>
      <c r="CG283" s="105"/>
      <c r="CH283" s="105"/>
    </row>
    <row r="284" spans="1:86">
      <c r="A284" s="105">
        <v>23</v>
      </c>
      <c r="B284" s="105" t="s">
        <v>282</v>
      </c>
      <c r="C284" s="105" t="s">
        <v>244</v>
      </c>
      <c r="D284" s="105" t="s">
        <v>1431</v>
      </c>
      <c r="E284" s="105">
        <v>2018</v>
      </c>
      <c r="F284" s="105" t="s">
        <v>1432</v>
      </c>
      <c r="G284" s="105" t="s">
        <v>1433</v>
      </c>
      <c r="H284" s="105" t="s">
        <v>1356</v>
      </c>
      <c r="I284" s="105" t="s">
        <v>1260</v>
      </c>
      <c r="J284" s="114" t="s">
        <v>1357</v>
      </c>
      <c r="K284" s="105" t="s">
        <v>1358</v>
      </c>
      <c r="L284" s="105" t="s">
        <v>6135</v>
      </c>
      <c r="M284" s="105" t="s">
        <v>1434</v>
      </c>
      <c r="N284" s="105" t="s">
        <v>12</v>
      </c>
      <c r="O284" s="105" t="s">
        <v>5636</v>
      </c>
      <c r="P284" s="105" t="s">
        <v>5634</v>
      </c>
      <c r="Q284" s="105" t="s">
        <v>5608</v>
      </c>
      <c r="R284" s="105" t="s">
        <v>1435</v>
      </c>
      <c r="S284" s="105" t="s">
        <v>123</v>
      </c>
      <c r="T284" s="105" t="s">
        <v>172</v>
      </c>
      <c r="U284" s="105" t="s">
        <v>269</v>
      </c>
      <c r="V284" s="105">
        <v>173209</v>
      </c>
      <c r="W284" s="105" t="s">
        <v>10</v>
      </c>
      <c r="X284" s="105" t="s">
        <v>10</v>
      </c>
      <c r="Y284" s="105" t="s">
        <v>10</v>
      </c>
      <c r="Z284" s="105" t="s">
        <v>10</v>
      </c>
      <c r="AA284" s="105" t="s">
        <v>1005</v>
      </c>
      <c r="AB284" s="105" t="s">
        <v>731</v>
      </c>
      <c r="AC284" s="115" t="s">
        <v>127</v>
      </c>
      <c r="AD284" s="268" t="s">
        <v>127</v>
      </c>
      <c r="AE284" s="105" t="s">
        <v>1139</v>
      </c>
      <c r="AF284" s="112" t="str">
        <f>INDEX(Exposure_GWASs!T:T,MATCH(Matt!AE284,Exposure_GWASs!C:C,0))</f>
        <v>18+</v>
      </c>
      <c r="AG284" s="112" t="str">
        <f>INDEX(Exposure_GWASs!U:U,MATCH(Matt!AE284,Exposure_GWASs!C:C,0))</f>
        <v>both</v>
      </c>
      <c r="AH284" s="105">
        <f t="shared" si="5"/>
        <v>173209</v>
      </c>
      <c r="AI284" s="115">
        <f>INDEX(Exposure_GWASs!F:F,MATCH(Matt!AE284,Exposure_GWASs!C:C,0))</f>
        <v>322154</v>
      </c>
      <c r="AJ284" s="105" t="s">
        <v>1291</v>
      </c>
      <c r="AK284" s="105" t="s">
        <v>1005</v>
      </c>
      <c r="AL284" s="105" t="s">
        <v>249</v>
      </c>
      <c r="AM284" s="105" t="s">
        <v>10</v>
      </c>
      <c r="AN284" s="105" t="s">
        <v>10</v>
      </c>
      <c r="AO284" s="105" t="s">
        <v>1436</v>
      </c>
      <c r="AP284" s="105" t="s">
        <v>11</v>
      </c>
      <c r="AQ284" s="105" t="s">
        <v>138</v>
      </c>
      <c r="AR284" s="105" t="s">
        <v>11</v>
      </c>
      <c r="AS284" s="105" t="s">
        <v>1277</v>
      </c>
      <c r="AT284" s="105" t="s">
        <v>11</v>
      </c>
      <c r="AU284" s="105" t="s">
        <v>10</v>
      </c>
      <c r="AV284" s="105" t="s">
        <v>10</v>
      </c>
      <c r="AW284" s="105">
        <v>73</v>
      </c>
      <c r="AX284" s="105">
        <f>INDEX(Exposure_GWASs!S:S,MATCH(Matt!AE284,Exposure_GWASs!C:C,0))</f>
        <v>77</v>
      </c>
      <c r="AY284" s="105" t="s">
        <v>1438</v>
      </c>
      <c r="AZ284" s="105" t="s">
        <v>11</v>
      </c>
      <c r="BA284" s="105" t="s">
        <v>11</v>
      </c>
      <c r="BB284" s="105" t="s">
        <v>54</v>
      </c>
      <c r="BC284" s="105" t="s">
        <v>11</v>
      </c>
      <c r="BD284" s="105"/>
      <c r="BE284" s="105"/>
      <c r="BF284" s="105"/>
      <c r="BG284" s="105"/>
      <c r="BH284" s="105" t="s">
        <v>11</v>
      </c>
      <c r="BI284" s="105" t="s">
        <v>11</v>
      </c>
      <c r="BJ284" s="105" t="s">
        <v>11</v>
      </c>
      <c r="BK284" s="105" t="s">
        <v>11</v>
      </c>
      <c r="BL284" s="105" t="s">
        <v>11</v>
      </c>
      <c r="BM284" s="105" t="s">
        <v>1440</v>
      </c>
      <c r="BN284" s="105" t="s">
        <v>11</v>
      </c>
      <c r="BO284" s="105" t="s">
        <v>167</v>
      </c>
      <c r="BP284" s="105" t="s">
        <v>1441</v>
      </c>
      <c r="BQ284" s="105" t="s">
        <v>1029</v>
      </c>
      <c r="BR284" s="105">
        <v>1.22</v>
      </c>
      <c r="BS284" s="105"/>
      <c r="BT284" s="105">
        <v>95</v>
      </c>
      <c r="BU284" s="105">
        <v>1.1399999999999999</v>
      </c>
      <c r="BV284" s="105">
        <v>1.3</v>
      </c>
      <c r="BW284" s="105" t="s">
        <v>1500</v>
      </c>
      <c r="BX284" s="105" t="s">
        <v>11</v>
      </c>
      <c r="BY284" s="105" t="s">
        <v>11</v>
      </c>
      <c r="BZ284" s="105" t="s">
        <v>1443</v>
      </c>
      <c r="CA284" s="105" t="s">
        <v>1444</v>
      </c>
      <c r="CB284" s="105" t="s">
        <v>1445</v>
      </c>
      <c r="CC284" s="105" t="s">
        <v>11</v>
      </c>
      <c r="CD284" s="106" t="s">
        <v>10</v>
      </c>
      <c r="CE284" s="105"/>
      <c r="CF284" s="105"/>
      <c r="CG284" s="105"/>
      <c r="CH284" s="105"/>
    </row>
    <row r="285" spans="1:86">
      <c r="A285" s="105">
        <v>23</v>
      </c>
      <c r="B285" s="105" t="s">
        <v>282</v>
      </c>
      <c r="C285" s="105" t="s">
        <v>244</v>
      </c>
      <c r="D285" s="105" t="s">
        <v>1431</v>
      </c>
      <c r="E285" s="105">
        <v>2018</v>
      </c>
      <c r="F285" s="105" t="s">
        <v>1432</v>
      </c>
      <c r="G285" s="105" t="s">
        <v>1433</v>
      </c>
      <c r="H285" s="105" t="s">
        <v>1356</v>
      </c>
      <c r="I285" s="105" t="s">
        <v>1260</v>
      </c>
      <c r="J285" s="114" t="s">
        <v>1357</v>
      </c>
      <c r="K285" s="105" t="s">
        <v>1358</v>
      </c>
      <c r="L285" s="105" t="s">
        <v>6135</v>
      </c>
      <c r="M285" s="105" t="s">
        <v>1434</v>
      </c>
      <c r="N285" s="105" t="s">
        <v>12</v>
      </c>
      <c r="O285" s="105" t="s">
        <v>5636</v>
      </c>
      <c r="P285" s="105" t="s">
        <v>5634</v>
      </c>
      <c r="Q285" s="105" t="s">
        <v>5608</v>
      </c>
      <c r="R285" s="105" t="s">
        <v>1435</v>
      </c>
      <c r="S285" s="105" t="s">
        <v>123</v>
      </c>
      <c r="T285" s="105" t="s">
        <v>172</v>
      </c>
      <c r="U285" s="105" t="s">
        <v>269</v>
      </c>
      <c r="V285" s="105">
        <v>173209</v>
      </c>
      <c r="W285" s="105" t="s">
        <v>10</v>
      </c>
      <c r="X285" s="105" t="s">
        <v>10</v>
      </c>
      <c r="Y285" s="105" t="s">
        <v>10</v>
      </c>
      <c r="Z285" s="105" t="s">
        <v>10</v>
      </c>
      <c r="AA285" s="105" t="s">
        <v>1005</v>
      </c>
      <c r="AB285" s="105" t="s">
        <v>731</v>
      </c>
      <c r="AC285" s="115" t="s">
        <v>127</v>
      </c>
      <c r="AD285" s="105" t="s">
        <v>5510</v>
      </c>
      <c r="AE285" s="105" t="s">
        <v>1139</v>
      </c>
      <c r="AF285" s="115" t="str">
        <f>INDEX(Exposure_GWASs!T:T,MATCH(Matt!AE285,Exposure_GWASs!C:C,0))</f>
        <v>18+</v>
      </c>
      <c r="AG285" s="115" t="str">
        <f>INDEX(Exposure_GWASs!U:U,MATCH(Matt!AE285,Exposure_GWASs!C:C,0))</f>
        <v>both</v>
      </c>
      <c r="AH285" s="105">
        <f t="shared" si="5"/>
        <v>173209</v>
      </c>
      <c r="AI285" s="115">
        <f>INDEX(Exposure_GWASs!F:F,MATCH(Matt!AE285,Exposure_GWASs!C:C,0))</f>
        <v>322154</v>
      </c>
      <c r="AJ285" s="105" t="s">
        <v>1291</v>
      </c>
      <c r="AK285" s="105" t="s">
        <v>1005</v>
      </c>
      <c r="AL285" s="105" t="s">
        <v>249</v>
      </c>
      <c r="AM285" s="105" t="s">
        <v>10</v>
      </c>
      <c r="AN285" s="105" t="s">
        <v>10</v>
      </c>
      <c r="AO285" s="105" t="s">
        <v>1449</v>
      </c>
      <c r="AP285" s="105" t="s">
        <v>11</v>
      </c>
      <c r="AQ285" s="105" t="s">
        <v>138</v>
      </c>
      <c r="AR285" s="105" t="s">
        <v>11</v>
      </c>
      <c r="AS285" s="105" t="s">
        <v>1277</v>
      </c>
      <c r="AT285" s="105" t="s">
        <v>11</v>
      </c>
      <c r="AU285" s="105" t="s">
        <v>10</v>
      </c>
      <c r="AV285" s="105" t="s">
        <v>10</v>
      </c>
      <c r="AW285" s="105">
        <v>40</v>
      </c>
      <c r="AX285" s="105">
        <f>INDEX(Exposure_GWASs!S:S,MATCH(Matt!AE285,Exposure_GWASs!C:C,0))</f>
        <v>77</v>
      </c>
      <c r="AY285" s="105" t="s">
        <v>1464</v>
      </c>
      <c r="AZ285" s="105" t="s">
        <v>11</v>
      </c>
      <c r="BA285" s="105" t="s">
        <v>11</v>
      </c>
      <c r="BB285" s="105" t="s">
        <v>54</v>
      </c>
      <c r="BC285" s="105" t="s">
        <v>11</v>
      </c>
      <c r="BD285" s="105"/>
      <c r="BE285" s="105"/>
      <c r="BF285" s="105"/>
      <c r="BG285" s="105"/>
      <c r="BH285" s="105" t="s">
        <v>11</v>
      </c>
      <c r="BI285" s="105" t="s">
        <v>11</v>
      </c>
      <c r="BJ285" s="105" t="s">
        <v>11</v>
      </c>
      <c r="BK285" s="105" t="s">
        <v>11</v>
      </c>
      <c r="BL285" s="105" t="s">
        <v>11</v>
      </c>
      <c r="BM285" s="105" t="s">
        <v>1440</v>
      </c>
      <c r="BN285" s="105" t="s">
        <v>11</v>
      </c>
      <c r="BO285" s="105" t="s">
        <v>167</v>
      </c>
      <c r="BP285" s="105" t="s">
        <v>1441</v>
      </c>
      <c r="BQ285" s="105" t="s">
        <v>1029</v>
      </c>
      <c r="BR285" s="105">
        <v>1.27</v>
      </c>
      <c r="BS285" s="105"/>
      <c r="BT285" s="105">
        <v>95</v>
      </c>
      <c r="BU285" s="105">
        <v>1.17</v>
      </c>
      <c r="BV285" s="105">
        <v>1.39</v>
      </c>
      <c r="BW285" s="105" t="s">
        <v>1501</v>
      </c>
      <c r="BX285" s="105" t="s">
        <v>11</v>
      </c>
      <c r="BY285" s="105" t="s">
        <v>11</v>
      </c>
      <c r="BZ285" s="105" t="s">
        <v>1443</v>
      </c>
      <c r="CA285" s="105" t="s">
        <v>1444</v>
      </c>
      <c r="CB285" s="105" t="s">
        <v>1445</v>
      </c>
      <c r="CC285" s="105" t="s">
        <v>11</v>
      </c>
      <c r="CD285" s="106" t="s">
        <v>10</v>
      </c>
      <c r="CE285" s="105"/>
      <c r="CF285" s="105"/>
      <c r="CG285" s="105"/>
      <c r="CH285" s="105"/>
    </row>
    <row r="286" spans="1:86">
      <c r="A286" s="105">
        <v>23</v>
      </c>
      <c r="B286" s="105" t="s">
        <v>282</v>
      </c>
      <c r="C286" s="105" t="s">
        <v>244</v>
      </c>
      <c r="D286" s="105" t="s">
        <v>1431</v>
      </c>
      <c r="E286" s="105">
        <v>2018</v>
      </c>
      <c r="F286" s="105" t="s">
        <v>1432</v>
      </c>
      <c r="G286" s="105" t="s">
        <v>1433</v>
      </c>
      <c r="H286" s="105" t="s">
        <v>1356</v>
      </c>
      <c r="I286" s="105" t="s">
        <v>1260</v>
      </c>
      <c r="J286" s="114" t="s">
        <v>1357</v>
      </c>
      <c r="K286" s="105" t="s">
        <v>1358</v>
      </c>
      <c r="L286" s="105" t="s">
        <v>6135</v>
      </c>
      <c r="M286" s="105" t="s">
        <v>1434</v>
      </c>
      <c r="N286" s="105" t="s">
        <v>12</v>
      </c>
      <c r="O286" s="105" t="s">
        <v>5636</v>
      </c>
      <c r="P286" s="105" t="s">
        <v>5634</v>
      </c>
      <c r="Q286" s="105" t="s">
        <v>5608</v>
      </c>
      <c r="R286" s="105" t="s">
        <v>1435</v>
      </c>
      <c r="S286" s="105" t="s">
        <v>123</v>
      </c>
      <c r="T286" s="105" t="s">
        <v>172</v>
      </c>
      <c r="U286" s="105" t="s">
        <v>269</v>
      </c>
      <c r="V286" s="105">
        <v>173209</v>
      </c>
      <c r="W286" s="105" t="s">
        <v>10</v>
      </c>
      <c r="X286" s="105" t="s">
        <v>10</v>
      </c>
      <c r="Y286" s="105" t="s">
        <v>10</v>
      </c>
      <c r="Z286" s="105" t="s">
        <v>10</v>
      </c>
      <c r="AA286" s="105" t="s">
        <v>1005</v>
      </c>
      <c r="AB286" s="105" t="s">
        <v>731</v>
      </c>
      <c r="AC286" s="115" t="s">
        <v>127</v>
      </c>
      <c r="AD286" s="105" t="s">
        <v>5508</v>
      </c>
      <c r="AE286" s="105" t="s">
        <v>1139</v>
      </c>
      <c r="AF286" s="115" t="str">
        <f>INDEX(Exposure_GWASs!T:T,MATCH(Matt!AE286,Exposure_GWASs!C:C,0))</f>
        <v>18+</v>
      </c>
      <c r="AG286" s="115" t="str">
        <f>INDEX(Exposure_GWASs!U:U,MATCH(Matt!AE286,Exposure_GWASs!C:C,0))</f>
        <v>both</v>
      </c>
      <c r="AH286" s="105">
        <f t="shared" si="5"/>
        <v>173209</v>
      </c>
      <c r="AI286" s="115">
        <f>INDEX(Exposure_GWASs!F:F,MATCH(Matt!AE286,Exposure_GWASs!C:C,0))</f>
        <v>322154</v>
      </c>
      <c r="AJ286" s="105" t="s">
        <v>1291</v>
      </c>
      <c r="AK286" s="105" t="s">
        <v>1005</v>
      </c>
      <c r="AL286" s="105" t="s">
        <v>249</v>
      </c>
      <c r="AM286" s="105" t="s">
        <v>10</v>
      </c>
      <c r="AN286" s="105" t="s">
        <v>10</v>
      </c>
      <c r="AO286" s="105" t="s">
        <v>1449</v>
      </c>
      <c r="AP286" s="105" t="s">
        <v>11</v>
      </c>
      <c r="AQ286" s="105" t="s">
        <v>138</v>
      </c>
      <c r="AR286" s="105" t="s">
        <v>11</v>
      </c>
      <c r="AS286" s="105" t="s">
        <v>1277</v>
      </c>
      <c r="AT286" s="105" t="s">
        <v>11</v>
      </c>
      <c r="AU286" s="105" t="s">
        <v>10</v>
      </c>
      <c r="AV286" s="105" t="s">
        <v>10</v>
      </c>
      <c r="AW286" s="105">
        <v>33</v>
      </c>
      <c r="AX286" s="105">
        <f>INDEX(Exposure_GWASs!S:S,MATCH(Matt!AE286,Exposure_GWASs!C:C,0))</f>
        <v>77</v>
      </c>
      <c r="AY286" s="105" t="s">
        <v>1468</v>
      </c>
      <c r="AZ286" s="105" t="s">
        <v>11</v>
      </c>
      <c r="BA286" s="105" t="s">
        <v>11</v>
      </c>
      <c r="BB286" s="105" t="s">
        <v>54</v>
      </c>
      <c r="BC286" s="105" t="s">
        <v>11</v>
      </c>
      <c r="BD286" s="105"/>
      <c r="BE286" s="105"/>
      <c r="BF286" s="105"/>
      <c r="BG286" s="105"/>
      <c r="BH286" s="105" t="s">
        <v>11</v>
      </c>
      <c r="BI286" s="105" t="s">
        <v>11</v>
      </c>
      <c r="BJ286" s="105" t="s">
        <v>11</v>
      </c>
      <c r="BK286" s="105" t="s">
        <v>11</v>
      </c>
      <c r="BL286" s="105" t="s">
        <v>11</v>
      </c>
      <c r="BM286" s="105" t="s">
        <v>1440</v>
      </c>
      <c r="BN286" s="105" t="s">
        <v>11</v>
      </c>
      <c r="BO286" s="105" t="s">
        <v>167</v>
      </c>
      <c r="BP286" s="105" t="s">
        <v>1441</v>
      </c>
      <c r="BQ286" s="105" t="s">
        <v>1029</v>
      </c>
      <c r="BR286" s="105">
        <v>1.22</v>
      </c>
      <c r="BS286" s="105"/>
      <c r="BT286" s="105">
        <v>95</v>
      </c>
      <c r="BU286" s="105">
        <v>1.1399999999999999</v>
      </c>
      <c r="BV286" s="105">
        <v>1.3</v>
      </c>
      <c r="BW286" s="105" t="s">
        <v>1500</v>
      </c>
      <c r="BX286" s="105" t="s">
        <v>11</v>
      </c>
      <c r="BY286" s="105" t="s">
        <v>11</v>
      </c>
      <c r="BZ286" s="105" t="s">
        <v>1443</v>
      </c>
      <c r="CA286" s="105" t="s">
        <v>1444</v>
      </c>
      <c r="CB286" s="105" t="s">
        <v>1445</v>
      </c>
      <c r="CC286" s="105" t="s">
        <v>11</v>
      </c>
      <c r="CD286" s="106" t="s">
        <v>10</v>
      </c>
      <c r="CE286" s="105"/>
      <c r="CF286" s="105"/>
      <c r="CG286" s="105"/>
      <c r="CH286" s="105"/>
    </row>
    <row r="287" spans="1:86">
      <c r="A287" s="105">
        <v>23</v>
      </c>
      <c r="B287" s="105" t="s">
        <v>282</v>
      </c>
      <c r="C287" s="105" t="s">
        <v>244</v>
      </c>
      <c r="D287" s="105" t="s">
        <v>1431</v>
      </c>
      <c r="E287" s="105">
        <v>2018</v>
      </c>
      <c r="F287" s="105" t="s">
        <v>1432</v>
      </c>
      <c r="G287" s="105" t="s">
        <v>1433</v>
      </c>
      <c r="H287" s="105" t="s">
        <v>1356</v>
      </c>
      <c r="I287" s="105" t="s">
        <v>1260</v>
      </c>
      <c r="J287" s="114" t="s">
        <v>1357</v>
      </c>
      <c r="K287" s="105" t="s">
        <v>1358</v>
      </c>
      <c r="L287" s="105" t="s">
        <v>6135</v>
      </c>
      <c r="M287" s="105" t="s">
        <v>1434</v>
      </c>
      <c r="N287" s="105" t="s">
        <v>12</v>
      </c>
      <c r="O287" s="105" t="s">
        <v>5636</v>
      </c>
      <c r="P287" s="105" t="s">
        <v>5634</v>
      </c>
      <c r="Q287" s="105" t="s">
        <v>5608</v>
      </c>
      <c r="R287" s="105" t="s">
        <v>1435</v>
      </c>
      <c r="S287" s="105" t="s">
        <v>123</v>
      </c>
      <c r="T287" s="105" t="s">
        <v>172</v>
      </c>
      <c r="U287" s="105" t="s">
        <v>269</v>
      </c>
      <c r="V287" s="105">
        <v>173209</v>
      </c>
      <c r="W287" s="105" t="s">
        <v>10</v>
      </c>
      <c r="X287" s="105" t="s">
        <v>10</v>
      </c>
      <c r="Y287" s="105" t="s">
        <v>10</v>
      </c>
      <c r="Z287" s="105" t="s">
        <v>10</v>
      </c>
      <c r="AA287" s="105" t="s">
        <v>1005</v>
      </c>
      <c r="AB287" s="105" t="s">
        <v>731</v>
      </c>
      <c r="AC287" s="115" t="s">
        <v>127</v>
      </c>
      <c r="AD287" s="115" t="s">
        <v>5511</v>
      </c>
      <c r="AE287" s="105" t="s">
        <v>1139</v>
      </c>
      <c r="AF287" s="115" t="str">
        <f>INDEX(Exposure_GWASs!T:T,MATCH(Matt!AE287,Exposure_GWASs!C:C,0))</f>
        <v>18+</v>
      </c>
      <c r="AG287" s="115" t="str">
        <f>INDEX(Exposure_GWASs!U:U,MATCH(Matt!AE287,Exposure_GWASs!C:C,0))</f>
        <v>both</v>
      </c>
      <c r="AH287" s="105">
        <f t="shared" si="5"/>
        <v>173209</v>
      </c>
      <c r="AI287" s="115">
        <f>INDEX(Exposure_GWASs!F:F,MATCH(Matt!AE287,Exposure_GWASs!C:C,0))</f>
        <v>322154</v>
      </c>
      <c r="AJ287" s="105" t="s">
        <v>1291</v>
      </c>
      <c r="AK287" s="105" t="s">
        <v>1005</v>
      </c>
      <c r="AL287" s="105" t="s">
        <v>249</v>
      </c>
      <c r="AM287" s="105" t="s">
        <v>10</v>
      </c>
      <c r="AN287" s="105" t="s">
        <v>10</v>
      </c>
      <c r="AO287" s="105" t="s">
        <v>1449</v>
      </c>
      <c r="AP287" s="105" t="s">
        <v>11</v>
      </c>
      <c r="AQ287" s="105" t="s">
        <v>138</v>
      </c>
      <c r="AR287" s="105" t="s">
        <v>11</v>
      </c>
      <c r="AS287" s="105" t="s">
        <v>1277</v>
      </c>
      <c r="AT287" s="105" t="s">
        <v>11</v>
      </c>
      <c r="AU287" s="105" t="s">
        <v>10</v>
      </c>
      <c r="AV287" s="105" t="s">
        <v>10</v>
      </c>
      <c r="AW287" s="105">
        <v>59</v>
      </c>
      <c r="AX287" s="105">
        <f>INDEX(Exposure_GWASs!S:S,MATCH(Matt!AE287,Exposure_GWASs!C:C,0))</f>
        <v>77</v>
      </c>
      <c r="AY287" s="105" t="s">
        <v>1471</v>
      </c>
      <c r="AZ287" s="105" t="s">
        <v>11</v>
      </c>
      <c r="BA287" s="105" t="s">
        <v>11</v>
      </c>
      <c r="BB287" s="105" t="s">
        <v>54</v>
      </c>
      <c r="BC287" s="105" t="s">
        <v>11</v>
      </c>
      <c r="BD287" s="105"/>
      <c r="BE287" s="105"/>
      <c r="BF287" s="105"/>
      <c r="BG287" s="105"/>
      <c r="BH287" s="105" t="s">
        <v>11</v>
      </c>
      <c r="BI287" s="105" t="s">
        <v>11</v>
      </c>
      <c r="BJ287" s="105" t="s">
        <v>11</v>
      </c>
      <c r="BK287" s="105" t="s">
        <v>11</v>
      </c>
      <c r="BL287" s="105" t="s">
        <v>11</v>
      </c>
      <c r="BM287" s="105" t="s">
        <v>1440</v>
      </c>
      <c r="BN287" s="105" t="s">
        <v>11</v>
      </c>
      <c r="BO287" s="105" t="s">
        <v>167</v>
      </c>
      <c r="BP287" s="105" t="s">
        <v>1441</v>
      </c>
      <c r="BQ287" s="105" t="s">
        <v>1029</v>
      </c>
      <c r="BR287" s="105">
        <v>1.1499999999999999</v>
      </c>
      <c r="BS287" s="105"/>
      <c r="BT287" s="105">
        <v>95</v>
      </c>
      <c r="BU287" s="105">
        <v>1.07</v>
      </c>
      <c r="BV287" s="105">
        <v>1.24</v>
      </c>
      <c r="BW287" s="105" t="s">
        <v>1502</v>
      </c>
      <c r="BX287" s="105" t="s">
        <v>11</v>
      </c>
      <c r="BY287" s="105" t="s">
        <v>11</v>
      </c>
      <c r="BZ287" s="105" t="s">
        <v>1443</v>
      </c>
      <c r="CA287" s="105" t="s">
        <v>1444</v>
      </c>
      <c r="CB287" s="105" t="s">
        <v>1445</v>
      </c>
      <c r="CC287" s="105" t="s">
        <v>11</v>
      </c>
      <c r="CD287" s="106" t="s">
        <v>10</v>
      </c>
      <c r="CE287" s="105"/>
      <c r="CF287" s="105"/>
      <c r="CG287" s="105"/>
      <c r="CH287" s="105"/>
    </row>
    <row r="288" spans="1:86">
      <c r="A288" s="105">
        <v>23</v>
      </c>
      <c r="B288" s="105" t="s">
        <v>282</v>
      </c>
      <c r="C288" s="105" t="s">
        <v>244</v>
      </c>
      <c r="D288" s="105" t="s">
        <v>1431</v>
      </c>
      <c r="E288" s="105">
        <v>2018</v>
      </c>
      <c r="F288" s="105" t="s">
        <v>1432</v>
      </c>
      <c r="G288" s="105" t="s">
        <v>1433</v>
      </c>
      <c r="H288" s="105" t="s">
        <v>1356</v>
      </c>
      <c r="I288" s="105" t="s">
        <v>1260</v>
      </c>
      <c r="J288" s="114" t="s">
        <v>1357</v>
      </c>
      <c r="K288" s="105" t="s">
        <v>1358</v>
      </c>
      <c r="L288" s="105" t="s">
        <v>6135</v>
      </c>
      <c r="M288" s="105" t="s">
        <v>1434</v>
      </c>
      <c r="N288" s="105" t="s">
        <v>12</v>
      </c>
      <c r="O288" s="105" t="s">
        <v>5636</v>
      </c>
      <c r="P288" s="105" t="s">
        <v>5634</v>
      </c>
      <c r="Q288" s="105" t="s">
        <v>5608</v>
      </c>
      <c r="R288" s="105" t="s">
        <v>1435</v>
      </c>
      <c r="S288" s="105" t="s">
        <v>123</v>
      </c>
      <c r="T288" s="105" t="s">
        <v>172</v>
      </c>
      <c r="U288" s="105" t="s">
        <v>269</v>
      </c>
      <c r="V288" s="105">
        <v>173209</v>
      </c>
      <c r="W288" s="105" t="s">
        <v>10</v>
      </c>
      <c r="X288" s="105" t="s">
        <v>10</v>
      </c>
      <c r="Y288" s="105" t="s">
        <v>10</v>
      </c>
      <c r="Z288" s="105" t="s">
        <v>10</v>
      </c>
      <c r="AA288" s="105" t="s">
        <v>1005</v>
      </c>
      <c r="AB288" s="105" t="s">
        <v>731</v>
      </c>
      <c r="AC288" s="105" t="s">
        <v>5513</v>
      </c>
      <c r="AD288" s="105" t="s">
        <v>5513</v>
      </c>
      <c r="AE288" s="105" t="s">
        <v>1448</v>
      </c>
      <c r="AF288" s="115" t="str">
        <f>INDEX(Exposure_GWASs!T:T,MATCH(Matt!AE288,Exposure_GWASs!C:C,0))</f>
        <v>18+</v>
      </c>
      <c r="AG288" s="115" t="str">
        <f>INDEX(Exposure_GWASs!U:U,MATCH(Matt!AE288,Exposure_GWASs!C:C,0))</f>
        <v>both</v>
      </c>
      <c r="AH288" s="105">
        <f t="shared" si="5"/>
        <v>173209</v>
      </c>
      <c r="AI288" s="115">
        <f>INDEX(Exposure_GWASs!F:F,MATCH(Matt!AE288,Exposure_GWASs!C:C,0))</f>
        <v>89297</v>
      </c>
      <c r="AJ288" s="105" t="s">
        <v>1291</v>
      </c>
      <c r="AK288" s="105" t="s">
        <v>1005</v>
      </c>
      <c r="AL288" s="105" t="s">
        <v>249</v>
      </c>
      <c r="AM288" s="105" t="s">
        <v>10</v>
      </c>
      <c r="AN288" s="105" t="s">
        <v>10</v>
      </c>
      <c r="AO288" s="105" t="s">
        <v>1449</v>
      </c>
      <c r="AP288" s="105" t="s">
        <v>11</v>
      </c>
      <c r="AQ288" s="105" t="s">
        <v>138</v>
      </c>
      <c r="AR288" s="105" t="s">
        <v>11</v>
      </c>
      <c r="AS288" s="105" t="s">
        <v>1277</v>
      </c>
      <c r="AT288" s="105" t="s">
        <v>11</v>
      </c>
      <c r="AU288" s="105" t="s">
        <v>10</v>
      </c>
      <c r="AV288" s="105" t="s">
        <v>10</v>
      </c>
      <c r="AW288" s="105">
        <v>12</v>
      </c>
      <c r="AX288" s="105">
        <f>INDEX(Exposure_GWASs!S:S,MATCH(Matt!AE288,Exposure_GWASs!C:C,0))</f>
        <v>7</v>
      </c>
      <c r="AY288" s="105" t="s">
        <v>1451</v>
      </c>
      <c r="AZ288" s="105" t="s">
        <v>11</v>
      </c>
      <c r="BA288" s="105" t="s">
        <v>11</v>
      </c>
      <c r="BB288" s="105" t="s">
        <v>54</v>
      </c>
      <c r="BC288" s="105" t="s">
        <v>11</v>
      </c>
      <c r="BD288" s="105"/>
      <c r="BE288" s="105"/>
      <c r="BF288" s="105"/>
      <c r="BG288" s="105"/>
      <c r="BH288" s="105" t="s">
        <v>11</v>
      </c>
      <c r="BI288" s="105" t="s">
        <v>11</v>
      </c>
      <c r="BJ288" s="105" t="s">
        <v>11</v>
      </c>
      <c r="BK288" s="105" t="s">
        <v>11</v>
      </c>
      <c r="BL288" s="105" t="s">
        <v>11</v>
      </c>
      <c r="BM288" s="105" t="s">
        <v>1440</v>
      </c>
      <c r="BN288" s="105" t="s">
        <v>11</v>
      </c>
      <c r="BO288" s="105" t="s">
        <v>167</v>
      </c>
      <c r="BP288" s="105" t="s">
        <v>1441</v>
      </c>
      <c r="BQ288" s="105" t="s">
        <v>1029</v>
      </c>
      <c r="BR288" s="105">
        <v>1.21</v>
      </c>
      <c r="BS288" s="105"/>
      <c r="BT288" s="105">
        <v>95</v>
      </c>
      <c r="BU288" s="105">
        <v>1.07</v>
      </c>
      <c r="BV288" s="105">
        <v>1.37</v>
      </c>
      <c r="BW288" s="105" t="s">
        <v>1503</v>
      </c>
      <c r="BX288" s="105" t="s">
        <v>11</v>
      </c>
      <c r="BY288" s="105" t="s">
        <v>11</v>
      </c>
      <c r="BZ288" s="105" t="s">
        <v>1443</v>
      </c>
      <c r="CA288" s="105" t="s">
        <v>1444</v>
      </c>
      <c r="CB288" s="105" t="s">
        <v>1445</v>
      </c>
      <c r="CC288" s="105" t="s">
        <v>11</v>
      </c>
      <c r="CD288" s="106" t="s">
        <v>10</v>
      </c>
      <c r="CE288" s="105"/>
      <c r="CF288" s="105"/>
      <c r="CG288" s="105"/>
      <c r="CH288" s="105"/>
    </row>
    <row r="289" spans="1:86">
      <c r="A289" s="105">
        <v>23</v>
      </c>
      <c r="B289" s="105" t="s">
        <v>282</v>
      </c>
      <c r="C289" s="105" t="s">
        <v>244</v>
      </c>
      <c r="D289" s="105" t="s">
        <v>1431</v>
      </c>
      <c r="E289" s="105">
        <v>2018</v>
      </c>
      <c r="F289" s="105" t="s">
        <v>1432</v>
      </c>
      <c r="G289" s="105" t="s">
        <v>1433</v>
      </c>
      <c r="H289" s="105" t="s">
        <v>1356</v>
      </c>
      <c r="I289" s="105" t="s">
        <v>1260</v>
      </c>
      <c r="J289" s="114" t="s">
        <v>1357</v>
      </c>
      <c r="K289" s="105" t="s">
        <v>1358</v>
      </c>
      <c r="L289" s="105" t="s">
        <v>6135</v>
      </c>
      <c r="M289" s="105" t="s">
        <v>1434</v>
      </c>
      <c r="N289" s="105" t="s">
        <v>12</v>
      </c>
      <c r="O289" s="105" t="s">
        <v>5636</v>
      </c>
      <c r="P289" s="105" t="s">
        <v>5634</v>
      </c>
      <c r="Q289" s="105" t="s">
        <v>5608</v>
      </c>
      <c r="R289" s="105" t="s">
        <v>1435</v>
      </c>
      <c r="S289" s="105" t="s">
        <v>123</v>
      </c>
      <c r="T289" s="105" t="s">
        <v>172</v>
      </c>
      <c r="U289" s="105" t="s">
        <v>269</v>
      </c>
      <c r="V289" s="105">
        <v>173209</v>
      </c>
      <c r="W289" s="105" t="s">
        <v>10</v>
      </c>
      <c r="X289" s="105" t="s">
        <v>10</v>
      </c>
      <c r="Y289" s="105" t="s">
        <v>10</v>
      </c>
      <c r="Z289" s="105" t="s">
        <v>10</v>
      </c>
      <c r="AA289" s="105" t="s">
        <v>1005</v>
      </c>
      <c r="AB289" s="105" t="s">
        <v>731</v>
      </c>
      <c r="AC289" s="105" t="s">
        <v>5513</v>
      </c>
      <c r="AD289" s="252" t="s">
        <v>5511</v>
      </c>
      <c r="AE289" s="105" t="s">
        <v>1448</v>
      </c>
      <c r="AF289" s="115" t="str">
        <f>INDEX(Exposure_GWASs!T:T,MATCH(Matt!AE289,Exposure_GWASs!C:C,0))</f>
        <v>18+</v>
      </c>
      <c r="AG289" s="115" t="str">
        <f>INDEX(Exposure_GWASs!U:U,MATCH(Matt!AE289,Exposure_GWASs!C:C,0))</f>
        <v>both</v>
      </c>
      <c r="AH289" s="105">
        <f t="shared" si="5"/>
        <v>173209</v>
      </c>
      <c r="AI289" s="115">
        <f>INDEX(Exposure_GWASs!F:F,MATCH(Matt!AE289,Exposure_GWASs!C:C,0))</f>
        <v>89297</v>
      </c>
      <c r="AJ289" s="105" t="s">
        <v>1291</v>
      </c>
      <c r="AK289" s="105" t="s">
        <v>1005</v>
      </c>
      <c r="AL289" s="105" t="s">
        <v>249</v>
      </c>
      <c r="AM289" s="105" t="s">
        <v>10</v>
      </c>
      <c r="AN289" s="105" t="s">
        <v>10</v>
      </c>
      <c r="AO289" s="105" t="s">
        <v>1449</v>
      </c>
      <c r="AP289" s="105" t="s">
        <v>11</v>
      </c>
      <c r="AQ289" s="105" t="s">
        <v>138</v>
      </c>
      <c r="AR289" s="105" t="s">
        <v>11</v>
      </c>
      <c r="AS289" s="105" t="s">
        <v>1277</v>
      </c>
      <c r="AT289" s="105" t="s">
        <v>11</v>
      </c>
      <c r="AU289" s="105" t="s">
        <v>10</v>
      </c>
      <c r="AV289" s="105" t="s">
        <v>10</v>
      </c>
      <c r="AW289" s="105">
        <v>8</v>
      </c>
      <c r="AX289" s="105">
        <f>INDEX(Exposure_GWASs!S:S,MATCH(Matt!AE289,Exposure_GWASs!C:C,0))</f>
        <v>7</v>
      </c>
      <c r="AY289" s="105" t="s">
        <v>1451</v>
      </c>
      <c r="AZ289" s="105" t="s">
        <v>11</v>
      </c>
      <c r="BA289" s="105" t="s">
        <v>11</v>
      </c>
      <c r="BB289" s="105" t="s">
        <v>54</v>
      </c>
      <c r="BC289" s="105" t="s">
        <v>11</v>
      </c>
      <c r="BD289" s="105"/>
      <c r="BE289" s="105"/>
      <c r="BF289" s="105"/>
      <c r="BG289" s="105"/>
      <c r="BH289" s="105" t="s">
        <v>11</v>
      </c>
      <c r="BI289" s="105" t="s">
        <v>11</v>
      </c>
      <c r="BJ289" s="105" t="s">
        <v>11</v>
      </c>
      <c r="BK289" s="105" t="s">
        <v>11</v>
      </c>
      <c r="BL289" s="105" t="s">
        <v>11</v>
      </c>
      <c r="BM289" s="105" t="s">
        <v>1440</v>
      </c>
      <c r="BN289" s="105" t="s">
        <v>11</v>
      </c>
      <c r="BO289" s="105" t="s">
        <v>167</v>
      </c>
      <c r="BP289" s="105" t="s">
        <v>1441</v>
      </c>
      <c r="BQ289" s="105" t="s">
        <v>1029</v>
      </c>
      <c r="BR289" s="105">
        <v>1.2</v>
      </c>
      <c r="BS289" s="105"/>
      <c r="BT289" s="105">
        <v>95</v>
      </c>
      <c r="BU289" s="105">
        <v>1.05</v>
      </c>
      <c r="BV289" s="105">
        <v>1.37</v>
      </c>
      <c r="BW289" s="105">
        <v>0.01</v>
      </c>
      <c r="BX289" s="105" t="s">
        <v>11</v>
      </c>
      <c r="BY289" s="105" t="s">
        <v>11</v>
      </c>
      <c r="BZ289" s="105" t="s">
        <v>1443</v>
      </c>
      <c r="CA289" s="105" t="s">
        <v>1444</v>
      </c>
      <c r="CB289" s="105" t="s">
        <v>1445</v>
      </c>
      <c r="CC289" s="105" t="s">
        <v>11</v>
      </c>
      <c r="CD289" s="106" t="s">
        <v>10</v>
      </c>
      <c r="CE289" s="105"/>
      <c r="CF289" s="105"/>
      <c r="CG289" s="105"/>
      <c r="CH289" s="105"/>
    </row>
    <row r="290" spans="1:86">
      <c r="A290" s="105">
        <v>23</v>
      </c>
      <c r="B290" s="105" t="s">
        <v>282</v>
      </c>
      <c r="C290" s="105" t="s">
        <v>244</v>
      </c>
      <c r="D290" s="105" t="s">
        <v>1431</v>
      </c>
      <c r="E290" s="105">
        <v>2018</v>
      </c>
      <c r="F290" s="105" t="s">
        <v>1432</v>
      </c>
      <c r="G290" s="105" t="s">
        <v>1433</v>
      </c>
      <c r="H290" s="105" t="s">
        <v>1356</v>
      </c>
      <c r="I290" s="105" t="s">
        <v>1260</v>
      </c>
      <c r="J290" s="114" t="s">
        <v>1357</v>
      </c>
      <c r="K290" s="105" t="s">
        <v>1358</v>
      </c>
      <c r="L290" s="105" t="s">
        <v>6135</v>
      </c>
      <c r="M290" s="105" t="s">
        <v>1434</v>
      </c>
      <c r="N290" s="105" t="s">
        <v>12</v>
      </c>
      <c r="O290" s="105" t="s">
        <v>5636</v>
      </c>
      <c r="P290" s="105" t="s">
        <v>5634</v>
      </c>
      <c r="Q290" s="105" t="s">
        <v>5608</v>
      </c>
      <c r="R290" s="105" t="s">
        <v>1435</v>
      </c>
      <c r="S290" s="105" t="s">
        <v>123</v>
      </c>
      <c r="T290" s="105" t="s">
        <v>172</v>
      </c>
      <c r="U290" s="105" t="s">
        <v>269</v>
      </c>
      <c r="V290" s="105">
        <v>173209</v>
      </c>
      <c r="W290" s="105" t="s">
        <v>10</v>
      </c>
      <c r="X290" s="105" t="s">
        <v>10</v>
      </c>
      <c r="Y290" s="105" t="s">
        <v>10</v>
      </c>
      <c r="Z290" s="105" t="s">
        <v>10</v>
      </c>
      <c r="AA290" s="105" t="s">
        <v>1005</v>
      </c>
      <c r="AB290" s="105" t="s">
        <v>731</v>
      </c>
      <c r="AC290" s="115" t="str">
        <f>INDEX(Exposure_GWASs!G:G,MATCH(Matt!AE290,Exposure_GWASs!C:C,0))</f>
        <v>WC</v>
      </c>
      <c r="AD290" s="252" t="s">
        <v>158</v>
      </c>
      <c r="AE290" s="105" t="s">
        <v>1453</v>
      </c>
      <c r="AF290" s="115" t="str">
        <f>INDEX(Exposure_GWASs!T:T,MATCH(Matt!AE290,Exposure_GWASs!C:C,0))</f>
        <v>18+</v>
      </c>
      <c r="AG290" s="115" t="str">
        <f>INDEX(Exposure_GWASs!U:U,MATCH(Matt!AE290,Exposure_GWASs!C:C,0))</f>
        <v>both</v>
      </c>
      <c r="AH290" s="105">
        <f t="shared" si="5"/>
        <v>173209</v>
      </c>
      <c r="AI290" s="115">
        <f>INDEX(Exposure_GWASs!F:F,MATCH(Matt!AE290,Exposure_GWASs!C:C,0))</f>
        <v>232074</v>
      </c>
      <c r="AJ290" s="105" t="s">
        <v>1291</v>
      </c>
      <c r="AK290" s="105" t="s">
        <v>1005</v>
      </c>
      <c r="AL290" s="105" t="s">
        <v>249</v>
      </c>
      <c r="AM290" s="105" t="s">
        <v>10</v>
      </c>
      <c r="AN290" s="105" t="s">
        <v>10</v>
      </c>
      <c r="AO290" s="105" t="s">
        <v>1449</v>
      </c>
      <c r="AP290" s="105" t="s">
        <v>11</v>
      </c>
      <c r="AQ290" s="105" t="s">
        <v>138</v>
      </c>
      <c r="AR290" s="105" t="s">
        <v>11</v>
      </c>
      <c r="AS290" s="105" t="s">
        <v>1277</v>
      </c>
      <c r="AT290" s="105" t="s">
        <v>11</v>
      </c>
      <c r="AU290" s="105" t="s">
        <v>10</v>
      </c>
      <c r="AV290" s="105" t="s">
        <v>10</v>
      </c>
      <c r="AW290" s="105">
        <v>44</v>
      </c>
      <c r="AX290" s="105">
        <f>INDEX(Exposure_GWASs!S:S,MATCH(Matt!AE290,Exposure_GWASs!C:C,0))</f>
        <v>0</v>
      </c>
      <c r="AY290" s="105" t="s">
        <v>1498</v>
      </c>
      <c r="AZ290" s="105" t="s">
        <v>11</v>
      </c>
      <c r="BA290" s="105" t="s">
        <v>11</v>
      </c>
      <c r="BB290" s="105" t="s">
        <v>54</v>
      </c>
      <c r="BC290" s="105" t="s">
        <v>11</v>
      </c>
      <c r="BD290" s="105"/>
      <c r="BE290" s="105"/>
      <c r="BF290" s="105"/>
      <c r="BG290" s="105"/>
      <c r="BH290" s="105" t="s">
        <v>11</v>
      </c>
      <c r="BI290" s="105" t="s">
        <v>11</v>
      </c>
      <c r="BJ290" s="105" t="s">
        <v>11</v>
      </c>
      <c r="BK290" s="105" t="s">
        <v>11</v>
      </c>
      <c r="BL290" s="105" t="s">
        <v>11</v>
      </c>
      <c r="BM290" s="105" t="s">
        <v>1440</v>
      </c>
      <c r="BN290" s="105" t="s">
        <v>11</v>
      </c>
      <c r="BO290" s="105" t="s">
        <v>167</v>
      </c>
      <c r="BP290" s="105" t="s">
        <v>1441</v>
      </c>
      <c r="BQ290" s="105" t="s">
        <v>1029</v>
      </c>
      <c r="BR290" s="105">
        <v>1.25</v>
      </c>
      <c r="BS290" s="105"/>
      <c r="BT290" s="105">
        <v>95</v>
      </c>
      <c r="BU290" s="105">
        <v>1.1499999999999999</v>
      </c>
      <c r="BV290" s="105">
        <v>1.35</v>
      </c>
      <c r="BW290" s="105" t="s">
        <v>1504</v>
      </c>
      <c r="BX290" s="105" t="s">
        <v>11</v>
      </c>
      <c r="BY290" s="105" t="s">
        <v>11</v>
      </c>
      <c r="BZ290" s="105" t="s">
        <v>1443</v>
      </c>
      <c r="CA290" s="105" t="s">
        <v>1444</v>
      </c>
      <c r="CB290" s="105" t="s">
        <v>1445</v>
      </c>
      <c r="CC290" s="105" t="s">
        <v>11</v>
      </c>
      <c r="CD290" s="106" t="s">
        <v>10</v>
      </c>
      <c r="CE290" s="105"/>
      <c r="CF290" s="105"/>
      <c r="CG290" s="105"/>
      <c r="CH290" s="105"/>
    </row>
    <row r="291" spans="1:86">
      <c r="A291" s="105">
        <v>23</v>
      </c>
      <c r="B291" s="105" t="s">
        <v>282</v>
      </c>
      <c r="C291" s="105" t="s">
        <v>244</v>
      </c>
      <c r="D291" s="105" t="s">
        <v>1431</v>
      </c>
      <c r="E291" s="105">
        <v>2018</v>
      </c>
      <c r="F291" s="105" t="s">
        <v>1432</v>
      </c>
      <c r="G291" s="105" t="s">
        <v>1433</v>
      </c>
      <c r="H291" s="105" t="s">
        <v>1356</v>
      </c>
      <c r="I291" s="105" t="s">
        <v>1260</v>
      </c>
      <c r="J291" s="114" t="s">
        <v>1357</v>
      </c>
      <c r="K291" s="105" t="s">
        <v>1358</v>
      </c>
      <c r="L291" s="105" t="s">
        <v>6135</v>
      </c>
      <c r="M291" s="105" t="s">
        <v>1434</v>
      </c>
      <c r="N291" s="105" t="s">
        <v>12</v>
      </c>
      <c r="O291" s="105" t="s">
        <v>5636</v>
      </c>
      <c r="P291" s="105" t="s">
        <v>5634</v>
      </c>
      <c r="Q291" s="105" t="s">
        <v>5608</v>
      </c>
      <c r="R291" s="105" t="s">
        <v>1435</v>
      </c>
      <c r="S291" s="105" t="s">
        <v>123</v>
      </c>
      <c r="T291" s="105" t="s">
        <v>172</v>
      </c>
      <c r="U291" s="105" t="s">
        <v>269</v>
      </c>
      <c r="V291" s="105">
        <v>173209</v>
      </c>
      <c r="W291" s="105" t="s">
        <v>10</v>
      </c>
      <c r="X291" s="105" t="s">
        <v>10</v>
      </c>
      <c r="Y291" s="105" t="s">
        <v>10</v>
      </c>
      <c r="Z291" s="105" t="s">
        <v>10</v>
      </c>
      <c r="AA291" s="105" t="s">
        <v>1005</v>
      </c>
      <c r="AB291" s="105" t="s">
        <v>731</v>
      </c>
      <c r="AC291" s="115" t="s">
        <v>158</v>
      </c>
      <c r="AD291" s="252" t="s">
        <v>5511</v>
      </c>
      <c r="AE291" s="105" t="s">
        <v>1453</v>
      </c>
      <c r="AF291" s="115" t="str">
        <f>INDEX(Exposure_GWASs!T:T,MATCH(Matt!AE291,Exposure_GWASs!C:C,0))</f>
        <v>18+</v>
      </c>
      <c r="AG291" s="115" t="str">
        <f>INDEX(Exposure_GWASs!U:U,MATCH(Matt!AE291,Exposure_GWASs!C:C,0))</f>
        <v>both</v>
      </c>
      <c r="AH291" s="105">
        <f t="shared" si="5"/>
        <v>173209</v>
      </c>
      <c r="AI291" s="115">
        <f>INDEX(Exposure_GWASs!F:F,MATCH(Matt!AE291,Exposure_GWASs!C:C,0))</f>
        <v>232074</v>
      </c>
      <c r="AJ291" s="105" t="s">
        <v>1291</v>
      </c>
      <c r="AK291" s="105" t="s">
        <v>1005</v>
      </c>
      <c r="AL291" s="105" t="s">
        <v>249</v>
      </c>
      <c r="AM291" s="105" t="s">
        <v>10</v>
      </c>
      <c r="AN291" s="105" t="s">
        <v>10</v>
      </c>
      <c r="AO291" s="105" t="s">
        <v>1449</v>
      </c>
      <c r="AP291" s="105" t="s">
        <v>11</v>
      </c>
      <c r="AQ291" s="105" t="s">
        <v>138</v>
      </c>
      <c r="AR291" s="105" t="s">
        <v>11</v>
      </c>
      <c r="AS291" s="105" t="s">
        <v>1277</v>
      </c>
      <c r="AT291" s="105" t="s">
        <v>11</v>
      </c>
      <c r="AU291" s="105" t="s">
        <v>10</v>
      </c>
      <c r="AV291" s="105" t="s">
        <v>10</v>
      </c>
      <c r="AW291" s="105">
        <v>35</v>
      </c>
      <c r="AX291" s="105">
        <f>INDEX(Exposure_GWASs!S:S,MATCH(Matt!AE291,Exposure_GWASs!C:C,0))</f>
        <v>0</v>
      </c>
      <c r="AY291" s="105" t="s">
        <v>1476</v>
      </c>
      <c r="AZ291" s="105" t="s">
        <v>11</v>
      </c>
      <c r="BA291" s="105" t="s">
        <v>11</v>
      </c>
      <c r="BB291" s="105" t="s">
        <v>54</v>
      </c>
      <c r="BC291" s="105" t="s">
        <v>11</v>
      </c>
      <c r="BD291" s="105"/>
      <c r="BE291" s="105"/>
      <c r="BF291" s="105"/>
      <c r="BG291" s="105"/>
      <c r="BH291" s="105" t="s">
        <v>11</v>
      </c>
      <c r="BI291" s="105" t="s">
        <v>11</v>
      </c>
      <c r="BJ291" s="105" t="s">
        <v>11</v>
      </c>
      <c r="BK291" s="105" t="s">
        <v>11</v>
      </c>
      <c r="BL291" s="105" t="s">
        <v>11</v>
      </c>
      <c r="BM291" s="105" t="s">
        <v>1440</v>
      </c>
      <c r="BN291" s="105" t="s">
        <v>11</v>
      </c>
      <c r="BO291" s="105" t="s">
        <v>167</v>
      </c>
      <c r="BP291" s="105" t="s">
        <v>1441</v>
      </c>
      <c r="BQ291" s="105" t="s">
        <v>1029</v>
      </c>
      <c r="BR291" s="105">
        <v>1.24</v>
      </c>
      <c r="BS291" s="105"/>
      <c r="BT291" s="105">
        <v>95</v>
      </c>
      <c r="BU291" s="105">
        <v>1.1399999999999999</v>
      </c>
      <c r="BV291" s="105">
        <v>1.36</v>
      </c>
      <c r="BW291" s="105" t="s">
        <v>1505</v>
      </c>
      <c r="BX291" s="105" t="s">
        <v>11</v>
      </c>
      <c r="BY291" s="105" t="s">
        <v>11</v>
      </c>
      <c r="BZ291" s="105" t="s">
        <v>1443</v>
      </c>
      <c r="CA291" s="105" t="s">
        <v>1444</v>
      </c>
      <c r="CB291" s="105" t="s">
        <v>1445</v>
      </c>
      <c r="CC291" s="105" t="s">
        <v>11</v>
      </c>
      <c r="CD291" s="106" t="s">
        <v>10</v>
      </c>
      <c r="CE291" s="105"/>
      <c r="CF291" s="105"/>
      <c r="CG291" s="105"/>
      <c r="CH291" s="105"/>
    </row>
    <row r="292" spans="1:86">
      <c r="A292" s="105">
        <v>23</v>
      </c>
      <c r="B292" s="105" t="s">
        <v>282</v>
      </c>
      <c r="C292" s="105" t="s">
        <v>244</v>
      </c>
      <c r="D292" s="105" t="s">
        <v>1431</v>
      </c>
      <c r="E292" s="105">
        <v>2018</v>
      </c>
      <c r="F292" s="105" t="s">
        <v>1432</v>
      </c>
      <c r="G292" s="105" t="s">
        <v>1433</v>
      </c>
      <c r="H292" s="105" t="s">
        <v>1356</v>
      </c>
      <c r="I292" s="105" t="s">
        <v>1260</v>
      </c>
      <c r="J292" s="114" t="s">
        <v>1357</v>
      </c>
      <c r="K292" s="105" t="s">
        <v>1358</v>
      </c>
      <c r="L292" s="105" t="s">
        <v>6135</v>
      </c>
      <c r="M292" s="105" t="s">
        <v>1434</v>
      </c>
      <c r="N292" s="105" t="s">
        <v>12</v>
      </c>
      <c r="O292" s="105" t="s">
        <v>5636</v>
      </c>
      <c r="P292" s="105" t="s">
        <v>5635</v>
      </c>
      <c r="Q292" s="105" t="s">
        <v>5608</v>
      </c>
      <c r="R292" s="105" t="s">
        <v>1435</v>
      </c>
      <c r="S292" s="105" t="s">
        <v>123</v>
      </c>
      <c r="T292" s="105" t="s">
        <v>172</v>
      </c>
      <c r="U292" s="105" t="s">
        <v>268</v>
      </c>
      <c r="V292" s="105">
        <v>81404</v>
      </c>
      <c r="W292" s="105" t="s">
        <v>10</v>
      </c>
      <c r="X292" s="105" t="s">
        <v>10</v>
      </c>
      <c r="Y292" s="105" t="s">
        <v>10</v>
      </c>
      <c r="Z292" s="105" t="s">
        <v>10</v>
      </c>
      <c r="AA292" s="105" t="s">
        <v>1005</v>
      </c>
      <c r="AB292" s="105" t="s">
        <v>731</v>
      </c>
      <c r="AC292" s="115" t="s">
        <v>127</v>
      </c>
      <c r="AD292" s="268" t="s">
        <v>127</v>
      </c>
      <c r="AE292" s="105" t="s">
        <v>1139</v>
      </c>
      <c r="AF292" s="112" t="str">
        <f>INDEX(Exposure_GWASs!T:T,MATCH(Matt!AE292,Exposure_GWASs!C:C,0))</f>
        <v>18+</v>
      </c>
      <c r="AG292" s="112" t="str">
        <f>INDEX(Exposure_GWASs!U:U,MATCH(Matt!AE292,Exposure_GWASs!C:C,0))</f>
        <v>both</v>
      </c>
      <c r="AH292" s="105">
        <f t="shared" si="5"/>
        <v>81404</v>
      </c>
      <c r="AI292" s="115">
        <f>INDEX(Exposure_GWASs!F:F,MATCH(Matt!AE292,Exposure_GWASs!C:C,0))</f>
        <v>322154</v>
      </c>
      <c r="AJ292" s="105" t="s">
        <v>1291</v>
      </c>
      <c r="AK292" s="105" t="s">
        <v>1005</v>
      </c>
      <c r="AL292" s="105" t="s">
        <v>249</v>
      </c>
      <c r="AM292" s="105" t="s">
        <v>10</v>
      </c>
      <c r="AN292" s="105" t="s">
        <v>10</v>
      </c>
      <c r="AO292" s="105" t="s">
        <v>1436</v>
      </c>
      <c r="AP292" s="105" t="s">
        <v>11</v>
      </c>
      <c r="AQ292" s="105" t="s">
        <v>138</v>
      </c>
      <c r="AR292" s="105" t="s">
        <v>11</v>
      </c>
      <c r="AS292" s="105" t="s">
        <v>1277</v>
      </c>
      <c r="AT292" s="105" t="s">
        <v>11</v>
      </c>
      <c r="AU292" s="105" t="s">
        <v>10</v>
      </c>
      <c r="AV292" s="105" t="s">
        <v>10</v>
      </c>
      <c r="AW292" s="105">
        <v>73</v>
      </c>
      <c r="AX292" s="105">
        <f>INDEX(Exposure_GWASs!S:S,MATCH(Matt!AE292,Exposure_GWASs!C:C,0))</f>
        <v>77</v>
      </c>
      <c r="AY292" s="105" t="s">
        <v>1438</v>
      </c>
      <c r="AZ292" s="105" t="s">
        <v>11</v>
      </c>
      <c r="BA292" s="105" t="s">
        <v>11</v>
      </c>
      <c r="BB292" s="105" t="s">
        <v>54</v>
      </c>
      <c r="BC292" s="105" t="s">
        <v>11</v>
      </c>
      <c r="BD292" s="105"/>
      <c r="BE292" s="105"/>
      <c r="BF292" s="105"/>
      <c r="BG292" s="105"/>
      <c r="BH292" s="105" t="s">
        <v>11</v>
      </c>
      <c r="BI292" s="105" t="s">
        <v>11</v>
      </c>
      <c r="BJ292" s="105" t="s">
        <v>11</v>
      </c>
      <c r="BK292" s="105" t="s">
        <v>11</v>
      </c>
      <c r="BL292" s="105" t="s">
        <v>11</v>
      </c>
      <c r="BM292" s="105" t="s">
        <v>1440</v>
      </c>
      <c r="BN292" s="105" t="s">
        <v>11</v>
      </c>
      <c r="BO292" s="105" t="s">
        <v>167</v>
      </c>
      <c r="BP292" s="105" t="s">
        <v>1457</v>
      </c>
      <c r="BQ292" s="105" t="s">
        <v>1029</v>
      </c>
      <c r="BR292" s="105">
        <v>0.9</v>
      </c>
      <c r="BS292" s="105"/>
      <c r="BT292" s="105">
        <v>95</v>
      </c>
      <c r="BU292" s="105">
        <v>0.8</v>
      </c>
      <c r="BV292" s="105">
        <v>1.01</v>
      </c>
      <c r="BW292" s="105">
        <v>7.0000000000000007E-2</v>
      </c>
      <c r="BX292" s="105" t="s">
        <v>11</v>
      </c>
      <c r="BY292" s="105" t="s">
        <v>11</v>
      </c>
      <c r="BZ292" s="105" t="s">
        <v>1443</v>
      </c>
      <c r="CA292" s="105" t="s">
        <v>1444</v>
      </c>
      <c r="CB292" s="105" t="s">
        <v>1445</v>
      </c>
      <c r="CC292" s="105" t="s">
        <v>11</v>
      </c>
      <c r="CD292" s="106" t="s">
        <v>10</v>
      </c>
      <c r="CE292" s="105"/>
      <c r="CF292" s="105"/>
      <c r="CG292" s="105"/>
      <c r="CH292" s="105"/>
    </row>
    <row r="293" spans="1:86">
      <c r="A293" s="105">
        <v>23</v>
      </c>
      <c r="B293" s="105" t="s">
        <v>282</v>
      </c>
      <c r="C293" s="105" t="s">
        <v>244</v>
      </c>
      <c r="D293" s="105" t="s">
        <v>1431</v>
      </c>
      <c r="E293" s="105">
        <v>2018</v>
      </c>
      <c r="F293" s="105" t="s">
        <v>1432</v>
      </c>
      <c r="G293" s="105" t="s">
        <v>1433</v>
      </c>
      <c r="H293" s="105" t="s">
        <v>1356</v>
      </c>
      <c r="I293" s="105" t="s">
        <v>1260</v>
      </c>
      <c r="J293" s="114" t="s">
        <v>1357</v>
      </c>
      <c r="K293" s="105" t="s">
        <v>1358</v>
      </c>
      <c r="L293" s="105" t="s">
        <v>6135</v>
      </c>
      <c r="M293" s="105" t="s">
        <v>1434</v>
      </c>
      <c r="N293" s="105" t="s">
        <v>12</v>
      </c>
      <c r="O293" s="105" t="s">
        <v>5636</v>
      </c>
      <c r="P293" s="105" t="s">
        <v>5635</v>
      </c>
      <c r="Q293" s="105" t="s">
        <v>5608</v>
      </c>
      <c r="R293" s="105" t="s">
        <v>1435</v>
      </c>
      <c r="S293" s="105" t="s">
        <v>123</v>
      </c>
      <c r="T293" s="105" t="s">
        <v>172</v>
      </c>
      <c r="U293" s="105" t="s">
        <v>268</v>
      </c>
      <c r="V293" s="105">
        <v>81404</v>
      </c>
      <c r="W293" s="105" t="s">
        <v>10</v>
      </c>
      <c r="X293" s="105" t="s">
        <v>10</v>
      </c>
      <c r="Y293" s="105" t="s">
        <v>10</v>
      </c>
      <c r="Z293" s="105" t="s">
        <v>10</v>
      </c>
      <c r="AA293" s="105" t="s">
        <v>1005</v>
      </c>
      <c r="AB293" s="105" t="s">
        <v>731</v>
      </c>
      <c r="AC293" s="115" t="s">
        <v>127</v>
      </c>
      <c r="AD293" s="105" t="s">
        <v>5510</v>
      </c>
      <c r="AE293" s="105" t="s">
        <v>1139</v>
      </c>
      <c r="AF293" s="115" t="str">
        <f>INDEX(Exposure_GWASs!T:T,MATCH(Matt!AE293,Exposure_GWASs!C:C,0))</f>
        <v>18+</v>
      </c>
      <c r="AG293" s="115" t="str">
        <f>INDEX(Exposure_GWASs!U:U,MATCH(Matt!AE293,Exposure_GWASs!C:C,0))</f>
        <v>both</v>
      </c>
      <c r="AH293" s="105">
        <f t="shared" si="5"/>
        <v>81404</v>
      </c>
      <c r="AI293" s="115">
        <f>INDEX(Exposure_GWASs!F:F,MATCH(Matt!AE293,Exposure_GWASs!C:C,0))</f>
        <v>322154</v>
      </c>
      <c r="AJ293" s="105" t="s">
        <v>1291</v>
      </c>
      <c r="AK293" s="105" t="s">
        <v>1005</v>
      </c>
      <c r="AL293" s="105" t="s">
        <v>249</v>
      </c>
      <c r="AM293" s="105" t="s">
        <v>10</v>
      </c>
      <c r="AN293" s="105" t="s">
        <v>10</v>
      </c>
      <c r="AO293" s="105" t="s">
        <v>1449</v>
      </c>
      <c r="AP293" s="105" t="s">
        <v>11</v>
      </c>
      <c r="AQ293" s="105" t="s">
        <v>138</v>
      </c>
      <c r="AR293" s="105" t="s">
        <v>11</v>
      </c>
      <c r="AS293" s="105" t="s">
        <v>1277</v>
      </c>
      <c r="AT293" s="105" t="s">
        <v>11</v>
      </c>
      <c r="AU293" s="105" t="s">
        <v>10</v>
      </c>
      <c r="AV293" s="105" t="s">
        <v>10</v>
      </c>
      <c r="AW293" s="105">
        <v>40</v>
      </c>
      <c r="AX293" s="105">
        <f>INDEX(Exposure_GWASs!S:S,MATCH(Matt!AE293,Exposure_GWASs!C:C,0))</f>
        <v>77</v>
      </c>
      <c r="AY293" s="105" t="s">
        <v>1464</v>
      </c>
      <c r="AZ293" s="105" t="s">
        <v>11</v>
      </c>
      <c r="BA293" s="105" t="s">
        <v>11</v>
      </c>
      <c r="BB293" s="105" t="s">
        <v>54</v>
      </c>
      <c r="BC293" s="105" t="s">
        <v>11</v>
      </c>
      <c r="BD293" s="105"/>
      <c r="BE293" s="105"/>
      <c r="BF293" s="105"/>
      <c r="BG293" s="105"/>
      <c r="BH293" s="105" t="s">
        <v>11</v>
      </c>
      <c r="BI293" s="105" t="s">
        <v>11</v>
      </c>
      <c r="BJ293" s="105" t="s">
        <v>11</v>
      </c>
      <c r="BK293" s="105" t="s">
        <v>11</v>
      </c>
      <c r="BL293" s="105" t="s">
        <v>11</v>
      </c>
      <c r="BM293" s="105" t="s">
        <v>1440</v>
      </c>
      <c r="BN293" s="105" t="s">
        <v>11</v>
      </c>
      <c r="BO293" s="105" t="s">
        <v>167</v>
      </c>
      <c r="BP293" s="105" t="s">
        <v>1457</v>
      </c>
      <c r="BQ293" s="105" t="s">
        <v>1029</v>
      </c>
      <c r="BR293" s="105">
        <v>0.98</v>
      </c>
      <c r="BS293" s="105"/>
      <c r="BT293" s="105">
        <v>95</v>
      </c>
      <c r="BU293" s="105">
        <v>0.83</v>
      </c>
      <c r="BV293" s="105">
        <v>1.1399999999999999</v>
      </c>
      <c r="BW293" s="105">
        <v>0.77</v>
      </c>
      <c r="BX293" s="105" t="s">
        <v>11</v>
      </c>
      <c r="BY293" s="105" t="s">
        <v>11</v>
      </c>
      <c r="BZ293" s="105" t="s">
        <v>1443</v>
      </c>
      <c r="CA293" s="105" t="s">
        <v>1444</v>
      </c>
      <c r="CB293" s="105" t="s">
        <v>1445</v>
      </c>
      <c r="CC293" s="105" t="s">
        <v>11</v>
      </c>
      <c r="CD293" s="106" t="s">
        <v>10</v>
      </c>
      <c r="CE293" s="105"/>
      <c r="CF293" s="105"/>
      <c r="CG293" s="105"/>
      <c r="CH293" s="105"/>
    </row>
    <row r="294" spans="1:86">
      <c r="A294" s="105">
        <v>23</v>
      </c>
      <c r="B294" s="105" t="s">
        <v>282</v>
      </c>
      <c r="C294" s="105" t="s">
        <v>244</v>
      </c>
      <c r="D294" s="105" t="s">
        <v>1431</v>
      </c>
      <c r="E294" s="105">
        <v>2018</v>
      </c>
      <c r="F294" s="105" t="s">
        <v>1432</v>
      </c>
      <c r="G294" s="105" t="s">
        <v>1433</v>
      </c>
      <c r="H294" s="105" t="s">
        <v>1356</v>
      </c>
      <c r="I294" s="105" t="s">
        <v>1260</v>
      </c>
      <c r="J294" s="114" t="s">
        <v>1357</v>
      </c>
      <c r="K294" s="105" t="s">
        <v>1358</v>
      </c>
      <c r="L294" s="105" t="s">
        <v>6135</v>
      </c>
      <c r="M294" s="105" t="s">
        <v>1434</v>
      </c>
      <c r="N294" s="105" t="s">
        <v>12</v>
      </c>
      <c r="O294" s="105" t="s">
        <v>5636</v>
      </c>
      <c r="P294" s="105" t="s">
        <v>5635</v>
      </c>
      <c r="Q294" s="105" t="s">
        <v>5608</v>
      </c>
      <c r="R294" s="105" t="s">
        <v>1435</v>
      </c>
      <c r="S294" s="105" t="s">
        <v>123</v>
      </c>
      <c r="T294" s="105" t="s">
        <v>172</v>
      </c>
      <c r="U294" s="105" t="s">
        <v>268</v>
      </c>
      <c r="V294" s="105">
        <v>81404</v>
      </c>
      <c r="W294" s="105" t="s">
        <v>10</v>
      </c>
      <c r="X294" s="105" t="s">
        <v>10</v>
      </c>
      <c r="Y294" s="105" t="s">
        <v>10</v>
      </c>
      <c r="Z294" s="105" t="s">
        <v>10</v>
      </c>
      <c r="AA294" s="105" t="s">
        <v>1005</v>
      </c>
      <c r="AB294" s="105" t="s">
        <v>731</v>
      </c>
      <c r="AC294" s="115" t="s">
        <v>127</v>
      </c>
      <c r="AD294" s="105" t="s">
        <v>5508</v>
      </c>
      <c r="AE294" s="105" t="s">
        <v>1139</v>
      </c>
      <c r="AF294" s="115" t="str">
        <f>INDEX(Exposure_GWASs!T:T,MATCH(Matt!AE294,Exposure_GWASs!C:C,0))</f>
        <v>18+</v>
      </c>
      <c r="AG294" s="115" t="str">
        <f>INDEX(Exposure_GWASs!U:U,MATCH(Matt!AE294,Exposure_GWASs!C:C,0))</f>
        <v>both</v>
      </c>
      <c r="AH294" s="105">
        <f t="shared" si="5"/>
        <v>81404</v>
      </c>
      <c r="AI294" s="115">
        <f>INDEX(Exposure_GWASs!F:F,MATCH(Matt!AE294,Exposure_GWASs!C:C,0))</f>
        <v>322154</v>
      </c>
      <c r="AJ294" s="105" t="s">
        <v>1291</v>
      </c>
      <c r="AK294" s="105" t="s">
        <v>1005</v>
      </c>
      <c r="AL294" s="105" t="s">
        <v>249</v>
      </c>
      <c r="AM294" s="105" t="s">
        <v>10</v>
      </c>
      <c r="AN294" s="105" t="s">
        <v>10</v>
      </c>
      <c r="AO294" s="105" t="s">
        <v>1449</v>
      </c>
      <c r="AP294" s="105" t="s">
        <v>11</v>
      </c>
      <c r="AQ294" s="105" t="s">
        <v>138</v>
      </c>
      <c r="AR294" s="105" t="s">
        <v>11</v>
      </c>
      <c r="AS294" s="105" t="s">
        <v>1277</v>
      </c>
      <c r="AT294" s="105" t="s">
        <v>11</v>
      </c>
      <c r="AU294" s="105" t="s">
        <v>10</v>
      </c>
      <c r="AV294" s="105" t="s">
        <v>10</v>
      </c>
      <c r="AW294" s="105">
        <v>33</v>
      </c>
      <c r="AX294" s="105">
        <f>INDEX(Exposure_GWASs!S:S,MATCH(Matt!AE294,Exposure_GWASs!C:C,0))</f>
        <v>77</v>
      </c>
      <c r="AY294" s="105" t="s">
        <v>1468</v>
      </c>
      <c r="AZ294" s="105" t="s">
        <v>11</v>
      </c>
      <c r="BA294" s="105" t="s">
        <v>11</v>
      </c>
      <c r="BB294" s="105" t="s">
        <v>54</v>
      </c>
      <c r="BC294" s="105" t="s">
        <v>11</v>
      </c>
      <c r="BD294" s="105"/>
      <c r="BE294" s="105"/>
      <c r="BF294" s="105"/>
      <c r="BG294" s="105"/>
      <c r="BH294" s="105" t="s">
        <v>11</v>
      </c>
      <c r="BI294" s="105" t="s">
        <v>11</v>
      </c>
      <c r="BJ294" s="105" t="s">
        <v>11</v>
      </c>
      <c r="BK294" s="105" t="s">
        <v>11</v>
      </c>
      <c r="BL294" s="105" t="s">
        <v>11</v>
      </c>
      <c r="BM294" s="105" t="s">
        <v>1440</v>
      </c>
      <c r="BN294" s="105" t="s">
        <v>11</v>
      </c>
      <c r="BO294" s="105" t="s">
        <v>167</v>
      </c>
      <c r="BP294" s="105" t="s">
        <v>1457</v>
      </c>
      <c r="BQ294" s="105" t="s">
        <v>1029</v>
      </c>
      <c r="BR294" s="105">
        <v>0.9</v>
      </c>
      <c r="BS294" s="105"/>
      <c r="BT294" s="105">
        <v>95</v>
      </c>
      <c r="BU294" s="105">
        <v>0.8</v>
      </c>
      <c r="BV294" s="105">
        <v>1.01</v>
      </c>
      <c r="BW294" s="105">
        <v>7.0000000000000007E-2</v>
      </c>
      <c r="BX294" s="105" t="s">
        <v>11</v>
      </c>
      <c r="BY294" s="105" t="s">
        <v>11</v>
      </c>
      <c r="BZ294" s="105" t="s">
        <v>1443</v>
      </c>
      <c r="CA294" s="105" t="s">
        <v>1444</v>
      </c>
      <c r="CB294" s="105" t="s">
        <v>1445</v>
      </c>
      <c r="CC294" s="105" t="s">
        <v>11</v>
      </c>
      <c r="CD294" s="106" t="s">
        <v>10</v>
      </c>
      <c r="CE294" s="105"/>
      <c r="CF294" s="105"/>
      <c r="CG294" s="105"/>
      <c r="CH294" s="105"/>
    </row>
    <row r="295" spans="1:86">
      <c r="A295" s="105">
        <v>23</v>
      </c>
      <c r="B295" s="105" t="s">
        <v>282</v>
      </c>
      <c r="C295" s="105" t="s">
        <v>244</v>
      </c>
      <c r="D295" s="105" t="s">
        <v>1431</v>
      </c>
      <c r="E295" s="105">
        <v>2018</v>
      </c>
      <c r="F295" s="105" t="s">
        <v>1432</v>
      </c>
      <c r="G295" s="105" t="s">
        <v>1433</v>
      </c>
      <c r="H295" s="105" t="s">
        <v>1356</v>
      </c>
      <c r="I295" s="105" t="s">
        <v>1260</v>
      </c>
      <c r="J295" s="114" t="s">
        <v>1357</v>
      </c>
      <c r="K295" s="105" t="s">
        <v>1358</v>
      </c>
      <c r="L295" s="105" t="s">
        <v>6135</v>
      </c>
      <c r="M295" s="105" t="s">
        <v>1434</v>
      </c>
      <c r="N295" s="105" t="s">
        <v>12</v>
      </c>
      <c r="O295" s="105" t="s">
        <v>5636</v>
      </c>
      <c r="P295" s="105" t="s">
        <v>5635</v>
      </c>
      <c r="Q295" s="105" t="s">
        <v>5608</v>
      </c>
      <c r="R295" s="105" t="s">
        <v>1435</v>
      </c>
      <c r="S295" s="105" t="s">
        <v>123</v>
      </c>
      <c r="T295" s="105" t="s">
        <v>172</v>
      </c>
      <c r="U295" s="105" t="s">
        <v>268</v>
      </c>
      <c r="V295" s="105">
        <v>81404</v>
      </c>
      <c r="W295" s="105" t="s">
        <v>10</v>
      </c>
      <c r="X295" s="105" t="s">
        <v>10</v>
      </c>
      <c r="Y295" s="105" t="s">
        <v>10</v>
      </c>
      <c r="Z295" s="105" t="s">
        <v>10</v>
      </c>
      <c r="AA295" s="105" t="s">
        <v>1005</v>
      </c>
      <c r="AB295" s="105" t="s">
        <v>731</v>
      </c>
      <c r="AC295" s="115" t="s">
        <v>127</v>
      </c>
      <c r="AD295" s="115" t="s">
        <v>5511</v>
      </c>
      <c r="AE295" s="105" t="s">
        <v>1139</v>
      </c>
      <c r="AF295" s="115" t="str">
        <f>INDEX(Exposure_GWASs!T:T,MATCH(Matt!AE295,Exposure_GWASs!C:C,0))</f>
        <v>18+</v>
      </c>
      <c r="AG295" s="115" t="str">
        <f>INDEX(Exposure_GWASs!U:U,MATCH(Matt!AE295,Exposure_GWASs!C:C,0))</f>
        <v>both</v>
      </c>
      <c r="AH295" s="105">
        <f t="shared" si="5"/>
        <v>81404</v>
      </c>
      <c r="AI295" s="115">
        <f>INDEX(Exposure_GWASs!F:F,MATCH(Matt!AE295,Exposure_GWASs!C:C,0))</f>
        <v>322154</v>
      </c>
      <c r="AJ295" s="105" t="s">
        <v>1291</v>
      </c>
      <c r="AK295" s="105" t="s">
        <v>1005</v>
      </c>
      <c r="AL295" s="105" t="s">
        <v>249</v>
      </c>
      <c r="AM295" s="105" t="s">
        <v>10</v>
      </c>
      <c r="AN295" s="105" t="s">
        <v>10</v>
      </c>
      <c r="AO295" s="105" t="s">
        <v>1449</v>
      </c>
      <c r="AP295" s="105" t="s">
        <v>11</v>
      </c>
      <c r="AQ295" s="105" t="s">
        <v>138</v>
      </c>
      <c r="AR295" s="105" t="s">
        <v>11</v>
      </c>
      <c r="AS295" s="105" t="s">
        <v>1277</v>
      </c>
      <c r="AT295" s="105" t="s">
        <v>11</v>
      </c>
      <c r="AU295" s="105" t="s">
        <v>10</v>
      </c>
      <c r="AV295" s="105" t="s">
        <v>10</v>
      </c>
      <c r="AW295" s="105">
        <v>59</v>
      </c>
      <c r="AX295" s="105">
        <f>INDEX(Exposure_GWASs!S:S,MATCH(Matt!AE295,Exposure_GWASs!C:C,0))</f>
        <v>77</v>
      </c>
      <c r="AY295" s="105" t="s">
        <v>1471</v>
      </c>
      <c r="AZ295" s="105" t="s">
        <v>11</v>
      </c>
      <c r="BA295" s="105" t="s">
        <v>11</v>
      </c>
      <c r="BB295" s="105" t="s">
        <v>54</v>
      </c>
      <c r="BC295" s="105" t="s">
        <v>11</v>
      </c>
      <c r="BD295" s="105"/>
      <c r="BE295" s="105"/>
      <c r="BF295" s="105"/>
      <c r="BG295" s="105"/>
      <c r="BH295" s="105" t="s">
        <v>11</v>
      </c>
      <c r="BI295" s="105" t="s">
        <v>11</v>
      </c>
      <c r="BJ295" s="105" t="s">
        <v>11</v>
      </c>
      <c r="BK295" s="105" t="s">
        <v>11</v>
      </c>
      <c r="BL295" s="105" t="s">
        <v>11</v>
      </c>
      <c r="BM295" s="105" t="s">
        <v>1440</v>
      </c>
      <c r="BN295" s="105" t="s">
        <v>11</v>
      </c>
      <c r="BO295" s="105" t="s">
        <v>167</v>
      </c>
      <c r="BP295" s="105" t="s">
        <v>1457</v>
      </c>
      <c r="BQ295" s="105" t="s">
        <v>1029</v>
      </c>
      <c r="BR295" s="105">
        <v>0.95</v>
      </c>
      <c r="BS295" s="105"/>
      <c r="BT295" s="105">
        <v>95</v>
      </c>
      <c r="BU295" s="105">
        <v>0.84</v>
      </c>
      <c r="BV295" s="105">
        <v>1.08</v>
      </c>
      <c r="BW295" s="105">
        <v>0.42</v>
      </c>
      <c r="BX295" s="105" t="s">
        <v>11</v>
      </c>
      <c r="BY295" s="105" t="s">
        <v>11</v>
      </c>
      <c r="BZ295" s="105" t="s">
        <v>1443</v>
      </c>
      <c r="CA295" s="105" t="s">
        <v>1444</v>
      </c>
      <c r="CB295" s="105" t="s">
        <v>1445</v>
      </c>
      <c r="CC295" s="105" t="s">
        <v>11</v>
      </c>
      <c r="CD295" s="106" t="s">
        <v>10</v>
      </c>
      <c r="CE295" s="105"/>
      <c r="CF295" s="105"/>
      <c r="CG295" s="105"/>
      <c r="CH295" s="105"/>
    </row>
    <row r="296" spans="1:86">
      <c r="A296" s="105">
        <v>23</v>
      </c>
      <c r="B296" s="105" t="s">
        <v>282</v>
      </c>
      <c r="C296" s="105" t="s">
        <v>244</v>
      </c>
      <c r="D296" s="105" t="s">
        <v>1431</v>
      </c>
      <c r="E296" s="105">
        <v>2018</v>
      </c>
      <c r="F296" s="105" t="s">
        <v>1432</v>
      </c>
      <c r="G296" s="105" t="s">
        <v>1433</v>
      </c>
      <c r="H296" s="105" t="s">
        <v>1356</v>
      </c>
      <c r="I296" s="105" t="s">
        <v>1260</v>
      </c>
      <c r="J296" s="114" t="s">
        <v>1357</v>
      </c>
      <c r="K296" s="105" t="s">
        <v>1358</v>
      </c>
      <c r="L296" s="105" t="s">
        <v>6135</v>
      </c>
      <c r="M296" s="105" t="s">
        <v>1434</v>
      </c>
      <c r="N296" s="105" t="s">
        <v>12</v>
      </c>
      <c r="O296" s="105" t="s">
        <v>5636</v>
      </c>
      <c r="P296" s="105" t="s">
        <v>5635</v>
      </c>
      <c r="Q296" s="105" t="s">
        <v>5608</v>
      </c>
      <c r="R296" s="105" t="s">
        <v>1435</v>
      </c>
      <c r="S296" s="105" t="s">
        <v>123</v>
      </c>
      <c r="T296" s="105" t="s">
        <v>172</v>
      </c>
      <c r="U296" s="105" t="s">
        <v>268</v>
      </c>
      <c r="V296" s="105">
        <v>81404</v>
      </c>
      <c r="W296" s="105" t="s">
        <v>10</v>
      </c>
      <c r="X296" s="105" t="s">
        <v>10</v>
      </c>
      <c r="Y296" s="105" t="s">
        <v>10</v>
      </c>
      <c r="Z296" s="105" t="s">
        <v>10</v>
      </c>
      <c r="AA296" s="105" t="s">
        <v>1005</v>
      </c>
      <c r="AB296" s="105" t="s">
        <v>731</v>
      </c>
      <c r="AC296" s="105" t="s">
        <v>5513</v>
      </c>
      <c r="AD296" s="105" t="s">
        <v>5513</v>
      </c>
      <c r="AE296" s="105" t="s">
        <v>1448</v>
      </c>
      <c r="AF296" s="115" t="str">
        <f>INDEX(Exposure_GWASs!T:T,MATCH(Matt!AE296,Exposure_GWASs!C:C,0))</f>
        <v>18+</v>
      </c>
      <c r="AG296" s="115" t="str">
        <f>INDEX(Exposure_GWASs!U:U,MATCH(Matt!AE296,Exposure_GWASs!C:C,0))</f>
        <v>both</v>
      </c>
      <c r="AH296" s="105">
        <f t="shared" si="5"/>
        <v>81404</v>
      </c>
      <c r="AI296" s="115">
        <f>INDEX(Exposure_GWASs!F:F,MATCH(Matt!AE296,Exposure_GWASs!C:C,0))</f>
        <v>89297</v>
      </c>
      <c r="AJ296" s="105" t="s">
        <v>1291</v>
      </c>
      <c r="AK296" s="105" t="s">
        <v>1005</v>
      </c>
      <c r="AL296" s="105" t="s">
        <v>249</v>
      </c>
      <c r="AM296" s="105" t="s">
        <v>10</v>
      </c>
      <c r="AN296" s="105" t="s">
        <v>10</v>
      </c>
      <c r="AO296" s="105" t="s">
        <v>1449</v>
      </c>
      <c r="AP296" s="105" t="s">
        <v>11</v>
      </c>
      <c r="AQ296" s="105" t="s">
        <v>138</v>
      </c>
      <c r="AR296" s="105" t="s">
        <v>11</v>
      </c>
      <c r="AS296" s="105" t="s">
        <v>1277</v>
      </c>
      <c r="AT296" s="105" t="s">
        <v>11</v>
      </c>
      <c r="AU296" s="105" t="s">
        <v>10</v>
      </c>
      <c r="AV296" s="105" t="s">
        <v>10</v>
      </c>
      <c r="AW296" s="105">
        <v>12</v>
      </c>
      <c r="AX296" s="105">
        <f>INDEX(Exposure_GWASs!S:S,MATCH(Matt!AE296,Exposure_GWASs!C:C,0))</f>
        <v>7</v>
      </c>
      <c r="AY296" s="105" t="s">
        <v>1451</v>
      </c>
      <c r="AZ296" s="105" t="s">
        <v>11</v>
      </c>
      <c r="BA296" s="105" t="s">
        <v>11</v>
      </c>
      <c r="BB296" s="105" t="s">
        <v>54</v>
      </c>
      <c r="BC296" s="105" t="s">
        <v>11</v>
      </c>
      <c r="BD296" s="105"/>
      <c r="BE296" s="105"/>
      <c r="BF296" s="105"/>
      <c r="BG296" s="105"/>
      <c r="BH296" s="105" t="s">
        <v>11</v>
      </c>
      <c r="BI296" s="105" t="s">
        <v>11</v>
      </c>
      <c r="BJ296" s="105" t="s">
        <v>11</v>
      </c>
      <c r="BK296" s="105" t="s">
        <v>11</v>
      </c>
      <c r="BL296" s="105" t="s">
        <v>11</v>
      </c>
      <c r="BM296" s="105" t="s">
        <v>1440</v>
      </c>
      <c r="BN296" s="105" t="s">
        <v>11</v>
      </c>
      <c r="BO296" s="105" t="s">
        <v>167</v>
      </c>
      <c r="BP296" s="105" t="s">
        <v>1457</v>
      </c>
      <c r="BQ296" s="105" t="s">
        <v>1029</v>
      </c>
      <c r="BR296" s="105">
        <v>0.61</v>
      </c>
      <c r="BS296" s="105"/>
      <c r="BT296" s="105">
        <v>95</v>
      </c>
      <c r="BU296" s="105">
        <v>0.48</v>
      </c>
      <c r="BV296" s="105">
        <v>0.76</v>
      </c>
      <c r="BW296" s="105" t="s">
        <v>1506</v>
      </c>
      <c r="BX296" s="105" t="s">
        <v>11</v>
      </c>
      <c r="BY296" s="105" t="s">
        <v>11</v>
      </c>
      <c r="BZ296" s="105" t="s">
        <v>1443</v>
      </c>
      <c r="CA296" s="105" t="s">
        <v>1444</v>
      </c>
      <c r="CB296" s="105" t="s">
        <v>1445</v>
      </c>
      <c r="CC296" s="105" t="s">
        <v>11</v>
      </c>
      <c r="CD296" s="106" t="s">
        <v>10</v>
      </c>
      <c r="CE296" s="105"/>
      <c r="CF296" s="105"/>
      <c r="CG296" s="105"/>
      <c r="CH296" s="105"/>
    </row>
    <row r="297" spans="1:86">
      <c r="A297" s="105">
        <v>23</v>
      </c>
      <c r="B297" s="105" t="s">
        <v>282</v>
      </c>
      <c r="C297" s="105" t="s">
        <v>244</v>
      </c>
      <c r="D297" s="105" t="s">
        <v>1431</v>
      </c>
      <c r="E297" s="105">
        <v>2018</v>
      </c>
      <c r="F297" s="105" t="s">
        <v>1432</v>
      </c>
      <c r="G297" s="105" t="s">
        <v>1433</v>
      </c>
      <c r="H297" s="105" t="s">
        <v>1356</v>
      </c>
      <c r="I297" s="105" t="s">
        <v>1260</v>
      </c>
      <c r="J297" s="114" t="s">
        <v>1357</v>
      </c>
      <c r="K297" s="105" t="s">
        <v>1358</v>
      </c>
      <c r="L297" s="105" t="s">
        <v>6135</v>
      </c>
      <c r="M297" s="105" t="s">
        <v>1434</v>
      </c>
      <c r="N297" s="105" t="s">
        <v>12</v>
      </c>
      <c r="O297" s="105" t="s">
        <v>5636</v>
      </c>
      <c r="P297" s="105" t="s">
        <v>5635</v>
      </c>
      <c r="Q297" s="105" t="s">
        <v>5608</v>
      </c>
      <c r="R297" s="105" t="s">
        <v>1435</v>
      </c>
      <c r="S297" s="105" t="s">
        <v>123</v>
      </c>
      <c r="T297" s="105" t="s">
        <v>172</v>
      </c>
      <c r="U297" s="105" t="s">
        <v>268</v>
      </c>
      <c r="V297" s="105">
        <v>81404</v>
      </c>
      <c r="W297" s="105" t="s">
        <v>10</v>
      </c>
      <c r="X297" s="105" t="s">
        <v>10</v>
      </c>
      <c r="Y297" s="105" t="s">
        <v>10</v>
      </c>
      <c r="Z297" s="105" t="s">
        <v>10</v>
      </c>
      <c r="AA297" s="105" t="s">
        <v>1005</v>
      </c>
      <c r="AB297" s="105" t="s">
        <v>731</v>
      </c>
      <c r="AC297" s="105" t="s">
        <v>5513</v>
      </c>
      <c r="AD297" s="252" t="s">
        <v>5511</v>
      </c>
      <c r="AE297" s="105" t="s">
        <v>1448</v>
      </c>
      <c r="AF297" s="115" t="str">
        <f>INDEX(Exposure_GWASs!T:T,MATCH(Matt!AE297,Exposure_GWASs!C:C,0))</f>
        <v>18+</v>
      </c>
      <c r="AG297" s="115" t="str">
        <f>INDEX(Exposure_GWASs!U:U,MATCH(Matt!AE297,Exposure_GWASs!C:C,0))</f>
        <v>both</v>
      </c>
      <c r="AH297" s="105">
        <f t="shared" si="5"/>
        <v>81404</v>
      </c>
      <c r="AI297" s="115">
        <f>INDEX(Exposure_GWASs!F:F,MATCH(Matt!AE297,Exposure_GWASs!C:C,0))</f>
        <v>89297</v>
      </c>
      <c r="AJ297" s="105" t="s">
        <v>1291</v>
      </c>
      <c r="AK297" s="105" t="s">
        <v>1005</v>
      </c>
      <c r="AL297" s="105" t="s">
        <v>249</v>
      </c>
      <c r="AM297" s="105" t="s">
        <v>10</v>
      </c>
      <c r="AN297" s="105" t="s">
        <v>10</v>
      </c>
      <c r="AO297" s="105" t="s">
        <v>1449</v>
      </c>
      <c r="AP297" s="105" t="s">
        <v>11</v>
      </c>
      <c r="AQ297" s="105" t="s">
        <v>138</v>
      </c>
      <c r="AR297" s="105" t="s">
        <v>11</v>
      </c>
      <c r="AS297" s="105" t="s">
        <v>1277</v>
      </c>
      <c r="AT297" s="105" t="s">
        <v>11</v>
      </c>
      <c r="AU297" s="105" t="s">
        <v>10</v>
      </c>
      <c r="AV297" s="105" t="s">
        <v>10</v>
      </c>
      <c r="AW297" s="105">
        <v>8</v>
      </c>
      <c r="AX297" s="105">
        <f>INDEX(Exposure_GWASs!S:S,MATCH(Matt!AE297,Exposure_GWASs!C:C,0))</f>
        <v>7</v>
      </c>
      <c r="AY297" s="105" t="s">
        <v>1451</v>
      </c>
      <c r="AZ297" s="105" t="s">
        <v>11</v>
      </c>
      <c r="BA297" s="105" t="s">
        <v>11</v>
      </c>
      <c r="BB297" s="105" t="s">
        <v>54</v>
      </c>
      <c r="BC297" s="105" t="s">
        <v>11</v>
      </c>
      <c r="BD297" s="105"/>
      <c r="BE297" s="105"/>
      <c r="BF297" s="105"/>
      <c r="BG297" s="105"/>
      <c r="BH297" s="105" t="s">
        <v>11</v>
      </c>
      <c r="BI297" s="105" t="s">
        <v>11</v>
      </c>
      <c r="BJ297" s="105" t="s">
        <v>11</v>
      </c>
      <c r="BK297" s="105" t="s">
        <v>11</v>
      </c>
      <c r="BL297" s="105" t="s">
        <v>11</v>
      </c>
      <c r="BM297" s="105" t="s">
        <v>1440</v>
      </c>
      <c r="BN297" s="105" t="s">
        <v>11</v>
      </c>
      <c r="BO297" s="105" t="s">
        <v>167</v>
      </c>
      <c r="BP297" s="105" t="s">
        <v>1457</v>
      </c>
      <c r="BQ297" s="105" t="s">
        <v>1029</v>
      </c>
      <c r="BR297" s="105">
        <v>0.64</v>
      </c>
      <c r="BS297" s="105"/>
      <c r="BT297" s="105">
        <v>95</v>
      </c>
      <c r="BU297" s="105">
        <v>0.51</v>
      </c>
      <c r="BV297" s="105">
        <v>0.82</v>
      </c>
      <c r="BW297" s="105" t="s">
        <v>1507</v>
      </c>
      <c r="BX297" s="105" t="s">
        <v>11</v>
      </c>
      <c r="BY297" s="105" t="s">
        <v>11</v>
      </c>
      <c r="BZ297" s="105" t="s">
        <v>1443</v>
      </c>
      <c r="CA297" s="105" t="s">
        <v>1444</v>
      </c>
      <c r="CB297" s="105" t="s">
        <v>1445</v>
      </c>
      <c r="CC297" s="105" t="s">
        <v>11</v>
      </c>
      <c r="CD297" s="106" t="s">
        <v>10</v>
      </c>
      <c r="CE297" s="105"/>
      <c r="CF297" s="105"/>
      <c r="CG297" s="105"/>
      <c r="CH297" s="105"/>
    </row>
    <row r="298" spans="1:86">
      <c r="A298" s="105">
        <v>23</v>
      </c>
      <c r="B298" s="105" t="s">
        <v>282</v>
      </c>
      <c r="C298" s="105" t="s">
        <v>244</v>
      </c>
      <c r="D298" s="105" t="s">
        <v>1431</v>
      </c>
      <c r="E298" s="105">
        <v>2018</v>
      </c>
      <c r="F298" s="105" t="s">
        <v>1432</v>
      </c>
      <c r="G298" s="105" t="s">
        <v>1433</v>
      </c>
      <c r="H298" s="105" t="s">
        <v>1356</v>
      </c>
      <c r="I298" s="105" t="s">
        <v>1260</v>
      </c>
      <c r="J298" s="114" t="s">
        <v>1357</v>
      </c>
      <c r="K298" s="105" t="s">
        <v>1358</v>
      </c>
      <c r="L298" s="105" t="s">
        <v>6135</v>
      </c>
      <c r="M298" s="105" t="s">
        <v>1434</v>
      </c>
      <c r="N298" s="105" t="s">
        <v>12</v>
      </c>
      <c r="O298" s="105" t="s">
        <v>5636</v>
      </c>
      <c r="P298" s="105" t="s">
        <v>5635</v>
      </c>
      <c r="Q298" s="105" t="s">
        <v>5608</v>
      </c>
      <c r="R298" s="105" t="s">
        <v>1435</v>
      </c>
      <c r="S298" s="105" t="s">
        <v>123</v>
      </c>
      <c r="T298" s="105" t="s">
        <v>172</v>
      </c>
      <c r="U298" s="105" t="s">
        <v>268</v>
      </c>
      <c r="V298" s="105">
        <v>81404</v>
      </c>
      <c r="W298" s="105" t="s">
        <v>10</v>
      </c>
      <c r="X298" s="105" t="s">
        <v>10</v>
      </c>
      <c r="Y298" s="105" t="s">
        <v>10</v>
      </c>
      <c r="Z298" s="105" t="s">
        <v>10</v>
      </c>
      <c r="AA298" s="105" t="s">
        <v>1005</v>
      </c>
      <c r="AB298" s="105" t="s">
        <v>731</v>
      </c>
      <c r="AC298" s="115" t="str">
        <f>INDEX(Exposure_GWASs!G:G,MATCH(Matt!AE298,Exposure_GWASs!C:C,0))</f>
        <v>WC</v>
      </c>
      <c r="AD298" s="252" t="s">
        <v>158</v>
      </c>
      <c r="AE298" s="105" t="s">
        <v>1453</v>
      </c>
      <c r="AF298" s="115" t="str">
        <f>INDEX(Exposure_GWASs!T:T,MATCH(Matt!AE298,Exposure_GWASs!C:C,0))</f>
        <v>18+</v>
      </c>
      <c r="AG298" s="115" t="str">
        <f>INDEX(Exposure_GWASs!U:U,MATCH(Matt!AE298,Exposure_GWASs!C:C,0))</f>
        <v>both</v>
      </c>
      <c r="AH298" s="105">
        <f t="shared" si="5"/>
        <v>81404</v>
      </c>
      <c r="AI298" s="115">
        <f>INDEX(Exposure_GWASs!F:F,MATCH(Matt!AE298,Exposure_GWASs!C:C,0))</f>
        <v>232074</v>
      </c>
      <c r="AJ298" s="105" t="s">
        <v>1291</v>
      </c>
      <c r="AK298" s="105" t="s">
        <v>1005</v>
      </c>
      <c r="AL298" s="105" t="s">
        <v>249</v>
      </c>
      <c r="AM298" s="105" t="s">
        <v>10</v>
      </c>
      <c r="AN298" s="105" t="s">
        <v>10</v>
      </c>
      <c r="AO298" s="105" t="s">
        <v>1449</v>
      </c>
      <c r="AP298" s="105" t="s">
        <v>11</v>
      </c>
      <c r="AQ298" s="105" t="s">
        <v>138</v>
      </c>
      <c r="AR298" s="105" t="s">
        <v>11</v>
      </c>
      <c r="AS298" s="105" t="s">
        <v>1277</v>
      </c>
      <c r="AT298" s="105" t="s">
        <v>11</v>
      </c>
      <c r="AU298" s="105" t="s">
        <v>10</v>
      </c>
      <c r="AV298" s="105" t="s">
        <v>10</v>
      </c>
      <c r="AW298" s="105">
        <v>44</v>
      </c>
      <c r="AX298" s="105">
        <f>INDEX(Exposure_GWASs!S:S,MATCH(Matt!AE298,Exposure_GWASs!C:C,0))</f>
        <v>0</v>
      </c>
      <c r="AY298" s="105" t="s">
        <v>1498</v>
      </c>
      <c r="AZ298" s="105" t="s">
        <v>11</v>
      </c>
      <c r="BA298" s="105" t="s">
        <v>11</v>
      </c>
      <c r="BB298" s="105" t="s">
        <v>54</v>
      </c>
      <c r="BC298" s="105" t="s">
        <v>11</v>
      </c>
      <c r="BD298" s="105"/>
      <c r="BE298" s="105"/>
      <c r="BF298" s="105"/>
      <c r="BG298" s="105"/>
      <c r="BH298" s="105" t="s">
        <v>11</v>
      </c>
      <c r="BI298" s="105" t="s">
        <v>11</v>
      </c>
      <c r="BJ298" s="105" t="s">
        <v>11</v>
      </c>
      <c r="BK298" s="105" t="s">
        <v>11</v>
      </c>
      <c r="BL298" s="105" t="s">
        <v>11</v>
      </c>
      <c r="BM298" s="105" t="s">
        <v>1440</v>
      </c>
      <c r="BN298" s="105" t="s">
        <v>11</v>
      </c>
      <c r="BO298" s="105" t="s">
        <v>167</v>
      </c>
      <c r="BP298" s="105" t="s">
        <v>1457</v>
      </c>
      <c r="BQ298" s="105" t="s">
        <v>1029</v>
      </c>
      <c r="BR298" s="105">
        <v>0.9</v>
      </c>
      <c r="BS298" s="105"/>
      <c r="BT298" s="105">
        <v>95</v>
      </c>
      <c r="BU298" s="105">
        <v>0.78</v>
      </c>
      <c r="BV298" s="105">
        <v>1.04</v>
      </c>
      <c r="BW298" s="105">
        <v>0.14000000000000001</v>
      </c>
      <c r="BX298" s="105" t="s">
        <v>11</v>
      </c>
      <c r="BY298" s="105" t="s">
        <v>11</v>
      </c>
      <c r="BZ298" s="105" t="s">
        <v>1443</v>
      </c>
      <c r="CA298" s="105" t="s">
        <v>1444</v>
      </c>
      <c r="CB298" s="105" t="s">
        <v>1445</v>
      </c>
      <c r="CC298" s="105" t="s">
        <v>11</v>
      </c>
      <c r="CD298" s="106" t="s">
        <v>10</v>
      </c>
      <c r="CE298" s="105"/>
      <c r="CF298" s="105"/>
      <c r="CG298" s="105"/>
      <c r="CH298" s="105"/>
    </row>
    <row r="299" spans="1:86">
      <c r="A299" s="105">
        <v>23</v>
      </c>
      <c r="B299" s="105" t="s">
        <v>282</v>
      </c>
      <c r="C299" s="105" t="s">
        <v>244</v>
      </c>
      <c r="D299" s="105" t="s">
        <v>1431</v>
      </c>
      <c r="E299" s="105">
        <v>2018</v>
      </c>
      <c r="F299" s="105" t="s">
        <v>1432</v>
      </c>
      <c r="G299" s="105" t="s">
        <v>1433</v>
      </c>
      <c r="H299" s="105" t="s">
        <v>1356</v>
      </c>
      <c r="I299" s="105" t="s">
        <v>1260</v>
      </c>
      <c r="J299" s="114" t="s">
        <v>1357</v>
      </c>
      <c r="K299" s="105" t="s">
        <v>1358</v>
      </c>
      <c r="L299" s="105" t="s">
        <v>6135</v>
      </c>
      <c r="M299" s="105" t="s">
        <v>1434</v>
      </c>
      <c r="N299" s="105" t="s">
        <v>12</v>
      </c>
      <c r="O299" s="105" t="s">
        <v>5636</v>
      </c>
      <c r="P299" s="105" t="s">
        <v>5635</v>
      </c>
      <c r="Q299" s="105" t="s">
        <v>5608</v>
      </c>
      <c r="R299" s="105" t="s">
        <v>1435</v>
      </c>
      <c r="S299" s="105" t="s">
        <v>123</v>
      </c>
      <c r="T299" s="105" t="s">
        <v>172</v>
      </c>
      <c r="U299" s="105" t="s">
        <v>268</v>
      </c>
      <c r="V299" s="105">
        <v>81404</v>
      </c>
      <c r="W299" s="105" t="s">
        <v>10</v>
      </c>
      <c r="X299" s="105" t="s">
        <v>10</v>
      </c>
      <c r="Y299" s="105" t="s">
        <v>10</v>
      </c>
      <c r="Z299" s="105" t="s">
        <v>10</v>
      </c>
      <c r="AA299" s="105" t="s">
        <v>1005</v>
      </c>
      <c r="AB299" s="105" t="s">
        <v>731</v>
      </c>
      <c r="AC299" s="252" t="s">
        <v>158</v>
      </c>
      <c r="AD299" s="252" t="s">
        <v>5511</v>
      </c>
      <c r="AE299" s="105" t="s">
        <v>1453</v>
      </c>
      <c r="AF299" s="115" t="str">
        <f>INDEX(Exposure_GWASs!T:T,MATCH(Matt!AE299,Exposure_GWASs!C:C,0))</f>
        <v>18+</v>
      </c>
      <c r="AG299" s="115" t="str">
        <f>INDEX(Exposure_GWASs!U:U,MATCH(Matt!AE299,Exposure_GWASs!C:C,0))</f>
        <v>both</v>
      </c>
      <c r="AH299" s="105">
        <f t="shared" si="5"/>
        <v>81404</v>
      </c>
      <c r="AI299" s="115">
        <f>INDEX(Exposure_GWASs!F:F,MATCH(Matt!AE299,Exposure_GWASs!C:C,0))</f>
        <v>232074</v>
      </c>
      <c r="AJ299" s="105" t="s">
        <v>1291</v>
      </c>
      <c r="AK299" s="105" t="s">
        <v>1005</v>
      </c>
      <c r="AL299" s="105" t="s">
        <v>249</v>
      </c>
      <c r="AM299" s="105" t="s">
        <v>10</v>
      </c>
      <c r="AN299" s="105" t="s">
        <v>10</v>
      </c>
      <c r="AO299" s="105" t="s">
        <v>1449</v>
      </c>
      <c r="AP299" s="105" t="s">
        <v>11</v>
      </c>
      <c r="AQ299" s="105" t="s">
        <v>138</v>
      </c>
      <c r="AR299" s="105" t="s">
        <v>11</v>
      </c>
      <c r="AS299" s="105" t="s">
        <v>1277</v>
      </c>
      <c r="AT299" s="105" t="s">
        <v>11</v>
      </c>
      <c r="AU299" s="105" t="s">
        <v>10</v>
      </c>
      <c r="AV299" s="105" t="s">
        <v>10</v>
      </c>
      <c r="AW299" s="105">
        <v>35</v>
      </c>
      <c r="AX299" s="105">
        <f>INDEX(Exposure_GWASs!S:S,MATCH(Matt!AE299,Exposure_GWASs!C:C,0))</f>
        <v>0</v>
      </c>
      <c r="AY299" s="105" t="s">
        <v>1476</v>
      </c>
      <c r="AZ299" s="105" t="s">
        <v>11</v>
      </c>
      <c r="BA299" s="105" t="s">
        <v>11</v>
      </c>
      <c r="BB299" s="105" t="s">
        <v>54</v>
      </c>
      <c r="BC299" s="105" t="s">
        <v>11</v>
      </c>
      <c r="BD299" s="105"/>
      <c r="BE299" s="105"/>
      <c r="BF299" s="105"/>
      <c r="BG299" s="105"/>
      <c r="BH299" s="105" t="s">
        <v>11</v>
      </c>
      <c r="BI299" s="105" t="s">
        <v>11</v>
      </c>
      <c r="BJ299" s="105" t="s">
        <v>11</v>
      </c>
      <c r="BK299" s="105" t="s">
        <v>11</v>
      </c>
      <c r="BL299" s="105" t="s">
        <v>11</v>
      </c>
      <c r="BM299" s="105" t="s">
        <v>1440</v>
      </c>
      <c r="BN299" s="105" t="s">
        <v>11</v>
      </c>
      <c r="BO299" s="105" t="s">
        <v>167</v>
      </c>
      <c r="BP299" s="105" t="s">
        <v>1457</v>
      </c>
      <c r="BQ299" s="105" t="s">
        <v>1029</v>
      </c>
      <c r="BR299" s="105">
        <v>1</v>
      </c>
      <c r="BS299" s="105"/>
      <c r="BT299" s="105">
        <v>95</v>
      </c>
      <c r="BU299" s="105">
        <v>0.85</v>
      </c>
      <c r="BV299" s="105">
        <v>1.1599999999999999</v>
      </c>
      <c r="BW299" s="105">
        <v>0.96</v>
      </c>
      <c r="BX299" s="105" t="s">
        <v>11</v>
      </c>
      <c r="BY299" s="105" t="s">
        <v>11</v>
      </c>
      <c r="BZ299" s="105" t="s">
        <v>1443</v>
      </c>
      <c r="CA299" s="105" t="s">
        <v>1444</v>
      </c>
      <c r="CB299" s="105" t="s">
        <v>1445</v>
      </c>
      <c r="CC299" s="105" t="s">
        <v>11</v>
      </c>
      <c r="CD299" s="106" t="s">
        <v>10</v>
      </c>
      <c r="CE299" s="105"/>
      <c r="CF299" s="105"/>
      <c r="CG299" s="105"/>
      <c r="CH299" s="105"/>
    </row>
    <row r="300" spans="1:86">
      <c r="A300" s="105">
        <v>23</v>
      </c>
      <c r="B300" s="105" t="s">
        <v>282</v>
      </c>
      <c r="C300" s="105" t="s">
        <v>244</v>
      </c>
      <c r="D300" s="105" t="s">
        <v>1431</v>
      </c>
      <c r="E300" s="105">
        <v>2018</v>
      </c>
      <c r="F300" s="105" t="s">
        <v>1432</v>
      </c>
      <c r="G300" s="105" t="s">
        <v>1433</v>
      </c>
      <c r="H300" s="105" t="s">
        <v>1356</v>
      </c>
      <c r="I300" s="105" t="s">
        <v>1260</v>
      </c>
      <c r="J300" s="114" t="s">
        <v>1357</v>
      </c>
      <c r="K300" s="105" t="s">
        <v>1358</v>
      </c>
      <c r="L300" s="105" t="s">
        <v>6135</v>
      </c>
      <c r="M300" s="105" t="s">
        <v>1434</v>
      </c>
      <c r="N300" s="105" t="s">
        <v>12</v>
      </c>
      <c r="O300" s="105" t="s">
        <v>5636</v>
      </c>
      <c r="P300" s="105" t="s">
        <v>5635</v>
      </c>
      <c r="Q300" s="105" t="s">
        <v>5608</v>
      </c>
      <c r="R300" s="105" t="s">
        <v>1435</v>
      </c>
      <c r="S300" s="105" t="s">
        <v>123</v>
      </c>
      <c r="T300" s="105" t="s">
        <v>172</v>
      </c>
      <c r="U300" s="105" t="s">
        <v>269</v>
      </c>
      <c r="V300" s="105">
        <v>88348</v>
      </c>
      <c r="W300" s="105" t="s">
        <v>10</v>
      </c>
      <c r="X300" s="105" t="s">
        <v>10</v>
      </c>
      <c r="Y300" s="105" t="s">
        <v>10</v>
      </c>
      <c r="Z300" s="105" t="s">
        <v>10</v>
      </c>
      <c r="AA300" s="105" t="s">
        <v>1005</v>
      </c>
      <c r="AB300" s="105" t="s">
        <v>731</v>
      </c>
      <c r="AC300" s="115" t="s">
        <v>127</v>
      </c>
      <c r="AD300" s="105" t="s">
        <v>127</v>
      </c>
      <c r="AE300" s="105" t="s">
        <v>1139</v>
      </c>
      <c r="AF300" s="112" t="str">
        <f>INDEX(Exposure_GWASs!T:T,MATCH(Matt!AE300,Exposure_GWASs!C:C,0))</f>
        <v>18+</v>
      </c>
      <c r="AG300" s="112" t="str">
        <f>INDEX(Exposure_GWASs!U:U,MATCH(Matt!AE300,Exposure_GWASs!C:C,0))</f>
        <v>both</v>
      </c>
      <c r="AH300" s="105">
        <f t="shared" si="5"/>
        <v>88348</v>
      </c>
      <c r="AI300" s="115">
        <f>INDEX(Exposure_GWASs!F:F,MATCH(Matt!AE300,Exposure_GWASs!C:C,0))</f>
        <v>322154</v>
      </c>
      <c r="AJ300" s="105" t="s">
        <v>1291</v>
      </c>
      <c r="AK300" s="105" t="s">
        <v>1005</v>
      </c>
      <c r="AL300" s="105" t="s">
        <v>249</v>
      </c>
      <c r="AM300" s="105" t="s">
        <v>10</v>
      </c>
      <c r="AN300" s="105" t="s">
        <v>10</v>
      </c>
      <c r="AO300" s="105" t="s">
        <v>1436</v>
      </c>
      <c r="AP300" s="105" t="s">
        <v>11</v>
      </c>
      <c r="AQ300" s="105" t="s">
        <v>138</v>
      </c>
      <c r="AR300" s="105" t="s">
        <v>11</v>
      </c>
      <c r="AS300" s="105" t="s">
        <v>1277</v>
      </c>
      <c r="AT300" s="105" t="s">
        <v>11</v>
      </c>
      <c r="AU300" s="105" t="s">
        <v>10</v>
      </c>
      <c r="AV300" s="105" t="s">
        <v>10</v>
      </c>
      <c r="AW300" s="105">
        <v>73</v>
      </c>
      <c r="AX300" s="105">
        <f>INDEX(Exposure_GWASs!S:S,MATCH(Matt!AE300,Exposure_GWASs!C:C,0))</f>
        <v>77</v>
      </c>
      <c r="AY300" s="105" t="s">
        <v>1438</v>
      </c>
      <c r="AZ300" s="105" t="s">
        <v>11</v>
      </c>
      <c r="BA300" s="105" t="s">
        <v>11</v>
      </c>
      <c r="BB300" s="105" t="s">
        <v>54</v>
      </c>
      <c r="BC300" s="105" t="s">
        <v>11</v>
      </c>
      <c r="BD300" s="105"/>
      <c r="BE300" s="105"/>
      <c r="BF300" s="105"/>
      <c r="BG300" s="105"/>
      <c r="BH300" s="105" t="s">
        <v>11</v>
      </c>
      <c r="BI300" s="105" t="s">
        <v>11</v>
      </c>
      <c r="BJ300" s="105" t="s">
        <v>11</v>
      </c>
      <c r="BK300" s="105" t="s">
        <v>11</v>
      </c>
      <c r="BL300" s="105" t="s">
        <v>11</v>
      </c>
      <c r="BM300" s="105" t="s">
        <v>1440</v>
      </c>
      <c r="BN300" s="105" t="s">
        <v>11</v>
      </c>
      <c r="BO300" s="105" t="s">
        <v>167</v>
      </c>
      <c r="BP300" s="105" t="s">
        <v>1457</v>
      </c>
      <c r="BQ300" s="105" t="s">
        <v>1029</v>
      </c>
      <c r="BR300" s="105">
        <v>1.01</v>
      </c>
      <c r="BS300" s="105"/>
      <c r="BT300" s="105">
        <v>95</v>
      </c>
      <c r="BU300" s="105">
        <v>0.91</v>
      </c>
      <c r="BV300" s="105">
        <v>1.1200000000000001</v>
      </c>
      <c r="BW300" s="105">
        <v>0.87</v>
      </c>
      <c r="BX300" s="105" t="s">
        <v>11</v>
      </c>
      <c r="BY300" s="105" t="s">
        <v>11</v>
      </c>
      <c r="BZ300" s="105" t="s">
        <v>1443</v>
      </c>
      <c r="CA300" s="105" t="s">
        <v>1444</v>
      </c>
      <c r="CB300" s="105" t="s">
        <v>1445</v>
      </c>
      <c r="CC300" s="105" t="s">
        <v>11</v>
      </c>
      <c r="CD300" s="106" t="s">
        <v>10</v>
      </c>
      <c r="CE300" s="105"/>
      <c r="CF300" s="105"/>
      <c r="CG300" s="105"/>
      <c r="CH300" s="105"/>
    </row>
    <row r="301" spans="1:86">
      <c r="A301" s="105">
        <v>23</v>
      </c>
      <c r="B301" s="105" t="s">
        <v>282</v>
      </c>
      <c r="C301" s="105" t="s">
        <v>244</v>
      </c>
      <c r="D301" s="105" t="s">
        <v>1431</v>
      </c>
      <c r="E301" s="105">
        <v>2018</v>
      </c>
      <c r="F301" s="105" t="s">
        <v>1432</v>
      </c>
      <c r="G301" s="105" t="s">
        <v>1433</v>
      </c>
      <c r="H301" s="105" t="s">
        <v>1356</v>
      </c>
      <c r="I301" s="105" t="s">
        <v>1260</v>
      </c>
      <c r="J301" s="114" t="s">
        <v>1357</v>
      </c>
      <c r="K301" s="105" t="s">
        <v>1358</v>
      </c>
      <c r="L301" s="105" t="s">
        <v>6135</v>
      </c>
      <c r="M301" s="105" t="s">
        <v>1434</v>
      </c>
      <c r="N301" s="105" t="s">
        <v>12</v>
      </c>
      <c r="O301" s="105" t="s">
        <v>5636</v>
      </c>
      <c r="P301" s="105" t="s">
        <v>5635</v>
      </c>
      <c r="Q301" s="105" t="s">
        <v>5608</v>
      </c>
      <c r="R301" s="105" t="s">
        <v>1435</v>
      </c>
      <c r="S301" s="105" t="s">
        <v>123</v>
      </c>
      <c r="T301" s="105" t="s">
        <v>172</v>
      </c>
      <c r="U301" s="105" t="s">
        <v>269</v>
      </c>
      <c r="V301" s="105">
        <v>88348</v>
      </c>
      <c r="W301" s="105" t="s">
        <v>10</v>
      </c>
      <c r="X301" s="105" t="s">
        <v>10</v>
      </c>
      <c r="Y301" s="105" t="s">
        <v>10</v>
      </c>
      <c r="Z301" s="105" t="s">
        <v>10</v>
      </c>
      <c r="AA301" s="105" t="s">
        <v>1005</v>
      </c>
      <c r="AB301" s="105" t="s">
        <v>731</v>
      </c>
      <c r="AC301" s="115" t="s">
        <v>127</v>
      </c>
      <c r="AD301" s="105" t="s">
        <v>5510</v>
      </c>
      <c r="AE301" s="105" t="s">
        <v>1139</v>
      </c>
      <c r="AF301" s="115" t="str">
        <f>INDEX(Exposure_GWASs!T:T,MATCH(Matt!AE301,Exposure_GWASs!C:C,0))</f>
        <v>18+</v>
      </c>
      <c r="AG301" s="115" t="str">
        <f>INDEX(Exposure_GWASs!U:U,MATCH(Matt!AE301,Exposure_GWASs!C:C,0))</f>
        <v>both</v>
      </c>
      <c r="AH301" s="105">
        <f t="shared" si="5"/>
        <v>88348</v>
      </c>
      <c r="AI301" s="115">
        <f>INDEX(Exposure_GWASs!F:F,MATCH(Matt!AE301,Exposure_GWASs!C:C,0))</f>
        <v>322154</v>
      </c>
      <c r="AJ301" s="105" t="s">
        <v>1291</v>
      </c>
      <c r="AK301" s="105" t="s">
        <v>1005</v>
      </c>
      <c r="AL301" s="105" t="s">
        <v>249</v>
      </c>
      <c r="AM301" s="105" t="s">
        <v>10</v>
      </c>
      <c r="AN301" s="105" t="s">
        <v>10</v>
      </c>
      <c r="AO301" s="105" t="s">
        <v>1449</v>
      </c>
      <c r="AP301" s="105" t="s">
        <v>11</v>
      </c>
      <c r="AQ301" s="105" t="s">
        <v>138</v>
      </c>
      <c r="AR301" s="105" t="s">
        <v>11</v>
      </c>
      <c r="AS301" s="105" t="s">
        <v>1277</v>
      </c>
      <c r="AT301" s="105" t="s">
        <v>11</v>
      </c>
      <c r="AU301" s="105" t="s">
        <v>10</v>
      </c>
      <c r="AV301" s="105" t="s">
        <v>10</v>
      </c>
      <c r="AW301" s="105">
        <v>40</v>
      </c>
      <c r="AX301" s="105">
        <f>INDEX(Exposure_GWASs!S:S,MATCH(Matt!AE301,Exposure_GWASs!C:C,0))</f>
        <v>77</v>
      </c>
      <c r="AY301" s="105" t="s">
        <v>1464</v>
      </c>
      <c r="AZ301" s="105" t="s">
        <v>11</v>
      </c>
      <c r="BA301" s="105" t="s">
        <v>11</v>
      </c>
      <c r="BB301" s="105" t="s">
        <v>54</v>
      </c>
      <c r="BC301" s="105" t="s">
        <v>11</v>
      </c>
      <c r="BD301" s="105"/>
      <c r="BE301" s="105"/>
      <c r="BF301" s="105"/>
      <c r="BG301" s="105"/>
      <c r="BH301" s="105" t="s">
        <v>11</v>
      </c>
      <c r="BI301" s="105" t="s">
        <v>11</v>
      </c>
      <c r="BJ301" s="105" t="s">
        <v>11</v>
      </c>
      <c r="BK301" s="105" t="s">
        <v>11</v>
      </c>
      <c r="BL301" s="105" t="s">
        <v>11</v>
      </c>
      <c r="BM301" s="105" t="s">
        <v>1440</v>
      </c>
      <c r="BN301" s="105" t="s">
        <v>11</v>
      </c>
      <c r="BO301" s="105" t="s">
        <v>167</v>
      </c>
      <c r="BP301" s="105" t="s">
        <v>1457</v>
      </c>
      <c r="BQ301" s="105" t="s">
        <v>1029</v>
      </c>
      <c r="BR301" s="105">
        <v>0.98</v>
      </c>
      <c r="BS301" s="105"/>
      <c r="BT301" s="105">
        <v>95</v>
      </c>
      <c r="BU301" s="105">
        <v>0.85</v>
      </c>
      <c r="BV301" s="105">
        <v>1.1299999999999999</v>
      </c>
      <c r="BW301" s="105">
        <v>0.81</v>
      </c>
      <c r="BX301" s="105" t="s">
        <v>11</v>
      </c>
      <c r="BY301" s="105" t="s">
        <v>11</v>
      </c>
      <c r="BZ301" s="105" t="s">
        <v>1443</v>
      </c>
      <c r="CA301" s="105" t="s">
        <v>1444</v>
      </c>
      <c r="CB301" s="105" t="s">
        <v>1445</v>
      </c>
      <c r="CC301" s="105" t="s">
        <v>11</v>
      </c>
      <c r="CD301" s="106" t="s">
        <v>10</v>
      </c>
      <c r="CE301" s="105"/>
      <c r="CF301" s="105"/>
      <c r="CG301" s="105"/>
      <c r="CH301" s="105"/>
    </row>
    <row r="302" spans="1:86">
      <c r="A302" s="105">
        <v>23</v>
      </c>
      <c r="B302" s="105" t="s">
        <v>282</v>
      </c>
      <c r="C302" s="105" t="s">
        <v>244</v>
      </c>
      <c r="D302" s="105" t="s">
        <v>1431</v>
      </c>
      <c r="E302" s="105">
        <v>2018</v>
      </c>
      <c r="F302" s="105" t="s">
        <v>1432</v>
      </c>
      <c r="G302" s="105" t="s">
        <v>1433</v>
      </c>
      <c r="H302" s="105" t="s">
        <v>1356</v>
      </c>
      <c r="I302" s="105" t="s">
        <v>1260</v>
      </c>
      <c r="J302" s="114" t="s">
        <v>1357</v>
      </c>
      <c r="K302" s="105" t="s">
        <v>1358</v>
      </c>
      <c r="L302" s="105" t="s">
        <v>6135</v>
      </c>
      <c r="M302" s="105" t="s">
        <v>1434</v>
      </c>
      <c r="N302" s="105" t="s">
        <v>12</v>
      </c>
      <c r="O302" s="105" t="s">
        <v>5636</v>
      </c>
      <c r="P302" s="105" t="s">
        <v>5635</v>
      </c>
      <c r="Q302" s="105" t="s">
        <v>5608</v>
      </c>
      <c r="R302" s="105" t="s">
        <v>1435</v>
      </c>
      <c r="S302" s="105" t="s">
        <v>123</v>
      </c>
      <c r="T302" s="105" t="s">
        <v>172</v>
      </c>
      <c r="U302" s="105" t="s">
        <v>269</v>
      </c>
      <c r="V302" s="105">
        <v>88348</v>
      </c>
      <c r="W302" s="105" t="s">
        <v>10</v>
      </c>
      <c r="X302" s="105" t="s">
        <v>10</v>
      </c>
      <c r="Y302" s="105" t="s">
        <v>10</v>
      </c>
      <c r="Z302" s="105" t="s">
        <v>10</v>
      </c>
      <c r="AA302" s="105" t="s">
        <v>1005</v>
      </c>
      <c r="AB302" s="105" t="s">
        <v>731</v>
      </c>
      <c r="AC302" s="115" t="s">
        <v>127</v>
      </c>
      <c r="AD302" s="105" t="s">
        <v>5508</v>
      </c>
      <c r="AE302" s="105" t="s">
        <v>1139</v>
      </c>
      <c r="AF302" s="115" t="str">
        <f>INDEX(Exposure_GWASs!T:T,MATCH(Matt!AE302,Exposure_GWASs!C:C,0))</f>
        <v>18+</v>
      </c>
      <c r="AG302" s="115" t="str">
        <f>INDEX(Exposure_GWASs!U:U,MATCH(Matt!AE302,Exposure_GWASs!C:C,0))</f>
        <v>both</v>
      </c>
      <c r="AH302" s="105">
        <f t="shared" si="5"/>
        <v>88348</v>
      </c>
      <c r="AI302" s="115">
        <f>INDEX(Exposure_GWASs!F:F,MATCH(Matt!AE302,Exposure_GWASs!C:C,0))</f>
        <v>322154</v>
      </c>
      <c r="AJ302" s="105" t="s">
        <v>1291</v>
      </c>
      <c r="AK302" s="105" t="s">
        <v>1005</v>
      </c>
      <c r="AL302" s="105" t="s">
        <v>249</v>
      </c>
      <c r="AM302" s="105" t="s">
        <v>10</v>
      </c>
      <c r="AN302" s="105" t="s">
        <v>10</v>
      </c>
      <c r="AO302" s="105" t="s">
        <v>1449</v>
      </c>
      <c r="AP302" s="105" t="s">
        <v>11</v>
      </c>
      <c r="AQ302" s="105" t="s">
        <v>138</v>
      </c>
      <c r="AR302" s="105" t="s">
        <v>11</v>
      </c>
      <c r="AS302" s="105" t="s">
        <v>1277</v>
      </c>
      <c r="AT302" s="105" t="s">
        <v>11</v>
      </c>
      <c r="AU302" s="105" t="s">
        <v>10</v>
      </c>
      <c r="AV302" s="105" t="s">
        <v>10</v>
      </c>
      <c r="AW302" s="105">
        <v>33</v>
      </c>
      <c r="AX302" s="105">
        <f>INDEX(Exposure_GWASs!S:S,MATCH(Matt!AE302,Exposure_GWASs!C:C,0))</f>
        <v>77</v>
      </c>
      <c r="AY302" s="105" t="s">
        <v>1468</v>
      </c>
      <c r="AZ302" s="105" t="s">
        <v>11</v>
      </c>
      <c r="BA302" s="105" t="s">
        <v>11</v>
      </c>
      <c r="BB302" s="105" t="s">
        <v>54</v>
      </c>
      <c r="BC302" s="105" t="s">
        <v>11</v>
      </c>
      <c r="BD302" s="105"/>
      <c r="BE302" s="105"/>
      <c r="BF302" s="105"/>
      <c r="BG302" s="105"/>
      <c r="BH302" s="105" t="s">
        <v>11</v>
      </c>
      <c r="BI302" s="105" t="s">
        <v>11</v>
      </c>
      <c r="BJ302" s="105" t="s">
        <v>11</v>
      </c>
      <c r="BK302" s="105" t="s">
        <v>11</v>
      </c>
      <c r="BL302" s="105" t="s">
        <v>11</v>
      </c>
      <c r="BM302" s="105" t="s">
        <v>1440</v>
      </c>
      <c r="BN302" s="105" t="s">
        <v>11</v>
      </c>
      <c r="BO302" s="105" t="s">
        <v>167</v>
      </c>
      <c r="BP302" s="105" t="s">
        <v>1457</v>
      </c>
      <c r="BQ302" s="105" t="s">
        <v>1029</v>
      </c>
      <c r="BR302" s="105">
        <v>1.01</v>
      </c>
      <c r="BS302" s="105"/>
      <c r="BT302" s="105">
        <v>95</v>
      </c>
      <c r="BU302" s="105">
        <v>0.91</v>
      </c>
      <c r="BV302" s="105">
        <v>1.1200000000000001</v>
      </c>
      <c r="BW302" s="105">
        <v>0.87</v>
      </c>
      <c r="BX302" s="105" t="s">
        <v>11</v>
      </c>
      <c r="BY302" s="105" t="s">
        <v>11</v>
      </c>
      <c r="BZ302" s="105" t="s">
        <v>1443</v>
      </c>
      <c r="CA302" s="105" t="s">
        <v>1444</v>
      </c>
      <c r="CB302" s="105" t="s">
        <v>1445</v>
      </c>
      <c r="CC302" s="105" t="s">
        <v>11</v>
      </c>
      <c r="CD302" s="106" t="s">
        <v>10</v>
      </c>
      <c r="CE302" s="105"/>
      <c r="CF302" s="105"/>
      <c r="CG302" s="105"/>
      <c r="CH302" s="105"/>
    </row>
    <row r="303" spans="1:86">
      <c r="A303" s="105">
        <v>23</v>
      </c>
      <c r="B303" s="105" t="s">
        <v>282</v>
      </c>
      <c r="C303" s="105" t="s">
        <v>244</v>
      </c>
      <c r="D303" s="105" t="s">
        <v>1431</v>
      </c>
      <c r="E303" s="105">
        <v>2018</v>
      </c>
      <c r="F303" s="105" t="s">
        <v>1432</v>
      </c>
      <c r="G303" s="105" t="s">
        <v>1433</v>
      </c>
      <c r="H303" s="105" t="s">
        <v>1356</v>
      </c>
      <c r="I303" s="105" t="s">
        <v>1260</v>
      </c>
      <c r="J303" s="114" t="s">
        <v>1357</v>
      </c>
      <c r="K303" s="105" t="s">
        <v>1358</v>
      </c>
      <c r="L303" s="105" t="s">
        <v>6135</v>
      </c>
      <c r="M303" s="105" t="s">
        <v>1434</v>
      </c>
      <c r="N303" s="105" t="s">
        <v>12</v>
      </c>
      <c r="O303" s="105" t="s">
        <v>5636</v>
      </c>
      <c r="P303" s="105" t="s">
        <v>5635</v>
      </c>
      <c r="Q303" s="105" t="s">
        <v>5608</v>
      </c>
      <c r="R303" s="105" t="s">
        <v>1435</v>
      </c>
      <c r="S303" s="105" t="s">
        <v>123</v>
      </c>
      <c r="T303" s="105" t="s">
        <v>172</v>
      </c>
      <c r="U303" s="105" t="s">
        <v>269</v>
      </c>
      <c r="V303" s="105">
        <v>88348</v>
      </c>
      <c r="W303" s="105" t="s">
        <v>10</v>
      </c>
      <c r="X303" s="105" t="s">
        <v>10</v>
      </c>
      <c r="Y303" s="105" t="s">
        <v>10</v>
      </c>
      <c r="Z303" s="105" t="s">
        <v>10</v>
      </c>
      <c r="AA303" s="105" t="s">
        <v>1005</v>
      </c>
      <c r="AB303" s="105" t="s">
        <v>731</v>
      </c>
      <c r="AC303" s="115" t="s">
        <v>127</v>
      </c>
      <c r="AD303" s="115" t="s">
        <v>5511</v>
      </c>
      <c r="AE303" s="105" t="s">
        <v>1139</v>
      </c>
      <c r="AF303" s="115" t="str">
        <f>INDEX(Exposure_GWASs!T:T,MATCH(Matt!AE303,Exposure_GWASs!C:C,0))</f>
        <v>18+</v>
      </c>
      <c r="AG303" s="115" t="str">
        <f>INDEX(Exposure_GWASs!U:U,MATCH(Matt!AE303,Exposure_GWASs!C:C,0))</f>
        <v>both</v>
      </c>
      <c r="AH303" s="105">
        <f t="shared" si="5"/>
        <v>88348</v>
      </c>
      <c r="AI303" s="115">
        <f>INDEX(Exposure_GWASs!F:F,MATCH(Matt!AE303,Exposure_GWASs!C:C,0))</f>
        <v>322154</v>
      </c>
      <c r="AJ303" s="105" t="s">
        <v>1291</v>
      </c>
      <c r="AK303" s="105" t="s">
        <v>1005</v>
      </c>
      <c r="AL303" s="105" t="s">
        <v>249</v>
      </c>
      <c r="AM303" s="105" t="s">
        <v>10</v>
      </c>
      <c r="AN303" s="105" t="s">
        <v>10</v>
      </c>
      <c r="AO303" s="105" t="s">
        <v>1449</v>
      </c>
      <c r="AP303" s="105" t="s">
        <v>11</v>
      </c>
      <c r="AQ303" s="105" t="s">
        <v>138</v>
      </c>
      <c r="AR303" s="105" t="s">
        <v>11</v>
      </c>
      <c r="AS303" s="105" t="s">
        <v>1277</v>
      </c>
      <c r="AT303" s="105" t="s">
        <v>11</v>
      </c>
      <c r="AU303" s="105" t="s">
        <v>10</v>
      </c>
      <c r="AV303" s="105" t="s">
        <v>10</v>
      </c>
      <c r="AW303" s="105">
        <v>59</v>
      </c>
      <c r="AX303" s="105">
        <f>INDEX(Exposure_GWASs!S:S,MATCH(Matt!AE303,Exposure_GWASs!C:C,0))</f>
        <v>77</v>
      </c>
      <c r="AY303" s="105" t="s">
        <v>1471</v>
      </c>
      <c r="AZ303" s="105" t="s">
        <v>11</v>
      </c>
      <c r="BA303" s="105" t="s">
        <v>11</v>
      </c>
      <c r="BB303" s="105" t="s">
        <v>54</v>
      </c>
      <c r="BC303" s="105" t="s">
        <v>11</v>
      </c>
      <c r="BD303" s="105"/>
      <c r="BE303" s="105"/>
      <c r="BF303" s="105"/>
      <c r="BG303" s="105"/>
      <c r="BH303" s="105" t="s">
        <v>11</v>
      </c>
      <c r="BI303" s="105" t="s">
        <v>11</v>
      </c>
      <c r="BJ303" s="105" t="s">
        <v>11</v>
      </c>
      <c r="BK303" s="105" t="s">
        <v>11</v>
      </c>
      <c r="BL303" s="105" t="s">
        <v>11</v>
      </c>
      <c r="BM303" s="105" t="s">
        <v>1440</v>
      </c>
      <c r="BN303" s="105" t="s">
        <v>11</v>
      </c>
      <c r="BO303" s="105" t="s">
        <v>167</v>
      </c>
      <c r="BP303" s="105" t="s">
        <v>1457</v>
      </c>
      <c r="BQ303" s="105" t="s">
        <v>1029</v>
      </c>
      <c r="BR303" s="105">
        <v>1.06</v>
      </c>
      <c r="BS303" s="105"/>
      <c r="BT303" s="105">
        <v>95</v>
      </c>
      <c r="BU303" s="105">
        <v>0.94</v>
      </c>
      <c r="BV303" s="105">
        <v>1.19</v>
      </c>
      <c r="BW303" s="105">
        <v>0.33</v>
      </c>
      <c r="BX303" s="105" t="s">
        <v>11</v>
      </c>
      <c r="BY303" s="105" t="s">
        <v>11</v>
      </c>
      <c r="BZ303" s="105" t="s">
        <v>1443</v>
      </c>
      <c r="CA303" s="105" t="s">
        <v>1444</v>
      </c>
      <c r="CB303" s="105" t="s">
        <v>1445</v>
      </c>
      <c r="CC303" s="105" t="s">
        <v>11</v>
      </c>
      <c r="CD303" s="106" t="s">
        <v>10</v>
      </c>
      <c r="CE303" s="105"/>
      <c r="CF303" s="105"/>
      <c r="CG303" s="105"/>
      <c r="CH303" s="105"/>
    </row>
    <row r="304" spans="1:86">
      <c r="A304" s="105">
        <v>23</v>
      </c>
      <c r="B304" s="105" t="s">
        <v>282</v>
      </c>
      <c r="C304" s="105" t="s">
        <v>244</v>
      </c>
      <c r="D304" s="105" t="s">
        <v>1431</v>
      </c>
      <c r="E304" s="105">
        <v>2018</v>
      </c>
      <c r="F304" s="105" t="s">
        <v>1432</v>
      </c>
      <c r="G304" s="105" t="s">
        <v>1433</v>
      </c>
      <c r="H304" s="105" t="s">
        <v>1356</v>
      </c>
      <c r="I304" s="105" t="s">
        <v>1260</v>
      </c>
      <c r="J304" s="114" t="s">
        <v>1357</v>
      </c>
      <c r="K304" s="105" t="s">
        <v>1358</v>
      </c>
      <c r="L304" s="105" t="s">
        <v>6135</v>
      </c>
      <c r="M304" s="105" t="s">
        <v>1434</v>
      </c>
      <c r="N304" s="105" t="s">
        <v>12</v>
      </c>
      <c r="O304" s="105" t="s">
        <v>5636</v>
      </c>
      <c r="P304" s="105" t="s">
        <v>5635</v>
      </c>
      <c r="Q304" s="105" t="s">
        <v>5608</v>
      </c>
      <c r="R304" s="105" t="s">
        <v>1435</v>
      </c>
      <c r="S304" s="105" t="s">
        <v>123</v>
      </c>
      <c r="T304" s="105" t="s">
        <v>172</v>
      </c>
      <c r="U304" s="105" t="s">
        <v>269</v>
      </c>
      <c r="V304" s="105">
        <v>88348</v>
      </c>
      <c r="W304" s="105" t="s">
        <v>10</v>
      </c>
      <c r="X304" s="105" t="s">
        <v>10</v>
      </c>
      <c r="Y304" s="105" t="s">
        <v>10</v>
      </c>
      <c r="Z304" s="105" t="s">
        <v>10</v>
      </c>
      <c r="AA304" s="105" t="s">
        <v>1005</v>
      </c>
      <c r="AB304" s="105" t="s">
        <v>731</v>
      </c>
      <c r="AC304" s="105" t="s">
        <v>5513</v>
      </c>
      <c r="AD304" s="105" t="s">
        <v>5513</v>
      </c>
      <c r="AE304" s="105" t="s">
        <v>1448</v>
      </c>
      <c r="AF304" s="115" t="str">
        <f>INDEX(Exposure_GWASs!T:T,MATCH(Matt!AE304,Exposure_GWASs!C:C,0))</f>
        <v>18+</v>
      </c>
      <c r="AG304" s="115" t="str">
        <f>INDEX(Exposure_GWASs!U:U,MATCH(Matt!AE304,Exposure_GWASs!C:C,0))</f>
        <v>both</v>
      </c>
      <c r="AH304" s="105">
        <f t="shared" si="5"/>
        <v>88348</v>
      </c>
      <c r="AI304" s="115">
        <f>INDEX(Exposure_GWASs!F:F,MATCH(Matt!AE304,Exposure_GWASs!C:C,0))</f>
        <v>89297</v>
      </c>
      <c r="AJ304" s="105" t="s">
        <v>1291</v>
      </c>
      <c r="AK304" s="105" t="s">
        <v>1005</v>
      </c>
      <c r="AL304" s="105" t="s">
        <v>249</v>
      </c>
      <c r="AM304" s="105" t="s">
        <v>10</v>
      </c>
      <c r="AN304" s="105" t="s">
        <v>10</v>
      </c>
      <c r="AO304" s="105" t="s">
        <v>1449</v>
      </c>
      <c r="AP304" s="105" t="s">
        <v>11</v>
      </c>
      <c r="AQ304" s="105" t="s">
        <v>138</v>
      </c>
      <c r="AR304" s="105" t="s">
        <v>11</v>
      </c>
      <c r="AS304" s="105" t="s">
        <v>1277</v>
      </c>
      <c r="AT304" s="105" t="s">
        <v>11</v>
      </c>
      <c r="AU304" s="105" t="s">
        <v>10</v>
      </c>
      <c r="AV304" s="105" t="s">
        <v>10</v>
      </c>
      <c r="AW304" s="105">
        <v>12</v>
      </c>
      <c r="AX304" s="105">
        <f>INDEX(Exposure_GWASs!S:S,MATCH(Matt!AE304,Exposure_GWASs!C:C,0))</f>
        <v>7</v>
      </c>
      <c r="AY304" s="105" t="s">
        <v>1451</v>
      </c>
      <c r="AZ304" s="105" t="s">
        <v>11</v>
      </c>
      <c r="BA304" s="105" t="s">
        <v>11</v>
      </c>
      <c r="BB304" s="105" t="s">
        <v>54</v>
      </c>
      <c r="BC304" s="105" t="s">
        <v>11</v>
      </c>
      <c r="BD304" s="105"/>
      <c r="BE304" s="105"/>
      <c r="BF304" s="105"/>
      <c r="BG304" s="105"/>
      <c r="BH304" s="105" t="s">
        <v>11</v>
      </c>
      <c r="BI304" s="105" t="s">
        <v>11</v>
      </c>
      <c r="BJ304" s="105" t="s">
        <v>11</v>
      </c>
      <c r="BK304" s="105" t="s">
        <v>11</v>
      </c>
      <c r="BL304" s="105" t="s">
        <v>11</v>
      </c>
      <c r="BM304" s="105" t="s">
        <v>1440</v>
      </c>
      <c r="BN304" s="105" t="s">
        <v>11</v>
      </c>
      <c r="BO304" s="105" t="s">
        <v>167</v>
      </c>
      <c r="BP304" s="105" t="s">
        <v>1457</v>
      </c>
      <c r="BQ304" s="105" t="s">
        <v>1029</v>
      </c>
      <c r="BR304" s="105">
        <v>0.96</v>
      </c>
      <c r="BS304" s="105"/>
      <c r="BT304" s="105">
        <v>95</v>
      </c>
      <c r="BU304" s="105">
        <v>0.78</v>
      </c>
      <c r="BV304" s="105">
        <v>1.18</v>
      </c>
      <c r="BW304" s="105">
        <v>0.7</v>
      </c>
      <c r="BX304" s="105" t="s">
        <v>11</v>
      </c>
      <c r="BY304" s="105" t="s">
        <v>11</v>
      </c>
      <c r="BZ304" s="105" t="s">
        <v>1443</v>
      </c>
      <c r="CA304" s="105" t="s">
        <v>1444</v>
      </c>
      <c r="CB304" s="105" t="s">
        <v>1445</v>
      </c>
      <c r="CC304" s="105" t="s">
        <v>11</v>
      </c>
      <c r="CD304" s="106" t="s">
        <v>10</v>
      </c>
      <c r="CE304" s="105"/>
      <c r="CF304" s="105"/>
      <c r="CG304" s="105"/>
      <c r="CH304" s="105"/>
    </row>
    <row r="305" spans="1:86">
      <c r="A305" s="105">
        <v>23</v>
      </c>
      <c r="B305" s="105" t="s">
        <v>282</v>
      </c>
      <c r="C305" s="105" t="s">
        <v>244</v>
      </c>
      <c r="D305" s="105" t="s">
        <v>1431</v>
      </c>
      <c r="E305" s="105">
        <v>2018</v>
      </c>
      <c r="F305" s="105" t="s">
        <v>1432</v>
      </c>
      <c r="G305" s="105" t="s">
        <v>1433</v>
      </c>
      <c r="H305" s="105" t="s">
        <v>1356</v>
      </c>
      <c r="I305" s="105" t="s">
        <v>1260</v>
      </c>
      <c r="J305" s="114" t="s">
        <v>1357</v>
      </c>
      <c r="K305" s="105" t="s">
        <v>1358</v>
      </c>
      <c r="L305" s="105" t="s">
        <v>6135</v>
      </c>
      <c r="M305" s="105" t="s">
        <v>1434</v>
      </c>
      <c r="N305" s="105" t="s">
        <v>12</v>
      </c>
      <c r="O305" s="105" t="s">
        <v>5636</v>
      </c>
      <c r="P305" s="105" t="s">
        <v>5635</v>
      </c>
      <c r="Q305" s="105" t="s">
        <v>5608</v>
      </c>
      <c r="R305" s="105" t="s">
        <v>1435</v>
      </c>
      <c r="S305" s="105" t="s">
        <v>123</v>
      </c>
      <c r="T305" s="105" t="s">
        <v>172</v>
      </c>
      <c r="U305" s="105" t="s">
        <v>269</v>
      </c>
      <c r="V305" s="105">
        <v>88348</v>
      </c>
      <c r="W305" s="105" t="s">
        <v>10</v>
      </c>
      <c r="X305" s="105" t="s">
        <v>10</v>
      </c>
      <c r="Y305" s="105" t="s">
        <v>10</v>
      </c>
      <c r="Z305" s="105" t="s">
        <v>10</v>
      </c>
      <c r="AA305" s="105" t="s">
        <v>1005</v>
      </c>
      <c r="AB305" s="105" t="s">
        <v>731</v>
      </c>
      <c r="AC305" s="105" t="s">
        <v>5513</v>
      </c>
      <c r="AD305" s="252" t="s">
        <v>5511</v>
      </c>
      <c r="AE305" s="105" t="s">
        <v>1448</v>
      </c>
      <c r="AF305" s="115" t="str">
        <f>INDEX(Exposure_GWASs!T:T,MATCH(Matt!AE305,Exposure_GWASs!C:C,0))</f>
        <v>18+</v>
      </c>
      <c r="AG305" s="115" t="str">
        <f>INDEX(Exposure_GWASs!U:U,MATCH(Matt!AE305,Exposure_GWASs!C:C,0))</f>
        <v>both</v>
      </c>
      <c r="AH305" s="105">
        <f t="shared" si="5"/>
        <v>88348</v>
      </c>
      <c r="AI305" s="115">
        <f>INDEX(Exposure_GWASs!F:F,MATCH(Matt!AE305,Exposure_GWASs!C:C,0))</f>
        <v>89297</v>
      </c>
      <c r="AJ305" s="105" t="s">
        <v>1291</v>
      </c>
      <c r="AK305" s="105" t="s">
        <v>1005</v>
      </c>
      <c r="AL305" s="105" t="s">
        <v>249</v>
      </c>
      <c r="AM305" s="105" t="s">
        <v>10</v>
      </c>
      <c r="AN305" s="105" t="s">
        <v>10</v>
      </c>
      <c r="AO305" s="105" t="s">
        <v>1449</v>
      </c>
      <c r="AP305" s="105" t="s">
        <v>11</v>
      </c>
      <c r="AQ305" s="105" t="s">
        <v>138</v>
      </c>
      <c r="AR305" s="105" t="s">
        <v>11</v>
      </c>
      <c r="AS305" s="105" t="s">
        <v>1277</v>
      </c>
      <c r="AT305" s="105" t="s">
        <v>11</v>
      </c>
      <c r="AU305" s="105" t="s">
        <v>10</v>
      </c>
      <c r="AV305" s="105" t="s">
        <v>10</v>
      </c>
      <c r="AW305" s="105">
        <v>8</v>
      </c>
      <c r="AX305" s="105">
        <f>INDEX(Exposure_GWASs!S:S,MATCH(Matt!AE305,Exposure_GWASs!C:C,0))</f>
        <v>7</v>
      </c>
      <c r="AY305" s="105" t="s">
        <v>1451</v>
      </c>
      <c r="AZ305" s="105" t="s">
        <v>11</v>
      </c>
      <c r="BA305" s="105" t="s">
        <v>11</v>
      </c>
      <c r="BB305" s="105" t="s">
        <v>54</v>
      </c>
      <c r="BC305" s="105" t="s">
        <v>11</v>
      </c>
      <c r="BD305" s="105"/>
      <c r="BE305" s="105"/>
      <c r="BF305" s="105"/>
      <c r="BG305" s="105"/>
      <c r="BH305" s="105" t="s">
        <v>11</v>
      </c>
      <c r="BI305" s="105" t="s">
        <v>11</v>
      </c>
      <c r="BJ305" s="105" t="s">
        <v>11</v>
      </c>
      <c r="BK305" s="105" t="s">
        <v>11</v>
      </c>
      <c r="BL305" s="105" t="s">
        <v>11</v>
      </c>
      <c r="BM305" s="105" t="s">
        <v>1440</v>
      </c>
      <c r="BN305" s="105" t="s">
        <v>11</v>
      </c>
      <c r="BO305" s="105" t="s">
        <v>167</v>
      </c>
      <c r="BP305" s="105" t="s">
        <v>1457</v>
      </c>
      <c r="BQ305" s="105" t="s">
        <v>1029</v>
      </c>
      <c r="BR305" s="105">
        <v>1</v>
      </c>
      <c r="BS305" s="105"/>
      <c r="BT305" s="105">
        <v>95</v>
      </c>
      <c r="BU305" s="105">
        <v>0.8</v>
      </c>
      <c r="BV305" s="105">
        <v>1.25</v>
      </c>
      <c r="BW305" s="105">
        <v>0.99</v>
      </c>
      <c r="BX305" s="105" t="s">
        <v>11</v>
      </c>
      <c r="BY305" s="105" t="s">
        <v>11</v>
      </c>
      <c r="BZ305" s="105" t="s">
        <v>1443</v>
      </c>
      <c r="CA305" s="105" t="s">
        <v>1444</v>
      </c>
      <c r="CB305" s="105" t="s">
        <v>1445</v>
      </c>
      <c r="CC305" s="105" t="s">
        <v>11</v>
      </c>
      <c r="CD305" s="106" t="s">
        <v>10</v>
      </c>
      <c r="CE305" s="105"/>
      <c r="CF305" s="105"/>
      <c r="CG305" s="105"/>
      <c r="CH305" s="105"/>
    </row>
    <row r="306" spans="1:86">
      <c r="A306" s="105">
        <v>23</v>
      </c>
      <c r="B306" s="105" t="s">
        <v>282</v>
      </c>
      <c r="C306" s="105" t="s">
        <v>244</v>
      </c>
      <c r="D306" s="105" t="s">
        <v>1431</v>
      </c>
      <c r="E306" s="105">
        <v>2018</v>
      </c>
      <c r="F306" s="105" t="s">
        <v>1432</v>
      </c>
      <c r="G306" s="105" t="s">
        <v>1433</v>
      </c>
      <c r="H306" s="105" t="s">
        <v>1356</v>
      </c>
      <c r="I306" s="105" t="s">
        <v>1260</v>
      </c>
      <c r="J306" s="114" t="s">
        <v>1357</v>
      </c>
      <c r="K306" s="105" t="s">
        <v>1358</v>
      </c>
      <c r="L306" s="105" t="s">
        <v>6135</v>
      </c>
      <c r="M306" s="105" t="s">
        <v>1434</v>
      </c>
      <c r="N306" s="105" t="s">
        <v>12</v>
      </c>
      <c r="O306" s="105" t="s">
        <v>5636</v>
      </c>
      <c r="P306" s="105" t="s">
        <v>5635</v>
      </c>
      <c r="Q306" s="105" t="s">
        <v>5608</v>
      </c>
      <c r="R306" s="105" t="s">
        <v>1435</v>
      </c>
      <c r="S306" s="105" t="s">
        <v>123</v>
      </c>
      <c r="T306" s="105" t="s">
        <v>172</v>
      </c>
      <c r="U306" s="105" t="s">
        <v>269</v>
      </c>
      <c r="V306" s="105">
        <v>88348</v>
      </c>
      <c r="W306" s="105" t="s">
        <v>10</v>
      </c>
      <c r="X306" s="105" t="s">
        <v>10</v>
      </c>
      <c r="Y306" s="105" t="s">
        <v>10</v>
      </c>
      <c r="Z306" s="105" t="s">
        <v>10</v>
      </c>
      <c r="AA306" s="105" t="s">
        <v>1005</v>
      </c>
      <c r="AB306" s="105" t="s">
        <v>731</v>
      </c>
      <c r="AC306" s="115" t="str">
        <f>INDEX(Exposure_GWASs!G:G,MATCH(Matt!AE306,Exposure_GWASs!C:C,0))</f>
        <v>WC</v>
      </c>
      <c r="AD306" s="105" t="s">
        <v>158</v>
      </c>
      <c r="AE306" s="105" t="s">
        <v>1453</v>
      </c>
      <c r="AF306" s="115" t="str">
        <f>INDEX(Exposure_GWASs!T:T,MATCH(Matt!AE306,Exposure_GWASs!C:C,0))</f>
        <v>18+</v>
      </c>
      <c r="AG306" s="115" t="str">
        <f>INDEX(Exposure_GWASs!U:U,MATCH(Matt!AE306,Exposure_GWASs!C:C,0))</f>
        <v>both</v>
      </c>
      <c r="AH306" s="105">
        <f t="shared" si="5"/>
        <v>88348</v>
      </c>
      <c r="AI306" s="115">
        <f>INDEX(Exposure_GWASs!F:F,MATCH(Matt!AE306,Exposure_GWASs!C:C,0))</f>
        <v>232074</v>
      </c>
      <c r="AJ306" s="105" t="s">
        <v>1291</v>
      </c>
      <c r="AK306" s="105" t="s">
        <v>1005</v>
      </c>
      <c r="AL306" s="105" t="s">
        <v>249</v>
      </c>
      <c r="AM306" s="105" t="s">
        <v>10</v>
      </c>
      <c r="AN306" s="105" t="s">
        <v>10</v>
      </c>
      <c r="AO306" s="105" t="s">
        <v>1449</v>
      </c>
      <c r="AP306" s="105" t="s">
        <v>11</v>
      </c>
      <c r="AQ306" s="105" t="s">
        <v>138</v>
      </c>
      <c r="AR306" s="105" t="s">
        <v>11</v>
      </c>
      <c r="AS306" s="105" t="s">
        <v>1277</v>
      </c>
      <c r="AT306" s="105" t="s">
        <v>11</v>
      </c>
      <c r="AU306" s="105" t="s">
        <v>10</v>
      </c>
      <c r="AV306" s="105" t="s">
        <v>10</v>
      </c>
      <c r="AW306" s="105">
        <v>44</v>
      </c>
      <c r="AX306" s="105">
        <f>INDEX(Exposure_GWASs!S:S,MATCH(Matt!AE306,Exposure_GWASs!C:C,0))</f>
        <v>0</v>
      </c>
      <c r="AY306" s="105" t="s">
        <v>1498</v>
      </c>
      <c r="AZ306" s="105" t="s">
        <v>11</v>
      </c>
      <c r="BA306" s="105" t="s">
        <v>11</v>
      </c>
      <c r="BB306" s="105" t="s">
        <v>54</v>
      </c>
      <c r="BC306" s="105" t="s">
        <v>11</v>
      </c>
      <c r="BD306" s="105"/>
      <c r="BE306" s="105"/>
      <c r="BF306" s="105"/>
      <c r="BG306" s="105"/>
      <c r="BH306" s="105" t="s">
        <v>11</v>
      </c>
      <c r="BI306" s="105" t="s">
        <v>11</v>
      </c>
      <c r="BJ306" s="105" t="s">
        <v>11</v>
      </c>
      <c r="BK306" s="105" t="s">
        <v>11</v>
      </c>
      <c r="BL306" s="105" t="s">
        <v>11</v>
      </c>
      <c r="BM306" s="105" t="s">
        <v>1440</v>
      </c>
      <c r="BN306" s="105" t="s">
        <v>11</v>
      </c>
      <c r="BO306" s="105" t="s">
        <v>167</v>
      </c>
      <c r="BP306" s="105" t="s">
        <v>1457</v>
      </c>
      <c r="BQ306" s="105" t="s">
        <v>1029</v>
      </c>
      <c r="BR306" s="105">
        <v>0.95</v>
      </c>
      <c r="BS306" s="105"/>
      <c r="BT306" s="105">
        <v>95</v>
      </c>
      <c r="BU306" s="105">
        <v>0.84</v>
      </c>
      <c r="BV306" s="105">
        <v>1.0900000000000001</v>
      </c>
      <c r="BW306" s="105">
        <v>0.48</v>
      </c>
      <c r="BX306" s="105" t="s">
        <v>11</v>
      </c>
      <c r="BY306" s="105" t="s">
        <v>11</v>
      </c>
      <c r="BZ306" s="105" t="s">
        <v>1443</v>
      </c>
      <c r="CA306" s="105" t="s">
        <v>1444</v>
      </c>
      <c r="CB306" s="105" t="s">
        <v>1445</v>
      </c>
      <c r="CC306" s="105" t="s">
        <v>11</v>
      </c>
      <c r="CD306" s="106" t="s">
        <v>10</v>
      </c>
      <c r="CE306" s="105"/>
      <c r="CF306" s="105"/>
      <c r="CG306" s="105"/>
      <c r="CH306" s="105"/>
    </row>
    <row r="307" spans="1:86">
      <c r="A307" s="105">
        <v>23</v>
      </c>
      <c r="B307" s="105" t="s">
        <v>282</v>
      </c>
      <c r="C307" s="105" t="s">
        <v>244</v>
      </c>
      <c r="D307" s="105" t="s">
        <v>1431</v>
      </c>
      <c r="E307" s="105">
        <v>2018</v>
      </c>
      <c r="F307" s="105" t="s">
        <v>1432</v>
      </c>
      <c r="G307" s="105" t="s">
        <v>1433</v>
      </c>
      <c r="H307" s="105" t="s">
        <v>1356</v>
      </c>
      <c r="I307" s="105" t="s">
        <v>1260</v>
      </c>
      <c r="J307" s="114" t="s">
        <v>1357</v>
      </c>
      <c r="K307" s="105" t="s">
        <v>1358</v>
      </c>
      <c r="L307" s="105" t="s">
        <v>6135</v>
      </c>
      <c r="M307" s="105" t="s">
        <v>1434</v>
      </c>
      <c r="N307" s="105" t="s">
        <v>12</v>
      </c>
      <c r="O307" s="105" t="s">
        <v>5636</v>
      </c>
      <c r="P307" s="105" t="s">
        <v>5635</v>
      </c>
      <c r="Q307" s="105" t="s">
        <v>5608</v>
      </c>
      <c r="R307" s="105" t="s">
        <v>1435</v>
      </c>
      <c r="S307" s="105" t="s">
        <v>123</v>
      </c>
      <c r="T307" s="105" t="s">
        <v>172</v>
      </c>
      <c r="U307" s="105" t="s">
        <v>269</v>
      </c>
      <c r="V307" s="105">
        <v>88348</v>
      </c>
      <c r="W307" s="105" t="s">
        <v>10</v>
      </c>
      <c r="X307" s="105" t="s">
        <v>10</v>
      </c>
      <c r="Y307" s="105" t="s">
        <v>10</v>
      </c>
      <c r="Z307" s="105" t="s">
        <v>10</v>
      </c>
      <c r="AA307" s="105" t="s">
        <v>1005</v>
      </c>
      <c r="AB307" s="105" t="s">
        <v>731</v>
      </c>
      <c r="AC307" s="115" t="s">
        <v>158</v>
      </c>
      <c r="AD307" s="252" t="s">
        <v>5511</v>
      </c>
      <c r="AE307" s="105" t="s">
        <v>1453</v>
      </c>
      <c r="AF307" s="115" t="str">
        <f>INDEX(Exposure_GWASs!T:T,MATCH(Matt!AE307,Exposure_GWASs!C:C,0))</f>
        <v>18+</v>
      </c>
      <c r="AG307" s="115" t="str">
        <f>INDEX(Exposure_GWASs!U:U,MATCH(Matt!AE307,Exposure_GWASs!C:C,0))</f>
        <v>both</v>
      </c>
      <c r="AH307" s="105">
        <f t="shared" si="5"/>
        <v>88348</v>
      </c>
      <c r="AI307" s="115">
        <f>INDEX(Exposure_GWASs!F:F,MATCH(Matt!AE307,Exposure_GWASs!C:C,0))</f>
        <v>232074</v>
      </c>
      <c r="AJ307" s="105" t="s">
        <v>1291</v>
      </c>
      <c r="AK307" s="105" t="s">
        <v>1005</v>
      </c>
      <c r="AL307" s="105" t="s">
        <v>249</v>
      </c>
      <c r="AM307" s="105" t="s">
        <v>10</v>
      </c>
      <c r="AN307" s="105" t="s">
        <v>10</v>
      </c>
      <c r="AO307" s="105" t="s">
        <v>1449</v>
      </c>
      <c r="AP307" s="105" t="s">
        <v>11</v>
      </c>
      <c r="AQ307" s="105" t="s">
        <v>138</v>
      </c>
      <c r="AR307" s="105" t="s">
        <v>11</v>
      </c>
      <c r="AS307" s="105" t="s">
        <v>1277</v>
      </c>
      <c r="AT307" s="105" t="s">
        <v>11</v>
      </c>
      <c r="AU307" s="105" t="s">
        <v>10</v>
      </c>
      <c r="AV307" s="105" t="s">
        <v>10</v>
      </c>
      <c r="AW307" s="105">
        <v>35</v>
      </c>
      <c r="AX307" s="105">
        <f>INDEX(Exposure_GWASs!S:S,MATCH(Matt!AE307,Exposure_GWASs!C:C,0))</f>
        <v>0</v>
      </c>
      <c r="AY307" s="105" t="s">
        <v>1476</v>
      </c>
      <c r="AZ307" s="105" t="s">
        <v>11</v>
      </c>
      <c r="BA307" s="105" t="s">
        <v>11</v>
      </c>
      <c r="BB307" s="105" t="s">
        <v>54</v>
      </c>
      <c r="BC307" s="105" t="s">
        <v>11</v>
      </c>
      <c r="BD307" s="105"/>
      <c r="BE307" s="105"/>
      <c r="BF307" s="105"/>
      <c r="BG307" s="105"/>
      <c r="BH307" s="105" t="s">
        <v>11</v>
      </c>
      <c r="BI307" s="105" t="s">
        <v>11</v>
      </c>
      <c r="BJ307" s="105" t="s">
        <v>11</v>
      </c>
      <c r="BK307" s="105" t="s">
        <v>11</v>
      </c>
      <c r="BL307" s="105" t="s">
        <v>11</v>
      </c>
      <c r="BM307" s="105" t="s">
        <v>1440</v>
      </c>
      <c r="BN307" s="105" t="s">
        <v>11</v>
      </c>
      <c r="BO307" s="105" t="s">
        <v>167</v>
      </c>
      <c r="BP307" s="105" t="s">
        <v>1457</v>
      </c>
      <c r="BQ307" s="105" t="s">
        <v>1029</v>
      </c>
      <c r="BR307" s="105">
        <v>1.04</v>
      </c>
      <c r="BS307" s="105"/>
      <c r="BT307" s="105">
        <v>95</v>
      </c>
      <c r="BU307" s="105">
        <v>0.9</v>
      </c>
      <c r="BV307" s="105">
        <v>1.2</v>
      </c>
      <c r="BW307" s="105">
        <v>0.59</v>
      </c>
      <c r="BX307" s="105" t="s">
        <v>11</v>
      </c>
      <c r="BY307" s="105" t="s">
        <v>11</v>
      </c>
      <c r="BZ307" s="105" t="s">
        <v>1443</v>
      </c>
      <c r="CA307" s="105" t="s">
        <v>1444</v>
      </c>
      <c r="CB307" s="105" t="s">
        <v>1445</v>
      </c>
      <c r="CC307" s="105" t="s">
        <v>11</v>
      </c>
      <c r="CD307" s="106" t="s">
        <v>10</v>
      </c>
      <c r="CE307" s="105"/>
      <c r="CF307" s="105"/>
      <c r="CG307" s="105"/>
      <c r="CH307" s="105"/>
    </row>
    <row r="308" spans="1:86">
      <c r="A308" s="105">
        <v>23</v>
      </c>
      <c r="B308" s="105" t="s">
        <v>282</v>
      </c>
      <c r="C308" s="105" t="s">
        <v>244</v>
      </c>
      <c r="D308" s="105" t="s">
        <v>1431</v>
      </c>
      <c r="E308" s="105">
        <v>2018</v>
      </c>
      <c r="F308" s="105" t="s">
        <v>1432</v>
      </c>
      <c r="G308" s="105" t="s">
        <v>1433</v>
      </c>
      <c r="H308" s="105" t="s">
        <v>1356</v>
      </c>
      <c r="I308" s="105" t="s">
        <v>1260</v>
      </c>
      <c r="J308" s="114" t="s">
        <v>1357</v>
      </c>
      <c r="K308" s="105" t="s">
        <v>1358</v>
      </c>
      <c r="L308" s="105" t="s">
        <v>6135</v>
      </c>
      <c r="M308" s="105" t="s">
        <v>1434</v>
      </c>
      <c r="N308" s="105" t="s">
        <v>12</v>
      </c>
      <c r="O308" s="105" t="s">
        <v>5636</v>
      </c>
      <c r="P308" s="105" t="s">
        <v>5638</v>
      </c>
      <c r="Q308" s="105" t="s">
        <v>5608</v>
      </c>
      <c r="R308" s="105" t="s">
        <v>1435</v>
      </c>
      <c r="S308" s="105" t="s">
        <v>123</v>
      </c>
      <c r="T308" s="105" t="s">
        <v>172</v>
      </c>
      <c r="U308" s="105" t="s">
        <v>268</v>
      </c>
      <c r="V308" s="105">
        <v>54229</v>
      </c>
      <c r="W308" s="105" t="s">
        <v>10</v>
      </c>
      <c r="X308" s="105" t="s">
        <v>10</v>
      </c>
      <c r="Y308" s="105" t="s">
        <v>10</v>
      </c>
      <c r="Z308" s="105" t="s">
        <v>10</v>
      </c>
      <c r="AA308" s="105" t="s">
        <v>1005</v>
      </c>
      <c r="AB308" s="105" t="s">
        <v>731</v>
      </c>
      <c r="AC308" s="115" t="s">
        <v>127</v>
      </c>
      <c r="AD308" s="105" t="s">
        <v>127</v>
      </c>
      <c r="AE308" s="105" t="s">
        <v>1139</v>
      </c>
      <c r="AF308" s="112" t="str">
        <f>INDEX(Exposure_GWASs!T:T,MATCH(Matt!AE308,Exposure_GWASs!C:C,0))</f>
        <v>18+</v>
      </c>
      <c r="AG308" s="112" t="str">
        <f>INDEX(Exposure_GWASs!U:U,MATCH(Matt!AE308,Exposure_GWASs!C:C,0))</f>
        <v>both</v>
      </c>
      <c r="AH308" s="105">
        <f t="shared" ref="AH308:AH339" si="6">SUM(V308:W308)</f>
        <v>54229</v>
      </c>
      <c r="AI308" s="115">
        <f>INDEX(Exposure_GWASs!F:F,MATCH(Matt!AE308,Exposure_GWASs!C:C,0))</f>
        <v>322154</v>
      </c>
      <c r="AJ308" s="105" t="s">
        <v>1291</v>
      </c>
      <c r="AK308" s="105" t="s">
        <v>1005</v>
      </c>
      <c r="AL308" s="105" t="s">
        <v>249</v>
      </c>
      <c r="AM308" s="105" t="s">
        <v>10</v>
      </c>
      <c r="AN308" s="105" t="s">
        <v>10</v>
      </c>
      <c r="AO308" s="105" t="s">
        <v>1436</v>
      </c>
      <c r="AP308" s="105" t="s">
        <v>11</v>
      </c>
      <c r="AQ308" s="105" t="s">
        <v>138</v>
      </c>
      <c r="AR308" s="105" t="s">
        <v>11</v>
      </c>
      <c r="AS308" s="105" t="s">
        <v>1277</v>
      </c>
      <c r="AT308" s="105" t="s">
        <v>11</v>
      </c>
      <c r="AU308" s="105" t="s">
        <v>10</v>
      </c>
      <c r="AV308" s="105" t="s">
        <v>10</v>
      </c>
      <c r="AW308" s="105">
        <v>73</v>
      </c>
      <c r="AX308" s="105">
        <f>INDEX(Exposure_GWASs!S:S,MATCH(Matt!AE308,Exposure_GWASs!C:C,0))</f>
        <v>77</v>
      </c>
      <c r="AY308" s="105" t="s">
        <v>1438</v>
      </c>
      <c r="AZ308" s="105" t="s">
        <v>11</v>
      </c>
      <c r="BA308" s="105" t="s">
        <v>11</v>
      </c>
      <c r="BB308" s="105" t="s">
        <v>54</v>
      </c>
      <c r="BC308" s="105" t="s">
        <v>11</v>
      </c>
      <c r="BD308" s="105"/>
      <c r="BE308" s="105"/>
      <c r="BF308" s="105"/>
      <c r="BG308" s="105"/>
      <c r="BH308" s="105" t="s">
        <v>11</v>
      </c>
      <c r="BI308" s="105" t="s">
        <v>11</v>
      </c>
      <c r="BJ308" s="105" t="s">
        <v>11</v>
      </c>
      <c r="BK308" s="105" t="s">
        <v>11</v>
      </c>
      <c r="BL308" s="105" t="s">
        <v>11</v>
      </c>
      <c r="BM308" s="105" t="s">
        <v>1440</v>
      </c>
      <c r="BN308" s="105" t="s">
        <v>11</v>
      </c>
      <c r="BO308" s="105" t="s">
        <v>167</v>
      </c>
      <c r="BP308" s="105" t="s">
        <v>1459</v>
      </c>
      <c r="BQ308" s="105" t="s">
        <v>1029</v>
      </c>
      <c r="BR308" s="105">
        <v>0.84</v>
      </c>
      <c r="BS308" s="105"/>
      <c r="BT308" s="105">
        <v>95</v>
      </c>
      <c r="BU308" s="105">
        <v>0.39</v>
      </c>
      <c r="BV308" s="105">
        <v>1.3</v>
      </c>
      <c r="BW308" s="105" t="s">
        <v>1496</v>
      </c>
      <c r="BX308" s="105" t="s">
        <v>11</v>
      </c>
      <c r="BY308" s="105" t="s">
        <v>11</v>
      </c>
      <c r="BZ308" s="105" t="s">
        <v>1443</v>
      </c>
      <c r="CA308" s="105" t="s">
        <v>1444</v>
      </c>
      <c r="CB308" s="105" t="s">
        <v>1445</v>
      </c>
      <c r="CC308" s="105" t="s">
        <v>11</v>
      </c>
      <c r="CD308" s="106" t="s">
        <v>10</v>
      </c>
      <c r="CE308" s="105"/>
      <c r="CF308" s="105"/>
      <c r="CG308" s="105"/>
      <c r="CH308" s="105"/>
    </row>
    <row r="309" spans="1:86">
      <c r="A309" s="105">
        <v>23</v>
      </c>
      <c r="B309" s="105" t="s">
        <v>282</v>
      </c>
      <c r="C309" s="105" t="s">
        <v>244</v>
      </c>
      <c r="D309" s="105" t="s">
        <v>1431</v>
      </c>
      <c r="E309" s="105">
        <v>2018</v>
      </c>
      <c r="F309" s="105" t="s">
        <v>1432</v>
      </c>
      <c r="G309" s="105" t="s">
        <v>1433</v>
      </c>
      <c r="H309" s="105" t="s">
        <v>1356</v>
      </c>
      <c r="I309" s="105" t="s">
        <v>1260</v>
      </c>
      <c r="J309" s="114" t="s">
        <v>1357</v>
      </c>
      <c r="K309" s="105" t="s">
        <v>1358</v>
      </c>
      <c r="L309" s="105" t="s">
        <v>6135</v>
      </c>
      <c r="M309" s="105" t="s">
        <v>1434</v>
      </c>
      <c r="N309" s="105" t="s">
        <v>12</v>
      </c>
      <c r="O309" s="105" t="s">
        <v>5636</v>
      </c>
      <c r="P309" s="105" t="s">
        <v>5638</v>
      </c>
      <c r="Q309" s="105" t="s">
        <v>5608</v>
      </c>
      <c r="R309" s="105" t="s">
        <v>1435</v>
      </c>
      <c r="S309" s="105" t="s">
        <v>123</v>
      </c>
      <c r="T309" s="105" t="s">
        <v>172</v>
      </c>
      <c r="U309" s="105" t="s">
        <v>268</v>
      </c>
      <c r="V309" s="105">
        <v>54229</v>
      </c>
      <c r="W309" s="105" t="s">
        <v>10</v>
      </c>
      <c r="X309" s="105" t="s">
        <v>10</v>
      </c>
      <c r="Y309" s="105" t="s">
        <v>10</v>
      </c>
      <c r="Z309" s="105" t="s">
        <v>10</v>
      </c>
      <c r="AA309" s="105" t="s">
        <v>1005</v>
      </c>
      <c r="AB309" s="105" t="s">
        <v>731</v>
      </c>
      <c r="AC309" s="115" t="s">
        <v>127</v>
      </c>
      <c r="AD309" s="105" t="s">
        <v>5510</v>
      </c>
      <c r="AE309" s="105" t="s">
        <v>1139</v>
      </c>
      <c r="AF309" s="115" t="str">
        <f>INDEX(Exposure_GWASs!T:T,MATCH(Matt!AE309,Exposure_GWASs!C:C,0))</f>
        <v>18+</v>
      </c>
      <c r="AG309" s="115" t="str">
        <f>INDEX(Exposure_GWASs!U:U,MATCH(Matt!AE309,Exposure_GWASs!C:C,0))</f>
        <v>both</v>
      </c>
      <c r="AH309" s="105">
        <f t="shared" si="6"/>
        <v>54229</v>
      </c>
      <c r="AI309" s="115">
        <f>INDEX(Exposure_GWASs!F:F,MATCH(Matt!AE309,Exposure_GWASs!C:C,0))</f>
        <v>322154</v>
      </c>
      <c r="AJ309" s="105" t="s">
        <v>1291</v>
      </c>
      <c r="AK309" s="105" t="s">
        <v>1005</v>
      </c>
      <c r="AL309" s="105" t="s">
        <v>249</v>
      </c>
      <c r="AM309" s="105" t="s">
        <v>10</v>
      </c>
      <c r="AN309" s="105" t="s">
        <v>10</v>
      </c>
      <c r="AO309" s="105" t="s">
        <v>1449</v>
      </c>
      <c r="AP309" s="105" t="s">
        <v>11</v>
      </c>
      <c r="AQ309" s="105" t="s">
        <v>138</v>
      </c>
      <c r="AR309" s="105" t="s">
        <v>11</v>
      </c>
      <c r="AS309" s="105" t="s">
        <v>1277</v>
      </c>
      <c r="AT309" s="105" t="s">
        <v>11</v>
      </c>
      <c r="AU309" s="105" t="s">
        <v>10</v>
      </c>
      <c r="AV309" s="105" t="s">
        <v>10</v>
      </c>
      <c r="AW309" s="105">
        <v>40</v>
      </c>
      <c r="AX309" s="105">
        <f>INDEX(Exposure_GWASs!S:S,MATCH(Matt!AE309,Exposure_GWASs!C:C,0))</f>
        <v>77</v>
      </c>
      <c r="AY309" s="105" t="s">
        <v>1464</v>
      </c>
      <c r="AZ309" s="105" t="s">
        <v>11</v>
      </c>
      <c r="BA309" s="105" t="s">
        <v>11</v>
      </c>
      <c r="BB309" s="105" t="s">
        <v>54</v>
      </c>
      <c r="BC309" s="105" t="s">
        <v>11</v>
      </c>
      <c r="BD309" s="105"/>
      <c r="BE309" s="105"/>
      <c r="BF309" s="105"/>
      <c r="BG309" s="105"/>
      <c r="BH309" s="105" t="s">
        <v>11</v>
      </c>
      <c r="BI309" s="105" t="s">
        <v>11</v>
      </c>
      <c r="BJ309" s="105" t="s">
        <v>11</v>
      </c>
      <c r="BK309" s="105" t="s">
        <v>11</v>
      </c>
      <c r="BL309" s="105" t="s">
        <v>11</v>
      </c>
      <c r="BM309" s="105" t="s">
        <v>1440</v>
      </c>
      <c r="BN309" s="105" t="s">
        <v>11</v>
      </c>
      <c r="BO309" s="105" t="s">
        <v>167</v>
      </c>
      <c r="BP309" s="105" t="s">
        <v>1459</v>
      </c>
      <c r="BQ309" s="105" t="s">
        <v>1029</v>
      </c>
      <c r="BR309" s="105">
        <v>1.43</v>
      </c>
      <c r="BS309" s="105"/>
      <c r="BT309" s="105">
        <v>95</v>
      </c>
      <c r="BU309" s="105">
        <v>0.81</v>
      </c>
      <c r="BV309" s="105">
        <v>2.06</v>
      </c>
      <c r="BW309" s="105" t="s">
        <v>1508</v>
      </c>
      <c r="BX309" s="105" t="s">
        <v>11</v>
      </c>
      <c r="BY309" s="105" t="s">
        <v>11</v>
      </c>
      <c r="BZ309" s="105" t="s">
        <v>1443</v>
      </c>
      <c r="CA309" s="105" t="s">
        <v>1444</v>
      </c>
      <c r="CB309" s="105" t="s">
        <v>1445</v>
      </c>
      <c r="CC309" s="105" t="s">
        <v>11</v>
      </c>
      <c r="CD309" s="106" t="s">
        <v>10</v>
      </c>
      <c r="CE309" s="105"/>
      <c r="CF309" s="105"/>
      <c r="CG309" s="105"/>
      <c r="CH309" s="105"/>
    </row>
    <row r="310" spans="1:86">
      <c r="A310" s="105">
        <v>23</v>
      </c>
      <c r="B310" s="105" t="s">
        <v>282</v>
      </c>
      <c r="C310" s="105" t="s">
        <v>244</v>
      </c>
      <c r="D310" s="105" t="s">
        <v>1431</v>
      </c>
      <c r="E310" s="105">
        <v>2018</v>
      </c>
      <c r="F310" s="105" t="s">
        <v>1432</v>
      </c>
      <c r="G310" s="105" t="s">
        <v>1433</v>
      </c>
      <c r="H310" s="105" t="s">
        <v>1356</v>
      </c>
      <c r="I310" s="105" t="s">
        <v>1260</v>
      </c>
      <c r="J310" s="114" t="s">
        <v>1357</v>
      </c>
      <c r="K310" s="105" t="s">
        <v>1358</v>
      </c>
      <c r="L310" s="105" t="s">
        <v>6135</v>
      </c>
      <c r="M310" s="105" t="s">
        <v>1434</v>
      </c>
      <c r="N310" s="105" t="s">
        <v>12</v>
      </c>
      <c r="O310" s="105" t="s">
        <v>5636</v>
      </c>
      <c r="P310" s="105" t="s">
        <v>5638</v>
      </c>
      <c r="Q310" s="105" t="s">
        <v>5608</v>
      </c>
      <c r="R310" s="105" t="s">
        <v>1435</v>
      </c>
      <c r="S310" s="105" t="s">
        <v>123</v>
      </c>
      <c r="T310" s="105" t="s">
        <v>172</v>
      </c>
      <c r="U310" s="105" t="s">
        <v>268</v>
      </c>
      <c r="V310" s="105">
        <v>54229</v>
      </c>
      <c r="W310" s="105" t="s">
        <v>10</v>
      </c>
      <c r="X310" s="105" t="s">
        <v>10</v>
      </c>
      <c r="Y310" s="105" t="s">
        <v>10</v>
      </c>
      <c r="Z310" s="105" t="s">
        <v>10</v>
      </c>
      <c r="AA310" s="105" t="s">
        <v>1005</v>
      </c>
      <c r="AB310" s="105" t="s">
        <v>731</v>
      </c>
      <c r="AC310" s="115" t="s">
        <v>127</v>
      </c>
      <c r="AD310" s="105" t="s">
        <v>5508</v>
      </c>
      <c r="AE310" s="105" t="s">
        <v>1139</v>
      </c>
      <c r="AF310" s="115" t="str">
        <f>INDEX(Exposure_GWASs!T:T,MATCH(Matt!AE310,Exposure_GWASs!C:C,0))</f>
        <v>18+</v>
      </c>
      <c r="AG310" s="115" t="str">
        <f>INDEX(Exposure_GWASs!U:U,MATCH(Matt!AE310,Exposure_GWASs!C:C,0))</f>
        <v>both</v>
      </c>
      <c r="AH310" s="105">
        <f t="shared" si="6"/>
        <v>54229</v>
      </c>
      <c r="AI310" s="115">
        <f>INDEX(Exposure_GWASs!F:F,MATCH(Matt!AE310,Exposure_GWASs!C:C,0))</f>
        <v>322154</v>
      </c>
      <c r="AJ310" s="105" t="s">
        <v>1291</v>
      </c>
      <c r="AK310" s="105" t="s">
        <v>1005</v>
      </c>
      <c r="AL310" s="105" t="s">
        <v>249</v>
      </c>
      <c r="AM310" s="105" t="s">
        <v>10</v>
      </c>
      <c r="AN310" s="105" t="s">
        <v>10</v>
      </c>
      <c r="AO310" s="105" t="s">
        <v>1449</v>
      </c>
      <c r="AP310" s="105" t="s">
        <v>11</v>
      </c>
      <c r="AQ310" s="105" t="s">
        <v>138</v>
      </c>
      <c r="AR310" s="105" t="s">
        <v>11</v>
      </c>
      <c r="AS310" s="105" t="s">
        <v>1277</v>
      </c>
      <c r="AT310" s="105" t="s">
        <v>11</v>
      </c>
      <c r="AU310" s="105" t="s">
        <v>10</v>
      </c>
      <c r="AV310" s="105" t="s">
        <v>10</v>
      </c>
      <c r="AW310" s="105">
        <v>33</v>
      </c>
      <c r="AX310" s="105">
        <f>INDEX(Exposure_GWASs!S:S,MATCH(Matt!AE310,Exposure_GWASs!C:C,0))</f>
        <v>77</v>
      </c>
      <c r="AY310" s="105" t="s">
        <v>1468</v>
      </c>
      <c r="AZ310" s="105" t="s">
        <v>11</v>
      </c>
      <c r="BA310" s="105" t="s">
        <v>11</v>
      </c>
      <c r="BB310" s="105" t="s">
        <v>54</v>
      </c>
      <c r="BC310" s="105" t="s">
        <v>11</v>
      </c>
      <c r="BD310" s="105"/>
      <c r="BE310" s="105"/>
      <c r="BF310" s="105"/>
      <c r="BG310" s="105"/>
      <c r="BH310" s="105" t="s">
        <v>11</v>
      </c>
      <c r="BI310" s="105" t="s">
        <v>11</v>
      </c>
      <c r="BJ310" s="105" t="s">
        <v>11</v>
      </c>
      <c r="BK310" s="105" t="s">
        <v>11</v>
      </c>
      <c r="BL310" s="105" t="s">
        <v>11</v>
      </c>
      <c r="BM310" s="105" t="s">
        <v>1440</v>
      </c>
      <c r="BN310" s="105" t="s">
        <v>11</v>
      </c>
      <c r="BO310" s="105" t="s">
        <v>167</v>
      </c>
      <c r="BP310" s="105" t="s">
        <v>1459</v>
      </c>
      <c r="BQ310" s="105" t="s">
        <v>1029</v>
      </c>
      <c r="BR310" s="105">
        <v>0.84</v>
      </c>
      <c r="BS310" s="105"/>
      <c r="BT310" s="105">
        <v>95</v>
      </c>
      <c r="BU310" s="105">
        <v>0.39</v>
      </c>
      <c r="BV310" s="105">
        <v>1.3</v>
      </c>
      <c r="BW310" s="105" t="s">
        <v>1496</v>
      </c>
      <c r="BX310" s="105" t="s">
        <v>11</v>
      </c>
      <c r="BY310" s="105" t="s">
        <v>11</v>
      </c>
      <c r="BZ310" s="105" t="s">
        <v>1443</v>
      </c>
      <c r="CA310" s="105" t="s">
        <v>1444</v>
      </c>
      <c r="CB310" s="105" t="s">
        <v>1445</v>
      </c>
      <c r="CC310" s="105" t="s">
        <v>11</v>
      </c>
      <c r="CD310" s="106" t="s">
        <v>10</v>
      </c>
      <c r="CE310" s="105"/>
      <c r="CF310" s="105"/>
      <c r="CG310" s="105"/>
      <c r="CH310" s="105"/>
    </row>
    <row r="311" spans="1:86">
      <c r="A311" s="105">
        <v>23</v>
      </c>
      <c r="B311" s="105" t="s">
        <v>282</v>
      </c>
      <c r="C311" s="105" t="s">
        <v>244</v>
      </c>
      <c r="D311" s="105" t="s">
        <v>1431</v>
      </c>
      <c r="E311" s="105">
        <v>2018</v>
      </c>
      <c r="F311" s="105" t="s">
        <v>1432</v>
      </c>
      <c r="G311" s="105" t="s">
        <v>1433</v>
      </c>
      <c r="H311" s="105" t="s">
        <v>1356</v>
      </c>
      <c r="I311" s="105" t="s">
        <v>1260</v>
      </c>
      <c r="J311" s="114" t="s">
        <v>1357</v>
      </c>
      <c r="K311" s="105" t="s">
        <v>1358</v>
      </c>
      <c r="L311" s="105" t="s">
        <v>6135</v>
      </c>
      <c r="M311" s="105" t="s">
        <v>1434</v>
      </c>
      <c r="N311" s="105" t="s">
        <v>12</v>
      </c>
      <c r="O311" s="105" t="s">
        <v>5636</v>
      </c>
      <c r="P311" s="105" t="s">
        <v>5638</v>
      </c>
      <c r="Q311" s="105" t="s">
        <v>5608</v>
      </c>
      <c r="R311" s="105" t="s">
        <v>1435</v>
      </c>
      <c r="S311" s="105" t="s">
        <v>123</v>
      </c>
      <c r="T311" s="105" t="s">
        <v>172</v>
      </c>
      <c r="U311" s="105" t="s">
        <v>268</v>
      </c>
      <c r="V311" s="105">
        <v>54229</v>
      </c>
      <c r="W311" s="105" t="s">
        <v>10</v>
      </c>
      <c r="X311" s="105" t="s">
        <v>10</v>
      </c>
      <c r="Y311" s="105" t="s">
        <v>10</v>
      </c>
      <c r="Z311" s="105" t="s">
        <v>10</v>
      </c>
      <c r="AA311" s="105" t="s">
        <v>1005</v>
      </c>
      <c r="AB311" s="105" t="s">
        <v>731</v>
      </c>
      <c r="AC311" s="115" t="s">
        <v>127</v>
      </c>
      <c r="AD311" s="115" t="s">
        <v>5511</v>
      </c>
      <c r="AE311" s="105" t="s">
        <v>1139</v>
      </c>
      <c r="AF311" s="115" t="str">
        <f>INDEX(Exposure_GWASs!T:T,MATCH(Matt!AE311,Exposure_GWASs!C:C,0))</f>
        <v>18+</v>
      </c>
      <c r="AG311" s="115" t="str">
        <f>INDEX(Exposure_GWASs!U:U,MATCH(Matt!AE311,Exposure_GWASs!C:C,0))</f>
        <v>both</v>
      </c>
      <c r="AH311" s="105">
        <f t="shared" si="6"/>
        <v>54229</v>
      </c>
      <c r="AI311" s="115">
        <f>INDEX(Exposure_GWASs!F:F,MATCH(Matt!AE311,Exposure_GWASs!C:C,0))</f>
        <v>322154</v>
      </c>
      <c r="AJ311" s="105" t="s">
        <v>1291</v>
      </c>
      <c r="AK311" s="105" t="s">
        <v>1005</v>
      </c>
      <c r="AL311" s="105" t="s">
        <v>249</v>
      </c>
      <c r="AM311" s="105" t="s">
        <v>10</v>
      </c>
      <c r="AN311" s="105" t="s">
        <v>10</v>
      </c>
      <c r="AO311" s="105" t="s">
        <v>1449</v>
      </c>
      <c r="AP311" s="105" t="s">
        <v>11</v>
      </c>
      <c r="AQ311" s="105" t="s">
        <v>138</v>
      </c>
      <c r="AR311" s="105" t="s">
        <v>11</v>
      </c>
      <c r="AS311" s="105" t="s">
        <v>1277</v>
      </c>
      <c r="AT311" s="105" t="s">
        <v>11</v>
      </c>
      <c r="AU311" s="105" t="s">
        <v>10</v>
      </c>
      <c r="AV311" s="105" t="s">
        <v>10</v>
      </c>
      <c r="AW311" s="105">
        <v>59</v>
      </c>
      <c r="AX311" s="105">
        <f>INDEX(Exposure_GWASs!S:S,MATCH(Matt!AE311,Exposure_GWASs!C:C,0))</f>
        <v>77</v>
      </c>
      <c r="AY311" s="105" t="s">
        <v>1471</v>
      </c>
      <c r="AZ311" s="105" t="s">
        <v>11</v>
      </c>
      <c r="BA311" s="105" t="s">
        <v>11</v>
      </c>
      <c r="BB311" s="105" t="s">
        <v>54</v>
      </c>
      <c r="BC311" s="105" t="s">
        <v>11</v>
      </c>
      <c r="BD311" s="105"/>
      <c r="BE311" s="105"/>
      <c r="BF311" s="105"/>
      <c r="BG311" s="105"/>
      <c r="BH311" s="105" t="s">
        <v>11</v>
      </c>
      <c r="BI311" s="105" t="s">
        <v>11</v>
      </c>
      <c r="BJ311" s="105" t="s">
        <v>11</v>
      </c>
      <c r="BK311" s="105" t="s">
        <v>11</v>
      </c>
      <c r="BL311" s="105" t="s">
        <v>11</v>
      </c>
      <c r="BM311" s="105" t="s">
        <v>1440</v>
      </c>
      <c r="BN311" s="105" t="s">
        <v>11</v>
      </c>
      <c r="BO311" s="105" t="s">
        <v>167</v>
      </c>
      <c r="BP311" s="105" t="s">
        <v>1459</v>
      </c>
      <c r="BQ311" s="105" t="s">
        <v>1029</v>
      </c>
      <c r="BR311" s="105">
        <v>0.73</v>
      </c>
      <c r="BS311" s="105"/>
      <c r="BT311" s="105">
        <v>95</v>
      </c>
      <c r="BU311" s="105">
        <v>0.22</v>
      </c>
      <c r="BV311" s="105">
        <v>1.24</v>
      </c>
      <c r="BW311" s="105" t="s">
        <v>1509</v>
      </c>
      <c r="BX311" s="105" t="s">
        <v>11</v>
      </c>
      <c r="BY311" s="105" t="s">
        <v>11</v>
      </c>
      <c r="BZ311" s="105" t="s">
        <v>1443</v>
      </c>
      <c r="CA311" s="105" t="s">
        <v>1444</v>
      </c>
      <c r="CB311" s="105" t="s">
        <v>1445</v>
      </c>
      <c r="CC311" s="105" t="s">
        <v>11</v>
      </c>
      <c r="CD311" s="106" t="s">
        <v>10</v>
      </c>
      <c r="CE311" s="105"/>
      <c r="CF311" s="105"/>
      <c r="CG311" s="105"/>
      <c r="CH311" s="105"/>
    </row>
    <row r="312" spans="1:86">
      <c r="A312" s="105">
        <v>23</v>
      </c>
      <c r="B312" s="105" t="s">
        <v>282</v>
      </c>
      <c r="C312" s="105" t="s">
        <v>244</v>
      </c>
      <c r="D312" s="105" t="s">
        <v>1431</v>
      </c>
      <c r="E312" s="105">
        <v>2018</v>
      </c>
      <c r="F312" s="105" t="s">
        <v>1432</v>
      </c>
      <c r="G312" s="105" t="s">
        <v>1433</v>
      </c>
      <c r="H312" s="105" t="s">
        <v>1356</v>
      </c>
      <c r="I312" s="105" t="s">
        <v>1260</v>
      </c>
      <c r="J312" s="114" t="s">
        <v>1357</v>
      </c>
      <c r="K312" s="105" t="s">
        <v>1358</v>
      </c>
      <c r="L312" s="105" t="s">
        <v>6135</v>
      </c>
      <c r="M312" s="105" t="s">
        <v>1434</v>
      </c>
      <c r="N312" s="105" t="s">
        <v>12</v>
      </c>
      <c r="O312" s="105" t="s">
        <v>5636</v>
      </c>
      <c r="P312" s="105" t="s">
        <v>5638</v>
      </c>
      <c r="Q312" s="105" t="s">
        <v>5608</v>
      </c>
      <c r="R312" s="105" t="s">
        <v>1435</v>
      </c>
      <c r="S312" s="105" t="s">
        <v>123</v>
      </c>
      <c r="T312" s="105" t="s">
        <v>172</v>
      </c>
      <c r="U312" s="105" t="s">
        <v>268</v>
      </c>
      <c r="V312" s="105">
        <v>54229</v>
      </c>
      <c r="W312" s="105" t="s">
        <v>10</v>
      </c>
      <c r="X312" s="105" t="s">
        <v>10</v>
      </c>
      <c r="Y312" s="105" t="s">
        <v>10</v>
      </c>
      <c r="Z312" s="105" t="s">
        <v>10</v>
      </c>
      <c r="AA312" s="105" t="s">
        <v>1005</v>
      </c>
      <c r="AB312" s="105" t="s">
        <v>731</v>
      </c>
      <c r="AC312" s="105" t="s">
        <v>5513</v>
      </c>
      <c r="AD312" s="105" t="s">
        <v>5513</v>
      </c>
      <c r="AE312" s="105" t="s">
        <v>1448</v>
      </c>
      <c r="AF312" s="115" t="str">
        <f>INDEX(Exposure_GWASs!T:T,MATCH(Matt!AE312,Exposure_GWASs!C:C,0))</f>
        <v>18+</v>
      </c>
      <c r="AG312" s="115" t="str">
        <f>INDEX(Exposure_GWASs!U:U,MATCH(Matt!AE312,Exposure_GWASs!C:C,0))</f>
        <v>both</v>
      </c>
      <c r="AH312" s="105">
        <f t="shared" si="6"/>
        <v>54229</v>
      </c>
      <c r="AI312" s="115">
        <f>INDEX(Exposure_GWASs!F:F,MATCH(Matt!AE312,Exposure_GWASs!C:C,0))</f>
        <v>89297</v>
      </c>
      <c r="AJ312" s="105" t="s">
        <v>1291</v>
      </c>
      <c r="AK312" s="105" t="s">
        <v>1005</v>
      </c>
      <c r="AL312" s="105" t="s">
        <v>249</v>
      </c>
      <c r="AM312" s="105" t="s">
        <v>10</v>
      </c>
      <c r="AN312" s="105" t="s">
        <v>10</v>
      </c>
      <c r="AO312" s="105" t="s">
        <v>1449</v>
      </c>
      <c r="AP312" s="105" t="s">
        <v>11</v>
      </c>
      <c r="AQ312" s="105" t="s">
        <v>138</v>
      </c>
      <c r="AR312" s="105" t="s">
        <v>11</v>
      </c>
      <c r="AS312" s="105" t="s">
        <v>1277</v>
      </c>
      <c r="AT312" s="105" t="s">
        <v>11</v>
      </c>
      <c r="AU312" s="105" t="s">
        <v>10</v>
      </c>
      <c r="AV312" s="105" t="s">
        <v>10</v>
      </c>
      <c r="AW312" s="105">
        <v>12</v>
      </c>
      <c r="AX312" s="105">
        <f>INDEX(Exposure_GWASs!S:S,MATCH(Matt!AE312,Exposure_GWASs!C:C,0))</f>
        <v>7</v>
      </c>
      <c r="AY312" s="105" t="s">
        <v>1451</v>
      </c>
      <c r="AZ312" s="105" t="s">
        <v>11</v>
      </c>
      <c r="BA312" s="105" t="s">
        <v>11</v>
      </c>
      <c r="BB312" s="105" t="s">
        <v>54</v>
      </c>
      <c r="BC312" s="105" t="s">
        <v>11</v>
      </c>
      <c r="BD312" s="105"/>
      <c r="BE312" s="105"/>
      <c r="BF312" s="105"/>
      <c r="BG312" s="105"/>
      <c r="BH312" s="105" t="s">
        <v>11</v>
      </c>
      <c r="BI312" s="105" t="s">
        <v>11</v>
      </c>
      <c r="BJ312" s="105" t="s">
        <v>11</v>
      </c>
      <c r="BK312" s="105" t="s">
        <v>11</v>
      </c>
      <c r="BL312" s="105" t="s">
        <v>11</v>
      </c>
      <c r="BM312" s="105" t="s">
        <v>1440</v>
      </c>
      <c r="BN312" s="105" t="s">
        <v>11</v>
      </c>
      <c r="BO312" s="105" t="s">
        <v>167</v>
      </c>
      <c r="BP312" s="105" t="s">
        <v>1459</v>
      </c>
      <c r="BQ312" s="105" t="s">
        <v>1029</v>
      </c>
      <c r="BR312" s="105">
        <v>0.37</v>
      </c>
      <c r="BS312" s="105"/>
      <c r="BT312" s="105">
        <v>95</v>
      </c>
      <c r="BU312" s="105">
        <v>-0.52</v>
      </c>
      <c r="BV312" s="105">
        <v>1.27</v>
      </c>
      <c r="BW312" s="105">
        <v>0.41</v>
      </c>
      <c r="BX312" s="105" t="s">
        <v>11</v>
      </c>
      <c r="BY312" s="105" t="s">
        <v>11</v>
      </c>
      <c r="BZ312" s="105" t="s">
        <v>1443</v>
      </c>
      <c r="CA312" s="105" t="s">
        <v>1444</v>
      </c>
      <c r="CB312" s="105" t="s">
        <v>1445</v>
      </c>
      <c r="CC312" s="105" t="s">
        <v>11</v>
      </c>
      <c r="CD312" s="106" t="s">
        <v>10</v>
      </c>
      <c r="CE312" s="105"/>
      <c r="CF312" s="105"/>
      <c r="CG312" s="105"/>
      <c r="CH312" s="105"/>
    </row>
    <row r="313" spans="1:86">
      <c r="A313" s="105">
        <v>23</v>
      </c>
      <c r="B313" s="105" t="s">
        <v>282</v>
      </c>
      <c r="C313" s="105" t="s">
        <v>244</v>
      </c>
      <c r="D313" s="105" t="s">
        <v>1431</v>
      </c>
      <c r="E313" s="105">
        <v>2018</v>
      </c>
      <c r="F313" s="105" t="s">
        <v>1432</v>
      </c>
      <c r="G313" s="105" t="s">
        <v>1433</v>
      </c>
      <c r="H313" s="105" t="s">
        <v>1356</v>
      </c>
      <c r="I313" s="105" t="s">
        <v>1260</v>
      </c>
      <c r="J313" s="114" t="s">
        <v>1357</v>
      </c>
      <c r="K313" s="105" t="s">
        <v>1358</v>
      </c>
      <c r="L313" s="105" t="s">
        <v>6135</v>
      </c>
      <c r="M313" s="105" t="s">
        <v>1434</v>
      </c>
      <c r="N313" s="105" t="s">
        <v>12</v>
      </c>
      <c r="O313" s="105" t="s">
        <v>5636</v>
      </c>
      <c r="P313" s="105" t="s">
        <v>5638</v>
      </c>
      <c r="Q313" s="105" t="s">
        <v>5608</v>
      </c>
      <c r="R313" s="105" t="s">
        <v>1435</v>
      </c>
      <c r="S313" s="105" t="s">
        <v>123</v>
      </c>
      <c r="T313" s="105" t="s">
        <v>172</v>
      </c>
      <c r="U313" s="105" t="s">
        <v>268</v>
      </c>
      <c r="V313" s="105">
        <v>54229</v>
      </c>
      <c r="W313" s="105" t="s">
        <v>10</v>
      </c>
      <c r="X313" s="105" t="s">
        <v>10</v>
      </c>
      <c r="Y313" s="105" t="s">
        <v>10</v>
      </c>
      <c r="Z313" s="105" t="s">
        <v>10</v>
      </c>
      <c r="AA313" s="105" t="s">
        <v>1005</v>
      </c>
      <c r="AB313" s="105" t="s">
        <v>731</v>
      </c>
      <c r="AC313" s="105" t="s">
        <v>5513</v>
      </c>
      <c r="AD313" s="252" t="s">
        <v>5511</v>
      </c>
      <c r="AE313" s="105" t="s">
        <v>1448</v>
      </c>
      <c r="AF313" s="115" t="str">
        <f>INDEX(Exposure_GWASs!T:T,MATCH(Matt!AE313,Exposure_GWASs!C:C,0))</f>
        <v>18+</v>
      </c>
      <c r="AG313" s="115" t="str">
        <f>INDEX(Exposure_GWASs!U:U,MATCH(Matt!AE313,Exposure_GWASs!C:C,0))</f>
        <v>both</v>
      </c>
      <c r="AH313" s="105">
        <f t="shared" si="6"/>
        <v>54229</v>
      </c>
      <c r="AI313" s="115">
        <f>INDEX(Exposure_GWASs!F:F,MATCH(Matt!AE313,Exposure_GWASs!C:C,0))</f>
        <v>89297</v>
      </c>
      <c r="AJ313" s="105" t="s">
        <v>1291</v>
      </c>
      <c r="AK313" s="105" t="s">
        <v>1005</v>
      </c>
      <c r="AL313" s="105" t="s">
        <v>249</v>
      </c>
      <c r="AM313" s="105" t="s">
        <v>10</v>
      </c>
      <c r="AN313" s="105" t="s">
        <v>10</v>
      </c>
      <c r="AO313" s="105" t="s">
        <v>1449</v>
      </c>
      <c r="AP313" s="105" t="s">
        <v>11</v>
      </c>
      <c r="AQ313" s="105" t="s">
        <v>138</v>
      </c>
      <c r="AR313" s="105" t="s">
        <v>11</v>
      </c>
      <c r="AS313" s="105" t="s">
        <v>1277</v>
      </c>
      <c r="AT313" s="105" t="s">
        <v>11</v>
      </c>
      <c r="AU313" s="105" t="s">
        <v>10</v>
      </c>
      <c r="AV313" s="105" t="s">
        <v>10</v>
      </c>
      <c r="AW313" s="105">
        <v>8</v>
      </c>
      <c r="AX313" s="105">
        <f>INDEX(Exposure_GWASs!S:S,MATCH(Matt!AE313,Exposure_GWASs!C:C,0))</f>
        <v>7</v>
      </c>
      <c r="AY313" s="105" t="s">
        <v>1451</v>
      </c>
      <c r="AZ313" s="105" t="s">
        <v>11</v>
      </c>
      <c r="BA313" s="105" t="s">
        <v>11</v>
      </c>
      <c r="BB313" s="105" t="s">
        <v>54</v>
      </c>
      <c r="BC313" s="105" t="s">
        <v>11</v>
      </c>
      <c r="BD313" s="105"/>
      <c r="BE313" s="105"/>
      <c r="BF313" s="105"/>
      <c r="BG313" s="105"/>
      <c r="BH313" s="105" t="s">
        <v>11</v>
      </c>
      <c r="BI313" s="105" t="s">
        <v>11</v>
      </c>
      <c r="BJ313" s="105" t="s">
        <v>11</v>
      </c>
      <c r="BK313" s="105" t="s">
        <v>11</v>
      </c>
      <c r="BL313" s="105" t="s">
        <v>11</v>
      </c>
      <c r="BM313" s="105" t="s">
        <v>1440</v>
      </c>
      <c r="BN313" s="105" t="s">
        <v>11</v>
      </c>
      <c r="BO313" s="105" t="s">
        <v>167</v>
      </c>
      <c r="BP313" s="105" t="s">
        <v>1459</v>
      </c>
      <c r="BQ313" s="105" t="s">
        <v>1029</v>
      </c>
      <c r="BR313" s="105" t="s">
        <v>1510</v>
      </c>
      <c r="BS313" s="105"/>
      <c r="BT313" s="105">
        <v>95</v>
      </c>
      <c r="BU313" s="105">
        <v>-0.95</v>
      </c>
      <c r="BV313" s="105">
        <v>0.95</v>
      </c>
      <c r="BW313" s="105">
        <v>1</v>
      </c>
      <c r="BX313" s="105" t="s">
        <v>11</v>
      </c>
      <c r="BY313" s="105" t="s">
        <v>11</v>
      </c>
      <c r="BZ313" s="105" t="s">
        <v>1443</v>
      </c>
      <c r="CA313" s="105" t="s">
        <v>1444</v>
      </c>
      <c r="CB313" s="105" t="s">
        <v>1445</v>
      </c>
      <c r="CC313" s="105" t="s">
        <v>11</v>
      </c>
      <c r="CD313" s="106" t="s">
        <v>10</v>
      </c>
      <c r="CE313" s="105"/>
      <c r="CF313" s="105"/>
      <c r="CG313" s="105"/>
      <c r="CH313" s="105"/>
    </row>
    <row r="314" spans="1:86">
      <c r="A314" s="105">
        <v>23</v>
      </c>
      <c r="B314" s="105" t="s">
        <v>282</v>
      </c>
      <c r="C314" s="105" t="s">
        <v>244</v>
      </c>
      <c r="D314" s="105" t="s">
        <v>1431</v>
      </c>
      <c r="E314" s="105">
        <v>2018</v>
      </c>
      <c r="F314" s="105" t="s">
        <v>1432</v>
      </c>
      <c r="G314" s="105" t="s">
        <v>1433</v>
      </c>
      <c r="H314" s="105" t="s">
        <v>1356</v>
      </c>
      <c r="I314" s="105" t="s">
        <v>1260</v>
      </c>
      <c r="J314" s="114" t="s">
        <v>1357</v>
      </c>
      <c r="K314" s="105" t="s">
        <v>1358</v>
      </c>
      <c r="L314" s="105" t="s">
        <v>6135</v>
      </c>
      <c r="M314" s="105" t="s">
        <v>1434</v>
      </c>
      <c r="N314" s="105" t="s">
        <v>12</v>
      </c>
      <c r="O314" s="105" t="s">
        <v>5636</v>
      </c>
      <c r="P314" s="105" t="s">
        <v>5638</v>
      </c>
      <c r="Q314" s="105" t="s">
        <v>5608</v>
      </c>
      <c r="R314" s="105" t="s">
        <v>1435</v>
      </c>
      <c r="S314" s="105" t="s">
        <v>123</v>
      </c>
      <c r="T314" s="105" t="s">
        <v>172</v>
      </c>
      <c r="U314" s="105" t="s">
        <v>268</v>
      </c>
      <c r="V314" s="105">
        <v>54229</v>
      </c>
      <c r="W314" s="105" t="s">
        <v>10</v>
      </c>
      <c r="X314" s="105" t="s">
        <v>10</v>
      </c>
      <c r="Y314" s="105" t="s">
        <v>10</v>
      </c>
      <c r="Z314" s="105" t="s">
        <v>10</v>
      </c>
      <c r="AA314" s="105" t="s">
        <v>1005</v>
      </c>
      <c r="AB314" s="105" t="s">
        <v>731</v>
      </c>
      <c r="AC314" s="115" t="str">
        <f>INDEX(Exposure_GWASs!G:G,MATCH(Matt!AE314,Exposure_GWASs!C:C,0))</f>
        <v>WC</v>
      </c>
      <c r="AD314" s="105" t="s">
        <v>158</v>
      </c>
      <c r="AE314" s="105" t="s">
        <v>1453</v>
      </c>
      <c r="AF314" s="115" t="str">
        <f>INDEX(Exposure_GWASs!T:T,MATCH(Matt!AE314,Exposure_GWASs!C:C,0))</f>
        <v>18+</v>
      </c>
      <c r="AG314" s="115" t="str">
        <f>INDEX(Exposure_GWASs!U:U,MATCH(Matt!AE314,Exposure_GWASs!C:C,0))</f>
        <v>both</v>
      </c>
      <c r="AH314" s="105">
        <f t="shared" si="6"/>
        <v>54229</v>
      </c>
      <c r="AI314" s="115">
        <f>INDEX(Exposure_GWASs!F:F,MATCH(Matt!AE314,Exposure_GWASs!C:C,0))</f>
        <v>232074</v>
      </c>
      <c r="AJ314" s="105" t="s">
        <v>1291</v>
      </c>
      <c r="AK314" s="105" t="s">
        <v>1005</v>
      </c>
      <c r="AL314" s="105" t="s">
        <v>249</v>
      </c>
      <c r="AM314" s="105" t="s">
        <v>10</v>
      </c>
      <c r="AN314" s="105" t="s">
        <v>10</v>
      </c>
      <c r="AO314" s="105" t="s">
        <v>1449</v>
      </c>
      <c r="AP314" s="105" t="s">
        <v>11</v>
      </c>
      <c r="AQ314" s="105" t="s">
        <v>138</v>
      </c>
      <c r="AR314" s="105" t="s">
        <v>11</v>
      </c>
      <c r="AS314" s="105" t="s">
        <v>1277</v>
      </c>
      <c r="AT314" s="105" t="s">
        <v>11</v>
      </c>
      <c r="AU314" s="105" t="s">
        <v>10</v>
      </c>
      <c r="AV314" s="105" t="s">
        <v>10</v>
      </c>
      <c r="AW314" s="105">
        <v>44</v>
      </c>
      <c r="AX314" s="105">
        <f>INDEX(Exposure_GWASs!S:S,MATCH(Matt!AE314,Exposure_GWASs!C:C,0))</f>
        <v>0</v>
      </c>
      <c r="AY314" s="105" t="s">
        <v>1498</v>
      </c>
      <c r="AZ314" s="105" t="s">
        <v>11</v>
      </c>
      <c r="BA314" s="105" t="s">
        <v>11</v>
      </c>
      <c r="BB314" s="105" t="s">
        <v>54</v>
      </c>
      <c r="BC314" s="105" t="s">
        <v>11</v>
      </c>
      <c r="BD314" s="105"/>
      <c r="BE314" s="105"/>
      <c r="BF314" s="105"/>
      <c r="BG314" s="105"/>
      <c r="BH314" s="105" t="s">
        <v>11</v>
      </c>
      <c r="BI314" s="105" t="s">
        <v>11</v>
      </c>
      <c r="BJ314" s="105" t="s">
        <v>11</v>
      </c>
      <c r="BK314" s="105" t="s">
        <v>11</v>
      </c>
      <c r="BL314" s="105" t="s">
        <v>11</v>
      </c>
      <c r="BM314" s="105" t="s">
        <v>1440</v>
      </c>
      <c r="BN314" s="105" t="s">
        <v>11</v>
      </c>
      <c r="BO314" s="105" t="s">
        <v>167</v>
      </c>
      <c r="BP314" s="105" t="s">
        <v>1459</v>
      </c>
      <c r="BQ314" s="105" t="s">
        <v>1029</v>
      </c>
      <c r="BR314" s="105">
        <v>0.85</v>
      </c>
      <c r="BS314" s="105"/>
      <c r="BT314" s="105">
        <v>95</v>
      </c>
      <c r="BU314" s="105">
        <v>0.28999999999999998</v>
      </c>
      <c r="BV314" s="105">
        <v>1.4</v>
      </c>
      <c r="BW314" s="105" t="s">
        <v>1511</v>
      </c>
      <c r="BX314" s="105" t="s">
        <v>11</v>
      </c>
      <c r="BY314" s="105" t="s">
        <v>11</v>
      </c>
      <c r="BZ314" s="105" t="s">
        <v>1443</v>
      </c>
      <c r="CA314" s="105" t="s">
        <v>1444</v>
      </c>
      <c r="CB314" s="105" t="s">
        <v>1445</v>
      </c>
      <c r="CC314" s="105" t="s">
        <v>11</v>
      </c>
      <c r="CD314" s="106" t="s">
        <v>10</v>
      </c>
      <c r="CE314" s="105"/>
      <c r="CF314" s="105"/>
      <c r="CG314" s="105"/>
      <c r="CH314" s="105"/>
    </row>
    <row r="315" spans="1:86">
      <c r="A315" s="105">
        <v>23</v>
      </c>
      <c r="B315" s="105" t="s">
        <v>282</v>
      </c>
      <c r="C315" s="105" t="s">
        <v>244</v>
      </c>
      <c r="D315" s="105" t="s">
        <v>1431</v>
      </c>
      <c r="E315" s="105">
        <v>2018</v>
      </c>
      <c r="F315" s="105" t="s">
        <v>1432</v>
      </c>
      <c r="G315" s="105" t="s">
        <v>1433</v>
      </c>
      <c r="H315" s="105" t="s">
        <v>1356</v>
      </c>
      <c r="I315" s="105" t="s">
        <v>1260</v>
      </c>
      <c r="J315" s="114" t="s">
        <v>1357</v>
      </c>
      <c r="K315" s="105" t="s">
        <v>1358</v>
      </c>
      <c r="L315" s="105" t="s">
        <v>6135</v>
      </c>
      <c r="M315" s="105" t="s">
        <v>1434</v>
      </c>
      <c r="N315" s="105" t="s">
        <v>12</v>
      </c>
      <c r="O315" s="105" t="s">
        <v>5636</v>
      </c>
      <c r="P315" s="105" t="s">
        <v>5638</v>
      </c>
      <c r="Q315" s="105" t="s">
        <v>5608</v>
      </c>
      <c r="R315" s="105" t="s">
        <v>1435</v>
      </c>
      <c r="S315" s="105" t="s">
        <v>123</v>
      </c>
      <c r="T315" s="105" t="s">
        <v>172</v>
      </c>
      <c r="U315" s="105" t="s">
        <v>268</v>
      </c>
      <c r="V315" s="105">
        <v>54229</v>
      </c>
      <c r="W315" s="105" t="s">
        <v>10</v>
      </c>
      <c r="X315" s="105" t="s">
        <v>10</v>
      </c>
      <c r="Y315" s="105" t="s">
        <v>10</v>
      </c>
      <c r="Z315" s="105" t="s">
        <v>10</v>
      </c>
      <c r="AA315" s="105" t="s">
        <v>1005</v>
      </c>
      <c r="AB315" s="105" t="s">
        <v>731</v>
      </c>
      <c r="AC315" s="115" t="s">
        <v>158</v>
      </c>
      <c r="AD315" s="252" t="s">
        <v>5511</v>
      </c>
      <c r="AE315" s="105" t="s">
        <v>1453</v>
      </c>
      <c r="AF315" s="115" t="str">
        <f>INDEX(Exposure_GWASs!T:T,MATCH(Matt!AE315,Exposure_GWASs!C:C,0))</f>
        <v>18+</v>
      </c>
      <c r="AG315" s="115" t="str">
        <f>INDEX(Exposure_GWASs!U:U,MATCH(Matt!AE315,Exposure_GWASs!C:C,0))</f>
        <v>both</v>
      </c>
      <c r="AH315" s="105">
        <f t="shared" si="6"/>
        <v>54229</v>
      </c>
      <c r="AI315" s="115">
        <f>INDEX(Exposure_GWASs!F:F,MATCH(Matt!AE315,Exposure_GWASs!C:C,0))</f>
        <v>232074</v>
      </c>
      <c r="AJ315" s="105" t="s">
        <v>1291</v>
      </c>
      <c r="AK315" s="105" t="s">
        <v>1005</v>
      </c>
      <c r="AL315" s="105" t="s">
        <v>249</v>
      </c>
      <c r="AM315" s="105" t="s">
        <v>10</v>
      </c>
      <c r="AN315" s="105" t="s">
        <v>10</v>
      </c>
      <c r="AO315" s="105" t="s">
        <v>1449</v>
      </c>
      <c r="AP315" s="105" t="s">
        <v>11</v>
      </c>
      <c r="AQ315" s="105" t="s">
        <v>138</v>
      </c>
      <c r="AR315" s="105" t="s">
        <v>11</v>
      </c>
      <c r="AS315" s="105" t="s">
        <v>1277</v>
      </c>
      <c r="AT315" s="105" t="s">
        <v>11</v>
      </c>
      <c r="AU315" s="105" t="s">
        <v>10</v>
      </c>
      <c r="AV315" s="105" t="s">
        <v>10</v>
      </c>
      <c r="AW315" s="105">
        <v>35</v>
      </c>
      <c r="AX315" s="105">
        <f>INDEX(Exposure_GWASs!S:S,MATCH(Matt!AE315,Exposure_GWASs!C:C,0))</f>
        <v>0</v>
      </c>
      <c r="AY315" s="105" t="s">
        <v>1476</v>
      </c>
      <c r="AZ315" s="105" t="s">
        <v>11</v>
      </c>
      <c r="BA315" s="105" t="s">
        <v>11</v>
      </c>
      <c r="BB315" s="105" t="s">
        <v>54</v>
      </c>
      <c r="BC315" s="105" t="s">
        <v>11</v>
      </c>
      <c r="BD315" s="105"/>
      <c r="BE315" s="105"/>
      <c r="BF315" s="105"/>
      <c r="BG315" s="105"/>
      <c r="BH315" s="105" t="s">
        <v>11</v>
      </c>
      <c r="BI315" s="105" t="s">
        <v>11</v>
      </c>
      <c r="BJ315" s="105" t="s">
        <v>11</v>
      </c>
      <c r="BK315" s="105" t="s">
        <v>11</v>
      </c>
      <c r="BL315" s="105" t="s">
        <v>11</v>
      </c>
      <c r="BM315" s="105" t="s">
        <v>1440</v>
      </c>
      <c r="BN315" s="105" t="s">
        <v>11</v>
      </c>
      <c r="BO315" s="105" t="s">
        <v>167</v>
      </c>
      <c r="BP315" s="105" t="s">
        <v>1459</v>
      </c>
      <c r="BQ315" s="105" t="s">
        <v>1029</v>
      </c>
      <c r="BR315" s="105">
        <v>0.64</v>
      </c>
      <c r="BS315" s="105"/>
      <c r="BT315" s="105">
        <v>95</v>
      </c>
      <c r="BU315" s="105">
        <v>0.02</v>
      </c>
      <c r="BV315" s="105">
        <v>1.26</v>
      </c>
      <c r="BW315" s="105">
        <v>0.04</v>
      </c>
      <c r="BX315" s="105" t="s">
        <v>11</v>
      </c>
      <c r="BY315" s="105" t="s">
        <v>11</v>
      </c>
      <c r="BZ315" s="105" t="s">
        <v>1443</v>
      </c>
      <c r="CA315" s="105" t="s">
        <v>1444</v>
      </c>
      <c r="CB315" s="105" t="s">
        <v>1445</v>
      </c>
      <c r="CC315" s="105" t="s">
        <v>11</v>
      </c>
      <c r="CD315" s="106" t="s">
        <v>10</v>
      </c>
      <c r="CE315" s="105"/>
      <c r="CF315" s="105"/>
      <c r="CG315" s="105"/>
      <c r="CH315" s="105"/>
    </row>
    <row r="316" spans="1:86">
      <c r="A316" s="105">
        <v>23</v>
      </c>
      <c r="B316" s="105" t="s">
        <v>282</v>
      </c>
      <c r="C316" s="105" t="s">
        <v>244</v>
      </c>
      <c r="D316" s="105" t="s">
        <v>1431</v>
      </c>
      <c r="E316" s="105">
        <v>2018</v>
      </c>
      <c r="F316" s="105" t="s">
        <v>1432</v>
      </c>
      <c r="G316" s="105" t="s">
        <v>1433</v>
      </c>
      <c r="H316" s="105" t="s">
        <v>1356</v>
      </c>
      <c r="I316" s="105" t="s">
        <v>1260</v>
      </c>
      <c r="J316" s="114" t="s">
        <v>1357</v>
      </c>
      <c r="K316" s="105" t="s">
        <v>1358</v>
      </c>
      <c r="L316" s="105" t="s">
        <v>6135</v>
      </c>
      <c r="M316" s="105" t="s">
        <v>1434</v>
      </c>
      <c r="N316" s="105" t="s">
        <v>12</v>
      </c>
      <c r="O316" s="105" t="s">
        <v>5636</v>
      </c>
      <c r="P316" s="105" t="s">
        <v>5638</v>
      </c>
      <c r="Q316" s="105" t="s">
        <v>5608</v>
      </c>
      <c r="R316" s="105" t="s">
        <v>1435</v>
      </c>
      <c r="S316" s="105" t="s">
        <v>123</v>
      </c>
      <c r="T316" s="105" t="s">
        <v>172</v>
      </c>
      <c r="U316" s="105" t="s">
        <v>269</v>
      </c>
      <c r="V316" s="105">
        <v>59066</v>
      </c>
      <c r="W316" s="105" t="s">
        <v>10</v>
      </c>
      <c r="X316" s="105" t="s">
        <v>10</v>
      </c>
      <c r="Y316" s="105" t="s">
        <v>10</v>
      </c>
      <c r="Z316" s="105" t="s">
        <v>10</v>
      </c>
      <c r="AA316" s="105" t="s">
        <v>1005</v>
      </c>
      <c r="AB316" s="105" t="s">
        <v>731</v>
      </c>
      <c r="AC316" s="115" t="s">
        <v>127</v>
      </c>
      <c r="AD316" s="105" t="s">
        <v>127</v>
      </c>
      <c r="AE316" s="105" t="s">
        <v>1139</v>
      </c>
      <c r="AF316" s="112" t="str">
        <f>INDEX(Exposure_GWASs!T:T,MATCH(Matt!AE316,Exposure_GWASs!C:C,0))</f>
        <v>18+</v>
      </c>
      <c r="AG316" s="112" t="str">
        <f>INDEX(Exposure_GWASs!U:U,MATCH(Matt!AE316,Exposure_GWASs!C:C,0))</f>
        <v>both</v>
      </c>
      <c r="AH316" s="105">
        <f t="shared" si="6"/>
        <v>59066</v>
      </c>
      <c r="AI316" s="115">
        <f>INDEX(Exposure_GWASs!F:F,MATCH(Matt!AE316,Exposure_GWASs!C:C,0))</f>
        <v>322154</v>
      </c>
      <c r="AJ316" s="105" t="s">
        <v>1291</v>
      </c>
      <c r="AK316" s="105" t="s">
        <v>1005</v>
      </c>
      <c r="AL316" s="105" t="s">
        <v>249</v>
      </c>
      <c r="AM316" s="105" t="s">
        <v>10</v>
      </c>
      <c r="AN316" s="105" t="s">
        <v>10</v>
      </c>
      <c r="AO316" s="105" t="s">
        <v>1436</v>
      </c>
      <c r="AP316" s="105" t="s">
        <v>11</v>
      </c>
      <c r="AQ316" s="105" t="s">
        <v>138</v>
      </c>
      <c r="AR316" s="105" t="s">
        <v>11</v>
      </c>
      <c r="AS316" s="105" t="s">
        <v>1277</v>
      </c>
      <c r="AT316" s="105" t="s">
        <v>11</v>
      </c>
      <c r="AU316" s="105" t="s">
        <v>10</v>
      </c>
      <c r="AV316" s="105" t="s">
        <v>10</v>
      </c>
      <c r="AW316" s="105">
        <v>73</v>
      </c>
      <c r="AX316" s="105">
        <f>INDEX(Exposure_GWASs!S:S,MATCH(Matt!AE316,Exposure_GWASs!C:C,0))</f>
        <v>77</v>
      </c>
      <c r="AY316" s="105" t="s">
        <v>1438</v>
      </c>
      <c r="AZ316" s="105" t="s">
        <v>11</v>
      </c>
      <c r="BA316" s="105" t="s">
        <v>11</v>
      </c>
      <c r="BB316" s="105" t="s">
        <v>54</v>
      </c>
      <c r="BC316" s="105" t="s">
        <v>11</v>
      </c>
      <c r="BD316" s="105"/>
      <c r="BE316" s="105"/>
      <c r="BF316" s="105"/>
      <c r="BG316" s="105"/>
      <c r="BH316" s="105" t="s">
        <v>11</v>
      </c>
      <c r="BI316" s="105" t="s">
        <v>11</v>
      </c>
      <c r="BJ316" s="105" t="s">
        <v>11</v>
      </c>
      <c r="BK316" s="105" t="s">
        <v>11</v>
      </c>
      <c r="BL316" s="105" t="s">
        <v>11</v>
      </c>
      <c r="BM316" s="105" t="s">
        <v>1440</v>
      </c>
      <c r="BN316" s="105" t="s">
        <v>11</v>
      </c>
      <c r="BO316" s="105" t="s">
        <v>167</v>
      </c>
      <c r="BP316" s="105" t="s">
        <v>1459</v>
      </c>
      <c r="BQ316" s="105" t="s">
        <v>1029</v>
      </c>
      <c r="BR316" s="105">
        <v>0.92</v>
      </c>
      <c r="BS316" s="105"/>
      <c r="BT316" s="105">
        <v>95</v>
      </c>
      <c r="BU316" s="105">
        <v>0.32</v>
      </c>
      <c r="BV316" s="115">
        <v>1.51</v>
      </c>
      <c r="BW316" s="105" t="s">
        <v>1512</v>
      </c>
      <c r="BX316" s="105" t="s">
        <v>11</v>
      </c>
      <c r="BY316" s="105" t="s">
        <v>11</v>
      </c>
      <c r="BZ316" s="105" t="s">
        <v>1443</v>
      </c>
      <c r="CA316" s="105" t="s">
        <v>1444</v>
      </c>
      <c r="CB316" s="105" t="s">
        <v>1445</v>
      </c>
      <c r="CC316" s="105" t="s">
        <v>11</v>
      </c>
      <c r="CD316" s="106" t="s">
        <v>10</v>
      </c>
      <c r="CE316" s="105"/>
      <c r="CF316" s="105"/>
      <c r="CG316" s="105"/>
      <c r="CH316" s="105"/>
    </row>
    <row r="317" spans="1:86">
      <c r="A317" s="105">
        <v>23</v>
      </c>
      <c r="B317" s="105" t="s">
        <v>282</v>
      </c>
      <c r="C317" s="105" t="s">
        <v>244</v>
      </c>
      <c r="D317" s="105" t="s">
        <v>1431</v>
      </c>
      <c r="E317" s="105">
        <v>2018</v>
      </c>
      <c r="F317" s="105" t="s">
        <v>1432</v>
      </c>
      <c r="G317" s="105" t="s">
        <v>1433</v>
      </c>
      <c r="H317" s="105" t="s">
        <v>1356</v>
      </c>
      <c r="I317" s="105" t="s">
        <v>1260</v>
      </c>
      <c r="J317" s="114" t="s">
        <v>1357</v>
      </c>
      <c r="K317" s="105" t="s">
        <v>1358</v>
      </c>
      <c r="L317" s="105" t="s">
        <v>6135</v>
      </c>
      <c r="M317" s="105" t="s">
        <v>1434</v>
      </c>
      <c r="N317" s="105" t="s">
        <v>12</v>
      </c>
      <c r="O317" s="105" t="s">
        <v>5636</v>
      </c>
      <c r="P317" s="105" t="s">
        <v>5638</v>
      </c>
      <c r="Q317" s="105" t="s">
        <v>5608</v>
      </c>
      <c r="R317" s="105" t="s">
        <v>1435</v>
      </c>
      <c r="S317" s="105" t="s">
        <v>123</v>
      </c>
      <c r="T317" s="105" t="s">
        <v>172</v>
      </c>
      <c r="U317" s="105" t="s">
        <v>269</v>
      </c>
      <c r="V317" s="105">
        <v>59066</v>
      </c>
      <c r="W317" s="105" t="s">
        <v>10</v>
      </c>
      <c r="X317" s="105" t="s">
        <v>10</v>
      </c>
      <c r="Y317" s="105" t="s">
        <v>10</v>
      </c>
      <c r="Z317" s="105" t="s">
        <v>10</v>
      </c>
      <c r="AA317" s="105" t="s">
        <v>1005</v>
      </c>
      <c r="AB317" s="105" t="s">
        <v>731</v>
      </c>
      <c r="AC317" s="115" t="s">
        <v>127</v>
      </c>
      <c r="AD317" s="105" t="s">
        <v>5510</v>
      </c>
      <c r="AE317" s="105" t="s">
        <v>1139</v>
      </c>
      <c r="AF317" s="115" t="str">
        <f>INDEX(Exposure_GWASs!T:T,MATCH(Matt!AE317,Exposure_GWASs!C:C,0))</f>
        <v>18+</v>
      </c>
      <c r="AG317" s="115" t="str">
        <f>INDEX(Exposure_GWASs!U:U,MATCH(Matt!AE317,Exposure_GWASs!C:C,0))</f>
        <v>both</v>
      </c>
      <c r="AH317" s="105">
        <f t="shared" si="6"/>
        <v>59066</v>
      </c>
      <c r="AI317" s="115">
        <f>INDEX(Exposure_GWASs!F:F,MATCH(Matt!AE317,Exposure_GWASs!C:C,0))</f>
        <v>322154</v>
      </c>
      <c r="AJ317" s="105" t="s">
        <v>1291</v>
      </c>
      <c r="AK317" s="105" t="s">
        <v>1005</v>
      </c>
      <c r="AL317" s="105" t="s">
        <v>249</v>
      </c>
      <c r="AM317" s="105" t="s">
        <v>10</v>
      </c>
      <c r="AN317" s="105" t="s">
        <v>10</v>
      </c>
      <c r="AO317" s="105" t="s">
        <v>1449</v>
      </c>
      <c r="AP317" s="105" t="s">
        <v>11</v>
      </c>
      <c r="AQ317" s="105" t="s">
        <v>138</v>
      </c>
      <c r="AR317" s="105" t="s">
        <v>11</v>
      </c>
      <c r="AS317" s="105" t="s">
        <v>1277</v>
      </c>
      <c r="AT317" s="105" t="s">
        <v>11</v>
      </c>
      <c r="AU317" s="105" t="s">
        <v>10</v>
      </c>
      <c r="AV317" s="105" t="s">
        <v>10</v>
      </c>
      <c r="AW317" s="105">
        <v>40</v>
      </c>
      <c r="AX317" s="105">
        <f>INDEX(Exposure_GWASs!S:S,MATCH(Matt!AE317,Exposure_GWASs!C:C,0))</f>
        <v>77</v>
      </c>
      <c r="AY317" s="105" t="s">
        <v>1464</v>
      </c>
      <c r="AZ317" s="105" t="s">
        <v>11</v>
      </c>
      <c r="BA317" s="105" t="s">
        <v>11</v>
      </c>
      <c r="BB317" s="105" t="s">
        <v>54</v>
      </c>
      <c r="BC317" s="105" t="s">
        <v>11</v>
      </c>
      <c r="BD317" s="105"/>
      <c r="BE317" s="105"/>
      <c r="BF317" s="105"/>
      <c r="BG317" s="105"/>
      <c r="BH317" s="105" t="s">
        <v>11</v>
      </c>
      <c r="BI317" s="105" t="s">
        <v>11</v>
      </c>
      <c r="BJ317" s="105" t="s">
        <v>11</v>
      </c>
      <c r="BK317" s="105" t="s">
        <v>11</v>
      </c>
      <c r="BL317" s="105" t="s">
        <v>11</v>
      </c>
      <c r="BM317" s="105" t="s">
        <v>1440</v>
      </c>
      <c r="BN317" s="105" t="s">
        <v>11</v>
      </c>
      <c r="BO317" s="105" t="s">
        <v>167</v>
      </c>
      <c r="BP317" s="105" t="s">
        <v>1459</v>
      </c>
      <c r="BQ317" s="105" t="s">
        <v>1029</v>
      </c>
      <c r="BR317" s="105">
        <v>1.39</v>
      </c>
      <c r="BS317" s="105"/>
      <c r="BT317" s="105">
        <v>95</v>
      </c>
      <c r="BU317" s="105">
        <v>0.56999999999999995</v>
      </c>
      <c r="BV317" s="105">
        <v>2.21</v>
      </c>
      <c r="BW317" s="105" t="s">
        <v>1513</v>
      </c>
      <c r="BX317" s="105" t="s">
        <v>11</v>
      </c>
      <c r="BY317" s="105" t="s">
        <v>11</v>
      </c>
      <c r="BZ317" s="105" t="s">
        <v>1443</v>
      </c>
      <c r="CA317" s="105" t="s">
        <v>1444</v>
      </c>
      <c r="CB317" s="105" t="s">
        <v>1445</v>
      </c>
      <c r="CC317" s="105" t="s">
        <v>11</v>
      </c>
      <c r="CD317" s="106" t="s">
        <v>10</v>
      </c>
      <c r="CE317" s="105"/>
      <c r="CF317" s="105"/>
      <c r="CG317" s="105"/>
      <c r="CH317" s="105"/>
    </row>
    <row r="318" spans="1:86">
      <c r="A318" s="105">
        <v>23</v>
      </c>
      <c r="B318" s="105" t="s">
        <v>282</v>
      </c>
      <c r="C318" s="105" t="s">
        <v>244</v>
      </c>
      <c r="D318" s="105" t="s">
        <v>1431</v>
      </c>
      <c r="E318" s="105">
        <v>2018</v>
      </c>
      <c r="F318" s="105" t="s">
        <v>1432</v>
      </c>
      <c r="G318" s="105" t="s">
        <v>1433</v>
      </c>
      <c r="H318" s="105" t="s">
        <v>1356</v>
      </c>
      <c r="I318" s="105" t="s">
        <v>1260</v>
      </c>
      <c r="J318" s="114" t="s">
        <v>1357</v>
      </c>
      <c r="K318" s="105" t="s">
        <v>1358</v>
      </c>
      <c r="L318" s="105" t="s">
        <v>6135</v>
      </c>
      <c r="M318" s="105" t="s">
        <v>1434</v>
      </c>
      <c r="N318" s="105" t="s">
        <v>12</v>
      </c>
      <c r="O318" s="105" t="s">
        <v>5636</v>
      </c>
      <c r="P318" s="105" t="s">
        <v>5638</v>
      </c>
      <c r="Q318" s="105" t="s">
        <v>5608</v>
      </c>
      <c r="R318" s="105" t="s">
        <v>1435</v>
      </c>
      <c r="S318" s="105" t="s">
        <v>123</v>
      </c>
      <c r="T318" s="105" t="s">
        <v>172</v>
      </c>
      <c r="U318" s="105" t="s">
        <v>269</v>
      </c>
      <c r="V318" s="105">
        <v>59066</v>
      </c>
      <c r="W318" s="105" t="s">
        <v>10</v>
      </c>
      <c r="X318" s="105" t="s">
        <v>10</v>
      </c>
      <c r="Y318" s="105" t="s">
        <v>10</v>
      </c>
      <c r="Z318" s="105" t="s">
        <v>10</v>
      </c>
      <c r="AA318" s="105" t="s">
        <v>1005</v>
      </c>
      <c r="AB318" s="105" t="s">
        <v>731</v>
      </c>
      <c r="AC318" s="115" t="s">
        <v>127</v>
      </c>
      <c r="AD318" s="105" t="s">
        <v>5508</v>
      </c>
      <c r="AE318" s="105" t="s">
        <v>1139</v>
      </c>
      <c r="AF318" s="115" t="str">
        <f>INDEX(Exposure_GWASs!T:T,MATCH(Matt!AE318,Exposure_GWASs!C:C,0))</f>
        <v>18+</v>
      </c>
      <c r="AG318" s="115" t="str">
        <f>INDEX(Exposure_GWASs!U:U,MATCH(Matt!AE318,Exposure_GWASs!C:C,0))</f>
        <v>both</v>
      </c>
      <c r="AH318" s="105">
        <f t="shared" si="6"/>
        <v>59066</v>
      </c>
      <c r="AI318" s="115">
        <f>INDEX(Exposure_GWASs!F:F,MATCH(Matt!AE318,Exposure_GWASs!C:C,0))</f>
        <v>322154</v>
      </c>
      <c r="AJ318" s="105" t="s">
        <v>1291</v>
      </c>
      <c r="AK318" s="105" t="s">
        <v>1005</v>
      </c>
      <c r="AL318" s="105" t="s">
        <v>249</v>
      </c>
      <c r="AM318" s="105" t="s">
        <v>10</v>
      </c>
      <c r="AN318" s="105" t="s">
        <v>10</v>
      </c>
      <c r="AO318" s="105" t="s">
        <v>1449</v>
      </c>
      <c r="AP318" s="105" t="s">
        <v>11</v>
      </c>
      <c r="AQ318" s="105" t="s">
        <v>138</v>
      </c>
      <c r="AR318" s="105" t="s">
        <v>11</v>
      </c>
      <c r="AS318" s="105" t="s">
        <v>1277</v>
      </c>
      <c r="AT318" s="105" t="s">
        <v>11</v>
      </c>
      <c r="AU318" s="105" t="s">
        <v>10</v>
      </c>
      <c r="AV318" s="105" t="s">
        <v>10</v>
      </c>
      <c r="AW318" s="105">
        <v>33</v>
      </c>
      <c r="AX318" s="105">
        <f>INDEX(Exposure_GWASs!S:S,MATCH(Matt!AE318,Exposure_GWASs!C:C,0))</f>
        <v>77</v>
      </c>
      <c r="AY318" s="105" t="s">
        <v>1468</v>
      </c>
      <c r="AZ318" s="105" t="s">
        <v>11</v>
      </c>
      <c r="BA318" s="105" t="s">
        <v>11</v>
      </c>
      <c r="BB318" s="105" t="s">
        <v>54</v>
      </c>
      <c r="BC318" s="105" t="s">
        <v>11</v>
      </c>
      <c r="BD318" s="105"/>
      <c r="BE318" s="105"/>
      <c r="BF318" s="105"/>
      <c r="BG318" s="105"/>
      <c r="BH318" s="105" t="s">
        <v>11</v>
      </c>
      <c r="BI318" s="105" t="s">
        <v>11</v>
      </c>
      <c r="BJ318" s="105" t="s">
        <v>11</v>
      </c>
      <c r="BK318" s="105" t="s">
        <v>11</v>
      </c>
      <c r="BL318" s="105" t="s">
        <v>11</v>
      </c>
      <c r="BM318" s="105" t="s">
        <v>1440</v>
      </c>
      <c r="BN318" s="105" t="s">
        <v>11</v>
      </c>
      <c r="BO318" s="105" t="s">
        <v>167</v>
      </c>
      <c r="BP318" s="105" t="s">
        <v>1459</v>
      </c>
      <c r="BQ318" s="105" t="s">
        <v>1029</v>
      </c>
      <c r="BR318" s="105">
        <v>0.92</v>
      </c>
      <c r="BS318" s="105"/>
      <c r="BT318" s="105">
        <v>95</v>
      </c>
      <c r="BU318" s="105">
        <v>0.32</v>
      </c>
      <c r="BV318" s="105">
        <v>1.51</v>
      </c>
      <c r="BW318" s="115" t="s">
        <v>1512</v>
      </c>
      <c r="BX318" s="105" t="s">
        <v>11</v>
      </c>
      <c r="BY318" s="105" t="s">
        <v>11</v>
      </c>
      <c r="BZ318" s="105" t="s">
        <v>1443</v>
      </c>
      <c r="CA318" s="105" t="s">
        <v>1444</v>
      </c>
      <c r="CB318" s="105" t="s">
        <v>1445</v>
      </c>
      <c r="CC318" s="105" t="s">
        <v>11</v>
      </c>
      <c r="CD318" s="106" t="s">
        <v>10</v>
      </c>
      <c r="CE318" s="105"/>
      <c r="CF318" s="105"/>
      <c r="CG318" s="105"/>
      <c r="CH318" s="105"/>
    </row>
    <row r="319" spans="1:86">
      <c r="A319" s="105">
        <v>23</v>
      </c>
      <c r="B319" s="105" t="s">
        <v>282</v>
      </c>
      <c r="C319" s="105" t="s">
        <v>244</v>
      </c>
      <c r="D319" s="105" t="s">
        <v>1431</v>
      </c>
      <c r="E319" s="105">
        <v>2018</v>
      </c>
      <c r="F319" s="105" t="s">
        <v>1432</v>
      </c>
      <c r="G319" s="105" t="s">
        <v>1433</v>
      </c>
      <c r="H319" s="105" t="s">
        <v>1356</v>
      </c>
      <c r="I319" s="105" t="s">
        <v>1260</v>
      </c>
      <c r="J319" s="114" t="s">
        <v>1357</v>
      </c>
      <c r="K319" s="105" t="s">
        <v>1358</v>
      </c>
      <c r="L319" s="105" t="s">
        <v>6135</v>
      </c>
      <c r="M319" s="105" t="s">
        <v>1434</v>
      </c>
      <c r="N319" s="105" t="s">
        <v>12</v>
      </c>
      <c r="O319" s="105" t="s">
        <v>5636</v>
      </c>
      <c r="P319" s="105" t="s">
        <v>5638</v>
      </c>
      <c r="Q319" s="105" t="s">
        <v>5608</v>
      </c>
      <c r="R319" s="105" t="s">
        <v>1435</v>
      </c>
      <c r="S319" s="105" t="s">
        <v>123</v>
      </c>
      <c r="T319" s="105" t="s">
        <v>172</v>
      </c>
      <c r="U319" s="105" t="s">
        <v>269</v>
      </c>
      <c r="V319" s="105">
        <v>59066</v>
      </c>
      <c r="W319" s="105" t="s">
        <v>10</v>
      </c>
      <c r="X319" s="105" t="s">
        <v>10</v>
      </c>
      <c r="Y319" s="105" t="s">
        <v>10</v>
      </c>
      <c r="Z319" s="105" t="s">
        <v>10</v>
      </c>
      <c r="AA319" s="105" t="s">
        <v>1005</v>
      </c>
      <c r="AB319" s="105" t="s">
        <v>731</v>
      </c>
      <c r="AC319" s="115" t="s">
        <v>127</v>
      </c>
      <c r="AD319" s="115" t="s">
        <v>5511</v>
      </c>
      <c r="AE319" s="105" t="s">
        <v>1139</v>
      </c>
      <c r="AF319" s="115" t="str">
        <f>INDEX(Exposure_GWASs!T:T,MATCH(Matt!AE319,Exposure_GWASs!C:C,0))</f>
        <v>18+</v>
      </c>
      <c r="AG319" s="115" t="str">
        <f>INDEX(Exposure_GWASs!U:U,MATCH(Matt!AE319,Exposure_GWASs!C:C,0))</f>
        <v>both</v>
      </c>
      <c r="AH319" s="105">
        <f t="shared" si="6"/>
        <v>59066</v>
      </c>
      <c r="AI319" s="115">
        <f>INDEX(Exposure_GWASs!F:F,MATCH(Matt!AE319,Exposure_GWASs!C:C,0))</f>
        <v>322154</v>
      </c>
      <c r="AJ319" s="105" t="s">
        <v>1291</v>
      </c>
      <c r="AK319" s="105" t="s">
        <v>1005</v>
      </c>
      <c r="AL319" s="105" t="s">
        <v>249</v>
      </c>
      <c r="AM319" s="105" t="s">
        <v>10</v>
      </c>
      <c r="AN319" s="105" t="s">
        <v>10</v>
      </c>
      <c r="AO319" s="105" t="s">
        <v>1449</v>
      </c>
      <c r="AP319" s="105" t="s">
        <v>11</v>
      </c>
      <c r="AQ319" s="105" t="s">
        <v>138</v>
      </c>
      <c r="AR319" s="105" t="s">
        <v>11</v>
      </c>
      <c r="AS319" s="105" t="s">
        <v>1277</v>
      </c>
      <c r="AT319" s="105" t="s">
        <v>11</v>
      </c>
      <c r="AU319" s="105" t="s">
        <v>10</v>
      </c>
      <c r="AV319" s="105" t="s">
        <v>10</v>
      </c>
      <c r="AW319" s="105">
        <v>59</v>
      </c>
      <c r="AX319" s="105">
        <f>INDEX(Exposure_GWASs!S:S,MATCH(Matt!AE319,Exposure_GWASs!C:C,0))</f>
        <v>77</v>
      </c>
      <c r="AY319" s="105" t="s">
        <v>1471</v>
      </c>
      <c r="AZ319" s="105" t="s">
        <v>11</v>
      </c>
      <c r="BA319" s="105" t="s">
        <v>11</v>
      </c>
      <c r="BB319" s="105" t="s">
        <v>54</v>
      </c>
      <c r="BC319" s="105" t="s">
        <v>11</v>
      </c>
      <c r="BD319" s="105"/>
      <c r="BE319" s="105"/>
      <c r="BF319" s="105"/>
      <c r="BG319" s="105"/>
      <c r="BH319" s="105" t="s">
        <v>11</v>
      </c>
      <c r="BI319" s="105" t="s">
        <v>11</v>
      </c>
      <c r="BJ319" s="105" t="s">
        <v>11</v>
      </c>
      <c r="BK319" s="105" t="s">
        <v>11</v>
      </c>
      <c r="BL319" s="105" t="s">
        <v>11</v>
      </c>
      <c r="BM319" s="105" t="s">
        <v>1440</v>
      </c>
      <c r="BN319" s="105" t="s">
        <v>11</v>
      </c>
      <c r="BO319" s="105" t="s">
        <v>167</v>
      </c>
      <c r="BP319" s="105" t="s">
        <v>1459</v>
      </c>
      <c r="BQ319" s="105" t="s">
        <v>1029</v>
      </c>
      <c r="BR319" s="105">
        <v>0.75</v>
      </c>
      <c r="BS319" s="105"/>
      <c r="BT319" s="105">
        <v>95</v>
      </c>
      <c r="BU319" s="105">
        <v>0.08</v>
      </c>
      <c r="BV319" s="105">
        <v>1.42</v>
      </c>
      <c r="BW319" s="105">
        <v>0.03</v>
      </c>
      <c r="BX319" s="105" t="s">
        <v>11</v>
      </c>
      <c r="BY319" s="105" t="s">
        <v>11</v>
      </c>
      <c r="BZ319" s="105" t="s">
        <v>1443</v>
      </c>
      <c r="CA319" s="105" t="s">
        <v>1444</v>
      </c>
      <c r="CB319" s="105" t="s">
        <v>1445</v>
      </c>
      <c r="CC319" s="105" t="s">
        <v>11</v>
      </c>
      <c r="CD319" s="106" t="s">
        <v>10</v>
      </c>
      <c r="CE319" s="105"/>
      <c r="CF319" s="105"/>
      <c r="CG319" s="105"/>
      <c r="CH319" s="105"/>
    </row>
    <row r="320" spans="1:86">
      <c r="A320" s="105">
        <v>23</v>
      </c>
      <c r="B320" s="105" t="s">
        <v>282</v>
      </c>
      <c r="C320" s="105" t="s">
        <v>244</v>
      </c>
      <c r="D320" s="105" t="s">
        <v>1431</v>
      </c>
      <c r="E320" s="105">
        <v>2018</v>
      </c>
      <c r="F320" s="105" t="s">
        <v>1432</v>
      </c>
      <c r="G320" s="105" t="s">
        <v>1433</v>
      </c>
      <c r="H320" s="105" t="s">
        <v>1356</v>
      </c>
      <c r="I320" s="105" t="s">
        <v>1260</v>
      </c>
      <c r="J320" s="114" t="s">
        <v>1357</v>
      </c>
      <c r="K320" s="105" t="s">
        <v>1358</v>
      </c>
      <c r="L320" s="105" t="s">
        <v>6135</v>
      </c>
      <c r="M320" s="105" t="s">
        <v>1434</v>
      </c>
      <c r="N320" s="105" t="s">
        <v>12</v>
      </c>
      <c r="O320" s="105" t="s">
        <v>5636</v>
      </c>
      <c r="P320" s="105" t="s">
        <v>5638</v>
      </c>
      <c r="Q320" s="105" t="s">
        <v>5608</v>
      </c>
      <c r="R320" s="105" t="s">
        <v>1435</v>
      </c>
      <c r="S320" s="105" t="s">
        <v>123</v>
      </c>
      <c r="T320" s="105" t="s">
        <v>172</v>
      </c>
      <c r="U320" s="105" t="s">
        <v>269</v>
      </c>
      <c r="V320" s="105">
        <v>59066</v>
      </c>
      <c r="W320" s="105" t="s">
        <v>10</v>
      </c>
      <c r="X320" s="105" t="s">
        <v>10</v>
      </c>
      <c r="Y320" s="105" t="s">
        <v>10</v>
      </c>
      <c r="Z320" s="105" t="s">
        <v>10</v>
      </c>
      <c r="AA320" s="105" t="s">
        <v>1005</v>
      </c>
      <c r="AB320" s="105" t="s">
        <v>731</v>
      </c>
      <c r="AC320" s="105" t="s">
        <v>5513</v>
      </c>
      <c r="AD320" s="105" t="s">
        <v>5513</v>
      </c>
      <c r="AE320" s="105" t="s">
        <v>1448</v>
      </c>
      <c r="AF320" s="115" t="str">
        <f>INDEX(Exposure_GWASs!T:T,MATCH(Matt!AE320,Exposure_GWASs!C:C,0))</f>
        <v>18+</v>
      </c>
      <c r="AG320" s="115" t="str">
        <f>INDEX(Exposure_GWASs!U:U,MATCH(Matt!AE320,Exposure_GWASs!C:C,0))</f>
        <v>both</v>
      </c>
      <c r="AH320" s="105">
        <f t="shared" si="6"/>
        <v>59066</v>
      </c>
      <c r="AI320" s="115">
        <f>INDEX(Exposure_GWASs!F:F,MATCH(Matt!AE320,Exposure_GWASs!C:C,0))</f>
        <v>89297</v>
      </c>
      <c r="AJ320" s="105" t="s">
        <v>1291</v>
      </c>
      <c r="AK320" s="105" t="s">
        <v>1005</v>
      </c>
      <c r="AL320" s="105" t="s">
        <v>249</v>
      </c>
      <c r="AM320" s="105" t="s">
        <v>10</v>
      </c>
      <c r="AN320" s="105" t="s">
        <v>10</v>
      </c>
      <c r="AO320" s="105" t="s">
        <v>1449</v>
      </c>
      <c r="AP320" s="105" t="s">
        <v>11</v>
      </c>
      <c r="AQ320" s="105" t="s">
        <v>138</v>
      </c>
      <c r="AR320" s="105" t="s">
        <v>11</v>
      </c>
      <c r="AS320" s="105" t="s">
        <v>1277</v>
      </c>
      <c r="AT320" s="105" t="s">
        <v>11</v>
      </c>
      <c r="AU320" s="105" t="s">
        <v>10</v>
      </c>
      <c r="AV320" s="105" t="s">
        <v>10</v>
      </c>
      <c r="AW320" s="105">
        <v>12</v>
      </c>
      <c r="AX320" s="105">
        <f>INDEX(Exposure_GWASs!S:S,MATCH(Matt!AE320,Exposure_GWASs!C:C,0))</f>
        <v>7</v>
      </c>
      <c r="AY320" s="105" t="s">
        <v>1451</v>
      </c>
      <c r="AZ320" s="105" t="s">
        <v>11</v>
      </c>
      <c r="BA320" s="105" t="s">
        <v>11</v>
      </c>
      <c r="BB320" s="105" t="s">
        <v>54</v>
      </c>
      <c r="BC320" s="105" t="s">
        <v>11</v>
      </c>
      <c r="BD320" s="105"/>
      <c r="BE320" s="105"/>
      <c r="BF320" s="105"/>
      <c r="BG320" s="105"/>
      <c r="BH320" s="105" t="s">
        <v>11</v>
      </c>
      <c r="BI320" s="105" t="s">
        <v>11</v>
      </c>
      <c r="BJ320" s="105" t="s">
        <v>11</v>
      </c>
      <c r="BK320" s="105" t="s">
        <v>11</v>
      </c>
      <c r="BL320" s="105" t="s">
        <v>11</v>
      </c>
      <c r="BM320" s="105" t="s">
        <v>1440</v>
      </c>
      <c r="BN320" s="105" t="s">
        <v>11</v>
      </c>
      <c r="BO320" s="105" t="s">
        <v>167</v>
      </c>
      <c r="BP320" s="105" t="s">
        <v>1459</v>
      </c>
      <c r="BQ320" s="105" t="s">
        <v>1029</v>
      </c>
      <c r="BR320" s="105">
        <v>0.32</v>
      </c>
      <c r="BS320" s="105"/>
      <c r="BT320" s="105">
        <v>95</v>
      </c>
      <c r="BU320" s="105">
        <v>-0.86</v>
      </c>
      <c r="BV320" s="105">
        <v>1.5</v>
      </c>
      <c r="BW320" s="105">
        <v>0.59</v>
      </c>
      <c r="BX320" s="105" t="s">
        <v>11</v>
      </c>
      <c r="BY320" s="105" t="s">
        <v>11</v>
      </c>
      <c r="BZ320" s="105" t="s">
        <v>1443</v>
      </c>
      <c r="CA320" s="105" t="s">
        <v>1444</v>
      </c>
      <c r="CB320" s="105" t="s">
        <v>1445</v>
      </c>
      <c r="CC320" s="105" t="s">
        <v>11</v>
      </c>
      <c r="CD320" s="106" t="s">
        <v>10</v>
      </c>
      <c r="CE320" s="105"/>
      <c r="CF320" s="105"/>
      <c r="CG320" s="105"/>
      <c r="CH320" s="105"/>
    </row>
    <row r="321" spans="1:86">
      <c r="A321" s="105">
        <v>23</v>
      </c>
      <c r="B321" s="105" t="s">
        <v>282</v>
      </c>
      <c r="C321" s="105" t="s">
        <v>244</v>
      </c>
      <c r="D321" s="105" t="s">
        <v>1431</v>
      </c>
      <c r="E321" s="105">
        <v>2018</v>
      </c>
      <c r="F321" s="105" t="s">
        <v>1432</v>
      </c>
      <c r="G321" s="105" t="s">
        <v>1433</v>
      </c>
      <c r="H321" s="105" t="s">
        <v>1356</v>
      </c>
      <c r="I321" s="105" t="s">
        <v>1260</v>
      </c>
      <c r="J321" s="114" t="s">
        <v>1357</v>
      </c>
      <c r="K321" s="105" t="s">
        <v>1358</v>
      </c>
      <c r="L321" s="105" t="s">
        <v>6135</v>
      </c>
      <c r="M321" s="105" t="s">
        <v>1434</v>
      </c>
      <c r="N321" s="105" t="s">
        <v>12</v>
      </c>
      <c r="O321" s="105" t="s">
        <v>5636</v>
      </c>
      <c r="P321" s="105" t="s">
        <v>5638</v>
      </c>
      <c r="Q321" s="105" t="s">
        <v>5608</v>
      </c>
      <c r="R321" s="105" t="s">
        <v>1435</v>
      </c>
      <c r="S321" s="105" t="s">
        <v>123</v>
      </c>
      <c r="T321" s="105" t="s">
        <v>172</v>
      </c>
      <c r="U321" s="105" t="s">
        <v>269</v>
      </c>
      <c r="V321" s="105">
        <v>59066</v>
      </c>
      <c r="W321" s="105" t="s">
        <v>10</v>
      </c>
      <c r="X321" s="105" t="s">
        <v>10</v>
      </c>
      <c r="Y321" s="105" t="s">
        <v>10</v>
      </c>
      <c r="Z321" s="105" t="s">
        <v>10</v>
      </c>
      <c r="AA321" s="105" t="s">
        <v>1005</v>
      </c>
      <c r="AB321" s="105" t="s">
        <v>731</v>
      </c>
      <c r="AC321" s="105" t="s">
        <v>5513</v>
      </c>
      <c r="AD321" s="252" t="s">
        <v>5511</v>
      </c>
      <c r="AE321" s="105" t="s">
        <v>1448</v>
      </c>
      <c r="AF321" s="115" t="str">
        <f>INDEX(Exposure_GWASs!T:T,MATCH(Matt!AE321,Exposure_GWASs!C:C,0))</f>
        <v>18+</v>
      </c>
      <c r="AG321" s="115" t="str">
        <f>INDEX(Exposure_GWASs!U:U,MATCH(Matt!AE321,Exposure_GWASs!C:C,0))</f>
        <v>both</v>
      </c>
      <c r="AH321" s="105">
        <f t="shared" si="6"/>
        <v>59066</v>
      </c>
      <c r="AI321" s="115">
        <f>INDEX(Exposure_GWASs!F:F,MATCH(Matt!AE321,Exposure_GWASs!C:C,0))</f>
        <v>89297</v>
      </c>
      <c r="AJ321" s="105" t="s">
        <v>1291</v>
      </c>
      <c r="AK321" s="105" t="s">
        <v>1005</v>
      </c>
      <c r="AL321" s="105" t="s">
        <v>249</v>
      </c>
      <c r="AM321" s="105" t="s">
        <v>10</v>
      </c>
      <c r="AN321" s="105" t="s">
        <v>10</v>
      </c>
      <c r="AO321" s="105" t="s">
        <v>1449</v>
      </c>
      <c r="AP321" s="105" t="s">
        <v>11</v>
      </c>
      <c r="AQ321" s="105" t="s">
        <v>138</v>
      </c>
      <c r="AR321" s="105" t="s">
        <v>11</v>
      </c>
      <c r="AS321" s="105" t="s">
        <v>1277</v>
      </c>
      <c r="AT321" s="105" t="s">
        <v>11</v>
      </c>
      <c r="AU321" s="105" t="s">
        <v>10</v>
      </c>
      <c r="AV321" s="105" t="s">
        <v>10</v>
      </c>
      <c r="AW321" s="105">
        <v>8</v>
      </c>
      <c r="AX321" s="105">
        <f>INDEX(Exposure_GWASs!S:S,MATCH(Matt!AE321,Exposure_GWASs!C:C,0))</f>
        <v>7</v>
      </c>
      <c r="AY321" s="105" t="s">
        <v>1451</v>
      </c>
      <c r="AZ321" s="105" t="s">
        <v>11</v>
      </c>
      <c r="BA321" s="105" t="s">
        <v>11</v>
      </c>
      <c r="BB321" s="105" t="s">
        <v>54</v>
      </c>
      <c r="BC321" s="105" t="s">
        <v>11</v>
      </c>
      <c r="BD321" s="105"/>
      <c r="BE321" s="105"/>
      <c r="BF321" s="105"/>
      <c r="BG321" s="105"/>
      <c r="BH321" s="105" t="s">
        <v>11</v>
      </c>
      <c r="BI321" s="105" t="s">
        <v>11</v>
      </c>
      <c r="BJ321" s="105" t="s">
        <v>11</v>
      </c>
      <c r="BK321" s="105" t="s">
        <v>11</v>
      </c>
      <c r="BL321" s="105" t="s">
        <v>11</v>
      </c>
      <c r="BM321" s="105" t="s">
        <v>1440</v>
      </c>
      <c r="BN321" s="105" t="s">
        <v>11</v>
      </c>
      <c r="BO321" s="105" t="s">
        <v>167</v>
      </c>
      <c r="BP321" s="105" t="s">
        <v>1459</v>
      </c>
      <c r="BQ321" s="105" t="s">
        <v>1029</v>
      </c>
      <c r="BR321" s="105">
        <v>0.05</v>
      </c>
      <c r="BS321" s="105"/>
      <c r="BT321" s="105">
        <v>95</v>
      </c>
      <c r="BU321" s="105">
        <v>-1.2</v>
      </c>
      <c r="BV321" s="105">
        <v>1.3</v>
      </c>
      <c r="BW321" s="105">
        <v>0.94</v>
      </c>
      <c r="BX321" s="105" t="s">
        <v>11</v>
      </c>
      <c r="BY321" s="105" t="s">
        <v>11</v>
      </c>
      <c r="BZ321" s="105" t="s">
        <v>1443</v>
      </c>
      <c r="CA321" s="105" t="s">
        <v>1444</v>
      </c>
      <c r="CB321" s="105" t="s">
        <v>1445</v>
      </c>
      <c r="CC321" s="105" t="s">
        <v>11</v>
      </c>
      <c r="CD321" s="106" t="s">
        <v>10</v>
      </c>
      <c r="CE321" s="105"/>
      <c r="CF321" s="105"/>
      <c r="CG321" s="105"/>
      <c r="CH321" s="105"/>
    </row>
    <row r="322" spans="1:86">
      <c r="A322" s="105">
        <v>23</v>
      </c>
      <c r="B322" s="105" t="s">
        <v>282</v>
      </c>
      <c r="C322" s="105" t="s">
        <v>244</v>
      </c>
      <c r="D322" s="105" t="s">
        <v>1431</v>
      </c>
      <c r="E322" s="105">
        <v>2018</v>
      </c>
      <c r="F322" s="105" t="s">
        <v>1432</v>
      </c>
      <c r="G322" s="105" t="s">
        <v>1433</v>
      </c>
      <c r="H322" s="105" t="s">
        <v>1356</v>
      </c>
      <c r="I322" s="105" t="s">
        <v>1260</v>
      </c>
      <c r="J322" s="114" t="s">
        <v>1357</v>
      </c>
      <c r="K322" s="105" t="s">
        <v>1358</v>
      </c>
      <c r="L322" s="105" t="s">
        <v>6135</v>
      </c>
      <c r="M322" s="105" t="s">
        <v>1434</v>
      </c>
      <c r="N322" s="105" t="s">
        <v>12</v>
      </c>
      <c r="O322" s="105" t="s">
        <v>5636</v>
      </c>
      <c r="P322" s="105" t="s">
        <v>5638</v>
      </c>
      <c r="Q322" s="105" t="s">
        <v>5608</v>
      </c>
      <c r="R322" s="105" t="s">
        <v>1435</v>
      </c>
      <c r="S322" s="105" t="s">
        <v>123</v>
      </c>
      <c r="T322" s="105" t="s">
        <v>172</v>
      </c>
      <c r="U322" s="105" t="s">
        <v>269</v>
      </c>
      <c r="V322" s="105">
        <v>59066</v>
      </c>
      <c r="W322" s="105" t="s">
        <v>10</v>
      </c>
      <c r="X322" s="105" t="s">
        <v>10</v>
      </c>
      <c r="Y322" s="105" t="s">
        <v>10</v>
      </c>
      <c r="Z322" s="105" t="s">
        <v>10</v>
      </c>
      <c r="AA322" s="105" t="s">
        <v>1005</v>
      </c>
      <c r="AB322" s="105" t="s">
        <v>731</v>
      </c>
      <c r="AC322" s="115" t="str">
        <f>INDEX(Exposure_GWASs!G:G,MATCH(Matt!AE322,Exposure_GWASs!C:C,0))</f>
        <v>WC</v>
      </c>
      <c r="AD322" s="105" t="s">
        <v>158</v>
      </c>
      <c r="AE322" s="105" t="s">
        <v>1453</v>
      </c>
      <c r="AF322" s="115" t="str">
        <f>INDEX(Exposure_GWASs!T:T,MATCH(Matt!AE322,Exposure_GWASs!C:C,0))</f>
        <v>18+</v>
      </c>
      <c r="AG322" s="115" t="str">
        <f>INDEX(Exposure_GWASs!U:U,MATCH(Matt!AE322,Exposure_GWASs!C:C,0))</f>
        <v>both</v>
      </c>
      <c r="AH322" s="105">
        <f t="shared" si="6"/>
        <v>59066</v>
      </c>
      <c r="AI322" s="115">
        <f>INDEX(Exposure_GWASs!F:F,MATCH(Matt!AE322,Exposure_GWASs!C:C,0))</f>
        <v>232074</v>
      </c>
      <c r="AJ322" s="105" t="s">
        <v>1291</v>
      </c>
      <c r="AK322" s="105" t="s">
        <v>1005</v>
      </c>
      <c r="AL322" s="105" t="s">
        <v>249</v>
      </c>
      <c r="AM322" s="105" t="s">
        <v>10</v>
      </c>
      <c r="AN322" s="105" t="s">
        <v>10</v>
      </c>
      <c r="AO322" s="105" t="s">
        <v>1449</v>
      </c>
      <c r="AP322" s="105" t="s">
        <v>11</v>
      </c>
      <c r="AQ322" s="105" t="s">
        <v>138</v>
      </c>
      <c r="AR322" s="105" t="s">
        <v>11</v>
      </c>
      <c r="AS322" s="105" t="s">
        <v>1277</v>
      </c>
      <c r="AT322" s="105" t="s">
        <v>11</v>
      </c>
      <c r="AU322" s="105" t="s">
        <v>10</v>
      </c>
      <c r="AV322" s="105" t="s">
        <v>10</v>
      </c>
      <c r="AW322" s="105">
        <v>44</v>
      </c>
      <c r="AX322" s="105">
        <f>INDEX(Exposure_GWASs!S:S,MATCH(Matt!AE322,Exposure_GWASs!C:C,0))</f>
        <v>0</v>
      </c>
      <c r="AY322" s="105" t="s">
        <v>1498</v>
      </c>
      <c r="AZ322" s="105" t="s">
        <v>11</v>
      </c>
      <c r="BA322" s="105" t="s">
        <v>11</v>
      </c>
      <c r="BB322" s="105" t="s">
        <v>54</v>
      </c>
      <c r="BC322" s="105" t="s">
        <v>11</v>
      </c>
      <c r="BD322" s="105"/>
      <c r="BE322" s="105"/>
      <c r="BF322" s="105"/>
      <c r="BG322" s="105"/>
      <c r="BH322" s="105" t="s">
        <v>11</v>
      </c>
      <c r="BI322" s="105" t="s">
        <v>11</v>
      </c>
      <c r="BJ322" s="105" t="s">
        <v>11</v>
      </c>
      <c r="BK322" s="105" t="s">
        <v>11</v>
      </c>
      <c r="BL322" s="105" t="s">
        <v>11</v>
      </c>
      <c r="BM322" s="105" t="s">
        <v>1440</v>
      </c>
      <c r="BN322" s="105" t="s">
        <v>11</v>
      </c>
      <c r="BO322" s="105" t="s">
        <v>167</v>
      </c>
      <c r="BP322" s="105" t="s">
        <v>1459</v>
      </c>
      <c r="BQ322" s="105" t="s">
        <v>1029</v>
      </c>
      <c r="BR322" s="105">
        <v>1.32</v>
      </c>
      <c r="BS322" s="105"/>
      <c r="BT322" s="105">
        <v>95</v>
      </c>
      <c r="BU322" s="105">
        <v>0.57999999999999996</v>
      </c>
      <c r="BV322" s="105">
        <v>2.06</v>
      </c>
      <c r="BW322" s="105" t="s">
        <v>1514</v>
      </c>
      <c r="BX322" s="105" t="s">
        <v>11</v>
      </c>
      <c r="BY322" s="105" t="s">
        <v>11</v>
      </c>
      <c r="BZ322" s="105" t="s">
        <v>1443</v>
      </c>
      <c r="CA322" s="105" t="s">
        <v>1444</v>
      </c>
      <c r="CB322" s="105" t="s">
        <v>1445</v>
      </c>
      <c r="CC322" s="105" t="s">
        <v>11</v>
      </c>
      <c r="CD322" s="106" t="s">
        <v>10</v>
      </c>
      <c r="CE322" s="105"/>
      <c r="CF322" s="105"/>
      <c r="CG322" s="105"/>
      <c r="CH322" s="105"/>
    </row>
    <row r="323" spans="1:86">
      <c r="A323" s="105">
        <v>23</v>
      </c>
      <c r="B323" s="105" t="s">
        <v>282</v>
      </c>
      <c r="C323" s="105" t="s">
        <v>244</v>
      </c>
      <c r="D323" s="105" t="s">
        <v>1431</v>
      </c>
      <c r="E323" s="105">
        <v>2018</v>
      </c>
      <c r="F323" s="105" t="s">
        <v>1432</v>
      </c>
      <c r="G323" s="105" t="s">
        <v>1433</v>
      </c>
      <c r="H323" s="105" t="s">
        <v>1356</v>
      </c>
      <c r="I323" s="105" t="s">
        <v>1260</v>
      </c>
      <c r="J323" s="114" t="s">
        <v>1357</v>
      </c>
      <c r="K323" s="105" t="s">
        <v>1358</v>
      </c>
      <c r="L323" s="105" t="s">
        <v>6135</v>
      </c>
      <c r="M323" s="105" t="s">
        <v>1434</v>
      </c>
      <c r="N323" s="105" t="s">
        <v>12</v>
      </c>
      <c r="O323" s="105" t="s">
        <v>5636</v>
      </c>
      <c r="P323" s="105" t="s">
        <v>5638</v>
      </c>
      <c r="Q323" s="105" t="s">
        <v>5608</v>
      </c>
      <c r="R323" s="105" t="s">
        <v>1435</v>
      </c>
      <c r="S323" s="105" t="s">
        <v>123</v>
      </c>
      <c r="T323" s="105" t="s">
        <v>172</v>
      </c>
      <c r="U323" s="105" t="s">
        <v>269</v>
      </c>
      <c r="V323" s="105">
        <v>59066</v>
      </c>
      <c r="W323" s="105" t="s">
        <v>10</v>
      </c>
      <c r="X323" s="105" t="s">
        <v>10</v>
      </c>
      <c r="Y323" s="105" t="s">
        <v>10</v>
      </c>
      <c r="Z323" s="105" t="s">
        <v>10</v>
      </c>
      <c r="AA323" s="105" t="s">
        <v>1005</v>
      </c>
      <c r="AB323" s="105" t="s">
        <v>731</v>
      </c>
      <c r="AC323" s="115" t="s">
        <v>158</v>
      </c>
      <c r="AD323" s="252" t="s">
        <v>5511</v>
      </c>
      <c r="AE323" s="105" t="s">
        <v>1453</v>
      </c>
      <c r="AF323" s="115" t="str">
        <f>INDEX(Exposure_GWASs!T:T,MATCH(Matt!AE323,Exposure_GWASs!C:C,0))</f>
        <v>18+</v>
      </c>
      <c r="AG323" s="115" t="str">
        <f>INDEX(Exposure_GWASs!U:U,MATCH(Matt!AE323,Exposure_GWASs!C:C,0))</f>
        <v>both</v>
      </c>
      <c r="AH323" s="105">
        <f t="shared" si="6"/>
        <v>59066</v>
      </c>
      <c r="AI323" s="115">
        <f>INDEX(Exposure_GWASs!F:F,MATCH(Matt!AE323,Exposure_GWASs!C:C,0))</f>
        <v>232074</v>
      </c>
      <c r="AJ323" s="105" t="s">
        <v>1291</v>
      </c>
      <c r="AK323" s="105" t="s">
        <v>1005</v>
      </c>
      <c r="AL323" s="105" t="s">
        <v>249</v>
      </c>
      <c r="AM323" s="105" t="s">
        <v>10</v>
      </c>
      <c r="AN323" s="105" t="s">
        <v>10</v>
      </c>
      <c r="AO323" s="105" t="s">
        <v>1449</v>
      </c>
      <c r="AP323" s="105" t="s">
        <v>11</v>
      </c>
      <c r="AQ323" s="105" t="s">
        <v>138</v>
      </c>
      <c r="AR323" s="105" t="s">
        <v>11</v>
      </c>
      <c r="AS323" s="105" t="s">
        <v>1277</v>
      </c>
      <c r="AT323" s="105" t="s">
        <v>11</v>
      </c>
      <c r="AU323" s="105" t="s">
        <v>10</v>
      </c>
      <c r="AV323" s="105" t="s">
        <v>10</v>
      </c>
      <c r="AW323" s="105">
        <v>35</v>
      </c>
      <c r="AX323" s="105">
        <f>INDEX(Exposure_GWASs!S:S,MATCH(Matt!AE323,Exposure_GWASs!C:C,0))</f>
        <v>0</v>
      </c>
      <c r="AY323" s="105" t="s">
        <v>1476</v>
      </c>
      <c r="AZ323" s="105" t="s">
        <v>11</v>
      </c>
      <c r="BA323" s="105" t="s">
        <v>11</v>
      </c>
      <c r="BB323" s="105" t="s">
        <v>54</v>
      </c>
      <c r="BC323" s="105" t="s">
        <v>11</v>
      </c>
      <c r="BD323" s="105"/>
      <c r="BE323" s="105"/>
      <c r="BF323" s="105"/>
      <c r="BG323" s="105"/>
      <c r="BH323" s="105" t="s">
        <v>11</v>
      </c>
      <c r="BI323" s="105" t="s">
        <v>11</v>
      </c>
      <c r="BJ323" s="105" t="s">
        <v>11</v>
      </c>
      <c r="BK323" s="105" t="s">
        <v>11</v>
      </c>
      <c r="BL323" s="105" t="s">
        <v>11</v>
      </c>
      <c r="BM323" s="105" t="s">
        <v>1440</v>
      </c>
      <c r="BN323" s="105" t="s">
        <v>11</v>
      </c>
      <c r="BO323" s="105" t="s">
        <v>167</v>
      </c>
      <c r="BP323" s="105" t="s">
        <v>1459</v>
      </c>
      <c r="BQ323" s="105" t="s">
        <v>1029</v>
      </c>
      <c r="BR323" s="105">
        <v>1.35</v>
      </c>
      <c r="BS323" s="105"/>
      <c r="BT323" s="105">
        <v>95</v>
      </c>
      <c r="BU323" s="105">
        <v>0.54</v>
      </c>
      <c r="BV323" s="105">
        <v>2.17</v>
      </c>
      <c r="BW323" s="105" t="s">
        <v>1482</v>
      </c>
      <c r="BX323" s="105" t="s">
        <v>11</v>
      </c>
      <c r="BY323" s="105" t="s">
        <v>11</v>
      </c>
      <c r="BZ323" s="105" t="s">
        <v>1443</v>
      </c>
      <c r="CA323" s="105" t="s">
        <v>1444</v>
      </c>
      <c r="CB323" s="105" t="s">
        <v>1445</v>
      </c>
      <c r="CC323" s="105" t="s">
        <v>11</v>
      </c>
      <c r="CD323" s="106" t="s">
        <v>10</v>
      </c>
      <c r="CE323" s="105"/>
      <c r="CF323" s="105"/>
      <c r="CG323" s="105"/>
      <c r="CH323" s="105"/>
    </row>
    <row r="324" spans="1:86">
      <c r="A324" s="105">
        <v>23</v>
      </c>
      <c r="B324" s="105" t="s">
        <v>282</v>
      </c>
      <c r="C324" s="105" t="s">
        <v>244</v>
      </c>
      <c r="D324" s="105" t="s">
        <v>1431</v>
      </c>
      <c r="E324" s="105">
        <v>2018</v>
      </c>
      <c r="F324" s="105" t="s">
        <v>1432</v>
      </c>
      <c r="G324" s="105" t="s">
        <v>1433</v>
      </c>
      <c r="H324" s="105" t="s">
        <v>1356</v>
      </c>
      <c r="I324" s="105" t="s">
        <v>1260</v>
      </c>
      <c r="J324" s="114" t="s">
        <v>1357</v>
      </c>
      <c r="K324" s="105" t="s">
        <v>1358</v>
      </c>
      <c r="L324" s="105" t="s">
        <v>6135</v>
      </c>
      <c r="M324" s="105" t="s">
        <v>1434</v>
      </c>
      <c r="N324" s="105" t="s">
        <v>12</v>
      </c>
      <c r="O324" s="105" t="s">
        <v>5636</v>
      </c>
      <c r="P324" s="105" t="s">
        <v>5639</v>
      </c>
      <c r="Q324" s="105" t="s">
        <v>5608</v>
      </c>
      <c r="R324" s="105" t="s">
        <v>1435</v>
      </c>
      <c r="S324" s="105" t="s">
        <v>123</v>
      </c>
      <c r="T324" s="105" t="s">
        <v>172</v>
      </c>
      <c r="U324" s="105" t="s">
        <v>268</v>
      </c>
      <c r="V324" s="105">
        <v>54401</v>
      </c>
      <c r="W324" s="105" t="s">
        <v>10</v>
      </c>
      <c r="X324" s="105" t="s">
        <v>10</v>
      </c>
      <c r="Y324" s="105" t="s">
        <v>10</v>
      </c>
      <c r="Z324" s="105" t="s">
        <v>10</v>
      </c>
      <c r="AA324" s="105" t="s">
        <v>1005</v>
      </c>
      <c r="AB324" s="105" t="s">
        <v>731</v>
      </c>
      <c r="AC324" s="115" t="s">
        <v>127</v>
      </c>
      <c r="AD324" s="105" t="s">
        <v>127</v>
      </c>
      <c r="AE324" s="105" t="s">
        <v>1139</v>
      </c>
      <c r="AF324" s="112" t="str">
        <f>INDEX(Exposure_GWASs!T:T,MATCH(Matt!AE324,Exposure_GWASs!C:C,0))</f>
        <v>18+</v>
      </c>
      <c r="AG324" s="112" t="str">
        <f>INDEX(Exposure_GWASs!U:U,MATCH(Matt!AE324,Exposure_GWASs!C:C,0))</f>
        <v>both</v>
      </c>
      <c r="AH324" s="105">
        <f t="shared" si="6"/>
        <v>54401</v>
      </c>
      <c r="AI324" s="115">
        <f>INDEX(Exposure_GWASs!F:F,MATCH(Matt!AE324,Exposure_GWASs!C:C,0))</f>
        <v>322154</v>
      </c>
      <c r="AJ324" s="105" t="s">
        <v>1291</v>
      </c>
      <c r="AK324" s="105" t="s">
        <v>1005</v>
      </c>
      <c r="AL324" s="105" t="s">
        <v>249</v>
      </c>
      <c r="AM324" s="105" t="s">
        <v>10</v>
      </c>
      <c r="AN324" s="105" t="s">
        <v>10</v>
      </c>
      <c r="AO324" s="105" t="s">
        <v>1436</v>
      </c>
      <c r="AP324" s="105" t="s">
        <v>11</v>
      </c>
      <c r="AQ324" s="105" t="s">
        <v>138</v>
      </c>
      <c r="AR324" s="105" t="s">
        <v>11</v>
      </c>
      <c r="AS324" s="105" t="s">
        <v>1277</v>
      </c>
      <c r="AT324" s="105" t="s">
        <v>11</v>
      </c>
      <c r="AU324" s="105" t="s">
        <v>10</v>
      </c>
      <c r="AV324" s="105" t="s">
        <v>10</v>
      </c>
      <c r="AW324" s="105">
        <v>73</v>
      </c>
      <c r="AX324" s="105">
        <f>INDEX(Exposure_GWASs!S:S,MATCH(Matt!AE324,Exposure_GWASs!C:C,0))</f>
        <v>77</v>
      </c>
      <c r="AY324" s="105" t="s">
        <v>1438</v>
      </c>
      <c r="AZ324" s="105" t="s">
        <v>11</v>
      </c>
      <c r="BA324" s="105" t="s">
        <v>11</v>
      </c>
      <c r="BB324" s="105" t="s">
        <v>54</v>
      </c>
      <c r="BC324" s="105" t="s">
        <v>11</v>
      </c>
      <c r="BD324" s="105"/>
      <c r="BE324" s="105"/>
      <c r="BF324" s="105"/>
      <c r="BG324" s="105"/>
      <c r="BH324" s="105" t="s">
        <v>11</v>
      </c>
      <c r="BI324" s="105" t="s">
        <v>11</v>
      </c>
      <c r="BJ324" s="105" t="s">
        <v>11</v>
      </c>
      <c r="BK324" s="105" t="s">
        <v>11</v>
      </c>
      <c r="BL324" s="105" t="s">
        <v>11</v>
      </c>
      <c r="BM324" s="105" t="s">
        <v>1440</v>
      </c>
      <c r="BN324" s="105" t="s">
        <v>11</v>
      </c>
      <c r="BO324" s="105" t="s">
        <v>167</v>
      </c>
      <c r="BP324" s="105" t="s">
        <v>1461</v>
      </c>
      <c r="BQ324" s="105" t="s">
        <v>1029</v>
      </c>
      <c r="BR324" s="105">
        <v>-0.01</v>
      </c>
      <c r="BS324" s="105"/>
      <c r="BT324" s="105">
        <v>95</v>
      </c>
      <c r="BU324" s="105">
        <v>-0.02</v>
      </c>
      <c r="BV324" s="105" t="s">
        <v>1515</v>
      </c>
      <c r="BW324" s="105">
        <v>0.09</v>
      </c>
      <c r="BX324" s="105" t="s">
        <v>11</v>
      </c>
      <c r="BY324" s="105" t="s">
        <v>11</v>
      </c>
      <c r="BZ324" s="105" t="s">
        <v>1443</v>
      </c>
      <c r="CA324" s="105" t="s">
        <v>1444</v>
      </c>
      <c r="CB324" s="105" t="s">
        <v>1445</v>
      </c>
      <c r="CC324" s="105" t="s">
        <v>11</v>
      </c>
      <c r="CD324" s="106" t="s">
        <v>10</v>
      </c>
      <c r="CE324" s="105"/>
      <c r="CF324" s="105"/>
      <c r="CG324" s="105"/>
      <c r="CH324" s="105"/>
    </row>
    <row r="325" spans="1:86">
      <c r="A325" s="105">
        <v>23</v>
      </c>
      <c r="B325" s="105" t="s">
        <v>282</v>
      </c>
      <c r="C325" s="105" t="s">
        <v>244</v>
      </c>
      <c r="D325" s="105" t="s">
        <v>1431</v>
      </c>
      <c r="E325" s="105">
        <v>2018</v>
      </c>
      <c r="F325" s="105" t="s">
        <v>1432</v>
      </c>
      <c r="G325" s="105" t="s">
        <v>1433</v>
      </c>
      <c r="H325" s="105" t="s">
        <v>1356</v>
      </c>
      <c r="I325" s="105" t="s">
        <v>1260</v>
      </c>
      <c r="J325" s="114" t="s">
        <v>1357</v>
      </c>
      <c r="K325" s="105" t="s">
        <v>1358</v>
      </c>
      <c r="L325" s="105" t="s">
        <v>6135</v>
      </c>
      <c r="M325" s="105" t="s">
        <v>1434</v>
      </c>
      <c r="N325" s="105" t="s">
        <v>12</v>
      </c>
      <c r="O325" s="105" t="s">
        <v>5636</v>
      </c>
      <c r="P325" s="105" t="s">
        <v>5639</v>
      </c>
      <c r="Q325" s="105" t="s">
        <v>5608</v>
      </c>
      <c r="R325" s="105" t="s">
        <v>1435</v>
      </c>
      <c r="S325" s="105" t="s">
        <v>123</v>
      </c>
      <c r="T325" s="105" t="s">
        <v>172</v>
      </c>
      <c r="U325" s="105" t="s">
        <v>268</v>
      </c>
      <c r="V325" s="105">
        <v>54401</v>
      </c>
      <c r="W325" s="105" t="s">
        <v>10</v>
      </c>
      <c r="X325" s="105" t="s">
        <v>10</v>
      </c>
      <c r="Y325" s="105" t="s">
        <v>10</v>
      </c>
      <c r="Z325" s="105" t="s">
        <v>10</v>
      </c>
      <c r="AA325" s="105" t="s">
        <v>1005</v>
      </c>
      <c r="AB325" s="105" t="s">
        <v>731</v>
      </c>
      <c r="AC325" s="115" t="s">
        <v>127</v>
      </c>
      <c r="AD325" s="105" t="s">
        <v>5510</v>
      </c>
      <c r="AE325" s="105" t="s">
        <v>1139</v>
      </c>
      <c r="AF325" s="115" t="str">
        <f>INDEX(Exposure_GWASs!T:T,MATCH(Matt!AE325,Exposure_GWASs!C:C,0))</f>
        <v>18+</v>
      </c>
      <c r="AG325" s="115" t="str">
        <f>INDEX(Exposure_GWASs!U:U,MATCH(Matt!AE325,Exposure_GWASs!C:C,0))</f>
        <v>both</v>
      </c>
      <c r="AH325" s="105">
        <f t="shared" si="6"/>
        <v>54401</v>
      </c>
      <c r="AI325" s="115">
        <f>INDEX(Exposure_GWASs!F:F,MATCH(Matt!AE325,Exposure_GWASs!C:C,0))</f>
        <v>322154</v>
      </c>
      <c r="AJ325" s="105" t="s">
        <v>1291</v>
      </c>
      <c r="AK325" s="105" t="s">
        <v>1005</v>
      </c>
      <c r="AL325" s="105" t="s">
        <v>249</v>
      </c>
      <c r="AM325" s="105" t="s">
        <v>10</v>
      </c>
      <c r="AN325" s="105" t="s">
        <v>10</v>
      </c>
      <c r="AO325" s="105" t="s">
        <v>1449</v>
      </c>
      <c r="AP325" s="105" t="s">
        <v>11</v>
      </c>
      <c r="AQ325" s="105" t="s">
        <v>138</v>
      </c>
      <c r="AR325" s="105" t="s">
        <v>11</v>
      </c>
      <c r="AS325" s="105" t="s">
        <v>1277</v>
      </c>
      <c r="AT325" s="105" t="s">
        <v>11</v>
      </c>
      <c r="AU325" s="105" t="s">
        <v>10</v>
      </c>
      <c r="AV325" s="105" t="s">
        <v>10</v>
      </c>
      <c r="AW325" s="105">
        <v>40</v>
      </c>
      <c r="AX325" s="105">
        <f>INDEX(Exposure_GWASs!S:S,MATCH(Matt!AE325,Exposure_GWASs!C:C,0))</f>
        <v>77</v>
      </c>
      <c r="AY325" s="105" t="s">
        <v>1464</v>
      </c>
      <c r="AZ325" s="105" t="s">
        <v>11</v>
      </c>
      <c r="BA325" s="105" t="s">
        <v>11</v>
      </c>
      <c r="BB325" s="105" t="s">
        <v>54</v>
      </c>
      <c r="BC325" s="105" t="s">
        <v>11</v>
      </c>
      <c r="BD325" s="105"/>
      <c r="BE325" s="105"/>
      <c r="BF325" s="105"/>
      <c r="BG325" s="105"/>
      <c r="BH325" s="105" t="s">
        <v>11</v>
      </c>
      <c r="BI325" s="105" t="s">
        <v>11</v>
      </c>
      <c r="BJ325" s="105" t="s">
        <v>11</v>
      </c>
      <c r="BK325" s="105" t="s">
        <v>11</v>
      </c>
      <c r="BL325" s="105" t="s">
        <v>11</v>
      </c>
      <c r="BM325" s="105" t="s">
        <v>1440</v>
      </c>
      <c r="BN325" s="105" t="s">
        <v>11</v>
      </c>
      <c r="BO325" s="105" t="s">
        <v>167</v>
      </c>
      <c r="BP325" s="105" t="s">
        <v>1461</v>
      </c>
      <c r="BQ325" s="105" t="s">
        <v>1029</v>
      </c>
      <c r="BR325" s="105">
        <v>-0.01</v>
      </c>
      <c r="BS325" s="105"/>
      <c r="BT325" s="105">
        <v>95</v>
      </c>
      <c r="BU325" s="105">
        <v>-0.03</v>
      </c>
      <c r="BV325" s="105">
        <v>0.01</v>
      </c>
      <c r="BW325" s="105">
        <v>0.18</v>
      </c>
      <c r="BX325" s="105" t="s">
        <v>11</v>
      </c>
      <c r="BY325" s="105" t="s">
        <v>11</v>
      </c>
      <c r="BZ325" s="105" t="s">
        <v>1443</v>
      </c>
      <c r="CA325" s="105" t="s">
        <v>1444</v>
      </c>
      <c r="CB325" s="105" t="s">
        <v>1445</v>
      </c>
      <c r="CC325" s="105" t="s">
        <v>11</v>
      </c>
      <c r="CD325" s="106" t="s">
        <v>10</v>
      </c>
      <c r="CE325" s="105"/>
      <c r="CF325" s="105"/>
      <c r="CG325" s="105"/>
      <c r="CH325" s="105"/>
    </row>
    <row r="326" spans="1:86">
      <c r="A326" s="105">
        <v>23</v>
      </c>
      <c r="B326" s="105" t="s">
        <v>282</v>
      </c>
      <c r="C326" s="105" t="s">
        <v>244</v>
      </c>
      <c r="D326" s="105" t="s">
        <v>1431</v>
      </c>
      <c r="E326" s="105">
        <v>2018</v>
      </c>
      <c r="F326" s="105" t="s">
        <v>1432</v>
      </c>
      <c r="G326" s="105" t="s">
        <v>1433</v>
      </c>
      <c r="H326" s="105" t="s">
        <v>1356</v>
      </c>
      <c r="I326" s="105" t="s">
        <v>1260</v>
      </c>
      <c r="J326" s="114" t="s">
        <v>1357</v>
      </c>
      <c r="K326" s="105" t="s">
        <v>1358</v>
      </c>
      <c r="L326" s="105" t="s">
        <v>6135</v>
      </c>
      <c r="M326" s="105" t="s">
        <v>1434</v>
      </c>
      <c r="N326" s="105" t="s">
        <v>12</v>
      </c>
      <c r="O326" s="105" t="s">
        <v>5636</v>
      </c>
      <c r="P326" s="105" t="s">
        <v>5639</v>
      </c>
      <c r="Q326" s="105" t="s">
        <v>5608</v>
      </c>
      <c r="R326" s="105" t="s">
        <v>1435</v>
      </c>
      <c r="S326" s="105" t="s">
        <v>123</v>
      </c>
      <c r="T326" s="105" t="s">
        <v>172</v>
      </c>
      <c r="U326" s="105" t="s">
        <v>268</v>
      </c>
      <c r="V326" s="105">
        <v>54401</v>
      </c>
      <c r="W326" s="105" t="s">
        <v>10</v>
      </c>
      <c r="X326" s="105" t="s">
        <v>10</v>
      </c>
      <c r="Y326" s="105" t="s">
        <v>10</v>
      </c>
      <c r="Z326" s="105" t="s">
        <v>10</v>
      </c>
      <c r="AA326" s="105" t="s">
        <v>1005</v>
      </c>
      <c r="AB326" s="105" t="s">
        <v>731</v>
      </c>
      <c r="AC326" s="115" t="s">
        <v>127</v>
      </c>
      <c r="AD326" s="105" t="s">
        <v>5508</v>
      </c>
      <c r="AE326" s="105" t="s">
        <v>1139</v>
      </c>
      <c r="AF326" s="115" t="str">
        <f>INDEX(Exposure_GWASs!T:T,MATCH(Matt!AE326,Exposure_GWASs!C:C,0))</f>
        <v>18+</v>
      </c>
      <c r="AG326" s="115" t="str">
        <f>INDEX(Exposure_GWASs!U:U,MATCH(Matt!AE326,Exposure_GWASs!C:C,0))</f>
        <v>both</v>
      </c>
      <c r="AH326" s="105">
        <f t="shared" si="6"/>
        <v>54401</v>
      </c>
      <c r="AI326" s="115">
        <f>INDEX(Exposure_GWASs!F:F,MATCH(Matt!AE326,Exposure_GWASs!C:C,0))</f>
        <v>322154</v>
      </c>
      <c r="AJ326" s="105" t="s">
        <v>1291</v>
      </c>
      <c r="AK326" s="105" t="s">
        <v>1005</v>
      </c>
      <c r="AL326" s="105" t="s">
        <v>249</v>
      </c>
      <c r="AM326" s="105" t="s">
        <v>10</v>
      </c>
      <c r="AN326" s="105" t="s">
        <v>10</v>
      </c>
      <c r="AO326" s="105" t="s">
        <v>1449</v>
      </c>
      <c r="AP326" s="105" t="s">
        <v>11</v>
      </c>
      <c r="AQ326" s="105" t="s">
        <v>138</v>
      </c>
      <c r="AR326" s="105" t="s">
        <v>11</v>
      </c>
      <c r="AS326" s="105" t="s">
        <v>1277</v>
      </c>
      <c r="AT326" s="105" t="s">
        <v>11</v>
      </c>
      <c r="AU326" s="105" t="s">
        <v>10</v>
      </c>
      <c r="AV326" s="105" t="s">
        <v>10</v>
      </c>
      <c r="AW326" s="105">
        <v>33</v>
      </c>
      <c r="AX326" s="105">
        <f>INDEX(Exposure_GWASs!S:S,MATCH(Matt!AE326,Exposure_GWASs!C:C,0))</f>
        <v>77</v>
      </c>
      <c r="AY326" s="105" t="s">
        <v>1468</v>
      </c>
      <c r="AZ326" s="105" t="s">
        <v>11</v>
      </c>
      <c r="BA326" s="105" t="s">
        <v>11</v>
      </c>
      <c r="BB326" s="105" t="s">
        <v>54</v>
      </c>
      <c r="BC326" s="105" t="s">
        <v>11</v>
      </c>
      <c r="BD326" s="105"/>
      <c r="BE326" s="105"/>
      <c r="BF326" s="105"/>
      <c r="BG326" s="105"/>
      <c r="BH326" s="105" t="s">
        <v>11</v>
      </c>
      <c r="BI326" s="105" t="s">
        <v>11</v>
      </c>
      <c r="BJ326" s="105" t="s">
        <v>11</v>
      </c>
      <c r="BK326" s="105" t="s">
        <v>11</v>
      </c>
      <c r="BL326" s="105" t="s">
        <v>11</v>
      </c>
      <c r="BM326" s="105" t="s">
        <v>1440</v>
      </c>
      <c r="BN326" s="105" t="s">
        <v>11</v>
      </c>
      <c r="BO326" s="105" t="s">
        <v>167</v>
      </c>
      <c r="BP326" s="105" t="s">
        <v>1461</v>
      </c>
      <c r="BQ326" s="105" t="s">
        <v>1029</v>
      </c>
      <c r="BR326" s="105">
        <v>-0.01</v>
      </c>
      <c r="BS326" s="105"/>
      <c r="BT326" s="105">
        <v>95</v>
      </c>
      <c r="BU326" s="105">
        <v>-0.02</v>
      </c>
      <c r="BV326" s="105" t="s">
        <v>1515</v>
      </c>
      <c r="BW326" s="105">
        <v>0.09</v>
      </c>
      <c r="BX326" s="105" t="s">
        <v>11</v>
      </c>
      <c r="BY326" s="105" t="s">
        <v>11</v>
      </c>
      <c r="BZ326" s="105" t="s">
        <v>1443</v>
      </c>
      <c r="CA326" s="105" t="s">
        <v>1444</v>
      </c>
      <c r="CB326" s="105" t="s">
        <v>1445</v>
      </c>
      <c r="CC326" s="105" t="s">
        <v>11</v>
      </c>
      <c r="CD326" s="106" t="s">
        <v>10</v>
      </c>
      <c r="CE326" s="105"/>
      <c r="CF326" s="105"/>
      <c r="CG326" s="105"/>
      <c r="CH326" s="105"/>
    </row>
    <row r="327" spans="1:86">
      <c r="A327" s="105">
        <v>23</v>
      </c>
      <c r="B327" s="105" t="s">
        <v>282</v>
      </c>
      <c r="C327" s="105" t="s">
        <v>244</v>
      </c>
      <c r="D327" s="105" t="s">
        <v>1431</v>
      </c>
      <c r="E327" s="105">
        <v>2018</v>
      </c>
      <c r="F327" s="105" t="s">
        <v>1432</v>
      </c>
      <c r="G327" s="105" t="s">
        <v>1433</v>
      </c>
      <c r="H327" s="105" t="s">
        <v>1356</v>
      </c>
      <c r="I327" s="105" t="s">
        <v>1260</v>
      </c>
      <c r="J327" s="114" t="s">
        <v>1357</v>
      </c>
      <c r="K327" s="105" t="s">
        <v>1358</v>
      </c>
      <c r="L327" s="105" t="s">
        <v>6135</v>
      </c>
      <c r="M327" s="105" t="s">
        <v>1434</v>
      </c>
      <c r="N327" s="105" t="s">
        <v>12</v>
      </c>
      <c r="O327" s="105" t="s">
        <v>5636</v>
      </c>
      <c r="P327" s="105" t="s">
        <v>5639</v>
      </c>
      <c r="Q327" s="105" t="s">
        <v>5608</v>
      </c>
      <c r="R327" s="105" t="s">
        <v>1435</v>
      </c>
      <c r="S327" s="105" t="s">
        <v>123</v>
      </c>
      <c r="T327" s="105" t="s">
        <v>172</v>
      </c>
      <c r="U327" s="105" t="s">
        <v>268</v>
      </c>
      <c r="V327" s="105">
        <v>54401</v>
      </c>
      <c r="W327" s="105" t="s">
        <v>10</v>
      </c>
      <c r="X327" s="105" t="s">
        <v>10</v>
      </c>
      <c r="Y327" s="105" t="s">
        <v>10</v>
      </c>
      <c r="Z327" s="105" t="s">
        <v>10</v>
      </c>
      <c r="AA327" s="105" t="s">
        <v>1005</v>
      </c>
      <c r="AB327" s="105" t="s">
        <v>731</v>
      </c>
      <c r="AC327" s="115" t="s">
        <v>127</v>
      </c>
      <c r="AD327" s="115" t="s">
        <v>5511</v>
      </c>
      <c r="AE327" s="105" t="s">
        <v>1139</v>
      </c>
      <c r="AF327" s="115" t="str">
        <f>INDEX(Exposure_GWASs!T:T,MATCH(Matt!AE327,Exposure_GWASs!C:C,0))</f>
        <v>18+</v>
      </c>
      <c r="AG327" s="115" t="str">
        <f>INDEX(Exposure_GWASs!U:U,MATCH(Matt!AE327,Exposure_GWASs!C:C,0))</f>
        <v>both</v>
      </c>
      <c r="AH327" s="105">
        <f t="shared" si="6"/>
        <v>54401</v>
      </c>
      <c r="AI327" s="115">
        <f>INDEX(Exposure_GWASs!F:F,MATCH(Matt!AE327,Exposure_GWASs!C:C,0))</f>
        <v>322154</v>
      </c>
      <c r="AJ327" s="105" t="s">
        <v>1291</v>
      </c>
      <c r="AK327" s="105" t="s">
        <v>1005</v>
      </c>
      <c r="AL327" s="105" t="s">
        <v>249</v>
      </c>
      <c r="AM327" s="105" t="s">
        <v>10</v>
      </c>
      <c r="AN327" s="105" t="s">
        <v>10</v>
      </c>
      <c r="AO327" s="105" t="s">
        <v>1449</v>
      </c>
      <c r="AP327" s="105" t="s">
        <v>11</v>
      </c>
      <c r="AQ327" s="105" t="s">
        <v>138</v>
      </c>
      <c r="AR327" s="105" t="s">
        <v>11</v>
      </c>
      <c r="AS327" s="105" t="s">
        <v>1277</v>
      </c>
      <c r="AT327" s="105" t="s">
        <v>11</v>
      </c>
      <c r="AU327" s="105" t="s">
        <v>10</v>
      </c>
      <c r="AV327" s="105" t="s">
        <v>10</v>
      </c>
      <c r="AW327" s="105">
        <v>59</v>
      </c>
      <c r="AX327" s="105">
        <f>INDEX(Exposure_GWASs!S:S,MATCH(Matt!AE327,Exposure_GWASs!C:C,0))</f>
        <v>77</v>
      </c>
      <c r="AY327" s="105" t="s">
        <v>1471</v>
      </c>
      <c r="AZ327" s="105" t="s">
        <v>11</v>
      </c>
      <c r="BA327" s="105" t="s">
        <v>11</v>
      </c>
      <c r="BB327" s="105" t="s">
        <v>54</v>
      </c>
      <c r="BC327" s="105" t="s">
        <v>11</v>
      </c>
      <c r="BD327" s="105"/>
      <c r="BE327" s="105"/>
      <c r="BF327" s="105"/>
      <c r="BG327" s="105"/>
      <c r="BH327" s="105" t="s">
        <v>11</v>
      </c>
      <c r="BI327" s="105" t="s">
        <v>11</v>
      </c>
      <c r="BJ327" s="105" t="s">
        <v>11</v>
      </c>
      <c r="BK327" s="105" t="s">
        <v>11</v>
      </c>
      <c r="BL327" s="105" t="s">
        <v>11</v>
      </c>
      <c r="BM327" s="105" t="s">
        <v>1440</v>
      </c>
      <c r="BN327" s="105" t="s">
        <v>11</v>
      </c>
      <c r="BO327" s="105" t="s">
        <v>167</v>
      </c>
      <c r="BP327" s="105" t="s">
        <v>1461</v>
      </c>
      <c r="BQ327" s="105" t="s">
        <v>1029</v>
      </c>
      <c r="BR327" s="105" t="s">
        <v>1516</v>
      </c>
      <c r="BS327" s="105"/>
      <c r="BT327" s="105">
        <v>95</v>
      </c>
      <c r="BU327" s="105">
        <v>-0.01</v>
      </c>
      <c r="BV327" s="105">
        <v>0.01</v>
      </c>
      <c r="BW327" s="105">
        <v>0.82</v>
      </c>
      <c r="BX327" s="105" t="s">
        <v>11</v>
      </c>
      <c r="BY327" s="105" t="s">
        <v>11</v>
      </c>
      <c r="BZ327" s="105" t="s">
        <v>1443</v>
      </c>
      <c r="CA327" s="105" t="s">
        <v>1444</v>
      </c>
      <c r="CB327" s="105" t="s">
        <v>1445</v>
      </c>
      <c r="CC327" s="105" t="s">
        <v>11</v>
      </c>
      <c r="CD327" s="106" t="s">
        <v>10</v>
      </c>
      <c r="CE327" s="105"/>
      <c r="CF327" s="105"/>
      <c r="CG327" s="105"/>
      <c r="CH327" s="105"/>
    </row>
    <row r="328" spans="1:86">
      <c r="A328" s="105">
        <v>23</v>
      </c>
      <c r="B328" s="105" t="s">
        <v>282</v>
      </c>
      <c r="C328" s="105" t="s">
        <v>244</v>
      </c>
      <c r="D328" s="105" t="s">
        <v>1431</v>
      </c>
      <c r="E328" s="105">
        <v>2018</v>
      </c>
      <c r="F328" s="105" t="s">
        <v>1432</v>
      </c>
      <c r="G328" s="105" t="s">
        <v>1433</v>
      </c>
      <c r="H328" s="105" t="s">
        <v>1356</v>
      </c>
      <c r="I328" s="105" t="s">
        <v>1260</v>
      </c>
      <c r="J328" s="114" t="s">
        <v>1357</v>
      </c>
      <c r="K328" s="105" t="s">
        <v>1358</v>
      </c>
      <c r="L328" s="105" t="s">
        <v>6135</v>
      </c>
      <c r="M328" s="105" t="s">
        <v>1434</v>
      </c>
      <c r="N328" s="105" t="s">
        <v>12</v>
      </c>
      <c r="O328" s="105" t="s">
        <v>5636</v>
      </c>
      <c r="P328" s="105" t="s">
        <v>5639</v>
      </c>
      <c r="Q328" s="105" t="s">
        <v>5608</v>
      </c>
      <c r="R328" s="105" t="s">
        <v>1435</v>
      </c>
      <c r="S328" s="105" t="s">
        <v>123</v>
      </c>
      <c r="T328" s="105" t="s">
        <v>172</v>
      </c>
      <c r="U328" s="105" t="s">
        <v>268</v>
      </c>
      <c r="V328" s="105">
        <v>54401</v>
      </c>
      <c r="W328" s="105" t="s">
        <v>10</v>
      </c>
      <c r="X328" s="105" t="s">
        <v>10</v>
      </c>
      <c r="Y328" s="105" t="s">
        <v>10</v>
      </c>
      <c r="Z328" s="105" t="s">
        <v>10</v>
      </c>
      <c r="AA328" s="105" t="s">
        <v>1005</v>
      </c>
      <c r="AB328" s="105" t="s">
        <v>731</v>
      </c>
      <c r="AC328" s="105" t="s">
        <v>5513</v>
      </c>
      <c r="AD328" s="105" t="s">
        <v>5513</v>
      </c>
      <c r="AE328" s="105" t="s">
        <v>1448</v>
      </c>
      <c r="AF328" s="115" t="str">
        <f>INDEX(Exposure_GWASs!T:T,MATCH(Matt!AE328,Exposure_GWASs!C:C,0))</f>
        <v>18+</v>
      </c>
      <c r="AG328" s="115" t="str">
        <f>INDEX(Exposure_GWASs!U:U,MATCH(Matt!AE328,Exposure_GWASs!C:C,0))</f>
        <v>both</v>
      </c>
      <c r="AH328" s="105">
        <f t="shared" si="6"/>
        <v>54401</v>
      </c>
      <c r="AI328" s="115">
        <f>INDEX(Exposure_GWASs!F:F,MATCH(Matt!AE328,Exposure_GWASs!C:C,0))</f>
        <v>89297</v>
      </c>
      <c r="AJ328" s="105" t="s">
        <v>1291</v>
      </c>
      <c r="AK328" s="105" t="s">
        <v>1005</v>
      </c>
      <c r="AL328" s="105" t="s">
        <v>249</v>
      </c>
      <c r="AM328" s="105" t="s">
        <v>10</v>
      </c>
      <c r="AN328" s="105" t="s">
        <v>10</v>
      </c>
      <c r="AO328" s="105" t="s">
        <v>1449</v>
      </c>
      <c r="AP328" s="105" t="s">
        <v>11</v>
      </c>
      <c r="AQ328" s="105" t="s">
        <v>138</v>
      </c>
      <c r="AR328" s="105" t="s">
        <v>11</v>
      </c>
      <c r="AS328" s="105" t="s">
        <v>1277</v>
      </c>
      <c r="AT328" s="105" t="s">
        <v>11</v>
      </c>
      <c r="AU328" s="105" t="s">
        <v>10</v>
      </c>
      <c r="AV328" s="105" t="s">
        <v>10</v>
      </c>
      <c r="AW328" s="105">
        <v>12</v>
      </c>
      <c r="AX328" s="105">
        <f>INDEX(Exposure_GWASs!S:S,MATCH(Matt!AE328,Exposure_GWASs!C:C,0))</f>
        <v>7</v>
      </c>
      <c r="AY328" s="105" t="s">
        <v>1451</v>
      </c>
      <c r="AZ328" s="105" t="s">
        <v>11</v>
      </c>
      <c r="BA328" s="105" t="s">
        <v>11</v>
      </c>
      <c r="BB328" s="105" t="s">
        <v>54</v>
      </c>
      <c r="BC328" s="105" t="s">
        <v>11</v>
      </c>
      <c r="BD328" s="105"/>
      <c r="BE328" s="105"/>
      <c r="BF328" s="105"/>
      <c r="BG328" s="105"/>
      <c r="BH328" s="105" t="s">
        <v>11</v>
      </c>
      <c r="BI328" s="105" t="s">
        <v>11</v>
      </c>
      <c r="BJ328" s="105" t="s">
        <v>11</v>
      </c>
      <c r="BK328" s="105" t="s">
        <v>11</v>
      </c>
      <c r="BL328" s="105" t="s">
        <v>11</v>
      </c>
      <c r="BM328" s="105" t="s">
        <v>1440</v>
      </c>
      <c r="BN328" s="105" t="s">
        <v>11</v>
      </c>
      <c r="BO328" s="105" t="s">
        <v>167</v>
      </c>
      <c r="BP328" s="105" t="s">
        <v>1461</v>
      </c>
      <c r="BQ328" s="105" t="s">
        <v>1029</v>
      </c>
      <c r="BR328" s="105">
        <v>-0.02</v>
      </c>
      <c r="BS328" s="105"/>
      <c r="BT328" s="105">
        <v>95</v>
      </c>
      <c r="BU328" s="105">
        <v>-0.05</v>
      </c>
      <c r="BV328" s="105" t="s">
        <v>1517</v>
      </c>
      <c r="BW328" s="105">
        <v>0.03</v>
      </c>
      <c r="BX328" s="105" t="s">
        <v>11</v>
      </c>
      <c r="BY328" s="105" t="s">
        <v>11</v>
      </c>
      <c r="BZ328" s="105" t="s">
        <v>1443</v>
      </c>
      <c r="CA328" s="105" t="s">
        <v>1444</v>
      </c>
      <c r="CB328" s="105" t="s">
        <v>1445</v>
      </c>
      <c r="CC328" s="105" t="s">
        <v>11</v>
      </c>
      <c r="CD328" s="106" t="s">
        <v>10</v>
      </c>
      <c r="CE328" s="105"/>
      <c r="CF328" s="105"/>
      <c r="CG328" s="105"/>
      <c r="CH328" s="105"/>
    </row>
    <row r="329" spans="1:86">
      <c r="A329" s="105">
        <v>23</v>
      </c>
      <c r="B329" s="105" t="s">
        <v>282</v>
      </c>
      <c r="C329" s="105" t="s">
        <v>244</v>
      </c>
      <c r="D329" s="105" t="s">
        <v>1431</v>
      </c>
      <c r="E329" s="105">
        <v>2018</v>
      </c>
      <c r="F329" s="105" t="s">
        <v>1432</v>
      </c>
      <c r="G329" s="105" t="s">
        <v>1433</v>
      </c>
      <c r="H329" s="105" t="s">
        <v>1356</v>
      </c>
      <c r="I329" s="105" t="s">
        <v>1260</v>
      </c>
      <c r="J329" s="114" t="s">
        <v>1357</v>
      </c>
      <c r="K329" s="105" t="s">
        <v>1358</v>
      </c>
      <c r="L329" s="105" t="s">
        <v>6135</v>
      </c>
      <c r="M329" s="105" t="s">
        <v>1434</v>
      </c>
      <c r="N329" s="105" t="s">
        <v>12</v>
      </c>
      <c r="O329" s="105" t="s">
        <v>5636</v>
      </c>
      <c r="P329" s="105" t="s">
        <v>5639</v>
      </c>
      <c r="Q329" s="105" t="s">
        <v>5608</v>
      </c>
      <c r="R329" s="105" t="s">
        <v>1435</v>
      </c>
      <c r="S329" s="105" t="s">
        <v>123</v>
      </c>
      <c r="T329" s="105" t="s">
        <v>172</v>
      </c>
      <c r="U329" s="105" t="s">
        <v>268</v>
      </c>
      <c r="V329" s="105">
        <v>54401</v>
      </c>
      <c r="W329" s="105" t="s">
        <v>10</v>
      </c>
      <c r="X329" s="105" t="s">
        <v>10</v>
      </c>
      <c r="Y329" s="105" t="s">
        <v>10</v>
      </c>
      <c r="Z329" s="105" t="s">
        <v>10</v>
      </c>
      <c r="AA329" s="105" t="s">
        <v>1005</v>
      </c>
      <c r="AB329" s="105" t="s">
        <v>731</v>
      </c>
      <c r="AC329" s="105" t="s">
        <v>5513</v>
      </c>
      <c r="AD329" s="252" t="s">
        <v>5511</v>
      </c>
      <c r="AE329" s="105" t="s">
        <v>1448</v>
      </c>
      <c r="AF329" s="115" t="str">
        <f>INDEX(Exposure_GWASs!T:T,MATCH(Matt!AE329,Exposure_GWASs!C:C,0))</f>
        <v>18+</v>
      </c>
      <c r="AG329" s="115" t="str">
        <f>INDEX(Exposure_GWASs!U:U,MATCH(Matt!AE329,Exposure_GWASs!C:C,0))</f>
        <v>both</v>
      </c>
      <c r="AH329" s="105">
        <f t="shared" si="6"/>
        <v>54401</v>
      </c>
      <c r="AI329" s="115">
        <f>INDEX(Exposure_GWASs!F:F,MATCH(Matt!AE329,Exposure_GWASs!C:C,0))</f>
        <v>89297</v>
      </c>
      <c r="AJ329" s="105" t="s">
        <v>1291</v>
      </c>
      <c r="AK329" s="105" t="s">
        <v>1005</v>
      </c>
      <c r="AL329" s="105" t="s">
        <v>249</v>
      </c>
      <c r="AM329" s="105" t="s">
        <v>10</v>
      </c>
      <c r="AN329" s="105" t="s">
        <v>10</v>
      </c>
      <c r="AO329" s="105" t="s">
        <v>1449</v>
      </c>
      <c r="AP329" s="105" t="s">
        <v>11</v>
      </c>
      <c r="AQ329" s="105" t="s">
        <v>138</v>
      </c>
      <c r="AR329" s="105" t="s">
        <v>11</v>
      </c>
      <c r="AS329" s="105" t="s">
        <v>1277</v>
      </c>
      <c r="AT329" s="105" t="s">
        <v>11</v>
      </c>
      <c r="AU329" s="105" t="s">
        <v>10</v>
      </c>
      <c r="AV329" s="105" t="s">
        <v>10</v>
      </c>
      <c r="AW329" s="105">
        <v>8</v>
      </c>
      <c r="AX329" s="105">
        <f>INDEX(Exposure_GWASs!S:S,MATCH(Matt!AE329,Exposure_GWASs!C:C,0))</f>
        <v>7</v>
      </c>
      <c r="AY329" s="105" t="s">
        <v>1451</v>
      </c>
      <c r="AZ329" s="105" t="s">
        <v>11</v>
      </c>
      <c r="BA329" s="105" t="s">
        <v>11</v>
      </c>
      <c r="BB329" s="105" t="s">
        <v>54</v>
      </c>
      <c r="BC329" s="105" t="s">
        <v>11</v>
      </c>
      <c r="BD329" s="105"/>
      <c r="BE329" s="105"/>
      <c r="BF329" s="105"/>
      <c r="BG329" s="105"/>
      <c r="BH329" s="105" t="s">
        <v>11</v>
      </c>
      <c r="BI329" s="105" t="s">
        <v>11</v>
      </c>
      <c r="BJ329" s="105" t="s">
        <v>11</v>
      </c>
      <c r="BK329" s="105" t="s">
        <v>11</v>
      </c>
      <c r="BL329" s="105" t="s">
        <v>11</v>
      </c>
      <c r="BM329" s="105" t="s">
        <v>1440</v>
      </c>
      <c r="BN329" s="105" t="s">
        <v>11</v>
      </c>
      <c r="BO329" s="105" t="s">
        <v>167</v>
      </c>
      <c r="BP329" s="105" t="s">
        <v>1461</v>
      </c>
      <c r="BQ329" s="105" t="s">
        <v>1029</v>
      </c>
      <c r="BR329" s="105">
        <v>-0.02</v>
      </c>
      <c r="BS329" s="105"/>
      <c r="BT329" s="105">
        <v>95</v>
      </c>
      <c r="BU329" s="105">
        <v>-0.04</v>
      </c>
      <c r="BV329" s="105" t="s">
        <v>1518</v>
      </c>
      <c r="BW329" s="105">
        <v>0.1</v>
      </c>
      <c r="BX329" s="105" t="s">
        <v>11</v>
      </c>
      <c r="BY329" s="105" t="s">
        <v>11</v>
      </c>
      <c r="BZ329" s="105" t="s">
        <v>1443</v>
      </c>
      <c r="CA329" s="105" t="s">
        <v>1444</v>
      </c>
      <c r="CB329" s="105" t="s">
        <v>1445</v>
      </c>
      <c r="CC329" s="105" t="s">
        <v>11</v>
      </c>
      <c r="CD329" s="106" t="s">
        <v>10</v>
      </c>
      <c r="CE329" s="105"/>
      <c r="CF329" s="105"/>
      <c r="CG329" s="105"/>
      <c r="CH329" s="105"/>
    </row>
    <row r="330" spans="1:86">
      <c r="A330" s="105">
        <v>23</v>
      </c>
      <c r="B330" s="105" t="s">
        <v>282</v>
      </c>
      <c r="C330" s="105" t="s">
        <v>244</v>
      </c>
      <c r="D330" s="105" t="s">
        <v>1431</v>
      </c>
      <c r="E330" s="105">
        <v>2018</v>
      </c>
      <c r="F330" s="105" t="s">
        <v>1432</v>
      </c>
      <c r="G330" s="105" t="s">
        <v>1433</v>
      </c>
      <c r="H330" s="105" t="s">
        <v>1356</v>
      </c>
      <c r="I330" s="105" t="s">
        <v>1260</v>
      </c>
      <c r="J330" s="114" t="s">
        <v>1357</v>
      </c>
      <c r="K330" s="105" t="s">
        <v>1358</v>
      </c>
      <c r="L330" s="105" t="s">
        <v>6135</v>
      </c>
      <c r="M330" s="105" t="s">
        <v>1434</v>
      </c>
      <c r="N330" s="105" t="s">
        <v>12</v>
      </c>
      <c r="O330" s="105" t="s">
        <v>5636</v>
      </c>
      <c r="P330" s="105" t="s">
        <v>5639</v>
      </c>
      <c r="Q330" s="105" t="s">
        <v>5608</v>
      </c>
      <c r="R330" s="105" t="s">
        <v>1435</v>
      </c>
      <c r="S330" s="105" t="s">
        <v>123</v>
      </c>
      <c r="T330" s="105" t="s">
        <v>172</v>
      </c>
      <c r="U330" s="105" t="s">
        <v>268</v>
      </c>
      <c r="V330" s="105">
        <v>54401</v>
      </c>
      <c r="W330" s="105" t="s">
        <v>10</v>
      </c>
      <c r="X330" s="105" t="s">
        <v>10</v>
      </c>
      <c r="Y330" s="105" t="s">
        <v>10</v>
      </c>
      <c r="Z330" s="105" t="s">
        <v>10</v>
      </c>
      <c r="AA330" s="105" t="s">
        <v>1005</v>
      </c>
      <c r="AB330" s="105" t="s">
        <v>731</v>
      </c>
      <c r="AC330" s="115" t="s">
        <v>158</v>
      </c>
      <c r="AD330" s="105" t="s">
        <v>158</v>
      </c>
      <c r="AE330" s="105" t="s">
        <v>1453</v>
      </c>
      <c r="AF330" s="115" t="str">
        <f>INDEX(Exposure_GWASs!T:T,MATCH(Matt!AE330,Exposure_GWASs!C:C,0))</f>
        <v>18+</v>
      </c>
      <c r="AG330" s="115" t="str">
        <f>INDEX(Exposure_GWASs!U:U,MATCH(Matt!AE330,Exposure_GWASs!C:C,0))</f>
        <v>both</v>
      </c>
      <c r="AH330" s="105">
        <f t="shared" si="6"/>
        <v>54401</v>
      </c>
      <c r="AI330" s="115">
        <f>INDEX(Exposure_GWASs!F:F,MATCH(Matt!AE330,Exposure_GWASs!C:C,0))</f>
        <v>232074</v>
      </c>
      <c r="AJ330" s="105" t="s">
        <v>1291</v>
      </c>
      <c r="AK330" s="105" t="s">
        <v>1005</v>
      </c>
      <c r="AL330" s="105" t="s">
        <v>249</v>
      </c>
      <c r="AM330" s="105" t="s">
        <v>10</v>
      </c>
      <c r="AN330" s="105" t="s">
        <v>10</v>
      </c>
      <c r="AO330" s="105" t="s">
        <v>1449</v>
      </c>
      <c r="AP330" s="105" t="s">
        <v>11</v>
      </c>
      <c r="AQ330" s="105" t="s">
        <v>138</v>
      </c>
      <c r="AR330" s="105" t="s">
        <v>11</v>
      </c>
      <c r="AS330" s="105" t="s">
        <v>1277</v>
      </c>
      <c r="AT330" s="105" t="s">
        <v>11</v>
      </c>
      <c r="AU330" s="105" t="s">
        <v>10</v>
      </c>
      <c r="AV330" s="105" t="s">
        <v>10</v>
      </c>
      <c r="AW330" s="105">
        <v>44</v>
      </c>
      <c r="AX330" s="105">
        <f>INDEX(Exposure_GWASs!S:S,MATCH(Matt!AE330,Exposure_GWASs!C:C,0))</f>
        <v>0</v>
      </c>
      <c r="AY330" s="105" t="s">
        <v>1498</v>
      </c>
      <c r="AZ330" s="105" t="s">
        <v>11</v>
      </c>
      <c r="BA330" s="105" t="s">
        <v>11</v>
      </c>
      <c r="BB330" s="105" t="s">
        <v>54</v>
      </c>
      <c r="BC330" s="105" t="s">
        <v>11</v>
      </c>
      <c r="BD330" s="105"/>
      <c r="BE330" s="105"/>
      <c r="BF330" s="105"/>
      <c r="BG330" s="105"/>
      <c r="BH330" s="105" t="s">
        <v>11</v>
      </c>
      <c r="BI330" s="105" t="s">
        <v>11</v>
      </c>
      <c r="BJ330" s="105" t="s">
        <v>11</v>
      </c>
      <c r="BK330" s="105" t="s">
        <v>11</v>
      </c>
      <c r="BL330" s="105" t="s">
        <v>11</v>
      </c>
      <c r="BM330" s="105" t="s">
        <v>1440</v>
      </c>
      <c r="BN330" s="105" t="s">
        <v>11</v>
      </c>
      <c r="BO330" s="105" t="s">
        <v>167</v>
      </c>
      <c r="BP330" s="105" t="s">
        <v>1461</v>
      </c>
      <c r="BQ330" s="105" t="s">
        <v>1029</v>
      </c>
      <c r="BR330" s="105">
        <v>0.01</v>
      </c>
      <c r="BS330" s="105"/>
      <c r="BT330" s="105">
        <v>95</v>
      </c>
      <c r="BU330" s="105">
        <v>0.03</v>
      </c>
      <c r="BV330" s="105" t="s">
        <v>1519</v>
      </c>
      <c r="BW330" s="105">
        <v>0.13</v>
      </c>
      <c r="BX330" s="105" t="s">
        <v>11</v>
      </c>
      <c r="BY330" s="105" t="s">
        <v>11</v>
      </c>
      <c r="BZ330" s="105" t="s">
        <v>1443</v>
      </c>
      <c r="CA330" s="105" t="s">
        <v>1444</v>
      </c>
      <c r="CB330" s="105" t="s">
        <v>1445</v>
      </c>
      <c r="CC330" s="105" t="s">
        <v>11</v>
      </c>
      <c r="CD330" s="106" t="s">
        <v>10</v>
      </c>
      <c r="CE330" s="105"/>
      <c r="CF330" s="105"/>
      <c r="CG330" s="105"/>
      <c r="CH330" s="105"/>
    </row>
    <row r="331" spans="1:86">
      <c r="A331" s="105">
        <v>23</v>
      </c>
      <c r="B331" s="105" t="s">
        <v>282</v>
      </c>
      <c r="C331" s="105" t="s">
        <v>244</v>
      </c>
      <c r="D331" s="105" t="s">
        <v>1431</v>
      </c>
      <c r="E331" s="105">
        <v>2018</v>
      </c>
      <c r="F331" s="105" t="s">
        <v>1432</v>
      </c>
      <c r="G331" s="105" t="s">
        <v>1433</v>
      </c>
      <c r="H331" s="105" t="s">
        <v>1356</v>
      </c>
      <c r="I331" s="105" t="s">
        <v>1260</v>
      </c>
      <c r="J331" s="114" t="s">
        <v>1357</v>
      </c>
      <c r="K331" s="105" t="s">
        <v>1358</v>
      </c>
      <c r="L331" s="105" t="s">
        <v>6135</v>
      </c>
      <c r="M331" s="105" t="s">
        <v>1434</v>
      </c>
      <c r="N331" s="105" t="s">
        <v>12</v>
      </c>
      <c r="O331" s="105" t="s">
        <v>5636</v>
      </c>
      <c r="P331" s="105" t="s">
        <v>5639</v>
      </c>
      <c r="Q331" s="105" t="s">
        <v>5608</v>
      </c>
      <c r="R331" s="105" t="s">
        <v>1435</v>
      </c>
      <c r="S331" s="105" t="s">
        <v>123</v>
      </c>
      <c r="T331" s="105" t="s">
        <v>172</v>
      </c>
      <c r="U331" s="105" t="s">
        <v>268</v>
      </c>
      <c r="V331" s="105">
        <v>54401</v>
      </c>
      <c r="W331" s="105" t="s">
        <v>10</v>
      </c>
      <c r="X331" s="105" t="s">
        <v>10</v>
      </c>
      <c r="Y331" s="105" t="s">
        <v>10</v>
      </c>
      <c r="Z331" s="105" t="s">
        <v>10</v>
      </c>
      <c r="AA331" s="105" t="s">
        <v>1005</v>
      </c>
      <c r="AB331" s="105" t="s">
        <v>731</v>
      </c>
      <c r="AC331" s="115" t="s">
        <v>158</v>
      </c>
      <c r="AD331" s="252" t="s">
        <v>5511</v>
      </c>
      <c r="AE331" s="105" t="s">
        <v>1453</v>
      </c>
      <c r="AF331" s="115" t="str">
        <f>INDEX(Exposure_GWASs!T:T,MATCH(Matt!AE331,Exposure_GWASs!C:C,0))</f>
        <v>18+</v>
      </c>
      <c r="AG331" s="115" t="str">
        <f>INDEX(Exposure_GWASs!U:U,MATCH(Matt!AE331,Exposure_GWASs!C:C,0))</f>
        <v>both</v>
      </c>
      <c r="AH331" s="105">
        <f t="shared" si="6"/>
        <v>54401</v>
      </c>
      <c r="AI331" s="115">
        <f>INDEX(Exposure_GWASs!F:F,MATCH(Matt!AE331,Exposure_GWASs!C:C,0))</f>
        <v>232074</v>
      </c>
      <c r="AJ331" s="105" t="s">
        <v>1291</v>
      </c>
      <c r="AK331" s="105" t="s">
        <v>1005</v>
      </c>
      <c r="AL331" s="105" t="s">
        <v>249</v>
      </c>
      <c r="AM331" s="105" t="s">
        <v>10</v>
      </c>
      <c r="AN331" s="105" t="s">
        <v>10</v>
      </c>
      <c r="AO331" s="105" t="s">
        <v>1449</v>
      </c>
      <c r="AP331" s="105" t="s">
        <v>11</v>
      </c>
      <c r="AQ331" s="105" t="s">
        <v>138</v>
      </c>
      <c r="AR331" s="105" t="s">
        <v>11</v>
      </c>
      <c r="AS331" s="105" t="s">
        <v>1277</v>
      </c>
      <c r="AT331" s="105" t="s">
        <v>11</v>
      </c>
      <c r="AU331" s="105" t="s">
        <v>10</v>
      </c>
      <c r="AV331" s="105" t="s">
        <v>10</v>
      </c>
      <c r="AW331" s="105">
        <v>35</v>
      </c>
      <c r="AX331" s="105">
        <f>INDEX(Exposure_GWASs!S:S,MATCH(Matt!AE331,Exposure_GWASs!C:C,0))</f>
        <v>0</v>
      </c>
      <c r="AY331" s="105" t="s">
        <v>1476</v>
      </c>
      <c r="AZ331" s="105" t="s">
        <v>11</v>
      </c>
      <c r="BA331" s="105" t="s">
        <v>11</v>
      </c>
      <c r="BB331" s="105" t="s">
        <v>54</v>
      </c>
      <c r="BC331" s="105" t="s">
        <v>11</v>
      </c>
      <c r="BD331" s="105"/>
      <c r="BE331" s="105"/>
      <c r="BF331" s="105"/>
      <c r="BG331" s="105"/>
      <c r="BH331" s="105" t="s">
        <v>11</v>
      </c>
      <c r="BI331" s="105" t="s">
        <v>11</v>
      </c>
      <c r="BJ331" s="105" t="s">
        <v>11</v>
      </c>
      <c r="BK331" s="105" t="s">
        <v>11</v>
      </c>
      <c r="BL331" s="105" t="s">
        <v>11</v>
      </c>
      <c r="BM331" s="105" t="s">
        <v>1440</v>
      </c>
      <c r="BN331" s="105" t="s">
        <v>11</v>
      </c>
      <c r="BO331" s="105" t="s">
        <v>167</v>
      </c>
      <c r="BP331" s="105" t="s">
        <v>1461</v>
      </c>
      <c r="BQ331" s="105" t="s">
        <v>1029</v>
      </c>
      <c r="BR331" s="105">
        <v>-0.01</v>
      </c>
      <c r="BS331" s="105"/>
      <c r="BT331" s="105">
        <v>95</v>
      </c>
      <c r="BU331" s="105">
        <v>-0.02</v>
      </c>
      <c r="BV331" s="105">
        <v>0.01</v>
      </c>
      <c r="BW331" s="105">
        <v>0.39</v>
      </c>
      <c r="BX331" s="105" t="s">
        <v>11</v>
      </c>
      <c r="BY331" s="105" t="s">
        <v>11</v>
      </c>
      <c r="BZ331" s="105" t="s">
        <v>1443</v>
      </c>
      <c r="CA331" s="105" t="s">
        <v>1444</v>
      </c>
      <c r="CB331" s="105" t="s">
        <v>1445</v>
      </c>
      <c r="CC331" s="105" t="s">
        <v>11</v>
      </c>
      <c r="CD331" s="106" t="s">
        <v>10</v>
      </c>
      <c r="CE331" s="105"/>
      <c r="CF331" s="105"/>
      <c r="CG331" s="105"/>
      <c r="CH331" s="105"/>
    </row>
    <row r="332" spans="1:86">
      <c r="A332" s="105">
        <v>23</v>
      </c>
      <c r="B332" s="105" t="s">
        <v>282</v>
      </c>
      <c r="C332" s="105" t="s">
        <v>244</v>
      </c>
      <c r="D332" s="105" t="s">
        <v>1431</v>
      </c>
      <c r="E332" s="105">
        <v>2018</v>
      </c>
      <c r="F332" s="105" t="s">
        <v>1432</v>
      </c>
      <c r="G332" s="105" t="s">
        <v>1433</v>
      </c>
      <c r="H332" s="105" t="s">
        <v>1356</v>
      </c>
      <c r="I332" s="105" t="s">
        <v>1260</v>
      </c>
      <c r="J332" s="114" t="s">
        <v>1357</v>
      </c>
      <c r="K332" s="105" t="s">
        <v>1358</v>
      </c>
      <c r="L332" s="105" t="s">
        <v>6135</v>
      </c>
      <c r="M332" s="105" t="s">
        <v>1434</v>
      </c>
      <c r="N332" s="105" t="s">
        <v>12</v>
      </c>
      <c r="O332" s="105" t="s">
        <v>5636</v>
      </c>
      <c r="P332" s="105" t="s">
        <v>5639</v>
      </c>
      <c r="Q332" s="105" t="s">
        <v>5608</v>
      </c>
      <c r="R332" s="105" t="s">
        <v>1435</v>
      </c>
      <c r="S332" s="105" t="s">
        <v>123</v>
      </c>
      <c r="T332" s="105" t="s">
        <v>172</v>
      </c>
      <c r="U332" s="105" t="s">
        <v>269</v>
      </c>
      <c r="V332" s="105">
        <v>65538</v>
      </c>
      <c r="W332" s="105" t="s">
        <v>10</v>
      </c>
      <c r="X332" s="105" t="s">
        <v>10</v>
      </c>
      <c r="Y332" s="105" t="s">
        <v>10</v>
      </c>
      <c r="Z332" s="105" t="s">
        <v>10</v>
      </c>
      <c r="AA332" s="105" t="s">
        <v>1005</v>
      </c>
      <c r="AB332" s="105" t="s">
        <v>731</v>
      </c>
      <c r="AC332" s="115" t="s">
        <v>127</v>
      </c>
      <c r="AD332" s="105" t="s">
        <v>127</v>
      </c>
      <c r="AE332" s="105" t="s">
        <v>1139</v>
      </c>
      <c r="AF332" s="112" t="str">
        <f>INDEX(Exposure_GWASs!T:T,MATCH(Matt!AE332,Exposure_GWASs!C:C,0))</f>
        <v>18+</v>
      </c>
      <c r="AG332" s="112" t="str">
        <f>INDEX(Exposure_GWASs!U:U,MATCH(Matt!AE332,Exposure_GWASs!C:C,0))</f>
        <v>both</v>
      </c>
      <c r="AH332" s="105">
        <f t="shared" si="6"/>
        <v>65538</v>
      </c>
      <c r="AI332" s="115">
        <f>INDEX(Exposure_GWASs!F:F,MATCH(Matt!AE332,Exposure_GWASs!C:C,0))</f>
        <v>322154</v>
      </c>
      <c r="AJ332" s="105" t="s">
        <v>1291</v>
      </c>
      <c r="AK332" s="105" t="s">
        <v>1005</v>
      </c>
      <c r="AL332" s="105" t="s">
        <v>249</v>
      </c>
      <c r="AM332" s="105" t="s">
        <v>10</v>
      </c>
      <c r="AN332" s="105" t="s">
        <v>10</v>
      </c>
      <c r="AO332" s="105" t="s">
        <v>1436</v>
      </c>
      <c r="AP332" s="105" t="s">
        <v>11</v>
      </c>
      <c r="AQ332" s="105" t="s">
        <v>138</v>
      </c>
      <c r="AR332" s="105" t="s">
        <v>11</v>
      </c>
      <c r="AS332" s="105" t="s">
        <v>1277</v>
      </c>
      <c r="AT332" s="105" t="s">
        <v>11</v>
      </c>
      <c r="AU332" s="105" t="s">
        <v>10</v>
      </c>
      <c r="AV332" s="105" t="s">
        <v>10</v>
      </c>
      <c r="AW332" s="105">
        <v>73</v>
      </c>
      <c r="AX332" s="105">
        <f>INDEX(Exposure_GWASs!S:S,MATCH(Matt!AE332,Exposure_GWASs!C:C,0))</f>
        <v>77</v>
      </c>
      <c r="AY332" s="105" t="s">
        <v>1438</v>
      </c>
      <c r="AZ332" s="105" t="s">
        <v>11</v>
      </c>
      <c r="BA332" s="105" t="s">
        <v>11</v>
      </c>
      <c r="BB332" s="105" t="s">
        <v>54</v>
      </c>
      <c r="BC332" s="105" t="s">
        <v>11</v>
      </c>
      <c r="BD332" s="105"/>
      <c r="BE332" s="105"/>
      <c r="BF332" s="105"/>
      <c r="BG332" s="105"/>
      <c r="BH332" s="105" t="s">
        <v>11</v>
      </c>
      <c r="BI332" s="105" t="s">
        <v>11</v>
      </c>
      <c r="BJ332" s="105" t="s">
        <v>11</v>
      </c>
      <c r="BK332" s="105" t="s">
        <v>11</v>
      </c>
      <c r="BL332" s="105" t="s">
        <v>11</v>
      </c>
      <c r="BM332" s="105" t="s">
        <v>1440</v>
      </c>
      <c r="BN332" s="105" t="s">
        <v>11</v>
      </c>
      <c r="BO332" s="105" t="s">
        <v>167</v>
      </c>
      <c r="BP332" s="105" t="s">
        <v>1461</v>
      </c>
      <c r="BQ332" s="105" t="s">
        <v>1029</v>
      </c>
      <c r="BR332" s="105">
        <v>-0.01</v>
      </c>
      <c r="BS332" s="105"/>
      <c r="BT332" s="105">
        <v>95</v>
      </c>
      <c r="BU332" s="105">
        <v>-0.02</v>
      </c>
      <c r="BV332" s="115" t="s">
        <v>1515</v>
      </c>
      <c r="BW332" s="105">
        <v>0.09</v>
      </c>
      <c r="BX332" s="105" t="s">
        <v>11</v>
      </c>
      <c r="BY332" s="105" t="s">
        <v>11</v>
      </c>
      <c r="BZ332" s="105" t="s">
        <v>1443</v>
      </c>
      <c r="CA332" s="105" t="s">
        <v>1444</v>
      </c>
      <c r="CB332" s="105" t="s">
        <v>1445</v>
      </c>
      <c r="CC332" s="105" t="s">
        <v>11</v>
      </c>
      <c r="CD332" s="106" t="s">
        <v>10</v>
      </c>
      <c r="CE332" s="105"/>
      <c r="CF332" s="105"/>
      <c r="CG332" s="105"/>
      <c r="CH332" s="105"/>
    </row>
    <row r="333" spans="1:86">
      <c r="A333" s="105">
        <v>23</v>
      </c>
      <c r="B333" s="105" t="s">
        <v>282</v>
      </c>
      <c r="C333" s="105" t="s">
        <v>244</v>
      </c>
      <c r="D333" s="105" t="s">
        <v>1431</v>
      </c>
      <c r="E333" s="105">
        <v>2018</v>
      </c>
      <c r="F333" s="105" t="s">
        <v>1432</v>
      </c>
      <c r="G333" s="105" t="s">
        <v>1433</v>
      </c>
      <c r="H333" s="105" t="s">
        <v>1356</v>
      </c>
      <c r="I333" s="105" t="s">
        <v>1260</v>
      </c>
      <c r="J333" s="114" t="s">
        <v>1357</v>
      </c>
      <c r="K333" s="105" t="s">
        <v>1358</v>
      </c>
      <c r="L333" s="105" t="s">
        <v>6135</v>
      </c>
      <c r="M333" s="105" t="s">
        <v>1434</v>
      </c>
      <c r="N333" s="105" t="s">
        <v>12</v>
      </c>
      <c r="O333" s="105" t="s">
        <v>5636</v>
      </c>
      <c r="P333" s="105" t="s">
        <v>5639</v>
      </c>
      <c r="Q333" s="105" t="s">
        <v>5608</v>
      </c>
      <c r="R333" s="105" t="s">
        <v>1435</v>
      </c>
      <c r="S333" s="105" t="s">
        <v>123</v>
      </c>
      <c r="T333" s="105" t="s">
        <v>172</v>
      </c>
      <c r="U333" s="105" t="s">
        <v>269</v>
      </c>
      <c r="V333" s="105">
        <v>65538</v>
      </c>
      <c r="W333" s="105" t="s">
        <v>10</v>
      </c>
      <c r="X333" s="105" t="s">
        <v>10</v>
      </c>
      <c r="Y333" s="105" t="s">
        <v>10</v>
      </c>
      <c r="Z333" s="105" t="s">
        <v>10</v>
      </c>
      <c r="AA333" s="105" t="s">
        <v>1005</v>
      </c>
      <c r="AB333" s="105" t="s">
        <v>731</v>
      </c>
      <c r="AC333" s="115" t="s">
        <v>127</v>
      </c>
      <c r="AD333" s="105" t="s">
        <v>5510</v>
      </c>
      <c r="AE333" s="105" t="s">
        <v>1139</v>
      </c>
      <c r="AF333" s="115" t="str">
        <f>INDEX(Exposure_GWASs!T:T,MATCH(Matt!AE333,Exposure_GWASs!C:C,0))</f>
        <v>18+</v>
      </c>
      <c r="AG333" s="115" t="str">
        <f>INDEX(Exposure_GWASs!U:U,MATCH(Matt!AE333,Exposure_GWASs!C:C,0))</f>
        <v>both</v>
      </c>
      <c r="AH333" s="105">
        <f t="shared" si="6"/>
        <v>65538</v>
      </c>
      <c r="AI333" s="115">
        <f>INDEX(Exposure_GWASs!F:F,MATCH(Matt!AE333,Exposure_GWASs!C:C,0))</f>
        <v>322154</v>
      </c>
      <c r="AJ333" s="105" t="s">
        <v>1291</v>
      </c>
      <c r="AK333" s="105" t="s">
        <v>1005</v>
      </c>
      <c r="AL333" s="105" t="s">
        <v>249</v>
      </c>
      <c r="AM333" s="105" t="s">
        <v>10</v>
      </c>
      <c r="AN333" s="105" t="s">
        <v>10</v>
      </c>
      <c r="AO333" s="105" t="s">
        <v>1449</v>
      </c>
      <c r="AP333" s="105" t="s">
        <v>11</v>
      </c>
      <c r="AQ333" s="105" t="s">
        <v>138</v>
      </c>
      <c r="AR333" s="105" t="s">
        <v>11</v>
      </c>
      <c r="AS333" s="105" t="s">
        <v>1277</v>
      </c>
      <c r="AT333" s="105" t="s">
        <v>11</v>
      </c>
      <c r="AU333" s="105" t="s">
        <v>10</v>
      </c>
      <c r="AV333" s="105" t="s">
        <v>10</v>
      </c>
      <c r="AW333" s="105">
        <v>40</v>
      </c>
      <c r="AX333" s="105">
        <f>INDEX(Exposure_GWASs!S:S,MATCH(Matt!AE333,Exposure_GWASs!C:C,0))</f>
        <v>77</v>
      </c>
      <c r="AY333" s="105" t="s">
        <v>1464</v>
      </c>
      <c r="AZ333" s="105" t="s">
        <v>11</v>
      </c>
      <c r="BA333" s="105" t="s">
        <v>11</v>
      </c>
      <c r="BB333" s="105" t="s">
        <v>54</v>
      </c>
      <c r="BC333" s="105" t="s">
        <v>11</v>
      </c>
      <c r="BD333" s="105"/>
      <c r="BE333" s="105"/>
      <c r="BF333" s="105"/>
      <c r="BG333" s="105"/>
      <c r="BH333" s="105" t="s">
        <v>11</v>
      </c>
      <c r="BI333" s="105" t="s">
        <v>11</v>
      </c>
      <c r="BJ333" s="105" t="s">
        <v>11</v>
      </c>
      <c r="BK333" s="105" t="s">
        <v>11</v>
      </c>
      <c r="BL333" s="105" t="s">
        <v>11</v>
      </c>
      <c r="BM333" s="105" t="s">
        <v>1440</v>
      </c>
      <c r="BN333" s="105" t="s">
        <v>11</v>
      </c>
      <c r="BO333" s="105" t="s">
        <v>167</v>
      </c>
      <c r="BP333" s="105" t="s">
        <v>1461</v>
      </c>
      <c r="BQ333" s="105" t="s">
        <v>1029</v>
      </c>
      <c r="BR333" s="105">
        <v>-0.01</v>
      </c>
      <c r="BS333" s="105"/>
      <c r="BT333" s="105">
        <v>95</v>
      </c>
      <c r="BU333" s="105">
        <v>-0.02</v>
      </c>
      <c r="BV333" s="105" t="s">
        <v>1520</v>
      </c>
      <c r="BW333" s="105">
        <v>0.2</v>
      </c>
      <c r="BX333" s="105" t="s">
        <v>11</v>
      </c>
      <c r="BY333" s="105" t="s">
        <v>11</v>
      </c>
      <c r="BZ333" s="105" t="s">
        <v>1443</v>
      </c>
      <c r="CA333" s="105" t="s">
        <v>1444</v>
      </c>
      <c r="CB333" s="105" t="s">
        <v>1445</v>
      </c>
      <c r="CC333" s="105" t="s">
        <v>11</v>
      </c>
      <c r="CD333" s="106" t="s">
        <v>10</v>
      </c>
      <c r="CE333" s="105"/>
      <c r="CF333" s="105"/>
      <c r="CG333" s="105"/>
      <c r="CH333" s="105"/>
    </row>
    <row r="334" spans="1:86">
      <c r="A334" s="105">
        <v>23</v>
      </c>
      <c r="B334" s="105" t="s">
        <v>282</v>
      </c>
      <c r="C334" s="105" t="s">
        <v>244</v>
      </c>
      <c r="D334" s="105" t="s">
        <v>1431</v>
      </c>
      <c r="E334" s="105">
        <v>2018</v>
      </c>
      <c r="F334" s="105" t="s">
        <v>1432</v>
      </c>
      <c r="G334" s="105" t="s">
        <v>1433</v>
      </c>
      <c r="H334" s="105" t="s">
        <v>1356</v>
      </c>
      <c r="I334" s="105" t="s">
        <v>1260</v>
      </c>
      <c r="J334" s="114" t="s">
        <v>1357</v>
      </c>
      <c r="K334" s="105" t="s">
        <v>1358</v>
      </c>
      <c r="L334" s="105" t="s">
        <v>6135</v>
      </c>
      <c r="M334" s="105" t="s">
        <v>1434</v>
      </c>
      <c r="N334" s="105" t="s">
        <v>12</v>
      </c>
      <c r="O334" s="105" t="s">
        <v>5636</v>
      </c>
      <c r="P334" s="105" t="s">
        <v>5639</v>
      </c>
      <c r="Q334" s="105" t="s">
        <v>5608</v>
      </c>
      <c r="R334" s="105" t="s">
        <v>1435</v>
      </c>
      <c r="S334" s="105" t="s">
        <v>123</v>
      </c>
      <c r="T334" s="105" t="s">
        <v>172</v>
      </c>
      <c r="U334" s="105" t="s">
        <v>269</v>
      </c>
      <c r="V334" s="105">
        <v>65538</v>
      </c>
      <c r="W334" s="105" t="s">
        <v>10</v>
      </c>
      <c r="X334" s="105" t="s">
        <v>10</v>
      </c>
      <c r="Y334" s="105" t="s">
        <v>10</v>
      </c>
      <c r="Z334" s="105" t="s">
        <v>10</v>
      </c>
      <c r="AA334" s="105" t="s">
        <v>1005</v>
      </c>
      <c r="AB334" s="105" t="s">
        <v>731</v>
      </c>
      <c r="AC334" s="115" t="s">
        <v>127</v>
      </c>
      <c r="AD334" s="105" t="s">
        <v>5508</v>
      </c>
      <c r="AE334" s="105" t="s">
        <v>1139</v>
      </c>
      <c r="AF334" s="115" t="str">
        <f>INDEX(Exposure_GWASs!T:T,MATCH(Matt!AE334,Exposure_GWASs!C:C,0))</f>
        <v>18+</v>
      </c>
      <c r="AG334" s="115" t="str">
        <f>INDEX(Exposure_GWASs!U:U,MATCH(Matt!AE334,Exposure_GWASs!C:C,0))</f>
        <v>both</v>
      </c>
      <c r="AH334" s="105">
        <f t="shared" si="6"/>
        <v>65538</v>
      </c>
      <c r="AI334" s="115">
        <f>INDEX(Exposure_GWASs!F:F,MATCH(Matt!AE334,Exposure_GWASs!C:C,0))</f>
        <v>322154</v>
      </c>
      <c r="AJ334" s="105" t="s">
        <v>1291</v>
      </c>
      <c r="AK334" s="105" t="s">
        <v>1005</v>
      </c>
      <c r="AL334" s="105" t="s">
        <v>249</v>
      </c>
      <c r="AM334" s="105" t="s">
        <v>10</v>
      </c>
      <c r="AN334" s="105" t="s">
        <v>10</v>
      </c>
      <c r="AO334" s="105" t="s">
        <v>1449</v>
      </c>
      <c r="AP334" s="105" t="s">
        <v>11</v>
      </c>
      <c r="AQ334" s="105" t="s">
        <v>138</v>
      </c>
      <c r="AR334" s="105" t="s">
        <v>11</v>
      </c>
      <c r="AS334" s="105" t="s">
        <v>1277</v>
      </c>
      <c r="AT334" s="105" t="s">
        <v>11</v>
      </c>
      <c r="AU334" s="105" t="s">
        <v>10</v>
      </c>
      <c r="AV334" s="105" t="s">
        <v>10</v>
      </c>
      <c r="AW334" s="105">
        <v>33</v>
      </c>
      <c r="AX334" s="105">
        <f>INDEX(Exposure_GWASs!S:S,MATCH(Matt!AE334,Exposure_GWASs!C:C,0))</f>
        <v>77</v>
      </c>
      <c r="AY334" s="105" t="s">
        <v>1468</v>
      </c>
      <c r="AZ334" s="105" t="s">
        <v>11</v>
      </c>
      <c r="BA334" s="105" t="s">
        <v>11</v>
      </c>
      <c r="BB334" s="105" t="s">
        <v>54</v>
      </c>
      <c r="BC334" s="105" t="s">
        <v>11</v>
      </c>
      <c r="BD334" s="105"/>
      <c r="BE334" s="105"/>
      <c r="BF334" s="105"/>
      <c r="BG334" s="105"/>
      <c r="BH334" s="105" t="s">
        <v>11</v>
      </c>
      <c r="BI334" s="105" t="s">
        <v>11</v>
      </c>
      <c r="BJ334" s="105" t="s">
        <v>11</v>
      </c>
      <c r="BK334" s="105" t="s">
        <v>11</v>
      </c>
      <c r="BL334" s="105" t="s">
        <v>11</v>
      </c>
      <c r="BM334" s="105" t="s">
        <v>1440</v>
      </c>
      <c r="BN334" s="105" t="s">
        <v>11</v>
      </c>
      <c r="BO334" s="105" t="s">
        <v>167</v>
      </c>
      <c r="BP334" s="105" t="s">
        <v>1461</v>
      </c>
      <c r="BQ334" s="105" t="s">
        <v>1029</v>
      </c>
      <c r="BR334" s="105">
        <v>-0.01</v>
      </c>
      <c r="BS334" s="105"/>
      <c r="BT334" s="105">
        <v>95</v>
      </c>
      <c r="BU334" s="105">
        <v>-0.02</v>
      </c>
      <c r="BV334" s="105" t="s">
        <v>1515</v>
      </c>
      <c r="BW334" s="115">
        <v>0.09</v>
      </c>
      <c r="BX334" s="105" t="s">
        <v>11</v>
      </c>
      <c r="BY334" s="105" t="s">
        <v>11</v>
      </c>
      <c r="BZ334" s="105" t="s">
        <v>1443</v>
      </c>
      <c r="CA334" s="105" t="s">
        <v>1444</v>
      </c>
      <c r="CB334" s="105" t="s">
        <v>1445</v>
      </c>
      <c r="CC334" s="105" t="s">
        <v>11</v>
      </c>
      <c r="CD334" s="106" t="s">
        <v>10</v>
      </c>
      <c r="CE334" s="105"/>
      <c r="CF334" s="105"/>
      <c r="CG334" s="105"/>
      <c r="CH334" s="105"/>
    </row>
    <row r="335" spans="1:86">
      <c r="A335" s="105">
        <v>23</v>
      </c>
      <c r="B335" s="105" t="s">
        <v>282</v>
      </c>
      <c r="C335" s="105" t="s">
        <v>244</v>
      </c>
      <c r="D335" s="105" t="s">
        <v>1431</v>
      </c>
      <c r="E335" s="105">
        <v>2018</v>
      </c>
      <c r="F335" s="105" t="s">
        <v>1432</v>
      </c>
      <c r="G335" s="105" t="s">
        <v>1433</v>
      </c>
      <c r="H335" s="105" t="s">
        <v>1356</v>
      </c>
      <c r="I335" s="105" t="s">
        <v>1260</v>
      </c>
      <c r="J335" s="114" t="s">
        <v>1357</v>
      </c>
      <c r="K335" s="105" t="s">
        <v>1358</v>
      </c>
      <c r="L335" s="105" t="s">
        <v>6135</v>
      </c>
      <c r="M335" s="105" t="s">
        <v>1434</v>
      </c>
      <c r="N335" s="105" t="s">
        <v>12</v>
      </c>
      <c r="O335" s="105" t="s">
        <v>5636</v>
      </c>
      <c r="P335" s="105" t="s">
        <v>5639</v>
      </c>
      <c r="Q335" s="105" t="s">
        <v>5608</v>
      </c>
      <c r="R335" s="105" t="s">
        <v>1435</v>
      </c>
      <c r="S335" s="105" t="s">
        <v>123</v>
      </c>
      <c r="T335" s="105" t="s">
        <v>172</v>
      </c>
      <c r="U335" s="105" t="s">
        <v>269</v>
      </c>
      <c r="V335" s="105">
        <v>65538</v>
      </c>
      <c r="W335" s="105" t="s">
        <v>10</v>
      </c>
      <c r="X335" s="105" t="s">
        <v>10</v>
      </c>
      <c r="Y335" s="105" t="s">
        <v>10</v>
      </c>
      <c r="Z335" s="105" t="s">
        <v>10</v>
      </c>
      <c r="AA335" s="105" t="s">
        <v>1005</v>
      </c>
      <c r="AB335" s="105" t="s">
        <v>731</v>
      </c>
      <c r="AC335" s="115" t="s">
        <v>127</v>
      </c>
      <c r="AD335" s="115" t="s">
        <v>5511</v>
      </c>
      <c r="AE335" s="105" t="s">
        <v>1139</v>
      </c>
      <c r="AF335" s="115" t="str">
        <f>INDEX(Exposure_GWASs!T:T,MATCH(Matt!AE335,Exposure_GWASs!C:C,0))</f>
        <v>18+</v>
      </c>
      <c r="AG335" s="115" t="str">
        <f>INDEX(Exposure_GWASs!U:U,MATCH(Matt!AE335,Exposure_GWASs!C:C,0))</f>
        <v>both</v>
      </c>
      <c r="AH335" s="105">
        <f t="shared" si="6"/>
        <v>65538</v>
      </c>
      <c r="AI335" s="115">
        <f>INDEX(Exposure_GWASs!F:F,MATCH(Matt!AE335,Exposure_GWASs!C:C,0))</f>
        <v>322154</v>
      </c>
      <c r="AJ335" s="105" t="s">
        <v>1291</v>
      </c>
      <c r="AK335" s="105" t="s">
        <v>1005</v>
      </c>
      <c r="AL335" s="105" t="s">
        <v>249</v>
      </c>
      <c r="AM335" s="105" t="s">
        <v>10</v>
      </c>
      <c r="AN335" s="105" t="s">
        <v>10</v>
      </c>
      <c r="AO335" s="105" t="s">
        <v>1449</v>
      </c>
      <c r="AP335" s="105" t="s">
        <v>11</v>
      </c>
      <c r="AQ335" s="105" t="s">
        <v>138</v>
      </c>
      <c r="AR335" s="105" t="s">
        <v>11</v>
      </c>
      <c r="AS335" s="105" t="s">
        <v>1277</v>
      </c>
      <c r="AT335" s="105" t="s">
        <v>11</v>
      </c>
      <c r="AU335" s="105" t="s">
        <v>10</v>
      </c>
      <c r="AV335" s="105" t="s">
        <v>10</v>
      </c>
      <c r="AW335" s="105">
        <v>59</v>
      </c>
      <c r="AX335" s="105">
        <f>INDEX(Exposure_GWASs!S:S,MATCH(Matt!AE335,Exposure_GWASs!C:C,0))</f>
        <v>77</v>
      </c>
      <c r="AY335" s="105" t="s">
        <v>1471</v>
      </c>
      <c r="AZ335" s="105" t="s">
        <v>11</v>
      </c>
      <c r="BA335" s="105" t="s">
        <v>11</v>
      </c>
      <c r="BB335" s="105" t="s">
        <v>54</v>
      </c>
      <c r="BC335" s="105" t="s">
        <v>11</v>
      </c>
      <c r="BD335" s="105"/>
      <c r="BE335" s="105"/>
      <c r="BF335" s="105"/>
      <c r="BG335" s="105"/>
      <c r="BH335" s="105" t="s">
        <v>11</v>
      </c>
      <c r="BI335" s="105" t="s">
        <v>11</v>
      </c>
      <c r="BJ335" s="105" t="s">
        <v>11</v>
      </c>
      <c r="BK335" s="105" t="s">
        <v>11</v>
      </c>
      <c r="BL335" s="105" t="s">
        <v>11</v>
      </c>
      <c r="BM335" s="105" t="s">
        <v>1440</v>
      </c>
      <c r="BN335" s="105" t="s">
        <v>11</v>
      </c>
      <c r="BO335" s="105" t="s">
        <v>167</v>
      </c>
      <c r="BP335" s="105" t="s">
        <v>1461</v>
      </c>
      <c r="BQ335" s="105" t="s">
        <v>1029</v>
      </c>
      <c r="BR335" s="105" t="s">
        <v>1491</v>
      </c>
      <c r="BS335" s="105"/>
      <c r="BT335" s="105">
        <v>95</v>
      </c>
      <c r="BU335" s="105">
        <v>-0.01</v>
      </c>
      <c r="BV335" s="105">
        <v>0.01</v>
      </c>
      <c r="BW335" s="105">
        <v>0.82</v>
      </c>
      <c r="BX335" s="105" t="s">
        <v>11</v>
      </c>
      <c r="BY335" s="105" t="s">
        <v>11</v>
      </c>
      <c r="BZ335" s="105" t="s">
        <v>1443</v>
      </c>
      <c r="CA335" s="105" t="s">
        <v>1444</v>
      </c>
      <c r="CB335" s="105" t="s">
        <v>1445</v>
      </c>
      <c r="CC335" s="105" t="s">
        <v>11</v>
      </c>
      <c r="CD335" s="106" t="s">
        <v>10</v>
      </c>
      <c r="CE335" s="105"/>
      <c r="CF335" s="105"/>
      <c r="CG335" s="105"/>
      <c r="CH335" s="105"/>
    </row>
    <row r="336" spans="1:86">
      <c r="A336" s="105">
        <v>23</v>
      </c>
      <c r="B336" s="105" t="s">
        <v>282</v>
      </c>
      <c r="C336" s="105" t="s">
        <v>244</v>
      </c>
      <c r="D336" s="105" t="s">
        <v>1431</v>
      </c>
      <c r="E336" s="105">
        <v>2018</v>
      </c>
      <c r="F336" s="105" t="s">
        <v>1432</v>
      </c>
      <c r="G336" s="105" t="s">
        <v>1433</v>
      </c>
      <c r="H336" s="105" t="s">
        <v>1356</v>
      </c>
      <c r="I336" s="105" t="s">
        <v>1260</v>
      </c>
      <c r="J336" s="114" t="s">
        <v>1357</v>
      </c>
      <c r="K336" s="105" t="s">
        <v>1358</v>
      </c>
      <c r="L336" s="105" t="s">
        <v>6135</v>
      </c>
      <c r="M336" s="105" t="s">
        <v>1434</v>
      </c>
      <c r="N336" s="105" t="s">
        <v>12</v>
      </c>
      <c r="O336" s="105" t="s">
        <v>5636</v>
      </c>
      <c r="P336" s="105" t="s">
        <v>5639</v>
      </c>
      <c r="Q336" s="105" t="s">
        <v>5608</v>
      </c>
      <c r="R336" s="105" t="s">
        <v>1435</v>
      </c>
      <c r="S336" s="105" t="s">
        <v>123</v>
      </c>
      <c r="T336" s="105" t="s">
        <v>172</v>
      </c>
      <c r="U336" s="105" t="s">
        <v>269</v>
      </c>
      <c r="V336" s="105">
        <v>65538</v>
      </c>
      <c r="W336" s="105" t="s">
        <v>10</v>
      </c>
      <c r="X336" s="105" t="s">
        <v>10</v>
      </c>
      <c r="Y336" s="105" t="s">
        <v>10</v>
      </c>
      <c r="Z336" s="105" t="s">
        <v>10</v>
      </c>
      <c r="AA336" s="105" t="s">
        <v>1005</v>
      </c>
      <c r="AB336" s="105" t="s">
        <v>731</v>
      </c>
      <c r="AC336" s="105" t="s">
        <v>5513</v>
      </c>
      <c r="AD336" s="105" t="s">
        <v>5513</v>
      </c>
      <c r="AE336" s="105" t="s">
        <v>1448</v>
      </c>
      <c r="AF336" s="115" t="str">
        <f>INDEX(Exposure_GWASs!T:T,MATCH(Matt!AE336,Exposure_GWASs!C:C,0))</f>
        <v>18+</v>
      </c>
      <c r="AG336" s="115" t="str">
        <f>INDEX(Exposure_GWASs!U:U,MATCH(Matt!AE336,Exposure_GWASs!C:C,0))</f>
        <v>both</v>
      </c>
      <c r="AH336" s="105">
        <f t="shared" si="6"/>
        <v>65538</v>
      </c>
      <c r="AI336" s="115">
        <f>INDEX(Exposure_GWASs!F:F,MATCH(Matt!AE336,Exposure_GWASs!C:C,0))</f>
        <v>89297</v>
      </c>
      <c r="AJ336" s="105" t="s">
        <v>1291</v>
      </c>
      <c r="AK336" s="105" t="s">
        <v>1005</v>
      </c>
      <c r="AL336" s="105" t="s">
        <v>249</v>
      </c>
      <c r="AM336" s="105" t="s">
        <v>10</v>
      </c>
      <c r="AN336" s="105" t="s">
        <v>10</v>
      </c>
      <c r="AO336" s="105" t="s">
        <v>1449</v>
      </c>
      <c r="AP336" s="105" t="s">
        <v>11</v>
      </c>
      <c r="AQ336" s="105" t="s">
        <v>138</v>
      </c>
      <c r="AR336" s="105" t="s">
        <v>11</v>
      </c>
      <c r="AS336" s="105" t="s">
        <v>1277</v>
      </c>
      <c r="AT336" s="105" t="s">
        <v>11</v>
      </c>
      <c r="AU336" s="105" t="s">
        <v>10</v>
      </c>
      <c r="AV336" s="105" t="s">
        <v>10</v>
      </c>
      <c r="AW336" s="105">
        <v>12</v>
      </c>
      <c r="AX336" s="105">
        <f>INDEX(Exposure_GWASs!S:S,MATCH(Matt!AE336,Exposure_GWASs!C:C,0))</f>
        <v>7</v>
      </c>
      <c r="AY336" s="105" t="s">
        <v>1451</v>
      </c>
      <c r="AZ336" s="105" t="s">
        <v>11</v>
      </c>
      <c r="BA336" s="105" t="s">
        <v>11</v>
      </c>
      <c r="BB336" s="105" t="s">
        <v>54</v>
      </c>
      <c r="BC336" s="105" t="s">
        <v>11</v>
      </c>
      <c r="BD336" s="105"/>
      <c r="BE336" s="105"/>
      <c r="BF336" s="105"/>
      <c r="BG336" s="105"/>
      <c r="BH336" s="105" t="s">
        <v>11</v>
      </c>
      <c r="BI336" s="105" t="s">
        <v>11</v>
      </c>
      <c r="BJ336" s="105" t="s">
        <v>11</v>
      </c>
      <c r="BK336" s="105" t="s">
        <v>11</v>
      </c>
      <c r="BL336" s="105" t="s">
        <v>11</v>
      </c>
      <c r="BM336" s="105" t="s">
        <v>1440</v>
      </c>
      <c r="BN336" s="105" t="s">
        <v>11</v>
      </c>
      <c r="BO336" s="105" t="s">
        <v>167</v>
      </c>
      <c r="BP336" s="105" t="s">
        <v>1461</v>
      </c>
      <c r="BQ336" s="105" t="s">
        <v>1029</v>
      </c>
      <c r="BR336" s="105" t="s">
        <v>1521</v>
      </c>
      <c r="BS336" s="105"/>
      <c r="BT336" s="105">
        <v>95</v>
      </c>
      <c r="BU336" s="105">
        <v>-0.02</v>
      </c>
      <c r="BV336" s="105">
        <v>0.02</v>
      </c>
      <c r="BW336" s="105">
        <v>0.92</v>
      </c>
      <c r="BX336" s="105" t="s">
        <v>11</v>
      </c>
      <c r="BY336" s="105" t="s">
        <v>11</v>
      </c>
      <c r="BZ336" s="105" t="s">
        <v>1443</v>
      </c>
      <c r="CA336" s="105" t="s">
        <v>1444</v>
      </c>
      <c r="CB336" s="105" t="s">
        <v>1445</v>
      </c>
      <c r="CC336" s="105" t="s">
        <v>11</v>
      </c>
      <c r="CD336" s="106" t="s">
        <v>10</v>
      </c>
      <c r="CE336" s="105"/>
      <c r="CF336" s="105"/>
      <c r="CG336" s="105"/>
      <c r="CH336" s="105"/>
    </row>
    <row r="337" spans="1:86">
      <c r="A337" s="105">
        <v>23</v>
      </c>
      <c r="B337" s="105" t="s">
        <v>282</v>
      </c>
      <c r="C337" s="105" t="s">
        <v>244</v>
      </c>
      <c r="D337" s="105" t="s">
        <v>1431</v>
      </c>
      <c r="E337" s="105">
        <v>2018</v>
      </c>
      <c r="F337" s="105" t="s">
        <v>1432</v>
      </c>
      <c r="G337" s="105" t="s">
        <v>1433</v>
      </c>
      <c r="H337" s="105" t="s">
        <v>1356</v>
      </c>
      <c r="I337" s="105" t="s">
        <v>1260</v>
      </c>
      <c r="J337" s="114" t="s">
        <v>1357</v>
      </c>
      <c r="K337" s="105" t="s">
        <v>1358</v>
      </c>
      <c r="L337" s="105" t="s">
        <v>6135</v>
      </c>
      <c r="M337" s="105" t="s">
        <v>1434</v>
      </c>
      <c r="N337" s="105" t="s">
        <v>12</v>
      </c>
      <c r="O337" s="105" t="s">
        <v>5636</v>
      </c>
      <c r="P337" s="105" t="s">
        <v>5639</v>
      </c>
      <c r="Q337" s="105" t="s">
        <v>5608</v>
      </c>
      <c r="R337" s="105" t="s">
        <v>1435</v>
      </c>
      <c r="S337" s="105" t="s">
        <v>123</v>
      </c>
      <c r="T337" s="105" t="s">
        <v>172</v>
      </c>
      <c r="U337" s="105" t="s">
        <v>269</v>
      </c>
      <c r="V337" s="105">
        <v>65538</v>
      </c>
      <c r="W337" s="105" t="s">
        <v>10</v>
      </c>
      <c r="X337" s="105" t="s">
        <v>10</v>
      </c>
      <c r="Y337" s="105" t="s">
        <v>10</v>
      </c>
      <c r="Z337" s="105" t="s">
        <v>10</v>
      </c>
      <c r="AA337" s="105" t="s">
        <v>1005</v>
      </c>
      <c r="AB337" s="105" t="s">
        <v>731</v>
      </c>
      <c r="AC337" s="105" t="s">
        <v>5513</v>
      </c>
      <c r="AD337" s="252" t="s">
        <v>5511</v>
      </c>
      <c r="AE337" s="105" t="s">
        <v>1448</v>
      </c>
      <c r="AF337" s="115" t="str">
        <f>INDEX(Exposure_GWASs!T:T,MATCH(Matt!AE337,Exposure_GWASs!C:C,0))</f>
        <v>18+</v>
      </c>
      <c r="AG337" s="115" t="str">
        <f>INDEX(Exposure_GWASs!U:U,MATCH(Matt!AE337,Exposure_GWASs!C:C,0))</f>
        <v>both</v>
      </c>
      <c r="AH337" s="105">
        <f t="shared" si="6"/>
        <v>65538</v>
      </c>
      <c r="AI337" s="115">
        <f>INDEX(Exposure_GWASs!F:F,MATCH(Matt!AE337,Exposure_GWASs!C:C,0))</f>
        <v>89297</v>
      </c>
      <c r="AJ337" s="105" t="s">
        <v>1291</v>
      </c>
      <c r="AK337" s="105" t="s">
        <v>1005</v>
      </c>
      <c r="AL337" s="105" t="s">
        <v>249</v>
      </c>
      <c r="AM337" s="105" t="s">
        <v>10</v>
      </c>
      <c r="AN337" s="105" t="s">
        <v>10</v>
      </c>
      <c r="AO337" s="105" t="s">
        <v>1449</v>
      </c>
      <c r="AP337" s="105" t="s">
        <v>11</v>
      </c>
      <c r="AQ337" s="105" t="s">
        <v>138</v>
      </c>
      <c r="AR337" s="105" t="s">
        <v>11</v>
      </c>
      <c r="AS337" s="105" t="s">
        <v>1277</v>
      </c>
      <c r="AT337" s="105" t="s">
        <v>11</v>
      </c>
      <c r="AU337" s="105" t="s">
        <v>10</v>
      </c>
      <c r="AV337" s="105" t="s">
        <v>10</v>
      </c>
      <c r="AW337" s="105">
        <v>8</v>
      </c>
      <c r="AX337" s="105">
        <f>INDEX(Exposure_GWASs!S:S,MATCH(Matt!AE337,Exposure_GWASs!C:C,0))</f>
        <v>7</v>
      </c>
      <c r="AY337" s="105" t="s">
        <v>1451</v>
      </c>
      <c r="AZ337" s="105" t="s">
        <v>11</v>
      </c>
      <c r="BA337" s="105" t="s">
        <v>11</v>
      </c>
      <c r="BB337" s="105" t="s">
        <v>54</v>
      </c>
      <c r="BC337" s="105" t="s">
        <v>11</v>
      </c>
      <c r="BD337" s="105"/>
      <c r="BE337" s="105"/>
      <c r="BF337" s="105"/>
      <c r="BG337" s="105"/>
      <c r="BH337" s="105" t="s">
        <v>11</v>
      </c>
      <c r="BI337" s="105" t="s">
        <v>11</v>
      </c>
      <c r="BJ337" s="105" t="s">
        <v>11</v>
      </c>
      <c r="BK337" s="105" t="s">
        <v>11</v>
      </c>
      <c r="BL337" s="105" t="s">
        <v>11</v>
      </c>
      <c r="BM337" s="105" t="s">
        <v>1440</v>
      </c>
      <c r="BN337" s="105" t="s">
        <v>11</v>
      </c>
      <c r="BO337" s="105" t="s">
        <v>167</v>
      </c>
      <c r="BP337" s="105" t="s">
        <v>1461</v>
      </c>
      <c r="BQ337" s="105" t="s">
        <v>1029</v>
      </c>
      <c r="BR337" s="105" t="s">
        <v>1522</v>
      </c>
      <c r="BS337" s="105"/>
      <c r="BT337" s="105">
        <v>95</v>
      </c>
      <c r="BU337" s="105">
        <v>-0.03</v>
      </c>
      <c r="BV337" s="105">
        <v>0.03</v>
      </c>
      <c r="BW337" s="105">
        <v>0.72</v>
      </c>
      <c r="BX337" s="105" t="s">
        <v>11</v>
      </c>
      <c r="BY337" s="105" t="s">
        <v>11</v>
      </c>
      <c r="BZ337" s="105" t="s">
        <v>1443</v>
      </c>
      <c r="CA337" s="105" t="s">
        <v>1444</v>
      </c>
      <c r="CB337" s="105" t="s">
        <v>1445</v>
      </c>
      <c r="CC337" s="105" t="s">
        <v>11</v>
      </c>
      <c r="CD337" s="106" t="s">
        <v>10</v>
      </c>
      <c r="CE337" s="105"/>
      <c r="CF337" s="105"/>
      <c r="CG337" s="105"/>
      <c r="CH337" s="105"/>
    </row>
    <row r="338" spans="1:86">
      <c r="A338" s="105">
        <v>23</v>
      </c>
      <c r="B338" s="105" t="s">
        <v>282</v>
      </c>
      <c r="C338" s="105" t="s">
        <v>244</v>
      </c>
      <c r="D338" s="105" t="s">
        <v>1431</v>
      </c>
      <c r="E338" s="105">
        <v>2018</v>
      </c>
      <c r="F338" s="105" t="s">
        <v>1432</v>
      </c>
      <c r="G338" s="105" t="s">
        <v>1433</v>
      </c>
      <c r="H338" s="105" t="s">
        <v>1356</v>
      </c>
      <c r="I338" s="105" t="s">
        <v>1260</v>
      </c>
      <c r="J338" s="114" t="s">
        <v>1357</v>
      </c>
      <c r="K338" s="105" t="s">
        <v>1358</v>
      </c>
      <c r="L338" s="105" t="s">
        <v>6135</v>
      </c>
      <c r="M338" s="105" t="s">
        <v>1434</v>
      </c>
      <c r="N338" s="105" t="s">
        <v>12</v>
      </c>
      <c r="O338" s="105" t="s">
        <v>5636</v>
      </c>
      <c r="P338" s="105" t="s">
        <v>5639</v>
      </c>
      <c r="Q338" s="105" t="s">
        <v>5608</v>
      </c>
      <c r="R338" s="105" t="s">
        <v>1435</v>
      </c>
      <c r="S338" s="105" t="s">
        <v>123</v>
      </c>
      <c r="T338" s="105" t="s">
        <v>172</v>
      </c>
      <c r="U338" s="105" t="s">
        <v>269</v>
      </c>
      <c r="V338" s="105">
        <v>65538</v>
      </c>
      <c r="W338" s="105" t="s">
        <v>10</v>
      </c>
      <c r="X338" s="105" t="s">
        <v>10</v>
      </c>
      <c r="Y338" s="105" t="s">
        <v>10</v>
      </c>
      <c r="Z338" s="105" t="s">
        <v>10</v>
      </c>
      <c r="AA338" s="105" t="s">
        <v>1005</v>
      </c>
      <c r="AB338" s="105" t="s">
        <v>731</v>
      </c>
      <c r="AC338" s="115" t="str">
        <f>INDEX(Exposure_GWASs!G:G,MATCH(Matt!AE338,Exposure_GWASs!C:C,0))</f>
        <v>WC</v>
      </c>
      <c r="AD338" s="105" t="s">
        <v>158</v>
      </c>
      <c r="AE338" s="105" t="s">
        <v>1453</v>
      </c>
      <c r="AF338" s="115" t="str">
        <f>INDEX(Exposure_GWASs!T:T,MATCH(Matt!AE338,Exposure_GWASs!C:C,0))</f>
        <v>18+</v>
      </c>
      <c r="AG338" s="115" t="str">
        <f>INDEX(Exposure_GWASs!U:U,MATCH(Matt!AE338,Exposure_GWASs!C:C,0))</f>
        <v>both</v>
      </c>
      <c r="AH338" s="105">
        <f t="shared" si="6"/>
        <v>65538</v>
      </c>
      <c r="AI338" s="115">
        <f>INDEX(Exposure_GWASs!F:F,MATCH(Matt!AE338,Exposure_GWASs!C:C,0))</f>
        <v>232074</v>
      </c>
      <c r="AJ338" s="105" t="s">
        <v>1291</v>
      </c>
      <c r="AK338" s="105" t="s">
        <v>1005</v>
      </c>
      <c r="AL338" s="105" t="s">
        <v>249</v>
      </c>
      <c r="AM338" s="105" t="s">
        <v>10</v>
      </c>
      <c r="AN338" s="105" t="s">
        <v>10</v>
      </c>
      <c r="AO338" s="105" t="s">
        <v>1449</v>
      </c>
      <c r="AP338" s="105" t="s">
        <v>11</v>
      </c>
      <c r="AQ338" s="105" t="s">
        <v>138</v>
      </c>
      <c r="AR338" s="105" t="s">
        <v>11</v>
      </c>
      <c r="AS338" s="105" t="s">
        <v>1277</v>
      </c>
      <c r="AT338" s="105" t="s">
        <v>11</v>
      </c>
      <c r="AU338" s="105" t="s">
        <v>10</v>
      </c>
      <c r="AV338" s="105" t="s">
        <v>10</v>
      </c>
      <c r="AW338" s="105">
        <v>44</v>
      </c>
      <c r="AX338" s="105">
        <f>INDEX(Exposure_GWASs!S:S,MATCH(Matt!AE338,Exposure_GWASs!C:C,0))</f>
        <v>0</v>
      </c>
      <c r="AY338" s="105" t="s">
        <v>1498</v>
      </c>
      <c r="AZ338" s="105" t="s">
        <v>11</v>
      </c>
      <c r="BA338" s="105" t="s">
        <v>11</v>
      </c>
      <c r="BB338" s="105" t="s">
        <v>54</v>
      </c>
      <c r="BC338" s="105" t="s">
        <v>11</v>
      </c>
      <c r="BD338" s="105"/>
      <c r="BE338" s="105"/>
      <c r="BF338" s="105"/>
      <c r="BG338" s="105"/>
      <c r="BH338" s="105" t="s">
        <v>11</v>
      </c>
      <c r="BI338" s="105" t="s">
        <v>11</v>
      </c>
      <c r="BJ338" s="105" t="s">
        <v>11</v>
      </c>
      <c r="BK338" s="105" t="s">
        <v>11</v>
      </c>
      <c r="BL338" s="105" t="s">
        <v>11</v>
      </c>
      <c r="BM338" s="105" t="s">
        <v>1440</v>
      </c>
      <c r="BN338" s="105" t="s">
        <v>11</v>
      </c>
      <c r="BO338" s="105" t="s">
        <v>167</v>
      </c>
      <c r="BP338" s="105" t="s">
        <v>1461</v>
      </c>
      <c r="BQ338" s="105" t="s">
        <v>1029</v>
      </c>
      <c r="BR338" s="105">
        <v>-0.02</v>
      </c>
      <c r="BS338" s="105"/>
      <c r="BT338" s="105">
        <v>95</v>
      </c>
      <c r="BU338" s="105">
        <v>-0.01</v>
      </c>
      <c r="BV338" s="105">
        <v>-0.01</v>
      </c>
      <c r="BW338" s="105" t="s">
        <v>1515</v>
      </c>
      <c r="BX338" s="105" t="s">
        <v>11</v>
      </c>
      <c r="BY338" s="105" t="s">
        <v>11</v>
      </c>
      <c r="BZ338" s="105" t="s">
        <v>1443</v>
      </c>
      <c r="CA338" s="105" t="s">
        <v>1444</v>
      </c>
      <c r="CB338" s="105" t="s">
        <v>1445</v>
      </c>
      <c r="CC338" s="105" t="s">
        <v>11</v>
      </c>
      <c r="CD338" s="106" t="s">
        <v>10</v>
      </c>
      <c r="CE338" s="105"/>
      <c r="CF338" s="105"/>
      <c r="CG338" s="105"/>
      <c r="CH338" s="105"/>
    </row>
    <row r="339" spans="1:86">
      <c r="A339" s="105">
        <v>23</v>
      </c>
      <c r="B339" s="105" t="s">
        <v>282</v>
      </c>
      <c r="C339" s="105" t="s">
        <v>244</v>
      </c>
      <c r="D339" s="105" t="s">
        <v>1431</v>
      </c>
      <c r="E339" s="105">
        <v>2018</v>
      </c>
      <c r="F339" s="105" t="s">
        <v>1432</v>
      </c>
      <c r="G339" s="105" t="s">
        <v>1433</v>
      </c>
      <c r="H339" s="105" t="s">
        <v>1356</v>
      </c>
      <c r="I339" s="105" t="s">
        <v>1260</v>
      </c>
      <c r="J339" s="114" t="s">
        <v>1357</v>
      </c>
      <c r="K339" s="105" t="s">
        <v>1358</v>
      </c>
      <c r="L339" s="105" t="s">
        <v>6135</v>
      </c>
      <c r="M339" s="105" t="s">
        <v>1434</v>
      </c>
      <c r="N339" s="105" t="s">
        <v>12</v>
      </c>
      <c r="O339" s="105" t="s">
        <v>5636</v>
      </c>
      <c r="P339" s="105" t="s">
        <v>5639</v>
      </c>
      <c r="Q339" s="105" t="s">
        <v>5608</v>
      </c>
      <c r="R339" s="105" t="s">
        <v>1435</v>
      </c>
      <c r="S339" s="105" t="s">
        <v>123</v>
      </c>
      <c r="T339" s="105" t="s">
        <v>172</v>
      </c>
      <c r="U339" s="105" t="s">
        <v>269</v>
      </c>
      <c r="V339" s="105">
        <v>65538</v>
      </c>
      <c r="W339" s="105" t="s">
        <v>10</v>
      </c>
      <c r="X339" s="105" t="s">
        <v>10</v>
      </c>
      <c r="Y339" s="105" t="s">
        <v>10</v>
      </c>
      <c r="Z339" s="105" t="s">
        <v>10</v>
      </c>
      <c r="AA339" s="105" t="s">
        <v>1005</v>
      </c>
      <c r="AB339" s="105" t="s">
        <v>731</v>
      </c>
      <c r="AC339" s="115" t="s">
        <v>158</v>
      </c>
      <c r="AD339" s="115" t="s">
        <v>5511</v>
      </c>
      <c r="AE339" s="105" t="s">
        <v>1453</v>
      </c>
      <c r="AF339" s="115" t="str">
        <f>INDEX(Exposure_GWASs!T:T,MATCH(Matt!AE339,Exposure_GWASs!C:C,0))</f>
        <v>18+</v>
      </c>
      <c r="AG339" s="115" t="str">
        <f>INDEX(Exposure_GWASs!U:U,MATCH(Matt!AE339,Exposure_GWASs!C:C,0))</f>
        <v>both</v>
      </c>
      <c r="AH339" s="105">
        <f t="shared" si="6"/>
        <v>65538</v>
      </c>
      <c r="AI339" s="115">
        <f>INDEX(Exposure_GWASs!F:F,MATCH(Matt!AE339,Exposure_GWASs!C:C,0))</f>
        <v>232074</v>
      </c>
      <c r="AJ339" s="105" t="s">
        <v>1291</v>
      </c>
      <c r="AK339" s="105" t="s">
        <v>1005</v>
      </c>
      <c r="AL339" s="105" t="s">
        <v>249</v>
      </c>
      <c r="AM339" s="105" t="s">
        <v>10</v>
      </c>
      <c r="AN339" s="105" t="s">
        <v>10</v>
      </c>
      <c r="AO339" s="105" t="s">
        <v>1449</v>
      </c>
      <c r="AP339" s="105" t="s">
        <v>11</v>
      </c>
      <c r="AQ339" s="105" t="s">
        <v>138</v>
      </c>
      <c r="AR339" s="105" t="s">
        <v>11</v>
      </c>
      <c r="AS339" s="105" t="s">
        <v>1277</v>
      </c>
      <c r="AT339" s="105" t="s">
        <v>11</v>
      </c>
      <c r="AU339" s="105" t="s">
        <v>10</v>
      </c>
      <c r="AV339" s="105" t="s">
        <v>10</v>
      </c>
      <c r="AW339" s="105">
        <v>35</v>
      </c>
      <c r="AX339" s="105">
        <f>INDEX(Exposure_GWASs!S:S,MATCH(Matt!AE339,Exposure_GWASs!C:C,0))</f>
        <v>0</v>
      </c>
      <c r="AY339" s="105" t="s">
        <v>1476</v>
      </c>
      <c r="AZ339" s="105" t="s">
        <v>11</v>
      </c>
      <c r="BA339" s="105" t="s">
        <v>11</v>
      </c>
      <c r="BB339" s="105" t="s">
        <v>54</v>
      </c>
      <c r="BC339" s="105" t="s">
        <v>11</v>
      </c>
      <c r="BD339" s="105"/>
      <c r="BE339" s="105"/>
      <c r="BF339" s="105"/>
      <c r="BG339" s="105"/>
      <c r="BH339" s="105" t="s">
        <v>11</v>
      </c>
      <c r="BI339" s="105" t="s">
        <v>11</v>
      </c>
      <c r="BJ339" s="105" t="s">
        <v>11</v>
      </c>
      <c r="BK339" s="105" t="s">
        <v>11</v>
      </c>
      <c r="BL339" s="105" t="s">
        <v>11</v>
      </c>
      <c r="BM339" s="105" t="s">
        <v>1440</v>
      </c>
      <c r="BN339" s="105" t="s">
        <v>11</v>
      </c>
      <c r="BO339" s="105" t="s">
        <v>167</v>
      </c>
      <c r="BP339" s="105" t="s">
        <v>1461</v>
      </c>
      <c r="BQ339" s="105" t="s">
        <v>1029</v>
      </c>
      <c r="BR339" s="105">
        <v>-0.02</v>
      </c>
      <c r="BS339" s="105"/>
      <c r="BT339" s="105">
        <v>95</v>
      </c>
      <c r="BU339" s="105" t="s">
        <v>1523</v>
      </c>
      <c r="BV339" s="105" t="s">
        <v>1523</v>
      </c>
      <c r="BW339" s="105">
        <v>0.01</v>
      </c>
      <c r="BX339" s="105" t="s">
        <v>11</v>
      </c>
      <c r="BY339" s="105" t="s">
        <v>11</v>
      </c>
      <c r="BZ339" s="105" t="s">
        <v>1443</v>
      </c>
      <c r="CA339" s="105" t="s">
        <v>1444</v>
      </c>
      <c r="CB339" s="105" t="s">
        <v>1445</v>
      </c>
      <c r="CC339" s="105" t="s">
        <v>11</v>
      </c>
      <c r="CD339" s="106" t="s">
        <v>10</v>
      </c>
      <c r="CE339" s="105"/>
      <c r="CF339" s="105"/>
      <c r="CG339" s="105"/>
      <c r="CH339" s="105"/>
    </row>
    <row r="340" spans="1:86">
      <c r="A340" s="105">
        <v>24</v>
      </c>
      <c r="B340" s="105" t="s">
        <v>244</v>
      </c>
      <c r="C340" s="105" t="s">
        <v>244</v>
      </c>
      <c r="D340" s="105" t="s">
        <v>1524</v>
      </c>
      <c r="E340" s="105">
        <v>2019</v>
      </c>
      <c r="F340" s="105" t="s">
        <v>1525</v>
      </c>
      <c r="G340" s="105" t="s">
        <v>1526</v>
      </c>
      <c r="H340" s="105" t="s">
        <v>1527</v>
      </c>
      <c r="I340" s="105" t="s">
        <v>1528</v>
      </c>
      <c r="J340" s="114" t="s">
        <v>1529</v>
      </c>
      <c r="K340" s="105" t="s">
        <v>1530</v>
      </c>
      <c r="L340" s="105" t="s">
        <v>6136</v>
      </c>
      <c r="M340" s="105" t="s">
        <v>1531</v>
      </c>
      <c r="N340" s="105" t="s">
        <v>12</v>
      </c>
      <c r="O340" s="105" t="s">
        <v>1532</v>
      </c>
      <c r="P340" s="105" t="s">
        <v>1532</v>
      </c>
      <c r="Q340" s="105" t="s">
        <v>5607</v>
      </c>
      <c r="R340" s="105" t="s">
        <v>1533</v>
      </c>
      <c r="S340" s="105" t="s">
        <v>123</v>
      </c>
      <c r="T340" s="105" t="str">
        <f>INDEX(Outcome_GWASs!I:I,MATCH(Matt!S340,Outcome_GWASs!C:C,0))</f>
        <v>Manually fill</v>
      </c>
      <c r="U340" s="105" t="str">
        <f>INDEX(Outcome_GWASs!H:H,MATCH(Matt!S340,Outcome_GWASs!C:C,0))</f>
        <v>Manually fill</v>
      </c>
      <c r="V340" s="105">
        <v>91552</v>
      </c>
      <c r="W340" s="105" t="s">
        <v>10</v>
      </c>
      <c r="X340" s="105" t="s">
        <v>10</v>
      </c>
      <c r="Y340" s="105" t="s">
        <v>10</v>
      </c>
      <c r="Z340" s="105" t="s">
        <v>10</v>
      </c>
      <c r="AA340" s="105" t="s">
        <v>1005</v>
      </c>
      <c r="AB340" s="105" t="s">
        <v>249</v>
      </c>
      <c r="AC340" s="115" t="str">
        <f>INDEX(Exposure_GWASs!G:G,MATCH(Matt!AE340,Exposure_GWASs!C:C,0))</f>
        <v>BMI</v>
      </c>
      <c r="AD340" s="105" t="s">
        <v>127</v>
      </c>
      <c r="AE340" s="105" t="s">
        <v>1139</v>
      </c>
      <c r="AF340" s="115" t="str">
        <f>INDEX(Exposure_GWASs!T:T,MATCH(Matt!AE340,Exposure_GWASs!C:C,0))</f>
        <v>18+</v>
      </c>
      <c r="AG340" s="115" t="str">
        <f>INDEX(Exposure_GWASs!U:U,MATCH(Matt!AE340,Exposure_GWASs!C:C,0))</f>
        <v>both</v>
      </c>
      <c r="AH340" s="105">
        <f>SUM(V340:W340)</f>
        <v>91552</v>
      </c>
      <c r="AI340" s="115">
        <f>INDEX(Exposure_GWASs!F:F,MATCH(Matt!AE340,Exposure_GWASs!C:C,0))</f>
        <v>322154</v>
      </c>
      <c r="AJ340" s="105" t="s">
        <v>1291</v>
      </c>
      <c r="AK340" s="105" t="s">
        <v>1005</v>
      </c>
      <c r="AL340" s="105" t="s">
        <v>249</v>
      </c>
      <c r="AM340" s="105" t="s">
        <v>10</v>
      </c>
      <c r="AN340" s="105" t="s">
        <v>10</v>
      </c>
      <c r="AO340" s="105" t="s">
        <v>11</v>
      </c>
      <c r="AP340" s="105" t="s">
        <v>11</v>
      </c>
      <c r="AQ340" s="105" t="s">
        <v>138</v>
      </c>
      <c r="AR340" s="105" t="s">
        <v>11</v>
      </c>
      <c r="AS340" s="105" t="s">
        <v>1534</v>
      </c>
      <c r="AT340" s="105" t="s">
        <v>135</v>
      </c>
      <c r="AU340" s="105" t="s">
        <v>10</v>
      </c>
      <c r="AV340" s="105" t="s">
        <v>10</v>
      </c>
      <c r="AW340" s="105">
        <v>5</v>
      </c>
      <c r="AX340" s="105">
        <f>INDEX(Exposure_GWASs!S:S,MATCH(Matt!AE340,Exposure_GWASs!C:C,0))</f>
        <v>77</v>
      </c>
      <c r="AY340" s="105" t="s">
        <v>1535</v>
      </c>
      <c r="AZ340" s="105" t="s">
        <v>11</v>
      </c>
      <c r="BA340" s="105" t="s">
        <v>11</v>
      </c>
      <c r="BB340" s="105" t="s">
        <v>22</v>
      </c>
      <c r="BC340" s="105" t="s">
        <v>17</v>
      </c>
      <c r="BD340" s="105" t="s">
        <v>26</v>
      </c>
      <c r="BE340" s="105"/>
      <c r="BF340" s="105"/>
      <c r="BG340" s="105"/>
      <c r="BH340" s="105" t="s">
        <v>1011</v>
      </c>
      <c r="BI340" s="105" t="s">
        <v>1536</v>
      </c>
      <c r="BJ340" s="105" t="s">
        <v>11</v>
      </c>
      <c r="BK340" s="105" t="s">
        <v>11</v>
      </c>
      <c r="BL340" s="105" t="s">
        <v>11</v>
      </c>
      <c r="BM340" s="105" t="s">
        <v>11</v>
      </c>
      <c r="BN340" s="105" t="s">
        <v>11</v>
      </c>
      <c r="BO340" s="105" t="s">
        <v>167</v>
      </c>
      <c r="BP340" s="105" t="s">
        <v>1537</v>
      </c>
      <c r="BQ340" s="105" t="s">
        <v>1538</v>
      </c>
      <c r="BR340" s="105">
        <v>11.49</v>
      </c>
      <c r="BS340" s="105"/>
      <c r="BT340" s="105">
        <v>95</v>
      </c>
      <c r="BU340" s="105">
        <v>7.31</v>
      </c>
      <c r="BV340" s="105">
        <v>15.67</v>
      </c>
      <c r="BW340" s="105" t="s">
        <v>11</v>
      </c>
      <c r="BX340" s="105" t="s">
        <v>11</v>
      </c>
      <c r="BY340" s="105" t="s">
        <v>11</v>
      </c>
      <c r="BZ340" s="105" t="s">
        <v>1539</v>
      </c>
      <c r="CA340" s="105" t="s">
        <v>1540</v>
      </c>
      <c r="CB340" s="105" t="s">
        <v>1541</v>
      </c>
      <c r="CC340" s="105" t="s">
        <v>1542</v>
      </c>
      <c r="CD340" s="106" t="s">
        <v>10</v>
      </c>
      <c r="CE340" s="105"/>
      <c r="CF340" s="105"/>
      <c r="CG340" s="105"/>
      <c r="CH340" s="105"/>
    </row>
    <row r="341" spans="1:86">
      <c r="A341" s="105">
        <v>24</v>
      </c>
      <c r="B341" s="105" t="s">
        <v>244</v>
      </c>
      <c r="C341" s="105" t="s">
        <v>244</v>
      </c>
      <c r="D341" s="105" t="s">
        <v>1524</v>
      </c>
      <c r="E341" s="105">
        <v>2019</v>
      </c>
      <c r="F341" s="105" t="s">
        <v>1525</v>
      </c>
      <c r="G341" s="105" t="s">
        <v>1526</v>
      </c>
      <c r="H341" s="105" t="s">
        <v>1527</v>
      </c>
      <c r="I341" s="105" t="s">
        <v>1528</v>
      </c>
      <c r="J341" s="114" t="s">
        <v>1529</v>
      </c>
      <c r="K341" s="105" t="s">
        <v>1530</v>
      </c>
      <c r="L341" s="105" t="s">
        <v>6136</v>
      </c>
      <c r="M341" s="105" t="s">
        <v>1531</v>
      </c>
      <c r="N341" s="105" t="s">
        <v>12</v>
      </c>
      <c r="O341" s="105" t="s">
        <v>1543</v>
      </c>
      <c r="P341" s="105" t="s">
        <v>1543</v>
      </c>
      <c r="Q341" s="105" t="s">
        <v>5607</v>
      </c>
      <c r="R341" s="105" t="s">
        <v>1533</v>
      </c>
      <c r="S341" s="105" t="s">
        <v>123</v>
      </c>
      <c r="T341" s="105" t="str">
        <f>INDEX(Outcome_GWASs!I:I,MATCH(Matt!S341,Outcome_GWASs!C:C,0))</f>
        <v>Manually fill</v>
      </c>
      <c r="U341" s="105" t="str">
        <f>INDEX(Outcome_GWASs!H:H,MATCH(Matt!S341,Outcome_GWASs!C:C,0))</f>
        <v>Manually fill</v>
      </c>
      <c r="V341" s="105">
        <v>91552</v>
      </c>
      <c r="W341" s="105" t="s">
        <v>10</v>
      </c>
      <c r="X341" s="105" t="s">
        <v>10</v>
      </c>
      <c r="Y341" s="105" t="s">
        <v>10</v>
      </c>
      <c r="Z341" s="105" t="s">
        <v>10</v>
      </c>
      <c r="AA341" s="105" t="s">
        <v>1005</v>
      </c>
      <c r="AB341" s="105" t="s">
        <v>249</v>
      </c>
      <c r="AC341" s="115" t="str">
        <f>INDEX(Exposure_GWASs!G:G,MATCH(Matt!AE341,Exposure_GWASs!C:C,0))</f>
        <v>BMI</v>
      </c>
      <c r="AD341" s="105" t="s">
        <v>127</v>
      </c>
      <c r="AE341" s="105" t="s">
        <v>1139</v>
      </c>
      <c r="AF341" s="115" t="str">
        <f>INDEX(Exposure_GWASs!T:T,MATCH(Matt!AE341,Exposure_GWASs!C:C,0))</f>
        <v>18+</v>
      </c>
      <c r="AG341" s="115" t="str">
        <f>INDEX(Exposure_GWASs!U:U,MATCH(Matt!AE341,Exposure_GWASs!C:C,0))</f>
        <v>both</v>
      </c>
      <c r="AH341" s="105">
        <f t="shared" ref="AH341:AH378" si="7">SUM(V341:W341)</f>
        <v>91552</v>
      </c>
      <c r="AI341" s="115">
        <f>INDEX(Exposure_GWASs!F:F,MATCH(Matt!AE341,Exposure_GWASs!C:C,0))</f>
        <v>322154</v>
      </c>
      <c r="AJ341" s="105" t="s">
        <v>1291</v>
      </c>
      <c r="AK341" s="105" t="s">
        <v>1005</v>
      </c>
      <c r="AL341" s="105" t="s">
        <v>249</v>
      </c>
      <c r="AM341" s="105" t="s">
        <v>10</v>
      </c>
      <c r="AN341" s="105" t="s">
        <v>10</v>
      </c>
      <c r="AO341" s="105" t="s">
        <v>11</v>
      </c>
      <c r="AP341" s="105" t="s">
        <v>11</v>
      </c>
      <c r="AQ341" s="105" t="s">
        <v>138</v>
      </c>
      <c r="AR341" s="105" t="s">
        <v>11</v>
      </c>
      <c r="AS341" s="105" t="s">
        <v>1534</v>
      </c>
      <c r="AT341" s="105" t="s">
        <v>135</v>
      </c>
      <c r="AU341" s="105" t="s">
        <v>10</v>
      </c>
      <c r="AV341" s="105" t="s">
        <v>10</v>
      </c>
      <c r="AW341" s="105">
        <v>5</v>
      </c>
      <c r="AX341" s="105">
        <f>INDEX(Exposure_GWASs!S:S,MATCH(Matt!AE341,Exposure_GWASs!C:C,0))</f>
        <v>77</v>
      </c>
      <c r="AY341" s="105" t="s">
        <v>1535</v>
      </c>
      <c r="AZ341" s="105" t="s">
        <v>11</v>
      </c>
      <c r="BA341" s="105" t="s">
        <v>11</v>
      </c>
      <c r="BB341" s="105" t="s">
        <v>22</v>
      </c>
      <c r="BC341" s="105" t="s">
        <v>17</v>
      </c>
      <c r="BD341" s="105" t="s">
        <v>26</v>
      </c>
      <c r="BE341" s="105"/>
      <c r="BF341" s="105"/>
      <c r="BG341" s="105"/>
      <c r="BH341" s="105" t="s">
        <v>1011</v>
      </c>
      <c r="BI341" s="105" t="s">
        <v>1536</v>
      </c>
      <c r="BJ341" s="105" t="s">
        <v>11</v>
      </c>
      <c r="BK341" s="105" t="s">
        <v>11</v>
      </c>
      <c r="BL341" s="105" t="s">
        <v>11</v>
      </c>
      <c r="BM341" s="105" t="s">
        <v>11</v>
      </c>
      <c r="BN341" s="105" t="s">
        <v>11</v>
      </c>
      <c r="BO341" s="105" t="s">
        <v>167</v>
      </c>
      <c r="BP341" s="105" t="s">
        <v>1537</v>
      </c>
      <c r="BQ341" s="105" t="s">
        <v>1538</v>
      </c>
      <c r="BR341" s="105">
        <v>8.9499999999999993</v>
      </c>
      <c r="BS341" s="105"/>
      <c r="BT341" s="105">
        <v>95</v>
      </c>
      <c r="BU341" s="105">
        <v>3.82</v>
      </c>
      <c r="BV341" s="105">
        <v>14.09</v>
      </c>
      <c r="BW341" s="105" t="s">
        <v>11</v>
      </c>
      <c r="BX341" s="105" t="s">
        <v>11</v>
      </c>
      <c r="BY341" s="105" t="s">
        <v>11</v>
      </c>
      <c r="BZ341" s="105" t="s">
        <v>1539</v>
      </c>
      <c r="CA341" s="105" t="s">
        <v>1540</v>
      </c>
      <c r="CB341" s="105" t="s">
        <v>1541</v>
      </c>
      <c r="CC341" s="105" t="s">
        <v>1542</v>
      </c>
      <c r="CD341" s="106" t="s">
        <v>10</v>
      </c>
      <c r="CE341" s="105"/>
      <c r="CF341" s="105"/>
      <c r="CG341" s="105"/>
      <c r="CH341" s="105"/>
    </row>
    <row r="342" spans="1:86">
      <c r="A342" s="105">
        <v>24</v>
      </c>
      <c r="B342" s="105" t="s">
        <v>244</v>
      </c>
      <c r="C342" s="105" t="s">
        <v>244</v>
      </c>
      <c r="D342" s="105" t="s">
        <v>1524</v>
      </c>
      <c r="E342" s="105">
        <v>2019</v>
      </c>
      <c r="F342" s="105" t="s">
        <v>1525</v>
      </c>
      <c r="G342" s="105" t="s">
        <v>1526</v>
      </c>
      <c r="H342" s="105" t="s">
        <v>1527</v>
      </c>
      <c r="I342" s="105" t="s">
        <v>1528</v>
      </c>
      <c r="J342" s="114" t="s">
        <v>1529</v>
      </c>
      <c r="K342" s="105" t="s">
        <v>1530</v>
      </c>
      <c r="L342" s="105" t="s">
        <v>6136</v>
      </c>
      <c r="M342" s="105" t="s">
        <v>1531</v>
      </c>
      <c r="N342" s="105" t="s">
        <v>12</v>
      </c>
      <c r="O342" s="105" t="s">
        <v>5642</v>
      </c>
      <c r="P342" s="105" t="s">
        <v>5642</v>
      </c>
      <c r="Q342" s="105" t="s">
        <v>5607</v>
      </c>
      <c r="R342" s="105" t="s">
        <v>1533</v>
      </c>
      <c r="S342" s="105" t="s">
        <v>123</v>
      </c>
      <c r="T342" s="105" t="str">
        <f>INDEX(Outcome_GWASs!I:I,MATCH(Matt!S342,Outcome_GWASs!C:C,0))</f>
        <v>Manually fill</v>
      </c>
      <c r="U342" s="105" t="str">
        <f>INDEX(Outcome_GWASs!H:H,MATCH(Matt!S342,Outcome_GWASs!C:C,0))</f>
        <v>Manually fill</v>
      </c>
      <c r="V342" s="105">
        <v>91552</v>
      </c>
      <c r="W342" s="105">
        <v>580</v>
      </c>
      <c r="X342" s="105" t="s">
        <v>10</v>
      </c>
      <c r="Y342" s="105" t="s">
        <v>10</v>
      </c>
      <c r="Z342" s="105" t="s">
        <v>10</v>
      </c>
      <c r="AA342" s="105" t="s">
        <v>1005</v>
      </c>
      <c r="AB342" s="105" t="s">
        <v>249</v>
      </c>
      <c r="AC342" s="115" t="str">
        <f>INDEX(Exposure_GWASs!G:G,MATCH(Matt!AE342,Exposure_GWASs!C:C,0))</f>
        <v>BMI</v>
      </c>
      <c r="AD342" s="105" t="s">
        <v>127</v>
      </c>
      <c r="AE342" s="105" t="s">
        <v>1139</v>
      </c>
      <c r="AF342" s="115" t="str">
        <f>INDEX(Exposure_GWASs!T:T,MATCH(Matt!AE342,Exposure_GWASs!C:C,0))</f>
        <v>18+</v>
      </c>
      <c r="AG342" s="115" t="str">
        <f>INDEX(Exposure_GWASs!U:U,MATCH(Matt!AE342,Exposure_GWASs!C:C,0))</f>
        <v>both</v>
      </c>
      <c r="AH342" s="105">
        <f t="shared" si="7"/>
        <v>92132</v>
      </c>
      <c r="AI342" s="115">
        <f>INDEX(Exposure_GWASs!F:F,MATCH(Matt!AE342,Exposure_GWASs!C:C,0))</f>
        <v>322154</v>
      </c>
      <c r="AJ342" s="105" t="s">
        <v>1291</v>
      </c>
      <c r="AK342" s="105" t="s">
        <v>1005</v>
      </c>
      <c r="AL342" s="105" t="s">
        <v>249</v>
      </c>
      <c r="AM342" s="105" t="s">
        <v>10</v>
      </c>
      <c r="AN342" s="105" t="s">
        <v>10</v>
      </c>
      <c r="AO342" s="105" t="s">
        <v>11</v>
      </c>
      <c r="AP342" s="105" t="s">
        <v>11</v>
      </c>
      <c r="AQ342" s="105" t="s">
        <v>138</v>
      </c>
      <c r="AR342" s="105" t="s">
        <v>11</v>
      </c>
      <c r="AS342" s="105" t="s">
        <v>1534</v>
      </c>
      <c r="AT342" s="105" t="s">
        <v>135</v>
      </c>
      <c r="AU342" s="105" t="s">
        <v>10</v>
      </c>
      <c r="AV342" s="105" t="s">
        <v>10</v>
      </c>
      <c r="AW342" s="105">
        <v>5</v>
      </c>
      <c r="AX342" s="105">
        <f>INDEX(Exposure_GWASs!S:S,MATCH(Matt!AE342,Exposure_GWASs!C:C,0))</f>
        <v>77</v>
      </c>
      <c r="AY342" s="105" t="s">
        <v>1535</v>
      </c>
      <c r="AZ342" s="105" t="s">
        <v>11</v>
      </c>
      <c r="BA342" s="105" t="s">
        <v>11</v>
      </c>
      <c r="BB342" s="105" t="s">
        <v>22</v>
      </c>
      <c r="BC342" s="105" t="s">
        <v>17</v>
      </c>
      <c r="BD342" s="105" t="s">
        <v>26</v>
      </c>
      <c r="BE342" s="105"/>
      <c r="BF342" s="105"/>
      <c r="BG342" s="105"/>
      <c r="BH342" s="105" t="s">
        <v>1011</v>
      </c>
      <c r="BI342" s="105" t="s">
        <v>1536</v>
      </c>
      <c r="BJ342" s="105" t="s">
        <v>11</v>
      </c>
      <c r="BK342" s="105" t="s">
        <v>11</v>
      </c>
      <c r="BL342" s="105" t="s">
        <v>11</v>
      </c>
      <c r="BM342" s="105" t="s">
        <v>11</v>
      </c>
      <c r="BN342" s="105" t="s">
        <v>11</v>
      </c>
      <c r="BO342" s="105" t="s">
        <v>167</v>
      </c>
      <c r="BP342" s="105" t="s">
        <v>1197</v>
      </c>
      <c r="BQ342" s="105" t="s">
        <v>1029</v>
      </c>
      <c r="BR342" s="105">
        <v>2.36</v>
      </c>
      <c r="BS342" s="105"/>
      <c r="BT342" s="105">
        <v>95</v>
      </c>
      <c r="BU342" s="105">
        <v>1.38</v>
      </c>
      <c r="BV342" s="105">
        <v>2.13</v>
      </c>
      <c r="BW342" s="105" t="s">
        <v>11</v>
      </c>
      <c r="BX342" s="105" t="s">
        <v>11</v>
      </c>
      <c r="BY342" s="105" t="s">
        <v>11</v>
      </c>
      <c r="BZ342" s="105" t="s">
        <v>1539</v>
      </c>
      <c r="CA342" s="105" t="s">
        <v>1540</v>
      </c>
      <c r="CB342" s="105" t="s">
        <v>1541</v>
      </c>
      <c r="CC342" s="105" t="s">
        <v>1542</v>
      </c>
      <c r="CD342" s="106" t="s">
        <v>10</v>
      </c>
      <c r="CE342" s="105"/>
      <c r="CF342" s="105"/>
      <c r="CG342" s="105"/>
      <c r="CH342" s="105"/>
    </row>
    <row r="343" spans="1:86">
      <c r="A343" s="105">
        <v>24</v>
      </c>
      <c r="B343" s="105" t="s">
        <v>244</v>
      </c>
      <c r="C343" s="105" t="s">
        <v>244</v>
      </c>
      <c r="D343" s="105" t="s">
        <v>1524</v>
      </c>
      <c r="E343" s="105">
        <v>2019</v>
      </c>
      <c r="F343" s="105" t="s">
        <v>1525</v>
      </c>
      <c r="G343" s="105" t="s">
        <v>1526</v>
      </c>
      <c r="H343" s="105" t="s">
        <v>1527</v>
      </c>
      <c r="I343" s="105" t="s">
        <v>1528</v>
      </c>
      <c r="J343" s="114" t="s">
        <v>1529</v>
      </c>
      <c r="K343" s="105" t="s">
        <v>1530</v>
      </c>
      <c r="L343" s="105" t="s">
        <v>6136</v>
      </c>
      <c r="M343" s="105" t="s">
        <v>1531</v>
      </c>
      <c r="N343" s="105" t="s">
        <v>12</v>
      </c>
      <c r="O343" s="105" t="s">
        <v>1532</v>
      </c>
      <c r="P343" s="105" t="s">
        <v>5643</v>
      </c>
      <c r="Q343" s="105" t="s">
        <v>5607</v>
      </c>
      <c r="R343" s="105" t="s">
        <v>1533</v>
      </c>
      <c r="S343" s="105" t="s">
        <v>123</v>
      </c>
      <c r="T343" s="105" t="str">
        <f>INDEX(Outcome_GWASs!I:I,MATCH(Matt!S343,Outcome_GWASs!C:C,0))</f>
        <v>Manually fill</v>
      </c>
      <c r="U343" s="105" t="str">
        <f>INDEX(Outcome_GWASs!H:H,MATCH(Matt!S343,Outcome_GWASs!C:C,0))</f>
        <v>Manually fill</v>
      </c>
      <c r="V343" s="105">
        <v>1916</v>
      </c>
      <c r="W343" s="105" t="s">
        <v>10</v>
      </c>
      <c r="X343" s="105" t="s">
        <v>10</v>
      </c>
      <c r="Y343" s="105" t="s">
        <v>10</v>
      </c>
      <c r="Z343" s="105" t="s">
        <v>10</v>
      </c>
      <c r="AA343" s="105" t="s">
        <v>1005</v>
      </c>
      <c r="AB343" s="105" t="s">
        <v>249</v>
      </c>
      <c r="AC343" s="115" t="str">
        <f>INDEX(Exposure_GWASs!G:G,MATCH(Matt!AE343,Exposure_GWASs!C:C,0))</f>
        <v>BMI</v>
      </c>
      <c r="AD343" s="105" t="s">
        <v>127</v>
      </c>
      <c r="AE343" s="105" t="s">
        <v>1139</v>
      </c>
      <c r="AF343" s="115" t="str">
        <f>INDEX(Exposure_GWASs!T:T,MATCH(Matt!AE343,Exposure_GWASs!C:C,0))</f>
        <v>18+</v>
      </c>
      <c r="AG343" s="115" t="str">
        <f>INDEX(Exposure_GWASs!U:U,MATCH(Matt!AE343,Exposure_GWASs!C:C,0))</f>
        <v>both</v>
      </c>
      <c r="AH343" s="105">
        <f t="shared" si="7"/>
        <v>1916</v>
      </c>
      <c r="AI343" s="115">
        <f>INDEX(Exposure_GWASs!F:F,MATCH(Matt!AE343,Exposure_GWASs!C:C,0))</f>
        <v>322154</v>
      </c>
      <c r="AJ343" s="105" t="s">
        <v>1291</v>
      </c>
      <c r="AK343" s="105" t="s">
        <v>1005</v>
      </c>
      <c r="AL343" s="105" t="s">
        <v>249</v>
      </c>
      <c r="AM343" s="105" t="s">
        <v>10</v>
      </c>
      <c r="AN343" s="105" t="s">
        <v>10</v>
      </c>
      <c r="AO343" s="105" t="s">
        <v>11</v>
      </c>
      <c r="AP343" s="105" t="s">
        <v>11</v>
      </c>
      <c r="AQ343" s="105" t="s">
        <v>138</v>
      </c>
      <c r="AR343" s="105" t="s">
        <v>11</v>
      </c>
      <c r="AS343" s="105" t="s">
        <v>1534</v>
      </c>
      <c r="AT343" s="105" t="s">
        <v>135</v>
      </c>
      <c r="AU343" s="105" t="s">
        <v>10</v>
      </c>
      <c r="AV343" s="105" t="s">
        <v>10</v>
      </c>
      <c r="AW343" s="105">
        <v>5</v>
      </c>
      <c r="AX343" s="105">
        <f>INDEX(Exposure_GWASs!S:S,MATCH(Matt!AE343,Exposure_GWASs!C:C,0))</f>
        <v>77</v>
      </c>
      <c r="AY343" s="105" t="s">
        <v>1535</v>
      </c>
      <c r="AZ343" s="105" t="s">
        <v>11</v>
      </c>
      <c r="BA343" s="105" t="s">
        <v>11</v>
      </c>
      <c r="BB343" s="105" t="s">
        <v>22</v>
      </c>
      <c r="BC343" s="105" t="s">
        <v>11</v>
      </c>
      <c r="BD343" s="105"/>
      <c r="BE343" s="105"/>
      <c r="BF343" s="105"/>
      <c r="BG343" s="105"/>
      <c r="BH343" s="105" t="s">
        <v>11</v>
      </c>
      <c r="BI343" s="105" t="s">
        <v>1536</v>
      </c>
      <c r="BJ343" s="105" t="s">
        <v>11</v>
      </c>
      <c r="BK343" s="105" t="s">
        <v>11</v>
      </c>
      <c r="BL343" s="105" t="s">
        <v>11</v>
      </c>
      <c r="BM343" s="105" t="s">
        <v>11</v>
      </c>
      <c r="BN343" s="105" t="s">
        <v>11</v>
      </c>
      <c r="BO343" s="105" t="s">
        <v>167</v>
      </c>
      <c r="BP343" s="105" t="s">
        <v>1537</v>
      </c>
      <c r="BQ343" s="105" t="s">
        <v>1538</v>
      </c>
      <c r="BR343" s="105">
        <v>-2.3199999999999998</v>
      </c>
      <c r="BS343" s="105"/>
      <c r="BT343" s="105">
        <v>95</v>
      </c>
      <c r="BU343" s="105">
        <v>-4.29</v>
      </c>
      <c r="BV343" s="105">
        <v>-0.35</v>
      </c>
      <c r="BW343" s="105" t="s">
        <v>11</v>
      </c>
      <c r="BX343" s="105" t="s">
        <v>11</v>
      </c>
      <c r="BY343" s="105" t="s">
        <v>11</v>
      </c>
      <c r="BZ343" s="105" t="s">
        <v>1539</v>
      </c>
      <c r="CA343" s="105" t="s">
        <v>1540</v>
      </c>
      <c r="CB343" s="105" t="s">
        <v>1541</v>
      </c>
      <c r="CC343" s="105" t="s">
        <v>1542</v>
      </c>
      <c r="CD343" s="106" t="s">
        <v>10</v>
      </c>
      <c r="CE343" s="105"/>
      <c r="CF343" s="105"/>
      <c r="CG343" s="105"/>
      <c r="CH343" s="105"/>
    </row>
    <row r="344" spans="1:86">
      <c r="A344" s="105">
        <v>24</v>
      </c>
      <c r="B344" s="105" t="s">
        <v>244</v>
      </c>
      <c r="C344" s="105" t="s">
        <v>244</v>
      </c>
      <c r="D344" s="105" t="s">
        <v>1524</v>
      </c>
      <c r="E344" s="105">
        <v>2019</v>
      </c>
      <c r="F344" s="105" t="s">
        <v>1525</v>
      </c>
      <c r="G344" s="105" t="s">
        <v>1526</v>
      </c>
      <c r="H344" s="105" t="s">
        <v>1527</v>
      </c>
      <c r="I344" s="105" t="s">
        <v>1528</v>
      </c>
      <c r="J344" s="114" t="s">
        <v>1529</v>
      </c>
      <c r="K344" s="105" t="s">
        <v>1530</v>
      </c>
      <c r="L344" s="105" t="s">
        <v>6136</v>
      </c>
      <c r="M344" s="105" t="s">
        <v>1531</v>
      </c>
      <c r="N344" s="105" t="s">
        <v>12</v>
      </c>
      <c r="O344" s="105" t="s">
        <v>1532</v>
      </c>
      <c r="P344" s="105" t="s">
        <v>5644</v>
      </c>
      <c r="Q344" s="105" t="s">
        <v>5607</v>
      </c>
      <c r="R344" s="105" t="s">
        <v>1533</v>
      </c>
      <c r="S344" s="105" t="s">
        <v>123</v>
      </c>
      <c r="T344" s="105" t="str">
        <f>INDEX(Outcome_GWASs!I:I,MATCH(Matt!S344,Outcome_GWASs!C:C,0))</f>
        <v>Manually fill</v>
      </c>
      <c r="U344" s="105" t="str">
        <f>INDEX(Outcome_GWASs!H:H,MATCH(Matt!S344,Outcome_GWASs!C:C,0))</f>
        <v>Manually fill</v>
      </c>
      <c r="V344" s="105">
        <v>44607</v>
      </c>
      <c r="W344" s="105" t="s">
        <v>10</v>
      </c>
      <c r="X344" s="105" t="s">
        <v>10</v>
      </c>
      <c r="Y344" s="105" t="s">
        <v>10</v>
      </c>
      <c r="Z344" s="105" t="s">
        <v>10</v>
      </c>
      <c r="AA344" s="105" t="s">
        <v>1005</v>
      </c>
      <c r="AB344" s="105" t="s">
        <v>249</v>
      </c>
      <c r="AC344" s="115" t="str">
        <f>INDEX(Exposure_GWASs!G:G,MATCH(Matt!AE344,Exposure_GWASs!C:C,0))</f>
        <v>BMI</v>
      </c>
      <c r="AD344" s="105" t="s">
        <v>127</v>
      </c>
      <c r="AE344" s="105" t="s">
        <v>1139</v>
      </c>
      <c r="AF344" s="115" t="str">
        <f>INDEX(Exposure_GWASs!T:T,MATCH(Matt!AE344,Exposure_GWASs!C:C,0))</f>
        <v>18+</v>
      </c>
      <c r="AG344" s="115" t="str">
        <f>INDEX(Exposure_GWASs!U:U,MATCH(Matt!AE344,Exposure_GWASs!C:C,0))</f>
        <v>both</v>
      </c>
      <c r="AH344" s="105">
        <f t="shared" si="7"/>
        <v>44607</v>
      </c>
      <c r="AI344" s="115">
        <f>INDEX(Exposure_GWASs!F:F,MATCH(Matt!AE344,Exposure_GWASs!C:C,0))</f>
        <v>322154</v>
      </c>
      <c r="AJ344" s="105" t="s">
        <v>1291</v>
      </c>
      <c r="AK344" s="105" t="s">
        <v>1005</v>
      </c>
      <c r="AL344" s="105" t="s">
        <v>249</v>
      </c>
      <c r="AM344" s="105" t="s">
        <v>10</v>
      </c>
      <c r="AN344" s="105" t="s">
        <v>10</v>
      </c>
      <c r="AO344" s="105" t="s">
        <v>11</v>
      </c>
      <c r="AP344" s="105" t="s">
        <v>11</v>
      </c>
      <c r="AQ344" s="105" t="s">
        <v>138</v>
      </c>
      <c r="AR344" s="105" t="s">
        <v>11</v>
      </c>
      <c r="AS344" s="105" t="s">
        <v>1534</v>
      </c>
      <c r="AT344" s="105" t="s">
        <v>135</v>
      </c>
      <c r="AU344" s="105" t="s">
        <v>10</v>
      </c>
      <c r="AV344" s="105" t="s">
        <v>10</v>
      </c>
      <c r="AW344" s="105">
        <v>5</v>
      </c>
      <c r="AX344" s="105">
        <f>INDEX(Exposure_GWASs!S:S,MATCH(Matt!AE344,Exposure_GWASs!C:C,0))</f>
        <v>77</v>
      </c>
      <c r="AY344" s="105" t="s">
        <v>1535</v>
      </c>
      <c r="AZ344" s="105" t="s">
        <v>11</v>
      </c>
      <c r="BA344" s="105" t="s">
        <v>11</v>
      </c>
      <c r="BB344" s="105" t="s">
        <v>22</v>
      </c>
      <c r="BC344" s="105" t="s">
        <v>11</v>
      </c>
      <c r="BD344" s="105"/>
      <c r="BE344" s="105"/>
      <c r="BF344" s="105"/>
      <c r="BG344" s="105"/>
      <c r="BH344" s="105" t="s">
        <v>11</v>
      </c>
      <c r="BI344" s="105" t="s">
        <v>1536</v>
      </c>
      <c r="BJ344" s="105" t="s">
        <v>11</v>
      </c>
      <c r="BK344" s="105" t="s">
        <v>11</v>
      </c>
      <c r="BL344" s="105" t="s">
        <v>11</v>
      </c>
      <c r="BM344" s="105" t="s">
        <v>11</v>
      </c>
      <c r="BN344" s="105" t="s">
        <v>11</v>
      </c>
      <c r="BO344" s="105" t="s">
        <v>167</v>
      </c>
      <c r="BP344" s="105" t="s">
        <v>1537</v>
      </c>
      <c r="BQ344" s="105" t="s">
        <v>1538</v>
      </c>
      <c r="BR344" s="105">
        <v>-1.31</v>
      </c>
      <c r="BS344" s="105"/>
      <c r="BT344" s="105">
        <v>95</v>
      </c>
      <c r="BU344" s="105">
        <v>-1.88</v>
      </c>
      <c r="BV344" s="105">
        <v>-0.73</v>
      </c>
      <c r="BW344" s="105" t="s">
        <v>11</v>
      </c>
      <c r="BX344" s="105" t="s">
        <v>11</v>
      </c>
      <c r="BY344" s="105" t="s">
        <v>11</v>
      </c>
      <c r="BZ344" s="105" t="s">
        <v>1539</v>
      </c>
      <c r="CA344" s="105" t="s">
        <v>1540</v>
      </c>
      <c r="CB344" s="105" t="s">
        <v>1541</v>
      </c>
      <c r="CC344" s="105" t="s">
        <v>1542</v>
      </c>
      <c r="CD344" s="106" t="s">
        <v>10</v>
      </c>
      <c r="CE344" s="105"/>
      <c r="CF344" s="105"/>
      <c r="CG344" s="105"/>
      <c r="CH344" s="105"/>
    </row>
    <row r="345" spans="1:86">
      <c r="A345" s="105">
        <v>24</v>
      </c>
      <c r="B345" s="105" t="s">
        <v>244</v>
      </c>
      <c r="C345" s="105" t="s">
        <v>244</v>
      </c>
      <c r="D345" s="105" t="s">
        <v>1524</v>
      </c>
      <c r="E345" s="105">
        <v>2019</v>
      </c>
      <c r="F345" s="105" t="s">
        <v>1525</v>
      </c>
      <c r="G345" s="105" t="s">
        <v>1526</v>
      </c>
      <c r="H345" s="105" t="s">
        <v>1527</v>
      </c>
      <c r="I345" s="105" t="s">
        <v>1528</v>
      </c>
      <c r="J345" s="114" t="s">
        <v>1529</v>
      </c>
      <c r="K345" s="105" t="s">
        <v>1530</v>
      </c>
      <c r="L345" s="105" t="s">
        <v>6136</v>
      </c>
      <c r="M345" s="105" t="s">
        <v>1531</v>
      </c>
      <c r="N345" s="105" t="s">
        <v>12</v>
      </c>
      <c r="O345" s="105" t="s">
        <v>1532</v>
      </c>
      <c r="P345" s="269" t="s">
        <v>5645</v>
      </c>
      <c r="Q345" s="105" t="s">
        <v>5607</v>
      </c>
      <c r="R345" s="105" t="s">
        <v>1533</v>
      </c>
      <c r="S345" s="105" t="s">
        <v>123</v>
      </c>
      <c r="T345" s="105" t="str">
        <f>INDEX(Outcome_GWASs!I:I,MATCH(Matt!S345,Outcome_GWASs!C:C,0))</f>
        <v>Manually fill</v>
      </c>
      <c r="U345" s="105" t="str">
        <f>INDEX(Outcome_GWASs!H:H,MATCH(Matt!S345,Outcome_GWASs!C:C,0))</f>
        <v>Manually fill</v>
      </c>
      <c r="V345" s="105">
        <v>1836</v>
      </c>
      <c r="W345" s="105" t="s">
        <v>10</v>
      </c>
      <c r="X345" s="105" t="s">
        <v>10</v>
      </c>
      <c r="Y345" s="105" t="s">
        <v>10</v>
      </c>
      <c r="Z345" s="105" t="s">
        <v>10</v>
      </c>
      <c r="AA345" s="105" t="s">
        <v>1005</v>
      </c>
      <c r="AB345" s="105" t="s">
        <v>249</v>
      </c>
      <c r="AC345" s="115" t="str">
        <f>INDEX(Exposure_GWASs!G:G,MATCH(Matt!AE345,Exposure_GWASs!C:C,0))</f>
        <v>BMI</v>
      </c>
      <c r="AD345" s="105" t="s">
        <v>127</v>
      </c>
      <c r="AE345" s="105" t="s">
        <v>1139</v>
      </c>
      <c r="AF345" s="115" t="str">
        <f>INDEX(Exposure_GWASs!T:T,MATCH(Matt!AE345,Exposure_GWASs!C:C,0))</f>
        <v>18+</v>
      </c>
      <c r="AG345" s="115" t="str">
        <f>INDEX(Exposure_GWASs!U:U,MATCH(Matt!AE345,Exposure_GWASs!C:C,0))</f>
        <v>both</v>
      </c>
      <c r="AH345" s="105">
        <f t="shared" si="7"/>
        <v>1836</v>
      </c>
      <c r="AI345" s="115">
        <f>INDEX(Exposure_GWASs!F:F,MATCH(Matt!AE345,Exposure_GWASs!C:C,0))</f>
        <v>322154</v>
      </c>
      <c r="AJ345" s="105" t="s">
        <v>1291</v>
      </c>
      <c r="AK345" s="105" t="s">
        <v>1005</v>
      </c>
      <c r="AL345" s="105" t="s">
        <v>249</v>
      </c>
      <c r="AM345" s="105" t="s">
        <v>10</v>
      </c>
      <c r="AN345" s="105" t="s">
        <v>10</v>
      </c>
      <c r="AO345" s="105" t="s">
        <v>11</v>
      </c>
      <c r="AP345" s="105" t="s">
        <v>11</v>
      </c>
      <c r="AQ345" s="105" t="s">
        <v>138</v>
      </c>
      <c r="AR345" s="105" t="s">
        <v>11</v>
      </c>
      <c r="AS345" s="105" t="s">
        <v>1534</v>
      </c>
      <c r="AT345" s="105" t="s">
        <v>135</v>
      </c>
      <c r="AU345" s="105" t="s">
        <v>10</v>
      </c>
      <c r="AV345" s="105" t="s">
        <v>10</v>
      </c>
      <c r="AW345" s="105">
        <v>5</v>
      </c>
      <c r="AX345" s="105">
        <f>INDEX(Exposure_GWASs!S:S,MATCH(Matt!AE345,Exposure_GWASs!C:C,0))</f>
        <v>77</v>
      </c>
      <c r="AY345" s="105" t="s">
        <v>1535</v>
      </c>
      <c r="AZ345" s="105" t="s">
        <v>11</v>
      </c>
      <c r="BA345" s="105" t="s">
        <v>11</v>
      </c>
      <c r="BB345" s="105" t="s">
        <v>22</v>
      </c>
      <c r="BC345" s="105" t="s">
        <v>11</v>
      </c>
      <c r="BD345" s="105"/>
      <c r="BE345" s="105"/>
      <c r="BF345" s="105"/>
      <c r="BG345" s="105"/>
      <c r="BH345" s="105" t="s">
        <v>11</v>
      </c>
      <c r="BI345" s="105" t="s">
        <v>1536</v>
      </c>
      <c r="BJ345" s="105" t="s">
        <v>11</v>
      </c>
      <c r="BK345" s="105" t="s">
        <v>11</v>
      </c>
      <c r="BL345" s="105" t="s">
        <v>11</v>
      </c>
      <c r="BM345" s="105" t="s">
        <v>11</v>
      </c>
      <c r="BN345" s="105" t="s">
        <v>11</v>
      </c>
      <c r="BO345" s="105" t="s">
        <v>167</v>
      </c>
      <c r="BP345" s="105" t="s">
        <v>1537</v>
      </c>
      <c r="BQ345" s="105" t="s">
        <v>1538</v>
      </c>
      <c r="BR345" s="105">
        <v>-0.82</v>
      </c>
      <c r="BS345" s="105"/>
      <c r="BT345" s="105">
        <v>95</v>
      </c>
      <c r="BU345" s="105">
        <v>-2.86</v>
      </c>
      <c r="BV345" s="105">
        <v>1.22</v>
      </c>
      <c r="BW345" s="105" t="s">
        <v>11</v>
      </c>
      <c r="BX345" s="105" t="s">
        <v>11</v>
      </c>
      <c r="BY345" s="105" t="s">
        <v>11</v>
      </c>
      <c r="BZ345" s="105" t="s">
        <v>1539</v>
      </c>
      <c r="CA345" s="105" t="s">
        <v>1540</v>
      </c>
      <c r="CB345" s="105" t="s">
        <v>1541</v>
      </c>
      <c r="CC345" s="105" t="s">
        <v>1542</v>
      </c>
      <c r="CD345" s="106" t="s">
        <v>10</v>
      </c>
      <c r="CE345" s="105"/>
      <c r="CF345" s="105"/>
      <c r="CG345" s="105"/>
      <c r="CH345" s="105"/>
    </row>
    <row r="346" spans="1:86">
      <c r="A346" s="105">
        <v>24</v>
      </c>
      <c r="B346" s="105" t="s">
        <v>244</v>
      </c>
      <c r="C346" s="105" t="s">
        <v>244</v>
      </c>
      <c r="D346" s="105" t="s">
        <v>1524</v>
      </c>
      <c r="E346" s="105">
        <v>2019</v>
      </c>
      <c r="F346" s="105" t="s">
        <v>1525</v>
      </c>
      <c r="G346" s="105" t="s">
        <v>1526</v>
      </c>
      <c r="H346" s="105" t="s">
        <v>1527</v>
      </c>
      <c r="I346" s="105" t="s">
        <v>1528</v>
      </c>
      <c r="J346" s="114" t="s">
        <v>1529</v>
      </c>
      <c r="K346" s="105" t="s">
        <v>1530</v>
      </c>
      <c r="L346" s="105" t="s">
        <v>6136</v>
      </c>
      <c r="M346" s="105" t="s">
        <v>1531</v>
      </c>
      <c r="N346" s="105" t="s">
        <v>12</v>
      </c>
      <c r="O346" s="105" t="s">
        <v>1532</v>
      </c>
      <c r="P346" s="269" t="s">
        <v>5646</v>
      </c>
      <c r="Q346" s="105" t="s">
        <v>5607</v>
      </c>
      <c r="R346" s="105" t="s">
        <v>1533</v>
      </c>
      <c r="S346" s="105" t="s">
        <v>123</v>
      </c>
      <c r="T346" s="105" t="str">
        <f>INDEX(Outcome_GWASs!I:I,MATCH(Matt!S346,Outcome_GWASs!C:C,0))</f>
        <v>Manually fill</v>
      </c>
      <c r="U346" s="105" t="str">
        <f>INDEX(Outcome_GWASs!H:H,MATCH(Matt!S346,Outcome_GWASs!C:C,0))</f>
        <v>Manually fill</v>
      </c>
      <c r="V346" s="105">
        <v>43193</v>
      </c>
      <c r="W346" s="105" t="s">
        <v>10</v>
      </c>
      <c r="X346" s="105" t="s">
        <v>10</v>
      </c>
      <c r="Y346" s="105" t="s">
        <v>10</v>
      </c>
      <c r="Z346" s="105" t="s">
        <v>10</v>
      </c>
      <c r="AA346" s="105" t="s">
        <v>1005</v>
      </c>
      <c r="AB346" s="105" t="s">
        <v>249</v>
      </c>
      <c r="AC346" s="115" t="str">
        <f>INDEX(Exposure_GWASs!G:G,MATCH(Matt!AE346,Exposure_GWASs!C:C,0))</f>
        <v>BMI</v>
      </c>
      <c r="AD346" s="105" t="s">
        <v>127</v>
      </c>
      <c r="AE346" s="105" t="s">
        <v>1139</v>
      </c>
      <c r="AF346" s="115" t="str">
        <f>INDEX(Exposure_GWASs!T:T,MATCH(Matt!AE346,Exposure_GWASs!C:C,0))</f>
        <v>18+</v>
      </c>
      <c r="AG346" s="115" t="str">
        <f>INDEX(Exposure_GWASs!U:U,MATCH(Matt!AE346,Exposure_GWASs!C:C,0))</f>
        <v>both</v>
      </c>
      <c r="AH346" s="105">
        <f t="shared" si="7"/>
        <v>43193</v>
      </c>
      <c r="AI346" s="115">
        <f>INDEX(Exposure_GWASs!F:F,MATCH(Matt!AE346,Exposure_GWASs!C:C,0))</f>
        <v>322154</v>
      </c>
      <c r="AJ346" s="105" t="s">
        <v>1291</v>
      </c>
      <c r="AK346" s="105" t="s">
        <v>1005</v>
      </c>
      <c r="AL346" s="105" t="s">
        <v>249</v>
      </c>
      <c r="AM346" s="105" t="s">
        <v>10</v>
      </c>
      <c r="AN346" s="105" t="s">
        <v>10</v>
      </c>
      <c r="AO346" s="105" t="s">
        <v>11</v>
      </c>
      <c r="AP346" s="105" t="s">
        <v>11</v>
      </c>
      <c r="AQ346" s="105" t="s">
        <v>138</v>
      </c>
      <c r="AR346" s="105" t="s">
        <v>11</v>
      </c>
      <c r="AS346" s="105" t="s">
        <v>1534</v>
      </c>
      <c r="AT346" s="105" t="s">
        <v>135</v>
      </c>
      <c r="AU346" s="105" t="s">
        <v>10</v>
      </c>
      <c r="AV346" s="105" t="s">
        <v>10</v>
      </c>
      <c r="AW346" s="105">
        <v>5</v>
      </c>
      <c r="AX346" s="105">
        <f>INDEX(Exposure_GWASs!S:S,MATCH(Matt!AE346,Exposure_GWASs!C:C,0))</f>
        <v>77</v>
      </c>
      <c r="AY346" s="105" t="s">
        <v>1535</v>
      </c>
      <c r="AZ346" s="105" t="s">
        <v>11</v>
      </c>
      <c r="BA346" s="105" t="s">
        <v>11</v>
      </c>
      <c r="BB346" s="105" t="s">
        <v>22</v>
      </c>
      <c r="BC346" s="105" t="s">
        <v>11</v>
      </c>
      <c r="BD346" s="105"/>
      <c r="BE346" s="105"/>
      <c r="BF346" s="105"/>
      <c r="BG346" s="105"/>
      <c r="BH346" s="105" t="s">
        <v>11</v>
      </c>
      <c r="BI346" s="105" t="s">
        <v>1536</v>
      </c>
      <c r="BJ346" s="105" t="s">
        <v>11</v>
      </c>
      <c r="BK346" s="105" t="s">
        <v>11</v>
      </c>
      <c r="BL346" s="105" t="s">
        <v>11</v>
      </c>
      <c r="BM346" s="105" t="s">
        <v>11</v>
      </c>
      <c r="BN346" s="105" t="s">
        <v>11</v>
      </c>
      <c r="BO346" s="105" t="s">
        <v>167</v>
      </c>
      <c r="BP346" s="105" t="s">
        <v>1544</v>
      </c>
      <c r="BQ346" s="105" t="s">
        <v>1544</v>
      </c>
      <c r="BR346" s="105" t="s">
        <v>1544</v>
      </c>
      <c r="BS346" s="105" t="s">
        <v>1544</v>
      </c>
      <c r="BT346" s="105" t="s">
        <v>1544</v>
      </c>
      <c r="BU346" s="105" t="s">
        <v>1544</v>
      </c>
      <c r="BV346" s="105" t="s">
        <v>1544</v>
      </c>
      <c r="BW346" s="105" t="s">
        <v>1544</v>
      </c>
      <c r="BX346" s="105" t="s">
        <v>1544</v>
      </c>
      <c r="BY346" s="105" t="s">
        <v>1544</v>
      </c>
      <c r="BZ346" s="105" t="s">
        <v>1539</v>
      </c>
      <c r="CA346" s="105" t="s">
        <v>1540</v>
      </c>
      <c r="CB346" s="105" t="s">
        <v>1541</v>
      </c>
      <c r="CC346" s="105" t="s">
        <v>1542</v>
      </c>
      <c r="CD346" s="106" t="s">
        <v>10</v>
      </c>
      <c r="CE346" s="105"/>
      <c r="CF346" s="105"/>
      <c r="CG346" s="105"/>
      <c r="CH346" s="105"/>
    </row>
    <row r="347" spans="1:86">
      <c r="A347" s="105">
        <v>24</v>
      </c>
      <c r="B347" s="105" t="s">
        <v>244</v>
      </c>
      <c r="C347" s="105" t="s">
        <v>244</v>
      </c>
      <c r="D347" s="105" t="s">
        <v>1524</v>
      </c>
      <c r="E347" s="105">
        <v>2019</v>
      </c>
      <c r="F347" s="105" t="s">
        <v>1525</v>
      </c>
      <c r="G347" s="105" t="s">
        <v>1526</v>
      </c>
      <c r="H347" s="105" t="s">
        <v>1527</v>
      </c>
      <c r="I347" s="105" t="s">
        <v>1528</v>
      </c>
      <c r="J347" s="114" t="s">
        <v>1529</v>
      </c>
      <c r="K347" s="105" t="s">
        <v>1530</v>
      </c>
      <c r="L347" s="105" t="s">
        <v>6136</v>
      </c>
      <c r="M347" s="105" t="s">
        <v>1531</v>
      </c>
      <c r="N347" s="105" t="s">
        <v>12</v>
      </c>
      <c r="O347" s="105" t="s">
        <v>1543</v>
      </c>
      <c r="P347" s="105" t="s">
        <v>5643</v>
      </c>
      <c r="Q347" s="105" t="s">
        <v>5607</v>
      </c>
      <c r="R347" s="105" t="s">
        <v>1533</v>
      </c>
      <c r="S347" s="105" t="s">
        <v>123</v>
      </c>
      <c r="T347" s="105" t="str">
        <f>INDEX(Outcome_GWASs!I:I,MATCH(Matt!S347,Outcome_GWASs!C:C,0))</f>
        <v>Manually fill</v>
      </c>
      <c r="U347" s="105" t="str">
        <f>INDEX(Outcome_GWASs!H:H,MATCH(Matt!S347,Outcome_GWASs!C:C,0))</f>
        <v>Manually fill</v>
      </c>
      <c r="V347" s="105">
        <v>1916</v>
      </c>
      <c r="W347" s="105" t="s">
        <v>10</v>
      </c>
      <c r="X347" s="105" t="s">
        <v>10</v>
      </c>
      <c r="Y347" s="105" t="s">
        <v>10</v>
      </c>
      <c r="Z347" s="105" t="s">
        <v>10</v>
      </c>
      <c r="AA347" s="105" t="s">
        <v>1005</v>
      </c>
      <c r="AB347" s="105" t="s">
        <v>249</v>
      </c>
      <c r="AC347" s="115" t="str">
        <f>INDEX(Exposure_GWASs!G:G,MATCH(Matt!AE347,Exposure_GWASs!C:C,0))</f>
        <v>BMI</v>
      </c>
      <c r="AD347" s="105" t="s">
        <v>127</v>
      </c>
      <c r="AE347" s="105" t="s">
        <v>1139</v>
      </c>
      <c r="AF347" s="115" t="str">
        <f>INDEX(Exposure_GWASs!T:T,MATCH(Matt!AE347,Exposure_GWASs!C:C,0))</f>
        <v>18+</v>
      </c>
      <c r="AG347" s="115" t="str">
        <f>INDEX(Exposure_GWASs!U:U,MATCH(Matt!AE347,Exposure_GWASs!C:C,0))</f>
        <v>both</v>
      </c>
      <c r="AH347" s="105">
        <f t="shared" si="7"/>
        <v>1916</v>
      </c>
      <c r="AI347" s="115">
        <f>INDEX(Exposure_GWASs!F:F,MATCH(Matt!AE347,Exposure_GWASs!C:C,0))</f>
        <v>322154</v>
      </c>
      <c r="AJ347" s="105" t="s">
        <v>1291</v>
      </c>
      <c r="AK347" s="105" t="s">
        <v>1005</v>
      </c>
      <c r="AL347" s="105" t="s">
        <v>249</v>
      </c>
      <c r="AM347" s="105" t="s">
        <v>10</v>
      </c>
      <c r="AN347" s="105" t="s">
        <v>10</v>
      </c>
      <c r="AO347" s="105" t="s">
        <v>11</v>
      </c>
      <c r="AP347" s="105" t="s">
        <v>11</v>
      </c>
      <c r="AQ347" s="105" t="s">
        <v>138</v>
      </c>
      <c r="AR347" s="105" t="s">
        <v>11</v>
      </c>
      <c r="AS347" s="105" t="s">
        <v>1534</v>
      </c>
      <c r="AT347" s="105" t="s">
        <v>135</v>
      </c>
      <c r="AU347" s="105" t="s">
        <v>10</v>
      </c>
      <c r="AV347" s="105" t="s">
        <v>10</v>
      </c>
      <c r="AW347" s="105">
        <v>5</v>
      </c>
      <c r="AX347" s="105">
        <f>INDEX(Exposure_GWASs!S:S,MATCH(Matt!AE347,Exposure_GWASs!C:C,0))</f>
        <v>77</v>
      </c>
      <c r="AY347" s="105" t="s">
        <v>1535</v>
      </c>
      <c r="AZ347" s="105" t="s">
        <v>11</v>
      </c>
      <c r="BA347" s="105" t="s">
        <v>11</v>
      </c>
      <c r="BB347" s="105" t="s">
        <v>22</v>
      </c>
      <c r="BC347" s="105" t="s">
        <v>11</v>
      </c>
      <c r="BD347" s="105"/>
      <c r="BE347" s="105"/>
      <c r="BF347" s="105"/>
      <c r="BG347" s="105"/>
      <c r="BH347" s="105" t="s">
        <v>11</v>
      </c>
      <c r="BI347" s="105" t="s">
        <v>1536</v>
      </c>
      <c r="BJ347" s="105" t="s">
        <v>11</v>
      </c>
      <c r="BK347" s="105" t="s">
        <v>11</v>
      </c>
      <c r="BL347" s="105" t="s">
        <v>11</v>
      </c>
      <c r="BM347" s="105" t="s">
        <v>11</v>
      </c>
      <c r="BN347" s="105" t="s">
        <v>11</v>
      </c>
      <c r="BO347" s="105" t="s">
        <v>167</v>
      </c>
      <c r="BP347" s="105" t="s">
        <v>1537</v>
      </c>
      <c r="BQ347" s="105" t="s">
        <v>1538</v>
      </c>
      <c r="BR347" s="105">
        <v>-3.56</v>
      </c>
      <c r="BS347" s="105"/>
      <c r="BT347" s="105">
        <v>95</v>
      </c>
      <c r="BU347" s="105">
        <v>-5.88</v>
      </c>
      <c r="BV347" s="105">
        <v>-1.24</v>
      </c>
      <c r="BW347" s="105" t="s">
        <v>11</v>
      </c>
      <c r="BX347" s="105" t="s">
        <v>11</v>
      </c>
      <c r="BY347" s="105" t="s">
        <v>11</v>
      </c>
      <c r="BZ347" s="105" t="s">
        <v>1539</v>
      </c>
      <c r="CA347" s="105" t="s">
        <v>1540</v>
      </c>
      <c r="CB347" s="105" t="s">
        <v>1541</v>
      </c>
      <c r="CC347" s="105" t="s">
        <v>1542</v>
      </c>
      <c r="CD347" s="106" t="s">
        <v>10</v>
      </c>
      <c r="CE347" s="105"/>
      <c r="CF347" s="105"/>
      <c r="CG347" s="105"/>
      <c r="CH347" s="105"/>
    </row>
    <row r="348" spans="1:86">
      <c r="A348" s="105">
        <v>24</v>
      </c>
      <c r="B348" s="105" t="s">
        <v>244</v>
      </c>
      <c r="C348" s="105" t="s">
        <v>244</v>
      </c>
      <c r="D348" s="105" t="s">
        <v>1524</v>
      </c>
      <c r="E348" s="105">
        <v>2019</v>
      </c>
      <c r="F348" s="105" t="s">
        <v>1525</v>
      </c>
      <c r="G348" s="105" t="s">
        <v>1526</v>
      </c>
      <c r="H348" s="105" t="s">
        <v>1527</v>
      </c>
      <c r="I348" s="105" t="s">
        <v>1528</v>
      </c>
      <c r="J348" s="114" t="s">
        <v>1529</v>
      </c>
      <c r="K348" s="105" t="s">
        <v>1530</v>
      </c>
      <c r="L348" s="105" t="s">
        <v>6136</v>
      </c>
      <c r="M348" s="105" t="s">
        <v>1531</v>
      </c>
      <c r="N348" s="105" t="s">
        <v>12</v>
      </c>
      <c r="O348" s="105" t="s">
        <v>1543</v>
      </c>
      <c r="P348" s="105" t="s">
        <v>5644</v>
      </c>
      <c r="Q348" s="105" t="s">
        <v>5607</v>
      </c>
      <c r="R348" s="105" t="s">
        <v>1533</v>
      </c>
      <c r="S348" s="105" t="s">
        <v>123</v>
      </c>
      <c r="T348" s="105" t="str">
        <f>INDEX(Outcome_GWASs!I:I,MATCH(Matt!S348,Outcome_GWASs!C:C,0))</f>
        <v>Manually fill</v>
      </c>
      <c r="U348" s="105" t="str">
        <f>INDEX(Outcome_GWASs!H:H,MATCH(Matt!S348,Outcome_GWASs!C:C,0))</f>
        <v>Manually fill</v>
      </c>
      <c r="V348" s="105">
        <v>44607</v>
      </c>
      <c r="W348" s="105" t="s">
        <v>10</v>
      </c>
      <c r="X348" s="105" t="s">
        <v>10</v>
      </c>
      <c r="Y348" s="105" t="s">
        <v>10</v>
      </c>
      <c r="Z348" s="105" t="s">
        <v>10</v>
      </c>
      <c r="AA348" s="105" t="s">
        <v>1005</v>
      </c>
      <c r="AB348" s="105" t="s">
        <v>249</v>
      </c>
      <c r="AC348" s="115" t="str">
        <f>INDEX(Exposure_GWASs!G:G,MATCH(Matt!AE348,Exposure_GWASs!C:C,0))</f>
        <v>BMI</v>
      </c>
      <c r="AD348" s="105" t="s">
        <v>127</v>
      </c>
      <c r="AE348" s="105" t="s">
        <v>1139</v>
      </c>
      <c r="AF348" s="115" t="str">
        <f>INDEX(Exposure_GWASs!T:T,MATCH(Matt!AE348,Exposure_GWASs!C:C,0))</f>
        <v>18+</v>
      </c>
      <c r="AG348" s="115" t="str">
        <f>INDEX(Exposure_GWASs!U:U,MATCH(Matt!AE348,Exposure_GWASs!C:C,0))</f>
        <v>both</v>
      </c>
      <c r="AH348" s="105">
        <f t="shared" si="7"/>
        <v>44607</v>
      </c>
      <c r="AI348" s="115">
        <f>INDEX(Exposure_GWASs!F:F,MATCH(Matt!AE348,Exposure_GWASs!C:C,0))</f>
        <v>322154</v>
      </c>
      <c r="AJ348" s="105" t="s">
        <v>1291</v>
      </c>
      <c r="AK348" s="105" t="s">
        <v>1005</v>
      </c>
      <c r="AL348" s="105" t="s">
        <v>249</v>
      </c>
      <c r="AM348" s="105" t="s">
        <v>10</v>
      </c>
      <c r="AN348" s="105" t="s">
        <v>10</v>
      </c>
      <c r="AO348" s="105" t="s">
        <v>11</v>
      </c>
      <c r="AP348" s="105" t="s">
        <v>11</v>
      </c>
      <c r="AQ348" s="105" t="s">
        <v>138</v>
      </c>
      <c r="AR348" s="105" t="s">
        <v>11</v>
      </c>
      <c r="AS348" s="105" t="s">
        <v>1534</v>
      </c>
      <c r="AT348" s="105" t="s">
        <v>135</v>
      </c>
      <c r="AU348" s="105" t="s">
        <v>10</v>
      </c>
      <c r="AV348" s="105" t="s">
        <v>10</v>
      </c>
      <c r="AW348" s="105">
        <v>5</v>
      </c>
      <c r="AX348" s="105">
        <f>INDEX(Exposure_GWASs!S:S,MATCH(Matt!AE348,Exposure_GWASs!C:C,0))</f>
        <v>77</v>
      </c>
      <c r="AY348" s="105" t="s">
        <v>1535</v>
      </c>
      <c r="AZ348" s="105" t="s">
        <v>11</v>
      </c>
      <c r="BA348" s="105" t="s">
        <v>11</v>
      </c>
      <c r="BB348" s="105" t="s">
        <v>22</v>
      </c>
      <c r="BC348" s="105" t="s">
        <v>11</v>
      </c>
      <c r="BD348" s="105"/>
      <c r="BE348" s="105"/>
      <c r="BF348" s="105"/>
      <c r="BG348" s="105"/>
      <c r="BH348" s="105" t="s">
        <v>11</v>
      </c>
      <c r="BI348" s="105" t="s">
        <v>1536</v>
      </c>
      <c r="BJ348" s="105" t="s">
        <v>11</v>
      </c>
      <c r="BK348" s="105" t="s">
        <v>11</v>
      </c>
      <c r="BL348" s="105" t="s">
        <v>11</v>
      </c>
      <c r="BM348" s="105" t="s">
        <v>11</v>
      </c>
      <c r="BN348" s="105" t="s">
        <v>11</v>
      </c>
      <c r="BO348" s="105" t="s">
        <v>167</v>
      </c>
      <c r="BP348" s="105" t="s">
        <v>1537</v>
      </c>
      <c r="BQ348" s="105" t="s">
        <v>1538</v>
      </c>
      <c r="BR348" s="105">
        <v>-0.91</v>
      </c>
      <c r="BS348" s="105"/>
      <c r="BT348" s="105">
        <v>95</v>
      </c>
      <c r="BU348" s="105">
        <v>-1.6</v>
      </c>
      <c r="BV348" s="105">
        <v>-0.22</v>
      </c>
      <c r="BW348" s="105" t="s">
        <v>11</v>
      </c>
      <c r="BX348" s="105" t="s">
        <v>11</v>
      </c>
      <c r="BY348" s="105" t="s">
        <v>11</v>
      </c>
      <c r="BZ348" s="105" t="s">
        <v>1539</v>
      </c>
      <c r="CA348" s="105" t="s">
        <v>1540</v>
      </c>
      <c r="CB348" s="105" t="s">
        <v>1541</v>
      </c>
      <c r="CC348" s="105" t="s">
        <v>1542</v>
      </c>
      <c r="CD348" s="106" t="s">
        <v>10</v>
      </c>
      <c r="CE348" s="105"/>
      <c r="CF348" s="105"/>
      <c r="CG348" s="105"/>
      <c r="CH348" s="105"/>
    </row>
    <row r="349" spans="1:86">
      <c r="A349" s="105">
        <v>24</v>
      </c>
      <c r="B349" s="105" t="s">
        <v>244</v>
      </c>
      <c r="C349" s="105" t="s">
        <v>244</v>
      </c>
      <c r="D349" s="105" t="s">
        <v>1524</v>
      </c>
      <c r="E349" s="105">
        <v>2019</v>
      </c>
      <c r="F349" s="105" t="s">
        <v>1525</v>
      </c>
      <c r="G349" s="105" t="s">
        <v>1526</v>
      </c>
      <c r="H349" s="105" t="s">
        <v>1527</v>
      </c>
      <c r="I349" s="105" t="s">
        <v>1528</v>
      </c>
      <c r="J349" s="114" t="s">
        <v>1529</v>
      </c>
      <c r="K349" s="105" t="s">
        <v>1530</v>
      </c>
      <c r="L349" s="105" t="s">
        <v>6136</v>
      </c>
      <c r="M349" s="105" t="s">
        <v>1531</v>
      </c>
      <c r="N349" s="105" t="s">
        <v>12</v>
      </c>
      <c r="O349" s="105" t="s">
        <v>1543</v>
      </c>
      <c r="P349" s="269" t="s">
        <v>5645</v>
      </c>
      <c r="Q349" s="105" t="s">
        <v>5607</v>
      </c>
      <c r="R349" s="105" t="s">
        <v>1533</v>
      </c>
      <c r="S349" s="105" t="s">
        <v>123</v>
      </c>
      <c r="T349" s="105" t="str">
        <f>INDEX(Outcome_GWASs!I:I,MATCH(Matt!S349,Outcome_GWASs!C:C,0))</f>
        <v>Manually fill</v>
      </c>
      <c r="U349" s="105" t="str">
        <f>INDEX(Outcome_GWASs!H:H,MATCH(Matt!S349,Outcome_GWASs!C:C,0))</f>
        <v>Manually fill</v>
      </c>
      <c r="V349" s="105">
        <v>1836</v>
      </c>
      <c r="W349" s="105" t="s">
        <v>10</v>
      </c>
      <c r="X349" s="105" t="s">
        <v>10</v>
      </c>
      <c r="Y349" s="105" t="s">
        <v>10</v>
      </c>
      <c r="Z349" s="105" t="s">
        <v>10</v>
      </c>
      <c r="AA349" s="105" t="s">
        <v>1005</v>
      </c>
      <c r="AB349" s="105" t="s">
        <v>249</v>
      </c>
      <c r="AC349" s="115" t="str">
        <f>INDEX(Exposure_GWASs!G:G,MATCH(Matt!AE349,Exposure_GWASs!C:C,0))</f>
        <v>BMI</v>
      </c>
      <c r="AD349" s="105" t="s">
        <v>127</v>
      </c>
      <c r="AE349" s="105" t="s">
        <v>1139</v>
      </c>
      <c r="AF349" s="115" t="str">
        <f>INDEX(Exposure_GWASs!T:T,MATCH(Matt!AE349,Exposure_GWASs!C:C,0))</f>
        <v>18+</v>
      </c>
      <c r="AG349" s="115" t="str">
        <f>INDEX(Exposure_GWASs!U:U,MATCH(Matt!AE349,Exposure_GWASs!C:C,0))</f>
        <v>both</v>
      </c>
      <c r="AH349" s="105">
        <f t="shared" si="7"/>
        <v>1836</v>
      </c>
      <c r="AI349" s="115">
        <f>INDEX(Exposure_GWASs!F:F,MATCH(Matt!AE349,Exposure_GWASs!C:C,0))</f>
        <v>322154</v>
      </c>
      <c r="AJ349" s="105" t="s">
        <v>1291</v>
      </c>
      <c r="AK349" s="105" t="s">
        <v>1005</v>
      </c>
      <c r="AL349" s="105" t="s">
        <v>249</v>
      </c>
      <c r="AM349" s="105" t="s">
        <v>10</v>
      </c>
      <c r="AN349" s="105" t="s">
        <v>10</v>
      </c>
      <c r="AO349" s="105" t="s">
        <v>11</v>
      </c>
      <c r="AP349" s="105" t="s">
        <v>11</v>
      </c>
      <c r="AQ349" s="105" t="s">
        <v>138</v>
      </c>
      <c r="AR349" s="105" t="s">
        <v>11</v>
      </c>
      <c r="AS349" s="105" t="s">
        <v>1534</v>
      </c>
      <c r="AT349" s="105" t="s">
        <v>135</v>
      </c>
      <c r="AU349" s="105" t="s">
        <v>10</v>
      </c>
      <c r="AV349" s="105" t="s">
        <v>10</v>
      </c>
      <c r="AW349" s="105">
        <v>5</v>
      </c>
      <c r="AX349" s="105">
        <f>INDEX(Exposure_GWASs!S:S,MATCH(Matt!AE349,Exposure_GWASs!C:C,0))</f>
        <v>77</v>
      </c>
      <c r="AY349" s="105" t="s">
        <v>1535</v>
      </c>
      <c r="AZ349" s="105" t="s">
        <v>11</v>
      </c>
      <c r="BA349" s="105" t="s">
        <v>11</v>
      </c>
      <c r="BB349" s="105" t="s">
        <v>22</v>
      </c>
      <c r="BC349" s="105" t="s">
        <v>11</v>
      </c>
      <c r="BD349" s="105"/>
      <c r="BE349" s="105"/>
      <c r="BF349" s="105"/>
      <c r="BG349" s="105"/>
      <c r="BH349" s="105" t="s">
        <v>11</v>
      </c>
      <c r="BI349" s="105" t="s">
        <v>1536</v>
      </c>
      <c r="BJ349" s="105" t="s">
        <v>11</v>
      </c>
      <c r="BK349" s="105" t="s">
        <v>11</v>
      </c>
      <c r="BL349" s="105" t="s">
        <v>11</v>
      </c>
      <c r="BM349" s="105" t="s">
        <v>11</v>
      </c>
      <c r="BN349" s="105" t="s">
        <v>11</v>
      </c>
      <c r="BO349" s="105" t="s">
        <v>167</v>
      </c>
      <c r="BP349" s="105" t="s">
        <v>1537</v>
      </c>
      <c r="BQ349" s="105" t="s">
        <v>1538</v>
      </c>
      <c r="BR349" s="105">
        <v>-1.1299999999999999</v>
      </c>
      <c r="BS349" s="105"/>
      <c r="BT349" s="105">
        <v>95</v>
      </c>
      <c r="BU349" s="105">
        <v>-3.55</v>
      </c>
      <c r="BV349" s="105">
        <v>1.3</v>
      </c>
      <c r="BW349" s="105" t="s">
        <v>11</v>
      </c>
      <c r="BX349" s="105" t="s">
        <v>11</v>
      </c>
      <c r="BY349" s="105" t="s">
        <v>11</v>
      </c>
      <c r="BZ349" s="105" t="s">
        <v>1539</v>
      </c>
      <c r="CA349" s="105" t="s">
        <v>1540</v>
      </c>
      <c r="CB349" s="105" t="s">
        <v>1541</v>
      </c>
      <c r="CC349" s="105" t="s">
        <v>1542</v>
      </c>
      <c r="CD349" s="106" t="s">
        <v>10</v>
      </c>
      <c r="CE349" s="105"/>
      <c r="CF349" s="105"/>
      <c r="CG349" s="105"/>
      <c r="CH349" s="105"/>
    </row>
    <row r="350" spans="1:86">
      <c r="A350" s="105">
        <v>24</v>
      </c>
      <c r="B350" s="105" t="s">
        <v>244</v>
      </c>
      <c r="C350" s="105" t="s">
        <v>244</v>
      </c>
      <c r="D350" s="105" t="s">
        <v>1524</v>
      </c>
      <c r="E350" s="105">
        <v>2019</v>
      </c>
      <c r="F350" s="105" t="s">
        <v>1525</v>
      </c>
      <c r="G350" s="105" t="s">
        <v>1526</v>
      </c>
      <c r="H350" s="105" t="s">
        <v>1527</v>
      </c>
      <c r="I350" s="105" t="s">
        <v>1528</v>
      </c>
      <c r="J350" s="114" t="s">
        <v>1529</v>
      </c>
      <c r="K350" s="105" t="s">
        <v>1530</v>
      </c>
      <c r="L350" s="105" t="s">
        <v>6136</v>
      </c>
      <c r="M350" s="105" t="s">
        <v>1531</v>
      </c>
      <c r="N350" s="105" t="s">
        <v>12</v>
      </c>
      <c r="O350" s="105" t="s">
        <v>1543</v>
      </c>
      <c r="P350" s="269" t="s">
        <v>5646</v>
      </c>
      <c r="Q350" s="105" t="s">
        <v>5607</v>
      </c>
      <c r="R350" s="105" t="s">
        <v>1533</v>
      </c>
      <c r="S350" s="105" t="s">
        <v>123</v>
      </c>
      <c r="T350" s="105" t="str">
        <f>INDEX(Outcome_GWASs!I:I,MATCH(Matt!S350,Outcome_GWASs!C:C,0))</f>
        <v>Manually fill</v>
      </c>
      <c r="U350" s="105" t="str">
        <f>INDEX(Outcome_GWASs!H:H,MATCH(Matt!S350,Outcome_GWASs!C:C,0))</f>
        <v>Manually fill</v>
      </c>
      <c r="V350" s="105">
        <v>43193</v>
      </c>
      <c r="W350" s="105" t="s">
        <v>10</v>
      </c>
      <c r="X350" s="105" t="s">
        <v>10</v>
      </c>
      <c r="Y350" s="105" t="s">
        <v>10</v>
      </c>
      <c r="Z350" s="105" t="s">
        <v>10</v>
      </c>
      <c r="AA350" s="105" t="s">
        <v>1005</v>
      </c>
      <c r="AB350" s="105" t="s">
        <v>249</v>
      </c>
      <c r="AC350" s="115" t="str">
        <f>INDEX(Exposure_GWASs!G:G,MATCH(Matt!AE350,Exposure_GWASs!C:C,0))</f>
        <v>BMI</v>
      </c>
      <c r="AD350" s="105" t="s">
        <v>127</v>
      </c>
      <c r="AE350" s="105" t="s">
        <v>1139</v>
      </c>
      <c r="AF350" s="115" t="str">
        <f>INDEX(Exposure_GWASs!T:T,MATCH(Matt!AE350,Exposure_GWASs!C:C,0))</f>
        <v>18+</v>
      </c>
      <c r="AG350" s="115" t="str">
        <f>INDEX(Exposure_GWASs!U:U,MATCH(Matt!AE350,Exposure_GWASs!C:C,0))</f>
        <v>both</v>
      </c>
      <c r="AH350" s="105">
        <f t="shared" si="7"/>
        <v>43193</v>
      </c>
      <c r="AI350" s="115">
        <f>INDEX(Exposure_GWASs!F:F,MATCH(Matt!AE350,Exposure_GWASs!C:C,0))</f>
        <v>322154</v>
      </c>
      <c r="AJ350" s="105" t="s">
        <v>1291</v>
      </c>
      <c r="AK350" s="105" t="s">
        <v>1005</v>
      </c>
      <c r="AL350" s="105" t="s">
        <v>249</v>
      </c>
      <c r="AM350" s="105" t="s">
        <v>10</v>
      </c>
      <c r="AN350" s="105" t="s">
        <v>10</v>
      </c>
      <c r="AO350" s="105" t="s">
        <v>11</v>
      </c>
      <c r="AP350" s="105" t="s">
        <v>11</v>
      </c>
      <c r="AQ350" s="105" t="s">
        <v>138</v>
      </c>
      <c r="AR350" s="105" t="s">
        <v>11</v>
      </c>
      <c r="AS350" s="105" t="s">
        <v>1534</v>
      </c>
      <c r="AT350" s="105" t="s">
        <v>135</v>
      </c>
      <c r="AU350" s="105" t="s">
        <v>10</v>
      </c>
      <c r="AV350" s="105" t="s">
        <v>10</v>
      </c>
      <c r="AW350" s="105">
        <v>5</v>
      </c>
      <c r="AX350" s="105">
        <f>INDEX(Exposure_GWASs!S:S,MATCH(Matt!AE350,Exposure_GWASs!C:C,0))</f>
        <v>77</v>
      </c>
      <c r="AY350" s="105" t="s">
        <v>1535</v>
      </c>
      <c r="AZ350" s="105" t="s">
        <v>11</v>
      </c>
      <c r="BA350" s="105" t="s">
        <v>11</v>
      </c>
      <c r="BB350" s="105" t="s">
        <v>22</v>
      </c>
      <c r="BC350" s="105" t="s">
        <v>11</v>
      </c>
      <c r="BD350" s="105"/>
      <c r="BE350" s="105"/>
      <c r="BF350" s="105"/>
      <c r="BG350" s="105"/>
      <c r="BH350" s="105" t="s">
        <v>11</v>
      </c>
      <c r="BI350" s="105" t="s">
        <v>1536</v>
      </c>
      <c r="BJ350" s="105" t="s">
        <v>11</v>
      </c>
      <c r="BK350" s="105" t="s">
        <v>11</v>
      </c>
      <c r="BL350" s="105" t="s">
        <v>11</v>
      </c>
      <c r="BM350" s="105" t="s">
        <v>11</v>
      </c>
      <c r="BN350" s="105" t="s">
        <v>11</v>
      </c>
      <c r="BO350" s="105" t="s">
        <v>167</v>
      </c>
      <c r="BP350" s="105" t="s">
        <v>1544</v>
      </c>
      <c r="BQ350" s="105" t="s">
        <v>1544</v>
      </c>
      <c r="BR350" s="105" t="s">
        <v>1544</v>
      </c>
      <c r="BS350" s="105" t="s">
        <v>1544</v>
      </c>
      <c r="BT350" s="105" t="s">
        <v>1544</v>
      </c>
      <c r="BU350" s="105" t="s">
        <v>1544</v>
      </c>
      <c r="BV350" s="105" t="s">
        <v>1544</v>
      </c>
      <c r="BW350" s="105" t="s">
        <v>1544</v>
      </c>
      <c r="BX350" s="105" t="s">
        <v>1544</v>
      </c>
      <c r="BY350" s="105" t="s">
        <v>1544</v>
      </c>
      <c r="BZ350" s="105" t="s">
        <v>1539</v>
      </c>
      <c r="CA350" s="105" t="s">
        <v>1540</v>
      </c>
      <c r="CB350" s="105" t="s">
        <v>1541</v>
      </c>
      <c r="CC350" s="105" t="s">
        <v>1542</v>
      </c>
      <c r="CD350" s="106" t="s">
        <v>10</v>
      </c>
      <c r="CE350" s="105"/>
      <c r="CF350" s="105"/>
      <c r="CG350" s="105"/>
      <c r="CH350" s="105"/>
    </row>
    <row r="351" spans="1:86">
      <c r="A351" s="105">
        <v>24</v>
      </c>
      <c r="B351" s="105" t="s">
        <v>244</v>
      </c>
      <c r="C351" s="105" t="s">
        <v>244</v>
      </c>
      <c r="D351" s="105" t="s">
        <v>1524</v>
      </c>
      <c r="E351" s="105">
        <v>2019</v>
      </c>
      <c r="F351" s="105" t="s">
        <v>1525</v>
      </c>
      <c r="G351" s="105" t="s">
        <v>1526</v>
      </c>
      <c r="H351" s="105" t="s">
        <v>1527</v>
      </c>
      <c r="I351" s="105" t="s">
        <v>1528</v>
      </c>
      <c r="J351" s="114" t="s">
        <v>1529</v>
      </c>
      <c r="K351" s="105" t="s">
        <v>1530</v>
      </c>
      <c r="L351" s="105" t="s">
        <v>6136</v>
      </c>
      <c r="M351" s="105" t="s">
        <v>1531</v>
      </c>
      <c r="N351" s="105" t="s">
        <v>12</v>
      </c>
      <c r="O351" s="105" t="s">
        <v>5642</v>
      </c>
      <c r="P351" s="105" t="s">
        <v>5643</v>
      </c>
      <c r="Q351" s="105" t="s">
        <v>5607</v>
      </c>
      <c r="R351" s="105" t="s">
        <v>1533</v>
      </c>
      <c r="S351" s="105" t="s">
        <v>123</v>
      </c>
      <c r="T351" s="105" t="str">
        <f>INDEX(Outcome_GWASs!I:I,MATCH(Matt!S351,Outcome_GWASs!C:C,0))</f>
        <v>Manually fill</v>
      </c>
      <c r="U351" s="105" t="str">
        <f>INDEX(Outcome_GWASs!H:H,MATCH(Matt!S351,Outcome_GWASs!C:C,0))</f>
        <v>Manually fill</v>
      </c>
      <c r="V351" s="105">
        <v>1916</v>
      </c>
      <c r="W351" s="105">
        <v>12</v>
      </c>
      <c r="X351" s="105" t="s">
        <v>10</v>
      </c>
      <c r="Y351" s="105" t="s">
        <v>10</v>
      </c>
      <c r="Z351" s="105" t="s">
        <v>10</v>
      </c>
      <c r="AA351" s="105" t="s">
        <v>1005</v>
      </c>
      <c r="AB351" s="105" t="s">
        <v>249</v>
      </c>
      <c r="AC351" s="115" t="str">
        <f>INDEX(Exposure_GWASs!G:G,MATCH(Matt!AE351,Exposure_GWASs!C:C,0))</f>
        <v>BMI</v>
      </c>
      <c r="AD351" s="105" t="s">
        <v>127</v>
      </c>
      <c r="AE351" s="105" t="s">
        <v>1139</v>
      </c>
      <c r="AF351" s="115" t="str">
        <f>INDEX(Exposure_GWASs!T:T,MATCH(Matt!AE351,Exposure_GWASs!C:C,0))</f>
        <v>18+</v>
      </c>
      <c r="AG351" s="115" t="str">
        <f>INDEX(Exposure_GWASs!U:U,MATCH(Matt!AE351,Exposure_GWASs!C:C,0))</f>
        <v>both</v>
      </c>
      <c r="AH351" s="105">
        <f t="shared" si="7"/>
        <v>1928</v>
      </c>
      <c r="AI351" s="115">
        <f>INDEX(Exposure_GWASs!F:F,MATCH(Matt!AE351,Exposure_GWASs!C:C,0))</f>
        <v>322154</v>
      </c>
      <c r="AJ351" s="105" t="s">
        <v>1291</v>
      </c>
      <c r="AK351" s="105" t="s">
        <v>1005</v>
      </c>
      <c r="AL351" s="105" t="s">
        <v>249</v>
      </c>
      <c r="AM351" s="105" t="s">
        <v>10</v>
      </c>
      <c r="AN351" s="105" t="s">
        <v>10</v>
      </c>
      <c r="AO351" s="105" t="s">
        <v>11</v>
      </c>
      <c r="AP351" s="105" t="s">
        <v>11</v>
      </c>
      <c r="AQ351" s="105" t="s">
        <v>138</v>
      </c>
      <c r="AR351" s="105" t="s">
        <v>11</v>
      </c>
      <c r="AS351" s="105" t="s">
        <v>1534</v>
      </c>
      <c r="AT351" s="105" t="s">
        <v>135</v>
      </c>
      <c r="AU351" s="105" t="s">
        <v>10</v>
      </c>
      <c r="AV351" s="105" t="s">
        <v>10</v>
      </c>
      <c r="AW351" s="105">
        <v>5</v>
      </c>
      <c r="AX351" s="105">
        <f>INDEX(Exposure_GWASs!S:S,MATCH(Matt!AE351,Exposure_GWASs!C:C,0))</f>
        <v>77</v>
      </c>
      <c r="AY351" s="105" t="s">
        <v>1535</v>
      </c>
      <c r="AZ351" s="105" t="s">
        <v>11</v>
      </c>
      <c r="BA351" s="105" t="s">
        <v>11</v>
      </c>
      <c r="BB351" s="105" t="s">
        <v>22</v>
      </c>
      <c r="BC351" s="105" t="s">
        <v>11</v>
      </c>
      <c r="BD351" s="105"/>
      <c r="BE351" s="105"/>
      <c r="BF351" s="105"/>
      <c r="BG351" s="105"/>
      <c r="BH351" s="105" t="s">
        <v>11</v>
      </c>
      <c r="BI351" s="105" t="s">
        <v>1536</v>
      </c>
      <c r="BJ351" s="105" t="s">
        <v>11</v>
      </c>
      <c r="BK351" s="105" t="s">
        <v>11</v>
      </c>
      <c r="BL351" s="105" t="s">
        <v>11</v>
      </c>
      <c r="BM351" s="105" t="s">
        <v>11</v>
      </c>
      <c r="BN351" s="105" t="s">
        <v>11</v>
      </c>
      <c r="BO351" s="105" t="s">
        <v>167</v>
      </c>
      <c r="BP351" s="105" t="s">
        <v>1197</v>
      </c>
      <c r="BQ351" s="105" t="s">
        <v>1029</v>
      </c>
      <c r="BR351" s="105">
        <v>0.9</v>
      </c>
      <c r="BS351" s="105"/>
      <c r="BT351" s="105">
        <v>95</v>
      </c>
      <c r="BU351" s="105">
        <v>0.41</v>
      </c>
      <c r="BV351" s="105">
        <v>1.56</v>
      </c>
      <c r="BW351" s="105" t="s">
        <v>11</v>
      </c>
      <c r="BX351" s="105" t="s">
        <v>11</v>
      </c>
      <c r="BY351" s="105" t="s">
        <v>11</v>
      </c>
      <c r="BZ351" s="105" t="s">
        <v>1539</v>
      </c>
      <c r="CA351" s="105" t="s">
        <v>1540</v>
      </c>
      <c r="CB351" s="105" t="s">
        <v>1541</v>
      </c>
      <c r="CC351" s="105" t="s">
        <v>1542</v>
      </c>
      <c r="CD351" s="106" t="s">
        <v>10</v>
      </c>
      <c r="CE351" s="105"/>
      <c r="CF351" s="105"/>
      <c r="CG351" s="105"/>
      <c r="CH351" s="105"/>
    </row>
    <row r="352" spans="1:86">
      <c r="A352" s="105">
        <v>24</v>
      </c>
      <c r="B352" s="105" t="s">
        <v>244</v>
      </c>
      <c r="C352" s="105" t="s">
        <v>244</v>
      </c>
      <c r="D352" s="105" t="s">
        <v>1524</v>
      </c>
      <c r="E352" s="105">
        <v>2019</v>
      </c>
      <c r="F352" s="105" t="s">
        <v>1525</v>
      </c>
      <c r="G352" s="105" t="s">
        <v>1526</v>
      </c>
      <c r="H352" s="105" t="s">
        <v>1527</v>
      </c>
      <c r="I352" s="105" t="s">
        <v>1528</v>
      </c>
      <c r="J352" s="114" t="s">
        <v>1529</v>
      </c>
      <c r="K352" s="105" t="s">
        <v>1530</v>
      </c>
      <c r="L352" s="105" t="s">
        <v>6136</v>
      </c>
      <c r="M352" s="105" t="s">
        <v>1531</v>
      </c>
      <c r="N352" s="105" t="s">
        <v>12</v>
      </c>
      <c r="O352" s="105" t="s">
        <v>5642</v>
      </c>
      <c r="P352" s="105" t="s">
        <v>5644</v>
      </c>
      <c r="Q352" s="105" t="s">
        <v>5607</v>
      </c>
      <c r="R352" s="105" t="s">
        <v>1533</v>
      </c>
      <c r="S352" s="105" t="s">
        <v>123</v>
      </c>
      <c r="T352" s="105" t="str">
        <f>INDEX(Outcome_GWASs!I:I,MATCH(Matt!S352,Outcome_GWASs!C:C,0))</f>
        <v>Manually fill</v>
      </c>
      <c r="U352" s="105" t="str">
        <f>INDEX(Outcome_GWASs!H:H,MATCH(Matt!S352,Outcome_GWASs!C:C,0))</f>
        <v>Manually fill</v>
      </c>
      <c r="V352" s="105">
        <v>44607</v>
      </c>
      <c r="W352" s="105">
        <v>282</v>
      </c>
      <c r="X352" s="105" t="s">
        <v>10</v>
      </c>
      <c r="Y352" s="105" t="s">
        <v>10</v>
      </c>
      <c r="Z352" s="105" t="s">
        <v>10</v>
      </c>
      <c r="AA352" s="105" t="s">
        <v>1005</v>
      </c>
      <c r="AB352" s="105" t="s">
        <v>249</v>
      </c>
      <c r="AC352" s="115" t="str">
        <f>INDEX(Exposure_GWASs!G:G,MATCH(Matt!AE352,Exposure_GWASs!C:C,0))</f>
        <v>BMI</v>
      </c>
      <c r="AD352" s="105" t="s">
        <v>127</v>
      </c>
      <c r="AE352" s="105" t="s">
        <v>1139</v>
      </c>
      <c r="AF352" s="115" t="str">
        <f>INDEX(Exposure_GWASs!T:T,MATCH(Matt!AE352,Exposure_GWASs!C:C,0))</f>
        <v>18+</v>
      </c>
      <c r="AG352" s="115" t="str">
        <f>INDEX(Exposure_GWASs!U:U,MATCH(Matt!AE352,Exposure_GWASs!C:C,0))</f>
        <v>both</v>
      </c>
      <c r="AH352" s="105">
        <f t="shared" si="7"/>
        <v>44889</v>
      </c>
      <c r="AI352" s="115">
        <f>INDEX(Exposure_GWASs!F:F,MATCH(Matt!AE352,Exposure_GWASs!C:C,0))</f>
        <v>322154</v>
      </c>
      <c r="AJ352" s="105" t="s">
        <v>1291</v>
      </c>
      <c r="AK352" s="105" t="s">
        <v>1005</v>
      </c>
      <c r="AL352" s="105" t="s">
        <v>249</v>
      </c>
      <c r="AM352" s="105" t="s">
        <v>10</v>
      </c>
      <c r="AN352" s="105" t="s">
        <v>10</v>
      </c>
      <c r="AO352" s="105" t="s">
        <v>11</v>
      </c>
      <c r="AP352" s="105" t="s">
        <v>11</v>
      </c>
      <c r="AQ352" s="105" t="s">
        <v>138</v>
      </c>
      <c r="AR352" s="105" t="s">
        <v>11</v>
      </c>
      <c r="AS352" s="105" t="s">
        <v>1534</v>
      </c>
      <c r="AT352" s="105" t="s">
        <v>135</v>
      </c>
      <c r="AU352" s="105" t="s">
        <v>10</v>
      </c>
      <c r="AV352" s="105" t="s">
        <v>10</v>
      </c>
      <c r="AW352" s="105">
        <v>5</v>
      </c>
      <c r="AX352" s="105">
        <f>INDEX(Exposure_GWASs!S:S,MATCH(Matt!AE352,Exposure_GWASs!C:C,0))</f>
        <v>77</v>
      </c>
      <c r="AY352" s="105" t="s">
        <v>1535</v>
      </c>
      <c r="AZ352" s="105" t="s">
        <v>11</v>
      </c>
      <c r="BA352" s="105" t="s">
        <v>11</v>
      </c>
      <c r="BB352" s="105" t="s">
        <v>22</v>
      </c>
      <c r="BC352" s="105" t="s">
        <v>11</v>
      </c>
      <c r="BD352" s="105"/>
      <c r="BE352" s="105"/>
      <c r="BF352" s="105"/>
      <c r="BG352" s="105"/>
      <c r="BH352" s="105" t="s">
        <v>11</v>
      </c>
      <c r="BI352" s="105" t="s">
        <v>1536</v>
      </c>
      <c r="BJ352" s="105" t="s">
        <v>11</v>
      </c>
      <c r="BK352" s="105" t="s">
        <v>11</v>
      </c>
      <c r="BL352" s="105" t="s">
        <v>11</v>
      </c>
      <c r="BM352" s="105" t="s">
        <v>11</v>
      </c>
      <c r="BN352" s="105" t="s">
        <v>11</v>
      </c>
      <c r="BO352" s="105" t="s">
        <v>167</v>
      </c>
      <c r="BP352" s="105" t="s">
        <v>1197</v>
      </c>
      <c r="BQ352" s="105" t="s">
        <v>1029</v>
      </c>
      <c r="BR352" s="105">
        <v>1.01</v>
      </c>
      <c r="BS352" s="105"/>
      <c r="BT352" s="105">
        <v>95</v>
      </c>
      <c r="BU352" s="105">
        <v>0.84</v>
      </c>
      <c r="BV352" s="105">
        <v>1.18</v>
      </c>
      <c r="BW352" s="105" t="s">
        <v>11</v>
      </c>
      <c r="BX352" s="105" t="s">
        <v>11</v>
      </c>
      <c r="BY352" s="105" t="s">
        <v>11</v>
      </c>
      <c r="BZ352" s="105" t="s">
        <v>1539</v>
      </c>
      <c r="CA352" s="105" t="s">
        <v>1540</v>
      </c>
      <c r="CB352" s="105" t="s">
        <v>1541</v>
      </c>
      <c r="CC352" s="105" t="s">
        <v>1542</v>
      </c>
      <c r="CD352" s="106" t="s">
        <v>10</v>
      </c>
      <c r="CE352" s="105"/>
      <c r="CF352" s="105"/>
      <c r="CG352" s="105"/>
      <c r="CH352" s="105"/>
    </row>
    <row r="353" spans="1:86">
      <c r="A353" s="105">
        <v>24</v>
      </c>
      <c r="B353" s="105" t="s">
        <v>244</v>
      </c>
      <c r="C353" s="105" t="s">
        <v>244</v>
      </c>
      <c r="D353" s="105" t="s">
        <v>1524</v>
      </c>
      <c r="E353" s="105">
        <v>2019</v>
      </c>
      <c r="F353" s="105" t="s">
        <v>1525</v>
      </c>
      <c r="G353" s="105" t="s">
        <v>1526</v>
      </c>
      <c r="H353" s="105" t="s">
        <v>1527</v>
      </c>
      <c r="I353" s="105" t="s">
        <v>1528</v>
      </c>
      <c r="J353" s="114" t="s">
        <v>1529</v>
      </c>
      <c r="K353" s="105" t="s">
        <v>1530</v>
      </c>
      <c r="L353" s="105" t="s">
        <v>6136</v>
      </c>
      <c r="M353" s="105" t="s">
        <v>1531</v>
      </c>
      <c r="N353" s="105" t="s">
        <v>12</v>
      </c>
      <c r="O353" s="105" t="s">
        <v>5642</v>
      </c>
      <c r="P353" s="269" t="s">
        <v>5645</v>
      </c>
      <c r="Q353" s="105" t="s">
        <v>5607</v>
      </c>
      <c r="R353" s="105" t="s">
        <v>1533</v>
      </c>
      <c r="S353" s="105" t="s">
        <v>123</v>
      </c>
      <c r="T353" s="105" t="str">
        <f>INDEX(Outcome_GWASs!I:I,MATCH(Matt!S353,Outcome_GWASs!C:C,0))</f>
        <v>Manually fill</v>
      </c>
      <c r="U353" s="105" t="str">
        <f>INDEX(Outcome_GWASs!H:H,MATCH(Matt!S353,Outcome_GWASs!C:C,0))</f>
        <v>Manually fill</v>
      </c>
      <c r="V353" s="105">
        <v>1836</v>
      </c>
      <c r="W353" s="105">
        <v>14</v>
      </c>
      <c r="X353" s="105" t="s">
        <v>10</v>
      </c>
      <c r="Y353" s="105" t="s">
        <v>10</v>
      </c>
      <c r="Z353" s="105" t="s">
        <v>10</v>
      </c>
      <c r="AA353" s="105" t="s">
        <v>1005</v>
      </c>
      <c r="AB353" s="105" t="s">
        <v>249</v>
      </c>
      <c r="AC353" s="115" t="str">
        <f>INDEX(Exposure_GWASs!G:G,MATCH(Matt!AE353,Exposure_GWASs!C:C,0))</f>
        <v>BMI</v>
      </c>
      <c r="AD353" s="105" t="s">
        <v>127</v>
      </c>
      <c r="AE353" s="105" t="s">
        <v>1139</v>
      </c>
      <c r="AF353" s="115" t="str">
        <f>INDEX(Exposure_GWASs!T:T,MATCH(Matt!AE353,Exposure_GWASs!C:C,0))</f>
        <v>18+</v>
      </c>
      <c r="AG353" s="115" t="str">
        <f>INDEX(Exposure_GWASs!U:U,MATCH(Matt!AE353,Exposure_GWASs!C:C,0))</f>
        <v>both</v>
      </c>
      <c r="AH353" s="105">
        <f t="shared" si="7"/>
        <v>1850</v>
      </c>
      <c r="AI353" s="115">
        <f>INDEX(Exposure_GWASs!F:F,MATCH(Matt!AE353,Exposure_GWASs!C:C,0))</f>
        <v>322154</v>
      </c>
      <c r="AJ353" s="105" t="s">
        <v>1291</v>
      </c>
      <c r="AK353" s="105" t="s">
        <v>1005</v>
      </c>
      <c r="AL353" s="105" t="s">
        <v>249</v>
      </c>
      <c r="AM353" s="105" t="s">
        <v>10</v>
      </c>
      <c r="AN353" s="105" t="s">
        <v>10</v>
      </c>
      <c r="AO353" s="105" t="s">
        <v>11</v>
      </c>
      <c r="AP353" s="105" t="s">
        <v>11</v>
      </c>
      <c r="AQ353" s="105" t="s">
        <v>138</v>
      </c>
      <c r="AR353" s="105" t="s">
        <v>11</v>
      </c>
      <c r="AS353" s="105" t="s">
        <v>1534</v>
      </c>
      <c r="AT353" s="105" t="s">
        <v>135</v>
      </c>
      <c r="AU353" s="105" t="s">
        <v>10</v>
      </c>
      <c r="AV353" s="105" t="s">
        <v>10</v>
      </c>
      <c r="AW353" s="105">
        <v>5</v>
      </c>
      <c r="AX353" s="105">
        <f>INDEX(Exposure_GWASs!S:S,MATCH(Matt!AE353,Exposure_GWASs!C:C,0))</f>
        <v>77</v>
      </c>
      <c r="AY353" s="105" t="s">
        <v>1535</v>
      </c>
      <c r="AZ353" s="105" t="s">
        <v>11</v>
      </c>
      <c r="BA353" s="105" t="s">
        <v>11</v>
      </c>
      <c r="BB353" s="105" t="s">
        <v>22</v>
      </c>
      <c r="BC353" s="105" t="s">
        <v>11</v>
      </c>
      <c r="BD353" s="105"/>
      <c r="BE353" s="105"/>
      <c r="BF353" s="105"/>
      <c r="BG353" s="105"/>
      <c r="BH353" s="105" t="s">
        <v>11</v>
      </c>
      <c r="BI353" s="105" t="s">
        <v>1536</v>
      </c>
      <c r="BJ353" s="105" t="s">
        <v>11</v>
      </c>
      <c r="BK353" s="105" t="s">
        <v>11</v>
      </c>
      <c r="BL353" s="105" t="s">
        <v>11</v>
      </c>
      <c r="BM353" s="105" t="s">
        <v>11</v>
      </c>
      <c r="BN353" s="105" t="s">
        <v>11</v>
      </c>
      <c r="BO353" s="105" t="s">
        <v>167</v>
      </c>
      <c r="BP353" s="105" t="s">
        <v>1197</v>
      </c>
      <c r="BQ353" s="105" t="s">
        <v>1029</v>
      </c>
      <c r="BR353" s="105">
        <v>1.22</v>
      </c>
      <c r="BS353" s="105"/>
      <c r="BT353" s="105">
        <v>95</v>
      </c>
      <c r="BU353" s="105">
        <v>0.56000000000000005</v>
      </c>
      <c r="BV353" s="105">
        <v>1.88</v>
      </c>
      <c r="BW353" s="105" t="s">
        <v>11</v>
      </c>
      <c r="BX353" s="105" t="s">
        <v>11</v>
      </c>
      <c r="BY353" s="105" t="s">
        <v>11</v>
      </c>
      <c r="BZ353" s="105" t="s">
        <v>1539</v>
      </c>
      <c r="CA353" s="105" t="s">
        <v>1540</v>
      </c>
      <c r="CB353" s="105" t="s">
        <v>1541</v>
      </c>
      <c r="CC353" s="105" t="s">
        <v>1542</v>
      </c>
      <c r="CD353" s="106" t="s">
        <v>10</v>
      </c>
      <c r="CE353" s="105"/>
      <c r="CF353" s="105"/>
      <c r="CG353" s="105"/>
      <c r="CH353" s="105"/>
    </row>
    <row r="354" spans="1:86">
      <c r="A354" s="105">
        <v>24</v>
      </c>
      <c r="B354" s="105" t="s">
        <v>244</v>
      </c>
      <c r="C354" s="105" t="s">
        <v>244</v>
      </c>
      <c r="D354" s="105" t="s">
        <v>1524</v>
      </c>
      <c r="E354" s="105">
        <v>2019</v>
      </c>
      <c r="F354" s="105" t="s">
        <v>1525</v>
      </c>
      <c r="G354" s="105" t="s">
        <v>1526</v>
      </c>
      <c r="H354" s="105" t="s">
        <v>1527</v>
      </c>
      <c r="I354" s="105" t="s">
        <v>1528</v>
      </c>
      <c r="J354" s="114" t="s">
        <v>1529</v>
      </c>
      <c r="K354" s="105" t="s">
        <v>1530</v>
      </c>
      <c r="L354" s="105" t="s">
        <v>6136</v>
      </c>
      <c r="M354" s="105" t="s">
        <v>1531</v>
      </c>
      <c r="N354" s="105" t="s">
        <v>12</v>
      </c>
      <c r="O354" s="105" t="s">
        <v>5642</v>
      </c>
      <c r="P354" s="269" t="s">
        <v>5646</v>
      </c>
      <c r="Q354" s="105" t="s">
        <v>5607</v>
      </c>
      <c r="R354" s="105" t="s">
        <v>1533</v>
      </c>
      <c r="S354" s="105" t="s">
        <v>123</v>
      </c>
      <c r="T354" s="105" t="str">
        <f>INDEX(Outcome_GWASs!I:I,MATCH(Matt!S354,Outcome_GWASs!C:C,0))</f>
        <v>Manually fill</v>
      </c>
      <c r="U354" s="105" t="str">
        <f>INDEX(Outcome_GWASs!H:H,MATCH(Matt!S354,Outcome_GWASs!C:C,0))</f>
        <v>Manually fill</v>
      </c>
      <c r="V354" s="105">
        <v>43193</v>
      </c>
      <c r="W354" s="105">
        <v>272</v>
      </c>
      <c r="X354" s="105" t="s">
        <v>10</v>
      </c>
      <c r="Y354" s="105" t="s">
        <v>10</v>
      </c>
      <c r="Z354" s="105" t="s">
        <v>10</v>
      </c>
      <c r="AA354" s="105" t="s">
        <v>1005</v>
      </c>
      <c r="AB354" s="105" t="s">
        <v>249</v>
      </c>
      <c r="AC354" s="115" t="str">
        <f>INDEX(Exposure_GWASs!G:G,MATCH(Matt!AE354,Exposure_GWASs!C:C,0))</f>
        <v>BMI</v>
      </c>
      <c r="AD354" s="105" t="s">
        <v>127</v>
      </c>
      <c r="AE354" s="105" t="s">
        <v>1139</v>
      </c>
      <c r="AF354" s="115" t="str">
        <f>INDEX(Exposure_GWASs!T:T,MATCH(Matt!AE354,Exposure_GWASs!C:C,0))</f>
        <v>18+</v>
      </c>
      <c r="AG354" s="115" t="str">
        <f>INDEX(Exposure_GWASs!U:U,MATCH(Matt!AE354,Exposure_GWASs!C:C,0))</f>
        <v>both</v>
      </c>
      <c r="AH354" s="105">
        <f t="shared" si="7"/>
        <v>43465</v>
      </c>
      <c r="AI354" s="115">
        <f>INDEX(Exposure_GWASs!F:F,MATCH(Matt!AE354,Exposure_GWASs!C:C,0))</f>
        <v>322154</v>
      </c>
      <c r="AJ354" s="105" t="s">
        <v>1291</v>
      </c>
      <c r="AK354" s="105" t="s">
        <v>1005</v>
      </c>
      <c r="AL354" s="105" t="s">
        <v>249</v>
      </c>
      <c r="AM354" s="105" t="s">
        <v>10</v>
      </c>
      <c r="AN354" s="105" t="s">
        <v>10</v>
      </c>
      <c r="AO354" s="105" t="s">
        <v>11</v>
      </c>
      <c r="AP354" s="105" t="s">
        <v>11</v>
      </c>
      <c r="AQ354" s="105" t="s">
        <v>138</v>
      </c>
      <c r="AR354" s="105" t="s">
        <v>11</v>
      </c>
      <c r="AS354" s="105" t="s">
        <v>1534</v>
      </c>
      <c r="AT354" s="105" t="s">
        <v>135</v>
      </c>
      <c r="AU354" s="105" t="s">
        <v>10</v>
      </c>
      <c r="AV354" s="105" t="s">
        <v>10</v>
      </c>
      <c r="AW354" s="105">
        <v>5</v>
      </c>
      <c r="AX354" s="105">
        <f>INDEX(Exposure_GWASs!S:S,MATCH(Matt!AE354,Exposure_GWASs!C:C,0))</f>
        <v>77</v>
      </c>
      <c r="AY354" s="105" t="s">
        <v>1535</v>
      </c>
      <c r="AZ354" s="105" t="s">
        <v>11</v>
      </c>
      <c r="BA354" s="105" t="s">
        <v>11</v>
      </c>
      <c r="BB354" s="105" t="s">
        <v>22</v>
      </c>
      <c r="BC354" s="105" t="s">
        <v>11</v>
      </c>
      <c r="BD354" s="105"/>
      <c r="BE354" s="105"/>
      <c r="BF354" s="105"/>
      <c r="BG354" s="105"/>
      <c r="BH354" s="105" t="s">
        <v>11</v>
      </c>
      <c r="BI354" s="105" t="s">
        <v>1536</v>
      </c>
      <c r="BJ354" s="105" t="s">
        <v>11</v>
      </c>
      <c r="BK354" s="105" t="s">
        <v>11</v>
      </c>
      <c r="BL354" s="105" t="s">
        <v>11</v>
      </c>
      <c r="BM354" s="105" t="s">
        <v>11</v>
      </c>
      <c r="BN354" s="105" t="s">
        <v>11</v>
      </c>
      <c r="BO354" s="105" t="s">
        <v>167</v>
      </c>
      <c r="BP354" s="105" t="s">
        <v>1544</v>
      </c>
      <c r="BQ354" s="105" t="s">
        <v>1544</v>
      </c>
      <c r="BR354" s="105" t="s">
        <v>1544</v>
      </c>
      <c r="BS354" s="105" t="s">
        <v>1544</v>
      </c>
      <c r="BT354" s="105" t="s">
        <v>1544</v>
      </c>
      <c r="BU354" s="105" t="s">
        <v>1544</v>
      </c>
      <c r="BV354" s="105" t="s">
        <v>1544</v>
      </c>
      <c r="BW354" s="105" t="s">
        <v>1544</v>
      </c>
      <c r="BX354" s="105" t="s">
        <v>1544</v>
      </c>
      <c r="BY354" s="105" t="s">
        <v>1544</v>
      </c>
      <c r="BZ354" s="105" t="s">
        <v>1539</v>
      </c>
      <c r="CA354" s="105" t="s">
        <v>1540</v>
      </c>
      <c r="CB354" s="105" t="s">
        <v>1541</v>
      </c>
      <c r="CC354" s="105" t="s">
        <v>1542</v>
      </c>
      <c r="CD354" s="106" t="s">
        <v>10</v>
      </c>
      <c r="CE354" s="105"/>
      <c r="CF354" s="105"/>
      <c r="CG354" s="105"/>
      <c r="CH354" s="105"/>
    </row>
    <row r="355" spans="1:86">
      <c r="A355" s="105">
        <v>24</v>
      </c>
      <c r="B355" s="105" t="s">
        <v>244</v>
      </c>
      <c r="C355" s="105" t="s">
        <v>244</v>
      </c>
      <c r="D355" s="105" t="s">
        <v>1524</v>
      </c>
      <c r="E355" s="105">
        <v>2019</v>
      </c>
      <c r="F355" s="105" t="s">
        <v>1525</v>
      </c>
      <c r="G355" s="105" t="s">
        <v>1526</v>
      </c>
      <c r="H355" s="105" t="s">
        <v>1527</v>
      </c>
      <c r="I355" s="105" t="s">
        <v>1528</v>
      </c>
      <c r="J355" s="114" t="s">
        <v>1529</v>
      </c>
      <c r="K355" s="105" t="s">
        <v>1530</v>
      </c>
      <c r="L355" s="105" t="s">
        <v>6136</v>
      </c>
      <c r="M355" s="105" t="s">
        <v>1531</v>
      </c>
      <c r="N355" s="105" t="s">
        <v>24</v>
      </c>
      <c r="O355" s="105" t="s">
        <v>1532</v>
      </c>
      <c r="P355" s="105" t="s">
        <v>1532</v>
      </c>
      <c r="Q355" s="105" t="s">
        <v>5607</v>
      </c>
      <c r="R355" s="105" t="s">
        <v>1545</v>
      </c>
      <c r="S355" s="105" t="s">
        <v>123</v>
      </c>
      <c r="T355" s="105" t="str">
        <f>INDEX(Outcome_GWASs!I:I,MATCH(Matt!S355,Outcome_GWASs!C:C,0))</f>
        <v>Manually fill</v>
      </c>
      <c r="U355" s="105" t="str">
        <f>INDEX(Outcome_GWASs!H:H,MATCH(Matt!S355,Outcome_GWASs!C:C,0))</f>
        <v>Manually fill</v>
      </c>
      <c r="V355" s="105">
        <v>9255</v>
      </c>
      <c r="W355" s="105" t="s">
        <v>10</v>
      </c>
      <c r="X355" s="105" t="s">
        <v>10</v>
      </c>
      <c r="Y355" s="105" t="s">
        <v>10</v>
      </c>
      <c r="Z355" s="105" t="s">
        <v>10</v>
      </c>
      <c r="AA355" s="105" t="s">
        <v>1005</v>
      </c>
      <c r="AB355" s="105" t="s">
        <v>249</v>
      </c>
      <c r="AC355" s="115" t="str">
        <f>INDEX(Exposure_GWASs!G:G,MATCH(Matt!AE355,Exposure_GWASs!C:C,0))</f>
        <v>BMI</v>
      </c>
      <c r="AD355" s="105" t="s">
        <v>127</v>
      </c>
      <c r="AE355" s="105" t="s">
        <v>1139</v>
      </c>
      <c r="AF355" s="115" t="str">
        <f>INDEX(Exposure_GWASs!T:T,MATCH(Matt!AE355,Exposure_GWASs!C:C,0))</f>
        <v>18+</v>
      </c>
      <c r="AG355" s="115" t="str">
        <f>INDEX(Exposure_GWASs!U:U,MATCH(Matt!AE355,Exposure_GWASs!C:C,0))</f>
        <v>both</v>
      </c>
      <c r="AH355" s="105">
        <f t="shared" si="7"/>
        <v>9255</v>
      </c>
      <c r="AI355" s="115">
        <f>INDEX(Exposure_GWASs!F:F,MATCH(Matt!AE355,Exposure_GWASs!C:C,0))</f>
        <v>322154</v>
      </c>
      <c r="AJ355" s="105" t="s">
        <v>1291</v>
      </c>
      <c r="AK355" s="105" t="s">
        <v>1005</v>
      </c>
      <c r="AL355" s="105" t="s">
        <v>249</v>
      </c>
      <c r="AM355" s="105" t="s">
        <v>10</v>
      </c>
      <c r="AN355" s="105" t="s">
        <v>10</v>
      </c>
      <c r="AO355" s="105" t="s">
        <v>11</v>
      </c>
      <c r="AP355" s="105" t="s">
        <v>11</v>
      </c>
      <c r="AQ355" s="105" t="s">
        <v>138</v>
      </c>
      <c r="AR355" s="105" t="s">
        <v>11</v>
      </c>
      <c r="AS355" s="105" t="s">
        <v>1534</v>
      </c>
      <c r="AT355" s="105" t="s">
        <v>135</v>
      </c>
      <c r="AU355" s="105" t="s">
        <v>10</v>
      </c>
      <c r="AV355" s="105" t="s">
        <v>10</v>
      </c>
      <c r="AW355" s="105">
        <v>5</v>
      </c>
      <c r="AX355" s="105">
        <f>INDEX(Exposure_GWASs!S:S,MATCH(Matt!AE355,Exposure_GWASs!C:C,0))</f>
        <v>77</v>
      </c>
      <c r="AY355" s="105" t="s">
        <v>1535</v>
      </c>
      <c r="AZ355" s="105" t="s">
        <v>11</v>
      </c>
      <c r="BA355" s="105" t="s">
        <v>11</v>
      </c>
      <c r="BB355" s="105" t="s">
        <v>22</v>
      </c>
      <c r="BC355" s="105" t="s">
        <v>11</v>
      </c>
      <c r="BD355" s="105"/>
      <c r="BE355" s="105"/>
      <c r="BF355" s="105"/>
      <c r="BG355" s="105"/>
      <c r="BH355" s="105" t="s">
        <v>11</v>
      </c>
      <c r="BI355" s="105" t="s">
        <v>1536</v>
      </c>
      <c r="BJ355" s="105" t="s">
        <v>11</v>
      </c>
      <c r="BK355" s="105" t="s">
        <v>11</v>
      </c>
      <c r="BL355" s="105" t="s">
        <v>11</v>
      </c>
      <c r="BM355" s="105" t="s">
        <v>11</v>
      </c>
      <c r="BN355" s="105" t="s">
        <v>11</v>
      </c>
      <c r="BO355" s="105" t="s">
        <v>167</v>
      </c>
      <c r="BP355" s="105" t="s">
        <v>1537</v>
      </c>
      <c r="BQ355" s="105" t="s">
        <v>1538</v>
      </c>
      <c r="BR355" s="105">
        <v>11.41</v>
      </c>
      <c r="BS355" s="105"/>
      <c r="BT355" s="105">
        <v>95</v>
      </c>
      <c r="BU355" s="105">
        <v>7.23</v>
      </c>
      <c r="BV355" s="105">
        <v>15.59</v>
      </c>
      <c r="BW355" s="105" t="s">
        <v>11</v>
      </c>
      <c r="BX355" s="105" t="s">
        <v>11</v>
      </c>
      <c r="BY355" s="105" t="s">
        <v>11</v>
      </c>
      <c r="BZ355" s="105" t="s">
        <v>1539</v>
      </c>
      <c r="CA355" s="105" t="s">
        <v>1540</v>
      </c>
      <c r="CB355" s="105" t="s">
        <v>1541</v>
      </c>
      <c r="CC355" s="105" t="s">
        <v>1542</v>
      </c>
      <c r="CD355" s="106" t="s">
        <v>10</v>
      </c>
      <c r="CE355" s="105"/>
      <c r="CF355" s="105"/>
      <c r="CG355" s="105"/>
      <c r="CH355" s="105"/>
    </row>
    <row r="356" spans="1:86">
      <c r="A356" s="105">
        <v>24</v>
      </c>
      <c r="B356" s="105" t="s">
        <v>244</v>
      </c>
      <c r="C356" s="105" t="s">
        <v>244</v>
      </c>
      <c r="D356" s="105" t="s">
        <v>1524</v>
      </c>
      <c r="E356" s="105">
        <v>2019</v>
      </c>
      <c r="F356" s="105" t="s">
        <v>1525</v>
      </c>
      <c r="G356" s="105" t="s">
        <v>1526</v>
      </c>
      <c r="H356" s="105" t="s">
        <v>1527</v>
      </c>
      <c r="I356" s="105" t="s">
        <v>1528</v>
      </c>
      <c r="J356" s="114" t="s">
        <v>1529</v>
      </c>
      <c r="K356" s="105" t="s">
        <v>1530</v>
      </c>
      <c r="L356" s="105" t="s">
        <v>6136</v>
      </c>
      <c r="M356" s="105" t="s">
        <v>1531</v>
      </c>
      <c r="N356" s="105" t="s">
        <v>24</v>
      </c>
      <c r="O356" s="105" t="s">
        <v>1543</v>
      </c>
      <c r="P356" s="105" t="s">
        <v>1543</v>
      </c>
      <c r="Q356" s="105" t="s">
        <v>5607</v>
      </c>
      <c r="R356" s="105" t="s">
        <v>1545</v>
      </c>
      <c r="S356" s="105" t="s">
        <v>123</v>
      </c>
      <c r="T356" s="105" t="str">
        <f>INDEX(Outcome_GWASs!I:I,MATCH(Matt!S356,Outcome_GWASs!C:C,0))</f>
        <v>Manually fill</v>
      </c>
      <c r="U356" s="105" t="str">
        <f>INDEX(Outcome_GWASs!H:H,MATCH(Matt!S356,Outcome_GWASs!C:C,0))</f>
        <v>Manually fill</v>
      </c>
      <c r="V356" s="105">
        <v>9255</v>
      </c>
      <c r="W356" s="105" t="s">
        <v>10</v>
      </c>
      <c r="X356" s="105" t="s">
        <v>10</v>
      </c>
      <c r="Y356" s="105" t="s">
        <v>10</v>
      </c>
      <c r="Z356" s="105" t="s">
        <v>10</v>
      </c>
      <c r="AA356" s="105" t="s">
        <v>1005</v>
      </c>
      <c r="AB356" s="105" t="s">
        <v>249</v>
      </c>
      <c r="AC356" s="115" t="str">
        <f>INDEX(Exposure_GWASs!G:G,MATCH(Matt!AE356,Exposure_GWASs!C:C,0))</f>
        <v>BMI</v>
      </c>
      <c r="AD356" s="105" t="s">
        <v>127</v>
      </c>
      <c r="AE356" s="105" t="s">
        <v>1139</v>
      </c>
      <c r="AF356" s="115" t="str">
        <f>INDEX(Exposure_GWASs!T:T,MATCH(Matt!AE356,Exposure_GWASs!C:C,0))</f>
        <v>18+</v>
      </c>
      <c r="AG356" s="115" t="str">
        <f>INDEX(Exposure_GWASs!U:U,MATCH(Matt!AE356,Exposure_GWASs!C:C,0))</f>
        <v>both</v>
      </c>
      <c r="AH356" s="105">
        <f t="shared" si="7"/>
        <v>9255</v>
      </c>
      <c r="AI356" s="115">
        <f>INDEX(Exposure_GWASs!F:F,MATCH(Matt!AE356,Exposure_GWASs!C:C,0))</f>
        <v>322154</v>
      </c>
      <c r="AJ356" s="105" t="s">
        <v>1291</v>
      </c>
      <c r="AK356" s="105" t="s">
        <v>1005</v>
      </c>
      <c r="AL356" s="105" t="s">
        <v>249</v>
      </c>
      <c r="AM356" s="105" t="s">
        <v>10</v>
      </c>
      <c r="AN356" s="105" t="s">
        <v>10</v>
      </c>
      <c r="AO356" s="105" t="s">
        <v>11</v>
      </c>
      <c r="AP356" s="105" t="s">
        <v>11</v>
      </c>
      <c r="AQ356" s="105" t="s">
        <v>138</v>
      </c>
      <c r="AR356" s="105" t="s">
        <v>11</v>
      </c>
      <c r="AS356" s="105" t="s">
        <v>1534</v>
      </c>
      <c r="AT356" s="105" t="s">
        <v>135</v>
      </c>
      <c r="AU356" s="105" t="s">
        <v>10</v>
      </c>
      <c r="AV356" s="105" t="s">
        <v>10</v>
      </c>
      <c r="AW356" s="105">
        <v>5</v>
      </c>
      <c r="AX356" s="105">
        <f>INDEX(Exposure_GWASs!S:S,MATCH(Matt!AE356,Exposure_GWASs!C:C,0))</f>
        <v>77</v>
      </c>
      <c r="AY356" s="105" t="s">
        <v>1535</v>
      </c>
      <c r="AZ356" s="105" t="s">
        <v>11</v>
      </c>
      <c r="BA356" s="105" t="s">
        <v>11</v>
      </c>
      <c r="BB356" s="105" t="s">
        <v>22</v>
      </c>
      <c r="BC356" s="105" t="s">
        <v>11</v>
      </c>
      <c r="BD356" s="105"/>
      <c r="BE356" s="105"/>
      <c r="BF356" s="105"/>
      <c r="BG356" s="105"/>
      <c r="BH356" s="105" t="s">
        <v>11</v>
      </c>
      <c r="BI356" s="105" t="s">
        <v>1536</v>
      </c>
      <c r="BJ356" s="105" t="s">
        <v>11</v>
      </c>
      <c r="BK356" s="105" t="s">
        <v>11</v>
      </c>
      <c r="BL356" s="105" t="s">
        <v>11</v>
      </c>
      <c r="BM356" s="105" t="s">
        <v>11</v>
      </c>
      <c r="BN356" s="105" t="s">
        <v>11</v>
      </c>
      <c r="BO356" s="105" t="s">
        <v>167</v>
      </c>
      <c r="BP356" s="105" t="s">
        <v>1537</v>
      </c>
      <c r="BQ356" s="105" t="s">
        <v>1538</v>
      </c>
      <c r="BR356" s="105">
        <v>8.7200000000000006</v>
      </c>
      <c r="BS356" s="105"/>
      <c r="BT356" s="105">
        <v>95</v>
      </c>
      <c r="BU356" s="105">
        <v>3.56</v>
      </c>
      <c r="BV356" s="105">
        <v>13.88</v>
      </c>
      <c r="BW356" s="105" t="s">
        <v>11</v>
      </c>
      <c r="BX356" s="105" t="s">
        <v>11</v>
      </c>
      <c r="BY356" s="105" t="s">
        <v>11</v>
      </c>
      <c r="BZ356" s="105" t="s">
        <v>1539</v>
      </c>
      <c r="CA356" s="105" t="s">
        <v>1540</v>
      </c>
      <c r="CB356" s="105" t="s">
        <v>1541</v>
      </c>
      <c r="CC356" s="105" t="s">
        <v>1542</v>
      </c>
      <c r="CD356" s="106" t="s">
        <v>10</v>
      </c>
      <c r="CE356" s="105"/>
      <c r="CF356" s="105"/>
      <c r="CG356" s="105"/>
      <c r="CH356" s="105"/>
    </row>
    <row r="357" spans="1:86">
      <c r="A357" s="105">
        <v>24</v>
      </c>
      <c r="B357" s="105" t="s">
        <v>244</v>
      </c>
      <c r="C357" s="105" t="s">
        <v>244</v>
      </c>
      <c r="D357" s="105" t="s">
        <v>1524</v>
      </c>
      <c r="E357" s="105">
        <v>2019</v>
      </c>
      <c r="F357" s="105" t="s">
        <v>1525</v>
      </c>
      <c r="G357" s="105" t="s">
        <v>1526</v>
      </c>
      <c r="H357" s="105" t="s">
        <v>1527</v>
      </c>
      <c r="I357" s="105" t="s">
        <v>1528</v>
      </c>
      <c r="J357" s="114" t="s">
        <v>1529</v>
      </c>
      <c r="K357" s="105" t="s">
        <v>1530</v>
      </c>
      <c r="L357" s="105" t="s">
        <v>6136</v>
      </c>
      <c r="M357" s="105" t="s">
        <v>1531</v>
      </c>
      <c r="N357" s="105" t="s">
        <v>12</v>
      </c>
      <c r="O357" s="105" t="s">
        <v>5642</v>
      </c>
      <c r="P357" s="105" t="s">
        <v>5642</v>
      </c>
      <c r="Q357" s="105" t="s">
        <v>5607</v>
      </c>
      <c r="R357" s="105" t="s">
        <v>1546</v>
      </c>
      <c r="S357" s="105" t="s">
        <v>123</v>
      </c>
      <c r="T357" s="105" t="str">
        <f>INDEX(Outcome_GWASs!I:I,MATCH(Matt!S357,Outcome_GWASs!C:C,0))</f>
        <v>Manually fill</v>
      </c>
      <c r="U357" s="105" t="str">
        <f>INDEX(Outcome_GWASs!H:H,MATCH(Matt!S357,Outcome_GWASs!C:C,0))</f>
        <v>Manually fill</v>
      </c>
      <c r="V357" s="105">
        <v>9255</v>
      </c>
      <c r="W357" s="105">
        <v>1283</v>
      </c>
      <c r="X357" s="105" t="s">
        <v>10</v>
      </c>
      <c r="Y357" s="105" t="s">
        <v>10</v>
      </c>
      <c r="Z357" s="105" t="s">
        <v>10</v>
      </c>
      <c r="AA357" s="105" t="s">
        <v>1005</v>
      </c>
      <c r="AB357" s="105" t="s">
        <v>249</v>
      </c>
      <c r="AC357" s="115" t="str">
        <f>INDEX(Exposure_GWASs!G:G,MATCH(Matt!AE357,Exposure_GWASs!C:C,0))</f>
        <v>BMI</v>
      </c>
      <c r="AD357" s="105" t="s">
        <v>127</v>
      </c>
      <c r="AE357" s="105" t="s">
        <v>1139</v>
      </c>
      <c r="AF357" s="115" t="str">
        <f>INDEX(Exposure_GWASs!T:T,MATCH(Matt!AE357,Exposure_GWASs!C:C,0))</f>
        <v>18+</v>
      </c>
      <c r="AG357" s="115" t="str">
        <f>INDEX(Exposure_GWASs!U:U,MATCH(Matt!AE357,Exposure_GWASs!C:C,0))</f>
        <v>both</v>
      </c>
      <c r="AH357" s="105">
        <f t="shared" si="7"/>
        <v>10538</v>
      </c>
      <c r="AI357" s="115">
        <f>INDEX(Exposure_GWASs!F:F,MATCH(Matt!AE357,Exposure_GWASs!C:C,0))</f>
        <v>322154</v>
      </c>
      <c r="AJ357" s="105" t="s">
        <v>1291</v>
      </c>
      <c r="AK357" s="105" t="s">
        <v>1005</v>
      </c>
      <c r="AL357" s="105" t="s">
        <v>249</v>
      </c>
      <c r="AM357" s="105" t="s">
        <v>10</v>
      </c>
      <c r="AN357" s="105" t="s">
        <v>10</v>
      </c>
      <c r="AO357" s="105" t="s">
        <v>11</v>
      </c>
      <c r="AP357" s="105" t="s">
        <v>11</v>
      </c>
      <c r="AQ357" s="105" t="s">
        <v>138</v>
      </c>
      <c r="AR357" s="105" t="s">
        <v>11</v>
      </c>
      <c r="AS357" s="105" t="s">
        <v>1534</v>
      </c>
      <c r="AT357" s="105" t="s">
        <v>135</v>
      </c>
      <c r="AU357" s="105" t="s">
        <v>10</v>
      </c>
      <c r="AV357" s="105" t="s">
        <v>10</v>
      </c>
      <c r="AW357" s="105">
        <v>5</v>
      </c>
      <c r="AX357" s="105">
        <f>INDEX(Exposure_GWASs!S:S,MATCH(Matt!AE357,Exposure_GWASs!C:C,0))</f>
        <v>77</v>
      </c>
      <c r="AY357" s="105" t="s">
        <v>1535</v>
      </c>
      <c r="AZ357" s="105" t="s">
        <v>11</v>
      </c>
      <c r="BA357" s="105" t="s">
        <v>11</v>
      </c>
      <c r="BB357" s="105" t="s">
        <v>22</v>
      </c>
      <c r="BC357" s="105" t="s">
        <v>11</v>
      </c>
      <c r="BD357" s="105"/>
      <c r="BE357" s="105"/>
      <c r="BF357" s="105"/>
      <c r="BG357" s="105"/>
      <c r="BH357" s="105" t="s">
        <v>11</v>
      </c>
      <c r="BI357" s="105" t="s">
        <v>1536</v>
      </c>
      <c r="BJ357" s="105" t="s">
        <v>11</v>
      </c>
      <c r="BK357" s="105" t="s">
        <v>11</v>
      </c>
      <c r="BL357" s="105" t="s">
        <v>11</v>
      </c>
      <c r="BM357" s="105" t="s">
        <v>11</v>
      </c>
      <c r="BN357" s="105" t="s">
        <v>11</v>
      </c>
      <c r="BO357" s="105" t="s">
        <v>167</v>
      </c>
      <c r="BP357" s="105" t="s">
        <v>1197</v>
      </c>
      <c r="BQ357" s="105" t="s">
        <v>1029</v>
      </c>
      <c r="BR357" s="105">
        <v>1.71</v>
      </c>
      <c r="BS357" s="105"/>
      <c r="BT357" s="105">
        <v>95</v>
      </c>
      <c r="BU357" s="105">
        <v>0.76</v>
      </c>
      <c r="BV357" s="105">
        <v>3.85</v>
      </c>
      <c r="BW357" s="105" t="s">
        <v>11</v>
      </c>
      <c r="BX357" s="105" t="s">
        <v>11</v>
      </c>
      <c r="BY357" s="105" t="s">
        <v>11</v>
      </c>
      <c r="BZ357" s="105" t="s">
        <v>1539</v>
      </c>
      <c r="CA357" s="105" t="s">
        <v>1540</v>
      </c>
      <c r="CB357" s="105" t="s">
        <v>1541</v>
      </c>
      <c r="CC357" s="105" t="s">
        <v>1542</v>
      </c>
      <c r="CD357" s="106" t="s">
        <v>10</v>
      </c>
      <c r="CE357" s="105"/>
      <c r="CF357" s="105"/>
      <c r="CG357" s="105"/>
      <c r="CH357" s="105"/>
    </row>
    <row r="358" spans="1:86">
      <c r="A358" s="105">
        <v>24</v>
      </c>
      <c r="B358" s="105" t="s">
        <v>244</v>
      </c>
      <c r="C358" s="105" t="s">
        <v>244</v>
      </c>
      <c r="D358" s="105" t="s">
        <v>1524</v>
      </c>
      <c r="E358" s="105">
        <v>2019</v>
      </c>
      <c r="F358" s="105" t="s">
        <v>1525</v>
      </c>
      <c r="G358" s="105" t="s">
        <v>1526</v>
      </c>
      <c r="H358" s="105" t="s">
        <v>1527</v>
      </c>
      <c r="I358" s="105" t="s">
        <v>1528</v>
      </c>
      <c r="J358" s="114" t="s">
        <v>1529</v>
      </c>
      <c r="K358" s="105" t="s">
        <v>1530</v>
      </c>
      <c r="L358" s="105" t="s">
        <v>6136</v>
      </c>
      <c r="M358" s="105" t="s">
        <v>1531</v>
      </c>
      <c r="N358" s="105" t="s">
        <v>12</v>
      </c>
      <c r="O358" s="105" t="s">
        <v>1532</v>
      </c>
      <c r="P358" s="105" t="s">
        <v>5643</v>
      </c>
      <c r="Q358" s="105" t="s">
        <v>5607</v>
      </c>
      <c r="R358" s="105" t="s">
        <v>1545</v>
      </c>
      <c r="S358" s="105" t="s">
        <v>123</v>
      </c>
      <c r="T358" s="105" t="str">
        <f>INDEX(Outcome_GWASs!I:I,MATCH(Matt!S358,Outcome_GWASs!C:C,0))</f>
        <v>Manually fill</v>
      </c>
      <c r="U358" s="105" t="str">
        <f>INDEX(Outcome_GWASs!H:H,MATCH(Matt!S358,Outcome_GWASs!C:C,0))</f>
        <v>Manually fill</v>
      </c>
      <c r="V358" s="105">
        <v>1929</v>
      </c>
      <c r="W358" s="105" t="s">
        <v>10</v>
      </c>
      <c r="X358" s="105" t="s">
        <v>10</v>
      </c>
      <c r="Y358" s="105" t="s">
        <v>10</v>
      </c>
      <c r="Z358" s="105" t="s">
        <v>10</v>
      </c>
      <c r="AA358" s="105" t="s">
        <v>1005</v>
      </c>
      <c r="AB358" s="105" t="s">
        <v>249</v>
      </c>
      <c r="AC358" s="115" t="str">
        <f>INDEX(Exposure_GWASs!G:G,MATCH(Matt!AE358,Exposure_GWASs!C:C,0))</f>
        <v>BMI</v>
      </c>
      <c r="AD358" s="105" t="s">
        <v>127</v>
      </c>
      <c r="AE358" s="105" t="s">
        <v>1139</v>
      </c>
      <c r="AF358" s="115" t="str">
        <f>INDEX(Exposure_GWASs!T:T,MATCH(Matt!AE358,Exposure_GWASs!C:C,0))</f>
        <v>18+</v>
      </c>
      <c r="AG358" s="115" t="str">
        <f>INDEX(Exposure_GWASs!U:U,MATCH(Matt!AE358,Exposure_GWASs!C:C,0))</f>
        <v>both</v>
      </c>
      <c r="AH358" s="105">
        <f t="shared" si="7"/>
        <v>1929</v>
      </c>
      <c r="AI358" s="115">
        <f>INDEX(Exposure_GWASs!F:F,MATCH(Matt!AE358,Exposure_GWASs!C:C,0))</f>
        <v>322154</v>
      </c>
      <c r="AJ358" s="105" t="s">
        <v>1291</v>
      </c>
      <c r="AK358" s="105" t="s">
        <v>1005</v>
      </c>
      <c r="AL358" s="105" t="s">
        <v>249</v>
      </c>
      <c r="AM358" s="105" t="s">
        <v>10</v>
      </c>
      <c r="AN358" s="105" t="s">
        <v>10</v>
      </c>
      <c r="AO358" s="105" t="s">
        <v>11</v>
      </c>
      <c r="AP358" s="105" t="s">
        <v>11</v>
      </c>
      <c r="AQ358" s="105" t="s">
        <v>138</v>
      </c>
      <c r="AR358" s="105" t="s">
        <v>11</v>
      </c>
      <c r="AS358" s="105" t="s">
        <v>1534</v>
      </c>
      <c r="AT358" s="105" t="s">
        <v>135</v>
      </c>
      <c r="AU358" s="105" t="s">
        <v>10</v>
      </c>
      <c r="AV358" s="105" t="s">
        <v>10</v>
      </c>
      <c r="AW358" s="105">
        <v>5</v>
      </c>
      <c r="AX358" s="105">
        <f>INDEX(Exposure_GWASs!S:S,MATCH(Matt!AE358,Exposure_GWASs!C:C,0))</f>
        <v>77</v>
      </c>
      <c r="AY358" s="105" t="s">
        <v>1535</v>
      </c>
      <c r="AZ358" s="105" t="s">
        <v>11</v>
      </c>
      <c r="BA358" s="105" t="s">
        <v>11</v>
      </c>
      <c r="BB358" s="105" t="s">
        <v>22</v>
      </c>
      <c r="BC358" s="105" t="s">
        <v>11</v>
      </c>
      <c r="BD358" s="105"/>
      <c r="BE358" s="105"/>
      <c r="BF358" s="105"/>
      <c r="BG358" s="105"/>
      <c r="BH358" s="105" t="s">
        <v>11</v>
      </c>
      <c r="BI358" s="105" t="s">
        <v>1536</v>
      </c>
      <c r="BJ358" s="105" t="s">
        <v>11</v>
      </c>
      <c r="BK358" s="105" t="s">
        <v>11</v>
      </c>
      <c r="BL358" s="105" t="s">
        <v>11</v>
      </c>
      <c r="BM358" s="105" t="s">
        <v>11</v>
      </c>
      <c r="BN358" s="105" t="s">
        <v>11</v>
      </c>
      <c r="BO358" s="105" t="s">
        <v>167</v>
      </c>
      <c r="BP358" s="105" t="s">
        <v>1537</v>
      </c>
      <c r="BQ358" s="105" t="s">
        <v>1538</v>
      </c>
      <c r="BR358" s="105">
        <v>-2.15</v>
      </c>
      <c r="BS358" s="105"/>
      <c r="BT358" s="105">
        <v>95</v>
      </c>
      <c r="BU358" s="105">
        <v>-4.13</v>
      </c>
      <c r="BV358" s="105">
        <v>-0.18</v>
      </c>
      <c r="BW358" s="105" t="s">
        <v>11</v>
      </c>
      <c r="BX358" s="105" t="s">
        <v>11</v>
      </c>
      <c r="BY358" s="105" t="s">
        <v>11</v>
      </c>
      <c r="BZ358" s="105" t="s">
        <v>1539</v>
      </c>
      <c r="CA358" s="105" t="s">
        <v>1540</v>
      </c>
      <c r="CB358" s="105" t="s">
        <v>1541</v>
      </c>
      <c r="CC358" s="105" t="s">
        <v>1542</v>
      </c>
      <c r="CD358" s="106" t="s">
        <v>10</v>
      </c>
      <c r="CE358" s="105"/>
      <c r="CF358" s="105"/>
      <c r="CG358" s="105"/>
      <c r="CH358" s="105"/>
    </row>
    <row r="359" spans="1:86">
      <c r="A359" s="105">
        <v>24</v>
      </c>
      <c r="B359" s="105" t="s">
        <v>244</v>
      </c>
      <c r="C359" s="105" t="s">
        <v>244</v>
      </c>
      <c r="D359" s="105" t="s">
        <v>1524</v>
      </c>
      <c r="E359" s="105">
        <v>2019</v>
      </c>
      <c r="F359" s="105" t="s">
        <v>1525</v>
      </c>
      <c r="G359" s="105" t="s">
        <v>1526</v>
      </c>
      <c r="H359" s="105" t="s">
        <v>1527</v>
      </c>
      <c r="I359" s="105" t="s">
        <v>1528</v>
      </c>
      <c r="J359" s="114" t="s">
        <v>1529</v>
      </c>
      <c r="K359" s="105" t="s">
        <v>1530</v>
      </c>
      <c r="L359" s="105" t="s">
        <v>6136</v>
      </c>
      <c r="M359" s="105" t="s">
        <v>1531</v>
      </c>
      <c r="N359" s="105" t="s">
        <v>12</v>
      </c>
      <c r="O359" s="105" t="s">
        <v>1532</v>
      </c>
      <c r="P359" s="105" t="s">
        <v>5644</v>
      </c>
      <c r="Q359" s="105" t="s">
        <v>5607</v>
      </c>
      <c r="R359" s="105" t="s">
        <v>1545</v>
      </c>
      <c r="S359" s="105" t="s">
        <v>123</v>
      </c>
      <c r="T359" s="105" t="str">
        <f>INDEX(Outcome_GWASs!I:I,MATCH(Matt!S359,Outcome_GWASs!C:C,0))</f>
        <v>Manually fill</v>
      </c>
      <c r="U359" s="105" t="str">
        <f>INDEX(Outcome_GWASs!H:H,MATCH(Matt!S359,Outcome_GWASs!C:C,0))</f>
        <v>Manually fill</v>
      </c>
      <c r="V359" s="105">
        <v>44950</v>
      </c>
      <c r="W359" s="105" t="s">
        <v>10</v>
      </c>
      <c r="X359" s="105" t="s">
        <v>10</v>
      </c>
      <c r="Y359" s="105" t="s">
        <v>10</v>
      </c>
      <c r="Z359" s="105" t="s">
        <v>10</v>
      </c>
      <c r="AA359" s="105" t="s">
        <v>1005</v>
      </c>
      <c r="AB359" s="105" t="s">
        <v>249</v>
      </c>
      <c r="AC359" s="115" t="str">
        <f>INDEX(Exposure_GWASs!G:G,MATCH(Matt!AE359,Exposure_GWASs!C:C,0))</f>
        <v>BMI</v>
      </c>
      <c r="AD359" s="105" t="s">
        <v>127</v>
      </c>
      <c r="AE359" s="105" t="s">
        <v>1139</v>
      </c>
      <c r="AF359" s="115" t="str">
        <f>INDEX(Exposure_GWASs!T:T,MATCH(Matt!AE359,Exposure_GWASs!C:C,0))</f>
        <v>18+</v>
      </c>
      <c r="AG359" s="115" t="str">
        <f>INDEX(Exposure_GWASs!U:U,MATCH(Matt!AE359,Exposure_GWASs!C:C,0))</f>
        <v>both</v>
      </c>
      <c r="AH359" s="105">
        <f t="shared" si="7"/>
        <v>44950</v>
      </c>
      <c r="AI359" s="115">
        <f>INDEX(Exposure_GWASs!F:F,MATCH(Matt!AE359,Exposure_GWASs!C:C,0))</f>
        <v>322154</v>
      </c>
      <c r="AJ359" s="105" t="s">
        <v>1291</v>
      </c>
      <c r="AK359" s="105" t="s">
        <v>1005</v>
      </c>
      <c r="AL359" s="105" t="s">
        <v>249</v>
      </c>
      <c r="AM359" s="105" t="s">
        <v>10</v>
      </c>
      <c r="AN359" s="105" t="s">
        <v>10</v>
      </c>
      <c r="AO359" s="105" t="s">
        <v>11</v>
      </c>
      <c r="AP359" s="105" t="s">
        <v>11</v>
      </c>
      <c r="AQ359" s="105" t="s">
        <v>138</v>
      </c>
      <c r="AR359" s="105" t="s">
        <v>11</v>
      </c>
      <c r="AS359" s="105" t="s">
        <v>1534</v>
      </c>
      <c r="AT359" s="105" t="s">
        <v>135</v>
      </c>
      <c r="AU359" s="105" t="s">
        <v>10</v>
      </c>
      <c r="AV359" s="105" t="s">
        <v>10</v>
      </c>
      <c r="AW359" s="105">
        <v>5</v>
      </c>
      <c r="AX359" s="105">
        <f>INDEX(Exposure_GWASs!S:S,MATCH(Matt!AE359,Exposure_GWASs!C:C,0))</f>
        <v>77</v>
      </c>
      <c r="AY359" s="105" t="s">
        <v>1535</v>
      </c>
      <c r="AZ359" s="105" t="s">
        <v>11</v>
      </c>
      <c r="BA359" s="105" t="s">
        <v>11</v>
      </c>
      <c r="BB359" s="105" t="s">
        <v>22</v>
      </c>
      <c r="BC359" s="105" t="s">
        <v>11</v>
      </c>
      <c r="BD359" s="105"/>
      <c r="BE359" s="105"/>
      <c r="BF359" s="105"/>
      <c r="BG359" s="105"/>
      <c r="BH359" s="105" t="s">
        <v>11</v>
      </c>
      <c r="BI359" s="105" t="s">
        <v>1536</v>
      </c>
      <c r="BJ359" s="105" t="s">
        <v>11</v>
      </c>
      <c r="BK359" s="105" t="s">
        <v>11</v>
      </c>
      <c r="BL359" s="105" t="s">
        <v>11</v>
      </c>
      <c r="BM359" s="105" t="s">
        <v>11</v>
      </c>
      <c r="BN359" s="105" t="s">
        <v>11</v>
      </c>
      <c r="BO359" s="105" t="s">
        <v>167</v>
      </c>
      <c r="BP359" s="105" t="s">
        <v>1537</v>
      </c>
      <c r="BQ359" s="105" t="s">
        <v>1538</v>
      </c>
      <c r="BR359" s="105">
        <v>-1.27</v>
      </c>
      <c r="BS359" s="105"/>
      <c r="BT359" s="105">
        <v>95</v>
      </c>
      <c r="BU359" s="105">
        <v>-1.84</v>
      </c>
      <c r="BV359" s="105">
        <v>-0.69</v>
      </c>
      <c r="BW359" s="105" t="s">
        <v>11</v>
      </c>
      <c r="BX359" s="105" t="s">
        <v>11</v>
      </c>
      <c r="BY359" s="105" t="s">
        <v>11</v>
      </c>
      <c r="BZ359" s="105" t="s">
        <v>1539</v>
      </c>
      <c r="CA359" s="105" t="s">
        <v>1540</v>
      </c>
      <c r="CB359" s="105" t="s">
        <v>1541</v>
      </c>
      <c r="CC359" s="105" t="s">
        <v>1542</v>
      </c>
      <c r="CD359" s="106" t="s">
        <v>10</v>
      </c>
      <c r="CE359" s="105"/>
      <c r="CF359" s="105"/>
      <c r="CG359" s="105"/>
      <c r="CH359" s="105"/>
    </row>
    <row r="360" spans="1:86">
      <c r="A360" s="105">
        <v>24</v>
      </c>
      <c r="B360" s="105" t="s">
        <v>244</v>
      </c>
      <c r="C360" s="105" t="s">
        <v>244</v>
      </c>
      <c r="D360" s="105" t="s">
        <v>1524</v>
      </c>
      <c r="E360" s="105">
        <v>2019</v>
      </c>
      <c r="F360" s="105" t="s">
        <v>1525</v>
      </c>
      <c r="G360" s="105" t="s">
        <v>1526</v>
      </c>
      <c r="H360" s="105" t="s">
        <v>1527</v>
      </c>
      <c r="I360" s="105" t="s">
        <v>1528</v>
      </c>
      <c r="J360" s="114" t="s">
        <v>1529</v>
      </c>
      <c r="K360" s="105" t="s">
        <v>1530</v>
      </c>
      <c r="L360" s="105" t="s">
        <v>6136</v>
      </c>
      <c r="M360" s="105" t="s">
        <v>1531</v>
      </c>
      <c r="N360" s="105" t="s">
        <v>12</v>
      </c>
      <c r="O360" s="105" t="s">
        <v>1532</v>
      </c>
      <c r="P360" s="269" t="s">
        <v>5645</v>
      </c>
      <c r="Q360" s="105" t="s">
        <v>5607</v>
      </c>
      <c r="R360" s="105" t="s">
        <v>1545</v>
      </c>
      <c r="S360" s="105" t="s">
        <v>123</v>
      </c>
      <c r="T360" s="105" t="str">
        <f>INDEX(Outcome_GWASs!I:I,MATCH(Matt!S360,Outcome_GWASs!C:C,0))</f>
        <v>Manually fill</v>
      </c>
      <c r="U360" s="105" t="str">
        <f>INDEX(Outcome_GWASs!H:H,MATCH(Matt!S360,Outcome_GWASs!C:C,0))</f>
        <v>Manually fill</v>
      </c>
      <c r="V360" s="105">
        <v>1848</v>
      </c>
      <c r="W360" s="105" t="s">
        <v>10</v>
      </c>
      <c r="X360" s="105" t="s">
        <v>10</v>
      </c>
      <c r="Y360" s="105" t="s">
        <v>10</v>
      </c>
      <c r="Z360" s="105" t="s">
        <v>10</v>
      </c>
      <c r="AA360" s="105" t="s">
        <v>1005</v>
      </c>
      <c r="AB360" s="105" t="s">
        <v>249</v>
      </c>
      <c r="AC360" s="115" t="str">
        <f>INDEX(Exposure_GWASs!G:G,MATCH(Matt!AE360,Exposure_GWASs!C:C,0))</f>
        <v>BMI</v>
      </c>
      <c r="AD360" s="105" t="s">
        <v>127</v>
      </c>
      <c r="AE360" s="105" t="s">
        <v>1139</v>
      </c>
      <c r="AF360" s="115" t="str">
        <f>INDEX(Exposure_GWASs!T:T,MATCH(Matt!AE360,Exposure_GWASs!C:C,0))</f>
        <v>18+</v>
      </c>
      <c r="AG360" s="115" t="str">
        <f>INDEX(Exposure_GWASs!U:U,MATCH(Matt!AE360,Exposure_GWASs!C:C,0))</f>
        <v>both</v>
      </c>
      <c r="AH360" s="105">
        <f t="shared" si="7"/>
        <v>1848</v>
      </c>
      <c r="AI360" s="115">
        <f>INDEX(Exposure_GWASs!F:F,MATCH(Matt!AE360,Exposure_GWASs!C:C,0))</f>
        <v>322154</v>
      </c>
      <c r="AJ360" s="105" t="s">
        <v>1291</v>
      </c>
      <c r="AK360" s="105" t="s">
        <v>1005</v>
      </c>
      <c r="AL360" s="105" t="s">
        <v>249</v>
      </c>
      <c r="AM360" s="105" t="s">
        <v>10</v>
      </c>
      <c r="AN360" s="105" t="s">
        <v>10</v>
      </c>
      <c r="AO360" s="105" t="s">
        <v>11</v>
      </c>
      <c r="AP360" s="105" t="s">
        <v>11</v>
      </c>
      <c r="AQ360" s="105" t="s">
        <v>138</v>
      </c>
      <c r="AR360" s="105" t="s">
        <v>11</v>
      </c>
      <c r="AS360" s="105" t="s">
        <v>1534</v>
      </c>
      <c r="AT360" s="105" t="s">
        <v>135</v>
      </c>
      <c r="AU360" s="105" t="s">
        <v>10</v>
      </c>
      <c r="AV360" s="105" t="s">
        <v>10</v>
      </c>
      <c r="AW360" s="105">
        <v>5</v>
      </c>
      <c r="AX360" s="105">
        <f>INDEX(Exposure_GWASs!S:S,MATCH(Matt!AE360,Exposure_GWASs!C:C,0))</f>
        <v>77</v>
      </c>
      <c r="AY360" s="105" t="s">
        <v>1535</v>
      </c>
      <c r="AZ360" s="105" t="s">
        <v>11</v>
      </c>
      <c r="BA360" s="105" t="s">
        <v>11</v>
      </c>
      <c r="BB360" s="105" t="s">
        <v>22</v>
      </c>
      <c r="BC360" s="105" t="s">
        <v>11</v>
      </c>
      <c r="BD360" s="105"/>
      <c r="BE360" s="105"/>
      <c r="BF360" s="105"/>
      <c r="BG360" s="105"/>
      <c r="BH360" s="105" t="s">
        <v>11</v>
      </c>
      <c r="BI360" s="105" t="s">
        <v>1536</v>
      </c>
      <c r="BJ360" s="105" t="s">
        <v>11</v>
      </c>
      <c r="BK360" s="105" t="s">
        <v>11</v>
      </c>
      <c r="BL360" s="105" t="s">
        <v>11</v>
      </c>
      <c r="BM360" s="105" t="s">
        <v>11</v>
      </c>
      <c r="BN360" s="105" t="s">
        <v>11</v>
      </c>
      <c r="BO360" s="105" t="s">
        <v>167</v>
      </c>
      <c r="BP360" s="105" t="s">
        <v>1537</v>
      </c>
      <c r="BQ360" s="105" t="s">
        <v>1538</v>
      </c>
      <c r="BR360" s="105">
        <v>-0.8</v>
      </c>
      <c r="BS360" s="105"/>
      <c r="BT360" s="105">
        <v>95</v>
      </c>
      <c r="BU360" s="105">
        <v>-2.84</v>
      </c>
      <c r="BV360" s="105">
        <v>1.25</v>
      </c>
      <c r="BW360" s="105" t="s">
        <v>11</v>
      </c>
      <c r="BX360" s="105" t="s">
        <v>11</v>
      </c>
      <c r="BY360" s="105" t="s">
        <v>11</v>
      </c>
      <c r="BZ360" s="105" t="s">
        <v>1539</v>
      </c>
      <c r="CA360" s="105" t="s">
        <v>1540</v>
      </c>
      <c r="CB360" s="105" t="s">
        <v>1541</v>
      </c>
      <c r="CC360" s="105" t="s">
        <v>1542</v>
      </c>
      <c r="CD360" s="106" t="s">
        <v>10</v>
      </c>
      <c r="CE360" s="105"/>
      <c r="CF360" s="105"/>
      <c r="CG360" s="105"/>
      <c r="CH360" s="105"/>
    </row>
    <row r="361" spans="1:86">
      <c r="A361" s="105">
        <v>24</v>
      </c>
      <c r="B361" s="105" t="s">
        <v>244</v>
      </c>
      <c r="C361" s="105" t="s">
        <v>244</v>
      </c>
      <c r="D361" s="105" t="s">
        <v>1524</v>
      </c>
      <c r="E361" s="105">
        <v>2019</v>
      </c>
      <c r="F361" s="105" t="s">
        <v>1525</v>
      </c>
      <c r="G361" s="105" t="s">
        <v>1526</v>
      </c>
      <c r="H361" s="105" t="s">
        <v>1527</v>
      </c>
      <c r="I361" s="105" t="s">
        <v>1528</v>
      </c>
      <c r="J361" s="114" t="s">
        <v>1529</v>
      </c>
      <c r="K361" s="105" t="s">
        <v>1530</v>
      </c>
      <c r="L361" s="105" t="s">
        <v>6136</v>
      </c>
      <c r="M361" s="105" t="s">
        <v>1531</v>
      </c>
      <c r="N361" s="105" t="s">
        <v>12</v>
      </c>
      <c r="O361" s="105" t="s">
        <v>1532</v>
      </c>
      <c r="P361" s="269" t="s">
        <v>5646</v>
      </c>
      <c r="Q361" s="105" t="s">
        <v>5607</v>
      </c>
      <c r="R361" s="105" t="s">
        <v>1545</v>
      </c>
      <c r="S361" s="105" t="s">
        <v>123</v>
      </c>
      <c r="T361" s="105" t="str">
        <f>INDEX(Outcome_GWASs!I:I,MATCH(Matt!S361,Outcome_GWASs!C:C,0))</f>
        <v>Manually fill</v>
      </c>
      <c r="U361" s="105" t="str">
        <f>INDEX(Outcome_GWASs!H:H,MATCH(Matt!S361,Outcome_GWASs!C:C,0))</f>
        <v>Manually fill</v>
      </c>
      <c r="V361" s="105">
        <v>43528</v>
      </c>
      <c r="W361" s="105" t="s">
        <v>10</v>
      </c>
      <c r="X361" s="105" t="s">
        <v>10</v>
      </c>
      <c r="Y361" s="105" t="s">
        <v>10</v>
      </c>
      <c r="Z361" s="105" t="s">
        <v>10</v>
      </c>
      <c r="AA361" s="105" t="s">
        <v>1005</v>
      </c>
      <c r="AB361" s="105" t="s">
        <v>249</v>
      </c>
      <c r="AC361" s="115" t="str">
        <f>INDEX(Exposure_GWASs!G:G,MATCH(Matt!AE361,Exposure_GWASs!C:C,0))</f>
        <v>BMI</v>
      </c>
      <c r="AD361" s="105" t="s">
        <v>127</v>
      </c>
      <c r="AE361" s="105" t="s">
        <v>1139</v>
      </c>
      <c r="AF361" s="115" t="str">
        <f>INDEX(Exposure_GWASs!T:T,MATCH(Matt!AE361,Exposure_GWASs!C:C,0))</f>
        <v>18+</v>
      </c>
      <c r="AG361" s="115" t="str">
        <f>INDEX(Exposure_GWASs!U:U,MATCH(Matt!AE361,Exposure_GWASs!C:C,0))</f>
        <v>both</v>
      </c>
      <c r="AH361" s="105">
        <f t="shared" si="7"/>
        <v>43528</v>
      </c>
      <c r="AI361" s="115">
        <f>INDEX(Exposure_GWASs!F:F,MATCH(Matt!AE361,Exposure_GWASs!C:C,0))</f>
        <v>322154</v>
      </c>
      <c r="AJ361" s="105" t="s">
        <v>1291</v>
      </c>
      <c r="AK361" s="105" t="s">
        <v>1005</v>
      </c>
      <c r="AL361" s="105" t="s">
        <v>249</v>
      </c>
      <c r="AM361" s="105" t="s">
        <v>10</v>
      </c>
      <c r="AN361" s="105" t="s">
        <v>10</v>
      </c>
      <c r="AO361" s="105" t="s">
        <v>11</v>
      </c>
      <c r="AP361" s="105" t="s">
        <v>11</v>
      </c>
      <c r="AQ361" s="105" t="s">
        <v>138</v>
      </c>
      <c r="AR361" s="105" t="s">
        <v>11</v>
      </c>
      <c r="AS361" s="105" t="s">
        <v>1534</v>
      </c>
      <c r="AT361" s="105" t="s">
        <v>135</v>
      </c>
      <c r="AU361" s="105" t="s">
        <v>10</v>
      </c>
      <c r="AV361" s="105" t="s">
        <v>10</v>
      </c>
      <c r="AW361" s="105">
        <v>5</v>
      </c>
      <c r="AX361" s="105">
        <f>INDEX(Exposure_GWASs!S:S,MATCH(Matt!AE361,Exposure_GWASs!C:C,0))</f>
        <v>77</v>
      </c>
      <c r="AY361" s="105" t="s">
        <v>1535</v>
      </c>
      <c r="AZ361" s="105" t="s">
        <v>11</v>
      </c>
      <c r="BA361" s="105" t="s">
        <v>11</v>
      </c>
      <c r="BB361" s="105" t="s">
        <v>22</v>
      </c>
      <c r="BC361" s="105" t="s">
        <v>11</v>
      </c>
      <c r="BD361" s="105"/>
      <c r="BE361" s="105"/>
      <c r="BF361" s="105"/>
      <c r="BG361" s="105"/>
      <c r="BH361" s="105" t="s">
        <v>11</v>
      </c>
      <c r="BI361" s="105" t="s">
        <v>1536</v>
      </c>
      <c r="BJ361" s="105" t="s">
        <v>11</v>
      </c>
      <c r="BK361" s="105" t="s">
        <v>11</v>
      </c>
      <c r="BL361" s="105" t="s">
        <v>11</v>
      </c>
      <c r="BM361" s="105" t="s">
        <v>11</v>
      </c>
      <c r="BN361" s="105" t="s">
        <v>11</v>
      </c>
      <c r="BO361" s="105" t="s">
        <v>167</v>
      </c>
      <c r="BP361" s="105" t="s">
        <v>1544</v>
      </c>
      <c r="BQ361" s="105" t="s">
        <v>1544</v>
      </c>
      <c r="BR361" s="105" t="s">
        <v>1544</v>
      </c>
      <c r="BS361" s="105" t="s">
        <v>1544</v>
      </c>
      <c r="BT361" s="105" t="s">
        <v>1544</v>
      </c>
      <c r="BU361" s="105" t="s">
        <v>1544</v>
      </c>
      <c r="BV361" s="105" t="s">
        <v>1544</v>
      </c>
      <c r="BW361" s="105" t="s">
        <v>1544</v>
      </c>
      <c r="BX361" s="105" t="s">
        <v>1544</v>
      </c>
      <c r="BY361" s="105" t="s">
        <v>1544</v>
      </c>
      <c r="BZ361" s="105" t="s">
        <v>1539</v>
      </c>
      <c r="CA361" s="105" t="s">
        <v>1540</v>
      </c>
      <c r="CB361" s="105" t="s">
        <v>1541</v>
      </c>
      <c r="CC361" s="105" t="s">
        <v>1542</v>
      </c>
      <c r="CD361" s="106" t="s">
        <v>10</v>
      </c>
      <c r="CE361" s="105"/>
      <c r="CF361" s="105"/>
      <c r="CG361" s="105"/>
      <c r="CH361" s="105"/>
    </row>
    <row r="362" spans="1:86">
      <c r="A362" s="105">
        <v>24</v>
      </c>
      <c r="B362" s="105" t="s">
        <v>244</v>
      </c>
      <c r="C362" s="105" t="s">
        <v>244</v>
      </c>
      <c r="D362" s="105" t="s">
        <v>1524</v>
      </c>
      <c r="E362" s="105">
        <v>2019</v>
      </c>
      <c r="F362" s="105" t="s">
        <v>1525</v>
      </c>
      <c r="G362" s="105" t="s">
        <v>1526</v>
      </c>
      <c r="H362" s="105" t="s">
        <v>1527</v>
      </c>
      <c r="I362" s="105" t="s">
        <v>1528</v>
      </c>
      <c r="J362" s="114" t="s">
        <v>1529</v>
      </c>
      <c r="K362" s="105" t="s">
        <v>1530</v>
      </c>
      <c r="L362" s="105" t="s">
        <v>6136</v>
      </c>
      <c r="M362" s="105" t="s">
        <v>1531</v>
      </c>
      <c r="N362" s="105" t="s">
        <v>12</v>
      </c>
      <c r="O362" s="105" t="s">
        <v>1543</v>
      </c>
      <c r="P362" s="105" t="s">
        <v>5643</v>
      </c>
      <c r="Q362" s="105" t="s">
        <v>5607</v>
      </c>
      <c r="R362" s="105" t="s">
        <v>1545</v>
      </c>
      <c r="S362" s="105" t="s">
        <v>123</v>
      </c>
      <c r="T362" s="105" t="str">
        <f>INDEX(Outcome_GWASs!I:I,MATCH(Matt!S362,Outcome_GWASs!C:C,0))</f>
        <v>Manually fill</v>
      </c>
      <c r="U362" s="105" t="str">
        <f>INDEX(Outcome_GWASs!H:H,MATCH(Matt!S362,Outcome_GWASs!C:C,0))</f>
        <v>Manually fill</v>
      </c>
      <c r="V362" s="105">
        <v>1929</v>
      </c>
      <c r="W362" s="105" t="s">
        <v>10</v>
      </c>
      <c r="X362" s="105" t="s">
        <v>10</v>
      </c>
      <c r="Y362" s="105" t="s">
        <v>10</v>
      </c>
      <c r="Z362" s="105" t="s">
        <v>10</v>
      </c>
      <c r="AA362" s="105" t="s">
        <v>1005</v>
      </c>
      <c r="AB362" s="105" t="s">
        <v>249</v>
      </c>
      <c r="AC362" s="115" t="str">
        <f>INDEX(Exposure_GWASs!G:G,MATCH(Matt!AE362,Exposure_GWASs!C:C,0))</f>
        <v>BMI</v>
      </c>
      <c r="AD362" s="105" t="s">
        <v>127</v>
      </c>
      <c r="AE362" s="105" t="s">
        <v>1139</v>
      </c>
      <c r="AF362" s="115" t="str">
        <f>INDEX(Exposure_GWASs!T:T,MATCH(Matt!AE362,Exposure_GWASs!C:C,0))</f>
        <v>18+</v>
      </c>
      <c r="AG362" s="115" t="str">
        <f>INDEX(Exposure_GWASs!U:U,MATCH(Matt!AE362,Exposure_GWASs!C:C,0))</f>
        <v>both</v>
      </c>
      <c r="AH362" s="105">
        <f t="shared" si="7"/>
        <v>1929</v>
      </c>
      <c r="AI362" s="115">
        <f>INDEX(Exposure_GWASs!F:F,MATCH(Matt!AE362,Exposure_GWASs!C:C,0))</f>
        <v>322154</v>
      </c>
      <c r="AJ362" s="105" t="s">
        <v>1291</v>
      </c>
      <c r="AK362" s="105" t="s">
        <v>1005</v>
      </c>
      <c r="AL362" s="105" t="s">
        <v>249</v>
      </c>
      <c r="AM362" s="105" t="s">
        <v>10</v>
      </c>
      <c r="AN362" s="105" t="s">
        <v>10</v>
      </c>
      <c r="AO362" s="105" t="s">
        <v>11</v>
      </c>
      <c r="AP362" s="105" t="s">
        <v>11</v>
      </c>
      <c r="AQ362" s="105" t="s">
        <v>138</v>
      </c>
      <c r="AR362" s="105" t="s">
        <v>11</v>
      </c>
      <c r="AS362" s="105" t="s">
        <v>1534</v>
      </c>
      <c r="AT362" s="105" t="s">
        <v>135</v>
      </c>
      <c r="AU362" s="105" t="s">
        <v>10</v>
      </c>
      <c r="AV362" s="105" t="s">
        <v>10</v>
      </c>
      <c r="AW362" s="105">
        <v>5</v>
      </c>
      <c r="AX362" s="105">
        <f>INDEX(Exposure_GWASs!S:S,MATCH(Matt!AE362,Exposure_GWASs!C:C,0))</f>
        <v>77</v>
      </c>
      <c r="AY362" s="105" t="s">
        <v>1535</v>
      </c>
      <c r="AZ362" s="105" t="s">
        <v>11</v>
      </c>
      <c r="BA362" s="105" t="s">
        <v>11</v>
      </c>
      <c r="BB362" s="105" t="s">
        <v>22</v>
      </c>
      <c r="BC362" s="105" t="s">
        <v>11</v>
      </c>
      <c r="BD362" s="105"/>
      <c r="BE362" s="105"/>
      <c r="BF362" s="105"/>
      <c r="BG362" s="105"/>
      <c r="BH362" s="105" t="s">
        <v>11</v>
      </c>
      <c r="BI362" s="105" t="s">
        <v>1536</v>
      </c>
      <c r="BJ362" s="105" t="s">
        <v>11</v>
      </c>
      <c r="BK362" s="105" t="s">
        <v>11</v>
      </c>
      <c r="BL362" s="105" t="s">
        <v>11</v>
      </c>
      <c r="BM362" s="105" t="s">
        <v>11</v>
      </c>
      <c r="BN362" s="105" t="s">
        <v>11</v>
      </c>
      <c r="BO362" s="105" t="s">
        <v>167</v>
      </c>
      <c r="BP362" s="105" t="s">
        <v>1537</v>
      </c>
      <c r="BQ362" s="105" t="s">
        <v>1538</v>
      </c>
      <c r="BR362" s="105">
        <v>-3.48</v>
      </c>
      <c r="BS362" s="105"/>
      <c r="BT362" s="105">
        <v>95</v>
      </c>
      <c r="BU362" s="105">
        <v>-3.48</v>
      </c>
      <c r="BV362" s="105">
        <v>-1.1499999999999999</v>
      </c>
      <c r="BW362" s="105" t="s">
        <v>11</v>
      </c>
      <c r="BX362" s="105" t="s">
        <v>11</v>
      </c>
      <c r="BY362" s="105" t="s">
        <v>11</v>
      </c>
      <c r="BZ362" s="105" t="s">
        <v>1539</v>
      </c>
      <c r="CA362" s="105" t="s">
        <v>1540</v>
      </c>
      <c r="CB362" s="105" t="s">
        <v>1541</v>
      </c>
      <c r="CC362" s="105" t="s">
        <v>1542</v>
      </c>
      <c r="CD362" s="106" t="s">
        <v>10</v>
      </c>
      <c r="CE362" s="105"/>
      <c r="CF362" s="105"/>
      <c r="CG362" s="105"/>
      <c r="CH362" s="105"/>
    </row>
    <row r="363" spans="1:86">
      <c r="A363" s="105">
        <v>24</v>
      </c>
      <c r="B363" s="105" t="s">
        <v>244</v>
      </c>
      <c r="C363" s="105" t="s">
        <v>244</v>
      </c>
      <c r="D363" s="105" t="s">
        <v>1524</v>
      </c>
      <c r="E363" s="105">
        <v>2019</v>
      </c>
      <c r="F363" s="105" t="s">
        <v>1525</v>
      </c>
      <c r="G363" s="105" t="s">
        <v>1526</v>
      </c>
      <c r="H363" s="105" t="s">
        <v>1527</v>
      </c>
      <c r="I363" s="105" t="s">
        <v>1528</v>
      </c>
      <c r="J363" s="114" t="s">
        <v>1529</v>
      </c>
      <c r="K363" s="105" t="s">
        <v>1530</v>
      </c>
      <c r="L363" s="105" t="s">
        <v>6136</v>
      </c>
      <c r="M363" s="105" t="s">
        <v>1531</v>
      </c>
      <c r="N363" s="105" t="s">
        <v>12</v>
      </c>
      <c r="O363" s="105" t="s">
        <v>1543</v>
      </c>
      <c r="P363" s="105" t="s">
        <v>5644</v>
      </c>
      <c r="Q363" s="105" t="s">
        <v>5607</v>
      </c>
      <c r="R363" s="105" t="s">
        <v>1545</v>
      </c>
      <c r="S363" s="105" t="s">
        <v>123</v>
      </c>
      <c r="T363" s="105" t="str">
        <f>INDEX(Outcome_GWASs!I:I,MATCH(Matt!S363,Outcome_GWASs!C:C,0))</f>
        <v>Manually fill</v>
      </c>
      <c r="U363" s="105" t="str">
        <f>INDEX(Outcome_GWASs!H:H,MATCH(Matt!S363,Outcome_GWASs!C:C,0))</f>
        <v>Manually fill</v>
      </c>
      <c r="V363" s="105">
        <v>44950</v>
      </c>
      <c r="W363" s="105" t="s">
        <v>10</v>
      </c>
      <c r="X363" s="105" t="s">
        <v>10</v>
      </c>
      <c r="Y363" s="105" t="s">
        <v>10</v>
      </c>
      <c r="Z363" s="105" t="s">
        <v>10</v>
      </c>
      <c r="AA363" s="105" t="s">
        <v>1005</v>
      </c>
      <c r="AB363" s="105" t="s">
        <v>249</v>
      </c>
      <c r="AC363" s="115" t="str">
        <f>INDEX(Exposure_GWASs!G:G,MATCH(Matt!AE363,Exposure_GWASs!C:C,0))</f>
        <v>BMI</v>
      </c>
      <c r="AD363" s="105" t="s">
        <v>127</v>
      </c>
      <c r="AE363" s="105" t="s">
        <v>1139</v>
      </c>
      <c r="AF363" s="115" t="str">
        <f>INDEX(Exposure_GWASs!T:T,MATCH(Matt!AE363,Exposure_GWASs!C:C,0))</f>
        <v>18+</v>
      </c>
      <c r="AG363" s="115" t="str">
        <f>INDEX(Exposure_GWASs!U:U,MATCH(Matt!AE363,Exposure_GWASs!C:C,0))</f>
        <v>both</v>
      </c>
      <c r="AH363" s="105">
        <f t="shared" si="7"/>
        <v>44950</v>
      </c>
      <c r="AI363" s="115">
        <f>INDEX(Exposure_GWASs!F:F,MATCH(Matt!AE363,Exposure_GWASs!C:C,0))</f>
        <v>322154</v>
      </c>
      <c r="AJ363" s="105" t="s">
        <v>1291</v>
      </c>
      <c r="AK363" s="105" t="s">
        <v>1005</v>
      </c>
      <c r="AL363" s="105" t="s">
        <v>249</v>
      </c>
      <c r="AM363" s="105" t="s">
        <v>10</v>
      </c>
      <c r="AN363" s="105" t="s">
        <v>10</v>
      </c>
      <c r="AO363" s="105" t="s">
        <v>11</v>
      </c>
      <c r="AP363" s="105" t="s">
        <v>11</v>
      </c>
      <c r="AQ363" s="105" t="s">
        <v>138</v>
      </c>
      <c r="AR363" s="105" t="s">
        <v>11</v>
      </c>
      <c r="AS363" s="105" t="s">
        <v>1534</v>
      </c>
      <c r="AT363" s="105" t="s">
        <v>135</v>
      </c>
      <c r="AU363" s="105" t="s">
        <v>10</v>
      </c>
      <c r="AV363" s="105" t="s">
        <v>10</v>
      </c>
      <c r="AW363" s="105">
        <v>5</v>
      </c>
      <c r="AX363" s="105">
        <f>INDEX(Exposure_GWASs!S:S,MATCH(Matt!AE363,Exposure_GWASs!C:C,0))</f>
        <v>77</v>
      </c>
      <c r="AY363" s="105" t="s">
        <v>1535</v>
      </c>
      <c r="AZ363" s="105" t="s">
        <v>11</v>
      </c>
      <c r="BA363" s="105" t="s">
        <v>11</v>
      </c>
      <c r="BB363" s="105" t="s">
        <v>22</v>
      </c>
      <c r="BC363" s="105" t="s">
        <v>11</v>
      </c>
      <c r="BD363" s="105"/>
      <c r="BE363" s="105"/>
      <c r="BF363" s="105"/>
      <c r="BG363" s="105"/>
      <c r="BH363" s="105" t="s">
        <v>11</v>
      </c>
      <c r="BI363" s="105" t="s">
        <v>1536</v>
      </c>
      <c r="BJ363" s="105" t="s">
        <v>11</v>
      </c>
      <c r="BK363" s="105" t="s">
        <v>11</v>
      </c>
      <c r="BL363" s="105" t="s">
        <v>11</v>
      </c>
      <c r="BM363" s="105" t="s">
        <v>11</v>
      </c>
      <c r="BN363" s="105" t="s">
        <v>11</v>
      </c>
      <c r="BO363" s="105" t="s">
        <v>167</v>
      </c>
      <c r="BP363" s="105" t="s">
        <v>1537</v>
      </c>
      <c r="BQ363" s="105" t="s">
        <v>1538</v>
      </c>
      <c r="BR363" s="105">
        <v>-0.86</v>
      </c>
      <c r="BS363" s="105"/>
      <c r="BT363" s="105">
        <v>95</v>
      </c>
      <c r="BU363" s="105">
        <v>-0.86</v>
      </c>
      <c r="BV363" s="105">
        <v>-0.17</v>
      </c>
      <c r="BW363" s="105" t="s">
        <v>11</v>
      </c>
      <c r="BX363" s="105" t="s">
        <v>11</v>
      </c>
      <c r="BY363" s="105" t="s">
        <v>11</v>
      </c>
      <c r="BZ363" s="105" t="s">
        <v>1539</v>
      </c>
      <c r="CA363" s="105" t="s">
        <v>1540</v>
      </c>
      <c r="CB363" s="105" t="s">
        <v>1541</v>
      </c>
      <c r="CC363" s="105" t="s">
        <v>1542</v>
      </c>
      <c r="CD363" s="106" t="s">
        <v>10</v>
      </c>
      <c r="CE363" s="105"/>
      <c r="CF363" s="105"/>
      <c r="CG363" s="105"/>
      <c r="CH363" s="105"/>
    </row>
    <row r="364" spans="1:86">
      <c r="A364" s="105">
        <v>24</v>
      </c>
      <c r="B364" s="105" t="s">
        <v>244</v>
      </c>
      <c r="C364" s="105" t="s">
        <v>244</v>
      </c>
      <c r="D364" s="105" t="s">
        <v>1524</v>
      </c>
      <c r="E364" s="105">
        <v>2019</v>
      </c>
      <c r="F364" s="105" t="s">
        <v>1525</v>
      </c>
      <c r="G364" s="105" t="s">
        <v>1526</v>
      </c>
      <c r="H364" s="105" t="s">
        <v>1527</v>
      </c>
      <c r="I364" s="105" t="s">
        <v>1528</v>
      </c>
      <c r="J364" s="114" t="s">
        <v>1529</v>
      </c>
      <c r="K364" s="105" t="s">
        <v>1530</v>
      </c>
      <c r="L364" s="105" t="s">
        <v>6136</v>
      </c>
      <c r="M364" s="105" t="s">
        <v>1531</v>
      </c>
      <c r="N364" s="105" t="s">
        <v>12</v>
      </c>
      <c r="O364" s="105" t="s">
        <v>1543</v>
      </c>
      <c r="P364" s="269" t="s">
        <v>5645</v>
      </c>
      <c r="Q364" s="105" t="s">
        <v>5607</v>
      </c>
      <c r="R364" s="105" t="s">
        <v>1545</v>
      </c>
      <c r="S364" s="105" t="s">
        <v>123</v>
      </c>
      <c r="T364" s="105" t="str">
        <f>INDEX(Outcome_GWASs!I:I,MATCH(Matt!S364,Outcome_GWASs!C:C,0))</f>
        <v>Manually fill</v>
      </c>
      <c r="U364" s="105" t="str">
        <f>INDEX(Outcome_GWASs!H:H,MATCH(Matt!S364,Outcome_GWASs!C:C,0))</f>
        <v>Manually fill</v>
      </c>
      <c r="V364" s="105">
        <v>1848</v>
      </c>
      <c r="W364" s="105" t="s">
        <v>10</v>
      </c>
      <c r="X364" s="105" t="s">
        <v>10</v>
      </c>
      <c r="Y364" s="105" t="s">
        <v>10</v>
      </c>
      <c r="Z364" s="105" t="s">
        <v>10</v>
      </c>
      <c r="AA364" s="105" t="s">
        <v>1005</v>
      </c>
      <c r="AB364" s="105" t="s">
        <v>249</v>
      </c>
      <c r="AC364" s="115" t="str">
        <f>INDEX(Exposure_GWASs!G:G,MATCH(Matt!AE364,Exposure_GWASs!C:C,0))</f>
        <v>BMI</v>
      </c>
      <c r="AD364" s="105" t="s">
        <v>127</v>
      </c>
      <c r="AE364" s="105" t="s">
        <v>1139</v>
      </c>
      <c r="AF364" s="115" t="str">
        <f>INDEX(Exposure_GWASs!T:T,MATCH(Matt!AE364,Exposure_GWASs!C:C,0))</f>
        <v>18+</v>
      </c>
      <c r="AG364" s="115" t="str">
        <f>INDEX(Exposure_GWASs!U:U,MATCH(Matt!AE364,Exposure_GWASs!C:C,0))</f>
        <v>both</v>
      </c>
      <c r="AH364" s="105">
        <f t="shared" si="7"/>
        <v>1848</v>
      </c>
      <c r="AI364" s="115">
        <f>INDEX(Exposure_GWASs!F:F,MATCH(Matt!AE364,Exposure_GWASs!C:C,0))</f>
        <v>322154</v>
      </c>
      <c r="AJ364" s="105" t="s">
        <v>1291</v>
      </c>
      <c r="AK364" s="105" t="s">
        <v>1005</v>
      </c>
      <c r="AL364" s="105" t="s">
        <v>249</v>
      </c>
      <c r="AM364" s="105" t="s">
        <v>10</v>
      </c>
      <c r="AN364" s="105" t="s">
        <v>10</v>
      </c>
      <c r="AO364" s="105" t="s">
        <v>11</v>
      </c>
      <c r="AP364" s="105" t="s">
        <v>11</v>
      </c>
      <c r="AQ364" s="105" t="s">
        <v>138</v>
      </c>
      <c r="AR364" s="105" t="s">
        <v>11</v>
      </c>
      <c r="AS364" s="105" t="s">
        <v>1534</v>
      </c>
      <c r="AT364" s="105" t="s">
        <v>135</v>
      </c>
      <c r="AU364" s="105" t="s">
        <v>10</v>
      </c>
      <c r="AV364" s="105" t="s">
        <v>10</v>
      </c>
      <c r="AW364" s="105">
        <v>5</v>
      </c>
      <c r="AX364" s="105">
        <f>INDEX(Exposure_GWASs!S:S,MATCH(Matt!AE364,Exposure_GWASs!C:C,0))</f>
        <v>77</v>
      </c>
      <c r="AY364" s="105" t="s">
        <v>1535</v>
      </c>
      <c r="AZ364" s="105" t="s">
        <v>11</v>
      </c>
      <c r="BA364" s="105" t="s">
        <v>11</v>
      </c>
      <c r="BB364" s="105" t="s">
        <v>22</v>
      </c>
      <c r="BC364" s="105" t="s">
        <v>11</v>
      </c>
      <c r="BD364" s="105"/>
      <c r="BE364" s="105"/>
      <c r="BF364" s="105"/>
      <c r="BG364" s="105"/>
      <c r="BH364" s="105" t="s">
        <v>11</v>
      </c>
      <c r="BI364" s="105" t="s">
        <v>1536</v>
      </c>
      <c r="BJ364" s="105" t="s">
        <v>11</v>
      </c>
      <c r="BK364" s="105" t="s">
        <v>11</v>
      </c>
      <c r="BL364" s="105" t="s">
        <v>11</v>
      </c>
      <c r="BM364" s="105" t="s">
        <v>11</v>
      </c>
      <c r="BN364" s="105" t="s">
        <v>11</v>
      </c>
      <c r="BO364" s="105" t="s">
        <v>167</v>
      </c>
      <c r="BP364" s="105" t="s">
        <v>1537</v>
      </c>
      <c r="BQ364" s="105" t="s">
        <v>1538</v>
      </c>
      <c r="BR364" s="105">
        <v>-1.4</v>
      </c>
      <c r="BS364" s="105"/>
      <c r="BT364" s="105">
        <v>95</v>
      </c>
      <c r="BU364" s="105">
        <v>-1.4</v>
      </c>
      <c r="BV364" s="105">
        <v>1.03</v>
      </c>
      <c r="BW364" s="105" t="s">
        <v>11</v>
      </c>
      <c r="BX364" s="105" t="s">
        <v>11</v>
      </c>
      <c r="BY364" s="105" t="s">
        <v>11</v>
      </c>
      <c r="BZ364" s="105" t="s">
        <v>1539</v>
      </c>
      <c r="CA364" s="105" t="s">
        <v>1540</v>
      </c>
      <c r="CB364" s="105" t="s">
        <v>1541</v>
      </c>
      <c r="CC364" s="105" t="s">
        <v>1542</v>
      </c>
      <c r="CD364" s="106" t="s">
        <v>10</v>
      </c>
      <c r="CE364" s="105"/>
      <c r="CF364" s="105"/>
      <c r="CG364" s="105"/>
      <c r="CH364" s="105"/>
    </row>
    <row r="365" spans="1:86">
      <c r="A365" s="105">
        <v>24</v>
      </c>
      <c r="B365" s="105" t="s">
        <v>244</v>
      </c>
      <c r="C365" s="105" t="s">
        <v>244</v>
      </c>
      <c r="D365" s="105" t="s">
        <v>1524</v>
      </c>
      <c r="E365" s="105">
        <v>2019</v>
      </c>
      <c r="F365" s="105" t="s">
        <v>1525</v>
      </c>
      <c r="G365" s="105" t="s">
        <v>1526</v>
      </c>
      <c r="H365" s="105" t="s">
        <v>1527</v>
      </c>
      <c r="I365" s="105" t="s">
        <v>1528</v>
      </c>
      <c r="J365" s="114" t="s">
        <v>1529</v>
      </c>
      <c r="K365" s="105" t="s">
        <v>1530</v>
      </c>
      <c r="L365" s="105" t="s">
        <v>6136</v>
      </c>
      <c r="M365" s="105" t="s">
        <v>1531</v>
      </c>
      <c r="N365" s="105" t="s">
        <v>12</v>
      </c>
      <c r="O365" s="105" t="s">
        <v>1543</v>
      </c>
      <c r="P365" s="269" t="s">
        <v>5646</v>
      </c>
      <c r="Q365" s="105" t="s">
        <v>5607</v>
      </c>
      <c r="R365" s="105" t="s">
        <v>1545</v>
      </c>
      <c r="S365" s="105" t="s">
        <v>123</v>
      </c>
      <c r="T365" s="105" t="str">
        <f>INDEX(Outcome_GWASs!I:I,MATCH(Matt!S365,Outcome_GWASs!C:C,0))</f>
        <v>Manually fill</v>
      </c>
      <c r="U365" s="105" t="str">
        <f>INDEX(Outcome_GWASs!H:H,MATCH(Matt!S365,Outcome_GWASs!C:C,0))</f>
        <v>Manually fill</v>
      </c>
      <c r="V365" s="105">
        <v>43528</v>
      </c>
      <c r="W365" s="105" t="s">
        <v>10</v>
      </c>
      <c r="X365" s="105" t="s">
        <v>10</v>
      </c>
      <c r="Y365" s="105" t="s">
        <v>10</v>
      </c>
      <c r="Z365" s="105" t="s">
        <v>10</v>
      </c>
      <c r="AA365" s="105" t="s">
        <v>1005</v>
      </c>
      <c r="AB365" s="105" t="s">
        <v>249</v>
      </c>
      <c r="AC365" s="115" t="str">
        <f>INDEX(Exposure_GWASs!G:G,MATCH(Matt!AE365,Exposure_GWASs!C:C,0))</f>
        <v>BMI</v>
      </c>
      <c r="AD365" s="105" t="s">
        <v>127</v>
      </c>
      <c r="AE365" s="105" t="s">
        <v>1139</v>
      </c>
      <c r="AF365" s="115" t="str">
        <f>INDEX(Exposure_GWASs!T:T,MATCH(Matt!AE365,Exposure_GWASs!C:C,0))</f>
        <v>18+</v>
      </c>
      <c r="AG365" s="115" t="str">
        <f>INDEX(Exposure_GWASs!U:U,MATCH(Matt!AE365,Exposure_GWASs!C:C,0))</f>
        <v>both</v>
      </c>
      <c r="AH365" s="105">
        <f t="shared" si="7"/>
        <v>43528</v>
      </c>
      <c r="AI365" s="115">
        <f>INDEX(Exposure_GWASs!F:F,MATCH(Matt!AE365,Exposure_GWASs!C:C,0))</f>
        <v>322154</v>
      </c>
      <c r="AJ365" s="105" t="s">
        <v>1291</v>
      </c>
      <c r="AK365" s="105" t="s">
        <v>1005</v>
      </c>
      <c r="AL365" s="105" t="s">
        <v>249</v>
      </c>
      <c r="AM365" s="105" t="s">
        <v>10</v>
      </c>
      <c r="AN365" s="105" t="s">
        <v>10</v>
      </c>
      <c r="AO365" s="105" t="s">
        <v>11</v>
      </c>
      <c r="AP365" s="105" t="s">
        <v>11</v>
      </c>
      <c r="AQ365" s="105" t="s">
        <v>138</v>
      </c>
      <c r="AR365" s="105" t="s">
        <v>11</v>
      </c>
      <c r="AS365" s="105" t="s">
        <v>1534</v>
      </c>
      <c r="AT365" s="105" t="s">
        <v>135</v>
      </c>
      <c r="AU365" s="105" t="s">
        <v>10</v>
      </c>
      <c r="AV365" s="105" t="s">
        <v>10</v>
      </c>
      <c r="AW365" s="105">
        <v>5</v>
      </c>
      <c r="AX365" s="105">
        <f>INDEX(Exposure_GWASs!S:S,MATCH(Matt!AE365,Exposure_GWASs!C:C,0))</f>
        <v>77</v>
      </c>
      <c r="AY365" s="105" t="s">
        <v>1535</v>
      </c>
      <c r="AZ365" s="105" t="s">
        <v>11</v>
      </c>
      <c r="BA365" s="105" t="s">
        <v>11</v>
      </c>
      <c r="BB365" s="105" t="s">
        <v>22</v>
      </c>
      <c r="BC365" s="105" t="s">
        <v>11</v>
      </c>
      <c r="BD365" s="105"/>
      <c r="BE365" s="105"/>
      <c r="BF365" s="105"/>
      <c r="BG365" s="105"/>
      <c r="BH365" s="105" t="s">
        <v>11</v>
      </c>
      <c r="BI365" s="105" t="s">
        <v>1536</v>
      </c>
      <c r="BJ365" s="105" t="s">
        <v>11</v>
      </c>
      <c r="BK365" s="105" t="s">
        <v>11</v>
      </c>
      <c r="BL365" s="105" t="s">
        <v>11</v>
      </c>
      <c r="BM365" s="105" t="s">
        <v>11</v>
      </c>
      <c r="BN365" s="105" t="s">
        <v>11</v>
      </c>
      <c r="BO365" s="105" t="s">
        <v>167</v>
      </c>
      <c r="BP365" s="105" t="s">
        <v>1544</v>
      </c>
      <c r="BQ365" s="105" t="s">
        <v>1544</v>
      </c>
      <c r="BR365" s="105" t="s">
        <v>1544</v>
      </c>
      <c r="BS365" s="105" t="s">
        <v>1544</v>
      </c>
      <c r="BT365" s="105" t="s">
        <v>1544</v>
      </c>
      <c r="BU365" s="105" t="s">
        <v>1544</v>
      </c>
      <c r="BV365" s="105" t="s">
        <v>1544</v>
      </c>
      <c r="BW365" s="105" t="s">
        <v>1544</v>
      </c>
      <c r="BX365" s="105" t="s">
        <v>1544</v>
      </c>
      <c r="BY365" s="105" t="s">
        <v>1544</v>
      </c>
      <c r="BZ365" s="105" t="s">
        <v>1539</v>
      </c>
      <c r="CA365" s="105" t="s">
        <v>1540</v>
      </c>
      <c r="CB365" s="105" t="s">
        <v>1541</v>
      </c>
      <c r="CC365" s="105" t="s">
        <v>1542</v>
      </c>
      <c r="CD365" s="106" t="s">
        <v>10</v>
      </c>
      <c r="CE365" s="105"/>
      <c r="CF365" s="105"/>
      <c r="CG365" s="105"/>
      <c r="CH365" s="105"/>
    </row>
    <row r="366" spans="1:86">
      <c r="A366" s="105">
        <v>24</v>
      </c>
      <c r="B366" s="105" t="s">
        <v>244</v>
      </c>
      <c r="C366" s="105" t="s">
        <v>244</v>
      </c>
      <c r="D366" s="105" t="s">
        <v>1524</v>
      </c>
      <c r="E366" s="105">
        <v>2019</v>
      </c>
      <c r="F366" s="105" t="s">
        <v>1525</v>
      </c>
      <c r="G366" s="105" t="s">
        <v>1526</v>
      </c>
      <c r="H366" s="105" t="s">
        <v>1527</v>
      </c>
      <c r="I366" s="105" t="s">
        <v>1528</v>
      </c>
      <c r="J366" s="114" t="s">
        <v>1529</v>
      </c>
      <c r="K366" s="105" t="s">
        <v>1530</v>
      </c>
      <c r="L366" s="105" t="s">
        <v>6136</v>
      </c>
      <c r="M366" s="105" t="s">
        <v>1531</v>
      </c>
      <c r="N366" s="105" t="s">
        <v>12</v>
      </c>
      <c r="O366" s="105" t="s">
        <v>5642</v>
      </c>
      <c r="P366" s="105" t="s">
        <v>5643</v>
      </c>
      <c r="Q366" s="105" t="s">
        <v>5607</v>
      </c>
      <c r="R366" s="105" t="s">
        <v>1545</v>
      </c>
      <c r="S366" s="105" t="s">
        <v>123</v>
      </c>
      <c r="T366" s="105" t="str">
        <f>INDEX(Outcome_GWASs!I:I,MATCH(Matt!S366,Outcome_GWASs!C:C,0))</f>
        <v>Manually fill</v>
      </c>
      <c r="U366" s="105" t="str">
        <f>INDEX(Outcome_GWASs!H:H,MATCH(Matt!S366,Outcome_GWASs!C:C,0))</f>
        <v>Manually fill</v>
      </c>
      <c r="V366" s="105">
        <v>1929</v>
      </c>
      <c r="W366" s="105">
        <v>25</v>
      </c>
      <c r="X366" s="105" t="s">
        <v>10</v>
      </c>
      <c r="Y366" s="105" t="s">
        <v>10</v>
      </c>
      <c r="Z366" s="105" t="s">
        <v>10</v>
      </c>
      <c r="AA366" s="105" t="s">
        <v>1005</v>
      </c>
      <c r="AB366" s="105" t="s">
        <v>249</v>
      </c>
      <c r="AC366" s="115" t="str">
        <f>INDEX(Exposure_GWASs!G:G,MATCH(Matt!AE366,Exposure_GWASs!C:C,0))</f>
        <v>BMI</v>
      </c>
      <c r="AD366" s="105" t="s">
        <v>127</v>
      </c>
      <c r="AE366" s="105" t="s">
        <v>1139</v>
      </c>
      <c r="AF366" s="115" t="str">
        <f>INDEX(Exposure_GWASs!T:T,MATCH(Matt!AE366,Exposure_GWASs!C:C,0))</f>
        <v>18+</v>
      </c>
      <c r="AG366" s="115" t="str">
        <f>INDEX(Exposure_GWASs!U:U,MATCH(Matt!AE366,Exposure_GWASs!C:C,0))</f>
        <v>both</v>
      </c>
      <c r="AH366" s="105">
        <f t="shared" si="7"/>
        <v>1954</v>
      </c>
      <c r="AI366" s="115">
        <f>INDEX(Exposure_GWASs!F:F,MATCH(Matt!AE366,Exposure_GWASs!C:C,0))</f>
        <v>322154</v>
      </c>
      <c r="AJ366" s="105" t="s">
        <v>1291</v>
      </c>
      <c r="AK366" s="105" t="s">
        <v>1005</v>
      </c>
      <c r="AL366" s="105" t="s">
        <v>249</v>
      </c>
      <c r="AM366" s="105" t="s">
        <v>10</v>
      </c>
      <c r="AN366" s="105" t="s">
        <v>10</v>
      </c>
      <c r="AO366" s="105" t="s">
        <v>11</v>
      </c>
      <c r="AP366" s="105" t="s">
        <v>11</v>
      </c>
      <c r="AQ366" s="105" t="s">
        <v>138</v>
      </c>
      <c r="AR366" s="105" t="s">
        <v>11</v>
      </c>
      <c r="AS366" s="105" t="s">
        <v>1534</v>
      </c>
      <c r="AT366" s="105" t="s">
        <v>135</v>
      </c>
      <c r="AU366" s="105" t="s">
        <v>10</v>
      </c>
      <c r="AV366" s="105" t="s">
        <v>10</v>
      </c>
      <c r="AW366" s="105">
        <v>5</v>
      </c>
      <c r="AX366" s="105">
        <f>INDEX(Exposure_GWASs!S:S,MATCH(Matt!AE366,Exposure_GWASs!C:C,0))</f>
        <v>77</v>
      </c>
      <c r="AY366" s="105" t="s">
        <v>1535</v>
      </c>
      <c r="AZ366" s="105" t="s">
        <v>11</v>
      </c>
      <c r="BA366" s="105" t="s">
        <v>11</v>
      </c>
      <c r="BB366" s="105" t="s">
        <v>22</v>
      </c>
      <c r="BC366" s="105" t="s">
        <v>11</v>
      </c>
      <c r="BD366" s="105"/>
      <c r="BE366" s="105"/>
      <c r="BF366" s="105"/>
      <c r="BG366" s="105"/>
      <c r="BH366" s="105" t="s">
        <v>11</v>
      </c>
      <c r="BI366" s="105" t="s">
        <v>1536</v>
      </c>
      <c r="BJ366" s="105" t="s">
        <v>11</v>
      </c>
      <c r="BK366" s="105" t="s">
        <v>11</v>
      </c>
      <c r="BL366" s="105" t="s">
        <v>11</v>
      </c>
      <c r="BM366" s="105" t="s">
        <v>11</v>
      </c>
      <c r="BN366" s="105" t="s">
        <v>11</v>
      </c>
      <c r="BO366" s="105" t="s">
        <v>167</v>
      </c>
      <c r="BP366" s="105" t="s">
        <v>1197</v>
      </c>
      <c r="BQ366" s="105" t="s">
        <v>1029</v>
      </c>
      <c r="BR366" s="105">
        <v>0.92</v>
      </c>
      <c r="BS366" s="105"/>
      <c r="BT366" s="105">
        <v>95</v>
      </c>
      <c r="BU366" s="105">
        <v>0.55000000000000004</v>
      </c>
      <c r="BV366" s="105">
        <v>1.3</v>
      </c>
      <c r="BW366" s="105" t="s">
        <v>11</v>
      </c>
      <c r="BX366" s="105" t="s">
        <v>11</v>
      </c>
      <c r="BY366" s="105" t="s">
        <v>11</v>
      </c>
      <c r="BZ366" s="105" t="s">
        <v>1539</v>
      </c>
      <c r="CA366" s="105" t="s">
        <v>1540</v>
      </c>
      <c r="CB366" s="105" t="s">
        <v>1541</v>
      </c>
      <c r="CC366" s="105" t="s">
        <v>1542</v>
      </c>
      <c r="CD366" s="106" t="s">
        <v>10</v>
      </c>
      <c r="CE366" s="105"/>
      <c r="CF366" s="105"/>
      <c r="CG366" s="105"/>
      <c r="CH366" s="105"/>
    </row>
    <row r="367" spans="1:86">
      <c r="A367" s="105">
        <v>24</v>
      </c>
      <c r="B367" s="105" t="s">
        <v>244</v>
      </c>
      <c r="C367" s="105" t="s">
        <v>244</v>
      </c>
      <c r="D367" s="105" t="s">
        <v>1524</v>
      </c>
      <c r="E367" s="105">
        <v>2019</v>
      </c>
      <c r="F367" s="105" t="s">
        <v>1525</v>
      </c>
      <c r="G367" s="105" t="s">
        <v>1526</v>
      </c>
      <c r="H367" s="105" t="s">
        <v>1527</v>
      </c>
      <c r="I367" s="105" t="s">
        <v>1528</v>
      </c>
      <c r="J367" s="114" t="s">
        <v>1529</v>
      </c>
      <c r="K367" s="105" t="s">
        <v>1530</v>
      </c>
      <c r="L367" s="105" t="s">
        <v>6136</v>
      </c>
      <c r="M367" s="105" t="s">
        <v>1531</v>
      </c>
      <c r="N367" s="105" t="s">
        <v>12</v>
      </c>
      <c r="O367" s="105" t="s">
        <v>5642</v>
      </c>
      <c r="P367" s="105" t="s">
        <v>5644</v>
      </c>
      <c r="Q367" s="105" t="s">
        <v>5607</v>
      </c>
      <c r="R367" s="105" t="s">
        <v>1545</v>
      </c>
      <c r="S367" s="105" t="s">
        <v>123</v>
      </c>
      <c r="T367" s="105" t="str">
        <f>INDEX(Outcome_GWASs!I:I,MATCH(Matt!S367,Outcome_GWASs!C:C,0))</f>
        <v>Manually fill</v>
      </c>
      <c r="U367" s="105" t="str">
        <f>INDEX(Outcome_GWASs!H:H,MATCH(Matt!S367,Outcome_GWASs!C:C,0))</f>
        <v>Manually fill</v>
      </c>
      <c r="V367" s="105">
        <v>44950</v>
      </c>
      <c r="W367" s="105">
        <v>625</v>
      </c>
      <c r="X367" s="105" t="s">
        <v>10</v>
      </c>
      <c r="Y367" s="105" t="s">
        <v>10</v>
      </c>
      <c r="Z367" s="105" t="s">
        <v>10</v>
      </c>
      <c r="AA367" s="105" t="s">
        <v>1005</v>
      </c>
      <c r="AB367" s="105" t="s">
        <v>249</v>
      </c>
      <c r="AC367" s="115" t="str">
        <f>INDEX(Exposure_GWASs!G:G,MATCH(Matt!AE367,Exposure_GWASs!C:C,0))</f>
        <v>BMI</v>
      </c>
      <c r="AD367" s="105" t="s">
        <v>127</v>
      </c>
      <c r="AE367" s="105" t="s">
        <v>1139</v>
      </c>
      <c r="AF367" s="115" t="str">
        <f>INDEX(Exposure_GWASs!T:T,MATCH(Matt!AE367,Exposure_GWASs!C:C,0))</f>
        <v>18+</v>
      </c>
      <c r="AG367" s="115" t="str">
        <f>INDEX(Exposure_GWASs!U:U,MATCH(Matt!AE367,Exposure_GWASs!C:C,0))</f>
        <v>both</v>
      </c>
      <c r="AH367" s="105">
        <f t="shared" si="7"/>
        <v>45575</v>
      </c>
      <c r="AI367" s="115">
        <f>INDEX(Exposure_GWASs!F:F,MATCH(Matt!AE367,Exposure_GWASs!C:C,0))</f>
        <v>322154</v>
      </c>
      <c r="AJ367" s="105" t="s">
        <v>1291</v>
      </c>
      <c r="AK367" s="105" t="s">
        <v>1005</v>
      </c>
      <c r="AL367" s="105" t="s">
        <v>249</v>
      </c>
      <c r="AM367" s="105" t="s">
        <v>10</v>
      </c>
      <c r="AN367" s="105" t="s">
        <v>10</v>
      </c>
      <c r="AO367" s="105" t="s">
        <v>11</v>
      </c>
      <c r="AP367" s="105" t="s">
        <v>11</v>
      </c>
      <c r="AQ367" s="105" t="s">
        <v>138</v>
      </c>
      <c r="AR367" s="105" t="s">
        <v>11</v>
      </c>
      <c r="AS367" s="105" t="s">
        <v>1534</v>
      </c>
      <c r="AT367" s="105" t="s">
        <v>135</v>
      </c>
      <c r="AU367" s="105" t="s">
        <v>10</v>
      </c>
      <c r="AV367" s="105" t="s">
        <v>10</v>
      </c>
      <c r="AW367" s="105">
        <v>5</v>
      </c>
      <c r="AX367" s="105">
        <f>INDEX(Exposure_GWASs!S:S,MATCH(Matt!AE367,Exposure_GWASs!C:C,0))</f>
        <v>77</v>
      </c>
      <c r="AY367" s="105" t="s">
        <v>1535</v>
      </c>
      <c r="AZ367" s="105" t="s">
        <v>11</v>
      </c>
      <c r="BA367" s="105" t="s">
        <v>11</v>
      </c>
      <c r="BB367" s="105" t="s">
        <v>22</v>
      </c>
      <c r="BC367" s="105" t="s">
        <v>11</v>
      </c>
      <c r="BD367" s="105"/>
      <c r="BE367" s="105"/>
      <c r="BF367" s="105"/>
      <c r="BG367" s="105"/>
      <c r="BH367" s="105" t="s">
        <v>11</v>
      </c>
      <c r="BI367" s="105" t="s">
        <v>1536</v>
      </c>
      <c r="BJ367" s="105" t="s">
        <v>11</v>
      </c>
      <c r="BK367" s="105" t="s">
        <v>11</v>
      </c>
      <c r="BL367" s="105" t="s">
        <v>11</v>
      </c>
      <c r="BM367" s="105" t="s">
        <v>11</v>
      </c>
      <c r="BN367" s="105" t="s">
        <v>11</v>
      </c>
      <c r="BO367" s="105" t="s">
        <v>167</v>
      </c>
      <c r="BP367" s="105" t="s">
        <v>1197</v>
      </c>
      <c r="BQ367" s="105" t="s">
        <v>1029</v>
      </c>
      <c r="BR367" s="105">
        <v>1.01</v>
      </c>
      <c r="BS367" s="105"/>
      <c r="BT367" s="105">
        <v>95</v>
      </c>
      <c r="BU367" s="105">
        <v>0.89</v>
      </c>
      <c r="BV367" s="105">
        <v>1.1200000000000001</v>
      </c>
      <c r="BW367" s="105" t="s">
        <v>11</v>
      </c>
      <c r="BX367" s="105" t="s">
        <v>11</v>
      </c>
      <c r="BY367" s="105" t="s">
        <v>11</v>
      </c>
      <c r="BZ367" s="105" t="s">
        <v>1539</v>
      </c>
      <c r="CA367" s="105" t="s">
        <v>1540</v>
      </c>
      <c r="CB367" s="105" t="s">
        <v>1541</v>
      </c>
      <c r="CC367" s="105" t="s">
        <v>1542</v>
      </c>
      <c r="CD367" s="106" t="s">
        <v>10</v>
      </c>
      <c r="CE367" s="105"/>
      <c r="CF367" s="105"/>
      <c r="CG367" s="105"/>
      <c r="CH367" s="105"/>
    </row>
    <row r="368" spans="1:86">
      <c r="A368" s="105">
        <v>24</v>
      </c>
      <c r="B368" s="105" t="s">
        <v>244</v>
      </c>
      <c r="C368" s="105" t="s">
        <v>244</v>
      </c>
      <c r="D368" s="105" t="s">
        <v>1524</v>
      </c>
      <c r="E368" s="105">
        <v>2019</v>
      </c>
      <c r="F368" s="105" t="s">
        <v>1525</v>
      </c>
      <c r="G368" s="105" t="s">
        <v>1526</v>
      </c>
      <c r="H368" s="105" t="s">
        <v>1527</v>
      </c>
      <c r="I368" s="105" t="s">
        <v>1528</v>
      </c>
      <c r="J368" s="114" t="s">
        <v>1529</v>
      </c>
      <c r="K368" s="105" t="s">
        <v>1530</v>
      </c>
      <c r="L368" s="105" t="s">
        <v>6136</v>
      </c>
      <c r="M368" s="105" t="s">
        <v>1531</v>
      </c>
      <c r="N368" s="105" t="s">
        <v>12</v>
      </c>
      <c r="O368" s="105" t="s">
        <v>5642</v>
      </c>
      <c r="P368" s="269" t="s">
        <v>5645</v>
      </c>
      <c r="Q368" s="105" t="s">
        <v>5607</v>
      </c>
      <c r="R368" s="105" t="s">
        <v>1545</v>
      </c>
      <c r="S368" s="105" t="s">
        <v>123</v>
      </c>
      <c r="T368" s="105" t="str">
        <f>INDEX(Outcome_GWASs!I:I,MATCH(Matt!S368,Outcome_GWASs!C:C,0))</f>
        <v>Manually fill</v>
      </c>
      <c r="U368" s="105" t="str">
        <f>INDEX(Outcome_GWASs!H:H,MATCH(Matt!S368,Outcome_GWASs!C:C,0))</f>
        <v>Manually fill</v>
      </c>
      <c r="V368" s="105">
        <v>1848</v>
      </c>
      <c r="W368" s="105">
        <v>26</v>
      </c>
      <c r="X368" s="105" t="s">
        <v>10</v>
      </c>
      <c r="Y368" s="105" t="s">
        <v>10</v>
      </c>
      <c r="Z368" s="105" t="s">
        <v>10</v>
      </c>
      <c r="AA368" s="105" t="s">
        <v>1005</v>
      </c>
      <c r="AB368" s="105" t="s">
        <v>249</v>
      </c>
      <c r="AC368" s="115" t="str">
        <f>INDEX(Exposure_GWASs!G:G,MATCH(Matt!AE368,Exposure_GWASs!C:C,0))</f>
        <v>BMI</v>
      </c>
      <c r="AD368" s="105" t="s">
        <v>127</v>
      </c>
      <c r="AE368" s="105" t="s">
        <v>1139</v>
      </c>
      <c r="AF368" s="115" t="str">
        <f>INDEX(Exposure_GWASs!T:T,MATCH(Matt!AE368,Exposure_GWASs!C:C,0))</f>
        <v>18+</v>
      </c>
      <c r="AG368" s="115" t="str">
        <f>INDEX(Exposure_GWASs!U:U,MATCH(Matt!AE368,Exposure_GWASs!C:C,0))</f>
        <v>both</v>
      </c>
      <c r="AH368" s="105">
        <f t="shared" si="7"/>
        <v>1874</v>
      </c>
      <c r="AI368" s="115">
        <f>INDEX(Exposure_GWASs!F:F,MATCH(Matt!AE368,Exposure_GWASs!C:C,0))</f>
        <v>322154</v>
      </c>
      <c r="AJ368" s="105" t="s">
        <v>1291</v>
      </c>
      <c r="AK368" s="105" t="s">
        <v>1005</v>
      </c>
      <c r="AL368" s="105" t="s">
        <v>249</v>
      </c>
      <c r="AM368" s="105" t="s">
        <v>10</v>
      </c>
      <c r="AN368" s="105" t="s">
        <v>10</v>
      </c>
      <c r="AO368" s="105" t="s">
        <v>11</v>
      </c>
      <c r="AP368" s="105" t="s">
        <v>11</v>
      </c>
      <c r="AQ368" s="105" t="s">
        <v>138</v>
      </c>
      <c r="AR368" s="105" t="s">
        <v>11</v>
      </c>
      <c r="AS368" s="105" t="s">
        <v>1534</v>
      </c>
      <c r="AT368" s="105" t="s">
        <v>135</v>
      </c>
      <c r="AU368" s="105" t="s">
        <v>10</v>
      </c>
      <c r="AV368" s="105" t="s">
        <v>10</v>
      </c>
      <c r="AW368" s="105">
        <v>5</v>
      </c>
      <c r="AX368" s="105">
        <f>INDEX(Exposure_GWASs!S:S,MATCH(Matt!AE368,Exposure_GWASs!C:C,0))</f>
        <v>77</v>
      </c>
      <c r="AY368" s="105" t="s">
        <v>1535</v>
      </c>
      <c r="AZ368" s="105" t="s">
        <v>11</v>
      </c>
      <c r="BA368" s="105" t="s">
        <v>11</v>
      </c>
      <c r="BB368" s="105" t="s">
        <v>22</v>
      </c>
      <c r="BC368" s="105" t="s">
        <v>11</v>
      </c>
      <c r="BD368" s="105"/>
      <c r="BE368" s="105"/>
      <c r="BF368" s="105"/>
      <c r="BG368" s="105"/>
      <c r="BH368" s="105" t="s">
        <v>11</v>
      </c>
      <c r="BI368" s="105" t="s">
        <v>1536</v>
      </c>
      <c r="BJ368" s="105" t="s">
        <v>11</v>
      </c>
      <c r="BK368" s="105" t="s">
        <v>11</v>
      </c>
      <c r="BL368" s="105" t="s">
        <v>11</v>
      </c>
      <c r="BM368" s="105" t="s">
        <v>11</v>
      </c>
      <c r="BN368" s="105" t="s">
        <v>11</v>
      </c>
      <c r="BO368" s="105" t="s">
        <v>167</v>
      </c>
      <c r="BP368" s="105" t="s">
        <v>1197</v>
      </c>
      <c r="BQ368" s="105" t="s">
        <v>1029</v>
      </c>
      <c r="BR368" s="105">
        <v>1.01</v>
      </c>
      <c r="BS368" s="105"/>
      <c r="BT368" s="105">
        <v>95</v>
      </c>
      <c r="BU368" s="105">
        <v>0.61</v>
      </c>
      <c r="BV368" s="105">
        <v>1.42</v>
      </c>
      <c r="BW368" s="105" t="s">
        <v>11</v>
      </c>
      <c r="BX368" s="105" t="s">
        <v>11</v>
      </c>
      <c r="BY368" s="105" t="s">
        <v>11</v>
      </c>
      <c r="BZ368" s="105" t="s">
        <v>1539</v>
      </c>
      <c r="CA368" s="105" t="s">
        <v>1540</v>
      </c>
      <c r="CB368" s="105" t="s">
        <v>1541</v>
      </c>
      <c r="CC368" s="105" t="s">
        <v>1542</v>
      </c>
      <c r="CD368" s="106" t="s">
        <v>10</v>
      </c>
      <c r="CE368" s="105"/>
      <c r="CF368" s="105"/>
      <c r="CG368" s="105"/>
      <c r="CH368" s="105"/>
    </row>
    <row r="369" spans="1:86">
      <c r="A369" s="105">
        <v>24</v>
      </c>
      <c r="B369" s="105" t="s">
        <v>244</v>
      </c>
      <c r="C369" s="105" t="s">
        <v>244</v>
      </c>
      <c r="D369" s="105" t="s">
        <v>1524</v>
      </c>
      <c r="E369" s="105">
        <v>2019</v>
      </c>
      <c r="F369" s="105" t="s">
        <v>1525</v>
      </c>
      <c r="G369" s="105" t="s">
        <v>1526</v>
      </c>
      <c r="H369" s="105" t="s">
        <v>1527</v>
      </c>
      <c r="I369" s="105" t="s">
        <v>1528</v>
      </c>
      <c r="J369" s="114" t="s">
        <v>1529</v>
      </c>
      <c r="K369" s="105" t="s">
        <v>1530</v>
      </c>
      <c r="L369" s="105" t="s">
        <v>6136</v>
      </c>
      <c r="M369" s="105" t="s">
        <v>1531</v>
      </c>
      <c r="N369" s="105" t="s">
        <v>12</v>
      </c>
      <c r="O369" s="105" t="s">
        <v>5642</v>
      </c>
      <c r="P369" s="269" t="s">
        <v>5646</v>
      </c>
      <c r="Q369" s="105" t="s">
        <v>5607</v>
      </c>
      <c r="R369" s="105" t="s">
        <v>1545</v>
      </c>
      <c r="S369" s="105" t="s">
        <v>123</v>
      </c>
      <c r="T369" s="105" t="str">
        <f>INDEX(Outcome_GWASs!I:I,MATCH(Matt!S369,Outcome_GWASs!C:C,0))</f>
        <v>Manually fill</v>
      </c>
      <c r="U369" s="105" t="str">
        <f>INDEX(Outcome_GWASs!H:H,MATCH(Matt!S369,Outcome_GWASs!C:C,0))</f>
        <v>Manually fill</v>
      </c>
      <c r="V369" s="105">
        <v>43528</v>
      </c>
      <c r="W369" s="105">
        <v>607</v>
      </c>
      <c r="X369" s="105" t="s">
        <v>10</v>
      </c>
      <c r="Y369" s="105" t="s">
        <v>10</v>
      </c>
      <c r="Z369" s="105" t="s">
        <v>10</v>
      </c>
      <c r="AA369" s="105" t="s">
        <v>1005</v>
      </c>
      <c r="AB369" s="105" t="s">
        <v>249</v>
      </c>
      <c r="AC369" s="115" t="str">
        <f>INDEX(Exposure_GWASs!G:G,MATCH(Matt!AE369,Exposure_GWASs!C:C,0))</f>
        <v>BMI</v>
      </c>
      <c r="AD369" s="105" t="s">
        <v>127</v>
      </c>
      <c r="AE369" s="105" t="s">
        <v>1139</v>
      </c>
      <c r="AF369" s="115" t="str">
        <f>INDEX(Exposure_GWASs!T:T,MATCH(Matt!AE369,Exposure_GWASs!C:C,0))</f>
        <v>18+</v>
      </c>
      <c r="AG369" s="115" t="str">
        <f>INDEX(Exposure_GWASs!U:U,MATCH(Matt!AE369,Exposure_GWASs!C:C,0))</f>
        <v>both</v>
      </c>
      <c r="AH369" s="105">
        <f t="shared" si="7"/>
        <v>44135</v>
      </c>
      <c r="AI369" s="115">
        <f>INDEX(Exposure_GWASs!F:F,MATCH(Matt!AE369,Exposure_GWASs!C:C,0))</f>
        <v>322154</v>
      </c>
      <c r="AJ369" s="105" t="s">
        <v>1291</v>
      </c>
      <c r="AK369" s="105" t="s">
        <v>1005</v>
      </c>
      <c r="AL369" s="105" t="s">
        <v>249</v>
      </c>
      <c r="AM369" s="105" t="s">
        <v>10</v>
      </c>
      <c r="AN369" s="105" t="s">
        <v>10</v>
      </c>
      <c r="AO369" s="105" t="s">
        <v>11</v>
      </c>
      <c r="AP369" s="105" t="s">
        <v>11</v>
      </c>
      <c r="AQ369" s="105" t="s">
        <v>138</v>
      </c>
      <c r="AR369" s="105" t="s">
        <v>11</v>
      </c>
      <c r="AS369" s="105" t="s">
        <v>1534</v>
      </c>
      <c r="AT369" s="105" t="s">
        <v>135</v>
      </c>
      <c r="AU369" s="105" t="s">
        <v>10</v>
      </c>
      <c r="AV369" s="105" t="s">
        <v>10</v>
      </c>
      <c r="AW369" s="105">
        <v>5</v>
      </c>
      <c r="AX369" s="105">
        <f>INDEX(Exposure_GWASs!S:S,MATCH(Matt!AE369,Exposure_GWASs!C:C,0))</f>
        <v>77</v>
      </c>
      <c r="AY369" s="105" t="s">
        <v>1535</v>
      </c>
      <c r="AZ369" s="105" t="s">
        <v>11</v>
      </c>
      <c r="BA369" s="105" t="s">
        <v>11</v>
      </c>
      <c r="BB369" s="105" t="s">
        <v>22</v>
      </c>
      <c r="BC369" s="105" t="s">
        <v>11</v>
      </c>
      <c r="BD369" s="105"/>
      <c r="BE369" s="105"/>
      <c r="BF369" s="105"/>
      <c r="BG369" s="105"/>
      <c r="BH369" s="105" t="s">
        <v>11</v>
      </c>
      <c r="BI369" s="105" t="s">
        <v>1536</v>
      </c>
      <c r="BJ369" s="105" t="s">
        <v>11</v>
      </c>
      <c r="BK369" s="105" t="s">
        <v>11</v>
      </c>
      <c r="BL369" s="105" t="s">
        <v>11</v>
      </c>
      <c r="BM369" s="105" t="s">
        <v>11</v>
      </c>
      <c r="BN369" s="105" t="s">
        <v>11</v>
      </c>
      <c r="BO369" s="105" t="s">
        <v>167</v>
      </c>
      <c r="BP369" s="105" t="s">
        <v>1544</v>
      </c>
      <c r="BQ369" s="105" t="s">
        <v>1544</v>
      </c>
      <c r="BR369" s="105" t="s">
        <v>1544</v>
      </c>
      <c r="BS369" s="105" t="s">
        <v>1544</v>
      </c>
      <c r="BT369" s="105" t="s">
        <v>1544</v>
      </c>
      <c r="BU369" s="105" t="s">
        <v>1544</v>
      </c>
      <c r="BV369" s="105" t="s">
        <v>1544</v>
      </c>
      <c r="BW369" s="105" t="s">
        <v>1544</v>
      </c>
      <c r="BX369" s="105" t="s">
        <v>1544</v>
      </c>
      <c r="BY369" s="105" t="s">
        <v>1544</v>
      </c>
      <c r="BZ369" s="105" t="s">
        <v>1539</v>
      </c>
      <c r="CA369" s="105" t="s">
        <v>1540</v>
      </c>
      <c r="CB369" s="105" t="s">
        <v>1541</v>
      </c>
      <c r="CC369" s="105" t="s">
        <v>1542</v>
      </c>
      <c r="CD369" s="106" t="s">
        <v>10</v>
      </c>
      <c r="CE369" s="105"/>
      <c r="CF369" s="105"/>
      <c r="CG369" s="105"/>
      <c r="CH369" s="105"/>
    </row>
    <row r="370" spans="1:86">
      <c r="A370" s="105">
        <v>24</v>
      </c>
      <c r="B370" s="105" t="s">
        <v>244</v>
      </c>
      <c r="C370" s="105" t="s">
        <v>244</v>
      </c>
      <c r="D370" s="105" t="s">
        <v>1524</v>
      </c>
      <c r="E370" s="105">
        <v>2019</v>
      </c>
      <c r="F370" s="105" t="s">
        <v>1525</v>
      </c>
      <c r="G370" s="105" t="s">
        <v>1526</v>
      </c>
      <c r="H370" s="105" t="s">
        <v>1527</v>
      </c>
      <c r="I370" s="105" t="s">
        <v>1528</v>
      </c>
      <c r="J370" s="114" t="s">
        <v>1529</v>
      </c>
      <c r="K370" s="105" t="s">
        <v>1530</v>
      </c>
      <c r="L370" s="105" t="s">
        <v>6136</v>
      </c>
      <c r="M370" s="105" t="s">
        <v>1531</v>
      </c>
      <c r="N370" s="105" t="s">
        <v>12</v>
      </c>
      <c r="O370" s="105" t="s">
        <v>1532</v>
      </c>
      <c r="P370" s="105" t="s">
        <v>5647</v>
      </c>
      <c r="Q370" s="105" t="s">
        <v>5607</v>
      </c>
      <c r="R370" s="105" t="s">
        <v>1545</v>
      </c>
      <c r="S370" s="105" t="s">
        <v>123</v>
      </c>
      <c r="T370" s="105" t="str">
        <f>INDEX(Outcome_GWASs!I:I,MATCH(Matt!S370,Outcome_GWASs!C:C,0))</f>
        <v>Manually fill</v>
      </c>
      <c r="U370" s="105" t="str">
        <f>INDEX(Outcome_GWASs!H:H,MATCH(Matt!S370,Outcome_GWASs!C:C,0))</f>
        <v>Manually fill</v>
      </c>
      <c r="V370" s="105">
        <v>8430</v>
      </c>
      <c r="W370" s="105" t="s">
        <v>10</v>
      </c>
      <c r="X370" s="105" t="s">
        <v>10</v>
      </c>
      <c r="Y370" s="105" t="s">
        <v>10</v>
      </c>
      <c r="Z370" s="105" t="s">
        <v>10</v>
      </c>
      <c r="AA370" s="105" t="s">
        <v>1005</v>
      </c>
      <c r="AB370" s="105" t="s">
        <v>249</v>
      </c>
      <c r="AC370" s="115" t="str">
        <f>INDEX(Exposure_GWASs!G:G,MATCH(Matt!AE370,Exposure_GWASs!C:C,0))</f>
        <v>BMI</v>
      </c>
      <c r="AD370" s="105" t="s">
        <v>127</v>
      </c>
      <c r="AE370" s="105" t="s">
        <v>1139</v>
      </c>
      <c r="AF370" s="115" t="str">
        <f>INDEX(Exposure_GWASs!T:T,MATCH(Matt!AE370,Exposure_GWASs!C:C,0))</f>
        <v>18+</v>
      </c>
      <c r="AG370" s="115" t="str">
        <f>INDEX(Exposure_GWASs!U:U,MATCH(Matt!AE370,Exposure_GWASs!C:C,0))</f>
        <v>both</v>
      </c>
      <c r="AH370" s="105">
        <f t="shared" si="7"/>
        <v>8430</v>
      </c>
      <c r="AI370" s="115">
        <f>INDEX(Exposure_GWASs!F:F,MATCH(Matt!AE370,Exposure_GWASs!C:C,0))</f>
        <v>322154</v>
      </c>
      <c r="AJ370" s="105" t="s">
        <v>1291</v>
      </c>
      <c r="AK370" s="105" t="s">
        <v>1005</v>
      </c>
      <c r="AL370" s="105" t="s">
        <v>249</v>
      </c>
      <c r="AM370" s="105" t="s">
        <v>10</v>
      </c>
      <c r="AN370" s="105" t="s">
        <v>10</v>
      </c>
      <c r="AO370" s="105" t="s">
        <v>11</v>
      </c>
      <c r="AP370" s="105" t="s">
        <v>11</v>
      </c>
      <c r="AQ370" s="105" t="s">
        <v>138</v>
      </c>
      <c r="AR370" s="105" t="s">
        <v>11</v>
      </c>
      <c r="AS370" s="105" t="s">
        <v>1534</v>
      </c>
      <c r="AT370" s="105" t="s">
        <v>135</v>
      </c>
      <c r="AU370" s="105" t="s">
        <v>10</v>
      </c>
      <c r="AV370" s="105" t="s">
        <v>10</v>
      </c>
      <c r="AW370" s="105">
        <v>5</v>
      </c>
      <c r="AX370" s="105">
        <f>INDEX(Exposure_GWASs!S:S,MATCH(Matt!AE370,Exposure_GWASs!C:C,0))</f>
        <v>77</v>
      </c>
      <c r="AY370" s="105" t="s">
        <v>1535</v>
      </c>
      <c r="AZ370" s="105" t="s">
        <v>11</v>
      </c>
      <c r="BA370" s="105" t="s">
        <v>11</v>
      </c>
      <c r="BB370" s="105" t="s">
        <v>22</v>
      </c>
      <c r="BC370" s="105" t="s">
        <v>11</v>
      </c>
      <c r="BD370" s="105"/>
      <c r="BE370" s="105"/>
      <c r="BF370" s="105"/>
      <c r="BG370" s="105"/>
      <c r="BH370" s="105" t="s">
        <v>11</v>
      </c>
      <c r="BI370" s="105" t="s">
        <v>1536</v>
      </c>
      <c r="BJ370" s="105" t="s">
        <v>11</v>
      </c>
      <c r="BK370" s="105" t="s">
        <v>11</v>
      </c>
      <c r="BL370" s="105" t="s">
        <v>11</v>
      </c>
      <c r="BM370" s="105" t="s">
        <v>11</v>
      </c>
      <c r="BN370" s="105" t="s">
        <v>11</v>
      </c>
      <c r="BO370" s="105" t="s">
        <v>167</v>
      </c>
      <c r="BP370" s="105" t="s">
        <v>1537</v>
      </c>
      <c r="BQ370" s="105" t="s">
        <v>1538</v>
      </c>
      <c r="BR370" s="105">
        <v>14.03</v>
      </c>
      <c r="BS370" s="105"/>
      <c r="BT370" s="105">
        <v>95</v>
      </c>
      <c r="BU370" s="105">
        <v>2.4500000000000002</v>
      </c>
      <c r="BV370" s="105">
        <v>25.61</v>
      </c>
      <c r="BW370" s="105" t="s">
        <v>11</v>
      </c>
      <c r="BX370" s="105" t="s">
        <v>11</v>
      </c>
      <c r="BY370" s="105" t="s">
        <v>11</v>
      </c>
      <c r="BZ370" s="105" t="s">
        <v>1539</v>
      </c>
      <c r="CA370" s="105" t="s">
        <v>1540</v>
      </c>
      <c r="CB370" s="105" t="s">
        <v>1541</v>
      </c>
      <c r="CC370" s="105" t="s">
        <v>1542</v>
      </c>
      <c r="CD370" s="106" t="s">
        <v>10</v>
      </c>
      <c r="CE370" s="105"/>
      <c r="CF370" s="105"/>
      <c r="CG370" s="105"/>
      <c r="CH370" s="105"/>
    </row>
    <row r="371" spans="1:86">
      <c r="A371" s="105">
        <v>24</v>
      </c>
      <c r="B371" s="105" t="s">
        <v>244</v>
      </c>
      <c r="C371" s="105" t="s">
        <v>244</v>
      </c>
      <c r="D371" s="105" t="s">
        <v>1524</v>
      </c>
      <c r="E371" s="105">
        <v>2019</v>
      </c>
      <c r="F371" s="105" t="s">
        <v>1525</v>
      </c>
      <c r="G371" s="105" t="s">
        <v>1526</v>
      </c>
      <c r="H371" s="105" t="s">
        <v>1527</v>
      </c>
      <c r="I371" s="105" t="s">
        <v>1528</v>
      </c>
      <c r="J371" s="114" t="s">
        <v>1529</v>
      </c>
      <c r="K371" s="105" t="s">
        <v>1530</v>
      </c>
      <c r="L371" s="105" t="s">
        <v>6136</v>
      </c>
      <c r="M371" s="105" t="s">
        <v>1531</v>
      </c>
      <c r="N371" s="105" t="s">
        <v>12</v>
      </c>
      <c r="O371" s="105" t="s">
        <v>1532</v>
      </c>
      <c r="P371" s="105" t="s">
        <v>5648</v>
      </c>
      <c r="Q371" s="105" t="s">
        <v>5607</v>
      </c>
      <c r="R371" s="105" t="s">
        <v>1545</v>
      </c>
      <c r="S371" s="105" t="s">
        <v>123</v>
      </c>
      <c r="T371" s="105" t="str">
        <f>INDEX(Outcome_GWASs!I:I,MATCH(Matt!S371,Outcome_GWASs!C:C,0))</f>
        <v>Manually fill</v>
      </c>
      <c r="U371" s="105" t="str">
        <f>INDEX(Outcome_GWASs!H:H,MATCH(Matt!S371,Outcome_GWASs!C:C,0))</f>
        <v>Manually fill</v>
      </c>
      <c r="V371" s="105">
        <v>59136</v>
      </c>
      <c r="W371" s="105" t="s">
        <v>10</v>
      </c>
      <c r="X371" s="105" t="s">
        <v>10</v>
      </c>
      <c r="Y371" s="105" t="s">
        <v>10</v>
      </c>
      <c r="Z371" s="105" t="s">
        <v>10</v>
      </c>
      <c r="AA371" s="105" t="s">
        <v>1005</v>
      </c>
      <c r="AB371" s="105" t="s">
        <v>249</v>
      </c>
      <c r="AC371" s="115" t="str">
        <f>INDEX(Exposure_GWASs!G:G,MATCH(Matt!AE371,Exposure_GWASs!C:C,0))</f>
        <v>BMI</v>
      </c>
      <c r="AD371" s="105" t="s">
        <v>127</v>
      </c>
      <c r="AE371" s="105" t="s">
        <v>1139</v>
      </c>
      <c r="AF371" s="115" t="str">
        <f>INDEX(Exposure_GWASs!T:T,MATCH(Matt!AE371,Exposure_GWASs!C:C,0))</f>
        <v>18+</v>
      </c>
      <c r="AG371" s="115" t="str">
        <f>INDEX(Exposure_GWASs!U:U,MATCH(Matt!AE371,Exposure_GWASs!C:C,0))</f>
        <v>both</v>
      </c>
      <c r="AH371" s="105">
        <f t="shared" si="7"/>
        <v>59136</v>
      </c>
      <c r="AI371" s="115">
        <f>INDEX(Exposure_GWASs!F:F,MATCH(Matt!AE371,Exposure_GWASs!C:C,0))</f>
        <v>322154</v>
      </c>
      <c r="AJ371" s="105" t="s">
        <v>1291</v>
      </c>
      <c r="AK371" s="105" t="s">
        <v>1005</v>
      </c>
      <c r="AL371" s="105" t="s">
        <v>249</v>
      </c>
      <c r="AM371" s="105" t="s">
        <v>10</v>
      </c>
      <c r="AN371" s="105" t="s">
        <v>10</v>
      </c>
      <c r="AO371" s="105" t="s">
        <v>11</v>
      </c>
      <c r="AP371" s="105" t="s">
        <v>11</v>
      </c>
      <c r="AQ371" s="105" t="s">
        <v>138</v>
      </c>
      <c r="AR371" s="105" t="s">
        <v>11</v>
      </c>
      <c r="AS371" s="105" t="s">
        <v>1534</v>
      </c>
      <c r="AT371" s="105" t="s">
        <v>135</v>
      </c>
      <c r="AU371" s="105" t="s">
        <v>10</v>
      </c>
      <c r="AV371" s="105" t="s">
        <v>10</v>
      </c>
      <c r="AW371" s="105">
        <v>5</v>
      </c>
      <c r="AX371" s="105">
        <f>INDEX(Exposure_GWASs!S:S,MATCH(Matt!AE371,Exposure_GWASs!C:C,0))</f>
        <v>77</v>
      </c>
      <c r="AY371" s="105" t="s">
        <v>1535</v>
      </c>
      <c r="AZ371" s="105" t="s">
        <v>11</v>
      </c>
      <c r="BA371" s="105" t="s">
        <v>11</v>
      </c>
      <c r="BB371" s="105" t="s">
        <v>22</v>
      </c>
      <c r="BC371" s="105" t="s">
        <v>11</v>
      </c>
      <c r="BD371" s="105"/>
      <c r="BE371" s="105"/>
      <c r="BF371" s="105"/>
      <c r="BG371" s="105"/>
      <c r="BH371" s="105" t="s">
        <v>11</v>
      </c>
      <c r="BI371" s="105" t="s">
        <v>1536</v>
      </c>
      <c r="BJ371" s="105" t="s">
        <v>11</v>
      </c>
      <c r="BK371" s="105" t="s">
        <v>11</v>
      </c>
      <c r="BL371" s="105" t="s">
        <v>11</v>
      </c>
      <c r="BM371" s="105" t="s">
        <v>11</v>
      </c>
      <c r="BN371" s="105" t="s">
        <v>11</v>
      </c>
      <c r="BO371" s="105" t="s">
        <v>167</v>
      </c>
      <c r="BP371" s="105" t="s">
        <v>1537</v>
      </c>
      <c r="BQ371" s="105" t="s">
        <v>1538</v>
      </c>
      <c r="BR371" s="105">
        <v>13.8</v>
      </c>
      <c r="BS371" s="105"/>
      <c r="BT371" s="105">
        <v>95</v>
      </c>
      <c r="BU371" s="105">
        <v>8.94</v>
      </c>
      <c r="BV371" s="105">
        <v>18.66</v>
      </c>
      <c r="BW371" s="105" t="s">
        <v>11</v>
      </c>
      <c r="BX371" s="105" t="s">
        <v>11</v>
      </c>
      <c r="BY371" s="105" t="s">
        <v>11</v>
      </c>
      <c r="BZ371" s="105" t="s">
        <v>1539</v>
      </c>
      <c r="CA371" s="105" t="s">
        <v>1540</v>
      </c>
      <c r="CB371" s="105" t="s">
        <v>1541</v>
      </c>
      <c r="CC371" s="105" t="s">
        <v>1542</v>
      </c>
      <c r="CD371" s="106" t="s">
        <v>10</v>
      </c>
      <c r="CE371" s="105"/>
      <c r="CF371" s="105"/>
      <c r="CG371" s="105"/>
      <c r="CH371" s="105"/>
    </row>
    <row r="372" spans="1:86">
      <c r="A372" s="105">
        <v>24</v>
      </c>
      <c r="B372" s="105" t="s">
        <v>244</v>
      </c>
      <c r="C372" s="105" t="s">
        <v>244</v>
      </c>
      <c r="D372" s="105" t="s">
        <v>1524</v>
      </c>
      <c r="E372" s="105">
        <v>2019</v>
      </c>
      <c r="F372" s="105" t="s">
        <v>1525</v>
      </c>
      <c r="G372" s="105" t="s">
        <v>1526</v>
      </c>
      <c r="H372" s="105" t="s">
        <v>1527</v>
      </c>
      <c r="I372" s="105" t="s">
        <v>1528</v>
      </c>
      <c r="J372" s="114" t="s">
        <v>1529</v>
      </c>
      <c r="K372" s="105" t="s">
        <v>1530</v>
      </c>
      <c r="L372" s="105" t="s">
        <v>6136</v>
      </c>
      <c r="M372" s="105" t="s">
        <v>1531</v>
      </c>
      <c r="N372" s="105" t="s">
        <v>12</v>
      </c>
      <c r="O372" s="105" t="s">
        <v>1532</v>
      </c>
      <c r="P372" s="269" t="s">
        <v>5649</v>
      </c>
      <c r="Q372" s="105" t="s">
        <v>5607</v>
      </c>
      <c r="R372" s="105" t="s">
        <v>1545</v>
      </c>
      <c r="S372" s="105" t="s">
        <v>123</v>
      </c>
      <c r="T372" s="105" t="str">
        <f>INDEX(Outcome_GWASs!I:I,MATCH(Matt!S372,Outcome_GWASs!C:C,0))</f>
        <v>Manually fill</v>
      </c>
      <c r="U372" s="105" t="str">
        <f>INDEX(Outcome_GWASs!H:H,MATCH(Matt!S372,Outcome_GWASs!C:C,0))</f>
        <v>Manually fill</v>
      </c>
      <c r="V372" s="105">
        <v>23986</v>
      </c>
      <c r="W372" s="105" t="s">
        <v>10</v>
      </c>
      <c r="X372" s="105" t="s">
        <v>10</v>
      </c>
      <c r="Y372" s="105" t="s">
        <v>10</v>
      </c>
      <c r="Z372" s="105" t="s">
        <v>10</v>
      </c>
      <c r="AA372" s="105" t="s">
        <v>1005</v>
      </c>
      <c r="AB372" s="105" t="s">
        <v>249</v>
      </c>
      <c r="AC372" s="115" t="str">
        <f>INDEX(Exposure_GWASs!G:G,MATCH(Matt!AE372,Exposure_GWASs!C:C,0))</f>
        <v>BMI</v>
      </c>
      <c r="AD372" s="105" t="s">
        <v>127</v>
      </c>
      <c r="AE372" s="105" t="s">
        <v>1139</v>
      </c>
      <c r="AF372" s="115" t="str">
        <f>INDEX(Exposure_GWASs!T:T,MATCH(Matt!AE372,Exposure_GWASs!C:C,0))</f>
        <v>18+</v>
      </c>
      <c r="AG372" s="115" t="str">
        <f>INDEX(Exposure_GWASs!U:U,MATCH(Matt!AE372,Exposure_GWASs!C:C,0))</f>
        <v>both</v>
      </c>
      <c r="AH372" s="105">
        <f t="shared" si="7"/>
        <v>23986</v>
      </c>
      <c r="AI372" s="115">
        <f>INDEX(Exposure_GWASs!F:F,MATCH(Matt!AE372,Exposure_GWASs!C:C,0))</f>
        <v>322154</v>
      </c>
      <c r="AJ372" s="105" t="s">
        <v>1291</v>
      </c>
      <c r="AK372" s="105" t="s">
        <v>1005</v>
      </c>
      <c r="AL372" s="105" t="s">
        <v>249</v>
      </c>
      <c r="AM372" s="105" t="s">
        <v>10</v>
      </c>
      <c r="AN372" s="105" t="s">
        <v>10</v>
      </c>
      <c r="AO372" s="105" t="s">
        <v>11</v>
      </c>
      <c r="AP372" s="105" t="s">
        <v>11</v>
      </c>
      <c r="AQ372" s="105" t="s">
        <v>138</v>
      </c>
      <c r="AR372" s="105" t="s">
        <v>11</v>
      </c>
      <c r="AS372" s="105" t="s">
        <v>1534</v>
      </c>
      <c r="AT372" s="105" t="s">
        <v>135</v>
      </c>
      <c r="AU372" s="105" t="s">
        <v>10</v>
      </c>
      <c r="AV372" s="105" t="s">
        <v>10</v>
      </c>
      <c r="AW372" s="105">
        <v>5</v>
      </c>
      <c r="AX372" s="105">
        <f>INDEX(Exposure_GWASs!S:S,MATCH(Matt!AE372,Exposure_GWASs!C:C,0))</f>
        <v>77</v>
      </c>
      <c r="AY372" s="105" t="s">
        <v>1535</v>
      </c>
      <c r="AZ372" s="105" t="s">
        <v>11</v>
      </c>
      <c r="BA372" s="105" t="s">
        <v>11</v>
      </c>
      <c r="BB372" s="105" t="s">
        <v>22</v>
      </c>
      <c r="BC372" s="105" t="s">
        <v>11</v>
      </c>
      <c r="BD372" s="105"/>
      <c r="BE372" s="105"/>
      <c r="BF372" s="105"/>
      <c r="BG372" s="105"/>
      <c r="BH372" s="105" t="s">
        <v>11</v>
      </c>
      <c r="BI372" s="105" t="s">
        <v>1536</v>
      </c>
      <c r="BJ372" s="105" t="s">
        <v>11</v>
      </c>
      <c r="BK372" s="105" t="s">
        <v>11</v>
      </c>
      <c r="BL372" s="105" t="s">
        <v>11</v>
      </c>
      <c r="BM372" s="105" t="s">
        <v>11</v>
      </c>
      <c r="BN372" s="105" t="s">
        <v>11</v>
      </c>
      <c r="BO372" s="105" t="s">
        <v>167</v>
      </c>
      <c r="BP372" s="105" t="s">
        <v>1537</v>
      </c>
      <c r="BQ372" s="105" t="s">
        <v>1538</v>
      </c>
      <c r="BR372" s="105">
        <v>6.59</v>
      </c>
      <c r="BS372" s="105"/>
      <c r="BT372" s="105">
        <v>95</v>
      </c>
      <c r="BU372" s="105">
        <v>-4.01</v>
      </c>
      <c r="BV372" s="105">
        <v>17.190000000000001</v>
      </c>
      <c r="BW372" s="105" t="s">
        <v>11</v>
      </c>
      <c r="BX372" s="105" t="s">
        <v>11</v>
      </c>
      <c r="BY372" s="105" t="s">
        <v>11</v>
      </c>
      <c r="BZ372" s="105" t="s">
        <v>1539</v>
      </c>
      <c r="CA372" s="105" t="s">
        <v>1540</v>
      </c>
      <c r="CB372" s="105" t="s">
        <v>1541</v>
      </c>
      <c r="CC372" s="105" t="s">
        <v>1542</v>
      </c>
      <c r="CD372" s="106" t="s">
        <v>10</v>
      </c>
      <c r="CE372" s="105"/>
      <c r="CF372" s="105"/>
      <c r="CG372" s="105"/>
      <c r="CH372" s="105"/>
    </row>
    <row r="373" spans="1:86">
      <c r="A373" s="105">
        <v>24</v>
      </c>
      <c r="B373" s="105" t="s">
        <v>244</v>
      </c>
      <c r="C373" s="105" t="s">
        <v>244</v>
      </c>
      <c r="D373" s="105" t="s">
        <v>1524</v>
      </c>
      <c r="E373" s="105">
        <v>2019</v>
      </c>
      <c r="F373" s="105" t="s">
        <v>1525</v>
      </c>
      <c r="G373" s="105" t="s">
        <v>1526</v>
      </c>
      <c r="H373" s="105" t="s">
        <v>1527</v>
      </c>
      <c r="I373" s="105" t="s">
        <v>1528</v>
      </c>
      <c r="J373" s="114" t="s">
        <v>1529</v>
      </c>
      <c r="K373" s="105" t="s">
        <v>1530</v>
      </c>
      <c r="L373" s="105" t="s">
        <v>6136</v>
      </c>
      <c r="M373" s="105" t="s">
        <v>1531</v>
      </c>
      <c r="N373" s="105" t="s">
        <v>12</v>
      </c>
      <c r="O373" s="105" t="s">
        <v>1543</v>
      </c>
      <c r="P373" s="105" t="s">
        <v>5647</v>
      </c>
      <c r="Q373" s="105" t="s">
        <v>5607</v>
      </c>
      <c r="R373" s="105" t="s">
        <v>1545</v>
      </c>
      <c r="S373" s="105" t="s">
        <v>123</v>
      </c>
      <c r="T373" s="105" t="str">
        <f>INDEX(Outcome_GWASs!I:I,MATCH(Matt!S373,Outcome_GWASs!C:C,0))</f>
        <v>Manually fill</v>
      </c>
      <c r="U373" s="105" t="str">
        <f>INDEX(Outcome_GWASs!H:H,MATCH(Matt!S373,Outcome_GWASs!C:C,0))</f>
        <v>Manually fill</v>
      </c>
      <c r="V373" s="105">
        <v>8430</v>
      </c>
      <c r="W373" s="105" t="s">
        <v>10</v>
      </c>
      <c r="X373" s="105" t="s">
        <v>10</v>
      </c>
      <c r="Y373" s="105" t="s">
        <v>10</v>
      </c>
      <c r="Z373" s="105" t="s">
        <v>10</v>
      </c>
      <c r="AA373" s="105" t="s">
        <v>1005</v>
      </c>
      <c r="AB373" s="105" t="s">
        <v>249</v>
      </c>
      <c r="AC373" s="115" t="str">
        <f>INDEX(Exposure_GWASs!G:G,MATCH(Matt!AE373,Exposure_GWASs!C:C,0))</f>
        <v>BMI</v>
      </c>
      <c r="AD373" s="105" t="s">
        <v>127</v>
      </c>
      <c r="AE373" s="105" t="s">
        <v>1139</v>
      </c>
      <c r="AF373" s="115" t="str">
        <f>INDEX(Exposure_GWASs!T:T,MATCH(Matt!AE373,Exposure_GWASs!C:C,0))</f>
        <v>18+</v>
      </c>
      <c r="AG373" s="115" t="str">
        <f>INDEX(Exposure_GWASs!U:U,MATCH(Matt!AE373,Exposure_GWASs!C:C,0))</f>
        <v>both</v>
      </c>
      <c r="AH373" s="105">
        <f t="shared" si="7"/>
        <v>8430</v>
      </c>
      <c r="AI373" s="115">
        <f>INDEX(Exposure_GWASs!F:F,MATCH(Matt!AE373,Exposure_GWASs!C:C,0))</f>
        <v>322154</v>
      </c>
      <c r="AJ373" s="105" t="s">
        <v>1291</v>
      </c>
      <c r="AK373" s="105" t="s">
        <v>1005</v>
      </c>
      <c r="AL373" s="105" t="s">
        <v>249</v>
      </c>
      <c r="AM373" s="105" t="s">
        <v>10</v>
      </c>
      <c r="AN373" s="105" t="s">
        <v>10</v>
      </c>
      <c r="AO373" s="105" t="s">
        <v>11</v>
      </c>
      <c r="AP373" s="105" t="s">
        <v>11</v>
      </c>
      <c r="AQ373" s="105" t="s">
        <v>138</v>
      </c>
      <c r="AR373" s="105" t="s">
        <v>11</v>
      </c>
      <c r="AS373" s="105" t="s">
        <v>1534</v>
      </c>
      <c r="AT373" s="105" t="s">
        <v>135</v>
      </c>
      <c r="AU373" s="105" t="s">
        <v>10</v>
      </c>
      <c r="AV373" s="105" t="s">
        <v>10</v>
      </c>
      <c r="AW373" s="105">
        <v>5</v>
      </c>
      <c r="AX373" s="105">
        <f>INDEX(Exposure_GWASs!S:S,MATCH(Matt!AE373,Exposure_GWASs!C:C,0))</f>
        <v>77</v>
      </c>
      <c r="AY373" s="105" t="s">
        <v>1535</v>
      </c>
      <c r="AZ373" s="105" t="s">
        <v>11</v>
      </c>
      <c r="BA373" s="105" t="s">
        <v>11</v>
      </c>
      <c r="BB373" s="105" t="s">
        <v>22</v>
      </c>
      <c r="BC373" s="105" t="s">
        <v>11</v>
      </c>
      <c r="BD373" s="105"/>
      <c r="BE373" s="105"/>
      <c r="BF373" s="105"/>
      <c r="BG373" s="105"/>
      <c r="BH373" s="105" t="s">
        <v>11</v>
      </c>
      <c r="BI373" s="105" t="s">
        <v>1536</v>
      </c>
      <c r="BJ373" s="105" t="s">
        <v>11</v>
      </c>
      <c r="BK373" s="105" t="s">
        <v>11</v>
      </c>
      <c r="BL373" s="105" t="s">
        <v>11</v>
      </c>
      <c r="BM373" s="105" t="s">
        <v>11</v>
      </c>
      <c r="BN373" s="105" t="s">
        <v>11</v>
      </c>
      <c r="BO373" s="105" t="s">
        <v>167</v>
      </c>
      <c r="BP373" s="105" t="s">
        <v>1537</v>
      </c>
      <c r="BQ373" s="105" t="s">
        <v>1538</v>
      </c>
      <c r="BR373" s="105">
        <v>10.69</v>
      </c>
      <c r="BS373" s="105"/>
      <c r="BT373" s="105">
        <v>95</v>
      </c>
      <c r="BU373" s="105">
        <v>-1.74</v>
      </c>
      <c r="BV373" s="105">
        <v>23.12</v>
      </c>
      <c r="BW373" s="105" t="s">
        <v>11</v>
      </c>
      <c r="BX373" s="105" t="s">
        <v>11</v>
      </c>
      <c r="BY373" s="105" t="s">
        <v>11</v>
      </c>
      <c r="BZ373" s="105" t="s">
        <v>1539</v>
      </c>
      <c r="CA373" s="105" t="s">
        <v>1540</v>
      </c>
      <c r="CB373" s="105" t="s">
        <v>1541</v>
      </c>
      <c r="CC373" s="105" t="s">
        <v>1542</v>
      </c>
      <c r="CD373" s="106" t="s">
        <v>10</v>
      </c>
      <c r="CE373" s="105"/>
      <c r="CF373" s="105"/>
      <c r="CG373" s="105"/>
      <c r="CH373" s="105"/>
    </row>
    <row r="374" spans="1:86">
      <c r="A374" s="105">
        <v>24</v>
      </c>
      <c r="B374" s="105" t="s">
        <v>244</v>
      </c>
      <c r="C374" s="105" t="s">
        <v>244</v>
      </c>
      <c r="D374" s="105" t="s">
        <v>1524</v>
      </c>
      <c r="E374" s="105">
        <v>2019</v>
      </c>
      <c r="F374" s="105" t="s">
        <v>1525</v>
      </c>
      <c r="G374" s="105" t="s">
        <v>1526</v>
      </c>
      <c r="H374" s="105" t="s">
        <v>1527</v>
      </c>
      <c r="I374" s="105" t="s">
        <v>1528</v>
      </c>
      <c r="J374" s="114" t="s">
        <v>1529</v>
      </c>
      <c r="K374" s="105" t="s">
        <v>1530</v>
      </c>
      <c r="L374" s="105" t="s">
        <v>6136</v>
      </c>
      <c r="M374" s="105" t="s">
        <v>1531</v>
      </c>
      <c r="N374" s="105" t="s">
        <v>12</v>
      </c>
      <c r="O374" s="105" t="s">
        <v>1543</v>
      </c>
      <c r="P374" s="105" t="s">
        <v>5648</v>
      </c>
      <c r="Q374" s="105" t="s">
        <v>5607</v>
      </c>
      <c r="R374" s="105" t="s">
        <v>1545</v>
      </c>
      <c r="S374" s="105" t="s">
        <v>123</v>
      </c>
      <c r="T374" s="105" t="str">
        <f>INDEX(Outcome_GWASs!I:I,MATCH(Matt!S374,Outcome_GWASs!C:C,0))</f>
        <v>Manually fill</v>
      </c>
      <c r="U374" s="105" t="str">
        <f>INDEX(Outcome_GWASs!H:H,MATCH(Matt!S374,Outcome_GWASs!C:C,0))</f>
        <v>Manually fill</v>
      </c>
      <c r="V374" s="105">
        <v>59136</v>
      </c>
      <c r="W374" s="105" t="s">
        <v>10</v>
      </c>
      <c r="X374" s="105" t="s">
        <v>10</v>
      </c>
      <c r="Y374" s="105" t="s">
        <v>10</v>
      </c>
      <c r="Z374" s="105" t="s">
        <v>10</v>
      </c>
      <c r="AA374" s="105" t="s">
        <v>1005</v>
      </c>
      <c r="AB374" s="105" t="s">
        <v>249</v>
      </c>
      <c r="AC374" s="115" t="str">
        <f>INDEX(Exposure_GWASs!G:G,MATCH(Matt!AE374,Exposure_GWASs!C:C,0))</f>
        <v>BMI</v>
      </c>
      <c r="AD374" s="105" t="s">
        <v>127</v>
      </c>
      <c r="AE374" s="105" t="s">
        <v>1139</v>
      </c>
      <c r="AF374" s="115" t="str">
        <f>INDEX(Exposure_GWASs!T:T,MATCH(Matt!AE374,Exposure_GWASs!C:C,0))</f>
        <v>18+</v>
      </c>
      <c r="AG374" s="115" t="str">
        <f>INDEX(Exposure_GWASs!U:U,MATCH(Matt!AE374,Exposure_GWASs!C:C,0))</f>
        <v>both</v>
      </c>
      <c r="AH374" s="105">
        <f t="shared" si="7"/>
        <v>59136</v>
      </c>
      <c r="AI374" s="115">
        <f>INDEX(Exposure_GWASs!F:F,MATCH(Matt!AE374,Exposure_GWASs!C:C,0))</f>
        <v>322154</v>
      </c>
      <c r="AJ374" s="105" t="s">
        <v>1291</v>
      </c>
      <c r="AK374" s="105" t="s">
        <v>1005</v>
      </c>
      <c r="AL374" s="105" t="s">
        <v>249</v>
      </c>
      <c r="AM374" s="105" t="s">
        <v>10</v>
      </c>
      <c r="AN374" s="105" t="s">
        <v>10</v>
      </c>
      <c r="AO374" s="105" t="s">
        <v>11</v>
      </c>
      <c r="AP374" s="105" t="s">
        <v>11</v>
      </c>
      <c r="AQ374" s="105" t="s">
        <v>138</v>
      </c>
      <c r="AR374" s="105" t="s">
        <v>11</v>
      </c>
      <c r="AS374" s="105" t="s">
        <v>1534</v>
      </c>
      <c r="AT374" s="105" t="s">
        <v>135</v>
      </c>
      <c r="AU374" s="105" t="s">
        <v>10</v>
      </c>
      <c r="AV374" s="105" t="s">
        <v>10</v>
      </c>
      <c r="AW374" s="105">
        <v>5</v>
      </c>
      <c r="AX374" s="105">
        <f>INDEX(Exposure_GWASs!S:S,MATCH(Matt!AE374,Exposure_GWASs!C:C,0))</f>
        <v>77</v>
      </c>
      <c r="AY374" s="105" t="s">
        <v>1535</v>
      </c>
      <c r="AZ374" s="105" t="s">
        <v>11</v>
      </c>
      <c r="BA374" s="105" t="s">
        <v>11</v>
      </c>
      <c r="BB374" s="105" t="s">
        <v>22</v>
      </c>
      <c r="BC374" s="105" t="s">
        <v>11</v>
      </c>
      <c r="BD374" s="105"/>
      <c r="BE374" s="105"/>
      <c r="BF374" s="105"/>
      <c r="BG374" s="105"/>
      <c r="BH374" s="105" t="s">
        <v>11</v>
      </c>
      <c r="BI374" s="105" t="s">
        <v>1536</v>
      </c>
      <c r="BJ374" s="105" t="s">
        <v>11</v>
      </c>
      <c r="BK374" s="105" t="s">
        <v>11</v>
      </c>
      <c r="BL374" s="105" t="s">
        <v>11</v>
      </c>
      <c r="BM374" s="105" t="s">
        <v>11</v>
      </c>
      <c r="BN374" s="105" t="s">
        <v>11</v>
      </c>
      <c r="BO374" s="105" t="s">
        <v>167</v>
      </c>
      <c r="BP374" s="105" t="s">
        <v>1537</v>
      </c>
      <c r="BQ374" s="105" t="s">
        <v>1538</v>
      </c>
      <c r="BR374" s="105">
        <v>11.58</v>
      </c>
      <c r="BS374" s="105"/>
      <c r="BT374" s="105">
        <v>95</v>
      </c>
      <c r="BU374" s="105">
        <v>6.01</v>
      </c>
      <c r="BV374" s="105">
        <v>17.149999999999999</v>
      </c>
      <c r="BW374" s="105" t="s">
        <v>11</v>
      </c>
      <c r="BX374" s="105" t="s">
        <v>11</v>
      </c>
      <c r="BY374" s="105" t="s">
        <v>11</v>
      </c>
      <c r="BZ374" s="105" t="s">
        <v>1539</v>
      </c>
      <c r="CA374" s="105" t="s">
        <v>1540</v>
      </c>
      <c r="CB374" s="105" t="s">
        <v>1541</v>
      </c>
      <c r="CC374" s="105" t="s">
        <v>1542</v>
      </c>
      <c r="CD374" s="106" t="s">
        <v>10</v>
      </c>
      <c r="CE374" s="105"/>
      <c r="CF374" s="105"/>
      <c r="CG374" s="105"/>
      <c r="CH374" s="105"/>
    </row>
    <row r="375" spans="1:86">
      <c r="A375" s="105">
        <v>24</v>
      </c>
      <c r="B375" s="105" t="s">
        <v>244</v>
      </c>
      <c r="C375" s="105" t="s">
        <v>244</v>
      </c>
      <c r="D375" s="105" t="s">
        <v>1524</v>
      </c>
      <c r="E375" s="105">
        <v>2019</v>
      </c>
      <c r="F375" s="105" t="s">
        <v>1525</v>
      </c>
      <c r="G375" s="105" t="s">
        <v>1526</v>
      </c>
      <c r="H375" s="105" t="s">
        <v>1527</v>
      </c>
      <c r="I375" s="105" t="s">
        <v>1528</v>
      </c>
      <c r="J375" s="114" t="s">
        <v>1529</v>
      </c>
      <c r="K375" s="105" t="s">
        <v>1530</v>
      </c>
      <c r="L375" s="105" t="s">
        <v>6136</v>
      </c>
      <c r="M375" s="105" t="s">
        <v>1531</v>
      </c>
      <c r="N375" s="105" t="s">
        <v>12</v>
      </c>
      <c r="O375" s="105" t="s">
        <v>1543</v>
      </c>
      <c r="P375" s="269" t="s">
        <v>5649</v>
      </c>
      <c r="Q375" s="105" t="s">
        <v>5607</v>
      </c>
      <c r="R375" s="105" t="s">
        <v>1545</v>
      </c>
      <c r="S375" s="105" t="s">
        <v>123</v>
      </c>
      <c r="T375" s="105" t="str">
        <f>INDEX(Outcome_GWASs!I:I,MATCH(Matt!S375,Outcome_GWASs!C:C,0))</f>
        <v>Manually fill</v>
      </c>
      <c r="U375" s="105" t="str">
        <f>INDEX(Outcome_GWASs!H:H,MATCH(Matt!S375,Outcome_GWASs!C:C,0))</f>
        <v>Manually fill</v>
      </c>
      <c r="V375" s="105">
        <v>23986</v>
      </c>
      <c r="W375" s="105" t="s">
        <v>10</v>
      </c>
      <c r="X375" s="105" t="s">
        <v>10</v>
      </c>
      <c r="Y375" s="105" t="s">
        <v>10</v>
      </c>
      <c r="Z375" s="105" t="s">
        <v>10</v>
      </c>
      <c r="AA375" s="105" t="s">
        <v>1005</v>
      </c>
      <c r="AB375" s="105" t="s">
        <v>249</v>
      </c>
      <c r="AC375" s="115" t="str">
        <f>INDEX(Exposure_GWASs!G:G,MATCH(Matt!AE375,Exposure_GWASs!C:C,0))</f>
        <v>BMI</v>
      </c>
      <c r="AD375" s="105" t="s">
        <v>127</v>
      </c>
      <c r="AE375" s="105" t="s">
        <v>1139</v>
      </c>
      <c r="AF375" s="115" t="str">
        <f>INDEX(Exposure_GWASs!T:T,MATCH(Matt!AE375,Exposure_GWASs!C:C,0))</f>
        <v>18+</v>
      </c>
      <c r="AG375" s="115" t="str">
        <f>INDEX(Exposure_GWASs!U:U,MATCH(Matt!AE375,Exposure_GWASs!C:C,0))</f>
        <v>both</v>
      </c>
      <c r="AH375" s="105">
        <f t="shared" si="7"/>
        <v>23986</v>
      </c>
      <c r="AI375" s="115">
        <f>INDEX(Exposure_GWASs!F:F,MATCH(Matt!AE375,Exposure_GWASs!C:C,0))</f>
        <v>322154</v>
      </c>
      <c r="AJ375" s="105" t="s">
        <v>1291</v>
      </c>
      <c r="AK375" s="105" t="s">
        <v>1005</v>
      </c>
      <c r="AL375" s="105" t="s">
        <v>249</v>
      </c>
      <c r="AM375" s="105" t="s">
        <v>10</v>
      </c>
      <c r="AN375" s="105" t="s">
        <v>10</v>
      </c>
      <c r="AO375" s="105" t="s">
        <v>11</v>
      </c>
      <c r="AP375" s="105" t="s">
        <v>11</v>
      </c>
      <c r="AQ375" s="105" t="s">
        <v>138</v>
      </c>
      <c r="AR375" s="105" t="s">
        <v>11</v>
      </c>
      <c r="AS375" s="105" t="s">
        <v>1534</v>
      </c>
      <c r="AT375" s="105" t="s">
        <v>135</v>
      </c>
      <c r="AU375" s="105" t="s">
        <v>10</v>
      </c>
      <c r="AV375" s="105" t="s">
        <v>10</v>
      </c>
      <c r="AW375" s="105">
        <v>5</v>
      </c>
      <c r="AX375" s="105">
        <f>INDEX(Exposure_GWASs!S:S,MATCH(Matt!AE375,Exposure_GWASs!C:C,0))</f>
        <v>77</v>
      </c>
      <c r="AY375" s="105" t="s">
        <v>1535</v>
      </c>
      <c r="AZ375" s="105" t="s">
        <v>11</v>
      </c>
      <c r="BA375" s="105" t="s">
        <v>11</v>
      </c>
      <c r="BB375" s="105" t="s">
        <v>22</v>
      </c>
      <c r="BC375" s="105" t="s">
        <v>11</v>
      </c>
      <c r="BD375" s="105"/>
      <c r="BE375" s="105"/>
      <c r="BF375" s="105"/>
      <c r="BG375" s="105"/>
      <c r="BH375" s="105" t="s">
        <v>11</v>
      </c>
      <c r="BI375" s="105" t="s">
        <v>1536</v>
      </c>
      <c r="BJ375" s="105" t="s">
        <v>11</v>
      </c>
      <c r="BK375" s="105" t="s">
        <v>11</v>
      </c>
      <c r="BL375" s="105" t="s">
        <v>11</v>
      </c>
      <c r="BM375" s="105" t="s">
        <v>11</v>
      </c>
      <c r="BN375" s="105" t="s">
        <v>11</v>
      </c>
      <c r="BO375" s="105" t="s">
        <v>167</v>
      </c>
      <c r="BP375" s="105" t="s">
        <v>1537</v>
      </c>
      <c r="BQ375" s="105" t="s">
        <v>1538</v>
      </c>
      <c r="BR375" s="105">
        <v>1.8</v>
      </c>
      <c r="BS375" s="105"/>
      <c r="BT375" s="105">
        <v>95</v>
      </c>
      <c r="BU375" s="105">
        <v>-12.61</v>
      </c>
      <c r="BV375" s="105">
        <v>16.21</v>
      </c>
      <c r="BW375" s="105" t="s">
        <v>11</v>
      </c>
      <c r="BX375" s="105" t="s">
        <v>11</v>
      </c>
      <c r="BY375" s="105" t="s">
        <v>11</v>
      </c>
      <c r="BZ375" s="105" t="s">
        <v>1539</v>
      </c>
      <c r="CA375" s="105" t="s">
        <v>1540</v>
      </c>
      <c r="CB375" s="105" t="s">
        <v>1541</v>
      </c>
      <c r="CC375" s="105" t="s">
        <v>1542</v>
      </c>
      <c r="CD375" s="106" t="s">
        <v>10</v>
      </c>
      <c r="CE375" s="105"/>
      <c r="CF375" s="105"/>
      <c r="CG375" s="105"/>
      <c r="CH375" s="105"/>
    </row>
    <row r="376" spans="1:86">
      <c r="A376" s="105">
        <v>24</v>
      </c>
      <c r="B376" s="105" t="s">
        <v>244</v>
      </c>
      <c r="C376" s="105" t="s">
        <v>244</v>
      </c>
      <c r="D376" s="105" t="s">
        <v>1524</v>
      </c>
      <c r="E376" s="105">
        <v>2019</v>
      </c>
      <c r="F376" s="105" t="s">
        <v>1525</v>
      </c>
      <c r="G376" s="105" t="s">
        <v>1526</v>
      </c>
      <c r="H376" s="105" t="s">
        <v>1527</v>
      </c>
      <c r="I376" s="105" t="s">
        <v>1528</v>
      </c>
      <c r="J376" s="114" t="s">
        <v>1529</v>
      </c>
      <c r="K376" s="105" t="s">
        <v>1530</v>
      </c>
      <c r="L376" s="105" t="s">
        <v>6136</v>
      </c>
      <c r="M376" s="105" t="s">
        <v>1531</v>
      </c>
      <c r="N376" s="105" t="s">
        <v>12</v>
      </c>
      <c r="O376" s="105" t="s">
        <v>5642</v>
      </c>
      <c r="P376" s="105" t="s">
        <v>5647</v>
      </c>
      <c r="Q376" s="105" t="s">
        <v>5607</v>
      </c>
      <c r="R376" s="105" t="s">
        <v>1545</v>
      </c>
      <c r="S376" s="105" t="s">
        <v>123</v>
      </c>
      <c r="T376" s="105" t="str">
        <f>INDEX(Outcome_GWASs!I:I,MATCH(Matt!S376,Outcome_GWASs!C:C,0))</f>
        <v>Manually fill</v>
      </c>
      <c r="U376" s="105" t="str">
        <f>INDEX(Outcome_GWASs!H:H,MATCH(Matt!S376,Outcome_GWASs!C:C,0))</f>
        <v>Manually fill</v>
      </c>
      <c r="V376" s="105">
        <v>8430</v>
      </c>
      <c r="W376" s="105">
        <v>51</v>
      </c>
      <c r="X376" s="105" t="s">
        <v>10</v>
      </c>
      <c r="Y376" s="105" t="s">
        <v>10</v>
      </c>
      <c r="Z376" s="105" t="s">
        <v>10</v>
      </c>
      <c r="AA376" s="105" t="s">
        <v>1005</v>
      </c>
      <c r="AB376" s="105" t="s">
        <v>249</v>
      </c>
      <c r="AC376" s="115" t="str">
        <f>INDEX(Exposure_GWASs!G:G,MATCH(Matt!AE376,Exposure_GWASs!C:C,0))</f>
        <v>BMI</v>
      </c>
      <c r="AD376" s="105" t="s">
        <v>127</v>
      </c>
      <c r="AE376" s="105" t="s">
        <v>1139</v>
      </c>
      <c r="AF376" s="115" t="str">
        <f>INDEX(Exposure_GWASs!T:T,MATCH(Matt!AE376,Exposure_GWASs!C:C,0))</f>
        <v>18+</v>
      </c>
      <c r="AG376" s="115" t="str">
        <f>INDEX(Exposure_GWASs!U:U,MATCH(Matt!AE376,Exposure_GWASs!C:C,0))</f>
        <v>both</v>
      </c>
      <c r="AH376" s="105">
        <f t="shared" si="7"/>
        <v>8481</v>
      </c>
      <c r="AI376" s="115">
        <f>INDEX(Exposure_GWASs!F:F,MATCH(Matt!AE376,Exposure_GWASs!C:C,0))</f>
        <v>322154</v>
      </c>
      <c r="AJ376" s="105" t="s">
        <v>1291</v>
      </c>
      <c r="AK376" s="105" t="s">
        <v>1005</v>
      </c>
      <c r="AL376" s="105" t="s">
        <v>249</v>
      </c>
      <c r="AM376" s="105" t="s">
        <v>10</v>
      </c>
      <c r="AN376" s="105" t="s">
        <v>10</v>
      </c>
      <c r="AO376" s="105" t="s">
        <v>11</v>
      </c>
      <c r="AP376" s="105" t="s">
        <v>11</v>
      </c>
      <c r="AQ376" s="105" t="s">
        <v>138</v>
      </c>
      <c r="AR376" s="105" t="s">
        <v>11</v>
      </c>
      <c r="AS376" s="105" t="s">
        <v>1534</v>
      </c>
      <c r="AT376" s="105" t="s">
        <v>135</v>
      </c>
      <c r="AU376" s="105" t="s">
        <v>10</v>
      </c>
      <c r="AV376" s="105" t="s">
        <v>10</v>
      </c>
      <c r="AW376" s="105">
        <v>5</v>
      </c>
      <c r="AX376" s="105">
        <f>INDEX(Exposure_GWASs!S:S,MATCH(Matt!AE376,Exposure_GWASs!C:C,0))</f>
        <v>77</v>
      </c>
      <c r="AY376" s="105" t="s">
        <v>1535</v>
      </c>
      <c r="AZ376" s="105" t="s">
        <v>11</v>
      </c>
      <c r="BA376" s="105" t="s">
        <v>11</v>
      </c>
      <c r="BB376" s="105" t="s">
        <v>22</v>
      </c>
      <c r="BC376" s="105" t="s">
        <v>11</v>
      </c>
      <c r="BD376" s="105"/>
      <c r="BE376" s="105"/>
      <c r="BF376" s="105"/>
      <c r="BG376" s="105"/>
      <c r="BH376" s="105" t="s">
        <v>11</v>
      </c>
      <c r="BI376" s="105" t="s">
        <v>1536</v>
      </c>
      <c r="BJ376" s="105" t="s">
        <v>11</v>
      </c>
      <c r="BK376" s="105" t="s">
        <v>11</v>
      </c>
      <c r="BL376" s="105" t="s">
        <v>11</v>
      </c>
      <c r="BM376" s="105" t="s">
        <v>11</v>
      </c>
      <c r="BN376" s="105" t="s">
        <v>11</v>
      </c>
      <c r="BO376" s="105" t="s">
        <v>167</v>
      </c>
      <c r="BP376" s="105" t="s">
        <v>1197</v>
      </c>
      <c r="BQ376" s="105" t="s">
        <v>1029</v>
      </c>
      <c r="BR376" s="105">
        <v>8.27</v>
      </c>
      <c r="BS376" s="105"/>
      <c r="BT376" s="105">
        <v>95</v>
      </c>
      <c r="BU376" s="105">
        <v>0.13</v>
      </c>
      <c r="BV376" s="105">
        <v>529.65</v>
      </c>
      <c r="BW376" s="105" t="s">
        <v>11</v>
      </c>
      <c r="BX376" s="105" t="s">
        <v>11</v>
      </c>
      <c r="BY376" s="105" t="s">
        <v>11</v>
      </c>
      <c r="BZ376" s="105" t="s">
        <v>1539</v>
      </c>
      <c r="CA376" s="105" t="s">
        <v>1540</v>
      </c>
      <c r="CB376" s="105" t="s">
        <v>1541</v>
      </c>
      <c r="CC376" s="105" t="s">
        <v>1542</v>
      </c>
      <c r="CD376" s="106" t="s">
        <v>10</v>
      </c>
      <c r="CE376" s="105"/>
      <c r="CF376" s="105"/>
      <c r="CG376" s="105"/>
      <c r="CH376" s="105"/>
    </row>
    <row r="377" spans="1:86">
      <c r="A377" s="105">
        <v>24</v>
      </c>
      <c r="B377" s="105" t="s">
        <v>244</v>
      </c>
      <c r="C377" s="105" t="s">
        <v>244</v>
      </c>
      <c r="D377" s="105" t="s">
        <v>1524</v>
      </c>
      <c r="E377" s="105">
        <v>2019</v>
      </c>
      <c r="F377" s="105" t="s">
        <v>1525</v>
      </c>
      <c r="G377" s="105" t="s">
        <v>1526</v>
      </c>
      <c r="H377" s="105" t="s">
        <v>1527</v>
      </c>
      <c r="I377" s="105" t="s">
        <v>1528</v>
      </c>
      <c r="J377" s="114" t="s">
        <v>1529</v>
      </c>
      <c r="K377" s="105" t="s">
        <v>1530</v>
      </c>
      <c r="L377" s="105" t="s">
        <v>6136</v>
      </c>
      <c r="M377" s="105" t="s">
        <v>1531</v>
      </c>
      <c r="N377" s="105" t="s">
        <v>12</v>
      </c>
      <c r="O377" s="105" t="s">
        <v>5642</v>
      </c>
      <c r="P377" s="105" t="s">
        <v>5648</v>
      </c>
      <c r="Q377" s="105" t="s">
        <v>5607</v>
      </c>
      <c r="R377" s="105" t="s">
        <v>1545</v>
      </c>
      <c r="S377" s="105" t="s">
        <v>123</v>
      </c>
      <c r="T377" s="105" t="str">
        <f>INDEX(Outcome_GWASs!I:I,MATCH(Matt!S377,Outcome_GWASs!C:C,0))</f>
        <v>Manually fill</v>
      </c>
      <c r="U377" s="105" t="str">
        <f>INDEX(Outcome_GWASs!H:H,MATCH(Matt!S377,Outcome_GWASs!C:C,0))</f>
        <v>Manually fill</v>
      </c>
      <c r="V377" s="105">
        <v>59136</v>
      </c>
      <c r="W377" s="105">
        <v>301</v>
      </c>
      <c r="X377" s="105" t="s">
        <v>10</v>
      </c>
      <c r="Y377" s="105" t="s">
        <v>10</v>
      </c>
      <c r="Z377" s="105" t="s">
        <v>10</v>
      </c>
      <c r="AA377" s="105" t="s">
        <v>1005</v>
      </c>
      <c r="AB377" s="105" t="s">
        <v>249</v>
      </c>
      <c r="AC377" s="115" t="str">
        <f>INDEX(Exposure_GWASs!G:G,MATCH(Matt!AE377,Exposure_GWASs!C:C,0))</f>
        <v>BMI</v>
      </c>
      <c r="AD377" s="105" t="s">
        <v>127</v>
      </c>
      <c r="AE377" s="105" t="s">
        <v>1139</v>
      </c>
      <c r="AF377" s="115" t="str">
        <f>INDEX(Exposure_GWASs!T:T,MATCH(Matt!AE377,Exposure_GWASs!C:C,0))</f>
        <v>18+</v>
      </c>
      <c r="AG377" s="115" t="str">
        <f>INDEX(Exposure_GWASs!U:U,MATCH(Matt!AE377,Exposure_GWASs!C:C,0))</f>
        <v>both</v>
      </c>
      <c r="AH377" s="105">
        <f t="shared" si="7"/>
        <v>59437</v>
      </c>
      <c r="AI377" s="115">
        <f>INDEX(Exposure_GWASs!F:F,MATCH(Matt!AE377,Exposure_GWASs!C:C,0))</f>
        <v>322154</v>
      </c>
      <c r="AJ377" s="105" t="s">
        <v>1291</v>
      </c>
      <c r="AK377" s="105" t="s">
        <v>1005</v>
      </c>
      <c r="AL377" s="105" t="s">
        <v>249</v>
      </c>
      <c r="AM377" s="105" t="s">
        <v>10</v>
      </c>
      <c r="AN377" s="105" t="s">
        <v>10</v>
      </c>
      <c r="AO377" s="105" t="s">
        <v>11</v>
      </c>
      <c r="AP377" s="105" t="s">
        <v>11</v>
      </c>
      <c r="AQ377" s="105" t="s">
        <v>138</v>
      </c>
      <c r="AR377" s="105" t="s">
        <v>11</v>
      </c>
      <c r="AS377" s="105" t="s">
        <v>1534</v>
      </c>
      <c r="AT377" s="105" t="s">
        <v>135</v>
      </c>
      <c r="AU377" s="105" t="s">
        <v>10</v>
      </c>
      <c r="AV377" s="105" t="s">
        <v>10</v>
      </c>
      <c r="AW377" s="105">
        <v>5</v>
      </c>
      <c r="AX377" s="105">
        <f>INDEX(Exposure_GWASs!S:S,MATCH(Matt!AE377,Exposure_GWASs!C:C,0))</f>
        <v>77</v>
      </c>
      <c r="AY377" s="105" t="s">
        <v>1535</v>
      </c>
      <c r="AZ377" s="105" t="s">
        <v>11</v>
      </c>
      <c r="BA377" s="105" t="s">
        <v>11</v>
      </c>
      <c r="BB377" s="105" t="s">
        <v>22</v>
      </c>
      <c r="BC377" s="105" t="s">
        <v>11</v>
      </c>
      <c r="BD377" s="105"/>
      <c r="BE377" s="105"/>
      <c r="BF377" s="105"/>
      <c r="BG377" s="105"/>
      <c r="BH377" s="105" t="s">
        <v>11</v>
      </c>
      <c r="BI377" s="105" t="s">
        <v>1536</v>
      </c>
      <c r="BJ377" s="105" t="s">
        <v>11</v>
      </c>
      <c r="BK377" s="105" t="s">
        <v>11</v>
      </c>
      <c r="BL377" s="105" t="s">
        <v>11</v>
      </c>
      <c r="BM377" s="105" t="s">
        <v>11</v>
      </c>
      <c r="BN377" s="105" t="s">
        <v>11</v>
      </c>
      <c r="BO377" s="105" t="s">
        <v>167</v>
      </c>
      <c r="BP377" s="105" t="s">
        <v>1197</v>
      </c>
      <c r="BQ377" s="105" t="s">
        <v>1029</v>
      </c>
      <c r="BR377" s="105">
        <v>2.31</v>
      </c>
      <c r="BS377" s="105"/>
      <c r="BT377" s="105">
        <v>95</v>
      </c>
      <c r="BU377" s="105">
        <v>0.45</v>
      </c>
      <c r="BV377" s="105">
        <v>11.99</v>
      </c>
      <c r="BW377" s="105" t="s">
        <v>11</v>
      </c>
      <c r="BX377" s="105" t="s">
        <v>11</v>
      </c>
      <c r="BY377" s="105" t="s">
        <v>11</v>
      </c>
      <c r="BZ377" s="105" t="s">
        <v>1539</v>
      </c>
      <c r="CA377" s="105" t="s">
        <v>1540</v>
      </c>
      <c r="CB377" s="105" t="s">
        <v>1541</v>
      </c>
      <c r="CC377" s="105" t="s">
        <v>1542</v>
      </c>
      <c r="CD377" s="106" t="s">
        <v>10</v>
      </c>
      <c r="CE377" s="105"/>
      <c r="CF377" s="105"/>
      <c r="CG377" s="105"/>
      <c r="CH377" s="105"/>
    </row>
    <row r="378" spans="1:86">
      <c r="A378" s="105">
        <v>24</v>
      </c>
      <c r="B378" s="105" t="s">
        <v>244</v>
      </c>
      <c r="C378" s="105" t="s">
        <v>244</v>
      </c>
      <c r="D378" s="105" t="s">
        <v>1524</v>
      </c>
      <c r="E378" s="105">
        <v>2019</v>
      </c>
      <c r="F378" s="105" t="s">
        <v>1525</v>
      </c>
      <c r="G378" s="105" t="s">
        <v>1526</v>
      </c>
      <c r="H378" s="105" t="s">
        <v>1527</v>
      </c>
      <c r="I378" s="105" t="s">
        <v>1528</v>
      </c>
      <c r="J378" s="114" t="s">
        <v>1529</v>
      </c>
      <c r="K378" s="105" t="s">
        <v>1530</v>
      </c>
      <c r="L378" s="105" t="s">
        <v>6136</v>
      </c>
      <c r="M378" s="105" t="s">
        <v>1531</v>
      </c>
      <c r="N378" s="105" t="s">
        <v>12</v>
      </c>
      <c r="O378" s="105" t="s">
        <v>5642</v>
      </c>
      <c r="P378" s="269" t="s">
        <v>5649</v>
      </c>
      <c r="Q378" s="105" t="s">
        <v>5607</v>
      </c>
      <c r="R378" s="105" t="s">
        <v>1545</v>
      </c>
      <c r="S378" s="105" t="s">
        <v>123</v>
      </c>
      <c r="T378" s="105" t="str">
        <f>INDEX(Outcome_GWASs!I:I,MATCH(Matt!S378,Outcome_GWASs!C:C,0))</f>
        <v>Manually fill</v>
      </c>
      <c r="U378" s="105" t="str">
        <f>INDEX(Outcome_GWASs!H:H,MATCH(Matt!S378,Outcome_GWASs!C:C,0))</f>
        <v>Manually fill</v>
      </c>
      <c r="V378" s="105">
        <v>23986</v>
      </c>
      <c r="W378" s="105">
        <v>228</v>
      </c>
      <c r="X378" s="105" t="s">
        <v>10</v>
      </c>
      <c r="Y378" s="105" t="s">
        <v>10</v>
      </c>
      <c r="Z378" s="105" t="s">
        <v>10</v>
      </c>
      <c r="AA378" s="105" t="s">
        <v>1005</v>
      </c>
      <c r="AB378" s="105" t="s">
        <v>249</v>
      </c>
      <c r="AC378" s="115" t="str">
        <f>INDEX(Exposure_GWASs!G:G,MATCH(Matt!AE378,Exposure_GWASs!C:C,0))</f>
        <v>BMI</v>
      </c>
      <c r="AD378" s="105" t="s">
        <v>127</v>
      </c>
      <c r="AE378" s="105" t="s">
        <v>1139</v>
      </c>
      <c r="AF378" s="115" t="str">
        <f>INDEX(Exposure_GWASs!T:T,MATCH(Matt!AE378,Exposure_GWASs!C:C,0))</f>
        <v>18+</v>
      </c>
      <c r="AG378" s="115" t="str">
        <f>INDEX(Exposure_GWASs!U:U,MATCH(Matt!AE378,Exposure_GWASs!C:C,0))</f>
        <v>both</v>
      </c>
      <c r="AH378" s="105">
        <f t="shared" si="7"/>
        <v>24214</v>
      </c>
      <c r="AI378" s="115">
        <f>INDEX(Exposure_GWASs!F:F,MATCH(Matt!AE378,Exposure_GWASs!C:C,0))</f>
        <v>322154</v>
      </c>
      <c r="AJ378" s="105" t="s">
        <v>1291</v>
      </c>
      <c r="AK378" s="105" t="s">
        <v>1005</v>
      </c>
      <c r="AL378" s="105" t="s">
        <v>249</v>
      </c>
      <c r="AM378" s="105" t="s">
        <v>10</v>
      </c>
      <c r="AN378" s="105" t="s">
        <v>10</v>
      </c>
      <c r="AO378" s="105" t="s">
        <v>11</v>
      </c>
      <c r="AP378" s="105" t="s">
        <v>11</v>
      </c>
      <c r="AQ378" s="105" t="s">
        <v>138</v>
      </c>
      <c r="AR378" s="105" t="s">
        <v>11</v>
      </c>
      <c r="AS378" s="105" t="s">
        <v>1534</v>
      </c>
      <c r="AT378" s="105" t="s">
        <v>135</v>
      </c>
      <c r="AU378" s="105" t="s">
        <v>10</v>
      </c>
      <c r="AV378" s="105" t="s">
        <v>10</v>
      </c>
      <c r="AW378" s="105">
        <v>5</v>
      </c>
      <c r="AX378" s="105">
        <f>INDEX(Exposure_GWASs!S:S,MATCH(Matt!AE378,Exposure_GWASs!C:C,0))</f>
        <v>77</v>
      </c>
      <c r="AY378" s="105" t="s">
        <v>1535</v>
      </c>
      <c r="AZ378" s="105" t="s">
        <v>11</v>
      </c>
      <c r="BA378" s="105" t="s">
        <v>11</v>
      </c>
      <c r="BB378" s="105" t="s">
        <v>22</v>
      </c>
      <c r="BC378" s="105" t="s">
        <v>11</v>
      </c>
      <c r="BD378" s="105"/>
      <c r="BE378" s="105"/>
      <c r="BF378" s="105"/>
      <c r="BG378" s="105"/>
      <c r="BH378" s="105" t="s">
        <v>11</v>
      </c>
      <c r="BI378" s="105" t="s">
        <v>1536</v>
      </c>
      <c r="BJ378" s="105" t="s">
        <v>11</v>
      </c>
      <c r="BK378" s="105" t="s">
        <v>11</v>
      </c>
      <c r="BL378" s="105" t="s">
        <v>11</v>
      </c>
      <c r="BM378" s="105" t="s">
        <v>11</v>
      </c>
      <c r="BN378" s="105" t="s">
        <v>11</v>
      </c>
      <c r="BO378" s="105" t="s">
        <v>167</v>
      </c>
      <c r="BP378" s="105" t="s">
        <v>1197</v>
      </c>
      <c r="BQ378" s="105" t="s">
        <v>1029</v>
      </c>
      <c r="BR378" s="105">
        <v>2.69</v>
      </c>
      <c r="BS378" s="105"/>
      <c r="BT378" s="105">
        <v>95</v>
      </c>
      <c r="BU378" s="105">
        <v>0.39</v>
      </c>
      <c r="BV378" s="105">
        <v>18.670000000000002</v>
      </c>
      <c r="BW378" s="105" t="s">
        <v>11</v>
      </c>
      <c r="BX378" s="105" t="s">
        <v>11</v>
      </c>
      <c r="BY378" s="105" t="s">
        <v>11</v>
      </c>
      <c r="BZ378" s="105" t="s">
        <v>1539</v>
      </c>
      <c r="CA378" s="105" t="s">
        <v>1540</v>
      </c>
      <c r="CB378" s="105" t="s">
        <v>1541</v>
      </c>
      <c r="CC378" s="105" t="s">
        <v>1542</v>
      </c>
      <c r="CD378" s="106" t="s">
        <v>10</v>
      </c>
      <c r="CE378" s="105"/>
      <c r="CF378" s="105"/>
      <c r="CG378" s="105"/>
      <c r="CH378" s="105"/>
    </row>
    <row r="379" spans="1:86" s="2" customFormat="1">
      <c r="A379" s="105">
        <v>25</v>
      </c>
      <c r="B379" s="105" t="s">
        <v>244</v>
      </c>
      <c r="C379" s="105" t="s">
        <v>244</v>
      </c>
      <c r="D379" s="106" t="s">
        <v>1547</v>
      </c>
      <c r="E379" s="107">
        <v>2017</v>
      </c>
      <c r="F379" s="107" t="s">
        <v>1283</v>
      </c>
      <c r="G379" s="107" t="s">
        <v>1548</v>
      </c>
      <c r="H379" s="107" t="s">
        <v>1549</v>
      </c>
      <c r="I379" s="107" t="s">
        <v>1550</v>
      </c>
      <c r="J379" s="108" t="s">
        <v>1551</v>
      </c>
      <c r="K379" s="109" t="s">
        <v>1552</v>
      </c>
      <c r="L379" s="106" t="s">
        <v>6121</v>
      </c>
      <c r="M379" s="110" t="s">
        <v>1553</v>
      </c>
      <c r="N379" s="107" t="s">
        <v>15</v>
      </c>
      <c r="O379" s="107" t="s">
        <v>5650</v>
      </c>
      <c r="P379" s="107" t="s">
        <v>5650</v>
      </c>
      <c r="Q379" s="107" t="s">
        <v>5600</v>
      </c>
      <c r="R379" s="107" t="str">
        <f>INDEX(Outcome_GWASs!K:K,MATCH(Matt!S379,Outcome_GWASs!C:C,0))</f>
        <v>T1D criteria were diagnosis before age 17 and continuous insulin treatment since diagnosis for more than 6 months. Individuals with monogenic types of diabetes were excluded</v>
      </c>
      <c r="S379" s="107" t="s">
        <v>1554</v>
      </c>
      <c r="T379" s="107" t="str">
        <f>INDEX(Outcome_GWASs!I:I,MATCH(Matt!S379,Outcome_GWASs!C:C,0))</f>
        <v>18+</v>
      </c>
      <c r="U379" s="107" t="str">
        <f>INDEX(Outcome_GWASs!H:H,MATCH(Matt!S379,Outcome_GWASs!C:C,0))</f>
        <v xml:space="preserve">both </v>
      </c>
      <c r="V379" s="107">
        <f>INDEX(Outcome_GWASs!F:F,MATCH(Matt!S379,Outcome_GWASs!C:C,0))</f>
        <v>5913</v>
      </c>
      <c r="W379" s="107">
        <f>INDEX(Outcome_GWASs!G:G,MATCH(Matt!S379,Outcome_GWASs!C:C,0))</f>
        <v>8828</v>
      </c>
      <c r="X379" s="107">
        <f>INDEX(Outcome_GWASs!F:F,MATCH(Matt!S379,Outcome_GWASs!C:C,0))</f>
        <v>5913</v>
      </c>
      <c r="Y379" s="107">
        <f>INDEX(Outcome_GWASs!G:G,MATCH(Matt!S379,Outcome_GWASs!C:C,0))</f>
        <v>8828</v>
      </c>
      <c r="Z379" s="107" t="s">
        <v>10</v>
      </c>
      <c r="AA379" s="107" t="s">
        <v>1197</v>
      </c>
      <c r="AB379" s="107" t="str">
        <f>INDEX(Outcome_GWASs!E:E,MATCH(Matt!S379,Outcome_GWASs!C:C,0))</f>
        <v>European</v>
      </c>
      <c r="AC379" s="105" t="s">
        <v>127</v>
      </c>
      <c r="AD379" s="105" t="s">
        <v>5512</v>
      </c>
      <c r="AE379" s="107" t="s">
        <v>1555</v>
      </c>
      <c r="AF379" s="112" t="str">
        <f>INDEX(Exposure_GWASs!T:T,MATCH(Matt!AE379,Exposure_GWASs!C:C,0))</f>
        <v>3-10</v>
      </c>
      <c r="AG379" s="112" t="str">
        <f>INDEX(Exposure_GWASs!U:U,MATCH(Matt!AE379,Exposure_GWASs!C:C,0))</f>
        <v>both</v>
      </c>
      <c r="AH379" s="107">
        <v>35668</v>
      </c>
      <c r="AI379" s="112">
        <f>INDEX(Exposure_GWASs!F:F,MATCH(Matt!AE379,Exposure_GWASs!C:C,0))</f>
        <v>35668</v>
      </c>
      <c r="AJ379" s="107" t="s">
        <v>10</v>
      </c>
      <c r="AK379" s="107" t="s">
        <v>1005</v>
      </c>
      <c r="AL379" s="107" t="s">
        <v>249</v>
      </c>
      <c r="AM379" s="112" t="s">
        <v>10</v>
      </c>
      <c r="AN379" s="112" t="s">
        <v>10</v>
      </c>
      <c r="AO379" s="105" t="s">
        <v>11</v>
      </c>
      <c r="AP379" s="105" t="s">
        <v>1556</v>
      </c>
      <c r="AQ379" s="105" t="s">
        <v>138</v>
      </c>
      <c r="AR379" s="107" t="s">
        <v>11</v>
      </c>
      <c r="AS379" s="107" t="s">
        <v>11</v>
      </c>
      <c r="AT379" s="107" t="s">
        <v>11</v>
      </c>
      <c r="AU379" s="107" t="s">
        <v>10</v>
      </c>
      <c r="AV379" s="107" t="s">
        <v>10</v>
      </c>
      <c r="AW379" s="107">
        <v>23</v>
      </c>
      <c r="AX379" s="107">
        <f>INDEX(Exposure_GWASs!S:S,MATCH(Matt!AE379,Exposure_GWASs!C:C,0))</f>
        <v>15</v>
      </c>
      <c r="AY379" s="107" t="s">
        <v>1557</v>
      </c>
      <c r="AZ379" s="105" t="s">
        <v>11</v>
      </c>
      <c r="BA379" s="107" t="s">
        <v>10</v>
      </c>
      <c r="BB379" s="107" t="s">
        <v>16</v>
      </c>
      <c r="BC379" s="105" t="s">
        <v>17</v>
      </c>
      <c r="BD379" s="105" t="s">
        <v>23</v>
      </c>
      <c r="BE379" s="105" t="s">
        <v>26</v>
      </c>
      <c r="BF379" s="105"/>
      <c r="BG379" s="105"/>
      <c r="BH379" s="105" t="s">
        <v>1011</v>
      </c>
      <c r="BI379" s="107" t="s">
        <v>171</v>
      </c>
      <c r="BJ379" s="107" t="s">
        <v>1065</v>
      </c>
      <c r="BK379" s="107" t="s">
        <v>1558</v>
      </c>
      <c r="BL379" s="107" t="s">
        <v>11</v>
      </c>
      <c r="BM379" s="107" t="s">
        <v>11</v>
      </c>
      <c r="BN379" s="107" t="s">
        <v>11</v>
      </c>
      <c r="BO379" s="107" t="s">
        <v>167</v>
      </c>
      <c r="BP379" s="105" t="s">
        <v>1197</v>
      </c>
      <c r="BQ379" s="106" t="s">
        <v>1029</v>
      </c>
      <c r="BR379" s="107">
        <v>1.32</v>
      </c>
      <c r="BS379" s="107"/>
      <c r="BT379" s="107">
        <v>95</v>
      </c>
      <c r="BU379" s="107">
        <v>1.06</v>
      </c>
      <c r="BV379" s="107">
        <v>1.64</v>
      </c>
      <c r="BW379" s="105" t="s">
        <v>11</v>
      </c>
      <c r="BX379" s="105" t="s">
        <v>11</v>
      </c>
      <c r="BY379" s="105" t="s">
        <v>11</v>
      </c>
      <c r="BZ379" s="105" t="s">
        <v>1559</v>
      </c>
      <c r="CA379" s="107" t="s">
        <v>1560</v>
      </c>
      <c r="CB379" s="107" t="s">
        <v>11</v>
      </c>
      <c r="CC379" s="107" t="s">
        <v>11</v>
      </c>
      <c r="CD379" s="106" t="s">
        <v>10</v>
      </c>
      <c r="CE379" s="107"/>
      <c r="CF379" s="107"/>
      <c r="CG379" s="107"/>
      <c r="CH379" s="107"/>
    </row>
    <row r="380" spans="1:86" s="2" customFormat="1">
      <c r="A380" s="105">
        <v>25</v>
      </c>
      <c r="B380" s="105" t="s">
        <v>244</v>
      </c>
      <c r="C380" s="105" t="s">
        <v>244</v>
      </c>
      <c r="D380" s="106" t="s">
        <v>1547</v>
      </c>
      <c r="E380" s="107">
        <v>2017</v>
      </c>
      <c r="F380" s="107" t="s">
        <v>1283</v>
      </c>
      <c r="G380" s="107" t="s">
        <v>1548</v>
      </c>
      <c r="H380" s="107" t="s">
        <v>1549</v>
      </c>
      <c r="I380" s="107" t="s">
        <v>1550</v>
      </c>
      <c r="J380" s="108" t="s">
        <v>1551</v>
      </c>
      <c r="K380" s="109" t="s">
        <v>1552</v>
      </c>
      <c r="L380" s="106" t="s">
        <v>6121</v>
      </c>
      <c r="M380" s="110" t="s">
        <v>1553</v>
      </c>
      <c r="N380" s="107" t="s">
        <v>15</v>
      </c>
      <c r="O380" s="107" t="s">
        <v>5650</v>
      </c>
      <c r="P380" s="107" t="s">
        <v>5650</v>
      </c>
      <c r="Q380" s="107" t="s">
        <v>5600</v>
      </c>
      <c r="R380" s="107" t="str">
        <f>INDEX(Outcome_GWASs!K:K,MATCH(Matt!S380,Outcome_GWASs!C:C,0))</f>
        <v>T1D criteria were diagnosis before age 17 and continuous insulin treatment since diagnosis for more than 6 months. Individuals with monogenic types of diabetes were excluded</v>
      </c>
      <c r="S380" s="107" t="s">
        <v>1554</v>
      </c>
      <c r="T380" s="107" t="str">
        <f>INDEX(Outcome_GWASs!I:I,MATCH(Matt!S380,Outcome_GWASs!C:C,0))</f>
        <v>18+</v>
      </c>
      <c r="U380" s="107" t="str">
        <f>INDEX(Outcome_GWASs!H:H,MATCH(Matt!S380,Outcome_GWASs!C:C,0))</f>
        <v xml:space="preserve">both </v>
      </c>
      <c r="V380" s="107">
        <f>INDEX(Outcome_GWASs!F:F,MATCH(Matt!S380,Outcome_GWASs!C:C,0))</f>
        <v>5913</v>
      </c>
      <c r="W380" s="107">
        <f>INDEX(Outcome_GWASs!G:G,MATCH(Matt!S380,Outcome_GWASs!C:C,0))</f>
        <v>8828</v>
      </c>
      <c r="X380" s="107">
        <f>INDEX(Outcome_GWASs!F:F,MATCH(Matt!S380,Outcome_GWASs!C:C,0))</f>
        <v>5913</v>
      </c>
      <c r="Y380" s="107">
        <f>INDEX(Outcome_GWASs!G:G,MATCH(Matt!S380,Outcome_GWASs!C:C,0))</f>
        <v>8828</v>
      </c>
      <c r="Z380" s="107" t="s">
        <v>10</v>
      </c>
      <c r="AA380" s="107" t="s">
        <v>1197</v>
      </c>
      <c r="AB380" s="107" t="str">
        <f>INDEX(Outcome_GWASs!E:E,MATCH(Matt!S380,Outcome_GWASs!C:C,0))</f>
        <v>European</v>
      </c>
      <c r="AC380" s="105" t="s">
        <v>127</v>
      </c>
      <c r="AD380" s="105" t="s">
        <v>5512</v>
      </c>
      <c r="AE380" s="107" t="s">
        <v>1555</v>
      </c>
      <c r="AF380" s="112" t="str">
        <f>INDEX(Exposure_GWASs!T:T,MATCH(Matt!AE380,Exposure_GWASs!C:C,0))</f>
        <v>3-10</v>
      </c>
      <c r="AG380" s="112" t="str">
        <f>INDEX(Exposure_GWASs!U:U,MATCH(Matt!AE380,Exposure_GWASs!C:C,0))</f>
        <v>both</v>
      </c>
      <c r="AH380" s="107">
        <v>35668</v>
      </c>
      <c r="AI380" s="112">
        <f>INDEX(Exposure_GWASs!F:F,MATCH(Matt!AE380,Exposure_GWASs!C:C,0))</f>
        <v>35668</v>
      </c>
      <c r="AJ380" s="107" t="s">
        <v>10</v>
      </c>
      <c r="AK380" s="107" t="s">
        <v>1005</v>
      </c>
      <c r="AL380" s="107" t="s">
        <v>249</v>
      </c>
      <c r="AM380" s="112" t="s">
        <v>10</v>
      </c>
      <c r="AN380" s="112" t="s">
        <v>10</v>
      </c>
      <c r="AO380" s="105" t="s">
        <v>11</v>
      </c>
      <c r="AP380" s="105" t="s">
        <v>1556</v>
      </c>
      <c r="AQ380" s="105" t="s">
        <v>138</v>
      </c>
      <c r="AR380" s="107" t="s">
        <v>11</v>
      </c>
      <c r="AS380" s="107" t="s">
        <v>11</v>
      </c>
      <c r="AT380" s="107" t="s">
        <v>11</v>
      </c>
      <c r="AU380" s="107" t="s">
        <v>10</v>
      </c>
      <c r="AV380" s="107" t="s">
        <v>10</v>
      </c>
      <c r="AW380" s="107">
        <v>13</v>
      </c>
      <c r="AX380" s="107">
        <f>INDEX(Exposure_GWASs!S:S,MATCH(Matt!AE380,Exposure_GWASs!C:C,0))</f>
        <v>15</v>
      </c>
      <c r="AY380" s="107" t="s">
        <v>1557</v>
      </c>
      <c r="AZ380" s="105" t="s">
        <v>11</v>
      </c>
      <c r="BA380" s="107" t="s">
        <v>10</v>
      </c>
      <c r="BB380" s="107" t="s">
        <v>16</v>
      </c>
      <c r="BC380" s="105" t="s">
        <v>17</v>
      </c>
      <c r="BD380" s="105" t="s">
        <v>23</v>
      </c>
      <c r="BE380" s="105" t="s">
        <v>26</v>
      </c>
      <c r="BF380" s="105"/>
      <c r="BG380" s="105"/>
      <c r="BH380" s="105" t="s">
        <v>1011</v>
      </c>
      <c r="BI380" s="107" t="s">
        <v>171</v>
      </c>
      <c r="BJ380" s="107" t="s">
        <v>1065</v>
      </c>
      <c r="BK380" s="107" t="s">
        <v>1558</v>
      </c>
      <c r="BL380" s="107" t="s">
        <v>11</v>
      </c>
      <c r="BM380" s="107" t="s">
        <v>11</v>
      </c>
      <c r="BN380" s="107" t="s">
        <v>11</v>
      </c>
      <c r="BO380" s="107" t="s">
        <v>167</v>
      </c>
      <c r="BP380" s="105" t="s">
        <v>1197</v>
      </c>
      <c r="BQ380" s="106" t="s">
        <v>1029</v>
      </c>
      <c r="BR380" s="107">
        <v>1.55</v>
      </c>
      <c r="BS380" s="107"/>
      <c r="BT380" s="107">
        <v>95</v>
      </c>
      <c r="BU380" s="107">
        <v>1.21</v>
      </c>
      <c r="BV380" s="107">
        <v>1.99</v>
      </c>
      <c r="BW380" s="105" t="s">
        <v>11</v>
      </c>
      <c r="BX380" s="105" t="s">
        <v>11</v>
      </c>
      <c r="BY380" s="105" t="s">
        <v>11</v>
      </c>
      <c r="BZ380" s="105" t="s">
        <v>1559</v>
      </c>
      <c r="CA380" s="107" t="s">
        <v>1560</v>
      </c>
      <c r="CB380" s="107" t="s">
        <v>11</v>
      </c>
      <c r="CC380" s="107" t="s">
        <v>11</v>
      </c>
      <c r="CD380" s="106" t="s">
        <v>10</v>
      </c>
      <c r="CE380" s="107"/>
      <c r="CF380" s="107"/>
      <c r="CG380" s="107"/>
      <c r="CH380" s="107"/>
    </row>
    <row r="381" spans="1:86" s="2" customFormat="1">
      <c r="A381" s="105">
        <v>25</v>
      </c>
      <c r="B381" s="105" t="s">
        <v>244</v>
      </c>
      <c r="C381" s="105" t="s">
        <v>244</v>
      </c>
      <c r="D381" s="106" t="s">
        <v>1547</v>
      </c>
      <c r="E381" s="107">
        <v>2017</v>
      </c>
      <c r="F381" s="107" t="s">
        <v>1283</v>
      </c>
      <c r="G381" s="107" t="s">
        <v>1548</v>
      </c>
      <c r="H381" s="107" t="s">
        <v>1549</v>
      </c>
      <c r="I381" s="107" t="s">
        <v>1550</v>
      </c>
      <c r="J381" s="108" t="s">
        <v>1551</v>
      </c>
      <c r="K381" s="109" t="s">
        <v>1552</v>
      </c>
      <c r="L381" s="106" t="s">
        <v>6121</v>
      </c>
      <c r="M381" s="110" t="s">
        <v>1553</v>
      </c>
      <c r="N381" s="107" t="s">
        <v>15</v>
      </c>
      <c r="O381" s="107" t="s">
        <v>5650</v>
      </c>
      <c r="P381" s="107" t="s">
        <v>5650</v>
      </c>
      <c r="Q381" s="107" t="s">
        <v>5600</v>
      </c>
      <c r="R381" s="107" t="str">
        <f>INDEX(Outcome_GWASs!K:K,MATCH(Matt!S381,Outcome_GWASs!C:C,0))</f>
        <v>T1D criteria were diagnosis before age 17 and continuous insulin treatment since diagnosis for more than 6 months. Individuals with monogenic types of diabetes were excluded</v>
      </c>
      <c r="S381" s="107" t="s">
        <v>1554</v>
      </c>
      <c r="T381" s="107" t="str">
        <f>INDEX(Outcome_GWASs!I:I,MATCH(Matt!S381,Outcome_GWASs!C:C,0))</f>
        <v>18+</v>
      </c>
      <c r="U381" s="107" t="str">
        <f>INDEX(Outcome_GWASs!H:H,MATCH(Matt!S381,Outcome_GWASs!C:C,0))</f>
        <v xml:space="preserve">both </v>
      </c>
      <c r="V381" s="107">
        <f>INDEX(Outcome_GWASs!F:F,MATCH(Matt!S381,Outcome_GWASs!C:C,0))</f>
        <v>5913</v>
      </c>
      <c r="W381" s="107">
        <f>INDEX(Outcome_GWASs!G:G,MATCH(Matt!S381,Outcome_GWASs!C:C,0))</f>
        <v>8828</v>
      </c>
      <c r="X381" s="107">
        <f>INDEX(Outcome_GWASs!F:F,MATCH(Matt!S381,Outcome_GWASs!C:C,0))</f>
        <v>5913</v>
      </c>
      <c r="Y381" s="107">
        <f>INDEX(Outcome_GWASs!G:G,MATCH(Matt!S381,Outcome_GWASs!C:C,0))</f>
        <v>8828</v>
      </c>
      <c r="Z381" s="107" t="s">
        <v>10</v>
      </c>
      <c r="AA381" s="107" t="s">
        <v>1197</v>
      </c>
      <c r="AB381" s="107" t="str">
        <f>INDEX(Outcome_GWASs!E:E,MATCH(Matt!S381,Outcome_GWASs!C:C,0))</f>
        <v>European</v>
      </c>
      <c r="AC381" s="105" t="s">
        <v>127</v>
      </c>
      <c r="AD381" s="105" t="s">
        <v>5512</v>
      </c>
      <c r="AE381" s="107" t="s">
        <v>1555</v>
      </c>
      <c r="AF381" s="112" t="str">
        <f>INDEX(Exposure_GWASs!T:T,MATCH(Matt!AE381,Exposure_GWASs!C:C,0))</f>
        <v>3-10</v>
      </c>
      <c r="AG381" s="112" t="str">
        <f>INDEX(Exposure_GWASs!U:U,MATCH(Matt!AE381,Exposure_GWASs!C:C,0))</f>
        <v>both</v>
      </c>
      <c r="AH381" s="107">
        <v>35668</v>
      </c>
      <c r="AI381" s="112">
        <f>INDEX(Exposure_GWASs!F:F,MATCH(Matt!AE381,Exposure_GWASs!C:C,0))</f>
        <v>35668</v>
      </c>
      <c r="AJ381" s="107" t="s">
        <v>10</v>
      </c>
      <c r="AK381" s="107" t="s">
        <v>1005</v>
      </c>
      <c r="AL381" s="107" t="s">
        <v>249</v>
      </c>
      <c r="AM381" s="112" t="s">
        <v>10</v>
      </c>
      <c r="AN381" s="112" t="s">
        <v>10</v>
      </c>
      <c r="AO381" s="105" t="s">
        <v>11</v>
      </c>
      <c r="AP381" s="105" t="s">
        <v>1556</v>
      </c>
      <c r="AQ381" s="105" t="s">
        <v>138</v>
      </c>
      <c r="AR381" s="107" t="s">
        <v>11</v>
      </c>
      <c r="AS381" s="107" t="s">
        <v>11</v>
      </c>
      <c r="AT381" s="107" t="s">
        <v>11</v>
      </c>
      <c r="AU381" s="107" t="s">
        <v>10</v>
      </c>
      <c r="AV381" s="107" t="s">
        <v>10</v>
      </c>
      <c r="AW381" s="107">
        <v>23</v>
      </c>
      <c r="AX381" s="107">
        <f>INDEX(Exposure_GWASs!S:S,MATCH(Matt!AE381,Exposure_GWASs!C:C,0))</f>
        <v>15</v>
      </c>
      <c r="AY381" s="107" t="s">
        <v>1557</v>
      </c>
      <c r="AZ381" s="105" t="s">
        <v>11</v>
      </c>
      <c r="BA381" s="107" t="s">
        <v>10</v>
      </c>
      <c r="BB381" s="107" t="s">
        <v>31</v>
      </c>
      <c r="BC381" s="105" t="s">
        <v>17</v>
      </c>
      <c r="BD381" s="105" t="s">
        <v>23</v>
      </c>
      <c r="BE381" s="105" t="s">
        <v>26</v>
      </c>
      <c r="BF381" s="105"/>
      <c r="BG381" s="105"/>
      <c r="BH381" s="105" t="s">
        <v>1011</v>
      </c>
      <c r="BI381" s="107" t="s">
        <v>171</v>
      </c>
      <c r="BJ381" s="107" t="s">
        <v>1065</v>
      </c>
      <c r="BK381" s="107" t="s">
        <v>1558</v>
      </c>
      <c r="BL381" s="107" t="s">
        <v>11</v>
      </c>
      <c r="BM381" s="107" t="s">
        <v>11</v>
      </c>
      <c r="BN381" s="107" t="s">
        <v>11</v>
      </c>
      <c r="BO381" s="107" t="s">
        <v>167</v>
      </c>
      <c r="BP381" s="105" t="s">
        <v>1197</v>
      </c>
      <c r="BQ381" s="106" t="s">
        <v>1029</v>
      </c>
      <c r="BR381" s="107">
        <v>1.33</v>
      </c>
      <c r="BS381" s="107"/>
      <c r="BT381" s="107">
        <v>95</v>
      </c>
      <c r="BU381" s="107">
        <v>1.07</v>
      </c>
      <c r="BV381" s="107">
        <v>1.66</v>
      </c>
      <c r="BW381" s="105" t="s">
        <v>11</v>
      </c>
      <c r="BX381" s="105" t="s">
        <v>11</v>
      </c>
      <c r="BY381" s="105" t="s">
        <v>11</v>
      </c>
      <c r="BZ381" s="105" t="s">
        <v>1559</v>
      </c>
      <c r="CA381" s="107" t="s">
        <v>1560</v>
      </c>
      <c r="CB381" s="107" t="s">
        <v>11</v>
      </c>
      <c r="CC381" s="107" t="s">
        <v>11</v>
      </c>
      <c r="CD381" s="106" t="s">
        <v>10</v>
      </c>
      <c r="CE381" s="107"/>
      <c r="CF381" s="107"/>
      <c r="CG381" s="107"/>
      <c r="CH381" s="107"/>
    </row>
    <row r="382" spans="1:86" s="2" customFormat="1">
      <c r="A382" s="105">
        <v>25</v>
      </c>
      <c r="B382" s="105" t="s">
        <v>244</v>
      </c>
      <c r="C382" s="105" t="s">
        <v>244</v>
      </c>
      <c r="D382" s="106" t="s">
        <v>1547</v>
      </c>
      <c r="E382" s="107">
        <v>2017</v>
      </c>
      <c r="F382" s="107" t="s">
        <v>1283</v>
      </c>
      <c r="G382" s="107" t="s">
        <v>1548</v>
      </c>
      <c r="H382" s="107" t="s">
        <v>1549</v>
      </c>
      <c r="I382" s="107" t="s">
        <v>1550</v>
      </c>
      <c r="J382" s="108" t="s">
        <v>1551</v>
      </c>
      <c r="K382" s="109" t="s">
        <v>1552</v>
      </c>
      <c r="L382" s="106" t="s">
        <v>6121</v>
      </c>
      <c r="M382" s="110" t="s">
        <v>1553</v>
      </c>
      <c r="N382" s="107" t="s">
        <v>15</v>
      </c>
      <c r="O382" s="107" t="s">
        <v>5650</v>
      </c>
      <c r="P382" s="107" t="s">
        <v>5650</v>
      </c>
      <c r="Q382" s="107" t="s">
        <v>5600</v>
      </c>
      <c r="R382" s="107" t="str">
        <f>INDEX(Outcome_GWASs!K:K,MATCH(Matt!S382,Outcome_GWASs!C:C,0))</f>
        <v>T1D criteria were diagnosis before age 17 and continuous insulin treatment since diagnosis for more than 6 months. Individuals with monogenic types of diabetes were excluded</v>
      </c>
      <c r="S382" s="107" t="s">
        <v>1554</v>
      </c>
      <c r="T382" s="107" t="str">
        <f>INDEX(Outcome_GWASs!I:I,MATCH(Matt!S382,Outcome_GWASs!C:C,0))</f>
        <v>18+</v>
      </c>
      <c r="U382" s="107" t="str">
        <f>INDEX(Outcome_GWASs!H:H,MATCH(Matt!S382,Outcome_GWASs!C:C,0))</f>
        <v xml:space="preserve">both </v>
      </c>
      <c r="V382" s="107">
        <f>INDEX(Outcome_GWASs!F:F,MATCH(Matt!S382,Outcome_GWASs!C:C,0))</f>
        <v>5913</v>
      </c>
      <c r="W382" s="107">
        <f>INDEX(Outcome_GWASs!G:G,MATCH(Matt!S382,Outcome_GWASs!C:C,0))</f>
        <v>8828</v>
      </c>
      <c r="X382" s="107">
        <f>INDEX(Outcome_GWASs!F:F,MATCH(Matt!S382,Outcome_GWASs!C:C,0))</f>
        <v>5913</v>
      </c>
      <c r="Y382" s="107">
        <f>INDEX(Outcome_GWASs!G:G,MATCH(Matt!S382,Outcome_GWASs!C:C,0))</f>
        <v>8828</v>
      </c>
      <c r="Z382" s="107" t="s">
        <v>10</v>
      </c>
      <c r="AA382" s="107" t="s">
        <v>1197</v>
      </c>
      <c r="AB382" s="107" t="str">
        <f>INDEX(Outcome_GWASs!E:E,MATCH(Matt!S382,Outcome_GWASs!C:C,0))</f>
        <v>European</v>
      </c>
      <c r="AC382" s="105" t="s">
        <v>127</v>
      </c>
      <c r="AD382" s="105" t="s">
        <v>5512</v>
      </c>
      <c r="AE382" s="107" t="s">
        <v>1555</v>
      </c>
      <c r="AF382" s="112" t="str">
        <f>INDEX(Exposure_GWASs!T:T,MATCH(Matt!AE382,Exposure_GWASs!C:C,0))</f>
        <v>3-10</v>
      </c>
      <c r="AG382" s="112" t="str">
        <f>INDEX(Exposure_GWASs!U:U,MATCH(Matt!AE382,Exposure_GWASs!C:C,0))</f>
        <v>both</v>
      </c>
      <c r="AH382" s="107">
        <v>35668</v>
      </c>
      <c r="AI382" s="112">
        <f>INDEX(Exposure_GWASs!F:F,MATCH(Matt!AE382,Exposure_GWASs!C:C,0))</f>
        <v>35668</v>
      </c>
      <c r="AJ382" s="107" t="s">
        <v>10</v>
      </c>
      <c r="AK382" s="107" t="s">
        <v>1005</v>
      </c>
      <c r="AL382" s="107" t="s">
        <v>249</v>
      </c>
      <c r="AM382" s="112" t="s">
        <v>10</v>
      </c>
      <c r="AN382" s="112" t="s">
        <v>10</v>
      </c>
      <c r="AO382" s="105" t="s">
        <v>11</v>
      </c>
      <c r="AP382" s="105" t="s">
        <v>1556</v>
      </c>
      <c r="AQ382" s="105" t="s">
        <v>138</v>
      </c>
      <c r="AR382" s="107" t="s">
        <v>11</v>
      </c>
      <c r="AS382" s="107" t="s">
        <v>11</v>
      </c>
      <c r="AT382" s="107" t="s">
        <v>11</v>
      </c>
      <c r="AU382" s="107" t="s">
        <v>10</v>
      </c>
      <c r="AV382" s="107" t="s">
        <v>10</v>
      </c>
      <c r="AW382" s="107">
        <v>13</v>
      </c>
      <c r="AX382" s="107">
        <f>INDEX(Exposure_GWASs!S:S,MATCH(Matt!AE382,Exposure_GWASs!C:C,0))</f>
        <v>15</v>
      </c>
      <c r="AY382" s="107" t="s">
        <v>1557</v>
      </c>
      <c r="AZ382" s="105" t="s">
        <v>11</v>
      </c>
      <c r="BA382" s="107" t="s">
        <v>10</v>
      </c>
      <c r="BB382" s="107" t="s">
        <v>31</v>
      </c>
      <c r="BC382" s="105" t="s">
        <v>17</v>
      </c>
      <c r="BD382" s="105" t="s">
        <v>23</v>
      </c>
      <c r="BE382" s="105" t="s">
        <v>26</v>
      </c>
      <c r="BF382" s="105"/>
      <c r="BG382" s="105"/>
      <c r="BH382" s="105" t="s">
        <v>1011</v>
      </c>
      <c r="BI382" s="107" t="s">
        <v>171</v>
      </c>
      <c r="BJ382" s="107" t="s">
        <v>1065</v>
      </c>
      <c r="BK382" s="107" t="s">
        <v>1558</v>
      </c>
      <c r="BL382" s="107" t="s">
        <v>11</v>
      </c>
      <c r="BM382" s="107" t="s">
        <v>11</v>
      </c>
      <c r="BN382" s="107" t="s">
        <v>11</v>
      </c>
      <c r="BO382" s="107" t="s">
        <v>167</v>
      </c>
      <c r="BP382" s="105" t="s">
        <v>1197</v>
      </c>
      <c r="BQ382" s="106" t="s">
        <v>1029</v>
      </c>
      <c r="BR382" s="107">
        <v>1.55</v>
      </c>
      <c r="BS382" s="107"/>
      <c r="BT382" s="107">
        <v>95</v>
      </c>
      <c r="BU382" s="107">
        <v>1.21</v>
      </c>
      <c r="BV382" s="107">
        <v>2</v>
      </c>
      <c r="BW382" s="105" t="s">
        <v>11</v>
      </c>
      <c r="BX382" s="105" t="s">
        <v>11</v>
      </c>
      <c r="BY382" s="105" t="s">
        <v>11</v>
      </c>
      <c r="BZ382" s="105" t="s">
        <v>1559</v>
      </c>
      <c r="CA382" s="107" t="s">
        <v>1560</v>
      </c>
      <c r="CB382" s="107" t="s">
        <v>11</v>
      </c>
      <c r="CC382" s="107" t="s">
        <v>11</v>
      </c>
      <c r="CD382" s="106" t="s">
        <v>10</v>
      </c>
      <c r="CE382" s="107"/>
      <c r="CF382" s="107"/>
      <c r="CG382" s="107"/>
      <c r="CH382" s="107"/>
    </row>
    <row r="383" spans="1:86" s="2" customFormat="1">
      <c r="A383" s="105">
        <v>25</v>
      </c>
      <c r="B383" s="105" t="s">
        <v>244</v>
      </c>
      <c r="C383" s="105" t="s">
        <v>244</v>
      </c>
      <c r="D383" s="106" t="s">
        <v>1547</v>
      </c>
      <c r="E383" s="107">
        <v>2017</v>
      </c>
      <c r="F383" s="107" t="s">
        <v>1283</v>
      </c>
      <c r="G383" s="107" t="s">
        <v>1548</v>
      </c>
      <c r="H383" s="107" t="s">
        <v>1549</v>
      </c>
      <c r="I383" s="107" t="s">
        <v>1550</v>
      </c>
      <c r="J383" s="108" t="s">
        <v>1551</v>
      </c>
      <c r="K383" s="109" t="s">
        <v>1552</v>
      </c>
      <c r="L383" s="106" t="s">
        <v>6121</v>
      </c>
      <c r="M383" s="110" t="s">
        <v>1553</v>
      </c>
      <c r="N383" s="107" t="s">
        <v>30</v>
      </c>
      <c r="O383" s="107" t="s">
        <v>5650</v>
      </c>
      <c r="P383" s="107" t="s">
        <v>5650</v>
      </c>
      <c r="Q383" s="107" t="s">
        <v>5600</v>
      </c>
      <c r="R383" s="107" t="str">
        <f>INDEX(Outcome_GWASs!K:K,MATCH(Matt!S383,Outcome_GWASs!C:C,0))</f>
        <v>T1D criteria were diagnosis before age 17 and continuous insulin treatment since diagnosis for more than 6 months. Individuals with monogenic types of diabetes were excluded</v>
      </c>
      <c r="S383" s="107" t="s">
        <v>1554</v>
      </c>
      <c r="T383" s="107" t="str">
        <f>INDEX(Outcome_GWASs!I:I,MATCH(Matt!S383,Outcome_GWASs!C:C,0))</f>
        <v>18+</v>
      </c>
      <c r="U383" s="107" t="str">
        <f>INDEX(Outcome_GWASs!H:H,MATCH(Matt!S383,Outcome_GWASs!C:C,0))</f>
        <v xml:space="preserve">both </v>
      </c>
      <c r="V383" s="107">
        <f>INDEX(Outcome_GWASs!F:F,MATCH(Matt!S383,Outcome_GWASs!C:C,0))</f>
        <v>5913</v>
      </c>
      <c r="W383" s="107">
        <f>INDEX(Outcome_GWASs!G:G,MATCH(Matt!S383,Outcome_GWASs!C:C,0))</f>
        <v>8828</v>
      </c>
      <c r="X383" s="107">
        <f>INDEX(Outcome_GWASs!F:F,MATCH(Matt!S383,Outcome_GWASs!C:C,0))</f>
        <v>5913</v>
      </c>
      <c r="Y383" s="107">
        <f>INDEX(Outcome_GWASs!G:G,MATCH(Matt!S383,Outcome_GWASs!C:C,0))</f>
        <v>8828</v>
      </c>
      <c r="Z383" s="107" t="s">
        <v>10</v>
      </c>
      <c r="AA383" s="107" t="s">
        <v>1197</v>
      </c>
      <c r="AB383" s="107" t="str">
        <f>INDEX(Outcome_GWASs!E:E,MATCH(Matt!S383,Outcome_GWASs!C:C,0))</f>
        <v>European</v>
      </c>
      <c r="AC383" s="105" t="s">
        <v>127</v>
      </c>
      <c r="AD383" s="105" t="s">
        <v>5512</v>
      </c>
      <c r="AE383" s="107" t="s">
        <v>1555</v>
      </c>
      <c r="AF383" s="112" t="str">
        <f>INDEX(Exposure_GWASs!T:T,MATCH(Matt!AE383,Exposure_GWASs!C:C,0))</f>
        <v>3-10</v>
      </c>
      <c r="AG383" s="112" t="str">
        <f>INDEX(Exposure_GWASs!U:U,MATCH(Matt!AE383,Exposure_GWASs!C:C,0))</f>
        <v>both</v>
      </c>
      <c r="AH383" s="107">
        <v>35668</v>
      </c>
      <c r="AI383" s="112">
        <f>INDEX(Exposure_GWASs!F:F,MATCH(Matt!AE383,Exposure_GWASs!C:C,0))</f>
        <v>35668</v>
      </c>
      <c r="AJ383" s="107" t="s">
        <v>10</v>
      </c>
      <c r="AK383" s="107" t="s">
        <v>1005</v>
      </c>
      <c r="AL383" s="107" t="s">
        <v>249</v>
      </c>
      <c r="AM383" s="112" t="s">
        <v>10</v>
      </c>
      <c r="AN383" s="112" t="s">
        <v>10</v>
      </c>
      <c r="AO383" s="105" t="s">
        <v>11</v>
      </c>
      <c r="AP383" s="105" t="s">
        <v>1556</v>
      </c>
      <c r="AQ383" s="105" t="s">
        <v>138</v>
      </c>
      <c r="AR383" s="107" t="s">
        <v>11</v>
      </c>
      <c r="AS383" s="107" t="s">
        <v>11</v>
      </c>
      <c r="AT383" s="107" t="s">
        <v>11</v>
      </c>
      <c r="AU383" s="107" t="s">
        <v>10</v>
      </c>
      <c r="AV383" s="107" t="s">
        <v>10</v>
      </c>
      <c r="AW383" s="107">
        <v>13</v>
      </c>
      <c r="AX383" s="107">
        <f>INDEX(Exposure_GWASs!S:S,MATCH(Matt!AE383,Exposure_GWASs!C:C,0))</f>
        <v>15</v>
      </c>
      <c r="AY383" s="107" t="s">
        <v>1557</v>
      </c>
      <c r="AZ383" s="105" t="s">
        <v>11</v>
      </c>
      <c r="BA383" s="107" t="s">
        <v>10</v>
      </c>
      <c r="BB383" s="107" t="s">
        <v>31</v>
      </c>
      <c r="BC383" s="105"/>
      <c r="BD383" s="105"/>
      <c r="BE383" s="105"/>
      <c r="BF383" s="105"/>
      <c r="BG383" s="105"/>
      <c r="BH383" s="105" t="s">
        <v>11</v>
      </c>
      <c r="BI383" s="107" t="s">
        <v>171</v>
      </c>
      <c r="BJ383" s="107" t="s">
        <v>1065</v>
      </c>
      <c r="BK383" s="107" t="s">
        <v>1558</v>
      </c>
      <c r="BL383" s="107" t="s">
        <v>11</v>
      </c>
      <c r="BM383" s="107" t="s">
        <v>11</v>
      </c>
      <c r="BN383" s="107" t="s">
        <v>11</v>
      </c>
      <c r="BO383" s="107" t="s">
        <v>167</v>
      </c>
      <c r="BP383" s="105" t="s">
        <v>1197</v>
      </c>
      <c r="BQ383" s="106" t="s">
        <v>1561</v>
      </c>
      <c r="BR383" s="107">
        <v>1.65</v>
      </c>
      <c r="BS383" s="107"/>
      <c r="BT383" s="107">
        <v>95</v>
      </c>
      <c r="BU383" s="107">
        <v>1.08</v>
      </c>
      <c r="BV383" s="107">
        <v>2.5299999999999998</v>
      </c>
      <c r="BW383" s="105" t="s">
        <v>11</v>
      </c>
      <c r="BX383" s="105" t="s">
        <v>11</v>
      </c>
      <c r="BY383" s="105" t="s">
        <v>11</v>
      </c>
      <c r="BZ383" s="105" t="s">
        <v>1559</v>
      </c>
      <c r="CA383" s="107" t="s">
        <v>1560</v>
      </c>
      <c r="CB383" s="107" t="s">
        <v>11</v>
      </c>
      <c r="CC383" s="107" t="s">
        <v>11</v>
      </c>
      <c r="CD383" s="106" t="s">
        <v>10</v>
      </c>
      <c r="CE383" s="107"/>
      <c r="CF383" s="107"/>
      <c r="CG383" s="107"/>
      <c r="CH383" s="107"/>
    </row>
    <row r="384" spans="1:86" s="2" customFormat="1">
      <c r="A384" s="105">
        <v>26</v>
      </c>
      <c r="B384" s="105" t="s">
        <v>244</v>
      </c>
      <c r="C384" s="105" t="s">
        <v>244</v>
      </c>
      <c r="D384" s="106" t="s">
        <v>1562</v>
      </c>
      <c r="E384" s="107">
        <v>2019</v>
      </c>
      <c r="F384" s="107" t="s">
        <v>1563</v>
      </c>
      <c r="G384" s="107" t="s">
        <v>1564</v>
      </c>
      <c r="H384" s="107" t="s">
        <v>1549</v>
      </c>
      <c r="I384" s="107" t="s">
        <v>1565</v>
      </c>
      <c r="J384" s="108" t="s">
        <v>1566</v>
      </c>
      <c r="K384" s="109" t="s">
        <v>1567</v>
      </c>
      <c r="L384" s="106" t="s">
        <v>6137</v>
      </c>
      <c r="M384" s="110" t="s">
        <v>1568</v>
      </c>
      <c r="N384" s="107" t="s">
        <v>12</v>
      </c>
      <c r="O384" s="107" t="s">
        <v>5560</v>
      </c>
      <c r="P384" s="107" t="s">
        <v>5560</v>
      </c>
      <c r="Q384" s="107" t="s">
        <v>5600</v>
      </c>
      <c r="R384" s="107" t="s">
        <v>1569</v>
      </c>
      <c r="S384" s="107" t="s">
        <v>123</v>
      </c>
      <c r="T384" s="107" t="s">
        <v>172</v>
      </c>
      <c r="U384" s="107" t="s">
        <v>140</v>
      </c>
      <c r="V384" s="107">
        <f>SUM(V385:V386)</f>
        <v>18329</v>
      </c>
      <c r="W384" s="107">
        <f t="shared" ref="W384:W392" si="8">SUM(423507-V384)</f>
        <v>405178</v>
      </c>
      <c r="X384" s="107" t="s">
        <v>10</v>
      </c>
      <c r="Y384" s="107" t="s">
        <v>10</v>
      </c>
      <c r="Z384" s="107" t="s">
        <v>10</v>
      </c>
      <c r="AA384" s="107"/>
      <c r="AB384" s="107" t="s">
        <v>249</v>
      </c>
      <c r="AC384" s="112" t="str">
        <f>INDEX(Exposure_GWASs!G:G,MATCH(Matt!AE384,Exposure_GWASs!C:C,0))</f>
        <v>BMI</v>
      </c>
      <c r="AD384" s="105" t="s">
        <v>127</v>
      </c>
      <c r="AE384" s="107" t="s">
        <v>1570</v>
      </c>
      <c r="AF384" s="112" t="str">
        <f>INDEX(Exposure_GWASs!T:T,MATCH(Matt!AE384,Exposure_GWASs!C:C,0))</f>
        <v>18+</v>
      </c>
      <c r="AG384" s="112" t="str">
        <f>INDEX(Exposure_GWASs!U:U,MATCH(Matt!AE384,Exposure_GWASs!C:C,0))</f>
        <v>both</v>
      </c>
      <c r="AH384" s="107" t="s">
        <v>11</v>
      </c>
      <c r="AI384" s="112">
        <f>INDEX(Exposure_GWASs!F:F,MATCH(Matt!AE384,Exposure_GWASs!C:C,0))</f>
        <v>806834</v>
      </c>
      <c r="AJ384" s="107" t="s">
        <v>10</v>
      </c>
      <c r="AK384" s="107" t="s">
        <v>1005</v>
      </c>
      <c r="AL384" s="107" t="s">
        <v>249</v>
      </c>
      <c r="AM384" s="112" t="s">
        <v>1571</v>
      </c>
      <c r="AN384" s="112" t="s">
        <v>213</v>
      </c>
      <c r="AO384" s="105" t="s">
        <v>1572</v>
      </c>
      <c r="AP384" s="105" t="s">
        <v>1573</v>
      </c>
      <c r="AQ384" s="105" t="s">
        <v>266</v>
      </c>
      <c r="AR384" s="107" t="s">
        <v>11</v>
      </c>
      <c r="AS384" s="107" t="s">
        <v>11</v>
      </c>
      <c r="AT384" s="107" t="s">
        <v>1574</v>
      </c>
      <c r="AU384" s="107" t="s">
        <v>10</v>
      </c>
      <c r="AV384" s="107" t="s">
        <v>10</v>
      </c>
      <c r="AW384" s="107">
        <v>565</v>
      </c>
      <c r="AX384" s="107">
        <f>INDEX(Exposure_GWASs!S:S,MATCH(Matt!AE384,Exposure_GWASs!C:C,0))</f>
        <v>806</v>
      </c>
      <c r="AY384" s="107" t="s">
        <v>1575</v>
      </c>
      <c r="AZ384" s="105" t="s">
        <v>11</v>
      </c>
      <c r="BA384" s="107" t="s">
        <v>10</v>
      </c>
      <c r="BB384" s="107" t="s">
        <v>25</v>
      </c>
      <c r="BC384" s="105" t="s">
        <v>17</v>
      </c>
      <c r="BD384" s="105" t="s">
        <v>26</v>
      </c>
      <c r="BE384" s="105"/>
      <c r="BF384" s="105"/>
      <c r="BG384" s="105"/>
      <c r="BH384" s="105" t="s">
        <v>1576</v>
      </c>
      <c r="BI384" s="107" t="s">
        <v>1577</v>
      </c>
      <c r="BJ384" s="107" t="s">
        <v>1065</v>
      </c>
      <c r="BK384" s="107" t="s">
        <v>1558</v>
      </c>
      <c r="BL384" s="107" t="s">
        <v>11</v>
      </c>
      <c r="BM384" s="107" t="s">
        <v>1578</v>
      </c>
      <c r="BN384" s="107" t="s">
        <v>1579</v>
      </c>
      <c r="BO384" s="107" t="s">
        <v>167</v>
      </c>
      <c r="BP384" s="105" t="s">
        <v>1197</v>
      </c>
      <c r="BQ384" s="106" t="s">
        <v>1029</v>
      </c>
      <c r="BR384" s="107">
        <v>3.18</v>
      </c>
      <c r="BS384" s="107"/>
      <c r="BT384" s="107">
        <v>95</v>
      </c>
      <c r="BU384" s="107">
        <v>2.97</v>
      </c>
      <c r="BV384" s="107">
        <v>3.39</v>
      </c>
      <c r="BW384" s="105" t="s">
        <v>1580</v>
      </c>
      <c r="BX384" s="105" t="s">
        <v>1581</v>
      </c>
      <c r="BY384" s="105">
        <f t="shared" ref="BY384:BY415" si="9">SUM(0.05/51)</f>
        <v>9.8039215686274508E-4</v>
      </c>
      <c r="BZ384" s="112" t="s">
        <v>1582</v>
      </c>
      <c r="CA384" s="105" t="s">
        <v>1583</v>
      </c>
      <c r="CB384" s="107" t="s">
        <v>1584</v>
      </c>
      <c r="CC384" s="107" t="s">
        <v>1585</v>
      </c>
      <c r="CD384" s="106" t="s">
        <v>10</v>
      </c>
      <c r="CE384" s="107"/>
      <c r="CF384" s="107"/>
      <c r="CG384" s="107"/>
      <c r="CH384" s="107"/>
    </row>
    <row r="385" spans="1:86" s="2" customFormat="1">
      <c r="A385" s="105">
        <v>26</v>
      </c>
      <c r="B385" s="105" t="s">
        <v>244</v>
      </c>
      <c r="C385" s="105" t="s">
        <v>244</v>
      </c>
      <c r="D385" s="106" t="s">
        <v>1562</v>
      </c>
      <c r="E385" s="107">
        <v>2019</v>
      </c>
      <c r="F385" s="107" t="s">
        <v>1563</v>
      </c>
      <c r="G385" s="107" t="s">
        <v>1564</v>
      </c>
      <c r="H385" s="107" t="s">
        <v>1549</v>
      </c>
      <c r="I385" s="107" t="s">
        <v>1565</v>
      </c>
      <c r="J385" s="108" t="s">
        <v>1566</v>
      </c>
      <c r="K385" s="109" t="s">
        <v>1567</v>
      </c>
      <c r="L385" s="106" t="s">
        <v>6137</v>
      </c>
      <c r="M385" s="110" t="s">
        <v>1568</v>
      </c>
      <c r="N385" s="107" t="s">
        <v>12</v>
      </c>
      <c r="O385" s="107" t="s">
        <v>5560</v>
      </c>
      <c r="P385" s="107" t="s">
        <v>5560</v>
      </c>
      <c r="Q385" s="107" t="s">
        <v>5600</v>
      </c>
      <c r="R385" s="107" t="s">
        <v>1569</v>
      </c>
      <c r="S385" s="107" t="s">
        <v>123</v>
      </c>
      <c r="T385" s="107" t="s">
        <v>172</v>
      </c>
      <c r="U385" s="107" t="s">
        <v>269</v>
      </c>
      <c r="V385" s="107">
        <v>11785</v>
      </c>
      <c r="W385" s="107">
        <f t="shared" si="8"/>
        <v>411722</v>
      </c>
      <c r="X385" s="107" t="s">
        <v>10</v>
      </c>
      <c r="Y385" s="107" t="s">
        <v>10</v>
      </c>
      <c r="Z385" s="107" t="s">
        <v>10</v>
      </c>
      <c r="AA385" s="107"/>
      <c r="AB385" s="107" t="s">
        <v>249</v>
      </c>
      <c r="AC385" s="112" t="str">
        <f>INDEX(Exposure_GWASs!G:G,MATCH(Matt!AE385,Exposure_GWASs!C:C,0))</f>
        <v>BMI</v>
      </c>
      <c r="AD385" s="105" t="s">
        <v>127</v>
      </c>
      <c r="AE385" s="107" t="s">
        <v>1586</v>
      </c>
      <c r="AF385" s="112" t="str">
        <f>INDEX(Exposure_GWASs!T:T,MATCH(Matt!AE385,Exposure_GWASs!C:C,0))</f>
        <v>18+</v>
      </c>
      <c r="AG385" s="112" t="str">
        <f>INDEX(Exposure_GWASs!U:U,MATCH(Matt!AE385,Exposure_GWASs!C:C,0))</f>
        <v>male</v>
      </c>
      <c r="AH385" s="107" t="s">
        <v>11</v>
      </c>
      <c r="AI385" s="112">
        <f>INDEX(Exposure_GWASs!F:F,MATCH(Matt!AE385,Exposure_GWASs!C:C,0))</f>
        <v>374756</v>
      </c>
      <c r="AJ385" s="107" t="s">
        <v>10</v>
      </c>
      <c r="AK385" s="107" t="s">
        <v>1005</v>
      </c>
      <c r="AL385" s="107" t="s">
        <v>249</v>
      </c>
      <c r="AM385" s="112" t="s">
        <v>1571</v>
      </c>
      <c r="AN385" s="112" t="s">
        <v>213</v>
      </c>
      <c r="AO385" s="105" t="s">
        <v>1572</v>
      </c>
      <c r="AP385" s="105" t="s">
        <v>1573</v>
      </c>
      <c r="AQ385" s="105" t="s">
        <v>266</v>
      </c>
      <c r="AR385" s="107" t="s">
        <v>11</v>
      </c>
      <c r="AS385" s="107" t="s">
        <v>11</v>
      </c>
      <c r="AT385" s="107" t="s">
        <v>1574</v>
      </c>
      <c r="AU385" s="107" t="s">
        <v>10</v>
      </c>
      <c r="AV385" s="107" t="s">
        <v>10</v>
      </c>
      <c r="AW385" s="107">
        <v>220</v>
      </c>
      <c r="AX385" s="107">
        <f>INDEX(Exposure_GWASs!S:S,MATCH(Matt!AE385,Exposure_GWASs!C:C,0))</f>
        <v>243</v>
      </c>
      <c r="AY385" s="107" t="s">
        <v>1575</v>
      </c>
      <c r="AZ385" s="105" t="s">
        <v>11</v>
      </c>
      <c r="BA385" s="107" t="s">
        <v>10</v>
      </c>
      <c r="BB385" s="107" t="s">
        <v>25</v>
      </c>
      <c r="BC385" s="105" t="s">
        <v>17</v>
      </c>
      <c r="BD385" s="105" t="s">
        <v>26</v>
      </c>
      <c r="BE385" s="105"/>
      <c r="BF385" s="105"/>
      <c r="BG385" s="105"/>
      <c r="BH385" s="105" t="s">
        <v>1576</v>
      </c>
      <c r="BI385" s="107" t="s">
        <v>1577</v>
      </c>
      <c r="BJ385" s="107" t="s">
        <v>1065</v>
      </c>
      <c r="BK385" s="107" t="s">
        <v>1558</v>
      </c>
      <c r="BL385" s="107" t="s">
        <v>11</v>
      </c>
      <c r="BM385" s="107" t="s">
        <v>1578</v>
      </c>
      <c r="BN385" s="107" t="s">
        <v>1579</v>
      </c>
      <c r="BO385" s="107" t="s">
        <v>167</v>
      </c>
      <c r="BP385" s="105" t="s">
        <v>1197</v>
      </c>
      <c r="BQ385" s="106" t="s">
        <v>1029</v>
      </c>
      <c r="BR385" s="107">
        <v>2.79</v>
      </c>
      <c r="BS385" s="107"/>
      <c r="BT385" s="107">
        <v>95</v>
      </c>
      <c r="BU385" s="107">
        <v>2.58</v>
      </c>
      <c r="BV385" s="107">
        <v>3.03</v>
      </c>
      <c r="BW385" s="105" t="s">
        <v>1587</v>
      </c>
      <c r="BX385" s="105" t="s">
        <v>1581</v>
      </c>
      <c r="BY385" s="105">
        <f t="shared" si="9"/>
        <v>9.8039215686274508E-4</v>
      </c>
      <c r="BZ385" s="112" t="s">
        <v>1582</v>
      </c>
      <c r="CA385" s="105" t="s">
        <v>1583</v>
      </c>
      <c r="CB385" s="107" t="s">
        <v>1584</v>
      </c>
      <c r="CC385" s="107" t="s">
        <v>1585</v>
      </c>
      <c r="CD385" s="106" t="s">
        <v>10</v>
      </c>
      <c r="CE385" s="107"/>
      <c r="CF385" s="107"/>
      <c r="CG385" s="107"/>
      <c r="CH385" s="107"/>
    </row>
    <row r="386" spans="1:86" s="2" customFormat="1">
      <c r="A386" s="105">
        <v>26</v>
      </c>
      <c r="B386" s="105" t="s">
        <v>244</v>
      </c>
      <c r="C386" s="105" t="s">
        <v>244</v>
      </c>
      <c r="D386" s="106" t="s">
        <v>1562</v>
      </c>
      <c r="E386" s="107">
        <v>2019</v>
      </c>
      <c r="F386" s="107" t="s">
        <v>1563</v>
      </c>
      <c r="G386" s="107" t="s">
        <v>1564</v>
      </c>
      <c r="H386" s="107" t="s">
        <v>1549</v>
      </c>
      <c r="I386" s="107" t="s">
        <v>1565</v>
      </c>
      <c r="J386" s="108" t="s">
        <v>1566</v>
      </c>
      <c r="K386" s="109" t="s">
        <v>1567</v>
      </c>
      <c r="L386" s="106" t="s">
        <v>6137</v>
      </c>
      <c r="M386" s="110" t="s">
        <v>1568</v>
      </c>
      <c r="N386" s="107" t="s">
        <v>12</v>
      </c>
      <c r="O386" s="107" t="s">
        <v>5560</v>
      </c>
      <c r="P386" s="107" t="s">
        <v>5560</v>
      </c>
      <c r="Q386" s="107" t="s">
        <v>5600</v>
      </c>
      <c r="R386" s="107" t="s">
        <v>1569</v>
      </c>
      <c r="S386" s="107" t="s">
        <v>123</v>
      </c>
      <c r="T386" s="107" t="s">
        <v>172</v>
      </c>
      <c r="U386" s="107" t="s">
        <v>268</v>
      </c>
      <c r="V386" s="107">
        <v>6544</v>
      </c>
      <c r="W386" s="107">
        <f t="shared" si="8"/>
        <v>416963</v>
      </c>
      <c r="X386" s="107" t="s">
        <v>10</v>
      </c>
      <c r="Y386" s="107" t="s">
        <v>10</v>
      </c>
      <c r="Z386" s="107" t="s">
        <v>10</v>
      </c>
      <c r="AA386" s="107"/>
      <c r="AB386" s="107" t="s">
        <v>249</v>
      </c>
      <c r="AC386" s="112" t="str">
        <f>INDEX(Exposure_GWASs!G:G,MATCH(Matt!AE386,Exposure_GWASs!C:C,0))</f>
        <v>BMI</v>
      </c>
      <c r="AD386" s="105" t="s">
        <v>127</v>
      </c>
      <c r="AE386" s="107" t="s">
        <v>1588</v>
      </c>
      <c r="AF386" s="112" t="str">
        <f>INDEX(Exposure_GWASs!T:T,MATCH(Matt!AE386,Exposure_GWASs!C:C,0))</f>
        <v>18+</v>
      </c>
      <c r="AG386" s="112" t="str">
        <f>INDEX(Exposure_GWASs!U:U,MATCH(Matt!AE386,Exposure_GWASs!C:C,0))</f>
        <v>female</v>
      </c>
      <c r="AH386" s="107" t="s">
        <v>11</v>
      </c>
      <c r="AI386" s="112">
        <f>INDEX(Exposure_GWASs!F:F,MATCH(Matt!AE386,Exposure_GWASs!C:C,0))</f>
        <v>434794</v>
      </c>
      <c r="AJ386" s="107" t="s">
        <v>10</v>
      </c>
      <c r="AK386" s="107" t="s">
        <v>1005</v>
      </c>
      <c r="AL386" s="107" t="s">
        <v>249</v>
      </c>
      <c r="AM386" s="112" t="s">
        <v>1571</v>
      </c>
      <c r="AN386" s="112" t="s">
        <v>213</v>
      </c>
      <c r="AO386" s="105" t="s">
        <v>1572</v>
      </c>
      <c r="AP386" s="105" t="s">
        <v>1573</v>
      </c>
      <c r="AQ386" s="105" t="s">
        <v>266</v>
      </c>
      <c r="AR386" s="107" t="s">
        <v>11</v>
      </c>
      <c r="AS386" s="107" t="s">
        <v>11</v>
      </c>
      <c r="AT386" s="107" t="s">
        <v>1574</v>
      </c>
      <c r="AU386" s="107" t="s">
        <v>10</v>
      </c>
      <c r="AV386" s="107" t="s">
        <v>10</v>
      </c>
      <c r="AW386" s="107">
        <v>278</v>
      </c>
      <c r="AX386" s="107">
        <f>INDEX(Exposure_GWASs!S:S,MATCH(Matt!AE386,Exposure_GWASs!C:C,0))</f>
        <v>306</v>
      </c>
      <c r="AY386" s="107" t="s">
        <v>1575</v>
      </c>
      <c r="AZ386" s="105" t="s">
        <v>11</v>
      </c>
      <c r="BA386" s="107" t="s">
        <v>10</v>
      </c>
      <c r="BB386" s="107" t="s">
        <v>25</v>
      </c>
      <c r="BC386" s="105" t="s">
        <v>17</v>
      </c>
      <c r="BD386" s="105" t="s">
        <v>26</v>
      </c>
      <c r="BE386" s="105"/>
      <c r="BF386" s="105"/>
      <c r="BG386" s="105"/>
      <c r="BH386" s="105" t="s">
        <v>1576</v>
      </c>
      <c r="BI386" s="107" t="s">
        <v>1577</v>
      </c>
      <c r="BJ386" s="107" t="s">
        <v>1065</v>
      </c>
      <c r="BK386" s="107" t="s">
        <v>1558</v>
      </c>
      <c r="BL386" s="107" t="s">
        <v>11</v>
      </c>
      <c r="BM386" s="107" t="s">
        <v>1578</v>
      </c>
      <c r="BN386" s="107" t="s">
        <v>1579</v>
      </c>
      <c r="BO386" s="107" t="s">
        <v>167</v>
      </c>
      <c r="BP386" s="105" t="s">
        <v>1197</v>
      </c>
      <c r="BQ386" s="106" t="s">
        <v>1029</v>
      </c>
      <c r="BR386" s="107">
        <v>3.77</v>
      </c>
      <c r="BS386" s="107"/>
      <c r="BT386" s="107">
        <v>95</v>
      </c>
      <c r="BU386" s="107">
        <v>3.38</v>
      </c>
      <c r="BV386" s="107">
        <v>4.2</v>
      </c>
      <c r="BW386" s="105" t="s">
        <v>1589</v>
      </c>
      <c r="BX386" s="105" t="s">
        <v>1581</v>
      </c>
      <c r="BY386" s="105">
        <f t="shared" si="9"/>
        <v>9.8039215686274508E-4</v>
      </c>
      <c r="BZ386" s="112" t="s">
        <v>1582</v>
      </c>
      <c r="CA386" s="105" t="s">
        <v>1583</v>
      </c>
      <c r="CB386" s="107" t="s">
        <v>1584</v>
      </c>
      <c r="CC386" s="107" t="s">
        <v>1585</v>
      </c>
      <c r="CD386" s="106" t="s">
        <v>10</v>
      </c>
      <c r="CE386" s="107"/>
      <c r="CF386" s="107"/>
      <c r="CG386" s="107"/>
      <c r="CH386" s="107"/>
    </row>
    <row r="387" spans="1:86" s="2" customFormat="1">
      <c r="A387" s="105">
        <v>26</v>
      </c>
      <c r="B387" s="105" t="s">
        <v>244</v>
      </c>
      <c r="C387" s="105" t="s">
        <v>244</v>
      </c>
      <c r="D387" s="106" t="s">
        <v>1562</v>
      </c>
      <c r="E387" s="107">
        <v>2019</v>
      </c>
      <c r="F387" s="107" t="s">
        <v>1563</v>
      </c>
      <c r="G387" s="107" t="s">
        <v>1564</v>
      </c>
      <c r="H387" s="107" t="s">
        <v>1549</v>
      </c>
      <c r="I387" s="107" t="s">
        <v>1565</v>
      </c>
      <c r="J387" s="108" t="s">
        <v>1566</v>
      </c>
      <c r="K387" s="109" t="s">
        <v>1567</v>
      </c>
      <c r="L387" s="106" t="s">
        <v>6137</v>
      </c>
      <c r="M387" s="110" t="s">
        <v>1568</v>
      </c>
      <c r="N387" s="107" t="s">
        <v>12</v>
      </c>
      <c r="O387" s="107" t="s">
        <v>5560</v>
      </c>
      <c r="P387" s="107" t="s">
        <v>5560</v>
      </c>
      <c r="Q387" s="107" t="s">
        <v>5600</v>
      </c>
      <c r="R387" s="107" t="s">
        <v>1569</v>
      </c>
      <c r="S387" s="107" t="s">
        <v>123</v>
      </c>
      <c r="T387" s="107" t="s">
        <v>172</v>
      </c>
      <c r="U387" s="107" t="s">
        <v>140</v>
      </c>
      <c r="V387" s="107">
        <f>SUM(V388:V389)</f>
        <v>18329</v>
      </c>
      <c r="W387" s="107">
        <f t="shared" si="8"/>
        <v>405178</v>
      </c>
      <c r="X387" s="107" t="s">
        <v>10</v>
      </c>
      <c r="Y387" s="107" t="s">
        <v>10</v>
      </c>
      <c r="Z387" s="107" t="s">
        <v>10</v>
      </c>
      <c r="AA387" s="107"/>
      <c r="AB387" s="107" t="s">
        <v>249</v>
      </c>
      <c r="AC387" s="112" t="str">
        <f>INDEX(Exposure_GWASs!G:G,MATCH(Matt!AE387,Exposure_GWASs!C:C,0))</f>
        <v>WHR</v>
      </c>
      <c r="AD387" s="105" t="s">
        <v>160</v>
      </c>
      <c r="AE387" s="107" t="s">
        <v>1590</v>
      </c>
      <c r="AF387" s="112" t="str">
        <f>INDEX(Exposure_GWASs!T:T,MATCH(Matt!AE387,Exposure_GWASs!C:C,0))</f>
        <v>18+</v>
      </c>
      <c r="AG387" s="112" t="str">
        <f>INDEX(Exposure_GWASs!U:U,MATCH(Matt!AE387,Exposure_GWASs!C:C,0))</f>
        <v>both</v>
      </c>
      <c r="AH387" s="107" t="s">
        <v>11</v>
      </c>
      <c r="AI387" s="112">
        <f>INDEX(Exposure_GWASs!F:F,MATCH(Matt!AE387,Exposure_GWASs!C:C,0))</f>
        <v>697734</v>
      </c>
      <c r="AJ387" s="107" t="s">
        <v>10</v>
      </c>
      <c r="AK387" s="107" t="s">
        <v>1005</v>
      </c>
      <c r="AL387" s="107" t="s">
        <v>249</v>
      </c>
      <c r="AM387" s="112" t="s">
        <v>1571</v>
      </c>
      <c r="AN387" s="112" t="s">
        <v>213</v>
      </c>
      <c r="AO387" s="105" t="s">
        <v>1572</v>
      </c>
      <c r="AP387" s="105" t="s">
        <v>1573</v>
      </c>
      <c r="AQ387" s="105" t="s">
        <v>266</v>
      </c>
      <c r="AR387" s="107" t="s">
        <v>11</v>
      </c>
      <c r="AS387" s="107" t="s">
        <v>11</v>
      </c>
      <c r="AT387" s="107" t="s">
        <v>1574</v>
      </c>
      <c r="AU387" s="107" t="s">
        <v>10</v>
      </c>
      <c r="AV387" s="107" t="s">
        <v>10</v>
      </c>
      <c r="AW387" s="107">
        <v>327</v>
      </c>
      <c r="AX387" s="107">
        <f>INDEX(Exposure_GWASs!S:S,MATCH(Matt!AE387,Exposure_GWASs!C:C,0))</f>
        <v>382</v>
      </c>
      <c r="AY387" s="107" t="s">
        <v>1575</v>
      </c>
      <c r="AZ387" s="105" t="s">
        <v>11</v>
      </c>
      <c r="BA387" s="107" t="s">
        <v>10</v>
      </c>
      <c r="BB387" s="107" t="s">
        <v>25</v>
      </c>
      <c r="BC387" s="105" t="s">
        <v>17</v>
      </c>
      <c r="BD387" s="105" t="s">
        <v>26</v>
      </c>
      <c r="BE387" s="105"/>
      <c r="BF387" s="105"/>
      <c r="BG387" s="105"/>
      <c r="BH387" s="105" t="s">
        <v>1576</v>
      </c>
      <c r="BI387" s="107" t="s">
        <v>1577</v>
      </c>
      <c r="BJ387" s="107" t="s">
        <v>1065</v>
      </c>
      <c r="BK387" s="107" t="s">
        <v>1558</v>
      </c>
      <c r="BL387" s="107" t="s">
        <v>11</v>
      </c>
      <c r="BM387" s="107" t="s">
        <v>1578</v>
      </c>
      <c r="BN387" s="107" t="s">
        <v>1579</v>
      </c>
      <c r="BO387" s="107" t="s">
        <v>167</v>
      </c>
      <c r="BP387" s="105" t="s">
        <v>1197</v>
      </c>
      <c r="BQ387" s="106" t="s">
        <v>1029</v>
      </c>
      <c r="BR387" s="107">
        <v>3.62</v>
      </c>
      <c r="BS387" s="107"/>
      <c r="BT387" s="107">
        <v>95</v>
      </c>
      <c r="BU387" s="107">
        <v>3.32</v>
      </c>
      <c r="BV387" s="107">
        <v>3.95</v>
      </c>
      <c r="BW387" s="105" t="s">
        <v>1591</v>
      </c>
      <c r="BX387" s="105" t="s">
        <v>1581</v>
      </c>
      <c r="BY387" s="105">
        <f t="shared" si="9"/>
        <v>9.8039215686274508E-4</v>
      </c>
      <c r="BZ387" s="112" t="s">
        <v>1582</v>
      </c>
      <c r="CA387" s="105" t="s">
        <v>1583</v>
      </c>
      <c r="CB387" s="107" t="s">
        <v>1584</v>
      </c>
      <c r="CC387" s="107" t="s">
        <v>1585</v>
      </c>
      <c r="CD387" s="106" t="s">
        <v>10</v>
      </c>
      <c r="CE387" s="107"/>
      <c r="CF387" s="107"/>
      <c r="CG387" s="107"/>
      <c r="CH387" s="107"/>
    </row>
    <row r="388" spans="1:86" s="2" customFormat="1">
      <c r="A388" s="105">
        <v>26</v>
      </c>
      <c r="B388" s="105" t="s">
        <v>244</v>
      </c>
      <c r="C388" s="105" t="s">
        <v>244</v>
      </c>
      <c r="D388" s="106" t="s">
        <v>1562</v>
      </c>
      <c r="E388" s="107">
        <v>2019</v>
      </c>
      <c r="F388" s="107" t="s">
        <v>1563</v>
      </c>
      <c r="G388" s="107" t="s">
        <v>1564</v>
      </c>
      <c r="H388" s="107" t="s">
        <v>1549</v>
      </c>
      <c r="I388" s="107" t="s">
        <v>1565</v>
      </c>
      <c r="J388" s="108" t="s">
        <v>1566</v>
      </c>
      <c r="K388" s="109" t="s">
        <v>1567</v>
      </c>
      <c r="L388" s="106" t="s">
        <v>6137</v>
      </c>
      <c r="M388" s="110" t="s">
        <v>1568</v>
      </c>
      <c r="N388" s="107" t="s">
        <v>12</v>
      </c>
      <c r="O388" s="107" t="s">
        <v>5560</v>
      </c>
      <c r="P388" s="107" t="s">
        <v>5560</v>
      </c>
      <c r="Q388" s="107" t="s">
        <v>5600</v>
      </c>
      <c r="R388" s="107" t="s">
        <v>1569</v>
      </c>
      <c r="S388" s="107" t="s">
        <v>123</v>
      </c>
      <c r="T388" s="107" t="s">
        <v>172</v>
      </c>
      <c r="U388" s="107" t="s">
        <v>269</v>
      </c>
      <c r="V388" s="107">
        <v>11785</v>
      </c>
      <c r="W388" s="107">
        <f t="shared" si="8"/>
        <v>411722</v>
      </c>
      <c r="X388" s="107" t="s">
        <v>10</v>
      </c>
      <c r="Y388" s="107" t="s">
        <v>10</v>
      </c>
      <c r="Z388" s="107" t="s">
        <v>10</v>
      </c>
      <c r="AA388" s="107"/>
      <c r="AB388" s="107" t="s">
        <v>249</v>
      </c>
      <c r="AC388" s="112" t="str">
        <f>INDEX(Exposure_GWASs!G:G,MATCH(Matt!AE388,Exposure_GWASs!C:C,0))</f>
        <v>WHR</v>
      </c>
      <c r="AD388" s="105" t="s">
        <v>160</v>
      </c>
      <c r="AE388" s="107" t="s">
        <v>1592</v>
      </c>
      <c r="AF388" s="112" t="str">
        <f>INDEX(Exposure_GWASs!T:T,MATCH(Matt!AE388,Exposure_GWASs!C:C,0))</f>
        <v>18+</v>
      </c>
      <c r="AG388" s="112" t="str">
        <f>INDEX(Exposure_GWASs!U:U,MATCH(Matt!AE388,Exposure_GWASs!C:C,0))</f>
        <v>male</v>
      </c>
      <c r="AH388" s="107" t="s">
        <v>11</v>
      </c>
      <c r="AI388" s="112">
        <f>INDEX(Exposure_GWASs!F:F,MATCH(Matt!AE388,Exposure_GWASs!C:C,0))</f>
        <v>316772</v>
      </c>
      <c r="AJ388" s="107" t="s">
        <v>10</v>
      </c>
      <c r="AK388" s="107" t="s">
        <v>1005</v>
      </c>
      <c r="AL388" s="107" t="s">
        <v>249</v>
      </c>
      <c r="AM388" s="112" t="s">
        <v>1571</v>
      </c>
      <c r="AN388" s="112" t="s">
        <v>213</v>
      </c>
      <c r="AO388" s="105" t="s">
        <v>1572</v>
      </c>
      <c r="AP388" s="105" t="s">
        <v>1573</v>
      </c>
      <c r="AQ388" s="105" t="s">
        <v>266</v>
      </c>
      <c r="AR388" s="107" t="s">
        <v>11</v>
      </c>
      <c r="AS388" s="107" t="s">
        <v>11</v>
      </c>
      <c r="AT388" s="107" t="s">
        <v>1574</v>
      </c>
      <c r="AU388" s="107" t="s">
        <v>10</v>
      </c>
      <c r="AV388" s="107" t="s">
        <v>10</v>
      </c>
      <c r="AW388" s="107">
        <v>90</v>
      </c>
      <c r="AX388" s="107">
        <f>INDEX(Exposure_GWASs!S:S,MATCH(Matt!AE388,Exposure_GWASs!C:C,0))</f>
        <v>82</v>
      </c>
      <c r="AY388" s="107" t="s">
        <v>1593</v>
      </c>
      <c r="AZ388" s="105" t="s">
        <v>11</v>
      </c>
      <c r="BA388" s="107" t="s">
        <v>10</v>
      </c>
      <c r="BB388" s="107" t="s">
        <v>25</v>
      </c>
      <c r="BC388" s="105" t="s">
        <v>17</v>
      </c>
      <c r="BD388" s="105" t="s">
        <v>26</v>
      </c>
      <c r="BE388" s="105"/>
      <c r="BF388" s="105"/>
      <c r="BG388" s="105"/>
      <c r="BH388" s="105" t="s">
        <v>1576</v>
      </c>
      <c r="BI388" s="107" t="s">
        <v>1577</v>
      </c>
      <c r="BJ388" s="107" t="s">
        <v>1065</v>
      </c>
      <c r="BK388" s="107" t="s">
        <v>1558</v>
      </c>
      <c r="BL388" s="107" t="s">
        <v>11</v>
      </c>
      <c r="BM388" s="107" t="s">
        <v>1578</v>
      </c>
      <c r="BN388" s="107" t="s">
        <v>1579</v>
      </c>
      <c r="BO388" s="107" t="s">
        <v>167</v>
      </c>
      <c r="BP388" s="105" t="s">
        <v>1197</v>
      </c>
      <c r="BQ388" s="106" t="s">
        <v>1029</v>
      </c>
      <c r="BR388" s="107">
        <v>3.36</v>
      </c>
      <c r="BS388" s="107"/>
      <c r="BT388" s="107">
        <v>95</v>
      </c>
      <c r="BU388" s="107">
        <v>2.95</v>
      </c>
      <c r="BV388" s="107">
        <v>3.83</v>
      </c>
      <c r="BW388" s="105" t="s">
        <v>1594</v>
      </c>
      <c r="BX388" s="105" t="s">
        <v>1581</v>
      </c>
      <c r="BY388" s="105">
        <f t="shared" si="9"/>
        <v>9.8039215686274508E-4</v>
      </c>
      <c r="BZ388" s="112" t="s">
        <v>1582</v>
      </c>
      <c r="CA388" s="105" t="s">
        <v>1583</v>
      </c>
      <c r="CB388" s="107" t="s">
        <v>1584</v>
      </c>
      <c r="CC388" s="107" t="s">
        <v>1585</v>
      </c>
      <c r="CD388" s="106" t="s">
        <v>10</v>
      </c>
      <c r="CE388" s="107"/>
      <c r="CF388" s="107"/>
      <c r="CG388" s="107"/>
      <c r="CH388" s="107"/>
    </row>
    <row r="389" spans="1:86" s="2" customFormat="1">
      <c r="A389" s="105">
        <v>26</v>
      </c>
      <c r="B389" s="105" t="s">
        <v>244</v>
      </c>
      <c r="C389" s="105" t="s">
        <v>244</v>
      </c>
      <c r="D389" s="106" t="s">
        <v>1562</v>
      </c>
      <c r="E389" s="107">
        <v>2019</v>
      </c>
      <c r="F389" s="107" t="s">
        <v>1563</v>
      </c>
      <c r="G389" s="107" t="s">
        <v>1564</v>
      </c>
      <c r="H389" s="107" t="s">
        <v>1549</v>
      </c>
      <c r="I389" s="107" t="s">
        <v>1565</v>
      </c>
      <c r="J389" s="108" t="s">
        <v>1566</v>
      </c>
      <c r="K389" s="109" t="s">
        <v>1567</v>
      </c>
      <c r="L389" s="106" t="s">
        <v>6137</v>
      </c>
      <c r="M389" s="110" t="s">
        <v>1568</v>
      </c>
      <c r="N389" s="107" t="s">
        <v>12</v>
      </c>
      <c r="O389" s="107" t="s">
        <v>5560</v>
      </c>
      <c r="P389" s="107" t="s">
        <v>5560</v>
      </c>
      <c r="Q389" s="107" t="s">
        <v>5600</v>
      </c>
      <c r="R389" s="107" t="s">
        <v>1569</v>
      </c>
      <c r="S389" s="107" t="s">
        <v>123</v>
      </c>
      <c r="T389" s="107" t="s">
        <v>172</v>
      </c>
      <c r="U389" s="107" t="s">
        <v>268</v>
      </c>
      <c r="V389" s="107">
        <v>6544</v>
      </c>
      <c r="W389" s="107">
        <f t="shared" si="8"/>
        <v>416963</v>
      </c>
      <c r="X389" s="107" t="s">
        <v>10</v>
      </c>
      <c r="Y389" s="107" t="s">
        <v>10</v>
      </c>
      <c r="Z389" s="107" t="s">
        <v>10</v>
      </c>
      <c r="AA389" s="107"/>
      <c r="AB389" s="107" t="s">
        <v>249</v>
      </c>
      <c r="AC389" s="112" t="str">
        <f>INDEX(Exposure_GWASs!G:G,MATCH(Matt!AE389,Exposure_GWASs!C:C,0))</f>
        <v>WHR</v>
      </c>
      <c r="AD389" s="105" t="s">
        <v>160</v>
      </c>
      <c r="AE389" s="107" t="s">
        <v>1595</v>
      </c>
      <c r="AF389" s="112" t="str">
        <f>INDEX(Exposure_GWASs!T:T,MATCH(Matt!AE389,Exposure_GWASs!C:C,0))</f>
        <v>18+</v>
      </c>
      <c r="AG389" s="112" t="str">
        <f>INDEX(Exposure_GWASs!U:U,MATCH(Matt!AE389,Exposure_GWASs!C:C,0))</f>
        <v>female</v>
      </c>
      <c r="AH389" s="107" t="s">
        <v>11</v>
      </c>
      <c r="AI389" s="112">
        <f>INDEX(Exposure_GWASs!F:F,MATCH(Matt!AE389,Exposure_GWASs!C:C,0))</f>
        <v>381152</v>
      </c>
      <c r="AJ389" s="107" t="s">
        <v>10</v>
      </c>
      <c r="AK389" s="107" t="s">
        <v>1005</v>
      </c>
      <c r="AL389" s="107" t="s">
        <v>249</v>
      </c>
      <c r="AM389" s="112" t="s">
        <v>1571</v>
      </c>
      <c r="AN389" s="112" t="s">
        <v>213</v>
      </c>
      <c r="AO389" s="105" t="s">
        <v>1572</v>
      </c>
      <c r="AP389" s="105" t="s">
        <v>1573</v>
      </c>
      <c r="AQ389" s="105" t="s">
        <v>266</v>
      </c>
      <c r="AR389" s="107" t="s">
        <v>11</v>
      </c>
      <c r="AS389" s="107" t="s">
        <v>11</v>
      </c>
      <c r="AT389" s="107" t="s">
        <v>1574</v>
      </c>
      <c r="AU389" s="107" t="s">
        <v>10</v>
      </c>
      <c r="AV389" s="107" t="s">
        <v>10</v>
      </c>
      <c r="AW389" s="107">
        <v>264</v>
      </c>
      <c r="AX389" s="107">
        <f>INDEX(Exposure_GWASs!S:S,MATCH(Matt!AE389,Exposure_GWASs!C:C,0))</f>
        <v>261</v>
      </c>
      <c r="AY389" s="107" t="s">
        <v>1593</v>
      </c>
      <c r="AZ389" s="105" t="s">
        <v>11</v>
      </c>
      <c r="BA389" s="107" t="s">
        <v>10</v>
      </c>
      <c r="BB389" s="107" t="s">
        <v>25</v>
      </c>
      <c r="BC389" s="105" t="s">
        <v>17</v>
      </c>
      <c r="BD389" s="105" t="s">
        <v>26</v>
      </c>
      <c r="BE389" s="105"/>
      <c r="BF389" s="105"/>
      <c r="BG389" s="105"/>
      <c r="BH389" s="105" t="s">
        <v>1576</v>
      </c>
      <c r="BI389" s="107" t="s">
        <v>1577</v>
      </c>
      <c r="BJ389" s="107" t="s">
        <v>1065</v>
      </c>
      <c r="BK389" s="107" t="s">
        <v>1558</v>
      </c>
      <c r="BL389" s="107" t="s">
        <v>11</v>
      </c>
      <c r="BM389" s="107" t="s">
        <v>1578</v>
      </c>
      <c r="BN389" s="107" t="s">
        <v>1579</v>
      </c>
      <c r="BO389" s="107" t="s">
        <v>167</v>
      </c>
      <c r="BP389" s="105" t="s">
        <v>1197</v>
      </c>
      <c r="BQ389" s="106" t="s">
        <v>1029</v>
      </c>
      <c r="BR389" s="107">
        <v>3.61</v>
      </c>
      <c r="BS389" s="107"/>
      <c r="BT389" s="107">
        <v>95</v>
      </c>
      <c r="BU389" s="107">
        <v>3.22</v>
      </c>
      <c r="BV389" s="107">
        <v>4.04</v>
      </c>
      <c r="BW389" s="105" t="s">
        <v>1596</v>
      </c>
      <c r="BX389" s="105" t="s">
        <v>1581</v>
      </c>
      <c r="BY389" s="105">
        <f t="shared" si="9"/>
        <v>9.8039215686274508E-4</v>
      </c>
      <c r="BZ389" s="112" t="s">
        <v>1582</v>
      </c>
      <c r="CA389" s="105" t="s">
        <v>1583</v>
      </c>
      <c r="CB389" s="107" t="s">
        <v>1584</v>
      </c>
      <c r="CC389" s="107" t="s">
        <v>1585</v>
      </c>
      <c r="CD389" s="106" t="s">
        <v>10</v>
      </c>
      <c r="CE389" s="107"/>
      <c r="CF389" s="107"/>
      <c r="CG389" s="107"/>
      <c r="CH389" s="107"/>
    </row>
    <row r="390" spans="1:86" s="2" customFormat="1">
      <c r="A390" s="105">
        <v>26</v>
      </c>
      <c r="B390" s="105" t="s">
        <v>244</v>
      </c>
      <c r="C390" s="105" t="s">
        <v>244</v>
      </c>
      <c r="D390" s="106" t="s">
        <v>1562</v>
      </c>
      <c r="E390" s="107">
        <v>2019</v>
      </c>
      <c r="F390" s="107" t="s">
        <v>1563</v>
      </c>
      <c r="G390" s="107" t="s">
        <v>1564</v>
      </c>
      <c r="H390" s="107" t="s">
        <v>1549</v>
      </c>
      <c r="I390" s="107" t="s">
        <v>1565</v>
      </c>
      <c r="J390" s="108" t="s">
        <v>1566</v>
      </c>
      <c r="K390" s="109" t="s">
        <v>1567</v>
      </c>
      <c r="L390" s="106" t="s">
        <v>6137</v>
      </c>
      <c r="M390" s="110" t="s">
        <v>1568</v>
      </c>
      <c r="N390" s="107" t="s">
        <v>12</v>
      </c>
      <c r="O390" s="107" t="s">
        <v>5560</v>
      </c>
      <c r="P390" s="107" t="s">
        <v>5560</v>
      </c>
      <c r="Q390" s="107" t="s">
        <v>5600</v>
      </c>
      <c r="R390" s="107" t="s">
        <v>1569</v>
      </c>
      <c r="S390" s="107" t="s">
        <v>123</v>
      </c>
      <c r="T390" s="107" t="s">
        <v>172</v>
      </c>
      <c r="U390" s="107" t="s">
        <v>140</v>
      </c>
      <c r="V390" s="107">
        <f>SUM(V391:V392)</f>
        <v>18329</v>
      </c>
      <c r="W390" s="107">
        <f t="shared" si="8"/>
        <v>405178</v>
      </c>
      <c r="X390" s="107" t="s">
        <v>10</v>
      </c>
      <c r="Y390" s="107" t="s">
        <v>10</v>
      </c>
      <c r="Z390" s="107" t="s">
        <v>10</v>
      </c>
      <c r="AA390" s="107"/>
      <c r="AB390" s="107" t="s">
        <v>249</v>
      </c>
      <c r="AC390" s="112" t="str">
        <f>INDEX(Exposure_GWASs!G:G,MATCH(Matt!AE390,Exposure_GWASs!C:C,0))</f>
        <v>WHRadjBMI</v>
      </c>
      <c r="AD390" s="105" t="s">
        <v>162</v>
      </c>
      <c r="AE390" s="107" t="s">
        <v>1597</v>
      </c>
      <c r="AF390" s="112" t="str">
        <f>INDEX(Exposure_GWASs!T:T,MATCH(Matt!AE390,Exposure_GWASs!C:C,0))</f>
        <v>18+</v>
      </c>
      <c r="AG390" s="112" t="str">
        <f>INDEX(Exposure_GWASs!U:U,MATCH(Matt!AE390,Exposure_GWASs!C:C,0))</f>
        <v>both</v>
      </c>
      <c r="AH390" s="107" t="s">
        <v>11</v>
      </c>
      <c r="AI390" s="112">
        <f>INDEX(Exposure_GWASs!F:F,MATCH(Matt!AE390,Exposure_GWASs!C:C,0))</f>
        <v>694649</v>
      </c>
      <c r="AJ390" s="107" t="s">
        <v>10</v>
      </c>
      <c r="AK390" s="107" t="s">
        <v>1005</v>
      </c>
      <c r="AL390" s="107" t="s">
        <v>249</v>
      </c>
      <c r="AM390" s="112" t="s">
        <v>1571</v>
      </c>
      <c r="AN390" s="112" t="s">
        <v>213</v>
      </c>
      <c r="AO390" s="105" t="s">
        <v>1572</v>
      </c>
      <c r="AP390" s="105" t="s">
        <v>1573</v>
      </c>
      <c r="AQ390" s="105" t="s">
        <v>266</v>
      </c>
      <c r="AR390" s="107" t="s">
        <v>11</v>
      </c>
      <c r="AS390" s="107" t="s">
        <v>11</v>
      </c>
      <c r="AT390" s="107" t="s">
        <v>1574</v>
      </c>
      <c r="AU390" s="107" t="s">
        <v>10</v>
      </c>
      <c r="AV390" s="107" t="s">
        <v>10</v>
      </c>
      <c r="AW390" s="107">
        <v>324</v>
      </c>
      <c r="AX390" s="107">
        <f>INDEX(Exposure_GWASs!S:S,MATCH(Matt!AE390,Exposure_GWASs!C:C,0))</f>
        <v>463</v>
      </c>
      <c r="AY390" s="107" t="s">
        <v>1575</v>
      </c>
      <c r="AZ390" s="105" t="s">
        <v>11</v>
      </c>
      <c r="BA390" s="107" t="s">
        <v>10</v>
      </c>
      <c r="BB390" s="107" t="s">
        <v>25</v>
      </c>
      <c r="BC390" s="105" t="s">
        <v>17</v>
      </c>
      <c r="BD390" s="105" t="s">
        <v>26</v>
      </c>
      <c r="BE390" s="105"/>
      <c r="BF390" s="105"/>
      <c r="BG390" s="105"/>
      <c r="BH390" s="105" t="s">
        <v>1576</v>
      </c>
      <c r="BI390" s="107" t="s">
        <v>1577</v>
      </c>
      <c r="BJ390" s="107" t="s">
        <v>1065</v>
      </c>
      <c r="BK390" s="107" t="s">
        <v>1558</v>
      </c>
      <c r="BL390" s="107" t="s">
        <v>11</v>
      </c>
      <c r="BM390" s="107" t="s">
        <v>1578</v>
      </c>
      <c r="BN390" s="107" t="s">
        <v>1579</v>
      </c>
      <c r="BO390" s="107" t="s">
        <v>167</v>
      </c>
      <c r="BP390" s="105" t="s">
        <v>1197</v>
      </c>
      <c r="BQ390" s="106" t="s">
        <v>1029</v>
      </c>
      <c r="BR390" s="107">
        <v>2.1</v>
      </c>
      <c r="BS390" s="107"/>
      <c r="BT390" s="107">
        <v>95</v>
      </c>
      <c r="BU390" s="107">
        <v>1.96</v>
      </c>
      <c r="BV390" s="107">
        <v>2.2599999999999998</v>
      </c>
      <c r="BW390" s="105" t="s">
        <v>1598</v>
      </c>
      <c r="BX390" s="105" t="s">
        <v>1581</v>
      </c>
      <c r="BY390" s="105">
        <f t="shared" si="9"/>
        <v>9.8039215686274508E-4</v>
      </c>
      <c r="BZ390" s="112" t="s">
        <v>1582</v>
      </c>
      <c r="CA390" s="105" t="s">
        <v>1583</v>
      </c>
      <c r="CB390" s="107" t="s">
        <v>1584</v>
      </c>
      <c r="CC390" s="107" t="s">
        <v>1585</v>
      </c>
      <c r="CD390" s="106" t="s">
        <v>10</v>
      </c>
      <c r="CE390" s="107"/>
      <c r="CF390" s="107"/>
      <c r="CG390" s="107"/>
      <c r="CH390" s="107"/>
    </row>
    <row r="391" spans="1:86" s="2" customFormat="1">
      <c r="A391" s="105">
        <v>26</v>
      </c>
      <c r="B391" s="105" t="s">
        <v>244</v>
      </c>
      <c r="C391" s="105" t="s">
        <v>244</v>
      </c>
      <c r="D391" s="106" t="s">
        <v>1562</v>
      </c>
      <c r="E391" s="107">
        <v>2019</v>
      </c>
      <c r="F391" s="107" t="s">
        <v>1563</v>
      </c>
      <c r="G391" s="107" t="s">
        <v>1564</v>
      </c>
      <c r="H391" s="107" t="s">
        <v>1549</v>
      </c>
      <c r="I391" s="107" t="s">
        <v>1565</v>
      </c>
      <c r="J391" s="108" t="s">
        <v>1566</v>
      </c>
      <c r="K391" s="109" t="s">
        <v>1567</v>
      </c>
      <c r="L391" s="106" t="s">
        <v>6137</v>
      </c>
      <c r="M391" s="110" t="s">
        <v>1568</v>
      </c>
      <c r="N391" s="107" t="s">
        <v>12</v>
      </c>
      <c r="O391" s="107" t="s">
        <v>5560</v>
      </c>
      <c r="P391" s="107" t="s">
        <v>5560</v>
      </c>
      <c r="Q391" s="107" t="s">
        <v>5600</v>
      </c>
      <c r="R391" s="107" t="s">
        <v>1569</v>
      </c>
      <c r="S391" s="107" t="s">
        <v>123</v>
      </c>
      <c r="T391" s="107" t="s">
        <v>172</v>
      </c>
      <c r="U391" s="107" t="s">
        <v>269</v>
      </c>
      <c r="V391" s="107">
        <v>11785</v>
      </c>
      <c r="W391" s="107">
        <f t="shared" si="8"/>
        <v>411722</v>
      </c>
      <c r="X391" s="107" t="s">
        <v>10</v>
      </c>
      <c r="Y391" s="107" t="s">
        <v>10</v>
      </c>
      <c r="Z391" s="107" t="s">
        <v>10</v>
      </c>
      <c r="AA391" s="107"/>
      <c r="AB391" s="107" t="s">
        <v>249</v>
      </c>
      <c r="AC391" s="112" t="str">
        <f>INDEX(Exposure_GWASs!G:G,MATCH(Matt!AE391,Exposure_GWASs!C:C,0))</f>
        <v>WHRadjBMI</v>
      </c>
      <c r="AD391" s="269" t="s">
        <v>162</v>
      </c>
      <c r="AE391" s="107" t="s">
        <v>1599</v>
      </c>
      <c r="AF391" s="112" t="str">
        <f>INDEX(Exposure_GWASs!T:T,MATCH(Matt!AE391,Exposure_GWASs!C:C,0))</f>
        <v>18+</v>
      </c>
      <c r="AG391" s="112" t="str">
        <f>INDEX(Exposure_GWASs!U:U,MATCH(Matt!AE391,Exposure_GWASs!C:C,0))</f>
        <v>male</v>
      </c>
      <c r="AH391" s="107" t="s">
        <v>11</v>
      </c>
      <c r="AI391" s="112">
        <f>INDEX(Exposure_GWASs!F:F,MATCH(Matt!AE391,Exposure_GWASs!C:C,0))</f>
        <v>315284</v>
      </c>
      <c r="AJ391" s="107" t="s">
        <v>10</v>
      </c>
      <c r="AK391" s="107" t="s">
        <v>1005</v>
      </c>
      <c r="AL391" s="107" t="s">
        <v>249</v>
      </c>
      <c r="AM391" s="112" t="s">
        <v>1571</v>
      </c>
      <c r="AN391" s="112" t="s">
        <v>213</v>
      </c>
      <c r="AO391" s="105" t="s">
        <v>1572</v>
      </c>
      <c r="AP391" s="105" t="s">
        <v>1573</v>
      </c>
      <c r="AQ391" s="105" t="s">
        <v>266</v>
      </c>
      <c r="AR391" s="107" t="s">
        <v>11</v>
      </c>
      <c r="AS391" s="107" t="s">
        <v>11</v>
      </c>
      <c r="AT391" s="107" t="s">
        <v>1574</v>
      </c>
      <c r="AU391" s="107" t="s">
        <v>10</v>
      </c>
      <c r="AV391" s="107" t="s">
        <v>10</v>
      </c>
      <c r="AW391" s="107">
        <v>77</v>
      </c>
      <c r="AX391" s="107">
        <f>INDEX(Exposure_GWASs!S:S,MATCH(Matt!AE391,Exposure_GWASs!C:C,0))</f>
        <v>102</v>
      </c>
      <c r="AY391" s="107" t="s">
        <v>1575</v>
      </c>
      <c r="AZ391" s="105" t="s">
        <v>11</v>
      </c>
      <c r="BA391" s="107" t="s">
        <v>10</v>
      </c>
      <c r="BB391" s="107" t="s">
        <v>25</v>
      </c>
      <c r="BC391" s="105" t="s">
        <v>17</v>
      </c>
      <c r="BD391" s="105" t="s">
        <v>26</v>
      </c>
      <c r="BE391" s="105"/>
      <c r="BF391" s="105"/>
      <c r="BG391" s="105"/>
      <c r="BH391" s="105" t="s">
        <v>1576</v>
      </c>
      <c r="BI391" s="107" t="s">
        <v>1577</v>
      </c>
      <c r="BJ391" s="107" t="s">
        <v>1065</v>
      </c>
      <c r="BK391" s="107" t="s">
        <v>1558</v>
      </c>
      <c r="BL391" s="107" t="s">
        <v>11</v>
      </c>
      <c r="BM391" s="107" t="s">
        <v>1578</v>
      </c>
      <c r="BN391" s="107" t="s">
        <v>1579</v>
      </c>
      <c r="BO391" s="107" t="s">
        <v>167</v>
      </c>
      <c r="BP391" s="105" t="s">
        <v>1197</v>
      </c>
      <c r="BQ391" s="106" t="s">
        <v>1029</v>
      </c>
      <c r="BR391" s="107">
        <v>1.9</v>
      </c>
      <c r="BS391" s="107"/>
      <c r="BT391" s="107">
        <v>95</v>
      </c>
      <c r="BU391" s="107">
        <v>1.69</v>
      </c>
      <c r="BV391" s="107">
        <v>2.14</v>
      </c>
      <c r="BW391" s="105" t="s">
        <v>1600</v>
      </c>
      <c r="BX391" s="105" t="s">
        <v>1581</v>
      </c>
      <c r="BY391" s="105">
        <f t="shared" si="9"/>
        <v>9.8039215686274508E-4</v>
      </c>
      <c r="BZ391" s="112" t="s">
        <v>1582</v>
      </c>
      <c r="CA391" s="105" t="s">
        <v>1583</v>
      </c>
      <c r="CB391" s="107" t="s">
        <v>1584</v>
      </c>
      <c r="CC391" s="107" t="s">
        <v>1585</v>
      </c>
      <c r="CD391" s="106" t="s">
        <v>10</v>
      </c>
      <c r="CE391" s="107"/>
      <c r="CF391" s="107"/>
      <c r="CG391" s="107"/>
      <c r="CH391" s="107"/>
    </row>
    <row r="392" spans="1:86" s="2" customFormat="1">
      <c r="A392" s="105">
        <v>26</v>
      </c>
      <c r="B392" s="105" t="s">
        <v>244</v>
      </c>
      <c r="C392" s="105" t="s">
        <v>244</v>
      </c>
      <c r="D392" s="106" t="s">
        <v>1562</v>
      </c>
      <c r="E392" s="107">
        <v>2019</v>
      </c>
      <c r="F392" s="107" t="s">
        <v>1563</v>
      </c>
      <c r="G392" s="107" t="s">
        <v>1564</v>
      </c>
      <c r="H392" s="107" t="s">
        <v>1549</v>
      </c>
      <c r="I392" s="107" t="s">
        <v>1565</v>
      </c>
      <c r="J392" s="108" t="s">
        <v>1566</v>
      </c>
      <c r="K392" s="109" t="s">
        <v>1567</v>
      </c>
      <c r="L392" s="106" t="s">
        <v>6137</v>
      </c>
      <c r="M392" s="110" t="s">
        <v>1568</v>
      </c>
      <c r="N392" s="107" t="s">
        <v>12</v>
      </c>
      <c r="O392" s="107" t="s">
        <v>5560</v>
      </c>
      <c r="P392" s="107" t="s">
        <v>5560</v>
      </c>
      <c r="Q392" s="107" t="s">
        <v>5600</v>
      </c>
      <c r="R392" s="107" t="s">
        <v>1569</v>
      </c>
      <c r="S392" s="107" t="s">
        <v>123</v>
      </c>
      <c r="T392" s="107" t="s">
        <v>172</v>
      </c>
      <c r="U392" s="107" t="s">
        <v>268</v>
      </c>
      <c r="V392" s="107">
        <v>6544</v>
      </c>
      <c r="W392" s="107">
        <f t="shared" si="8"/>
        <v>416963</v>
      </c>
      <c r="X392" s="107" t="s">
        <v>10</v>
      </c>
      <c r="Y392" s="107" t="s">
        <v>10</v>
      </c>
      <c r="Z392" s="107" t="s">
        <v>10</v>
      </c>
      <c r="AA392" s="107"/>
      <c r="AB392" s="107" t="s">
        <v>249</v>
      </c>
      <c r="AC392" s="112" t="str">
        <f>INDEX(Exposure_GWASs!G:G,MATCH(Matt!AE392,Exposure_GWASs!C:C,0))</f>
        <v>WHRadjBMI</v>
      </c>
      <c r="AD392" s="269" t="s">
        <v>162</v>
      </c>
      <c r="AE392" s="107" t="s">
        <v>1601</v>
      </c>
      <c r="AF392" s="112" t="str">
        <f>INDEX(Exposure_GWASs!T:T,MATCH(Matt!AE392,Exposure_GWASs!C:C,0))</f>
        <v>18+</v>
      </c>
      <c r="AG392" s="112" t="str">
        <f>INDEX(Exposure_GWASs!U:U,MATCH(Matt!AE392,Exposure_GWASs!C:C,0))</f>
        <v>female</v>
      </c>
      <c r="AH392" s="107" t="s">
        <v>11</v>
      </c>
      <c r="AI392" s="112">
        <f>INDEX(Exposure_GWASs!F:F,MATCH(Matt!AE392,Exposure_GWASs!C:C,0))</f>
        <v>379501</v>
      </c>
      <c r="AJ392" s="107" t="s">
        <v>10</v>
      </c>
      <c r="AK392" s="107" t="s">
        <v>1005</v>
      </c>
      <c r="AL392" s="107" t="s">
        <v>249</v>
      </c>
      <c r="AM392" s="112" t="s">
        <v>1571</v>
      </c>
      <c r="AN392" s="112" t="s">
        <v>213</v>
      </c>
      <c r="AO392" s="105" t="s">
        <v>1572</v>
      </c>
      <c r="AP392" s="105" t="s">
        <v>1573</v>
      </c>
      <c r="AQ392" s="105" t="s">
        <v>266</v>
      </c>
      <c r="AR392" s="107" t="s">
        <v>11</v>
      </c>
      <c r="AS392" s="107" t="s">
        <v>11</v>
      </c>
      <c r="AT392" s="107" t="s">
        <v>1574</v>
      </c>
      <c r="AU392" s="107" t="s">
        <v>10</v>
      </c>
      <c r="AV392" s="107" t="s">
        <v>10</v>
      </c>
      <c r="AW392" s="107">
        <v>203</v>
      </c>
      <c r="AX392" s="107">
        <f>INDEX(Exposure_GWASs!S:S,MATCH(Matt!AE392,Exposure_GWASs!C:C,0))</f>
        <v>363</v>
      </c>
      <c r="AY392" s="107" t="s">
        <v>1575</v>
      </c>
      <c r="AZ392" s="105" t="s">
        <v>11</v>
      </c>
      <c r="BA392" s="107" t="s">
        <v>10</v>
      </c>
      <c r="BB392" s="107" t="s">
        <v>25</v>
      </c>
      <c r="BC392" s="105" t="s">
        <v>17</v>
      </c>
      <c r="BD392" s="105" t="s">
        <v>26</v>
      </c>
      <c r="BE392" s="105"/>
      <c r="BF392" s="105"/>
      <c r="BG392" s="105"/>
      <c r="BH392" s="105" t="s">
        <v>1576</v>
      </c>
      <c r="BI392" s="107" t="s">
        <v>1577</v>
      </c>
      <c r="BJ392" s="107" t="s">
        <v>1065</v>
      </c>
      <c r="BK392" s="107" t="s">
        <v>1558</v>
      </c>
      <c r="BL392" s="107" t="s">
        <v>11</v>
      </c>
      <c r="BM392" s="107" t="s">
        <v>1578</v>
      </c>
      <c r="BN392" s="107" t="s">
        <v>1579</v>
      </c>
      <c r="BO392" s="107" t="s">
        <v>167</v>
      </c>
      <c r="BP392" s="105" t="s">
        <v>1197</v>
      </c>
      <c r="BQ392" s="106" t="s">
        <v>1029</v>
      </c>
      <c r="BR392" s="107">
        <v>2.12</v>
      </c>
      <c r="BS392" s="107"/>
      <c r="BT392" s="107">
        <v>95</v>
      </c>
      <c r="BU392" s="107">
        <v>1.93</v>
      </c>
      <c r="BV392" s="107">
        <v>2.33</v>
      </c>
      <c r="BW392" s="105" t="s">
        <v>1602</v>
      </c>
      <c r="BX392" s="105" t="s">
        <v>1581</v>
      </c>
      <c r="BY392" s="105">
        <f t="shared" si="9"/>
        <v>9.8039215686274508E-4</v>
      </c>
      <c r="BZ392" s="112" t="s">
        <v>1582</v>
      </c>
      <c r="CA392" s="105" t="s">
        <v>1583</v>
      </c>
      <c r="CB392" s="107" t="s">
        <v>1584</v>
      </c>
      <c r="CC392" s="107" t="s">
        <v>1585</v>
      </c>
      <c r="CD392" s="106" t="s">
        <v>10</v>
      </c>
      <c r="CE392" s="107"/>
      <c r="CF392" s="107"/>
      <c r="CG392" s="107"/>
      <c r="CH392" s="107"/>
    </row>
    <row r="393" spans="1:86" s="2" customFormat="1">
      <c r="A393" s="105">
        <v>26</v>
      </c>
      <c r="B393" s="105" t="s">
        <v>244</v>
      </c>
      <c r="C393" s="105" t="s">
        <v>244</v>
      </c>
      <c r="D393" s="106" t="s">
        <v>1562</v>
      </c>
      <c r="E393" s="107">
        <v>2019</v>
      </c>
      <c r="F393" s="107" t="s">
        <v>1563</v>
      </c>
      <c r="G393" s="107" t="s">
        <v>1564</v>
      </c>
      <c r="H393" s="107" t="s">
        <v>1549</v>
      </c>
      <c r="I393" s="107" t="s">
        <v>1565</v>
      </c>
      <c r="J393" s="108" t="s">
        <v>1566</v>
      </c>
      <c r="K393" s="109" t="s">
        <v>1567</v>
      </c>
      <c r="L393" s="106" t="s">
        <v>6137</v>
      </c>
      <c r="M393" s="110" t="s">
        <v>1568</v>
      </c>
      <c r="N393" s="107" t="s">
        <v>12</v>
      </c>
      <c r="O393" s="107" t="s">
        <v>5277</v>
      </c>
      <c r="P393" s="107" t="s">
        <v>5277</v>
      </c>
      <c r="Q393" s="107" t="s">
        <v>5602</v>
      </c>
      <c r="R393" s="107" t="s">
        <v>1603</v>
      </c>
      <c r="S393" s="107" t="s">
        <v>123</v>
      </c>
      <c r="T393" s="107" t="s">
        <v>172</v>
      </c>
      <c r="U393" s="107" t="s">
        <v>140</v>
      </c>
      <c r="V393" s="107">
        <f>SUM(V394:V395)</f>
        <v>36022</v>
      </c>
      <c r="W393" s="107">
        <f t="shared" ref="W393:W401" si="10">SUM(423507-V393)</f>
        <v>387485</v>
      </c>
      <c r="X393" s="107" t="s">
        <v>10</v>
      </c>
      <c r="Y393" s="107" t="s">
        <v>10</v>
      </c>
      <c r="Z393" s="107" t="s">
        <v>10</v>
      </c>
      <c r="AA393" s="107"/>
      <c r="AB393" s="107" t="s">
        <v>249</v>
      </c>
      <c r="AC393" s="112" t="str">
        <f>INDEX(Exposure_GWASs!G:G,MATCH(Matt!AE393,Exposure_GWASs!C:C,0))</f>
        <v>BMI</v>
      </c>
      <c r="AD393" s="105" t="s">
        <v>127</v>
      </c>
      <c r="AE393" s="107" t="s">
        <v>1570</v>
      </c>
      <c r="AF393" s="112" t="str">
        <f>INDEX(Exposure_GWASs!T:T,MATCH(Matt!AE393,Exposure_GWASs!C:C,0))</f>
        <v>18+</v>
      </c>
      <c r="AG393" s="112" t="str">
        <f>INDEX(Exposure_GWASs!U:U,MATCH(Matt!AE393,Exposure_GWASs!C:C,0))</f>
        <v>both</v>
      </c>
      <c r="AH393" s="107" t="s">
        <v>11</v>
      </c>
      <c r="AI393" s="112">
        <f>INDEX(Exposure_GWASs!F:F,MATCH(Matt!AE393,Exposure_GWASs!C:C,0))</f>
        <v>806834</v>
      </c>
      <c r="AJ393" s="107" t="s">
        <v>10</v>
      </c>
      <c r="AK393" s="107" t="s">
        <v>1005</v>
      </c>
      <c r="AL393" s="107" t="s">
        <v>249</v>
      </c>
      <c r="AM393" s="112" t="s">
        <v>1571</v>
      </c>
      <c r="AN393" s="112" t="s">
        <v>213</v>
      </c>
      <c r="AO393" s="105" t="s">
        <v>1572</v>
      </c>
      <c r="AP393" s="105" t="s">
        <v>1573</v>
      </c>
      <c r="AQ393" s="105" t="s">
        <v>266</v>
      </c>
      <c r="AR393" s="107" t="s">
        <v>11</v>
      </c>
      <c r="AS393" s="107" t="s">
        <v>11</v>
      </c>
      <c r="AT393" s="107" t="s">
        <v>1574</v>
      </c>
      <c r="AU393" s="107" t="s">
        <v>10</v>
      </c>
      <c r="AV393" s="107" t="s">
        <v>10</v>
      </c>
      <c r="AW393" s="107">
        <v>565</v>
      </c>
      <c r="AX393" s="107">
        <f>INDEX(Exposure_GWASs!S:S,MATCH(Matt!AE393,Exposure_GWASs!C:C,0))</f>
        <v>806</v>
      </c>
      <c r="AY393" s="107" t="s">
        <v>1575</v>
      </c>
      <c r="AZ393" s="105" t="s">
        <v>11</v>
      </c>
      <c r="BA393" s="107" t="s">
        <v>10</v>
      </c>
      <c r="BB393" s="107" t="s">
        <v>25</v>
      </c>
      <c r="BC393" s="105" t="s">
        <v>17</v>
      </c>
      <c r="BD393" s="105" t="s">
        <v>26</v>
      </c>
      <c r="BE393" s="105"/>
      <c r="BF393" s="105"/>
      <c r="BG393" s="105"/>
      <c r="BH393" s="105" t="s">
        <v>1576</v>
      </c>
      <c r="BI393" s="107" t="s">
        <v>1577</v>
      </c>
      <c r="BJ393" s="107" t="s">
        <v>1065</v>
      </c>
      <c r="BK393" s="107" t="s">
        <v>1558</v>
      </c>
      <c r="BL393" s="107" t="s">
        <v>11</v>
      </c>
      <c r="BM393" s="107" t="s">
        <v>1578</v>
      </c>
      <c r="BN393" s="107" t="s">
        <v>1579</v>
      </c>
      <c r="BO393" s="107" t="s">
        <v>167</v>
      </c>
      <c r="BP393" s="105" t="s">
        <v>1197</v>
      </c>
      <c r="BQ393" s="106" t="s">
        <v>1029</v>
      </c>
      <c r="BR393" s="107">
        <v>1.66</v>
      </c>
      <c r="BS393" s="107"/>
      <c r="BT393" s="107">
        <v>95</v>
      </c>
      <c r="BU393" s="107">
        <v>1.58</v>
      </c>
      <c r="BV393" s="107">
        <v>1.74</v>
      </c>
      <c r="BW393" s="105" t="s">
        <v>1604</v>
      </c>
      <c r="BX393" s="105" t="s">
        <v>1581</v>
      </c>
      <c r="BY393" s="105">
        <f t="shared" si="9"/>
        <v>9.8039215686274508E-4</v>
      </c>
      <c r="BZ393" s="112" t="s">
        <v>1582</v>
      </c>
      <c r="CA393" s="105" t="s">
        <v>1583</v>
      </c>
      <c r="CB393" s="107" t="s">
        <v>1584</v>
      </c>
      <c r="CC393" s="107" t="s">
        <v>1585</v>
      </c>
      <c r="CD393" s="106" t="s">
        <v>10</v>
      </c>
      <c r="CE393" s="107"/>
      <c r="CF393" s="107"/>
      <c r="CG393" s="107"/>
      <c r="CH393" s="107"/>
    </row>
    <row r="394" spans="1:86" s="2" customFormat="1">
      <c r="A394" s="105">
        <v>26</v>
      </c>
      <c r="B394" s="105" t="s">
        <v>244</v>
      </c>
      <c r="C394" s="105" t="s">
        <v>244</v>
      </c>
      <c r="D394" s="106" t="s">
        <v>1562</v>
      </c>
      <c r="E394" s="107">
        <v>2019</v>
      </c>
      <c r="F394" s="107" t="s">
        <v>1563</v>
      </c>
      <c r="G394" s="107" t="s">
        <v>1564</v>
      </c>
      <c r="H394" s="107" t="s">
        <v>1549</v>
      </c>
      <c r="I394" s="107" t="s">
        <v>1565</v>
      </c>
      <c r="J394" s="108" t="s">
        <v>1566</v>
      </c>
      <c r="K394" s="109" t="s">
        <v>1567</v>
      </c>
      <c r="L394" s="106" t="s">
        <v>6137</v>
      </c>
      <c r="M394" s="110" t="s">
        <v>1568</v>
      </c>
      <c r="N394" s="107" t="s">
        <v>12</v>
      </c>
      <c r="O394" s="107" t="s">
        <v>5277</v>
      </c>
      <c r="P394" s="107" t="s">
        <v>5277</v>
      </c>
      <c r="Q394" s="107" t="s">
        <v>5602</v>
      </c>
      <c r="R394" s="107" t="s">
        <v>1603</v>
      </c>
      <c r="S394" s="107" t="s">
        <v>123</v>
      </c>
      <c r="T394" s="107" t="s">
        <v>172</v>
      </c>
      <c r="U394" s="107" t="s">
        <v>269</v>
      </c>
      <c r="V394" s="107">
        <v>24444</v>
      </c>
      <c r="W394" s="107">
        <f t="shared" si="10"/>
        <v>399063</v>
      </c>
      <c r="X394" s="107" t="s">
        <v>10</v>
      </c>
      <c r="Y394" s="107" t="s">
        <v>10</v>
      </c>
      <c r="Z394" s="107" t="s">
        <v>10</v>
      </c>
      <c r="AA394" s="107"/>
      <c r="AB394" s="107" t="s">
        <v>249</v>
      </c>
      <c r="AC394" s="112" t="str">
        <f>INDEX(Exposure_GWASs!G:G,MATCH(Matt!AE394,Exposure_GWASs!C:C,0))</f>
        <v>BMI</v>
      </c>
      <c r="AD394" s="105" t="s">
        <v>127</v>
      </c>
      <c r="AE394" s="107" t="s">
        <v>1586</v>
      </c>
      <c r="AF394" s="112" t="str">
        <f>INDEX(Exposure_GWASs!T:T,MATCH(Matt!AE394,Exposure_GWASs!C:C,0))</f>
        <v>18+</v>
      </c>
      <c r="AG394" s="112" t="str">
        <f>INDEX(Exposure_GWASs!U:U,MATCH(Matt!AE394,Exposure_GWASs!C:C,0))</f>
        <v>male</v>
      </c>
      <c r="AH394" s="107" t="s">
        <v>11</v>
      </c>
      <c r="AI394" s="112">
        <f>INDEX(Exposure_GWASs!F:F,MATCH(Matt!AE394,Exposure_GWASs!C:C,0))</f>
        <v>374756</v>
      </c>
      <c r="AJ394" s="107" t="s">
        <v>10</v>
      </c>
      <c r="AK394" s="107" t="s">
        <v>1005</v>
      </c>
      <c r="AL394" s="107" t="s">
        <v>249</v>
      </c>
      <c r="AM394" s="112" t="s">
        <v>1571</v>
      </c>
      <c r="AN394" s="112" t="s">
        <v>213</v>
      </c>
      <c r="AO394" s="105" t="s">
        <v>1572</v>
      </c>
      <c r="AP394" s="105" t="s">
        <v>1573</v>
      </c>
      <c r="AQ394" s="105" t="s">
        <v>266</v>
      </c>
      <c r="AR394" s="107" t="s">
        <v>11</v>
      </c>
      <c r="AS394" s="107" t="s">
        <v>11</v>
      </c>
      <c r="AT394" s="107" t="s">
        <v>1574</v>
      </c>
      <c r="AU394" s="107" t="s">
        <v>10</v>
      </c>
      <c r="AV394" s="107" t="s">
        <v>10</v>
      </c>
      <c r="AW394" s="107">
        <v>220</v>
      </c>
      <c r="AX394" s="107">
        <f>INDEX(Exposure_GWASs!S:S,MATCH(Matt!AE394,Exposure_GWASs!C:C,0))</f>
        <v>243</v>
      </c>
      <c r="AY394" s="107" t="s">
        <v>1575</v>
      </c>
      <c r="AZ394" s="105" t="s">
        <v>11</v>
      </c>
      <c r="BA394" s="107" t="s">
        <v>10</v>
      </c>
      <c r="BB394" s="107" t="s">
        <v>25</v>
      </c>
      <c r="BC394" s="105" t="s">
        <v>17</v>
      </c>
      <c r="BD394" s="105" t="s">
        <v>26</v>
      </c>
      <c r="BE394" s="105"/>
      <c r="BF394" s="105"/>
      <c r="BG394" s="105"/>
      <c r="BH394" s="105" t="s">
        <v>1576</v>
      </c>
      <c r="BI394" s="107" t="s">
        <v>1577</v>
      </c>
      <c r="BJ394" s="107" t="s">
        <v>1065</v>
      </c>
      <c r="BK394" s="107" t="s">
        <v>1558</v>
      </c>
      <c r="BL394" s="107" t="s">
        <v>11</v>
      </c>
      <c r="BM394" s="107" t="s">
        <v>1578</v>
      </c>
      <c r="BN394" s="107" t="s">
        <v>1579</v>
      </c>
      <c r="BO394" s="107" t="s">
        <v>167</v>
      </c>
      <c r="BP394" s="105" t="s">
        <v>1197</v>
      </c>
      <c r="BQ394" s="106" t="s">
        <v>1029</v>
      </c>
      <c r="BR394" s="107">
        <v>1.63</v>
      </c>
      <c r="BS394" s="107"/>
      <c r="BT394" s="107">
        <v>95</v>
      </c>
      <c r="BU394" s="107">
        <v>1.54</v>
      </c>
      <c r="BV394" s="107">
        <v>1.72</v>
      </c>
      <c r="BW394" s="105" t="s">
        <v>1605</v>
      </c>
      <c r="BX394" s="105" t="s">
        <v>1581</v>
      </c>
      <c r="BY394" s="105">
        <f t="shared" si="9"/>
        <v>9.8039215686274508E-4</v>
      </c>
      <c r="BZ394" s="112" t="s">
        <v>1582</v>
      </c>
      <c r="CA394" s="105" t="s">
        <v>1583</v>
      </c>
      <c r="CB394" s="107" t="s">
        <v>1584</v>
      </c>
      <c r="CC394" s="107" t="s">
        <v>1585</v>
      </c>
      <c r="CD394" s="106" t="s">
        <v>10</v>
      </c>
      <c r="CE394" s="107"/>
      <c r="CF394" s="107"/>
      <c r="CG394" s="107"/>
      <c r="CH394" s="107"/>
    </row>
    <row r="395" spans="1:86" s="2" customFormat="1">
      <c r="A395" s="105">
        <v>26</v>
      </c>
      <c r="B395" s="105" t="s">
        <v>244</v>
      </c>
      <c r="C395" s="105" t="s">
        <v>244</v>
      </c>
      <c r="D395" s="106" t="s">
        <v>1562</v>
      </c>
      <c r="E395" s="107">
        <v>2019</v>
      </c>
      <c r="F395" s="107" t="s">
        <v>1563</v>
      </c>
      <c r="G395" s="107" t="s">
        <v>1564</v>
      </c>
      <c r="H395" s="107" t="s">
        <v>1549</v>
      </c>
      <c r="I395" s="107" t="s">
        <v>1565</v>
      </c>
      <c r="J395" s="108" t="s">
        <v>1566</v>
      </c>
      <c r="K395" s="109" t="s">
        <v>1567</v>
      </c>
      <c r="L395" s="106" t="s">
        <v>6137</v>
      </c>
      <c r="M395" s="110" t="s">
        <v>1568</v>
      </c>
      <c r="N395" s="107" t="s">
        <v>12</v>
      </c>
      <c r="O395" s="107" t="s">
        <v>5277</v>
      </c>
      <c r="P395" s="107" t="s">
        <v>5277</v>
      </c>
      <c r="Q395" s="107" t="s">
        <v>5602</v>
      </c>
      <c r="R395" s="107" t="s">
        <v>1603</v>
      </c>
      <c r="S395" s="107" t="s">
        <v>123</v>
      </c>
      <c r="T395" s="107" t="s">
        <v>172</v>
      </c>
      <c r="U395" s="107" t="s">
        <v>268</v>
      </c>
      <c r="V395" s="107">
        <v>11578</v>
      </c>
      <c r="W395" s="107">
        <f t="shared" si="10"/>
        <v>411929</v>
      </c>
      <c r="X395" s="107" t="s">
        <v>10</v>
      </c>
      <c r="Y395" s="107" t="s">
        <v>10</v>
      </c>
      <c r="Z395" s="107" t="s">
        <v>10</v>
      </c>
      <c r="AA395" s="107"/>
      <c r="AB395" s="107" t="s">
        <v>249</v>
      </c>
      <c r="AC395" s="112" t="str">
        <f>INDEX(Exposure_GWASs!G:G,MATCH(Matt!AE395,Exposure_GWASs!C:C,0))</f>
        <v>BMI</v>
      </c>
      <c r="AD395" s="105" t="s">
        <v>127</v>
      </c>
      <c r="AE395" s="107" t="s">
        <v>1588</v>
      </c>
      <c r="AF395" s="112" t="str">
        <f>INDEX(Exposure_GWASs!T:T,MATCH(Matt!AE395,Exposure_GWASs!C:C,0))</f>
        <v>18+</v>
      </c>
      <c r="AG395" s="112" t="str">
        <f>INDEX(Exposure_GWASs!U:U,MATCH(Matt!AE395,Exposure_GWASs!C:C,0))</f>
        <v>female</v>
      </c>
      <c r="AH395" s="107" t="s">
        <v>11</v>
      </c>
      <c r="AI395" s="112">
        <f>INDEX(Exposure_GWASs!F:F,MATCH(Matt!AE395,Exposure_GWASs!C:C,0))</f>
        <v>434794</v>
      </c>
      <c r="AJ395" s="107" t="s">
        <v>10</v>
      </c>
      <c r="AK395" s="107" t="s">
        <v>1005</v>
      </c>
      <c r="AL395" s="107" t="s">
        <v>249</v>
      </c>
      <c r="AM395" s="112" t="s">
        <v>1571</v>
      </c>
      <c r="AN395" s="112" t="s">
        <v>213</v>
      </c>
      <c r="AO395" s="105" t="s">
        <v>1572</v>
      </c>
      <c r="AP395" s="105" t="s">
        <v>1573</v>
      </c>
      <c r="AQ395" s="105" t="s">
        <v>266</v>
      </c>
      <c r="AR395" s="107" t="s">
        <v>11</v>
      </c>
      <c r="AS395" s="107" t="s">
        <v>11</v>
      </c>
      <c r="AT395" s="107" t="s">
        <v>1574</v>
      </c>
      <c r="AU395" s="107" t="s">
        <v>10</v>
      </c>
      <c r="AV395" s="107" t="s">
        <v>10</v>
      </c>
      <c r="AW395" s="107">
        <v>278</v>
      </c>
      <c r="AX395" s="107">
        <f>INDEX(Exposure_GWASs!S:S,MATCH(Matt!AE395,Exposure_GWASs!C:C,0))</f>
        <v>306</v>
      </c>
      <c r="AY395" s="107" t="s">
        <v>1575</v>
      </c>
      <c r="AZ395" s="105" t="s">
        <v>11</v>
      </c>
      <c r="BA395" s="107" t="s">
        <v>10</v>
      </c>
      <c r="BB395" s="107" t="s">
        <v>25</v>
      </c>
      <c r="BC395" s="105" t="s">
        <v>17</v>
      </c>
      <c r="BD395" s="105" t="s">
        <v>26</v>
      </c>
      <c r="BE395" s="105"/>
      <c r="BF395" s="105"/>
      <c r="BG395" s="105"/>
      <c r="BH395" s="105" t="s">
        <v>1576</v>
      </c>
      <c r="BI395" s="107" t="s">
        <v>1577</v>
      </c>
      <c r="BJ395" s="107" t="s">
        <v>1065</v>
      </c>
      <c r="BK395" s="107" t="s">
        <v>1558</v>
      </c>
      <c r="BL395" s="107" t="s">
        <v>11</v>
      </c>
      <c r="BM395" s="107" t="s">
        <v>1578</v>
      </c>
      <c r="BN395" s="107" t="s">
        <v>1579</v>
      </c>
      <c r="BO395" s="107" t="s">
        <v>167</v>
      </c>
      <c r="BP395" s="105" t="s">
        <v>1197</v>
      </c>
      <c r="BQ395" s="106" t="s">
        <v>1029</v>
      </c>
      <c r="BR395" s="107">
        <v>1.68</v>
      </c>
      <c r="BS395" s="107"/>
      <c r="BT395" s="107">
        <v>95</v>
      </c>
      <c r="BU395" s="107">
        <v>1.55</v>
      </c>
      <c r="BV395" s="107">
        <v>1.82</v>
      </c>
      <c r="BW395" s="105" t="s">
        <v>1606</v>
      </c>
      <c r="BX395" s="105" t="s">
        <v>1581</v>
      </c>
      <c r="BY395" s="105">
        <f t="shared" si="9"/>
        <v>9.8039215686274508E-4</v>
      </c>
      <c r="BZ395" s="112" t="s">
        <v>1582</v>
      </c>
      <c r="CA395" s="105" t="s">
        <v>1583</v>
      </c>
      <c r="CB395" s="107" t="s">
        <v>1584</v>
      </c>
      <c r="CC395" s="107" t="s">
        <v>1585</v>
      </c>
      <c r="CD395" s="106" t="s">
        <v>10</v>
      </c>
      <c r="CE395" s="107"/>
      <c r="CF395" s="107"/>
      <c r="CG395" s="107"/>
      <c r="CH395" s="107"/>
    </row>
    <row r="396" spans="1:86" s="2" customFormat="1">
      <c r="A396" s="105">
        <v>26</v>
      </c>
      <c r="B396" s="105" t="s">
        <v>244</v>
      </c>
      <c r="C396" s="105" t="s">
        <v>244</v>
      </c>
      <c r="D396" s="106" t="s">
        <v>1562</v>
      </c>
      <c r="E396" s="107">
        <v>2019</v>
      </c>
      <c r="F396" s="107" t="s">
        <v>1563</v>
      </c>
      <c r="G396" s="107" t="s">
        <v>1564</v>
      </c>
      <c r="H396" s="107" t="s">
        <v>1549</v>
      </c>
      <c r="I396" s="107" t="s">
        <v>1565</v>
      </c>
      <c r="J396" s="108" t="s">
        <v>1566</v>
      </c>
      <c r="K396" s="109" t="s">
        <v>1567</v>
      </c>
      <c r="L396" s="106" t="s">
        <v>6137</v>
      </c>
      <c r="M396" s="110" t="s">
        <v>1568</v>
      </c>
      <c r="N396" s="107" t="s">
        <v>12</v>
      </c>
      <c r="O396" s="107" t="s">
        <v>5277</v>
      </c>
      <c r="P396" s="107" t="s">
        <v>5277</v>
      </c>
      <c r="Q396" s="107" t="s">
        <v>5602</v>
      </c>
      <c r="R396" s="107" t="s">
        <v>1603</v>
      </c>
      <c r="S396" s="107" t="s">
        <v>123</v>
      </c>
      <c r="T396" s="107" t="s">
        <v>172</v>
      </c>
      <c r="U396" s="107" t="s">
        <v>140</v>
      </c>
      <c r="V396" s="107">
        <f>SUM(V397:V398)</f>
        <v>36022</v>
      </c>
      <c r="W396" s="107">
        <f t="shared" si="10"/>
        <v>387485</v>
      </c>
      <c r="X396" s="107" t="s">
        <v>10</v>
      </c>
      <c r="Y396" s="107" t="s">
        <v>10</v>
      </c>
      <c r="Z396" s="107" t="s">
        <v>10</v>
      </c>
      <c r="AA396" s="107"/>
      <c r="AB396" s="107" t="s">
        <v>249</v>
      </c>
      <c r="AC396" s="112" t="str">
        <f>INDEX(Exposure_GWASs!G:G,MATCH(Matt!AE396,Exposure_GWASs!C:C,0))</f>
        <v>WHR</v>
      </c>
      <c r="AD396" s="105" t="s">
        <v>160</v>
      </c>
      <c r="AE396" s="107" t="s">
        <v>1590</v>
      </c>
      <c r="AF396" s="112" t="str">
        <f>INDEX(Exposure_GWASs!T:T,MATCH(Matt!AE396,Exposure_GWASs!C:C,0))</f>
        <v>18+</v>
      </c>
      <c r="AG396" s="112" t="str">
        <f>INDEX(Exposure_GWASs!U:U,MATCH(Matt!AE396,Exposure_GWASs!C:C,0))</f>
        <v>both</v>
      </c>
      <c r="AH396" s="107" t="s">
        <v>11</v>
      </c>
      <c r="AI396" s="112">
        <f>INDEX(Exposure_GWASs!F:F,MATCH(Matt!AE396,Exposure_GWASs!C:C,0))</f>
        <v>697734</v>
      </c>
      <c r="AJ396" s="107" t="s">
        <v>10</v>
      </c>
      <c r="AK396" s="107" t="s">
        <v>1005</v>
      </c>
      <c r="AL396" s="107" t="s">
        <v>249</v>
      </c>
      <c r="AM396" s="112" t="s">
        <v>1571</v>
      </c>
      <c r="AN396" s="112" t="s">
        <v>213</v>
      </c>
      <c r="AO396" s="105" t="s">
        <v>1572</v>
      </c>
      <c r="AP396" s="105" t="s">
        <v>1573</v>
      </c>
      <c r="AQ396" s="105" t="s">
        <v>266</v>
      </c>
      <c r="AR396" s="107" t="s">
        <v>11</v>
      </c>
      <c r="AS396" s="107" t="s">
        <v>11</v>
      </c>
      <c r="AT396" s="107" t="s">
        <v>1574</v>
      </c>
      <c r="AU396" s="107" t="s">
        <v>10</v>
      </c>
      <c r="AV396" s="107" t="s">
        <v>10</v>
      </c>
      <c r="AW396" s="107">
        <v>327</v>
      </c>
      <c r="AX396" s="107">
        <f>INDEX(Exposure_GWASs!S:S,MATCH(Matt!AE396,Exposure_GWASs!C:C,0))</f>
        <v>382</v>
      </c>
      <c r="AY396" s="107" t="s">
        <v>1575</v>
      </c>
      <c r="AZ396" s="105" t="s">
        <v>11</v>
      </c>
      <c r="BA396" s="107" t="s">
        <v>10</v>
      </c>
      <c r="BB396" s="107" t="s">
        <v>25</v>
      </c>
      <c r="BC396" s="105" t="s">
        <v>17</v>
      </c>
      <c r="BD396" s="105" t="s">
        <v>26</v>
      </c>
      <c r="BE396" s="105"/>
      <c r="BF396" s="105"/>
      <c r="BG396" s="105"/>
      <c r="BH396" s="105" t="s">
        <v>1576</v>
      </c>
      <c r="BI396" s="107" t="s">
        <v>1577</v>
      </c>
      <c r="BJ396" s="107" t="s">
        <v>1065</v>
      </c>
      <c r="BK396" s="107" t="s">
        <v>1558</v>
      </c>
      <c r="BL396" s="107" t="s">
        <v>11</v>
      </c>
      <c r="BM396" s="107" t="s">
        <v>1578</v>
      </c>
      <c r="BN396" s="107" t="s">
        <v>1579</v>
      </c>
      <c r="BO396" s="107" t="s">
        <v>167</v>
      </c>
      <c r="BP396" s="105" t="s">
        <v>1197</v>
      </c>
      <c r="BQ396" s="106" t="s">
        <v>1029</v>
      </c>
      <c r="BR396" s="107">
        <v>1.74</v>
      </c>
      <c r="BS396" s="107"/>
      <c r="BT396" s="107">
        <v>95</v>
      </c>
      <c r="BU396" s="107">
        <v>1.6</v>
      </c>
      <c r="BV396" s="107">
        <v>1.85</v>
      </c>
      <c r="BW396" s="105" t="s">
        <v>1607</v>
      </c>
      <c r="BX396" s="105" t="s">
        <v>1581</v>
      </c>
      <c r="BY396" s="105">
        <f t="shared" si="9"/>
        <v>9.8039215686274508E-4</v>
      </c>
      <c r="BZ396" s="112" t="s">
        <v>1582</v>
      </c>
      <c r="CA396" s="105" t="s">
        <v>1583</v>
      </c>
      <c r="CB396" s="107" t="s">
        <v>1584</v>
      </c>
      <c r="CC396" s="107" t="s">
        <v>1585</v>
      </c>
      <c r="CD396" s="106" t="s">
        <v>10</v>
      </c>
      <c r="CE396" s="107"/>
      <c r="CF396" s="107"/>
      <c r="CG396" s="107"/>
      <c r="CH396" s="107"/>
    </row>
    <row r="397" spans="1:86" s="2" customFormat="1">
      <c r="A397" s="105">
        <v>26</v>
      </c>
      <c r="B397" s="105" t="s">
        <v>244</v>
      </c>
      <c r="C397" s="105" t="s">
        <v>244</v>
      </c>
      <c r="D397" s="106" t="s">
        <v>1562</v>
      </c>
      <c r="E397" s="107">
        <v>2019</v>
      </c>
      <c r="F397" s="107" t="s">
        <v>1563</v>
      </c>
      <c r="G397" s="107" t="s">
        <v>1564</v>
      </c>
      <c r="H397" s="107" t="s">
        <v>1549</v>
      </c>
      <c r="I397" s="107" t="s">
        <v>1565</v>
      </c>
      <c r="J397" s="108" t="s">
        <v>1566</v>
      </c>
      <c r="K397" s="109" t="s">
        <v>1567</v>
      </c>
      <c r="L397" s="106" t="s">
        <v>6137</v>
      </c>
      <c r="M397" s="110" t="s">
        <v>1568</v>
      </c>
      <c r="N397" s="107" t="s">
        <v>12</v>
      </c>
      <c r="O397" s="107" t="s">
        <v>5277</v>
      </c>
      <c r="P397" s="107" t="s">
        <v>5277</v>
      </c>
      <c r="Q397" s="107" t="s">
        <v>5602</v>
      </c>
      <c r="R397" s="107" t="s">
        <v>1603</v>
      </c>
      <c r="S397" s="107" t="s">
        <v>123</v>
      </c>
      <c r="T397" s="107" t="s">
        <v>172</v>
      </c>
      <c r="U397" s="107" t="s">
        <v>269</v>
      </c>
      <c r="V397" s="107">
        <v>24444</v>
      </c>
      <c r="W397" s="107">
        <f t="shared" si="10"/>
        <v>399063</v>
      </c>
      <c r="X397" s="107" t="s">
        <v>10</v>
      </c>
      <c r="Y397" s="107" t="s">
        <v>10</v>
      </c>
      <c r="Z397" s="107" t="s">
        <v>10</v>
      </c>
      <c r="AA397" s="107"/>
      <c r="AB397" s="107" t="s">
        <v>249</v>
      </c>
      <c r="AC397" s="112" t="str">
        <f>INDEX(Exposure_GWASs!G:G,MATCH(Matt!AE397,Exposure_GWASs!C:C,0))</f>
        <v>WHR</v>
      </c>
      <c r="AD397" s="105" t="s">
        <v>160</v>
      </c>
      <c r="AE397" s="107" t="s">
        <v>1592</v>
      </c>
      <c r="AF397" s="112" t="str">
        <f>INDEX(Exposure_GWASs!T:T,MATCH(Matt!AE397,Exposure_GWASs!C:C,0))</f>
        <v>18+</v>
      </c>
      <c r="AG397" s="112" t="str">
        <f>INDEX(Exposure_GWASs!U:U,MATCH(Matt!AE397,Exposure_GWASs!C:C,0))</f>
        <v>male</v>
      </c>
      <c r="AH397" s="107" t="s">
        <v>11</v>
      </c>
      <c r="AI397" s="112">
        <f>INDEX(Exposure_GWASs!F:F,MATCH(Matt!AE397,Exposure_GWASs!C:C,0))</f>
        <v>316772</v>
      </c>
      <c r="AJ397" s="107" t="s">
        <v>10</v>
      </c>
      <c r="AK397" s="107" t="s">
        <v>1005</v>
      </c>
      <c r="AL397" s="107" t="s">
        <v>249</v>
      </c>
      <c r="AM397" s="112" t="s">
        <v>1571</v>
      </c>
      <c r="AN397" s="112" t="s">
        <v>213</v>
      </c>
      <c r="AO397" s="105" t="s">
        <v>1572</v>
      </c>
      <c r="AP397" s="105" t="s">
        <v>1573</v>
      </c>
      <c r="AQ397" s="105" t="s">
        <v>266</v>
      </c>
      <c r="AR397" s="107" t="s">
        <v>11</v>
      </c>
      <c r="AS397" s="107" t="s">
        <v>11</v>
      </c>
      <c r="AT397" s="107" t="s">
        <v>1574</v>
      </c>
      <c r="AU397" s="107" t="s">
        <v>10</v>
      </c>
      <c r="AV397" s="107" t="s">
        <v>10</v>
      </c>
      <c r="AW397" s="107">
        <v>90</v>
      </c>
      <c r="AX397" s="107">
        <f>INDEX(Exposure_GWASs!S:S,MATCH(Matt!AE397,Exposure_GWASs!C:C,0))</f>
        <v>82</v>
      </c>
      <c r="AY397" s="107" t="s">
        <v>1593</v>
      </c>
      <c r="AZ397" s="105" t="s">
        <v>11</v>
      </c>
      <c r="BA397" s="107" t="s">
        <v>10</v>
      </c>
      <c r="BB397" s="107" t="s">
        <v>25</v>
      </c>
      <c r="BC397" s="105" t="s">
        <v>17</v>
      </c>
      <c r="BD397" s="105" t="s">
        <v>26</v>
      </c>
      <c r="BE397" s="105"/>
      <c r="BF397" s="105"/>
      <c r="BG397" s="105"/>
      <c r="BH397" s="105" t="s">
        <v>1576</v>
      </c>
      <c r="BI397" s="107" t="s">
        <v>1577</v>
      </c>
      <c r="BJ397" s="107" t="s">
        <v>1065</v>
      </c>
      <c r="BK397" s="107" t="s">
        <v>1558</v>
      </c>
      <c r="BL397" s="107" t="s">
        <v>11</v>
      </c>
      <c r="BM397" s="107" t="s">
        <v>1578</v>
      </c>
      <c r="BN397" s="107" t="s">
        <v>1579</v>
      </c>
      <c r="BO397" s="107" t="s">
        <v>167</v>
      </c>
      <c r="BP397" s="105" t="s">
        <v>1197</v>
      </c>
      <c r="BQ397" s="106" t="s">
        <v>1029</v>
      </c>
      <c r="BR397" s="107">
        <v>1.73</v>
      </c>
      <c r="BS397" s="107"/>
      <c r="BT397" s="107">
        <v>95</v>
      </c>
      <c r="BU397" s="107">
        <v>1.58</v>
      </c>
      <c r="BV397" s="107">
        <v>1.9</v>
      </c>
      <c r="BW397" s="105" t="s">
        <v>1608</v>
      </c>
      <c r="BX397" s="105" t="s">
        <v>1581</v>
      </c>
      <c r="BY397" s="105">
        <f t="shared" si="9"/>
        <v>9.8039215686274508E-4</v>
      </c>
      <c r="BZ397" s="112" t="s">
        <v>1582</v>
      </c>
      <c r="CA397" s="105" t="s">
        <v>1583</v>
      </c>
      <c r="CB397" s="107" t="s">
        <v>1584</v>
      </c>
      <c r="CC397" s="107" t="s">
        <v>1585</v>
      </c>
      <c r="CD397" s="106" t="s">
        <v>10</v>
      </c>
      <c r="CE397" s="107"/>
      <c r="CF397" s="107"/>
      <c r="CG397" s="107"/>
      <c r="CH397" s="107"/>
    </row>
    <row r="398" spans="1:86" s="2" customFormat="1">
      <c r="A398" s="105">
        <v>26</v>
      </c>
      <c r="B398" s="105" t="s">
        <v>244</v>
      </c>
      <c r="C398" s="105" t="s">
        <v>244</v>
      </c>
      <c r="D398" s="106" t="s">
        <v>1562</v>
      </c>
      <c r="E398" s="107">
        <v>2019</v>
      </c>
      <c r="F398" s="107" t="s">
        <v>1563</v>
      </c>
      <c r="G398" s="107" t="s">
        <v>1564</v>
      </c>
      <c r="H398" s="107" t="s">
        <v>1549</v>
      </c>
      <c r="I398" s="107" t="s">
        <v>1565</v>
      </c>
      <c r="J398" s="108" t="s">
        <v>1566</v>
      </c>
      <c r="K398" s="109" t="s">
        <v>1567</v>
      </c>
      <c r="L398" s="106" t="s">
        <v>6137</v>
      </c>
      <c r="M398" s="110" t="s">
        <v>1568</v>
      </c>
      <c r="N398" s="107" t="s">
        <v>12</v>
      </c>
      <c r="O398" s="107" t="s">
        <v>5277</v>
      </c>
      <c r="P398" s="107" t="s">
        <v>5277</v>
      </c>
      <c r="Q398" s="107" t="s">
        <v>5602</v>
      </c>
      <c r="R398" s="107" t="s">
        <v>1603</v>
      </c>
      <c r="S398" s="107" t="s">
        <v>123</v>
      </c>
      <c r="T398" s="107" t="s">
        <v>172</v>
      </c>
      <c r="U398" s="107" t="s">
        <v>268</v>
      </c>
      <c r="V398" s="107">
        <v>11578</v>
      </c>
      <c r="W398" s="107">
        <f t="shared" si="10"/>
        <v>411929</v>
      </c>
      <c r="X398" s="107" t="s">
        <v>10</v>
      </c>
      <c r="Y398" s="107" t="s">
        <v>10</v>
      </c>
      <c r="Z398" s="107" t="s">
        <v>10</v>
      </c>
      <c r="AA398" s="107"/>
      <c r="AB398" s="107" t="s">
        <v>249</v>
      </c>
      <c r="AC398" s="112" t="str">
        <f>INDEX(Exposure_GWASs!G:G,MATCH(Matt!AE398,Exposure_GWASs!C:C,0))</f>
        <v>WHR</v>
      </c>
      <c r="AD398" s="105" t="s">
        <v>160</v>
      </c>
      <c r="AE398" s="107" t="s">
        <v>1595</v>
      </c>
      <c r="AF398" s="112" t="str">
        <f>INDEX(Exposure_GWASs!T:T,MATCH(Matt!AE398,Exposure_GWASs!C:C,0))</f>
        <v>18+</v>
      </c>
      <c r="AG398" s="112" t="str">
        <f>INDEX(Exposure_GWASs!U:U,MATCH(Matt!AE398,Exposure_GWASs!C:C,0))</f>
        <v>female</v>
      </c>
      <c r="AH398" s="107" t="s">
        <v>11</v>
      </c>
      <c r="AI398" s="112">
        <f>INDEX(Exposure_GWASs!F:F,MATCH(Matt!AE398,Exposure_GWASs!C:C,0))</f>
        <v>381152</v>
      </c>
      <c r="AJ398" s="107" t="s">
        <v>10</v>
      </c>
      <c r="AK398" s="107" t="s">
        <v>1005</v>
      </c>
      <c r="AL398" s="107" t="s">
        <v>249</v>
      </c>
      <c r="AM398" s="112" t="s">
        <v>1571</v>
      </c>
      <c r="AN398" s="112" t="s">
        <v>213</v>
      </c>
      <c r="AO398" s="105" t="s">
        <v>1572</v>
      </c>
      <c r="AP398" s="105" t="s">
        <v>1573</v>
      </c>
      <c r="AQ398" s="105" t="s">
        <v>266</v>
      </c>
      <c r="AR398" s="107" t="s">
        <v>11</v>
      </c>
      <c r="AS398" s="107" t="s">
        <v>11</v>
      </c>
      <c r="AT398" s="107" t="s">
        <v>1574</v>
      </c>
      <c r="AU398" s="107" t="s">
        <v>10</v>
      </c>
      <c r="AV398" s="107" t="s">
        <v>10</v>
      </c>
      <c r="AW398" s="107">
        <v>264</v>
      </c>
      <c r="AX398" s="107">
        <f>INDEX(Exposure_GWASs!S:S,MATCH(Matt!AE398,Exposure_GWASs!C:C,0))</f>
        <v>261</v>
      </c>
      <c r="AY398" s="107" t="s">
        <v>1593</v>
      </c>
      <c r="AZ398" s="105" t="s">
        <v>11</v>
      </c>
      <c r="BA398" s="107" t="s">
        <v>10</v>
      </c>
      <c r="BB398" s="107" t="s">
        <v>25</v>
      </c>
      <c r="BC398" s="105" t="s">
        <v>17</v>
      </c>
      <c r="BD398" s="105" t="s">
        <v>26</v>
      </c>
      <c r="BE398" s="105"/>
      <c r="BF398" s="105"/>
      <c r="BG398" s="105"/>
      <c r="BH398" s="105" t="s">
        <v>1576</v>
      </c>
      <c r="BI398" s="107" t="s">
        <v>1577</v>
      </c>
      <c r="BJ398" s="107" t="s">
        <v>1065</v>
      </c>
      <c r="BK398" s="107" t="s">
        <v>1558</v>
      </c>
      <c r="BL398" s="107" t="s">
        <v>11</v>
      </c>
      <c r="BM398" s="107" t="s">
        <v>1578</v>
      </c>
      <c r="BN398" s="107" t="s">
        <v>1579</v>
      </c>
      <c r="BO398" s="107" t="s">
        <v>167</v>
      </c>
      <c r="BP398" s="105" t="s">
        <v>1197</v>
      </c>
      <c r="BQ398" s="106" t="s">
        <v>1029</v>
      </c>
      <c r="BR398" s="107">
        <v>1.57</v>
      </c>
      <c r="BS398" s="107"/>
      <c r="BT398" s="107">
        <v>95</v>
      </c>
      <c r="BU398" s="107">
        <v>1.44</v>
      </c>
      <c r="BV398" s="107">
        <v>1.7</v>
      </c>
      <c r="BW398" s="105" t="s">
        <v>1609</v>
      </c>
      <c r="BX398" s="105" t="s">
        <v>1581</v>
      </c>
      <c r="BY398" s="105">
        <f t="shared" si="9"/>
        <v>9.8039215686274508E-4</v>
      </c>
      <c r="BZ398" s="112" t="s">
        <v>1582</v>
      </c>
      <c r="CA398" s="105" t="s">
        <v>1583</v>
      </c>
      <c r="CB398" s="107" t="s">
        <v>1584</v>
      </c>
      <c r="CC398" s="107" t="s">
        <v>1585</v>
      </c>
      <c r="CD398" s="106" t="s">
        <v>10</v>
      </c>
      <c r="CE398" s="107"/>
      <c r="CF398" s="107"/>
      <c r="CG398" s="107"/>
      <c r="CH398" s="107"/>
    </row>
    <row r="399" spans="1:86" s="2" customFormat="1">
      <c r="A399" s="105">
        <v>26</v>
      </c>
      <c r="B399" s="105" t="s">
        <v>244</v>
      </c>
      <c r="C399" s="105" t="s">
        <v>244</v>
      </c>
      <c r="D399" s="106" t="s">
        <v>1562</v>
      </c>
      <c r="E399" s="107">
        <v>2019</v>
      </c>
      <c r="F399" s="107" t="s">
        <v>1563</v>
      </c>
      <c r="G399" s="107" t="s">
        <v>1564</v>
      </c>
      <c r="H399" s="107" t="s">
        <v>1549</v>
      </c>
      <c r="I399" s="107" t="s">
        <v>1565</v>
      </c>
      <c r="J399" s="108" t="s">
        <v>1566</v>
      </c>
      <c r="K399" s="109" t="s">
        <v>1567</v>
      </c>
      <c r="L399" s="106" t="s">
        <v>6137</v>
      </c>
      <c r="M399" s="110" t="s">
        <v>1568</v>
      </c>
      <c r="N399" s="107" t="s">
        <v>12</v>
      </c>
      <c r="O399" s="107" t="s">
        <v>5277</v>
      </c>
      <c r="P399" s="107" t="s">
        <v>5277</v>
      </c>
      <c r="Q399" s="107" t="s">
        <v>5602</v>
      </c>
      <c r="R399" s="107" t="s">
        <v>1603</v>
      </c>
      <c r="S399" s="107" t="s">
        <v>123</v>
      </c>
      <c r="T399" s="107" t="s">
        <v>172</v>
      </c>
      <c r="U399" s="107" t="s">
        <v>140</v>
      </c>
      <c r="V399" s="107">
        <f>SUM(V400:V401)</f>
        <v>36022</v>
      </c>
      <c r="W399" s="107">
        <f t="shared" si="10"/>
        <v>387485</v>
      </c>
      <c r="X399" s="107" t="s">
        <v>10</v>
      </c>
      <c r="Y399" s="107" t="s">
        <v>10</v>
      </c>
      <c r="Z399" s="107" t="s">
        <v>10</v>
      </c>
      <c r="AA399" s="107"/>
      <c r="AB399" s="107" t="s">
        <v>249</v>
      </c>
      <c r="AC399" s="112" t="str">
        <f>INDEX(Exposure_GWASs!G:G,MATCH(Matt!AE399,Exposure_GWASs!C:C,0))</f>
        <v>WHRadjBMI</v>
      </c>
      <c r="AD399" s="105" t="s">
        <v>162</v>
      </c>
      <c r="AE399" s="107" t="s">
        <v>1597</v>
      </c>
      <c r="AF399" s="112" t="str">
        <f>INDEX(Exposure_GWASs!T:T,MATCH(Matt!AE399,Exposure_GWASs!C:C,0))</f>
        <v>18+</v>
      </c>
      <c r="AG399" s="112" t="str">
        <f>INDEX(Exposure_GWASs!U:U,MATCH(Matt!AE399,Exposure_GWASs!C:C,0))</f>
        <v>both</v>
      </c>
      <c r="AH399" s="107" t="s">
        <v>11</v>
      </c>
      <c r="AI399" s="112">
        <f>INDEX(Exposure_GWASs!F:F,MATCH(Matt!AE399,Exposure_GWASs!C:C,0))</f>
        <v>694649</v>
      </c>
      <c r="AJ399" s="107" t="s">
        <v>10</v>
      </c>
      <c r="AK399" s="107" t="s">
        <v>1005</v>
      </c>
      <c r="AL399" s="107" t="s">
        <v>249</v>
      </c>
      <c r="AM399" s="112" t="s">
        <v>1571</v>
      </c>
      <c r="AN399" s="112" t="s">
        <v>213</v>
      </c>
      <c r="AO399" s="105" t="s">
        <v>1572</v>
      </c>
      <c r="AP399" s="105" t="s">
        <v>1573</v>
      </c>
      <c r="AQ399" s="105" t="s">
        <v>266</v>
      </c>
      <c r="AR399" s="107" t="s">
        <v>11</v>
      </c>
      <c r="AS399" s="107" t="s">
        <v>11</v>
      </c>
      <c r="AT399" s="107" t="s">
        <v>1574</v>
      </c>
      <c r="AU399" s="107" t="s">
        <v>10</v>
      </c>
      <c r="AV399" s="107" t="s">
        <v>10</v>
      </c>
      <c r="AW399" s="107">
        <v>324</v>
      </c>
      <c r="AX399" s="107">
        <f>INDEX(Exposure_GWASs!S:S,MATCH(Matt!AE399,Exposure_GWASs!C:C,0))</f>
        <v>463</v>
      </c>
      <c r="AY399" s="107" t="s">
        <v>1575</v>
      </c>
      <c r="AZ399" s="105" t="s">
        <v>11</v>
      </c>
      <c r="BA399" s="107" t="s">
        <v>10</v>
      </c>
      <c r="BB399" s="107" t="s">
        <v>25</v>
      </c>
      <c r="BC399" s="105" t="s">
        <v>17</v>
      </c>
      <c r="BD399" s="105" t="s">
        <v>26</v>
      </c>
      <c r="BE399" s="105"/>
      <c r="BF399" s="105"/>
      <c r="BG399" s="105"/>
      <c r="BH399" s="105" t="s">
        <v>1576</v>
      </c>
      <c r="BI399" s="107" t="s">
        <v>1577</v>
      </c>
      <c r="BJ399" s="107" t="s">
        <v>1065</v>
      </c>
      <c r="BK399" s="107" t="s">
        <v>1558</v>
      </c>
      <c r="BL399" s="107" t="s">
        <v>11</v>
      </c>
      <c r="BM399" s="107" t="s">
        <v>1578</v>
      </c>
      <c r="BN399" s="107" t="s">
        <v>1579</v>
      </c>
      <c r="BO399" s="107" t="s">
        <v>167</v>
      </c>
      <c r="BP399" s="105" t="s">
        <v>1197</v>
      </c>
      <c r="BQ399" s="106" t="s">
        <v>1029</v>
      </c>
      <c r="BR399" s="107">
        <v>1.39</v>
      </c>
      <c r="BS399" s="107"/>
      <c r="BT399" s="107">
        <v>95</v>
      </c>
      <c r="BU399" s="107">
        <v>1.31</v>
      </c>
      <c r="BV399" s="107">
        <v>1.46</v>
      </c>
      <c r="BW399" s="105" t="s">
        <v>1610</v>
      </c>
      <c r="BX399" s="105" t="s">
        <v>1581</v>
      </c>
      <c r="BY399" s="105">
        <f t="shared" si="9"/>
        <v>9.8039215686274508E-4</v>
      </c>
      <c r="BZ399" s="112" t="s">
        <v>1582</v>
      </c>
      <c r="CA399" s="105" t="s">
        <v>1583</v>
      </c>
      <c r="CB399" s="107" t="s">
        <v>1584</v>
      </c>
      <c r="CC399" s="107" t="s">
        <v>1585</v>
      </c>
      <c r="CD399" s="106" t="s">
        <v>10</v>
      </c>
      <c r="CE399" s="107"/>
      <c r="CF399" s="107"/>
      <c r="CG399" s="107"/>
      <c r="CH399" s="107"/>
    </row>
    <row r="400" spans="1:86" s="2" customFormat="1">
      <c r="A400" s="105">
        <v>26</v>
      </c>
      <c r="B400" s="105" t="s">
        <v>244</v>
      </c>
      <c r="C400" s="105" t="s">
        <v>244</v>
      </c>
      <c r="D400" s="106" t="s">
        <v>1562</v>
      </c>
      <c r="E400" s="107">
        <v>2019</v>
      </c>
      <c r="F400" s="107" t="s">
        <v>1563</v>
      </c>
      <c r="G400" s="107" t="s">
        <v>1564</v>
      </c>
      <c r="H400" s="107" t="s">
        <v>1549</v>
      </c>
      <c r="I400" s="107" t="s">
        <v>1565</v>
      </c>
      <c r="J400" s="108" t="s">
        <v>1566</v>
      </c>
      <c r="K400" s="109" t="s">
        <v>1567</v>
      </c>
      <c r="L400" s="106" t="s">
        <v>6137</v>
      </c>
      <c r="M400" s="110" t="s">
        <v>1568</v>
      </c>
      <c r="N400" s="107" t="s">
        <v>12</v>
      </c>
      <c r="O400" s="107" t="s">
        <v>5277</v>
      </c>
      <c r="P400" s="107" t="s">
        <v>5277</v>
      </c>
      <c r="Q400" s="107" t="s">
        <v>5602</v>
      </c>
      <c r="R400" s="107" t="s">
        <v>1603</v>
      </c>
      <c r="S400" s="107" t="s">
        <v>123</v>
      </c>
      <c r="T400" s="107" t="s">
        <v>172</v>
      </c>
      <c r="U400" s="107" t="s">
        <v>269</v>
      </c>
      <c r="V400" s="107">
        <v>24444</v>
      </c>
      <c r="W400" s="107">
        <f t="shared" si="10"/>
        <v>399063</v>
      </c>
      <c r="X400" s="107" t="s">
        <v>10</v>
      </c>
      <c r="Y400" s="107" t="s">
        <v>10</v>
      </c>
      <c r="Z400" s="107" t="s">
        <v>10</v>
      </c>
      <c r="AA400" s="107"/>
      <c r="AB400" s="107" t="s">
        <v>249</v>
      </c>
      <c r="AC400" s="112" t="str">
        <f>INDEX(Exposure_GWASs!G:G,MATCH(Matt!AE400,Exposure_GWASs!C:C,0))</f>
        <v>WHRadjBMI</v>
      </c>
      <c r="AD400" s="269" t="s">
        <v>162</v>
      </c>
      <c r="AE400" s="107" t="s">
        <v>1599</v>
      </c>
      <c r="AF400" s="112" t="str">
        <f>INDEX(Exposure_GWASs!T:T,MATCH(Matt!AE400,Exposure_GWASs!C:C,0))</f>
        <v>18+</v>
      </c>
      <c r="AG400" s="112" t="str">
        <f>INDEX(Exposure_GWASs!U:U,MATCH(Matt!AE400,Exposure_GWASs!C:C,0))</f>
        <v>male</v>
      </c>
      <c r="AH400" s="107" t="s">
        <v>11</v>
      </c>
      <c r="AI400" s="112">
        <f>INDEX(Exposure_GWASs!F:F,MATCH(Matt!AE400,Exposure_GWASs!C:C,0))</f>
        <v>315284</v>
      </c>
      <c r="AJ400" s="107" t="s">
        <v>10</v>
      </c>
      <c r="AK400" s="107" t="s">
        <v>1005</v>
      </c>
      <c r="AL400" s="107" t="s">
        <v>249</v>
      </c>
      <c r="AM400" s="112" t="s">
        <v>1571</v>
      </c>
      <c r="AN400" s="112" t="s">
        <v>213</v>
      </c>
      <c r="AO400" s="105" t="s">
        <v>1572</v>
      </c>
      <c r="AP400" s="105" t="s">
        <v>1573</v>
      </c>
      <c r="AQ400" s="105" t="s">
        <v>266</v>
      </c>
      <c r="AR400" s="107" t="s">
        <v>11</v>
      </c>
      <c r="AS400" s="107" t="s">
        <v>11</v>
      </c>
      <c r="AT400" s="107" t="s">
        <v>1574</v>
      </c>
      <c r="AU400" s="107" t="s">
        <v>10</v>
      </c>
      <c r="AV400" s="107" t="s">
        <v>10</v>
      </c>
      <c r="AW400" s="107">
        <v>77</v>
      </c>
      <c r="AX400" s="107">
        <f>INDEX(Exposure_GWASs!S:S,MATCH(Matt!AE400,Exposure_GWASs!C:C,0))</f>
        <v>102</v>
      </c>
      <c r="AY400" s="107" t="s">
        <v>1575</v>
      </c>
      <c r="AZ400" s="105" t="s">
        <v>11</v>
      </c>
      <c r="BA400" s="107" t="s">
        <v>10</v>
      </c>
      <c r="BB400" s="107" t="s">
        <v>25</v>
      </c>
      <c r="BC400" s="105" t="s">
        <v>17</v>
      </c>
      <c r="BD400" s="105" t="s">
        <v>26</v>
      </c>
      <c r="BE400" s="105"/>
      <c r="BF400" s="105"/>
      <c r="BG400" s="105"/>
      <c r="BH400" s="105" t="s">
        <v>1576</v>
      </c>
      <c r="BI400" s="107" t="s">
        <v>1577</v>
      </c>
      <c r="BJ400" s="107" t="s">
        <v>1065</v>
      </c>
      <c r="BK400" s="107" t="s">
        <v>1558</v>
      </c>
      <c r="BL400" s="107" t="s">
        <v>11</v>
      </c>
      <c r="BM400" s="107" t="s">
        <v>1578</v>
      </c>
      <c r="BN400" s="107" t="s">
        <v>1579</v>
      </c>
      <c r="BO400" s="107" t="s">
        <v>167</v>
      </c>
      <c r="BP400" s="105" t="s">
        <v>1197</v>
      </c>
      <c r="BQ400" s="106" t="s">
        <v>1029</v>
      </c>
      <c r="BR400" s="107">
        <v>1.4</v>
      </c>
      <c r="BS400" s="107"/>
      <c r="BT400" s="107">
        <v>95</v>
      </c>
      <c r="BU400" s="107">
        <v>1.29</v>
      </c>
      <c r="BV400" s="107">
        <v>1.53</v>
      </c>
      <c r="BW400" s="105" t="s">
        <v>1611</v>
      </c>
      <c r="BX400" s="105" t="s">
        <v>1581</v>
      </c>
      <c r="BY400" s="105">
        <f t="shared" si="9"/>
        <v>9.8039215686274508E-4</v>
      </c>
      <c r="BZ400" s="112" t="s">
        <v>1582</v>
      </c>
      <c r="CA400" s="105" t="s">
        <v>1583</v>
      </c>
      <c r="CB400" s="107" t="s">
        <v>1584</v>
      </c>
      <c r="CC400" s="107" t="s">
        <v>1585</v>
      </c>
      <c r="CD400" s="106" t="s">
        <v>10</v>
      </c>
      <c r="CE400" s="107"/>
      <c r="CF400" s="107"/>
      <c r="CG400" s="107"/>
      <c r="CH400" s="107"/>
    </row>
    <row r="401" spans="1:86" s="2" customFormat="1">
      <c r="A401" s="105">
        <v>26</v>
      </c>
      <c r="B401" s="105" t="s">
        <v>244</v>
      </c>
      <c r="C401" s="105" t="s">
        <v>244</v>
      </c>
      <c r="D401" s="106" t="s">
        <v>1562</v>
      </c>
      <c r="E401" s="107">
        <v>2019</v>
      </c>
      <c r="F401" s="107" t="s">
        <v>1563</v>
      </c>
      <c r="G401" s="107" t="s">
        <v>1564</v>
      </c>
      <c r="H401" s="107" t="s">
        <v>1549</v>
      </c>
      <c r="I401" s="107" t="s">
        <v>1565</v>
      </c>
      <c r="J401" s="108" t="s">
        <v>1566</v>
      </c>
      <c r="K401" s="109" t="s">
        <v>1567</v>
      </c>
      <c r="L401" s="106" t="s">
        <v>6137</v>
      </c>
      <c r="M401" s="110" t="s">
        <v>1568</v>
      </c>
      <c r="N401" s="107" t="s">
        <v>12</v>
      </c>
      <c r="O401" s="107" t="s">
        <v>5277</v>
      </c>
      <c r="P401" s="107" t="s">
        <v>5277</v>
      </c>
      <c r="Q401" s="107" t="s">
        <v>5602</v>
      </c>
      <c r="R401" s="107" t="s">
        <v>1603</v>
      </c>
      <c r="S401" s="107" t="s">
        <v>123</v>
      </c>
      <c r="T401" s="107" t="s">
        <v>172</v>
      </c>
      <c r="U401" s="107" t="s">
        <v>268</v>
      </c>
      <c r="V401" s="107">
        <v>11578</v>
      </c>
      <c r="W401" s="107">
        <f t="shared" si="10"/>
        <v>411929</v>
      </c>
      <c r="X401" s="107" t="s">
        <v>10</v>
      </c>
      <c r="Y401" s="107" t="s">
        <v>10</v>
      </c>
      <c r="Z401" s="107" t="s">
        <v>10</v>
      </c>
      <c r="AA401" s="107"/>
      <c r="AB401" s="107" t="s">
        <v>249</v>
      </c>
      <c r="AC401" s="112" t="str">
        <f>INDEX(Exposure_GWASs!G:G,MATCH(Matt!AE401,Exposure_GWASs!C:C,0))</f>
        <v>WHRadjBMI</v>
      </c>
      <c r="AD401" s="269" t="s">
        <v>162</v>
      </c>
      <c r="AE401" s="107" t="s">
        <v>1601</v>
      </c>
      <c r="AF401" s="112" t="str">
        <f>INDEX(Exposure_GWASs!T:T,MATCH(Matt!AE401,Exposure_GWASs!C:C,0))</f>
        <v>18+</v>
      </c>
      <c r="AG401" s="112" t="str">
        <f>INDEX(Exposure_GWASs!U:U,MATCH(Matt!AE401,Exposure_GWASs!C:C,0))</f>
        <v>female</v>
      </c>
      <c r="AH401" s="107" t="s">
        <v>11</v>
      </c>
      <c r="AI401" s="112">
        <f>INDEX(Exposure_GWASs!F:F,MATCH(Matt!AE401,Exposure_GWASs!C:C,0))</f>
        <v>379501</v>
      </c>
      <c r="AJ401" s="107" t="s">
        <v>10</v>
      </c>
      <c r="AK401" s="107" t="s">
        <v>1005</v>
      </c>
      <c r="AL401" s="107" t="s">
        <v>249</v>
      </c>
      <c r="AM401" s="112" t="s">
        <v>1571</v>
      </c>
      <c r="AN401" s="112" t="s">
        <v>213</v>
      </c>
      <c r="AO401" s="105" t="s">
        <v>1572</v>
      </c>
      <c r="AP401" s="105" t="s">
        <v>1573</v>
      </c>
      <c r="AQ401" s="105" t="s">
        <v>266</v>
      </c>
      <c r="AR401" s="107" t="s">
        <v>11</v>
      </c>
      <c r="AS401" s="107" t="s">
        <v>11</v>
      </c>
      <c r="AT401" s="107" t="s">
        <v>1574</v>
      </c>
      <c r="AU401" s="107" t="s">
        <v>10</v>
      </c>
      <c r="AV401" s="107" t="s">
        <v>10</v>
      </c>
      <c r="AW401" s="107">
        <v>203</v>
      </c>
      <c r="AX401" s="107">
        <f>INDEX(Exposure_GWASs!S:S,MATCH(Matt!AE401,Exposure_GWASs!C:C,0))</f>
        <v>363</v>
      </c>
      <c r="AY401" s="107" t="s">
        <v>1575</v>
      </c>
      <c r="AZ401" s="105" t="s">
        <v>11</v>
      </c>
      <c r="BA401" s="107" t="s">
        <v>10</v>
      </c>
      <c r="BB401" s="107" t="s">
        <v>25</v>
      </c>
      <c r="BC401" s="105" t="s">
        <v>17</v>
      </c>
      <c r="BD401" s="105" t="s">
        <v>26</v>
      </c>
      <c r="BE401" s="105"/>
      <c r="BF401" s="105"/>
      <c r="BG401" s="105"/>
      <c r="BH401" s="105" t="s">
        <v>1576</v>
      </c>
      <c r="BI401" s="107" t="s">
        <v>1577</v>
      </c>
      <c r="BJ401" s="107" t="s">
        <v>1065</v>
      </c>
      <c r="BK401" s="107" t="s">
        <v>1558</v>
      </c>
      <c r="BL401" s="107" t="s">
        <v>11</v>
      </c>
      <c r="BM401" s="107" t="s">
        <v>1578</v>
      </c>
      <c r="BN401" s="107" t="s">
        <v>1579</v>
      </c>
      <c r="BO401" s="107" t="s">
        <v>167</v>
      </c>
      <c r="BP401" s="105" t="s">
        <v>1197</v>
      </c>
      <c r="BQ401" s="106" t="s">
        <v>1029</v>
      </c>
      <c r="BR401" s="107">
        <v>1.3</v>
      </c>
      <c r="BS401" s="107"/>
      <c r="BT401" s="107">
        <v>95</v>
      </c>
      <c r="BU401" s="107">
        <v>1.21</v>
      </c>
      <c r="BV401" s="107">
        <v>1.39</v>
      </c>
      <c r="BW401" s="105" t="s">
        <v>1612</v>
      </c>
      <c r="BX401" s="105" t="s">
        <v>1581</v>
      </c>
      <c r="BY401" s="105">
        <f t="shared" si="9"/>
        <v>9.8039215686274508E-4</v>
      </c>
      <c r="BZ401" s="112" t="s">
        <v>1582</v>
      </c>
      <c r="CA401" s="105" t="s">
        <v>1583</v>
      </c>
      <c r="CB401" s="107" t="s">
        <v>1584</v>
      </c>
      <c r="CC401" s="107" t="s">
        <v>1585</v>
      </c>
      <c r="CD401" s="106" t="s">
        <v>10</v>
      </c>
      <c r="CE401" s="107"/>
      <c r="CF401" s="107"/>
      <c r="CG401" s="107"/>
      <c r="CH401" s="107"/>
    </row>
    <row r="402" spans="1:86" s="2" customFormat="1">
      <c r="A402" s="105">
        <v>26</v>
      </c>
      <c r="B402" s="105" t="s">
        <v>244</v>
      </c>
      <c r="C402" s="105" t="s">
        <v>244</v>
      </c>
      <c r="D402" s="106" t="s">
        <v>1562</v>
      </c>
      <c r="E402" s="107">
        <v>2019</v>
      </c>
      <c r="F402" s="107" t="s">
        <v>1563</v>
      </c>
      <c r="G402" s="107" t="s">
        <v>1564</v>
      </c>
      <c r="H402" s="107" t="s">
        <v>1549</v>
      </c>
      <c r="I402" s="107" t="s">
        <v>1565</v>
      </c>
      <c r="J402" s="108" t="s">
        <v>1566</v>
      </c>
      <c r="K402" s="109" t="s">
        <v>1567</v>
      </c>
      <c r="L402" s="106" t="s">
        <v>6137</v>
      </c>
      <c r="M402" s="110" t="s">
        <v>1568</v>
      </c>
      <c r="N402" s="107" t="s">
        <v>12</v>
      </c>
      <c r="O402" s="107" t="s">
        <v>5609</v>
      </c>
      <c r="P402" s="107" t="s">
        <v>5609</v>
      </c>
      <c r="Q402" s="107" t="s">
        <v>5607</v>
      </c>
      <c r="R402" s="107" t="s">
        <v>1613</v>
      </c>
      <c r="S402" s="107" t="s">
        <v>123</v>
      </c>
      <c r="T402" s="107" t="s">
        <v>172</v>
      </c>
      <c r="U402" s="107" t="s">
        <v>140</v>
      </c>
      <c r="V402" s="107">
        <f>SUM(V403:V404)</f>
        <v>1367</v>
      </c>
      <c r="W402" s="107">
        <f>SUM(423507-V402)</f>
        <v>422140</v>
      </c>
      <c r="X402" s="107" t="s">
        <v>10</v>
      </c>
      <c r="Y402" s="107" t="s">
        <v>10</v>
      </c>
      <c r="Z402" s="107" t="s">
        <v>10</v>
      </c>
      <c r="AA402" s="107"/>
      <c r="AB402" s="107" t="s">
        <v>249</v>
      </c>
      <c r="AC402" s="112" t="str">
        <f>INDEX(Exposure_GWASs!G:G,MATCH(Matt!AE402,Exposure_GWASs!C:C,0))</f>
        <v>BMI</v>
      </c>
      <c r="AD402" s="105" t="s">
        <v>127</v>
      </c>
      <c r="AE402" s="107" t="s">
        <v>1570</v>
      </c>
      <c r="AF402" s="112" t="str">
        <f>INDEX(Exposure_GWASs!T:T,MATCH(Matt!AE402,Exposure_GWASs!C:C,0))</f>
        <v>18+</v>
      </c>
      <c r="AG402" s="112" t="str">
        <f>INDEX(Exposure_GWASs!U:U,MATCH(Matt!AE402,Exposure_GWASs!C:C,0))</f>
        <v>both</v>
      </c>
      <c r="AH402" s="107" t="s">
        <v>11</v>
      </c>
      <c r="AI402" s="112">
        <f>INDEX(Exposure_GWASs!F:F,MATCH(Matt!AE402,Exposure_GWASs!C:C,0))</f>
        <v>806834</v>
      </c>
      <c r="AJ402" s="107" t="s">
        <v>10</v>
      </c>
      <c r="AK402" s="107" t="s">
        <v>1005</v>
      </c>
      <c r="AL402" s="107" t="s">
        <v>249</v>
      </c>
      <c r="AM402" s="112" t="s">
        <v>1571</v>
      </c>
      <c r="AN402" s="112" t="s">
        <v>213</v>
      </c>
      <c r="AO402" s="105" t="s">
        <v>1572</v>
      </c>
      <c r="AP402" s="105" t="s">
        <v>1573</v>
      </c>
      <c r="AQ402" s="105" t="s">
        <v>266</v>
      </c>
      <c r="AR402" s="107" t="s">
        <v>11</v>
      </c>
      <c r="AS402" s="107" t="s">
        <v>11</v>
      </c>
      <c r="AT402" s="107" t="s">
        <v>1574</v>
      </c>
      <c r="AU402" s="107" t="s">
        <v>10</v>
      </c>
      <c r="AV402" s="107" t="s">
        <v>10</v>
      </c>
      <c r="AW402" s="107">
        <v>565</v>
      </c>
      <c r="AX402" s="107">
        <f>INDEX(Exposure_GWASs!S:S,MATCH(Matt!AE402,Exposure_GWASs!C:C,0))</f>
        <v>806</v>
      </c>
      <c r="AY402" s="107" t="s">
        <v>1575</v>
      </c>
      <c r="AZ402" s="105" t="s">
        <v>11</v>
      </c>
      <c r="BA402" s="107" t="s">
        <v>10</v>
      </c>
      <c r="BB402" s="107" t="s">
        <v>25</v>
      </c>
      <c r="BC402" s="105" t="s">
        <v>17</v>
      </c>
      <c r="BD402" s="105" t="s">
        <v>26</v>
      </c>
      <c r="BE402" s="105"/>
      <c r="BF402" s="105"/>
      <c r="BG402" s="105"/>
      <c r="BH402" s="105" t="s">
        <v>1576</v>
      </c>
      <c r="BI402" s="107" t="s">
        <v>1577</v>
      </c>
      <c r="BJ402" s="107" t="s">
        <v>1065</v>
      </c>
      <c r="BK402" s="107" t="s">
        <v>1558</v>
      </c>
      <c r="BL402" s="107" t="s">
        <v>11</v>
      </c>
      <c r="BM402" s="107" t="s">
        <v>1578</v>
      </c>
      <c r="BN402" s="107" t="s">
        <v>1579</v>
      </c>
      <c r="BO402" s="107" t="s">
        <v>167</v>
      </c>
      <c r="BP402" s="105" t="s">
        <v>1197</v>
      </c>
      <c r="BQ402" s="106" t="s">
        <v>1029</v>
      </c>
      <c r="BR402" s="107">
        <v>1.64</v>
      </c>
      <c r="BS402" s="107"/>
      <c r="BT402" s="107">
        <v>95</v>
      </c>
      <c r="BU402" s="107">
        <v>1.32</v>
      </c>
      <c r="BV402" s="107">
        <v>2.0499999999999998</v>
      </c>
      <c r="BW402" s="105" t="s">
        <v>1614</v>
      </c>
      <c r="BX402" s="105" t="s">
        <v>1581</v>
      </c>
      <c r="BY402" s="105">
        <f t="shared" si="9"/>
        <v>9.8039215686274508E-4</v>
      </c>
      <c r="BZ402" s="112" t="s">
        <v>1582</v>
      </c>
      <c r="CA402" s="105" t="s">
        <v>1583</v>
      </c>
      <c r="CB402" s="107" t="s">
        <v>1584</v>
      </c>
      <c r="CC402" s="107" t="s">
        <v>1585</v>
      </c>
      <c r="CD402" s="106" t="s">
        <v>10</v>
      </c>
      <c r="CE402" s="107"/>
      <c r="CF402" s="107"/>
      <c r="CG402" s="107"/>
      <c r="CH402" s="107"/>
    </row>
    <row r="403" spans="1:86" s="2" customFormat="1">
      <c r="A403" s="105">
        <v>26</v>
      </c>
      <c r="B403" s="105" t="s">
        <v>244</v>
      </c>
      <c r="C403" s="105" t="s">
        <v>244</v>
      </c>
      <c r="D403" s="106" t="s">
        <v>1562</v>
      </c>
      <c r="E403" s="107">
        <v>2019</v>
      </c>
      <c r="F403" s="107" t="s">
        <v>1563</v>
      </c>
      <c r="G403" s="107" t="s">
        <v>1564</v>
      </c>
      <c r="H403" s="107" t="s">
        <v>1549</v>
      </c>
      <c r="I403" s="107" t="s">
        <v>1565</v>
      </c>
      <c r="J403" s="108" t="s">
        <v>1566</v>
      </c>
      <c r="K403" s="109" t="s">
        <v>1567</v>
      </c>
      <c r="L403" s="106" t="s">
        <v>6137</v>
      </c>
      <c r="M403" s="110" t="s">
        <v>1568</v>
      </c>
      <c r="N403" s="107" t="s">
        <v>12</v>
      </c>
      <c r="O403" s="107" t="s">
        <v>5609</v>
      </c>
      <c r="P403" s="107" t="s">
        <v>5609</v>
      </c>
      <c r="Q403" s="107" t="s">
        <v>5607</v>
      </c>
      <c r="R403" s="107" t="s">
        <v>1613</v>
      </c>
      <c r="S403" s="107" t="s">
        <v>123</v>
      </c>
      <c r="T403" s="107" t="s">
        <v>172</v>
      </c>
      <c r="U403" s="107" t="s">
        <v>269</v>
      </c>
      <c r="V403" s="107">
        <v>824</v>
      </c>
      <c r="W403" s="107">
        <f>SUM(423507-V403)</f>
        <v>422683</v>
      </c>
      <c r="X403" s="107" t="s">
        <v>10</v>
      </c>
      <c r="Y403" s="107" t="s">
        <v>10</v>
      </c>
      <c r="Z403" s="107" t="s">
        <v>10</v>
      </c>
      <c r="AA403" s="107"/>
      <c r="AB403" s="107" t="s">
        <v>249</v>
      </c>
      <c r="AC403" s="112" t="str">
        <f>INDEX(Exposure_GWASs!G:G,MATCH(Matt!AE403,Exposure_GWASs!C:C,0))</f>
        <v>BMI</v>
      </c>
      <c r="AD403" s="105" t="s">
        <v>127</v>
      </c>
      <c r="AE403" s="107" t="s">
        <v>1586</v>
      </c>
      <c r="AF403" s="112" t="str">
        <f>INDEX(Exposure_GWASs!T:T,MATCH(Matt!AE403,Exposure_GWASs!C:C,0))</f>
        <v>18+</v>
      </c>
      <c r="AG403" s="112" t="str">
        <f>INDEX(Exposure_GWASs!U:U,MATCH(Matt!AE403,Exposure_GWASs!C:C,0))</f>
        <v>male</v>
      </c>
      <c r="AH403" s="107" t="s">
        <v>11</v>
      </c>
      <c r="AI403" s="112">
        <f>INDEX(Exposure_GWASs!F:F,MATCH(Matt!AE403,Exposure_GWASs!C:C,0))</f>
        <v>374756</v>
      </c>
      <c r="AJ403" s="107" t="s">
        <v>10</v>
      </c>
      <c r="AK403" s="107" t="s">
        <v>1005</v>
      </c>
      <c r="AL403" s="107" t="s">
        <v>249</v>
      </c>
      <c r="AM403" s="112" t="s">
        <v>1571</v>
      </c>
      <c r="AN403" s="112" t="s">
        <v>213</v>
      </c>
      <c r="AO403" s="105" t="s">
        <v>1572</v>
      </c>
      <c r="AP403" s="105" t="s">
        <v>1573</v>
      </c>
      <c r="AQ403" s="105" t="s">
        <v>266</v>
      </c>
      <c r="AR403" s="107" t="s">
        <v>11</v>
      </c>
      <c r="AS403" s="107" t="s">
        <v>11</v>
      </c>
      <c r="AT403" s="107" t="s">
        <v>1574</v>
      </c>
      <c r="AU403" s="107" t="s">
        <v>10</v>
      </c>
      <c r="AV403" s="107" t="s">
        <v>10</v>
      </c>
      <c r="AW403" s="107">
        <v>220</v>
      </c>
      <c r="AX403" s="107">
        <f>INDEX(Exposure_GWASs!S:S,MATCH(Matt!AE403,Exposure_GWASs!C:C,0))</f>
        <v>243</v>
      </c>
      <c r="AY403" s="107" t="s">
        <v>1575</v>
      </c>
      <c r="AZ403" s="105" t="s">
        <v>11</v>
      </c>
      <c r="BA403" s="107" t="s">
        <v>10</v>
      </c>
      <c r="BB403" s="107" t="s">
        <v>25</v>
      </c>
      <c r="BC403" s="105" t="s">
        <v>17</v>
      </c>
      <c r="BD403" s="105" t="s">
        <v>26</v>
      </c>
      <c r="BE403" s="105"/>
      <c r="BF403" s="105"/>
      <c r="BG403" s="105"/>
      <c r="BH403" s="105" t="s">
        <v>1576</v>
      </c>
      <c r="BI403" s="107" t="s">
        <v>1577</v>
      </c>
      <c r="BJ403" s="107" t="s">
        <v>1065</v>
      </c>
      <c r="BK403" s="107" t="s">
        <v>1558</v>
      </c>
      <c r="BL403" s="107" t="s">
        <v>11</v>
      </c>
      <c r="BM403" s="107" t="s">
        <v>1578</v>
      </c>
      <c r="BN403" s="107" t="s">
        <v>1579</v>
      </c>
      <c r="BO403" s="107" t="s">
        <v>167</v>
      </c>
      <c r="BP403" s="105" t="s">
        <v>1197</v>
      </c>
      <c r="BQ403" s="106" t="s">
        <v>1029</v>
      </c>
      <c r="BR403" s="107">
        <v>1.38</v>
      </c>
      <c r="BS403" s="107"/>
      <c r="BT403" s="107">
        <v>95</v>
      </c>
      <c r="BU403" s="107">
        <v>1.05</v>
      </c>
      <c r="BV403" s="107">
        <v>1.82</v>
      </c>
      <c r="BW403" s="105">
        <v>0.02</v>
      </c>
      <c r="BX403" s="105" t="s">
        <v>1581</v>
      </c>
      <c r="BY403" s="105">
        <f t="shared" si="9"/>
        <v>9.8039215686274508E-4</v>
      </c>
      <c r="BZ403" s="112" t="s">
        <v>1582</v>
      </c>
      <c r="CA403" s="105" t="s">
        <v>1583</v>
      </c>
      <c r="CB403" s="107" t="s">
        <v>1584</v>
      </c>
      <c r="CC403" s="107" t="s">
        <v>1585</v>
      </c>
      <c r="CD403" s="106" t="s">
        <v>10</v>
      </c>
      <c r="CE403" s="107"/>
      <c r="CF403" s="107"/>
      <c r="CG403" s="107"/>
      <c r="CH403" s="107"/>
    </row>
    <row r="404" spans="1:86" s="2" customFormat="1">
      <c r="A404" s="105">
        <v>26</v>
      </c>
      <c r="B404" s="105" t="s">
        <v>244</v>
      </c>
      <c r="C404" s="105" t="s">
        <v>244</v>
      </c>
      <c r="D404" s="106" t="s">
        <v>1562</v>
      </c>
      <c r="E404" s="107">
        <v>2019</v>
      </c>
      <c r="F404" s="107" t="s">
        <v>1563</v>
      </c>
      <c r="G404" s="107" t="s">
        <v>1564</v>
      </c>
      <c r="H404" s="107" t="s">
        <v>1549</v>
      </c>
      <c r="I404" s="107" t="s">
        <v>1565</v>
      </c>
      <c r="J404" s="108" t="s">
        <v>1566</v>
      </c>
      <c r="K404" s="109" t="s">
        <v>1567</v>
      </c>
      <c r="L404" s="106" t="s">
        <v>6137</v>
      </c>
      <c r="M404" s="110" t="s">
        <v>1568</v>
      </c>
      <c r="N404" s="107" t="s">
        <v>12</v>
      </c>
      <c r="O404" s="107" t="s">
        <v>5609</v>
      </c>
      <c r="P404" s="107" t="s">
        <v>5609</v>
      </c>
      <c r="Q404" s="107" t="s">
        <v>5607</v>
      </c>
      <c r="R404" s="107" t="s">
        <v>1613</v>
      </c>
      <c r="S404" s="107" t="s">
        <v>123</v>
      </c>
      <c r="T404" s="107" t="s">
        <v>172</v>
      </c>
      <c r="U404" s="107" t="s">
        <v>268</v>
      </c>
      <c r="V404" s="107">
        <v>543</v>
      </c>
      <c r="W404" s="107">
        <f>SUM(423507-V404)</f>
        <v>422964</v>
      </c>
      <c r="X404" s="107" t="s">
        <v>10</v>
      </c>
      <c r="Y404" s="107" t="s">
        <v>10</v>
      </c>
      <c r="Z404" s="107" t="s">
        <v>10</v>
      </c>
      <c r="AA404" s="107"/>
      <c r="AB404" s="107" t="s">
        <v>249</v>
      </c>
      <c r="AC404" s="112" t="str">
        <f>INDEX(Exposure_GWASs!G:G,MATCH(Matt!AE404,Exposure_GWASs!C:C,0))</f>
        <v>BMI</v>
      </c>
      <c r="AD404" s="105" t="s">
        <v>127</v>
      </c>
      <c r="AE404" s="107" t="s">
        <v>1588</v>
      </c>
      <c r="AF404" s="112" t="str">
        <f>INDEX(Exposure_GWASs!T:T,MATCH(Matt!AE404,Exposure_GWASs!C:C,0))</f>
        <v>18+</v>
      </c>
      <c r="AG404" s="112" t="str">
        <f>INDEX(Exposure_GWASs!U:U,MATCH(Matt!AE404,Exposure_GWASs!C:C,0))</f>
        <v>female</v>
      </c>
      <c r="AH404" s="107" t="s">
        <v>11</v>
      </c>
      <c r="AI404" s="112">
        <f>INDEX(Exposure_GWASs!F:F,MATCH(Matt!AE404,Exposure_GWASs!C:C,0))</f>
        <v>434794</v>
      </c>
      <c r="AJ404" s="107" t="s">
        <v>10</v>
      </c>
      <c r="AK404" s="107" t="s">
        <v>1005</v>
      </c>
      <c r="AL404" s="107" t="s">
        <v>249</v>
      </c>
      <c r="AM404" s="112" t="s">
        <v>1571</v>
      </c>
      <c r="AN404" s="112" t="s">
        <v>213</v>
      </c>
      <c r="AO404" s="105" t="s">
        <v>1572</v>
      </c>
      <c r="AP404" s="105" t="s">
        <v>1573</v>
      </c>
      <c r="AQ404" s="105" t="s">
        <v>266</v>
      </c>
      <c r="AR404" s="107" t="s">
        <v>11</v>
      </c>
      <c r="AS404" s="107" t="s">
        <v>11</v>
      </c>
      <c r="AT404" s="107" t="s">
        <v>1574</v>
      </c>
      <c r="AU404" s="107" t="s">
        <v>10</v>
      </c>
      <c r="AV404" s="107" t="s">
        <v>10</v>
      </c>
      <c r="AW404" s="107">
        <v>278</v>
      </c>
      <c r="AX404" s="107">
        <f>INDEX(Exposure_GWASs!S:S,MATCH(Matt!AE404,Exposure_GWASs!C:C,0))</f>
        <v>306</v>
      </c>
      <c r="AY404" s="107" t="s">
        <v>1575</v>
      </c>
      <c r="AZ404" s="105" t="s">
        <v>11</v>
      </c>
      <c r="BA404" s="107" t="s">
        <v>10</v>
      </c>
      <c r="BB404" s="107" t="s">
        <v>25</v>
      </c>
      <c r="BC404" s="105" t="s">
        <v>17</v>
      </c>
      <c r="BD404" s="105" t="s">
        <v>26</v>
      </c>
      <c r="BE404" s="105"/>
      <c r="BF404" s="105"/>
      <c r="BG404" s="105"/>
      <c r="BH404" s="105" t="s">
        <v>1576</v>
      </c>
      <c r="BI404" s="107" t="s">
        <v>1577</v>
      </c>
      <c r="BJ404" s="107" t="s">
        <v>1065</v>
      </c>
      <c r="BK404" s="107" t="s">
        <v>1558</v>
      </c>
      <c r="BL404" s="107" t="s">
        <v>11</v>
      </c>
      <c r="BM404" s="107" t="s">
        <v>1578</v>
      </c>
      <c r="BN404" s="107" t="s">
        <v>1579</v>
      </c>
      <c r="BO404" s="107" t="s">
        <v>167</v>
      </c>
      <c r="BP404" s="105" t="s">
        <v>1197</v>
      </c>
      <c r="BQ404" s="106" t="s">
        <v>1029</v>
      </c>
      <c r="BR404" s="107">
        <v>2.08</v>
      </c>
      <c r="BS404" s="107"/>
      <c r="BT404" s="107">
        <v>95</v>
      </c>
      <c r="BU404" s="107">
        <v>1.47</v>
      </c>
      <c r="BV404" s="107">
        <v>2.94</v>
      </c>
      <c r="BW404" s="105" t="s">
        <v>1615</v>
      </c>
      <c r="BX404" s="105" t="s">
        <v>1581</v>
      </c>
      <c r="BY404" s="105">
        <f t="shared" si="9"/>
        <v>9.8039215686274508E-4</v>
      </c>
      <c r="BZ404" s="112" t="s">
        <v>1582</v>
      </c>
      <c r="CA404" s="105" t="s">
        <v>1583</v>
      </c>
      <c r="CB404" s="107" t="s">
        <v>1584</v>
      </c>
      <c r="CC404" s="107" t="s">
        <v>1585</v>
      </c>
      <c r="CD404" s="106" t="s">
        <v>10</v>
      </c>
      <c r="CE404" s="107"/>
      <c r="CF404" s="107"/>
      <c r="CG404" s="107"/>
      <c r="CH404" s="107"/>
    </row>
    <row r="405" spans="1:86" s="2" customFormat="1">
      <c r="A405" s="105">
        <v>26</v>
      </c>
      <c r="B405" s="105" t="s">
        <v>244</v>
      </c>
      <c r="C405" s="105" t="s">
        <v>244</v>
      </c>
      <c r="D405" s="106" t="s">
        <v>1562</v>
      </c>
      <c r="E405" s="107">
        <v>2019</v>
      </c>
      <c r="F405" s="107" t="s">
        <v>1563</v>
      </c>
      <c r="G405" s="107" t="s">
        <v>1564</v>
      </c>
      <c r="H405" s="107" t="s">
        <v>1549</v>
      </c>
      <c r="I405" s="107" t="s">
        <v>1565</v>
      </c>
      <c r="J405" s="108" t="s">
        <v>1566</v>
      </c>
      <c r="K405" s="109" t="s">
        <v>1567</v>
      </c>
      <c r="L405" s="106" t="s">
        <v>6137</v>
      </c>
      <c r="M405" s="110" t="s">
        <v>1568</v>
      </c>
      <c r="N405" s="107" t="s">
        <v>12</v>
      </c>
      <c r="O405" s="107" t="s">
        <v>5609</v>
      </c>
      <c r="P405" s="107" t="s">
        <v>5609</v>
      </c>
      <c r="Q405" s="107" t="s">
        <v>5607</v>
      </c>
      <c r="R405" s="107" t="s">
        <v>1613</v>
      </c>
      <c r="S405" s="107" t="s">
        <v>123</v>
      </c>
      <c r="T405" s="107" t="s">
        <v>172</v>
      </c>
      <c r="U405" s="107" t="s">
        <v>140</v>
      </c>
      <c r="V405" s="107">
        <v>1367</v>
      </c>
      <c r="W405" s="107">
        <f>SUM(423507-V405)</f>
        <v>422140</v>
      </c>
      <c r="X405" s="107" t="s">
        <v>10</v>
      </c>
      <c r="Y405" s="107" t="s">
        <v>10</v>
      </c>
      <c r="Z405" s="107" t="s">
        <v>10</v>
      </c>
      <c r="AA405" s="107"/>
      <c r="AB405" s="107" t="s">
        <v>249</v>
      </c>
      <c r="AC405" s="112" t="str">
        <f>INDEX(Exposure_GWASs!G:G,MATCH(Matt!AE405,Exposure_GWASs!C:C,0))</f>
        <v>WHR</v>
      </c>
      <c r="AD405" s="105" t="s">
        <v>160</v>
      </c>
      <c r="AE405" s="107" t="s">
        <v>1590</v>
      </c>
      <c r="AF405" s="112" t="str">
        <f>INDEX(Exposure_GWASs!T:T,MATCH(Matt!AE405,Exposure_GWASs!C:C,0))</f>
        <v>18+</v>
      </c>
      <c r="AG405" s="112" t="str">
        <f>INDEX(Exposure_GWASs!U:U,MATCH(Matt!AE405,Exposure_GWASs!C:C,0))</f>
        <v>both</v>
      </c>
      <c r="AH405" s="107" t="s">
        <v>11</v>
      </c>
      <c r="AI405" s="112">
        <f>INDEX(Exposure_GWASs!F:F,MATCH(Matt!AE405,Exposure_GWASs!C:C,0))</f>
        <v>697734</v>
      </c>
      <c r="AJ405" s="107" t="s">
        <v>10</v>
      </c>
      <c r="AK405" s="107" t="s">
        <v>1005</v>
      </c>
      <c r="AL405" s="107" t="s">
        <v>249</v>
      </c>
      <c r="AM405" s="112" t="s">
        <v>1571</v>
      </c>
      <c r="AN405" s="112" t="s">
        <v>213</v>
      </c>
      <c r="AO405" s="105" t="s">
        <v>1572</v>
      </c>
      <c r="AP405" s="105" t="s">
        <v>1573</v>
      </c>
      <c r="AQ405" s="105" t="s">
        <v>266</v>
      </c>
      <c r="AR405" s="107" t="s">
        <v>11</v>
      </c>
      <c r="AS405" s="107" t="s">
        <v>11</v>
      </c>
      <c r="AT405" s="107" t="s">
        <v>1574</v>
      </c>
      <c r="AU405" s="107" t="s">
        <v>10</v>
      </c>
      <c r="AV405" s="107" t="s">
        <v>10</v>
      </c>
      <c r="AW405" s="107">
        <v>327</v>
      </c>
      <c r="AX405" s="107">
        <f>INDEX(Exposure_GWASs!S:S,MATCH(Matt!AE405,Exposure_GWASs!C:C,0))</f>
        <v>382</v>
      </c>
      <c r="AY405" s="107" t="s">
        <v>1575</v>
      </c>
      <c r="AZ405" s="105" t="s">
        <v>11</v>
      </c>
      <c r="BA405" s="107" t="s">
        <v>10</v>
      </c>
      <c r="BB405" s="107" t="s">
        <v>25</v>
      </c>
      <c r="BC405" s="105" t="s">
        <v>17</v>
      </c>
      <c r="BD405" s="105" t="s">
        <v>26</v>
      </c>
      <c r="BE405" s="105"/>
      <c r="BF405" s="105"/>
      <c r="BG405" s="105"/>
      <c r="BH405" s="105" t="s">
        <v>1576</v>
      </c>
      <c r="BI405" s="107" t="s">
        <v>1577</v>
      </c>
      <c r="BJ405" s="107" t="s">
        <v>1065</v>
      </c>
      <c r="BK405" s="107" t="s">
        <v>1558</v>
      </c>
      <c r="BL405" s="107" t="s">
        <v>11</v>
      </c>
      <c r="BM405" s="107" t="s">
        <v>1578</v>
      </c>
      <c r="BN405" s="107" t="s">
        <v>1579</v>
      </c>
      <c r="BO405" s="107" t="s">
        <v>167</v>
      </c>
      <c r="BP405" s="105" t="s">
        <v>1197</v>
      </c>
      <c r="BQ405" s="106" t="s">
        <v>1029</v>
      </c>
      <c r="BR405" s="107">
        <v>1.85</v>
      </c>
      <c r="BS405" s="107"/>
      <c r="BT405" s="107">
        <v>95</v>
      </c>
      <c r="BU405" s="107">
        <v>1.39</v>
      </c>
      <c r="BV405" s="107">
        <v>2.4700000000000002</v>
      </c>
      <c r="BW405" s="105" t="s">
        <v>1616</v>
      </c>
      <c r="BX405" s="105" t="s">
        <v>1581</v>
      </c>
      <c r="BY405" s="105">
        <f t="shared" si="9"/>
        <v>9.8039215686274508E-4</v>
      </c>
      <c r="BZ405" s="112" t="s">
        <v>1582</v>
      </c>
      <c r="CA405" s="105" t="s">
        <v>1583</v>
      </c>
      <c r="CB405" s="107" t="s">
        <v>1584</v>
      </c>
      <c r="CC405" s="107" t="s">
        <v>1585</v>
      </c>
      <c r="CD405" s="106" t="s">
        <v>10</v>
      </c>
      <c r="CE405" s="107"/>
      <c r="CF405" s="107"/>
      <c r="CG405" s="107"/>
      <c r="CH405" s="107"/>
    </row>
    <row r="406" spans="1:86" s="2" customFormat="1">
      <c r="A406" s="105">
        <v>26</v>
      </c>
      <c r="B406" s="105" t="s">
        <v>244</v>
      </c>
      <c r="C406" s="105" t="s">
        <v>244</v>
      </c>
      <c r="D406" s="106" t="s">
        <v>1562</v>
      </c>
      <c r="E406" s="107">
        <v>2019</v>
      </c>
      <c r="F406" s="107" t="s">
        <v>1563</v>
      </c>
      <c r="G406" s="107" t="s">
        <v>1564</v>
      </c>
      <c r="H406" s="107" t="s">
        <v>1549</v>
      </c>
      <c r="I406" s="107" t="s">
        <v>1565</v>
      </c>
      <c r="J406" s="108" t="s">
        <v>1566</v>
      </c>
      <c r="K406" s="109" t="s">
        <v>1567</v>
      </c>
      <c r="L406" s="106" t="s">
        <v>6137</v>
      </c>
      <c r="M406" s="110" t="s">
        <v>1568</v>
      </c>
      <c r="N406" s="107" t="s">
        <v>12</v>
      </c>
      <c r="O406" s="107" t="s">
        <v>5610</v>
      </c>
      <c r="P406" s="107" t="s">
        <v>5756</v>
      </c>
      <c r="Q406" s="107" t="s">
        <v>5608</v>
      </c>
      <c r="R406" s="107" t="s">
        <v>1617</v>
      </c>
      <c r="S406" s="107" t="s">
        <v>123</v>
      </c>
      <c r="T406" s="107" t="s">
        <v>172</v>
      </c>
      <c r="U406" s="107" t="s">
        <v>140</v>
      </c>
      <c r="V406" s="107">
        <f>SUM(V407:V408)</f>
        <v>14673</v>
      </c>
      <c r="W406" s="107">
        <f t="shared" ref="W406:W411" si="11">SUM(423507-V406)</f>
        <v>408834</v>
      </c>
      <c r="X406" s="107" t="s">
        <v>10</v>
      </c>
      <c r="Y406" s="107" t="s">
        <v>10</v>
      </c>
      <c r="Z406" s="107" t="s">
        <v>10</v>
      </c>
      <c r="AA406" s="107"/>
      <c r="AB406" s="107" t="s">
        <v>249</v>
      </c>
      <c r="AC406" s="112" t="str">
        <f>INDEX(Exposure_GWASs!G:G,MATCH(Matt!AE406,Exposure_GWASs!C:C,0))</f>
        <v>BMI</v>
      </c>
      <c r="AD406" s="105" t="s">
        <v>127</v>
      </c>
      <c r="AE406" s="107" t="s">
        <v>1570</v>
      </c>
      <c r="AF406" s="112" t="str">
        <f>INDEX(Exposure_GWASs!T:T,MATCH(Matt!AE406,Exposure_GWASs!C:C,0))</f>
        <v>18+</v>
      </c>
      <c r="AG406" s="112" t="str">
        <f>INDEX(Exposure_GWASs!U:U,MATCH(Matt!AE406,Exposure_GWASs!C:C,0))</f>
        <v>both</v>
      </c>
      <c r="AH406" s="107" t="s">
        <v>11</v>
      </c>
      <c r="AI406" s="112">
        <f>INDEX(Exposure_GWASs!F:F,MATCH(Matt!AE406,Exposure_GWASs!C:C,0))</f>
        <v>806834</v>
      </c>
      <c r="AJ406" s="107" t="s">
        <v>10</v>
      </c>
      <c r="AK406" s="107" t="s">
        <v>1005</v>
      </c>
      <c r="AL406" s="107" t="s">
        <v>249</v>
      </c>
      <c r="AM406" s="112" t="s">
        <v>1571</v>
      </c>
      <c r="AN406" s="112" t="s">
        <v>213</v>
      </c>
      <c r="AO406" s="105" t="s">
        <v>1572</v>
      </c>
      <c r="AP406" s="105" t="s">
        <v>1573</v>
      </c>
      <c r="AQ406" s="105" t="s">
        <v>266</v>
      </c>
      <c r="AR406" s="107" t="s">
        <v>11</v>
      </c>
      <c r="AS406" s="107" t="s">
        <v>11</v>
      </c>
      <c r="AT406" s="107" t="s">
        <v>1574</v>
      </c>
      <c r="AU406" s="107" t="s">
        <v>10</v>
      </c>
      <c r="AV406" s="107" t="s">
        <v>10</v>
      </c>
      <c r="AW406" s="107">
        <v>565</v>
      </c>
      <c r="AX406" s="107">
        <f>INDEX(Exposure_GWASs!S:S,MATCH(Matt!AE406,Exposure_GWASs!C:C,0))</f>
        <v>806</v>
      </c>
      <c r="AY406" s="107" t="s">
        <v>1575</v>
      </c>
      <c r="AZ406" s="105" t="s">
        <v>11</v>
      </c>
      <c r="BA406" s="107" t="s">
        <v>10</v>
      </c>
      <c r="BB406" s="107" t="s">
        <v>25</v>
      </c>
      <c r="BC406" s="105" t="s">
        <v>17</v>
      </c>
      <c r="BD406" s="105" t="s">
        <v>26</v>
      </c>
      <c r="BE406" s="105"/>
      <c r="BF406" s="105"/>
      <c r="BG406" s="105"/>
      <c r="BH406" s="105" t="s">
        <v>1576</v>
      </c>
      <c r="BI406" s="107" t="s">
        <v>1577</v>
      </c>
      <c r="BJ406" s="107" t="s">
        <v>1065</v>
      </c>
      <c r="BK406" s="107" t="s">
        <v>1558</v>
      </c>
      <c r="BL406" s="107" t="s">
        <v>11</v>
      </c>
      <c r="BM406" s="107" t="s">
        <v>1578</v>
      </c>
      <c r="BN406" s="107" t="s">
        <v>1579</v>
      </c>
      <c r="BO406" s="107" t="s">
        <v>167</v>
      </c>
      <c r="BP406" s="105" t="s">
        <v>1197</v>
      </c>
      <c r="BQ406" s="106" t="s">
        <v>1029</v>
      </c>
      <c r="BR406" s="107">
        <v>1.66</v>
      </c>
      <c r="BS406" s="107"/>
      <c r="BT406" s="107">
        <v>95</v>
      </c>
      <c r="BU406" s="107">
        <v>1.78</v>
      </c>
      <c r="BV406" s="107">
        <v>1.78</v>
      </c>
      <c r="BW406" s="105" t="s">
        <v>1618</v>
      </c>
      <c r="BX406" s="105" t="s">
        <v>1581</v>
      </c>
      <c r="BY406" s="105">
        <f t="shared" si="9"/>
        <v>9.8039215686274508E-4</v>
      </c>
      <c r="BZ406" s="112" t="s">
        <v>1582</v>
      </c>
      <c r="CA406" s="105" t="s">
        <v>1583</v>
      </c>
      <c r="CB406" s="107" t="s">
        <v>1584</v>
      </c>
      <c r="CC406" s="107" t="s">
        <v>1585</v>
      </c>
      <c r="CD406" s="106" t="s">
        <v>10</v>
      </c>
      <c r="CE406" s="107"/>
      <c r="CF406" s="107"/>
      <c r="CG406" s="107"/>
      <c r="CH406" s="107"/>
    </row>
    <row r="407" spans="1:86" s="2" customFormat="1">
      <c r="A407" s="105">
        <v>26</v>
      </c>
      <c r="B407" s="105" t="s">
        <v>244</v>
      </c>
      <c r="C407" s="105" t="s">
        <v>244</v>
      </c>
      <c r="D407" s="106" t="s">
        <v>1562</v>
      </c>
      <c r="E407" s="107">
        <v>2019</v>
      </c>
      <c r="F407" s="107" t="s">
        <v>1563</v>
      </c>
      <c r="G407" s="107" t="s">
        <v>1564</v>
      </c>
      <c r="H407" s="107" t="s">
        <v>1549</v>
      </c>
      <c r="I407" s="107" t="s">
        <v>1565</v>
      </c>
      <c r="J407" s="108" t="s">
        <v>1566</v>
      </c>
      <c r="K407" s="109" t="s">
        <v>1567</v>
      </c>
      <c r="L407" s="106" t="s">
        <v>6137</v>
      </c>
      <c r="M407" s="110" t="s">
        <v>1568</v>
      </c>
      <c r="N407" s="107" t="s">
        <v>12</v>
      </c>
      <c r="O407" s="107" t="s">
        <v>5610</v>
      </c>
      <c r="P407" s="107" t="s">
        <v>5756</v>
      </c>
      <c r="Q407" s="107" t="s">
        <v>5608</v>
      </c>
      <c r="R407" s="107" t="s">
        <v>1617</v>
      </c>
      <c r="S407" s="107" t="s">
        <v>123</v>
      </c>
      <c r="T407" s="107" t="s">
        <v>172</v>
      </c>
      <c r="U407" s="107" t="s">
        <v>269</v>
      </c>
      <c r="V407" s="107">
        <v>7874</v>
      </c>
      <c r="W407" s="107">
        <f t="shared" si="11"/>
        <v>415633</v>
      </c>
      <c r="X407" s="107" t="s">
        <v>10</v>
      </c>
      <c r="Y407" s="107" t="s">
        <v>10</v>
      </c>
      <c r="Z407" s="107" t="s">
        <v>10</v>
      </c>
      <c r="AA407" s="107"/>
      <c r="AB407" s="107" t="s">
        <v>249</v>
      </c>
      <c r="AC407" s="112" t="str">
        <f>INDEX(Exposure_GWASs!G:G,MATCH(Matt!AE407,Exposure_GWASs!C:C,0))</f>
        <v>BMI</v>
      </c>
      <c r="AD407" s="105" t="s">
        <v>127</v>
      </c>
      <c r="AE407" s="107" t="s">
        <v>1586</v>
      </c>
      <c r="AF407" s="112" t="str">
        <f>INDEX(Exposure_GWASs!T:T,MATCH(Matt!AE407,Exposure_GWASs!C:C,0))</f>
        <v>18+</v>
      </c>
      <c r="AG407" s="112" t="str">
        <f>INDEX(Exposure_GWASs!U:U,MATCH(Matt!AE407,Exposure_GWASs!C:C,0))</f>
        <v>male</v>
      </c>
      <c r="AH407" s="107" t="s">
        <v>11</v>
      </c>
      <c r="AI407" s="112">
        <f>INDEX(Exposure_GWASs!F:F,MATCH(Matt!AE407,Exposure_GWASs!C:C,0))</f>
        <v>374756</v>
      </c>
      <c r="AJ407" s="107" t="s">
        <v>10</v>
      </c>
      <c r="AK407" s="107" t="s">
        <v>1005</v>
      </c>
      <c r="AL407" s="107" t="s">
        <v>249</v>
      </c>
      <c r="AM407" s="112" t="s">
        <v>1571</v>
      </c>
      <c r="AN407" s="112" t="s">
        <v>213</v>
      </c>
      <c r="AO407" s="105" t="s">
        <v>1572</v>
      </c>
      <c r="AP407" s="105" t="s">
        <v>1573</v>
      </c>
      <c r="AQ407" s="105" t="s">
        <v>266</v>
      </c>
      <c r="AR407" s="107" t="s">
        <v>11</v>
      </c>
      <c r="AS407" s="107" t="s">
        <v>11</v>
      </c>
      <c r="AT407" s="107" t="s">
        <v>1574</v>
      </c>
      <c r="AU407" s="107" t="s">
        <v>10</v>
      </c>
      <c r="AV407" s="107" t="s">
        <v>10</v>
      </c>
      <c r="AW407" s="107">
        <v>220</v>
      </c>
      <c r="AX407" s="107">
        <f>INDEX(Exposure_GWASs!S:S,MATCH(Matt!AE407,Exposure_GWASs!C:C,0))</f>
        <v>243</v>
      </c>
      <c r="AY407" s="107" t="s">
        <v>1575</v>
      </c>
      <c r="AZ407" s="105" t="s">
        <v>11</v>
      </c>
      <c r="BA407" s="107" t="s">
        <v>10</v>
      </c>
      <c r="BB407" s="107" t="s">
        <v>25</v>
      </c>
      <c r="BC407" s="105" t="s">
        <v>17</v>
      </c>
      <c r="BD407" s="105" t="s">
        <v>26</v>
      </c>
      <c r="BE407" s="105"/>
      <c r="BF407" s="105"/>
      <c r="BG407" s="105"/>
      <c r="BH407" s="105" t="s">
        <v>1576</v>
      </c>
      <c r="BI407" s="107" t="s">
        <v>1577</v>
      </c>
      <c r="BJ407" s="107" t="s">
        <v>1065</v>
      </c>
      <c r="BK407" s="107" t="s">
        <v>1558</v>
      </c>
      <c r="BL407" s="107" t="s">
        <v>11</v>
      </c>
      <c r="BM407" s="107" t="s">
        <v>1578</v>
      </c>
      <c r="BN407" s="107" t="s">
        <v>1579</v>
      </c>
      <c r="BO407" s="107" t="s">
        <v>167</v>
      </c>
      <c r="BP407" s="105" t="s">
        <v>1197</v>
      </c>
      <c r="BQ407" s="106" t="s">
        <v>1029</v>
      </c>
      <c r="BR407" s="107">
        <v>1.54</v>
      </c>
      <c r="BS407" s="107"/>
      <c r="BT407" s="107">
        <v>95</v>
      </c>
      <c r="BU407" s="107">
        <v>1.7</v>
      </c>
      <c r="BV407" s="107">
        <v>1.7</v>
      </c>
      <c r="BW407" s="105" t="s">
        <v>1619</v>
      </c>
      <c r="BX407" s="105" t="s">
        <v>1581</v>
      </c>
      <c r="BY407" s="105">
        <f t="shared" si="9"/>
        <v>9.8039215686274508E-4</v>
      </c>
      <c r="BZ407" s="112" t="s">
        <v>1582</v>
      </c>
      <c r="CA407" s="105" t="s">
        <v>1583</v>
      </c>
      <c r="CB407" s="107" t="s">
        <v>1584</v>
      </c>
      <c r="CC407" s="107" t="s">
        <v>1585</v>
      </c>
      <c r="CD407" s="106" t="s">
        <v>10</v>
      </c>
      <c r="CE407" s="107"/>
      <c r="CF407" s="107"/>
      <c r="CG407" s="107"/>
      <c r="CH407" s="107"/>
    </row>
    <row r="408" spans="1:86" s="2" customFormat="1">
      <c r="A408" s="105">
        <v>26</v>
      </c>
      <c r="B408" s="105" t="s">
        <v>244</v>
      </c>
      <c r="C408" s="105" t="s">
        <v>244</v>
      </c>
      <c r="D408" s="106" t="s">
        <v>1562</v>
      </c>
      <c r="E408" s="107">
        <v>2019</v>
      </c>
      <c r="F408" s="107" t="s">
        <v>1563</v>
      </c>
      <c r="G408" s="107" t="s">
        <v>1564</v>
      </c>
      <c r="H408" s="107" t="s">
        <v>1549</v>
      </c>
      <c r="I408" s="107" t="s">
        <v>1565</v>
      </c>
      <c r="J408" s="108" t="s">
        <v>1566</v>
      </c>
      <c r="K408" s="109" t="s">
        <v>1567</v>
      </c>
      <c r="L408" s="106" t="s">
        <v>6137</v>
      </c>
      <c r="M408" s="110" t="s">
        <v>1568</v>
      </c>
      <c r="N408" s="107" t="s">
        <v>12</v>
      </c>
      <c r="O408" s="107" t="s">
        <v>5610</v>
      </c>
      <c r="P408" s="107" t="s">
        <v>5756</v>
      </c>
      <c r="Q408" s="107" t="s">
        <v>5608</v>
      </c>
      <c r="R408" s="107" t="s">
        <v>1617</v>
      </c>
      <c r="S408" s="107" t="s">
        <v>123</v>
      </c>
      <c r="T408" s="107" t="s">
        <v>172</v>
      </c>
      <c r="U408" s="107" t="s">
        <v>268</v>
      </c>
      <c r="V408" s="107">
        <v>6799</v>
      </c>
      <c r="W408" s="107">
        <f t="shared" si="11"/>
        <v>416708</v>
      </c>
      <c r="X408" s="107" t="s">
        <v>10</v>
      </c>
      <c r="Y408" s="107" t="s">
        <v>10</v>
      </c>
      <c r="Z408" s="107" t="s">
        <v>10</v>
      </c>
      <c r="AA408" s="107"/>
      <c r="AB408" s="107" t="s">
        <v>249</v>
      </c>
      <c r="AC408" s="112" t="str">
        <f>INDEX(Exposure_GWASs!G:G,MATCH(Matt!AE408,Exposure_GWASs!C:C,0))</f>
        <v>BMI</v>
      </c>
      <c r="AD408" s="105" t="s">
        <v>127</v>
      </c>
      <c r="AE408" s="107" t="s">
        <v>1588</v>
      </c>
      <c r="AF408" s="112" t="str">
        <f>INDEX(Exposure_GWASs!T:T,MATCH(Matt!AE408,Exposure_GWASs!C:C,0))</f>
        <v>18+</v>
      </c>
      <c r="AG408" s="112" t="str">
        <f>INDEX(Exposure_GWASs!U:U,MATCH(Matt!AE408,Exposure_GWASs!C:C,0))</f>
        <v>female</v>
      </c>
      <c r="AH408" s="107" t="s">
        <v>11</v>
      </c>
      <c r="AI408" s="112">
        <f>INDEX(Exposure_GWASs!F:F,MATCH(Matt!AE408,Exposure_GWASs!C:C,0))</f>
        <v>434794</v>
      </c>
      <c r="AJ408" s="107" t="s">
        <v>10</v>
      </c>
      <c r="AK408" s="107" t="s">
        <v>1005</v>
      </c>
      <c r="AL408" s="107" t="s">
        <v>249</v>
      </c>
      <c r="AM408" s="112" t="s">
        <v>1571</v>
      </c>
      <c r="AN408" s="112" t="s">
        <v>213</v>
      </c>
      <c r="AO408" s="105" t="s">
        <v>1572</v>
      </c>
      <c r="AP408" s="105" t="s">
        <v>1573</v>
      </c>
      <c r="AQ408" s="105" t="s">
        <v>266</v>
      </c>
      <c r="AR408" s="107" t="s">
        <v>11</v>
      </c>
      <c r="AS408" s="107" t="s">
        <v>11</v>
      </c>
      <c r="AT408" s="107" t="s">
        <v>1574</v>
      </c>
      <c r="AU408" s="107" t="s">
        <v>10</v>
      </c>
      <c r="AV408" s="107" t="s">
        <v>10</v>
      </c>
      <c r="AW408" s="107">
        <v>278</v>
      </c>
      <c r="AX408" s="107">
        <f>INDEX(Exposure_GWASs!S:S,MATCH(Matt!AE408,Exposure_GWASs!C:C,0))</f>
        <v>306</v>
      </c>
      <c r="AY408" s="107" t="s">
        <v>1575</v>
      </c>
      <c r="AZ408" s="105" t="s">
        <v>11</v>
      </c>
      <c r="BA408" s="107" t="s">
        <v>10</v>
      </c>
      <c r="BB408" s="107" t="s">
        <v>25</v>
      </c>
      <c r="BC408" s="105" t="s">
        <v>17</v>
      </c>
      <c r="BD408" s="105" t="s">
        <v>26</v>
      </c>
      <c r="BE408" s="105"/>
      <c r="BF408" s="105"/>
      <c r="BG408" s="105"/>
      <c r="BH408" s="105" t="s">
        <v>1576</v>
      </c>
      <c r="BI408" s="107" t="s">
        <v>1577</v>
      </c>
      <c r="BJ408" s="107" t="s">
        <v>1065</v>
      </c>
      <c r="BK408" s="107" t="s">
        <v>1558</v>
      </c>
      <c r="BL408" s="107" t="s">
        <v>11</v>
      </c>
      <c r="BM408" s="107" t="s">
        <v>1578</v>
      </c>
      <c r="BN408" s="107" t="s">
        <v>1579</v>
      </c>
      <c r="BO408" s="107" t="s">
        <v>167</v>
      </c>
      <c r="BP408" s="105" t="s">
        <v>1197</v>
      </c>
      <c r="BQ408" s="106" t="s">
        <v>1029</v>
      </c>
      <c r="BR408" s="107">
        <v>1.74</v>
      </c>
      <c r="BS408" s="107"/>
      <c r="BT408" s="107">
        <v>95</v>
      </c>
      <c r="BU408" s="107">
        <v>1.92</v>
      </c>
      <c r="BV408" s="107">
        <v>1.92</v>
      </c>
      <c r="BW408" s="105" t="s">
        <v>1620</v>
      </c>
      <c r="BX408" s="105" t="s">
        <v>1581</v>
      </c>
      <c r="BY408" s="105">
        <f t="shared" si="9"/>
        <v>9.8039215686274508E-4</v>
      </c>
      <c r="BZ408" s="112" t="s">
        <v>1582</v>
      </c>
      <c r="CA408" s="105" t="s">
        <v>1583</v>
      </c>
      <c r="CB408" s="107" t="s">
        <v>1584</v>
      </c>
      <c r="CC408" s="107" t="s">
        <v>1585</v>
      </c>
      <c r="CD408" s="106" t="s">
        <v>10</v>
      </c>
      <c r="CE408" s="107"/>
      <c r="CF408" s="107"/>
      <c r="CG408" s="107"/>
      <c r="CH408" s="107"/>
    </row>
    <row r="409" spans="1:86" s="2" customFormat="1">
      <c r="A409" s="105">
        <v>26</v>
      </c>
      <c r="B409" s="105" t="s">
        <v>244</v>
      </c>
      <c r="C409" s="105" t="s">
        <v>244</v>
      </c>
      <c r="D409" s="106" t="s">
        <v>1562</v>
      </c>
      <c r="E409" s="107">
        <v>2019</v>
      </c>
      <c r="F409" s="107" t="s">
        <v>1563</v>
      </c>
      <c r="G409" s="107" t="s">
        <v>1564</v>
      </c>
      <c r="H409" s="107" t="s">
        <v>1549</v>
      </c>
      <c r="I409" s="107" t="s">
        <v>1565</v>
      </c>
      <c r="J409" s="108" t="s">
        <v>1566</v>
      </c>
      <c r="K409" s="109" t="s">
        <v>1567</v>
      </c>
      <c r="L409" s="106" t="s">
        <v>6137</v>
      </c>
      <c r="M409" s="110" t="s">
        <v>1568</v>
      </c>
      <c r="N409" s="107" t="s">
        <v>12</v>
      </c>
      <c r="O409" s="107" t="s">
        <v>5610</v>
      </c>
      <c r="P409" s="107" t="s">
        <v>5756</v>
      </c>
      <c r="Q409" s="107" t="s">
        <v>5608</v>
      </c>
      <c r="R409" s="107" t="s">
        <v>1617</v>
      </c>
      <c r="S409" s="107" t="s">
        <v>123</v>
      </c>
      <c r="T409" s="107" t="s">
        <v>172</v>
      </c>
      <c r="U409" s="107" t="s">
        <v>140</v>
      </c>
      <c r="V409" s="107">
        <f>SUM(V410:V411)</f>
        <v>14673</v>
      </c>
      <c r="W409" s="107">
        <f t="shared" si="11"/>
        <v>408834</v>
      </c>
      <c r="X409" s="107" t="s">
        <v>10</v>
      </c>
      <c r="Y409" s="107" t="s">
        <v>10</v>
      </c>
      <c r="Z409" s="107" t="s">
        <v>10</v>
      </c>
      <c r="AA409" s="107"/>
      <c r="AB409" s="107" t="s">
        <v>249</v>
      </c>
      <c r="AC409" s="112" t="str">
        <f>INDEX(Exposure_GWASs!G:G,MATCH(Matt!AE409,Exposure_GWASs!C:C,0))</f>
        <v>WHR</v>
      </c>
      <c r="AD409" s="105" t="s">
        <v>160</v>
      </c>
      <c r="AE409" s="107" t="s">
        <v>1590</v>
      </c>
      <c r="AF409" s="112" t="str">
        <f>INDEX(Exposure_GWASs!T:T,MATCH(Matt!AE409,Exposure_GWASs!C:C,0))</f>
        <v>18+</v>
      </c>
      <c r="AG409" s="112" t="str">
        <f>INDEX(Exposure_GWASs!U:U,MATCH(Matt!AE409,Exposure_GWASs!C:C,0))</f>
        <v>both</v>
      </c>
      <c r="AH409" s="107" t="s">
        <v>11</v>
      </c>
      <c r="AI409" s="112">
        <f>INDEX(Exposure_GWASs!F:F,MATCH(Matt!AE409,Exposure_GWASs!C:C,0))</f>
        <v>697734</v>
      </c>
      <c r="AJ409" s="107" t="s">
        <v>10</v>
      </c>
      <c r="AK409" s="107" t="s">
        <v>1005</v>
      </c>
      <c r="AL409" s="107" t="s">
        <v>249</v>
      </c>
      <c r="AM409" s="112" t="s">
        <v>1571</v>
      </c>
      <c r="AN409" s="112" t="s">
        <v>213</v>
      </c>
      <c r="AO409" s="105" t="s">
        <v>1572</v>
      </c>
      <c r="AP409" s="105" t="s">
        <v>1573</v>
      </c>
      <c r="AQ409" s="105" t="s">
        <v>266</v>
      </c>
      <c r="AR409" s="107" t="s">
        <v>11</v>
      </c>
      <c r="AS409" s="107" t="s">
        <v>11</v>
      </c>
      <c r="AT409" s="107" t="s">
        <v>1574</v>
      </c>
      <c r="AU409" s="107" t="s">
        <v>10</v>
      </c>
      <c r="AV409" s="107" t="s">
        <v>10</v>
      </c>
      <c r="AW409" s="107">
        <v>327</v>
      </c>
      <c r="AX409" s="107">
        <f>INDEX(Exposure_GWASs!S:S,MATCH(Matt!AE409,Exposure_GWASs!C:C,0))</f>
        <v>382</v>
      </c>
      <c r="AY409" s="107" t="s">
        <v>1575</v>
      </c>
      <c r="AZ409" s="105" t="s">
        <v>11</v>
      </c>
      <c r="BA409" s="107" t="s">
        <v>10</v>
      </c>
      <c r="BB409" s="107" t="s">
        <v>25</v>
      </c>
      <c r="BC409" s="105" t="s">
        <v>17</v>
      </c>
      <c r="BD409" s="105" t="s">
        <v>26</v>
      </c>
      <c r="BE409" s="105"/>
      <c r="BF409" s="105"/>
      <c r="BG409" s="105"/>
      <c r="BH409" s="105" t="s">
        <v>1576</v>
      </c>
      <c r="BI409" s="107" t="s">
        <v>1577</v>
      </c>
      <c r="BJ409" s="107" t="s">
        <v>1065</v>
      </c>
      <c r="BK409" s="107" t="s">
        <v>1558</v>
      </c>
      <c r="BL409" s="107" t="s">
        <v>11</v>
      </c>
      <c r="BM409" s="107" t="s">
        <v>1578</v>
      </c>
      <c r="BN409" s="107" t="s">
        <v>1579</v>
      </c>
      <c r="BO409" s="107" t="s">
        <v>167</v>
      </c>
      <c r="BP409" s="105" t="s">
        <v>1197</v>
      </c>
      <c r="BQ409" s="106" t="s">
        <v>1029</v>
      </c>
      <c r="BR409" s="107">
        <v>1.45</v>
      </c>
      <c r="BS409" s="107"/>
      <c r="BT409" s="107">
        <v>95</v>
      </c>
      <c r="BU409" s="107">
        <v>1.33</v>
      </c>
      <c r="BV409" s="107">
        <v>1.59</v>
      </c>
      <c r="BW409" s="105" t="s">
        <v>1621</v>
      </c>
      <c r="BX409" s="105" t="s">
        <v>1581</v>
      </c>
      <c r="BY409" s="105">
        <f t="shared" si="9"/>
        <v>9.8039215686274508E-4</v>
      </c>
      <c r="BZ409" s="112" t="s">
        <v>1582</v>
      </c>
      <c r="CA409" s="105" t="s">
        <v>1583</v>
      </c>
      <c r="CB409" s="107" t="s">
        <v>1584</v>
      </c>
      <c r="CC409" s="107" t="s">
        <v>1585</v>
      </c>
      <c r="CD409" s="106" t="s">
        <v>10</v>
      </c>
      <c r="CE409" s="107"/>
      <c r="CF409" s="107"/>
      <c r="CG409" s="107"/>
      <c r="CH409" s="107"/>
    </row>
    <row r="410" spans="1:86" s="2" customFormat="1">
      <c r="A410" s="105">
        <v>26</v>
      </c>
      <c r="B410" s="105" t="s">
        <v>244</v>
      </c>
      <c r="C410" s="105" t="s">
        <v>244</v>
      </c>
      <c r="D410" s="106" t="s">
        <v>1562</v>
      </c>
      <c r="E410" s="107">
        <v>2019</v>
      </c>
      <c r="F410" s="107" t="s">
        <v>1563</v>
      </c>
      <c r="G410" s="107" t="s">
        <v>1564</v>
      </c>
      <c r="H410" s="107" t="s">
        <v>1549</v>
      </c>
      <c r="I410" s="107" t="s">
        <v>1565</v>
      </c>
      <c r="J410" s="108" t="s">
        <v>1566</v>
      </c>
      <c r="K410" s="109" t="s">
        <v>1567</v>
      </c>
      <c r="L410" s="106" t="s">
        <v>6137</v>
      </c>
      <c r="M410" s="110" t="s">
        <v>1568</v>
      </c>
      <c r="N410" s="107" t="s">
        <v>12</v>
      </c>
      <c r="O410" s="107" t="s">
        <v>5610</v>
      </c>
      <c r="P410" s="107" t="s">
        <v>5756</v>
      </c>
      <c r="Q410" s="107" t="s">
        <v>5608</v>
      </c>
      <c r="R410" s="107" t="s">
        <v>1617</v>
      </c>
      <c r="S410" s="107" t="s">
        <v>123</v>
      </c>
      <c r="T410" s="107" t="s">
        <v>172</v>
      </c>
      <c r="U410" s="107" t="s">
        <v>269</v>
      </c>
      <c r="V410" s="107">
        <v>7874</v>
      </c>
      <c r="W410" s="107">
        <f t="shared" si="11"/>
        <v>415633</v>
      </c>
      <c r="X410" s="107" t="s">
        <v>10</v>
      </c>
      <c r="Y410" s="107" t="s">
        <v>10</v>
      </c>
      <c r="Z410" s="107" t="s">
        <v>10</v>
      </c>
      <c r="AA410" s="107"/>
      <c r="AB410" s="107" t="s">
        <v>249</v>
      </c>
      <c r="AC410" s="112" t="str">
        <f>INDEX(Exposure_GWASs!G:G,MATCH(Matt!AE410,Exposure_GWASs!C:C,0))</f>
        <v>WHR</v>
      </c>
      <c r="AD410" s="105" t="s">
        <v>160</v>
      </c>
      <c r="AE410" s="107" t="s">
        <v>1592</v>
      </c>
      <c r="AF410" s="112" t="str">
        <f>INDEX(Exposure_GWASs!T:T,MATCH(Matt!AE410,Exposure_GWASs!C:C,0))</f>
        <v>18+</v>
      </c>
      <c r="AG410" s="112" t="str">
        <f>INDEX(Exposure_GWASs!U:U,MATCH(Matt!AE410,Exposure_GWASs!C:C,0))</f>
        <v>male</v>
      </c>
      <c r="AH410" s="107" t="s">
        <v>11</v>
      </c>
      <c r="AI410" s="112">
        <f>INDEX(Exposure_GWASs!F:F,MATCH(Matt!AE410,Exposure_GWASs!C:C,0))</f>
        <v>316772</v>
      </c>
      <c r="AJ410" s="107" t="s">
        <v>10</v>
      </c>
      <c r="AK410" s="107" t="s">
        <v>1005</v>
      </c>
      <c r="AL410" s="107" t="s">
        <v>249</v>
      </c>
      <c r="AM410" s="112" t="s">
        <v>1571</v>
      </c>
      <c r="AN410" s="112" t="s">
        <v>213</v>
      </c>
      <c r="AO410" s="105" t="s">
        <v>1572</v>
      </c>
      <c r="AP410" s="105" t="s">
        <v>1573</v>
      </c>
      <c r="AQ410" s="105" t="s">
        <v>266</v>
      </c>
      <c r="AR410" s="107" t="s">
        <v>11</v>
      </c>
      <c r="AS410" s="107" t="s">
        <v>11</v>
      </c>
      <c r="AT410" s="107" t="s">
        <v>1574</v>
      </c>
      <c r="AU410" s="107" t="s">
        <v>10</v>
      </c>
      <c r="AV410" s="107" t="s">
        <v>10</v>
      </c>
      <c r="AW410" s="107">
        <v>90</v>
      </c>
      <c r="AX410" s="107">
        <f>INDEX(Exposure_GWASs!S:S,MATCH(Matt!AE410,Exposure_GWASs!C:C,0))</f>
        <v>82</v>
      </c>
      <c r="AY410" s="107" t="s">
        <v>1593</v>
      </c>
      <c r="AZ410" s="105" t="s">
        <v>11</v>
      </c>
      <c r="BA410" s="107" t="s">
        <v>10</v>
      </c>
      <c r="BB410" s="107" t="s">
        <v>25</v>
      </c>
      <c r="BC410" s="105" t="s">
        <v>17</v>
      </c>
      <c r="BD410" s="105" t="s">
        <v>26</v>
      </c>
      <c r="BE410" s="105"/>
      <c r="BF410" s="105"/>
      <c r="BG410" s="105"/>
      <c r="BH410" s="105" t="s">
        <v>1576</v>
      </c>
      <c r="BI410" s="107" t="s">
        <v>1577</v>
      </c>
      <c r="BJ410" s="107" t="s">
        <v>1065</v>
      </c>
      <c r="BK410" s="107" t="s">
        <v>1558</v>
      </c>
      <c r="BL410" s="107" t="s">
        <v>11</v>
      </c>
      <c r="BM410" s="107" t="s">
        <v>1578</v>
      </c>
      <c r="BN410" s="107" t="s">
        <v>1579</v>
      </c>
      <c r="BO410" s="107" t="s">
        <v>167</v>
      </c>
      <c r="BP410" s="105" t="s">
        <v>1197</v>
      </c>
      <c r="BQ410" s="106" t="s">
        <v>1029</v>
      </c>
      <c r="BR410" s="107">
        <v>1.89</v>
      </c>
      <c r="BS410" s="107"/>
      <c r="BT410" s="107">
        <v>95</v>
      </c>
      <c r="BU410" s="107">
        <v>1.62</v>
      </c>
      <c r="BV410" s="107">
        <v>2.19</v>
      </c>
      <c r="BW410" s="105" t="s">
        <v>1622</v>
      </c>
      <c r="BX410" s="105" t="s">
        <v>1581</v>
      </c>
      <c r="BY410" s="105">
        <f t="shared" si="9"/>
        <v>9.8039215686274508E-4</v>
      </c>
      <c r="BZ410" s="112" t="s">
        <v>1582</v>
      </c>
      <c r="CA410" s="105" t="s">
        <v>1583</v>
      </c>
      <c r="CB410" s="107" t="s">
        <v>1584</v>
      </c>
      <c r="CC410" s="107" t="s">
        <v>1585</v>
      </c>
      <c r="CD410" s="106" t="s">
        <v>10</v>
      </c>
      <c r="CE410" s="107"/>
      <c r="CF410" s="107"/>
      <c r="CG410" s="107"/>
      <c r="CH410" s="107"/>
    </row>
    <row r="411" spans="1:86" s="2" customFormat="1">
      <c r="A411" s="105">
        <v>26</v>
      </c>
      <c r="B411" s="105" t="s">
        <v>244</v>
      </c>
      <c r="C411" s="105" t="s">
        <v>244</v>
      </c>
      <c r="D411" s="106" t="s">
        <v>1562</v>
      </c>
      <c r="E411" s="107">
        <v>2019</v>
      </c>
      <c r="F411" s="107" t="s">
        <v>1563</v>
      </c>
      <c r="G411" s="107" t="s">
        <v>1564</v>
      </c>
      <c r="H411" s="107" t="s">
        <v>1549</v>
      </c>
      <c r="I411" s="107" t="s">
        <v>1565</v>
      </c>
      <c r="J411" s="108" t="s">
        <v>1566</v>
      </c>
      <c r="K411" s="109" t="s">
        <v>1567</v>
      </c>
      <c r="L411" s="106" t="s">
        <v>6137</v>
      </c>
      <c r="M411" s="110" t="s">
        <v>1568</v>
      </c>
      <c r="N411" s="107" t="s">
        <v>12</v>
      </c>
      <c r="O411" s="107" t="s">
        <v>5610</v>
      </c>
      <c r="P411" s="107" t="s">
        <v>5756</v>
      </c>
      <c r="Q411" s="107" t="s">
        <v>5608</v>
      </c>
      <c r="R411" s="107" t="s">
        <v>1617</v>
      </c>
      <c r="S411" s="107" t="s">
        <v>123</v>
      </c>
      <c r="T411" s="107" t="s">
        <v>172</v>
      </c>
      <c r="U411" s="107" t="s">
        <v>268</v>
      </c>
      <c r="V411" s="107">
        <v>6799</v>
      </c>
      <c r="W411" s="107">
        <f t="shared" si="11"/>
        <v>416708</v>
      </c>
      <c r="X411" s="107" t="s">
        <v>10</v>
      </c>
      <c r="Y411" s="107" t="s">
        <v>10</v>
      </c>
      <c r="Z411" s="107" t="s">
        <v>10</v>
      </c>
      <c r="AA411" s="107"/>
      <c r="AB411" s="107" t="s">
        <v>249</v>
      </c>
      <c r="AC411" s="112" t="str">
        <f>INDEX(Exposure_GWASs!G:G,MATCH(Matt!AE411,Exposure_GWASs!C:C,0))</f>
        <v>WHR</v>
      </c>
      <c r="AD411" s="105" t="s">
        <v>160</v>
      </c>
      <c r="AE411" s="107" t="s">
        <v>1595</v>
      </c>
      <c r="AF411" s="112" t="str">
        <f>INDEX(Exposure_GWASs!T:T,MATCH(Matt!AE411,Exposure_GWASs!C:C,0))</f>
        <v>18+</v>
      </c>
      <c r="AG411" s="112" t="str">
        <f>INDEX(Exposure_GWASs!U:U,MATCH(Matt!AE411,Exposure_GWASs!C:C,0))</f>
        <v>female</v>
      </c>
      <c r="AH411" s="107" t="s">
        <v>11</v>
      </c>
      <c r="AI411" s="112">
        <f>INDEX(Exposure_GWASs!F:F,MATCH(Matt!AE411,Exposure_GWASs!C:C,0))</f>
        <v>381152</v>
      </c>
      <c r="AJ411" s="107" t="s">
        <v>10</v>
      </c>
      <c r="AK411" s="107" t="s">
        <v>1005</v>
      </c>
      <c r="AL411" s="107" t="s">
        <v>249</v>
      </c>
      <c r="AM411" s="112" t="s">
        <v>1571</v>
      </c>
      <c r="AN411" s="112" t="s">
        <v>213</v>
      </c>
      <c r="AO411" s="105" t="s">
        <v>1572</v>
      </c>
      <c r="AP411" s="105" t="s">
        <v>1573</v>
      </c>
      <c r="AQ411" s="105" t="s">
        <v>266</v>
      </c>
      <c r="AR411" s="107" t="s">
        <v>11</v>
      </c>
      <c r="AS411" s="107" t="s">
        <v>11</v>
      </c>
      <c r="AT411" s="107" t="s">
        <v>1574</v>
      </c>
      <c r="AU411" s="107" t="s">
        <v>10</v>
      </c>
      <c r="AV411" s="107" t="s">
        <v>10</v>
      </c>
      <c r="AW411" s="107">
        <v>264</v>
      </c>
      <c r="AX411" s="107">
        <f>INDEX(Exposure_GWASs!S:S,MATCH(Matt!AE411,Exposure_GWASs!C:C,0))</f>
        <v>261</v>
      </c>
      <c r="AY411" s="107" t="s">
        <v>1593</v>
      </c>
      <c r="AZ411" s="105" t="s">
        <v>11</v>
      </c>
      <c r="BA411" s="107" t="s">
        <v>10</v>
      </c>
      <c r="BB411" s="107" t="s">
        <v>25</v>
      </c>
      <c r="BC411" s="105" t="s">
        <v>17</v>
      </c>
      <c r="BD411" s="105" t="s">
        <v>26</v>
      </c>
      <c r="BE411" s="105"/>
      <c r="BF411" s="105"/>
      <c r="BG411" s="105"/>
      <c r="BH411" s="105" t="s">
        <v>1576</v>
      </c>
      <c r="BI411" s="107" t="s">
        <v>1577</v>
      </c>
      <c r="BJ411" s="107" t="s">
        <v>1065</v>
      </c>
      <c r="BK411" s="107" t="s">
        <v>1558</v>
      </c>
      <c r="BL411" s="107" t="s">
        <v>11</v>
      </c>
      <c r="BM411" s="107" t="s">
        <v>1578</v>
      </c>
      <c r="BN411" s="107" t="s">
        <v>1579</v>
      </c>
      <c r="BO411" s="107" t="s">
        <v>167</v>
      </c>
      <c r="BP411" s="105" t="s">
        <v>1197</v>
      </c>
      <c r="BQ411" s="106" t="s">
        <v>1029</v>
      </c>
      <c r="BR411" s="107">
        <v>1.22</v>
      </c>
      <c r="BS411" s="107"/>
      <c r="BT411" s="107">
        <v>95</v>
      </c>
      <c r="BU411" s="107">
        <v>1.1000000000000001</v>
      </c>
      <c r="BV411" s="107">
        <v>1.36</v>
      </c>
      <c r="BW411" s="105" t="s">
        <v>1623</v>
      </c>
      <c r="BX411" s="105" t="s">
        <v>1581</v>
      </c>
      <c r="BY411" s="105">
        <f t="shared" si="9"/>
        <v>9.8039215686274508E-4</v>
      </c>
      <c r="BZ411" s="112" t="s">
        <v>1582</v>
      </c>
      <c r="CA411" s="105" t="s">
        <v>1583</v>
      </c>
      <c r="CB411" s="107" t="s">
        <v>1584</v>
      </c>
      <c r="CC411" s="107" t="s">
        <v>1585</v>
      </c>
      <c r="CD411" s="106" t="s">
        <v>10</v>
      </c>
      <c r="CE411" s="107"/>
      <c r="CF411" s="107"/>
      <c r="CG411" s="107"/>
      <c r="CH411" s="107"/>
    </row>
    <row r="412" spans="1:86" s="2" customFormat="1">
      <c r="A412" s="105">
        <v>26</v>
      </c>
      <c r="B412" s="105" t="s">
        <v>244</v>
      </c>
      <c r="C412" s="105" t="s">
        <v>244</v>
      </c>
      <c r="D412" s="106" t="s">
        <v>1562</v>
      </c>
      <c r="E412" s="107">
        <v>2019</v>
      </c>
      <c r="F412" s="107" t="s">
        <v>1563</v>
      </c>
      <c r="G412" s="107" t="s">
        <v>1564</v>
      </c>
      <c r="H412" s="107" t="s">
        <v>1549</v>
      </c>
      <c r="I412" s="107" t="s">
        <v>1565</v>
      </c>
      <c r="J412" s="108" t="s">
        <v>1566</v>
      </c>
      <c r="K412" s="109" t="s">
        <v>1567</v>
      </c>
      <c r="L412" s="106" t="s">
        <v>6137</v>
      </c>
      <c r="M412" s="110" t="s">
        <v>1568</v>
      </c>
      <c r="N412" s="107" t="s">
        <v>12</v>
      </c>
      <c r="O412" s="107" t="s">
        <v>1203</v>
      </c>
      <c r="P412" s="107" t="s">
        <v>1203</v>
      </c>
      <c r="Q412" s="107" t="s">
        <v>5577</v>
      </c>
      <c r="R412" s="107" t="s">
        <v>1624</v>
      </c>
      <c r="S412" s="107" t="s">
        <v>123</v>
      </c>
      <c r="T412" s="107" t="s">
        <v>172</v>
      </c>
      <c r="U412" s="107" t="s">
        <v>140</v>
      </c>
      <c r="V412" s="107">
        <f>SUM(V413:V414)</f>
        <v>2716</v>
      </c>
      <c r="W412" s="107">
        <f>SUM(423507-V412)</f>
        <v>420791</v>
      </c>
      <c r="X412" s="107" t="s">
        <v>10</v>
      </c>
      <c r="Y412" s="107" t="s">
        <v>10</v>
      </c>
      <c r="Z412" s="107" t="s">
        <v>10</v>
      </c>
      <c r="AA412" s="107"/>
      <c r="AB412" s="107" t="s">
        <v>249</v>
      </c>
      <c r="AC412" s="112" t="str">
        <f>INDEX(Exposure_GWASs!G:G,MATCH(Matt!AE412,Exposure_GWASs!C:C,0))</f>
        <v>BMI</v>
      </c>
      <c r="AD412" s="105" t="s">
        <v>127</v>
      </c>
      <c r="AE412" s="107" t="s">
        <v>1570</v>
      </c>
      <c r="AF412" s="112" t="str">
        <f>INDEX(Exposure_GWASs!T:T,MATCH(Matt!AE412,Exposure_GWASs!C:C,0))</f>
        <v>18+</v>
      </c>
      <c r="AG412" s="112" t="str">
        <f>INDEX(Exposure_GWASs!U:U,MATCH(Matt!AE412,Exposure_GWASs!C:C,0))</f>
        <v>both</v>
      </c>
      <c r="AH412" s="107" t="s">
        <v>11</v>
      </c>
      <c r="AI412" s="112">
        <f>INDEX(Exposure_GWASs!F:F,MATCH(Matt!AE412,Exposure_GWASs!C:C,0))</f>
        <v>806834</v>
      </c>
      <c r="AJ412" s="107" t="s">
        <v>10</v>
      </c>
      <c r="AK412" s="107" t="s">
        <v>1005</v>
      </c>
      <c r="AL412" s="107" t="s">
        <v>249</v>
      </c>
      <c r="AM412" s="112" t="s">
        <v>1571</v>
      </c>
      <c r="AN412" s="112" t="s">
        <v>213</v>
      </c>
      <c r="AO412" s="105" t="s">
        <v>1572</v>
      </c>
      <c r="AP412" s="105" t="s">
        <v>1573</v>
      </c>
      <c r="AQ412" s="105" t="s">
        <v>266</v>
      </c>
      <c r="AR412" s="107" t="s">
        <v>11</v>
      </c>
      <c r="AS412" s="107" t="s">
        <v>11</v>
      </c>
      <c r="AT412" s="107" t="s">
        <v>1574</v>
      </c>
      <c r="AU412" s="107" t="s">
        <v>10</v>
      </c>
      <c r="AV412" s="107" t="s">
        <v>10</v>
      </c>
      <c r="AW412" s="107">
        <v>565</v>
      </c>
      <c r="AX412" s="107">
        <f>INDEX(Exposure_GWASs!S:S,MATCH(Matt!AE412,Exposure_GWASs!C:C,0))</f>
        <v>806</v>
      </c>
      <c r="AY412" s="107" t="s">
        <v>1575</v>
      </c>
      <c r="AZ412" s="105" t="s">
        <v>11</v>
      </c>
      <c r="BA412" s="107" t="s">
        <v>10</v>
      </c>
      <c r="BB412" s="107" t="s">
        <v>25</v>
      </c>
      <c r="BC412" s="105" t="s">
        <v>17</v>
      </c>
      <c r="BD412" s="105" t="s">
        <v>26</v>
      </c>
      <c r="BE412" s="105"/>
      <c r="BF412" s="105"/>
      <c r="BG412" s="105"/>
      <c r="BH412" s="105" t="s">
        <v>1576</v>
      </c>
      <c r="BI412" s="107" t="s">
        <v>1577</v>
      </c>
      <c r="BJ412" s="107" t="s">
        <v>1065</v>
      </c>
      <c r="BK412" s="107" t="s">
        <v>1558</v>
      </c>
      <c r="BL412" s="107" t="s">
        <v>11</v>
      </c>
      <c r="BM412" s="107" t="s">
        <v>1578</v>
      </c>
      <c r="BN412" s="107" t="s">
        <v>1579</v>
      </c>
      <c r="BO412" s="107" t="s">
        <v>167</v>
      </c>
      <c r="BP412" s="105" t="s">
        <v>1197</v>
      </c>
      <c r="BQ412" s="106" t="s">
        <v>1029</v>
      </c>
      <c r="BR412" s="107">
        <v>1.33</v>
      </c>
      <c r="BS412" s="107"/>
      <c r="BT412" s="107">
        <v>95</v>
      </c>
      <c r="BU412" s="107">
        <v>1.1399999999999999</v>
      </c>
      <c r="BV412" s="107">
        <v>1.55</v>
      </c>
      <c r="BW412" s="105" t="s">
        <v>1625</v>
      </c>
      <c r="BX412" s="105" t="s">
        <v>1581</v>
      </c>
      <c r="BY412" s="105">
        <f t="shared" si="9"/>
        <v>9.8039215686274508E-4</v>
      </c>
      <c r="BZ412" s="112" t="s">
        <v>1582</v>
      </c>
      <c r="CA412" s="105" t="s">
        <v>1583</v>
      </c>
      <c r="CB412" s="107" t="s">
        <v>1584</v>
      </c>
      <c r="CC412" s="107" t="s">
        <v>1585</v>
      </c>
      <c r="CD412" s="106" t="s">
        <v>10</v>
      </c>
      <c r="CE412" s="107"/>
      <c r="CF412" s="107"/>
      <c r="CG412" s="107"/>
      <c r="CH412" s="107"/>
    </row>
    <row r="413" spans="1:86" s="2" customFormat="1">
      <c r="A413" s="105">
        <v>26</v>
      </c>
      <c r="B413" s="105" t="s">
        <v>244</v>
      </c>
      <c r="C413" s="105" t="s">
        <v>244</v>
      </c>
      <c r="D413" s="106" t="s">
        <v>1562</v>
      </c>
      <c r="E413" s="107">
        <v>2019</v>
      </c>
      <c r="F413" s="107" t="s">
        <v>1563</v>
      </c>
      <c r="G413" s="107" t="s">
        <v>1564</v>
      </c>
      <c r="H413" s="107" t="s">
        <v>1549</v>
      </c>
      <c r="I413" s="107" t="s">
        <v>1565</v>
      </c>
      <c r="J413" s="108" t="s">
        <v>1566</v>
      </c>
      <c r="K413" s="109" t="s">
        <v>1567</v>
      </c>
      <c r="L413" s="106" t="s">
        <v>6137</v>
      </c>
      <c r="M413" s="110" t="s">
        <v>1568</v>
      </c>
      <c r="N413" s="107" t="s">
        <v>12</v>
      </c>
      <c r="O413" s="107" t="s">
        <v>1203</v>
      </c>
      <c r="P413" s="107" t="s">
        <v>1203</v>
      </c>
      <c r="Q413" s="107" t="s">
        <v>5577</v>
      </c>
      <c r="R413" s="107" t="s">
        <v>1624</v>
      </c>
      <c r="S413" s="107" t="s">
        <v>123</v>
      </c>
      <c r="T413" s="107" t="s">
        <v>172</v>
      </c>
      <c r="U413" s="107" t="s">
        <v>269</v>
      </c>
      <c r="V413" s="107">
        <v>1477</v>
      </c>
      <c r="W413" s="107">
        <f>SUM(423507-V413)</f>
        <v>422030</v>
      </c>
      <c r="X413" s="107" t="s">
        <v>10</v>
      </c>
      <c r="Y413" s="107" t="s">
        <v>10</v>
      </c>
      <c r="Z413" s="107" t="s">
        <v>10</v>
      </c>
      <c r="AA413" s="107"/>
      <c r="AB413" s="107" t="s">
        <v>249</v>
      </c>
      <c r="AC413" s="112" t="str">
        <f>INDEX(Exposure_GWASs!G:G,MATCH(Matt!AE413,Exposure_GWASs!C:C,0))</f>
        <v>BMI</v>
      </c>
      <c r="AD413" s="105" t="s">
        <v>127</v>
      </c>
      <c r="AE413" s="107" t="s">
        <v>1586</v>
      </c>
      <c r="AF413" s="112" t="str">
        <f>INDEX(Exposure_GWASs!T:T,MATCH(Matt!AE413,Exposure_GWASs!C:C,0))</f>
        <v>18+</v>
      </c>
      <c r="AG413" s="112" t="str">
        <f>INDEX(Exposure_GWASs!U:U,MATCH(Matt!AE413,Exposure_GWASs!C:C,0))</f>
        <v>male</v>
      </c>
      <c r="AH413" s="107" t="s">
        <v>11</v>
      </c>
      <c r="AI413" s="112">
        <f>INDEX(Exposure_GWASs!F:F,MATCH(Matt!AE413,Exposure_GWASs!C:C,0))</f>
        <v>374756</v>
      </c>
      <c r="AJ413" s="107" t="s">
        <v>10</v>
      </c>
      <c r="AK413" s="107" t="s">
        <v>1005</v>
      </c>
      <c r="AL413" s="107" t="s">
        <v>249</v>
      </c>
      <c r="AM413" s="112" t="s">
        <v>1571</v>
      </c>
      <c r="AN413" s="112" t="s">
        <v>213</v>
      </c>
      <c r="AO413" s="105" t="s">
        <v>1572</v>
      </c>
      <c r="AP413" s="105" t="s">
        <v>1573</v>
      </c>
      <c r="AQ413" s="105" t="s">
        <v>266</v>
      </c>
      <c r="AR413" s="107" t="s">
        <v>11</v>
      </c>
      <c r="AS413" s="107" t="s">
        <v>11</v>
      </c>
      <c r="AT413" s="107" t="s">
        <v>1574</v>
      </c>
      <c r="AU413" s="107" t="s">
        <v>10</v>
      </c>
      <c r="AV413" s="107" t="s">
        <v>10</v>
      </c>
      <c r="AW413" s="107">
        <v>220</v>
      </c>
      <c r="AX413" s="107">
        <f>INDEX(Exposure_GWASs!S:S,MATCH(Matt!AE413,Exposure_GWASs!C:C,0))</f>
        <v>243</v>
      </c>
      <c r="AY413" s="107" t="s">
        <v>1575</v>
      </c>
      <c r="AZ413" s="105" t="s">
        <v>11</v>
      </c>
      <c r="BA413" s="107" t="s">
        <v>10</v>
      </c>
      <c r="BB413" s="107" t="s">
        <v>25</v>
      </c>
      <c r="BC413" s="105" t="s">
        <v>17</v>
      </c>
      <c r="BD413" s="105" t="s">
        <v>26</v>
      </c>
      <c r="BE413" s="105"/>
      <c r="BF413" s="105"/>
      <c r="BG413" s="105"/>
      <c r="BH413" s="105" t="s">
        <v>1576</v>
      </c>
      <c r="BI413" s="107" t="s">
        <v>1577</v>
      </c>
      <c r="BJ413" s="107" t="s">
        <v>1065</v>
      </c>
      <c r="BK413" s="107" t="s">
        <v>1558</v>
      </c>
      <c r="BL413" s="107" t="s">
        <v>11</v>
      </c>
      <c r="BM413" s="107" t="s">
        <v>1578</v>
      </c>
      <c r="BN413" s="107" t="s">
        <v>1579</v>
      </c>
      <c r="BO413" s="107" t="s">
        <v>167</v>
      </c>
      <c r="BP413" s="105" t="s">
        <v>1197</v>
      </c>
      <c r="BQ413" s="106" t="s">
        <v>1029</v>
      </c>
      <c r="BR413" s="107">
        <v>1.18</v>
      </c>
      <c r="BS413" s="107"/>
      <c r="BT413" s="107">
        <v>95</v>
      </c>
      <c r="BU413" s="107">
        <v>0.96</v>
      </c>
      <c r="BV413" s="107">
        <v>1.46</v>
      </c>
      <c r="BW413" s="105">
        <v>0.11</v>
      </c>
      <c r="BX413" s="105" t="s">
        <v>1581</v>
      </c>
      <c r="BY413" s="105">
        <f t="shared" si="9"/>
        <v>9.8039215686274508E-4</v>
      </c>
      <c r="BZ413" s="112" t="s">
        <v>1582</v>
      </c>
      <c r="CA413" s="105" t="s">
        <v>1583</v>
      </c>
      <c r="CB413" s="107" t="s">
        <v>1584</v>
      </c>
      <c r="CC413" s="107" t="s">
        <v>1585</v>
      </c>
      <c r="CD413" s="106" t="s">
        <v>10</v>
      </c>
      <c r="CE413" s="107"/>
      <c r="CF413" s="107"/>
      <c r="CG413" s="107"/>
      <c r="CH413" s="107"/>
    </row>
    <row r="414" spans="1:86" s="2" customFormat="1">
      <c r="A414" s="105">
        <v>26</v>
      </c>
      <c r="B414" s="105" t="s">
        <v>244</v>
      </c>
      <c r="C414" s="105" t="s">
        <v>244</v>
      </c>
      <c r="D414" s="106" t="s">
        <v>1562</v>
      </c>
      <c r="E414" s="107">
        <v>2019</v>
      </c>
      <c r="F414" s="107" t="s">
        <v>1563</v>
      </c>
      <c r="G414" s="107" t="s">
        <v>1564</v>
      </c>
      <c r="H414" s="107" t="s">
        <v>1549</v>
      </c>
      <c r="I414" s="107" t="s">
        <v>1565</v>
      </c>
      <c r="J414" s="108" t="s">
        <v>1566</v>
      </c>
      <c r="K414" s="109" t="s">
        <v>1567</v>
      </c>
      <c r="L414" s="106" t="s">
        <v>6137</v>
      </c>
      <c r="M414" s="110" t="s">
        <v>1568</v>
      </c>
      <c r="N414" s="107" t="s">
        <v>12</v>
      </c>
      <c r="O414" s="107" t="s">
        <v>1203</v>
      </c>
      <c r="P414" s="107" t="s">
        <v>1203</v>
      </c>
      <c r="Q414" s="107" t="s">
        <v>5577</v>
      </c>
      <c r="R414" s="107" t="s">
        <v>1624</v>
      </c>
      <c r="S414" s="107" t="s">
        <v>123</v>
      </c>
      <c r="T414" s="107" t="s">
        <v>172</v>
      </c>
      <c r="U414" s="107" t="s">
        <v>268</v>
      </c>
      <c r="V414" s="107">
        <v>1239</v>
      </c>
      <c r="W414" s="107">
        <f>SUM(423507-V414)</f>
        <v>422268</v>
      </c>
      <c r="X414" s="107" t="s">
        <v>10</v>
      </c>
      <c r="Y414" s="107" t="s">
        <v>10</v>
      </c>
      <c r="Z414" s="107" t="s">
        <v>10</v>
      </c>
      <c r="AA414" s="107"/>
      <c r="AB414" s="107" t="s">
        <v>249</v>
      </c>
      <c r="AC414" s="112" t="str">
        <f>INDEX(Exposure_GWASs!G:G,MATCH(Matt!AE414,Exposure_GWASs!C:C,0))</f>
        <v>BMI</v>
      </c>
      <c r="AD414" s="105" t="s">
        <v>127</v>
      </c>
      <c r="AE414" s="107" t="s">
        <v>1588</v>
      </c>
      <c r="AF414" s="112" t="str">
        <f>INDEX(Exposure_GWASs!T:T,MATCH(Matt!AE414,Exposure_GWASs!C:C,0))</f>
        <v>18+</v>
      </c>
      <c r="AG414" s="112" t="str">
        <f>INDEX(Exposure_GWASs!U:U,MATCH(Matt!AE414,Exposure_GWASs!C:C,0))</f>
        <v>female</v>
      </c>
      <c r="AH414" s="107" t="s">
        <v>11</v>
      </c>
      <c r="AI414" s="112">
        <f>INDEX(Exposure_GWASs!F:F,MATCH(Matt!AE414,Exposure_GWASs!C:C,0))</f>
        <v>434794</v>
      </c>
      <c r="AJ414" s="107" t="s">
        <v>10</v>
      </c>
      <c r="AK414" s="107" t="s">
        <v>1005</v>
      </c>
      <c r="AL414" s="107" t="s">
        <v>249</v>
      </c>
      <c r="AM414" s="112" t="s">
        <v>1571</v>
      </c>
      <c r="AN414" s="112" t="s">
        <v>213</v>
      </c>
      <c r="AO414" s="105" t="s">
        <v>1572</v>
      </c>
      <c r="AP414" s="105" t="s">
        <v>1573</v>
      </c>
      <c r="AQ414" s="105" t="s">
        <v>266</v>
      </c>
      <c r="AR414" s="107" t="s">
        <v>11</v>
      </c>
      <c r="AS414" s="107" t="s">
        <v>11</v>
      </c>
      <c r="AT414" s="107" t="s">
        <v>1574</v>
      </c>
      <c r="AU414" s="107" t="s">
        <v>10</v>
      </c>
      <c r="AV414" s="107" t="s">
        <v>10</v>
      </c>
      <c r="AW414" s="107">
        <v>278</v>
      </c>
      <c r="AX414" s="107">
        <f>INDEX(Exposure_GWASs!S:S,MATCH(Matt!AE414,Exposure_GWASs!C:C,0))</f>
        <v>306</v>
      </c>
      <c r="AY414" s="107" t="s">
        <v>1575</v>
      </c>
      <c r="AZ414" s="105" t="s">
        <v>11</v>
      </c>
      <c r="BA414" s="107" t="s">
        <v>10</v>
      </c>
      <c r="BB414" s="107" t="s">
        <v>25</v>
      </c>
      <c r="BC414" s="105" t="s">
        <v>17</v>
      </c>
      <c r="BD414" s="105" t="s">
        <v>26</v>
      </c>
      <c r="BE414" s="105"/>
      <c r="BF414" s="105"/>
      <c r="BG414" s="105"/>
      <c r="BH414" s="105" t="s">
        <v>1576</v>
      </c>
      <c r="BI414" s="107" t="s">
        <v>1577</v>
      </c>
      <c r="BJ414" s="107" t="s">
        <v>1065</v>
      </c>
      <c r="BK414" s="107" t="s">
        <v>1558</v>
      </c>
      <c r="BL414" s="107" t="s">
        <v>11</v>
      </c>
      <c r="BM414" s="107" t="s">
        <v>1578</v>
      </c>
      <c r="BN414" s="107" t="s">
        <v>1579</v>
      </c>
      <c r="BO414" s="107" t="s">
        <v>167</v>
      </c>
      <c r="BP414" s="105" t="s">
        <v>1197</v>
      </c>
      <c r="BQ414" s="106" t="s">
        <v>1029</v>
      </c>
      <c r="BR414" s="107">
        <v>1.48</v>
      </c>
      <c r="BS414" s="107"/>
      <c r="BT414" s="107">
        <v>95</v>
      </c>
      <c r="BU414" s="107">
        <v>1.18</v>
      </c>
      <c r="BV414" s="107">
        <v>1.87</v>
      </c>
      <c r="BW414" s="105" t="s">
        <v>1626</v>
      </c>
      <c r="BX414" s="105" t="s">
        <v>1581</v>
      </c>
      <c r="BY414" s="105">
        <f t="shared" si="9"/>
        <v>9.8039215686274508E-4</v>
      </c>
      <c r="BZ414" s="112" t="s">
        <v>1582</v>
      </c>
      <c r="CA414" s="105" t="s">
        <v>1583</v>
      </c>
      <c r="CB414" s="107" t="s">
        <v>1584</v>
      </c>
      <c r="CC414" s="107" t="s">
        <v>1585</v>
      </c>
      <c r="CD414" s="106" t="s">
        <v>10</v>
      </c>
      <c r="CE414" s="107"/>
      <c r="CF414" s="107"/>
      <c r="CG414" s="107"/>
      <c r="CH414" s="107"/>
    </row>
    <row r="415" spans="1:86" s="2" customFormat="1">
      <c r="A415" s="105">
        <v>26</v>
      </c>
      <c r="B415" s="105" t="s">
        <v>244</v>
      </c>
      <c r="C415" s="105" t="s">
        <v>244</v>
      </c>
      <c r="D415" s="106" t="s">
        <v>1562</v>
      </c>
      <c r="E415" s="107">
        <v>2019</v>
      </c>
      <c r="F415" s="107" t="s">
        <v>1563</v>
      </c>
      <c r="G415" s="107" t="s">
        <v>1564</v>
      </c>
      <c r="H415" s="107" t="s">
        <v>1549</v>
      </c>
      <c r="I415" s="107" t="s">
        <v>1565</v>
      </c>
      <c r="J415" s="108" t="s">
        <v>1566</v>
      </c>
      <c r="K415" s="109" t="s">
        <v>1567</v>
      </c>
      <c r="L415" s="106" t="s">
        <v>6137</v>
      </c>
      <c r="M415" s="110" t="s">
        <v>1568</v>
      </c>
      <c r="N415" s="107" t="s">
        <v>12</v>
      </c>
      <c r="O415" s="107" t="s">
        <v>5611</v>
      </c>
      <c r="P415" s="107" t="s">
        <v>5611</v>
      </c>
      <c r="Q415" s="107" t="s">
        <v>5607</v>
      </c>
      <c r="R415" s="107" t="s">
        <v>1627</v>
      </c>
      <c r="S415" s="107" t="s">
        <v>123</v>
      </c>
      <c r="T415" s="107" t="s">
        <v>172</v>
      </c>
      <c r="U415" s="107" t="s">
        <v>140</v>
      </c>
      <c r="V415" s="107">
        <f>SUM(V416:V417)</f>
        <v>1684</v>
      </c>
      <c r="W415" s="107">
        <f t="shared" ref="W415:W423" si="12">SUM(423507-V415)</f>
        <v>421823</v>
      </c>
      <c r="X415" s="107" t="s">
        <v>10</v>
      </c>
      <c r="Y415" s="107" t="s">
        <v>10</v>
      </c>
      <c r="Z415" s="107" t="s">
        <v>10</v>
      </c>
      <c r="AA415" s="107"/>
      <c r="AB415" s="107" t="s">
        <v>249</v>
      </c>
      <c r="AC415" s="112" t="str">
        <f>INDEX(Exposure_GWASs!G:G,MATCH(Matt!AE415,Exposure_GWASs!C:C,0))</f>
        <v>BMI</v>
      </c>
      <c r="AD415" s="105" t="s">
        <v>127</v>
      </c>
      <c r="AE415" s="107" t="s">
        <v>1570</v>
      </c>
      <c r="AF415" s="112" t="str">
        <f>INDEX(Exposure_GWASs!T:T,MATCH(Matt!AE415,Exposure_GWASs!C:C,0))</f>
        <v>18+</v>
      </c>
      <c r="AG415" s="112" t="str">
        <f>INDEX(Exposure_GWASs!U:U,MATCH(Matt!AE415,Exposure_GWASs!C:C,0))</f>
        <v>both</v>
      </c>
      <c r="AH415" s="107" t="s">
        <v>11</v>
      </c>
      <c r="AI415" s="112">
        <f>INDEX(Exposure_GWASs!F:F,MATCH(Matt!AE415,Exposure_GWASs!C:C,0))</f>
        <v>806834</v>
      </c>
      <c r="AJ415" s="107" t="s">
        <v>10</v>
      </c>
      <c r="AK415" s="107" t="s">
        <v>1005</v>
      </c>
      <c r="AL415" s="107" t="s">
        <v>249</v>
      </c>
      <c r="AM415" s="112" t="s">
        <v>1571</v>
      </c>
      <c r="AN415" s="112" t="s">
        <v>213</v>
      </c>
      <c r="AO415" s="105" t="s">
        <v>1572</v>
      </c>
      <c r="AP415" s="105" t="s">
        <v>1573</v>
      </c>
      <c r="AQ415" s="105" t="s">
        <v>266</v>
      </c>
      <c r="AR415" s="107" t="s">
        <v>11</v>
      </c>
      <c r="AS415" s="107" t="s">
        <v>11</v>
      </c>
      <c r="AT415" s="107" t="s">
        <v>1574</v>
      </c>
      <c r="AU415" s="107" t="s">
        <v>10</v>
      </c>
      <c r="AV415" s="107" t="s">
        <v>10</v>
      </c>
      <c r="AW415" s="107">
        <v>565</v>
      </c>
      <c r="AX415" s="107">
        <f>INDEX(Exposure_GWASs!S:S,MATCH(Matt!AE415,Exposure_GWASs!C:C,0))</f>
        <v>806</v>
      </c>
      <c r="AY415" s="107" t="s">
        <v>1575</v>
      </c>
      <c r="AZ415" s="105" t="s">
        <v>11</v>
      </c>
      <c r="BA415" s="107" t="s">
        <v>10</v>
      </c>
      <c r="BB415" s="107" t="s">
        <v>25</v>
      </c>
      <c r="BC415" s="105" t="s">
        <v>17</v>
      </c>
      <c r="BD415" s="105" t="s">
        <v>26</v>
      </c>
      <c r="BE415" s="105"/>
      <c r="BF415" s="105"/>
      <c r="BG415" s="105"/>
      <c r="BH415" s="105" t="s">
        <v>1576</v>
      </c>
      <c r="BI415" s="107" t="s">
        <v>1577</v>
      </c>
      <c r="BJ415" s="107" t="s">
        <v>1065</v>
      </c>
      <c r="BK415" s="107" t="s">
        <v>1558</v>
      </c>
      <c r="BL415" s="107" t="s">
        <v>11</v>
      </c>
      <c r="BM415" s="107" t="s">
        <v>1578</v>
      </c>
      <c r="BN415" s="107" t="s">
        <v>1579</v>
      </c>
      <c r="BO415" s="107" t="s">
        <v>167</v>
      </c>
      <c r="BP415" s="105" t="s">
        <v>1197</v>
      </c>
      <c r="BQ415" s="106" t="s">
        <v>1029</v>
      </c>
      <c r="BR415" s="107">
        <v>2.89</v>
      </c>
      <c r="BS415" s="107"/>
      <c r="BT415" s="107">
        <v>95</v>
      </c>
      <c r="BU415" s="107">
        <v>2.37</v>
      </c>
      <c r="BV415" s="107">
        <v>3.53</v>
      </c>
      <c r="BW415" s="105" t="s">
        <v>1628</v>
      </c>
      <c r="BX415" s="105" t="s">
        <v>1581</v>
      </c>
      <c r="BY415" s="105">
        <f t="shared" si="9"/>
        <v>9.8039215686274508E-4</v>
      </c>
      <c r="BZ415" s="112" t="s">
        <v>1582</v>
      </c>
      <c r="CA415" s="105" t="s">
        <v>1583</v>
      </c>
      <c r="CB415" s="107" t="s">
        <v>1584</v>
      </c>
      <c r="CC415" s="107" t="s">
        <v>1585</v>
      </c>
      <c r="CD415" s="106" t="s">
        <v>10</v>
      </c>
      <c r="CE415" s="107"/>
      <c r="CF415" s="107"/>
      <c r="CG415" s="107"/>
      <c r="CH415" s="107"/>
    </row>
    <row r="416" spans="1:86" s="2" customFormat="1">
      <c r="A416" s="105">
        <v>26</v>
      </c>
      <c r="B416" s="105" t="s">
        <v>244</v>
      </c>
      <c r="C416" s="105" t="s">
        <v>244</v>
      </c>
      <c r="D416" s="106" t="s">
        <v>1562</v>
      </c>
      <c r="E416" s="107">
        <v>2019</v>
      </c>
      <c r="F416" s="107" t="s">
        <v>1563</v>
      </c>
      <c r="G416" s="107" t="s">
        <v>1564</v>
      </c>
      <c r="H416" s="107" t="s">
        <v>1549</v>
      </c>
      <c r="I416" s="107" t="s">
        <v>1565</v>
      </c>
      <c r="J416" s="108" t="s">
        <v>1566</v>
      </c>
      <c r="K416" s="109" t="s">
        <v>1567</v>
      </c>
      <c r="L416" s="106" t="s">
        <v>6137</v>
      </c>
      <c r="M416" s="110" t="s">
        <v>1568</v>
      </c>
      <c r="N416" s="107" t="s">
        <v>12</v>
      </c>
      <c r="O416" s="107" t="s">
        <v>5611</v>
      </c>
      <c r="P416" s="107" t="s">
        <v>5611</v>
      </c>
      <c r="Q416" s="107" t="s">
        <v>5607</v>
      </c>
      <c r="R416" s="107" t="s">
        <v>1627</v>
      </c>
      <c r="S416" s="107" t="s">
        <v>123</v>
      </c>
      <c r="T416" s="107" t="s">
        <v>172</v>
      </c>
      <c r="U416" s="107" t="s">
        <v>269</v>
      </c>
      <c r="V416" s="107">
        <v>909</v>
      </c>
      <c r="W416" s="107">
        <f t="shared" si="12"/>
        <v>422598</v>
      </c>
      <c r="X416" s="107" t="s">
        <v>10</v>
      </c>
      <c r="Y416" s="107" t="s">
        <v>10</v>
      </c>
      <c r="Z416" s="107" t="s">
        <v>10</v>
      </c>
      <c r="AA416" s="107"/>
      <c r="AB416" s="107" t="s">
        <v>249</v>
      </c>
      <c r="AC416" s="112" t="str">
        <f>INDEX(Exposure_GWASs!G:G,MATCH(Matt!AE416,Exposure_GWASs!C:C,0))</f>
        <v>BMI</v>
      </c>
      <c r="AD416" s="105" t="s">
        <v>127</v>
      </c>
      <c r="AE416" s="107" t="s">
        <v>1586</v>
      </c>
      <c r="AF416" s="112" t="str">
        <f>INDEX(Exposure_GWASs!T:T,MATCH(Matt!AE416,Exposure_GWASs!C:C,0))</f>
        <v>18+</v>
      </c>
      <c r="AG416" s="112" t="str">
        <f>INDEX(Exposure_GWASs!U:U,MATCH(Matt!AE416,Exposure_GWASs!C:C,0))</f>
        <v>male</v>
      </c>
      <c r="AH416" s="107" t="s">
        <v>11</v>
      </c>
      <c r="AI416" s="112">
        <f>INDEX(Exposure_GWASs!F:F,MATCH(Matt!AE416,Exposure_GWASs!C:C,0))</f>
        <v>374756</v>
      </c>
      <c r="AJ416" s="107" t="s">
        <v>10</v>
      </c>
      <c r="AK416" s="107" t="s">
        <v>1005</v>
      </c>
      <c r="AL416" s="107" t="s">
        <v>249</v>
      </c>
      <c r="AM416" s="112" t="s">
        <v>1571</v>
      </c>
      <c r="AN416" s="112" t="s">
        <v>213</v>
      </c>
      <c r="AO416" s="105" t="s">
        <v>1572</v>
      </c>
      <c r="AP416" s="105" t="s">
        <v>1573</v>
      </c>
      <c r="AQ416" s="105" t="s">
        <v>266</v>
      </c>
      <c r="AR416" s="107" t="s">
        <v>11</v>
      </c>
      <c r="AS416" s="107" t="s">
        <v>11</v>
      </c>
      <c r="AT416" s="107" t="s">
        <v>1574</v>
      </c>
      <c r="AU416" s="107" t="s">
        <v>10</v>
      </c>
      <c r="AV416" s="107" t="s">
        <v>10</v>
      </c>
      <c r="AW416" s="107">
        <v>220</v>
      </c>
      <c r="AX416" s="107">
        <f>INDEX(Exposure_GWASs!S:S,MATCH(Matt!AE416,Exposure_GWASs!C:C,0))</f>
        <v>243</v>
      </c>
      <c r="AY416" s="107" t="s">
        <v>1575</v>
      </c>
      <c r="AZ416" s="105" t="s">
        <v>11</v>
      </c>
      <c r="BA416" s="107" t="s">
        <v>10</v>
      </c>
      <c r="BB416" s="107" t="s">
        <v>25</v>
      </c>
      <c r="BC416" s="105" t="s">
        <v>17</v>
      </c>
      <c r="BD416" s="105" t="s">
        <v>26</v>
      </c>
      <c r="BE416" s="105"/>
      <c r="BF416" s="105"/>
      <c r="BG416" s="105"/>
      <c r="BH416" s="105" t="s">
        <v>1576</v>
      </c>
      <c r="BI416" s="107" t="s">
        <v>1577</v>
      </c>
      <c r="BJ416" s="107" t="s">
        <v>1065</v>
      </c>
      <c r="BK416" s="107" t="s">
        <v>1558</v>
      </c>
      <c r="BL416" s="107" t="s">
        <v>11</v>
      </c>
      <c r="BM416" s="107" t="s">
        <v>1578</v>
      </c>
      <c r="BN416" s="107" t="s">
        <v>1579</v>
      </c>
      <c r="BO416" s="107" t="s">
        <v>167</v>
      </c>
      <c r="BP416" s="105" t="s">
        <v>1197</v>
      </c>
      <c r="BQ416" s="106" t="s">
        <v>1029</v>
      </c>
      <c r="BR416" s="107">
        <v>2.67</v>
      </c>
      <c r="BS416" s="107"/>
      <c r="BT416" s="107">
        <v>95</v>
      </c>
      <c r="BU416" s="107">
        <v>2.0499999999999998</v>
      </c>
      <c r="BV416" s="107">
        <v>3.47</v>
      </c>
      <c r="BW416" s="105" t="s">
        <v>1629</v>
      </c>
      <c r="BX416" s="105" t="s">
        <v>1581</v>
      </c>
      <c r="BY416" s="105">
        <f t="shared" ref="BY416:BY447" si="13">SUM(0.05/51)</f>
        <v>9.8039215686274508E-4</v>
      </c>
      <c r="BZ416" s="112" t="s">
        <v>1582</v>
      </c>
      <c r="CA416" s="105" t="s">
        <v>1583</v>
      </c>
      <c r="CB416" s="107" t="s">
        <v>1584</v>
      </c>
      <c r="CC416" s="107" t="s">
        <v>1585</v>
      </c>
      <c r="CD416" s="106" t="s">
        <v>10</v>
      </c>
      <c r="CE416" s="107"/>
      <c r="CF416" s="107"/>
      <c r="CG416" s="107"/>
      <c r="CH416" s="107"/>
    </row>
    <row r="417" spans="1:86" s="2" customFormat="1">
      <c r="A417" s="105">
        <v>26</v>
      </c>
      <c r="B417" s="105" t="s">
        <v>244</v>
      </c>
      <c r="C417" s="105" t="s">
        <v>244</v>
      </c>
      <c r="D417" s="106" t="s">
        <v>1562</v>
      </c>
      <c r="E417" s="107">
        <v>2019</v>
      </c>
      <c r="F417" s="107" t="s">
        <v>1563</v>
      </c>
      <c r="G417" s="107" t="s">
        <v>1564</v>
      </c>
      <c r="H417" s="107" t="s">
        <v>1549</v>
      </c>
      <c r="I417" s="107" t="s">
        <v>1565</v>
      </c>
      <c r="J417" s="108" t="s">
        <v>1566</v>
      </c>
      <c r="K417" s="109" t="s">
        <v>1567</v>
      </c>
      <c r="L417" s="106" t="s">
        <v>6137</v>
      </c>
      <c r="M417" s="110" t="s">
        <v>1568</v>
      </c>
      <c r="N417" s="107" t="s">
        <v>12</v>
      </c>
      <c r="O417" s="107" t="s">
        <v>5611</v>
      </c>
      <c r="P417" s="107" t="s">
        <v>5611</v>
      </c>
      <c r="Q417" s="107" t="s">
        <v>5607</v>
      </c>
      <c r="R417" s="107" t="s">
        <v>1627</v>
      </c>
      <c r="S417" s="107" t="s">
        <v>123</v>
      </c>
      <c r="T417" s="107" t="s">
        <v>172</v>
      </c>
      <c r="U417" s="107" t="s">
        <v>268</v>
      </c>
      <c r="V417" s="107">
        <v>775</v>
      </c>
      <c r="W417" s="107">
        <f t="shared" si="12"/>
        <v>422732</v>
      </c>
      <c r="X417" s="107" t="s">
        <v>10</v>
      </c>
      <c r="Y417" s="107" t="s">
        <v>10</v>
      </c>
      <c r="Z417" s="107" t="s">
        <v>10</v>
      </c>
      <c r="AA417" s="107"/>
      <c r="AB417" s="107" t="s">
        <v>249</v>
      </c>
      <c r="AC417" s="112" t="str">
        <f>INDEX(Exposure_GWASs!G:G,MATCH(Matt!AE417,Exposure_GWASs!C:C,0))</f>
        <v>BMI</v>
      </c>
      <c r="AD417" s="105" t="s">
        <v>127</v>
      </c>
      <c r="AE417" s="107" t="s">
        <v>1588</v>
      </c>
      <c r="AF417" s="112" t="str">
        <f>INDEX(Exposure_GWASs!T:T,MATCH(Matt!AE417,Exposure_GWASs!C:C,0))</f>
        <v>18+</v>
      </c>
      <c r="AG417" s="112" t="str">
        <f>INDEX(Exposure_GWASs!U:U,MATCH(Matt!AE417,Exposure_GWASs!C:C,0))</f>
        <v>female</v>
      </c>
      <c r="AH417" s="107" t="s">
        <v>11</v>
      </c>
      <c r="AI417" s="112">
        <f>INDEX(Exposure_GWASs!F:F,MATCH(Matt!AE417,Exposure_GWASs!C:C,0))</f>
        <v>434794</v>
      </c>
      <c r="AJ417" s="107" t="s">
        <v>10</v>
      </c>
      <c r="AK417" s="107" t="s">
        <v>1005</v>
      </c>
      <c r="AL417" s="107" t="s">
        <v>249</v>
      </c>
      <c r="AM417" s="112" t="s">
        <v>1571</v>
      </c>
      <c r="AN417" s="112" t="s">
        <v>213</v>
      </c>
      <c r="AO417" s="105" t="s">
        <v>1572</v>
      </c>
      <c r="AP417" s="105" t="s">
        <v>1573</v>
      </c>
      <c r="AQ417" s="105" t="s">
        <v>266</v>
      </c>
      <c r="AR417" s="107" t="s">
        <v>11</v>
      </c>
      <c r="AS417" s="107" t="s">
        <v>11</v>
      </c>
      <c r="AT417" s="107" t="s">
        <v>1574</v>
      </c>
      <c r="AU417" s="107" t="s">
        <v>10</v>
      </c>
      <c r="AV417" s="107" t="s">
        <v>10</v>
      </c>
      <c r="AW417" s="107">
        <v>278</v>
      </c>
      <c r="AX417" s="107">
        <f>INDEX(Exposure_GWASs!S:S,MATCH(Matt!AE417,Exposure_GWASs!C:C,0))</f>
        <v>306</v>
      </c>
      <c r="AY417" s="107" t="s">
        <v>1575</v>
      </c>
      <c r="AZ417" s="105" t="s">
        <v>11</v>
      </c>
      <c r="BA417" s="107" t="s">
        <v>10</v>
      </c>
      <c r="BB417" s="107" t="s">
        <v>25</v>
      </c>
      <c r="BC417" s="105" t="s">
        <v>17</v>
      </c>
      <c r="BD417" s="105" t="s">
        <v>26</v>
      </c>
      <c r="BE417" s="105"/>
      <c r="BF417" s="105"/>
      <c r="BG417" s="105"/>
      <c r="BH417" s="105" t="s">
        <v>1576</v>
      </c>
      <c r="BI417" s="107" t="s">
        <v>1577</v>
      </c>
      <c r="BJ417" s="107" t="s">
        <v>1065</v>
      </c>
      <c r="BK417" s="107" t="s">
        <v>1558</v>
      </c>
      <c r="BL417" s="107" t="s">
        <v>11</v>
      </c>
      <c r="BM417" s="107" t="s">
        <v>1578</v>
      </c>
      <c r="BN417" s="107" t="s">
        <v>1579</v>
      </c>
      <c r="BO417" s="107" t="s">
        <v>167</v>
      </c>
      <c r="BP417" s="105" t="s">
        <v>1197</v>
      </c>
      <c r="BQ417" s="106" t="s">
        <v>1029</v>
      </c>
      <c r="BR417" s="107">
        <v>3.1</v>
      </c>
      <c r="BS417" s="107"/>
      <c r="BT417" s="107">
        <v>95</v>
      </c>
      <c r="BU417" s="107">
        <v>2.3199999999999998</v>
      </c>
      <c r="BV417" s="107">
        <v>4.1399999999999997</v>
      </c>
      <c r="BW417" s="105" t="s">
        <v>1630</v>
      </c>
      <c r="BX417" s="105" t="s">
        <v>1581</v>
      </c>
      <c r="BY417" s="105">
        <f t="shared" si="13"/>
        <v>9.8039215686274508E-4</v>
      </c>
      <c r="BZ417" s="112" t="s">
        <v>1582</v>
      </c>
      <c r="CA417" s="105" t="s">
        <v>1583</v>
      </c>
      <c r="CB417" s="107" t="s">
        <v>1584</v>
      </c>
      <c r="CC417" s="107" t="s">
        <v>1585</v>
      </c>
      <c r="CD417" s="106" t="s">
        <v>10</v>
      </c>
      <c r="CE417" s="107"/>
      <c r="CF417" s="107"/>
      <c r="CG417" s="107"/>
      <c r="CH417" s="107"/>
    </row>
    <row r="418" spans="1:86" s="2" customFormat="1">
      <c r="A418" s="105">
        <v>26</v>
      </c>
      <c r="B418" s="105" t="s">
        <v>244</v>
      </c>
      <c r="C418" s="105" t="s">
        <v>244</v>
      </c>
      <c r="D418" s="106" t="s">
        <v>1562</v>
      </c>
      <c r="E418" s="107">
        <v>2019</v>
      </c>
      <c r="F418" s="107" t="s">
        <v>1563</v>
      </c>
      <c r="G418" s="107" t="s">
        <v>1564</v>
      </c>
      <c r="H418" s="107" t="s">
        <v>1549</v>
      </c>
      <c r="I418" s="107" t="s">
        <v>1565</v>
      </c>
      <c r="J418" s="108" t="s">
        <v>1566</v>
      </c>
      <c r="K418" s="109" t="s">
        <v>1567</v>
      </c>
      <c r="L418" s="106" t="s">
        <v>6137</v>
      </c>
      <c r="M418" s="110" t="s">
        <v>1568</v>
      </c>
      <c r="N418" s="107" t="s">
        <v>12</v>
      </c>
      <c r="O418" s="107" t="s">
        <v>5611</v>
      </c>
      <c r="P418" s="107" t="s">
        <v>5611</v>
      </c>
      <c r="Q418" s="107" t="s">
        <v>5607</v>
      </c>
      <c r="R418" s="107" t="s">
        <v>1627</v>
      </c>
      <c r="S418" s="107" t="s">
        <v>123</v>
      </c>
      <c r="T418" s="107" t="s">
        <v>172</v>
      </c>
      <c r="U418" s="107" t="s">
        <v>140</v>
      </c>
      <c r="V418" s="107">
        <f>SUM(V419:V420)</f>
        <v>1684</v>
      </c>
      <c r="W418" s="107">
        <f t="shared" si="12"/>
        <v>421823</v>
      </c>
      <c r="X418" s="107" t="s">
        <v>10</v>
      </c>
      <c r="Y418" s="107" t="s">
        <v>10</v>
      </c>
      <c r="Z418" s="107" t="s">
        <v>10</v>
      </c>
      <c r="AA418" s="107"/>
      <c r="AB418" s="107" t="s">
        <v>249</v>
      </c>
      <c r="AC418" s="112" t="str">
        <f>INDEX(Exposure_GWASs!G:G,MATCH(Matt!AE418,Exposure_GWASs!C:C,0))</f>
        <v>WHR</v>
      </c>
      <c r="AD418" s="105" t="s">
        <v>160</v>
      </c>
      <c r="AE418" s="107" t="s">
        <v>1590</v>
      </c>
      <c r="AF418" s="112" t="str">
        <f>INDEX(Exposure_GWASs!T:T,MATCH(Matt!AE418,Exposure_GWASs!C:C,0))</f>
        <v>18+</v>
      </c>
      <c r="AG418" s="112" t="str">
        <f>INDEX(Exposure_GWASs!U:U,MATCH(Matt!AE418,Exposure_GWASs!C:C,0))</f>
        <v>both</v>
      </c>
      <c r="AH418" s="107" t="s">
        <v>11</v>
      </c>
      <c r="AI418" s="112">
        <f>INDEX(Exposure_GWASs!F:F,MATCH(Matt!AE418,Exposure_GWASs!C:C,0))</f>
        <v>697734</v>
      </c>
      <c r="AJ418" s="107" t="s">
        <v>10</v>
      </c>
      <c r="AK418" s="107" t="s">
        <v>1005</v>
      </c>
      <c r="AL418" s="107" t="s">
        <v>249</v>
      </c>
      <c r="AM418" s="112" t="s">
        <v>1571</v>
      </c>
      <c r="AN418" s="112" t="s">
        <v>213</v>
      </c>
      <c r="AO418" s="105" t="s">
        <v>1572</v>
      </c>
      <c r="AP418" s="105" t="s">
        <v>1573</v>
      </c>
      <c r="AQ418" s="105" t="s">
        <v>266</v>
      </c>
      <c r="AR418" s="107" t="s">
        <v>11</v>
      </c>
      <c r="AS418" s="107" t="s">
        <v>11</v>
      </c>
      <c r="AT418" s="107" t="s">
        <v>1574</v>
      </c>
      <c r="AU418" s="107" t="s">
        <v>10</v>
      </c>
      <c r="AV418" s="107" t="s">
        <v>10</v>
      </c>
      <c r="AW418" s="107">
        <v>327</v>
      </c>
      <c r="AX418" s="107">
        <f>INDEX(Exposure_GWASs!S:S,MATCH(Matt!AE418,Exposure_GWASs!C:C,0))</f>
        <v>382</v>
      </c>
      <c r="AY418" s="107" t="s">
        <v>1575</v>
      </c>
      <c r="AZ418" s="105" t="s">
        <v>11</v>
      </c>
      <c r="BA418" s="107" t="s">
        <v>10</v>
      </c>
      <c r="BB418" s="107" t="s">
        <v>25</v>
      </c>
      <c r="BC418" s="105" t="s">
        <v>17</v>
      </c>
      <c r="BD418" s="105" t="s">
        <v>26</v>
      </c>
      <c r="BE418" s="105"/>
      <c r="BF418" s="105"/>
      <c r="BG418" s="105"/>
      <c r="BH418" s="105" t="s">
        <v>1576</v>
      </c>
      <c r="BI418" s="107" t="s">
        <v>1577</v>
      </c>
      <c r="BJ418" s="107" t="s">
        <v>1065</v>
      </c>
      <c r="BK418" s="107" t="s">
        <v>1558</v>
      </c>
      <c r="BL418" s="107" t="s">
        <v>11</v>
      </c>
      <c r="BM418" s="107" t="s">
        <v>1578</v>
      </c>
      <c r="BN418" s="107" t="s">
        <v>1579</v>
      </c>
      <c r="BO418" s="107" t="s">
        <v>167</v>
      </c>
      <c r="BP418" s="105" t="s">
        <v>1197</v>
      </c>
      <c r="BQ418" s="106" t="s">
        <v>1029</v>
      </c>
      <c r="BR418" s="107">
        <v>2.62</v>
      </c>
      <c r="BS418" s="107"/>
      <c r="BT418" s="107">
        <v>95</v>
      </c>
      <c r="BU418" s="107">
        <v>2.02</v>
      </c>
      <c r="BV418" s="107">
        <v>3.39</v>
      </c>
      <c r="BW418" s="105" t="s">
        <v>1631</v>
      </c>
      <c r="BX418" s="105" t="s">
        <v>1581</v>
      </c>
      <c r="BY418" s="105">
        <f t="shared" si="13"/>
        <v>9.8039215686274508E-4</v>
      </c>
      <c r="BZ418" s="112" t="s">
        <v>1582</v>
      </c>
      <c r="CA418" s="105" t="s">
        <v>1583</v>
      </c>
      <c r="CB418" s="107" t="s">
        <v>1584</v>
      </c>
      <c r="CC418" s="107" t="s">
        <v>1585</v>
      </c>
      <c r="CD418" s="106" t="s">
        <v>10</v>
      </c>
      <c r="CE418" s="107"/>
      <c r="CF418" s="107"/>
      <c r="CG418" s="107"/>
      <c r="CH418" s="107"/>
    </row>
    <row r="419" spans="1:86" s="2" customFormat="1">
      <c r="A419" s="105">
        <v>26</v>
      </c>
      <c r="B419" s="105" t="s">
        <v>244</v>
      </c>
      <c r="C419" s="105" t="s">
        <v>244</v>
      </c>
      <c r="D419" s="106" t="s">
        <v>1562</v>
      </c>
      <c r="E419" s="107">
        <v>2019</v>
      </c>
      <c r="F419" s="107" t="s">
        <v>1563</v>
      </c>
      <c r="G419" s="107" t="s">
        <v>1564</v>
      </c>
      <c r="H419" s="107" t="s">
        <v>1549</v>
      </c>
      <c r="I419" s="107" t="s">
        <v>1565</v>
      </c>
      <c r="J419" s="108" t="s">
        <v>1566</v>
      </c>
      <c r="K419" s="109" t="s">
        <v>1567</v>
      </c>
      <c r="L419" s="106" t="s">
        <v>6137</v>
      </c>
      <c r="M419" s="110" t="s">
        <v>1568</v>
      </c>
      <c r="N419" s="107" t="s">
        <v>12</v>
      </c>
      <c r="O419" s="107" t="s">
        <v>5611</v>
      </c>
      <c r="P419" s="107" t="s">
        <v>5611</v>
      </c>
      <c r="Q419" s="107" t="s">
        <v>5607</v>
      </c>
      <c r="R419" s="107" t="s">
        <v>1627</v>
      </c>
      <c r="S419" s="107" t="s">
        <v>123</v>
      </c>
      <c r="T419" s="107" t="s">
        <v>172</v>
      </c>
      <c r="U419" s="107" t="s">
        <v>269</v>
      </c>
      <c r="V419" s="107">
        <v>909</v>
      </c>
      <c r="W419" s="107">
        <f t="shared" si="12"/>
        <v>422598</v>
      </c>
      <c r="X419" s="107" t="s">
        <v>10</v>
      </c>
      <c r="Y419" s="107" t="s">
        <v>10</v>
      </c>
      <c r="Z419" s="107" t="s">
        <v>10</v>
      </c>
      <c r="AA419" s="107"/>
      <c r="AB419" s="107" t="s">
        <v>249</v>
      </c>
      <c r="AC419" s="112" t="str">
        <f>INDEX(Exposure_GWASs!G:G,MATCH(Matt!AE419,Exposure_GWASs!C:C,0))</f>
        <v>WHR</v>
      </c>
      <c r="AD419" s="105" t="s">
        <v>160</v>
      </c>
      <c r="AE419" s="107" t="s">
        <v>1592</v>
      </c>
      <c r="AF419" s="112" t="str">
        <f>INDEX(Exposure_GWASs!T:T,MATCH(Matt!AE419,Exposure_GWASs!C:C,0))</f>
        <v>18+</v>
      </c>
      <c r="AG419" s="112" t="str">
        <f>INDEX(Exposure_GWASs!U:U,MATCH(Matt!AE419,Exposure_GWASs!C:C,0))</f>
        <v>male</v>
      </c>
      <c r="AH419" s="107" t="s">
        <v>11</v>
      </c>
      <c r="AI419" s="112">
        <f>INDEX(Exposure_GWASs!F:F,MATCH(Matt!AE419,Exposure_GWASs!C:C,0))</f>
        <v>316772</v>
      </c>
      <c r="AJ419" s="107" t="s">
        <v>10</v>
      </c>
      <c r="AK419" s="107" t="s">
        <v>1005</v>
      </c>
      <c r="AL419" s="107" t="s">
        <v>249</v>
      </c>
      <c r="AM419" s="112" t="s">
        <v>1571</v>
      </c>
      <c r="AN419" s="112" t="s">
        <v>213</v>
      </c>
      <c r="AO419" s="105" t="s">
        <v>1572</v>
      </c>
      <c r="AP419" s="105" t="s">
        <v>1573</v>
      </c>
      <c r="AQ419" s="105" t="s">
        <v>266</v>
      </c>
      <c r="AR419" s="107" t="s">
        <v>11</v>
      </c>
      <c r="AS419" s="107" t="s">
        <v>11</v>
      </c>
      <c r="AT419" s="107" t="s">
        <v>1574</v>
      </c>
      <c r="AU419" s="107" t="s">
        <v>10</v>
      </c>
      <c r="AV419" s="107" t="s">
        <v>10</v>
      </c>
      <c r="AW419" s="107">
        <v>90</v>
      </c>
      <c r="AX419" s="107">
        <f>INDEX(Exposure_GWASs!S:S,MATCH(Matt!AE419,Exposure_GWASs!C:C,0))</f>
        <v>82</v>
      </c>
      <c r="AY419" s="107" t="s">
        <v>1593</v>
      </c>
      <c r="AZ419" s="105" t="s">
        <v>11</v>
      </c>
      <c r="BA419" s="107" t="s">
        <v>10</v>
      </c>
      <c r="BB419" s="107" t="s">
        <v>25</v>
      </c>
      <c r="BC419" s="105" t="s">
        <v>17</v>
      </c>
      <c r="BD419" s="105" t="s">
        <v>26</v>
      </c>
      <c r="BE419" s="105"/>
      <c r="BF419" s="105"/>
      <c r="BG419" s="105"/>
      <c r="BH419" s="105" t="s">
        <v>1576</v>
      </c>
      <c r="BI419" s="107" t="s">
        <v>1577</v>
      </c>
      <c r="BJ419" s="107" t="s">
        <v>1065</v>
      </c>
      <c r="BK419" s="107" t="s">
        <v>1558</v>
      </c>
      <c r="BL419" s="107" t="s">
        <v>11</v>
      </c>
      <c r="BM419" s="107" t="s">
        <v>1578</v>
      </c>
      <c r="BN419" s="107" t="s">
        <v>1579</v>
      </c>
      <c r="BO419" s="107" t="s">
        <v>167</v>
      </c>
      <c r="BP419" s="105" t="s">
        <v>1197</v>
      </c>
      <c r="BQ419" s="106" t="s">
        <v>1029</v>
      </c>
      <c r="BR419" s="107">
        <v>2.38</v>
      </c>
      <c r="BS419" s="107"/>
      <c r="BT419" s="107">
        <v>95</v>
      </c>
      <c r="BU419" s="107">
        <v>1.57</v>
      </c>
      <c r="BV419" s="107">
        <v>3.61</v>
      </c>
      <c r="BW419" s="105" t="s">
        <v>1632</v>
      </c>
      <c r="BX419" s="105" t="s">
        <v>1581</v>
      </c>
      <c r="BY419" s="105">
        <f t="shared" si="13"/>
        <v>9.8039215686274508E-4</v>
      </c>
      <c r="BZ419" s="112" t="s">
        <v>1582</v>
      </c>
      <c r="CA419" s="105" t="s">
        <v>1583</v>
      </c>
      <c r="CB419" s="107" t="s">
        <v>1584</v>
      </c>
      <c r="CC419" s="107" t="s">
        <v>1585</v>
      </c>
      <c r="CD419" s="106" t="s">
        <v>10</v>
      </c>
      <c r="CE419" s="107"/>
      <c r="CF419" s="107"/>
      <c r="CG419" s="107"/>
      <c r="CH419" s="107"/>
    </row>
    <row r="420" spans="1:86" s="2" customFormat="1">
      <c r="A420" s="105">
        <v>26</v>
      </c>
      <c r="B420" s="105" t="s">
        <v>244</v>
      </c>
      <c r="C420" s="105" t="s">
        <v>244</v>
      </c>
      <c r="D420" s="106" t="s">
        <v>1562</v>
      </c>
      <c r="E420" s="107">
        <v>2019</v>
      </c>
      <c r="F420" s="107" t="s">
        <v>1563</v>
      </c>
      <c r="G420" s="107" t="s">
        <v>1564</v>
      </c>
      <c r="H420" s="107" t="s">
        <v>1549</v>
      </c>
      <c r="I420" s="107" t="s">
        <v>1565</v>
      </c>
      <c r="J420" s="108" t="s">
        <v>1566</v>
      </c>
      <c r="K420" s="109" t="s">
        <v>1567</v>
      </c>
      <c r="L420" s="106" t="s">
        <v>6137</v>
      </c>
      <c r="M420" s="110" t="s">
        <v>1568</v>
      </c>
      <c r="N420" s="107" t="s">
        <v>12</v>
      </c>
      <c r="O420" s="107" t="s">
        <v>5611</v>
      </c>
      <c r="P420" s="107" t="s">
        <v>5611</v>
      </c>
      <c r="Q420" s="107" t="s">
        <v>5607</v>
      </c>
      <c r="R420" s="107" t="s">
        <v>1627</v>
      </c>
      <c r="S420" s="107" t="s">
        <v>123</v>
      </c>
      <c r="T420" s="107" t="s">
        <v>172</v>
      </c>
      <c r="U420" s="107" t="s">
        <v>268</v>
      </c>
      <c r="V420" s="107">
        <v>775</v>
      </c>
      <c r="W420" s="107">
        <f t="shared" si="12"/>
        <v>422732</v>
      </c>
      <c r="X420" s="107" t="s">
        <v>10</v>
      </c>
      <c r="Y420" s="107" t="s">
        <v>10</v>
      </c>
      <c r="Z420" s="107" t="s">
        <v>10</v>
      </c>
      <c r="AA420" s="107"/>
      <c r="AB420" s="107" t="s">
        <v>249</v>
      </c>
      <c r="AC420" s="112" t="str">
        <f>INDEX(Exposure_GWASs!G:G,MATCH(Matt!AE420,Exposure_GWASs!C:C,0))</f>
        <v>WHR</v>
      </c>
      <c r="AD420" s="105" t="s">
        <v>160</v>
      </c>
      <c r="AE420" s="107" t="s">
        <v>1595</v>
      </c>
      <c r="AF420" s="112" t="str">
        <f>INDEX(Exposure_GWASs!T:T,MATCH(Matt!AE420,Exposure_GWASs!C:C,0))</f>
        <v>18+</v>
      </c>
      <c r="AG420" s="112" t="str">
        <f>INDEX(Exposure_GWASs!U:U,MATCH(Matt!AE420,Exposure_GWASs!C:C,0))</f>
        <v>female</v>
      </c>
      <c r="AH420" s="107" t="s">
        <v>11</v>
      </c>
      <c r="AI420" s="112">
        <f>INDEX(Exposure_GWASs!F:F,MATCH(Matt!AE420,Exposure_GWASs!C:C,0))</f>
        <v>381152</v>
      </c>
      <c r="AJ420" s="107" t="s">
        <v>10</v>
      </c>
      <c r="AK420" s="107" t="s">
        <v>1005</v>
      </c>
      <c r="AL420" s="107" t="s">
        <v>249</v>
      </c>
      <c r="AM420" s="112" t="s">
        <v>1571</v>
      </c>
      <c r="AN420" s="112" t="s">
        <v>213</v>
      </c>
      <c r="AO420" s="105" t="s">
        <v>1572</v>
      </c>
      <c r="AP420" s="105" t="s">
        <v>1573</v>
      </c>
      <c r="AQ420" s="105" t="s">
        <v>266</v>
      </c>
      <c r="AR420" s="107" t="s">
        <v>11</v>
      </c>
      <c r="AS420" s="107" t="s">
        <v>11</v>
      </c>
      <c r="AT420" s="107" t="s">
        <v>1574</v>
      </c>
      <c r="AU420" s="107" t="s">
        <v>10</v>
      </c>
      <c r="AV420" s="107" t="s">
        <v>10</v>
      </c>
      <c r="AW420" s="107">
        <v>264</v>
      </c>
      <c r="AX420" s="107">
        <f>INDEX(Exposure_GWASs!S:S,MATCH(Matt!AE420,Exposure_GWASs!C:C,0))</f>
        <v>261</v>
      </c>
      <c r="AY420" s="107" t="s">
        <v>1593</v>
      </c>
      <c r="AZ420" s="105" t="s">
        <v>11</v>
      </c>
      <c r="BA420" s="107" t="s">
        <v>10</v>
      </c>
      <c r="BB420" s="107" t="s">
        <v>25</v>
      </c>
      <c r="BC420" s="105" t="s">
        <v>17</v>
      </c>
      <c r="BD420" s="105" t="s">
        <v>26</v>
      </c>
      <c r="BE420" s="105"/>
      <c r="BF420" s="105"/>
      <c r="BG420" s="105"/>
      <c r="BH420" s="105" t="s">
        <v>1576</v>
      </c>
      <c r="BI420" s="107" t="s">
        <v>1577</v>
      </c>
      <c r="BJ420" s="107" t="s">
        <v>1065</v>
      </c>
      <c r="BK420" s="107" t="s">
        <v>1558</v>
      </c>
      <c r="BL420" s="107" t="s">
        <v>11</v>
      </c>
      <c r="BM420" s="107" t="s">
        <v>1578</v>
      </c>
      <c r="BN420" s="107" t="s">
        <v>1579</v>
      </c>
      <c r="BO420" s="107" t="s">
        <v>167</v>
      </c>
      <c r="BP420" s="105" t="s">
        <v>1197</v>
      </c>
      <c r="BQ420" s="106" t="s">
        <v>1029</v>
      </c>
      <c r="BR420" s="107">
        <v>2.5499999999999998</v>
      </c>
      <c r="BS420" s="107"/>
      <c r="BT420" s="107">
        <v>95</v>
      </c>
      <c r="BU420" s="107">
        <v>1.88</v>
      </c>
      <c r="BV420" s="107">
        <v>3.47</v>
      </c>
      <c r="BW420" s="105" t="s">
        <v>1633</v>
      </c>
      <c r="BX420" s="105" t="s">
        <v>1581</v>
      </c>
      <c r="BY420" s="105">
        <f t="shared" si="13"/>
        <v>9.8039215686274508E-4</v>
      </c>
      <c r="BZ420" s="112" t="s">
        <v>1582</v>
      </c>
      <c r="CA420" s="105" t="s">
        <v>1583</v>
      </c>
      <c r="CB420" s="107" t="s">
        <v>1584</v>
      </c>
      <c r="CC420" s="107" t="s">
        <v>1585</v>
      </c>
      <c r="CD420" s="106" t="s">
        <v>10</v>
      </c>
      <c r="CE420" s="107"/>
      <c r="CF420" s="107"/>
      <c r="CG420" s="107"/>
      <c r="CH420" s="107"/>
    </row>
    <row r="421" spans="1:86" s="2" customFormat="1">
      <c r="A421" s="105">
        <v>26</v>
      </c>
      <c r="B421" s="105" t="s">
        <v>244</v>
      </c>
      <c r="C421" s="105" t="s">
        <v>244</v>
      </c>
      <c r="D421" s="106" t="s">
        <v>1562</v>
      </c>
      <c r="E421" s="107">
        <v>2019</v>
      </c>
      <c r="F421" s="107" t="s">
        <v>1563</v>
      </c>
      <c r="G421" s="107" t="s">
        <v>1564</v>
      </c>
      <c r="H421" s="107" t="s">
        <v>1549</v>
      </c>
      <c r="I421" s="107" t="s">
        <v>1565</v>
      </c>
      <c r="J421" s="108" t="s">
        <v>1566</v>
      </c>
      <c r="K421" s="109" t="s">
        <v>1567</v>
      </c>
      <c r="L421" s="106" t="s">
        <v>6137</v>
      </c>
      <c r="M421" s="110" t="s">
        <v>1568</v>
      </c>
      <c r="N421" s="107" t="s">
        <v>12</v>
      </c>
      <c r="O421" s="107" t="s">
        <v>5611</v>
      </c>
      <c r="P421" s="107" t="s">
        <v>5611</v>
      </c>
      <c r="Q421" s="107" t="s">
        <v>5607</v>
      </c>
      <c r="R421" s="107" t="s">
        <v>1627</v>
      </c>
      <c r="S421" s="107" t="s">
        <v>123</v>
      </c>
      <c r="T421" s="107" t="s">
        <v>172</v>
      </c>
      <c r="U421" s="107" t="s">
        <v>140</v>
      </c>
      <c r="V421" s="107">
        <f>SUM(V422:V423)</f>
        <v>1684</v>
      </c>
      <c r="W421" s="107">
        <f t="shared" si="12"/>
        <v>421823</v>
      </c>
      <c r="X421" s="107" t="s">
        <v>10</v>
      </c>
      <c r="Y421" s="107" t="s">
        <v>10</v>
      </c>
      <c r="Z421" s="107" t="s">
        <v>10</v>
      </c>
      <c r="AA421" s="107"/>
      <c r="AB421" s="107" t="s">
        <v>249</v>
      </c>
      <c r="AC421" s="112" t="str">
        <f>INDEX(Exposure_GWASs!G:G,MATCH(Matt!AE421,Exposure_GWASs!C:C,0))</f>
        <v>WHRadjBMI</v>
      </c>
      <c r="AD421" s="105" t="s">
        <v>162</v>
      </c>
      <c r="AE421" s="107" t="s">
        <v>1597</v>
      </c>
      <c r="AF421" s="112" t="str">
        <f>INDEX(Exposure_GWASs!T:T,MATCH(Matt!AE421,Exposure_GWASs!C:C,0))</f>
        <v>18+</v>
      </c>
      <c r="AG421" s="112" t="str">
        <f>INDEX(Exposure_GWASs!U:U,MATCH(Matt!AE421,Exposure_GWASs!C:C,0))</f>
        <v>both</v>
      </c>
      <c r="AH421" s="107" t="s">
        <v>11</v>
      </c>
      <c r="AI421" s="112">
        <f>INDEX(Exposure_GWASs!F:F,MATCH(Matt!AE421,Exposure_GWASs!C:C,0))</f>
        <v>694649</v>
      </c>
      <c r="AJ421" s="107" t="s">
        <v>10</v>
      </c>
      <c r="AK421" s="107" t="s">
        <v>1005</v>
      </c>
      <c r="AL421" s="107" t="s">
        <v>249</v>
      </c>
      <c r="AM421" s="112" t="s">
        <v>1571</v>
      </c>
      <c r="AN421" s="112" t="s">
        <v>213</v>
      </c>
      <c r="AO421" s="105" t="s">
        <v>1572</v>
      </c>
      <c r="AP421" s="105" t="s">
        <v>1573</v>
      </c>
      <c r="AQ421" s="105" t="s">
        <v>266</v>
      </c>
      <c r="AR421" s="107" t="s">
        <v>11</v>
      </c>
      <c r="AS421" s="107" t="s">
        <v>11</v>
      </c>
      <c r="AT421" s="107" t="s">
        <v>1574</v>
      </c>
      <c r="AU421" s="107" t="s">
        <v>10</v>
      </c>
      <c r="AV421" s="107" t="s">
        <v>10</v>
      </c>
      <c r="AW421" s="107">
        <v>324</v>
      </c>
      <c r="AX421" s="107">
        <f>INDEX(Exposure_GWASs!S:S,MATCH(Matt!AE421,Exposure_GWASs!C:C,0))</f>
        <v>463</v>
      </c>
      <c r="AY421" s="107" t="s">
        <v>1575</v>
      </c>
      <c r="AZ421" s="105" t="s">
        <v>11</v>
      </c>
      <c r="BA421" s="107" t="s">
        <v>10</v>
      </c>
      <c r="BB421" s="107" t="s">
        <v>25</v>
      </c>
      <c r="BC421" s="105" t="s">
        <v>17</v>
      </c>
      <c r="BD421" s="105" t="s">
        <v>26</v>
      </c>
      <c r="BE421" s="105"/>
      <c r="BF421" s="105"/>
      <c r="BG421" s="105"/>
      <c r="BH421" s="105" t="s">
        <v>1576</v>
      </c>
      <c r="BI421" s="107" t="s">
        <v>1577</v>
      </c>
      <c r="BJ421" s="107" t="s">
        <v>1065</v>
      </c>
      <c r="BK421" s="107" t="s">
        <v>1558</v>
      </c>
      <c r="BL421" s="107" t="s">
        <v>11</v>
      </c>
      <c r="BM421" s="107" t="s">
        <v>1578</v>
      </c>
      <c r="BN421" s="107" t="s">
        <v>1579</v>
      </c>
      <c r="BO421" s="107" t="s">
        <v>167</v>
      </c>
      <c r="BP421" s="105" t="s">
        <v>1197</v>
      </c>
      <c r="BQ421" s="106" t="s">
        <v>1029</v>
      </c>
      <c r="BR421" s="107">
        <v>1.6</v>
      </c>
      <c r="BS421" s="107"/>
      <c r="BT421" s="107">
        <v>95</v>
      </c>
      <c r="BU421" s="107">
        <v>1.28</v>
      </c>
      <c r="BV421" s="107">
        <v>2.0099999999999998</v>
      </c>
      <c r="BW421" s="105" t="s">
        <v>1634</v>
      </c>
      <c r="BX421" s="105" t="s">
        <v>1581</v>
      </c>
      <c r="BY421" s="105">
        <f t="shared" si="13"/>
        <v>9.8039215686274508E-4</v>
      </c>
      <c r="BZ421" s="112" t="s">
        <v>1582</v>
      </c>
      <c r="CA421" s="105" t="s">
        <v>1583</v>
      </c>
      <c r="CB421" s="107" t="s">
        <v>1584</v>
      </c>
      <c r="CC421" s="107" t="s">
        <v>1585</v>
      </c>
      <c r="CD421" s="106" t="s">
        <v>10</v>
      </c>
      <c r="CE421" s="107"/>
      <c r="CF421" s="107"/>
      <c r="CG421" s="107"/>
      <c r="CH421" s="107"/>
    </row>
    <row r="422" spans="1:86" s="2" customFormat="1">
      <c r="A422" s="105">
        <v>26</v>
      </c>
      <c r="B422" s="105" t="s">
        <v>244</v>
      </c>
      <c r="C422" s="105" t="s">
        <v>244</v>
      </c>
      <c r="D422" s="106" t="s">
        <v>1562</v>
      </c>
      <c r="E422" s="107">
        <v>2019</v>
      </c>
      <c r="F422" s="107" t="s">
        <v>1563</v>
      </c>
      <c r="G422" s="107" t="s">
        <v>1564</v>
      </c>
      <c r="H422" s="107" t="s">
        <v>1549</v>
      </c>
      <c r="I422" s="107" t="s">
        <v>1565</v>
      </c>
      <c r="J422" s="108" t="s">
        <v>1566</v>
      </c>
      <c r="K422" s="109" t="s">
        <v>1567</v>
      </c>
      <c r="L422" s="106" t="s">
        <v>6137</v>
      </c>
      <c r="M422" s="110" t="s">
        <v>1568</v>
      </c>
      <c r="N422" s="107" t="s">
        <v>12</v>
      </c>
      <c r="O422" s="107" t="s">
        <v>5611</v>
      </c>
      <c r="P422" s="107" t="s">
        <v>5611</v>
      </c>
      <c r="Q422" s="107" t="s">
        <v>5607</v>
      </c>
      <c r="R422" s="107" t="s">
        <v>1627</v>
      </c>
      <c r="S422" s="107" t="s">
        <v>123</v>
      </c>
      <c r="T422" s="107" t="s">
        <v>172</v>
      </c>
      <c r="U422" s="107" t="s">
        <v>269</v>
      </c>
      <c r="V422" s="107">
        <v>909</v>
      </c>
      <c r="W422" s="107">
        <f t="shared" si="12"/>
        <v>422598</v>
      </c>
      <c r="X422" s="107" t="s">
        <v>10</v>
      </c>
      <c r="Y422" s="107" t="s">
        <v>10</v>
      </c>
      <c r="Z422" s="107" t="s">
        <v>10</v>
      </c>
      <c r="AA422" s="107"/>
      <c r="AB422" s="107" t="s">
        <v>249</v>
      </c>
      <c r="AC422" s="112" t="str">
        <f>INDEX(Exposure_GWASs!G:G,MATCH(Matt!AE422,Exposure_GWASs!C:C,0))</f>
        <v>WHRadjBMI</v>
      </c>
      <c r="AD422" s="105" t="s">
        <v>162</v>
      </c>
      <c r="AE422" s="107" t="s">
        <v>1599</v>
      </c>
      <c r="AF422" s="112" t="str">
        <f>INDEX(Exposure_GWASs!T:T,MATCH(Matt!AE422,Exposure_GWASs!C:C,0))</f>
        <v>18+</v>
      </c>
      <c r="AG422" s="112" t="str">
        <f>INDEX(Exposure_GWASs!U:U,MATCH(Matt!AE422,Exposure_GWASs!C:C,0))</f>
        <v>male</v>
      </c>
      <c r="AH422" s="107" t="s">
        <v>11</v>
      </c>
      <c r="AI422" s="112">
        <f>INDEX(Exposure_GWASs!F:F,MATCH(Matt!AE422,Exposure_GWASs!C:C,0))</f>
        <v>315284</v>
      </c>
      <c r="AJ422" s="107" t="s">
        <v>10</v>
      </c>
      <c r="AK422" s="107" t="s">
        <v>1005</v>
      </c>
      <c r="AL422" s="107" t="s">
        <v>249</v>
      </c>
      <c r="AM422" s="112" t="s">
        <v>1571</v>
      </c>
      <c r="AN422" s="112" t="s">
        <v>213</v>
      </c>
      <c r="AO422" s="105" t="s">
        <v>1572</v>
      </c>
      <c r="AP422" s="105" t="s">
        <v>1573</v>
      </c>
      <c r="AQ422" s="105" t="s">
        <v>266</v>
      </c>
      <c r="AR422" s="107" t="s">
        <v>11</v>
      </c>
      <c r="AS422" s="107" t="s">
        <v>11</v>
      </c>
      <c r="AT422" s="107" t="s">
        <v>1574</v>
      </c>
      <c r="AU422" s="107" t="s">
        <v>10</v>
      </c>
      <c r="AV422" s="107" t="s">
        <v>10</v>
      </c>
      <c r="AW422" s="107">
        <v>77</v>
      </c>
      <c r="AX422" s="107">
        <f>INDEX(Exposure_GWASs!S:S,MATCH(Matt!AE422,Exposure_GWASs!C:C,0))</f>
        <v>102</v>
      </c>
      <c r="AY422" s="107" t="s">
        <v>1575</v>
      </c>
      <c r="AZ422" s="105" t="s">
        <v>11</v>
      </c>
      <c r="BA422" s="107" t="s">
        <v>10</v>
      </c>
      <c r="BB422" s="107" t="s">
        <v>25</v>
      </c>
      <c r="BC422" s="105" t="s">
        <v>17</v>
      </c>
      <c r="BD422" s="105" t="s">
        <v>26</v>
      </c>
      <c r="BE422" s="105"/>
      <c r="BF422" s="105"/>
      <c r="BG422" s="105"/>
      <c r="BH422" s="105" t="s">
        <v>1576</v>
      </c>
      <c r="BI422" s="107" t="s">
        <v>1577</v>
      </c>
      <c r="BJ422" s="107" t="s">
        <v>1065</v>
      </c>
      <c r="BK422" s="107" t="s">
        <v>1558</v>
      </c>
      <c r="BL422" s="107" t="s">
        <v>11</v>
      </c>
      <c r="BM422" s="107" t="s">
        <v>1578</v>
      </c>
      <c r="BN422" s="107" t="s">
        <v>1579</v>
      </c>
      <c r="BO422" s="107" t="s">
        <v>167</v>
      </c>
      <c r="BP422" s="105" t="s">
        <v>1197</v>
      </c>
      <c r="BQ422" s="106" t="s">
        <v>1029</v>
      </c>
      <c r="BR422" s="107">
        <v>1.3</v>
      </c>
      <c r="BS422" s="107"/>
      <c r="BT422" s="107">
        <v>95</v>
      </c>
      <c r="BU422" s="107">
        <v>0.88</v>
      </c>
      <c r="BV422" s="107">
        <v>1.93</v>
      </c>
      <c r="BW422" s="105">
        <v>0.18</v>
      </c>
      <c r="BX422" s="105" t="s">
        <v>1581</v>
      </c>
      <c r="BY422" s="105">
        <f t="shared" si="13"/>
        <v>9.8039215686274508E-4</v>
      </c>
      <c r="BZ422" s="112" t="s">
        <v>1582</v>
      </c>
      <c r="CA422" s="105" t="s">
        <v>1583</v>
      </c>
      <c r="CB422" s="107" t="s">
        <v>1584</v>
      </c>
      <c r="CC422" s="107" t="s">
        <v>1585</v>
      </c>
      <c r="CD422" s="106" t="s">
        <v>10</v>
      </c>
      <c r="CE422" s="107"/>
      <c r="CF422" s="107"/>
      <c r="CG422" s="107"/>
      <c r="CH422" s="107"/>
    </row>
    <row r="423" spans="1:86" s="2" customFormat="1">
      <c r="A423" s="105">
        <v>26</v>
      </c>
      <c r="B423" s="105" t="s">
        <v>244</v>
      </c>
      <c r="C423" s="105" t="s">
        <v>244</v>
      </c>
      <c r="D423" s="106" t="s">
        <v>1562</v>
      </c>
      <c r="E423" s="107">
        <v>2019</v>
      </c>
      <c r="F423" s="107" t="s">
        <v>1563</v>
      </c>
      <c r="G423" s="107" t="s">
        <v>1564</v>
      </c>
      <c r="H423" s="107" t="s">
        <v>1549</v>
      </c>
      <c r="I423" s="107" t="s">
        <v>1565</v>
      </c>
      <c r="J423" s="108" t="s">
        <v>1566</v>
      </c>
      <c r="K423" s="109" t="s">
        <v>1567</v>
      </c>
      <c r="L423" s="106" t="s">
        <v>6137</v>
      </c>
      <c r="M423" s="110" t="s">
        <v>1568</v>
      </c>
      <c r="N423" s="107" t="s">
        <v>12</v>
      </c>
      <c r="O423" s="107" t="s">
        <v>5611</v>
      </c>
      <c r="P423" s="107" t="s">
        <v>5611</v>
      </c>
      <c r="Q423" s="107" t="s">
        <v>5607</v>
      </c>
      <c r="R423" s="107" t="s">
        <v>1627</v>
      </c>
      <c r="S423" s="107" t="s">
        <v>123</v>
      </c>
      <c r="T423" s="107" t="s">
        <v>172</v>
      </c>
      <c r="U423" s="107" t="s">
        <v>268</v>
      </c>
      <c r="V423" s="107">
        <v>775</v>
      </c>
      <c r="W423" s="107">
        <f t="shared" si="12"/>
        <v>422732</v>
      </c>
      <c r="X423" s="107" t="s">
        <v>10</v>
      </c>
      <c r="Y423" s="107" t="s">
        <v>10</v>
      </c>
      <c r="Z423" s="107" t="s">
        <v>10</v>
      </c>
      <c r="AA423" s="107"/>
      <c r="AB423" s="107" t="s">
        <v>249</v>
      </c>
      <c r="AC423" s="112" t="str">
        <f>INDEX(Exposure_GWASs!G:G,MATCH(Matt!AE423,Exposure_GWASs!C:C,0))</f>
        <v>WHRadjBMI</v>
      </c>
      <c r="AD423" s="105" t="s">
        <v>162</v>
      </c>
      <c r="AE423" s="107" t="s">
        <v>1601</v>
      </c>
      <c r="AF423" s="112" t="str">
        <f>INDEX(Exposure_GWASs!T:T,MATCH(Matt!AE423,Exposure_GWASs!C:C,0))</f>
        <v>18+</v>
      </c>
      <c r="AG423" s="112" t="str">
        <f>INDEX(Exposure_GWASs!U:U,MATCH(Matt!AE423,Exposure_GWASs!C:C,0))</f>
        <v>female</v>
      </c>
      <c r="AH423" s="107" t="s">
        <v>11</v>
      </c>
      <c r="AI423" s="112">
        <f>INDEX(Exposure_GWASs!F:F,MATCH(Matt!AE423,Exposure_GWASs!C:C,0))</f>
        <v>379501</v>
      </c>
      <c r="AJ423" s="107" t="s">
        <v>10</v>
      </c>
      <c r="AK423" s="107" t="s">
        <v>1005</v>
      </c>
      <c r="AL423" s="107" t="s">
        <v>249</v>
      </c>
      <c r="AM423" s="112" t="s">
        <v>1571</v>
      </c>
      <c r="AN423" s="112" t="s">
        <v>213</v>
      </c>
      <c r="AO423" s="105" t="s">
        <v>1572</v>
      </c>
      <c r="AP423" s="105" t="s">
        <v>1573</v>
      </c>
      <c r="AQ423" s="105" t="s">
        <v>266</v>
      </c>
      <c r="AR423" s="107" t="s">
        <v>11</v>
      </c>
      <c r="AS423" s="107" t="s">
        <v>11</v>
      </c>
      <c r="AT423" s="107" t="s">
        <v>1574</v>
      </c>
      <c r="AU423" s="107" t="s">
        <v>10</v>
      </c>
      <c r="AV423" s="107" t="s">
        <v>10</v>
      </c>
      <c r="AW423" s="107">
        <v>203</v>
      </c>
      <c r="AX423" s="107">
        <f>INDEX(Exposure_GWASs!S:S,MATCH(Matt!AE423,Exposure_GWASs!C:C,0))</f>
        <v>363</v>
      </c>
      <c r="AY423" s="107" t="s">
        <v>1575</v>
      </c>
      <c r="AZ423" s="105" t="s">
        <v>11</v>
      </c>
      <c r="BA423" s="107" t="s">
        <v>10</v>
      </c>
      <c r="BB423" s="107" t="s">
        <v>25</v>
      </c>
      <c r="BC423" s="105" t="s">
        <v>17</v>
      </c>
      <c r="BD423" s="105" t="s">
        <v>26</v>
      </c>
      <c r="BE423" s="105"/>
      <c r="BF423" s="105"/>
      <c r="BG423" s="105"/>
      <c r="BH423" s="105" t="s">
        <v>1576</v>
      </c>
      <c r="BI423" s="107" t="s">
        <v>1577</v>
      </c>
      <c r="BJ423" s="107" t="s">
        <v>1065</v>
      </c>
      <c r="BK423" s="107" t="s">
        <v>1558</v>
      </c>
      <c r="BL423" s="107" t="s">
        <v>11</v>
      </c>
      <c r="BM423" s="107" t="s">
        <v>1578</v>
      </c>
      <c r="BN423" s="107" t="s">
        <v>1579</v>
      </c>
      <c r="BO423" s="107" t="s">
        <v>167</v>
      </c>
      <c r="BP423" s="105" t="s">
        <v>1197</v>
      </c>
      <c r="BQ423" s="106" t="s">
        <v>1029</v>
      </c>
      <c r="BR423" s="107">
        <v>1.58</v>
      </c>
      <c r="BS423" s="107"/>
      <c r="BT423" s="107">
        <v>95</v>
      </c>
      <c r="BU423" s="107">
        <v>1.21</v>
      </c>
      <c r="BV423" s="107">
        <v>2.06</v>
      </c>
      <c r="BW423" s="105" t="s">
        <v>1635</v>
      </c>
      <c r="BX423" s="105" t="s">
        <v>1581</v>
      </c>
      <c r="BY423" s="105">
        <f t="shared" si="13"/>
        <v>9.8039215686274508E-4</v>
      </c>
      <c r="BZ423" s="112" t="s">
        <v>1582</v>
      </c>
      <c r="CA423" s="105" t="s">
        <v>1583</v>
      </c>
      <c r="CB423" s="107" t="s">
        <v>1584</v>
      </c>
      <c r="CC423" s="107" t="s">
        <v>1585</v>
      </c>
      <c r="CD423" s="106" t="s">
        <v>10</v>
      </c>
      <c r="CE423" s="107"/>
      <c r="CF423" s="107"/>
      <c r="CG423" s="107"/>
      <c r="CH423" s="107"/>
    </row>
    <row r="424" spans="1:86" s="2" customFormat="1">
      <c r="A424" s="105">
        <v>26</v>
      </c>
      <c r="B424" s="105" t="s">
        <v>244</v>
      </c>
      <c r="C424" s="105" t="s">
        <v>244</v>
      </c>
      <c r="D424" s="106" t="s">
        <v>1562</v>
      </c>
      <c r="E424" s="107">
        <v>2019</v>
      </c>
      <c r="F424" s="107" t="s">
        <v>1563</v>
      </c>
      <c r="G424" s="107" t="s">
        <v>1564</v>
      </c>
      <c r="H424" s="107" t="s">
        <v>1549</v>
      </c>
      <c r="I424" s="107" t="s">
        <v>1565</v>
      </c>
      <c r="J424" s="108" t="s">
        <v>1566</v>
      </c>
      <c r="K424" s="109" t="s">
        <v>1567</v>
      </c>
      <c r="L424" s="106" t="s">
        <v>6137</v>
      </c>
      <c r="M424" s="110" t="s">
        <v>1568</v>
      </c>
      <c r="N424" s="107" t="s">
        <v>12</v>
      </c>
      <c r="O424" s="107" t="s">
        <v>5651</v>
      </c>
      <c r="P424" s="107" t="s">
        <v>5651</v>
      </c>
      <c r="Q424" s="107" t="s">
        <v>5612</v>
      </c>
      <c r="R424" s="107" t="s">
        <v>1636</v>
      </c>
      <c r="S424" s="107" t="s">
        <v>123</v>
      </c>
      <c r="T424" s="107" t="s">
        <v>172</v>
      </c>
      <c r="U424" s="107" t="s">
        <v>140</v>
      </c>
      <c r="V424" s="107">
        <f>SUM(V425:V426)</f>
        <v>9606</v>
      </c>
      <c r="W424" s="107">
        <f t="shared" ref="W424:W429" si="14">SUM(423507-V424)</f>
        <v>413901</v>
      </c>
      <c r="X424" s="107" t="s">
        <v>10</v>
      </c>
      <c r="Y424" s="107" t="s">
        <v>10</v>
      </c>
      <c r="Z424" s="107" t="s">
        <v>10</v>
      </c>
      <c r="AA424" s="107"/>
      <c r="AB424" s="107" t="s">
        <v>249</v>
      </c>
      <c r="AC424" s="112" t="str">
        <f>INDEX(Exposure_GWASs!G:G,MATCH(Matt!AE424,Exposure_GWASs!C:C,0))</f>
        <v>BMI</v>
      </c>
      <c r="AD424" s="105" t="s">
        <v>127</v>
      </c>
      <c r="AE424" s="107" t="s">
        <v>1570</v>
      </c>
      <c r="AF424" s="112" t="str">
        <f>INDEX(Exposure_GWASs!T:T,MATCH(Matt!AE424,Exposure_GWASs!C:C,0))</f>
        <v>18+</v>
      </c>
      <c r="AG424" s="112" t="str">
        <f>INDEX(Exposure_GWASs!U:U,MATCH(Matt!AE424,Exposure_GWASs!C:C,0))</f>
        <v>both</v>
      </c>
      <c r="AH424" s="107" t="s">
        <v>11</v>
      </c>
      <c r="AI424" s="112">
        <f>INDEX(Exposure_GWASs!F:F,MATCH(Matt!AE424,Exposure_GWASs!C:C,0))</f>
        <v>806834</v>
      </c>
      <c r="AJ424" s="107" t="s">
        <v>10</v>
      </c>
      <c r="AK424" s="107" t="s">
        <v>1005</v>
      </c>
      <c r="AL424" s="107" t="s">
        <v>249</v>
      </c>
      <c r="AM424" s="112" t="s">
        <v>1571</v>
      </c>
      <c r="AN424" s="112" t="s">
        <v>213</v>
      </c>
      <c r="AO424" s="105" t="s">
        <v>1572</v>
      </c>
      <c r="AP424" s="105" t="s">
        <v>1573</v>
      </c>
      <c r="AQ424" s="105" t="s">
        <v>266</v>
      </c>
      <c r="AR424" s="107" t="s">
        <v>11</v>
      </c>
      <c r="AS424" s="107" t="s">
        <v>11</v>
      </c>
      <c r="AT424" s="107" t="s">
        <v>1574</v>
      </c>
      <c r="AU424" s="107" t="s">
        <v>10</v>
      </c>
      <c r="AV424" s="107" t="s">
        <v>10</v>
      </c>
      <c r="AW424" s="107">
        <v>565</v>
      </c>
      <c r="AX424" s="107">
        <f>INDEX(Exposure_GWASs!S:S,MATCH(Matt!AE424,Exposure_GWASs!C:C,0))</f>
        <v>806</v>
      </c>
      <c r="AY424" s="107" t="s">
        <v>1575</v>
      </c>
      <c r="AZ424" s="105" t="s">
        <v>11</v>
      </c>
      <c r="BA424" s="107" t="s">
        <v>10</v>
      </c>
      <c r="BB424" s="107" t="s">
        <v>25</v>
      </c>
      <c r="BC424" s="105" t="s">
        <v>17</v>
      </c>
      <c r="BD424" s="105" t="s">
        <v>26</v>
      </c>
      <c r="BE424" s="105"/>
      <c r="BF424" s="105"/>
      <c r="BG424" s="105"/>
      <c r="BH424" s="105" t="s">
        <v>1576</v>
      </c>
      <c r="BI424" s="107" t="s">
        <v>1577</v>
      </c>
      <c r="BJ424" s="107" t="s">
        <v>1065</v>
      </c>
      <c r="BK424" s="107" t="s">
        <v>1558</v>
      </c>
      <c r="BL424" s="107" t="s">
        <v>11</v>
      </c>
      <c r="BM424" s="107" t="s">
        <v>1578</v>
      </c>
      <c r="BN424" s="107" t="s">
        <v>1579</v>
      </c>
      <c r="BO424" s="107" t="s">
        <v>167</v>
      </c>
      <c r="BP424" s="105" t="s">
        <v>1197</v>
      </c>
      <c r="BQ424" s="106" t="s">
        <v>1029</v>
      </c>
      <c r="BR424" s="107">
        <v>1.66</v>
      </c>
      <c r="BS424" s="107"/>
      <c r="BT424" s="107">
        <v>95</v>
      </c>
      <c r="BU424" s="107">
        <v>1.53</v>
      </c>
      <c r="BV424" s="107">
        <v>1.81</v>
      </c>
      <c r="BW424" s="105" t="s">
        <v>1637</v>
      </c>
      <c r="BX424" s="105" t="s">
        <v>1581</v>
      </c>
      <c r="BY424" s="105">
        <f t="shared" si="13"/>
        <v>9.8039215686274508E-4</v>
      </c>
      <c r="BZ424" s="112" t="s">
        <v>1582</v>
      </c>
      <c r="CA424" s="105" t="s">
        <v>1583</v>
      </c>
      <c r="CB424" s="107" t="s">
        <v>1584</v>
      </c>
      <c r="CC424" s="107" t="s">
        <v>1585</v>
      </c>
      <c r="CD424" s="106" t="s">
        <v>10</v>
      </c>
      <c r="CE424" s="107"/>
      <c r="CF424" s="107"/>
      <c r="CG424" s="107"/>
      <c r="CH424" s="107"/>
    </row>
    <row r="425" spans="1:86" s="2" customFormat="1">
      <c r="A425" s="105">
        <v>26</v>
      </c>
      <c r="B425" s="105" t="s">
        <v>244</v>
      </c>
      <c r="C425" s="105" t="s">
        <v>244</v>
      </c>
      <c r="D425" s="106" t="s">
        <v>1562</v>
      </c>
      <c r="E425" s="107">
        <v>2019</v>
      </c>
      <c r="F425" s="107" t="s">
        <v>1563</v>
      </c>
      <c r="G425" s="107" t="s">
        <v>1564</v>
      </c>
      <c r="H425" s="107" t="s">
        <v>1549</v>
      </c>
      <c r="I425" s="107" t="s">
        <v>1565</v>
      </c>
      <c r="J425" s="108" t="s">
        <v>1566</v>
      </c>
      <c r="K425" s="109" t="s">
        <v>1567</v>
      </c>
      <c r="L425" s="106" t="s">
        <v>6137</v>
      </c>
      <c r="M425" s="110" t="s">
        <v>1568</v>
      </c>
      <c r="N425" s="107" t="s">
        <v>12</v>
      </c>
      <c r="O425" s="107" t="s">
        <v>5651</v>
      </c>
      <c r="P425" s="107" t="s">
        <v>5651</v>
      </c>
      <c r="Q425" s="107" t="s">
        <v>5612</v>
      </c>
      <c r="R425" s="107" t="s">
        <v>1636</v>
      </c>
      <c r="S425" s="107" t="s">
        <v>123</v>
      </c>
      <c r="T425" s="107" t="s">
        <v>172</v>
      </c>
      <c r="U425" s="107" t="s">
        <v>269</v>
      </c>
      <c r="V425" s="107">
        <v>5697</v>
      </c>
      <c r="W425" s="107">
        <f t="shared" si="14"/>
        <v>417810</v>
      </c>
      <c r="X425" s="107" t="s">
        <v>10</v>
      </c>
      <c r="Y425" s="107" t="s">
        <v>10</v>
      </c>
      <c r="Z425" s="107" t="s">
        <v>10</v>
      </c>
      <c r="AA425" s="107"/>
      <c r="AB425" s="107" t="s">
        <v>249</v>
      </c>
      <c r="AC425" s="112" t="str">
        <f>INDEX(Exposure_GWASs!G:G,MATCH(Matt!AE425,Exposure_GWASs!C:C,0))</f>
        <v>BMI</v>
      </c>
      <c r="AD425" s="105" t="s">
        <v>127</v>
      </c>
      <c r="AE425" s="107" t="s">
        <v>1586</v>
      </c>
      <c r="AF425" s="112" t="str">
        <f>INDEX(Exposure_GWASs!T:T,MATCH(Matt!AE425,Exposure_GWASs!C:C,0))</f>
        <v>18+</v>
      </c>
      <c r="AG425" s="112" t="str">
        <f>INDEX(Exposure_GWASs!U:U,MATCH(Matt!AE425,Exposure_GWASs!C:C,0))</f>
        <v>male</v>
      </c>
      <c r="AH425" s="107" t="s">
        <v>11</v>
      </c>
      <c r="AI425" s="112">
        <f>INDEX(Exposure_GWASs!F:F,MATCH(Matt!AE425,Exposure_GWASs!C:C,0))</f>
        <v>374756</v>
      </c>
      <c r="AJ425" s="107" t="s">
        <v>10</v>
      </c>
      <c r="AK425" s="107" t="s">
        <v>1005</v>
      </c>
      <c r="AL425" s="107" t="s">
        <v>249</v>
      </c>
      <c r="AM425" s="112" t="s">
        <v>1571</v>
      </c>
      <c r="AN425" s="112" t="s">
        <v>213</v>
      </c>
      <c r="AO425" s="105" t="s">
        <v>1572</v>
      </c>
      <c r="AP425" s="105" t="s">
        <v>1573</v>
      </c>
      <c r="AQ425" s="105" t="s">
        <v>266</v>
      </c>
      <c r="AR425" s="107" t="s">
        <v>11</v>
      </c>
      <c r="AS425" s="107" t="s">
        <v>11</v>
      </c>
      <c r="AT425" s="107" t="s">
        <v>1574</v>
      </c>
      <c r="AU425" s="107" t="s">
        <v>10</v>
      </c>
      <c r="AV425" s="107" t="s">
        <v>10</v>
      </c>
      <c r="AW425" s="107">
        <v>220</v>
      </c>
      <c r="AX425" s="107">
        <f>INDEX(Exposure_GWASs!S:S,MATCH(Matt!AE425,Exposure_GWASs!C:C,0))</f>
        <v>243</v>
      </c>
      <c r="AY425" s="107" t="s">
        <v>1575</v>
      </c>
      <c r="AZ425" s="105" t="s">
        <v>11</v>
      </c>
      <c r="BA425" s="107" t="s">
        <v>10</v>
      </c>
      <c r="BB425" s="107" t="s">
        <v>25</v>
      </c>
      <c r="BC425" s="105" t="s">
        <v>17</v>
      </c>
      <c r="BD425" s="105" t="s">
        <v>26</v>
      </c>
      <c r="BE425" s="105"/>
      <c r="BF425" s="105"/>
      <c r="BG425" s="105"/>
      <c r="BH425" s="105" t="s">
        <v>1576</v>
      </c>
      <c r="BI425" s="107" t="s">
        <v>1577</v>
      </c>
      <c r="BJ425" s="107" t="s">
        <v>1065</v>
      </c>
      <c r="BK425" s="107" t="s">
        <v>1558</v>
      </c>
      <c r="BL425" s="107" t="s">
        <v>11</v>
      </c>
      <c r="BM425" s="107" t="s">
        <v>1578</v>
      </c>
      <c r="BN425" s="107" t="s">
        <v>1579</v>
      </c>
      <c r="BO425" s="107" t="s">
        <v>167</v>
      </c>
      <c r="BP425" s="105" t="s">
        <v>1197</v>
      </c>
      <c r="BQ425" s="106" t="s">
        <v>1029</v>
      </c>
      <c r="BR425" s="107">
        <v>1.6</v>
      </c>
      <c r="BS425" s="107"/>
      <c r="BT425" s="107">
        <v>95</v>
      </c>
      <c r="BU425" s="107">
        <v>1.43</v>
      </c>
      <c r="BV425" s="107">
        <v>1.78</v>
      </c>
      <c r="BW425" s="105" t="s">
        <v>1638</v>
      </c>
      <c r="BX425" s="105" t="s">
        <v>1581</v>
      </c>
      <c r="BY425" s="105">
        <f t="shared" si="13"/>
        <v>9.8039215686274508E-4</v>
      </c>
      <c r="BZ425" s="112" t="s">
        <v>1582</v>
      </c>
      <c r="CA425" s="105" t="s">
        <v>1583</v>
      </c>
      <c r="CB425" s="107" t="s">
        <v>1584</v>
      </c>
      <c r="CC425" s="107" t="s">
        <v>1585</v>
      </c>
      <c r="CD425" s="106" t="s">
        <v>10</v>
      </c>
      <c r="CE425" s="107"/>
      <c r="CF425" s="107"/>
      <c r="CG425" s="107"/>
      <c r="CH425" s="107"/>
    </row>
    <row r="426" spans="1:86" s="2" customFormat="1">
      <c r="A426" s="105">
        <v>26</v>
      </c>
      <c r="B426" s="105" t="s">
        <v>244</v>
      </c>
      <c r="C426" s="105" t="s">
        <v>244</v>
      </c>
      <c r="D426" s="106" t="s">
        <v>1562</v>
      </c>
      <c r="E426" s="107">
        <v>2019</v>
      </c>
      <c r="F426" s="107" t="s">
        <v>1563</v>
      </c>
      <c r="G426" s="107" t="s">
        <v>1564</v>
      </c>
      <c r="H426" s="107" t="s">
        <v>1549</v>
      </c>
      <c r="I426" s="107" t="s">
        <v>1565</v>
      </c>
      <c r="J426" s="108" t="s">
        <v>1566</v>
      </c>
      <c r="K426" s="109" t="s">
        <v>1567</v>
      </c>
      <c r="L426" s="106" t="s">
        <v>6137</v>
      </c>
      <c r="M426" s="110" t="s">
        <v>1568</v>
      </c>
      <c r="N426" s="107" t="s">
        <v>12</v>
      </c>
      <c r="O426" s="107" t="s">
        <v>5651</v>
      </c>
      <c r="P426" s="107" t="s">
        <v>5651</v>
      </c>
      <c r="Q426" s="107" t="s">
        <v>5612</v>
      </c>
      <c r="R426" s="107" t="s">
        <v>1636</v>
      </c>
      <c r="S426" s="107" t="s">
        <v>123</v>
      </c>
      <c r="T426" s="107" t="s">
        <v>172</v>
      </c>
      <c r="U426" s="107" t="s">
        <v>268</v>
      </c>
      <c r="V426" s="107">
        <v>3909</v>
      </c>
      <c r="W426" s="107">
        <f t="shared" si="14"/>
        <v>419598</v>
      </c>
      <c r="X426" s="107" t="s">
        <v>10</v>
      </c>
      <c r="Y426" s="107" t="s">
        <v>10</v>
      </c>
      <c r="Z426" s="107" t="s">
        <v>10</v>
      </c>
      <c r="AA426" s="107"/>
      <c r="AB426" s="107" t="s">
        <v>249</v>
      </c>
      <c r="AC426" s="112" t="str">
        <f>INDEX(Exposure_GWASs!G:G,MATCH(Matt!AE426,Exposure_GWASs!C:C,0))</f>
        <v>BMI</v>
      </c>
      <c r="AD426" s="105" t="s">
        <v>127</v>
      </c>
      <c r="AE426" s="107" t="s">
        <v>1588</v>
      </c>
      <c r="AF426" s="112" t="str">
        <f>INDEX(Exposure_GWASs!T:T,MATCH(Matt!AE426,Exposure_GWASs!C:C,0))</f>
        <v>18+</v>
      </c>
      <c r="AG426" s="112" t="str">
        <f>INDEX(Exposure_GWASs!U:U,MATCH(Matt!AE426,Exposure_GWASs!C:C,0))</f>
        <v>female</v>
      </c>
      <c r="AH426" s="107" t="s">
        <v>11</v>
      </c>
      <c r="AI426" s="112">
        <f>INDEX(Exposure_GWASs!F:F,MATCH(Matt!AE426,Exposure_GWASs!C:C,0))</f>
        <v>434794</v>
      </c>
      <c r="AJ426" s="107" t="s">
        <v>10</v>
      </c>
      <c r="AK426" s="107" t="s">
        <v>1005</v>
      </c>
      <c r="AL426" s="107" t="s">
        <v>249</v>
      </c>
      <c r="AM426" s="112" t="s">
        <v>1571</v>
      </c>
      <c r="AN426" s="112" t="s">
        <v>213</v>
      </c>
      <c r="AO426" s="105" t="s">
        <v>1572</v>
      </c>
      <c r="AP426" s="105" t="s">
        <v>1573</v>
      </c>
      <c r="AQ426" s="105" t="s">
        <v>266</v>
      </c>
      <c r="AR426" s="107" t="s">
        <v>11</v>
      </c>
      <c r="AS426" s="107" t="s">
        <v>11</v>
      </c>
      <c r="AT426" s="107" t="s">
        <v>1574</v>
      </c>
      <c r="AU426" s="107" t="s">
        <v>10</v>
      </c>
      <c r="AV426" s="107" t="s">
        <v>10</v>
      </c>
      <c r="AW426" s="107">
        <v>278</v>
      </c>
      <c r="AX426" s="107">
        <f>INDEX(Exposure_GWASs!S:S,MATCH(Matt!AE426,Exposure_GWASs!C:C,0))</f>
        <v>306</v>
      </c>
      <c r="AY426" s="107" t="s">
        <v>1575</v>
      </c>
      <c r="AZ426" s="105" t="s">
        <v>11</v>
      </c>
      <c r="BA426" s="107" t="s">
        <v>10</v>
      </c>
      <c r="BB426" s="107" t="s">
        <v>25</v>
      </c>
      <c r="BC426" s="105" t="s">
        <v>17</v>
      </c>
      <c r="BD426" s="105" t="s">
        <v>26</v>
      </c>
      <c r="BE426" s="105"/>
      <c r="BF426" s="105"/>
      <c r="BG426" s="105"/>
      <c r="BH426" s="105" t="s">
        <v>1576</v>
      </c>
      <c r="BI426" s="107" t="s">
        <v>1577</v>
      </c>
      <c r="BJ426" s="107" t="s">
        <v>1065</v>
      </c>
      <c r="BK426" s="107" t="s">
        <v>1558</v>
      </c>
      <c r="BL426" s="107" t="s">
        <v>11</v>
      </c>
      <c r="BM426" s="107" t="s">
        <v>1578</v>
      </c>
      <c r="BN426" s="107" t="s">
        <v>1579</v>
      </c>
      <c r="BO426" s="107" t="s">
        <v>167</v>
      </c>
      <c r="BP426" s="105" t="s">
        <v>1197</v>
      </c>
      <c r="BQ426" s="106" t="s">
        <v>1029</v>
      </c>
      <c r="BR426" s="107">
        <v>1.78</v>
      </c>
      <c r="BS426" s="107"/>
      <c r="BT426" s="107">
        <v>95</v>
      </c>
      <c r="BU426" s="107">
        <v>1.56</v>
      </c>
      <c r="BV426" s="107">
        <v>2.0299999999999998</v>
      </c>
      <c r="BW426" s="105" t="s">
        <v>1639</v>
      </c>
      <c r="BX426" s="105" t="s">
        <v>1581</v>
      </c>
      <c r="BY426" s="105">
        <f t="shared" si="13"/>
        <v>9.8039215686274508E-4</v>
      </c>
      <c r="BZ426" s="112" t="s">
        <v>1582</v>
      </c>
      <c r="CA426" s="105" t="s">
        <v>1583</v>
      </c>
      <c r="CB426" s="107" t="s">
        <v>1584</v>
      </c>
      <c r="CC426" s="107" t="s">
        <v>1585</v>
      </c>
      <c r="CD426" s="106" t="s">
        <v>10</v>
      </c>
      <c r="CE426" s="107"/>
      <c r="CF426" s="107"/>
      <c r="CG426" s="107"/>
      <c r="CH426" s="107"/>
    </row>
    <row r="427" spans="1:86" s="2" customFormat="1">
      <c r="A427" s="105">
        <v>26</v>
      </c>
      <c r="B427" s="105" t="s">
        <v>244</v>
      </c>
      <c r="C427" s="105" t="s">
        <v>244</v>
      </c>
      <c r="D427" s="106" t="s">
        <v>1562</v>
      </c>
      <c r="E427" s="107">
        <v>2019</v>
      </c>
      <c r="F427" s="107" t="s">
        <v>1563</v>
      </c>
      <c r="G427" s="107" t="s">
        <v>1564</v>
      </c>
      <c r="H427" s="107" t="s">
        <v>1549</v>
      </c>
      <c r="I427" s="107" t="s">
        <v>1565</v>
      </c>
      <c r="J427" s="108" t="s">
        <v>1566</v>
      </c>
      <c r="K427" s="109" t="s">
        <v>1567</v>
      </c>
      <c r="L427" s="106" t="s">
        <v>6137</v>
      </c>
      <c r="M427" s="110" t="s">
        <v>1568</v>
      </c>
      <c r="N427" s="107" t="s">
        <v>12</v>
      </c>
      <c r="O427" s="107" t="s">
        <v>5651</v>
      </c>
      <c r="P427" s="107" t="s">
        <v>5651</v>
      </c>
      <c r="Q427" s="107" t="s">
        <v>5612</v>
      </c>
      <c r="R427" s="107" t="s">
        <v>1636</v>
      </c>
      <c r="S427" s="107" t="s">
        <v>123</v>
      </c>
      <c r="T427" s="107" t="s">
        <v>172</v>
      </c>
      <c r="U427" s="107" t="s">
        <v>140</v>
      </c>
      <c r="V427" s="107">
        <f>SUM(V428:V429)</f>
        <v>9606</v>
      </c>
      <c r="W427" s="107">
        <f t="shared" si="14"/>
        <v>413901</v>
      </c>
      <c r="X427" s="107" t="s">
        <v>10</v>
      </c>
      <c r="Y427" s="107" t="s">
        <v>10</v>
      </c>
      <c r="Z427" s="107" t="s">
        <v>10</v>
      </c>
      <c r="AA427" s="107"/>
      <c r="AB427" s="107" t="s">
        <v>249</v>
      </c>
      <c r="AC427" s="112" t="str">
        <f>INDEX(Exposure_GWASs!G:G,MATCH(Matt!AE427,Exposure_GWASs!C:C,0))</f>
        <v>WHR</v>
      </c>
      <c r="AD427" s="105" t="s">
        <v>160</v>
      </c>
      <c r="AE427" s="107" t="s">
        <v>1590</v>
      </c>
      <c r="AF427" s="112" t="str">
        <f>INDEX(Exposure_GWASs!T:T,MATCH(Matt!AE427,Exposure_GWASs!C:C,0))</f>
        <v>18+</v>
      </c>
      <c r="AG427" s="112" t="str">
        <f>INDEX(Exposure_GWASs!U:U,MATCH(Matt!AE427,Exposure_GWASs!C:C,0))</f>
        <v>both</v>
      </c>
      <c r="AH427" s="107" t="s">
        <v>11</v>
      </c>
      <c r="AI427" s="112">
        <f>INDEX(Exposure_GWASs!F:F,MATCH(Matt!AE427,Exposure_GWASs!C:C,0))</f>
        <v>697734</v>
      </c>
      <c r="AJ427" s="107" t="s">
        <v>10</v>
      </c>
      <c r="AK427" s="107" t="s">
        <v>1005</v>
      </c>
      <c r="AL427" s="107" t="s">
        <v>249</v>
      </c>
      <c r="AM427" s="112" t="s">
        <v>1571</v>
      </c>
      <c r="AN427" s="112" t="s">
        <v>213</v>
      </c>
      <c r="AO427" s="105" t="s">
        <v>1572</v>
      </c>
      <c r="AP427" s="105" t="s">
        <v>1573</v>
      </c>
      <c r="AQ427" s="105" t="s">
        <v>266</v>
      </c>
      <c r="AR427" s="107" t="s">
        <v>11</v>
      </c>
      <c r="AS427" s="107" t="s">
        <v>11</v>
      </c>
      <c r="AT427" s="107" t="s">
        <v>1574</v>
      </c>
      <c r="AU427" s="107" t="s">
        <v>10</v>
      </c>
      <c r="AV427" s="107" t="s">
        <v>10</v>
      </c>
      <c r="AW427" s="107">
        <v>327</v>
      </c>
      <c r="AX427" s="107">
        <f>INDEX(Exposure_GWASs!S:S,MATCH(Matt!AE427,Exposure_GWASs!C:C,0))</f>
        <v>382</v>
      </c>
      <c r="AY427" s="107" t="s">
        <v>1575</v>
      </c>
      <c r="AZ427" s="105" t="s">
        <v>11</v>
      </c>
      <c r="BA427" s="107" t="s">
        <v>10</v>
      </c>
      <c r="BB427" s="107" t="s">
        <v>25</v>
      </c>
      <c r="BC427" s="105" t="s">
        <v>17</v>
      </c>
      <c r="BD427" s="105" t="s">
        <v>26</v>
      </c>
      <c r="BE427" s="105"/>
      <c r="BF427" s="105"/>
      <c r="BG427" s="105"/>
      <c r="BH427" s="105" t="s">
        <v>1576</v>
      </c>
      <c r="BI427" s="107" t="s">
        <v>1577</v>
      </c>
      <c r="BJ427" s="107" t="s">
        <v>1065</v>
      </c>
      <c r="BK427" s="107" t="s">
        <v>1558</v>
      </c>
      <c r="BL427" s="107" t="s">
        <v>11</v>
      </c>
      <c r="BM427" s="107" t="s">
        <v>1578</v>
      </c>
      <c r="BN427" s="107" t="s">
        <v>1579</v>
      </c>
      <c r="BO427" s="107" t="s">
        <v>167</v>
      </c>
      <c r="BP427" s="105" t="s">
        <v>1197</v>
      </c>
      <c r="BQ427" s="106" t="s">
        <v>1029</v>
      </c>
      <c r="BR427" s="107">
        <v>1.6</v>
      </c>
      <c r="BS427" s="107"/>
      <c r="BT427" s="107">
        <v>95</v>
      </c>
      <c r="BU427" s="107">
        <v>1.43</v>
      </c>
      <c r="BV427" s="107">
        <v>1.78</v>
      </c>
      <c r="BW427" s="105" t="s">
        <v>1640</v>
      </c>
      <c r="BX427" s="105" t="s">
        <v>1581</v>
      </c>
      <c r="BY427" s="105">
        <f t="shared" si="13"/>
        <v>9.8039215686274508E-4</v>
      </c>
      <c r="BZ427" s="112" t="s">
        <v>1582</v>
      </c>
      <c r="CA427" s="105" t="s">
        <v>1583</v>
      </c>
      <c r="CB427" s="107" t="s">
        <v>1584</v>
      </c>
      <c r="CC427" s="107" t="s">
        <v>1585</v>
      </c>
      <c r="CD427" s="106" t="s">
        <v>10</v>
      </c>
      <c r="CE427" s="107"/>
      <c r="CF427" s="107"/>
      <c r="CG427" s="107"/>
      <c r="CH427" s="107"/>
    </row>
    <row r="428" spans="1:86" s="2" customFormat="1">
      <c r="A428" s="105">
        <v>26</v>
      </c>
      <c r="B428" s="105" t="s">
        <v>244</v>
      </c>
      <c r="C428" s="105" t="s">
        <v>244</v>
      </c>
      <c r="D428" s="106" t="s">
        <v>1562</v>
      </c>
      <c r="E428" s="107">
        <v>2019</v>
      </c>
      <c r="F428" s="107" t="s">
        <v>1563</v>
      </c>
      <c r="G428" s="107" t="s">
        <v>1564</v>
      </c>
      <c r="H428" s="107" t="s">
        <v>1549</v>
      </c>
      <c r="I428" s="107" t="s">
        <v>1565</v>
      </c>
      <c r="J428" s="108" t="s">
        <v>1566</v>
      </c>
      <c r="K428" s="109" t="s">
        <v>1567</v>
      </c>
      <c r="L428" s="106" t="s">
        <v>6137</v>
      </c>
      <c r="M428" s="110" t="s">
        <v>1568</v>
      </c>
      <c r="N428" s="107" t="s">
        <v>12</v>
      </c>
      <c r="O428" s="107" t="s">
        <v>5651</v>
      </c>
      <c r="P428" s="107" t="s">
        <v>5651</v>
      </c>
      <c r="Q428" s="107" t="s">
        <v>5612</v>
      </c>
      <c r="R428" s="107" t="s">
        <v>1636</v>
      </c>
      <c r="S428" s="107" t="s">
        <v>123</v>
      </c>
      <c r="T428" s="107" t="s">
        <v>172</v>
      </c>
      <c r="U428" s="107" t="s">
        <v>269</v>
      </c>
      <c r="V428" s="107">
        <v>5697</v>
      </c>
      <c r="W428" s="107">
        <f t="shared" si="14"/>
        <v>417810</v>
      </c>
      <c r="X428" s="107" t="s">
        <v>10</v>
      </c>
      <c r="Y428" s="107" t="s">
        <v>10</v>
      </c>
      <c r="Z428" s="107" t="s">
        <v>10</v>
      </c>
      <c r="AA428" s="107"/>
      <c r="AB428" s="107" t="s">
        <v>249</v>
      </c>
      <c r="AC428" s="112" t="str">
        <f>INDEX(Exposure_GWASs!G:G,MATCH(Matt!AE428,Exposure_GWASs!C:C,0))</f>
        <v>WHR</v>
      </c>
      <c r="AD428" s="105" t="s">
        <v>160</v>
      </c>
      <c r="AE428" s="107" t="s">
        <v>1592</v>
      </c>
      <c r="AF428" s="112" t="str">
        <f>INDEX(Exposure_GWASs!T:T,MATCH(Matt!AE428,Exposure_GWASs!C:C,0))</f>
        <v>18+</v>
      </c>
      <c r="AG428" s="112" t="str">
        <f>INDEX(Exposure_GWASs!U:U,MATCH(Matt!AE428,Exposure_GWASs!C:C,0))</f>
        <v>male</v>
      </c>
      <c r="AH428" s="107" t="s">
        <v>11</v>
      </c>
      <c r="AI428" s="112">
        <f>INDEX(Exposure_GWASs!F:F,MATCH(Matt!AE428,Exposure_GWASs!C:C,0))</f>
        <v>316772</v>
      </c>
      <c r="AJ428" s="107" t="s">
        <v>10</v>
      </c>
      <c r="AK428" s="107" t="s">
        <v>1005</v>
      </c>
      <c r="AL428" s="107" t="s">
        <v>249</v>
      </c>
      <c r="AM428" s="112" t="s">
        <v>1571</v>
      </c>
      <c r="AN428" s="112" t="s">
        <v>213</v>
      </c>
      <c r="AO428" s="105" t="s">
        <v>1572</v>
      </c>
      <c r="AP428" s="105" t="s">
        <v>1573</v>
      </c>
      <c r="AQ428" s="105" t="s">
        <v>266</v>
      </c>
      <c r="AR428" s="107" t="s">
        <v>11</v>
      </c>
      <c r="AS428" s="107" t="s">
        <v>11</v>
      </c>
      <c r="AT428" s="107" t="s">
        <v>1574</v>
      </c>
      <c r="AU428" s="107" t="s">
        <v>10</v>
      </c>
      <c r="AV428" s="107" t="s">
        <v>10</v>
      </c>
      <c r="AW428" s="107">
        <v>90</v>
      </c>
      <c r="AX428" s="107">
        <f>INDEX(Exposure_GWASs!S:S,MATCH(Matt!AE428,Exposure_GWASs!C:C,0))</f>
        <v>82</v>
      </c>
      <c r="AY428" s="107" t="s">
        <v>1593</v>
      </c>
      <c r="AZ428" s="105" t="s">
        <v>11</v>
      </c>
      <c r="BA428" s="107" t="s">
        <v>10</v>
      </c>
      <c r="BB428" s="107" t="s">
        <v>25</v>
      </c>
      <c r="BC428" s="105" t="s">
        <v>17</v>
      </c>
      <c r="BD428" s="105" t="s">
        <v>26</v>
      </c>
      <c r="BE428" s="105"/>
      <c r="BF428" s="105"/>
      <c r="BG428" s="105"/>
      <c r="BH428" s="105" t="s">
        <v>1576</v>
      </c>
      <c r="BI428" s="107" t="s">
        <v>1577</v>
      </c>
      <c r="BJ428" s="107" t="s">
        <v>1065</v>
      </c>
      <c r="BK428" s="107" t="s">
        <v>1558</v>
      </c>
      <c r="BL428" s="107" t="s">
        <v>11</v>
      </c>
      <c r="BM428" s="107" t="s">
        <v>1578</v>
      </c>
      <c r="BN428" s="107" t="s">
        <v>1579</v>
      </c>
      <c r="BO428" s="107" t="s">
        <v>167</v>
      </c>
      <c r="BP428" s="105" t="s">
        <v>1197</v>
      </c>
      <c r="BQ428" s="106" t="s">
        <v>1029</v>
      </c>
      <c r="BR428" s="107">
        <v>1.93</v>
      </c>
      <c r="BS428" s="107"/>
      <c r="BT428" s="107">
        <v>95</v>
      </c>
      <c r="BU428" s="107">
        <v>1.63</v>
      </c>
      <c r="BV428" s="107">
        <v>2.29</v>
      </c>
      <c r="BW428" s="105" t="s">
        <v>1641</v>
      </c>
      <c r="BX428" s="105" t="s">
        <v>1581</v>
      </c>
      <c r="BY428" s="105">
        <f t="shared" si="13"/>
        <v>9.8039215686274508E-4</v>
      </c>
      <c r="BZ428" s="112" t="s">
        <v>1582</v>
      </c>
      <c r="CA428" s="105" t="s">
        <v>1583</v>
      </c>
      <c r="CB428" s="107" t="s">
        <v>1584</v>
      </c>
      <c r="CC428" s="107" t="s">
        <v>1585</v>
      </c>
      <c r="CD428" s="106" t="s">
        <v>10</v>
      </c>
      <c r="CE428" s="107"/>
      <c r="CF428" s="107"/>
      <c r="CG428" s="107"/>
      <c r="CH428" s="107"/>
    </row>
    <row r="429" spans="1:86" s="2" customFormat="1">
      <c r="A429" s="105">
        <v>26</v>
      </c>
      <c r="B429" s="105" t="s">
        <v>244</v>
      </c>
      <c r="C429" s="105" t="s">
        <v>244</v>
      </c>
      <c r="D429" s="106" t="s">
        <v>1562</v>
      </c>
      <c r="E429" s="107">
        <v>2019</v>
      </c>
      <c r="F429" s="107" t="s">
        <v>1563</v>
      </c>
      <c r="G429" s="107" t="s">
        <v>1564</v>
      </c>
      <c r="H429" s="107" t="s">
        <v>1549</v>
      </c>
      <c r="I429" s="107" t="s">
        <v>1565</v>
      </c>
      <c r="J429" s="108" t="s">
        <v>1566</v>
      </c>
      <c r="K429" s="109" t="s">
        <v>1567</v>
      </c>
      <c r="L429" s="106" t="s">
        <v>6137</v>
      </c>
      <c r="M429" s="110" t="s">
        <v>1568</v>
      </c>
      <c r="N429" s="107" t="s">
        <v>12</v>
      </c>
      <c r="O429" s="107" t="s">
        <v>5651</v>
      </c>
      <c r="P429" s="107" t="s">
        <v>5651</v>
      </c>
      <c r="Q429" s="107" t="s">
        <v>5612</v>
      </c>
      <c r="R429" s="107" t="s">
        <v>1636</v>
      </c>
      <c r="S429" s="107" t="s">
        <v>123</v>
      </c>
      <c r="T429" s="107" t="s">
        <v>172</v>
      </c>
      <c r="U429" s="107" t="s">
        <v>268</v>
      </c>
      <c r="V429" s="107">
        <v>3909</v>
      </c>
      <c r="W429" s="107">
        <f t="shared" si="14"/>
        <v>419598</v>
      </c>
      <c r="X429" s="107" t="s">
        <v>10</v>
      </c>
      <c r="Y429" s="107" t="s">
        <v>10</v>
      </c>
      <c r="Z429" s="107" t="s">
        <v>10</v>
      </c>
      <c r="AA429" s="107"/>
      <c r="AB429" s="107" t="s">
        <v>249</v>
      </c>
      <c r="AC429" s="112" t="str">
        <f>INDEX(Exposure_GWASs!G:G,MATCH(Matt!AE429,Exposure_GWASs!C:C,0))</f>
        <v>WHR</v>
      </c>
      <c r="AD429" s="105" t="s">
        <v>160</v>
      </c>
      <c r="AE429" s="107" t="s">
        <v>1595</v>
      </c>
      <c r="AF429" s="112" t="str">
        <f>INDEX(Exposure_GWASs!T:T,MATCH(Matt!AE429,Exposure_GWASs!C:C,0))</f>
        <v>18+</v>
      </c>
      <c r="AG429" s="112" t="str">
        <f>INDEX(Exposure_GWASs!U:U,MATCH(Matt!AE429,Exposure_GWASs!C:C,0))</f>
        <v>female</v>
      </c>
      <c r="AH429" s="107" t="s">
        <v>11</v>
      </c>
      <c r="AI429" s="112">
        <f>INDEX(Exposure_GWASs!F:F,MATCH(Matt!AE429,Exposure_GWASs!C:C,0))</f>
        <v>381152</v>
      </c>
      <c r="AJ429" s="107" t="s">
        <v>10</v>
      </c>
      <c r="AK429" s="107" t="s">
        <v>1005</v>
      </c>
      <c r="AL429" s="107" t="s">
        <v>249</v>
      </c>
      <c r="AM429" s="112" t="s">
        <v>1571</v>
      </c>
      <c r="AN429" s="112" t="s">
        <v>213</v>
      </c>
      <c r="AO429" s="105" t="s">
        <v>1572</v>
      </c>
      <c r="AP429" s="105" t="s">
        <v>1573</v>
      </c>
      <c r="AQ429" s="105" t="s">
        <v>266</v>
      </c>
      <c r="AR429" s="107" t="s">
        <v>11</v>
      </c>
      <c r="AS429" s="107" t="s">
        <v>11</v>
      </c>
      <c r="AT429" s="107" t="s">
        <v>1574</v>
      </c>
      <c r="AU429" s="107" t="s">
        <v>10</v>
      </c>
      <c r="AV429" s="107" t="s">
        <v>10</v>
      </c>
      <c r="AW429" s="107">
        <v>264</v>
      </c>
      <c r="AX429" s="107">
        <f>INDEX(Exposure_GWASs!S:S,MATCH(Matt!AE429,Exposure_GWASs!C:C,0))</f>
        <v>261</v>
      </c>
      <c r="AY429" s="107" t="s">
        <v>1593</v>
      </c>
      <c r="AZ429" s="105" t="s">
        <v>11</v>
      </c>
      <c r="BA429" s="107" t="s">
        <v>10</v>
      </c>
      <c r="BB429" s="107" t="s">
        <v>25</v>
      </c>
      <c r="BC429" s="105" t="s">
        <v>17</v>
      </c>
      <c r="BD429" s="105" t="s">
        <v>26</v>
      </c>
      <c r="BE429" s="105"/>
      <c r="BF429" s="105"/>
      <c r="BG429" s="105"/>
      <c r="BH429" s="105" t="s">
        <v>1576</v>
      </c>
      <c r="BI429" s="107" t="s">
        <v>1577</v>
      </c>
      <c r="BJ429" s="107" t="s">
        <v>1065</v>
      </c>
      <c r="BK429" s="107" t="s">
        <v>1558</v>
      </c>
      <c r="BL429" s="107" t="s">
        <v>11</v>
      </c>
      <c r="BM429" s="107" t="s">
        <v>1578</v>
      </c>
      <c r="BN429" s="107" t="s">
        <v>1579</v>
      </c>
      <c r="BO429" s="107" t="s">
        <v>167</v>
      </c>
      <c r="BP429" s="105" t="s">
        <v>1197</v>
      </c>
      <c r="BQ429" s="106" t="s">
        <v>1029</v>
      </c>
      <c r="BR429" s="107">
        <v>1.3</v>
      </c>
      <c r="BS429" s="107"/>
      <c r="BT429" s="107">
        <v>95</v>
      </c>
      <c r="BU429" s="115">
        <v>1.1299999999999999</v>
      </c>
      <c r="BV429" s="107">
        <v>1.49</v>
      </c>
      <c r="BW429" s="105" t="s">
        <v>1497</v>
      </c>
      <c r="BX429" s="105" t="s">
        <v>1581</v>
      </c>
      <c r="BY429" s="105">
        <f t="shared" si="13"/>
        <v>9.8039215686274508E-4</v>
      </c>
      <c r="BZ429" s="112" t="s">
        <v>1582</v>
      </c>
      <c r="CA429" s="105" t="s">
        <v>1583</v>
      </c>
      <c r="CB429" s="107" t="s">
        <v>1584</v>
      </c>
      <c r="CC429" s="107" t="s">
        <v>1585</v>
      </c>
      <c r="CD429" s="106" t="s">
        <v>10</v>
      </c>
      <c r="CE429" s="107"/>
      <c r="CF429" s="107"/>
      <c r="CG429" s="107"/>
      <c r="CH429" s="107"/>
    </row>
    <row r="430" spans="1:86" s="2" customFormat="1">
      <c r="A430" s="105">
        <v>26</v>
      </c>
      <c r="B430" s="105" t="s">
        <v>244</v>
      </c>
      <c r="C430" s="105" t="s">
        <v>244</v>
      </c>
      <c r="D430" s="106" t="s">
        <v>1562</v>
      </c>
      <c r="E430" s="107">
        <v>2019</v>
      </c>
      <c r="F430" s="107" t="s">
        <v>1563</v>
      </c>
      <c r="G430" s="107" t="s">
        <v>1564</v>
      </c>
      <c r="H430" s="107" t="s">
        <v>1549</v>
      </c>
      <c r="I430" s="107" t="s">
        <v>1565</v>
      </c>
      <c r="J430" s="108" t="s">
        <v>1566</v>
      </c>
      <c r="K430" s="109" t="s">
        <v>1567</v>
      </c>
      <c r="L430" s="106" t="s">
        <v>6137</v>
      </c>
      <c r="M430" s="110" t="s">
        <v>1568</v>
      </c>
      <c r="N430" s="107" t="s">
        <v>12</v>
      </c>
      <c r="O430" s="107" t="s">
        <v>5651</v>
      </c>
      <c r="P430" s="107" t="s">
        <v>5652</v>
      </c>
      <c r="Q430" s="107" t="s">
        <v>5612</v>
      </c>
      <c r="R430" s="107" t="s">
        <v>1642</v>
      </c>
      <c r="S430" s="107" t="s">
        <v>123</v>
      </c>
      <c r="T430" s="107" t="s">
        <v>172</v>
      </c>
      <c r="U430" s="107" t="s">
        <v>140</v>
      </c>
      <c r="V430" s="107">
        <f>SUM(V431:V432)</f>
        <v>4686</v>
      </c>
      <c r="W430" s="107">
        <f t="shared" ref="W430:W435" si="15">SUM(423507-V430)</f>
        <v>418821</v>
      </c>
      <c r="X430" s="107" t="s">
        <v>10</v>
      </c>
      <c r="Y430" s="107" t="s">
        <v>10</v>
      </c>
      <c r="Z430" s="107" t="s">
        <v>10</v>
      </c>
      <c r="AA430" s="107"/>
      <c r="AB430" s="107" t="s">
        <v>249</v>
      </c>
      <c r="AC430" s="112" t="str">
        <f>INDEX(Exposure_GWASs!G:G,MATCH(Matt!AE430,Exposure_GWASs!C:C,0))</f>
        <v>BMI</v>
      </c>
      <c r="AD430" s="105" t="s">
        <v>127</v>
      </c>
      <c r="AE430" s="107" t="s">
        <v>1570</v>
      </c>
      <c r="AF430" s="112" t="str">
        <f>INDEX(Exposure_GWASs!T:T,MATCH(Matt!AE430,Exposure_GWASs!C:C,0))</f>
        <v>18+</v>
      </c>
      <c r="AG430" s="112" t="str">
        <f>INDEX(Exposure_GWASs!U:U,MATCH(Matt!AE430,Exposure_GWASs!C:C,0))</f>
        <v>both</v>
      </c>
      <c r="AH430" s="107" t="s">
        <v>11</v>
      </c>
      <c r="AI430" s="112">
        <f>INDEX(Exposure_GWASs!F:F,MATCH(Matt!AE430,Exposure_GWASs!C:C,0))</f>
        <v>806834</v>
      </c>
      <c r="AJ430" s="107" t="s">
        <v>10</v>
      </c>
      <c r="AK430" s="107" t="s">
        <v>1005</v>
      </c>
      <c r="AL430" s="107" t="s">
        <v>249</v>
      </c>
      <c r="AM430" s="112" t="s">
        <v>1571</v>
      </c>
      <c r="AN430" s="112" t="s">
        <v>213</v>
      </c>
      <c r="AO430" s="105" t="s">
        <v>1572</v>
      </c>
      <c r="AP430" s="105" t="s">
        <v>1573</v>
      </c>
      <c r="AQ430" s="105" t="s">
        <v>266</v>
      </c>
      <c r="AR430" s="107" t="s">
        <v>11</v>
      </c>
      <c r="AS430" s="107" t="s">
        <v>11</v>
      </c>
      <c r="AT430" s="107" t="s">
        <v>1574</v>
      </c>
      <c r="AU430" s="107" t="s">
        <v>10</v>
      </c>
      <c r="AV430" s="107" t="s">
        <v>10</v>
      </c>
      <c r="AW430" s="107">
        <v>565</v>
      </c>
      <c r="AX430" s="107">
        <f>INDEX(Exposure_GWASs!S:S,MATCH(Matt!AE430,Exposure_GWASs!C:C,0))</f>
        <v>806</v>
      </c>
      <c r="AY430" s="107" t="s">
        <v>1575</v>
      </c>
      <c r="AZ430" s="105" t="s">
        <v>11</v>
      </c>
      <c r="BA430" s="107" t="s">
        <v>10</v>
      </c>
      <c r="BB430" s="107" t="s">
        <v>25</v>
      </c>
      <c r="BC430" s="105" t="s">
        <v>17</v>
      </c>
      <c r="BD430" s="105" t="s">
        <v>26</v>
      </c>
      <c r="BE430" s="105"/>
      <c r="BF430" s="105"/>
      <c r="BG430" s="105"/>
      <c r="BH430" s="105" t="s">
        <v>1576</v>
      </c>
      <c r="BI430" s="107" t="s">
        <v>1577</v>
      </c>
      <c r="BJ430" s="107" t="s">
        <v>1065</v>
      </c>
      <c r="BK430" s="107" t="s">
        <v>1558</v>
      </c>
      <c r="BL430" s="107" t="s">
        <v>11</v>
      </c>
      <c r="BM430" s="107" t="s">
        <v>1578</v>
      </c>
      <c r="BN430" s="107" t="s">
        <v>1579</v>
      </c>
      <c r="BO430" s="107" t="s">
        <v>167</v>
      </c>
      <c r="BP430" s="105" t="s">
        <v>1197</v>
      </c>
      <c r="BQ430" s="106" t="s">
        <v>1029</v>
      </c>
      <c r="BR430" s="107">
        <v>1.81</v>
      </c>
      <c r="BS430" s="107"/>
      <c r="BT430" s="107">
        <v>95</v>
      </c>
      <c r="BU430" s="107">
        <v>1.6</v>
      </c>
      <c r="BV430" s="107">
        <v>2.04</v>
      </c>
      <c r="BW430" s="105" t="s">
        <v>1643</v>
      </c>
      <c r="BX430" s="105" t="s">
        <v>1581</v>
      </c>
      <c r="BY430" s="105">
        <f t="shared" si="13"/>
        <v>9.8039215686274508E-4</v>
      </c>
      <c r="BZ430" s="112" t="s">
        <v>1582</v>
      </c>
      <c r="CA430" s="105" t="s">
        <v>1583</v>
      </c>
      <c r="CB430" s="107" t="s">
        <v>1584</v>
      </c>
      <c r="CC430" s="107" t="s">
        <v>1585</v>
      </c>
      <c r="CD430" s="106" t="s">
        <v>10</v>
      </c>
      <c r="CE430" s="107"/>
      <c r="CF430" s="107"/>
      <c r="CG430" s="107"/>
      <c r="CH430" s="107"/>
    </row>
    <row r="431" spans="1:86" s="2" customFormat="1">
      <c r="A431" s="105">
        <v>26</v>
      </c>
      <c r="B431" s="105" t="s">
        <v>244</v>
      </c>
      <c r="C431" s="105" t="s">
        <v>244</v>
      </c>
      <c r="D431" s="106" t="s">
        <v>1562</v>
      </c>
      <c r="E431" s="107">
        <v>2019</v>
      </c>
      <c r="F431" s="107" t="s">
        <v>1563</v>
      </c>
      <c r="G431" s="107" t="s">
        <v>1564</v>
      </c>
      <c r="H431" s="107" t="s">
        <v>1549</v>
      </c>
      <c r="I431" s="107" t="s">
        <v>1565</v>
      </c>
      <c r="J431" s="108" t="s">
        <v>1566</v>
      </c>
      <c r="K431" s="109" t="s">
        <v>1567</v>
      </c>
      <c r="L431" s="106" t="s">
        <v>6137</v>
      </c>
      <c r="M431" s="110" t="s">
        <v>1568</v>
      </c>
      <c r="N431" s="107" t="s">
        <v>12</v>
      </c>
      <c r="O431" s="107" t="s">
        <v>5651</v>
      </c>
      <c r="P431" s="107" t="s">
        <v>5652</v>
      </c>
      <c r="Q431" s="107" t="s">
        <v>5612</v>
      </c>
      <c r="R431" s="107" t="s">
        <v>1642</v>
      </c>
      <c r="S431" s="107" t="s">
        <v>123</v>
      </c>
      <c r="T431" s="107" t="s">
        <v>172</v>
      </c>
      <c r="U431" s="107" t="s">
        <v>269</v>
      </c>
      <c r="V431" s="107">
        <v>3035</v>
      </c>
      <c r="W431" s="107">
        <f t="shared" si="15"/>
        <v>420472</v>
      </c>
      <c r="X431" s="107" t="s">
        <v>10</v>
      </c>
      <c r="Y431" s="107" t="s">
        <v>10</v>
      </c>
      <c r="Z431" s="107" t="s">
        <v>10</v>
      </c>
      <c r="AA431" s="107"/>
      <c r="AB431" s="107" t="s">
        <v>249</v>
      </c>
      <c r="AC431" s="112" t="str">
        <f>INDEX(Exposure_GWASs!G:G,MATCH(Matt!AE431,Exposure_GWASs!C:C,0))</f>
        <v>BMI</v>
      </c>
      <c r="AD431" s="105" t="s">
        <v>127</v>
      </c>
      <c r="AE431" s="107" t="s">
        <v>1586</v>
      </c>
      <c r="AF431" s="112" t="str">
        <f>INDEX(Exposure_GWASs!T:T,MATCH(Matt!AE431,Exposure_GWASs!C:C,0))</f>
        <v>18+</v>
      </c>
      <c r="AG431" s="112" t="str">
        <f>INDEX(Exposure_GWASs!U:U,MATCH(Matt!AE431,Exposure_GWASs!C:C,0))</f>
        <v>male</v>
      </c>
      <c r="AH431" s="107" t="s">
        <v>11</v>
      </c>
      <c r="AI431" s="112">
        <f>INDEX(Exposure_GWASs!F:F,MATCH(Matt!AE431,Exposure_GWASs!C:C,0))</f>
        <v>374756</v>
      </c>
      <c r="AJ431" s="107" t="s">
        <v>10</v>
      </c>
      <c r="AK431" s="107" t="s">
        <v>1005</v>
      </c>
      <c r="AL431" s="107" t="s">
        <v>249</v>
      </c>
      <c r="AM431" s="112" t="s">
        <v>1571</v>
      </c>
      <c r="AN431" s="112" t="s">
        <v>213</v>
      </c>
      <c r="AO431" s="105" t="s">
        <v>1572</v>
      </c>
      <c r="AP431" s="105" t="s">
        <v>1573</v>
      </c>
      <c r="AQ431" s="105" t="s">
        <v>266</v>
      </c>
      <c r="AR431" s="107" t="s">
        <v>11</v>
      </c>
      <c r="AS431" s="107" t="s">
        <v>11</v>
      </c>
      <c r="AT431" s="107" t="s">
        <v>1574</v>
      </c>
      <c r="AU431" s="107" t="s">
        <v>10</v>
      </c>
      <c r="AV431" s="107" t="s">
        <v>10</v>
      </c>
      <c r="AW431" s="107">
        <v>220</v>
      </c>
      <c r="AX431" s="107">
        <f>INDEX(Exposure_GWASs!S:S,MATCH(Matt!AE431,Exposure_GWASs!C:C,0))</f>
        <v>243</v>
      </c>
      <c r="AY431" s="107" t="s">
        <v>1575</v>
      </c>
      <c r="AZ431" s="105" t="s">
        <v>11</v>
      </c>
      <c r="BA431" s="107" t="s">
        <v>10</v>
      </c>
      <c r="BB431" s="107" t="s">
        <v>25</v>
      </c>
      <c r="BC431" s="105" t="s">
        <v>17</v>
      </c>
      <c r="BD431" s="105" t="s">
        <v>26</v>
      </c>
      <c r="BE431" s="105"/>
      <c r="BF431" s="105"/>
      <c r="BG431" s="105"/>
      <c r="BH431" s="105" t="s">
        <v>1576</v>
      </c>
      <c r="BI431" s="107" t="s">
        <v>1577</v>
      </c>
      <c r="BJ431" s="107" t="s">
        <v>1065</v>
      </c>
      <c r="BK431" s="107" t="s">
        <v>1558</v>
      </c>
      <c r="BL431" s="107" t="s">
        <v>11</v>
      </c>
      <c r="BM431" s="107" t="s">
        <v>1578</v>
      </c>
      <c r="BN431" s="107" t="s">
        <v>1579</v>
      </c>
      <c r="BO431" s="107" t="s">
        <v>167</v>
      </c>
      <c r="BP431" s="105" t="s">
        <v>1197</v>
      </c>
      <c r="BQ431" s="106" t="s">
        <v>1029</v>
      </c>
      <c r="BR431" s="107">
        <v>1.72</v>
      </c>
      <c r="BS431" s="107"/>
      <c r="BT431" s="107">
        <v>95</v>
      </c>
      <c r="BU431" s="107">
        <v>1.48</v>
      </c>
      <c r="BV431" s="107">
        <v>1.99</v>
      </c>
      <c r="BW431" s="105" t="s">
        <v>1644</v>
      </c>
      <c r="BX431" s="105" t="s">
        <v>1581</v>
      </c>
      <c r="BY431" s="105">
        <f t="shared" si="13"/>
        <v>9.8039215686274508E-4</v>
      </c>
      <c r="BZ431" s="112" t="s">
        <v>1582</v>
      </c>
      <c r="CA431" s="105" t="s">
        <v>1583</v>
      </c>
      <c r="CB431" s="107" t="s">
        <v>1584</v>
      </c>
      <c r="CC431" s="107" t="s">
        <v>1585</v>
      </c>
      <c r="CD431" s="106" t="s">
        <v>10</v>
      </c>
      <c r="CE431" s="107"/>
      <c r="CF431" s="107"/>
      <c r="CG431" s="107"/>
      <c r="CH431" s="107"/>
    </row>
    <row r="432" spans="1:86" s="2" customFormat="1">
      <c r="A432" s="105">
        <v>26</v>
      </c>
      <c r="B432" s="105" t="s">
        <v>244</v>
      </c>
      <c r="C432" s="105" t="s">
        <v>244</v>
      </c>
      <c r="D432" s="106" t="s">
        <v>1562</v>
      </c>
      <c r="E432" s="107">
        <v>2019</v>
      </c>
      <c r="F432" s="107" t="s">
        <v>1563</v>
      </c>
      <c r="G432" s="107" t="s">
        <v>1564</v>
      </c>
      <c r="H432" s="107" t="s">
        <v>1549</v>
      </c>
      <c r="I432" s="107" t="s">
        <v>1565</v>
      </c>
      <c r="J432" s="108" t="s">
        <v>1566</v>
      </c>
      <c r="K432" s="109" t="s">
        <v>1567</v>
      </c>
      <c r="L432" s="106" t="s">
        <v>6137</v>
      </c>
      <c r="M432" s="110" t="s">
        <v>1568</v>
      </c>
      <c r="N432" s="107" t="s">
        <v>12</v>
      </c>
      <c r="O432" s="107" t="s">
        <v>5651</v>
      </c>
      <c r="P432" s="107" t="s">
        <v>5652</v>
      </c>
      <c r="Q432" s="107" t="s">
        <v>5612</v>
      </c>
      <c r="R432" s="107" t="s">
        <v>1642</v>
      </c>
      <c r="S432" s="107" t="s">
        <v>123</v>
      </c>
      <c r="T432" s="107" t="s">
        <v>172</v>
      </c>
      <c r="U432" s="107" t="s">
        <v>268</v>
      </c>
      <c r="V432" s="107">
        <v>1651</v>
      </c>
      <c r="W432" s="107">
        <f t="shared" si="15"/>
        <v>421856</v>
      </c>
      <c r="X432" s="107" t="s">
        <v>10</v>
      </c>
      <c r="Y432" s="107" t="s">
        <v>10</v>
      </c>
      <c r="Z432" s="107" t="s">
        <v>10</v>
      </c>
      <c r="AA432" s="107"/>
      <c r="AB432" s="107" t="s">
        <v>249</v>
      </c>
      <c r="AC432" s="112" t="str">
        <f>INDEX(Exposure_GWASs!G:G,MATCH(Matt!AE432,Exposure_GWASs!C:C,0))</f>
        <v>BMI</v>
      </c>
      <c r="AD432" s="105" t="s">
        <v>127</v>
      </c>
      <c r="AE432" s="107" t="s">
        <v>1588</v>
      </c>
      <c r="AF432" s="112" t="str">
        <f>INDEX(Exposure_GWASs!T:T,MATCH(Matt!AE432,Exposure_GWASs!C:C,0))</f>
        <v>18+</v>
      </c>
      <c r="AG432" s="112" t="str">
        <f>INDEX(Exposure_GWASs!U:U,MATCH(Matt!AE432,Exposure_GWASs!C:C,0))</f>
        <v>female</v>
      </c>
      <c r="AH432" s="107" t="s">
        <v>11</v>
      </c>
      <c r="AI432" s="112">
        <f>INDEX(Exposure_GWASs!F:F,MATCH(Matt!AE432,Exposure_GWASs!C:C,0))</f>
        <v>434794</v>
      </c>
      <c r="AJ432" s="107" t="s">
        <v>10</v>
      </c>
      <c r="AK432" s="107" t="s">
        <v>1005</v>
      </c>
      <c r="AL432" s="107" t="s">
        <v>249</v>
      </c>
      <c r="AM432" s="112" t="s">
        <v>1571</v>
      </c>
      <c r="AN432" s="112" t="s">
        <v>213</v>
      </c>
      <c r="AO432" s="105" t="s">
        <v>1572</v>
      </c>
      <c r="AP432" s="105" t="s">
        <v>1573</v>
      </c>
      <c r="AQ432" s="105" t="s">
        <v>266</v>
      </c>
      <c r="AR432" s="107" t="s">
        <v>11</v>
      </c>
      <c r="AS432" s="107" t="s">
        <v>11</v>
      </c>
      <c r="AT432" s="107" t="s">
        <v>1574</v>
      </c>
      <c r="AU432" s="107" t="s">
        <v>10</v>
      </c>
      <c r="AV432" s="107" t="s">
        <v>10</v>
      </c>
      <c r="AW432" s="107">
        <v>278</v>
      </c>
      <c r="AX432" s="107">
        <f>INDEX(Exposure_GWASs!S:S,MATCH(Matt!AE432,Exposure_GWASs!C:C,0))</f>
        <v>306</v>
      </c>
      <c r="AY432" s="107" t="s">
        <v>1575</v>
      </c>
      <c r="AZ432" s="105" t="s">
        <v>11</v>
      </c>
      <c r="BA432" s="107" t="s">
        <v>10</v>
      </c>
      <c r="BB432" s="107" t="s">
        <v>25</v>
      </c>
      <c r="BC432" s="105" t="s">
        <v>17</v>
      </c>
      <c r="BD432" s="105" t="s">
        <v>26</v>
      </c>
      <c r="BE432" s="105"/>
      <c r="BF432" s="105"/>
      <c r="BG432" s="105"/>
      <c r="BH432" s="105" t="s">
        <v>1576</v>
      </c>
      <c r="BI432" s="107" t="s">
        <v>1577</v>
      </c>
      <c r="BJ432" s="107" t="s">
        <v>1065</v>
      </c>
      <c r="BK432" s="107" t="s">
        <v>1558</v>
      </c>
      <c r="BL432" s="107" t="s">
        <v>11</v>
      </c>
      <c r="BM432" s="107" t="s">
        <v>1578</v>
      </c>
      <c r="BN432" s="107" t="s">
        <v>1579</v>
      </c>
      <c r="BO432" s="107" t="s">
        <v>167</v>
      </c>
      <c r="BP432" s="105" t="s">
        <v>1197</v>
      </c>
      <c r="BQ432" s="106" t="s">
        <v>1029</v>
      </c>
      <c r="BR432" s="107">
        <v>1.98</v>
      </c>
      <c r="BS432" s="107"/>
      <c r="BT432" s="107">
        <v>95</v>
      </c>
      <c r="BU432" s="107">
        <v>1.62</v>
      </c>
      <c r="BV432" s="107">
        <v>2.42</v>
      </c>
      <c r="BW432" s="105" t="s">
        <v>1645</v>
      </c>
      <c r="BX432" s="105" t="s">
        <v>1581</v>
      </c>
      <c r="BY432" s="105">
        <f t="shared" si="13"/>
        <v>9.8039215686274508E-4</v>
      </c>
      <c r="BZ432" s="112" t="s">
        <v>1582</v>
      </c>
      <c r="CA432" s="105" t="s">
        <v>1583</v>
      </c>
      <c r="CB432" s="107" t="s">
        <v>1584</v>
      </c>
      <c r="CC432" s="107" t="s">
        <v>1585</v>
      </c>
      <c r="CD432" s="106" t="s">
        <v>10</v>
      </c>
      <c r="CE432" s="107"/>
      <c r="CF432" s="107"/>
      <c r="CG432" s="107"/>
      <c r="CH432" s="107"/>
    </row>
    <row r="433" spans="1:86" s="2" customFormat="1">
      <c r="A433" s="105">
        <v>26</v>
      </c>
      <c r="B433" s="105" t="s">
        <v>244</v>
      </c>
      <c r="C433" s="105" t="s">
        <v>244</v>
      </c>
      <c r="D433" s="106" t="s">
        <v>1562</v>
      </c>
      <c r="E433" s="107">
        <v>2019</v>
      </c>
      <c r="F433" s="107" t="s">
        <v>1563</v>
      </c>
      <c r="G433" s="107" t="s">
        <v>1564</v>
      </c>
      <c r="H433" s="107" t="s">
        <v>1549</v>
      </c>
      <c r="I433" s="107" t="s">
        <v>1565</v>
      </c>
      <c r="J433" s="108" t="s">
        <v>1566</v>
      </c>
      <c r="K433" s="109" t="s">
        <v>1567</v>
      </c>
      <c r="L433" s="106" t="s">
        <v>6137</v>
      </c>
      <c r="M433" s="110" t="s">
        <v>1568</v>
      </c>
      <c r="N433" s="107" t="s">
        <v>12</v>
      </c>
      <c r="O433" s="107" t="s">
        <v>5651</v>
      </c>
      <c r="P433" s="107" t="s">
        <v>5652</v>
      </c>
      <c r="Q433" s="107" t="s">
        <v>5612</v>
      </c>
      <c r="R433" s="107" t="s">
        <v>1642</v>
      </c>
      <c r="S433" s="107" t="s">
        <v>123</v>
      </c>
      <c r="T433" s="107" t="s">
        <v>172</v>
      </c>
      <c r="U433" s="107" t="s">
        <v>140</v>
      </c>
      <c r="V433" s="107">
        <f>SUM(V434:V435)</f>
        <v>4686</v>
      </c>
      <c r="W433" s="107">
        <f t="shared" si="15"/>
        <v>418821</v>
      </c>
      <c r="X433" s="107" t="s">
        <v>10</v>
      </c>
      <c r="Y433" s="107" t="s">
        <v>10</v>
      </c>
      <c r="Z433" s="107" t="s">
        <v>10</v>
      </c>
      <c r="AA433" s="107"/>
      <c r="AB433" s="107" t="s">
        <v>249</v>
      </c>
      <c r="AC433" s="112" t="str">
        <f>INDEX(Exposure_GWASs!G:G,MATCH(Matt!AE433,Exposure_GWASs!C:C,0))</f>
        <v>WHR</v>
      </c>
      <c r="AD433" s="105" t="s">
        <v>160</v>
      </c>
      <c r="AE433" s="107" t="s">
        <v>1590</v>
      </c>
      <c r="AF433" s="112" t="str">
        <f>INDEX(Exposure_GWASs!T:T,MATCH(Matt!AE433,Exposure_GWASs!C:C,0))</f>
        <v>18+</v>
      </c>
      <c r="AG433" s="112" t="str">
        <f>INDEX(Exposure_GWASs!U:U,MATCH(Matt!AE433,Exposure_GWASs!C:C,0))</f>
        <v>both</v>
      </c>
      <c r="AH433" s="107" t="s">
        <v>11</v>
      </c>
      <c r="AI433" s="112">
        <f>INDEX(Exposure_GWASs!F:F,MATCH(Matt!AE433,Exposure_GWASs!C:C,0))</f>
        <v>697734</v>
      </c>
      <c r="AJ433" s="107" t="s">
        <v>10</v>
      </c>
      <c r="AK433" s="107" t="s">
        <v>1005</v>
      </c>
      <c r="AL433" s="107" t="s">
        <v>249</v>
      </c>
      <c r="AM433" s="112" t="s">
        <v>1571</v>
      </c>
      <c r="AN433" s="112" t="s">
        <v>213</v>
      </c>
      <c r="AO433" s="105" t="s">
        <v>1572</v>
      </c>
      <c r="AP433" s="105" t="s">
        <v>1573</v>
      </c>
      <c r="AQ433" s="105" t="s">
        <v>266</v>
      </c>
      <c r="AR433" s="107" t="s">
        <v>11</v>
      </c>
      <c r="AS433" s="107" t="s">
        <v>11</v>
      </c>
      <c r="AT433" s="107" t="s">
        <v>1574</v>
      </c>
      <c r="AU433" s="107" t="s">
        <v>10</v>
      </c>
      <c r="AV433" s="107" t="s">
        <v>10</v>
      </c>
      <c r="AW433" s="107">
        <v>327</v>
      </c>
      <c r="AX433" s="107">
        <f>INDEX(Exposure_GWASs!S:S,MATCH(Matt!AE433,Exposure_GWASs!C:C,0))</f>
        <v>382</v>
      </c>
      <c r="AY433" s="107" t="s">
        <v>1575</v>
      </c>
      <c r="AZ433" s="105" t="s">
        <v>11</v>
      </c>
      <c r="BA433" s="107" t="s">
        <v>10</v>
      </c>
      <c r="BB433" s="107" t="s">
        <v>25</v>
      </c>
      <c r="BC433" s="105" t="s">
        <v>17</v>
      </c>
      <c r="BD433" s="105" t="s">
        <v>26</v>
      </c>
      <c r="BE433" s="105"/>
      <c r="BF433" s="105"/>
      <c r="BG433" s="105"/>
      <c r="BH433" s="105" t="s">
        <v>1576</v>
      </c>
      <c r="BI433" s="107" t="s">
        <v>1577</v>
      </c>
      <c r="BJ433" s="107" t="s">
        <v>1065</v>
      </c>
      <c r="BK433" s="107" t="s">
        <v>1558</v>
      </c>
      <c r="BL433" s="107" t="s">
        <v>11</v>
      </c>
      <c r="BM433" s="107" t="s">
        <v>1578</v>
      </c>
      <c r="BN433" s="107" t="s">
        <v>1579</v>
      </c>
      <c r="BO433" s="107" t="s">
        <v>167</v>
      </c>
      <c r="BP433" s="105" t="s">
        <v>1197</v>
      </c>
      <c r="BQ433" s="106" t="s">
        <v>1029</v>
      </c>
      <c r="BR433" s="107">
        <v>1.55</v>
      </c>
      <c r="BS433" s="107"/>
      <c r="BT433" s="107">
        <v>95</v>
      </c>
      <c r="BU433" s="107">
        <v>1.32</v>
      </c>
      <c r="BV433" s="107">
        <v>1.81</v>
      </c>
      <c r="BW433" s="105" t="s">
        <v>1646</v>
      </c>
      <c r="BX433" s="105" t="s">
        <v>1581</v>
      </c>
      <c r="BY433" s="105">
        <f t="shared" si="13"/>
        <v>9.8039215686274508E-4</v>
      </c>
      <c r="BZ433" s="112" t="s">
        <v>1582</v>
      </c>
      <c r="CA433" s="105" t="s">
        <v>1583</v>
      </c>
      <c r="CB433" s="107" t="s">
        <v>1584</v>
      </c>
      <c r="CC433" s="107" t="s">
        <v>1585</v>
      </c>
      <c r="CD433" s="106" t="s">
        <v>10</v>
      </c>
      <c r="CE433" s="107"/>
      <c r="CF433" s="107"/>
      <c r="CG433" s="107"/>
      <c r="CH433" s="107"/>
    </row>
    <row r="434" spans="1:86" s="2" customFormat="1">
      <c r="A434" s="105">
        <v>26</v>
      </c>
      <c r="B434" s="105" t="s">
        <v>244</v>
      </c>
      <c r="C434" s="105" t="s">
        <v>244</v>
      </c>
      <c r="D434" s="106" t="s">
        <v>1562</v>
      </c>
      <c r="E434" s="107">
        <v>2019</v>
      </c>
      <c r="F434" s="107" t="s">
        <v>1563</v>
      </c>
      <c r="G434" s="107" t="s">
        <v>1564</v>
      </c>
      <c r="H434" s="107" t="s">
        <v>1549</v>
      </c>
      <c r="I434" s="107" t="s">
        <v>1565</v>
      </c>
      <c r="J434" s="108" t="s">
        <v>1566</v>
      </c>
      <c r="K434" s="109" t="s">
        <v>1567</v>
      </c>
      <c r="L434" s="106" t="s">
        <v>6137</v>
      </c>
      <c r="M434" s="110" t="s">
        <v>1568</v>
      </c>
      <c r="N434" s="107" t="s">
        <v>12</v>
      </c>
      <c r="O434" s="107" t="s">
        <v>5651</v>
      </c>
      <c r="P434" s="107" t="s">
        <v>5652</v>
      </c>
      <c r="Q434" s="107" t="s">
        <v>5612</v>
      </c>
      <c r="R434" s="107" t="s">
        <v>1642</v>
      </c>
      <c r="S434" s="107" t="s">
        <v>123</v>
      </c>
      <c r="T434" s="107" t="s">
        <v>172</v>
      </c>
      <c r="U434" s="107" t="s">
        <v>269</v>
      </c>
      <c r="V434" s="107">
        <v>3035</v>
      </c>
      <c r="W434" s="107">
        <f t="shared" si="15"/>
        <v>420472</v>
      </c>
      <c r="X434" s="107" t="s">
        <v>10</v>
      </c>
      <c r="Y434" s="107" t="s">
        <v>10</v>
      </c>
      <c r="Z434" s="107" t="s">
        <v>10</v>
      </c>
      <c r="AA434" s="107"/>
      <c r="AB434" s="107" t="s">
        <v>249</v>
      </c>
      <c r="AC434" s="112" t="str">
        <f>INDEX(Exposure_GWASs!G:G,MATCH(Matt!AE434,Exposure_GWASs!C:C,0))</f>
        <v>WHR</v>
      </c>
      <c r="AD434" s="105" t="s">
        <v>160</v>
      </c>
      <c r="AE434" s="107" t="s">
        <v>1592</v>
      </c>
      <c r="AF434" s="112" t="str">
        <f>INDEX(Exposure_GWASs!T:T,MATCH(Matt!AE434,Exposure_GWASs!C:C,0))</f>
        <v>18+</v>
      </c>
      <c r="AG434" s="112" t="str">
        <f>INDEX(Exposure_GWASs!U:U,MATCH(Matt!AE434,Exposure_GWASs!C:C,0))</f>
        <v>male</v>
      </c>
      <c r="AH434" s="107" t="s">
        <v>11</v>
      </c>
      <c r="AI434" s="112">
        <f>INDEX(Exposure_GWASs!F:F,MATCH(Matt!AE434,Exposure_GWASs!C:C,0))</f>
        <v>316772</v>
      </c>
      <c r="AJ434" s="107" t="s">
        <v>10</v>
      </c>
      <c r="AK434" s="107" t="s">
        <v>1005</v>
      </c>
      <c r="AL434" s="107" t="s">
        <v>249</v>
      </c>
      <c r="AM434" s="112" t="s">
        <v>1571</v>
      </c>
      <c r="AN434" s="112" t="s">
        <v>213</v>
      </c>
      <c r="AO434" s="105" t="s">
        <v>1572</v>
      </c>
      <c r="AP434" s="105" t="s">
        <v>1573</v>
      </c>
      <c r="AQ434" s="105" t="s">
        <v>266</v>
      </c>
      <c r="AR434" s="107" t="s">
        <v>11</v>
      </c>
      <c r="AS434" s="107" t="s">
        <v>11</v>
      </c>
      <c r="AT434" s="107" t="s">
        <v>1574</v>
      </c>
      <c r="AU434" s="107" t="s">
        <v>10</v>
      </c>
      <c r="AV434" s="107" t="s">
        <v>10</v>
      </c>
      <c r="AW434" s="107">
        <v>90</v>
      </c>
      <c r="AX434" s="107">
        <f>INDEX(Exposure_GWASs!S:S,MATCH(Matt!AE434,Exposure_GWASs!C:C,0))</f>
        <v>82</v>
      </c>
      <c r="AY434" s="107" t="s">
        <v>1593</v>
      </c>
      <c r="AZ434" s="105" t="s">
        <v>11</v>
      </c>
      <c r="BA434" s="107" t="s">
        <v>10</v>
      </c>
      <c r="BB434" s="107" t="s">
        <v>25</v>
      </c>
      <c r="BC434" s="105" t="s">
        <v>17</v>
      </c>
      <c r="BD434" s="105" t="s">
        <v>26</v>
      </c>
      <c r="BE434" s="105"/>
      <c r="BF434" s="105"/>
      <c r="BG434" s="105"/>
      <c r="BH434" s="105" t="s">
        <v>1576</v>
      </c>
      <c r="BI434" s="107" t="s">
        <v>1577</v>
      </c>
      <c r="BJ434" s="107" t="s">
        <v>1065</v>
      </c>
      <c r="BK434" s="107" t="s">
        <v>1558</v>
      </c>
      <c r="BL434" s="107" t="s">
        <v>11</v>
      </c>
      <c r="BM434" s="107" t="s">
        <v>1578</v>
      </c>
      <c r="BN434" s="107" t="s">
        <v>1579</v>
      </c>
      <c r="BO434" s="107" t="s">
        <v>167</v>
      </c>
      <c r="BP434" s="105" t="s">
        <v>1197</v>
      </c>
      <c r="BQ434" s="106" t="s">
        <v>1029</v>
      </c>
      <c r="BR434" s="107">
        <v>1.86</v>
      </c>
      <c r="BS434" s="107"/>
      <c r="BT434" s="107">
        <v>95</v>
      </c>
      <c r="BU434" s="107">
        <v>1.48</v>
      </c>
      <c r="BV434" s="107">
        <v>2.35</v>
      </c>
      <c r="BW434" s="105" t="s">
        <v>1647</v>
      </c>
      <c r="BX434" s="105" t="s">
        <v>1581</v>
      </c>
      <c r="BY434" s="105">
        <f t="shared" si="13"/>
        <v>9.8039215686274508E-4</v>
      </c>
      <c r="BZ434" s="112" t="s">
        <v>1582</v>
      </c>
      <c r="CA434" s="105" t="s">
        <v>1583</v>
      </c>
      <c r="CB434" s="107" t="s">
        <v>1584</v>
      </c>
      <c r="CC434" s="107" t="s">
        <v>1585</v>
      </c>
      <c r="CD434" s="106" t="s">
        <v>10</v>
      </c>
      <c r="CE434" s="107"/>
      <c r="CF434" s="107"/>
      <c r="CG434" s="107"/>
      <c r="CH434" s="107"/>
    </row>
    <row r="435" spans="1:86" s="2" customFormat="1">
      <c r="A435" s="105">
        <v>26</v>
      </c>
      <c r="B435" s="105" t="s">
        <v>244</v>
      </c>
      <c r="C435" s="105" t="s">
        <v>244</v>
      </c>
      <c r="D435" s="106" t="s">
        <v>1562</v>
      </c>
      <c r="E435" s="107">
        <v>2019</v>
      </c>
      <c r="F435" s="107" t="s">
        <v>1563</v>
      </c>
      <c r="G435" s="107" t="s">
        <v>1564</v>
      </c>
      <c r="H435" s="107" t="s">
        <v>1549</v>
      </c>
      <c r="I435" s="107" t="s">
        <v>1565</v>
      </c>
      <c r="J435" s="108" t="s">
        <v>1566</v>
      </c>
      <c r="K435" s="109" t="s">
        <v>1567</v>
      </c>
      <c r="L435" s="106" t="s">
        <v>6137</v>
      </c>
      <c r="M435" s="110" t="s">
        <v>1568</v>
      </c>
      <c r="N435" s="107" t="s">
        <v>12</v>
      </c>
      <c r="O435" s="107" t="s">
        <v>5651</v>
      </c>
      <c r="P435" s="107" t="s">
        <v>5652</v>
      </c>
      <c r="Q435" s="107" t="s">
        <v>5612</v>
      </c>
      <c r="R435" s="107" t="s">
        <v>1642</v>
      </c>
      <c r="S435" s="107" t="s">
        <v>123</v>
      </c>
      <c r="T435" s="107" t="s">
        <v>172</v>
      </c>
      <c r="U435" s="107" t="s">
        <v>268</v>
      </c>
      <c r="V435" s="107">
        <v>1651</v>
      </c>
      <c r="W435" s="107">
        <f t="shared" si="15"/>
        <v>421856</v>
      </c>
      <c r="X435" s="107" t="s">
        <v>10</v>
      </c>
      <c r="Y435" s="107" t="s">
        <v>10</v>
      </c>
      <c r="Z435" s="107" t="s">
        <v>10</v>
      </c>
      <c r="AA435" s="107"/>
      <c r="AB435" s="107" t="s">
        <v>249</v>
      </c>
      <c r="AC435" s="112" t="str">
        <f>INDEX(Exposure_GWASs!G:G,MATCH(Matt!AE435,Exposure_GWASs!C:C,0))</f>
        <v>WHR</v>
      </c>
      <c r="AD435" s="105" t="s">
        <v>160</v>
      </c>
      <c r="AE435" s="107" t="s">
        <v>1595</v>
      </c>
      <c r="AF435" s="112" t="str">
        <f>INDEX(Exposure_GWASs!T:T,MATCH(Matt!AE435,Exposure_GWASs!C:C,0))</f>
        <v>18+</v>
      </c>
      <c r="AG435" s="112" t="str">
        <f>INDEX(Exposure_GWASs!U:U,MATCH(Matt!AE435,Exposure_GWASs!C:C,0))</f>
        <v>female</v>
      </c>
      <c r="AH435" s="107" t="s">
        <v>11</v>
      </c>
      <c r="AI435" s="112">
        <f>INDEX(Exposure_GWASs!F:F,MATCH(Matt!AE435,Exposure_GWASs!C:C,0))</f>
        <v>381152</v>
      </c>
      <c r="AJ435" s="107" t="s">
        <v>10</v>
      </c>
      <c r="AK435" s="107" t="s">
        <v>1005</v>
      </c>
      <c r="AL435" s="107" t="s">
        <v>249</v>
      </c>
      <c r="AM435" s="112" t="s">
        <v>1571</v>
      </c>
      <c r="AN435" s="112" t="s">
        <v>213</v>
      </c>
      <c r="AO435" s="105" t="s">
        <v>1572</v>
      </c>
      <c r="AP435" s="105" t="s">
        <v>1573</v>
      </c>
      <c r="AQ435" s="105" t="s">
        <v>266</v>
      </c>
      <c r="AR435" s="107" t="s">
        <v>11</v>
      </c>
      <c r="AS435" s="107" t="s">
        <v>11</v>
      </c>
      <c r="AT435" s="107" t="s">
        <v>1574</v>
      </c>
      <c r="AU435" s="107" t="s">
        <v>10</v>
      </c>
      <c r="AV435" s="107" t="s">
        <v>10</v>
      </c>
      <c r="AW435" s="107">
        <v>264</v>
      </c>
      <c r="AX435" s="107">
        <f>INDEX(Exposure_GWASs!S:S,MATCH(Matt!AE435,Exposure_GWASs!C:C,0))</f>
        <v>261</v>
      </c>
      <c r="AY435" s="107" t="s">
        <v>1593</v>
      </c>
      <c r="AZ435" s="105" t="s">
        <v>11</v>
      </c>
      <c r="BA435" s="107" t="s">
        <v>10</v>
      </c>
      <c r="BB435" s="107" t="s">
        <v>25</v>
      </c>
      <c r="BC435" s="105" t="s">
        <v>17</v>
      </c>
      <c r="BD435" s="105" t="s">
        <v>26</v>
      </c>
      <c r="BE435" s="105"/>
      <c r="BF435" s="105"/>
      <c r="BG435" s="105"/>
      <c r="BH435" s="105" t="s">
        <v>1576</v>
      </c>
      <c r="BI435" s="107" t="s">
        <v>1577</v>
      </c>
      <c r="BJ435" s="107" t="s">
        <v>1065</v>
      </c>
      <c r="BK435" s="107" t="s">
        <v>1558</v>
      </c>
      <c r="BL435" s="107" t="s">
        <v>11</v>
      </c>
      <c r="BM435" s="107" t="s">
        <v>1578</v>
      </c>
      <c r="BN435" s="107" t="s">
        <v>1579</v>
      </c>
      <c r="BO435" s="107" t="s">
        <v>167</v>
      </c>
      <c r="BP435" s="105" t="s">
        <v>1197</v>
      </c>
      <c r="BQ435" s="106" t="s">
        <v>1029</v>
      </c>
      <c r="BR435" s="107">
        <v>1.24</v>
      </c>
      <c r="BS435" s="107"/>
      <c r="BT435" s="107">
        <v>95</v>
      </c>
      <c r="BU435" s="115">
        <v>1</v>
      </c>
      <c r="BV435" s="107">
        <v>1.54</v>
      </c>
      <c r="BW435" s="105">
        <v>0.04</v>
      </c>
      <c r="BX435" s="105" t="s">
        <v>1581</v>
      </c>
      <c r="BY435" s="105">
        <f t="shared" si="13"/>
        <v>9.8039215686274508E-4</v>
      </c>
      <c r="BZ435" s="112" t="s">
        <v>1582</v>
      </c>
      <c r="CA435" s="105" t="s">
        <v>1583</v>
      </c>
      <c r="CB435" s="107" t="s">
        <v>1584</v>
      </c>
      <c r="CC435" s="107" t="s">
        <v>1585</v>
      </c>
      <c r="CD435" s="106" t="s">
        <v>10</v>
      </c>
      <c r="CE435" s="107"/>
      <c r="CF435" s="107"/>
      <c r="CG435" s="107"/>
      <c r="CH435" s="107"/>
    </row>
    <row r="436" spans="1:86">
      <c r="A436" s="105">
        <v>26</v>
      </c>
      <c r="B436" s="105" t="s">
        <v>244</v>
      </c>
      <c r="C436" s="105" t="s">
        <v>244</v>
      </c>
      <c r="D436" s="106" t="s">
        <v>1562</v>
      </c>
      <c r="E436" s="105">
        <v>2019</v>
      </c>
      <c r="F436" s="105" t="s">
        <v>1563</v>
      </c>
      <c r="G436" s="105" t="s">
        <v>1564</v>
      </c>
      <c r="H436" s="105" t="s">
        <v>1549</v>
      </c>
      <c r="I436" s="105" t="s">
        <v>1565</v>
      </c>
      <c r="J436" s="114" t="s">
        <v>1566</v>
      </c>
      <c r="K436" s="109" t="s">
        <v>1567</v>
      </c>
      <c r="L436" s="106" t="s">
        <v>6137</v>
      </c>
      <c r="M436" s="110" t="s">
        <v>1568</v>
      </c>
      <c r="N436" s="105" t="s">
        <v>12</v>
      </c>
      <c r="O436" s="107" t="s">
        <v>5651</v>
      </c>
      <c r="P436" s="105" t="s">
        <v>5653</v>
      </c>
      <c r="Q436" s="107" t="s">
        <v>5612</v>
      </c>
      <c r="R436" s="105" t="s">
        <v>1648</v>
      </c>
      <c r="S436" s="105" t="s">
        <v>123</v>
      </c>
      <c r="T436" s="105" t="s">
        <v>172</v>
      </c>
      <c r="U436" s="105" t="s">
        <v>140</v>
      </c>
      <c r="V436" s="105">
        <f>SUM(V437:V438)</f>
        <v>4599</v>
      </c>
      <c r="W436" s="105">
        <f t="shared" ref="W436:W455" si="16">SUM(423507-V436)</f>
        <v>418908</v>
      </c>
      <c r="X436" s="105" t="s">
        <v>10</v>
      </c>
      <c r="Y436" s="105" t="s">
        <v>10</v>
      </c>
      <c r="Z436" s="105" t="s">
        <v>10</v>
      </c>
      <c r="AA436" s="105"/>
      <c r="AB436" s="105" t="s">
        <v>249</v>
      </c>
      <c r="AC436" s="115" t="str">
        <f>INDEX(Exposure_GWASs!G:G,MATCH(Matt!AE436,Exposure_GWASs!C:C,0))</f>
        <v>BMI</v>
      </c>
      <c r="AD436" s="105" t="s">
        <v>127</v>
      </c>
      <c r="AE436" s="105" t="s">
        <v>1570</v>
      </c>
      <c r="AF436" s="115" t="str">
        <f>INDEX(Exposure_GWASs!T:T,MATCH(Matt!AE436,Exposure_GWASs!C:C,0))</f>
        <v>18+</v>
      </c>
      <c r="AG436" s="115" t="str">
        <f>INDEX(Exposure_GWASs!U:U,MATCH(Matt!AE436,Exposure_GWASs!C:C,0))</f>
        <v>both</v>
      </c>
      <c r="AH436" s="105" t="s">
        <v>11</v>
      </c>
      <c r="AI436" s="115">
        <f>INDEX(Exposure_GWASs!F:F,MATCH(Matt!AE436,Exposure_GWASs!C:C,0))</f>
        <v>806834</v>
      </c>
      <c r="AJ436" s="105" t="s">
        <v>10</v>
      </c>
      <c r="AK436" s="105" t="s">
        <v>1005</v>
      </c>
      <c r="AL436" s="105" t="s">
        <v>249</v>
      </c>
      <c r="AM436" s="115" t="s">
        <v>1571</v>
      </c>
      <c r="AN436" s="115" t="s">
        <v>213</v>
      </c>
      <c r="AO436" s="105" t="s">
        <v>1572</v>
      </c>
      <c r="AP436" s="105" t="s">
        <v>1573</v>
      </c>
      <c r="AQ436" s="105" t="s">
        <v>266</v>
      </c>
      <c r="AR436" s="105" t="s">
        <v>11</v>
      </c>
      <c r="AS436" s="105" t="s">
        <v>11</v>
      </c>
      <c r="AT436" s="105" t="s">
        <v>1574</v>
      </c>
      <c r="AU436" s="105" t="s">
        <v>10</v>
      </c>
      <c r="AV436" s="105" t="s">
        <v>10</v>
      </c>
      <c r="AW436" s="105">
        <v>565</v>
      </c>
      <c r="AX436" s="105">
        <f>INDEX(Exposure_GWASs!S:S,MATCH(Matt!AE436,Exposure_GWASs!C:C,0))</f>
        <v>806</v>
      </c>
      <c r="AY436" s="105" t="s">
        <v>1575</v>
      </c>
      <c r="AZ436" s="105" t="s">
        <v>11</v>
      </c>
      <c r="BA436" s="105" t="s">
        <v>10</v>
      </c>
      <c r="BB436" s="105" t="s">
        <v>25</v>
      </c>
      <c r="BC436" s="105" t="s">
        <v>17</v>
      </c>
      <c r="BD436" s="105" t="s">
        <v>26</v>
      </c>
      <c r="BE436" s="105"/>
      <c r="BF436" s="105"/>
      <c r="BG436" s="105"/>
      <c r="BH436" s="105" t="s">
        <v>1576</v>
      </c>
      <c r="BI436" s="105" t="s">
        <v>1577</v>
      </c>
      <c r="BJ436" s="105" t="s">
        <v>1065</v>
      </c>
      <c r="BK436" s="105" t="s">
        <v>1558</v>
      </c>
      <c r="BL436" s="105" t="s">
        <v>11</v>
      </c>
      <c r="BM436" s="105" t="s">
        <v>1578</v>
      </c>
      <c r="BN436" s="105" t="s">
        <v>1579</v>
      </c>
      <c r="BO436" s="105" t="s">
        <v>167</v>
      </c>
      <c r="BP436" s="105" t="s">
        <v>1197</v>
      </c>
      <c r="BQ436" s="106" t="s">
        <v>1029</v>
      </c>
      <c r="BR436" s="105">
        <v>1.81</v>
      </c>
      <c r="BS436" s="105"/>
      <c r="BT436" s="105">
        <v>95</v>
      </c>
      <c r="BU436" s="105">
        <v>1.6</v>
      </c>
      <c r="BV436" s="105">
        <v>2.04</v>
      </c>
      <c r="BW436" s="105" t="s">
        <v>1649</v>
      </c>
      <c r="BX436" s="105" t="s">
        <v>1581</v>
      </c>
      <c r="BY436" s="105">
        <f t="shared" si="13"/>
        <v>9.8039215686274508E-4</v>
      </c>
      <c r="BZ436" s="115" t="s">
        <v>1582</v>
      </c>
      <c r="CA436" s="105" t="s">
        <v>1583</v>
      </c>
      <c r="CB436" s="105" t="s">
        <v>1584</v>
      </c>
      <c r="CC436" s="105" t="s">
        <v>1585</v>
      </c>
      <c r="CD436" s="106" t="s">
        <v>10</v>
      </c>
      <c r="CE436" s="105"/>
      <c r="CF436" s="105"/>
      <c r="CG436" s="105"/>
      <c r="CH436" s="105"/>
    </row>
    <row r="437" spans="1:86">
      <c r="A437" s="105">
        <v>26</v>
      </c>
      <c r="B437" s="105" t="s">
        <v>244</v>
      </c>
      <c r="C437" s="105" t="s">
        <v>244</v>
      </c>
      <c r="D437" s="106" t="s">
        <v>1562</v>
      </c>
      <c r="E437" s="105">
        <v>2019</v>
      </c>
      <c r="F437" s="105" t="s">
        <v>1563</v>
      </c>
      <c r="G437" s="105" t="s">
        <v>1564</v>
      </c>
      <c r="H437" s="105" t="s">
        <v>1549</v>
      </c>
      <c r="I437" s="105" t="s">
        <v>1565</v>
      </c>
      <c r="J437" s="114" t="s">
        <v>1566</v>
      </c>
      <c r="K437" s="109" t="s">
        <v>1567</v>
      </c>
      <c r="L437" s="106" t="s">
        <v>6137</v>
      </c>
      <c r="M437" s="110" t="s">
        <v>1568</v>
      </c>
      <c r="N437" s="105" t="s">
        <v>12</v>
      </c>
      <c r="O437" s="107" t="s">
        <v>5651</v>
      </c>
      <c r="P437" s="105" t="s">
        <v>5653</v>
      </c>
      <c r="Q437" s="107" t="s">
        <v>5612</v>
      </c>
      <c r="R437" s="105" t="s">
        <v>1648</v>
      </c>
      <c r="S437" s="105" t="s">
        <v>123</v>
      </c>
      <c r="T437" s="105" t="s">
        <v>172</v>
      </c>
      <c r="U437" s="105" t="s">
        <v>269</v>
      </c>
      <c r="V437" s="105">
        <v>2581</v>
      </c>
      <c r="W437" s="105">
        <f t="shared" si="16"/>
        <v>420926</v>
      </c>
      <c r="X437" s="105" t="s">
        <v>10</v>
      </c>
      <c r="Y437" s="105" t="s">
        <v>10</v>
      </c>
      <c r="Z437" s="105" t="s">
        <v>10</v>
      </c>
      <c r="AA437" s="105"/>
      <c r="AB437" s="105" t="s">
        <v>249</v>
      </c>
      <c r="AC437" s="115" t="str">
        <f>INDEX(Exposure_GWASs!G:G,MATCH(Matt!AE437,Exposure_GWASs!C:C,0))</f>
        <v>BMI</v>
      </c>
      <c r="AD437" s="105" t="s">
        <v>127</v>
      </c>
      <c r="AE437" s="105" t="s">
        <v>1586</v>
      </c>
      <c r="AF437" s="115" t="str">
        <f>INDEX(Exposure_GWASs!T:T,MATCH(Matt!AE437,Exposure_GWASs!C:C,0))</f>
        <v>18+</v>
      </c>
      <c r="AG437" s="115" t="str">
        <f>INDEX(Exposure_GWASs!U:U,MATCH(Matt!AE437,Exposure_GWASs!C:C,0))</f>
        <v>male</v>
      </c>
      <c r="AH437" s="105" t="s">
        <v>11</v>
      </c>
      <c r="AI437" s="115">
        <f>INDEX(Exposure_GWASs!F:F,MATCH(Matt!AE437,Exposure_GWASs!C:C,0))</f>
        <v>374756</v>
      </c>
      <c r="AJ437" s="105" t="s">
        <v>10</v>
      </c>
      <c r="AK437" s="105" t="s">
        <v>1005</v>
      </c>
      <c r="AL437" s="105" t="s">
        <v>249</v>
      </c>
      <c r="AM437" s="115" t="s">
        <v>1571</v>
      </c>
      <c r="AN437" s="115" t="s">
        <v>213</v>
      </c>
      <c r="AO437" s="105" t="s">
        <v>1572</v>
      </c>
      <c r="AP437" s="105" t="s">
        <v>1573</v>
      </c>
      <c r="AQ437" s="105" t="s">
        <v>266</v>
      </c>
      <c r="AR437" s="105" t="s">
        <v>11</v>
      </c>
      <c r="AS437" s="105" t="s">
        <v>11</v>
      </c>
      <c r="AT437" s="105" t="s">
        <v>1574</v>
      </c>
      <c r="AU437" s="105" t="s">
        <v>10</v>
      </c>
      <c r="AV437" s="105" t="s">
        <v>10</v>
      </c>
      <c r="AW437" s="105">
        <v>220</v>
      </c>
      <c r="AX437" s="105">
        <f>INDEX(Exposure_GWASs!S:S,MATCH(Matt!AE437,Exposure_GWASs!C:C,0))</f>
        <v>243</v>
      </c>
      <c r="AY437" s="105" t="s">
        <v>1575</v>
      </c>
      <c r="AZ437" s="105" t="s">
        <v>11</v>
      </c>
      <c r="BA437" s="105" t="s">
        <v>10</v>
      </c>
      <c r="BB437" s="105" t="s">
        <v>25</v>
      </c>
      <c r="BC437" s="105" t="s">
        <v>17</v>
      </c>
      <c r="BD437" s="105" t="s">
        <v>26</v>
      </c>
      <c r="BE437" s="105"/>
      <c r="BF437" s="105"/>
      <c r="BG437" s="105"/>
      <c r="BH437" s="105" t="s">
        <v>1576</v>
      </c>
      <c r="BI437" s="105" t="s">
        <v>1577</v>
      </c>
      <c r="BJ437" s="105" t="s">
        <v>1065</v>
      </c>
      <c r="BK437" s="105" t="s">
        <v>1558</v>
      </c>
      <c r="BL437" s="105" t="s">
        <v>11</v>
      </c>
      <c r="BM437" s="105" t="s">
        <v>1578</v>
      </c>
      <c r="BN437" s="105" t="s">
        <v>1579</v>
      </c>
      <c r="BO437" s="105" t="s">
        <v>167</v>
      </c>
      <c r="BP437" s="105" t="s">
        <v>1197</v>
      </c>
      <c r="BQ437" s="106" t="s">
        <v>1029</v>
      </c>
      <c r="BR437" s="105">
        <v>1.85</v>
      </c>
      <c r="BS437" s="105"/>
      <c r="BT437" s="105">
        <v>95</v>
      </c>
      <c r="BU437" s="105">
        <v>1.58</v>
      </c>
      <c r="BV437" s="105">
        <v>2.17</v>
      </c>
      <c r="BW437" s="105" t="s">
        <v>1650</v>
      </c>
      <c r="BX437" s="105" t="s">
        <v>1581</v>
      </c>
      <c r="BY437" s="105">
        <f t="shared" si="13"/>
        <v>9.8039215686274508E-4</v>
      </c>
      <c r="BZ437" s="115" t="s">
        <v>1582</v>
      </c>
      <c r="CA437" s="105" t="s">
        <v>1583</v>
      </c>
      <c r="CB437" s="105" t="s">
        <v>1584</v>
      </c>
      <c r="CC437" s="105" t="s">
        <v>1585</v>
      </c>
      <c r="CD437" s="106" t="s">
        <v>10</v>
      </c>
      <c r="CE437" s="105"/>
      <c r="CF437" s="105"/>
      <c r="CG437" s="105"/>
      <c r="CH437" s="105"/>
    </row>
    <row r="438" spans="1:86">
      <c r="A438" s="105">
        <v>26</v>
      </c>
      <c r="B438" s="105" t="s">
        <v>244</v>
      </c>
      <c r="C438" s="105" t="s">
        <v>244</v>
      </c>
      <c r="D438" s="106" t="s">
        <v>1562</v>
      </c>
      <c r="E438" s="105">
        <v>2019</v>
      </c>
      <c r="F438" s="105" t="s">
        <v>1563</v>
      </c>
      <c r="G438" s="105" t="s">
        <v>1564</v>
      </c>
      <c r="H438" s="105" t="s">
        <v>1549</v>
      </c>
      <c r="I438" s="105" t="s">
        <v>1565</v>
      </c>
      <c r="J438" s="114" t="s">
        <v>1566</v>
      </c>
      <c r="K438" s="109" t="s">
        <v>1567</v>
      </c>
      <c r="L438" s="106" t="s">
        <v>6137</v>
      </c>
      <c r="M438" s="110" t="s">
        <v>1568</v>
      </c>
      <c r="N438" s="105" t="s">
        <v>12</v>
      </c>
      <c r="O438" s="107" t="s">
        <v>5651</v>
      </c>
      <c r="P438" s="105" t="s">
        <v>5653</v>
      </c>
      <c r="Q438" s="107" t="s">
        <v>5612</v>
      </c>
      <c r="R438" s="105" t="s">
        <v>1648</v>
      </c>
      <c r="S438" s="105" t="s">
        <v>123</v>
      </c>
      <c r="T438" s="105" t="s">
        <v>172</v>
      </c>
      <c r="U438" s="105" t="s">
        <v>268</v>
      </c>
      <c r="V438" s="105">
        <v>2018</v>
      </c>
      <c r="W438" s="105">
        <f t="shared" si="16"/>
        <v>421489</v>
      </c>
      <c r="X438" s="105" t="s">
        <v>10</v>
      </c>
      <c r="Y438" s="105" t="s">
        <v>10</v>
      </c>
      <c r="Z438" s="105" t="s">
        <v>10</v>
      </c>
      <c r="AA438" s="105"/>
      <c r="AB438" s="105" t="s">
        <v>249</v>
      </c>
      <c r="AC438" s="115" t="str">
        <f>INDEX(Exposure_GWASs!G:G,MATCH(Matt!AE438,Exposure_GWASs!C:C,0))</f>
        <v>BMI</v>
      </c>
      <c r="AD438" s="105" t="s">
        <v>127</v>
      </c>
      <c r="AE438" s="105" t="s">
        <v>1588</v>
      </c>
      <c r="AF438" s="115" t="str">
        <f>INDEX(Exposure_GWASs!T:T,MATCH(Matt!AE438,Exposure_GWASs!C:C,0))</f>
        <v>18+</v>
      </c>
      <c r="AG438" s="115" t="str">
        <f>INDEX(Exposure_GWASs!U:U,MATCH(Matt!AE438,Exposure_GWASs!C:C,0))</f>
        <v>female</v>
      </c>
      <c r="AH438" s="105" t="s">
        <v>11</v>
      </c>
      <c r="AI438" s="115">
        <f>INDEX(Exposure_GWASs!F:F,MATCH(Matt!AE438,Exposure_GWASs!C:C,0))</f>
        <v>434794</v>
      </c>
      <c r="AJ438" s="105" t="s">
        <v>10</v>
      </c>
      <c r="AK438" s="105" t="s">
        <v>1005</v>
      </c>
      <c r="AL438" s="105" t="s">
        <v>249</v>
      </c>
      <c r="AM438" s="115" t="s">
        <v>1571</v>
      </c>
      <c r="AN438" s="115" t="s">
        <v>213</v>
      </c>
      <c r="AO438" s="105" t="s">
        <v>1572</v>
      </c>
      <c r="AP438" s="105" t="s">
        <v>1573</v>
      </c>
      <c r="AQ438" s="105" t="s">
        <v>266</v>
      </c>
      <c r="AR438" s="105" t="s">
        <v>11</v>
      </c>
      <c r="AS438" s="105" t="s">
        <v>11</v>
      </c>
      <c r="AT438" s="105" t="s">
        <v>1574</v>
      </c>
      <c r="AU438" s="105" t="s">
        <v>10</v>
      </c>
      <c r="AV438" s="105" t="s">
        <v>10</v>
      </c>
      <c r="AW438" s="105">
        <v>278</v>
      </c>
      <c r="AX438" s="105">
        <f>INDEX(Exposure_GWASs!S:S,MATCH(Matt!AE438,Exposure_GWASs!C:C,0))</f>
        <v>306</v>
      </c>
      <c r="AY438" s="105" t="s">
        <v>1575</v>
      </c>
      <c r="AZ438" s="105" t="s">
        <v>11</v>
      </c>
      <c r="BA438" s="105" t="s">
        <v>10</v>
      </c>
      <c r="BB438" s="105" t="s">
        <v>25</v>
      </c>
      <c r="BC438" s="105" t="s">
        <v>17</v>
      </c>
      <c r="BD438" s="105" t="s">
        <v>26</v>
      </c>
      <c r="BE438" s="105"/>
      <c r="BF438" s="105"/>
      <c r="BG438" s="105"/>
      <c r="BH438" s="105" t="s">
        <v>1576</v>
      </c>
      <c r="BI438" s="105" t="s">
        <v>1577</v>
      </c>
      <c r="BJ438" s="105" t="s">
        <v>1065</v>
      </c>
      <c r="BK438" s="105" t="s">
        <v>1558</v>
      </c>
      <c r="BL438" s="105" t="s">
        <v>11</v>
      </c>
      <c r="BM438" s="105" t="s">
        <v>1578</v>
      </c>
      <c r="BN438" s="105" t="s">
        <v>1579</v>
      </c>
      <c r="BO438" s="105" t="s">
        <v>167</v>
      </c>
      <c r="BP438" s="105" t="s">
        <v>1197</v>
      </c>
      <c r="BQ438" s="106" t="s">
        <v>1029</v>
      </c>
      <c r="BR438" s="105">
        <v>1.79</v>
      </c>
      <c r="BS438" s="105"/>
      <c r="BT438" s="105">
        <v>95</v>
      </c>
      <c r="BU438" s="105">
        <v>1.49</v>
      </c>
      <c r="BV438" s="105">
        <v>2.15</v>
      </c>
      <c r="BW438" s="105" t="s">
        <v>1651</v>
      </c>
      <c r="BX438" s="105" t="s">
        <v>1581</v>
      </c>
      <c r="BY438" s="105">
        <f t="shared" si="13"/>
        <v>9.8039215686274508E-4</v>
      </c>
      <c r="BZ438" s="115" t="s">
        <v>1582</v>
      </c>
      <c r="CA438" s="105" t="s">
        <v>1583</v>
      </c>
      <c r="CB438" s="105" t="s">
        <v>1584</v>
      </c>
      <c r="CC438" s="105" t="s">
        <v>1585</v>
      </c>
      <c r="CD438" s="106" t="s">
        <v>10</v>
      </c>
      <c r="CE438" s="105"/>
      <c r="CF438" s="105"/>
      <c r="CG438" s="105"/>
      <c r="CH438" s="105"/>
    </row>
    <row r="439" spans="1:86">
      <c r="A439" s="105">
        <v>26</v>
      </c>
      <c r="B439" s="105" t="s">
        <v>244</v>
      </c>
      <c r="C439" s="105" t="s">
        <v>244</v>
      </c>
      <c r="D439" s="106" t="s">
        <v>1562</v>
      </c>
      <c r="E439" s="105">
        <v>2019</v>
      </c>
      <c r="F439" s="105" t="s">
        <v>1563</v>
      </c>
      <c r="G439" s="105" t="s">
        <v>1564</v>
      </c>
      <c r="H439" s="105" t="s">
        <v>1549</v>
      </c>
      <c r="I439" s="105" t="s">
        <v>1565</v>
      </c>
      <c r="J439" s="114" t="s">
        <v>1566</v>
      </c>
      <c r="K439" s="109" t="s">
        <v>1567</v>
      </c>
      <c r="L439" s="106" t="s">
        <v>6137</v>
      </c>
      <c r="M439" s="110" t="s">
        <v>1568</v>
      </c>
      <c r="N439" s="105" t="s">
        <v>12</v>
      </c>
      <c r="O439" s="107" t="s">
        <v>5651</v>
      </c>
      <c r="P439" s="105" t="s">
        <v>5653</v>
      </c>
      <c r="Q439" s="107" t="s">
        <v>5612</v>
      </c>
      <c r="R439" s="105" t="s">
        <v>1648</v>
      </c>
      <c r="S439" s="105" t="s">
        <v>123</v>
      </c>
      <c r="T439" s="105" t="s">
        <v>172</v>
      </c>
      <c r="U439" s="105" t="s">
        <v>140</v>
      </c>
      <c r="V439" s="105">
        <f>SUM(V440:V441)</f>
        <v>4599</v>
      </c>
      <c r="W439" s="105">
        <f t="shared" si="16"/>
        <v>418908</v>
      </c>
      <c r="X439" s="105" t="s">
        <v>10</v>
      </c>
      <c r="Y439" s="105" t="s">
        <v>10</v>
      </c>
      <c r="Z439" s="105" t="s">
        <v>10</v>
      </c>
      <c r="AA439" s="105"/>
      <c r="AB439" s="105" t="s">
        <v>249</v>
      </c>
      <c r="AC439" s="115" t="str">
        <f>INDEX(Exposure_GWASs!G:G,MATCH(Matt!AE439,Exposure_GWASs!C:C,0))</f>
        <v>WHR</v>
      </c>
      <c r="AD439" s="105" t="s">
        <v>160</v>
      </c>
      <c r="AE439" s="105" t="s">
        <v>1590</v>
      </c>
      <c r="AF439" s="115" t="str">
        <f>INDEX(Exposure_GWASs!T:T,MATCH(Matt!AE439,Exposure_GWASs!C:C,0))</f>
        <v>18+</v>
      </c>
      <c r="AG439" s="115" t="str">
        <f>INDEX(Exposure_GWASs!U:U,MATCH(Matt!AE439,Exposure_GWASs!C:C,0))</f>
        <v>both</v>
      </c>
      <c r="AH439" s="105" t="s">
        <v>11</v>
      </c>
      <c r="AI439" s="115">
        <f>INDEX(Exposure_GWASs!F:F,MATCH(Matt!AE439,Exposure_GWASs!C:C,0))</f>
        <v>697734</v>
      </c>
      <c r="AJ439" s="105" t="s">
        <v>10</v>
      </c>
      <c r="AK439" s="105" t="s">
        <v>1005</v>
      </c>
      <c r="AL439" s="105" t="s">
        <v>249</v>
      </c>
      <c r="AM439" s="115" t="s">
        <v>1571</v>
      </c>
      <c r="AN439" s="115" t="s">
        <v>213</v>
      </c>
      <c r="AO439" s="105" t="s">
        <v>1572</v>
      </c>
      <c r="AP439" s="105" t="s">
        <v>1573</v>
      </c>
      <c r="AQ439" s="105" t="s">
        <v>266</v>
      </c>
      <c r="AR439" s="105" t="s">
        <v>11</v>
      </c>
      <c r="AS439" s="105" t="s">
        <v>11</v>
      </c>
      <c r="AT439" s="105" t="s">
        <v>1574</v>
      </c>
      <c r="AU439" s="105" t="s">
        <v>10</v>
      </c>
      <c r="AV439" s="105" t="s">
        <v>10</v>
      </c>
      <c r="AW439" s="105">
        <v>327</v>
      </c>
      <c r="AX439" s="105">
        <f>INDEX(Exposure_GWASs!S:S,MATCH(Matt!AE439,Exposure_GWASs!C:C,0))</f>
        <v>382</v>
      </c>
      <c r="AY439" s="105" t="s">
        <v>1575</v>
      </c>
      <c r="AZ439" s="105" t="s">
        <v>11</v>
      </c>
      <c r="BA439" s="105" t="s">
        <v>10</v>
      </c>
      <c r="BB439" s="105" t="s">
        <v>25</v>
      </c>
      <c r="BC439" s="105" t="s">
        <v>17</v>
      </c>
      <c r="BD439" s="105" t="s">
        <v>26</v>
      </c>
      <c r="BE439" s="105"/>
      <c r="BF439" s="105"/>
      <c r="BG439" s="105"/>
      <c r="BH439" s="105" t="s">
        <v>1576</v>
      </c>
      <c r="BI439" s="105" t="s">
        <v>1577</v>
      </c>
      <c r="BJ439" s="105" t="s">
        <v>1065</v>
      </c>
      <c r="BK439" s="105" t="s">
        <v>1558</v>
      </c>
      <c r="BL439" s="105" t="s">
        <v>11</v>
      </c>
      <c r="BM439" s="105" t="s">
        <v>1578</v>
      </c>
      <c r="BN439" s="105" t="s">
        <v>1579</v>
      </c>
      <c r="BO439" s="105" t="s">
        <v>167</v>
      </c>
      <c r="BP439" s="105" t="s">
        <v>1197</v>
      </c>
      <c r="BQ439" s="106" t="s">
        <v>1029</v>
      </c>
      <c r="BR439" s="105">
        <v>1.72</v>
      </c>
      <c r="BS439" s="105"/>
      <c r="BT439" s="105">
        <v>95</v>
      </c>
      <c r="BU439" s="105">
        <v>1.47</v>
      </c>
      <c r="BV439" s="105">
        <v>2.0099999999999998</v>
      </c>
      <c r="BW439" s="105" t="s">
        <v>1652</v>
      </c>
      <c r="BX439" s="105" t="s">
        <v>1581</v>
      </c>
      <c r="BY439" s="105">
        <f t="shared" si="13"/>
        <v>9.8039215686274508E-4</v>
      </c>
      <c r="BZ439" s="115" t="s">
        <v>1582</v>
      </c>
      <c r="CA439" s="105" t="s">
        <v>1583</v>
      </c>
      <c r="CB439" s="105" t="s">
        <v>1584</v>
      </c>
      <c r="CC439" s="105" t="s">
        <v>1585</v>
      </c>
      <c r="CD439" s="106" t="s">
        <v>10</v>
      </c>
      <c r="CE439" s="105"/>
      <c r="CF439" s="105"/>
      <c r="CG439" s="105"/>
      <c r="CH439" s="105"/>
    </row>
    <row r="440" spans="1:86">
      <c r="A440" s="105">
        <v>26</v>
      </c>
      <c r="B440" s="105" t="s">
        <v>244</v>
      </c>
      <c r="C440" s="105" t="s">
        <v>244</v>
      </c>
      <c r="D440" s="106" t="s">
        <v>1562</v>
      </c>
      <c r="E440" s="105">
        <v>2019</v>
      </c>
      <c r="F440" s="105" t="s">
        <v>1563</v>
      </c>
      <c r="G440" s="105" t="s">
        <v>1564</v>
      </c>
      <c r="H440" s="105" t="s">
        <v>1549</v>
      </c>
      <c r="I440" s="105" t="s">
        <v>1565</v>
      </c>
      <c r="J440" s="114" t="s">
        <v>1566</v>
      </c>
      <c r="K440" s="109" t="s">
        <v>1567</v>
      </c>
      <c r="L440" s="106" t="s">
        <v>6137</v>
      </c>
      <c r="M440" s="110" t="s">
        <v>1568</v>
      </c>
      <c r="N440" s="105" t="s">
        <v>12</v>
      </c>
      <c r="O440" s="107" t="s">
        <v>5651</v>
      </c>
      <c r="P440" s="105" t="s">
        <v>5653</v>
      </c>
      <c r="Q440" s="107" t="s">
        <v>5612</v>
      </c>
      <c r="R440" s="105" t="s">
        <v>1648</v>
      </c>
      <c r="S440" s="105" t="s">
        <v>123</v>
      </c>
      <c r="T440" s="105" t="s">
        <v>172</v>
      </c>
      <c r="U440" s="105" t="s">
        <v>269</v>
      </c>
      <c r="V440" s="105">
        <v>2581</v>
      </c>
      <c r="W440" s="105">
        <f t="shared" si="16"/>
        <v>420926</v>
      </c>
      <c r="X440" s="105" t="s">
        <v>10</v>
      </c>
      <c r="Y440" s="105" t="s">
        <v>10</v>
      </c>
      <c r="Z440" s="105" t="s">
        <v>10</v>
      </c>
      <c r="AA440" s="105"/>
      <c r="AB440" s="105" t="s">
        <v>249</v>
      </c>
      <c r="AC440" s="115" t="str">
        <f>INDEX(Exposure_GWASs!G:G,MATCH(Matt!AE440,Exposure_GWASs!C:C,0))</f>
        <v>WHR</v>
      </c>
      <c r="AD440" s="105" t="s">
        <v>160</v>
      </c>
      <c r="AE440" s="105" t="s">
        <v>1592</v>
      </c>
      <c r="AF440" s="115" t="str">
        <f>INDEX(Exposure_GWASs!T:T,MATCH(Matt!AE440,Exposure_GWASs!C:C,0))</f>
        <v>18+</v>
      </c>
      <c r="AG440" s="115" t="str">
        <f>INDEX(Exposure_GWASs!U:U,MATCH(Matt!AE440,Exposure_GWASs!C:C,0))</f>
        <v>male</v>
      </c>
      <c r="AH440" s="105" t="s">
        <v>11</v>
      </c>
      <c r="AI440" s="115">
        <f>INDEX(Exposure_GWASs!F:F,MATCH(Matt!AE440,Exposure_GWASs!C:C,0))</f>
        <v>316772</v>
      </c>
      <c r="AJ440" s="105" t="s">
        <v>10</v>
      </c>
      <c r="AK440" s="105" t="s">
        <v>1005</v>
      </c>
      <c r="AL440" s="105" t="s">
        <v>249</v>
      </c>
      <c r="AM440" s="115" t="s">
        <v>1571</v>
      </c>
      <c r="AN440" s="115" t="s">
        <v>213</v>
      </c>
      <c r="AO440" s="105" t="s">
        <v>1572</v>
      </c>
      <c r="AP440" s="105" t="s">
        <v>1573</v>
      </c>
      <c r="AQ440" s="105" t="s">
        <v>266</v>
      </c>
      <c r="AR440" s="105" t="s">
        <v>11</v>
      </c>
      <c r="AS440" s="105" t="s">
        <v>11</v>
      </c>
      <c r="AT440" s="105" t="s">
        <v>1574</v>
      </c>
      <c r="AU440" s="105" t="s">
        <v>10</v>
      </c>
      <c r="AV440" s="105" t="s">
        <v>10</v>
      </c>
      <c r="AW440" s="105">
        <v>90</v>
      </c>
      <c r="AX440" s="105">
        <f>INDEX(Exposure_GWASs!S:S,MATCH(Matt!AE440,Exposure_GWASs!C:C,0))</f>
        <v>82</v>
      </c>
      <c r="AY440" s="105" t="s">
        <v>1593</v>
      </c>
      <c r="AZ440" s="105" t="s">
        <v>11</v>
      </c>
      <c r="BA440" s="105" t="s">
        <v>10</v>
      </c>
      <c r="BB440" s="105" t="s">
        <v>25</v>
      </c>
      <c r="BC440" s="105" t="s">
        <v>17</v>
      </c>
      <c r="BD440" s="105" t="s">
        <v>26</v>
      </c>
      <c r="BE440" s="105"/>
      <c r="BF440" s="105"/>
      <c r="BG440" s="105"/>
      <c r="BH440" s="105" t="s">
        <v>1576</v>
      </c>
      <c r="BI440" s="105" t="s">
        <v>1577</v>
      </c>
      <c r="BJ440" s="105" t="s">
        <v>1065</v>
      </c>
      <c r="BK440" s="105" t="s">
        <v>1558</v>
      </c>
      <c r="BL440" s="105" t="s">
        <v>11</v>
      </c>
      <c r="BM440" s="105" t="s">
        <v>1578</v>
      </c>
      <c r="BN440" s="105" t="s">
        <v>1579</v>
      </c>
      <c r="BO440" s="105" t="s">
        <v>167</v>
      </c>
      <c r="BP440" s="105" t="s">
        <v>1197</v>
      </c>
      <c r="BQ440" s="106" t="s">
        <v>1029</v>
      </c>
      <c r="BR440" s="105">
        <v>2.33</v>
      </c>
      <c r="BS440" s="105"/>
      <c r="BT440" s="105">
        <v>95</v>
      </c>
      <c r="BU440" s="105">
        <v>1.81</v>
      </c>
      <c r="BV440" s="105">
        <v>2.99</v>
      </c>
      <c r="BW440" s="105" t="s">
        <v>1653</v>
      </c>
      <c r="BX440" s="105" t="s">
        <v>1581</v>
      </c>
      <c r="BY440" s="105">
        <f t="shared" si="13"/>
        <v>9.8039215686274508E-4</v>
      </c>
      <c r="BZ440" s="115" t="s">
        <v>1582</v>
      </c>
      <c r="CA440" s="105" t="s">
        <v>1583</v>
      </c>
      <c r="CB440" s="105" t="s">
        <v>1584</v>
      </c>
      <c r="CC440" s="105" t="s">
        <v>1585</v>
      </c>
      <c r="CD440" s="106" t="s">
        <v>10</v>
      </c>
      <c r="CE440" s="105"/>
      <c r="CF440" s="105"/>
      <c r="CG440" s="105"/>
      <c r="CH440" s="105"/>
    </row>
    <row r="441" spans="1:86">
      <c r="A441" s="105">
        <v>26</v>
      </c>
      <c r="B441" s="105" t="s">
        <v>244</v>
      </c>
      <c r="C441" s="105" t="s">
        <v>244</v>
      </c>
      <c r="D441" s="106" t="s">
        <v>1562</v>
      </c>
      <c r="E441" s="105">
        <v>2019</v>
      </c>
      <c r="F441" s="105" t="s">
        <v>1563</v>
      </c>
      <c r="G441" s="105" t="s">
        <v>1564</v>
      </c>
      <c r="H441" s="105" t="s">
        <v>1549</v>
      </c>
      <c r="I441" s="105" t="s">
        <v>1565</v>
      </c>
      <c r="J441" s="114" t="s">
        <v>1566</v>
      </c>
      <c r="K441" s="109" t="s">
        <v>1567</v>
      </c>
      <c r="L441" s="106" t="s">
        <v>6137</v>
      </c>
      <c r="M441" s="110" t="s">
        <v>1568</v>
      </c>
      <c r="N441" s="105" t="s">
        <v>12</v>
      </c>
      <c r="O441" s="107" t="s">
        <v>5651</v>
      </c>
      <c r="P441" s="105" t="s">
        <v>5653</v>
      </c>
      <c r="Q441" s="107" t="s">
        <v>5612</v>
      </c>
      <c r="R441" s="105" t="s">
        <v>1648</v>
      </c>
      <c r="S441" s="105" t="s">
        <v>123</v>
      </c>
      <c r="T441" s="105" t="s">
        <v>172</v>
      </c>
      <c r="U441" s="105" t="s">
        <v>268</v>
      </c>
      <c r="V441" s="105">
        <v>2018</v>
      </c>
      <c r="W441" s="105">
        <f t="shared" si="16"/>
        <v>421489</v>
      </c>
      <c r="X441" s="105" t="s">
        <v>10</v>
      </c>
      <c r="Y441" s="105" t="s">
        <v>10</v>
      </c>
      <c r="Z441" s="105" t="s">
        <v>10</v>
      </c>
      <c r="AA441" s="105"/>
      <c r="AB441" s="105" t="s">
        <v>249</v>
      </c>
      <c r="AC441" s="115" t="str">
        <f>INDEX(Exposure_GWASs!G:G,MATCH(Matt!AE441,Exposure_GWASs!C:C,0))</f>
        <v>WHR</v>
      </c>
      <c r="AD441" s="105" t="s">
        <v>160</v>
      </c>
      <c r="AE441" s="105" t="s">
        <v>1595</v>
      </c>
      <c r="AF441" s="115" t="str">
        <f>INDEX(Exposure_GWASs!T:T,MATCH(Matt!AE441,Exposure_GWASs!C:C,0))</f>
        <v>18+</v>
      </c>
      <c r="AG441" s="115" t="str">
        <f>INDEX(Exposure_GWASs!U:U,MATCH(Matt!AE441,Exposure_GWASs!C:C,0))</f>
        <v>female</v>
      </c>
      <c r="AH441" s="105" t="s">
        <v>11</v>
      </c>
      <c r="AI441" s="115">
        <f>INDEX(Exposure_GWASs!F:F,MATCH(Matt!AE441,Exposure_GWASs!C:C,0))</f>
        <v>381152</v>
      </c>
      <c r="AJ441" s="105" t="s">
        <v>10</v>
      </c>
      <c r="AK441" s="105" t="s">
        <v>1005</v>
      </c>
      <c r="AL441" s="105" t="s">
        <v>249</v>
      </c>
      <c r="AM441" s="115" t="s">
        <v>1571</v>
      </c>
      <c r="AN441" s="115" t="s">
        <v>213</v>
      </c>
      <c r="AO441" s="105" t="s">
        <v>1572</v>
      </c>
      <c r="AP441" s="105" t="s">
        <v>1573</v>
      </c>
      <c r="AQ441" s="105" t="s">
        <v>266</v>
      </c>
      <c r="AR441" s="105" t="s">
        <v>11</v>
      </c>
      <c r="AS441" s="105" t="s">
        <v>11</v>
      </c>
      <c r="AT441" s="105" t="s">
        <v>1574</v>
      </c>
      <c r="AU441" s="105" t="s">
        <v>10</v>
      </c>
      <c r="AV441" s="105" t="s">
        <v>10</v>
      </c>
      <c r="AW441" s="105">
        <v>264</v>
      </c>
      <c r="AX441" s="105">
        <f>INDEX(Exposure_GWASs!S:S,MATCH(Matt!AE441,Exposure_GWASs!C:C,0))</f>
        <v>261</v>
      </c>
      <c r="AY441" s="105" t="s">
        <v>1593</v>
      </c>
      <c r="AZ441" s="105" t="s">
        <v>11</v>
      </c>
      <c r="BA441" s="105" t="s">
        <v>10</v>
      </c>
      <c r="BB441" s="105" t="s">
        <v>25</v>
      </c>
      <c r="BC441" s="105" t="s">
        <v>17</v>
      </c>
      <c r="BD441" s="105" t="s">
        <v>26</v>
      </c>
      <c r="BE441" s="105"/>
      <c r="BF441" s="105"/>
      <c r="BG441" s="105"/>
      <c r="BH441" s="105" t="s">
        <v>1576</v>
      </c>
      <c r="BI441" s="105" t="s">
        <v>1577</v>
      </c>
      <c r="BJ441" s="105" t="s">
        <v>1065</v>
      </c>
      <c r="BK441" s="105" t="s">
        <v>1558</v>
      </c>
      <c r="BL441" s="105" t="s">
        <v>11</v>
      </c>
      <c r="BM441" s="105" t="s">
        <v>1578</v>
      </c>
      <c r="BN441" s="105" t="s">
        <v>1579</v>
      </c>
      <c r="BO441" s="105" t="s">
        <v>167</v>
      </c>
      <c r="BP441" s="105" t="s">
        <v>1197</v>
      </c>
      <c r="BQ441" s="106" t="s">
        <v>1029</v>
      </c>
      <c r="BR441" s="105">
        <v>1.24</v>
      </c>
      <c r="BS441" s="105"/>
      <c r="BT441" s="105">
        <v>95</v>
      </c>
      <c r="BU441" s="105">
        <v>1.03</v>
      </c>
      <c r="BV441" s="105">
        <v>1.51</v>
      </c>
      <c r="BW441" s="105">
        <v>0.03</v>
      </c>
      <c r="BX441" s="105" t="s">
        <v>1581</v>
      </c>
      <c r="BY441" s="105">
        <f t="shared" si="13"/>
        <v>9.8039215686274508E-4</v>
      </c>
      <c r="BZ441" s="115" t="s">
        <v>1582</v>
      </c>
      <c r="CA441" s="105" t="s">
        <v>1583</v>
      </c>
      <c r="CB441" s="105" t="s">
        <v>1584</v>
      </c>
      <c r="CC441" s="105" t="s">
        <v>1585</v>
      </c>
      <c r="CD441" s="106" t="s">
        <v>10</v>
      </c>
      <c r="CE441" s="105"/>
      <c r="CF441" s="105"/>
      <c r="CG441" s="105"/>
      <c r="CH441" s="105"/>
    </row>
    <row r="442" spans="1:86">
      <c r="A442" s="105">
        <v>26</v>
      </c>
      <c r="B442" s="105" t="s">
        <v>244</v>
      </c>
      <c r="C442" s="105" t="s">
        <v>244</v>
      </c>
      <c r="D442" s="106" t="s">
        <v>1562</v>
      </c>
      <c r="E442" s="105">
        <v>2019</v>
      </c>
      <c r="F442" s="105" t="s">
        <v>1563</v>
      </c>
      <c r="G442" s="105" t="s">
        <v>1564</v>
      </c>
      <c r="H442" s="105" t="s">
        <v>1549</v>
      </c>
      <c r="I442" s="105" t="s">
        <v>1565</v>
      </c>
      <c r="J442" s="114" t="s">
        <v>1566</v>
      </c>
      <c r="K442" s="109" t="s">
        <v>1567</v>
      </c>
      <c r="L442" s="106" t="s">
        <v>6137</v>
      </c>
      <c r="M442" s="110" t="s">
        <v>1568</v>
      </c>
      <c r="N442" s="105" t="s">
        <v>12</v>
      </c>
      <c r="O442" s="107" t="s">
        <v>5651</v>
      </c>
      <c r="P442" s="105" t="s">
        <v>5653</v>
      </c>
      <c r="Q442" s="107" t="s">
        <v>5612</v>
      </c>
      <c r="R442" s="105" t="s">
        <v>1648</v>
      </c>
      <c r="S442" s="105" t="s">
        <v>123</v>
      </c>
      <c r="T442" s="105" t="s">
        <v>172</v>
      </c>
      <c r="U442" s="105" t="s">
        <v>269</v>
      </c>
      <c r="V442" s="105">
        <v>2581</v>
      </c>
      <c r="W442" s="105">
        <f t="shared" si="16"/>
        <v>420926</v>
      </c>
      <c r="X442" s="105" t="s">
        <v>10</v>
      </c>
      <c r="Y442" s="105" t="s">
        <v>10</v>
      </c>
      <c r="Z442" s="105" t="s">
        <v>10</v>
      </c>
      <c r="AA442" s="105"/>
      <c r="AB442" s="105" t="s">
        <v>249</v>
      </c>
      <c r="AC442" s="115" t="str">
        <f>INDEX(Exposure_GWASs!G:G,MATCH(Matt!AE442,Exposure_GWASs!C:C,0))</f>
        <v>WHRadjBMI</v>
      </c>
      <c r="AD442" s="105" t="s">
        <v>162</v>
      </c>
      <c r="AE442" s="105" t="s">
        <v>1599</v>
      </c>
      <c r="AF442" s="115" t="str">
        <f>INDEX(Exposure_GWASs!T:T,MATCH(Matt!AE442,Exposure_GWASs!C:C,0))</f>
        <v>18+</v>
      </c>
      <c r="AG442" s="115" t="str">
        <f>INDEX(Exposure_GWASs!U:U,MATCH(Matt!AE442,Exposure_GWASs!C:C,0))</f>
        <v>male</v>
      </c>
      <c r="AH442" s="105" t="s">
        <v>11</v>
      </c>
      <c r="AI442" s="115">
        <f>INDEX(Exposure_GWASs!F:F,MATCH(Matt!AE442,Exposure_GWASs!C:C,0))</f>
        <v>315284</v>
      </c>
      <c r="AJ442" s="105" t="s">
        <v>10</v>
      </c>
      <c r="AK442" s="105" t="s">
        <v>1005</v>
      </c>
      <c r="AL442" s="105" t="s">
        <v>249</v>
      </c>
      <c r="AM442" s="115" t="s">
        <v>1571</v>
      </c>
      <c r="AN442" s="115" t="s">
        <v>213</v>
      </c>
      <c r="AO442" s="105" t="s">
        <v>1572</v>
      </c>
      <c r="AP442" s="105" t="s">
        <v>1573</v>
      </c>
      <c r="AQ442" s="105" t="s">
        <v>266</v>
      </c>
      <c r="AR442" s="105" t="s">
        <v>11</v>
      </c>
      <c r="AS442" s="105" t="s">
        <v>11</v>
      </c>
      <c r="AT442" s="105" t="s">
        <v>1574</v>
      </c>
      <c r="AU442" s="105" t="s">
        <v>10</v>
      </c>
      <c r="AV442" s="105" t="s">
        <v>10</v>
      </c>
      <c r="AW442" s="105">
        <v>77</v>
      </c>
      <c r="AX442" s="105">
        <f>INDEX(Exposure_GWASs!S:S,MATCH(Matt!AE442,Exposure_GWASs!C:C,0))</f>
        <v>102</v>
      </c>
      <c r="AY442" s="105" t="s">
        <v>1575</v>
      </c>
      <c r="AZ442" s="105" t="s">
        <v>11</v>
      </c>
      <c r="BA442" s="105" t="s">
        <v>10</v>
      </c>
      <c r="BB442" s="105" t="s">
        <v>25</v>
      </c>
      <c r="BC442" s="105" t="s">
        <v>17</v>
      </c>
      <c r="BD442" s="105" t="s">
        <v>26</v>
      </c>
      <c r="BE442" s="105"/>
      <c r="BF442" s="105"/>
      <c r="BG442" s="105"/>
      <c r="BH442" s="105" t="s">
        <v>1576</v>
      </c>
      <c r="BI442" s="105" t="s">
        <v>1577</v>
      </c>
      <c r="BJ442" s="105" t="s">
        <v>1065</v>
      </c>
      <c r="BK442" s="105" t="s">
        <v>1558</v>
      </c>
      <c r="BL442" s="105" t="s">
        <v>11</v>
      </c>
      <c r="BM442" s="105" t="s">
        <v>1578</v>
      </c>
      <c r="BN442" s="105" t="s">
        <v>1579</v>
      </c>
      <c r="BO442" s="105" t="s">
        <v>167</v>
      </c>
      <c r="BP442" s="105" t="s">
        <v>1197</v>
      </c>
      <c r="BQ442" s="106" t="s">
        <v>1029</v>
      </c>
      <c r="BR442" s="105">
        <v>1.64</v>
      </c>
      <c r="BS442" s="105"/>
      <c r="BT442" s="105">
        <v>95</v>
      </c>
      <c r="BU442" s="105">
        <v>1.3</v>
      </c>
      <c r="BV442" s="105">
        <v>2.08</v>
      </c>
      <c r="BW442" s="105" t="s">
        <v>1654</v>
      </c>
      <c r="BX442" s="105" t="s">
        <v>1581</v>
      </c>
      <c r="BY442" s="105">
        <f t="shared" si="13"/>
        <v>9.8039215686274508E-4</v>
      </c>
      <c r="BZ442" s="115" t="s">
        <v>1582</v>
      </c>
      <c r="CA442" s="105" t="s">
        <v>1583</v>
      </c>
      <c r="CB442" s="105" t="s">
        <v>1584</v>
      </c>
      <c r="CC442" s="105" t="s">
        <v>1585</v>
      </c>
      <c r="CD442" s="106" t="s">
        <v>10</v>
      </c>
      <c r="CE442" s="105"/>
      <c r="CF442" s="105"/>
      <c r="CG442" s="105"/>
      <c r="CH442" s="105"/>
    </row>
    <row r="443" spans="1:86">
      <c r="A443" s="105">
        <v>26</v>
      </c>
      <c r="B443" s="105" t="s">
        <v>244</v>
      </c>
      <c r="C443" s="105" t="s">
        <v>244</v>
      </c>
      <c r="D443" s="106" t="s">
        <v>1562</v>
      </c>
      <c r="E443" s="105">
        <v>2019</v>
      </c>
      <c r="F443" s="105" t="s">
        <v>1563</v>
      </c>
      <c r="G443" s="105" t="s">
        <v>1564</v>
      </c>
      <c r="H443" s="105" t="s">
        <v>1549</v>
      </c>
      <c r="I443" s="105" t="s">
        <v>1565</v>
      </c>
      <c r="J443" s="114" t="s">
        <v>1566</v>
      </c>
      <c r="K443" s="109" t="s">
        <v>1567</v>
      </c>
      <c r="L443" s="106" t="s">
        <v>6137</v>
      </c>
      <c r="M443" s="110" t="s">
        <v>1568</v>
      </c>
      <c r="N443" s="105" t="s">
        <v>12</v>
      </c>
      <c r="O443" s="107" t="s">
        <v>5651</v>
      </c>
      <c r="P443" s="105" t="s">
        <v>5653</v>
      </c>
      <c r="Q443" s="107" t="s">
        <v>5612</v>
      </c>
      <c r="R443" s="105" t="s">
        <v>1648</v>
      </c>
      <c r="S443" s="105" t="s">
        <v>123</v>
      </c>
      <c r="T443" s="105" t="s">
        <v>172</v>
      </c>
      <c r="U443" s="105" t="s">
        <v>268</v>
      </c>
      <c r="V443" s="105">
        <v>2018</v>
      </c>
      <c r="W443" s="105">
        <f t="shared" si="16"/>
        <v>421489</v>
      </c>
      <c r="X443" s="105" t="s">
        <v>10</v>
      </c>
      <c r="Y443" s="105" t="s">
        <v>10</v>
      </c>
      <c r="Z443" s="105" t="s">
        <v>10</v>
      </c>
      <c r="AA443" s="105"/>
      <c r="AB443" s="105" t="s">
        <v>249</v>
      </c>
      <c r="AC443" s="115" t="str">
        <f>INDEX(Exposure_GWASs!G:G,MATCH(Matt!AE443,Exposure_GWASs!C:C,0))</f>
        <v>WHRadjBMI</v>
      </c>
      <c r="AD443" s="105" t="s">
        <v>162</v>
      </c>
      <c r="AE443" s="105" t="s">
        <v>1601</v>
      </c>
      <c r="AF443" s="115" t="str">
        <f>INDEX(Exposure_GWASs!T:T,MATCH(Matt!AE443,Exposure_GWASs!C:C,0))</f>
        <v>18+</v>
      </c>
      <c r="AG443" s="115" t="str">
        <f>INDEX(Exposure_GWASs!U:U,MATCH(Matt!AE443,Exposure_GWASs!C:C,0))</f>
        <v>female</v>
      </c>
      <c r="AH443" s="105" t="s">
        <v>11</v>
      </c>
      <c r="AI443" s="115">
        <f>INDEX(Exposure_GWASs!F:F,MATCH(Matt!AE443,Exposure_GWASs!C:C,0))</f>
        <v>379501</v>
      </c>
      <c r="AJ443" s="105" t="s">
        <v>10</v>
      </c>
      <c r="AK443" s="105" t="s">
        <v>1005</v>
      </c>
      <c r="AL443" s="105" t="s">
        <v>249</v>
      </c>
      <c r="AM443" s="115" t="s">
        <v>1571</v>
      </c>
      <c r="AN443" s="115" t="s">
        <v>213</v>
      </c>
      <c r="AO443" s="105" t="s">
        <v>1572</v>
      </c>
      <c r="AP443" s="105" t="s">
        <v>1573</v>
      </c>
      <c r="AQ443" s="105" t="s">
        <v>266</v>
      </c>
      <c r="AR443" s="105" t="s">
        <v>11</v>
      </c>
      <c r="AS443" s="105" t="s">
        <v>11</v>
      </c>
      <c r="AT443" s="105" t="s">
        <v>1574</v>
      </c>
      <c r="AU443" s="105" t="s">
        <v>10</v>
      </c>
      <c r="AV443" s="105" t="s">
        <v>10</v>
      </c>
      <c r="AW443" s="105">
        <v>203</v>
      </c>
      <c r="AX443" s="105">
        <f>INDEX(Exposure_GWASs!S:S,MATCH(Matt!AE443,Exposure_GWASs!C:C,0))</f>
        <v>363</v>
      </c>
      <c r="AY443" s="105" t="s">
        <v>1575</v>
      </c>
      <c r="AZ443" s="105" t="s">
        <v>11</v>
      </c>
      <c r="BA443" s="105" t="s">
        <v>10</v>
      </c>
      <c r="BB443" s="105" t="s">
        <v>25</v>
      </c>
      <c r="BC443" s="105" t="s">
        <v>17</v>
      </c>
      <c r="BD443" s="105" t="s">
        <v>26</v>
      </c>
      <c r="BE443" s="105"/>
      <c r="BF443" s="105"/>
      <c r="BG443" s="105"/>
      <c r="BH443" s="105" t="s">
        <v>1576</v>
      </c>
      <c r="BI443" s="105" t="s">
        <v>1577</v>
      </c>
      <c r="BJ443" s="105" t="s">
        <v>1065</v>
      </c>
      <c r="BK443" s="105" t="s">
        <v>1558</v>
      </c>
      <c r="BL443" s="105" t="s">
        <v>11</v>
      </c>
      <c r="BM443" s="105" t="s">
        <v>1578</v>
      </c>
      <c r="BN443" s="105" t="s">
        <v>1579</v>
      </c>
      <c r="BO443" s="105" t="s">
        <v>167</v>
      </c>
      <c r="BP443" s="105" t="s">
        <v>1197</v>
      </c>
      <c r="BQ443" s="106" t="s">
        <v>1029</v>
      </c>
      <c r="BR443" s="105">
        <v>0.97</v>
      </c>
      <c r="BS443" s="105"/>
      <c r="BT443" s="105">
        <v>95</v>
      </c>
      <c r="BU443" s="105">
        <v>0.82</v>
      </c>
      <c r="BV443" s="105">
        <v>1.1499999999999999</v>
      </c>
      <c r="BW443" s="105">
        <v>0.74</v>
      </c>
      <c r="BX443" s="105" t="s">
        <v>1581</v>
      </c>
      <c r="BY443" s="105">
        <f t="shared" si="13"/>
        <v>9.8039215686274508E-4</v>
      </c>
      <c r="BZ443" s="115" t="s">
        <v>1582</v>
      </c>
      <c r="CA443" s="105" t="s">
        <v>1583</v>
      </c>
      <c r="CB443" s="105" t="s">
        <v>1584</v>
      </c>
      <c r="CC443" s="105" t="s">
        <v>1585</v>
      </c>
      <c r="CD443" s="106" t="s">
        <v>10</v>
      </c>
      <c r="CE443" s="105"/>
      <c r="CF443" s="105"/>
      <c r="CG443" s="105"/>
      <c r="CH443" s="105"/>
    </row>
    <row r="444" spans="1:86">
      <c r="A444" s="105">
        <v>26</v>
      </c>
      <c r="B444" s="105" t="s">
        <v>244</v>
      </c>
      <c r="C444" s="105" t="s">
        <v>244</v>
      </c>
      <c r="D444" s="106" t="s">
        <v>1562</v>
      </c>
      <c r="E444" s="105">
        <v>2019</v>
      </c>
      <c r="F444" s="105" t="s">
        <v>1563</v>
      </c>
      <c r="G444" s="105" t="s">
        <v>1564</v>
      </c>
      <c r="H444" s="105" t="s">
        <v>1549</v>
      </c>
      <c r="I444" s="105" t="s">
        <v>1565</v>
      </c>
      <c r="J444" s="114" t="s">
        <v>1566</v>
      </c>
      <c r="K444" s="109" t="s">
        <v>1567</v>
      </c>
      <c r="L444" s="106" t="s">
        <v>6137</v>
      </c>
      <c r="M444" s="110" t="s">
        <v>1568</v>
      </c>
      <c r="N444" s="105" t="s">
        <v>12</v>
      </c>
      <c r="O444" s="105" t="s">
        <v>5655</v>
      </c>
      <c r="P444" s="105" t="s">
        <v>5655</v>
      </c>
      <c r="Q444" s="105" t="s">
        <v>5654</v>
      </c>
      <c r="R444" s="105" t="s">
        <v>1655</v>
      </c>
      <c r="S444" s="105" t="s">
        <v>123</v>
      </c>
      <c r="T444" s="105" t="s">
        <v>172</v>
      </c>
      <c r="U444" s="105" t="s">
        <v>140</v>
      </c>
      <c r="V444" s="105">
        <f>SUM(V445:V446)</f>
        <v>10788</v>
      </c>
      <c r="W444" s="105">
        <f t="shared" si="16"/>
        <v>412719</v>
      </c>
      <c r="X444" s="105" t="s">
        <v>10</v>
      </c>
      <c r="Y444" s="105" t="s">
        <v>10</v>
      </c>
      <c r="Z444" s="105" t="s">
        <v>10</v>
      </c>
      <c r="AA444" s="105"/>
      <c r="AB444" s="105" t="s">
        <v>249</v>
      </c>
      <c r="AC444" s="115" t="str">
        <f>INDEX(Exposure_GWASs!G:G,MATCH(Matt!AE444,Exposure_GWASs!C:C,0))</f>
        <v>BMI</v>
      </c>
      <c r="AD444" s="105" t="s">
        <v>162</v>
      </c>
      <c r="AE444" s="105" t="s">
        <v>1570</v>
      </c>
      <c r="AF444" s="115" t="str">
        <f>INDEX(Exposure_GWASs!T:T,MATCH(Matt!AE444,Exposure_GWASs!C:C,0))</f>
        <v>18+</v>
      </c>
      <c r="AG444" s="115" t="str">
        <f>INDEX(Exposure_GWASs!U:U,MATCH(Matt!AE444,Exposure_GWASs!C:C,0))</f>
        <v>both</v>
      </c>
      <c r="AH444" s="105" t="s">
        <v>11</v>
      </c>
      <c r="AI444" s="115">
        <f>INDEX(Exposure_GWASs!F:F,MATCH(Matt!AE444,Exposure_GWASs!C:C,0))</f>
        <v>806834</v>
      </c>
      <c r="AJ444" s="105" t="s">
        <v>10</v>
      </c>
      <c r="AK444" s="105" t="s">
        <v>1005</v>
      </c>
      <c r="AL444" s="105" t="s">
        <v>249</v>
      </c>
      <c r="AM444" s="115" t="s">
        <v>1571</v>
      </c>
      <c r="AN444" s="115" t="s">
        <v>213</v>
      </c>
      <c r="AO444" s="105" t="s">
        <v>1572</v>
      </c>
      <c r="AP444" s="105" t="s">
        <v>1573</v>
      </c>
      <c r="AQ444" s="105" t="s">
        <v>266</v>
      </c>
      <c r="AR444" s="105" t="s">
        <v>11</v>
      </c>
      <c r="AS444" s="105" t="s">
        <v>11</v>
      </c>
      <c r="AT444" s="105" t="s">
        <v>1574</v>
      </c>
      <c r="AU444" s="105" t="s">
        <v>10</v>
      </c>
      <c r="AV444" s="105" t="s">
        <v>10</v>
      </c>
      <c r="AW444" s="105">
        <v>565</v>
      </c>
      <c r="AX444" s="105">
        <f>INDEX(Exposure_GWASs!S:S,MATCH(Matt!AE444,Exposure_GWASs!C:C,0))</f>
        <v>806</v>
      </c>
      <c r="AY444" s="105" t="s">
        <v>1575</v>
      </c>
      <c r="AZ444" s="105" t="s">
        <v>11</v>
      </c>
      <c r="BA444" s="105" t="s">
        <v>10</v>
      </c>
      <c r="BB444" s="105" t="s">
        <v>25</v>
      </c>
      <c r="BC444" s="105" t="s">
        <v>17</v>
      </c>
      <c r="BD444" s="105" t="s">
        <v>26</v>
      </c>
      <c r="BE444" s="105"/>
      <c r="BF444" s="105"/>
      <c r="BG444" s="105"/>
      <c r="BH444" s="105" t="s">
        <v>1576</v>
      </c>
      <c r="BI444" s="105" t="s">
        <v>1577</v>
      </c>
      <c r="BJ444" s="105" t="s">
        <v>1065</v>
      </c>
      <c r="BK444" s="105" t="s">
        <v>1558</v>
      </c>
      <c r="BL444" s="105" t="s">
        <v>11</v>
      </c>
      <c r="BM444" s="105" t="s">
        <v>1578</v>
      </c>
      <c r="BN444" s="105" t="s">
        <v>1579</v>
      </c>
      <c r="BO444" s="105" t="s">
        <v>167</v>
      </c>
      <c r="BP444" s="105" t="s">
        <v>1197</v>
      </c>
      <c r="BQ444" s="106" t="s">
        <v>1029</v>
      </c>
      <c r="BR444" s="105">
        <v>1.4</v>
      </c>
      <c r="BS444" s="105"/>
      <c r="BT444" s="105">
        <v>95</v>
      </c>
      <c r="BU444" s="105">
        <v>1.29</v>
      </c>
      <c r="BV444" s="105">
        <v>1.52</v>
      </c>
      <c r="BW444" s="105" t="s">
        <v>1656</v>
      </c>
      <c r="BX444" s="105" t="s">
        <v>1581</v>
      </c>
      <c r="BY444" s="105">
        <f t="shared" si="13"/>
        <v>9.8039215686274508E-4</v>
      </c>
      <c r="BZ444" s="115" t="s">
        <v>1582</v>
      </c>
      <c r="CA444" s="105" t="s">
        <v>1583</v>
      </c>
      <c r="CB444" s="105" t="s">
        <v>1584</v>
      </c>
      <c r="CC444" s="105" t="s">
        <v>1585</v>
      </c>
      <c r="CD444" s="106" t="s">
        <v>10</v>
      </c>
      <c r="CE444" s="105"/>
      <c r="CF444" s="105"/>
      <c r="CG444" s="105"/>
      <c r="CH444" s="105"/>
    </row>
    <row r="445" spans="1:86">
      <c r="A445" s="105">
        <v>26</v>
      </c>
      <c r="B445" s="105" t="s">
        <v>244</v>
      </c>
      <c r="C445" s="105" t="s">
        <v>244</v>
      </c>
      <c r="D445" s="106" t="s">
        <v>1562</v>
      </c>
      <c r="E445" s="105">
        <v>2019</v>
      </c>
      <c r="F445" s="105" t="s">
        <v>1563</v>
      </c>
      <c r="G445" s="105" t="s">
        <v>1564</v>
      </c>
      <c r="H445" s="105" t="s">
        <v>1549</v>
      </c>
      <c r="I445" s="105" t="s">
        <v>1565</v>
      </c>
      <c r="J445" s="114" t="s">
        <v>1566</v>
      </c>
      <c r="K445" s="109" t="s">
        <v>1567</v>
      </c>
      <c r="L445" s="106" t="s">
        <v>6137</v>
      </c>
      <c r="M445" s="110" t="s">
        <v>1568</v>
      </c>
      <c r="N445" s="105" t="s">
        <v>12</v>
      </c>
      <c r="O445" s="105" t="s">
        <v>5655</v>
      </c>
      <c r="P445" s="105" t="s">
        <v>5655</v>
      </c>
      <c r="Q445" s="105" t="s">
        <v>5654</v>
      </c>
      <c r="R445" s="105" t="s">
        <v>1655</v>
      </c>
      <c r="S445" s="105" t="s">
        <v>123</v>
      </c>
      <c r="T445" s="105" t="s">
        <v>172</v>
      </c>
      <c r="U445" s="105" t="s">
        <v>269</v>
      </c>
      <c r="V445" s="105">
        <v>6334</v>
      </c>
      <c r="W445" s="105">
        <f t="shared" si="16"/>
        <v>417173</v>
      </c>
      <c r="X445" s="105" t="s">
        <v>10</v>
      </c>
      <c r="Y445" s="105" t="s">
        <v>10</v>
      </c>
      <c r="Z445" s="105" t="s">
        <v>10</v>
      </c>
      <c r="AA445" s="105"/>
      <c r="AB445" s="105" t="s">
        <v>249</v>
      </c>
      <c r="AC445" s="115" t="str">
        <f>INDEX(Exposure_GWASs!G:G,MATCH(Matt!AE445,Exposure_GWASs!C:C,0))</f>
        <v>BMI</v>
      </c>
      <c r="AD445" s="105" t="s">
        <v>127</v>
      </c>
      <c r="AE445" s="105" t="s">
        <v>1586</v>
      </c>
      <c r="AF445" s="115" t="str">
        <f>INDEX(Exposure_GWASs!T:T,MATCH(Matt!AE445,Exposure_GWASs!C:C,0))</f>
        <v>18+</v>
      </c>
      <c r="AG445" s="115" t="str">
        <f>INDEX(Exposure_GWASs!U:U,MATCH(Matt!AE445,Exposure_GWASs!C:C,0))</f>
        <v>male</v>
      </c>
      <c r="AH445" s="105" t="s">
        <v>11</v>
      </c>
      <c r="AI445" s="115">
        <f>INDEX(Exposure_GWASs!F:F,MATCH(Matt!AE445,Exposure_GWASs!C:C,0))</f>
        <v>374756</v>
      </c>
      <c r="AJ445" s="105" t="s">
        <v>10</v>
      </c>
      <c r="AK445" s="105" t="s">
        <v>1005</v>
      </c>
      <c r="AL445" s="105" t="s">
        <v>249</v>
      </c>
      <c r="AM445" s="115" t="s">
        <v>1571</v>
      </c>
      <c r="AN445" s="115" t="s">
        <v>213</v>
      </c>
      <c r="AO445" s="105" t="s">
        <v>1572</v>
      </c>
      <c r="AP445" s="105" t="s">
        <v>1573</v>
      </c>
      <c r="AQ445" s="105" t="s">
        <v>266</v>
      </c>
      <c r="AR445" s="105" t="s">
        <v>11</v>
      </c>
      <c r="AS445" s="105" t="s">
        <v>11</v>
      </c>
      <c r="AT445" s="105" t="s">
        <v>1574</v>
      </c>
      <c r="AU445" s="105" t="s">
        <v>10</v>
      </c>
      <c r="AV445" s="105" t="s">
        <v>10</v>
      </c>
      <c r="AW445" s="105">
        <v>220</v>
      </c>
      <c r="AX445" s="105">
        <f>INDEX(Exposure_GWASs!S:S,MATCH(Matt!AE445,Exposure_GWASs!C:C,0))</f>
        <v>243</v>
      </c>
      <c r="AY445" s="105" t="s">
        <v>1575</v>
      </c>
      <c r="AZ445" s="105" t="s">
        <v>11</v>
      </c>
      <c r="BA445" s="105" t="s">
        <v>10</v>
      </c>
      <c r="BB445" s="105" t="s">
        <v>25</v>
      </c>
      <c r="BC445" s="105" t="s">
        <v>17</v>
      </c>
      <c r="BD445" s="105" t="s">
        <v>26</v>
      </c>
      <c r="BE445" s="105"/>
      <c r="BF445" s="105"/>
      <c r="BG445" s="105"/>
      <c r="BH445" s="105" t="s">
        <v>1576</v>
      </c>
      <c r="BI445" s="105" t="s">
        <v>1577</v>
      </c>
      <c r="BJ445" s="105" t="s">
        <v>1065</v>
      </c>
      <c r="BK445" s="105" t="s">
        <v>1558</v>
      </c>
      <c r="BL445" s="105" t="s">
        <v>11</v>
      </c>
      <c r="BM445" s="105" t="s">
        <v>1578</v>
      </c>
      <c r="BN445" s="105" t="s">
        <v>1579</v>
      </c>
      <c r="BO445" s="105" t="s">
        <v>167</v>
      </c>
      <c r="BP445" s="105" t="s">
        <v>1197</v>
      </c>
      <c r="BQ445" s="106" t="s">
        <v>1029</v>
      </c>
      <c r="BR445" s="105">
        <v>1.41</v>
      </c>
      <c r="BS445" s="105"/>
      <c r="BT445" s="105">
        <v>95</v>
      </c>
      <c r="BU445" s="105">
        <v>1.27</v>
      </c>
      <c r="BV445" s="105">
        <v>1.56</v>
      </c>
      <c r="BW445" s="105" t="s">
        <v>1657</v>
      </c>
      <c r="BX445" s="105" t="s">
        <v>1581</v>
      </c>
      <c r="BY445" s="105">
        <f t="shared" si="13"/>
        <v>9.8039215686274508E-4</v>
      </c>
      <c r="BZ445" s="115" t="s">
        <v>1582</v>
      </c>
      <c r="CA445" s="105" t="s">
        <v>1583</v>
      </c>
      <c r="CB445" s="105" t="s">
        <v>1584</v>
      </c>
      <c r="CC445" s="105" t="s">
        <v>1585</v>
      </c>
      <c r="CD445" s="106" t="s">
        <v>10</v>
      </c>
      <c r="CE445" s="105"/>
      <c r="CF445" s="105"/>
      <c r="CG445" s="105"/>
      <c r="CH445" s="105"/>
    </row>
    <row r="446" spans="1:86">
      <c r="A446" s="105">
        <v>26</v>
      </c>
      <c r="B446" s="105" t="s">
        <v>244</v>
      </c>
      <c r="C446" s="105" t="s">
        <v>244</v>
      </c>
      <c r="D446" s="106" t="s">
        <v>1562</v>
      </c>
      <c r="E446" s="105">
        <v>2019</v>
      </c>
      <c r="F446" s="105" t="s">
        <v>1563</v>
      </c>
      <c r="G446" s="105" t="s">
        <v>1564</v>
      </c>
      <c r="H446" s="105" t="s">
        <v>1549</v>
      </c>
      <c r="I446" s="105" t="s">
        <v>1565</v>
      </c>
      <c r="J446" s="114" t="s">
        <v>1566</v>
      </c>
      <c r="K446" s="109" t="s">
        <v>1567</v>
      </c>
      <c r="L446" s="106" t="s">
        <v>6137</v>
      </c>
      <c r="M446" s="110" t="s">
        <v>1568</v>
      </c>
      <c r="N446" s="105" t="s">
        <v>12</v>
      </c>
      <c r="O446" s="105" t="s">
        <v>5655</v>
      </c>
      <c r="P446" s="105" t="s">
        <v>5655</v>
      </c>
      <c r="Q446" s="105" t="s">
        <v>5654</v>
      </c>
      <c r="R446" s="105" t="s">
        <v>1655</v>
      </c>
      <c r="S446" s="105" t="s">
        <v>123</v>
      </c>
      <c r="T446" s="105" t="s">
        <v>172</v>
      </c>
      <c r="U446" s="105" t="s">
        <v>268</v>
      </c>
      <c r="V446" s="105">
        <v>4454</v>
      </c>
      <c r="W446" s="105">
        <f t="shared" si="16"/>
        <v>419053</v>
      </c>
      <c r="X446" s="105" t="s">
        <v>10</v>
      </c>
      <c r="Y446" s="105" t="s">
        <v>10</v>
      </c>
      <c r="Z446" s="105" t="s">
        <v>10</v>
      </c>
      <c r="AA446" s="105"/>
      <c r="AB446" s="105" t="s">
        <v>249</v>
      </c>
      <c r="AC446" s="115" t="str">
        <f>INDEX(Exposure_GWASs!G:G,MATCH(Matt!AE446,Exposure_GWASs!C:C,0))</f>
        <v>BMI</v>
      </c>
      <c r="AD446" s="105" t="s">
        <v>127</v>
      </c>
      <c r="AE446" s="105" t="s">
        <v>1588</v>
      </c>
      <c r="AF446" s="115" t="str">
        <f>INDEX(Exposure_GWASs!T:T,MATCH(Matt!AE446,Exposure_GWASs!C:C,0))</f>
        <v>18+</v>
      </c>
      <c r="AG446" s="115" t="str">
        <f>INDEX(Exposure_GWASs!U:U,MATCH(Matt!AE446,Exposure_GWASs!C:C,0))</f>
        <v>female</v>
      </c>
      <c r="AH446" s="105" t="s">
        <v>11</v>
      </c>
      <c r="AI446" s="115">
        <f>INDEX(Exposure_GWASs!F:F,MATCH(Matt!AE446,Exposure_GWASs!C:C,0))</f>
        <v>434794</v>
      </c>
      <c r="AJ446" s="105" t="s">
        <v>10</v>
      </c>
      <c r="AK446" s="105" t="s">
        <v>1005</v>
      </c>
      <c r="AL446" s="105" t="s">
        <v>249</v>
      </c>
      <c r="AM446" s="115" t="s">
        <v>1571</v>
      </c>
      <c r="AN446" s="115" t="s">
        <v>213</v>
      </c>
      <c r="AO446" s="105" t="s">
        <v>1572</v>
      </c>
      <c r="AP446" s="105" t="s">
        <v>1573</v>
      </c>
      <c r="AQ446" s="105" t="s">
        <v>266</v>
      </c>
      <c r="AR446" s="105" t="s">
        <v>11</v>
      </c>
      <c r="AS446" s="105" t="s">
        <v>11</v>
      </c>
      <c r="AT446" s="105" t="s">
        <v>1574</v>
      </c>
      <c r="AU446" s="105" t="s">
        <v>10</v>
      </c>
      <c r="AV446" s="105" t="s">
        <v>10</v>
      </c>
      <c r="AW446" s="105">
        <v>278</v>
      </c>
      <c r="AX446" s="105">
        <f>INDEX(Exposure_GWASs!S:S,MATCH(Matt!AE446,Exposure_GWASs!C:C,0))</f>
        <v>306</v>
      </c>
      <c r="AY446" s="105" t="s">
        <v>1575</v>
      </c>
      <c r="AZ446" s="105" t="s">
        <v>11</v>
      </c>
      <c r="BA446" s="105" t="s">
        <v>10</v>
      </c>
      <c r="BB446" s="105" t="s">
        <v>25</v>
      </c>
      <c r="BC446" s="105" t="s">
        <v>17</v>
      </c>
      <c r="BD446" s="105" t="s">
        <v>26</v>
      </c>
      <c r="BE446" s="105"/>
      <c r="BF446" s="105"/>
      <c r="BG446" s="105"/>
      <c r="BH446" s="105" t="s">
        <v>1576</v>
      </c>
      <c r="BI446" s="105" t="s">
        <v>1577</v>
      </c>
      <c r="BJ446" s="105" t="s">
        <v>1065</v>
      </c>
      <c r="BK446" s="105" t="s">
        <v>1558</v>
      </c>
      <c r="BL446" s="105" t="s">
        <v>11</v>
      </c>
      <c r="BM446" s="105" t="s">
        <v>1578</v>
      </c>
      <c r="BN446" s="105" t="s">
        <v>1579</v>
      </c>
      <c r="BO446" s="105" t="s">
        <v>167</v>
      </c>
      <c r="BP446" s="105" t="s">
        <v>1197</v>
      </c>
      <c r="BQ446" s="106" t="s">
        <v>1029</v>
      </c>
      <c r="BR446" s="105">
        <v>1.4</v>
      </c>
      <c r="BS446" s="105"/>
      <c r="BT446" s="105">
        <v>95</v>
      </c>
      <c r="BU446" s="105">
        <v>1.24</v>
      </c>
      <c r="BV446" s="105">
        <v>1.58</v>
      </c>
      <c r="BW446" s="105" t="s">
        <v>1658</v>
      </c>
      <c r="BX446" s="105" t="s">
        <v>1581</v>
      </c>
      <c r="BY446" s="105">
        <f t="shared" si="13"/>
        <v>9.8039215686274508E-4</v>
      </c>
      <c r="BZ446" s="115" t="s">
        <v>1582</v>
      </c>
      <c r="CA446" s="105" t="s">
        <v>1583</v>
      </c>
      <c r="CB446" s="105" t="s">
        <v>1584</v>
      </c>
      <c r="CC446" s="105" t="s">
        <v>1585</v>
      </c>
      <c r="CD446" s="106" t="s">
        <v>10</v>
      </c>
      <c r="CE446" s="105"/>
      <c r="CF446" s="105"/>
      <c r="CG446" s="105"/>
      <c r="CH446" s="105"/>
    </row>
    <row r="447" spans="1:86">
      <c r="A447" s="105">
        <v>26</v>
      </c>
      <c r="B447" s="105" t="s">
        <v>244</v>
      </c>
      <c r="C447" s="105" t="s">
        <v>244</v>
      </c>
      <c r="D447" s="106" t="s">
        <v>1562</v>
      </c>
      <c r="E447" s="105">
        <v>2019</v>
      </c>
      <c r="F447" s="105" t="s">
        <v>1563</v>
      </c>
      <c r="G447" s="105" t="s">
        <v>1564</v>
      </c>
      <c r="H447" s="105" t="s">
        <v>1549</v>
      </c>
      <c r="I447" s="105" t="s">
        <v>1565</v>
      </c>
      <c r="J447" s="114" t="s">
        <v>1566</v>
      </c>
      <c r="K447" s="109" t="s">
        <v>1567</v>
      </c>
      <c r="L447" s="106" t="s">
        <v>6137</v>
      </c>
      <c r="M447" s="110" t="s">
        <v>1568</v>
      </c>
      <c r="N447" s="105" t="s">
        <v>12</v>
      </c>
      <c r="O447" s="105" t="s">
        <v>5655</v>
      </c>
      <c r="P447" s="105" t="s">
        <v>5655</v>
      </c>
      <c r="Q447" s="105" t="s">
        <v>5654</v>
      </c>
      <c r="R447" s="105" t="s">
        <v>1655</v>
      </c>
      <c r="S447" s="105" t="s">
        <v>123</v>
      </c>
      <c r="T447" s="105" t="s">
        <v>172</v>
      </c>
      <c r="U447" s="105" t="s">
        <v>140</v>
      </c>
      <c r="V447" s="105">
        <f>SUM(V448:V449)</f>
        <v>10788</v>
      </c>
      <c r="W447" s="105">
        <f t="shared" si="16"/>
        <v>412719</v>
      </c>
      <c r="X447" s="105" t="s">
        <v>10</v>
      </c>
      <c r="Y447" s="105" t="s">
        <v>10</v>
      </c>
      <c r="Z447" s="105" t="s">
        <v>10</v>
      </c>
      <c r="AA447" s="105"/>
      <c r="AB447" s="105" t="s">
        <v>249</v>
      </c>
      <c r="AC447" s="115" t="str">
        <f>INDEX(Exposure_GWASs!G:G,MATCH(Matt!AE447,Exposure_GWASs!C:C,0))</f>
        <v>WHR</v>
      </c>
      <c r="AD447" s="105" t="s">
        <v>160</v>
      </c>
      <c r="AE447" s="105" t="s">
        <v>1590</v>
      </c>
      <c r="AF447" s="115" t="str">
        <f>INDEX(Exposure_GWASs!T:T,MATCH(Matt!AE447,Exposure_GWASs!C:C,0))</f>
        <v>18+</v>
      </c>
      <c r="AG447" s="115" t="str">
        <f>INDEX(Exposure_GWASs!U:U,MATCH(Matt!AE447,Exposure_GWASs!C:C,0))</f>
        <v>both</v>
      </c>
      <c r="AH447" s="105" t="s">
        <v>11</v>
      </c>
      <c r="AI447" s="115">
        <f>INDEX(Exposure_GWASs!F:F,MATCH(Matt!AE447,Exposure_GWASs!C:C,0))</f>
        <v>697734</v>
      </c>
      <c r="AJ447" s="105" t="s">
        <v>10</v>
      </c>
      <c r="AK447" s="105" t="s">
        <v>1005</v>
      </c>
      <c r="AL447" s="105" t="s">
        <v>249</v>
      </c>
      <c r="AM447" s="115" t="s">
        <v>1571</v>
      </c>
      <c r="AN447" s="115" t="s">
        <v>213</v>
      </c>
      <c r="AO447" s="105" t="s">
        <v>1572</v>
      </c>
      <c r="AP447" s="105" t="s">
        <v>1573</v>
      </c>
      <c r="AQ447" s="105" t="s">
        <v>266</v>
      </c>
      <c r="AR447" s="105" t="s">
        <v>11</v>
      </c>
      <c r="AS447" s="105" t="s">
        <v>11</v>
      </c>
      <c r="AT447" s="105" t="s">
        <v>1574</v>
      </c>
      <c r="AU447" s="105" t="s">
        <v>10</v>
      </c>
      <c r="AV447" s="105" t="s">
        <v>10</v>
      </c>
      <c r="AW447" s="105">
        <v>327</v>
      </c>
      <c r="AX447" s="105">
        <f>INDEX(Exposure_GWASs!S:S,MATCH(Matt!AE447,Exposure_GWASs!C:C,0))</f>
        <v>382</v>
      </c>
      <c r="AY447" s="105" t="s">
        <v>1575</v>
      </c>
      <c r="AZ447" s="105" t="s">
        <v>11</v>
      </c>
      <c r="BA447" s="105" t="s">
        <v>10</v>
      </c>
      <c r="BB447" s="105" t="s">
        <v>25</v>
      </c>
      <c r="BC447" s="105" t="s">
        <v>17</v>
      </c>
      <c r="BD447" s="105" t="s">
        <v>26</v>
      </c>
      <c r="BE447" s="105"/>
      <c r="BF447" s="105"/>
      <c r="BG447" s="105"/>
      <c r="BH447" s="105" t="s">
        <v>1576</v>
      </c>
      <c r="BI447" s="105" t="s">
        <v>1577</v>
      </c>
      <c r="BJ447" s="105" t="s">
        <v>1065</v>
      </c>
      <c r="BK447" s="105" t="s">
        <v>1558</v>
      </c>
      <c r="BL447" s="105" t="s">
        <v>11</v>
      </c>
      <c r="BM447" s="105" t="s">
        <v>1578</v>
      </c>
      <c r="BN447" s="105" t="s">
        <v>1579</v>
      </c>
      <c r="BO447" s="105" t="s">
        <v>167</v>
      </c>
      <c r="BP447" s="105" t="s">
        <v>1197</v>
      </c>
      <c r="BQ447" s="106" t="s">
        <v>1029</v>
      </c>
      <c r="BR447" s="105">
        <v>1.34</v>
      </c>
      <c r="BS447" s="105"/>
      <c r="BT447" s="105">
        <v>95</v>
      </c>
      <c r="BU447" s="105">
        <v>1.21</v>
      </c>
      <c r="BV447" s="105">
        <v>1.49</v>
      </c>
      <c r="BW447" s="105" t="s">
        <v>1659</v>
      </c>
      <c r="BX447" s="105" t="s">
        <v>1581</v>
      </c>
      <c r="BY447" s="105">
        <f t="shared" si="13"/>
        <v>9.8039215686274508E-4</v>
      </c>
      <c r="BZ447" s="115" t="s">
        <v>1582</v>
      </c>
      <c r="CA447" s="105" t="s">
        <v>1583</v>
      </c>
      <c r="CB447" s="105" t="s">
        <v>1584</v>
      </c>
      <c r="CC447" s="105" t="s">
        <v>1585</v>
      </c>
      <c r="CD447" s="106" t="s">
        <v>10</v>
      </c>
      <c r="CE447" s="105"/>
      <c r="CF447" s="105"/>
      <c r="CG447" s="105"/>
      <c r="CH447" s="105"/>
    </row>
    <row r="448" spans="1:86">
      <c r="A448" s="105">
        <v>26</v>
      </c>
      <c r="B448" s="105" t="s">
        <v>244</v>
      </c>
      <c r="C448" s="105" t="s">
        <v>244</v>
      </c>
      <c r="D448" s="106" t="s">
        <v>1562</v>
      </c>
      <c r="E448" s="105">
        <v>2019</v>
      </c>
      <c r="F448" s="105" t="s">
        <v>1563</v>
      </c>
      <c r="G448" s="105" t="s">
        <v>1564</v>
      </c>
      <c r="H448" s="105" t="s">
        <v>1549</v>
      </c>
      <c r="I448" s="105" t="s">
        <v>1565</v>
      </c>
      <c r="J448" s="114" t="s">
        <v>1566</v>
      </c>
      <c r="K448" s="109" t="s">
        <v>1567</v>
      </c>
      <c r="L448" s="106" t="s">
        <v>6137</v>
      </c>
      <c r="M448" s="110" t="s">
        <v>1568</v>
      </c>
      <c r="N448" s="105" t="s">
        <v>12</v>
      </c>
      <c r="O448" s="105" t="s">
        <v>5655</v>
      </c>
      <c r="P448" s="105" t="s">
        <v>5655</v>
      </c>
      <c r="Q448" s="105" t="s">
        <v>5654</v>
      </c>
      <c r="R448" s="105" t="s">
        <v>1655</v>
      </c>
      <c r="S448" s="105" t="s">
        <v>123</v>
      </c>
      <c r="T448" s="105" t="s">
        <v>172</v>
      </c>
      <c r="U448" s="105" t="s">
        <v>269</v>
      </c>
      <c r="V448" s="105">
        <v>6334</v>
      </c>
      <c r="W448" s="105">
        <f t="shared" si="16"/>
        <v>417173</v>
      </c>
      <c r="X448" s="105" t="s">
        <v>10</v>
      </c>
      <c r="Y448" s="105" t="s">
        <v>10</v>
      </c>
      <c r="Z448" s="105" t="s">
        <v>10</v>
      </c>
      <c r="AA448" s="105"/>
      <c r="AB448" s="105" t="s">
        <v>249</v>
      </c>
      <c r="AC448" s="115" t="str">
        <f>INDEX(Exposure_GWASs!G:G,MATCH(Matt!AE448,Exposure_GWASs!C:C,0))</f>
        <v>WHR</v>
      </c>
      <c r="AD448" s="105" t="s">
        <v>160</v>
      </c>
      <c r="AE448" s="105" t="s">
        <v>1592</v>
      </c>
      <c r="AF448" s="115" t="str">
        <f>INDEX(Exposure_GWASs!T:T,MATCH(Matt!AE448,Exposure_GWASs!C:C,0))</f>
        <v>18+</v>
      </c>
      <c r="AG448" s="115" t="str">
        <f>INDEX(Exposure_GWASs!U:U,MATCH(Matt!AE448,Exposure_GWASs!C:C,0))</f>
        <v>male</v>
      </c>
      <c r="AH448" s="105" t="s">
        <v>11</v>
      </c>
      <c r="AI448" s="115">
        <f>INDEX(Exposure_GWASs!F:F,MATCH(Matt!AE448,Exposure_GWASs!C:C,0))</f>
        <v>316772</v>
      </c>
      <c r="AJ448" s="105" t="s">
        <v>10</v>
      </c>
      <c r="AK448" s="105" t="s">
        <v>1005</v>
      </c>
      <c r="AL448" s="105" t="s">
        <v>249</v>
      </c>
      <c r="AM448" s="115" t="s">
        <v>1571</v>
      </c>
      <c r="AN448" s="115" t="s">
        <v>213</v>
      </c>
      <c r="AO448" s="105" t="s">
        <v>1572</v>
      </c>
      <c r="AP448" s="105" t="s">
        <v>1573</v>
      </c>
      <c r="AQ448" s="105" t="s">
        <v>266</v>
      </c>
      <c r="AR448" s="105" t="s">
        <v>11</v>
      </c>
      <c r="AS448" s="105" t="s">
        <v>11</v>
      </c>
      <c r="AT448" s="105" t="s">
        <v>1574</v>
      </c>
      <c r="AU448" s="105" t="s">
        <v>10</v>
      </c>
      <c r="AV448" s="105" t="s">
        <v>10</v>
      </c>
      <c r="AW448" s="105">
        <v>90</v>
      </c>
      <c r="AX448" s="105">
        <f>INDEX(Exposure_GWASs!S:S,MATCH(Matt!AE448,Exposure_GWASs!C:C,0))</f>
        <v>82</v>
      </c>
      <c r="AY448" s="105" t="s">
        <v>1593</v>
      </c>
      <c r="AZ448" s="105" t="s">
        <v>11</v>
      </c>
      <c r="BA448" s="105" t="s">
        <v>10</v>
      </c>
      <c r="BB448" s="105" t="s">
        <v>25</v>
      </c>
      <c r="BC448" s="105" t="s">
        <v>17</v>
      </c>
      <c r="BD448" s="105" t="s">
        <v>26</v>
      </c>
      <c r="BE448" s="105"/>
      <c r="BF448" s="105"/>
      <c r="BG448" s="105"/>
      <c r="BH448" s="105" t="s">
        <v>1576</v>
      </c>
      <c r="BI448" s="105" t="s">
        <v>1577</v>
      </c>
      <c r="BJ448" s="105" t="s">
        <v>1065</v>
      </c>
      <c r="BK448" s="105" t="s">
        <v>1558</v>
      </c>
      <c r="BL448" s="105" t="s">
        <v>11</v>
      </c>
      <c r="BM448" s="105" t="s">
        <v>1578</v>
      </c>
      <c r="BN448" s="105" t="s">
        <v>1579</v>
      </c>
      <c r="BO448" s="105" t="s">
        <v>167</v>
      </c>
      <c r="BP448" s="105" t="s">
        <v>1197</v>
      </c>
      <c r="BQ448" s="106" t="s">
        <v>1029</v>
      </c>
      <c r="BR448" s="105">
        <v>1.57</v>
      </c>
      <c r="BS448" s="105"/>
      <c r="BT448" s="105">
        <v>95</v>
      </c>
      <c r="BU448" s="105">
        <v>1.33</v>
      </c>
      <c r="BV448" s="105">
        <v>1.84</v>
      </c>
      <c r="BW448" s="105" t="s">
        <v>1660</v>
      </c>
      <c r="BX448" s="105" t="s">
        <v>1581</v>
      </c>
      <c r="BY448" s="105">
        <f t="shared" ref="BY448:BY455" si="17">SUM(0.05/51)</f>
        <v>9.8039215686274508E-4</v>
      </c>
      <c r="BZ448" s="115" t="s">
        <v>1582</v>
      </c>
      <c r="CA448" s="105" t="s">
        <v>1583</v>
      </c>
      <c r="CB448" s="105" t="s">
        <v>1584</v>
      </c>
      <c r="CC448" s="105" t="s">
        <v>1585</v>
      </c>
      <c r="CD448" s="106" t="s">
        <v>10</v>
      </c>
      <c r="CE448" s="105"/>
      <c r="CF448" s="105"/>
      <c r="CG448" s="105"/>
      <c r="CH448" s="105"/>
    </row>
    <row r="449" spans="1:86">
      <c r="A449" s="105">
        <v>26</v>
      </c>
      <c r="B449" s="105" t="s">
        <v>244</v>
      </c>
      <c r="C449" s="105" t="s">
        <v>244</v>
      </c>
      <c r="D449" s="106" t="s">
        <v>1562</v>
      </c>
      <c r="E449" s="105">
        <v>2019</v>
      </c>
      <c r="F449" s="105" t="s">
        <v>1563</v>
      </c>
      <c r="G449" s="105" t="s">
        <v>1564</v>
      </c>
      <c r="H449" s="105" t="s">
        <v>1549</v>
      </c>
      <c r="I449" s="105" t="s">
        <v>1565</v>
      </c>
      <c r="J449" s="114" t="s">
        <v>1566</v>
      </c>
      <c r="K449" s="109" t="s">
        <v>1567</v>
      </c>
      <c r="L449" s="106" t="s">
        <v>6137</v>
      </c>
      <c r="M449" s="110" t="s">
        <v>1568</v>
      </c>
      <c r="N449" s="105" t="s">
        <v>12</v>
      </c>
      <c r="O449" s="105" t="s">
        <v>5655</v>
      </c>
      <c r="P449" s="105" t="s">
        <v>5655</v>
      </c>
      <c r="Q449" s="105" t="s">
        <v>5654</v>
      </c>
      <c r="R449" s="105" t="s">
        <v>1655</v>
      </c>
      <c r="S449" s="105" t="s">
        <v>123</v>
      </c>
      <c r="T449" s="105" t="s">
        <v>172</v>
      </c>
      <c r="U449" s="105" t="s">
        <v>268</v>
      </c>
      <c r="V449" s="105">
        <v>4454</v>
      </c>
      <c r="W449" s="105">
        <f t="shared" si="16"/>
        <v>419053</v>
      </c>
      <c r="X449" s="105" t="s">
        <v>10</v>
      </c>
      <c r="Y449" s="105" t="s">
        <v>10</v>
      </c>
      <c r="Z449" s="105" t="s">
        <v>10</v>
      </c>
      <c r="AA449" s="105"/>
      <c r="AB449" s="105" t="s">
        <v>249</v>
      </c>
      <c r="AC449" s="115" t="str">
        <f>INDEX(Exposure_GWASs!G:G,MATCH(Matt!AE449,Exposure_GWASs!C:C,0))</f>
        <v>WHR</v>
      </c>
      <c r="AD449" s="105" t="s">
        <v>160</v>
      </c>
      <c r="AE449" s="105" t="s">
        <v>1595</v>
      </c>
      <c r="AF449" s="115" t="str">
        <f>INDEX(Exposure_GWASs!T:T,MATCH(Matt!AE449,Exposure_GWASs!C:C,0))</f>
        <v>18+</v>
      </c>
      <c r="AG449" s="115" t="str">
        <f>INDEX(Exposure_GWASs!U:U,MATCH(Matt!AE449,Exposure_GWASs!C:C,0))</f>
        <v>female</v>
      </c>
      <c r="AH449" s="105" t="s">
        <v>11</v>
      </c>
      <c r="AI449" s="115">
        <f>INDEX(Exposure_GWASs!F:F,MATCH(Matt!AE449,Exposure_GWASs!C:C,0))</f>
        <v>381152</v>
      </c>
      <c r="AJ449" s="105" t="s">
        <v>10</v>
      </c>
      <c r="AK449" s="105" t="s">
        <v>1005</v>
      </c>
      <c r="AL449" s="105" t="s">
        <v>249</v>
      </c>
      <c r="AM449" s="115" t="s">
        <v>1571</v>
      </c>
      <c r="AN449" s="115" t="s">
        <v>213</v>
      </c>
      <c r="AO449" s="105" t="s">
        <v>1572</v>
      </c>
      <c r="AP449" s="105" t="s">
        <v>1573</v>
      </c>
      <c r="AQ449" s="105" t="s">
        <v>266</v>
      </c>
      <c r="AR449" s="105" t="s">
        <v>11</v>
      </c>
      <c r="AS449" s="105" t="s">
        <v>11</v>
      </c>
      <c r="AT449" s="105" t="s">
        <v>1574</v>
      </c>
      <c r="AU449" s="105" t="s">
        <v>10</v>
      </c>
      <c r="AV449" s="105" t="s">
        <v>10</v>
      </c>
      <c r="AW449" s="105">
        <v>264</v>
      </c>
      <c r="AX449" s="105">
        <f>INDEX(Exposure_GWASs!S:S,MATCH(Matt!AE449,Exposure_GWASs!C:C,0))</f>
        <v>261</v>
      </c>
      <c r="AY449" s="105" t="s">
        <v>1593</v>
      </c>
      <c r="AZ449" s="105" t="s">
        <v>11</v>
      </c>
      <c r="BA449" s="105" t="s">
        <v>10</v>
      </c>
      <c r="BB449" s="105" t="s">
        <v>25</v>
      </c>
      <c r="BC449" s="105" t="s">
        <v>17</v>
      </c>
      <c r="BD449" s="105" t="s">
        <v>26</v>
      </c>
      <c r="BE449" s="105"/>
      <c r="BF449" s="105"/>
      <c r="BG449" s="105"/>
      <c r="BH449" s="105" t="s">
        <v>1576</v>
      </c>
      <c r="BI449" s="105" t="s">
        <v>1577</v>
      </c>
      <c r="BJ449" s="105" t="s">
        <v>1065</v>
      </c>
      <c r="BK449" s="105" t="s">
        <v>1558</v>
      </c>
      <c r="BL449" s="105" t="s">
        <v>11</v>
      </c>
      <c r="BM449" s="105" t="s">
        <v>1578</v>
      </c>
      <c r="BN449" s="105" t="s">
        <v>1579</v>
      </c>
      <c r="BO449" s="105" t="s">
        <v>167</v>
      </c>
      <c r="BP449" s="105" t="s">
        <v>1197</v>
      </c>
      <c r="BQ449" s="106" t="s">
        <v>1029</v>
      </c>
      <c r="BR449" s="105">
        <v>1.17</v>
      </c>
      <c r="BS449" s="105"/>
      <c r="BT449" s="105">
        <v>95</v>
      </c>
      <c r="BU449" s="115">
        <v>1.03</v>
      </c>
      <c r="BV449" s="105">
        <v>1.33</v>
      </c>
      <c r="BW449" s="105">
        <v>0.02</v>
      </c>
      <c r="BX449" s="105" t="s">
        <v>1581</v>
      </c>
      <c r="BY449" s="105">
        <f t="shared" si="17"/>
        <v>9.8039215686274508E-4</v>
      </c>
      <c r="BZ449" s="115" t="s">
        <v>1582</v>
      </c>
      <c r="CA449" s="105" t="s">
        <v>1583</v>
      </c>
      <c r="CB449" s="105" t="s">
        <v>1584</v>
      </c>
      <c r="CC449" s="105" t="s">
        <v>1585</v>
      </c>
      <c r="CD449" s="106" t="s">
        <v>10</v>
      </c>
      <c r="CE449" s="105"/>
      <c r="CF449" s="105"/>
      <c r="CG449" s="105"/>
      <c r="CH449" s="105"/>
    </row>
    <row r="450" spans="1:86">
      <c r="A450" s="105">
        <v>26</v>
      </c>
      <c r="B450" s="105" t="s">
        <v>244</v>
      </c>
      <c r="C450" s="105" t="s">
        <v>244</v>
      </c>
      <c r="D450" s="106" t="s">
        <v>1562</v>
      </c>
      <c r="E450" s="105">
        <v>2019</v>
      </c>
      <c r="F450" s="105" t="s">
        <v>1563</v>
      </c>
      <c r="G450" s="105" t="s">
        <v>1564</v>
      </c>
      <c r="H450" s="105" t="s">
        <v>1549</v>
      </c>
      <c r="I450" s="105" t="s">
        <v>1565</v>
      </c>
      <c r="J450" s="114" t="s">
        <v>1566</v>
      </c>
      <c r="K450" s="109" t="s">
        <v>1567</v>
      </c>
      <c r="L450" s="106" t="s">
        <v>6137</v>
      </c>
      <c r="M450" s="110" t="s">
        <v>1568</v>
      </c>
      <c r="N450" s="105" t="s">
        <v>12</v>
      </c>
      <c r="O450" s="105" t="s">
        <v>5655</v>
      </c>
      <c r="P450" s="105" t="s">
        <v>5656</v>
      </c>
      <c r="Q450" s="105" t="s">
        <v>5654</v>
      </c>
      <c r="R450" s="105" t="s">
        <v>1661</v>
      </c>
      <c r="S450" s="105" t="s">
        <v>123</v>
      </c>
      <c r="T450" s="105" t="s">
        <v>172</v>
      </c>
      <c r="U450" s="105" t="s">
        <v>140</v>
      </c>
      <c r="V450" s="105">
        <f>SUM(V451:V452)</f>
        <v>3351</v>
      </c>
      <c r="W450" s="105">
        <f t="shared" si="16"/>
        <v>420156</v>
      </c>
      <c r="X450" s="105" t="s">
        <v>10</v>
      </c>
      <c r="Y450" s="105" t="s">
        <v>10</v>
      </c>
      <c r="Z450" s="105" t="s">
        <v>10</v>
      </c>
      <c r="AA450" s="105"/>
      <c r="AB450" s="105" t="s">
        <v>249</v>
      </c>
      <c r="AC450" s="115" t="str">
        <f>INDEX(Exposure_GWASs!G:G,MATCH(Matt!AE450,Exposure_GWASs!C:C,0))</f>
        <v>BMI</v>
      </c>
      <c r="AD450" s="105" t="s">
        <v>127</v>
      </c>
      <c r="AE450" s="105" t="s">
        <v>1570</v>
      </c>
      <c r="AF450" s="115" t="str">
        <f>INDEX(Exposure_GWASs!T:T,MATCH(Matt!AE450,Exposure_GWASs!C:C,0))</f>
        <v>18+</v>
      </c>
      <c r="AG450" s="115" t="str">
        <f>INDEX(Exposure_GWASs!U:U,MATCH(Matt!AE450,Exposure_GWASs!C:C,0))</f>
        <v>both</v>
      </c>
      <c r="AH450" s="105" t="s">
        <v>11</v>
      </c>
      <c r="AI450" s="115">
        <f>INDEX(Exposure_GWASs!F:F,MATCH(Matt!AE450,Exposure_GWASs!C:C,0))</f>
        <v>806834</v>
      </c>
      <c r="AJ450" s="105" t="s">
        <v>10</v>
      </c>
      <c r="AK450" s="105" t="s">
        <v>1005</v>
      </c>
      <c r="AL450" s="105" t="s">
        <v>249</v>
      </c>
      <c r="AM450" s="115" t="s">
        <v>1571</v>
      </c>
      <c r="AN450" s="115" t="s">
        <v>213</v>
      </c>
      <c r="AO450" s="105" t="s">
        <v>1572</v>
      </c>
      <c r="AP450" s="105" t="s">
        <v>1573</v>
      </c>
      <c r="AQ450" s="105" t="s">
        <v>266</v>
      </c>
      <c r="AR450" s="105" t="s">
        <v>11</v>
      </c>
      <c r="AS450" s="105" t="s">
        <v>11</v>
      </c>
      <c r="AT450" s="105" t="s">
        <v>1574</v>
      </c>
      <c r="AU450" s="105" t="s">
        <v>10</v>
      </c>
      <c r="AV450" s="105" t="s">
        <v>10</v>
      </c>
      <c r="AW450" s="105">
        <v>565</v>
      </c>
      <c r="AX450" s="105">
        <f>INDEX(Exposure_GWASs!S:S,MATCH(Matt!AE450,Exposure_GWASs!C:C,0))</f>
        <v>806</v>
      </c>
      <c r="AY450" s="105" t="s">
        <v>1575</v>
      </c>
      <c r="AZ450" s="105" t="s">
        <v>11</v>
      </c>
      <c r="BA450" s="105" t="s">
        <v>10</v>
      </c>
      <c r="BB450" s="105" t="s">
        <v>25</v>
      </c>
      <c r="BC450" s="105" t="s">
        <v>17</v>
      </c>
      <c r="BD450" s="105" t="s">
        <v>26</v>
      </c>
      <c r="BE450" s="105"/>
      <c r="BF450" s="105"/>
      <c r="BG450" s="105"/>
      <c r="BH450" s="105" t="s">
        <v>1576</v>
      </c>
      <c r="BI450" s="105" t="s">
        <v>1577</v>
      </c>
      <c r="BJ450" s="105" t="s">
        <v>1065</v>
      </c>
      <c r="BK450" s="105" t="s">
        <v>1558</v>
      </c>
      <c r="BL450" s="105" t="s">
        <v>11</v>
      </c>
      <c r="BM450" s="105" t="s">
        <v>1578</v>
      </c>
      <c r="BN450" s="105" t="s">
        <v>1579</v>
      </c>
      <c r="BO450" s="105" t="s">
        <v>167</v>
      </c>
      <c r="BP450" s="105" t="s">
        <v>1197</v>
      </c>
      <c r="BQ450" s="106" t="s">
        <v>1029</v>
      </c>
      <c r="BR450" s="105">
        <v>1.38</v>
      </c>
      <c r="BS450" s="105"/>
      <c r="BT450" s="105">
        <v>95</v>
      </c>
      <c r="BU450" s="105">
        <v>1.2</v>
      </c>
      <c r="BV450" s="105">
        <v>1.59</v>
      </c>
      <c r="BW450" s="105" t="s">
        <v>1662</v>
      </c>
      <c r="BX450" s="105" t="s">
        <v>1581</v>
      </c>
      <c r="BY450" s="105">
        <f t="shared" si="17"/>
        <v>9.8039215686274508E-4</v>
      </c>
      <c r="BZ450" s="115" t="s">
        <v>1582</v>
      </c>
      <c r="CA450" s="105" t="s">
        <v>1583</v>
      </c>
      <c r="CB450" s="105" t="s">
        <v>1584</v>
      </c>
      <c r="CC450" s="105" t="s">
        <v>1585</v>
      </c>
      <c r="CD450" s="106" t="s">
        <v>10</v>
      </c>
      <c r="CE450" s="105"/>
      <c r="CF450" s="105"/>
      <c r="CG450" s="105"/>
      <c r="CH450" s="105"/>
    </row>
    <row r="451" spans="1:86">
      <c r="A451" s="105">
        <v>26</v>
      </c>
      <c r="B451" s="105" t="s">
        <v>244</v>
      </c>
      <c r="C451" s="105" t="s">
        <v>244</v>
      </c>
      <c r="D451" s="106" t="s">
        <v>1562</v>
      </c>
      <c r="E451" s="105">
        <v>2019</v>
      </c>
      <c r="F451" s="105" t="s">
        <v>1563</v>
      </c>
      <c r="G451" s="105" t="s">
        <v>1564</v>
      </c>
      <c r="H451" s="105" t="s">
        <v>1549</v>
      </c>
      <c r="I451" s="105" t="s">
        <v>1565</v>
      </c>
      <c r="J451" s="114" t="s">
        <v>1566</v>
      </c>
      <c r="K451" s="109" t="s">
        <v>1567</v>
      </c>
      <c r="L451" s="106" t="s">
        <v>6137</v>
      </c>
      <c r="M451" s="110" t="s">
        <v>1568</v>
      </c>
      <c r="N451" s="105" t="s">
        <v>12</v>
      </c>
      <c r="O451" s="105" t="s">
        <v>5655</v>
      </c>
      <c r="P451" s="105" t="s">
        <v>5656</v>
      </c>
      <c r="Q451" s="105" t="s">
        <v>5654</v>
      </c>
      <c r="R451" s="105" t="s">
        <v>1661</v>
      </c>
      <c r="S451" s="105" t="s">
        <v>123</v>
      </c>
      <c r="T451" s="105" t="s">
        <v>172</v>
      </c>
      <c r="U451" s="105" t="s">
        <v>269</v>
      </c>
      <c r="V451" s="105">
        <v>2171</v>
      </c>
      <c r="W451" s="105">
        <f t="shared" si="16"/>
        <v>421336</v>
      </c>
      <c r="X451" s="105" t="s">
        <v>10</v>
      </c>
      <c r="Y451" s="105" t="s">
        <v>10</v>
      </c>
      <c r="Z451" s="105" t="s">
        <v>10</v>
      </c>
      <c r="AA451" s="105"/>
      <c r="AB451" s="105" t="s">
        <v>249</v>
      </c>
      <c r="AC451" s="115" t="str">
        <f>INDEX(Exposure_GWASs!G:G,MATCH(Matt!AE451,Exposure_GWASs!C:C,0))</f>
        <v>BMI</v>
      </c>
      <c r="AD451" s="105" t="s">
        <v>127</v>
      </c>
      <c r="AE451" s="105" t="s">
        <v>1586</v>
      </c>
      <c r="AF451" s="115" t="str">
        <f>INDEX(Exposure_GWASs!T:T,MATCH(Matt!AE451,Exposure_GWASs!C:C,0))</f>
        <v>18+</v>
      </c>
      <c r="AG451" s="115" t="str">
        <f>INDEX(Exposure_GWASs!U:U,MATCH(Matt!AE451,Exposure_GWASs!C:C,0))</f>
        <v>male</v>
      </c>
      <c r="AH451" s="105" t="s">
        <v>11</v>
      </c>
      <c r="AI451" s="115">
        <f>INDEX(Exposure_GWASs!F:F,MATCH(Matt!AE451,Exposure_GWASs!C:C,0))</f>
        <v>374756</v>
      </c>
      <c r="AJ451" s="105" t="s">
        <v>10</v>
      </c>
      <c r="AK451" s="105" t="s">
        <v>1005</v>
      </c>
      <c r="AL451" s="105" t="s">
        <v>249</v>
      </c>
      <c r="AM451" s="115" t="s">
        <v>1571</v>
      </c>
      <c r="AN451" s="115" t="s">
        <v>213</v>
      </c>
      <c r="AO451" s="105" t="s">
        <v>1572</v>
      </c>
      <c r="AP451" s="105" t="s">
        <v>1573</v>
      </c>
      <c r="AQ451" s="105" t="s">
        <v>266</v>
      </c>
      <c r="AR451" s="105" t="s">
        <v>11</v>
      </c>
      <c r="AS451" s="105" t="s">
        <v>11</v>
      </c>
      <c r="AT451" s="105" t="s">
        <v>1574</v>
      </c>
      <c r="AU451" s="105" t="s">
        <v>10</v>
      </c>
      <c r="AV451" s="105" t="s">
        <v>10</v>
      </c>
      <c r="AW451" s="105">
        <v>220</v>
      </c>
      <c r="AX451" s="105">
        <f>INDEX(Exposure_GWASs!S:S,MATCH(Matt!AE451,Exposure_GWASs!C:C,0))</f>
        <v>243</v>
      </c>
      <c r="AY451" s="105" t="s">
        <v>1575</v>
      </c>
      <c r="AZ451" s="105" t="s">
        <v>11</v>
      </c>
      <c r="BA451" s="105" t="s">
        <v>10</v>
      </c>
      <c r="BB451" s="105" t="s">
        <v>25</v>
      </c>
      <c r="BC451" s="105" t="s">
        <v>17</v>
      </c>
      <c r="BD451" s="105" t="s">
        <v>26</v>
      </c>
      <c r="BE451" s="105"/>
      <c r="BF451" s="105"/>
      <c r="BG451" s="105"/>
      <c r="BH451" s="105" t="s">
        <v>1576</v>
      </c>
      <c r="BI451" s="105" t="s">
        <v>1577</v>
      </c>
      <c r="BJ451" s="105" t="s">
        <v>1065</v>
      </c>
      <c r="BK451" s="105" t="s">
        <v>1558</v>
      </c>
      <c r="BL451" s="105" t="s">
        <v>11</v>
      </c>
      <c r="BM451" s="105" t="s">
        <v>1578</v>
      </c>
      <c r="BN451" s="105" t="s">
        <v>1579</v>
      </c>
      <c r="BO451" s="105" t="s">
        <v>167</v>
      </c>
      <c r="BP451" s="105" t="s">
        <v>1197</v>
      </c>
      <c r="BQ451" s="106" t="s">
        <v>1029</v>
      </c>
      <c r="BR451" s="105">
        <v>1.42</v>
      </c>
      <c r="BS451" s="105"/>
      <c r="BT451" s="105">
        <v>95</v>
      </c>
      <c r="BU451" s="105">
        <v>1.19</v>
      </c>
      <c r="BV451" s="105">
        <v>1.68</v>
      </c>
      <c r="BW451" s="105" t="s">
        <v>1663</v>
      </c>
      <c r="BX451" s="105" t="s">
        <v>1581</v>
      </c>
      <c r="BY451" s="105">
        <f t="shared" si="17"/>
        <v>9.8039215686274508E-4</v>
      </c>
      <c r="BZ451" s="115" t="s">
        <v>1582</v>
      </c>
      <c r="CA451" s="105" t="s">
        <v>1583</v>
      </c>
      <c r="CB451" s="105" t="s">
        <v>1584</v>
      </c>
      <c r="CC451" s="105" t="s">
        <v>1585</v>
      </c>
      <c r="CD451" s="106" t="s">
        <v>10</v>
      </c>
      <c r="CE451" s="105"/>
      <c r="CF451" s="105"/>
      <c r="CG451" s="105"/>
      <c r="CH451" s="105"/>
    </row>
    <row r="452" spans="1:86">
      <c r="A452" s="105">
        <v>26</v>
      </c>
      <c r="B452" s="105" t="s">
        <v>244</v>
      </c>
      <c r="C452" s="105" t="s">
        <v>244</v>
      </c>
      <c r="D452" s="106" t="s">
        <v>1562</v>
      </c>
      <c r="E452" s="105">
        <v>2019</v>
      </c>
      <c r="F452" s="105" t="s">
        <v>1563</v>
      </c>
      <c r="G452" s="105" t="s">
        <v>1564</v>
      </c>
      <c r="H452" s="105" t="s">
        <v>1549</v>
      </c>
      <c r="I452" s="105" t="s">
        <v>1565</v>
      </c>
      <c r="J452" s="114" t="s">
        <v>1566</v>
      </c>
      <c r="K452" s="109" t="s">
        <v>1567</v>
      </c>
      <c r="L452" s="106" t="s">
        <v>6137</v>
      </c>
      <c r="M452" s="110" t="s">
        <v>1568</v>
      </c>
      <c r="N452" s="105" t="s">
        <v>12</v>
      </c>
      <c r="O452" s="105" t="s">
        <v>5655</v>
      </c>
      <c r="P452" s="105" t="s">
        <v>5656</v>
      </c>
      <c r="Q452" s="105" t="s">
        <v>5654</v>
      </c>
      <c r="R452" s="105" t="s">
        <v>1661</v>
      </c>
      <c r="S452" s="105" t="s">
        <v>123</v>
      </c>
      <c r="T452" s="105" t="s">
        <v>172</v>
      </c>
      <c r="U452" s="105" t="s">
        <v>268</v>
      </c>
      <c r="V452" s="105">
        <v>1180</v>
      </c>
      <c r="W452" s="105">
        <f t="shared" si="16"/>
        <v>422327</v>
      </c>
      <c r="X452" s="105" t="s">
        <v>10</v>
      </c>
      <c r="Y452" s="105" t="s">
        <v>10</v>
      </c>
      <c r="Z452" s="105" t="s">
        <v>10</v>
      </c>
      <c r="AA452" s="105"/>
      <c r="AB452" s="105" t="s">
        <v>249</v>
      </c>
      <c r="AC452" s="115" t="str">
        <f>INDEX(Exposure_GWASs!G:G,MATCH(Matt!AE452,Exposure_GWASs!C:C,0))</f>
        <v>BMI</v>
      </c>
      <c r="AD452" s="105" t="s">
        <v>127</v>
      </c>
      <c r="AE452" s="105" t="s">
        <v>1588</v>
      </c>
      <c r="AF452" s="115" t="str">
        <f>INDEX(Exposure_GWASs!T:T,MATCH(Matt!AE452,Exposure_GWASs!C:C,0))</f>
        <v>18+</v>
      </c>
      <c r="AG452" s="115" t="str">
        <f>INDEX(Exposure_GWASs!U:U,MATCH(Matt!AE452,Exposure_GWASs!C:C,0))</f>
        <v>female</v>
      </c>
      <c r="AH452" s="105" t="s">
        <v>11</v>
      </c>
      <c r="AI452" s="115">
        <f>INDEX(Exposure_GWASs!F:F,MATCH(Matt!AE452,Exposure_GWASs!C:C,0))</f>
        <v>434794</v>
      </c>
      <c r="AJ452" s="105" t="s">
        <v>10</v>
      </c>
      <c r="AK452" s="105" t="s">
        <v>1005</v>
      </c>
      <c r="AL452" s="105" t="s">
        <v>249</v>
      </c>
      <c r="AM452" s="115" t="s">
        <v>1571</v>
      </c>
      <c r="AN452" s="115" t="s">
        <v>213</v>
      </c>
      <c r="AO452" s="105" t="s">
        <v>1572</v>
      </c>
      <c r="AP452" s="105" t="s">
        <v>1573</v>
      </c>
      <c r="AQ452" s="105" t="s">
        <v>266</v>
      </c>
      <c r="AR452" s="105" t="s">
        <v>11</v>
      </c>
      <c r="AS452" s="105" t="s">
        <v>11</v>
      </c>
      <c r="AT452" s="105" t="s">
        <v>1574</v>
      </c>
      <c r="AU452" s="105" t="s">
        <v>10</v>
      </c>
      <c r="AV452" s="105" t="s">
        <v>10</v>
      </c>
      <c r="AW452" s="105">
        <v>278</v>
      </c>
      <c r="AX452" s="105">
        <f>INDEX(Exposure_GWASs!S:S,MATCH(Matt!AE452,Exposure_GWASs!C:C,0))</f>
        <v>306</v>
      </c>
      <c r="AY452" s="105" t="s">
        <v>1575</v>
      </c>
      <c r="AZ452" s="105" t="s">
        <v>11</v>
      </c>
      <c r="BA452" s="105" t="s">
        <v>10</v>
      </c>
      <c r="BB452" s="105" t="s">
        <v>25</v>
      </c>
      <c r="BC452" s="105" t="s">
        <v>17</v>
      </c>
      <c r="BD452" s="105" t="s">
        <v>26</v>
      </c>
      <c r="BE452" s="105"/>
      <c r="BF452" s="105"/>
      <c r="BG452" s="105"/>
      <c r="BH452" s="105" t="s">
        <v>1576</v>
      </c>
      <c r="BI452" s="105" t="s">
        <v>1577</v>
      </c>
      <c r="BJ452" s="105" t="s">
        <v>1065</v>
      </c>
      <c r="BK452" s="105" t="s">
        <v>1558</v>
      </c>
      <c r="BL452" s="105" t="s">
        <v>11</v>
      </c>
      <c r="BM452" s="105" t="s">
        <v>1578</v>
      </c>
      <c r="BN452" s="105" t="s">
        <v>1579</v>
      </c>
      <c r="BO452" s="105" t="s">
        <v>167</v>
      </c>
      <c r="BP452" s="105" t="s">
        <v>1197</v>
      </c>
      <c r="BQ452" s="106" t="s">
        <v>1029</v>
      </c>
      <c r="BR452" s="105">
        <v>1.31</v>
      </c>
      <c r="BS452" s="105"/>
      <c r="BT452" s="105">
        <v>95</v>
      </c>
      <c r="BU452" s="105">
        <v>1.04</v>
      </c>
      <c r="BV452" s="105">
        <v>1.66</v>
      </c>
      <c r="BW452" s="105">
        <v>0.02</v>
      </c>
      <c r="BX452" s="105" t="s">
        <v>1581</v>
      </c>
      <c r="BY452" s="105">
        <f t="shared" si="17"/>
        <v>9.8039215686274508E-4</v>
      </c>
      <c r="BZ452" s="115" t="s">
        <v>1582</v>
      </c>
      <c r="CA452" s="105" t="s">
        <v>1583</v>
      </c>
      <c r="CB452" s="105" t="s">
        <v>1584</v>
      </c>
      <c r="CC452" s="105" t="s">
        <v>1585</v>
      </c>
      <c r="CD452" s="106" t="s">
        <v>10</v>
      </c>
      <c r="CE452" s="105"/>
      <c r="CF452" s="105"/>
      <c r="CG452" s="105"/>
      <c r="CH452" s="105"/>
    </row>
    <row r="453" spans="1:86">
      <c r="A453" s="105">
        <v>26</v>
      </c>
      <c r="B453" s="105" t="s">
        <v>244</v>
      </c>
      <c r="C453" s="105" t="s">
        <v>244</v>
      </c>
      <c r="D453" s="106" t="s">
        <v>1562</v>
      </c>
      <c r="E453" s="105">
        <v>2019</v>
      </c>
      <c r="F453" s="105" t="s">
        <v>1563</v>
      </c>
      <c r="G453" s="105" t="s">
        <v>1564</v>
      </c>
      <c r="H453" s="105" t="s">
        <v>1549</v>
      </c>
      <c r="I453" s="105" t="s">
        <v>1565</v>
      </c>
      <c r="J453" s="114" t="s">
        <v>1566</v>
      </c>
      <c r="K453" s="109" t="s">
        <v>1567</v>
      </c>
      <c r="L453" s="106" t="s">
        <v>6137</v>
      </c>
      <c r="M453" s="110" t="s">
        <v>1568</v>
      </c>
      <c r="N453" s="105" t="s">
        <v>12</v>
      </c>
      <c r="O453" s="105" t="s">
        <v>5650</v>
      </c>
      <c r="P453" s="105" t="s">
        <v>5650</v>
      </c>
      <c r="Q453" s="105" t="s">
        <v>5600</v>
      </c>
      <c r="R453" s="105" t="s">
        <v>1569</v>
      </c>
      <c r="S453" s="105" t="s">
        <v>123</v>
      </c>
      <c r="T453" s="105" t="s">
        <v>172</v>
      </c>
      <c r="U453" s="105" t="s">
        <v>140</v>
      </c>
      <c r="V453" s="105">
        <f>SUM(V454:V455)</f>
        <v>1503</v>
      </c>
      <c r="W453" s="105">
        <f t="shared" si="16"/>
        <v>422004</v>
      </c>
      <c r="X453" s="105" t="s">
        <v>10</v>
      </c>
      <c r="Y453" s="105" t="s">
        <v>10</v>
      </c>
      <c r="Z453" s="105" t="s">
        <v>10</v>
      </c>
      <c r="AA453" s="105"/>
      <c r="AB453" s="105" t="s">
        <v>249</v>
      </c>
      <c r="AC453" s="115" t="str">
        <f>INDEX(Exposure_GWASs!G:G,MATCH(Matt!AE453,Exposure_GWASs!C:C,0))</f>
        <v>BMI</v>
      </c>
      <c r="AD453" s="105" t="s">
        <v>127</v>
      </c>
      <c r="AE453" s="105" t="s">
        <v>1570</v>
      </c>
      <c r="AF453" s="115" t="str">
        <f>INDEX(Exposure_GWASs!T:T,MATCH(Matt!AE453,Exposure_GWASs!C:C,0))</f>
        <v>18+</v>
      </c>
      <c r="AG453" s="115" t="str">
        <f>INDEX(Exposure_GWASs!U:U,MATCH(Matt!AE453,Exposure_GWASs!C:C,0))</f>
        <v>both</v>
      </c>
      <c r="AH453" s="105" t="s">
        <v>11</v>
      </c>
      <c r="AI453" s="115">
        <f>INDEX(Exposure_GWASs!F:F,MATCH(Matt!AE453,Exposure_GWASs!C:C,0))</f>
        <v>806834</v>
      </c>
      <c r="AJ453" s="105" t="s">
        <v>10</v>
      </c>
      <c r="AK453" s="105" t="s">
        <v>1005</v>
      </c>
      <c r="AL453" s="105" t="s">
        <v>249</v>
      </c>
      <c r="AM453" s="115" t="s">
        <v>1571</v>
      </c>
      <c r="AN453" s="115" t="s">
        <v>213</v>
      </c>
      <c r="AO453" s="105" t="s">
        <v>1572</v>
      </c>
      <c r="AP453" s="105" t="s">
        <v>1573</v>
      </c>
      <c r="AQ453" s="105" t="s">
        <v>266</v>
      </c>
      <c r="AR453" s="105" t="s">
        <v>11</v>
      </c>
      <c r="AS453" s="105" t="s">
        <v>11</v>
      </c>
      <c r="AT453" s="105" t="s">
        <v>1574</v>
      </c>
      <c r="AU453" s="105" t="s">
        <v>10</v>
      </c>
      <c r="AV453" s="105" t="s">
        <v>10</v>
      </c>
      <c r="AW453" s="105">
        <v>565</v>
      </c>
      <c r="AX453" s="105">
        <f>INDEX(Exposure_GWASs!S:S,MATCH(Matt!AE453,Exposure_GWASs!C:C,0))</f>
        <v>806</v>
      </c>
      <c r="AY453" s="105" t="s">
        <v>1575</v>
      </c>
      <c r="AZ453" s="105" t="s">
        <v>11</v>
      </c>
      <c r="BA453" s="105" t="s">
        <v>10</v>
      </c>
      <c r="BB453" s="105" t="s">
        <v>25</v>
      </c>
      <c r="BC453" s="105" t="s">
        <v>17</v>
      </c>
      <c r="BD453" s="105" t="s">
        <v>26</v>
      </c>
      <c r="BE453" s="105"/>
      <c r="BF453" s="105"/>
      <c r="BG453" s="105"/>
      <c r="BH453" s="105" t="s">
        <v>1576</v>
      </c>
      <c r="BI453" s="105" t="s">
        <v>1577</v>
      </c>
      <c r="BJ453" s="105" t="s">
        <v>1065</v>
      </c>
      <c r="BK453" s="105" t="s">
        <v>1558</v>
      </c>
      <c r="BL453" s="105" t="s">
        <v>11</v>
      </c>
      <c r="BM453" s="105" t="s">
        <v>1578</v>
      </c>
      <c r="BN453" s="105" t="s">
        <v>1579</v>
      </c>
      <c r="BO453" s="105" t="s">
        <v>167</v>
      </c>
      <c r="BP453" s="105" t="s">
        <v>1197</v>
      </c>
      <c r="BQ453" s="106" t="s">
        <v>1029</v>
      </c>
      <c r="BR453" s="105">
        <v>1.3680000000000001</v>
      </c>
      <c r="BS453" s="105"/>
      <c r="BT453" s="105">
        <v>95</v>
      </c>
      <c r="BU453" s="105">
        <v>1.35</v>
      </c>
      <c r="BV453" s="115">
        <v>2.08</v>
      </c>
      <c r="BW453" s="105" t="s">
        <v>1664</v>
      </c>
      <c r="BX453" s="105" t="s">
        <v>1581</v>
      </c>
      <c r="BY453" s="105">
        <f t="shared" si="17"/>
        <v>9.8039215686274508E-4</v>
      </c>
      <c r="BZ453" s="115" t="s">
        <v>1582</v>
      </c>
      <c r="CA453" s="105" t="s">
        <v>1583</v>
      </c>
      <c r="CB453" s="105" t="s">
        <v>1584</v>
      </c>
      <c r="CC453" s="105" t="s">
        <v>1585</v>
      </c>
      <c r="CD453" s="106" t="s">
        <v>10</v>
      </c>
      <c r="CE453" s="105"/>
      <c r="CF453" s="105"/>
      <c r="CG453" s="105"/>
      <c r="CH453" s="105"/>
    </row>
    <row r="454" spans="1:86">
      <c r="A454" s="105">
        <v>26</v>
      </c>
      <c r="B454" s="105" t="s">
        <v>244</v>
      </c>
      <c r="C454" s="105" t="s">
        <v>244</v>
      </c>
      <c r="D454" s="106" t="s">
        <v>1562</v>
      </c>
      <c r="E454" s="105">
        <v>2019</v>
      </c>
      <c r="F454" s="105" t="s">
        <v>1563</v>
      </c>
      <c r="G454" s="105" t="s">
        <v>1564</v>
      </c>
      <c r="H454" s="105" t="s">
        <v>1549</v>
      </c>
      <c r="I454" s="105" t="s">
        <v>1565</v>
      </c>
      <c r="J454" s="114" t="s">
        <v>1566</v>
      </c>
      <c r="K454" s="109" t="s">
        <v>1567</v>
      </c>
      <c r="L454" s="106" t="s">
        <v>6137</v>
      </c>
      <c r="M454" s="110" t="s">
        <v>1568</v>
      </c>
      <c r="N454" s="105" t="s">
        <v>12</v>
      </c>
      <c r="O454" s="105" t="s">
        <v>5650</v>
      </c>
      <c r="P454" s="105" t="s">
        <v>5650</v>
      </c>
      <c r="Q454" s="105" t="s">
        <v>5600</v>
      </c>
      <c r="R454" s="105" t="s">
        <v>1569</v>
      </c>
      <c r="S454" s="105" t="s">
        <v>123</v>
      </c>
      <c r="T454" s="105" t="s">
        <v>172</v>
      </c>
      <c r="U454" s="105" t="s">
        <v>269</v>
      </c>
      <c r="V454" s="105">
        <v>826</v>
      </c>
      <c r="W454" s="105">
        <f t="shared" si="16"/>
        <v>422681</v>
      </c>
      <c r="X454" s="105" t="s">
        <v>10</v>
      </c>
      <c r="Y454" s="105" t="s">
        <v>10</v>
      </c>
      <c r="Z454" s="105" t="s">
        <v>10</v>
      </c>
      <c r="AA454" s="105"/>
      <c r="AB454" s="105" t="s">
        <v>249</v>
      </c>
      <c r="AC454" s="115" t="str">
        <f>INDEX(Exposure_GWASs!G:G,MATCH(Matt!AE454,Exposure_GWASs!C:C,0))</f>
        <v>BMI</v>
      </c>
      <c r="AD454" s="105" t="s">
        <v>127</v>
      </c>
      <c r="AE454" s="105" t="s">
        <v>1586</v>
      </c>
      <c r="AF454" s="115" t="str">
        <f>INDEX(Exposure_GWASs!T:T,MATCH(Matt!AE454,Exposure_GWASs!C:C,0))</f>
        <v>18+</v>
      </c>
      <c r="AG454" s="115" t="str">
        <f>INDEX(Exposure_GWASs!U:U,MATCH(Matt!AE454,Exposure_GWASs!C:C,0))</f>
        <v>male</v>
      </c>
      <c r="AH454" s="105" t="s">
        <v>11</v>
      </c>
      <c r="AI454" s="115">
        <f>INDEX(Exposure_GWASs!F:F,MATCH(Matt!AE454,Exposure_GWASs!C:C,0))</f>
        <v>374756</v>
      </c>
      <c r="AJ454" s="105" t="s">
        <v>10</v>
      </c>
      <c r="AK454" s="105" t="s">
        <v>1005</v>
      </c>
      <c r="AL454" s="105" t="s">
        <v>249</v>
      </c>
      <c r="AM454" s="115" t="s">
        <v>1571</v>
      </c>
      <c r="AN454" s="115" t="s">
        <v>213</v>
      </c>
      <c r="AO454" s="105" t="s">
        <v>1572</v>
      </c>
      <c r="AP454" s="105" t="s">
        <v>1573</v>
      </c>
      <c r="AQ454" s="105" t="s">
        <v>266</v>
      </c>
      <c r="AR454" s="105" t="s">
        <v>11</v>
      </c>
      <c r="AS454" s="105" t="s">
        <v>11</v>
      </c>
      <c r="AT454" s="105" t="s">
        <v>1574</v>
      </c>
      <c r="AU454" s="105" t="s">
        <v>10</v>
      </c>
      <c r="AV454" s="105" t="s">
        <v>10</v>
      </c>
      <c r="AW454" s="105">
        <v>220</v>
      </c>
      <c r="AX454" s="105">
        <f>INDEX(Exposure_GWASs!S:S,MATCH(Matt!AE454,Exposure_GWASs!C:C,0))</f>
        <v>243</v>
      </c>
      <c r="AY454" s="105" t="s">
        <v>1575</v>
      </c>
      <c r="AZ454" s="105" t="s">
        <v>11</v>
      </c>
      <c r="BA454" s="105" t="s">
        <v>10</v>
      </c>
      <c r="BB454" s="105" t="s">
        <v>25</v>
      </c>
      <c r="BC454" s="105" t="s">
        <v>17</v>
      </c>
      <c r="BD454" s="105" t="s">
        <v>26</v>
      </c>
      <c r="BE454" s="105"/>
      <c r="BF454" s="105"/>
      <c r="BG454" s="105"/>
      <c r="BH454" s="105" t="s">
        <v>1576</v>
      </c>
      <c r="BI454" s="105" t="s">
        <v>1577</v>
      </c>
      <c r="BJ454" s="105" t="s">
        <v>1065</v>
      </c>
      <c r="BK454" s="105" t="s">
        <v>1558</v>
      </c>
      <c r="BL454" s="105" t="s">
        <v>11</v>
      </c>
      <c r="BM454" s="105" t="s">
        <v>1578</v>
      </c>
      <c r="BN454" s="105" t="s">
        <v>1579</v>
      </c>
      <c r="BO454" s="105" t="s">
        <v>167</v>
      </c>
      <c r="BP454" s="105" t="s">
        <v>1197</v>
      </c>
      <c r="BQ454" s="106" t="s">
        <v>1029</v>
      </c>
      <c r="BR454" s="105">
        <v>1.47</v>
      </c>
      <c r="BS454" s="105"/>
      <c r="BT454" s="105">
        <v>95</v>
      </c>
      <c r="BU454" s="105">
        <v>1.1000000000000001</v>
      </c>
      <c r="BV454" s="105">
        <v>1.96</v>
      </c>
      <c r="BW454" s="105" t="s">
        <v>1665</v>
      </c>
      <c r="BX454" s="105" t="s">
        <v>1581</v>
      </c>
      <c r="BY454" s="105">
        <f t="shared" si="17"/>
        <v>9.8039215686274508E-4</v>
      </c>
      <c r="BZ454" s="115" t="s">
        <v>1582</v>
      </c>
      <c r="CA454" s="105" t="s">
        <v>1583</v>
      </c>
      <c r="CB454" s="105" t="s">
        <v>1584</v>
      </c>
      <c r="CC454" s="105" t="s">
        <v>1585</v>
      </c>
      <c r="CD454" s="106" t="s">
        <v>10</v>
      </c>
      <c r="CE454" s="105"/>
      <c r="CF454" s="105"/>
      <c r="CG454" s="105"/>
      <c r="CH454" s="105"/>
    </row>
    <row r="455" spans="1:86">
      <c r="A455" s="105">
        <v>26</v>
      </c>
      <c r="B455" s="105" t="s">
        <v>244</v>
      </c>
      <c r="C455" s="105" t="s">
        <v>244</v>
      </c>
      <c r="D455" s="106" t="s">
        <v>1562</v>
      </c>
      <c r="E455" s="105">
        <v>2019</v>
      </c>
      <c r="F455" s="105" t="s">
        <v>1563</v>
      </c>
      <c r="G455" s="105" t="s">
        <v>1564</v>
      </c>
      <c r="H455" s="105" t="s">
        <v>1549</v>
      </c>
      <c r="I455" s="105" t="s">
        <v>1565</v>
      </c>
      <c r="J455" s="114" t="s">
        <v>1566</v>
      </c>
      <c r="K455" s="109" t="s">
        <v>1567</v>
      </c>
      <c r="L455" s="106" t="s">
        <v>6137</v>
      </c>
      <c r="M455" s="110" t="s">
        <v>1568</v>
      </c>
      <c r="N455" s="105" t="s">
        <v>12</v>
      </c>
      <c r="O455" s="105" t="s">
        <v>5650</v>
      </c>
      <c r="P455" s="105" t="s">
        <v>5650</v>
      </c>
      <c r="Q455" s="105" t="s">
        <v>5600</v>
      </c>
      <c r="R455" s="105" t="s">
        <v>1569</v>
      </c>
      <c r="S455" s="105" t="s">
        <v>123</v>
      </c>
      <c r="T455" s="105" t="s">
        <v>172</v>
      </c>
      <c r="U455" s="105" t="s">
        <v>268</v>
      </c>
      <c r="V455" s="105">
        <v>677</v>
      </c>
      <c r="W455" s="105">
        <f t="shared" si="16"/>
        <v>422830</v>
      </c>
      <c r="X455" s="105" t="s">
        <v>10</v>
      </c>
      <c r="Y455" s="105" t="s">
        <v>10</v>
      </c>
      <c r="Z455" s="105" t="s">
        <v>10</v>
      </c>
      <c r="AA455" s="105"/>
      <c r="AB455" s="105" t="s">
        <v>249</v>
      </c>
      <c r="AC455" s="115" t="str">
        <f>INDEX(Exposure_GWASs!G:G,MATCH(Matt!AE455,Exposure_GWASs!C:C,0))</f>
        <v>BMI</v>
      </c>
      <c r="AD455" s="105" t="s">
        <v>127</v>
      </c>
      <c r="AE455" s="105" t="s">
        <v>1588</v>
      </c>
      <c r="AF455" s="115" t="str">
        <f>INDEX(Exposure_GWASs!T:T,MATCH(Matt!AE455,Exposure_GWASs!C:C,0))</f>
        <v>18+</v>
      </c>
      <c r="AG455" s="115" t="str">
        <f>INDEX(Exposure_GWASs!U:U,MATCH(Matt!AE455,Exposure_GWASs!C:C,0))</f>
        <v>female</v>
      </c>
      <c r="AH455" s="105" t="s">
        <v>11</v>
      </c>
      <c r="AI455" s="115">
        <f>INDEX(Exposure_GWASs!F:F,MATCH(Matt!AE455,Exposure_GWASs!C:C,0))</f>
        <v>434794</v>
      </c>
      <c r="AJ455" s="105" t="s">
        <v>10</v>
      </c>
      <c r="AK455" s="105" t="s">
        <v>1005</v>
      </c>
      <c r="AL455" s="105" t="s">
        <v>249</v>
      </c>
      <c r="AM455" s="115" t="s">
        <v>1571</v>
      </c>
      <c r="AN455" s="115" t="s">
        <v>213</v>
      </c>
      <c r="AO455" s="105" t="s">
        <v>1572</v>
      </c>
      <c r="AP455" s="105" t="s">
        <v>1573</v>
      </c>
      <c r="AQ455" s="105" t="s">
        <v>266</v>
      </c>
      <c r="AR455" s="105" t="s">
        <v>11</v>
      </c>
      <c r="AS455" s="105" t="s">
        <v>11</v>
      </c>
      <c r="AT455" s="105" t="s">
        <v>1574</v>
      </c>
      <c r="AU455" s="105" t="s">
        <v>10</v>
      </c>
      <c r="AV455" s="105" t="s">
        <v>10</v>
      </c>
      <c r="AW455" s="105">
        <v>278</v>
      </c>
      <c r="AX455" s="105">
        <f>INDEX(Exposure_GWASs!S:S,MATCH(Matt!AE455,Exposure_GWASs!C:C,0))</f>
        <v>306</v>
      </c>
      <c r="AY455" s="105" t="s">
        <v>1575</v>
      </c>
      <c r="AZ455" s="105" t="s">
        <v>11</v>
      </c>
      <c r="BA455" s="105" t="s">
        <v>10</v>
      </c>
      <c r="BB455" s="105" t="s">
        <v>25</v>
      </c>
      <c r="BC455" s="105" t="s">
        <v>17</v>
      </c>
      <c r="BD455" s="105" t="s">
        <v>26</v>
      </c>
      <c r="BE455" s="105"/>
      <c r="BF455" s="105"/>
      <c r="BG455" s="105"/>
      <c r="BH455" s="105" t="s">
        <v>1576</v>
      </c>
      <c r="BI455" s="105" t="s">
        <v>1577</v>
      </c>
      <c r="BJ455" s="105" t="s">
        <v>1065</v>
      </c>
      <c r="BK455" s="105" t="s">
        <v>1558</v>
      </c>
      <c r="BL455" s="105" t="s">
        <v>11</v>
      </c>
      <c r="BM455" s="105" t="s">
        <v>1578</v>
      </c>
      <c r="BN455" s="105" t="s">
        <v>1579</v>
      </c>
      <c r="BO455" s="105" t="s">
        <v>167</v>
      </c>
      <c r="BP455" s="105" t="s">
        <v>1197</v>
      </c>
      <c r="BQ455" s="106" t="s">
        <v>1029</v>
      </c>
      <c r="BR455" s="105">
        <v>1.93</v>
      </c>
      <c r="BS455" s="105"/>
      <c r="BT455" s="105">
        <v>95</v>
      </c>
      <c r="BU455" s="105">
        <v>1.4</v>
      </c>
      <c r="BV455" s="105">
        <v>2.67</v>
      </c>
      <c r="BW455" s="105" t="s">
        <v>1666</v>
      </c>
      <c r="BX455" s="105" t="s">
        <v>1581</v>
      </c>
      <c r="BY455" s="105">
        <f t="shared" si="17"/>
        <v>9.8039215686274508E-4</v>
      </c>
      <c r="BZ455" s="115" t="s">
        <v>1582</v>
      </c>
      <c r="CA455" s="105" t="s">
        <v>1583</v>
      </c>
      <c r="CB455" s="105" t="s">
        <v>1584</v>
      </c>
      <c r="CC455" s="105" t="s">
        <v>1585</v>
      </c>
      <c r="CD455" s="106" t="s">
        <v>10</v>
      </c>
      <c r="CE455" s="105"/>
      <c r="CF455" s="105"/>
      <c r="CG455" s="105"/>
      <c r="CH455" s="105"/>
    </row>
    <row r="456" spans="1:86">
      <c r="A456" s="105">
        <v>26</v>
      </c>
      <c r="B456" s="105" t="s">
        <v>244</v>
      </c>
      <c r="C456" s="105" t="s">
        <v>244</v>
      </c>
      <c r="D456" s="106" t="s">
        <v>1562</v>
      </c>
      <c r="E456" s="105">
        <v>2019</v>
      </c>
      <c r="F456" s="105" t="s">
        <v>1563</v>
      </c>
      <c r="G456" s="105" t="s">
        <v>1564</v>
      </c>
      <c r="H456" s="105" t="s">
        <v>1549</v>
      </c>
      <c r="I456" s="105" t="s">
        <v>1565</v>
      </c>
      <c r="J456" s="114" t="s">
        <v>1566</v>
      </c>
      <c r="K456" s="109" t="s">
        <v>1567</v>
      </c>
      <c r="L456" s="106" t="s">
        <v>6137</v>
      </c>
      <c r="M456" s="110" t="s">
        <v>1568</v>
      </c>
      <c r="N456" s="105" t="s">
        <v>15</v>
      </c>
      <c r="O456" s="105" t="s">
        <v>712</v>
      </c>
      <c r="P456" s="105" t="s">
        <v>1667</v>
      </c>
      <c r="Q456" s="105" t="s">
        <v>5600</v>
      </c>
      <c r="R456" s="105" t="s">
        <v>1668</v>
      </c>
      <c r="S456" s="105" t="s">
        <v>123</v>
      </c>
      <c r="T456" s="105" t="s">
        <v>172</v>
      </c>
      <c r="U456" s="105" t="s">
        <v>140</v>
      </c>
      <c r="V456" s="105" t="s">
        <v>11</v>
      </c>
      <c r="W456" s="105" t="s">
        <v>10</v>
      </c>
      <c r="X456" s="105" t="s">
        <v>10</v>
      </c>
      <c r="Y456" s="105" t="s">
        <v>10</v>
      </c>
      <c r="Z456" s="105" t="s">
        <v>10</v>
      </c>
      <c r="AA456" s="105"/>
      <c r="AB456" s="105" t="s">
        <v>249</v>
      </c>
      <c r="AC456" s="115" t="str">
        <f>INDEX(Exposure_GWASs!G:G,MATCH(Matt!AE456,Exposure_GWASs!C:C,0))</f>
        <v>BMI</v>
      </c>
      <c r="AD456" s="105" t="s">
        <v>127</v>
      </c>
      <c r="AE456" s="105" t="s">
        <v>1570</v>
      </c>
      <c r="AF456" s="115" t="str">
        <f>INDEX(Exposure_GWASs!T:T,MATCH(Matt!AE456,Exposure_GWASs!C:C,0))</f>
        <v>18+</v>
      </c>
      <c r="AG456" s="115" t="str">
        <f>INDEX(Exposure_GWASs!U:U,MATCH(Matt!AE456,Exposure_GWASs!C:C,0))</f>
        <v>both</v>
      </c>
      <c r="AH456" s="105" t="s">
        <v>11</v>
      </c>
      <c r="AI456" s="115">
        <f>INDEX(Exposure_GWASs!F:F,MATCH(Matt!AE456,Exposure_GWASs!C:C,0))</f>
        <v>806834</v>
      </c>
      <c r="AJ456" s="105" t="s">
        <v>1669</v>
      </c>
      <c r="AK456" s="105" t="s">
        <v>1005</v>
      </c>
      <c r="AL456" s="105" t="s">
        <v>249</v>
      </c>
      <c r="AM456" s="115" t="s">
        <v>1571</v>
      </c>
      <c r="AN456" s="115" t="s">
        <v>213</v>
      </c>
      <c r="AO456" s="105" t="s">
        <v>1572</v>
      </c>
      <c r="AP456" s="105" t="s">
        <v>1573</v>
      </c>
      <c r="AQ456" s="105" t="s">
        <v>266</v>
      </c>
      <c r="AR456" s="105" t="s">
        <v>11</v>
      </c>
      <c r="AS456" s="105" t="s">
        <v>11</v>
      </c>
      <c r="AT456" s="105" t="s">
        <v>1574</v>
      </c>
      <c r="AU456" s="105" t="s">
        <v>10</v>
      </c>
      <c r="AV456" s="105" t="s">
        <v>10</v>
      </c>
      <c r="AW456" s="105">
        <v>565</v>
      </c>
      <c r="AX456" s="105">
        <f>INDEX(Exposure_GWASs!S:S,MATCH(Matt!AE456,Exposure_GWASs!C:C,0))</f>
        <v>806</v>
      </c>
      <c r="AY456" s="105" t="s">
        <v>1575</v>
      </c>
      <c r="AZ456" s="105" t="s">
        <v>11</v>
      </c>
      <c r="BA456" s="105" t="s">
        <v>10</v>
      </c>
      <c r="BB456" s="105" t="s">
        <v>13</v>
      </c>
      <c r="BC456" s="105" t="s">
        <v>17</v>
      </c>
      <c r="BD456" s="105" t="s">
        <v>26</v>
      </c>
      <c r="BE456" s="105"/>
      <c r="BF456" s="105"/>
      <c r="BG456" s="105"/>
      <c r="BH456" s="105" t="s">
        <v>1576</v>
      </c>
      <c r="BI456" s="105" t="s">
        <v>1577</v>
      </c>
      <c r="BJ456" s="105" t="s">
        <v>1065</v>
      </c>
      <c r="BK456" s="105" t="s">
        <v>1558</v>
      </c>
      <c r="BL456" s="105" t="s">
        <v>11</v>
      </c>
      <c r="BM456" s="105" t="s">
        <v>1578</v>
      </c>
      <c r="BN456" s="105" t="s">
        <v>1579</v>
      </c>
      <c r="BO456" s="105" t="s">
        <v>167</v>
      </c>
      <c r="BP456" s="105" t="s">
        <v>1100</v>
      </c>
      <c r="BQ456" s="106" t="s">
        <v>1029</v>
      </c>
      <c r="BR456" s="105">
        <v>7.0000000000000007E-2</v>
      </c>
      <c r="BS456" s="105"/>
      <c r="BT456" s="105">
        <v>95</v>
      </c>
      <c r="BU456" s="105">
        <v>0.05</v>
      </c>
      <c r="BV456" s="105">
        <v>0.09</v>
      </c>
      <c r="BW456" s="117">
        <v>6.6999999999999997E-13</v>
      </c>
      <c r="BX456" s="105" t="s">
        <v>1670</v>
      </c>
      <c r="BY456" s="105">
        <f t="shared" ref="BY456:BY500" si="18">SUM(0.05/15)</f>
        <v>3.3333333333333335E-3</v>
      </c>
      <c r="BZ456" s="115" t="s">
        <v>1582</v>
      </c>
      <c r="CA456" s="105" t="s">
        <v>1583</v>
      </c>
      <c r="CB456" s="105" t="s">
        <v>1584</v>
      </c>
      <c r="CC456" s="105" t="s">
        <v>1585</v>
      </c>
      <c r="CD456" s="106" t="s">
        <v>10</v>
      </c>
      <c r="CE456" s="105"/>
      <c r="CF456" s="105"/>
      <c r="CG456" s="105"/>
      <c r="CH456" s="105"/>
    </row>
    <row r="457" spans="1:86">
      <c r="A457" s="105">
        <v>26</v>
      </c>
      <c r="B457" s="105" t="s">
        <v>244</v>
      </c>
      <c r="C457" s="105" t="s">
        <v>244</v>
      </c>
      <c r="D457" s="106" t="s">
        <v>1562</v>
      </c>
      <c r="E457" s="105">
        <v>2019</v>
      </c>
      <c r="F457" s="105" t="s">
        <v>1563</v>
      </c>
      <c r="G457" s="105" t="s">
        <v>1564</v>
      </c>
      <c r="H457" s="105" t="s">
        <v>1549</v>
      </c>
      <c r="I457" s="105" t="s">
        <v>1565</v>
      </c>
      <c r="J457" s="114" t="s">
        <v>1566</v>
      </c>
      <c r="K457" s="109" t="s">
        <v>1567</v>
      </c>
      <c r="L457" s="106" t="s">
        <v>6137</v>
      </c>
      <c r="M457" s="110" t="s">
        <v>1568</v>
      </c>
      <c r="N457" s="105" t="s">
        <v>15</v>
      </c>
      <c r="O457" s="105" t="s">
        <v>712</v>
      </c>
      <c r="P457" s="105" t="s">
        <v>1667</v>
      </c>
      <c r="Q457" s="105" t="s">
        <v>5600</v>
      </c>
      <c r="R457" s="105" t="s">
        <v>1668</v>
      </c>
      <c r="S457" s="105" t="s">
        <v>123</v>
      </c>
      <c r="T457" s="105" t="s">
        <v>172</v>
      </c>
      <c r="U457" s="105" t="s">
        <v>269</v>
      </c>
      <c r="V457" s="105" t="s">
        <v>11</v>
      </c>
      <c r="W457" s="105" t="s">
        <v>10</v>
      </c>
      <c r="X457" s="105" t="s">
        <v>10</v>
      </c>
      <c r="Y457" s="105" t="s">
        <v>10</v>
      </c>
      <c r="Z457" s="105" t="s">
        <v>10</v>
      </c>
      <c r="AA457" s="105"/>
      <c r="AB457" s="105" t="s">
        <v>249</v>
      </c>
      <c r="AC457" s="115" t="str">
        <f>INDEX(Exposure_GWASs!G:G,MATCH(Matt!AE457,Exposure_GWASs!C:C,0))</f>
        <v>BMI</v>
      </c>
      <c r="AD457" s="105" t="s">
        <v>127</v>
      </c>
      <c r="AE457" s="105" t="s">
        <v>1586</v>
      </c>
      <c r="AF457" s="115" t="str">
        <f>INDEX(Exposure_GWASs!T:T,MATCH(Matt!AE457,Exposure_GWASs!C:C,0))</f>
        <v>18+</v>
      </c>
      <c r="AG457" s="115" t="str">
        <f>INDEX(Exposure_GWASs!U:U,MATCH(Matt!AE457,Exposure_GWASs!C:C,0))</f>
        <v>male</v>
      </c>
      <c r="AH457" s="105" t="s">
        <v>11</v>
      </c>
      <c r="AI457" s="115">
        <f>INDEX(Exposure_GWASs!F:F,MATCH(Matt!AE457,Exposure_GWASs!C:C,0))</f>
        <v>374756</v>
      </c>
      <c r="AJ457" s="105" t="s">
        <v>1669</v>
      </c>
      <c r="AK457" s="105" t="s">
        <v>1005</v>
      </c>
      <c r="AL457" s="105" t="s">
        <v>249</v>
      </c>
      <c r="AM457" s="115" t="s">
        <v>1571</v>
      </c>
      <c r="AN457" s="115" t="s">
        <v>213</v>
      </c>
      <c r="AO457" s="105" t="s">
        <v>1572</v>
      </c>
      <c r="AP457" s="105" t="s">
        <v>1573</v>
      </c>
      <c r="AQ457" s="105" t="s">
        <v>266</v>
      </c>
      <c r="AR457" s="105" t="s">
        <v>11</v>
      </c>
      <c r="AS457" s="105" t="s">
        <v>11</v>
      </c>
      <c r="AT457" s="105" t="s">
        <v>1574</v>
      </c>
      <c r="AU457" s="105" t="s">
        <v>10</v>
      </c>
      <c r="AV457" s="105" t="s">
        <v>10</v>
      </c>
      <c r="AW457" s="105">
        <v>220</v>
      </c>
      <c r="AX457" s="105">
        <f>INDEX(Exposure_GWASs!S:S,MATCH(Matt!AE457,Exposure_GWASs!C:C,0))</f>
        <v>243</v>
      </c>
      <c r="AY457" s="105" t="s">
        <v>1575</v>
      </c>
      <c r="AZ457" s="105" t="s">
        <v>11</v>
      </c>
      <c r="BA457" s="105" t="s">
        <v>10</v>
      </c>
      <c r="BB457" s="105" t="s">
        <v>13</v>
      </c>
      <c r="BC457" s="105" t="s">
        <v>17</v>
      </c>
      <c r="BD457" s="105" t="s">
        <v>26</v>
      </c>
      <c r="BE457" s="105"/>
      <c r="BF457" s="105"/>
      <c r="BG457" s="105"/>
      <c r="BH457" s="105" t="s">
        <v>1576</v>
      </c>
      <c r="BI457" s="105" t="s">
        <v>1577</v>
      </c>
      <c r="BJ457" s="105" t="s">
        <v>1065</v>
      </c>
      <c r="BK457" s="105" t="s">
        <v>1558</v>
      </c>
      <c r="BL457" s="105" t="s">
        <v>11</v>
      </c>
      <c r="BM457" s="105" t="s">
        <v>1578</v>
      </c>
      <c r="BN457" s="105" t="s">
        <v>1579</v>
      </c>
      <c r="BO457" s="105" t="s">
        <v>167</v>
      </c>
      <c r="BP457" s="105" t="s">
        <v>1100</v>
      </c>
      <c r="BQ457" s="106" t="s">
        <v>1029</v>
      </c>
      <c r="BR457" s="105">
        <v>7.0000000000000007E-2</v>
      </c>
      <c r="BS457" s="105"/>
      <c r="BT457" s="105">
        <v>95</v>
      </c>
      <c r="BU457" s="105">
        <v>0.04</v>
      </c>
      <c r="BV457" s="105">
        <v>0.09</v>
      </c>
      <c r="BW457" s="105" t="s">
        <v>1671</v>
      </c>
      <c r="BX457" s="105" t="s">
        <v>1670</v>
      </c>
      <c r="BY457" s="105">
        <f t="shared" si="18"/>
        <v>3.3333333333333335E-3</v>
      </c>
      <c r="BZ457" s="115" t="s">
        <v>1582</v>
      </c>
      <c r="CA457" s="105" t="s">
        <v>1583</v>
      </c>
      <c r="CB457" s="105" t="s">
        <v>1584</v>
      </c>
      <c r="CC457" s="105" t="s">
        <v>1585</v>
      </c>
      <c r="CD457" s="106" t="s">
        <v>10</v>
      </c>
      <c r="CE457" s="105"/>
      <c r="CF457" s="105"/>
      <c r="CG457" s="105"/>
      <c r="CH457" s="105"/>
    </row>
    <row r="458" spans="1:86">
      <c r="A458" s="105">
        <v>26</v>
      </c>
      <c r="B458" s="105" t="s">
        <v>244</v>
      </c>
      <c r="C458" s="105" t="s">
        <v>244</v>
      </c>
      <c r="D458" s="106" t="s">
        <v>1562</v>
      </c>
      <c r="E458" s="105">
        <v>2019</v>
      </c>
      <c r="F458" s="105" t="s">
        <v>1563</v>
      </c>
      <c r="G458" s="105" t="s">
        <v>1564</v>
      </c>
      <c r="H458" s="105" t="s">
        <v>1549</v>
      </c>
      <c r="I458" s="105" t="s">
        <v>1565</v>
      </c>
      <c r="J458" s="114" t="s">
        <v>1566</v>
      </c>
      <c r="K458" s="109" t="s">
        <v>1567</v>
      </c>
      <c r="L458" s="106" t="s">
        <v>6137</v>
      </c>
      <c r="M458" s="110" t="s">
        <v>1568</v>
      </c>
      <c r="N458" s="105" t="s">
        <v>15</v>
      </c>
      <c r="O458" s="105" t="s">
        <v>712</v>
      </c>
      <c r="P458" s="105" t="s">
        <v>1667</v>
      </c>
      <c r="Q458" s="105" t="s">
        <v>5600</v>
      </c>
      <c r="R458" s="105" t="s">
        <v>1668</v>
      </c>
      <c r="S458" s="105" t="s">
        <v>123</v>
      </c>
      <c r="T458" s="105" t="s">
        <v>172</v>
      </c>
      <c r="U458" s="105" t="s">
        <v>268</v>
      </c>
      <c r="V458" s="105" t="s">
        <v>11</v>
      </c>
      <c r="W458" s="105" t="s">
        <v>10</v>
      </c>
      <c r="X458" s="105" t="s">
        <v>10</v>
      </c>
      <c r="Y458" s="105" t="s">
        <v>10</v>
      </c>
      <c r="Z458" s="105" t="s">
        <v>10</v>
      </c>
      <c r="AA458" s="105"/>
      <c r="AB458" s="105" t="s">
        <v>249</v>
      </c>
      <c r="AC458" s="115" t="str">
        <f>INDEX(Exposure_GWASs!G:G,MATCH(Matt!AE458,Exposure_GWASs!C:C,0))</f>
        <v>BMI</v>
      </c>
      <c r="AD458" s="105" t="s">
        <v>127</v>
      </c>
      <c r="AE458" s="105" t="s">
        <v>1588</v>
      </c>
      <c r="AF458" s="115" t="str">
        <f>INDEX(Exposure_GWASs!T:T,MATCH(Matt!AE458,Exposure_GWASs!C:C,0))</f>
        <v>18+</v>
      </c>
      <c r="AG458" s="115" t="str">
        <f>INDEX(Exposure_GWASs!U:U,MATCH(Matt!AE458,Exposure_GWASs!C:C,0))</f>
        <v>female</v>
      </c>
      <c r="AH458" s="105" t="s">
        <v>11</v>
      </c>
      <c r="AI458" s="115">
        <f>INDEX(Exposure_GWASs!F:F,MATCH(Matt!AE458,Exposure_GWASs!C:C,0))</f>
        <v>434794</v>
      </c>
      <c r="AJ458" s="105" t="s">
        <v>1669</v>
      </c>
      <c r="AK458" s="105" t="s">
        <v>1005</v>
      </c>
      <c r="AL458" s="105" t="s">
        <v>249</v>
      </c>
      <c r="AM458" s="115" t="s">
        <v>1571</v>
      </c>
      <c r="AN458" s="115" t="s">
        <v>213</v>
      </c>
      <c r="AO458" s="105" t="s">
        <v>1572</v>
      </c>
      <c r="AP458" s="105" t="s">
        <v>1573</v>
      </c>
      <c r="AQ458" s="105" t="s">
        <v>266</v>
      </c>
      <c r="AR458" s="105" t="s">
        <v>11</v>
      </c>
      <c r="AS458" s="105" t="s">
        <v>11</v>
      </c>
      <c r="AT458" s="105" t="s">
        <v>1574</v>
      </c>
      <c r="AU458" s="105" t="s">
        <v>10</v>
      </c>
      <c r="AV458" s="105" t="s">
        <v>10</v>
      </c>
      <c r="AW458" s="105">
        <v>278</v>
      </c>
      <c r="AX458" s="105">
        <f>INDEX(Exposure_GWASs!S:S,MATCH(Matt!AE458,Exposure_GWASs!C:C,0))</f>
        <v>306</v>
      </c>
      <c r="AY458" s="105" t="s">
        <v>1575</v>
      </c>
      <c r="AZ458" s="105" t="s">
        <v>11</v>
      </c>
      <c r="BA458" s="105" t="s">
        <v>10</v>
      </c>
      <c r="BB458" s="105" t="s">
        <v>13</v>
      </c>
      <c r="BC458" s="105" t="s">
        <v>17</v>
      </c>
      <c r="BD458" s="105" t="s">
        <v>26</v>
      </c>
      <c r="BE458" s="105"/>
      <c r="BF458" s="105"/>
      <c r="BG458" s="105"/>
      <c r="BH458" s="105" t="s">
        <v>1576</v>
      </c>
      <c r="BI458" s="105" t="s">
        <v>1577</v>
      </c>
      <c r="BJ458" s="105" t="s">
        <v>1065</v>
      </c>
      <c r="BK458" s="105" t="s">
        <v>1558</v>
      </c>
      <c r="BL458" s="105" t="s">
        <v>11</v>
      </c>
      <c r="BM458" s="105" t="s">
        <v>1578</v>
      </c>
      <c r="BN458" s="105" t="s">
        <v>1579</v>
      </c>
      <c r="BO458" s="105" t="s">
        <v>167</v>
      </c>
      <c r="BP458" s="105" t="s">
        <v>1100</v>
      </c>
      <c r="BQ458" s="106" t="s">
        <v>1029</v>
      </c>
      <c r="BR458" s="105">
        <v>0.08</v>
      </c>
      <c r="BS458" s="105"/>
      <c r="BT458" s="105">
        <v>95</v>
      </c>
      <c r="BU458" s="105">
        <v>0.06</v>
      </c>
      <c r="BV458" s="105">
        <v>0.11</v>
      </c>
      <c r="BW458" s="105" t="s">
        <v>1651</v>
      </c>
      <c r="BX458" s="105" t="s">
        <v>1670</v>
      </c>
      <c r="BY458" s="105">
        <f t="shared" si="18"/>
        <v>3.3333333333333335E-3</v>
      </c>
      <c r="BZ458" s="115" t="s">
        <v>1582</v>
      </c>
      <c r="CA458" s="105" t="s">
        <v>1583</v>
      </c>
      <c r="CB458" s="105" t="s">
        <v>1584</v>
      </c>
      <c r="CC458" s="105" t="s">
        <v>1585</v>
      </c>
      <c r="CD458" s="106" t="s">
        <v>10</v>
      </c>
      <c r="CE458" s="105"/>
      <c r="CF458" s="105"/>
      <c r="CG458" s="105"/>
      <c r="CH458" s="105"/>
    </row>
    <row r="459" spans="1:86">
      <c r="A459" s="105">
        <v>26</v>
      </c>
      <c r="B459" s="105" t="s">
        <v>244</v>
      </c>
      <c r="C459" s="105" t="s">
        <v>244</v>
      </c>
      <c r="D459" s="106" t="s">
        <v>1562</v>
      </c>
      <c r="E459" s="105">
        <v>2019</v>
      </c>
      <c r="F459" s="105" t="s">
        <v>1563</v>
      </c>
      <c r="G459" s="105" t="s">
        <v>1564</v>
      </c>
      <c r="H459" s="105" t="s">
        <v>1549</v>
      </c>
      <c r="I459" s="105" t="s">
        <v>1565</v>
      </c>
      <c r="J459" s="114" t="s">
        <v>1566</v>
      </c>
      <c r="K459" s="109" t="s">
        <v>1567</v>
      </c>
      <c r="L459" s="106" t="s">
        <v>6137</v>
      </c>
      <c r="M459" s="110" t="s">
        <v>1568</v>
      </c>
      <c r="N459" s="105" t="s">
        <v>15</v>
      </c>
      <c r="O459" s="105" t="s">
        <v>712</v>
      </c>
      <c r="P459" s="105" t="s">
        <v>1667</v>
      </c>
      <c r="Q459" s="105" t="s">
        <v>5600</v>
      </c>
      <c r="R459" s="105" t="s">
        <v>1668</v>
      </c>
      <c r="S459" s="105" t="s">
        <v>123</v>
      </c>
      <c r="T459" s="105" t="s">
        <v>172</v>
      </c>
      <c r="U459" s="105" t="s">
        <v>140</v>
      </c>
      <c r="V459" s="105" t="s">
        <v>11</v>
      </c>
      <c r="W459" s="105" t="s">
        <v>10</v>
      </c>
      <c r="X459" s="105" t="s">
        <v>10</v>
      </c>
      <c r="Y459" s="105" t="s">
        <v>10</v>
      </c>
      <c r="Z459" s="105" t="s">
        <v>10</v>
      </c>
      <c r="AA459" s="105"/>
      <c r="AB459" s="105" t="s">
        <v>249</v>
      </c>
      <c r="AC459" s="115" t="str">
        <f>INDEX(Exposure_GWASs!G:G,MATCH(Matt!AE459,Exposure_GWASs!C:C,0))</f>
        <v>WHR</v>
      </c>
      <c r="AD459" s="105" t="s">
        <v>160</v>
      </c>
      <c r="AE459" s="105" t="s">
        <v>1590</v>
      </c>
      <c r="AF459" s="115" t="str">
        <f>INDEX(Exposure_GWASs!T:T,MATCH(Matt!AE459,Exposure_GWASs!C:C,0))</f>
        <v>18+</v>
      </c>
      <c r="AG459" s="115" t="str">
        <f>INDEX(Exposure_GWASs!U:U,MATCH(Matt!AE459,Exposure_GWASs!C:C,0))</f>
        <v>both</v>
      </c>
      <c r="AH459" s="105" t="s">
        <v>11</v>
      </c>
      <c r="AI459" s="115">
        <f>INDEX(Exposure_GWASs!F:F,MATCH(Matt!AE459,Exposure_GWASs!C:C,0))</f>
        <v>697734</v>
      </c>
      <c r="AJ459" s="105" t="s">
        <v>1669</v>
      </c>
      <c r="AK459" s="105" t="s">
        <v>1005</v>
      </c>
      <c r="AL459" s="105" t="s">
        <v>249</v>
      </c>
      <c r="AM459" s="115" t="s">
        <v>1571</v>
      </c>
      <c r="AN459" s="115" t="s">
        <v>213</v>
      </c>
      <c r="AO459" s="105" t="s">
        <v>1572</v>
      </c>
      <c r="AP459" s="105" t="s">
        <v>1573</v>
      </c>
      <c r="AQ459" s="105" t="s">
        <v>266</v>
      </c>
      <c r="AR459" s="105" t="s">
        <v>11</v>
      </c>
      <c r="AS459" s="105" t="s">
        <v>11</v>
      </c>
      <c r="AT459" s="105" t="s">
        <v>1574</v>
      </c>
      <c r="AU459" s="105" t="s">
        <v>10</v>
      </c>
      <c r="AV459" s="105" t="s">
        <v>10</v>
      </c>
      <c r="AW459" s="105">
        <v>327</v>
      </c>
      <c r="AX459" s="105">
        <f>INDEX(Exposure_GWASs!S:S,MATCH(Matt!AE459,Exposure_GWASs!C:C,0))</f>
        <v>382</v>
      </c>
      <c r="AY459" s="105" t="s">
        <v>1575</v>
      </c>
      <c r="AZ459" s="105" t="s">
        <v>11</v>
      </c>
      <c r="BA459" s="105" t="s">
        <v>10</v>
      </c>
      <c r="BB459" s="105" t="s">
        <v>13</v>
      </c>
      <c r="BC459" s="105" t="s">
        <v>17</v>
      </c>
      <c r="BD459" s="105" t="s">
        <v>26</v>
      </c>
      <c r="BE459" s="105"/>
      <c r="BF459" s="105"/>
      <c r="BG459" s="105"/>
      <c r="BH459" s="105" t="s">
        <v>1576</v>
      </c>
      <c r="BI459" s="105" t="s">
        <v>1577</v>
      </c>
      <c r="BJ459" s="105" t="s">
        <v>1065</v>
      </c>
      <c r="BK459" s="105" t="s">
        <v>1558</v>
      </c>
      <c r="BL459" s="105" t="s">
        <v>11</v>
      </c>
      <c r="BM459" s="105" t="s">
        <v>1578</v>
      </c>
      <c r="BN459" s="105" t="s">
        <v>1579</v>
      </c>
      <c r="BO459" s="105" t="s">
        <v>167</v>
      </c>
      <c r="BP459" s="105" t="s">
        <v>1100</v>
      </c>
      <c r="BQ459" s="106" t="s">
        <v>1029</v>
      </c>
      <c r="BR459" s="105">
        <v>0.08</v>
      </c>
      <c r="BS459" s="105"/>
      <c r="BT459" s="105">
        <v>95</v>
      </c>
      <c r="BU459" s="105">
        <v>0.05</v>
      </c>
      <c r="BV459" s="105">
        <v>0.11</v>
      </c>
      <c r="BW459" s="105" t="s">
        <v>1672</v>
      </c>
      <c r="BX459" s="105" t="s">
        <v>1670</v>
      </c>
      <c r="BY459" s="105">
        <f t="shared" si="18"/>
        <v>3.3333333333333335E-3</v>
      </c>
      <c r="BZ459" s="115" t="s">
        <v>1582</v>
      </c>
      <c r="CA459" s="105" t="s">
        <v>1583</v>
      </c>
      <c r="CB459" s="105" t="s">
        <v>1584</v>
      </c>
      <c r="CC459" s="105" t="s">
        <v>1585</v>
      </c>
      <c r="CD459" s="106" t="s">
        <v>10</v>
      </c>
      <c r="CE459" s="105"/>
      <c r="CF459" s="105"/>
      <c r="CG459" s="105"/>
      <c r="CH459" s="105"/>
    </row>
    <row r="460" spans="1:86">
      <c r="A460" s="105">
        <v>26</v>
      </c>
      <c r="B460" s="105" t="s">
        <v>244</v>
      </c>
      <c r="C460" s="105" t="s">
        <v>244</v>
      </c>
      <c r="D460" s="106" t="s">
        <v>1562</v>
      </c>
      <c r="E460" s="105">
        <v>2019</v>
      </c>
      <c r="F460" s="105" t="s">
        <v>1563</v>
      </c>
      <c r="G460" s="105" t="s">
        <v>1564</v>
      </c>
      <c r="H460" s="105" t="s">
        <v>1549</v>
      </c>
      <c r="I460" s="105" t="s">
        <v>1565</v>
      </c>
      <c r="J460" s="114" t="s">
        <v>1566</v>
      </c>
      <c r="K460" s="109" t="s">
        <v>1567</v>
      </c>
      <c r="L460" s="106" t="s">
        <v>6137</v>
      </c>
      <c r="M460" s="110" t="s">
        <v>1568</v>
      </c>
      <c r="N460" s="105" t="s">
        <v>15</v>
      </c>
      <c r="O460" s="105" t="s">
        <v>712</v>
      </c>
      <c r="P460" s="105" t="s">
        <v>1667</v>
      </c>
      <c r="Q460" s="105" t="s">
        <v>5600</v>
      </c>
      <c r="R460" s="105" t="s">
        <v>1668</v>
      </c>
      <c r="S460" s="105" t="s">
        <v>123</v>
      </c>
      <c r="T460" s="105" t="s">
        <v>172</v>
      </c>
      <c r="U460" s="105" t="s">
        <v>269</v>
      </c>
      <c r="V460" s="105" t="s">
        <v>11</v>
      </c>
      <c r="W460" s="105" t="s">
        <v>10</v>
      </c>
      <c r="X460" s="105" t="s">
        <v>10</v>
      </c>
      <c r="Y460" s="105" t="s">
        <v>10</v>
      </c>
      <c r="Z460" s="105" t="s">
        <v>10</v>
      </c>
      <c r="AA460" s="105"/>
      <c r="AB460" s="105" t="s">
        <v>249</v>
      </c>
      <c r="AC460" s="115" t="str">
        <f>INDEX(Exposure_GWASs!G:G,MATCH(Matt!AE460,Exposure_GWASs!C:C,0))</f>
        <v>WHR</v>
      </c>
      <c r="AD460" s="105" t="s">
        <v>160</v>
      </c>
      <c r="AE460" s="105" t="s">
        <v>1592</v>
      </c>
      <c r="AF460" s="115" t="str">
        <f>INDEX(Exposure_GWASs!T:T,MATCH(Matt!AE460,Exposure_GWASs!C:C,0))</f>
        <v>18+</v>
      </c>
      <c r="AG460" s="115" t="str">
        <f>INDEX(Exposure_GWASs!U:U,MATCH(Matt!AE460,Exposure_GWASs!C:C,0))</f>
        <v>male</v>
      </c>
      <c r="AH460" s="105" t="s">
        <v>11</v>
      </c>
      <c r="AI460" s="115">
        <f>INDEX(Exposure_GWASs!F:F,MATCH(Matt!AE460,Exposure_GWASs!C:C,0))</f>
        <v>316772</v>
      </c>
      <c r="AJ460" s="105" t="s">
        <v>1669</v>
      </c>
      <c r="AK460" s="105" t="s">
        <v>1005</v>
      </c>
      <c r="AL460" s="105" t="s">
        <v>249</v>
      </c>
      <c r="AM460" s="115" t="s">
        <v>1571</v>
      </c>
      <c r="AN460" s="115" t="s">
        <v>213</v>
      </c>
      <c r="AO460" s="105" t="s">
        <v>1572</v>
      </c>
      <c r="AP460" s="105" t="s">
        <v>1573</v>
      </c>
      <c r="AQ460" s="105" t="s">
        <v>266</v>
      </c>
      <c r="AR460" s="105" t="s">
        <v>11</v>
      </c>
      <c r="AS460" s="105" t="s">
        <v>11</v>
      </c>
      <c r="AT460" s="105" t="s">
        <v>1574</v>
      </c>
      <c r="AU460" s="105" t="s">
        <v>10</v>
      </c>
      <c r="AV460" s="105" t="s">
        <v>10</v>
      </c>
      <c r="AW460" s="105">
        <v>90</v>
      </c>
      <c r="AX460" s="105">
        <f>INDEX(Exposure_GWASs!S:S,MATCH(Matt!AE460,Exposure_GWASs!C:C,0))</f>
        <v>82</v>
      </c>
      <c r="AY460" s="105" t="s">
        <v>1593</v>
      </c>
      <c r="AZ460" s="105" t="s">
        <v>11</v>
      </c>
      <c r="BA460" s="105" t="s">
        <v>10</v>
      </c>
      <c r="BB460" s="105" t="s">
        <v>13</v>
      </c>
      <c r="BC460" s="105" t="s">
        <v>17</v>
      </c>
      <c r="BD460" s="105" t="s">
        <v>26</v>
      </c>
      <c r="BE460" s="105"/>
      <c r="BF460" s="105"/>
      <c r="BG460" s="105"/>
      <c r="BH460" s="105" t="s">
        <v>1576</v>
      </c>
      <c r="BI460" s="105" t="s">
        <v>1577</v>
      </c>
      <c r="BJ460" s="105" t="s">
        <v>1065</v>
      </c>
      <c r="BK460" s="105" t="s">
        <v>1558</v>
      </c>
      <c r="BL460" s="105" t="s">
        <v>11</v>
      </c>
      <c r="BM460" s="105" t="s">
        <v>1578</v>
      </c>
      <c r="BN460" s="105" t="s">
        <v>1579</v>
      </c>
      <c r="BO460" s="105" t="s">
        <v>167</v>
      </c>
      <c r="BP460" s="105" t="s">
        <v>1100</v>
      </c>
      <c r="BQ460" s="106" t="s">
        <v>1029</v>
      </c>
      <c r="BR460" s="105">
        <v>0.06</v>
      </c>
      <c r="BS460" s="105"/>
      <c r="BT460" s="105">
        <v>95</v>
      </c>
      <c r="BU460" s="105">
        <v>0.02</v>
      </c>
      <c r="BV460" s="105">
        <v>0.1</v>
      </c>
      <c r="BW460" s="105" t="s">
        <v>1673</v>
      </c>
      <c r="BX460" s="105" t="s">
        <v>1670</v>
      </c>
      <c r="BY460" s="105">
        <f t="shared" si="18"/>
        <v>3.3333333333333335E-3</v>
      </c>
      <c r="BZ460" s="115" t="s">
        <v>1582</v>
      </c>
      <c r="CA460" s="105" t="s">
        <v>1583</v>
      </c>
      <c r="CB460" s="105" t="s">
        <v>1584</v>
      </c>
      <c r="CC460" s="105" t="s">
        <v>1585</v>
      </c>
      <c r="CD460" s="106" t="s">
        <v>10</v>
      </c>
      <c r="CE460" s="105"/>
      <c r="CF460" s="105"/>
      <c r="CG460" s="105"/>
      <c r="CH460" s="105"/>
    </row>
    <row r="461" spans="1:86">
      <c r="A461" s="105">
        <v>26</v>
      </c>
      <c r="B461" s="105" t="s">
        <v>244</v>
      </c>
      <c r="C461" s="105" t="s">
        <v>244</v>
      </c>
      <c r="D461" s="106" t="s">
        <v>1562</v>
      </c>
      <c r="E461" s="105">
        <v>2019</v>
      </c>
      <c r="F461" s="105" t="s">
        <v>1563</v>
      </c>
      <c r="G461" s="105" t="s">
        <v>1564</v>
      </c>
      <c r="H461" s="105" t="s">
        <v>1549</v>
      </c>
      <c r="I461" s="105" t="s">
        <v>1565</v>
      </c>
      <c r="J461" s="114" t="s">
        <v>1566</v>
      </c>
      <c r="K461" s="109" t="s">
        <v>1567</v>
      </c>
      <c r="L461" s="106" t="s">
        <v>6137</v>
      </c>
      <c r="M461" s="110" t="s">
        <v>1568</v>
      </c>
      <c r="N461" s="105" t="s">
        <v>15</v>
      </c>
      <c r="O461" s="105" t="s">
        <v>712</v>
      </c>
      <c r="P461" s="105" t="s">
        <v>1667</v>
      </c>
      <c r="Q461" s="105" t="s">
        <v>5600</v>
      </c>
      <c r="R461" s="105" t="s">
        <v>1668</v>
      </c>
      <c r="S461" s="105" t="s">
        <v>123</v>
      </c>
      <c r="T461" s="105" t="s">
        <v>172</v>
      </c>
      <c r="U461" s="105" t="s">
        <v>268</v>
      </c>
      <c r="V461" s="105" t="s">
        <v>11</v>
      </c>
      <c r="W461" s="105" t="s">
        <v>10</v>
      </c>
      <c r="X461" s="105" t="s">
        <v>10</v>
      </c>
      <c r="Y461" s="105" t="s">
        <v>10</v>
      </c>
      <c r="Z461" s="105" t="s">
        <v>10</v>
      </c>
      <c r="AA461" s="105"/>
      <c r="AB461" s="105" t="s">
        <v>249</v>
      </c>
      <c r="AC461" s="115" t="str">
        <f>INDEX(Exposure_GWASs!G:G,MATCH(Matt!AE461,Exposure_GWASs!C:C,0))</f>
        <v>WHR</v>
      </c>
      <c r="AD461" s="105" t="s">
        <v>160</v>
      </c>
      <c r="AE461" s="105" t="s">
        <v>1595</v>
      </c>
      <c r="AF461" s="115" t="str">
        <f>INDEX(Exposure_GWASs!T:T,MATCH(Matt!AE461,Exposure_GWASs!C:C,0))</f>
        <v>18+</v>
      </c>
      <c r="AG461" s="115" t="str">
        <f>INDEX(Exposure_GWASs!U:U,MATCH(Matt!AE461,Exposure_GWASs!C:C,0))</f>
        <v>female</v>
      </c>
      <c r="AH461" s="105" t="s">
        <v>11</v>
      </c>
      <c r="AI461" s="115">
        <f>INDEX(Exposure_GWASs!F:F,MATCH(Matt!AE461,Exposure_GWASs!C:C,0))</f>
        <v>381152</v>
      </c>
      <c r="AJ461" s="105" t="s">
        <v>1669</v>
      </c>
      <c r="AK461" s="105" t="s">
        <v>1005</v>
      </c>
      <c r="AL461" s="105" t="s">
        <v>249</v>
      </c>
      <c r="AM461" s="115" t="s">
        <v>1571</v>
      </c>
      <c r="AN461" s="115" t="s">
        <v>213</v>
      </c>
      <c r="AO461" s="105" t="s">
        <v>1572</v>
      </c>
      <c r="AP461" s="105" t="s">
        <v>1573</v>
      </c>
      <c r="AQ461" s="105" t="s">
        <v>266</v>
      </c>
      <c r="AR461" s="105" t="s">
        <v>11</v>
      </c>
      <c r="AS461" s="105" t="s">
        <v>11</v>
      </c>
      <c r="AT461" s="105" t="s">
        <v>1574</v>
      </c>
      <c r="AU461" s="105" t="s">
        <v>10</v>
      </c>
      <c r="AV461" s="105" t="s">
        <v>10</v>
      </c>
      <c r="AW461" s="105">
        <v>264</v>
      </c>
      <c r="AX461" s="105">
        <f>INDEX(Exposure_GWASs!S:S,MATCH(Matt!AE461,Exposure_GWASs!C:C,0))</f>
        <v>261</v>
      </c>
      <c r="AY461" s="105" t="s">
        <v>1593</v>
      </c>
      <c r="AZ461" s="105" t="s">
        <v>11</v>
      </c>
      <c r="BA461" s="105" t="s">
        <v>10</v>
      </c>
      <c r="BB461" s="105" t="s">
        <v>13</v>
      </c>
      <c r="BC461" s="105" t="s">
        <v>17</v>
      </c>
      <c r="BD461" s="105" t="s">
        <v>26</v>
      </c>
      <c r="BE461" s="105"/>
      <c r="BF461" s="105"/>
      <c r="BG461" s="105"/>
      <c r="BH461" s="105" t="s">
        <v>1576</v>
      </c>
      <c r="BI461" s="105" t="s">
        <v>1577</v>
      </c>
      <c r="BJ461" s="105" t="s">
        <v>1065</v>
      </c>
      <c r="BK461" s="105" t="s">
        <v>1558</v>
      </c>
      <c r="BL461" s="105" t="s">
        <v>11</v>
      </c>
      <c r="BM461" s="105" t="s">
        <v>1578</v>
      </c>
      <c r="BN461" s="105" t="s">
        <v>1579</v>
      </c>
      <c r="BO461" s="105" t="s">
        <v>167</v>
      </c>
      <c r="BP461" s="105" t="s">
        <v>1100</v>
      </c>
      <c r="BQ461" s="106" t="s">
        <v>1029</v>
      </c>
      <c r="BR461" s="105">
        <v>0.08</v>
      </c>
      <c r="BS461" s="105"/>
      <c r="BT461" s="105">
        <v>95</v>
      </c>
      <c r="BU461" s="105">
        <v>0.05</v>
      </c>
      <c r="BV461" s="105">
        <v>0.11</v>
      </c>
      <c r="BW461" s="105" t="s">
        <v>1674</v>
      </c>
      <c r="BX461" s="105" t="s">
        <v>1670</v>
      </c>
      <c r="BY461" s="105">
        <f t="shared" si="18"/>
        <v>3.3333333333333335E-3</v>
      </c>
      <c r="BZ461" s="115" t="s">
        <v>1582</v>
      </c>
      <c r="CA461" s="105" t="s">
        <v>1583</v>
      </c>
      <c r="CB461" s="105" t="s">
        <v>1584</v>
      </c>
      <c r="CC461" s="105" t="s">
        <v>1585</v>
      </c>
      <c r="CD461" s="106" t="s">
        <v>10</v>
      </c>
      <c r="CE461" s="105"/>
      <c r="CF461" s="105"/>
      <c r="CG461" s="105"/>
      <c r="CH461" s="105"/>
    </row>
    <row r="462" spans="1:86">
      <c r="A462" s="105">
        <v>26</v>
      </c>
      <c r="B462" s="105" t="s">
        <v>244</v>
      </c>
      <c r="C462" s="105" t="s">
        <v>244</v>
      </c>
      <c r="D462" s="106" t="s">
        <v>1562</v>
      </c>
      <c r="E462" s="105">
        <v>2019</v>
      </c>
      <c r="F462" s="105" t="s">
        <v>1563</v>
      </c>
      <c r="G462" s="105" t="s">
        <v>1564</v>
      </c>
      <c r="H462" s="105" t="s">
        <v>1549</v>
      </c>
      <c r="I462" s="105" t="s">
        <v>1565</v>
      </c>
      <c r="J462" s="114" t="s">
        <v>1566</v>
      </c>
      <c r="K462" s="109" t="s">
        <v>1567</v>
      </c>
      <c r="L462" s="106" t="s">
        <v>6137</v>
      </c>
      <c r="M462" s="110" t="s">
        <v>1568</v>
      </c>
      <c r="N462" s="105" t="s">
        <v>15</v>
      </c>
      <c r="O462" s="105" t="s">
        <v>712</v>
      </c>
      <c r="P462" s="105" t="s">
        <v>1667</v>
      </c>
      <c r="Q462" s="105" t="s">
        <v>5600</v>
      </c>
      <c r="R462" s="105" t="s">
        <v>1668</v>
      </c>
      <c r="S462" s="105" t="s">
        <v>123</v>
      </c>
      <c r="T462" s="105" t="s">
        <v>172</v>
      </c>
      <c r="U462" s="105" t="s">
        <v>140</v>
      </c>
      <c r="V462" s="105" t="s">
        <v>11</v>
      </c>
      <c r="W462" s="105" t="s">
        <v>10</v>
      </c>
      <c r="X462" s="105" t="s">
        <v>10</v>
      </c>
      <c r="Y462" s="105" t="s">
        <v>10</v>
      </c>
      <c r="Z462" s="105" t="s">
        <v>10</v>
      </c>
      <c r="AA462" s="105"/>
      <c r="AB462" s="105" t="s">
        <v>249</v>
      </c>
      <c r="AC462" s="115" t="str">
        <f>INDEX(Exposure_GWASs!G:G,MATCH(Matt!AE462,Exposure_GWASs!C:C,0))</f>
        <v>WHRadjBMI</v>
      </c>
      <c r="AD462" s="105" t="s">
        <v>162</v>
      </c>
      <c r="AE462" s="105" t="s">
        <v>1597</v>
      </c>
      <c r="AF462" s="115" t="str">
        <f>INDEX(Exposure_GWASs!T:T,MATCH(Matt!AE462,Exposure_GWASs!C:C,0))</f>
        <v>18+</v>
      </c>
      <c r="AG462" s="115" t="str">
        <f>INDEX(Exposure_GWASs!U:U,MATCH(Matt!AE462,Exposure_GWASs!C:C,0))</f>
        <v>both</v>
      </c>
      <c r="AH462" s="105" t="s">
        <v>11</v>
      </c>
      <c r="AI462" s="115">
        <f>INDEX(Exposure_GWASs!F:F,MATCH(Matt!AE462,Exposure_GWASs!C:C,0))</f>
        <v>694649</v>
      </c>
      <c r="AJ462" s="105" t="s">
        <v>1669</v>
      </c>
      <c r="AK462" s="105" t="s">
        <v>1005</v>
      </c>
      <c r="AL462" s="105" t="s">
        <v>249</v>
      </c>
      <c r="AM462" s="115" t="s">
        <v>1571</v>
      </c>
      <c r="AN462" s="115" t="s">
        <v>213</v>
      </c>
      <c r="AO462" s="105" t="s">
        <v>1572</v>
      </c>
      <c r="AP462" s="105" t="s">
        <v>1573</v>
      </c>
      <c r="AQ462" s="105" t="s">
        <v>266</v>
      </c>
      <c r="AR462" s="105" t="s">
        <v>11</v>
      </c>
      <c r="AS462" s="105" t="s">
        <v>11</v>
      </c>
      <c r="AT462" s="105" t="s">
        <v>1574</v>
      </c>
      <c r="AU462" s="105" t="s">
        <v>10</v>
      </c>
      <c r="AV462" s="105" t="s">
        <v>10</v>
      </c>
      <c r="AW462" s="105">
        <v>324</v>
      </c>
      <c r="AX462" s="105">
        <f>INDEX(Exposure_GWASs!S:S,MATCH(Matt!AE462,Exposure_GWASs!C:C,0))</f>
        <v>463</v>
      </c>
      <c r="AY462" s="105" t="s">
        <v>1575</v>
      </c>
      <c r="AZ462" s="105" t="s">
        <v>11</v>
      </c>
      <c r="BA462" s="105" t="s">
        <v>10</v>
      </c>
      <c r="BB462" s="105" t="s">
        <v>13</v>
      </c>
      <c r="BC462" s="105" t="s">
        <v>17</v>
      </c>
      <c r="BD462" s="105" t="s">
        <v>26</v>
      </c>
      <c r="BE462" s="105"/>
      <c r="BF462" s="105"/>
      <c r="BG462" s="105"/>
      <c r="BH462" s="105" t="s">
        <v>1576</v>
      </c>
      <c r="BI462" s="105" t="s">
        <v>1577</v>
      </c>
      <c r="BJ462" s="105" t="s">
        <v>1065</v>
      </c>
      <c r="BK462" s="105" t="s">
        <v>1558</v>
      </c>
      <c r="BL462" s="105" t="s">
        <v>11</v>
      </c>
      <c r="BM462" s="105" t="s">
        <v>1578</v>
      </c>
      <c r="BN462" s="105" t="s">
        <v>1579</v>
      </c>
      <c r="BO462" s="105" t="s">
        <v>167</v>
      </c>
      <c r="BP462" s="105" t="s">
        <v>1100</v>
      </c>
      <c r="BQ462" s="106" t="s">
        <v>1029</v>
      </c>
      <c r="BR462" s="105">
        <v>0.05</v>
      </c>
      <c r="BS462" s="105"/>
      <c r="BT462" s="105">
        <v>95</v>
      </c>
      <c r="BU462" s="105">
        <v>0.02</v>
      </c>
      <c r="BV462" s="105">
        <v>7.0000000000000007E-2</v>
      </c>
      <c r="BW462" s="105" t="s">
        <v>1675</v>
      </c>
      <c r="BX462" s="105" t="s">
        <v>1670</v>
      </c>
      <c r="BY462" s="105">
        <f t="shared" si="18"/>
        <v>3.3333333333333335E-3</v>
      </c>
      <c r="BZ462" s="115" t="s">
        <v>1582</v>
      </c>
      <c r="CA462" s="105" t="s">
        <v>1583</v>
      </c>
      <c r="CB462" s="105" t="s">
        <v>1584</v>
      </c>
      <c r="CC462" s="105" t="s">
        <v>1585</v>
      </c>
      <c r="CD462" s="106" t="s">
        <v>10</v>
      </c>
      <c r="CE462" s="105"/>
      <c r="CF462" s="105"/>
      <c r="CG462" s="105"/>
      <c r="CH462" s="105"/>
    </row>
    <row r="463" spans="1:86">
      <c r="A463" s="105">
        <v>26</v>
      </c>
      <c r="B463" s="105" t="s">
        <v>244</v>
      </c>
      <c r="C463" s="105" t="s">
        <v>244</v>
      </c>
      <c r="D463" s="106" t="s">
        <v>1562</v>
      </c>
      <c r="E463" s="105">
        <v>2019</v>
      </c>
      <c r="F463" s="105" t="s">
        <v>1563</v>
      </c>
      <c r="G463" s="105" t="s">
        <v>1564</v>
      </c>
      <c r="H463" s="105" t="s">
        <v>1549</v>
      </c>
      <c r="I463" s="105" t="s">
        <v>1565</v>
      </c>
      <c r="J463" s="114" t="s">
        <v>1566</v>
      </c>
      <c r="K463" s="109" t="s">
        <v>1567</v>
      </c>
      <c r="L463" s="106" t="s">
        <v>6137</v>
      </c>
      <c r="M463" s="110" t="s">
        <v>1568</v>
      </c>
      <c r="N463" s="105" t="s">
        <v>15</v>
      </c>
      <c r="O463" s="105" t="s">
        <v>712</v>
      </c>
      <c r="P463" s="105" t="s">
        <v>1667</v>
      </c>
      <c r="Q463" s="105" t="s">
        <v>5600</v>
      </c>
      <c r="R463" s="105" t="s">
        <v>1668</v>
      </c>
      <c r="S463" s="105" t="s">
        <v>123</v>
      </c>
      <c r="T463" s="105" t="s">
        <v>172</v>
      </c>
      <c r="U463" s="105" t="s">
        <v>269</v>
      </c>
      <c r="V463" s="105" t="s">
        <v>11</v>
      </c>
      <c r="W463" s="105" t="s">
        <v>10</v>
      </c>
      <c r="X463" s="105" t="s">
        <v>10</v>
      </c>
      <c r="Y463" s="105" t="s">
        <v>10</v>
      </c>
      <c r="Z463" s="105" t="s">
        <v>10</v>
      </c>
      <c r="AA463" s="105"/>
      <c r="AB463" s="105" t="s">
        <v>249</v>
      </c>
      <c r="AC463" s="115" t="str">
        <f>INDEX(Exposure_GWASs!G:G,MATCH(Matt!AE463,Exposure_GWASs!C:C,0))</f>
        <v>WHRadjBMI</v>
      </c>
      <c r="AD463" s="105" t="s">
        <v>162</v>
      </c>
      <c r="AE463" s="105" t="s">
        <v>1599</v>
      </c>
      <c r="AF463" s="115" t="str">
        <f>INDEX(Exposure_GWASs!T:T,MATCH(Matt!AE463,Exposure_GWASs!C:C,0))</f>
        <v>18+</v>
      </c>
      <c r="AG463" s="115" t="str">
        <f>INDEX(Exposure_GWASs!U:U,MATCH(Matt!AE463,Exposure_GWASs!C:C,0))</f>
        <v>male</v>
      </c>
      <c r="AH463" s="105" t="s">
        <v>11</v>
      </c>
      <c r="AI463" s="115">
        <f>INDEX(Exposure_GWASs!F:F,MATCH(Matt!AE463,Exposure_GWASs!C:C,0))</f>
        <v>315284</v>
      </c>
      <c r="AJ463" s="105" t="s">
        <v>1669</v>
      </c>
      <c r="AK463" s="105" t="s">
        <v>1005</v>
      </c>
      <c r="AL463" s="105" t="s">
        <v>249</v>
      </c>
      <c r="AM463" s="115" t="s">
        <v>1571</v>
      </c>
      <c r="AN463" s="115" t="s">
        <v>213</v>
      </c>
      <c r="AO463" s="105" t="s">
        <v>1572</v>
      </c>
      <c r="AP463" s="105" t="s">
        <v>1573</v>
      </c>
      <c r="AQ463" s="105" t="s">
        <v>266</v>
      </c>
      <c r="AR463" s="105" t="s">
        <v>11</v>
      </c>
      <c r="AS463" s="105" t="s">
        <v>11</v>
      </c>
      <c r="AT463" s="105" t="s">
        <v>1574</v>
      </c>
      <c r="AU463" s="105" t="s">
        <v>10</v>
      </c>
      <c r="AV463" s="105" t="s">
        <v>10</v>
      </c>
      <c r="AW463" s="105">
        <v>77</v>
      </c>
      <c r="AX463" s="105">
        <f>INDEX(Exposure_GWASs!S:S,MATCH(Matt!AE463,Exposure_GWASs!C:C,0))</f>
        <v>102</v>
      </c>
      <c r="AY463" s="105" t="s">
        <v>1575</v>
      </c>
      <c r="AZ463" s="105" t="s">
        <v>11</v>
      </c>
      <c r="BA463" s="105" t="s">
        <v>10</v>
      </c>
      <c r="BB463" s="105" t="s">
        <v>13</v>
      </c>
      <c r="BC463" s="105" t="s">
        <v>17</v>
      </c>
      <c r="BD463" s="105" t="s">
        <v>26</v>
      </c>
      <c r="BE463" s="105"/>
      <c r="BF463" s="105"/>
      <c r="BG463" s="105"/>
      <c r="BH463" s="105" t="s">
        <v>1576</v>
      </c>
      <c r="BI463" s="105" t="s">
        <v>1577</v>
      </c>
      <c r="BJ463" s="105" t="s">
        <v>1065</v>
      </c>
      <c r="BK463" s="105" t="s">
        <v>1558</v>
      </c>
      <c r="BL463" s="105" t="s">
        <v>11</v>
      </c>
      <c r="BM463" s="105" t="s">
        <v>1578</v>
      </c>
      <c r="BN463" s="105" t="s">
        <v>1579</v>
      </c>
      <c r="BO463" s="105" t="s">
        <v>167</v>
      </c>
      <c r="BP463" s="105" t="s">
        <v>1100</v>
      </c>
      <c r="BQ463" s="106" t="s">
        <v>1029</v>
      </c>
      <c r="BR463" s="105">
        <v>0.03</v>
      </c>
      <c r="BS463" s="105"/>
      <c r="BT463" s="105">
        <v>95</v>
      </c>
      <c r="BU463" s="105">
        <v>-0.02</v>
      </c>
      <c r="BV463" s="105">
        <v>7.0000000000000007E-2</v>
      </c>
      <c r="BW463" s="105">
        <v>0.22</v>
      </c>
      <c r="BX463" s="105" t="s">
        <v>1670</v>
      </c>
      <c r="BY463" s="105">
        <f t="shared" si="18"/>
        <v>3.3333333333333335E-3</v>
      </c>
      <c r="BZ463" s="115" t="s">
        <v>1582</v>
      </c>
      <c r="CA463" s="105" t="s">
        <v>1583</v>
      </c>
      <c r="CB463" s="105" t="s">
        <v>1584</v>
      </c>
      <c r="CC463" s="105" t="s">
        <v>1585</v>
      </c>
      <c r="CD463" s="106" t="s">
        <v>10</v>
      </c>
      <c r="CE463" s="105"/>
      <c r="CF463" s="105"/>
      <c r="CG463" s="105"/>
      <c r="CH463" s="105"/>
    </row>
    <row r="464" spans="1:86">
      <c r="A464" s="105">
        <v>26</v>
      </c>
      <c r="B464" s="105" t="s">
        <v>244</v>
      </c>
      <c r="C464" s="105" t="s">
        <v>244</v>
      </c>
      <c r="D464" s="106" t="s">
        <v>1562</v>
      </c>
      <c r="E464" s="105">
        <v>2019</v>
      </c>
      <c r="F464" s="105" t="s">
        <v>1563</v>
      </c>
      <c r="G464" s="105" t="s">
        <v>1564</v>
      </c>
      <c r="H464" s="105" t="s">
        <v>1549</v>
      </c>
      <c r="I464" s="105" t="s">
        <v>1565</v>
      </c>
      <c r="J464" s="114" t="s">
        <v>1566</v>
      </c>
      <c r="K464" s="109" t="s">
        <v>1567</v>
      </c>
      <c r="L464" s="106" t="s">
        <v>6137</v>
      </c>
      <c r="M464" s="110" t="s">
        <v>1568</v>
      </c>
      <c r="N464" s="105" t="s">
        <v>15</v>
      </c>
      <c r="O464" s="105" t="s">
        <v>712</v>
      </c>
      <c r="P464" s="105" t="s">
        <v>1667</v>
      </c>
      <c r="Q464" s="105" t="s">
        <v>5600</v>
      </c>
      <c r="R464" s="105" t="s">
        <v>1668</v>
      </c>
      <c r="S464" s="105" t="s">
        <v>123</v>
      </c>
      <c r="T464" s="105" t="s">
        <v>172</v>
      </c>
      <c r="U464" s="105" t="s">
        <v>268</v>
      </c>
      <c r="V464" s="105" t="s">
        <v>11</v>
      </c>
      <c r="W464" s="105" t="s">
        <v>10</v>
      </c>
      <c r="X464" s="105" t="s">
        <v>10</v>
      </c>
      <c r="Y464" s="105" t="s">
        <v>10</v>
      </c>
      <c r="Z464" s="105" t="s">
        <v>10</v>
      </c>
      <c r="AA464" s="105"/>
      <c r="AB464" s="105" t="s">
        <v>249</v>
      </c>
      <c r="AC464" s="115" t="str">
        <f>INDEX(Exposure_GWASs!G:G,MATCH(Matt!AE464,Exposure_GWASs!C:C,0))</f>
        <v>WHRadjBMI</v>
      </c>
      <c r="AD464" s="105" t="s">
        <v>162</v>
      </c>
      <c r="AE464" s="105" t="s">
        <v>1601</v>
      </c>
      <c r="AF464" s="115" t="str">
        <f>INDEX(Exposure_GWASs!T:T,MATCH(Matt!AE464,Exposure_GWASs!C:C,0))</f>
        <v>18+</v>
      </c>
      <c r="AG464" s="115" t="str">
        <f>INDEX(Exposure_GWASs!U:U,MATCH(Matt!AE464,Exposure_GWASs!C:C,0))</f>
        <v>female</v>
      </c>
      <c r="AH464" s="105" t="s">
        <v>11</v>
      </c>
      <c r="AI464" s="115">
        <f>INDEX(Exposure_GWASs!F:F,MATCH(Matt!AE464,Exposure_GWASs!C:C,0))</f>
        <v>379501</v>
      </c>
      <c r="AJ464" s="105" t="s">
        <v>1669</v>
      </c>
      <c r="AK464" s="105" t="s">
        <v>1005</v>
      </c>
      <c r="AL464" s="105" t="s">
        <v>249</v>
      </c>
      <c r="AM464" s="115" t="s">
        <v>1571</v>
      </c>
      <c r="AN464" s="115" t="s">
        <v>213</v>
      </c>
      <c r="AO464" s="105" t="s">
        <v>1572</v>
      </c>
      <c r="AP464" s="105" t="s">
        <v>1573</v>
      </c>
      <c r="AQ464" s="105" t="s">
        <v>266</v>
      </c>
      <c r="AR464" s="105" t="s">
        <v>11</v>
      </c>
      <c r="AS464" s="105" t="s">
        <v>11</v>
      </c>
      <c r="AT464" s="105" t="s">
        <v>1574</v>
      </c>
      <c r="AU464" s="105" t="s">
        <v>10</v>
      </c>
      <c r="AV464" s="105" t="s">
        <v>10</v>
      </c>
      <c r="AW464" s="105">
        <v>203</v>
      </c>
      <c r="AX464" s="105">
        <f>INDEX(Exposure_GWASs!S:S,MATCH(Matt!AE464,Exposure_GWASs!C:C,0))</f>
        <v>363</v>
      </c>
      <c r="AY464" s="105" t="s">
        <v>1575</v>
      </c>
      <c r="AZ464" s="105" t="s">
        <v>11</v>
      </c>
      <c r="BA464" s="105" t="s">
        <v>10</v>
      </c>
      <c r="BB464" s="105" t="s">
        <v>13</v>
      </c>
      <c r="BC464" s="105" t="s">
        <v>17</v>
      </c>
      <c r="BD464" s="105" t="s">
        <v>26</v>
      </c>
      <c r="BE464" s="105"/>
      <c r="BF464" s="105"/>
      <c r="BG464" s="105"/>
      <c r="BH464" s="105" t="s">
        <v>1576</v>
      </c>
      <c r="BI464" s="105" t="s">
        <v>1577</v>
      </c>
      <c r="BJ464" s="105" t="s">
        <v>1065</v>
      </c>
      <c r="BK464" s="105" t="s">
        <v>1558</v>
      </c>
      <c r="BL464" s="105" t="s">
        <v>11</v>
      </c>
      <c r="BM464" s="105" t="s">
        <v>1578</v>
      </c>
      <c r="BN464" s="105" t="s">
        <v>1579</v>
      </c>
      <c r="BO464" s="105" t="s">
        <v>167</v>
      </c>
      <c r="BP464" s="105" t="s">
        <v>1100</v>
      </c>
      <c r="BQ464" s="106" t="s">
        <v>1029</v>
      </c>
      <c r="BR464" s="105">
        <v>0.05</v>
      </c>
      <c r="BS464" s="105"/>
      <c r="BT464" s="105">
        <v>95</v>
      </c>
      <c r="BU464" s="105">
        <v>0.02</v>
      </c>
      <c r="BV464" s="105">
        <v>7.0000000000000007E-2</v>
      </c>
      <c r="BW464" s="105" t="s">
        <v>1488</v>
      </c>
      <c r="BX464" s="105" t="s">
        <v>1670</v>
      </c>
      <c r="BY464" s="105">
        <f t="shared" si="18"/>
        <v>3.3333333333333335E-3</v>
      </c>
      <c r="BZ464" s="115" t="s">
        <v>1582</v>
      </c>
      <c r="CA464" s="105" t="s">
        <v>1583</v>
      </c>
      <c r="CB464" s="105" t="s">
        <v>1584</v>
      </c>
      <c r="CC464" s="105" t="s">
        <v>1585</v>
      </c>
      <c r="CD464" s="106" t="s">
        <v>10</v>
      </c>
      <c r="CE464" s="105"/>
      <c r="CF464" s="105"/>
      <c r="CG464" s="105"/>
      <c r="CH464" s="105"/>
    </row>
    <row r="465" spans="1:86">
      <c r="A465" s="105">
        <v>26</v>
      </c>
      <c r="B465" s="105" t="s">
        <v>244</v>
      </c>
      <c r="C465" s="105" t="s">
        <v>244</v>
      </c>
      <c r="D465" s="106" t="s">
        <v>1562</v>
      </c>
      <c r="E465" s="105">
        <v>2019</v>
      </c>
      <c r="F465" s="105" t="s">
        <v>1563</v>
      </c>
      <c r="G465" s="105" t="s">
        <v>1564</v>
      </c>
      <c r="H465" s="105" t="s">
        <v>1549</v>
      </c>
      <c r="I465" s="105" t="s">
        <v>1565</v>
      </c>
      <c r="J465" s="114" t="s">
        <v>1566</v>
      </c>
      <c r="K465" s="109" t="s">
        <v>1567</v>
      </c>
      <c r="L465" s="106" t="s">
        <v>6137</v>
      </c>
      <c r="M465" s="110" t="s">
        <v>1568</v>
      </c>
      <c r="N465" s="105" t="s">
        <v>15</v>
      </c>
      <c r="O465" s="105" t="s">
        <v>714</v>
      </c>
      <c r="P465" s="105" t="s">
        <v>1676</v>
      </c>
      <c r="Q465" s="105" t="s">
        <v>5600</v>
      </c>
      <c r="R465" s="105" t="s">
        <v>1677</v>
      </c>
      <c r="S465" s="105" t="s">
        <v>123</v>
      </c>
      <c r="T465" s="105" t="s">
        <v>172</v>
      </c>
      <c r="U465" s="105" t="s">
        <v>140</v>
      </c>
      <c r="V465" s="105" t="s">
        <v>11</v>
      </c>
      <c r="W465" s="105" t="s">
        <v>10</v>
      </c>
      <c r="X465" s="105" t="s">
        <v>10</v>
      </c>
      <c r="Y465" s="105" t="s">
        <v>10</v>
      </c>
      <c r="Z465" s="105" t="s">
        <v>10</v>
      </c>
      <c r="AA465" s="105"/>
      <c r="AB465" s="105" t="s">
        <v>249</v>
      </c>
      <c r="AC465" s="115" t="str">
        <f>INDEX(Exposure_GWASs!G:G,MATCH(Matt!AE465,Exposure_GWASs!C:C,0))</f>
        <v>BMI</v>
      </c>
      <c r="AD465" s="105" t="s">
        <v>127</v>
      </c>
      <c r="AE465" s="105" t="s">
        <v>1570</v>
      </c>
      <c r="AF465" s="115" t="str">
        <f>INDEX(Exposure_GWASs!T:T,MATCH(Matt!AE465,Exposure_GWASs!C:C,0))</f>
        <v>18+</v>
      </c>
      <c r="AG465" s="115" t="str">
        <f>INDEX(Exposure_GWASs!U:U,MATCH(Matt!AE465,Exposure_GWASs!C:C,0))</f>
        <v>both</v>
      </c>
      <c r="AH465" s="105" t="s">
        <v>11</v>
      </c>
      <c r="AI465" s="115">
        <f>INDEX(Exposure_GWASs!F:F,MATCH(Matt!AE465,Exposure_GWASs!C:C,0))</f>
        <v>806834</v>
      </c>
      <c r="AJ465" s="105" t="s">
        <v>1669</v>
      </c>
      <c r="AK465" s="105" t="s">
        <v>1005</v>
      </c>
      <c r="AL465" s="105" t="s">
        <v>249</v>
      </c>
      <c r="AM465" s="115" t="s">
        <v>1571</v>
      </c>
      <c r="AN465" s="115" t="s">
        <v>213</v>
      </c>
      <c r="AO465" s="105" t="s">
        <v>1572</v>
      </c>
      <c r="AP465" s="105" t="s">
        <v>1573</v>
      </c>
      <c r="AQ465" s="105" t="s">
        <v>266</v>
      </c>
      <c r="AR465" s="105" t="s">
        <v>11</v>
      </c>
      <c r="AS465" s="105" t="s">
        <v>11</v>
      </c>
      <c r="AT465" s="105" t="s">
        <v>1574</v>
      </c>
      <c r="AU465" s="105" t="s">
        <v>10</v>
      </c>
      <c r="AV465" s="105" t="s">
        <v>10</v>
      </c>
      <c r="AW465" s="105">
        <v>565</v>
      </c>
      <c r="AX465" s="105">
        <f>INDEX(Exposure_GWASs!S:S,MATCH(Matt!AE465,Exposure_GWASs!C:C,0))</f>
        <v>806</v>
      </c>
      <c r="AY465" s="105" t="s">
        <v>1575</v>
      </c>
      <c r="AZ465" s="105" t="s">
        <v>11</v>
      </c>
      <c r="BA465" s="105" t="s">
        <v>10</v>
      </c>
      <c r="BB465" s="105" t="s">
        <v>13</v>
      </c>
      <c r="BC465" s="105" t="s">
        <v>17</v>
      </c>
      <c r="BD465" s="105" t="s">
        <v>26</v>
      </c>
      <c r="BE465" s="105"/>
      <c r="BF465" s="105"/>
      <c r="BG465" s="105"/>
      <c r="BH465" s="105" t="s">
        <v>1576</v>
      </c>
      <c r="BI465" s="105" t="s">
        <v>1577</v>
      </c>
      <c r="BJ465" s="105" t="s">
        <v>1065</v>
      </c>
      <c r="BK465" s="105" t="s">
        <v>1558</v>
      </c>
      <c r="BL465" s="105" t="s">
        <v>11</v>
      </c>
      <c r="BM465" s="105" t="s">
        <v>1578</v>
      </c>
      <c r="BN465" s="105" t="s">
        <v>1579</v>
      </c>
      <c r="BO465" s="105" t="s">
        <v>167</v>
      </c>
      <c r="BP465" s="105" t="s">
        <v>1100</v>
      </c>
      <c r="BQ465" s="106" t="s">
        <v>1029</v>
      </c>
      <c r="BR465" s="105">
        <v>0.21</v>
      </c>
      <c r="BS465" s="105"/>
      <c r="BT465" s="105">
        <v>95</v>
      </c>
      <c r="BU465" s="105">
        <v>0.19</v>
      </c>
      <c r="BV465" s="105">
        <v>0.24</v>
      </c>
      <c r="BW465" s="105" t="s">
        <v>1678</v>
      </c>
      <c r="BX465" s="105" t="s">
        <v>1670</v>
      </c>
      <c r="BY465" s="105">
        <f t="shared" si="18"/>
        <v>3.3333333333333335E-3</v>
      </c>
      <c r="BZ465" s="115" t="s">
        <v>1582</v>
      </c>
      <c r="CA465" s="105" t="s">
        <v>1583</v>
      </c>
      <c r="CB465" s="105" t="s">
        <v>1584</v>
      </c>
      <c r="CC465" s="105" t="s">
        <v>1585</v>
      </c>
      <c r="CD465" s="106" t="s">
        <v>10</v>
      </c>
      <c r="CE465" s="105"/>
      <c r="CF465" s="105"/>
      <c r="CG465" s="105"/>
      <c r="CH465" s="105"/>
    </row>
    <row r="466" spans="1:86">
      <c r="A466" s="105">
        <v>26</v>
      </c>
      <c r="B466" s="105" t="s">
        <v>244</v>
      </c>
      <c r="C466" s="105" t="s">
        <v>244</v>
      </c>
      <c r="D466" s="106" t="s">
        <v>1562</v>
      </c>
      <c r="E466" s="105">
        <v>2019</v>
      </c>
      <c r="F466" s="105" t="s">
        <v>1563</v>
      </c>
      <c r="G466" s="105" t="s">
        <v>1564</v>
      </c>
      <c r="H466" s="105" t="s">
        <v>1549</v>
      </c>
      <c r="I466" s="105" t="s">
        <v>1565</v>
      </c>
      <c r="J466" s="114" t="s">
        <v>1566</v>
      </c>
      <c r="K466" s="109" t="s">
        <v>1567</v>
      </c>
      <c r="L466" s="106" t="s">
        <v>6137</v>
      </c>
      <c r="M466" s="110" t="s">
        <v>1568</v>
      </c>
      <c r="N466" s="105" t="s">
        <v>15</v>
      </c>
      <c r="O466" s="105" t="s">
        <v>714</v>
      </c>
      <c r="P466" s="105" t="s">
        <v>1676</v>
      </c>
      <c r="Q466" s="105" t="s">
        <v>5600</v>
      </c>
      <c r="R466" s="105" t="s">
        <v>1677</v>
      </c>
      <c r="S466" s="105" t="s">
        <v>123</v>
      </c>
      <c r="T466" s="105" t="s">
        <v>172</v>
      </c>
      <c r="U466" s="105" t="s">
        <v>269</v>
      </c>
      <c r="V466" s="105" t="s">
        <v>11</v>
      </c>
      <c r="W466" s="105" t="s">
        <v>10</v>
      </c>
      <c r="X466" s="105" t="s">
        <v>10</v>
      </c>
      <c r="Y466" s="105" t="s">
        <v>10</v>
      </c>
      <c r="Z466" s="105" t="s">
        <v>10</v>
      </c>
      <c r="AA466" s="105"/>
      <c r="AB466" s="105" t="s">
        <v>249</v>
      </c>
      <c r="AC466" s="115" t="str">
        <f>INDEX(Exposure_GWASs!G:G,MATCH(Matt!AE466,Exposure_GWASs!C:C,0))</f>
        <v>BMI</v>
      </c>
      <c r="AD466" s="105" t="s">
        <v>127</v>
      </c>
      <c r="AE466" s="105" t="s">
        <v>1586</v>
      </c>
      <c r="AF466" s="115" t="str">
        <f>INDEX(Exposure_GWASs!T:T,MATCH(Matt!AE466,Exposure_GWASs!C:C,0))</f>
        <v>18+</v>
      </c>
      <c r="AG466" s="115" t="str">
        <f>INDEX(Exposure_GWASs!U:U,MATCH(Matt!AE466,Exposure_GWASs!C:C,0))</f>
        <v>male</v>
      </c>
      <c r="AH466" s="105" t="s">
        <v>11</v>
      </c>
      <c r="AI466" s="115">
        <f>INDEX(Exposure_GWASs!F:F,MATCH(Matt!AE466,Exposure_GWASs!C:C,0))</f>
        <v>374756</v>
      </c>
      <c r="AJ466" s="105" t="s">
        <v>1669</v>
      </c>
      <c r="AK466" s="105" t="s">
        <v>1005</v>
      </c>
      <c r="AL466" s="105" t="s">
        <v>249</v>
      </c>
      <c r="AM466" s="115" t="s">
        <v>1571</v>
      </c>
      <c r="AN466" s="115" t="s">
        <v>213</v>
      </c>
      <c r="AO466" s="105" t="s">
        <v>1572</v>
      </c>
      <c r="AP466" s="105" t="s">
        <v>1573</v>
      </c>
      <c r="AQ466" s="105" t="s">
        <v>266</v>
      </c>
      <c r="AR466" s="105" t="s">
        <v>11</v>
      </c>
      <c r="AS466" s="105" t="s">
        <v>11</v>
      </c>
      <c r="AT466" s="105" t="s">
        <v>1574</v>
      </c>
      <c r="AU466" s="105" t="s">
        <v>10</v>
      </c>
      <c r="AV466" s="105" t="s">
        <v>10</v>
      </c>
      <c r="AW466" s="105">
        <v>220</v>
      </c>
      <c r="AX466" s="105">
        <f>INDEX(Exposure_GWASs!S:S,MATCH(Matt!AE466,Exposure_GWASs!C:C,0))</f>
        <v>243</v>
      </c>
      <c r="AY466" s="105" t="s">
        <v>1575</v>
      </c>
      <c r="AZ466" s="105" t="s">
        <v>11</v>
      </c>
      <c r="BA466" s="105" t="s">
        <v>10</v>
      </c>
      <c r="BB466" s="105" t="s">
        <v>13</v>
      </c>
      <c r="BC466" s="105" t="s">
        <v>17</v>
      </c>
      <c r="BD466" s="105" t="s">
        <v>26</v>
      </c>
      <c r="BE466" s="105"/>
      <c r="BF466" s="105"/>
      <c r="BG466" s="105"/>
      <c r="BH466" s="105" t="s">
        <v>1576</v>
      </c>
      <c r="BI466" s="105" t="s">
        <v>1577</v>
      </c>
      <c r="BJ466" s="105" t="s">
        <v>1065</v>
      </c>
      <c r="BK466" s="105" t="s">
        <v>1558</v>
      </c>
      <c r="BL466" s="105" t="s">
        <v>11</v>
      </c>
      <c r="BM466" s="105" t="s">
        <v>1578</v>
      </c>
      <c r="BN466" s="105" t="s">
        <v>1579</v>
      </c>
      <c r="BO466" s="105" t="s">
        <v>167</v>
      </c>
      <c r="BP466" s="105" t="s">
        <v>1100</v>
      </c>
      <c r="BQ466" s="106" t="s">
        <v>1029</v>
      </c>
      <c r="BR466" s="105">
        <v>0.22</v>
      </c>
      <c r="BS466" s="105"/>
      <c r="BT466" s="105">
        <v>95</v>
      </c>
      <c r="BU466" s="105">
        <v>0.19</v>
      </c>
      <c r="BV466" s="105">
        <v>0.25</v>
      </c>
      <c r="BW466" s="105" t="s">
        <v>1679</v>
      </c>
      <c r="BX466" s="105" t="s">
        <v>1670</v>
      </c>
      <c r="BY466" s="105">
        <f t="shared" si="18"/>
        <v>3.3333333333333335E-3</v>
      </c>
      <c r="BZ466" s="115" t="s">
        <v>1582</v>
      </c>
      <c r="CA466" s="105" t="s">
        <v>1583</v>
      </c>
      <c r="CB466" s="105" t="s">
        <v>1584</v>
      </c>
      <c r="CC466" s="105" t="s">
        <v>1585</v>
      </c>
      <c r="CD466" s="106" t="s">
        <v>10</v>
      </c>
      <c r="CE466" s="105"/>
      <c r="CF466" s="105"/>
      <c r="CG466" s="105"/>
      <c r="CH466" s="105"/>
    </row>
    <row r="467" spans="1:86">
      <c r="A467" s="105">
        <v>26</v>
      </c>
      <c r="B467" s="105" t="s">
        <v>244</v>
      </c>
      <c r="C467" s="105" t="s">
        <v>244</v>
      </c>
      <c r="D467" s="106" t="s">
        <v>1562</v>
      </c>
      <c r="E467" s="105">
        <v>2019</v>
      </c>
      <c r="F467" s="105" t="s">
        <v>1563</v>
      </c>
      <c r="G467" s="105" t="s">
        <v>1564</v>
      </c>
      <c r="H467" s="105" t="s">
        <v>1549</v>
      </c>
      <c r="I467" s="105" t="s">
        <v>1565</v>
      </c>
      <c r="J467" s="114" t="s">
        <v>1566</v>
      </c>
      <c r="K467" s="109" t="s">
        <v>1567</v>
      </c>
      <c r="L467" s="106" t="s">
        <v>6137</v>
      </c>
      <c r="M467" s="110" t="s">
        <v>1568</v>
      </c>
      <c r="N467" s="105" t="s">
        <v>15</v>
      </c>
      <c r="O467" s="105" t="s">
        <v>714</v>
      </c>
      <c r="P467" s="105" t="s">
        <v>1676</v>
      </c>
      <c r="Q467" s="105" t="s">
        <v>5600</v>
      </c>
      <c r="R467" s="105" t="s">
        <v>1677</v>
      </c>
      <c r="S467" s="105" t="s">
        <v>123</v>
      </c>
      <c r="T467" s="105" t="s">
        <v>172</v>
      </c>
      <c r="U467" s="105" t="s">
        <v>268</v>
      </c>
      <c r="V467" s="105" t="s">
        <v>11</v>
      </c>
      <c r="W467" s="105" t="s">
        <v>10</v>
      </c>
      <c r="X467" s="105" t="s">
        <v>10</v>
      </c>
      <c r="Y467" s="105" t="s">
        <v>10</v>
      </c>
      <c r="Z467" s="105" t="s">
        <v>10</v>
      </c>
      <c r="AA467" s="105"/>
      <c r="AB467" s="105" t="s">
        <v>249</v>
      </c>
      <c r="AC467" s="115" t="str">
        <f>INDEX(Exposure_GWASs!G:G,MATCH(Matt!AE467,Exposure_GWASs!C:C,0))</f>
        <v>BMI</v>
      </c>
      <c r="AD467" s="105" t="s">
        <v>127</v>
      </c>
      <c r="AE467" s="105" t="s">
        <v>1588</v>
      </c>
      <c r="AF467" s="115" t="str">
        <f>INDEX(Exposure_GWASs!T:T,MATCH(Matt!AE467,Exposure_GWASs!C:C,0))</f>
        <v>18+</v>
      </c>
      <c r="AG467" s="115" t="str">
        <f>INDEX(Exposure_GWASs!U:U,MATCH(Matt!AE467,Exposure_GWASs!C:C,0))</f>
        <v>female</v>
      </c>
      <c r="AH467" s="105" t="s">
        <v>11</v>
      </c>
      <c r="AI467" s="115">
        <f>INDEX(Exposure_GWASs!F:F,MATCH(Matt!AE467,Exposure_GWASs!C:C,0))</f>
        <v>434794</v>
      </c>
      <c r="AJ467" s="105" t="s">
        <v>1669</v>
      </c>
      <c r="AK467" s="105" t="s">
        <v>1005</v>
      </c>
      <c r="AL467" s="105" t="s">
        <v>249</v>
      </c>
      <c r="AM467" s="115" t="s">
        <v>1571</v>
      </c>
      <c r="AN467" s="115" t="s">
        <v>213</v>
      </c>
      <c r="AO467" s="105" t="s">
        <v>1572</v>
      </c>
      <c r="AP467" s="105" t="s">
        <v>1573</v>
      </c>
      <c r="AQ467" s="105" t="s">
        <v>266</v>
      </c>
      <c r="AR467" s="105" t="s">
        <v>11</v>
      </c>
      <c r="AS467" s="105" t="s">
        <v>11</v>
      </c>
      <c r="AT467" s="105" t="s">
        <v>1574</v>
      </c>
      <c r="AU467" s="105" t="s">
        <v>10</v>
      </c>
      <c r="AV467" s="105" t="s">
        <v>10</v>
      </c>
      <c r="AW467" s="105">
        <v>278</v>
      </c>
      <c r="AX467" s="105">
        <f>INDEX(Exposure_GWASs!S:S,MATCH(Matt!AE467,Exposure_GWASs!C:C,0))</f>
        <v>306</v>
      </c>
      <c r="AY467" s="105" t="s">
        <v>1575</v>
      </c>
      <c r="AZ467" s="105" t="s">
        <v>11</v>
      </c>
      <c r="BA467" s="105" t="s">
        <v>10</v>
      </c>
      <c r="BB467" s="105" t="s">
        <v>13</v>
      </c>
      <c r="BC467" s="105" t="s">
        <v>17</v>
      </c>
      <c r="BD467" s="105" t="s">
        <v>26</v>
      </c>
      <c r="BE467" s="105"/>
      <c r="BF467" s="105"/>
      <c r="BG467" s="105"/>
      <c r="BH467" s="105" t="s">
        <v>1576</v>
      </c>
      <c r="BI467" s="105" t="s">
        <v>1577</v>
      </c>
      <c r="BJ467" s="105" t="s">
        <v>1065</v>
      </c>
      <c r="BK467" s="105" t="s">
        <v>1558</v>
      </c>
      <c r="BL467" s="105" t="s">
        <v>11</v>
      </c>
      <c r="BM467" s="105" t="s">
        <v>1578</v>
      </c>
      <c r="BN467" s="105" t="s">
        <v>1579</v>
      </c>
      <c r="BO467" s="105" t="s">
        <v>167</v>
      </c>
      <c r="BP467" s="105" t="s">
        <v>1100</v>
      </c>
      <c r="BQ467" s="106" t="s">
        <v>1029</v>
      </c>
      <c r="BR467" s="105">
        <v>0.21</v>
      </c>
      <c r="BS467" s="105"/>
      <c r="BT467" s="105">
        <v>95</v>
      </c>
      <c r="BU467" s="105">
        <v>0.18</v>
      </c>
      <c r="BV467" s="105">
        <v>0.24</v>
      </c>
      <c r="BW467" s="105" t="s">
        <v>1680</v>
      </c>
      <c r="BX467" s="105" t="s">
        <v>1670</v>
      </c>
      <c r="BY467" s="105">
        <f t="shared" si="18"/>
        <v>3.3333333333333335E-3</v>
      </c>
      <c r="BZ467" s="115" t="s">
        <v>1582</v>
      </c>
      <c r="CA467" s="105" t="s">
        <v>1583</v>
      </c>
      <c r="CB467" s="105" t="s">
        <v>1584</v>
      </c>
      <c r="CC467" s="105" t="s">
        <v>1585</v>
      </c>
      <c r="CD467" s="106" t="s">
        <v>10</v>
      </c>
      <c r="CE467" s="105"/>
      <c r="CF467" s="105"/>
      <c r="CG467" s="105"/>
      <c r="CH467" s="105"/>
    </row>
    <row r="468" spans="1:86">
      <c r="A468" s="105">
        <v>26</v>
      </c>
      <c r="B468" s="105" t="s">
        <v>244</v>
      </c>
      <c r="C468" s="105" t="s">
        <v>244</v>
      </c>
      <c r="D468" s="106" t="s">
        <v>1562</v>
      </c>
      <c r="E468" s="105">
        <v>2019</v>
      </c>
      <c r="F468" s="105" t="s">
        <v>1563</v>
      </c>
      <c r="G468" s="105" t="s">
        <v>1564</v>
      </c>
      <c r="H468" s="105" t="s">
        <v>1549</v>
      </c>
      <c r="I468" s="105" t="s">
        <v>1565</v>
      </c>
      <c r="J468" s="114" t="s">
        <v>1566</v>
      </c>
      <c r="K468" s="109" t="s">
        <v>1567</v>
      </c>
      <c r="L468" s="106" t="s">
        <v>6137</v>
      </c>
      <c r="M468" s="110" t="s">
        <v>1568</v>
      </c>
      <c r="N468" s="105" t="s">
        <v>15</v>
      </c>
      <c r="O468" s="105" t="s">
        <v>714</v>
      </c>
      <c r="P468" s="105" t="s">
        <v>1676</v>
      </c>
      <c r="Q468" s="105" t="s">
        <v>5600</v>
      </c>
      <c r="R468" s="105" t="s">
        <v>1677</v>
      </c>
      <c r="S468" s="105" t="s">
        <v>123</v>
      </c>
      <c r="T468" s="105" t="s">
        <v>172</v>
      </c>
      <c r="U468" s="105" t="s">
        <v>140</v>
      </c>
      <c r="V468" s="105" t="s">
        <v>11</v>
      </c>
      <c r="W468" s="105" t="s">
        <v>10</v>
      </c>
      <c r="X468" s="105" t="s">
        <v>10</v>
      </c>
      <c r="Y468" s="105" t="s">
        <v>10</v>
      </c>
      <c r="Z468" s="105" t="s">
        <v>10</v>
      </c>
      <c r="AA468" s="105"/>
      <c r="AB468" s="105" t="s">
        <v>249</v>
      </c>
      <c r="AC468" s="115" t="str">
        <f>INDEX(Exposure_GWASs!G:G,MATCH(Matt!AE468,Exposure_GWASs!C:C,0))</f>
        <v>WHR</v>
      </c>
      <c r="AD468" s="105" t="s">
        <v>160</v>
      </c>
      <c r="AE468" s="105" t="s">
        <v>1590</v>
      </c>
      <c r="AF468" s="115" t="str">
        <f>INDEX(Exposure_GWASs!T:T,MATCH(Matt!AE468,Exposure_GWASs!C:C,0))</f>
        <v>18+</v>
      </c>
      <c r="AG468" s="115" t="str">
        <f>INDEX(Exposure_GWASs!U:U,MATCH(Matt!AE468,Exposure_GWASs!C:C,0))</f>
        <v>both</v>
      </c>
      <c r="AH468" s="105" t="s">
        <v>11</v>
      </c>
      <c r="AI468" s="115">
        <f>INDEX(Exposure_GWASs!F:F,MATCH(Matt!AE468,Exposure_GWASs!C:C,0))</f>
        <v>697734</v>
      </c>
      <c r="AJ468" s="105" t="s">
        <v>1669</v>
      </c>
      <c r="AK468" s="105" t="s">
        <v>1005</v>
      </c>
      <c r="AL468" s="105" t="s">
        <v>249</v>
      </c>
      <c r="AM468" s="115" t="s">
        <v>1571</v>
      </c>
      <c r="AN468" s="115" t="s">
        <v>213</v>
      </c>
      <c r="AO468" s="105" t="s">
        <v>1572</v>
      </c>
      <c r="AP468" s="105" t="s">
        <v>1573</v>
      </c>
      <c r="AQ468" s="105" t="s">
        <v>266</v>
      </c>
      <c r="AR468" s="105" t="s">
        <v>11</v>
      </c>
      <c r="AS468" s="105" t="s">
        <v>11</v>
      </c>
      <c r="AT468" s="105" t="s">
        <v>1574</v>
      </c>
      <c r="AU468" s="105" t="s">
        <v>10</v>
      </c>
      <c r="AV468" s="105" t="s">
        <v>10</v>
      </c>
      <c r="AW468" s="105">
        <v>327</v>
      </c>
      <c r="AX468" s="105">
        <f>INDEX(Exposure_GWASs!S:S,MATCH(Matt!AE468,Exposure_GWASs!C:C,0))</f>
        <v>382</v>
      </c>
      <c r="AY468" s="105" t="s">
        <v>1575</v>
      </c>
      <c r="AZ468" s="105" t="s">
        <v>11</v>
      </c>
      <c r="BA468" s="105" t="s">
        <v>10</v>
      </c>
      <c r="BB468" s="105" t="s">
        <v>13</v>
      </c>
      <c r="BC468" s="105" t="s">
        <v>17</v>
      </c>
      <c r="BD468" s="105" t="s">
        <v>26</v>
      </c>
      <c r="BE468" s="105"/>
      <c r="BF468" s="105"/>
      <c r="BG468" s="105"/>
      <c r="BH468" s="105" t="s">
        <v>1576</v>
      </c>
      <c r="BI468" s="105" t="s">
        <v>1577</v>
      </c>
      <c r="BJ468" s="105" t="s">
        <v>1065</v>
      </c>
      <c r="BK468" s="105" t="s">
        <v>1558</v>
      </c>
      <c r="BL468" s="105" t="s">
        <v>11</v>
      </c>
      <c r="BM468" s="105" t="s">
        <v>1578</v>
      </c>
      <c r="BN468" s="105" t="s">
        <v>1579</v>
      </c>
      <c r="BO468" s="105" t="s">
        <v>167</v>
      </c>
      <c r="BP468" s="105" t="s">
        <v>1100</v>
      </c>
      <c r="BQ468" s="106" t="s">
        <v>1029</v>
      </c>
      <c r="BR468" s="105">
        <v>0.22</v>
      </c>
      <c r="BS468" s="105"/>
      <c r="BT468" s="105">
        <v>95</v>
      </c>
      <c r="BU468" s="105">
        <v>0.18</v>
      </c>
      <c r="BV468" s="105">
        <v>0.25</v>
      </c>
      <c r="BW468" s="105" t="s">
        <v>1681</v>
      </c>
      <c r="BX468" s="105" t="s">
        <v>1670</v>
      </c>
      <c r="BY468" s="105">
        <f t="shared" si="18"/>
        <v>3.3333333333333335E-3</v>
      </c>
      <c r="BZ468" s="115" t="s">
        <v>1582</v>
      </c>
      <c r="CA468" s="105" t="s">
        <v>1583</v>
      </c>
      <c r="CB468" s="105" t="s">
        <v>1584</v>
      </c>
      <c r="CC468" s="105" t="s">
        <v>1585</v>
      </c>
      <c r="CD468" s="106" t="s">
        <v>10</v>
      </c>
      <c r="CE468" s="105"/>
      <c r="CF468" s="105"/>
      <c r="CG468" s="105"/>
      <c r="CH468" s="105"/>
    </row>
    <row r="469" spans="1:86">
      <c r="A469" s="105">
        <v>26</v>
      </c>
      <c r="B469" s="105" t="s">
        <v>244</v>
      </c>
      <c r="C469" s="105" t="s">
        <v>244</v>
      </c>
      <c r="D469" s="106" t="s">
        <v>1562</v>
      </c>
      <c r="E469" s="105">
        <v>2019</v>
      </c>
      <c r="F469" s="105" t="s">
        <v>1563</v>
      </c>
      <c r="G469" s="105" t="s">
        <v>1564</v>
      </c>
      <c r="H469" s="105" t="s">
        <v>1549</v>
      </c>
      <c r="I469" s="105" t="s">
        <v>1565</v>
      </c>
      <c r="J469" s="114" t="s">
        <v>1566</v>
      </c>
      <c r="K469" s="109" t="s">
        <v>1567</v>
      </c>
      <c r="L469" s="106" t="s">
        <v>6137</v>
      </c>
      <c r="M469" s="110" t="s">
        <v>1568</v>
      </c>
      <c r="N469" s="105" t="s">
        <v>15</v>
      </c>
      <c r="O469" s="105" t="s">
        <v>714</v>
      </c>
      <c r="P469" s="105" t="s">
        <v>1676</v>
      </c>
      <c r="Q469" s="105" t="s">
        <v>5600</v>
      </c>
      <c r="R469" s="105" t="s">
        <v>1677</v>
      </c>
      <c r="S469" s="105" t="s">
        <v>123</v>
      </c>
      <c r="T469" s="105" t="s">
        <v>172</v>
      </c>
      <c r="U469" s="105" t="s">
        <v>269</v>
      </c>
      <c r="V469" s="105" t="s">
        <v>11</v>
      </c>
      <c r="W469" s="105" t="s">
        <v>10</v>
      </c>
      <c r="X469" s="105" t="s">
        <v>10</v>
      </c>
      <c r="Y469" s="105" t="s">
        <v>10</v>
      </c>
      <c r="Z469" s="105" t="s">
        <v>10</v>
      </c>
      <c r="AA469" s="105"/>
      <c r="AB469" s="105" t="s">
        <v>249</v>
      </c>
      <c r="AC469" s="115" t="str">
        <f>INDEX(Exposure_GWASs!G:G,MATCH(Matt!AE469,Exposure_GWASs!C:C,0))</f>
        <v>WHR</v>
      </c>
      <c r="AD469" s="105" t="s">
        <v>160</v>
      </c>
      <c r="AE469" s="105" t="s">
        <v>1592</v>
      </c>
      <c r="AF469" s="115" t="str">
        <f>INDEX(Exposure_GWASs!T:T,MATCH(Matt!AE469,Exposure_GWASs!C:C,0))</f>
        <v>18+</v>
      </c>
      <c r="AG469" s="115" t="str">
        <f>INDEX(Exposure_GWASs!U:U,MATCH(Matt!AE469,Exposure_GWASs!C:C,0))</f>
        <v>male</v>
      </c>
      <c r="AH469" s="105" t="s">
        <v>11</v>
      </c>
      <c r="AI469" s="115">
        <f>INDEX(Exposure_GWASs!F:F,MATCH(Matt!AE469,Exposure_GWASs!C:C,0))</f>
        <v>316772</v>
      </c>
      <c r="AJ469" s="105" t="s">
        <v>1669</v>
      </c>
      <c r="AK469" s="105" t="s">
        <v>1005</v>
      </c>
      <c r="AL469" s="105" t="s">
        <v>249</v>
      </c>
      <c r="AM469" s="115" t="s">
        <v>1571</v>
      </c>
      <c r="AN469" s="115" t="s">
        <v>213</v>
      </c>
      <c r="AO469" s="105" t="s">
        <v>1572</v>
      </c>
      <c r="AP469" s="105" t="s">
        <v>1573</v>
      </c>
      <c r="AQ469" s="105" t="s">
        <v>266</v>
      </c>
      <c r="AR469" s="105" t="s">
        <v>11</v>
      </c>
      <c r="AS469" s="105" t="s">
        <v>11</v>
      </c>
      <c r="AT469" s="105" t="s">
        <v>1574</v>
      </c>
      <c r="AU469" s="105" t="s">
        <v>10</v>
      </c>
      <c r="AV469" s="105" t="s">
        <v>10</v>
      </c>
      <c r="AW469" s="105">
        <v>90</v>
      </c>
      <c r="AX469" s="105">
        <f>INDEX(Exposure_GWASs!S:S,MATCH(Matt!AE469,Exposure_GWASs!C:C,0))</f>
        <v>82</v>
      </c>
      <c r="AY469" s="105" t="s">
        <v>1593</v>
      </c>
      <c r="AZ469" s="105" t="s">
        <v>11</v>
      </c>
      <c r="BA469" s="105" t="s">
        <v>10</v>
      </c>
      <c r="BB469" s="105" t="s">
        <v>13</v>
      </c>
      <c r="BC469" s="105" t="s">
        <v>17</v>
      </c>
      <c r="BD469" s="105" t="s">
        <v>26</v>
      </c>
      <c r="BE469" s="105"/>
      <c r="BF469" s="105"/>
      <c r="BG469" s="105"/>
      <c r="BH469" s="105" t="s">
        <v>1576</v>
      </c>
      <c r="BI469" s="105" t="s">
        <v>1577</v>
      </c>
      <c r="BJ469" s="105" t="s">
        <v>1065</v>
      </c>
      <c r="BK469" s="105" t="s">
        <v>1558</v>
      </c>
      <c r="BL469" s="105" t="s">
        <v>11</v>
      </c>
      <c r="BM469" s="105" t="s">
        <v>1578</v>
      </c>
      <c r="BN469" s="105" t="s">
        <v>1579</v>
      </c>
      <c r="BO469" s="105" t="s">
        <v>167</v>
      </c>
      <c r="BP469" s="105" t="s">
        <v>1100</v>
      </c>
      <c r="BQ469" s="106" t="s">
        <v>1029</v>
      </c>
      <c r="BR469" s="105">
        <v>0.2</v>
      </c>
      <c r="BS469" s="105"/>
      <c r="BT469" s="105">
        <v>95</v>
      </c>
      <c r="BU469" s="105">
        <v>0.14000000000000001</v>
      </c>
      <c r="BV469" s="105">
        <v>0.25</v>
      </c>
      <c r="BW469" s="105" t="s">
        <v>1682</v>
      </c>
      <c r="BX469" s="105" t="s">
        <v>1670</v>
      </c>
      <c r="BY469" s="105">
        <f t="shared" si="18"/>
        <v>3.3333333333333335E-3</v>
      </c>
      <c r="BZ469" s="115" t="s">
        <v>1582</v>
      </c>
      <c r="CA469" s="105" t="s">
        <v>1583</v>
      </c>
      <c r="CB469" s="105" t="s">
        <v>1584</v>
      </c>
      <c r="CC469" s="105" t="s">
        <v>1585</v>
      </c>
      <c r="CD469" s="106" t="s">
        <v>10</v>
      </c>
      <c r="CE469" s="105"/>
      <c r="CF469" s="105"/>
      <c r="CG469" s="105"/>
      <c r="CH469" s="105"/>
    </row>
    <row r="470" spans="1:86">
      <c r="A470" s="105">
        <v>26</v>
      </c>
      <c r="B470" s="105" t="s">
        <v>244</v>
      </c>
      <c r="C470" s="105" t="s">
        <v>244</v>
      </c>
      <c r="D470" s="106" t="s">
        <v>1562</v>
      </c>
      <c r="E470" s="105">
        <v>2019</v>
      </c>
      <c r="F470" s="105" t="s">
        <v>1563</v>
      </c>
      <c r="G470" s="105" t="s">
        <v>1564</v>
      </c>
      <c r="H470" s="105" t="s">
        <v>1549</v>
      </c>
      <c r="I470" s="105" t="s">
        <v>1565</v>
      </c>
      <c r="J470" s="114" t="s">
        <v>1566</v>
      </c>
      <c r="K470" s="109" t="s">
        <v>1567</v>
      </c>
      <c r="L470" s="106" t="s">
        <v>6137</v>
      </c>
      <c r="M470" s="110" t="s">
        <v>1568</v>
      </c>
      <c r="N470" s="105" t="s">
        <v>15</v>
      </c>
      <c r="O470" s="105" t="s">
        <v>714</v>
      </c>
      <c r="P470" s="105" t="s">
        <v>1676</v>
      </c>
      <c r="Q470" s="105" t="s">
        <v>5600</v>
      </c>
      <c r="R470" s="105" t="s">
        <v>1677</v>
      </c>
      <c r="S470" s="105" t="s">
        <v>123</v>
      </c>
      <c r="T470" s="105" t="s">
        <v>172</v>
      </c>
      <c r="U470" s="105" t="s">
        <v>268</v>
      </c>
      <c r="V470" s="105" t="s">
        <v>11</v>
      </c>
      <c r="W470" s="105" t="s">
        <v>10</v>
      </c>
      <c r="X470" s="105" t="s">
        <v>10</v>
      </c>
      <c r="Y470" s="105" t="s">
        <v>10</v>
      </c>
      <c r="Z470" s="105" t="s">
        <v>10</v>
      </c>
      <c r="AA470" s="105"/>
      <c r="AB470" s="105" t="s">
        <v>249</v>
      </c>
      <c r="AC470" s="115" t="str">
        <f>INDEX(Exposure_GWASs!G:G,MATCH(Matt!AE470,Exposure_GWASs!C:C,0))</f>
        <v>WHR</v>
      </c>
      <c r="AD470" s="105" t="s">
        <v>160</v>
      </c>
      <c r="AE470" s="105" t="s">
        <v>1595</v>
      </c>
      <c r="AF470" s="115" t="str">
        <f>INDEX(Exposure_GWASs!T:T,MATCH(Matt!AE470,Exposure_GWASs!C:C,0))</f>
        <v>18+</v>
      </c>
      <c r="AG470" s="115" t="str">
        <f>INDEX(Exposure_GWASs!U:U,MATCH(Matt!AE470,Exposure_GWASs!C:C,0))</f>
        <v>female</v>
      </c>
      <c r="AH470" s="105" t="s">
        <v>11</v>
      </c>
      <c r="AI470" s="115">
        <f>INDEX(Exposure_GWASs!F:F,MATCH(Matt!AE470,Exposure_GWASs!C:C,0))</f>
        <v>381152</v>
      </c>
      <c r="AJ470" s="105" t="s">
        <v>1669</v>
      </c>
      <c r="AK470" s="105" t="s">
        <v>1005</v>
      </c>
      <c r="AL470" s="105" t="s">
        <v>249</v>
      </c>
      <c r="AM470" s="115" t="s">
        <v>1571</v>
      </c>
      <c r="AN470" s="115" t="s">
        <v>213</v>
      </c>
      <c r="AO470" s="105" t="s">
        <v>1572</v>
      </c>
      <c r="AP470" s="105" t="s">
        <v>1573</v>
      </c>
      <c r="AQ470" s="105" t="s">
        <v>266</v>
      </c>
      <c r="AR470" s="105" t="s">
        <v>11</v>
      </c>
      <c r="AS470" s="105" t="s">
        <v>11</v>
      </c>
      <c r="AT470" s="105" t="s">
        <v>1574</v>
      </c>
      <c r="AU470" s="105" t="s">
        <v>10</v>
      </c>
      <c r="AV470" s="105" t="s">
        <v>10</v>
      </c>
      <c r="AW470" s="105">
        <v>264</v>
      </c>
      <c r="AX470" s="105">
        <f>INDEX(Exposure_GWASs!S:S,MATCH(Matt!AE470,Exposure_GWASs!C:C,0))</f>
        <v>261</v>
      </c>
      <c r="AY470" s="105" t="s">
        <v>1593</v>
      </c>
      <c r="AZ470" s="105" t="s">
        <v>11</v>
      </c>
      <c r="BA470" s="105" t="s">
        <v>10</v>
      </c>
      <c r="BB470" s="105" t="s">
        <v>13</v>
      </c>
      <c r="BC470" s="105" t="s">
        <v>17</v>
      </c>
      <c r="BD470" s="105" t="s">
        <v>26</v>
      </c>
      <c r="BE470" s="105"/>
      <c r="BF470" s="105"/>
      <c r="BG470" s="105"/>
      <c r="BH470" s="105" t="s">
        <v>1576</v>
      </c>
      <c r="BI470" s="105" t="s">
        <v>1577</v>
      </c>
      <c r="BJ470" s="105" t="s">
        <v>1065</v>
      </c>
      <c r="BK470" s="105" t="s">
        <v>1558</v>
      </c>
      <c r="BL470" s="105" t="s">
        <v>11</v>
      </c>
      <c r="BM470" s="105" t="s">
        <v>1578</v>
      </c>
      <c r="BN470" s="105" t="s">
        <v>1579</v>
      </c>
      <c r="BO470" s="105" t="s">
        <v>167</v>
      </c>
      <c r="BP470" s="105" t="s">
        <v>1100</v>
      </c>
      <c r="BQ470" s="106" t="s">
        <v>1029</v>
      </c>
      <c r="BR470" s="105">
        <v>0.2</v>
      </c>
      <c r="BS470" s="105"/>
      <c r="BT470" s="105">
        <v>95</v>
      </c>
      <c r="BU470" s="105">
        <v>0.17</v>
      </c>
      <c r="BV470" s="105">
        <v>0.24</v>
      </c>
      <c r="BW470" s="105" t="s">
        <v>1683</v>
      </c>
      <c r="BX470" s="105" t="s">
        <v>1670</v>
      </c>
      <c r="BY470" s="105">
        <f t="shared" si="18"/>
        <v>3.3333333333333335E-3</v>
      </c>
      <c r="BZ470" s="115" t="s">
        <v>1582</v>
      </c>
      <c r="CA470" s="105" t="s">
        <v>1583</v>
      </c>
      <c r="CB470" s="105" t="s">
        <v>1584</v>
      </c>
      <c r="CC470" s="105" t="s">
        <v>1585</v>
      </c>
      <c r="CD470" s="106" t="s">
        <v>10</v>
      </c>
      <c r="CE470" s="105"/>
      <c r="CF470" s="105"/>
      <c r="CG470" s="105"/>
      <c r="CH470" s="105"/>
    </row>
    <row r="471" spans="1:86">
      <c r="A471" s="105">
        <v>26</v>
      </c>
      <c r="B471" s="105" t="s">
        <v>244</v>
      </c>
      <c r="C471" s="105" t="s">
        <v>244</v>
      </c>
      <c r="D471" s="106" t="s">
        <v>1562</v>
      </c>
      <c r="E471" s="105">
        <v>2019</v>
      </c>
      <c r="F471" s="105" t="s">
        <v>1563</v>
      </c>
      <c r="G471" s="105" t="s">
        <v>1564</v>
      </c>
      <c r="H471" s="105" t="s">
        <v>1549</v>
      </c>
      <c r="I471" s="105" t="s">
        <v>1565</v>
      </c>
      <c r="J471" s="114" t="s">
        <v>1566</v>
      </c>
      <c r="K471" s="109" t="s">
        <v>1567</v>
      </c>
      <c r="L471" s="106" t="s">
        <v>6137</v>
      </c>
      <c r="M471" s="110" t="s">
        <v>1568</v>
      </c>
      <c r="N471" s="105" t="s">
        <v>15</v>
      </c>
      <c r="O471" s="105" t="s">
        <v>714</v>
      </c>
      <c r="P471" s="105" t="s">
        <v>1676</v>
      </c>
      <c r="Q471" s="105" t="s">
        <v>5600</v>
      </c>
      <c r="R471" s="105" t="s">
        <v>1677</v>
      </c>
      <c r="S471" s="105" t="s">
        <v>123</v>
      </c>
      <c r="T471" s="105" t="s">
        <v>172</v>
      </c>
      <c r="U471" s="105" t="s">
        <v>140</v>
      </c>
      <c r="V471" s="105" t="s">
        <v>11</v>
      </c>
      <c r="W471" s="105" t="s">
        <v>10</v>
      </c>
      <c r="X471" s="105" t="s">
        <v>10</v>
      </c>
      <c r="Y471" s="105" t="s">
        <v>10</v>
      </c>
      <c r="Z471" s="105" t="s">
        <v>10</v>
      </c>
      <c r="AA471" s="105"/>
      <c r="AB471" s="105" t="s">
        <v>249</v>
      </c>
      <c r="AC471" s="115" t="str">
        <f>INDEX(Exposure_GWASs!G:G,MATCH(Matt!AE471,Exposure_GWASs!C:C,0))</f>
        <v>WHRadjBMI</v>
      </c>
      <c r="AD471" s="105" t="s">
        <v>162</v>
      </c>
      <c r="AE471" s="105" t="s">
        <v>1597</v>
      </c>
      <c r="AF471" s="115" t="str">
        <f>INDEX(Exposure_GWASs!T:T,MATCH(Matt!AE471,Exposure_GWASs!C:C,0))</f>
        <v>18+</v>
      </c>
      <c r="AG471" s="115" t="str">
        <f>INDEX(Exposure_GWASs!U:U,MATCH(Matt!AE471,Exposure_GWASs!C:C,0))</f>
        <v>both</v>
      </c>
      <c r="AH471" s="105" t="s">
        <v>11</v>
      </c>
      <c r="AI471" s="115">
        <f>INDEX(Exposure_GWASs!F:F,MATCH(Matt!AE471,Exposure_GWASs!C:C,0))</f>
        <v>694649</v>
      </c>
      <c r="AJ471" s="105" t="s">
        <v>1669</v>
      </c>
      <c r="AK471" s="105" t="s">
        <v>1005</v>
      </c>
      <c r="AL471" s="105" t="s">
        <v>249</v>
      </c>
      <c r="AM471" s="115" t="s">
        <v>1571</v>
      </c>
      <c r="AN471" s="115" t="s">
        <v>213</v>
      </c>
      <c r="AO471" s="105" t="s">
        <v>1572</v>
      </c>
      <c r="AP471" s="105" t="s">
        <v>1573</v>
      </c>
      <c r="AQ471" s="105" t="s">
        <v>266</v>
      </c>
      <c r="AR471" s="105" t="s">
        <v>11</v>
      </c>
      <c r="AS471" s="105" t="s">
        <v>11</v>
      </c>
      <c r="AT471" s="105" t="s">
        <v>1574</v>
      </c>
      <c r="AU471" s="105" t="s">
        <v>10</v>
      </c>
      <c r="AV471" s="105" t="s">
        <v>10</v>
      </c>
      <c r="AW471" s="105">
        <v>324</v>
      </c>
      <c r="AX471" s="105">
        <f>INDEX(Exposure_GWASs!S:S,MATCH(Matt!AE471,Exposure_GWASs!C:C,0))</f>
        <v>463</v>
      </c>
      <c r="AY471" s="105" t="s">
        <v>1575</v>
      </c>
      <c r="AZ471" s="105" t="s">
        <v>11</v>
      </c>
      <c r="BA471" s="105" t="s">
        <v>10</v>
      </c>
      <c r="BB471" s="105" t="s">
        <v>13</v>
      </c>
      <c r="BC471" s="105" t="s">
        <v>17</v>
      </c>
      <c r="BD471" s="105" t="s">
        <v>26</v>
      </c>
      <c r="BE471" s="105"/>
      <c r="BF471" s="105"/>
      <c r="BG471" s="105"/>
      <c r="BH471" s="105" t="s">
        <v>1576</v>
      </c>
      <c r="BI471" s="105" t="s">
        <v>1577</v>
      </c>
      <c r="BJ471" s="105" t="s">
        <v>1065</v>
      </c>
      <c r="BK471" s="105" t="s">
        <v>1558</v>
      </c>
      <c r="BL471" s="105" t="s">
        <v>11</v>
      </c>
      <c r="BM471" s="105" t="s">
        <v>1578</v>
      </c>
      <c r="BN471" s="105" t="s">
        <v>1579</v>
      </c>
      <c r="BO471" s="105" t="s">
        <v>167</v>
      </c>
      <c r="BP471" s="105" t="s">
        <v>1100</v>
      </c>
      <c r="BQ471" s="106" t="s">
        <v>1029</v>
      </c>
      <c r="BR471" s="105">
        <v>0.14000000000000001</v>
      </c>
      <c r="BS471" s="105"/>
      <c r="BT471" s="105">
        <v>95</v>
      </c>
      <c r="BU471" s="105">
        <v>0.1</v>
      </c>
      <c r="BV471" s="105">
        <v>0.17</v>
      </c>
      <c r="BW471" s="105" t="s">
        <v>1684</v>
      </c>
      <c r="BX471" s="105" t="s">
        <v>1670</v>
      </c>
      <c r="BY471" s="105">
        <f t="shared" si="18"/>
        <v>3.3333333333333335E-3</v>
      </c>
      <c r="BZ471" s="115" t="s">
        <v>1582</v>
      </c>
      <c r="CA471" s="105" t="s">
        <v>1583</v>
      </c>
      <c r="CB471" s="105" t="s">
        <v>1584</v>
      </c>
      <c r="CC471" s="105" t="s">
        <v>1585</v>
      </c>
      <c r="CD471" s="106" t="s">
        <v>10</v>
      </c>
      <c r="CE471" s="105"/>
      <c r="CF471" s="105"/>
      <c r="CG471" s="105"/>
      <c r="CH471" s="105"/>
    </row>
    <row r="472" spans="1:86">
      <c r="A472" s="105">
        <v>26</v>
      </c>
      <c r="B472" s="105" t="s">
        <v>244</v>
      </c>
      <c r="C472" s="105" t="s">
        <v>244</v>
      </c>
      <c r="D472" s="106" t="s">
        <v>1562</v>
      </c>
      <c r="E472" s="105">
        <v>2019</v>
      </c>
      <c r="F472" s="105" t="s">
        <v>1563</v>
      </c>
      <c r="G472" s="105" t="s">
        <v>1564</v>
      </c>
      <c r="H472" s="105" t="s">
        <v>1549</v>
      </c>
      <c r="I472" s="105" t="s">
        <v>1565</v>
      </c>
      <c r="J472" s="114" t="s">
        <v>1566</v>
      </c>
      <c r="K472" s="109" t="s">
        <v>1567</v>
      </c>
      <c r="L472" s="106" t="s">
        <v>6137</v>
      </c>
      <c r="M472" s="110" t="s">
        <v>1568</v>
      </c>
      <c r="N472" s="105" t="s">
        <v>15</v>
      </c>
      <c r="O472" s="105" t="s">
        <v>714</v>
      </c>
      <c r="P472" s="105" t="s">
        <v>1676</v>
      </c>
      <c r="Q472" s="105" t="s">
        <v>5600</v>
      </c>
      <c r="R472" s="105" t="s">
        <v>1677</v>
      </c>
      <c r="S472" s="105" t="s">
        <v>123</v>
      </c>
      <c r="T472" s="105" t="s">
        <v>172</v>
      </c>
      <c r="U472" s="105" t="s">
        <v>269</v>
      </c>
      <c r="V472" s="105" t="s">
        <v>11</v>
      </c>
      <c r="W472" s="105" t="s">
        <v>10</v>
      </c>
      <c r="X472" s="105" t="s">
        <v>10</v>
      </c>
      <c r="Y472" s="105" t="s">
        <v>10</v>
      </c>
      <c r="Z472" s="105" t="s">
        <v>10</v>
      </c>
      <c r="AA472" s="105"/>
      <c r="AB472" s="105" t="s">
        <v>249</v>
      </c>
      <c r="AC472" s="115" t="str">
        <f>INDEX(Exposure_GWASs!G:G,MATCH(Matt!AE472,Exposure_GWASs!C:C,0))</f>
        <v>WHRadjBMI</v>
      </c>
      <c r="AD472" s="105" t="s">
        <v>162</v>
      </c>
      <c r="AE472" s="105" t="s">
        <v>1599</v>
      </c>
      <c r="AF472" s="115" t="str">
        <f>INDEX(Exposure_GWASs!T:T,MATCH(Matt!AE472,Exposure_GWASs!C:C,0))</f>
        <v>18+</v>
      </c>
      <c r="AG472" s="115" t="str">
        <f>INDEX(Exposure_GWASs!U:U,MATCH(Matt!AE472,Exposure_GWASs!C:C,0))</f>
        <v>male</v>
      </c>
      <c r="AH472" s="105" t="s">
        <v>11</v>
      </c>
      <c r="AI472" s="115">
        <f>INDEX(Exposure_GWASs!F:F,MATCH(Matt!AE472,Exposure_GWASs!C:C,0))</f>
        <v>315284</v>
      </c>
      <c r="AJ472" s="105" t="s">
        <v>1669</v>
      </c>
      <c r="AK472" s="105" t="s">
        <v>1005</v>
      </c>
      <c r="AL472" s="105" t="s">
        <v>249</v>
      </c>
      <c r="AM472" s="115" t="s">
        <v>1571</v>
      </c>
      <c r="AN472" s="115" t="s">
        <v>213</v>
      </c>
      <c r="AO472" s="105" t="s">
        <v>1572</v>
      </c>
      <c r="AP472" s="105" t="s">
        <v>1573</v>
      </c>
      <c r="AQ472" s="105" t="s">
        <v>266</v>
      </c>
      <c r="AR472" s="105" t="s">
        <v>11</v>
      </c>
      <c r="AS472" s="105" t="s">
        <v>11</v>
      </c>
      <c r="AT472" s="105" t="s">
        <v>1574</v>
      </c>
      <c r="AU472" s="105" t="s">
        <v>10</v>
      </c>
      <c r="AV472" s="105" t="s">
        <v>10</v>
      </c>
      <c r="AW472" s="105">
        <v>77</v>
      </c>
      <c r="AX472" s="105">
        <f>INDEX(Exposure_GWASs!S:S,MATCH(Matt!AE472,Exposure_GWASs!C:C,0))</f>
        <v>102</v>
      </c>
      <c r="AY472" s="105" t="s">
        <v>1575</v>
      </c>
      <c r="AZ472" s="105" t="s">
        <v>11</v>
      </c>
      <c r="BA472" s="105" t="s">
        <v>10</v>
      </c>
      <c r="BB472" s="105" t="s">
        <v>13</v>
      </c>
      <c r="BC472" s="105" t="s">
        <v>17</v>
      </c>
      <c r="BD472" s="105" t="s">
        <v>26</v>
      </c>
      <c r="BE472" s="105"/>
      <c r="BF472" s="105"/>
      <c r="BG472" s="105"/>
      <c r="BH472" s="105" t="s">
        <v>1576</v>
      </c>
      <c r="BI472" s="105" t="s">
        <v>1577</v>
      </c>
      <c r="BJ472" s="105" t="s">
        <v>1065</v>
      </c>
      <c r="BK472" s="105" t="s">
        <v>1558</v>
      </c>
      <c r="BL472" s="105" t="s">
        <v>11</v>
      </c>
      <c r="BM472" s="105" t="s">
        <v>1578</v>
      </c>
      <c r="BN472" s="105" t="s">
        <v>1579</v>
      </c>
      <c r="BO472" s="105" t="s">
        <v>167</v>
      </c>
      <c r="BP472" s="105" t="s">
        <v>1100</v>
      </c>
      <c r="BQ472" s="106" t="s">
        <v>1029</v>
      </c>
      <c r="BR472" s="105">
        <v>0.09</v>
      </c>
      <c r="BS472" s="105"/>
      <c r="BT472" s="105">
        <v>95</v>
      </c>
      <c r="BU472" s="105">
        <v>0.04</v>
      </c>
      <c r="BV472" s="105">
        <v>0.14000000000000001</v>
      </c>
      <c r="BW472" s="105" t="s">
        <v>1685</v>
      </c>
      <c r="BX472" s="105" t="s">
        <v>1670</v>
      </c>
      <c r="BY472" s="105">
        <f t="shared" si="18"/>
        <v>3.3333333333333335E-3</v>
      </c>
      <c r="BZ472" s="115" t="s">
        <v>1582</v>
      </c>
      <c r="CA472" s="105" t="s">
        <v>1583</v>
      </c>
      <c r="CB472" s="105" t="s">
        <v>1584</v>
      </c>
      <c r="CC472" s="105" t="s">
        <v>1585</v>
      </c>
      <c r="CD472" s="106" t="s">
        <v>10</v>
      </c>
      <c r="CE472" s="105"/>
      <c r="CF472" s="105"/>
      <c r="CG472" s="105"/>
      <c r="CH472" s="105"/>
    </row>
    <row r="473" spans="1:86">
      <c r="A473" s="105">
        <v>26</v>
      </c>
      <c r="B473" s="105" t="s">
        <v>244</v>
      </c>
      <c r="C473" s="105" t="s">
        <v>244</v>
      </c>
      <c r="D473" s="106" t="s">
        <v>1562</v>
      </c>
      <c r="E473" s="105">
        <v>2019</v>
      </c>
      <c r="F473" s="105" t="s">
        <v>1563</v>
      </c>
      <c r="G473" s="105" t="s">
        <v>1564</v>
      </c>
      <c r="H473" s="105" t="s">
        <v>1549</v>
      </c>
      <c r="I473" s="105" t="s">
        <v>1565</v>
      </c>
      <c r="J473" s="114" t="s">
        <v>1566</v>
      </c>
      <c r="K473" s="109" t="s">
        <v>1567</v>
      </c>
      <c r="L473" s="106" t="s">
        <v>6137</v>
      </c>
      <c r="M473" s="110" t="s">
        <v>1568</v>
      </c>
      <c r="N473" s="105" t="s">
        <v>15</v>
      </c>
      <c r="O473" s="105" t="s">
        <v>714</v>
      </c>
      <c r="P473" s="105" t="s">
        <v>1676</v>
      </c>
      <c r="Q473" s="105" t="s">
        <v>5600</v>
      </c>
      <c r="R473" s="105" t="s">
        <v>1677</v>
      </c>
      <c r="S473" s="105" t="s">
        <v>123</v>
      </c>
      <c r="T473" s="105" t="s">
        <v>172</v>
      </c>
      <c r="U473" s="105" t="s">
        <v>268</v>
      </c>
      <c r="V473" s="105" t="s">
        <v>11</v>
      </c>
      <c r="W473" s="105" t="s">
        <v>10</v>
      </c>
      <c r="X473" s="105" t="s">
        <v>10</v>
      </c>
      <c r="Y473" s="105" t="s">
        <v>10</v>
      </c>
      <c r="Z473" s="105" t="s">
        <v>10</v>
      </c>
      <c r="AA473" s="105"/>
      <c r="AB473" s="105" t="s">
        <v>249</v>
      </c>
      <c r="AC473" s="115" t="str">
        <f>INDEX(Exposure_GWASs!G:G,MATCH(Matt!AE473,Exposure_GWASs!C:C,0))</f>
        <v>WHRadjBMI</v>
      </c>
      <c r="AD473" s="105" t="s">
        <v>162</v>
      </c>
      <c r="AE473" s="105" t="s">
        <v>1601</v>
      </c>
      <c r="AF473" s="115" t="str">
        <f>INDEX(Exposure_GWASs!T:T,MATCH(Matt!AE473,Exposure_GWASs!C:C,0))</f>
        <v>18+</v>
      </c>
      <c r="AG473" s="115" t="str">
        <f>INDEX(Exposure_GWASs!U:U,MATCH(Matt!AE473,Exposure_GWASs!C:C,0))</f>
        <v>female</v>
      </c>
      <c r="AH473" s="105" t="s">
        <v>11</v>
      </c>
      <c r="AI473" s="115">
        <f>INDEX(Exposure_GWASs!F:F,MATCH(Matt!AE473,Exposure_GWASs!C:C,0))</f>
        <v>379501</v>
      </c>
      <c r="AJ473" s="105" t="s">
        <v>1669</v>
      </c>
      <c r="AK473" s="105" t="s">
        <v>1005</v>
      </c>
      <c r="AL473" s="105" t="s">
        <v>249</v>
      </c>
      <c r="AM473" s="115" t="s">
        <v>1571</v>
      </c>
      <c r="AN473" s="115" t="s">
        <v>213</v>
      </c>
      <c r="AO473" s="105" t="s">
        <v>1572</v>
      </c>
      <c r="AP473" s="105" t="s">
        <v>1573</v>
      </c>
      <c r="AQ473" s="105" t="s">
        <v>266</v>
      </c>
      <c r="AR473" s="105" t="s">
        <v>11</v>
      </c>
      <c r="AS473" s="105" t="s">
        <v>11</v>
      </c>
      <c r="AT473" s="105" t="s">
        <v>1574</v>
      </c>
      <c r="AU473" s="105" t="s">
        <v>10</v>
      </c>
      <c r="AV473" s="105" t="s">
        <v>10</v>
      </c>
      <c r="AW473" s="105">
        <v>203</v>
      </c>
      <c r="AX473" s="105">
        <f>INDEX(Exposure_GWASs!S:S,MATCH(Matt!AE473,Exposure_GWASs!C:C,0))</f>
        <v>363</v>
      </c>
      <c r="AY473" s="105" t="s">
        <v>1575</v>
      </c>
      <c r="AZ473" s="105" t="s">
        <v>11</v>
      </c>
      <c r="BA473" s="105" t="s">
        <v>10</v>
      </c>
      <c r="BB473" s="105" t="s">
        <v>13</v>
      </c>
      <c r="BC473" s="105" t="s">
        <v>17</v>
      </c>
      <c r="BD473" s="105" t="s">
        <v>26</v>
      </c>
      <c r="BE473" s="105"/>
      <c r="BF473" s="105"/>
      <c r="BG473" s="105"/>
      <c r="BH473" s="105" t="s">
        <v>1576</v>
      </c>
      <c r="BI473" s="105" t="s">
        <v>1577</v>
      </c>
      <c r="BJ473" s="105" t="s">
        <v>1065</v>
      </c>
      <c r="BK473" s="105" t="s">
        <v>1558</v>
      </c>
      <c r="BL473" s="105" t="s">
        <v>11</v>
      </c>
      <c r="BM473" s="105" t="s">
        <v>1578</v>
      </c>
      <c r="BN473" s="105" t="s">
        <v>1579</v>
      </c>
      <c r="BO473" s="105" t="s">
        <v>167</v>
      </c>
      <c r="BP473" s="105" t="s">
        <v>1100</v>
      </c>
      <c r="BQ473" s="106" t="s">
        <v>1029</v>
      </c>
      <c r="BR473" s="105">
        <v>0.14000000000000001</v>
      </c>
      <c r="BS473" s="105"/>
      <c r="BT473" s="105">
        <v>95</v>
      </c>
      <c r="BU473" s="105">
        <v>0.11</v>
      </c>
      <c r="BV473" s="105">
        <v>0.17</v>
      </c>
      <c r="BW473" s="105" t="s">
        <v>1686</v>
      </c>
      <c r="BX473" s="105" t="s">
        <v>1670</v>
      </c>
      <c r="BY473" s="105">
        <f t="shared" si="18"/>
        <v>3.3333333333333335E-3</v>
      </c>
      <c r="BZ473" s="115" t="s">
        <v>1582</v>
      </c>
      <c r="CA473" s="105" t="s">
        <v>1583</v>
      </c>
      <c r="CB473" s="105" t="s">
        <v>1584</v>
      </c>
      <c r="CC473" s="105" t="s">
        <v>1585</v>
      </c>
      <c r="CD473" s="106" t="s">
        <v>10</v>
      </c>
      <c r="CE473" s="105"/>
      <c r="CF473" s="105"/>
      <c r="CG473" s="105"/>
      <c r="CH473" s="105"/>
    </row>
    <row r="474" spans="1:86">
      <c r="A474" s="105">
        <v>26</v>
      </c>
      <c r="B474" s="105" t="s">
        <v>244</v>
      </c>
      <c r="C474" s="105" t="s">
        <v>244</v>
      </c>
      <c r="D474" s="106" t="s">
        <v>1562</v>
      </c>
      <c r="E474" s="105">
        <v>2019</v>
      </c>
      <c r="F474" s="105" t="s">
        <v>1563</v>
      </c>
      <c r="G474" s="105" t="s">
        <v>1564</v>
      </c>
      <c r="H474" s="105" t="s">
        <v>1549</v>
      </c>
      <c r="I474" s="105" t="s">
        <v>1565</v>
      </c>
      <c r="J474" s="114" t="s">
        <v>1566</v>
      </c>
      <c r="K474" s="109" t="s">
        <v>1567</v>
      </c>
      <c r="L474" s="106" t="s">
        <v>6137</v>
      </c>
      <c r="M474" s="110" t="s">
        <v>1568</v>
      </c>
      <c r="N474" s="105" t="s">
        <v>12</v>
      </c>
      <c r="O474" s="105" t="s">
        <v>699</v>
      </c>
      <c r="P474" s="105" t="s">
        <v>699</v>
      </c>
      <c r="Q474" s="105" t="s">
        <v>5602</v>
      </c>
      <c r="R474" s="105" t="s">
        <v>1687</v>
      </c>
      <c r="S474" s="105" t="s">
        <v>123</v>
      </c>
      <c r="T474" s="105" t="s">
        <v>172</v>
      </c>
      <c r="U474" s="105" t="s">
        <v>140</v>
      </c>
      <c r="V474" s="105">
        <f>SUM(V475:V476)</f>
        <v>423507</v>
      </c>
      <c r="W474" s="105" t="s">
        <v>10</v>
      </c>
      <c r="X474" s="105" t="s">
        <v>10</v>
      </c>
      <c r="Y474" s="105" t="s">
        <v>10</v>
      </c>
      <c r="Z474" s="105" t="s">
        <v>10</v>
      </c>
      <c r="AA474" s="105"/>
      <c r="AB474" s="105" t="s">
        <v>249</v>
      </c>
      <c r="AC474" s="115" t="str">
        <f>INDEX(Exposure_GWASs!G:G,MATCH(Matt!AE474,Exposure_GWASs!C:C,0))</f>
        <v>BMI</v>
      </c>
      <c r="AD474" s="105" t="s">
        <v>127</v>
      </c>
      <c r="AE474" s="105" t="s">
        <v>1570</v>
      </c>
      <c r="AF474" s="115" t="str">
        <f>INDEX(Exposure_GWASs!T:T,MATCH(Matt!AE474,Exposure_GWASs!C:C,0))</f>
        <v>18+</v>
      </c>
      <c r="AG474" s="115" t="str">
        <f>INDEX(Exposure_GWASs!U:U,MATCH(Matt!AE474,Exposure_GWASs!C:C,0))</f>
        <v>both</v>
      </c>
      <c r="AH474" s="105" t="s">
        <v>11</v>
      </c>
      <c r="AI474" s="115">
        <f>INDEX(Exposure_GWASs!F:F,MATCH(Matt!AE474,Exposure_GWASs!C:C,0))</f>
        <v>806834</v>
      </c>
      <c r="AJ474" s="105" t="s">
        <v>10</v>
      </c>
      <c r="AK474" s="105" t="s">
        <v>1005</v>
      </c>
      <c r="AL474" s="105" t="s">
        <v>249</v>
      </c>
      <c r="AM474" s="115" t="s">
        <v>1571</v>
      </c>
      <c r="AN474" s="115" t="s">
        <v>213</v>
      </c>
      <c r="AO474" s="105" t="s">
        <v>1572</v>
      </c>
      <c r="AP474" s="105" t="s">
        <v>1573</v>
      </c>
      <c r="AQ474" s="105" t="s">
        <v>266</v>
      </c>
      <c r="AR474" s="105" t="s">
        <v>11</v>
      </c>
      <c r="AS474" s="105" t="s">
        <v>11</v>
      </c>
      <c r="AT474" s="105" t="s">
        <v>1574</v>
      </c>
      <c r="AU474" s="105" t="s">
        <v>10</v>
      </c>
      <c r="AV474" s="105" t="s">
        <v>10</v>
      </c>
      <c r="AW474" s="105">
        <v>565</v>
      </c>
      <c r="AX474" s="105">
        <f>INDEX(Exposure_GWASs!S:S,MATCH(Matt!AE474,Exposure_GWASs!C:C,0))</f>
        <v>806</v>
      </c>
      <c r="AY474" s="105" t="s">
        <v>1575</v>
      </c>
      <c r="AZ474" s="105" t="s">
        <v>11</v>
      </c>
      <c r="BA474" s="105" t="s">
        <v>10</v>
      </c>
      <c r="BB474" s="105" t="s">
        <v>25</v>
      </c>
      <c r="BC474" s="105" t="s">
        <v>17</v>
      </c>
      <c r="BD474" s="105" t="s">
        <v>26</v>
      </c>
      <c r="BE474" s="105"/>
      <c r="BF474" s="105"/>
      <c r="BG474" s="105"/>
      <c r="BH474" s="105" t="s">
        <v>1576</v>
      </c>
      <c r="BI474" s="105" t="s">
        <v>1577</v>
      </c>
      <c r="BJ474" s="105" t="s">
        <v>1065</v>
      </c>
      <c r="BK474" s="105" t="s">
        <v>1558</v>
      </c>
      <c r="BL474" s="105" t="s">
        <v>11</v>
      </c>
      <c r="BM474" s="105" t="s">
        <v>1578</v>
      </c>
      <c r="BN474" s="105" t="s">
        <v>1579</v>
      </c>
      <c r="BO474" s="105" t="s">
        <v>167</v>
      </c>
      <c r="BP474" s="105" t="s">
        <v>1100</v>
      </c>
      <c r="BQ474" s="106" t="s">
        <v>1029</v>
      </c>
      <c r="BR474" s="105">
        <v>0.19</v>
      </c>
      <c r="BS474" s="105"/>
      <c r="BT474" s="105">
        <v>95</v>
      </c>
      <c r="BU474" s="105">
        <v>0.18</v>
      </c>
      <c r="BV474" s="105">
        <v>0.2</v>
      </c>
      <c r="BW474" s="105" t="s">
        <v>1688</v>
      </c>
      <c r="BX474" s="105" t="s">
        <v>1670</v>
      </c>
      <c r="BY474" s="105">
        <f t="shared" si="18"/>
        <v>3.3333333333333335E-3</v>
      </c>
      <c r="BZ474" s="115" t="s">
        <v>1582</v>
      </c>
      <c r="CA474" s="105" t="s">
        <v>1583</v>
      </c>
      <c r="CB474" s="105" t="s">
        <v>1584</v>
      </c>
      <c r="CC474" s="105" t="s">
        <v>1585</v>
      </c>
      <c r="CD474" s="106" t="s">
        <v>10</v>
      </c>
      <c r="CE474" s="105"/>
      <c r="CF474" s="105"/>
      <c r="CG474" s="105"/>
      <c r="CH474" s="105"/>
    </row>
    <row r="475" spans="1:86">
      <c r="A475" s="105">
        <v>26</v>
      </c>
      <c r="B475" s="105" t="s">
        <v>244</v>
      </c>
      <c r="C475" s="105" t="s">
        <v>244</v>
      </c>
      <c r="D475" s="106" t="s">
        <v>1562</v>
      </c>
      <c r="E475" s="105">
        <v>2019</v>
      </c>
      <c r="F475" s="105" t="s">
        <v>1563</v>
      </c>
      <c r="G475" s="105" t="s">
        <v>1564</v>
      </c>
      <c r="H475" s="105" t="s">
        <v>1549</v>
      </c>
      <c r="I475" s="105" t="s">
        <v>1565</v>
      </c>
      <c r="J475" s="114" t="s">
        <v>1566</v>
      </c>
      <c r="K475" s="109" t="s">
        <v>1567</v>
      </c>
      <c r="L475" s="106" t="s">
        <v>6137</v>
      </c>
      <c r="M475" s="110" t="s">
        <v>1568</v>
      </c>
      <c r="N475" s="105" t="s">
        <v>12</v>
      </c>
      <c r="O475" s="105" t="s">
        <v>699</v>
      </c>
      <c r="P475" s="105" t="s">
        <v>699</v>
      </c>
      <c r="Q475" s="105" t="s">
        <v>5602</v>
      </c>
      <c r="R475" s="105" t="s">
        <v>1687</v>
      </c>
      <c r="S475" s="105" t="s">
        <v>123</v>
      </c>
      <c r="T475" s="105" t="s">
        <v>172</v>
      </c>
      <c r="U475" s="105" t="s">
        <v>269</v>
      </c>
      <c r="V475" s="105">
        <v>195041</v>
      </c>
      <c r="W475" s="105" t="s">
        <v>10</v>
      </c>
      <c r="X475" s="105" t="s">
        <v>10</v>
      </c>
      <c r="Y475" s="105" t="s">
        <v>10</v>
      </c>
      <c r="Z475" s="105" t="s">
        <v>10</v>
      </c>
      <c r="AA475" s="105"/>
      <c r="AB475" s="105" t="s">
        <v>249</v>
      </c>
      <c r="AC475" s="115" t="str">
        <f>INDEX(Exposure_GWASs!G:G,MATCH(Matt!AE475,Exposure_GWASs!C:C,0))</f>
        <v>BMI</v>
      </c>
      <c r="AD475" s="105" t="s">
        <v>127</v>
      </c>
      <c r="AE475" s="105" t="s">
        <v>1586</v>
      </c>
      <c r="AF475" s="115" t="str">
        <f>INDEX(Exposure_GWASs!T:T,MATCH(Matt!AE475,Exposure_GWASs!C:C,0))</f>
        <v>18+</v>
      </c>
      <c r="AG475" s="115" t="str">
        <f>INDEX(Exposure_GWASs!U:U,MATCH(Matt!AE475,Exposure_GWASs!C:C,0))</f>
        <v>male</v>
      </c>
      <c r="AH475" s="105" t="s">
        <v>11</v>
      </c>
      <c r="AI475" s="115">
        <f>INDEX(Exposure_GWASs!F:F,MATCH(Matt!AE475,Exposure_GWASs!C:C,0))</f>
        <v>374756</v>
      </c>
      <c r="AJ475" s="105" t="s">
        <v>10</v>
      </c>
      <c r="AK475" s="105" t="s">
        <v>1005</v>
      </c>
      <c r="AL475" s="105" t="s">
        <v>249</v>
      </c>
      <c r="AM475" s="115" t="s">
        <v>1571</v>
      </c>
      <c r="AN475" s="115" t="s">
        <v>213</v>
      </c>
      <c r="AO475" s="105" t="s">
        <v>1572</v>
      </c>
      <c r="AP475" s="105" t="s">
        <v>1573</v>
      </c>
      <c r="AQ475" s="105" t="s">
        <v>266</v>
      </c>
      <c r="AR475" s="105" t="s">
        <v>11</v>
      </c>
      <c r="AS475" s="105" t="s">
        <v>11</v>
      </c>
      <c r="AT475" s="105" t="s">
        <v>1574</v>
      </c>
      <c r="AU475" s="105" t="s">
        <v>10</v>
      </c>
      <c r="AV475" s="105" t="s">
        <v>10</v>
      </c>
      <c r="AW475" s="105">
        <v>220</v>
      </c>
      <c r="AX475" s="105">
        <f>INDEX(Exposure_GWASs!S:S,MATCH(Matt!AE475,Exposure_GWASs!C:C,0))</f>
        <v>243</v>
      </c>
      <c r="AY475" s="105" t="s">
        <v>1575</v>
      </c>
      <c r="AZ475" s="105" t="s">
        <v>11</v>
      </c>
      <c r="BA475" s="105" t="s">
        <v>10</v>
      </c>
      <c r="BB475" s="105" t="s">
        <v>25</v>
      </c>
      <c r="BC475" s="105" t="s">
        <v>17</v>
      </c>
      <c r="BD475" s="105" t="s">
        <v>26</v>
      </c>
      <c r="BE475" s="105"/>
      <c r="BF475" s="105"/>
      <c r="BG475" s="105"/>
      <c r="BH475" s="105" t="s">
        <v>1576</v>
      </c>
      <c r="BI475" s="105" t="s">
        <v>1577</v>
      </c>
      <c r="BJ475" s="105" t="s">
        <v>1065</v>
      </c>
      <c r="BK475" s="105" t="s">
        <v>1558</v>
      </c>
      <c r="BL475" s="105" t="s">
        <v>11</v>
      </c>
      <c r="BM475" s="105" t="s">
        <v>1578</v>
      </c>
      <c r="BN475" s="105" t="s">
        <v>1579</v>
      </c>
      <c r="BO475" s="105" t="s">
        <v>167</v>
      </c>
      <c r="BP475" s="105" t="s">
        <v>1100</v>
      </c>
      <c r="BQ475" s="106" t="s">
        <v>1029</v>
      </c>
      <c r="BR475" s="105">
        <v>0.19</v>
      </c>
      <c r="BS475" s="105"/>
      <c r="BT475" s="105">
        <v>95</v>
      </c>
      <c r="BU475" s="105">
        <v>0.17</v>
      </c>
      <c r="BV475" s="105">
        <v>0.21</v>
      </c>
      <c r="BW475" s="105" t="s">
        <v>1689</v>
      </c>
      <c r="BX475" s="105" t="s">
        <v>1670</v>
      </c>
      <c r="BY475" s="105">
        <f t="shared" si="18"/>
        <v>3.3333333333333335E-3</v>
      </c>
      <c r="BZ475" s="115" t="s">
        <v>1582</v>
      </c>
      <c r="CA475" s="105" t="s">
        <v>1583</v>
      </c>
      <c r="CB475" s="105" t="s">
        <v>1584</v>
      </c>
      <c r="CC475" s="105" t="s">
        <v>1585</v>
      </c>
      <c r="CD475" s="106" t="s">
        <v>10</v>
      </c>
      <c r="CE475" s="105"/>
      <c r="CF475" s="105"/>
      <c r="CG475" s="105"/>
      <c r="CH475" s="105"/>
    </row>
    <row r="476" spans="1:86">
      <c r="A476" s="105">
        <v>26</v>
      </c>
      <c r="B476" s="105" t="s">
        <v>244</v>
      </c>
      <c r="C476" s="105" t="s">
        <v>244</v>
      </c>
      <c r="D476" s="106" t="s">
        <v>1562</v>
      </c>
      <c r="E476" s="105">
        <v>2019</v>
      </c>
      <c r="F476" s="105" t="s">
        <v>1563</v>
      </c>
      <c r="G476" s="105" t="s">
        <v>1564</v>
      </c>
      <c r="H476" s="105" t="s">
        <v>1549</v>
      </c>
      <c r="I476" s="105" t="s">
        <v>1565</v>
      </c>
      <c r="J476" s="114" t="s">
        <v>1566</v>
      </c>
      <c r="K476" s="109" t="s">
        <v>1567</v>
      </c>
      <c r="L476" s="106" t="s">
        <v>6137</v>
      </c>
      <c r="M476" s="110" t="s">
        <v>1568</v>
      </c>
      <c r="N476" s="105" t="s">
        <v>12</v>
      </c>
      <c r="O476" s="105" t="s">
        <v>699</v>
      </c>
      <c r="P476" s="105" t="s">
        <v>699</v>
      </c>
      <c r="Q476" s="105" t="s">
        <v>5602</v>
      </c>
      <c r="R476" s="105" t="s">
        <v>1687</v>
      </c>
      <c r="S476" s="105" t="s">
        <v>123</v>
      </c>
      <c r="T476" s="105" t="s">
        <v>172</v>
      </c>
      <c r="U476" s="105" t="s">
        <v>268</v>
      </c>
      <c r="V476" s="105">
        <v>228466</v>
      </c>
      <c r="W476" s="105" t="s">
        <v>10</v>
      </c>
      <c r="X476" s="105" t="s">
        <v>10</v>
      </c>
      <c r="Y476" s="105" t="s">
        <v>10</v>
      </c>
      <c r="Z476" s="105" t="s">
        <v>10</v>
      </c>
      <c r="AA476" s="105"/>
      <c r="AB476" s="105" t="s">
        <v>249</v>
      </c>
      <c r="AC476" s="115" t="str">
        <f>INDEX(Exposure_GWASs!G:G,MATCH(Matt!AE476,Exposure_GWASs!C:C,0))</f>
        <v>BMI</v>
      </c>
      <c r="AD476" s="105" t="s">
        <v>127</v>
      </c>
      <c r="AE476" s="105" t="s">
        <v>1588</v>
      </c>
      <c r="AF476" s="115" t="str">
        <f>INDEX(Exposure_GWASs!T:T,MATCH(Matt!AE476,Exposure_GWASs!C:C,0))</f>
        <v>18+</v>
      </c>
      <c r="AG476" s="115" t="str">
        <f>INDEX(Exposure_GWASs!U:U,MATCH(Matt!AE476,Exposure_GWASs!C:C,0))</f>
        <v>female</v>
      </c>
      <c r="AH476" s="105" t="s">
        <v>11</v>
      </c>
      <c r="AI476" s="115">
        <f>INDEX(Exposure_GWASs!F:F,MATCH(Matt!AE476,Exposure_GWASs!C:C,0))</f>
        <v>434794</v>
      </c>
      <c r="AJ476" s="105" t="s">
        <v>10</v>
      </c>
      <c r="AK476" s="105" t="s">
        <v>1005</v>
      </c>
      <c r="AL476" s="105" t="s">
        <v>249</v>
      </c>
      <c r="AM476" s="115" t="s">
        <v>1571</v>
      </c>
      <c r="AN476" s="115" t="s">
        <v>213</v>
      </c>
      <c r="AO476" s="105" t="s">
        <v>1572</v>
      </c>
      <c r="AP476" s="105" t="s">
        <v>1573</v>
      </c>
      <c r="AQ476" s="105" t="s">
        <v>266</v>
      </c>
      <c r="AR476" s="105" t="s">
        <v>11</v>
      </c>
      <c r="AS476" s="105" t="s">
        <v>11</v>
      </c>
      <c r="AT476" s="105" t="s">
        <v>1574</v>
      </c>
      <c r="AU476" s="105" t="s">
        <v>10</v>
      </c>
      <c r="AV476" s="105" t="s">
        <v>10</v>
      </c>
      <c r="AW476" s="105">
        <v>278</v>
      </c>
      <c r="AX476" s="105">
        <f>INDEX(Exposure_GWASs!S:S,MATCH(Matt!AE476,Exposure_GWASs!C:C,0))</f>
        <v>306</v>
      </c>
      <c r="AY476" s="105" t="s">
        <v>1575</v>
      </c>
      <c r="AZ476" s="105" t="s">
        <v>11</v>
      </c>
      <c r="BA476" s="105" t="s">
        <v>10</v>
      </c>
      <c r="BB476" s="105" t="s">
        <v>25</v>
      </c>
      <c r="BC476" s="105" t="s">
        <v>17</v>
      </c>
      <c r="BD476" s="105" t="s">
        <v>26</v>
      </c>
      <c r="BE476" s="105"/>
      <c r="BF476" s="105"/>
      <c r="BG476" s="105"/>
      <c r="BH476" s="105" t="s">
        <v>1576</v>
      </c>
      <c r="BI476" s="105" t="s">
        <v>1577</v>
      </c>
      <c r="BJ476" s="105" t="s">
        <v>1065</v>
      </c>
      <c r="BK476" s="105" t="s">
        <v>1558</v>
      </c>
      <c r="BL476" s="105" t="s">
        <v>11</v>
      </c>
      <c r="BM476" s="105" t="s">
        <v>1578</v>
      </c>
      <c r="BN476" s="105" t="s">
        <v>1579</v>
      </c>
      <c r="BO476" s="105" t="s">
        <v>167</v>
      </c>
      <c r="BP476" s="105" t="s">
        <v>1100</v>
      </c>
      <c r="BQ476" s="106" t="s">
        <v>1029</v>
      </c>
      <c r="BR476" s="105">
        <v>0.19</v>
      </c>
      <c r="BS476" s="105"/>
      <c r="BT476" s="105">
        <v>95</v>
      </c>
      <c r="BU476" s="105">
        <v>0.17</v>
      </c>
      <c r="BV476" s="105">
        <v>0.21</v>
      </c>
      <c r="BW476" s="105" t="s">
        <v>1690</v>
      </c>
      <c r="BX476" s="105" t="s">
        <v>1670</v>
      </c>
      <c r="BY476" s="105">
        <f t="shared" si="18"/>
        <v>3.3333333333333335E-3</v>
      </c>
      <c r="BZ476" s="115" t="s">
        <v>1582</v>
      </c>
      <c r="CA476" s="105" t="s">
        <v>1583</v>
      </c>
      <c r="CB476" s="105" t="s">
        <v>1584</v>
      </c>
      <c r="CC476" s="105" t="s">
        <v>1585</v>
      </c>
      <c r="CD476" s="106" t="s">
        <v>10</v>
      </c>
      <c r="CE476" s="105"/>
      <c r="CF476" s="105"/>
      <c r="CG476" s="105"/>
      <c r="CH476" s="105"/>
    </row>
    <row r="477" spans="1:86">
      <c r="A477" s="105">
        <v>26</v>
      </c>
      <c r="B477" s="105" t="s">
        <v>244</v>
      </c>
      <c r="C477" s="105" t="s">
        <v>244</v>
      </c>
      <c r="D477" s="106" t="s">
        <v>1562</v>
      </c>
      <c r="E477" s="105">
        <v>2019</v>
      </c>
      <c r="F477" s="105" t="s">
        <v>1563</v>
      </c>
      <c r="G477" s="105" t="s">
        <v>1564</v>
      </c>
      <c r="H477" s="105" t="s">
        <v>1549</v>
      </c>
      <c r="I477" s="105" t="s">
        <v>1565</v>
      </c>
      <c r="J477" s="114" t="s">
        <v>1566</v>
      </c>
      <c r="K477" s="109" t="s">
        <v>1567</v>
      </c>
      <c r="L477" s="106" t="s">
        <v>6137</v>
      </c>
      <c r="M477" s="110" t="s">
        <v>1568</v>
      </c>
      <c r="N477" s="105" t="s">
        <v>12</v>
      </c>
      <c r="O477" s="105" t="s">
        <v>699</v>
      </c>
      <c r="P477" s="105" t="s">
        <v>699</v>
      </c>
      <c r="Q477" s="105" t="s">
        <v>5602</v>
      </c>
      <c r="R477" s="105" t="s">
        <v>1687</v>
      </c>
      <c r="S477" s="105" t="s">
        <v>123</v>
      </c>
      <c r="T477" s="105" t="s">
        <v>172</v>
      </c>
      <c r="U477" s="105" t="s">
        <v>140</v>
      </c>
      <c r="V477" s="105">
        <f>SUM(V478:V479)</f>
        <v>423507</v>
      </c>
      <c r="W477" s="105" t="s">
        <v>10</v>
      </c>
      <c r="X477" s="105" t="s">
        <v>10</v>
      </c>
      <c r="Y477" s="105" t="s">
        <v>10</v>
      </c>
      <c r="Z477" s="105" t="s">
        <v>10</v>
      </c>
      <c r="AA477" s="105"/>
      <c r="AB477" s="105" t="s">
        <v>249</v>
      </c>
      <c r="AC477" s="115" t="str">
        <f>INDEX(Exposure_GWASs!G:G,MATCH(Matt!AE477,Exposure_GWASs!C:C,0))</f>
        <v>WHR</v>
      </c>
      <c r="AD477" s="105" t="s">
        <v>160</v>
      </c>
      <c r="AE477" s="105" t="s">
        <v>1590</v>
      </c>
      <c r="AF477" s="115" t="str">
        <f>INDEX(Exposure_GWASs!T:T,MATCH(Matt!AE477,Exposure_GWASs!C:C,0))</f>
        <v>18+</v>
      </c>
      <c r="AG477" s="115" t="str">
        <f>INDEX(Exposure_GWASs!U:U,MATCH(Matt!AE477,Exposure_GWASs!C:C,0))</f>
        <v>both</v>
      </c>
      <c r="AH477" s="105" t="s">
        <v>11</v>
      </c>
      <c r="AI477" s="115">
        <f>INDEX(Exposure_GWASs!F:F,MATCH(Matt!AE477,Exposure_GWASs!C:C,0))</f>
        <v>697734</v>
      </c>
      <c r="AJ477" s="105" t="s">
        <v>10</v>
      </c>
      <c r="AK477" s="105" t="s">
        <v>1005</v>
      </c>
      <c r="AL477" s="105" t="s">
        <v>249</v>
      </c>
      <c r="AM477" s="115" t="s">
        <v>1571</v>
      </c>
      <c r="AN477" s="115" t="s">
        <v>213</v>
      </c>
      <c r="AO477" s="105" t="s">
        <v>1572</v>
      </c>
      <c r="AP477" s="105" t="s">
        <v>1573</v>
      </c>
      <c r="AQ477" s="105" t="s">
        <v>266</v>
      </c>
      <c r="AR477" s="105" t="s">
        <v>11</v>
      </c>
      <c r="AS477" s="105" t="s">
        <v>11</v>
      </c>
      <c r="AT477" s="105" t="s">
        <v>1574</v>
      </c>
      <c r="AU477" s="105" t="s">
        <v>10</v>
      </c>
      <c r="AV477" s="105" t="s">
        <v>10</v>
      </c>
      <c r="AW477" s="105">
        <v>327</v>
      </c>
      <c r="AX477" s="105">
        <f>INDEX(Exposure_GWASs!S:S,MATCH(Matt!AE477,Exposure_GWASs!C:C,0))</f>
        <v>382</v>
      </c>
      <c r="AY477" s="105" t="s">
        <v>1575</v>
      </c>
      <c r="AZ477" s="105" t="s">
        <v>11</v>
      </c>
      <c r="BA477" s="105" t="s">
        <v>10</v>
      </c>
      <c r="BB477" s="105" t="s">
        <v>25</v>
      </c>
      <c r="BC477" s="105" t="s">
        <v>17</v>
      </c>
      <c r="BD477" s="105" t="s">
        <v>26</v>
      </c>
      <c r="BE477" s="105"/>
      <c r="BF477" s="105"/>
      <c r="BG477" s="105"/>
      <c r="BH477" s="105" t="s">
        <v>1576</v>
      </c>
      <c r="BI477" s="105" t="s">
        <v>1577</v>
      </c>
      <c r="BJ477" s="105" t="s">
        <v>1065</v>
      </c>
      <c r="BK477" s="105" t="s">
        <v>1558</v>
      </c>
      <c r="BL477" s="105" t="s">
        <v>11</v>
      </c>
      <c r="BM477" s="105" t="s">
        <v>1578</v>
      </c>
      <c r="BN477" s="105" t="s">
        <v>1579</v>
      </c>
      <c r="BO477" s="105" t="s">
        <v>167</v>
      </c>
      <c r="BP477" s="105" t="s">
        <v>1100</v>
      </c>
      <c r="BQ477" s="106" t="s">
        <v>1029</v>
      </c>
      <c r="BR477" s="105">
        <v>0.22</v>
      </c>
      <c r="BS477" s="105"/>
      <c r="BT477" s="105">
        <v>95</v>
      </c>
      <c r="BU477" s="105">
        <v>0.2</v>
      </c>
      <c r="BV477" s="105">
        <v>0.23</v>
      </c>
      <c r="BW477" s="105" t="s">
        <v>1691</v>
      </c>
      <c r="BX477" s="105" t="s">
        <v>1670</v>
      </c>
      <c r="BY477" s="105">
        <f t="shared" si="18"/>
        <v>3.3333333333333335E-3</v>
      </c>
      <c r="BZ477" s="115" t="s">
        <v>1582</v>
      </c>
      <c r="CA477" s="105" t="s">
        <v>1583</v>
      </c>
      <c r="CB477" s="105" t="s">
        <v>1584</v>
      </c>
      <c r="CC477" s="105" t="s">
        <v>1585</v>
      </c>
      <c r="CD477" s="106" t="s">
        <v>10</v>
      </c>
      <c r="CE477" s="105"/>
      <c r="CF477" s="105"/>
      <c r="CG477" s="105"/>
      <c r="CH477" s="105"/>
    </row>
    <row r="478" spans="1:86">
      <c r="A478" s="105">
        <v>26</v>
      </c>
      <c r="B478" s="105" t="s">
        <v>244</v>
      </c>
      <c r="C478" s="105" t="s">
        <v>244</v>
      </c>
      <c r="D478" s="106" t="s">
        <v>1562</v>
      </c>
      <c r="E478" s="105">
        <v>2019</v>
      </c>
      <c r="F478" s="105" t="s">
        <v>1563</v>
      </c>
      <c r="G478" s="105" t="s">
        <v>1564</v>
      </c>
      <c r="H478" s="105" t="s">
        <v>1549</v>
      </c>
      <c r="I478" s="105" t="s">
        <v>1565</v>
      </c>
      <c r="J478" s="114" t="s">
        <v>1566</v>
      </c>
      <c r="K478" s="109" t="s">
        <v>1567</v>
      </c>
      <c r="L478" s="106" t="s">
        <v>6137</v>
      </c>
      <c r="M478" s="110" t="s">
        <v>1568</v>
      </c>
      <c r="N478" s="105" t="s">
        <v>12</v>
      </c>
      <c r="O478" s="105" t="s">
        <v>699</v>
      </c>
      <c r="P478" s="105" t="s">
        <v>699</v>
      </c>
      <c r="Q478" s="105" t="s">
        <v>5602</v>
      </c>
      <c r="R478" s="105" t="s">
        <v>1687</v>
      </c>
      <c r="S478" s="105" t="s">
        <v>123</v>
      </c>
      <c r="T478" s="105" t="s">
        <v>172</v>
      </c>
      <c r="U478" s="105" t="s">
        <v>269</v>
      </c>
      <c r="V478" s="105">
        <v>195041</v>
      </c>
      <c r="W478" s="105" t="s">
        <v>10</v>
      </c>
      <c r="X478" s="105" t="s">
        <v>10</v>
      </c>
      <c r="Y478" s="105" t="s">
        <v>10</v>
      </c>
      <c r="Z478" s="105" t="s">
        <v>10</v>
      </c>
      <c r="AA478" s="105"/>
      <c r="AB478" s="105" t="s">
        <v>249</v>
      </c>
      <c r="AC478" s="115" t="str">
        <f>INDEX(Exposure_GWASs!G:G,MATCH(Matt!AE478,Exposure_GWASs!C:C,0))</f>
        <v>WHR</v>
      </c>
      <c r="AD478" s="105" t="s">
        <v>160</v>
      </c>
      <c r="AE478" s="105" t="s">
        <v>1592</v>
      </c>
      <c r="AF478" s="115" t="str">
        <f>INDEX(Exposure_GWASs!T:T,MATCH(Matt!AE478,Exposure_GWASs!C:C,0))</f>
        <v>18+</v>
      </c>
      <c r="AG478" s="115" t="str">
        <f>INDEX(Exposure_GWASs!U:U,MATCH(Matt!AE478,Exposure_GWASs!C:C,0))</f>
        <v>male</v>
      </c>
      <c r="AH478" s="105" t="s">
        <v>11</v>
      </c>
      <c r="AI478" s="115">
        <f>INDEX(Exposure_GWASs!F:F,MATCH(Matt!AE478,Exposure_GWASs!C:C,0))</f>
        <v>316772</v>
      </c>
      <c r="AJ478" s="105" t="s">
        <v>10</v>
      </c>
      <c r="AK478" s="105" t="s">
        <v>1005</v>
      </c>
      <c r="AL478" s="105" t="s">
        <v>249</v>
      </c>
      <c r="AM478" s="115" t="s">
        <v>1571</v>
      </c>
      <c r="AN478" s="115" t="s">
        <v>213</v>
      </c>
      <c r="AO478" s="105" t="s">
        <v>1572</v>
      </c>
      <c r="AP478" s="105" t="s">
        <v>1573</v>
      </c>
      <c r="AQ478" s="105" t="s">
        <v>266</v>
      </c>
      <c r="AR478" s="105" t="s">
        <v>11</v>
      </c>
      <c r="AS478" s="105" t="s">
        <v>11</v>
      </c>
      <c r="AT478" s="105" t="s">
        <v>1574</v>
      </c>
      <c r="AU478" s="105" t="s">
        <v>10</v>
      </c>
      <c r="AV478" s="105" t="s">
        <v>10</v>
      </c>
      <c r="AW478" s="105">
        <v>90</v>
      </c>
      <c r="AX478" s="105">
        <f>INDEX(Exposure_GWASs!S:S,MATCH(Matt!AE478,Exposure_GWASs!C:C,0))</f>
        <v>82</v>
      </c>
      <c r="AY478" s="105" t="s">
        <v>1593</v>
      </c>
      <c r="AZ478" s="105" t="s">
        <v>11</v>
      </c>
      <c r="BA478" s="105" t="s">
        <v>10</v>
      </c>
      <c r="BB478" s="105" t="s">
        <v>25</v>
      </c>
      <c r="BC478" s="105" t="s">
        <v>17</v>
      </c>
      <c r="BD478" s="105" t="s">
        <v>26</v>
      </c>
      <c r="BE478" s="105"/>
      <c r="BF478" s="105"/>
      <c r="BG478" s="105"/>
      <c r="BH478" s="105" t="s">
        <v>1576</v>
      </c>
      <c r="BI478" s="105" t="s">
        <v>1577</v>
      </c>
      <c r="BJ478" s="105" t="s">
        <v>1065</v>
      </c>
      <c r="BK478" s="105" t="s">
        <v>1558</v>
      </c>
      <c r="BL478" s="105" t="s">
        <v>11</v>
      </c>
      <c r="BM478" s="105" t="s">
        <v>1578</v>
      </c>
      <c r="BN478" s="105" t="s">
        <v>1579</v>
      </c>
      <c r="BO478" s="105" t="s">
        <v>167</v>
      </c>
      <c r="BP478" s="105" t="s">
        <v>1100</v>
      </c>
      <c r="BQ478" s="106" t="s">
        <v>1029</v>
      </c>
      <c r="BR478" s="105">
        <v>0.2</v>
      </c>
      <c r="BS478" s="105"/>
      <c r="BT478" s="105">
        <v>95</v>
      </c>
      <c r="BU478" s="105">
        <v>0.17</v>
      </c>
      <c r="BV478" s="105">
        <v>0.23</v>
      </c>
      <c r="BW478" s="105" t="s">
        <v>1692</v>
      </c>
      <c r="BX478" s="105" t="s">
        <v>1670</v>
      </c>
      <c r="BY478" s="105">
        <f t="shared" si="18"/>
        <v>3.3333333333333335E-3</v>
      </c>
      <c r="BZ478" s="115" t="s">
        <v>1582</v>
      </c>
      <c r="CA478" s="105" t="s">
        <v>1583</v>
      </c>
      <c r="CB478" s="105" t="s">
        <v>1584</v>
      </c>
      <c r="CC478" s="105" t="s">
        <v>1585</v>
      </c>
      <c r="CD478" s="106" t="s">
        <v>10</v>
      </c>
      <c r="CE478" s="105"/>
      <c r="CF478" s="105"/>
      <c r="CG478" s="105"/>
      <c r="CH478" s="105"/>
    </row>
    <row r="479" spans="1:86">
      <c r="A479" s="105">
        <v>26</v>
      </c>
      <c r="B479" s="105" t="s">
        <v>244</v>
      </c>
      <c r="C479" s="105" t="s">
        <v>244</v>
      </c>
      <c r="D479" s="106" t="s">
        <v>1562</v>
      </c>
      <c r="E479" s="105">
        <v>2019</v>
      </c>
      <c r="F479" s="105" t="s">
        <v>1563</v>
      </c>
      <c r="G479" s="105" t="s">
        <v>1564</v>
      </c>
      <c r="H479" s="105" t="s">
        <v>1549</v>
      </c>
      <c r="I479" s="105" t="s">
        <v>1565</v>
      </c>
      <c r="J479" s="114" t="s">
        <v>1566</v>
      </c>
      <c r="K479" s="109" t="s">
        <v>1567</v>
      </c>
      <c r="L479" s="106" t="s">
        <v>6137</v>
      </c>
      <c r="M479" s="110" t="s">
        <v>1568</v>
      </c>
      <c r="N479" s="105" t="s">
        <v>12</v>
      </c>
      <c r="O479" s="105" t="s">
        <v>699</v>
      </c>
      <c r="P479" s="105" t="s">
        <v>699</v>
      </c>
      <c r="Q479" s="105" t="s">
        <v>5602</v>
      </c>
      <c r="R479" s="105" t="s">
        <v>1687</v>
      </c>
      <c r="S479" s="105" t="s">
        <v>123</v>
      </c>
      <c r="T479" s="105" t="s">
        <v>172</v>
      </c>
      <c r="U479" s="105" t="s">
        <v>268</v>
      </c>
      <c r="V479" s="105">
        <v>228466</v>
      </c>
      <c r="W479" s="105" t="s">
        <v>10</v>
      </c>
      <c r="X479" s="105" t="s">
        <v>10</v>
      </c>
      <c r="Y479" s="105" t="s">
        <v>10</v>
      </c>
      <c r="Z479" s="105" t="s">
        <v>10</v>
      </c>
      <c r="AA479" s="105"/>
      <c r="AB479" s="105" t="s">
        <v>249</v>
      </c>
      <c r="AC479" s="115" t="str">
        <f>INDEX(Exposure_GWASs!G:G,MATCH(Matt!AE479,Exposure_GWASs!C:C,0))</f>
        <v>WHR</v>
      </c>
      <c r="AD479" s="105" t="s">
        <v>160</v>
      </c>
      <c r="AE479" s="105" t="s">
        <v>1595</v>
      </c>
      <c r="AF479" s="115" t="str">
        <f>INDEX(Exposure_GWASs!T:T,MATCH(Matt!AE479,Exposure_GWASs!C:C,0))</f>
        <v>18+</v>
      </c>
      <c r="AG479" s="115" t="str">
        <f>INDEX(Exposure_GWASs!U:U,MATCH(Matt!AE479,Exposure_GWASs!C:C,0))</f>
        <v>female</v>
      </c>
      <c r="AH479" s="105" t="s">
        <v>11</v>
      </c>
      <c r="AI479" s="115">
        <f>INDEX(Exposure_GWASs!F:F,MATCH(Matt!AE479,Exposure_GWASs!C:C,0))</f>
        <v>381152</v>
      </c>
      <c r="AJ479" s="105" t="s">
        <v>10</v>
      </c>
      <c r="AK479" s="105" t="s">
        <v>1005</v>
      </c>
      <c r="AL479" s="105" t="s">
        <v>249</v>
      </c>
      <c r="AM479" s="115" t="s">
        <v>1571</v>
      </c>
      <c r="AN479" s="115" t="s">
        <v>213</v>
      </c>
      <c r="AO479" s="105" t="s">
        <v>1572</v>
      </c>
      <c r="AP479" s="105" t="s">
        <v>1573</v>
      </c>
      <c r="AQ479" s="105" t="s">
        <v>266</v>
      </c>
      <c r="AR479" s="105" t="s">
        <v>11</v>
      </c>
      <c r="AS479" s="105" t="s">
        <v>11</v>
      </c>
      <c r="AT479" s="105" t="s">
        <v>1574</v>
      </c>
      <c r="AU479" s="105" t="s">
        <v>10</v>
      </c>
      <c r="AV479" s="105" t="s">
        <v>10</v>
      </c>
      <c r="AW479" s="105">
        <v>264</v>
      </c>
      <c r="AX479" s="105">
        <f>INDEX(Exposure_GWASs!S:S,MATCH(Matt!AE479,Exposure_GWASs!C:C,0))</f>
        <v>261</v>
      </c>
      <c r="AY479" s="105" t="s">
        <v>1593</v>
      </c>
      <c r="AZ479" s="105" t="s">
        <v>11</v>
      </c>
      <c r="BA479" s="105" t="s">
        <v>10</v>
      </c>
      <c r="BB479" s="105" t="s">
        <v>25</v>
      </c>
      <c r="BC479" s="105" t="s">
        <v>17</v>
      </c>
      <c r="BD479" s="105" t="s">
        <v>26</v>
      </c>
      <c r="BE479" s="105"/>
      <c r="BF479" s="105"/>
      <c r="BG479" s="105"/>
      <c r="BH479" s="105" t="s">
        <v>1576</v>
      </c>
      <c r="BI479" s="105" t="s">
        <v>1577</v>
      </c>
      <c r="BJ479" s="105" t="s">
        <v>1065</v>
      </c>
      <c r="BK479" s="105" t="s">
        <v>1558</v>
      </c>
      <c r="BL479" s="105" t="s">
        <v>11</v>
      </c>
      <c r="BM479" s="105" t="s">
        <v>1578</v>
      </c>
      <c r="BN479" s="105" t="s">
        <v>1579</v>
      </c>
      <c r="BO479" s="105" t="s">
        <v>167</v>
      </c>
      <c r="BP479" s="105" t="s">
        <v>1100</v>
      </c>
      <c r="BQ479" s="106" t="s">
        <v>1029</v>
      </c>
      <c r="BR479" s="105">
        <v>0.19</v>
      </c>
      <c r="BS479" s="105"/>
      <c r="BT479" s="105">
        <v>95</v>
      </c>
      <c r="BU479" s="105">
        <v>0.17</v>
      </c>
      <c r="BV479" s="105">
        <v>0.21</v>
      </c>
      <c r="BW479" s="105" t="s">
        <v>1693</v>
      </c>
      <c r="BX479" s="105" t="s">
        <v>1670</v>
      </c>
      <c r="BY479" s="105">
        <f t="shared" si="18"/>
        <v>3.3333333333333335E-3</v>
      </c>
      <c r="BZ479" s="115" t="s">
        <v>1582</v>
      </c>
      <c r="CA479" s="105" t="s">
        <v>1583</v>
      </c>
      <c r="CB479" s="105" t="s">
        <v>1584</v>
      </c>
      <c r="CC479" s="105" t="s">
        <v>1585</v>
      </c>
      <c r="CD479" s="106" t="s">
        <v>10</v>
      </c>
      <c r="CE479" s="105"/>
      <c r="CF479" s="105"/>
      <c r="CG479" s="105"/>
      <c r="CH479" s="105"/>
    </row>
    <row r="480" spans="1:86">
      <c r="A480" s="105">
        <v>26</v>
      </c>
      <c r="B480" s="105" t="s">
        <v>244</v>
      </c>
      <c r="C480" s="105" t="s">
        <v>244</v>
      </c>
      <c r="D480" s="106" t="s">
        <v>1562</v>
      </c>
      <c r="E480" s="105">
        <v>2019</v>
      </c>
      <c r="F480" s="105" t="s">
        <v>1563</v>
      </c>
      <c r="G480" s="105" t="s">
        <v>1564</v>
      </c>
      <c r="H480" s="105" t="s">
        <v>1549</v>
      </c>
      <c r="I480" s="105" t="s">
        <v>1565</v>
      </c>
      <c r="J480" s="114" t="s">
        <v>1566</v>
      </c>
      <c r="K480" s="109" t="s">
        <v>1567</v>
      </c>
      <c r="L480" s="106" t="s">
        <v>6137</v>
      </c>
      <c r="M480" s="110" t="s">
        <v>1568</v>
      </c>
      <c r="N480" s="105" t="s">
        <v>12</v>
      </c>
      <c r="O480" s="105" t="s">
        <v>699</v>
      </c>
      <c r="P480" s="105" t="s">
        <v>699</v>
      </c>
      <c r="Q480" s="105" t="s">
        <v>5602</v>
      </c>
      <c r="R480" s="105" t="s">
        <v>1687</v>
      </c>
      <c r="S480" s="105" t="s">
        <v>123</v>
      </c>
      <c r="T480" s="105" t="s">
        <v>172</v>
      </c>
      <c r="U480" s="105" t="s">
        <v>140</v>
      </c>
      <c r="V480" s="105">
        <f>SUM(V481:V482)</f>
        <v>423507</v>
      </c>
      <c r="W480" s="105" t="s">
        <v>10</v>
      </c>
      <c r="X480" s="105" t="s">
        <v>10</v>
      </c>
      <c r="Y480" s="105" t="s">
        <v>10</v>
      </c>
      <c r="Z480" s="105" t="s">
        <v>10</v>
      </c>
      <c r="AA480" s="105"/>
      <c r="AB480" s="105" t="s">
        <v>249</v>
      </c>
      <c r="AC480" s="115" t="str">
        <f>INDEX(Exposure_GWASs!G:G,MATCH(Matt!AE480,Exposure_GWASs!C:C,0))</f>
        <v>WHRadjBMI</v>
      </c>
      <c r="AD480" s="105" t="s">
        <v>162</v>
      </c>
      <c r="AE480" s="105" t="s">
        <v>1597</v>
      </c>
      <c r="AF480" s="115" t="str">
        <f>INDEX(Exposure_GWASs!T:T,MATCH(Matt!AE480,Exposure_GWASs!C:C,0))</f>
        <v>18+</v>
      </c>
      <c r="AG480" s="115" t="str">
        <f>INDEX(Exposure_GWASs!U:U,MATCH(Matt!AE480,Exposure_GWASs!C:C,0))</f>
        <v>both</v>
      </c>
      <c r="AH480" s="105" t="s">
        <v>11</v>
      </c>
      <c r="AI480" s="115">
        <f>INDEX(Exposure_GWASs!F:F,MATCH(Matt!AE480,Exposure_GWASs!C:C,0))</f>
        <v>694649</v>
      </c>
      <c r="AJ480" s="105" t="s">
        <v>10</v>
      </c>
      <c r="AK480" s="105" t="s">
        <v>1005</v>
      </c>
      <c r="AL480" s="105" t="s">
        <v>249</v>
      </c>
      <c r="AM480" s="115" t="s">
        <v>1571</v>
      </c>
      <c r="AN480" s="115" t="s">
        <v>213</v>
      </c>
      <c r="AO480" s="105" t="s">
        <v>1572</v>
      </c>
      <c r="AP480" s="105" t="s">
        <v>1573</v>
      </c>
      <c r="AQ480" s="105" t="s">
        <v>266</v>
      </c>
      <c r="AR480" s="105" t="s">
        <v>11</v>
      </c>
      <c r="AS480" s="105" t="s">
        <v>11</v>
      </c>
      <c r="AT480" s="105" t="s">
        <v>1574</v>
      </c>
      <c r="AU480" s="105" t="s">
        <v>10</v>
      </c>
      <c r="AV480" s="105" t="s">
        <v>10</v>
      </c>
      <c r="AW480" s="105">
        <v>324</v>
      </c>
      <c r="AX480" s="105">
        <f>INDEX(Exposure_GWASs!S:S,MATCH(Matt!AE480,Exposure_GWASs!C:C,0))</f>
        <v>463</v>
      </c>
      <c r="AY480" s="105" t="s">
        <v>1575</v>
      </c>
      <c r="AZ480" s="105" t="s">
        <v>11</v>
      </c>
      <c r="BA480" s="105" t="s">
        <v>10</v>
      </c>
      <c r="BB480" s="105" t="s">
        <v>25</v>
      </c>
      <c r="BC480" s="105" t="s">
        <v>17</v>
      </c>
      <c r="BD480" s="105" t="s">
        <v>26</v>
      </c>
      <c r="BE480" s="105"/>
      <c r="BF480" s="105"/>
      <c r="BG480" s="105"/>
      <c r="BH480" s="105" t="s">
        <v>1576</v>
      </c>
      <c r="BI480" s="105" t="s">
        <v>1577</v>
      </c>
      <c r="BJ480" s="105" t="s">
        <v>1065</v>
      </c>
      <c r="BK480" s="105" t="s">
        <v>1558</v>
      </c>
      <c r="BL480" s="105" t="s">
        <v>11</v>
      </c>
      <c r="BM480" s="105" t="s">
        <v>1578</v>
      </c>
      <c r="BN480" s="105" t="s">
        <v>1579</v>
      </c>
      <c r="BO480" s="105" t="s">
        <v>167</v>
      </c>
      <c r="BP480" s="105" t="s">
        <v>1100</v>
      </c>
      <c r="BQ480" s="106" t="s">
        <v>1029</v>
      </c>
      <c r="BR480" s="105">
        <v>0.12</v>
      </c>
      <c r="BS480" s="105"/>
      <c r="BT480" s="105">
        <v>95</v>
      </c>
      <c r="BU480" s="105">
        <v>0.11</v>
      </c>
      <c r="BV480" s="105">
        <v>0.14000000000000001</v>
      </c>
      <c r="BW480" s="105" t="s">
        <v>1694</v>
      </c>
      <c r="BX480" s="105" t="s">
        <v>1670</v>
      </c>
      <c r="BY480" s="105">
        <f t="shared" si="18"/>
        <v>3.3333333333333335E-3</v>
      </c>
      <c r="BZ480" s="115" t="s">
        <v>1582</v>
      </c>
      <c r="CA480" s="105" t="s">
        <v>1583</v>
      </c>
      <c r="CB480" s="105" t="s">
        <v>1584</v>
      </c>
      <c r="CC480" s="105" t="s">
        <v>1585</v>
      </c>
      <c r="CD480" s="106" t="s">
        <v>10</v>
      </c>
      <c r="CE480" s="105"/>
      <c r="CF480" s="105"/>
      <c r="CG480" s="105"/>
      <c r="CH480" s="105"/>
    </row>
    <row r="481" spans="1:86">
      <c r="A481" s="105">
        <v>26</v>
      </c>
      <c r="B481" s="105" t="s">
        <v>244</v>
      </c>
      <c r="C481" s="105" t="s">
        <v>244</v>
      </c>
      <c r="D481" s="106" t="s">
        <v>1562</v>
      </c>
      <c r="E481" s="105">
        <v>2019</v>
      </c>
      <c r="F481" s="105" t="s">
        <v>1563</v>
      </c>
      <c r="G481" s="105" t="s">
        <v>1564</v>
      </c>
      <c r="H481" s="105" t="s">
        <v>1549</v>
      </c>
      <c r="I481" s="105" t="s">
        <v>1565</v>
      </c>
      <c r="J481" s="114" t="s">
        <v>1566</v>
      </c>
      <c r="K481" s="109" t="s">
        <v>1567</v>
      </c>
      <c r="L481" s="106" t="s">
        <v>6137</v>
      </c>
      <c r="M481" s="110" t="s">
        <v>1568</v>
      </c>
      <c r="N481" s="105" t="s">
        <v>12</v>
      </c>
      <c r="O481" s="105" t="s">
        <v>699</v>
      </c>
      <c r="P481" s="105" t="s">
        <v>699</v>
      </c>
      <c r="Q481" s="105" t="s">
        <v>5602</v>
      </c>
      <c r="R481" s="105" t="s">
        <v>1687</v>
      </c>
      <c r="S481" s="105" t="s">
        <v>123</v>
      </c>
      <c r="T481" s="105" t="s">
        <v>172</v>
      </c>
      <c r="U481" s="105" t="s">
        <v>269</v>
      </c>
      <c r="V481" s="105">
        <v>195041</v>
      </c>
      <c r="W481" s="105" t="s">
        <v>10</v>
      </c>
      <c r="X481" s="105" t="s">
        <v>10</v>
      </c>
      <c r="Y481" s="105" t="s">
        <v>10</v>
      </c>
      <c r="Z481" s="105" t="s">
        <v>10</v>
      </c>
      <c r="AA481" s="105"/>
      <c r="AB481" s="105" t="s">
        <v>249</v>
      </c>
      <c r="AC481" s="115" t="str">
        <f>INDEX(Exposure_GWASs!G:G,MATCH(Matt!AE481,Exposure_GWASs!C:C,0))</f>
        <v>WHRadjBMI</v>
      </c>
      <c r="AD481" s="105" t="s">
        <v>162</v>
      </c>
      <c r="AE481" s="105" t="s">
        <v>1599</v>
      </c>
      <c r="AF481" s="115" t="str">
        <f>INDEX(Exposure_GWASs!T:T,MATCH(Matt!AE481,Exposure_GWASs!C:C,0))</f>
        <v>18+</v>
      </c>
      <c r="AG481" s="115" t="str">
        <f>INDEX(Exposure_GWASs!U:U,MATCH(Matt!AE481,Exposure_GWASs!C:C,0))</f>
        <v>male</v>
      </c>
      <c r="AH481" s="105" t="s">
        <v>11</v>
      </c>
      <c r="AI481" s="115">
        <f>INDEX(Exposure_GWASs!F:F,MATCH(Matt!AE481,Exposure_GWASs!C:C,0))</f>
        <v>315284</v>
      </c>
      <c r="AJ481" s="105" t="s">
        <v>10</v>
      </c>
      <c r="AK481" s="105" t="s">
        <v>1005</v>
      </c>
      <c r="AL481" s="105" t="s">
        <v>249</v>
      </c>
      <c r="AM481" s="115" t="s">
        <v>1571</v>
      </c>
      <c r="AN481" s="115" t="s">
        <v>213</v>
      </c>
      <c r="AO481" s="105" t="s">
        <v>1572</v>
      </c>
      <c r="AP481" s="105" t="s">
        <v>1573</v>
      </c>
      <c r="AQ481" s="105" t="s">
        <v>266</v>
      </c>
      <c r="AR481" s="105" t="s">
        <v>11</v>
      </c>
      <c r="AS481" s="105" t="s">
        <v>11</v>
      </c>
      <c r="AT481" s="105" t="s">
        <v>1574</v>
      </c>
      <c r="AU481" s="105" t="s">
        <v>10</v>
      </c>
      <c r="AV481" s="105" t="s">
        <v>10</v>
      </c>
      <c r="AW481" s="105">
        <v>77</v>
      </c>
      <c r="AX481" s="105">
        <f>INDEX(Exposure_GWASs!S:S,MATCH(Matt!AE481,Exposure_GWASs!C:C,0))</f>
        <v>102</v>
      </c>
      <c r="AY481" s="105" t="s">
        <v>1575</v>
      </c>
      <c r="AZ481" s="105" t="s">
        <v>11</v>
      </c>
      <c r="BA481" s="105" t="s">
        <v>10</v>
      </c>
      <c r="BB481" s="105" t="s">
        <v>25</v>
      </c>
      <c r="BC481" s="105" t="s">
        <v>17</v>
      </c>
      <c r="BD481" s="105" t="s">
        <v>26</v>
      </c>
      <c r="BE481" s="105"/>
      <c r="BF481" s="105"/>
      <c r="BG481" s="105"/>
      <c r="BH481" s="105" t="s">
        <v>1576</v>
      </c>
      <c r="BI481" s="105" t="s">
        <v>1577</v>
      </c>
      <c r="BJ481" s="105" t="s">
        <v>1065</v>
      </c>
      <c r="BK481" s="105" t="s">
        <v>1558</v>
      </c>
      <c r="BL481" s="105" t="s">
        <v>11</v>
      </c>
      <c r="BM481" s="105" t="s">
        <v>1578</v>
      </c>
      <c r="BN481" s="105" t="s">
        <v>1579</v>
      </c>
      <c r="BO481" s="105" t="s">
        <v>167</v>
      </c>
      <c r="BP481" s="105" t="s">
        <v>1100</v>
      </c>
      <c r="BQ481" s="106" t="s">
        <v>1029</v>
      </c>
      <c r="BR481" s="105">
        <v>0.09</v>
      </c>
      <c r="BS481" s="105"/>
      <c r="BT481" s="105">
        <v>95</v>
      </c>
      <c r="BU481" s="105">
        <v>0.06</v>
      </c>
      <c r="BV481" s="105">
        <v>0.12</v>
      </c>
      <c r="BW481" s="105" t="s">
        <v>1695</v>
      </c>
      <c r="BX481" s="105" t="s">
        <v>1670</v>
      </c>
      <c r="BY481" s="105">
        <f t="shared" si="18"/>
        <v>3.3333333333333335E-3</v>
      </c>
      <c r="BZ481" s="115" t="s">
        <v>1582</v>
      </c>
      <c r="CA481" s="105" t="s">
        <v>1583</v>
      </c>
      <c r="CB481" s="105" t="s">
        <v>1584</v>
      </c>
      <c r="CC481" s="105" t="s">
        <v>1585</v>
      </c>
      <c r="CD481" s="106" t="s">
        <v>10</v>
      </c>
      <c r="CE481" s="105"/>
      <c r="CF481" s="105"/>
      <c r="CG481" s="105"/>
      <c r="CH481" s="105"/>
    </row>
    <row r="482" spans="1:86">
      <c r="A482" s="105">
        <v>26</v>
      </c>
      <c r="B482" s="105" t="s">
        <v>244</v>
      </c>
      <c r="C482" s="105" t="s">
        <v>244</v>
      </c>
      <c r="D482" s="106" t="s">
        <v>1562</v>
      </c>
      <c r="E482" s="105">
        <v>2019</v>
      </c>
      <c r="F482" s="105" t="s">
        <v>1563</v>
      </c>
      <c r="G482" s="105" t="s">
        <v>1564</v>
      </c>
      <c r="H482" s="105" t="s">
        <v>1549</v>
      </c>
      <c r="I482" s="105" t="s">
        <v>1565</v>
      </c>
      <c r="J482" s="114" t="s">
        <v>1566</v>
      </c>
      <c r="K482" s="109" t="s">
        <v>1567</v>
      </c>
      <c r="L482" s="106" t="s">
        <v>6137</v>
      </c>
      <c r="M482" s="110" t="s">
        <v>1568</v>
      </c>
      <c r="N482" s="105" t="s">
        <v>12</v>
      </c>
      <c r="O482" s="105" t="s">
        <v>699</v>
      </c>
      <c r="P482" s="105" t="s">
        <v>699</v>
      </c>
      <c r="Q482" s="105" t="s">
        <v>5602</v>
      </c>
      <c r="R482" s="105" t="s">
        <v>1687</v>
      </c>
      <c r="S482" s="105" t="s">
        <v>123</v>
      </c>
      <c r="T482" s="105" t="s">
        <v>172</v>
      </c>
      <c r="U482" s="105" t="s">
        <v>268</v>
      </c>
      <c r="V482" s="105">
        <v>228466</v>
      </c>
      <c r="W482" s="105" t="s">
        <v>10</v>
      </c>
      <c r="X482" s="105" t="s">
        <v>10</v>
      </c>
      <c r="Y482" s="105" t="s">
        <v>10</v>
      </c>
      <c r="Z482" s="105" t="s">
        <v>10</v>
      </c>
      <c r="AA482" s="105"/>
      <c r="AB482" s="105" t="s">
        <v>249</v>
      </c>
      <c r="AC482" s="115" t="str">
        <f>INDEX(Exposure_GWASs!G:G,MATCH(Matt!AE482,Exposure_GWASs!C:C,0))</f>
        <v>WHRadjBMI</v>
      </c>
      <c r="AD482" s="105" t="s">
        <v>162</v>
      </c>
      <c r="AE482" s="105" t="s">
        <v>1601</v>
      </c>
      <c r="AF482" s="115" t="str">
        <f>INDEX(Exposure_GWASs!T:T,MATCH(Matt!AE482,Exposure_GWASs!C:C,0))</f>
        <v>18+</v>
      </c>
      <c r="AG482" s="115" t="str">
        <f>INDEX(Exposure_GWASs!U:U,MATCH(Matt!AE482,Exposure_GWASs!C:C,0))</f>
        <v>female</v>
      </c>
      <c r="AH482" s="105" t="s">
        <v>11</v>
      </c>
      <c r="AI482" s="115">
        <f>INDEX(Exposure_GWASs!F:F,MATCH(Matt!AE482,Exposure_GWASs!C:C,0))</f>
        <v>379501</v>
      </c>
      <c r="AJ482" s="105" t="s">
        <v>10</v>
      </c>
      <c r="AK482" s="105" t="s">
        <v>1005</v>
      </c>
      <c r="AL482" s="105" t="s">
        <v>249</v>
      </c>
      <c r="AM482" s="115" t="s">
        <v>1571</v>
      </c>
      <c r="AN482" s="115" t="s">
        <v>213</v>
      </c>
      <c r="AO482" s="105" t="s">
        <v>1572</v>
      </c>
      <c r="AP482" s="105" t="s">
        <v>1573</v>
      </c>
      <c r="AQ482" s="105" t="s">
        <v>266</v>
      </c>
      <c r="AR482" s="105" t="s">
        <v>11</v>
      </c>
      <c r="AS482" s="105" t="s">
        <v>11</v>
      </c>
      <c r="AT482" s="105" t="s">
        <v>1574</v>
      </c>
      <c r="AU482" s="105" t="s">
        <v>10</v>
      </c>
      <c r="AV482" s="105" t="s">
        <v>10</v>
      </c>
      <c r="AW482" s="105">
        <v>203</v>
      </c>
      <c r="AX482" s="105">
        <f>INDEX(Exposure_GWASs!S:S,MATCH(Matt!AE482,Exposure_GWASs!C:C,0))</f>
        <v>363</v>
      </c>
      <c r="AY482" s="105" t="s">
        <v>1575</v>
      </c>
      <c r="AZ482" s="105" t="s">
        <v>11</v>
      </c>
      <c r="BA482" s="105" t="s">
        <v>10</v>
      </c>
      <c r="BB482" s="105" t="s">
        <v>25</v>
      </c>
      <c r="BC482" s="105" t="s">
        <v>17</v>
      </c>
      <c r="BD482" s="105" t="s">
        <v>26</v>
      </c>
      <c r="BE482" s="105"/>
      <c r="BF482" s="105"/>
      <c r="BG482" s="105"/>
      <c r="BH482" s="105" t="s">
        <v>1576</v>
      </c>
      <c r="BI482" s="105" t="s">
        <v>1577</v>
      </c>
      <c r="BJ482" s="105" t="s">
        <v>1065</v>
      </c>
      <c r="BK482" s="105" t="s">
        <v>1558</v>
      </c>
      <c r="BL482" s="105" t="s">
        <v>11</v>
      </c>
      <c r="BM482" s="105" t="s">
        <v>1578</v>
      </c>
      <c r="BN482" s="105" t="s">
        <v>1579</v>
      </c>
      <c r="BO482" s="105" t="s">
        <v>167</v>
      </c>
      <c r="BP482" s="105" t="s">
        <v>1100</v>
      </c>
      <c r="BQ482" s="106" t="s">
        <v>1029</v>
      </c>
      <c r="BR482" s="105">
        <v>0.12</v>
      </c>
      <c r="BS482" s="105"/>
      <c r="BT482" s="105">
        <v>95</v>
      </c>
      <c r="BU482" s="105">
        <v>0.1</v>
      </c>
      <c r="BV482" s="105">
        <v>0.13</v>
      </c>
      <c r="BW482" s="105" t="s">
        <v>1696</v>
      </c>
      <c r="BX482" s="105" t="s">
        <v>1670</v>
      </c>
      <c r="BY482" s="105">
        <f t="shared" si="18"/>
        <v>3.3333333333333335E-3</v>
      </c>
      <c r="BZ482" s="115" t="s">
        <v>1582</v>
      </c>
      <c r="CA482" s="105" t="s">
        <v>1583</v>
      </c>
      <c r="CB482" s="105" t="s">
        <v>1584</v>
      </c>
      <c r="CC482" s="105" t="s">
        <v>1585</v>
      </c>
      <c r="CD482" s="106" t="s">
        <v>10</v>
      </c>
      <c r="CE482" s="105"/>
      <c r="CF482" s="105"/>
      <c r="CG482" s="105"/>
      <c r="CH482" s="105"/>
    </row>
    <row r="483" spans="1:86">
      <c r="A483" s="105">
        <v>26</v>
      </c>
      <c r="B483" s="105" t="s">
        <v>244</v>
      </c>
      <c r="C483" s="105" t="s">
        <v>244</v>
      </c>
      <c r="D483" s="106" t="s">
        <v>1562</v>
      </c>
      <c r="E483" s="105">
        <v>2019</v>
      </c>
      <c r="F483" s="105" t="s">
        <v>1563</v>
      </c>
      <c r="G483" s="105" t="s">
        <v>1564</v>
      </c>
      <c r="H483" s="105" t="s">
        <v>1549</v>
      </c>
      <c r="I483" s="105" t="s">
        <v>1565</v>
      </c>
      <c r="J483" s="114" t="s">
        <v>1566</v>
      </c>
      <c r="K483" s="109" t="s">
        <v>1567</v>
      </c>
      <c r="L483" s="106" t="s">
        <v>6137</v>
      </c>
      <c r="M483" s="110" t="s">
        <v>1568</v>
      </c>
      <c r="N483" s="105" t="s">
        <v>12</v>
      </c>
      <c r="O483" s="105" t="s">
        <v>701</v>
      </c>
      <c r="P483" s="105" t="s">
        <v>701</v>
      </c>
      <c r="Q483" s="105" t="s">
        <v>5602</v>
      </c>
      <c r="R483" s="105" t="s">
        <v>1697</v>
      </c>
      <c r="S483" s="105" t="s">
        <v>123</v>
      </c>
      <c r="T483" s="105" t="s">
        <v>172</v>
      </c>
      <c r="U483" s="105" t="s">
        <v>140</v>
      </c>
      <c r="V483" s="105">
        <f>SUM(V484:V485)</f>
        <v>423507</v>
      </c>
      <c r="W483" s="105" t="s">
        <v>10</v>
      </c>
      <c r="X483" s="105" t="s">
        <v>10</v>
      </c>
      <c r="Y483" s="105" t="s">
        <v>10</v>
      </c>
      <c r="Z483" s="105" t="s">
        <v>10</v>
      </c>
      <c r="AA483" s="105"/>
      <c r="AB483" s="105" t="s">
        <v>249</v>
      </c>
      <c r="AC483" s="115" t="str">
        <f>INDEX(Exposure_GWASs!G:G,MATCH(Matt!AE483,Exposure_GWASs!C:C,0))</f>
        <v>BMI</v>
      </c>
      <c r="AD483" s="105" t="s">
        <v>127</v>
      </c>
      <c r="AE483" s="105" t="s">
        <v>1570</v>
      </c>
      <c r="AF483" s="115" t="str">
        <f>INDEX(Exposure_GWASs!T:T,MATCH(Matt!AE483,Exposure_GWASs!C:C,0))</f>
        <v>18+</v>
      </c>
      <c r="AG483" s="115" t="str">
        <f>INDEX(Exposure_GWASs!U:U,MATCH(Matt!AE483,Exposure_GWASs!C:C,0))</f>
        <v>both</v>
      </c>
      <c r="AH483" s="105" t="s">
        <v>11</v>
      </c>
      <c r="AI483" s="115">
        <f>INDEX(Exposure_GWASs!F:F,MATCH(Matt!AE483,Exposure_GWASs!C:C,0))</f>
        <v>806834</v>
      </c>
      <c r="AJ483" s="105" t="s">
        <v>10</v>
      </c>
      <c r="AK483" s="105" t="s">
        <v>1005</v>
      </c>
      <c r="AL483" s="105" t="s">
        <v>249</v>
      </c>
      <c r="AM483" s="115" t="s">
        <v>1571</v>
      </c>
      <c r="AN483" s="115" t="s">
        <v>213</v>
      </c>
      <c r="AO483" s="105" t="s">
        <v>1572</v>
      </c>
      <c r="AP483" s="105" t="s">
        <v>1573</v>
      </c>
      <c r="AQ483" s="105" t="s">
        <v>266</v>
      </c>
      <c r="AR483" s="105" t="s">
        <v>11</v>
      </c>
      <c r="AS483" s="105" t="s">
        <v>11</v>
      </c>
      <c r="AT483" s="105" t="s">
        <v>1574</v>
      </c>
      <c r="AU483" s="105" t="s">
        <v>10</v>
      </c>
      <c r="AV483" s="105" t="s">
        <v>10</v>
      </c>
      <c r="AW483" s="105">
        <v>565</v>
      </c>
      <c r="AX483" s="105">
        <f>INDEX(Exposure_GWASs!S:S,MATCH(Matt!AE483,Exposure_GWASs!C:C,0))</f>
        <v>806</v>
      </c>
      <c r="AY483" s="105" t="s">
        <v>1575</v>
      </c>
      <c r="AZ483" s="105" t="s">
        <v>11</v>
      </c>
      <c r="BA483" s="105" t="s">
        <v>10</v>
      </c>
      <c r="BB483" s="105" t="s">
        <v>25</v>
      </c>
      <c r="BC483" s="105" t="s">
        <v>17</v>
      </c>
      <c r="BD483" s="105" t="s">
        <v>26</v>
      </c>
      <c r="BE483" s="105"/>
      <c r="BF483" s="105"/>
      <c r="BG483" s="105"/>
      <c r="BH483" s="105" t="s">
        <v>1576</v>
      </c>
      <c r="BI483" s="105" t="s">
        <v>1577</v>
      </c>
      <c r="BJ483" s="105" t="s">
        <v>1065</v>
      </c>
      <c r="BK483" s="105" t="s">
        <v>1558</v>
      </c>
      <c r="BL483" s="105" t="s">
        <v>11</v>
      </c>
      <c r="BM483" s="105" t="s">
        <v>1578</v>
      </c>
      <c r="BN483" s="105" t="s">
        <v>1579</v>
      </c>
      <c r="BO483" s="105" t="s">
        <v>167</v>
      </c>
      <c r="BP483" s="105" t="s">
        <v>1100</v>
      </c>
      <c r="BQ483" s="106" t="s">
        <v>1029</v>
      </c>
      <c r="BR483" s="105">
        <v>0.27</v>
      </c>
      <c r="BS483" s="105"/>
      <c r="BT483" s="105">
        <v>95</v>
      </c>
      <c r="BU483" s="105">
        <v>0.26</v>
      </c>
      <c r="BV483" s="105">
        <v>0.28000000000000003</v>
      </c>
      <c r="BW483" s="105" t="s">
        <v>1580</v>
      </c>
      <c r="BX483" s="105" t="s">
        <v>1670</v>
      </c>
      <c r="BY483" s="105">
        <f t="shared" si="18"/>
        <v>3.3333333333333335E-3</v>
      </c>
      <c r="BZ483" s="115" t="s">
        <v>1582</v>
      </c>
      <c r="CA483" s="105" t="s">
        <v>1583</v>
      </c>
      <c r="CB483" s="105" t="s">
        <v>1584</v>
      </c>
      <c r="CC483" s="105" t="s">
        <v>1585</v>
      </c>
      <c r="CD483" s="106" t="s">
        <v>10</v>
      </c>
      <c r="CE483" s="105"/>
      <c r="CF483" s="105"/>
      <c r="CG483" s="105"/>
      <c r="CH483" s="105"/>
    </row>
    <row r="484" spans="1:86">
      <c r="A484" s="105">
        <v>26</v>
      </c>
      <c r="B484" s="105" t="s">
        <v>244</v>
      </c>
      <c r="C484" s="105" t="s">
        <v>244</v>
      </c>
      <c r="D484" s="106" t="s">
        <v>1562</v>
      </c>
      <c r="E484" s="105">
        <v>2019</v>
      </c>
      <c r="F484" s="105" t="s">
        <v>1563</v>
      </c>
      <c r="G484" s="105" t="s">
        <v>1564</v>
      </c>
      <c r="H484" s="105" t="s">
        <v>1549</v>
      </c>
      <c r="I484" s="105" t="s">
        <v>1565</v>
      </c>
      <c r="J484" s="114" t="s">
        <v>1566</v>
      </c>
      <c r="K484" s="109" t="s">
        <v>1567</v>
      </c>
      <c r="L484" s="106" t="s">
        <v>6137</v>
      </c>
      <c r="M484" s="110" t="s">
        <v>1568</v>
      </c>
      <c r="N484" s="105" t="s">
        <v>12</v>
      </c>
      <c r="O484" s="105" t="s">
        <v>701</v>
      </c>
      <c r="P484" s="105" t="s">
        <v>701</v>
      </c>
      <c r="Q484" s="105" t="s">
        <v>5602</v>
      </c>
      <c r="R484" s="105" t="s">
        <v>1697</v>
      </c>
      <c r="S484" s="105" t="s">
        <v>123</v>
      </c>
      <c r="T484" s="105" t="s">
        <v>172</v>
      </c>
      <c r="U484" s="105" t="s">
        <v>269</v>
      </c>
      <c r="V484" s="105">
        <v>195041</v>
      </c>
      <c r="W484" s="105" t="s">
        <v>10</v>
      </c>
      <c r="X484" s="105" t="s">
        <v>10</v>
      </c>
      <c r="Y484" s="105" t="s">
        <v>10</v>
      </c>
      <c r="Z484" s="105" t="s">
        <v>10</v>
      </c>
      <c r="AA484" s="105"/>
      <c r="AB484" s="105" t="s">
        <v>249</v>
      </c>
      <c r="AC484" s="115" t="str">
        <f>INDEX(Exposure_GWASs!G:G,MATCH(Matt!AE484,Exposure_GWASs!C:C,0))</f>
        <v>BMI</v>
      </c>
      <c r="AD484" s="105" t="s">
        <v>127</v>
      </c>
      <c r="AE484" s="105" t="s">
        <v>1586</v>
      </c>
      <c r="AF484" s="115" t="str">
        <f>INDEX(Exposure_GWASs!T:T,MATCH(Matt!AE484,Exposure_GWASs!C:C,0))</f>
        <v>18+</v>
      </c>
      <c r="AG484" s="115" t="str">
        <f>INDEX(Exposure_GWASs!U:U,MATCH(Matt!AE484,Exposure_GWASs!C:C,0))</f>
        <v>male</v>
      </c>
      <c r="AH484" s="105" t="s">
        <v>11</v>
      </c>
      <c r="AI484" s="115">
        <f>INDEX(Exposure_GWASs!F:F,MATCH(Matt!AE484,Exposure_GWASs!C:C,0))</f>
        <v>374756</v>
      </c>
      <c r="AJ484" s="105" t="s">
        <v>10</v>
      </c>
      <c r="AK484" s="105" t="s">
        <v>1005</v>
      </c>
      <c r="AL484" s="105" t="s">
        <v>249</v>
      </c>
      <c r="AM484" s="115" t="s">
        <v>1571</v>
      </c>
      <c r="AN484" s="115" t="s">
        <v>213</v>
      </c>
      <c r="AO484" s="105" t="s">
        <v>1572</v>
      </c>
      <c r="AP484" s="105" t="s">
        <v>1573</v>
      </c>
      <c r="AQ484" s="105" t="s">
        <v>266</v>
      </c>
      <c r="AR484" s="105" t="s">
        <v>11</v>
      </c>
      <c r="AS484" s="105" t="s">
        <v>11</v>
      </c>
      <c r="AT484" s="105" t="s">
        <v>1574</v>
      </c>
      <c r="AU484" s="105" t="s">
        <v>10</v>
      </c>
      <c r="AV484" s="105" t="s">
        <v>10</v>
      </c>
      <c r="AW484" s="105">
        <v>220</v>
      </c>
      <c r="AX484" s="105">
        <f>INDEX(Exposure_GWASs!S:S,MATCH(Matt!AE484,Exposure_GWASs!C:C,0))</f>
        <v>243</v>
      </c>
      <c r="AY484" s="105" t="s">
        <v>1575</v>
      </c>
      <c r="AZ484" s="105" t="s">
        <v>11</v>
      </c>
      <c r="BA484" s="105" t="s">
        <v>10</v>
      </c>
      <c r="BB484" s="105" t="s">
        <v>25</v>
      </c>
      <c r="BC484" s="105" t="s">
        <v>17</v>
      </c>
      <c r="BD484" s="105" t="s">
        <v>26</v>
      </c>
      <c r="BE484" s="105"/>
      <c r="BF484" s="105"/>
      <c r="BG484" s="105"/>
      <c r="BH484" s="105" t="s">
        <v>1576</v>
      </c>
      <c r="BI484" s="105" t="s">
        <v>1577</v>
      </c>
      <c r="BJ484" s="105" t="s">
        <v>1065</v>
      </c>
      <c r="BK484" s="105" t="s">
        <v>1558</v>
      </c>
      <c r="BL484" s="105" t="s">
        <v>11</v>
      </c>
      <c r="BM484" s="105" t="s">
        <v>1578</v>
      </c>
      <c r="BN484" s="105" t="s">
        <v>1579</v>
      </c>
      <c r="BO484" s="105" t="s">
        <v>167</v>
      </c>
      <c r="BP484" s="105" t="s">
        <v>1100</v>
      </c>
      <c r="BQ484" s="106" t="s">
        <v>1029</v>
      </c>
      <c r="BR484" s="105">
        <v>0.24</v>
      </c>
      <c r="BS484" s="105"/>
      <c r="BT484" s="105">
        <v>95</v>
      </c>
      <c r="BU484" s="105">
        <v>0.22</v>
      </c>
      <c r="BV484" s="105">
        <v>0.26</v>
      </c>
      <c r="BW484" s="105" t="s">
        <v>1698</v>
      </c>
      <c r="BX484" s="105" t="s">
        <v>1670</v>
      </c>
      <c r="BY484" s="105">
        <f t="shared" si="18"/>
        <v>3.3333333333333335E-3</v>
      </c>
      <c r="BZ484" s="115" t="s">
        <v>1582</v>
      </c>
      <c r="CA484" s="105" t="s">
        <v>1583</v>
      </c>
      <c r="CB484" s="105" t="s">
        <v>1584</v>
      </c>
      <c r="CC484" s="105" t="s">
        <v>1585</v>
      </c>
      <c r="CD484" s="106" t="s">
        <v>10</v>
      </c>
      <c r="CE484" s="105"/>
      <c r="CF484" s="105"/>
      <c r="CG484" s="105"/>
      <c r="CH484" s="105"/>
    </row>
    <row r="485" spans="1:86">
      <c r="A485" s="105">
        <v>26</v>
      </c>
      <c r="B485" s="105" t="s">
        <v>244</v>
      </c>
      <c r="C485" s="105" t="s">
        <v>244</v>
      </c>
      <c r="D485" s="106" t="s">
        <v>1562</v>
      </c>
      <c r="E485" s="105">
        <v>2019</v>
      </c>
      <c r="F485" s="105" t="s">
        <v>1563</v>
      </c>
      <c r="G485" s="105" t="s">
        <v>1564</v>
      </c>
      <c r="H485" s="105" t="s">
        <v>1549</v>
      </c>
      <c r="I485" s="105" t="s">
        <v>1565</v>
      </c>
      <c r="J485" s="114" t="s">
        <v>1566</v>
      </c>
      <c r="K485" s="109" t="s">
        <v>1567</v>
      </c>
      <c r="L485" s="106" t="s">
        <v>6137</v>
      </c>
      <c r="M485" s="110" t="s">
        <v>1568</v>
      </c>
      <c r="N485" s="105" t="s">
        <v>12</v>
      </c>
      <c r="O485" s="105" t="s">
        <v>701</v>
      </c>
      <c r="P485" s="105" t="s">
        <v>701</v>
      </c>
      <c r="Q485" s="105" t="s">
        <v>5602</v>
      </c>
      <c r="R485" s="105" t="s">
        <v>1697</v>
      </c>
      <c r="S485" s="105" t="s">
        <v>123</v>
      </c>
      <c r="T485" s="105" t="s">
        <v>172</v>
      </c>
      <c r="U485" s="105" t="s">
        <v>268</v>
      </c>
      <c r="V485" s="105">
        <v>228466</v>
      </c>
      <c r="W485" s="105" t="s">
        <v>10</v>
      </c>
      <c r="X485" s="105" t="s">
        <v>10</v>
      </c>
      <c r="Y485" s="105" t="s">
        <v>10</v>
      </c>
      <c r="Z485" s="105" t="s">
        <v>10</v>
      </c>
      <c r="AA485" s="105"/>
      <c r="AB485" s="105" t="s">
        <v>249</v>
      </c>
      <c r="AC485" s="115" t="str">
        <f>INDEX(Exposure_GWASs!G:G,MATCH(Matt!AE485,Exposure_GWASs!C:C,0))</f>
        <v>BMI</v>
      </c>
      <c r="AD485" s="105" t="s">
        <v>127</v>
      </c>
      <c r="AE485" s="105" t="s">
        <v>1588</v>
      </c>
      <c r="AF485" s="115" t="str">
        <f>INDEX(Exposure_GWASs!T:T,MATCH(Matt!AE485,Exposure_GWASs!C:C,0))</f>
        <v>18+</v>
      </c>
      <c r="AG485" s="115" t="str">
        <f>INDEX(Exposure_GWASs!U:U,MATCH(Matt!AE485,Exposure_GWASs!C:C,0))</f>
        <v>female</v>
      </c>
      <c r="AH485" s="105" t="s">
        <v>11</v>
      </c>
      <c r="AI485" s="115">
        <f>INDEX(Exposure_GWASs!F:F,MATCH(Matt!AE485,Exposure_GWASs!C:C,0))</f>
        <v>434794</v>
      </c>
      <c r="AJ485" s="105" t="s">
        <v>10</v>
      </c>
      <c r="AK485" s="105" t="s">
        <v>1005</v>
      </c>
      <c r="AL485" s="105" t="s">
        <v>249</v>
      </c>
      <c r="AM485" s="115" t="s">
        <v>1571</v>
      </c>
      <c r="AN485" s="115" t="s">
        <v>213</v>
      </c>
      <c r="AO485" s="105" t="s">
        <v>1572</v>
      </c>
      <c r="AP485" s="105" t="s">
        <v>1573</v>
      </c>
      <c r="AQ485" s="105" t="s">
        <v>266</v>
      </c>
      <c r="AR485" s="105" t="s">
        <v>11</v>
      </c>
      <c r="AS485" s="105" t="s">
        <v>11</v>
      </c>
      <c r="AT485" s="105" t="s">
        <v>1574</v>
      </c>
      <c r="AU485" s="105" t="s">
        <v>10</v>
      </c>
      <c r="AV485" s="105" t="s">
        <v>10</v>
      </c>
      <c r="AW485" s="105">
        <v>278</v>
      </c>
      <c r="AX485" s="105">
        <f>INDEX(Exposure_GWASs!S:S,MATCH(Matt!AE485,Exposure_GWASs!C:C,0))</f>
        <v>306</v>
      </c>
      <c r="AY485" s="105" t="s">
        <v>1575</v>
      </c>
      <c r="AZ485" s="105" t="s">
        <v>11</v>
      </c>
      <c r="BA485" s="105" t="s">
        <v>10</v>
      </c>
      <c r="BB485" s="105" t="s">
        <v>25</v>
      </c>
      <c r="BC485" s="105" t="s">
        <v>17</v>
      </c>
      <c r="BD485" s="105" t="s">
        <v>26</v>
      </c>
      <c r="BE485" s="105"/>
      <c r="BF485" s="105"/>
      <c r="BG485" s="105"/>
      <c r="BH485" s="105" t="s">
        <v>1576</v>
      </c>
      <c r="BI485" s="105" t="s">
        <v>1577</v>
      </c>
      <c r="BJ485" s="105" t="s">
        <v>1065</v>
      </c>
      <c r="BK485" s="105" t="s">
        <v>1558</v>
      </c>
      <c r="BL485" s="105" t="s">
        <v>11</v>
      </c>
      <c r="BM485" s="105" t="s">
        <v>1578</v>
      </c>
      <c r="BN485" s="105" t="s">
        <v>1579</v>
      </c>
      <c r="BO485" s="105" t="s">
        <v>167</v>
      </c>
      <c r="BP485" s="105" t="s">
        <v>1100</v>
      </c>
      <c r="BQ485" s="106" t="s">
        <v>1029</v>
      </c>
      <c r="BR485" s="105">
        <v>0.3</v>
      </c>
      <c r="BS485" s="105"/>
      <c r="BT485" s="105">
        <v>95</v>
      </c>
      <c r="BU485" s="105">
        <v>0.28000000000000003</v>
      </c>
      <c r="BV485" s="105">
        <v>0.31</v>
      </c>
      <c r="BW485" s="105" t="s">
        <v>1580</v>
      </c>
      <c r="BX485" s="105" t="s">
        <v>1670</v>
      </c>
      <c r="BY485" s="105">
        <f t="shared" si="18"/>
        <v>3.3333333333333335E-3</v>
      </c>
      <c r="BZ485" s="115" t="s">
        <v>1582</v>
      </c>
      <c r="CA485" s="105" t="s">
        <v>1583</v>
      </c>
      <c r="CB485" s="105" t="s">
        <v>1584</v>
      </c>
      <c r="CC485" s="105" t="s">
        <v>1585</v>
      </c>
      <c r="CD485" s="106" t="s">
        <v>10</v>
      </c>
      <c r="CE485" s="105"/>
      <c r="CF485" s="105"/>
      <c r="CG485" s="105"/>
      <c r="CH485" s="105"/>
    </row>
    <row r="486" spans="1:86">
      <c r="A486" s="105">
        <v>26</v>
      </c>
      <c r="B486" s="105" t="s">
        <v>244</v>
      </c>
      <c r="C486" s="105" t="s">
        <v>244</v>
      </c>
      <c r="D486" s="106" t="s">
        <v>1562</v>
      </c>
      <c r="E486" s="105">
        <v>2019</v>
      </c>
      <c r="F486" s="105" t="s">
        <v>1563</v>
      </c>
      <c r="G486" s="105" t="s">
        <v>1564</v>
      </c>
      <c r="H486" s="105" t="s">
        <v>1549</v>
      </c>
      <c r="I486" s="105" t="s">
        <v>1565</v>
      </c>
      <c r="J486" s="114" t="s">
        <v>1566</v>
      </c>
      <c r="K486" s="109" t="s">
        <v>1567</v>
      </c>
      <c r="L486" s="106" t="s">
        <v>6137</v>
      </c>
      <c r="M486" s="110" t="s">
        <v>1568</v>
      </c>
      <c r="N486" s="105" t="s">
        <v>12</v>
      </c>
      <c r="O486" s="105" t="s">
        <v>701</v>
      </c>
      <c r="P486" s="105" t="s">
        <v>701</v>
      </c>
      <c r="Q486" s="105" t="s">
        <v>5602</v>
      </c>
      <c r="R486" s="105" t="s">
        <v>1697</v>
      </c>
      <c r="S486" s="105" t="s">
        <v>123</v>
      </c>
      <c r="T486" s="105" t="s">
        <v>172</v>
      </c>
      <c r="U486" s="105" t="s">
        <v>140</v>
      </c>
      <c r="V486" s="105">
        <f>SUM(V487:V488)</f>
        <v>423507</v>
      </c>
      <c r="W486" s="105" t="s">
        <v>10</v>
      </c>
      <c r="X486" s="105" t="s">
        <v>10</v>
      </c>
      <c r="Y486" s="105" t="s">
        <v>10</v>
      </c>
      <c r="Z486" s="105" t="s">
        <v>10</v>
      </c>
      <c r="AA486" s="105"/>
      <c r="AB486" s="105" t="s">
        <v>249</v>
      </c>
      <c r="AC486" s="115" t="str">
        <f>INDEX(Exposure_GWASs!G:G,MATCH(Matt!AE486,Exposure_GWASs!C:C,0))</f>
        <v>WHR</v>
      </c>
      <c r="AD486" s="105" t="s">
        <v>160</v>
      </c>
      <c r="AE486" s="105" t="s">
        <v>1590</v>
      </c>
      <c r="AF486" s="115" t="str">
        <f>INDEX(Exposure_GWASs!T:T,MATCH(Matt!AE486,Exposure_GWASs!C:C,0))</f>
        <v>18+</v>
      </c>
      <c r="AG486" s="115" t="str">
        <f>INDEX(Exposure_GWASs!U:U,MATCH(Matt!AE486,Exposure_GWASs!C:C,0))</f>
        <v>both</v>
      </c>
      <c r="AH486" s="105" t="s">
        <v>11</v>
      </c>
      <c r="AI486" s="115">
        <f>INDEX(Exposure_GWASs!F:F,MATCH(Matt!AE486,Exposure_GWASs!C:C,0))</f>
        <v>697734</v>
      </c>
      <c r="AJ486" s="105" t="s">
        <v>10</v>
      </c>
      <c r="AK486" s="105" t="s">
        <v>1005</v>
      </c>
      <c r="AL486" s="105" t="s">
        <v>249</v>
      </c>
      <c r="AM486" s="115" t="s">
        <v>1571</v>
      </c>
      <c r="AN486" s="115" t="s">
        <v>213</v>
      </c>
      <c r="AO486" s="105" t="s">
        <v>1572</v>
      </c>
      <c r="AP486" s="105" t="s">
        <v>1573</v>
      </c>
      <c r="AQ486" s="105" t="s">
        <v>266</v>
      </c>
      <c r="AR486" s="105" t="s">
        <v>11</v>
      </c>
      <c r="AS486" s="105" t="s">
        <v>11</v>
      </c>
      <c r="AT486" s="105" t="s">
        <v>1574</v>
      </c>
      <c r="AU486" s="105" t="s">
        <v>10</v>
      </c>
      <c r="AV486" s="105" t="s">
        <v>10</v>
      </c>
      <c r="AW486" s="105">
        <v>327</v>
      </c>
      <c r="AX486" s="105">
        <f>INDEX(Exposure_GWASs!S:S,MATCH(Matt!AE486,Exposure_GWASs!C:C,0))</f>
        <v>382</v>
      </c>
      <c r="AY486" s="105" t="s">
        <v>1575</v>
      </c>
      <c r="AZ486" s="105" t="s">
        <v>11</v>
      </c>
      <c r="BA486" s="105" t="s">
        <v>10</v>
      </c>
      <c r="BB486" s="105" t="s">
        <v>25</v>
      </c>
      <c r="BC486" s="105" t="s">
        <v>17</v>
      </c>
      <c r="BD486" s="105" t="s">
        <v>26</v>
      </c>
      <c r="BE486" s="105"/>
      <c r="BF486" s="105"/>
      <c r="BG486" s="105"/>
      <c r="BH486" s="105" t="s">
        <v>1576</v>
      </c>
      <c r="BI486" s="105" t="s">
        <v>1577</v>
      </c>
      <c r="BJ486" s="105" t="s">
        <v>1065</v>
      </c>
      <c r="BK486" s="105" t="s">
        <v>1558</v>
      </c>
      <c r="BL486" s="105" t="s">
        <v>11</v>
      </c>
      <c r="BM486" s="105" t="s">
        <v>1578</v>
      </c>
      <c r="BN486" s="105" t="s">
        <v>1579</v>
      </c>
      <c r="BO486" s="105" t="s">
        <v>167</v>
      </c>
      <c r="BP486" s="105" t="s">
        <v>1100</v>
      </c>
      <c r="BQ486" s="106" t="s">
        <v>1029</v>
      </c>
      <c r="BR486" s="105">
        <v>0.25</v>
      </c>
      <c r="BS486" s="105"/>
      <c r="BT486" s="105">
        <v>95</v>
      </c>
      <c r="BU486" s="105">
        <v>0.23</v>
      </c>
      <c r="BV486" s="105">
        <v>0.26</v>
      </c>
      <c r="BW486" s="105" t="s">
        <v>1699</v>
      </c>
      <c r="BX486" s="105" t="s">
        <v>1670</v>
      </c>
      <c r="BY486" s="105">
        <f t="shared" si="18"/>
        <v>3.3333333333333335E-3</v>
      </c>
      <c r="BZ486" s="115" t="s">
        <v>1582</v>
      </c>
      <c r="CA486" s="105" t="s">
        <v>1583</v>
      </c>
      <c r="CB486" s="105" t="s">
        <v>1584</v>
      </c>
      <c r="CC486" s="105" t="s">
        <v>1585</v>
      </c>
      <c r="CD486" s="106" t="s">
        <v>10</v>
      </c>
      <c r="CE486" s="105"/>
      <c r="CF486" s="105"/>
      <c r="CG486" s="105"/>
      <c r="CH486" s="105"/>
    </row>
    <row r="487" spans="1:86">
      <c r="A487" s="105">
        <v>26</v>
      </c>
      <c r="B487" s="105" t="s">
        <v>244</v>
      </c>
      <c r="C487" s="105" t="s">
        <v>244</v>
      </c>
      <c r="D487" s="106" t="s">
        <v>1562</v>
      </c>
      <c r="E487" s="105">
        <v>2019</v>
      </c>
      <c r="F487" s="105" t="s">
        <v>1563</v>
      </c>
      <c r="G487" s="105" t="s">
        <v>1564</v>
      </c>
      <c r="H487" s="105" t="s">
        <v>1549</v>
      </c>
      <c r="I487" s="105" t="s">
        <v>1565</v>
      </c>
      <c r="J487" s="114" t="s">
        <v>1566</v>
      </c>
      <c r="K487" s="109" t="s">
        <v>1567</v>
      </c>
      <c r="L487" s="106" t="s">
        <v>6137</v>
      </c>
      <c r="M487" s="110" t="s">
        <v>1568</v>
      </c>
      <c r="N487" s="105" t="s">
        <v>12</v>
      </c>
      <c r="O487" s="105" t="s">
        <v>701</v>
      </c>
      <c r="P487" s="105" t="s">
        <v>701</v>
      </c>
      <c r="Q487" s="105" t="s">
        <v>5602</v>
      </c>
      <c r="R487" s="105" t="s">
        <v>1697</v>
      </c>
      <c r="S487" s="105" t="s">
        <v>123</v>
      </c>
      <c r="T487" s="105" t="s">
        <v>172</v>
      </c>
      <c r="U487" s="105" t="s">
        <v>269</v>
      </c>
      <c r="V487" s="105">
        <v>195041</v>
      </c>
      <c r="W487" s="105" t="s">
        <v>10</v>
      </c>
      <c r="X487" s="105" t="s">
        <v>10</v>
      </c>
      <c r="Y487" s="105" t="s">
        <v>10</v>
      </c>
      <c r="Z487" s="105" t="s">
        <v>10</v>
      </c>
      <c r="AA487" s="105"/>
      <c r="AB487" s="105" t="s">
        <v>249</v>
      </c>
      <c r="AC487" s="115" t="str">
        <f>INDEX(Exposure_GWASs!G:G,MATCH(Matt!AE487,Exposure_GWASs!C:C,0))</f>
        <v>WHR</v>
      </c>
      <c r="AD487" s="105" t="s">
        <v>160</v>
      </c>
      <c r="AE487" s="105" t="s">
        <v>1592</v>
      </c>
      <c r="AF487" s="115" t="str">
        <f>INDEX(Exposure_GWASs!T:T,MATCH(Matt!AE487,Exposure_GWASs!C:C,0))</f>
        <v>18+</v>
      </c>
      <c r="AG487" s="115" t="str">
        <f>INDEX(Exposure_GWASs!U:U,MATCH(Matt!AE487,Exposure_GWASs!C:C,0))</f>
        <v>male</v>
      </c>
      <c r="AH487" s="105" t="s">
        <v>11</v>
      </c>
      <c r="AI487" s="115">
        <f>INDEX(Exposure_GWASs!F:F,MATCH(Matt!AE487,Exposure_GWASs!C:C,0))</f>
        <v>316772</v>
      </c>
      <c r="AJ487" s="105" t="s">
        <v>10</v>
      </c>
      <c r="AK487" s="105" t="s">
        <v>1005</v>
      </c>
      <c r="AL487" s="105" t="s">
        <v>249</v>
      </c>
      <c r="AM487" s="115" t="s">
        <v>1571</v>
      </c>
      <c r="AN487" s="115" t="s">
        <v>213</v>
      </c>
      <c r="AO487" s="105" t="s">
        <v>1572</v>
      </c>
      <c r="AP487" s="105" t="s">
        <v>1573</v>
      </c>
      <c r="AQ487" s="105" t="s">
        <v>266</v>
      </c>
      <c r="AR487" s="105" t="s">
        <v>11</v>
      </c>
      <c r="AS487" s="105" t="s">
        <v>11</v>
      </c>
      <c r="AT487" s="105" t="s">
        <v>1574</v>
      </c>
      <c r="AU487" s="105" t="s">
        <v>10</v>
      </c>
      <c r="AV487" s="105" t="s">
        <v>10</v>
      </c>
      <c r="AW487" s="105">
        <v>90</v>
      </c>
      <c r="AX487" s="105">
        <f>INDEX(Exposure_GWASs!S:S,MATCH(Matt!AE487,Exposure_GWASs!C:C,0))</f>
        <v>82</v>
      </c>
      <c r="AY487" s="105" t="s">
        <v>1593</v>
      </c>
      <c r="AZ487" s="105" t="s">
        <v>11</v>
      </c>
      <c r="BA487" s="105" t="s">
        <v>10</v>
      </c>
      <c r="BB487" s="105" t="s">
        <v>25</v>
      </c>
      <c r="BC487" s="105" t="s">
        <v>17</v>
      </c>
      <c r="BD487" s="105" t="s">
        <v>26</v>
      </c>
      <c r="BE487" s="105"/>
      <c r="BF487" s="105"/>
      <c r="BG487" s="105"/>
      <c r="BH487" s="105" t="s">
        <v>1576</v>
      </c>
      <c r="BI487" s="105" t="s">
        <v>1577</v>
      </c>
      <c r="BJ487" s="105" t="s">
        <v>1065</v>
      </c>
      <c r="BK487" s="105" t="s">
        <v>1558</v>
      </c>
      <c r="BL487" s="105" t="s">
        <v>11</v>
      </c>
      <c r="BM487" s="105" t="s">
        <v>1578</v>
      </c>
      <c r="BN487" s="105" t="s">
        <v>1579</v>
      </c>
      <c r="BO487" s="105" t="s">
        <v>167</v>
      </c>
      <c r="BP487" s="105" t="s">
        <v>1100</v>
      </c>
      <c r="BQ487" s="106" t="s">
        <v>1029</v>
      </c>
      <c r="BR487" s="105">
        <v>0.26</v>
      </c>
      <c r="BS487" s="105"/>
      <c r="BT487" s="105">
        <v>95</v>
      </c>
      <c r="BU487" s="105">
        <v>0.23</v>
      </c>
      <c r="BV487" s="105">
        <v>0.28999999999999998</v>
      </c>
      <c r="BW487" s="105" t="s">
        <v>1700</v>
      </c>
      <c r="BX487" s="105" t="s">
        <v>1670</v>
      </c>
      <c r="BY487" s="105">
        <f t="shared" si="18"/>
        <v>3.3333333333333335E-3</v>
      </c>
      <c r="BZ487" s="115" t="s">
        <v>1582</v>
      </c>
      <c r="CA487" s="105" t="s">
        <v>1583</v>
      </c>
      <c r="CB487" s="105" t="s">
        <v>1584</v>
      </c>
      <c r="CC487" s="105" t="s">
        <v>1585</v>
      </c>
      <c r="CD487" s="106" t="s">
        <v>10</v>
      </c>
      <c r="CE487" s="105"/>
      <c r="CF487" s="105"/>
      <c r="CG487" s="105"/>
      <c r="CH487" s="105"/>
    </row>
    <row r="488" spans="1:86">
      <c r="A488" s="105">
        <v>26</v>
      </c>
      <c r="B488" s="105" t="s">
        <v>244</v>
      </c>
      <c r="C488" s="105" t="s">
        <v>244</v>
      </c>
      <c r="D488" s="106" t="s">
        <v>1562</v>
      </c>
      <c r="E488" s="105">
        <v>2019</v>
      </c>
      <c r="F488" s="105" t="s">
        <v>1563</v>
      </c>
      <c r="G488" s="105" t="s">
        <v>1564</v>
      </c>
      <c r="H488" s="105" t="s">
        <v>1549</v>
      </c>
      <c r="I488" s="105" t="s">
        <v>1565</v>
      </c>
      <c r="J488" s="114" t="s">
        <v>1566</v>
      </c>
      <c r="K488" s="109" t="s">
        <v>1567</v>
      </c>
      <c r="L488" s="106" t="s">
        <v>6137</v>
      </c>
      <c r="M488" s="110" t="s">
        <v>1568</v>
      </c>
      <c r="N488" s="105" t="s">
        <v>12</v>
      </c>
      <c r="O488" s="105" t="s">
        <v>701</v>
      </c>
      <c r="P488" s="105" t="s">
        <v>701</v>
      </c>
      <c r="Q488" s="105" t="s">
        <v>5602</v>
      </c>
      <c r="R488" s="105" t="s">
        <v>1697</v>
      </c>
      <c r="S488" s="105" t="s">
        <v>123</v>
      </c>
      <c r="T488" s="105" t="s">
        <v>172</v>
      </c>
      <c r="U488" s="105" t="s">
        <v>268</v>
      </c>
      <c r="V488" s="105">
        <v>228466</v>
      </c>
      <c r="W488" s="105" t="s">
        <v>10</v>
      </c>
      <c r="X488" s="105" t="s">
        <v>10</v>
      </c>
      <c r="Y488" s="105" t="s">
        <v>10</v>
      </c>
      <c r="Z488" s="105" t="s">
        <v>10</v>
      </c>
      <c r="AA488" s="105"/>
      <c r="AB488" s="105" t="s">
        <v>249</v>
      </c>
      <c r="AC488" s="115" t="str">
        <f>INDEX(Exposure_GWASs!G:G,MATCH(Matt!AE488,Exposure_GWASs!C:C,0))</f>
        <v>WHR</v>
      </c>
      <c r="AD488" s="105" t="s">
        <v>160</v>
      </c>
      <c r="AE488" s="105" t="s">
        <v>1595</v>
      </c>
      <c r="AF488" s="115" t="str">
        <f>INDEX(Exposure_GWASs!T:T,MATCH(Matt!AE488,Exposure_GWASs!C:C,0))</f>
        <v>18+</v>
      </c>
      <c r="AG488" s="115" t="str">
        <f>INDEX(Exposure_GWASs!U:U,MATCH(Matt!AE488,Exposure_GWASs!C:C,0))</f>
        <v>female</v>
      </c>
      <c r="AH488" s="105" t="s">
        <v>11</v>
      </c>
      <c r="AI488" s="115">
        <f>INDEX(Exposure_GWASs!F:F,MATCH(Matt!AE488,Exposure_GWASs!C:C,0))</f>
        <v>381152</v>
      </c>
      <c r="AJ488" s="105" t="s">
        <v>10</v>
      </c>
      <c r="AK488" s="105" t="s">
        <v>1005</v>
      </c>
      <c r="AL488" s="105" t="s">
        <v>249</v>
      </c>
      <c r="AM488" s="115" t="s">
        <v>1571</v>
      </c>
      <c r="AN488" s="115" t="s">
        <v>213</v>
      </c>
      <c r="AO488" s="105" t="s">
        <v>1572</v>
      </c>
      <c r="AP488" s="105" t="s">
        <v>1573</v>
      </c>
      <c r="AQ488" s="105" t="s">
        <v>266</v>
      </c>
      <c r="AR488" s="105" t="s">
        <v>11</v>
      </c>
      <c r="AS488" s="105" t="s">
        <v>11</v>
      </c>
      <c r="AT488" s="105" t="s">
        <v>1574</v>
      </c>
      <c r="AU488" s="105" t="s">
        <v>10</v>
      </c>
      <c r="AV488" s="105" t="s">
        <v>10</v>
      </c>
      <c r="AW488" s="105">
        <v>264</v>
      </c>
      <c r="AX488" s="105">
        <f>INDEX(Exposure_GWASs!S:S,MATCH(Matt!AE488,Exposure_GWASs!C:C,0))</f>
        <v>261</v>
      </c>
      <c r="AY488" s="105" t="s">
        <v>1593</v>
      </c>
      <c r="AZ488" s="105" t="s">
        <v>11</v>
      </c>
      <c r="BA488" s="105" t="s">
        <v>10</v>
      </c>
      <c r="BB488" s="105" t="s">
        <v>25</v>
      </c>
      <c r="BC488" s="105" t="s">
        <v>17</v>
      </c>
      <c r="BD488" s="105" t="s">
        <v>26</v>
      </c>
      <c r="BE488" s="105"/>
      <c r="BF488" s="105"/>
      <c r="BG488" s="105"/>
      <c r="BH488" s="105" t="s">
        <v>1576</v>
      </c>
      <c r="BI488" s="105" t="s">
        <v>1577</v>
      </c>
      <c r="BJ488" s="105" t="s">
        <v>1065</v>
      </c>
      <c r="BK488" s="105" t="s">
        <v>1558</v>
      </c>
      <c r="BL488" s="105" t="s">
        <v>11</v>
      </c>
      <c r="BM488" s="105" t="s">
        <v>1578</v>
      </c>
      <c r="BN488" s="105" t="s">
        <v>1579</v>
      </c>
      <c r="BO488" s="105" t="s">
        <v>167</v>
      </c>
      <c r="BP488" s="105" t="s">
        <v>1100</v>
      </c>
      <c r="BQ488" s="106" t="s">
        <v>1029</v>
      </c>
      <c r="BR488" s="105">
        <v>0.21</v>
      </c>
      <c r="BS488" s="105"/>
      <c r="BT488" s="105">
        <v>95</v>
      </c>
      <c r="BU488" s="105">
        <v>0.19</v>
      </c>
      <c r="BV488" s="105">
        <v>0.23</v>
      </c>
      <c r="BW488" s="105" t="s">
        <v>1701</v>
      </c>
      <c r="BX488" s="105" t="s">
        <v>1670</v>
      </c>
      <c r="BY488" s="105">
        <f t="shared" si="18"/>
        <v>3.3333333333333335E-3</v>
      </c>
      <c r="BZ488" s="115" t="s">
        <v>1582</v>
      </c>
      <c r="CA488" s="105" t="s">
        <v>1583</v>
      </c>
      <c r="CB488" s="105" t="s">
        <v>1584</v>
      </c>
      <c r="CC488" s="105" t="s">
        <v>1585</v>
      </c>
      <c r="CD488" s="106" t="s">
        <v>10</v>
      </c>
      <c r="CE488" s="105"/>
      <c r="CF488" s="105"/>
      <c r="CG488" s="105"/>
      <c r="CH488" s="105"/>
    </row>
    <row r="489" spans="1:86">
      <c r="A489" s="105">
        <v>26</v>
      </c>
      <c r="B489" s="105" t="s">
        <v>244</v>
      </c>
      <c r="C489" s="105" t="s">
        <v>244</v>
      </c>
      <c r="D489" s="106" t="s">
        <v>1562</v>
      </c>
      <c r="E489" s="105">
        <v>2019</v>
      </c>
      <c r="F489" s="105" t="s">
        <v>1563</v>
      </c>
      <c r="G489" s="105" t="s">
        <v>1564</v>
      </c>
      <c r="H489" s="105" t="s">
        <v>1549</v>
      </c>
      <c r="I489" s="105" t="s">
        <v>1565</v>
      </c>
      <c r="J489" s="114" t="s">
        <v>1566</v>
      </c>
      <c r="K489" s="109" t="s">
        <v>1567</v>
      </c>
      <c r="L489" s="106" t="s">
        <v>6137</v>
      </c>
      <c r="M489" s="110" t="s">
        <v>1568</v>
      </c>
      <c r="N489" s="105" t="s">
        <v>12</v>
      </c>
      <c r="O489" s="105" t="s">
        <v>701</v>
      </c>
      <c r="P489" s="105" t="s">
        <v>701</v>
      </c>
      <c r="Q489" s="105" t="s">
        <v>5602</v>
      </c>
      <c r="R489" s="105" t="s">
        <v>1697</v>
      </c>
      <c r="S489" s="105" t="s">
        <v>123</v>
      </c>
      <c r="T489" s="105" t="s">
        <v>172</v>
      </c>
      <c r="U489" s="105" t="s">
        <v>140</v>
      </c>
      <c r="V489" s="105">
        <f>SUM(V490:V491)</f>
        <v>423507</v>
      </c>
      <c r="W489" s="105" t="s">
        <v>10</v>
      </c>
      <c r="X489" s="105" t="s">
        <v>10</v>
      </c>
      <c r="Y489" s="105" t="s">
        <v>10</v>
      </c>
      <c r="Z489" s="105" t="s">
        <v>10</v>
      </c>
      <c r="AA489" s="105"/>
      <c r="AB489" s="105" t="s">
        <v>249</v>
      </c>
      <c r="AC489" s="115" t="str">
        <f>INDEX(Exposure_GWASs!G:G,MATCH(Matt!AE489,Exposure_GWASs!C:C,0))</f>
        <v>WHRadjBMI</v>
      </c>
      <c r="AD489" s="105" t="s">
        <v>162</v>
      </c>
      <c r="AE489" s="105" t="s">
        <v>1597</v>
      </c>
      <c r="AF489" s="115" t="str">
        <f>INDEX(Exposure_GWASs!T:T,MATCH(Matt!AE489,Exposure_GWASs!C:C,0))</f>
        <v>18+</v>
      </c>
      <c r="AG489" s="115" t="str">
        <f>INDEX(Exposure_GWASs!U:U,MATCH(Matt!AE489,Exposure_GWASs!C:C,0))</f>
        <v>both</v>
      </c>
      <c r="AH489" s="105" t="s">
        <v>11</v>
      </c>
      <c r="AI489" s="115">
        <f>INDEX(Exposure_GWASs!F:F,MATCH(Matt!AE489,Exposure_GWASs!C:C,0))</f>
        <v>694649</v>
      </c>
      <c r="AJ489" s="105" t="s">
        <v>10</v>
      </c>
      <c r="AK489" s="105" t="s">
        <v>1005</v>
      </c>
      <c r="AL489" s="105" t="s">
        <v>249</v>
      </c>
      <c r="AM489" s="115" t="s">
        <v>1571</v>
      </c>
      <c r="AN489" s="115" t="s">
        <v>213</v>
      </c>
      <c r="AO489" s="105" t="s">
        <v>1572</v>
      </c>
      <c r="AP489" s="105" t="s">
        <v>1573</v>
      </c>
      <c r="AQ489" s="105" t="s">
        <v>266</v>
      </c>
      <c r="AR489" s="105" t="s">
        <v>11</v>
      </c>
      <c r="AS489" s="105" t="s">
        <v>11</v>
      </c>
      <c r="AT489" s="105" t="s">
        <v>1574</v>
      </c>
      <c r="AU489" s="105" t="s">
        <v>10</v>
      </c>
      <c r="AV489" s="105" t="s">
        <v>10</v>
      </c>
      <c r="AW489" s="105">
        <v>324</v>
      </c>
      <c r="AX489" s="105">
        <f>INDEX(Exposure_GWASs!S:S,MATCH(Matt!AE489,Exposure_GWASs!C:C,0))</f>
        <v>463</v>
      </c>
      <c r="AY489" s="105" t="s">
        <v>1575</v>
      </c>
      <c r="AZ489" s="105" t="s">
        <v>11</v>
      </c>
      <c r="BA489" s="105" t="s">
        <v>10</v>
      </c>
      <c r="BB489" s="105" t="s">
        <v>25</v>
      </c>
      <c r="BC489" s="105" t="s">
        <v>17</v>
      </c>
      <c r="BD489" s="105" t="s">
        <v>26</v>
      </c>
      <c r="BE489" s="105"/>
      <c r="BF489" s="105"/>
      <c r="BG489" s="105"/>
      <c r="BH489" s="105" t="s">
        <v>1576</v>
      </c>
      <c r="BI489" s="105" t="s">
        <v>1577</v>
      </c>
      <c r="BJ489" s="105" t="s">
        <v>1065</v>
      </c>
      <c r="BK489" s="105" t="s">
        <v>1558</v>
      </c>
      <c r="BL489" s="105" t="s">
        <v>11</v>
      </c>
      <c r="BM489" s="105" t="s">
        <v>1578</v>
      </c>
      <c r="BN489" s="105" t="s">
        <v>1579</v>
      </c>
      <c r="BO489" s="105" t="s">
        <v>167</v>
      </c>
      <c r="BP489" s="105" t="s">
        <v>1100</v>
      </c>
      <c r="BQ489" s="106" t="s">
        <v>1029</v>
      </c>
      <c r="BR489" s="105">
        <v>0.1</v>
      </c>
      <c r="BS489" s="105"/>
      <c r="BT489" s="105">
        <v>95</v>
      </c>
      <c r="BU489" s="105">
        <v>0.08</v>
      </c>
      <c r="BV489" s="105">
        <v>0.11</v>
      </c>
      <c r="BW489" s="105" t="s">
        <v>1702</v>
      </c>
      <c r="BX489" s="105" t="s">
        <v>1670</v>
      </c>
      <c r="BY489" s="105">
        <f t="shared" si="18"/>
        <v>3.3333333333333335E-3</v>
      </c>
      <c r="BZ489" s="115" t="s">
        <v>1582</v>
      </c>
      <c r="CA489" s="105" t="s">
        <v>1583</v>
      </c>
      <c r="CB489" s="105" t="s">
        <v>1584</v>
      </c>
      <c r="CC489" s="105" t="s">
        <v>1585</v>
      </c>
      <c r="CD489" s="106" t="s">
        <v>10</v>
      </c>
      <c r="CE489" s="105"/>
      <c r="CF489" s="105"/>
      <c r="CG489" s="105"/>
      <c r="CH489" s="105"/>
    </row>
    <row r="490" spans="1:86">
      <c r="A490" s="105">
        <v>26</v>
      </c>
      <c r="B490" s="105" t="s">
        <v>244</v>
      </c>
      <c r="C490" s="105" t="s">
        <v>244</v>
      </c>
      <c r="D490" s="106" t="s">
        <v>1562</v>
      </c>
      <c r="E490" s="105">
        <v>2019</v>
      </c>
      <c r="F490" s="105" t="s">
        <v>1563</v>
      </c>
      <c r="G490" s="105" t="s">
        <v>1564</v>
      </c>
      <c r="H490" s="105" t="s">
        <v>1549</v>
      </c>
      <c r="I490" s="105" t="s">
        <v>1565</v>
      </c>
      <c r="J490" s="114" t="s">
        <v>1566</v>
      </c>
      <c r="K490" s="109" t="s">
        <v>1567</v>
      </c>
      <c r="L490" s="106" t="s">
        <v>6137</v>
      </c>
      <c r="M490" s="110" t="s">
        <v>1568</v>
      </c>
      <c r="N490" s="105" t="s">
        <v>12</v>
      </c>
      <c r="O490" s="105" t="s">
        <v>701</v>
      </c>
      <c r="P490" s="105" t="s">
        <v>701</v>
      </c>
      <c r="Q490" s="105" t="s">
        <v>5602</v>
      </c>
      <c r="R490" s="105" t="s">
        <v>1697</v>
      </c>
      <c r="S490" s="105" t="s">
        <v>123</v>
      </c>
      <c r="T490" s="105" t="s">
        <v>172</v>
      </c>
      <c r="U490" s="105" t="s">
        <v>269</v>
      </c>
      <c r="V490" s="105">
        <v>195041</v>
      </c>
      <c r="W490" s="105" t="s">
        <v>10</v>
      </c>
      <c r="X490" s="105" t="s">
        <v>10</v>
      </c>
      <c r="Y490" s="105" t="s">
        <v>10</v>
      </c>
      <c r="Z490" s="105" t="s">
        <v>10</v>
      </c>
      <c r="AA490" s="105"/>
      <c r="AB490" s="105" t="s">
        <v>249</v>
      </c>
      <c r="AC490" s="115" t="str">
        <f>INDEX(Exposure_GWASs!G:G,MATCH(Matt!AE490,Exposure_GWASs!C:C,0))</f>
        <v>WHRadjBMI</v>
      </c>
      <c r="AD490" s="105" t="s">
        <v>162</v>
      </c>
      <c r="AE490" s="105" t="s">
        <v>1599</v>
      </c>
      <c r="AF490" s="115" t="str">
        <f>INDEX(Exposure_GWASs!T:T,MATCH(Matt!AE490,Exposure_GWASs!C:C,0))</f>
        <v>18+</v>
      </c>
      <c r="AG490" s="115" t="str">
        <f>INDEX(Exposure_GWASs!U:U,MATCH(Matt!AE490,Exposure_GWASs!C:C,0))</f>
        <v>male</v>
      </c>
      <c r="AH490" s="105" t="s">
        <v>11</v>
      </c>
      <c r="AI490" s="115">
        <f>INDEX(Exposure_GWASs!F:F,MATCH(Matt!AE490,Exposure_GWASs!C:C,0))</f>
        <v>315284</v>
      </c>
      <c r="AJ490" s="105" t="s">
        <v>10</v>
      </c>
      <c r="AK490" s="105" t="s">
        <v>1005</v>
      </c>
      <c r="AL490" s="105" t="s">
        <v>249</v>
      </c>
      <c r="AM490" s="115" t="s">
        <v>1571</v>
      </c>
      <c r="AN490" s="115" t="s">
        <v>213</v>
      </c>
      <c r="AO490" s="105" t="s">
        <v>1572</v>
      </c>
      <c r="AP490" s="105" t="s">
        <v>1573</v>
      </c>
      <c r="AQ490" s="105" t="s">
        <v>266</v>
      </c>
      <c r="AR490" s="105" t="s">
        <v>11</v>
      </c>
      <c r="AS490" s="105" t="s">
        <v>11</v>
      </c>
      <c r="AT490" s="105" t="s">
        <v>1574</v>
      </c>
      <c r="AU490" s="105" t="s">
        <v>10</v>
      </c>
      <c r="AV490" s="105" t="s">
        <v>10</v>
      </c>
      <c r="AW490" s="105">
        <v>77</v>
      </c>
      <c r="AX490" s="105">
        <f>INDEX(Exposure_GWASs!S:S,MATCH(Matt!AE490,Exposure_GWASs!C:C,0))</f>
        <v>102</v>
      </c>
      <c r="AY490" s="105" t="s">
        <v>1575</v>
      </c>
      <c r="AZ490" s="105" t="s">
        <v>11</v>
      </c>
      <c r="BA490" s="105" t="s">
        <v>10</v>
      </c>
      <c r="BB490" s="105" t="s">
        <v>25</v>
      </c>
      <c r="BC490" s="105" t="s">
        <v>17</v>
      </c>
      <c r="BD490" s="105" t="s">
        <v>26</v>
      </c>
      <c r="BE490" s="105"/>
      <c r="BF490" s="105"/>
      <c r="BG490" s="105"/>
      <c r="BH490" s="105" t="s">
        <v>1576</v>
      </c>
      <c r="BI490" s="105" t="s">
        <v>1577</v>
      </c>
      <c r="BJ490" s="105" t="s">
        <v>1065</v>
      </c>
      <c r="BK490" s="105" t="s">
        <v>1558</v>
      </c>
      <c r="BL490" s="105" t="s">
        <v>11</v>
      </c>
      <c r="BM490" s="105" t="s">
        <v>1578</v>
      </c>
      <c r="BN490" s="105" t="s">
        <v>1579</v>
      </c>
      <c r="BO490" s="105" t="s">
        <v>167</v>
      </c>
      <c r="BP490" s="105" t="s">
        <v>1100</v>
      </c>
      <c r="BQ490" s="106" t="s">
        <v>1029</v>
      </c>
      <c r="BR490" s="105">
        <v>0.09</v>
      </c>
      <c r="BS490" s="105"/>
      <c r="BT490" s="105">
        <v>95</v>
      </c>
      <c r="BU490" s="105">
        <v>0.06</v>
      </c>
      <c r="BV490" s="105">
        <v>0.12</v>
      </c>
      <c r="BW490" s="105" t="s">
        <v>1703</v>
      </c>
      <c r="BX490" s="105" t="s">
        <v>1670</v>
      </c>
      <c r="BY490" s="105">
        <f t="shared" si="18"/>
        <v>3.3333333333333335E-3</v>
      </c>
      <c r="BZ490" s="115" t="s">
        <v>1582</v>
      </c>
      <c r="CA490" s="105" t="s">
        <v>1583</v>
      </c>
      <c r="CB490" s="105" t="s">
        <v>1584</v>
      </c>
      <c r="CC490" s="105" t="s">
        <v>1585</v>
      </c>
      <c r="CD490" s="106" t="s">
        <v>10</v>
      </c>
      <c r="CE490" s="105"/>
      <c r="CF490" s="105"/>
      <c r="CG490" s="105"/>
      <c r="CH490" s="105"/>
    </row>
    <row r="491" spans="1:86">
      <c r="A491" s="105">
        <v>26</v>
      </c>
      <c r="B491" s="105" t="s">
        <v>244</v>
      </c>
      <c r="C491" s="105" t="s">
        <v>244</v>
      </c>
      <c r="D491" s="106" t="s">
        <v>1562</v>
      </c>
      <c r="E491" s="105">
        <v>2019</v>
      </c>
      <c r="F491" s="105" t="s">
        <v>1563</v>
      </c>
      <c r="G491" s="105" t="s">
        <v>1564</v>
      </c>
      <c r="H491" s="105" t="s">
        <v>1549</v>
      </c>
      <c r="I491" s="105" t="s">
        <v>1565</v>
      </c>
      <c r="J491" s="114" t="s">
        <v>1566</v>
      </c>
      <c r="K491" s="109" t="s">
        <v>1567</v>
      </c>
      <c r="L491" s="106" t="s">
        <v>6137</v>
      </c>
      <c r="M491" s="110" t="s">
        <v>1568</v>
      </c>
      <c r="N491" s="105" t="s">
        <v>12</v>
      </c>
      <c r="O491" s="105" t="s">
        <v>701</v>
      </c>
      <c r="P491" s="105" t="s">
        <v>701</v>
      </c>
      <c r="Q491" s="105" t="s">
        <v>5602</v>
      </c>
      <c r="R491" s="105" t="s">
        <v>1697</v>
      </c>
      <c r="S491" s="105" t="s">
        <v>123</v>
      </c>
      <c r="T491" s="105" t="s">
        <v>172</v>
      </c>
      <c r="U491" s="105" t="s">
        <v>268</v>
      </c>
      <c r="V491" s="105">
        <v>228466</v>
      </c>
      <c r="W491" s="105" t="s">
        <v>10</v>
      </c>
      <c r="X491" s="105" t="s">
        <v>10</v>
      </c>
      <c r="Y491" s="105" t="s">
        <v>10</v>
      </c>
      <c r="Z491" s="105" t="s">
        <v>10</v>
      </c>
      <c r="AA491" s="105"/>
      <c r="AB491" s="105" t="s">
        <v>249</v>
      </c>
      <c r="AC491" s="115" t="str">
        <f>INDEX(Exposure_GWASs!G:G,MATCH(Matt!AE491,Exposure_GWASs!C:C,0))</f>
        <v>WHRadjBMI</v>
      </c>
      <c r="AD491" s="105" t="s">
        <v>162</v>
      </c>
      <c r="AE491" s="105" t="s">
        <v>1601</v>
      </c>
      <c r="AF491" s="115" t="str">
        <f>INDEX(Exposure_GWASs!T:T,MATCH(Matt!AE491,Exposure_GWASs!C:C,0))</f>
        <v>18+</v>
      </c>
      <c r="AG491" s="115" t="str">
        <f>INDEX(Exposure_GWASs!U:U,MATCH(Matt!AE491,Exposure_GWASs!C:C,0))</f>
        <v>female</v>
      </c>
      <c r="AH491" s="105" t="s">
        <v>11</v>
      </c>
      <c r="AI491" s="115">
        <f>INDEX(Exposure_GWASs!F:F,MATCH(Matt!AE491,Exposure_GWASs!C:C,0))</f>
        <v>379501</v>
      </c>
      <c r="AJ491" s="105" t="s">
        <v>10</v>
      </c>
      <c r="AK491" s="105" t="s">
        <v>1005</v>
      </c>
      <c r="AL491" s="105" t="s">
        <v>249</v>
      </c>
      <c r="AM491" s="115" t="s">
        <v>1571</v>
      </c>
      <c r="AN491" s="115" t="s">
        <v>213</v>
      </c>
      <c r="AO491" s="105" t="s">
        <v>1572</v>
      </c>
      <c r="AP491" s="105" t="s">
        <v>1573</v>
      </c>
      <c r="AQ491" s="105" t="s">
        <v>266</v>
      </c>
      <c r="AR491" s="105" t="s">
        <v>11</v>
      </c>
      <c r="AS491" s="105" t="s">
        <v>11</v>
      </c>
      <c r="AT491" s="105" t="s">
        <v>1574</v>
      </c>
      <c r="AU491" s="105" t="s">
        <v>10</v>
      </c>
      <c r="AV491" s="105" t="s">
        <v>10</v>
      </c>
      <c r="AW491" s="105">
        <v>203</v>
      </c>
      <c r="AX491" s="105">
        <f>INDEX(Exposure_GWASs!S:S,MATCH(Matt!AE491,Exposure_GWASs!C:C,0))</f>
        <v>363</v>
      </c>
      <c r="AY491" s="105" t="s">
        <v>1575</v>
      </c>
      <c r="AZ491" s="105" t="s">
        <v>11</v>
      </c>
      <c r="BA491" s="105" t="s">
        <v>10</v>
      </c>
      <c r="BB491" s="105" t="s">
        <v>25</v>
      </c>
      <c r="BC491" s="105" t="s">
        <v>17</v>
      </c>
      <c r="BD491" s="105" t="s">
        <v>26</v>
      </c>
      <c r="BE491" s="105"/>
      <c r="BF491" s="105"/>
      <c r="BG491" s="105"/>
      <c r="BH491" s="105" t="s">
        <v>1576</v>
      </c>
      <c r="BI491" s="105" t="s">
        <v>1577</v>
      </c>
      <c r="BJ491" s="105" t="s">
        <v>1065</v>
      </c>
      <c r="BK491" s="105" t="s">
        <v>1558</v>
      </c>
      <c r="BL491" s="105" t="s">
        <v>11</v>
      </c>
      <c r="BM491" s="105" t="s">
        <v>1578</v>
      </c>
      <c r="BN491" s="105" t="s">
        <v>1579</v>
      </c>
      <c r="BO491" s="105" t="s">
        <v>167</v>
      </c>
      <c r="BP491" s="105" t="s">
        <v>1100</v>
      </c>
      <c r="BQ491" s="106" t="s">
        <v>1029</v>
      </c>
      <c r="BR491" s="105">
        <v>0.09</v>
      </c>
      <c r="BS491" s="105"/>
      <c r="BT491" s="105">
        <v>95</v>
      </c>
      <c r="BU491" s="105">
        <v>0.08</v>
      </c>
      <c r="BV491" s="105">
        <v>0.11</v>
      </c>
      <c r="BW491" s="105" t="s">
        <v>1704</v>
      </c>
      <c r="BX491" s="105" t="s">
        <v>1670</v>
      </c>
      <c r="BY491" s="105">
        <f t="shared" si="18"/>
        <v>3.3333333333333335E-3</v>
      </c>
      <c r="BZ491" s="115" t="s">
        <v>1582</v>
      </c>
      <c r="CA491" s="105" t="s">
        <v>1583</v>
      </c>
      <c r="CB491" s="105" t="s">
        <v>1584</v>
      </c>
      <c r="CC491" s="105" t="s">
        <v>1585</v>
      </c>
      <c r="CD491" s="106" t="s">
        <v>10</v>
      </c>
      <c r="CE491" s="105"/>
      <c r="CF491" s="105"/>
      <c r="CG491" s="105"/>
      <c r="CH491" s="105"/>
    </row>
    <row r="492" spans="1:86">
      <c r="A492" s="105">
        <v>26</v>
      </c>
      <c r="B492" s="105" t="s">
        <v>244</v>
      </c>
      <c r="C492" s="105" t="s">
        <v>244</v>
      </c>
      <c r="D492" s="106" t="s">
        <v>1562</v>
      </c>
      <c r="E492" s="105">
        <v>2019</v>
      </c>
      <c r="F492" s="105" t="s">
        <v>1563</v>
      </c>
      <c r="G492" s="105" t="s">
        <v>1564</v>
      </c>
      <c r="H492" s="105" t="s">
        <v>1549</v>
      </c>
      <c r="I492" s="105" t="s">
        <v>1565</v>
      </c>
      <c r="J492" s="114" t="s">
        <v>1566</v>
      </c>
      <c r="K492" s="109" t="s">
        <v>1567</v>
      </c>
      <c r="L492" s="106" t="s">
        <v>6137</v>
      </c>
      <c r="M492" s="110" t="s">
        <v>1568</v>
      </c>
      <c r="N492" s="105" t="s">
        <v>12</v>
      </c>
      <c r="O492" s="105" t="s">
        <v>5636</v>
      </c>
      <c r="P492" s="105" t="s">
        <v>5657</v>
      </c>
      <c r="Q492" s="105" t="s">
        <v>5608</v>
      </c>
      <c r="R492" s="112" t="s">
        <v>1705</v>
      </c>
      <c r="S492" s="105" t="s">
        <v>123</v>
      </c>
      <c r="T492" s="105" t="s">
        <v>172</v>
      </c>
      <c r="U492" s="105" t="s">
        <v>140</v>
      </c>
      <c r="V492" s="105" t="s">
        <v>11</v>
      </c>
      <c r="W492" s="105" t="s">
        <v>11</v>
      </c>
      <c r="X492" s="105" t="s">
        <v>10</v>
      </c>
      <c r="Y492" s="105" t="s">
        <v>10</v>
      </c>
      <c r="Z492" s="105" t="s">
        <v>10</v>
      </c>
      <c r="AA492" s="105"/>
      <c r="AB492" s="105" t="s">
        <v>249</v>
      </c>
      <c r="AC492" s="115" t="str">
        <f>INDEX(Exposure_GWASs!G:G,MATCH(Matt!AE492,Exposure_GWASs!C:C,0))</f>
        <v>BMI</v>
      </c>
      <c r="AD492" s="105" t="s">
        <v>127</v>
      </c>
      <c r="AE492" s="105" t="s">
        <v>1570</v>
      </c>
      <c r="AF492" s="115" t="str">
        <f>INDEX(Exposure_GWASs!T:T,MATCH(Matt!AE492,Exposure_GWASs!C:C,0))</f>
        <v>18+</v>
      </c>
      <c r="AG492" s="115" t="str">
        <f>INDEX(Exposure_GWASs!U:U,MATCH(Matt!AE492,Exposure_GWASs!C:C,0))</f>
        <v>both</v>
      </c>
      <c r="AH492" s="105" t="s">
        <v>11</v>
      </c>
      <c r="AI492" s="115">
        <f>INDEX(Exposure_GWASs!F:F,MATCH(Matt!AE492,Exposure_GWASs!C:C,0))</f>
        <v>806834</v>
      </c>
      <c r="AJ492" s="105" t="s">
        <v>10</v>
      </c>
      <c r="AK492" s="105" t="s">
        <v>1005</v>
      </c>
      <c r="AL492" s="105" t="s">
        <v>249</v>
      </c>
      <c r="AM492" s="115" t="s">
        <v>1571</v>
      </c>
      <c r="AN492" s="115" t="s">
        <v>213</v>
      </c>
      <c r="AO492" s="105" t="s">
        <v>1572</v>
      </c>
      <c r="AP492" s="105" t="s">
        <v>1573</v>
      </c>
      <c r="AQ492" s="105" t="s">
        <v>266</v>
      </c>
      <c r="AR492" s="105" t="s">
        <v>11</v>
      </c>
      <c r="AS492" s="105" t="s">
        <v>11</v>
      </c>
      <c r="AT492" s="105" t="s">
        <v>1574</v>
      </c>
      <c r="AU492" s="105" t="s">
        <v>10</v>
      </c>
      <c r="AV492" s="105" t="s">
        <v>10</v>
      </c>
      <c r="AW492" s="105">
        <v>565</v>
      </c>
      <c r="AX492" s="105">
        <f>INDEX(Exposure_GWASs!S:S,MATCH(Matt!AE492,Exposure_GWASs!C:C,0))</f>
        <v>806</v>
      </c>
      <c r="AY492" s="105" t="s">
        <v>1575</v>
      </c>
      <c r="AZ492" s="105" t="s">
        <v>11</v>
      </c>
      <c r="BA492" s="105" t="s">
        <v>10</v>
      </c>
      <c r="BB492" s="105" t="s">
        <v>25</v>
      </c>
      <c r="BC492" s="105" t="s">
        <v>17</v>
      </c>
      <c r="BD492" s="105" t="s">
        <v>26</v>
      </c>
      <c r="BE492" s="105"/>
      <c r="BF492" s="105"/>
      <c r="BG492" s="105"/>
      <c r="BH492" s="105" t="s">
        <v>1576</v>
      </c>
      <c r="BI492" s="105" t="s">
        <v>1577</v>
      </c>
      <c r="BJ492" s="105" t="s">
        <v>1065</v>
      </c>
      <c r="BK492" s="105" t="s">
        <v>1558</v>
      </c>
      <c r="BL492" s="105" t="s">
        <v>11</v>
      </c>
      <c r="BM492" s="105" t="s">
        <v>1578</v>
      </c>
      <c r="BN492" s="105" t="s">
        <v>1579</v>
      </c>
      <c r="BO492" s="105" t="s">
        <v>167</v>
      </c>
      <c r="BP492" s="105" t="s">
        <v>1197</v>
      </c>
      <c r="BQ492" s="106" t="s">
        <v>1029</v>
      </c>
      <c r="BR492" s="105">
        <v>1.32</v>
      </c>
      <c r="BS492" s="105"/>
      <c r="BT492" s="105">
        <v>95</v>
      </c>
      <c r="BU492" s="105">
        <v>1.29</v>
      </c>
      <c r="BV492" s="105">
        <v>1.35</v>
      </c>
      <c r="BW492" s="105" t="s">
        <v>1706</v>
      </c>
      <c r="BX492" s="105" t="s">
        <v>1670</v>
      </c>
      <c r="BY492" s="105">
        <f t="shared" si="18"/>
        <v>3.3333333333333335E-3</v>
      </c>
      <c r="BZ492" s="115" t="s">
        <v>1582</v>
      </c>
      <c r="CA492" s="105" t="s">
        <v>1583</v>
      </c>
      <c r="CB492" s="105" t="s">
        <v>1584</v>
      </c>
      <c r="CC492" s="105" t="s">
        <v>1585</v>
      </c>
      <c r="CD492" s="106" t="s">
        <v>10</v>
      </c>
      <c r="CE492" s="105"/>
      <c r="CF492" s="105"/>
      <c r="CG492" s="105"/>
      <c r="CH492" s="105"/>
    </row>
    <row r="493" spans="1:86">
      <c r="A493" s="105">
        <v>26</v>
      </c>
      <c r="B493" s="105" t="s">
        <v>244</v>
      </c>
      <c r="C493" s="105" t="s">
        <v>244</v>
      </c>
      <c r="D493" s="106" t="s">
        <v>1562</v>
      </c>
      <c r="E493" s="105">
        <v>2019</v>
      </c>
      <c r="F493" s="105" t="s">
        <v>1563</v>
      </c>
      <c r="G493" s="105" t="s">
        <v>1564</v>
      </c>
      <c r="H493" s="105" t="s">
        <v>1549</v>
      </c>
      <c r="I493" s="105" t="s">
        <v>1565</v>
      </c>
      <c r="J493" s="114" t="s">
        <v>1566</v>
      </c>
      <c r="K493" s="109" t="s">
        <v>1567</v>
      </c>
      <c r="L493" s="106" t="s">
        <v>6137</v>
      </c>
      <c r="M493" s="110" t="s">
        <v>1568</v>
      </c>
      <c r="N493" s="105" t="s">
        <v>12</v>
      </c>
      <c r="O493" s="105" t="s">
        <v>5636</v>
      </c>
      <c r="P493" s="105" t="s">
        <v>5657</v>
      </c>
      <c r="Q493" s="105" t="s">
        <v>5608</v>
      </c>
      <c r="R493" s="115" t="s">
        <v>1705</v>
      </c>
      <c r="S493" s="105" t="s">
        <v>123</v>
      </c>
      <c r="T493" s="105" t="s">
        <v>172</v>
      </c>
      <c r="U493" s="105" t="s">
        <v>269</v>
      </c>
      <c r="V493" s="105" t="s">
        <v>11</v>
      </c>
      <c r="W493" s="105" t="s">
        <v>11</v>
      </c>
      <c r="X493" s="105" t="s">
        <v>10</v>
      </c>
      <c r="Y493" s="105" t="s">
        <v>10</v>
      </c>
      <c r="Z493" s="105" t="s">
        <v>10</v>
      </c>
      <c r="AA493" s="105"/>
      <c r="AB493" s="105" t="s">
        <v>249</v>
      </c>
      <c r="AC493" s="115" t="str">
        <f>INDEX(Exposure_GWASs!G:G,MATCH(Matt!AE493,Exposure_GWASs!C:C,0))</f>
        <v>BMI</v>
      </c>
      <c r="AD493" s="105" t="s">
        <v>127</v>
      </c>
      <c r="AE493" s="105" t="s">
        <v>1586</v>
      </c>
      <c r="AF493" s="115" t="str">
        <f>INDEX(Exposure_GWASs!T:T,MATCH(Matt!AE493,Exposure_GWASs!C:C,0))</f>
        <v>18+</v>
      </c>
      <c r="AG493" s="115" t="str">
        <f>INDEX(Exposure_GWASs!U:U,MATCH(Matt!AE493,Exposure_GWASs!C:C,0))</f>
        <v>male</v>
      </c>
      <c r="AH493" s="105" t="s">
        <v>11</v>
      </c>
      <c r="AI493" s="115">
        <f>INDEX(Exposure_GWASs!F:F,MATCH(Matt!AE493,Exposure_GWASs!C:C,0))</f>
        <v>374756</v>
      </c>
      <c r="AJ493" s="105" t="s">
        <v>10</v>
      </c>
      <c r="AK493" s="105" t="s">
        <v>1005</v>
      </c>
      <c r="AL493" s="105" t="s">
        <v>249</v>
      </c>
      <c r="AM493" s="115" t="s">
        <v>1571</v>
      </c>
      <c r="AN493" s="115" t="s">
        <v>213</v>
      </c>
      <c r="AO493" s="105" t="s">
        <v>1572</v>
      </c>
      <c r="AP493" s="105" t="s">
        <v>1573</v>
      </c>
      <c r="AQ493" s="105" t="s">
        <v>266</v>
      </c>
      <c r="AR493" s="105" t="s">
        <v>11</v>
      </c>
      <c r="AS493" s="105" t="s">
        <v>11</v>
      </c>
      <c r="AT493" s="105" t="s">
        <v>1574</v>
      </c>
      <c r="AU493" s="105" t="s">
        <v>10</v>
      </c>
      <c r="AV493" s="105" t="s">
        <v>10</v>
      </c>
      <c r="AW493" s="105">
        <v>220</v>
      </c>
      <c r="AX493" s="105">
        <f>INDEX(Exposure_GWASs!S:S,MATCH(Matt!AE493,Exposure_GWASs!C:C,0))</f>
        <v>243</v>
      </c>
      <c r="AY493" s="105" t="s">
        <v>1575</v>
      </c>
      <c r="AZ493" s="105" t="s">
        <v>11</v>
      </c>
      <c r="BA493" s="105" t="s">
        <v>10</v>
      </c>
      <c r="BB493" s="105" t="s">
        <v>25</v>
      </c>
      <c r="BC493" s="105" t="s">
        <v>17</v>
      </c>
      <c r="BD493" s="105" t="s">
        <v>26</v>
      </c>
      <c r="BE493" s="105"/>
      <c r="BF493" s="105"/>
      <c r="BG493" s="105"/>
      <c r="BH493" s="105" t="s">
        <v>1576</v>
      </c>
      <c r="BI493" s="105" t="s">
        <v>1577</v>
      </c>
      <c r="BJ493" s="105" t="s">
        <v>1065</v>
      </c>
      <c r="BK493" s="105" t="s">
        <v>1558</v>
      </c>
      <c r="BL493" s="105" t="s">
        <v>11</v>
      </c>
      <c r="BM493" s="105" t="s">
        <v>1578</v>
      </c>
      <c r="BN493" s="105" t="s">
        <v>1579</v>
      </c>
      <c r="BO493" s="105" t="s">
        <v>167</v>
      </c>
      <c r="BP493" s="105" t="s">
        <v>1197</v>
      </c>
      <c r="BQ493" s="106" t="s">
        <v>1029</v>
      </c>
      <c r="BR493" s="105">
        <v>1.37</v>
      </c>
      <c r="BS493" s="105"/>
      <c r="BT493" s="105">
        <v>95</v>
      </c>
      <c r="BU493" s="105">
        <v>1.32</v>
      </c>
      <c r="BV493" s="105">
        <v>1.43</v>
      </c>
      <c r="BW493" s="105" t="s">
        <v>1707</v>
      </c>
      <c r="BX493" s="105" t="s">
        <v>1670</v>
      </c>
      <c r="BY493" s="105">
        <f t="shared" si="18"/>
        <v>3.3333333333333335E-3</v>
      </c>
      <c r="BZ493" s="115" t="s">
        <v>1582</v>
      </c>
      <c r="CA493" s="105" t="s">
        <v>1583</v>
      </c>
      <c r="CB493" s="105" t="s">
        <v>1584</v>
      </c>
      <c r="CC493" s="105" t="s">
        <v>1585</v>
      </c>
      <c r="CD493" s="106" t="s">
        <v>10</v>
      </c>
      <c r="CE493" s="105"/>
      <c r="CF493" s="105"/>
      <c r="CG493" s="105"/>
      <c r="CH493" s="105"/>
    </row>
    <row r="494" spans="1:86">
      <c r="A494" s="105">
        <v>26</v>
      </c>
      <c r="B494" s="105" t="s">
        <v>244</v>
      </c>
      <c r="C494" s="105" t="s">
        <v>244</v>
      </c>
      <c r="D494" s="106" t="s">
        <v>1562</v>
      </c>
      <c r="E494" s="105">
        <v>2019</v>
      </c>
      <c r="F494" s="105" t="s">
        <v>1563</v>
      </c>
      <c r="G494" s="105" t="s">
        <v>1564</v>
      </c>
      <c r="H494" s="105" t="s">
        <v>1549</v>
      </c>
      <c r="I494" s="105" t="s">
        <v>1565</v>
      </c>
      <c r="J494" s="114" t="s">
        <v>1566</v>
      </c>
      <c r="K494" s="109" t="s">
        <v>1567</v>
      </c>
      <c r="L494" s="106" t="s">
        <v>6137</v>
      </c>
      <c r="M494" s="110" t="s">
        <v>1568</v>
      </c>
      <c r="N494" s="105" t="s">
        <v>12</v>
      </c>
      <c r="O494" s="105" t="s">
        <v>5636</v>
      </c>
      <c r="P494" s="105" t="s">
        <v>5657</v>
      </c>
      <c r="Q494" s="105" t="s">
        <v>5608</v>
      </c>
      <c r="R494" s="115" t="s">
        <v>1705</v>
      </c>
      <c r="S494" s="105" t="s">
        <v>123</v>
      </c>
      <c r="T494" s="105" t="s">
        <v>172</v>
      </c>
      <c r="U494" s="105" t="s">
        <v>268</v>
      </c>
      <c r="V494" s="105" t="s">
        <v>11</v>
      </c>
      <c r="W494" s="105" t="s">
        <v>11</v>
      </c>
      <c r="X494" s="105" t="s">
        <v>10</v>
      </c>
      <c r="Y494" s="105" t="s">
        <v>10</v>
      </c>
      <c r="Z494" s="105" t="s">
        <v>10</v>
      </c>
      <c r="AA494" s="105"/>
      <c r="AB494" s="105" t="s">
        <v>249</v>
      </c>
      <c r="AC494" s="115" t="str">
        <f>INDEX(Exposure_GWASs!G:G,MATCH(Matt!AE494,Exposure_GWASs!C:C,0))</f>
        <v>BMI</v>
      </c>
      <c r="AD494" s="105" t="s">
        <v>127</v>
      </c>
      <c r="AE494" s="105" t="s">
        <v>1588</v>
      </c>
      <c r="AF494" s="115" t="str">
        <f>INDEX(Exposure_GWASs!T:T,MATCH(Matt!AE494,Exposure_GWASs!C:C,0))</f>
        <v>18+</v>
      </c>
      <c r="AG494" s="115" t="str">
        <f>INDEX(Exposure_GWASs!U:U,MATCH(Matt!AE494,Exposure_GWASs!C:C,0))</f>
        <v>female</v>
      </c>
      <c r="AH494" s="105" t="s">
        <v>11</v>
      </c>
      <c r="AI494" s="115">
        <f>INDEX(Exposure_GWASs!F:F,MATCH(Matt!AE494,Exposure_GWASs!C:C,0))</f>
        <v>434794</v>
      </c>
      <c r="AJ494" s="105" t="s">
        <v>10</v>
      </c>
      <c r="AK494" s="105" t="s">
        <v>1005</v>
      </c>
      <c r="AL494" s="105" t="s">
        <v>249</v>
      </c>
      <c r="AM494" s="115" t="s">
        <v>1571</v>
      </c>
      <c r="AN494" s="115" t="s">
        <v>213</v>
      </c>
      <c r="AO494" s="105" t="s">
        <v>1572</v>
      </c>
      <c r="AP494" s="105" t="s">
        <v>1573</v>
      </c>
      <c r="AQ494" s="105" t="s">
        <v>266</v>
      </c>
      <c r="AR494" s="105" t="s">
        <v>11</v>
      </c>
      <c r="AS494" s="105" t="s">
        <v>11</v>
      </c>
      <c r="AT494" s="105" t="s">
        <v>1574</v>
      </c>
      <c r="AU494" s="105" t="s">
        <v>10</v>
      </c>
      <c r="AV494" s="105" t="s">
        <v>10</v>
      </c>
      <c r="AW494" s="105">
        <v>278</v>
      </c>
      <c r="AX494" s="105">
        <f>INDEX(Exposure_GWASs!S:S,MATCH(Matt!AE494,Exposure_GWASs!C:C,0))</f>
        <v>306</v>
      </c>
      <c r="AY494" s="105" t="s">
        <v>1575</v>
      </c>
      <c r="AZ494" s="105" t="s">
        <v>11</v>
      </c>
      <c r="BA494" s="105" t="s">
        <v>10</v>
      </c>
      <c r="BB494" s="105" t="s">
        <v>25</v>
      </c>
      <c r="BC494" s="105" t="s">
        <v>17</v>
      </c>
      <c r="BD494" s="105" t="s">
        <v>26</v>
      </c>
      <c r="BE494" s="105"/>
      <c r="BF494" s="105"/>
      <c r="BG494" s="105"/>
      <c r="BH494" s="105" t="s">
        <v>1576</v>
      </c>
      <c r="BI494" s="105" t="s">
        <v>1577</v>
      </c>
      <c r="BJ494" s="105" t="s">
        <v>1065</v>
      </c>
      <c r="BK494" s="105" t="s">
        <v>1558</v>
      </c>
      <c r="BL494" s="105" t="s">
        <v>11</v>
      </c>
      <c r="BM494" s="105" t="s">
        <v>1578</v>
      </c>
      <c r="BN494" s="105" t="s">
        <v>1579</v>
      </c>
      <c r="BO494" s="105" t="s">
        <v>167</v>
      </c>
      <c r="BP494" s="105" t="s">
        <v>1197</v>
      </c>
      <c r="BQ494" s="106" t="s">
        <v>1029</v>
      </c>
      <c r="BR494" s="105">
        <v>1.26</v>
      </c>
      <c r="BS494" s="105"/>
      <c r="BT494" s="105">
        <v>95</v>
      </c>
      <c r="BU494" s="105">
        <v>1.22</v>
      </c>
      <c r="BV494" s="105">
        <v>1.3</v>
      </c>
      <c r="BW494" s="105" t="s">
        <v>1708</v>
      </c>
      <c r="BX494" s="105" t="s">
        <v>1670</v>
      </c>
      <c r="BY494" s="105">
        <f t="shared" si="18"/>
        <v>3.3333333333333335E-3</v>
      </c>
      <c r="BZ494" s="115" t="s">
        <v>1582</v>
      </c>
      <c r="CA494" s="105" t="s">
        <v>1583</v>
      </c>
      <c r="CB494" s="105" t="s">
        <v>1584</v>
      </c>
      <c r="CC494" s="105" t="s">
        <v>1585</v>
      </c>
      <c r="CD494" s="106" t="s">
        <v>10</v>
      </c>
      <c r="CE494" s="105"/>
      <c r="CF494" s="105"/>
      <c r="CG494" s="105"/>
      <c r="CH494" s="105"/>
    </row>
    <row r="495" spans="1:86">
      <c r="A495" s="105">
        <v>26</v>
      </c>
      <c r="B495" s="105" t="s">
        <v>244</v>
      </c>
      <c r="C495" s="105" t="s">
        <v>244</v>
      </c>
      <c r="D495" s="106" t="s">
        <v>1562</v>
      </c>
      <c r="E495" s="105">
        <v>2019</v>
      </c>
      <c r="F495" s="105" t="s">
        <v>1563</v>
      </c>
      <c r="G495" s="105" t="s">
        <v>1564</v>
      </c>
      <c r="H495" s="105" t="s">
        <v>1549</v>
      </c>
      <c r="I495" s="105" t="s">
        <v>1565</v>
      </c>
      <c r="J495" s="114" t="s">
        <v>1566</v>
      </c>
      <c r="K495" s="109" t="s">
        <v>1567</v>
      </c>
      <c r="L495" s="106" t="s">
        <v>6137</v>
      </c>
      <c r="M495" s="110" t="s">
        <v>1568</v>
      </c>
      <c r="N495" s="105" t="s">
        <v>12</v>
      </c>
      <c r="O495" s="105" t="s">
        <v>5636</v>
      </c>
      <c r="P495" s="105" t="s">
        <v>5657</v>
      </c>
      <c r="Q495" s="105" t="s">
        <v>5608</v>
      </c>
      <c r="R495" s="115" t="s">
        <v>1705</v>
      </c>
      <c r="S495" s="105" t="s">
        <v>123</v>
      </c>
      <c r="T495" s="105" t="s">
        <v>172</v>
      </c>
      <c r="U495" s="105" t="s">
        <v>140</v>
      </c>
      <c r="V495" s="105" t="s">
        <v>11</v>
      </c>
      <c r="W495" s="105" t="s">
        <v>11</v>
      </c>
      <c r="X495" s="105" t="s">
        <v>10</v>
      </c>
      <c r="Y495" s="105" t="s">
        <v>10</v>
      </c>
      <c r="Z495" s="105" t="s">
        <v>10</v>
      </c>
      <c r="AA495" s="105"/>
      <c r="AB495" s="105" t="s">
        <v>249</v>
      </c>
      <c r="AC495" s="115" t="str">
        <f>INDEX(Exposure_GWASs!G:G,MATCH(Matt!AE495,Exposure_GWASs!C:C,0))</f>
        <v>WHR</v>
      </c>
      <c r="AD495" s="105" t="s">
        <v>160</v>
      </c>
      <c r="AE495" s="105" t="s">
        <v>1590</v>
      </c>
      <c r="AF495" s="115" t="str">
        <f>INDEX(Exposure_GWASs!T:T,MATCH(Matt!AE495,Exposure_GWASs!C:C,0))</f>
        <v>18+</v>
      </c>
      <c r="AG495" s="115" t="str">
        <f>INDEX(Exposure_GWASs!U:U,MATCH(Matt!AE495,Exposure_GWASs!C:C,0))</f>
        <v>both</v>
      </c>
      <c r="AH495" s="105" t="s">
        <v>11</v>
      </c>
      <c r="AI495" s="115">
        <f>INDEX(Exposure_GWASs!F:F,MATCH(Matt!AE495,Exposure_GWASs!C:C,0))</f>
        <v>697734</v>
      </c>
      <c r="AJ495" s="105" t="s">
        <v>10</v>
      </c>
      <c r="AK495" s="105" t="s">
        <v>1005</v>
      </c>
      <c r="AL495" s="105" t="s">
        <v>249</v>
      </c>
      <c r="AM495" s="115" t="s">
        <v>1571</v>
      </c>
      <c r="AN495" s="115" t="s">
        <v>213</v>
      </c>
      <c r="AO495" s="105" t="s">
        <v>1572</v>
      </c>
      <c r="AP495" s="105" t="s">
        <v>1573</v>
      </c>
      <c r="AQ495" s="105" t="s">
        <v>266</v>
      </c>
      <c r="AR495" s="105" t="s">
        <v>11</v>
      </c>
      <c r="AS495" s="105" t="s">
        <v>11</v>
      </c>
      <c r="AT495" s="105" t="s">
        <v>1574</v>
      </c>
      <c r="AU495" s="105" t="s">
        <v>10</v>
      </c>
      <c r="AV495" s="105" t="s">
        <v>10</v>
      </c>
      <c r="AW495" s="105">
        <v>327</v>
      </c>
      <c r="AX495" s="105">
        <f>INDEX(Exposure_GWASs!S:S,MATCH(Matt!AE495,Exposure_GWASs!C:C,0))</f>
        <v>382</v>
      </c>
      <c r="AY495" s="105" t="s">
        <v>1575</v>
      </c>
      <c r="AZ495" s="105" t="s">
        <v>11</v>
      </c>
      <c r="BA495" s="105" t="s">
        <v>10</v>
      </c>
      <c r="BB495" s="105" t="s">
        <v>25</v>
      </c>
      <c r="BC495" s="105" t="s">
        <v>17</v>
      </c>
      <c r="BD495" s="105" t="s">
        <v>26</v>
      </c>
      <c r="BE495" s="105"/>
      <c r="BF495" s="105"/>
      <c r="BG495" s="105"/>
      <c r="BH495" s="105" t="s">
        <v>1576</v>
      </c>
      <c r="BI495" s="105" t="s">
        <v>1577</v>
      </c>
      <c r="BJ495" s="105" t="s">
        <v>1065</v>
      </c>
      <c r="BK495" s="105" t="s">
        <v>1558</v>
      </c>
      <c r="BL495" s="105" t="s">
        <v>11</v>
      </c>
      <c r="BM495" s="105" t="s">
        <v>1578</v>
      </c>
      <c r="BN495" s="105" t="s">
        <v>1579</v>
      </c>
      <c r="BO495" s="105" t="s">
        <v>167</v>
      </c>
      <c r="BP495" s="105" t="s">
        <v>1197</v>
      </c>
      <c r="BQ495" s="106" t="s">
        <v>1029</v>
      </c>
      <c r="BR495" s="105">
        <v>1.23</v>
      </c>
      <c r="BS495" s="105"/>
      <c r="BT495" s="105">
        <v>95</v>
      </c>
      <c r="BU495" s="105">
        <v>1.19</v>
      </c>
      <c r="BV495" s="105">
        <v>1.27</v>
      </c>
      <c r="BW495" s="105" t="s">
        <v>1709</v>
      </c>
      <c r="BX495" s="105" t="s">
        <v>1670</v>
      </c>
      <c r="BY495" s="105">
        <f t="shared" si="18"/>
        <v>3.3333333333333335E-3</v>
      </c>
      <c r="BZ495" s="115" t="s">
        <v>1582</v>
      </c>
      <c r="CA495" s="105" t="s">
        <v>1583</v>
      </c>
      <c r="CB495" s="105" t="s">
        <v>1584</v>
      </c>
      <c r="CC495" s="105" t="s">
        <v>1585</v>
      </c>
      <c r="CD495" s="106" t="s">
        <v>10</v>
      </c>
      <c r="CE495" s="105"/>
      <c r="CF495" s="105"/>
      <c r="CG495" s="105"/>
      <c r="CH495" s="105"/>
    </row>
    <row r="496" spans="1:86">
      <c r="A496" s="105">
        <v>26</v>
      </c>
      <c r="B496" s="105" t="s">
        <v>244</v>
      </c>
      <c r="C496" s="105" t="s">
        <v>244</v>
      </c>
      <c r="D496" s="106" t="s">
        <v>1562</v>
      </c>
      <c r="E496" s="105">
        <v>2019</v>
      </c>
      <c r="F496" s="105" t="s">
        <v>1563</v>
      </c>
      <c r="G496" s="105" t="s">
        <v>1564</v>
      </c>
      <c r="H496" s="105" t="s">
        <v>1549</v>
      </c>
      <c r="I496" s="105" t="s">
        <v>1565</v>
      </c>
      <c r="J496" s="114" t="s">
        <v>1566</v>
      </c>
      <c r="K496" s="109" t="s">
        <v>1567</v>
      </c>
      <c r="L496" s="106" t="s">
        <v>6137</v>
      </c>
      <c r="M496" s="110" t="s">
        <v>1568</v>
      </c>
      <c r="N496" s="105" t="s">
        <v>12</v>
      </c>
      <c r="O496" s="105" t="s">
        <v>5636</v>
      </c>
      <c r="P496" s="105" t="s">
        <v>5657</v>
      </c>
      <c r="Q496" s="105" t="s">
        <v>5608</v>
      </c>
      <c r="R496" s="115" t="s">
        <v>1705</v>
      </c>
      <c r="S496" s="105" t="s">
        <v>123</v>
      </c>
      <c r="T496" s="105" t="s">
        <v>172</v>
      </c>
      <c r="U496" s="105" t="s">
        <v>269</v>
      </c>
      <c r="V496" s="105" t="s">
        <v>11</v>
      </c>
      <c r="W496" s="105" t="s">
        <v>11</v>
      </c>
      <c r="X496" s="105" t="s">
        <v>10</v>
      </c>
      <c r="Y496" s="105" t="s">
        <v>10</v>
      </c>
      <c r="Z496" s="105" t="s">
        <v>10</v>
      </c>
      <c r="AA496" s="105"/>
      <c r="AB496" s="105" t="s">
        <v>249</v>
      </c>
      <c r="AC496" s="115" t="str">
        <f>INDEX(Exposure_GWASs!G:G,MATCH(Matt!AE496,Exposure_GWASs!C:C,0))</f>
        <v>WHR</v>
      </c>
      <c r="AD496" s="105" t="s">
        <v>160</v>
      </c>
      <c r="AE496" s="105" t="s">
        <v>1592</v>
      </c>
      <c r="AF496" s="115" t="str">
        <f>INDEX(Exposure_GWASs!T:T,MATCH(Matt!AE496,Exposure_GWASs!C:C,0))</f>
        <v>18+</v>
      </c>
      <c r="AG496" s="115" t="str">
        <f>INDEX(Exposure_GWASs!U:U,MATCH(Matt!AE496,Exposure_GWASs!C:C,0))</f>
        <v>male</v>
      </c>
      <c r="AH496" s="105" t="s">
        <v>11</v>
      </c>
      <c r="AI496" s="115">
        <f>INDEX(Exposure_GWASs!F:F,MATCH(Matt!AE496,Exposure_GWASs!C:C,0))</f>
        <v>316772</v>
      </c>
      <c r="AJ496" s="105" t="s">
        <v>10</v>
      </c>
      <c r="AK496" s="105" t="s">
        <v>1005</v>
      </c>
      <c r="AL496" s="105" t="s">
        <v>249</v>
      </c>
      <c r="AM496" s="115" t="s">
        <v>1571</v>
      </c>
      <c r="AN496" s="115" t="s">
        <v>213</v>
      </c>
      <c r="AO496" s="105" t="s">
        <v>1572</v>
      </c>
      <c r="AP496" s="105" t="s">
        <v>1573</v>
      </c>
      <c r="AQ496" s="105" t="s">
        <v>266</v>
      </c>
      <c r="AR496" s="105" t="s">
        <v>11</v>
      </c>
      <c r="AS496" s="105" t="s">
        <v>11</v>
      </c>
      <c r="AT496" s="105" t="s">
        <v>1574</v>
      </c>
      <c r="AU496" s="105" t="s">
        <v>10</v>
      </c>
      <c r="AV496" s="105" t="s">
        <v>10</v>
      </c>
      <c r="AW496" s="105">
        <v>90</v>
      </c>
      <c r="AX496" s="105">
        <f>INDEX(Exposure_GWASs!S:S,MATCH(Matt!AE496,Exposure_GWASs!C:C,0))</f>
        <v>82</v>
      </c>
      <c r="AY496" s="105" t="s">
        <v>1593</v>
      </c>
      <c r="AZ496" s="105" t="s">
        <v>11</v>
      </c>
      <c r="BA496" s="105" t="s">
        <v>10</v>
      </c>
      <c r="BB496" s="105" t="s">
        <v>25</v>
      </c>
      <c r="BC496" s="105" t="s">
        <v>17</v>
      </c>
      <c r="BD496" s="105" t="s">
        <v>26</v>
      </c>
      <c r="BE496" s="105"/>
      <c r="BF496" s="105"/>
      <c r="BG496" s="105"/>
      <c r="BH496" s="105" t="s">
        <v>1576</v>
      </c>
      <c r="BI496" s="105" t="s">
        <v>1577</v>
      </c>
      <c r="BJ496" s="105" t="s">
        <v>1065</v>
      </c>
      <c r="BK496" s="105" t="s">
        <v>1558</v>
      </c>
      <c r="BL496" s="105" t="s">
        <v>11</v>
      </c>
      <c r="BM496" s="105" t="s">
        <v>1578</v>
      </c>
      <c r="BN496" s="105" t="s">
        <v>1579</v>
      </c>
      <c r="BO496" s="105" t="s">
        <v>167</v>
      </c>
      <c r="BP496" s="105" t="s">
        <v>1197</v>
      </c>
      <c r="BQ496" s="106" t="s">
        <v>1029</v>
      </c>
      <c r="BR496" s="105">
        <v>1.47</v>
      </c>
      <c r="BS496" s="105"/>
      <c r="BT496" s="105">
        <v>95</v>
      </c>
      <c r="BU496" s="105">
        <v>1.38</v>
      </c>
      <c r="BV496" s="105">
        <v>1.56</v>
      </c>
      <c r="BW496" s="105" t="s">
        <v>1710</v>
      </c>
      <c r="BX496" s="105" t="s">
        <v>1670</v>
      </c>
      <c r="BY496" s="105">
        <f t="shared" si="18"/>
        <v>3.3333333333333335E-3</v>
      </c>
      <c r="BZ496" s="115" t="s">
        <v>1582</v>
      </c>
      <c r="CA496" s="105" t="s">
        <v>1583</v>
      </c>
      <c r="CB496" s="105" t="s">
        <v>1584</v>
      </c>
      <c r="CC496" s="105" t="s">
        <v>1585</v>
      </c>
      <c r="CD496" s="106" t="s">
        <v>10</v>
      </c>
      <c r="CE496" s="105"/>
      <c r="CF496" s="105"/>
      <c r="CG496" s="105"/>
      <c r="CH496" s="105"/>
    </row>
    <row r="497" spans="1:86">
      <c r="A497" s="105">
        <v>26</v>
      </c>
      <c r="B497" s="105" t="s">
        <v>244</v>
      </c>
      <c r="C497" s="105" t="s">
        <v>244</v>
      </c>
      <c r="D497" s="106" t="s">
        <v>1562</v>
      </c>
      <c r="E497" s="105">
        <v>2019</v>
      </c>
      <c r="F497" s="105" t="s">
        <v>1563</v>
      </c>
      <c r="G497" s="105" t="s">
        <v>1564</v>
      </c>
      <c r="H497" s="105" t="s">
        <v>1549</v>
      </c>
      <c r="I497" s="105" t="s">
        <v>1565</v>
      </c>
      <c r="J497" s="114" t="s">
        <v>1566</v>
      </c>
      <c r="K497" s="109" t="s">
        <v>1567</v>
      </c>
      <c r="L497" s="106" t="s">
        <v>6137</v>
      </c>
      <c r="M497" s="110" t="s">
        <v>1568</v>
      </c>
      <c r="N497" s="105" t="s">
        <v>12</v>
      </c>
      <c r="O497" s="105" t="s">
        <v>5636</v>
      </c>
      <c r="P497" s="105" t="s">
        <v>5657</v>
      </c>
      <c r="Q497" s="105" t="s">
        <v>5608</v>
      </c>
      <c r="R497" s="115" t="s">
        <v>1705</v>
      </c>
      <c r="S497" s="105" t="s">
        <v>123</v>
      </c>
      <c r="T497" s="105" t="s">
        <v>172</v>
      </c>
      <c r="U497" s="105" t="s">
        <v>268</v>
      </c>
      <c r="V497" s="105" t="s">
        <v>11</v>
      </c>
      <c r="W497" s="105" t="s">
        <v>11</v>
      </c>
      <c r="X497" s="105" t="s">
        <v>10</v>
      </c>
      <c r="Y497" s="105" t="s">
        <v>10</v>
      </c>
      <c r="Z497" s="105" t="s">
        <v>10</v>
      </c>
      <c r="AA497" s="105"/>
      <c r="AB497" s="105" t="s">
        <v>249</v>
      </c>
      <c r="AC497" s="115" t="str">
        <f>INDEX(Exposure_GWASs!G:G,MATCH(Matt!AE497,Exposure_GWASs!C:C,0))</f>
        <v>WHR</v>
      </c>
      <c r="AD497" s="105" t="s">
        <v>160</v>
      </c>
      <c r="AE497" s="105" t="s">
        <v>1595</v>
      </c>
      <c r="AF497" s="115" t="str">
        <f>INDEX(Exposure_GWASs!T:T,MATCH(Matt!AE497,Exposure_GWASs!C:C,0))</f>
        <v>18+</v>
      </c>
      <c r="AG497" s="115" t="str">
        <f>INDEX(Exposure_GWASs!U:U,MATCH(Matt!AE497,Exposure_GWASs!C:C,0))</f>
        <v>female</v>
      </c>
      <c r="AH497" s="105" t="s">
        <v>11</v>
      </c>
      <c r="AI497" s="115">
        <f>INDEX(Exposure_GWASs!F:F,MATCH(Matt!AE497,Exposure_GWASs!C:C,0))</f>
        <v>381152</v>
      </c>
      <c r="AJ497" s="105" t="s">
        <v>10</v>
      </c>
      <c r="AK497" s="105" t="s">
        <v>1005</v>
      </c>
      <c r="AL497" s="105" t="s">
        <v>249</v>
      </c>
      <c r="AM497" s="115" t="s">
        <v>1571</v>
      </c>
      <c r="AN497" s="115" t="s">
        <v>213</v>
      </c>
      <c r="AO497" s="105" t="s">
        <v>1572</v>
      </c>
      <c r="AP497" s="105" t="s">
        <v>1573</v>
      </c>
      <c r="AQ497" s="105" t="s">
        <v>266</v>
      </c>
      <c r="AR497" s="105" t="s">
        <v>11</v>
      </c>
      <c r="AS497" s="105" t="s">
        <v>11</v>
      </c>
      <c r="AT497" s="105" t="s">
        <v>1574</v>
      </c>
      <c r="AU497" s="105" t="s">
        <v>10</v>
      </c>
      <c r="AV497" s="105" t="s">
        <v>10</v>
      </c>
      <c r="AW497" s="105">
        <v>264</v>
      </c>
      <c r="AX497" s="105">
        <f>INDEX(Exposure_GWASs!S:S,MATCH(Matt!AE497,Exposure_GWASs!C:C,0))</f>
        <v>261</v>
      </c>
      <c r="AY497" s="105" t="s">
        <v>1593</v>
      </c>
      <c r="AZ497" s="105" t="s">
        <v>11</v>
      </c>
      <c r="BA497" s="105" t="s">
        <v>10</v>
      </c>
      <c r="BB497" s="105" t="s">
        <v>25</v>
      </c>
      <c r="BC497" s="105" t="s">
        <v>17</v>
      </c>
      <c r="BD497" s="105" t="s">
        <v>26</v>
      </c>
      <c r="BE497" s="105"/>
      <c r="BF497" s="105"/>
      <c r="BG497" s="105"/>
      <c r="BH497" s="105" t="s">
        <v>1576</v>
      </c>
      <c r="BI497" s="105" t="s">
        <v>1577</v>
      </c>
      <c r="BJ497" s="105" t="s">
        <v>1065</v>
      </c>
      <c r="BK497" s="105" t="s">
        <v>1558</v>
      </c>
      <c r="BL497" s="105" t="s">
        <v>11</v>
      </c>
      <c r="BM497" s="105" t="s">
        <v>1578</v>
      </c>
      <c r="BN497" s="105" t="s">
        <v>1579</v>
      </c>
      <c r="BO497" s="105" t="s">
        <v>167</v>
      </c>
      <c r="BP497" s="105" t="s">
        <v>1197</v>
      </c>
      <c r="BQ497" s="106" t="s">
        <v>1029</v>
      </c>
      <c r="BR497" s="105">
        <v>1.1200000000000001</v>
      </c>
      <c r="BS497" s="105"/>
      <c r="BT497" s="105">
        <v>95</v>
      </c>
      <c r="BU497" s="105">
        <v>1.08</v>
      </c>
      <c r="BV497" s="105">
        <v>1.1599999999999999</v>
      </c>
      <c r="BW497" s="105" t="s">
        <v>1711</v>
      </c>
      <c r="BX497" s="105" t="s">
        <v>1670</v>
      </c>
      <c r="BY497" s="105">
        <f t="shared" si="18"/>
        <v>3.3333333333333335E-3</v>
      </c>
      <c r="BZ497" s="115" t="s">
        <v>1582</v>
      </c>
      <c r="CA497" s="105" t="s">
        <v>1583</v>
      </c>
      <c r="CB497" s="105" t="s">
        <v>1584</v>
      </c>
      <c r="CC497" s="105" t="s">
        <v>1585</v>
      </c>
      <c r="CD497" s="106" t="s">
        <v>10</v>
      </c>
      <c r="CE497" s="105"/>
      <c r="CF497" s="105"/>
      <c r="CG497" s="105"/>
      <c r="CH497" s="105"/>
    </row>
    <row r="498" spans="1:86">
      <c r="A498" s="105">
        <v>26</v>
      </c>
      <c r="B498" s="105" t="s">
        <v>244</v>
      </c>
      <c r="C498" s="105" t="s">
        <v>244</v>
      </c>
      <c r="D498" s="106" t="s">
        <v>1562</v>
      </c>
      <c r="E498" s="105">
        <v>2019</v>
      </c>
      <c r="F498" s="105" t="s">
        <v>1563</v>
      </c>
      <c r="G498" s="105" t="s">
        <v>1564</v>
      </c>
      <c r="H498" s="105" t="s">
        <v>1549</v>
      </c>
      <c r="I498" s="105" t="s">
        <v>1565</v>
      </c>
      <c r="J498" s="114" t="s">
        <v>1566</v>
      </c>
      <c r="K498" s="109" t="s">
        <v>1567</v>
      </c>
      <c r="L498" s="106" t="s">
        <v>6137</v>
      </c>
      <c r="M498" s="110" t="s">
        <v>1568</v>
      </c>
      <c r="N498" s="105" t="s">
        <v>12</v>
      </c>
      <c r="O498" s="105" t="s">
        <v>5636</v>
      </c>
      <c r="P498" s="105" t="s">
        <v>5657</v>
      </c>
      <c r="Q498" s="105" t="s">
        <v>5608</v>
      </c>
      <c r="R498" s="115" t="s">
        <v>1705</v>
      </c>
      <c r="S498" s="105" t="s">
        <v>123</v>
      </c>
      <c r="T498" s="105" t="s">
        <v>172</v>
      </c>
      <c r="U498" s="105" t="s">
        <v>140</v>
      </c>
      <c r="V498" s="105" t="s">
        <v>11</v>
      </c>
      <c r="W498" s="105" t="s">
        <v>11</v>
      </c>
      <c r="X498" s="105" t="s">
        <v>10</v>
      </c>
      <c r="Y498" s="105" t="s">
        <v>10</v>
      </c>
      <c r="Z498" s="105" t="s">
        <v>10</v>
      </c>
      <c r="AA498" s="105"/>
      <c r="AB498" s="105" t="s">
        <v>249</v>
      </c>
      <c r="AC498" s="115" t="str">
        <f>INDEX(Exposure_GWASs!G:G,MATCH(Matt!AE498,Exposure_GWASs!C:C,0))</f>
        <v>WHRadjBMI</v>
      </c>
      <c r="AD498" s="105" t="s">
        <v>162</v>
      </c>
      <c r="AE498" s="105" t="s">
        <v>1597</v>
      </c>
      <c r="AF498" s="115" t="str">
        <f>INDEX(Exposure_GWASs!T:T,MATCH(Matt!AE498,Exposure_GWASs!C:C,0))</f>
        <v>18+</v>
      </c>
      <c r="AG498" s="115" t="str">
        <f>INDEX(Exposure_GWASs!U:U,MATCH(Matt!AE498,Exposure_GWASs!C:C,0))</f>
        <v>both</v>
      </c>
      <c r="AH498" s="105" t="s">
        <v>11</v>
      </c>
      <c r="AI498" s="115">
        <f>INDEX(Exposure_GWASs!F:F,MATCH(Matt!AE498,Exposure_GWASs!C:C,0))</f>
        <v>694649</v>
      </c>
      <c r="AJ498" s="105" t="s">
        <v>10</v>
      </c>
      <c r="AK498" s="105" t="s">
        <v>1005</v>
      </c>
      <c r="AL498" s="105" t="s">
        <v>249</v>
      </c>
      <c r="AM498" s="115" t="s">
        <v>1571</v>
      </c>
      <c r="AN498" s="115" t="s">
        <v>213</v>
      </c>
      <c r="AO498" s="105" t="s">
        <v>1572</v>
      </c>
      <c r="AP498" s="105" t="s">
        <v>1573</v>
      </c>
      <c r="AQ498" s="105" t="s">
        <v>266</v>
      </c>
      <c r="AR498" s="105" t="s">
        <v>11</v>
      </c>
      <c r="AS498" s="105" t="s">
        <v>11</v>
      </c>
      <c r="AT498" s="105" t="s">
        <v>1574</v>
      </c>
      <c r="AU498" s="105" t="s">
        <v>10</v>
      </c>
      <c r="AV498" s="105" t="s">
        <v>10</v>
      </c>
      <c r="AW498" s="105">
        <v>324</v>
      </c>
      <c r="AX498" s="105">
        <f>INDEX(Exposure_GWASs!S:S,MATCH(Matt!AE498,Exposure_GWASs!C:C,0))</f>
        <v>463</v>
      </c>
      <c r="AY498" s="105" t="s">
        <v>1575</v>
      </c>
      <c r="AZ498" s="105" t="s">
        <v>11</v>
      </c>
      <c r="BA498" s="105" t="s">
        <v>10</v>
      </c>
      <c r="BB498" s="105" t="s">
        <v>25</v>
      </c>
      <c r="BC498" s="105" t="s">
        <v>17</v>
      </c>
      <c r="BD498" s="105" t="s">
        <v>26</v>
      </c>
      <c r="BE498" s="105"/>
      <c r="BF498" s="105"/>
      <c r="BG498" s="105"/>
      <c r="BH498" s="105" t="s">
        <v>1576</v>
      </c>
      <c r="BI498" s="105" t="s">
        <v>1577</v>
      </c>
      <c r="BJ498" s="105" t="s">
        <v>1065</v>
      </c>
      <c r="BK498" s="105" t="s">
        <v>1558</v>
      </c>
      <c r="BL498" s="105" t="s">
        <v>11</v>
      </c>
      <c r="BM498" s="105" t="s">
        <v>1578</v>
      </c>
      <c r="BN498" s="105" t="s">
        <v>1579</v>
      </c>
      <c r="BO498" s="105" t="s">
        <v>167</v>
      </c>
      <c r="BP498" s="105" t="s">
        <v>1197</v>
      </c>
      <c r="BQ498" s="106" t="s">
        <v>1029</v>
      </c>
      <c r="BR498" s="105">
        <v>1.03</v>
      </c>
      <c r="BS498" s="105"/>
      <c r="BT498" s="105">
        <v>95</v>
      </c>
      <c r="BU498" s="105">
        <v>1</v>
      </c>
      <c r="BV498" s="105">
        <v>1.06</v>
      </c>
      <c r="BW498" s="105">
        <v>7.0000000000000007E-2</v>
      </c>
      <c r="BX498" s="105" t="s">
        <v>1670</v>
      </c>
      <c r="BY498" s="105">
        <f t="shared" si="18"/>
        <v>3.3333333333333335E-3</v>
      </c>
      <c r="BZ498" s="115" t="s">
        <v>1582</v>
      </c>
      <c r="CA498" s="105" t="s">
        <v>1583</v>
      </c>
      <c r="CB498" s="105" t="s">
        <v>1584</v>
      </c>
      <c r="CC498" s="105" t="s">
        <v>1585</v>
      </c>
      <c r="CD498" s="106" t="s">
        <v>10</v>
      </c>
      <c r="CE498" s="105"/>
      <c r="CF498" s="105"/>
      <c r="CG498" s="105"/>
      <c r="CH498" s="105"/>
    </row>
    <row r="499" spans="1:86">
      <c r="A499" s="105">
        <v>26</v>
      </c>
      <c r="B499" s="105" t="s">
        <v>244</v>
      </c>
      <c r="C499" s="105" t="s">
        <v>244</v>
      </c>
      <c r="D499" s="106" t="s">
        <v>1562</v>
      </c>
      <c r="E499" s="105">
        <v>2019</v>
      </c>
      <c r="F499" s="105" t="s">
        <v>1563</v>
      </c>
      <c r="G499" s="105" t="s">
        <v>1564</v>
      </c>
      <c r="H499" s="105" t="s">
        <v>1549</v>
      </c>
      <c r="I499" s="105" t="s">
        <v>1565</v>
      </c>
      <c r="J499" s="114" t="s">
        <v>1566</v>
      </c>
      <c r="K499" s="109" t="s">
        <v>1567</v>
      </c>
      <c r="L499" s="106" t="s">
        <v>6137</v>
      </c>
      <c r="M499" s="110" t="s">
        <v>1568</v>
      </c>
      <c r="N499" s="105" t="s">
        <v>12</v>
      </c>
      <c r="O499" s="105" t="s">
        <v>5636</v>
      </c>
      <c r="P499" s="105" t="s">
        <v>5657</v>
      </c>
      <c r="Q499" s="105" t="s">
        <v>5608</v>
      </c>
      <c r="R499" s="115" t="s">
        <v>1705</v>
      </c>
      <c r="S499" s="105" t="s">
        <v>123</v>
      </c>
      <c r="T499" s="105" t="s">
        <v>172</v>
      </c>
      <c r="U499" s="105" t="s">
        <v>269</v>
      </c>
      <c r="V499" s="105" t="s">
        <v>11</v>
      </c>
      <c r="W499" s="105" t="s">
        <v>11</v>
      </c>
      <c r="X499" s="105" t="s">
        <v>10</v>
      </c>
      <c r="Y499" s="105" t="s">
        <v>10</v>
      </c>
      <c r="Z499" s="105" t="s">
        <v>10</v>
      </c>
      <c r="AA499" s="105"/>
      <c r="AB499" s="105" t="s">
        <v>249</v>
      </c>
      <c r="AC499" s="115" t="str">
        <f>INDEX(Exposure_GWASs!G:G,MATCH(Matt!AE499,Exposure_GWASs!C:C,0))</f>
        <v>WHRadjBMI</v>
      </c>
      <c r="AD499" s="105" t="s">
        <v>162</v>
      </c>
      <c r="AE499" s="105" t="s">
        <v>1599</v>
      </c>
      <c r="AF499" s="115" t="str">
        <f>INDEX(Exposure_GWASs!T:T,MATCH(Matt!AE499,Exposure_GWASs!C:C,0))</f>
        <v>18+</v>
      </c>
      <c r="AG499" s="115" t="str">
        <f>INDEX(Exposure_GWASs!U:U,MATCH(Matt!AE499,Exposure_GWASs!C:C,0))</f>
        <v>male</v>
      </c>
      <c r="AH499" s="105" t="s">
        <v>11</v>
      </c>
      <c r="AI499" s="115">
        <f>INDEX(Exposure_GWASs!F:F,MATCH(Matt!AE499,Exposure_GWASs!C:C,0))</f>
        <v>315284</v>
      </c>
      <c r="AJ499" s="105" t="s">
        <v>10</v>
      </c>
      <c r="AK499" s="105" t="s">
        <v>1005</v>
      </c>
      <c r="AL499" s="105" t="s">
        <v>249</v>
      </c>
      <c r="AM499" s="115" t="s">
        <v>1571</v>
      </c>
      <c r="AN499" s="115" t="s">
        <v>213</v>
      </c>
      <c r="AO499" s="105" t="s">
        <v>1572</v>
      </c>
      <c r="AP499" s="105" t="s">
        <v>1573</v>
      </c>
      <c r="AQ499" s="105" t="s">
        <v>266</v>
      </c>
      <c r="AR499" s="105" t="s">
        <v>11</v>
      </c>
      <c r="AS499" s="105" t="s">
        <v>11</v>
      </c>
      <c r="AT499" s="105" t="s">
        <v>1574</v>
      </c>
      <c r="AU499" s="105" t="s">
        <v>10</v>
      </c>
      <c r="AV499" s="105" t="s">
        <v>10</v>
      </c>
      <c r="AW499" s="105">
        <v>77</v>
      </c>
      <c r="AX499" s="105">
        <f>INDEX(Exposure_GWASs!S:S,MATCH(Matt!AE499,Exposure_GWASs!C:C,0))</f>
        <v>102</v>
      </c>
      <c r="AY499" s="105" t="s">
        <v>1575</v>
      </c>
      <c r="AZ499" s="105" t="s">
        <v>11</v>
      </c>
      <c r="BA499" s="105" t="s">
        <v>10</v>
      </c>
      <c r="BB499" s="105" t="s">
        <v>25</v>
      </c>
      <c r="BC499" s="105" t="s">
        <v>17</v>
      </c>
      <c r="BD499" s="105" t="s">
        <v>26</v>
      </c>
      <c r="BE499" s="105"/>
      <c r="BF499" s="105"/>
      <c r="BG499" s="105"/>
      <c r="BH499" s="105" t="s">
        <v>1576</v>
      </c>
      <c r="BI499" s="105" t="s">
        <v>1577</v>
      </c>
      <c r="BJ499" s="105" t="s">
        <v>1065</v>
      </c>
      <c r="BK499" s="105" t="s">
        <v>1558</v>
      </c>
      <c r="BL499" s="105" t="s">
        <v>11</v>
      </c>
      <c r="BM499" s="105" t="s">
        <v>1578</v>
      </c>
      <c r="BN499" s="105" t="s">
        <v>1579</v>
      </c>
      <c r="BO499" s="105" t="s">
        <v>167</v>
      </c>
      <c r="BP499" s="105" t="s">
        <v>1197</v>
      </c>
      <c r="BQ499" s="106" t="s">
        <v>1029</v>
      </c>
      <c r="BR499" s="105">
        <v>1.1000000000000001</v>
      </c>
      <c r="BS499" s="105"/>
      <c r="BT499" s="105">
        <v>95</v>
      </c>
      <c r="BU499" s="105">
        <v>1.04</v>
      </c>
      <c r="BV499" s="105">
        <v>1.1599999999999999</v>
      </c>
      <c r="BW499" s="105" t="s">
        <v>1486</v>
      </c>
      <c r="BX499" s="105" t="s">
        <v>1670</v>
      </c>
      <c r="BY499" s="105">
        <f t="shared" si="18"/>
        <v>3.3333333333333335E-3</v>
      </c>
      <c r="BZ499" s="115" t="s">
        <v>1582</v>
      </c>
      <c r="CA499" s="105" t="s">
        <v>1583</v>
      </c>
      <c r="CB499" s="105" t="s">
        <v>1584</v>
      </c>
      <c r="CC499" s="105" t="s">
        <v>1585</v>
      </c>
      <c r="CD499" s="106" t="s">
        <v>10</v>
      </c>
      <c r="CE499" s="105"/>
      <c r="CF499" s="105"/>
      <c r="CG499" s="105"/>
      <c r="CH499" s="105"/>
    </row>
    <row r="500" spans="1:86">
      <c r="A500" s="105">
        <v>26</v>
      </c>
      <c r="B500" s="105" t="s">
        <v>244</v>
      </c>
      <c r="C500" s="105" t="s">
        <v>244</v>
      </c>
      <c r="D500" s="106" t="s">
        <v>1562</v>
      </c>
      <c r="E500" s="105">
        <v>2019</v>
      </c>
      <c r="F500" s="105" t="s">
        <v>1563</v>
      </c>
      <c r="G500" s="105" t="s">
        <v>1564</v>
      </c>
      <c r="H500" s="105" t="s">
        <v>1549</v>
      </c>
      <c r="I500" s="105" t="s">
        <v>1565</v>
      </c>
      <c r="J500" s="114" t="s">
        <v>1566</v>
      </c>
      <c r="K500" s="109" t="s">
        <v>1567</v>
      </c>
      <c r="L500" s="106" t="s">
        <v>6137</v>
      </c>
      <c r="M500" s="110" t="s">
        <v>1568</v>
      </c>
      <c r="N500" s="105" t="s">
        <v>12</v>
      </c>
      <c r="O500" s="105" t="s">
        <v>5636</v>
      </c>
      <c r="P500" s="105" t="s">
        <v>5657</v>
      </c>
      <c r="Q500" s="105" t="s">
        <v>5608</v>
      </c>
      <c r="R500" s="115" t="s">
        <v>1705</v>
      </c>
      <c r="S500" s="105" t="s">
        <v>123</v>
      </c>
      <c r="T500" s="105" t="s">
        <v>172</v>
      </c>
      <c r="U500" s="105" t="s">
        <v>268</v>
      </c>
      <c r="V500" s="105" t="s">
        <v>11</v>
      </c>
      <c r="W500" s="105" t="s">
        <v>11</v>
      </c>
      <c r="X500" s="105" t="s">
        <v>10</v>
      </c>
      <c r="Y500" s="105" t="s">
        <v>10</v>
      </c>
      <c r="Z500" s="105" t="s">
        <v>10</v>
      </c>
      <c r="AA500" s="105"/>
      <c r="AB500" s="105" t="s">
        <v>249</v>
      </c>
      <c r="AC500" s="115" t="str">
        <f>INDEX(Exposure_GWASs!G:G,MATCH(Matt!AE500,Exposure_GWASs!C:C,0))</f>
        <v>WHRadjBMI</v>
      </c>
      <c r="AD500" s="105" t="s">
        <v>162</v>
      </c>
      <c r="AE500" s="105" t="s">
        <v>1601</v>
      </c>
      <c r="AF500" s="115" t="str">
        <f>INDEX(Exposure_GWASs!T:T,MATCH(Matt!AE500,Exposure_GWASs!C:C,0))</f>
        <v>18+</v>
      </c>
      <c r="AG500" s="115" t="str">
        <f>INDEX(Exposure_GWASs!U:U,MATCH(Matt!AE500,Exposure_GWASs!C:C,0))</f>
        <v>female</v>
      </c>
      <c r="AH500" s="105" t="s">
        <v>11</v>
      </c>
      <c r="AI500" s="115">
        <f>INDEX(Exposure_GWASs!F:F,MATCH(Matt!AE500,Exposure_GWASs!C:C,0))</f>
        <v>379501</v>
      </c>
      <c r="AJ500" s="105" t="s">
        <v>10</v>
      </c>
      <c r="AK500" s="105" t="s">
        <v>1005</v>
      </c>
      <c r="AL500" s="105" t="s">
        <v>249</v>
      </c>
      <c r="AM500" s="115" t="s">
        <v>1571</v>
      </c>
      <c r="AN500" s="115" t="s">
        <v>213</v>
      </c>
      <c r="AO500" s="105" t="s">
        <v>1572</v>
      </c>
      <c r="AP500" s="105" t="s">
        <v>1573</v>
      </c>
      <c r="AQ500" s="105" t="s">
        <v>266</v>
      </c>
      <c r="AR500" s="105" t="s">
        <v>11</v>
      </c>
      <c r="AS500" s="105" t="s">
        <v>11</v>
      </c>
      <c r="AT500" s="105" t="s">
        <v>1574</v>
      </c>
      <c r="AU500" s="105" t="s">
        <v>10</v>
      </c>
      <c r="AV500" s="105" t="s">
        <v>10</v>
      </c>
      <c r="AW500" s="105">
        <v>203</v>
      </c>
      <c r="AX500" s="105">
        <f>INDEX(Exposure_GWASs!S:S,MATCH(Matt!AE500,Exposure_GWASs!C:C,0))</f>
        <v>363</v>
      </c>
      <c r="AY500" s="105" t="s">
        <v>1575</v>
      </c>
      <c r="AZ500" s="105" t="s">
        <v>11</v>
      </c>
      <c r="BA500" s="105" t="s">
        <v>10</v>
      </c>
      <c r="BB500" s="105" t="s">
        <v>25</v>
      </c>
      <c r="BC500" s="105" t="s">
        <v>17</v>
      </c>
      <c r="BD500" s="105" t="s">
        <v>26</v>
      </c>
      <c r="BE500" s="105"/>
      <c r="BF500" s="105"/>
      <c r="BG500" s="105"/>
      <c r="BH500" s="105" t="s">
        <v>1576</v>
      </c>
      <c r="BI500" s="105" t="s">
        <v>1577</v>
      </c>
      <c r="BJ500" s="105" t="s">
        <v>1065</v>
      </c>
      <c r="BK500" s="105" t="s">
        <v>1558</v>
      </c>
      <c r="BL500" s="105" t="s">
        <v>11</v>
      </c>
      <c r="BM500" s="105" t="s">
        <v>1578</v>
      </c>
      <c r="BN500" s="105" t="s">
        <v>1579</v>
      </c>
      <c r="BO500" s="105" t="s">
        <v>167</v>
      </c>
      <c r="BP500" s="105" t="s">
        <v>1197</v>
      </c>
      <c r="BQ500" s="106" t="s">
        <v>1029</v>
      </c>
      <c r="BR500" s="105">
        <v>1</v>
      </c>
      <c r="BS500" s="105"/>
      <c r="BT500" s="105">
        <v>95</v>
      </c>
      <c r="BU500" s="105">
        <v>0.97</v>
      </c>
      <c r="BV500" s="105">
        <v>1.03</v>
      </c>
      <c r="BW500" s="105">
        <v>0.85</v>
      </c>
      <c r="BX500" s="105" t="s">
        <v>1670</v>
      </c>
      <c r="BY500" s="105">
        <f t="shared" si="18"/>
        <v>3.3333333333333335E-3</v>
      </c>
      <c r="BZ500" s="115" t="s">
        <v>1582</v>
      </c>
      <c r="CA500" s="105" t="s">
        <v>1583</v>
      </c>
      <c r="CB500" s="105" t="s">
        <v>1584</v>
      </c>
      <c r="CC500" s="105" t="s">
        <v>1585</v>
      </c>
      <c r="CD500" s="106" t="s">
        <v>10</v>
      </c>
      <c r="CE500" s="105"/>
      <c r="CF500" s="105"/>
      <c r="CG500" s="105"/>
      <c r="CH500" s="105"/>
    </row>
  </sheetData>
  <mergeCells count="16">
    <mergeCell ref="BC3:BG3"/>
    <mergeCell ref="I2:K2"/>
    <mergeCell ref="CD1:CH1"/>
    <mergeCell ref="BZ2:CC2"/>
    <mergeCell ref="BZ1:CC1"/>
    <mergeCell ref="BQ2:BY2"/>
    <mergeCell ref="BQ1:BY1"/>
    <mergeCell ref="N1:BP1"/>
    <mergeCell ref="BC2:BH2"/>
    <mergeCell ref="D1:K1"/>
    <mergeCell ref="L1:M1"/>
    <mergeCell ref="AU2:AW2"/>
    <mergeCell ref="AZ2:BA2"/>
    <mergeCell ref="BL2:BM2"/>
    <mergeCell ref="AC2:AT2"/>
    <mergeCell ref="O2:AB2"/>
  </mergeCells>
  <dataValidations count="1">
    <dataValidation type="date" allowBlank="1" showInputMessage="1" showErrorMessage="1" sqref="E379:E500 E4:E48" xr:uid="{6E1AD0BC-66A3-DC45-8273-D027FBF7605A}">
      <formula1>1990</formula1>
      <formula2>2019</formula2>
    </dataValidation>
  </dataValidations>
  <hyperlinks>
    <hyperlink ref="G4" r:id="rId1" display="https://doi.org/10.1093/hmg/ddz219" xr:uid="{6934B481-D95C-4EA5-97B6-B5D59C4D8F17}"/>
    <hyperlink ref="K4" r:id="rId2" display="Abdel AbdellaouiDepartment of Psychiatry, Amsterdam UMC, University of Amsterdam, Amsterdam, the NetherlandsDepartment of Biological Psychology, Vrije Universiteit, Amsterdam, Netherlands; a.abdellaoui@amsterdamumc.nl" xr:uid="{4A70C914-43D6-432A-B3C4-AF1B62C566FB}"/>
    <hyperlink ref="K6" r:id="rId3" display="Prof Børge G Nordestgaard, Department of Clinical Biochemistry, Herlev Hospital, Copenhagen University Hospital, Herlev Ringvej 75, DK-2730 Herlev, Denmark_x000a_boerge.nordestgaard@regionh.dk" xr:uid="{626C9BDF-77CF-44BD-8756-BA22968F0655}"/>
    <hyperlink ref="G9" r:id="rId4" display="https://doi.org/10.1017/thg.2018.65" xr:uid="{0529ED2B-A46D-4EE2-AA66-24C0F75C87D7}"/>
    <hyperlink ref="G24" r:id="rId5" display="https://doi.org/10.1373/clinchem.2017.280727" xr:uid="{47C4CC56-53AC-48BE-8197-899ADE838D0B}"/>
    <hyperlink ref="G49" r:id="rId6" display="https://doi.org/10.1101/472142" xr:uid="{E7368246-1F7A-4166-9012-DA095B3F002F}"/>
    <hyperlink ref="K49" r:id="rId7" display="Peppi Koivunen, MD, PhD, Faculty of Biochemistry and Molecular Medicine, University of Oulu, Aapistie 7, P.O. Box 5400, FIN-90014, Finland, Email peppi.koivunen@oulu.fi," xr:uid="{090FCEAD-E797-48BE-93CE-74548B792C7D}"/>
    <hyperlink ref="G50" r:id="rId8" display="https://doi.org/10.1111/eci.13076" xr:uid="{9A4229CD-0EEE-4196-934F-155D51B332E1}"/>
    <hyperlink ref="K50" r:id="rId9" display="Young Ho Lee, Department of Rheumatology, Korea University Anam Hospital, Korea University College of Medicine, Seoul, Korea._x000a_Email: lyhcgh@korea.ac.kr" xr:uid="{0AE6426D-ADB8-482D-8D9C-DC1E5193D639}"/>
    <hyperlink ref="G71" r:id="rId10" display="https://doi.org/10.1002/hec.3828" xr:uid="{04CD9FB9-88DB-7E4D-A504-0D3AE4135F5D}"/>
    <hyperlink ref="G5" r:id="rId11" display="https://doi.org/10.1093/hmg/ddz219" xr:uid="{70E9E7A6-F53C-F44E-8790-834A26EC56E7}"/>
    <hyperlink ref="G6" r:id="rId12" display="http://dx.doi.org/10.1016/_x000d_S2213-8587(13)70200-6" xr:uid="{6AE03309-0DEA-46E9-AEE4-01E1682A2154}"/>
    <hyperlink ref="G7" r:id="rId13" display="http://dx.doi.org/10.1016/_x000d_S2213-8587(13)70200-6" xr:uid="{A387DF62-3577-7348-9309-C326BB7FFE04}"/>
    <hyperlink ref="G8" r:id="rId14" display="http://dx.doi.org/10.1016/_x000d_S2213-8587(13)70200-6" xr:uid="{BD7CA376-793C-514A-A57A-6CB64C94AD38}"/>
    <hyperlink ref="G10" r:id="rId15" display="https://doi.org/10.1017/thg.2018.65" xr:uid="{7B208E8C-8D37-0548-97F4-2B1B3A88B8D2}"/>
    <hyperlink ref="G11" r:id="rId16" display="https://doi.org/10.1017/thg.2018.65" xr:uid="{82381102-18A2-884B-BEF2-1BA301FBEDCA}"/>
    <hyperlink ref="G51" r:id="rId17" display="https://doi.org/10.1002/sim.8066" xr:uid="{92106BE2-99E9-4B4C-A4FA-EDADE915F66C}"/>
    <hyperlink ref="G52" r:id="rId18" display="https://doi.org/10.1002/sim.8066" xr:uid="{B9F0CCE7-2122-E645-A77B-22201038A17D}"/>
    <hyperlink ref="G72:G78" r:id="rId19" display="https://doi.org/10.1002/hec.3828" xr:uid="{54D91872-76D5-7F43-B925-5BC05E981BAD}"/>
    <hyperlink ref="K5" r:id="rId20" display="Abdel AbdellaouiDepartment of Psychiatry, Amsterdam UMC, University of Amsterdam, Amsterdam, the NetherlandsDepartment of Biological Psychology, Vrije Universiteit, Amsterdam, Netherlands; a.abdellaoui@amsterdamumc.nl" xr:uid="{AA8B136F-67AD-EC41-84CB-FB7D65C3DE7A}"/>
    <hyperlink ref="J6" r:id="rId21" xr:uid="{2BE88D8E-D29C-2B45-AC5E-0B876472EA45}"/>
    <hyperlink ref="K7" r:id="rId22" display="Prof Børge G Nordestgaard, Department of Clinical Biochemistry, Herlev Hospital, Copenhagen University Hospital, Herlev Ringvej 75, DK-2730 Herlev, Denmark_x000a_boerge.nordestgaard@regionh.dk" xr:uid="{ACE5FD43-F5E7-A84F-8965-A2F8EBC9A47C}"/>
    <hyperlink ref="J7" r:id="rId23" xr:uid="{83BF152E-6C84-C14E-9FC1-FCC220A54277}"/>
    <hyperlink ref="K8" r:id="rId24" display="Prof Børge G Nordestgaard, Department of Clinical Biochemistry, Herlev Hospital, Copenhagen University Hospital, Herlev Ringvej 75, DK-2730 Herlev, Denmark_x000a_boerge.nordestgaard@regionh.dk" xr:uid="{ACA1F939-EFBB-4049-9A92-7D4EC8D36041}"/>
    <hyperlink ref="J8" r:id="rId25" xr:uid="{D3CB193B-7B6B-6A44-AC1E-E86830C28C53}"/>
    <hyperlink ref="K12" r:id="rId26" display="Dan E. Arking; arking@jhmi.edu; McKusick-Nathans Institute of Genetic Medicine, Johns Hopkins, 733 N Broadway, Baltimore, MD 21205, USA" xr:uid="{B1224007-E9CE-974C-9DCE-A129DCA547EB}"/>
    <hyperlink ref="K13" r:id="rId27" display="Dan E. Arking; arking@jhmi.edu; McKusick-Nathans Institute of Genetic Medicine, Johns Hopkins, 733 N Broadway, Baltimore, MD 21205, USA" xr:uid="{73E8D7C0-94CE-8542-AF7F-4CE0FAEF4004}"/>
    <hyperlink ref="K14" r:id="rId28" display="Dan E. Arking; arking@jhmi.edu; McKusick-Nathans Institute of Genetic Medicine, Johns Hopkins, 733 N Broadway, Baltimore, MD 21205, USA" xr:uid="{CDDE37E4-1EBE-F546-A059-084B2591E5DD}"/>
    <hyperlink ref="K15" r:id="rId29" display="Dan E. Arking; arking@jhmi.edu; McKusick-Nathans Institute of Genetic Medicine, Johns Hopkins, 733 N Broadway, Baltimore, MD 21205, USA" xr:uid="{2A070FBF-8F62-9B44-A377-0CB9B9D36241}"/>
    <hyperlink ref="K16" r:id="rId30" display="Dan E. Arking; arking@jhmi.edu; McKusick-Nathans Institute of Genetic Medicine, Johns Hopkins, 733 N Broadway, Baltimore, MD 21205, USA" xr:uid="{64CD0400-74EC-DD43-A0CA-5E65F9F1F024}"/>
    <hyperlink ref="K17" r:id="rId31" display="Dan E. Arking; arking@jhmi.edu; McKusick-Nathans Institute of Genetic Medicine, Johns Hopkins, 733 N Broadway, Baltimore, MD 21205, USA" xr:uid="{EA49E994-1284-B84C-B63A-455D1202DB60}"/>
    <hyperlink ref="K18" r:id="rId32" display="Dan E. Arking; arking@jhmi.edu; McKusick-Nathans Institute of Genetic Medicine, Johns Hopkins, 733 N Broadway, Baltimore, MD 21205, USA" xr:uid="{B2564809-47E8-014B-B7FF-124D2CD82322}"/>
    <hyperlink ref="K19" r:id="rId33" display="Dan E. Arking; arking@jhmi.edu; McKusick-Nathans Institute of Genetic Medicine, Johns Hopkins, 733 N Broadway, Baltimore, MD 21205, USA" xr:uid="{B9F65BD6-E9CB-E045-8899-FFD84E6044FB}"/>
    <hyperlink ref="K20" r:id="rId34" display="Dan E. Arking; arking@jhmi.edu; McKusick-Nathans Institute of Genetic Medicine, Johns Hopkins, 733 N Broadway, Baltimore, MD 21205, USA" xr:uid="{DEAB94D5-3BEB-5848-B463-8C3E87679E6C}"/>
    <hyperlink ref="K21" r:id="rId35" display="Dan E. Arking; arking@jhmi.edu; McKusick-Nathans Institute of Genetic Medicine, Johns Hopkins, 733 N Broadway, Baltimore, MD 21205, USA" xr:uid="{4BB8DCF2-6C75-4B48-A707-849B7025052E}"/>
    <hyperlink ref="K22" r:id="rId36" display="Dan E. Arking; arking@jhmi.edu; McKusick-Nathans Institute of Genetic Medicine, Johns Hopkins, 733 N Broadway, Baltimore, MD 21205, USA" xr:uid="{FEBC5CA7-EA2E-A746-806F-38FA9BEC09DD}"/>
    <hyperlink ref="K23" r:id="rId37" display="Dan E. Arking; arking@jhmi.edu; McKusick-Nathans Institute of Genetic Medicine, Johns Hopkins, 733 N Broadway, Baltimore, MD 21205, USA" xr:uid="{72E42AF9-E328-FC4E-8547-228E8E02DB94}"/>
    <hyperlink ref="J49" r:id="rId38" xr:uid="{5FC7C1B7-EAFC-E444-9E69-9866B5CE5A67}"/>
    <hyperlink ref="K25" r:id="rId39" display="Prof Børge G Nordestgaard, Department of Clinical Biochemistry, Herlev Hospital, Copenhagen University Hospital, Herlev Ringvej 75, DK-2730 Herlev, Denmark_x000a_boerge.nordestgaard@regionh.dk" xr:uid="{7F4F676B-D1B7-3444-AAC5-D71CD6D8E9B6}"/>
    <hyperlink ref="K26" r:id="rId40" display="Prof Børge G Nordestgaard, Department of Clinical Biochemistry, Herlev Hospital, Copenhagen University Hospital, Herlev Ringvej 75, DK-2730 Herlev, Denmark_x000a_boerge.nordestgaard@regionh.dk" xr:uid="{FF3A0B67-488D-804F-9EAA-9C3B204F24AC}"/>
    <hyperlink ref="K27" r:id="rId41" display="Prof Børge G Nordestgaard, Department of Clinical Biochemistry, Herlev Hospital, Copenhagen University Hospital, Herlev Ringvej 75, DK-2730 Herlev, Denmark_x000a_boerge.nordestgaard@regionh.dk" xr:uid="{44BB8CEF-775A-DA43-8466-1B8819F63B7A}"/>
    <hyperlink ref="K28" r:id="rId42" display="Prof Børge G Nordestgaard, Department of Clinical Biochemistry, Herlev Hospital, Copenhagen University Hospital, Herlev Ringvej 75, DK-2730 Herlev, Denmark_x000a_boerge.nordestgaard@regionh.dk" xr:uid="{46EC28A6-3959-7840-BEFA-1079F9231BF1}"/>
    <hyperlink ref="K29" r:id="rId43" display="Prof Børge G Nordestgaard, Department of Clinical Biochemistry, Herlev Hospital, Copenhagen University Hospital, Herlev Ringvej 75, DK-2730 Herlev, Denmark_x000a_boerge.nordestgaard@regionh.dk" xr:uid="{8EA20083-D87D-D047-8A19-697D6AF51E49}"/>
    <hyperlink ref="K30" r:id="rId44" display="Prof Børge G Nordestgaard, Department of Clinical Biochemistry, Herlev Hospital, Copenhagen University Hospital, Herlev Ringvej 75, DK-2730 Herlev, Denmark_x000a_boerge.nordestgaard@regionh.dk" xr:uid="{956617FA-F188-DD4E-B1FD-7A322E6FE9BF}"/>
    <hyperlink ref="K31" r:id="rId45" display="Prof Børge G Nordestgaard, Department of Clinical Biochemistry, Herlev Hospital, Copenhagen University Hospital, Herlev Ringvej 75, DK-2730 Herlev, Denmark_x000a_boerge.nordestgaard@regionh.dk" xr:uid="{E432E770-CC1D-D243-8478-63246A3341AB}"/>
    <hyperlink ref="K32" r:id="rId46" display="Prof Børge G Nordestgaard, Department of Clinical Biochemistry, Herlev Hospital, Copenhagen University Hospital, Herlev Ringvej 75, DK-2730 Herlev, Denmark_x000a_boerge.nordestgaard@regionh.dk" xr:uid="{D2B550D0-E434-6644-BA17-99847C0A01DC}"/>
    <hyperlink ref="K33" r:id="rId47" display="Prof Børge G Nordestgaard, Department of Clinical Biochemistry, Herlev Hospital, Copenhagen University Hospital, Herlev Ringvej 75, DK-2730 Herlev, Denmark_x000a_boerge.nordestgaard@regionh.dk" xr:uid="{C5E6B617-18B7-7347-833F-5146D51E47AF}"/>
    <hyperlink ref="K34" r:id="rId48" display="Prof Børge G Nordestgaard, Department of Clinical Biochemistry, Herlev Hospital, Copenhagen University Hospital, Herlev Ringvej 75, DK-2730 Herlev, Denmark_x000a_boerge.nordestgaard@regionh.dk" xr:uid="{15843125-731D-EC43-BDA5-9E368AECCCF9}"/>
    <hyperlink ref="K35" r:id="rId49" display="Prof Børge G Nordestgaard, Department of Clinical Biochemistry, Herlev Hospital, Copenhagen University Hospital, Herlev Ringvej 75, DK-2730 Herlev, Denmark_x000a_boerge.nordestgaard@regionh.dk" xr:uid="{3FED1CB0-A510-8145-99FC-CC7BA6D29065}"/>
    <hyperlink ref="K36" r:id="rId50" display="Prof Børge G Nordestgaard, Department of Clinical Biochemistry, Herlev Hospital, Copenhagen University Hospital, Herlev Ringvej 75, DK-2730 Herlev, Denmark_x000a_boerge.nordestgaard@regionh.dk" xr:uid="{E642252C-79DA-D642-B624-B3880E4B9C91}"/>
    <hyperlink ref="K37" r:id="rId51" display="Prof Børge G Nordestgaard, Department of Clinical Biochemistry, Herlev Hospital, Copenhagen University Hospital, Herlev Ringvej 75, DK-2730 Herlev, Denmark_x000a_boerge.nordestgaard@regionh.dk" xr:uid="{72CD521F-CCBD-A94B-84C6-072FCB47E6D7}"/>
    <hyperlink ref="K38" r:id="rId52" display="Prof Børge G Nordestgaard, Department of Clinical Biochemistry, Herlev Hospital, Copenhagen University Hospital, Herlev Ringvej 75, DK-2730 Herlev, Denmark_x000a_boerge.nordestgaard@regionh.dk" xr:uid="{8802EA07-CF4B-274C-B812-AECFF1DFAAD7}"/>
    <hyperlink ref="K39" r:id="rId53" display="Prof Børge G Nordestgaard, Department of Clinical Biochemistry, Herlev Hospital, Copenhagen University Hospital, Herlev Ringvej 75, DK-2730 Herlev, Denmark_x000a_boerge.nordestgaard@regionh.dk" xr:uid="{DE731AE1-B853-3749-899B-5975CD8794E2}"/>
    <hyperlink ref="K40" r:id="rId54" display="Prof Børge G Nordestgaard, Department of Clinical Biochemistry, Herlev Hospital, Copenhagen University Hospital, Herlev Ringvej 75, DK-2730 Herlev, Denmark_x000a_boerge.nordestgaard@regionh.dk" xr:uid="{B464B477-43EB-6D45-B748-E2F31DEE6B14}"/>
    <hyperlink ref="K41" r:id="rId55" display="Prof Børge G Nordestgaard, Department of Clinical Biochemistry, Herlev Hospital, Copenhagen University Hospital, Herlev Ringvej 75, DK-2730 Herlev, Denmark_x000a_boerge.nordestgaard@regionh.dk" xr:uid="{B571A697-B3D3-1044-93AF-2E1D8764299E}"/>
    <hyperlink ref="K42" r:id="rId56" display="Prof Børge G Nordestgaard, Department of Clinical Biochemistry, Herlev Hospital, Copenhagen University Hospital, Herlev Ringvej 75, DK-2730 Herlev, Denmark_x000a_boerge.nordestgaard@regionh.dk" xr:uid="{E27617C0-C488-A34F-B802-FA1A9F78CFC9}"/>
    <hyperlink ref="K43" r:id="rId57" display="Prof Børge G Nordestgaard, Department of Clinical Biochemistry, Herlev Hospital, Copenhagen University Hospital, Herlev Ringvej 75, DK-2730 Herlev, Denmark_x000a_boerge.nordestgaard@regionh.dk" xr:uid="{285CA42E-9E34-384C-849B-783D12B5E645}"/>
    <hyperlink ref="K44" r:id="rId58" display="Prof Børge G Nordestgaard, Department of Clinical Biochemistry, Herlev Hospital, Copenhagen University Hospital, Herlev Ringvej 75, DK-2730 Herlev, Denmark_x000a_boerge.nordestgaard@regionh.dk" xr:uid="{938A12D7-4E0B-3741-93DD-66B798044347}"/>
    <hyperlink ref="K45" r:id="rId59" display="Prof Børge G Nordestgaard, Department of Clinical Biochemistry, Herlev Hospital, Copenhagen University Hospital, Herlev Ringvej 75, DK-2730 Herlev, Denmark_x000a_boerge.nordestgaard@regionh.dk" xr:uid="{F3E3A36B-A12D-5746-9EEE-D71CFC046196}"/>
    <hyperlink ref="K46" r:id="rId60" display="Prof Børge G Nordestgaard, Department of Clinical Biochemistry, Herlev Hospital, Copenhagen University Hospital, Herlev Ringvej 75, DK-2730 Herlev, Denmark_x000a_boerge.nordestgaard@regionh.dk" xr:uid="{212B9700-B575-F74A-B151-3EB00CD9D5D2}"/>
    <hyperlink ref="K47" r:id="rId61" display="Prof Børge G Nordestgaard, Department of Clinical Biochemistry, Herlev Hospital, Copenhagen University Hospital, Herlev Ringvej 75, DK-2730 Herlev, Denmark_x000a_boerge.nordestgaard@regionh.dk" xr:uid="{0A5160B2-F377-994B-A37C-ACA67D9C4520}"/>
    <hyperlink ref="K48" r:id="rId62" display="Prof Børge G Nordestgaard, Department of Clinical Biochemistry, Herlev Hospital, Copenhagen University Hospital, Herlev Ringvej 75, DK-2730 Herlev, Denmark_x000a_boerge.nordestgaard@regionh.dk" xr:uid="{6EB65E1E-ED73-3348-8E68-08A52D9B1523}"/>
    <hyperlink ref="J116" r:id="rId63" xr:uid="{42BE2A61-2092-C043-BC0D-E1AE3C7028FB}"/>
    <hyperlink ref="J117" r:id="rId64" xr:uid="{82D4AEC4-5F1F-2E4C-8496-B4512F4506D2}"/>
    <hyperlink ref="J118" r:id="rId65" xr:uid="{011971E2-64CE-B84E-9581-4623DB90190B}"/>
    <hyperlink ref="J119" r:id="rId66" xr:uid="{EACA944D-BD0A-9543-B7F8-D848DEB86B1F}"/>
    <hyperlink ref="J120" r:id="rId67" xr:uid="{EE64A813-B76B-3A44-A833-560088D2FD55}"/>
    <hyperlink ref="J121" r:id="rId68" xr:uid="{2ED6E813-BF4C-FF4E-8608-88356D65BF35}"/>
    <hyperlink ref="J122" r:id="rId69" xr:uid="{11BDF085-FB9E-E746-A1EF-2048F7108F2C}"/>
    <hyperlink ref="J123" r:id="rId70" xr:uid="{8AE13930-B4CB-2340-8BA5-0B4031E83898}"/>
    <hyperlink ref="J124" r:id="rId71" xr:uid="{63F041F8-E1B8-4949-82B2-E3913E3841BA}"/>
    <hyperlink ref="J125" r:id="rId72" xr:uid="{12DCB1E9-8FF7-C54C-9BE9-FFDB66B79500}"/>
    <hyperlink ref="J126" r:id="rId73" xr:uid="{248EE626-CDC5-584C-9456-895830F5D2B6}"/>
    <hyperlink ref="J127" r:id="rId74" xr:uid="{0D1CFE88-3988-B641-9637-F8AD8F37DD1F}"/>
    <hyperlink ref="J128" r:id="rId75" xr:uid="{EBECA986-03E1-A143-8617-712A91325811}"/>
    <hyperlink ref="J129" r:id="rId76" xr:uid="{EA930A40-F7B3-6E40-9C6C-C545F8BC9E62}"/>
    <hyperlink ref="J130" r:id="rId77" xr:uid="{D78C9341-A0F5-FD4E-BB34-591FA9CE2E2F}"/>
    <hyperlink ref="J131" r:id="rId78" xr:uid="{8DC69398-E681-1A41-A62E-7B3C604139B4}"/>
    <hyperlink ref="J139" r:id="rId79" xr:uid="{4DB18C72-B69E-BB48-8BAA-9ED9C1BFB2B6}"/>
    <hyperlink ref="J140" r:id="rId80" xr:uid="{F00D1723-E6BB-A149-85DD-F3EC39DC1C0F}"/>
    <hyperlink ref="J132" r:id="rId81" xr:uid="{AA145228-4C52-1546-9797-74B264B216C4}"/>
    <hyperlink ref="J133" r:id="rId82" xr:uid="{34216A24-5A2D-D74F-8D80-0182101CF98C}"/>
    <hyperlink ref="J134" r:id="rId83" xr:uid="{7BFB62AE-9561-6849-8DEB-8CB3B97018E8}"/>
    <hyperlink ref="J135" r:id="rId84" xr:uid="{083D2D18-FC5C-A947-AB00-446369455013}"/>
    <hyperlink ref="J136" r:id="rId85" xr:uid="{089A7633-74FB-FB47-8C23-819535D882CD}"/>
    <hyperlink ref="J137" r:id="rId86" xr:uid="{7143D894-7F2E-7044-A212-2B7826520E0B}"/>
    <hyperlink ref="J138" r:id="rId87" xr:uid="{FFC8C49F-FB98-7143-A3AA-0C27F4A1AF92}"/>
    <hyperlink ref="J141" r:id="rId88" xr:uid="{739DC180-9B6A-4F4C-A16F-123999E9A773}"/>
    <hyperlink ref="J142" r:id="rId89" xr:uid="{0DD82D75-2D36-104B-97E8-F8AD9DE96E71}"/>
    <hyperlink ref="J143" r:id="rId90" xr:uid="{17FE6F5E-4F79-CC47-8284-23E8678C9315}"/>
    <hyperlink ref="J144" r:id="rId91" xr:uid="{8D0E2B5E-71A9-244A-ADA9-6E9665EFC50C}"/>
    <hyperlink ref="J145" r:id="rId92" xr:uid="{63D219D2-C594-7C48-901A-6134828CDAD4}"/>
    <hyperlink ref="J146" r:id="rId93" xr:uid="{AB2EB2C1-4EB1-044A-9B2B-54A2C4107012}"/>
    <hyperlink ref="J147" r:id="rId94" xr:uid="{EBB4274A-50B8-8B40-9A9F-38BFEE6A9395}"/>
    <hyperlink ref="J148" r:id="rId95" xr:uid="{45BDDA09-E0BD-DC48-8929-2696725131CA}"/>
    <hyperlink ref="J149" r:id="rId96" xr:uid="{B622AF16-0032-7245-ADFD-BF1BBA77C92D}"/>
    <hyperlink ref="J150" r:id="rId97" xr:uid="{BB8B5AD4-E38E-834D-B840-7E9913B57B41}"/>
    <hyperlink ref="J151" r:id="rId98" xr:uid="{EAFF4AC6-6E37-9949-92DB-E08372C8C553}"/>
    <hyperlink ref="J152" r:id="rId99" xr:uid="{43793D9E-B964-8342-ACC6-64362795C597}"/>
    <hyperlink ref="J340" r:id="rId100" xr:uid="{FD72A2E0-51FD-43AA-B7B7-603B14D00405}"/>
    <hyperlink ref="J341" r:id="rId101" xr:uid="{7B0302B5-9312-42F1-B59E-89AFB32E7C9B}"/>
    <hyperlink ref="J342" r:id="rId102" xr:uid="{2210DE9D-42BC-4F06-9955-5CEEB5F90AC2}"/>
    <hyperlink ref="J343" r:id="rId103" xr:uid="{3C969897-E846-4B0E-9FB6-98199DBD90C8}"/>
    <hyperlink ref="J344" r:id="rId104" xr:uid="{2D306E7E-CA2F-446C-A270-A4C3575EB0F3}"/>
    <hyperlink ref="J345" r:id="rId105" xr:uid="{60299A0C-40B2-4033-BCB8-01CC224A6E33}"/>
    <hyperlink ref="J346" r:id="rId106" xr:uid="{00C90F0E-1C8C-4431-95F5-323ADB6DCB3F}"/>
    <hyperlink ref="J347" r:id="rId107" xr:uid="{F4C415CE-4E1D-492F-9852-9D6B7DC68F8C}"/>
    <hyperlink ref="J348" r:id="rId108" xr:uid="{4E0526E8-2A98-4AC0-9369-9A0178FDDCC3}"/>
    <hyperlink ref="J349" r:id="rId109" xr:uid="{F4678C54-E9D9-494C-83B8-2F9AC3A8FE4C}"/>
    <hyperlink ref="J350" r:id="rId110" xr:uid="{1E1BA650-27E4-4FF7-85BC-775421C55753}"/>
    <hyperlink ref="J351" r:id="rId111" xr:uid="{7618F0B6-F7C1-4D6F-91BB-97DB0A76A3B0}"/>
    <hyperlink ref="J352" r:id="rId112" xr:uid="{93380FCD-8F48-431C-A5F6-9EA2264BBAAC}"/>
    <hyperlink ref="J353" r:id="rId113" xr:uid="{CC290F3C-6747-433C-B96A-624E5B201641}"/>
    <hyperlink ref="J354" r:id="rId114" xr:uid="{90E2484C-9CC9-492B-9385-DAA573A03BBF}"/>
    <hyperlink ref="J355" r:id="rId115" xr:uid="{0FD305E1-D7FD-4548-B463-23F745F3414D}"/>
    <hyperlink ref="J356" r:id="rId116" xr:uid="{12F2EA2A-A0DF-414B-90E7-06E5279D7B1F}"/>
    <hyperlink ref="J357" r:id="rId117" xr:uid="{392CE6A5-D7B2-4DC2-BA1A-C629FA6C8623}"/>
    <hyperlink ref="J358" r:id="rId118" xr:uid="{3D298D4C-ACC2-4EC9-927B-36F8BC8131BA}"/>
    <hyperlink ref="J359" r:id="rId119" xr:uid="{46212DC0-FFB2-4C28-A063-6E852633975E}"/>
    <hyperlink ref="J360" r:id="rId120" xr:uid="{658C7653-03BA-44E3-8B04-278B10D0CD97}"/>
    <hyperlink ref="J361" r:id="rId121" xr:uid="{73CC9C2A-A308-404B-A065-680CE6E42CA6}"/>
    <hyperlink ref="J362" r:id="rId122" xr:uid="{B5EB35D2-279B-4C9C-9FFC-E2FC28FDF3C4}"/>
    <hyperlink ref="J363" r:id="rId123" xr:uid="{4435B84D-948E-4D81-BE16-96C21448EEF7}"/>
    <hyperlink ref="J364" r:id="rId124" xr:uid="{0169332A-CAFF-4044-85D9-76AD7CB4E08B}"/>
    <hyperlink ref="J365" r:id="rId125" xr:uid="{8C205C1B-0ABE-4E63-8CDE-63BC282B1B8F}"/>
    <hyperlink ref="J366" r:id="rId126" xr:uid="{43E3ABAF-C2FE-4D16-AE7C-C9B86DB1910B}"/>
    <hyperlink ref="J367" r:id="rId127" xr:uid="{F3D05B64-AF9B-469F-9BA5-DE0228CF04EB}"/>
    <hyperlink ref="J368" r:id="rId128" xr:uid="{5434FA8C-DFA3-4CF1-B18B-06548ADE960E}"/>
    <hyperlink ref="J369" r:id="rId129" xr:uid="{14EEBC0C-B4B0-4CCA-810D-897B5C95DD86}"/>
    <hyperlink ref="J370" r:id="rId130" xr:uid="{2942E78D-0534-4DB3-8460-42914E86991B}"/>
    <hyperlink ref="J371" r:id="rId131" xr:uid="{22A0DE0B-7AF4-4B1D-AF06-F2C405C4065D}"/>
    <hyperlink ref="J372" r:id="rId132" xr:uid="{6E63776A-2850-4084-895D-918357C33211}"/>
    <hyperlink ref="J373" r:id="rId133" xr:uid="{B74D7BFE-B67A-4E62-849A-687EB58C9C79}"/>
    <hyperlink ref="J374" r:id="rId134" xr:uid="{EA511F5C-43AD-4C86-88B6-66BE93F9DD30}"/>
    <hyperlink ref="J375" r:id="rId135" xr:uid="{070C9D08-FB79-4B8E-90E4-3809233EC970}"/>
    <hyperlink ref="J376" r:id="rId136" xr:uid="{2AE685C8-E4BE-4CAB-A168-0EBB0A999EE9}"/>
    <hyperlink ref="J377" r:id="rId137" xr:uid="{E13522E8-4943-48DD-84F0-1CE81FD52254}"/>
    <hyperlink ref="J378" r:id="rId138" xr:uid="{C24EBED9-FBAF-4FCD-999C-62FD5F5997AB}"/>
    <hyperlink ref="J379" r:id="rId139" xr:uid="{57302A5F-2C38-42C0-AE63-DB018518B883}"/>
    <hyperlink ref="J380" r:id="rId140" xr:uid="{F9E929DD-729D-4B8B-8849-A0F1486A902F}"/>
    <hyperlink ref="J381" r:id="rId141" xr:uid="{3265CD0B-76AF-45EE-909B-90062CF4F63E}"/>
    <hyperlink ref="J382" r:id="rId142" xr:uid="{83B9C4E3-4F06-41CB-8C00-E12D7B36C479}"/>
    <hyperlink ref="J383" r:id="rId143" xr:uid="{C78B3938-A999-4E6F-862E-64603020E7CF}"/>
    <hyperlink ref="J384" r:id="rId144" xr:uid="{827369F7-CECD-4C27-BADA-F49C42CC1828}"/>
    <hyperlink ref="J386" r:id="rId145" xr:uid="{DFA54F96-0FDC-41B1-9DEF-E821B71E3B30}"/>
    <hyperlink ref="J385" r:id="rId146" xr:uid="{02A54886-8980-414C-91BE-3B2E4F4335D3}"/>
    <hyperlink ref="J387" r:id="rId147" xr:uid="{42091299-6317-4A0C-A17D-66FB764FDBA5}"/>
    <hyperlink ref="J389" r:id="rId148" xr:uid="{122BEB1E-8C7E-4B78-B821-EE62C6D0F6DB}"/>
    <hyperlink ref="J388" r:id="rId149" xr:uid="{85FAB38B-1A65-47E4-BD57-12A42C3BA121}"/>
    <hyperlink ref="J390" r:id="rId150" xr:uid="{BA3D5459-D059-43E5-8590-8E94C4D94A63}"/>
    <hyperlink ref="J392" r:id="rId151" xr:uid="{B9C11524-2AD9-4E23-851B-710760653A84}"/>
    <hyperlink ref="J391" r:id="rId152" xr:uid="{DED7FAD0-6599-4250-AC97-D9BBF791D546}"/>
    <hyperlink ref="J393" r:id="rId153" xr:uid="{722F3A60-4165-45F5-B245-4C5931778017}"/>
    <hyperlink ref="J395" r:id="rId154" xr:uid="{55A24DAB-EA22-47C3-98E2-F67BF1D564CD}"/>
    <hyperlink ref="J394" r:id="rId155" xr:uid="{A32F9C99-C5CC-4A14-AC80-177197886528}"/>
    <hyperlink ref="J396" r:id="rId156" xr:uid="{A77C6DD9-B643-4D71-892E-5E85C23F94F9}"/>
    <hyperlink ref="J398" r:id="rId157" xr:uid="{78500B41-B160-4531-A9C3-6DBDF9A9F386}"/>
    <hyperlink ref="J397" r:id="rId158" xr:uid="{F4BB9E66-8F5F-491C-9E6F-431F844C20AE}"/>
    <hyperlink ref="J399" r:id="rId159" xr:uid="{C639BC5E-E733-4778-8CFE-EBF8A2EA276E}"/>
    <hyperlink ref="J401" r:id="rId160" xr:uid="{DE0E99D0-83CC-4ABB-958B-46E3EACC530B}"/>
    <hyperlink ref="J400" r:id="rId161" xr:uid="{383D2AA6-38DD-4ED2-A8FA-AFE00074D236}"/>
    <hyperlink ref="J402" r:id="rId162" xr:uid="{36837FDA-1A1B-4A22-A2BD-8B4D3E04D191}"/>
    <hyperlink ref="J404" r:id="rId163" xr:uid="{5CED21B0-0844-4239-8B1F-2B3FCADF787C}"/>
    <hyperlink ref="J403" r:id="rId164" xr:uid="{0A18307C-5CA6-4CE7-A3BE-918CFE49792C}"/>
    <hyperlink ref="J405" r:id="rId165" xr:uid="{FCBED39E-D95C-4212-9275-5945BDCD42A2}"/>
    <hyperlink ref="J406" r:id="rId166" xr:uid="{357CF668-2F06-4583-8903-11351C217260}"/>
    <hyperlink ref="J408" r:id="rId167" xr:uid="{B31F9E34-B0D6-491A-AABC-6422A80FCB72}"/>
    <hyperlink ref="J407" r:id="rId168" xr:uid="{63463CA8-DB49-44A7-BCB6-70826E742351}"/>
    <hyperlink ref="J409" r:id="rId169" xr:uid="{1145BA6C-CAB2-4629-8C6D-01923B618FF0}"/>
    <hyperlink ref="J411" r:id="rId170" xr:uid="{78DD77CE-F39E-4473-80EB-36FE22C07AFB}"/>
    <hyperlink ref="J410" r:id="rId171" xr:uid="{597C3066-C21C-44FD-9EB4-C46288A0A032}"/>
    <hyperlink ref="J412" r:id="rId172" xr:uid="{3BBB5590-F927-4EC3-BF59-E8253F0D13AF}"/>
    <hyperlink ref="J414" r:id="rId173" xr:uid="{BD99AC30-BF56-4FDF-9873-48E502A59BB2}"/>
    <hyperlink ref="J413" r:id="rId174" xr:uid="{09BF8587-4A64-4565-95EA-76548A68FBFB}"/>
    <hyperlink ref="J415" r:id="rId175" xr:uid="{74B681DB-5BFE-48C1-95E9-CC04053758F7}"/>
    <hyperlink ref="J417" r:id="rId176" xr:uid="{ED29D40E-AC6D-40BD-A989-50BA46E3ACBB}"/>
    <hyperlink ref="J416" r:id="rId177" xr:uid="{57F5EEDB-07C1-4703-BF5D-CD4341207CBB}"/>
    <hyperlink ref="J418" r:id="rId178" xr:uid="{D96F7D83-D4DE-4E1D-82F7-69CFA320A830}"/>
    <hyperlink ref="J420" r:id="rId179" xr:uid="{3859A24F-FFF7-47CB-A86C-633BCFED6716}"/>
    <hyperlink ref="J419" r:id="rId180" xr:uid="{9CAE5DF6-C9D7-49E2-99BA-10B6FEAB3659}"/>
    <hyperlink ref="J421" r:id="rId181" xr:uid="{D3A74A2D-A42A-4E41-ACEC-4CCF41596702}"/>
    <hyperlink ref="J423" r:id="rId182" xr:uid="{537F6F13-1FAA-4BC8-917B-CAA0F254F17C}"/>
    <hyperlink ref="J422" r:id="rId183" xr:uid="{338CB3FA-CAA4-4FF8-B5C0-1CB2BAF4D54C}"/>
    <hyperlink ref="J424" r:id="rId184" xr:uid="{49F412AB-297F-4D21-810D-3948624D8595}"/>
    <hyperlink ref="J426" r:id="rId185" xr:uid="{0E181D30-585F-4EC7-A516-DB3BC879BA66}"/>
    <hyperlink ref="J425" r:id="rId186" xr:uid="{B28A0A40-A53E-4A84-840B-06A707018E28}"/>
    <hyperlink ref="J427" r:id="rId187" xr:uid="{340B3EAB-837B-4C42-8865-598074E4DE8C}"/>
    <hyperlink ref="J429" r:id="rId188" xr:uid="{801A1AD9-48B0-44C3-969E-E3AE2CB67594}"/>
    <hyperlink ref="J428" r:id="rId189" xr:uid="{D2C9C2B3-37C2-480C-9CE1-D9E10BB24189}"/>
    <hyperlink ref="J430" r:id="rId190" xr:uid="{5D0A96E8-6534-4C82-A26C-48EC8A8023D3}"/>
    <hyperlink ref="J432" r:id="rId191" xr:uid="{6B4954E6-E2E3-4B89-99DD-7D772176E640}"/>
    <hyperlink ref="J431" r:id="rId192" xr:uid="{81B0AD0B-4520-41DB-8C09-39E2BDAC3F0A}"/>
    <hyperlink ref="J433" r:id="rId193" xr:uid="{561451D8-097A-4542-9A8F-4E4965538C9A}"/>
    <hyperlink ref="J435" r:id="rId194" xr:uid="{7787C540-42A4-481D-ABEF-7140E1392EC8}"/>
    <hyperlink ref="J434" r:id="rId195" xr:uid="{1DC74FF6-5ADD-42EC-AC0D-3E59961A2150}"/>
    <hyperlink ref="J436" r:id="rId196" display="mailto:lindgrenpa@bdi.ox.ac.uk" xr:uid="{E134CDB6-2ED6-44A3-AEAC-95B50D78CBAC}"/>
    <hyperlink ref="J438" r:id="rId197" display="mailto:lindgrenpa@bdi.ox.ac.uk" xr:uid="{8D8C65CA-DEC1-4468-9A84-23CC4D967D81}"/>
    <hyperlink ref="J437" r:id="rId198" display="mailto:lindgrenpa@bdi.ox.ac.uk" xr:uid="{CF937FC6-1B05-4F74-BB0D-7FFD89FB6098}"/>
    <hyperlink ref="J439" r:id="rId199" display="mailto:lindgrenpa@bdi.ox.ac.uk" xr:uid="{90D8675D-1938-4F9D-8A43-2EA8ECF7900F}"/>
    <hyperlink ref="J441" r:id="rId200" display="mailto:lindgrenpa@bdi.ox.ac.uk" xr:uid="{FE6AB702-5CD7-4DA4-9661-574CCCE90D5F}"/>
    <hyperlink ref="J440" r:id="rId201" display="mailto:lindgrenpa@bdi.ox.ac.uk" xr:uid="{2776FF31-9BC5-43AD-A72F-5C65EA315C9A}"/>
    <hyperlink ref="J443" r:id="rId202" display="mailto:lindgrenpa@bdi.ox.ac.uk" xr:uid="{6D1BC262-F5F5-48BC-B5A4-4600DBCEE94A}"/>
    <hyperlink ref="J442" r:id="rId203" display="mailto:lindgrenpa@bdi.ox.ac.uk" xr:uid="{A0A34DB2-1D27-484C-BDF6-3CAE2BA41E4C}"/>
    <hyperlink ref="J444" r:id="rId204" display="mailto:lindgrenpa@bdi.ox.ac.uk" xr:uid="{3E255243-EE50-479D-B9C2-79323302868C}"/>
    <hyperlink ref="J446" r:id="rId205" display="mailto:lindgrenpa@bdi.ox.ac.uk" xr:uid="{18EAA513-4BDC-4849-B404-18703AF61757}"/>
    <hyperlink ref="J445" r:id="rId206" display="mailto:lindgrenpa@bdi.ox.ac.uk" xr:uid="{7BB1D1CB-EE30-4003-A138-08F555DDECAC}"/>
    <hyperlink ref="J447" r:id="rId207" display="mailto:lindgrenpa@bdi.ox.ac.uk" xr:uid="{9FB7A989-86C1-4EAE-A0B8-6EE75ABE1D7C}"/>
    <hyperlink ref="J449" r:id="rId208" display="mailto:lindgrenpa@bdi.ox.ac.uk" xr:uid="{C9292AB8-6253-42DF-BE60-5F0DCAADDA7D}"/>
    <hyperlink ref="J448" r:id="rId209" display="mailto:lindgrenpa@bdi.ox.ac.uk" xr:uid="{991FAFC8-4D02-4AEF-AEBB-665EA3740D75}"/>
    <hyperlink ref="J450" r:id="rId210" display="mailto:lindgrenpa@bdi.ox.ac.uk" xr:uid="{0F875374-C48D-4B9D-8770-C84738B3F352}"/>
    <hyperlink ref="J452" r:id="rId211" display="mailto:lindgrenpa@bdi.ox.ac.uk" xr:uid="{2AB49D68-9BA3-4932-9F3A-BCB9FA054C59}"/>
    <hyperlink ref="J451" r:id="rId212" display="mailto:lindgrenpa@bdi.ox.ac.uk" xr:uid="{7190622B-F0FF-4B43-84D6-1E1354B48E7B}"/>
    <hyperlink ref="J453" r:id="rId213" display="mailto:lindgrenpa@bdi.ox.ac.uk" xr:uid="{68DAAD34-CF4C-464F-BB52-80580B2C96E2}"/>
    <hyperlink ref="J455" r:id="rId214" display="mailto:lindgrenpa@bdi.ox.ac.uk" xr:uid="{E5C00592-BE35-4DD0-B700-251BFD38AD73}"/>
    <hyperlink ref="J454" r:id="rId215" display="mailto:lindgrenpa@bdi.ox.ac.uk" xr:uid="{F26FEC9E-7E38-4DC1-A467-F2DA57D3EA71}"/>
    <hyperlink ref="J456" r:id="rId216" display="mailto:lindgrenpa@bdi.ox.ac.uk" xr:uid="{F38B9441-AA23-4D22-9FAD-2E27F89FCBAC}"/>
    <hyperlink ref="J458" r:id="rId217" display="mailto:lindgrenpa@bdi.ox.ac.uk" xr:uid="{77A49862-58F1-446A-A196-C628F7785262}"/>
    <hyperlink ref="J457" r:id="rId218" display="mailto:lindgrenpa@bdi.ox.ac.uk" xr:uid="{7229996D-D7F7-4A35-B92E-CECBE690D311}"/>
    <hyperlink ref="J459" r:id="rId219" display="mailto:lindgrenpa@bdi.ox.ac.uk" xr:uid="{8084D57C-5C66-485A-A86B-CBDF67FAD067}"/>
    <hyperlink ref="J461" r:id="rId220" display="mailto:lindgrenpa@bdi.ox.ac.uk" xr:uid="{C5AC9F6C-0FAA-4396-8DA5-1CC87EDB3FD2}"/>
    <hyperlink ref="J460" r:id="rId221" display="mailto:lindgrenpa@bdi.ox.ac.uk" xr:uid="{79C86DEF-7DA1-4929-A086-5F67BE13EDF8}"/>
    <hyperlink ref="J462" r:id="rId222" display="mailto:lindgrenpa@bdi.ox.ac.uk" xr:uid="{E5E945D5-E665-407A-9336-AD1A1E7BC7B4}"/>
    <hyperlink ref="J464" r:id="rId223" display="mailto:lindgrenpa@bdi.ox.ac.uk" xr:uid="{00E9229E-9720-4310-8A04-7A469831A814}"/>
    <hyperlink ref="J463" r:id="rId224" display="mailto:lindgrenpa@bdi.ox.ac.uk" xr:uid="{5DC08598-2E1B-467C-829D-32EECE1F6021}"/>
    <hyperlink ref="J465" r:id="rId225" display="mailto:lindgrenpa@bdi.ox.ac.uk" xr:uid="{61D2146E-69B3-424B-9A62-222E58E68B87}"/>
    <hyperlink ref="J467" r:id="rId226" display="mailto:lindgrenpa@bdi.ox.ac.uk" xr:uid="{FBB1F08B-3AD1-4B0B-A49D-F437E587BA6C}"/>
    <hyperlink ref="J466" r:id="rId227" display="mailto:lindgrenpa@bdi.ox.ac.uk" xr:uid="{333AA837-B94F-491C-8E3A-4710DA8C8C27}"/>
    <hyperlink ref="J468" r:id="rId228" display="mailto:lindgrenpa@bdi.ox.ac.uk" xr:uid="{E046DCCA-06DC-4C12-A3D6-9B9A0318EB4E}"/>
    <hyperlink ref="J470" r:id="rId229" display="mailto:lindgrenpa@bdi.ox.ac.uk" xr:uid="{24B300F4-EA0D-4F02-86B7-C6728711F894}"/>
    <hyperlink ref="J469" r:id="rId230" display="mailto:lindgrenpa@bdi.ox.ac.uk" xr:uid="{B008D7AA-6156-4B56-8173-385EC27D51ED}"/>
    <hyperlink ref="J471" r:id="rId231" display="mailto:lindgrenpa@bdi.ox.ac.uk" xr:uid="{B1C5666B-1D3A-44D2-A376-60586B99C7A5}"/>
    <hyperlink ref="J473" r:id="rId232" display="mailto:lindgrenpa@bdi.ox.ac.uk" xr:uid="{389E2E64-B0CE-4916-A6A4-88DBC4F3FEC3}"/>
    <hyperlink ref="J472" r:id="rId233" display="mailto:lindgrenpa@bdi.ox.ac.uk" xr:uid="{6E46F75D-A04F-4D86-A2CA-384488461920}"/>
    <hyperlink ref="J474" r:id="rId234" display="mailto:lindgrenpa@bdi.ox.ac.uk" xr:uid="{7A836E77-2742-4C77-BD8B-19C011B5A75E}"/>
    <hyperlink ref="J476" r:id="rId235" display="mailto:lindgrenpa@bdi.ox.ac.uk" xr:uid="{00989D4C-BE31-4022-BA58-820DD02239EC}"/>
    <hyperlink ref="J475" r:id="rId236" display="mailto:lindgrenpa@bdi.ox.ac.uk" xr:uid="{88A99947-1D7F-4EC4-81E7-C551FDF489C8}"/>
    <hyperlink ref="J477" r:id="rId237" display="mailto:lindgrenpa@bdi.ox.ac.uk" xr:uid="{6488D0EF-0ACA-4A66-9DD7-E5B160B2D323}"/>
    <hyperlink ref="J479" r:id="rId238" display="mailto:lindgrenpa@bdi.ox.ac.uk" xr:uid="{17A0C160-DA1F-4B35-9F1A-F0DC88C80337}"/>
    <hyperlink ref="J478" r:id="rId239" display="mailto:lindgrenpa@bdi.ox.ac.uk" xr:uid="{D9F5CD56-7B76-454B-A728-221053B43ABE}"/>
    <hyperlink ref="J480" r:id="rId240" display="mailto:lindgrenpa@bdi.ox.ac.uk" xr:uid="{4B31D1FC-A399-4937-84E7-2D1BAA8C00C9}"/>
    <hyperlink ref="J482" r:id="rId241" display="mailto:lindgrenpa@bdi.ox.ac.uk" xr:uid="{166A15AF-BC84-4A26-8E31-2AFDE3FBDDD6}"/>
    <hyperlink ref="J481" r:id="rId242" display="mailto:lindgrenpa@bdi.ox.ac.uk" xr:uid="{27B5BD40-0388-448C-82C6-F695EA851207}"/>
    <hyperlink ref="J483" r:id="rId243" display="mailto:lindgrenpa@bdi.ox.ac.uk" xr:uid="{A11C51B5-F310-4241-9501-93BCF04D22BD}"/>
    <hyperlink ref="J485" r:id="rId244" display="mailto:lindgrenpa@bdi.ox.ac.uk" xr:uid="{781230F0-E8B0-42E5-85B6-314233FA7379}"/>
    <hyperlink ref="J484" r:id="rId245" display="mailto:lindgrenpa@bdi.ox.ac.uk" xr:uid="{077817EE-F137-4F24-A457-516FF06408DA}"/>
    <hyperlink ref="J486" r:id="rId246" display="mailto:lindgrenpa@bdi.ox.ac.uk" xr:uid="{A5FE3ED5-9267-4660-AB29-8214907AC66A}"/>
    <hyperlink ref="J488" r:id="rId247" display="mailto:lindgrenpa@bdi.ox.ac.uk" xr:uid="{B457E31A-B011-43F5-9C99-2A7CE0262A42}"/>
    <hyperlink ref="J487" r:id="rId248" display="mailto:lindgrenpa@bdi.ox.ac.uk" xr:uid="{56F130F3-1C6C-451B-A0FB-3DF2BB4CE309}"/>
    <hyperlink ref="J489" r:id="rId249" display="mailto:lindgrenpa@bdi.ox.ac.uk" xr:uid="{6F0D34A6-5997-4C4F-87ED-06E1AEC7E83E}"/>
    <hyperlink ref="J491" r:id="rId250" display="mailto:lindgrenpa@bdi.ox.ac.uk" xr:uid="{19C80946-571C-4710-B4BF-50C0D460002F}"/>
    <hyperlink ref="J490" r:id="rId251" display="mailto:lindgrenpa@bdi.ox.ac.uk" xr:uid="{3BA742C2-5CAE-4EB4-9D07-5CAFF97DC564}"/>
    <hyperlink ref="J492" r:id="rId252" display="mailto:lindgrenpa@bdi.ox.ac.uk" xr:uid="{69A2D3A0-2C73-4514-9A27-5A8011C37B4E}"/>
    <hyperlink ref="J494" r:id="rId253" display="mailto:lindgrenpa@bdi.ox.ac.uk" xr:uid="{DB8A138F-8FCF-4CA1-B94F-7CC9E2494C51}"/>
    <hyperlink ref="J493" r:id="rId254" display="mailto:lindgrenpa@bdi.ox.ac.uk" xr:uid="{9010AEB5-9A5F-481D-8D3D-74A67280B7FC}"/>
    <hyperlink ref="J495" r:id="rId255" display="mailto:lindgrenpa@bdi.ox.ac.uk" xr:uid="{EA81D555-DFDE-432B-B257-0B02B5C23559}"/>
    <hyperlink ref="J497" r:id="rId256" display="mailto:lindgrenpa@bdi.ox.ac.uk" xr:uid="{5F82BFFE-21D9-477F-ACAD-BF4D54467678}"/>
    <hyperlink ref="J496" r:id="rId257" display="mailto:lindgrenpa@bdi.ox.ac.uk" xr:uid="{2873A6EB-EED7-4337-B533-0A49975CDDCE}"/>
    <hyperlink ref="J498" r:id="rId258" display="mailto:lindgrenpa@bdi.ox.ac.uk" xr:uid="{E82E1E8D-5DC2-4305-A747-CFBB5EF5518B}"/>
    <hyperlink ref="J500" r:id="rId259" display="mailto:lindgrenpa@bdi.ox.ac.uk" xr:uid="{932E7FB2-8F15-48E3-A24A-4881A7B2678D}"/>
    <hyperlink ref="J499" r:id="rId260" display="mailto:lindgrenpa@bdi.ox.ac.uk" xr:uid="{4CDA0003-E509-426A-8CAA-683051AB2BF6}"/>
  </hyperlinks>
  <pageMargins left="0.7" right="0.7" top="0.75" bottom="0.75" header="0.3" footer="0.3"/>
  <pageSetup paperSize="9" orientation="portrait" verticalDpi="0" r:id="rId261"/>
  <extLst>
    <ext xmlns:x14="http://schemas.microsoft.com/office/spreadsheetml/2009/9/main" uri="{CCE6A557-97BC-4b89-ADB6-D9C93CAAB3DF}">
      <x14:dataValidations xmlns:xm="http://schemas.microsoft.com/office/excel/2006/main" count="5">
        <x14:dataValidation type="list" allowBlank="1" showInputMessage="1" showErrorMessage="1" xr:uid="{8B762D5E-3B40-4385-B9CF-BB6D2BCB159F}">
          <x14:formula1>
            <xm:f>'Autofill-data'!$A:$A</xm:f>
          </x14:formula1>
          <xm:sqref>N5:N500</xm:sqref>
        </x14:dataValidation>
        <x14:dataValidation type="list" allowBlank="1" showInputMessage="1" showErrorMessage="1" xr:uid="{D5027C8E-56B0-48D5-BE36-6770C22D5D14}">
          <x14:formula1>
            <xm:f>'Autofill-data'!$C:$C</xm:f>
          </x14:formula1>
          <xm:sqref>BC4:BE5 BH226:BI291 BC292:BI339 BC340:BG342 BC343:BH378 BC379:BG500 BC6:BG291</xm:sqref>
        </x14:dataValidation>
        <x14:dataValidation type="list" allowBlank="1" showInputMessage="1" showErrorMessage="1" xr:uid="{F8A84A97-3F93-48FF-BEA9-042FFD092993}">
          <x14:formula1>
            <xm:f>'Autofill-data'!$B:$B</xm:f>
          </x14:formula1>
          <xm:sqref>BB4:BB500</xm:sqref>
        </x14:dataValidation>
        <x14:dataValidation type="list" allowBlank="1" showInputMessage="1" showErrorMessage="1" xr:uid="{2397D344-AED6-8C41-8BB9-21DF512668DF}">
          <x14:formula1>
            <xm:f>Exposure_GWASs!$C:$C</xm:f>
          </x14:formula1>
          <xm:sqref>AE4:AE500</xm:sqref>
        </x14:dataValidation>
        <x14:dataValidation type="list" allowBlank="1" showInputMessage="1" showErrorMessage="1" xr:uid="{24EE46D3-A4B9-3346-9600-7E7B2DB4CF6D}">
          <x14:formula1>
            <xm:f>Outcome_GWASs!$C:$C</xm:f>
          </x14:formula1>
          <xm:sqref>S4:S500</xm:sqref>
        </x14:dataValidation>
      </x14:dataValidation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DC4C34-FDE7-FA40-BB4E-2BDDF8800572}">
  <dimension ref="A1:CM448"/>
  <sheetViews>
    <sheetView topLeftCell="BO1" zoomScale="110" zoomScaleNormal="110" workbookViewId="0">
      <pane ySplit="3" topLeftCell="A231" activePane="bottomLeft" state="frozen"/>
      <selection pane="bottomLeft" activeCell="BR264" sqref="BR264"/>
    </sheetView>
  </sheetViews>
  <sheetFormatPr baseColWidth="10" defaultColWidth="11" defaultRowHeight="16"/>
  <cols>
    <col min="1" max="1" width="8" bestFit="1" customWidth="1"/>
    <col min="2" max="2" width="7.33203125" customWidth="1"/>
    <col min="3" max="3" width="9" bestFit="1" customWidth="1"/>
    <col min="4" max="4" width="9"/>
    <col min="5" max="5" width="9.1640625" bestFit="1" customWidth="1"/>
    <col min="6" max="7" width="9"/>
    <col min="8" max="11" width="15.83203125" customWidth="1"/>
    <col min="12" max="12" width="12" customWidth="1"/>
    <col min="13" max="13" width="10.33203125" customWidth="1"/>
    <col min="14" max="14" width="23.5" bestFit="1" customWidth="1"/>
    <col min="15" max="15" width="20.83203125" bestFit="1" customWidth="1"/>
    <col min="16" max="17" width="20.83203125" customWidth="1"/>
    <col min="18" max="18" width="31" bestFit="1" customWidth="1"/>
    <col min="19" max="19" width="36.5" bestFit="1" customWidth="1"/>
    <col min="20" max="20" width="10.5" customWidth="1"/>
    <col min="21" max="21" width="5.33203125" bestFit="1" customWidth="1"/>
    <col min="22" max="22" width="9" customWidth="1"/>
    <col min="23" max="23" width="8.1640625" bestFit="1" customWidth="1"/>
    <col min="24" max="26" width="8" customWidth="1"/>
    <col min="27" max="27" width="11.5" customWidth="1"/>
    <col min="28" max="28" width="16" bestFit="1" customWidth="1"/>
    <col min="29" max="29" width="11" bestFit="1" customWidth="1"/>
    <col min="30" max="30" width="11" customWidth="1"/>
    <col min="31" max="31" width="34.83203125" bestFit="1" customWidth="1"/>
    <col min="32" max="33" width="4" bestFit="1" customWidth="1"/>
    <col min="34" max="34" width="7.83203125" bestFit="1" customWidth="1"/>
    <col min="35" max="35" width="9.33203125" customWidth="1"/>
    <col min="36" max="36" width="7" customWidth="1"/>
    <col min="37" max="37" width="11.83203125" bestFit="1" customWidth="1"/>
    <col min="38" max="38" width="11.83203125" customWidth="1"/>
    <col min="39" max="46" width="15.83203125" customWidth="1"/>
    <col min="47" max="47" width="6" bestFit="1" customWidth="1"/>
    <col min="48" max="48" width="8.1640625" bestFit="1" customWidth="1"/>
    <col min="49" max="49" width="4.6640625" bestFit="1" customWidth="1"/>
    <col min="50" max="50" width="29.5" bestFit="1" customWidth="1"/>
    <col min="51" max="51" width="10.5" customWidth="1"/>
    <col min="52" max="53" width="15.83203125" customWidth="1"/>
    <col min="54" max="54" width="22.5" bestFit="1" customWidth="1"/>
    <col min="55" max="79" width="15.83203125" customWidth="1"/>
  </cols>
  <sheetData>
    <row r="1" spans="1:86" s="9" customFormat="1" ht="27" customHeight="1">
      <c r="A1" s="219"/>
      <c r="B1" s="219"/>
      <c r="C1" s="219" t="s">
        <v>1712</v>
      </c>
      <c r="D1" s="289" t="s">
        <v>916</v>
      </c>
      <c r="E1" s="290"/>
      <c r="F1" s="290"/>
      <c r="G1" s="290"/>
      <c r="H1" s="294"/>
      <c r="I1" s="216"/>
      <c r="J1" s="216"/>
      <c r="K1" s="216"/>
      <c r="L1" s="289" t="s">
        <v>917</v>
      </c>
      <c r="M1" s="294"/>
      <c r="N1" s="290"/>
      <c r="O1" s="290"/>
      <c r="P1" s="290"/>
      <c r="Q1" s="290"/>
      <c r="R1" s="290"/>
      <c r="S1" s="290"/>
      <c r="T1" s="290"/>
      <c r="U1" s="290"/>
      <c r="V1" s="290"/>
      <c r="W1" s="290"/>
      <c r="X1" s="290"/>
      <c r="Y1" s="290"/>
      <c r="Z1" s="290"/>
      <c r="AA1" s="290"/>
      <c r="AB1" s="290"/>
      <c r="AC1" s="290"/>
      <c r="AD1" s="290"/>
      <c r="AE1" s="290"/>
      <c r="AF1" s="290"/>
      <c r="AG1" s="290"/>
      <c r="AH1" s="290"/>
      <c r="AI1" s="290"/>
      <c r="AJ1" s="290"/>
      <c r="AK1" s="290"/>
      <c r="AL1" s="290"/>
      <c r="AM1" s="290"/>
      <c r="AN1" s="290"/>
      <c r="AO1" s="290"/>
      <c r="AP1" s="290"/>
      <c r="AQ1" s="290"/>
      <c r="AR1" s="290"/>
      <c r="AS1" s="290"/>
      <c r="AT1" s="290"/>
      <c r="AU1" s="290"/>
      <c r="AV1" s="290"/>
      <c r="AW1" s="290"/>
      <c r="AX1" s="290"/>
      <c r="AY1" s="290"/>
      <c r="AZ1" s="290"/>
      <c r="BA1" s="290"/>
      <c r="BB1" s="290"/>
      <c r="BC1" s="290"/>
      <c r="BD1" s="290"/>
      <c r="BE1" s="290"/>
      <c r="BF1" s="290"/>
      <c r="BG1" s="290"/>
      <c r="BH1" s="290"/>
      <c r="BI1" s="290"/>
      <c r="BJ1" s="290"/>
      <c r="BK1" s="290"/>
      <c r="BL1" s="290"/>
      <c r="BM1" s="290"/>
      <c r="BN1" s="290"/>
      <c r="BO1" s="290"/>
      <c r="BP1" s="294"/>
      <c r="BQ1" s="289" t="s">
        <v>919</v>
      </c>
      <c r="BR1" s="290"/>
      <c r="BS1" s="290"/>
      <c r="BT1" s="290"/>
      <c r="BU1" s="290"/>
      <c r="BV1" s="290"/>
      <c r="BW1" s="290"/>
      <c r="BX1" s="290"/>
      <c r="BY1" s="294"/>
      <c r="BZ1" s="289" t="s">
        <v>920</v>
      </c>
      <c r="CA1" s="293"/>
      <c r="CB1" s="293"/>
      <c r="CC1" s="293"/>
      <c r="CD1" s="289" t="s">
        <v>921</v>
      </c>
      <c r="CE1" s="290"/>
      <c r="CF1" s="290"/>
      <c r="CG1" s="290"/>
      <c r="CH1" s="290"/>
    </row>
    <row r="2" spans="1:86" s="8" customFormat="1" ht="45.75" customHeight="1">
      <c r="A2" s="218" t="s">
        <v>922</v>
      </c>
      <c r="B2" s="218"/>
      <c r="C2" s="218"/>
      <c r="D2" s="217" t="s">
        <v>923</v>
      </c>
      <c r="E2" s="214" t="s">
        <v>924</v>
      </c>
      <c r="F2" s="214" t="s">
        <v>925</v>
      </c>
      <c r="G2" s="214" t="s">
        <v>121</v>
      </c>
      <c r="H2" s="214" t="s">
        <v>926</v>
      </c>
      <c r="I2" s="287" t="s">
        <v>927</v>
      </c>
      <c r="J2" s="287"/>
      <c r="K2" s="288"/>
      <c r="L2" s="217" t="s">
        <v>928</v>
      </c>
      <c r="M2" s="215" t="s">
        <v>929</v>
      </c>
      <c r="N2" s="214" t="s">
        <v>930</v>
      </c>
      <c r="O2" s="291" t="s">
        <v>931</v>
      </c>
      <c r="P2" s="287"/>
      <c r="Q2" s="287"/>
      <c r="R2" s="287"/>
      <c r="S2" s="287"/>
      <c r="T2" s="287"/>
      <c r="U2" s="287"/>
      <c r="V2" s="287"/>
      <c r="W2" s="287"/>
      <c r="X2" s="287"/>
      <c r="Y2" s="287"/>
      <c r="Z2" s="287"/>
      <c r="AA2" s="287"/>
      <c r="AB2" s="288"/>
      <c r="AC2" s="287" t="s">
        <v>932</v>
      </c>
      <c r="AD2" s="287"/>
      <c r="AE2" s="287"/>
      <c r="AF2" s="287"/>
      <c r="AG2" s="287"/>
      <c r="AH2" s="287"/>
      <c r="AI2" s="287"/>
      <c r="AJ2" s="287"/>
      <c r="AK2" s="287"/>
      <c r="AL2" s="287"/>
      <c r="AM2" s="287"/>
      <c r="AN2" s="287"/>
      <c r="AO2" s="287"/>
      <c r="AP2" s="287"/>
      <c r="AQ2" s="287"/>
      <c r="AR2" s="287"/>
      <c r="AS2" s="287"/>
      <c r="AT2" s="287"/>
      <c r="AU2" s="287" t="s">
        <v>933</v>
      </c>
      <c r="AV2" s="287"/>
      <c r="AW2" s="287"/>
      <c r="AX2" s="214" t="s">
        <v>934</v>
      </c>
      <c r="AY2" s="214" t="s">
        <v>935</v>
      </c>
      <c r="AZ2" s="287" t="s">
        <v>936</v>
      </c>
      <c r="BA2" s="287"/>
      <c r="BB2" s="214" t="s">
        <v>5</v>
      </c>
      <c r="BC2" s="287" t="s">
        <v>937</v>
      </c>
      <c r="BD2" s="287"/>
      <c r="BE2" s="287"/>
      <c r="BF2" s="287"/>
      <c r="BG2" s="287"/>
      <c r="BH2" s="287"/>
      <c r="BI2" s="214" t="s">
        <v>938</v>
      </c>
      <c r="BJ2" s="214" t="s">
        <v>939</v>
      </c>
      <c r="BK2" s="214" t="s">
        <v>940</v>
      </c>
      <c r="BL2" s="287" t="s">
        <v>941</v>
      </c>
      <c r="BM2" s="287"/>
      <c r="BN2" s="214" t="s">
        <v>942</v>
      </c>
      <c r="BO2" s="96" t="s">
        <v>943</v>
      </c>
      <c r="BP2" s="97" t="s">
        <v>944</v>
      </c>
      <c r="BQ2" s="291" t="s">
        <v>945</v>
      </c>
      <c r="BR2" s="287"/>
      <c r="BS2" s="287"/>
      <c r="BT2" s="287"/>
      <c r="BU2" s="287"/>
      <c r="BV2" s="287"/>
      <c r="BW2" s="287"/>
      <c r="BX2" s="287"/>
      <c r="BY2" s="288"/>
      <c r="BZ2" s="291" t="s">
        <v>946</v>
      </c>
      <c r="CA2" s="292"/>
      <c r="CB2" s="292"/>
      <c r="CC2" s="292"/>
      <c r="CD2" s="98" t="s">
        <v>947</v>
      </c>
      <c r="CE2" s="99"/>
      <c r="CF2" s="99"/>
      <c r="CG2" s="99"/>
      <c r="CH2" s="99"/>
    </row>
    <row r="3" spans="1:86" s="3" customFormat="1" ht="29.25" customHeight="1">
      <c r="A3" s="100"/>
      <c r="B3" s="100" t="s">
        <v>948</v>
      </c>
      <c r="C3" s="100" t="s">
        <v>949</v>
      </c>
      <c r="D3" s="101"/>
      <c r="E3" s="102"/>
      <c r="F3" s="102"/>
      <c r="G3" s="102"/>
      <c r="H3" s="102"/>
      <c r="I3" s="102" t="s">
        <v>950</v>
      </c>
      <c r="J3" s="102" t="s">
        <v>951</v>
      </c>
      <c r="K3" s="103" t="s">
        <v>952</v>
      </c>
      <c r="L3" s="101"/>
      <c r="M3" s="103"/>
      <c r="N3" s="102"/>
      <c r="O3" s="73" t="s">
        <v>5597</v>
      </c>
      <c r="P3" s="71" t="s">
        <v>5598</v>
      </c>
      <c r="Q3" s="71" t="s">
        <v>5599</v>
      </c>
      <c r="R3" s="71" t="s">
        <v>386</v>
      </c>
      <c r="S3" s="71" t="s">
        <v>953</v>
      </c>
      <c r="T3" s="71" t="s">
        <v>954</v>
      </c>
      <c r="U3" s="71" t="s">
        <v>120</v>
      </c>
      <c r="V3" s="74" t="s">
        <v>955</v>
      </c>
      <c r="W3" s="74" t="s">
        <v>956</v>
      </c>
      <c r="X3" s="71" t="s">
        <v>957</v>
      </c>
      <c r="Y3" s="71" t="s">
        <v>958</v>
      </c>
      <c r="Z3" s="71" t="s">
        <v>959</v>
      </c>
      <c r="AA3" s="71" t="s">
        <v>960</v>
      </c>
      <c r="AB3" s="72" t="s">
        <v>104</v>
      </c>
      <c r="AC3" s="71" t="s">
        <v>961</v>
      </c>
      <c r="AD3" s="71" t="s">
        <v>5502</v>
      </c>
      <c r="AE3" s="71" t="s">
        <v>962</v>
      </c>
      <c r="AF3" s="71" t="s">
        <v>963</v>
      </c>
      <c r="AG3" s="71" t="s">
        <v>120</v>
      </c>
      <c r="AH3" s="71" t="s">
        <v>964</v>
      </c>
      <c r="AI3" s="71" t="s">
        <v>965</v>
      </c>
      <c r="AJ3" s="71" t="s">
        <v>966</v>
      </c>
      <c r="AK3" s="71" t="s">
        <v>960</v>
      </c>
      <c r="AL3" s="71" t="s">
        <v>967</v>
      </c>
      <c r="AM3" s="71" t="s">
        <v>968</v>
      </c>
      <c r="AN3" s="71" t="s">
        <v>969</v>
      </c>
      <c r="AO3" s="71" t="s">
        <v>970</v>
      </c>
      <c r="AP3" s="71" t="s">
        <v>971</v>
      </c>
      <c r="AQ3" s="71" t="s">
        <v>972</v>
      </c>
      <c r="AR3" s="71" t="s">
        <v>973</v>
      </c>
      <c r="AS3" s="71" t="s">
        <v>974</v>
      </c>
      <c r="AT3" s="71" t="s">
        <v>975</v>
      </c>
      <c r="AU3" s="71" t="s">
        <v>976</v>
      </c>
      <c r="AV3" s="71" t="s">
        <v>568</v>
      </c>
      <c r="AW3" s="71" t="s">
        <v>977</v>
      </c>
      <c r="AX3" s="71"/>
      <c r="AY3" s="71"/>
      <c r="AZ3" s="71" t="s">
        <v>978</v>
      </c>
      <c r="BA3" s="71" t="s">
        <v>979</v>
      </c>
      <c r="BB3" s="71" t="s">
        <v>981</v>
      </c>
      <c r="BC3" s="104" t="s">
        <v>981</v>
      </c>
      <c r="BD3" s="104"/>
      <c r="BE3" s="104"/>
      <c r="BF3" s="104"/>
      <c r="BG3" s="104"/>
      <c r="BH3" s="104" t="s">
        <v>947</v>
      </c>
      <c r="BI3" s="71"/>
      <c r="BJ3" s="71"/>
      <c r="BK3" s="71"/>
      <c r="BL3" s="71" t="s">
        <v>982</v>
      </c>
      <c r="BM3" s="71" t="s">
        <v>983</v>
      </c>
      <c r="BN3" s="71"/>
      <c r="BO3" s="102"/>
      <c r="BP3" s="103"/>
      <c r="BQ3" s="73" t="s">
        <v>984</v>
      </c>
      <c r="BR3" s="71" t="s">
        <v>985</v>
      </c>
      <c r="BS3" s="71" t="s">
        <v>986</v>
      </c>
      <c r="BT3" s="71" t="s">
        <v>987</v>
      </c>
      <c r="BU3" s="71" t="s">
        <v>988</v>
      </c>
      <c r="BV3" s="71" t="s">
        <v>989</v>
      </c>
      <c r="BW3" s="71" t="s">
        <v>990</v>
      </c>
      <c r="BX3" s="71" t="s">
        <v>991</v>
      </c>
      <c r="BY3" s="72" t="s">
        <v>992</v>
      </c>
      <c r="BZ3" s="74" t="s">
        <v>993</v>
      </c>
      <c r="CA3" s="74" t="s">
        <v>994</v>
      </c>
      <c r="CB3" s="74" t="s">
        <v>995</v>
      </c>
      <c r="CC3" s="74" t="s">
        <v>996</v>
      </c>
      <c r="CD3" s="73"/>
      <c r="CE3" s="71"/>
      <c r="CF3" s="71"/>
      <c r="CG3" s="71"/>
      <c r="CH3" s="71"/>
    </row>
    <row r="4" spans="1:86" s="2" customFormat="1">
      <c r="A4" s="105">
        <v>27</v>
      </c>
      <c r="B4" s="105" t="s">
        <v>282</v>
      </c>
      <c r="C4" s="105" t="s">
        <v>244</v>
      </c>
      <c r="D4" s="106" t="s">
        <v>1713</v>
      </c>
      <c r="E4" s="107">
        <v>2017</v>
      </c>
      <c r="F4" s="107" t="s">
        <v>1714</v>
      </c>
      <c r="G4" s="107" t="s">
        <v>1715</v>
      </c>
      <c r="H4" s="110" t="s">
        <v>1716</v>
      </c>
      <c r="I4" s="107" t="s">
        <v>1717</v>
      </c>
      <c r="J4" s="108" t="s">
        <v>1718</v>
      </c>
      <c r="K4" s="107" t="s">
        <v>1719</v>
      </c>
      <c r="L4" s="106" t="s">
        <v>1720</v>
      </c>
      <c r="M4" s="110" t="s">
        <v>1721</v>
      </c>
      <c r="N4" s="107" t="s">
        <v>33</v>
      </c>
      <c r="O4" s="107" t="s">
        <v>5658</v>
      </c>
      <c r="P4" s="107" t="s">
        <v>5659</v>
      </c>
      <c r="Q4" s="107" t="s">
        <v>5602</v>
      </c>
      <c r="R4" s="107" t="s">
        <v>1722</v>
      </c>
      <c r="S4" s="107" t="s">
        <v>123</v>
      </c>
      <c r="T4" s="107" t="s">
        <v>1723</v>
      </c>
      <c r="U4" s="107" t="s">
        <v>140</v>
      </c>
      <c r="V4" s="107">
        <v>4178</v>
      </c>
      <c r="W4" s="107">
        <v>47468</v>
      </c>
      <c r="X4" s="107" t="s">
        <v>10</v>
      </c>
      <c r="Y4" s="107" t="s">
        <v>10</v>
      </c>
      <c r="Z4" s="107" t="s">
        <v>10</v>
      </c>
      <c r="AA4" s="107" t="s">
        <v>1724</v>
      </c>
      <c r="AB4" s="110" t="s">
        <v>1006</v>
      </c>
      <c r="AC4" s="112" t="s">
        <v>127</v>
      </c>
      <c r="AD4" s="107" t="s">
        <v>127</v>
      </c>
      <c r="AE4" s="107" t="s">
        <v>1224</v>
      </c>
      <c r="AF4" s="107" t="s">
        <v>1723</v>
      </c>
      <c r="AG4" s="107" t="s">
        <v>140</v>
      </c>
      <c r="AH4" s="107">
        <v>51646</v>
      </c>
      <c r="AI4" s="112">
        <f>INDEX([2]Exposure_GWASs!F:F,MATCH([2]Luke!AB4,[2]Exposure_GWASs!C:C,0))</f>
        <v>249796</v>
      </c>
      <c r="AJ4" s="112" t="s">
        <v>1725</v>
      </c>
      <c r="AK4" s="107" t="s">
        <v>1005</v>
      </c>
      <c r="AL4" s="107" t="s">
        <v>1006</v>
      </c>
      <c r="AM4" s="107" t="s">
        <v>1726</v>
      </c>
      <c r="AN4" s="107" t="s">
        <v>1727</v>
      </c>
      <c r="AO4" s="107" t="s">
        <v>11</v>
      </c>
      <c r="AP4" s="107" t="s">
        <v>11</v>
      </c>
      <c r="AQ4" s="113" t="s">
        <v>11</v>
      </c>
      <c r="AR4" s="107" t="s">
        <v>11</v>
      </c>
      <c r="AS4" s="107" t="s">
        <v>11</v>
      </c>
      <c r="AT4" s="107" t="s">
        <v>1728</v>
      </c>
      <c r="AU4" s="107" t="s">
        <v>10</v>
      </c>
      <c r="AV4" s="107" t="s">
        <v>10</v>
      </c>
      <c r="AW4" s="107">
        <v>39</v>
      </c>
      <c r="AX4" s="107">
        <f>INDEX([2]Exposure_GWASs!S:S,MATCH([2]Luke!AB4,[2]Exposure_GWASs!C:C,0))</f>
        <v>32</v>
      </c>
      <c r="AY4" s="107" t="s">
        <v>1725</v>
      </c>
      <c r="AZ4" s="107" t="s">
        <v>11</v>
      </c>
      <c r="BA4" s="107" t="s">
        <v>10</v>
      </c>
      <c r="BB4" s="107" t="s">
        <v>25</v>
      </c>
      <c r="BC4" s="105" t="s">
        <v>49</v>
      </c>
      <c r="BD4" s="105" t="s">
        <v>96</v>
      </c>
      <c r="BE4" s="105"/>
      <c r="BF4" s="105"/>
      <c r="BG4" s="105"/>
      <c r="BH4" s="105" t="s">
        <v>1011</v>
      </c>
      <c r="BI4" s="107" t="s">
        <v>1729</v>
      </c>
      <c r="BJ4" s="107" t="s">
        <v>1730</v>
      </c>
      <c r="BK4" s="107" t="s">
        <v>11</v>
      </c>
      <c r="BL4" s="107" t="s">
        <v>11</v>
      </c>
      <c r="BM4" s="107" t="s">
        <v>11</v>
      </c>
      <c r="BN4" s="107" t="s">
        <v>11</v>
      </c>
      <c r="BO4" s="107" t="s">
        <v>167</v>
      </c>
      <c r="BP4" s="110" t="s">
        <v>1059</v>
      </c>
      <c r="BQ4" s="106" t="s">
        <v>1731</v>
      </c>
      <c r="BR4" s="107">
        <v>1.06</v>
      </c>
      <c r="BS4" s="107"/>
      <c r="BT4" s="107">
        <v>95</v>
      </c>
      <c r="BU4" s="107">
        <v>1.05</v>
      </c>
      <c r="BV4" s="107">
        <v>1.18</v>
      </c>
      <c r="BW4" s="107" t="s">
        <v>1007</v>
      </c>
      <c r="BX4" s="107" t="s">
        <v>11</v>
      </c>
      <c r="BY4" s="110" t="s">
        <v>10</v>
      </c>
      <c r="BZ4" s="105" t="s">
        <v>1732</v>
      </c>
      <c r="CA4" s="107" t="s">
        <v>1733</v>
      </c>
      <c r="CB4" s="107" t="s">
        <v>11</v>
      </c>
      <c r="CC4" s="107" t="s">
        <v>11</v>
      </c>
      <c r="CD4" s="106" t="s">
        <v>10</v>
      </c>
      <c r="CE4" s="107"/>
      <c r="CF4" s="107"/>
      <c r="CG4" s="107"/>
      <c r="CH4" s="107"/>
    </row>
    <row r="5" spans="1:86" s="2" customFormat="1">
      <c r="A5" s="105">
        <v>27</v>
      </c>
      <c r="B5" s="105" t="s">
        <v>282</v>
      </c>
      <c r="C5" s="105" t="s">
        <v>244</v>
      </c>
      <c r="D5" s="106" t="s">
        <v>1713</v>
      </c>
      <c r="E5" s="107">
        <v>2017</v>
      </c>
      <c r="F5" s="107" t="s">
        <v>1714</v>
      </c>
      <c r="G5" s="107" t="s">
        <v>1715</v>
      </c>
      <c r="H5" s="110" t="s">
        <v>1716</v>
      </c>
      <c r="I5" s="107" t="s">
        <v>1717</v>
      </c>
      <c r="J5" s="108" t="s">
        <v>1718</v>
      </c>
      <c r="K5" s="107" t="s">
        <v>1719</v>
      </c>
      <c r="L5" s="106" t="s">
        <v>1720</v>
      </c>
      <c r="M5" s="110" t="s">
        <v>1721</v>
      </c>
      <c r="N5" s="107" t="s">
        <v>33</v>
      </c>
      <c r="O5" s="107" t="s">
        <v>5658</v>
      </c>
      <c r="P5" s="107" t="s">
        <v>5659</v>
      </c>
      <c r="Q5" s="107" t="s">
        <v>5602</v>
      </c>
      <c r="R5" s="107" t="s">
        <v>1722</v>
      </c>
      <c r="S5" s="107" t="s">
        <v>123</v>
      </c>
      <c r="T5" s="107" t="s">
        <v>1723</v>
      </c>
      <c r="U5" s="107" t="s">
        <v>140</v>
      </c>
      <c r="V5" s="107">
        <v>4178</v>
      </c>
      <c r="W5" s="107">
        <v>47468</v>
      </c>
      <c r="X5" s="107" t="s">
        <v>10</v>
      </c>
      <c r="Y5" s="107" t="s">
        <v>10</v>
      </c>
      <c r="Z5" s="107" t="s">
        <v>10</v>
      </c>
      <c r="AA5" s="107" t="s">
        <v>1724</v>
      </c>
      <c r="AB5" s="110" t="s">
        <v>1006</v>
      </c>
      <c r="AC5" s="112" t="s">
        <v>127</v>
      </c>
      <c r="AD5" s="107" t="s">
        <v>127</v>
      </c>
      <c r="AE5" s="107" t="s">
        <v>123</v>
      </c>
      <c r="AF5" s="107" t="s">
        <v>1723</v>
      </c>
      <c r="AG5" s="107" t="s">
        <v>140</v>
      </c>
      <c r="AH5" s="107">
        <v>51646</v>
      </c>
      <c r="AI5" s="112" t="s">
        <v>10</v>
      </c>
      <c r="AJ5" s="112" t="s">
        <v>10</v>
      </c>
      <c r="AK5" s="107" t="s">
        <v>1005</v>
      </c>
      <c r="AL5" s="107" t="s">
        <v>1006</v>
      </c>
      <c r="AM5" s="107" t="s">
        <v>1726</v>
      </c>
      <c r="AN5" s="107" t="s">
        <v>1727</v>
      </c>
      <c r="AO5" s="107" t="s">
        <v>11</v>
      </c>
      <c r="AP5" s="107" t="s">
        <v>11</v>
      </c>
      <c r="AQ5" s="113" t="s">
        <v>11</v>
      </c>
      <c r="AR5" s="107" t="s">
        <v>11</v>
      </c>
      <c r="AS5" s="107" t="s">
        <v>11</v>
      </c>
      <c r="AT5" s="107" t="s">
        <v>1728</v>
      </c>
      <c r="AU5" s="107" t="s">
        <v>1734</v>
      </c>
      <c r="AV5" s="107" t="s">
        <v>10</v>
      </c>
      <c r="AW5" s="107" t="s">
        <v>10</v>
      </c>
      <c r="AX5" s="107" t="str">
        <f>INDEX([2]Exposure_GWASs!S:S,MATCH([2]Luke!AB5,[2]Exposure_GWASs!C:C,0))</f>
        <v>Manually fill</v>
      </c>
      <c r="AY5" s="107" t="s">
        <v>10</v>
      </c>
      <c r="AZ5" s="107" t="s">
        <v>11</v>
      </c>
      <c r="BA5" s="107" t="s">
        <v>10</v>
      </c>
      <c r="BB5" s="107" t="s">
        <v>25</v>
      </c>
      <c r="BC5" s="105" t="s">
        <v>49</v>
      </c>
      <c r="BD5" s="105" t="s">
        <v>96</v>
      </c>
      <c r="BE5" s="105"/>
      <c r="BF5" s="105"/>
      <c r="BG5" s="105"/>
      <c r="BH5" s="105" t="s">
        <v>1011</v>
      </c>
      <c r="BI5" s="107" t="s">
        <v>1729</v>
      </c>
      <c r="BJ5" s="107" t="s">
        <v>1730</v>
      </c>
      <c r="BK5" s="107" t="s">
        <v>11</v>
      </c>
      <c r="BL5" s="107" t="s">
        <v>11</v>
      </c>
      <c r="BM5" s="107" t="s">
        <v>11</v>
      </c>
      <c r="BN5" s="107" t="s">
        <v>11</v>
      </c>
      <c r="BO5" s="107" t="s">
        <v>1735</v>
      </c>
      <c r="BP5" s="110" t="s">
        <v>1059</v>
      </c>
      <c r="BQ5" s="106" t="s">
        <v>1731</v>
      </c>
      <c r="BR5" s="107">
        <v>1.07</v>
      </c>
      <c r="BS5" s="107"/>
      <c r="BT5" s="107">
        <v>95</v>
      </c>
      <c r="BU5" s="107">
        <v>1.02</v>
      </c>
      <c r="BV5" s="107">
        <v>1.1200000000000001</v>
      </c>
      <c r="BW5" s="107">
        <v>4.0000000000000001E-3</v>
      </c>
      <c r="BX5" s="107" t="s">
        <v>11</v>
      </c>
      <c r="BY5" s="110" t="s">
        <v>10</v>
      </c>
      <c r="BZ5" s="105" t="s">
        <v>1732</v>
      </c>
      <c r="CA5" s="107" t="s">
        <v>1733</v>
      </c>
      <c r="CB5" s="107" t="s">
        <v>11</v>
      </c>
      <c r="CC5" s="107" t="s">
        <v>11</v>
      </c>
      <c r="CD5" s="106" t="s">
        <v>10</v>
      </c>
      <c r="CE5" s="107"/>
      <c r="CF5" s="107"/>
      <c r="CG5" s="107"/>
      <c r="CH5" s="107"/>
    </row>
    <row r="6" spans="1:86" s="2" customFormat="1">
      <c r="A6" s="105">
        <v>28</v>
      </c>
      <c r="B6" s="105" t="s">
        <v>282</v>
      </c>
      <c r="C6" s="105" t="s">
        <v>244</v>
      </c>
      <c r="D6" s="106" t="s">
        <v>1736</v>
      </c>
      <c r="E6" s="107">
        <v>2019</v>
      </c>
      <c r="F6" s="107" t="s">
        <v>1737</v>
      </c>
      <c r="G6" s="107" t="s">
        <v>1738</v>
      </c>
      <c r="H6" s="110" t="s">
        <v>1739</v>
      </c>
      <c r="I6" s="107" t="s">
        <v>1740</v>
      </c>
      <c r="J6" s="108" t="s">
        <v>1741</v>
      </c>
      <c r="K6" s="107" t="s">
        <v>1742</v>
      </c>
      <c r="L6" s="106" t="s">
        <v>1743</v>
      </c>
      <c r="M6" s="110" t="s">
        <v>1744</v>
      </c>
      <c r="N6" s="107" t="s">
        <v>18</v>
      </c>
      <c r="O6" s="107" t="s">
        <v>5663</v>
      </c>
      <c r="P6" s="107" t="s">
        <v>5660</v>
      </c>
      <c r="Q6" s="107" t="s">
        <v>5608</v>
      </c>
      <c r="R6" s="107" t="s">
        <v>1745</v>
      </c>
      <c r="S6" s="107" t="s">
        <v>123</v>
      </c>
      <c r="T6" s="107" t="s">
        <v>1746</v>
      </c>
      <c r="U6" s="107" t="s">
        <v>140</v>
      </c>
      <c r="V6" s="107">
        <v>245</v>
      </c>
      <c r="W6" s="107">
        <v>4893</v>
      </c>
      <c r="X6" s="107" t="s">
        <v>10</v>
      </c>
      <c r="Y6" s="107" t="s">
        <v>10</v>
      </c>
      <c r="Z6" s="107" t="s">
        <v>10</v>
      </c>
      <c r="AA6" s="107" t="s">
        <v>1724</v>
      </c>
      <c r="AB6" s="110" t="s">
        <v>1747</v>
      </c>
      <c r="AC6" s="112" t="s">
        <v>127</v>
      </c>
      <c r="AD6" s="107" t="s">
        <v>127</v>
      </c>
      <c r="AE6" s="107" t="s">
        <v>123</v>
      </c>
      <c r="AF6" s="107" t="s">
        <v>1746</v>
      </c>
      <c r="AG6" s="107" t="s">
        <v>140</v>
      </c>
      <c r="AH6" s="107">
        <f>SUM(V6:W6)</f>
        <v>5138</v>
      </c>
      <c r="AI6" s="112" t="s">
        <v>10</v>
      </c>
      <c r="AJ6" s="112" t="s">
        <v>10</v>
      </c>
      <c r="AK6" s="107" t="s">
        <v>1005</v>
      </c>
      <c r="AL6" s="107" t="s">
        <v>1747</v>
      </c>
      <c r="AM6" s="107" t="s">
        <v>11</v>
      </c>
      <c r="AN6" s="107" t="s">
        <v>11</v>
      </c>
      <c r="AO6" s="107" t="s">
        <v>1748</v>
      </c>
      <c r="AP6" s="107" t="s">
        <v>1749</v>
      </c>
      <c r="AQ6" s="113" t="s">
        <v>11</v>
      </c>
      <c r="AR6" s="107" t="s">
        <v>11</v>
      </c>
      <c r="AS6" s="107" t="s">
        <v>11</v>
      </c>
      <c r="AT6" s="107" t="s">
        <v>11</v>
      </c>
      <c r="AU6" s="107" t="s">
        <v>10</v>
      </c>
      <c r="AV6" s="107" t="s">
        <v>10</v>
      </c>
      <c r="AW6" s="107">
        <v>24</v>
      </c>
      <c r="AX6" s="107" t="s">
        <v>11</v>
      </c>
      <c r="AY6" s="107" t="s">
        <v>1750</v>
      </c>
      <c r="AZ6" s="107" t="s">
        <v>11</v>
      </c>
      <c r="BA6" s="107" t="s">
        <v>10</v>
      </c>
      <c r="BB6" s="107" t="s">
        <v>22</v>
      </c>
      <c r="BC6" s="105" t="s">
        <v>13</v>
      </c>
      <c r="BD6" s="105" t="s">
        <v>17</v>
      </c>
      <c r="BE6" s="105" t="s">
        <v>26</v>
      </c>
      <c r="BF6" s="105"/>
      <c r="BG6" s="105"/>
      <c r="BH6" s="105" t="s">
        <v>1011</v>
      </c>
      <c r="BI6" s="107" t="s">
        <v>1751</v>
      </c>
      <c r="BJ6" s="107" t="s">
        <v>1065</v>
      </c>
      <c r="BK6" s="107" t="s">
        <v>11</v>
      </c>
      <c r="BL6" s="107" t="s">
        <v>11</v>
      </c>
      <c r="BM6" s="107" t="s">
        <v>11</v>
      </c>
      <c r="BN6" s="107" t="s">
        <v>11</v>
      </c>
      <c r="BO6" s="107" t="s">
        <v>167</v>
      </c>
      <c r="BP6" s="110" t="s">
        <v>1059</v>
      </c>
      <c r="BQ6" s="106" t="s">
        <v>1752</v>
      </c>
      <c r="BR6" s="107">
        <v>1.04</v>
      </c>
      <c r="BS6" s="107"/>
      <c r="BT6" s="107">
        <v>95</v>
      </c>
      <c r="BU6" s="107">
        <v>1</v>
      </c>
      <c r="BV6" s="107">
        <v>1.07</v>
      </c>
      <c r="BW6" s="107">
        <v>0.03</v>
      </c>
      <c r="BX6" s="107" t="s">
        <v>11</v>
      </c>
      <c r="BY6" s="110" t="s">
        <v>10</v>
      </c>
      <c r="BZ6" s="105" t="s">
        <v>1753</v>
      </c>
      <c r="CA6" s="107" t="s">
        <v>1754</v>
      </c>
      <c r="CB6" s="107" t="s">
        <v>11</v>
      </c>
      <c r="CC6" s="107" t="s">
        <v>11</v>
      </c>
      <c r="CD6" s="106" t="s">
        <v>10</v>
      </c>
      <c r="CE6" s="107"/>
      <c r="CF6" s="107"/>
      <c r="CG6" s="107"/>
      <c r="CH6" s="107"/>
    </row>
    <row r="7" spans="1:86" s="2" customFormat="1">
      <c r="A7" s="105">
        <v>28</v>
      </c>
      <c r="B7" s="105" t="s">
        <v>282</v>
      </c>
      <c r="C7" s="105" t="s">
        <v>244</v>
      </c>
      <c r="D7" s="106" t="s">
        <v>1736</v>
      </c>
      <c r="E7" s="107">
        <v>2019</v>
      </c>
      <c r="F7" s="107" t="s">
        <v>1737</v>
      </c>
      <c r="G7" s="107" t="s">
        <v>1738</v>
      </c>
      <c r="H7" s="110" t="s">
        <v>1739</v>
      </c>
      <c r="I7" s="107" t="s">
        <v>1740</v>
      </c>
      <c r="J7" s="108" t="s">
        <v>1741</v>
      </c>
      <c r="K7" s="107" t="s">
        <v>1742</v>
      </c>
      <c r="L7" s="106" t="s">
        <v>1743</v>
      </c>
      <c r="M7" s="110" t="s">
        <v>1744</v>
      </c>
      <c r="N7" s="107" t="s">
        <v>18</v>
      </c>
      <c r="O7" s="107" t="s">
        <v>5663</v>
      </c>
      <c r="P7" s="107" t="s">
        <v>5661</v>
      </c>
      <c r="Q7" s="107" t="s">
        <v>5608</v>
      </c>
      <c r="R7" s="107" t="s">
        <v>1745</v>
      </c>
      <c r="S7" s="107" t="s">
        <v>123</v>
      </c>
      <c r="T7" s="107" t="s">
        <v>1746</v>
      </c>
      <c r="U7" s="107" t="s">
        <v>140</v>
      </c>
      <c r="V7" s="107">
        <v>78</v>
      </c>
      <c r="W7" s="107">
        <v>4893</v>
      </c>
      <c r="X7" s="107" t="s">
        <v>10</v>
      </c>
      <c r="Y7" s="107" t="s">
        <v>10</v>
      </c>
      <c r="Z7" s="107" t="s">
        <v>10</v>
      </c>
      <c r="AA7" s="107" t="s">
        <v>1724</v>
      </c>
      <c r="AB7" s="107" t="s">
        <v>1747</v>
      </c>
      <c r="AC7" s="112" t="s">
        <v>1755</v>
      </c>
      <c r="AD7" s="107" t="s">
        <v>127</v>
      </c>
      <c r="AE7" s="107" t="s">
        <v>123</v>
      </c>
      <c r="AF7" s="107" t="s">
        <v>1746</v>
      </c>
      <c r="AG7" s="107" t="s">
        <v>140</v>
      </c>
      <c r="AH7" s="107">
        <f t="shared" ref="AH7:AH8" si="0">SUM(V7:W7)</f>
        <v>4971</v>
      </c>
      <c r="AI7" s="112" t="s">
        <v>10</v>
      </c>
      <c r="AJ7" s="112" t="s">
        <v>10</v>
      </c>
      <c r="AK7" s="107" t="s">
        <v>1005</v>
      </c>
      <c r="AL7" s="107" t="s">
        <v>1747</v>
      </c>
      <c r="AM7" s="107" t="s">
        <v>11</v>
      </c>
      <c r="AN7" s="107" t="s">
        <v>11</v>
      </c>
      <c r="AO7" s="107" t="s">
        <v>1748</v>
      </c>
      <c r="AP7" s="107" t="s">
        <v>1749</v>
      </c>
      <c r="AQ7" s="113" t="s">
        <v>11</v>
      </c>
      <c r="AR7" s="107" t="s">
        <v>11</v>
      </c>
      <c r="AS7" s="107" t="s">
        <v>11</v>
      </c>
      <c r="AT7" s="107" t="s">
        <v>11</v>
      </c>
      <c r="AU7" s="107" t="s">
        <v>10</v>
      </c>
      <c r="AV7" s="107" t="s">
        <v>10</v>
      </c>
      <c r="AW7" s="107">
        <v>24</v>
      </c>
      <c r="AX7" s="107" t="s">
        <v>11</v>
      </c>
      <c r="AY7" s="107" t="s">
        <v>1750</v>
      </c>
      <c r="AZ7" s="107" t="s">
        <v>11</v>
      </c>
      <c r="BA7" s="107" t="s">
        <v>10</v>
      </c>
      <c r="BB7" s="107" t="s">
        <v>22</v>
      </c>
      <c r="BC7" s="105" t="s">
        <v>13</v>
      </c>
      <c r="BD7" s="105" t="s">
        <v>17</v>
      </c>
      <c r="BE7" s="105" t="s">
        <v>26</v>
      </c>
      <c r="BF7" s="105"/>
      <c r="BG7" s="105"/>
      <c r="BH7" s="105" t="s">
        <v>1011</v>
      </c>
      <c r="BI7" s="107" t="s">
        <v>1751</v>
      </c>
      <c r="BJ7" s="107" t="s">
        <v>1065</v>
      </c>
      <c r="BK7" s="107" t="s">
        <v>11</v>
      </c>
      <c r="BL7" s="107" t="s">
        <v>11</v>
      </c>
      <c r="BM7" s="107" t="s">
        <v>11</v>
      </c>
      <c r="BN7" s="107" t="s">
        <v>11</v>
      </c>
      <c r="BO7" s="107" t="s">
        <v>167</v>
      </c>
      <c r="BP7" s="110" t="s">
        <v>1059</v>
      </c>
      <c r="BQ7" s="106" t="s">
        <v>1752</v>
      </c>
      <c r="BR7" s="107">
        <v>1.03</v>
      </c>
      <c r="BS7" s="105"/>
      <c r="BT7" s="105">
        <v>95</v>
      </c>
      <c r="BU7" s="107">
        <v>1</v>
      </c>
      <c r="BV7" s="107">
        <v>1.06</v>
      </c>
      <c r="BW7" s="107">
        <v>0.04</v>
      </c>
      <c r="BX7" s="107" t="s">
        <v>11</v>
      </c>
      <c r="BY7" s="107" t="s">
        <v>10</v>
      </c>
      <c r="BZ7" s="105" t="s">
        <v>1753</v>
      </c>
      <c r="CA7" s="107" t="s">
        <v>1754</v>
      </c>
      <c r="CB7" s="107" t="s">
        <v>11</v>
      </c>
      <c r="CC7" s="107" t="s">
        <v>11</v>
      </c>
      <c r="CD7" s="106" t="s">
        <v>10</v>
      </c>
      <c r="CE7" s="107"/>
      <c r="CF7" s="107"/>
      <c r="CG7" s="107"/>
      <c r="CH7" s="107"/>
    </row>
    <row r="8" spans="1:86" s="2" customFormat="1">
      <c r="A8" s="105">
        <v>28</v>
      </c>
      <c r="B8" s="105" t="s">
        <v>282</v>
      </c>
      <c r="C8" s="105" t="s">
        <v>244</v>
      </c>
      <c r="D8" s="106" t="s">
        <v>1736</v>
      </c>
      <c r="E8" s="107">
        <v>2019</v>
      </c>
      <c r="F8" s="107" t="s">
        <v>1737</v>
      </c>
      <c r="G8" s="107" t="s">
        <v>1738</v>
      </c>
      <c r="H8" s="110" t="s">
        <v>1739</v>
      </c>
      <c r="I8" s="107" t="s">
        <v>1740</v>
      </c>
      <c r="J8" s="108" t="s">
        <v>1741</v>
      </c>
      <c r="K8" s="107" t="s">
        <v>1742</v>
      </c>
      <c r="L8" s="106" t="s">
        <v>1743</v>
      </c>
      <c r="M8" s="110" t="s">
        <v>1744</v>
      </c>
      <c r="N8" s="107" t="s">
        <v>18</v>
      </c>
      <c r="O8" s="107" t="s">
        <v>5663</v>
      </c>
      <c r="P8" s="107" t="s">
        <v>5662</v>
      </c>
      <c r="Q8" s="107" t="s">
        <v>5608</v>
      </c>
      <c r="R8" s="107" t="s">
        <v>1745</v>
      </c>
      <c r="S8" s="107" t="s">
        <v>123</v>
      </c>
      <c r="T8" s="107" t="s">
        <v>1746</v>
      </c>
      <c r="U8" s="107" t="s">
        <v>140</v>
      </c>
      <c r="V8" s="107">
        <v>149</v>
      </c>
      <c r="W8" s="107">
        <v>4893</v>
      </c>
      <c r="X8" s="107" t="s">
        <v>10</v>
      </c>
      <c r="Y8" s="107" t="s">
        <v>10</v>
      </c>
      <c r="Z8" s="107" t="s">
        <v>10</v>
      </c>
      <c r="AA8" s="107" t="s">
        <v>1724</v>
      </c>
      <c r="AB8" s="107" t="s">
        <v>1747</v>
      </c>
      <c r="AC8" s="112" t="s">
        <v>1755</v>
      </c>
      <c r="AD8" s="107" t="s">
        <v>127</v>
      </c>
      <c r="AE8" s="107" t="s">
        <v>123</v>
      </c>
      <c r="AF8" s="107" t="s">
        <v>1746</v>
      </c>
      <c r="AG8" s="107" t="s">
        <v>140</v>
      </c>
      <c r="AH8" s="107">
        <f t="shared" si="0"/>
        <v>5042</v>
      </c>
      <c r="AI8" s="112" t="s">
        <v>10</v>
      </c>
      <c r="AJ8" s="112" t="s">
        <v>10</v>
      </c>
      <c r="AK8" s="107" t="s">
        <v>1005</v>
      </c>
      <c r="AL8" s="107" t="s">
        <v>1747</v>
      </c>
      <c r="AM8" s="107" t="s">
        <v>11</v>
      </c>
      <c r="AN8" s="107" t="s">
        <v>11</v>
      </c>
      <c r="AO8" s="107" t="s">
        <v>1748</v>
      </c>
      <c r="AP8" s="107" t="s">
        <v>1749</v>
      </c>
      <c r="AQ8" s="113" t="s">
        <v>11</v>
      </c>
      <c r="AR8" s="107" t="s">
        <v>11</v>
      </c>
      <c r="AS8" s="107" t="s">
        <v>11</v>
      </c>
      <c r="AT8" s="107" t="s">
        <v>11</v>
      </c>
      <c r="AU8" s="107" t="s">
        <v>10</v>
      </c>
      <c r="AV8" s="107" t="s">
        <v>10</v>
      </c>
      <c r="AW8" s="107">
        <v>24</v>
      </c>
      <c r="AX8" s="107" t="s">
        <v>11</v>
      </c>
      <c r="AY8" s="107" t="s">
        <v>1750</v>
      </c>
      <c r="AZ8" s="107" t="s">
        <v>11</v>
      </c>
      <c r="BA8" s="107" t="s">
        <v>10</v>
      </c>
      <c r="BB8" s="107" t="s">
        <v>22</v>
      </c>
      <c r="BC8" s="105" t="s">
        <v>13</v>
      </c>
      <c r="BD8" s="105" t="s">
        <v>17</v>
      </c>
      <c r="BE8" s="105" t="s">
        <v>26</v>
      </c>
      <c r="BF8" s="105"/>
      <c r="BG8" s="105"/>
      <c r="BH8" s="105" t="s">
        <v>1011</v>
      </c>
      <c r="BI8" s="107" t="s">
        <v>1751</v>
      </c>
      <c r="BJ8" s="107" t="s">
        <v>1065</v>
      </c>
      <c r="BK8" s="107" t="s">
        <v>11</v>
      </c>
      <c r="BL8" s="107" t="s">
        <v>11</v>
      </c>
      <c r="BM8" s="107" t="s">
        <v>11</v>
      </c>
      <c r="BN8" s="107" t="s">
        <v>11</v>
      </c>
      <c r="BO8" s="107" t="s">
        <v>167</v>
      </c>
      <c r="BP8" s="110" t="s">
        <v>1059</v>
      </c>
      <c r="BQ8" s="106" t="s">
        <v>1752</v>
      </c>
      <c r="BR8" s="107">
        <v>1.02</v>
      </c>
      <c r="BS8" s="107"/>
      <c r="BT8" s="107">
        <v>95</v>
      </c>
      <c r="BU8" s="107">
        <v>1</v>
      </c>
      <c r="BV8" s="107">
        <v>1.04</v>
      </c>
      <c r="BW8" s="107">
        <v>0.11</v>
      </c>
      <c r="BX8" s="107" t="s">
        <v>11</v>
      </c>
      <c r="BY8" s="110" t="s">
        <v>10</v>
      </c>
      <c r="BZ8" s="105" t="s">
        <v>1753</v>
      </c>
      <c r="CA8" s="107" t="s">
        <v>1754</v>
      </c>
      <c r="CB8" s="107" t="s">
        <v>11</v>
      </c>
      <c r="CC8" s="107" t="s">
        <v>11</v>
      </c>
      <c r="CD8" s="106" t="s">
        <v>10</v>
      </c>
      <c r="CE8" s="107"/>
      <c r="CF8" s="107"/>
      <c r="CG8" s="107"/>
      <c r="CH8" s="107"/>
    </row>
    <row r="9" spans="1:86" s="2" customFormat="1">
      <c r="A9" s="105">
        <v>28</v>
      </c>
      <c r="B9" s="105" t="s">
        <v>282</v>
      </c>
      <c r="C9" s="105" t="s">
        <v>244</v>
      </c>
      <c r="D9" s="106" t="s">
        <v>1736</v>
      </c>
      <c r="E9" s="107">
        <v>2019</v>
      </c>
      <c r="F9" s="107" t="s">
        <v>1737</v>
      </c>
      <c r="G9" s="107" t="s">
        <v>1738</v>
      </c>
      <c r="H9" s="110" t="s">
        <v>1739</v>
      </c>
      <c r="I9" s="107" t="s">
        <v>1740</v>
      </c>
      <c r="J9" s="108" t="s">
        <v>1741</v>
      </c>
      <c r="K9" s="107" t="s">
        <v>1742</v>
      </c>
      <c r="L9" s="106" t="s">
        <v>1743</v>
      </c>
      <c r="M9" s="110" t="s">
        <v>1744</v>
      </c>
      <c r="N9" s="107" t="s">
        <v>18</v>
      </c>
      <c r="O9" s="107" t="s">
        <v>5663</v>
      </c>
      <c r="P9" s="107" t="s">
        <v>5660</v>
      </c>
      <c r="Q9" s="107" t="s">
        <v>5608</v>
      </c>
      <c r="R9" s="107" t="s">
        <v>1745</v>
      </c>
      <c r="S9" s="107" t="s">
        <v>123</v>
      </c>
      <c r="T9" s="107" t="s">
        <v>1746</v>
      </c>
      <c r="U9" s="107" t="s">
        <v>269</v>
      </c>
      <c r="V9" s="107" t="s">
        <v>11</v>
      </c>
      <c r="W9" s="107" t="s">
        <v>11</v>
      </c>
      <c r="X9" s="107" t="s">
        <v>10</v>
      </c>
      <c r="Y9" s="107" t="s">
        <v>10</v>
      </c>
      <c r="Z9" s="107" t="s">
        <v>10</v>
      </c>
      <c r="AA9" s="107" t="s">
        <v>1724</v>
      </c>
      <c r="AB9" s="107" t="s">
        <v>1747</v>
      </c>
      <c r="AC9" s="112" t="s">
        <v>127</v>
      </c>
      <c r="AD9" s="107" t="s">
        <v>127</v>
      </c>
      <c r="AE9" s="107" t="s">
        <v>123</v>
      </c>
      <c r="AF9" s="107" t="s">
        <v>1746</v>
      </c>
      <c r="AG9" s="107" t="s">
        <v>269</v>
      </c>
      <c r="AH9" s="107" t="s">
        <v>11</v>
      </c>
      <c r="AI9" s="112" t="s">
        <v>10</v>
      </c>
      <c r="AJ9" s="112" t="s">
        <v>10</v>
      </c>
      <c r="AK9" s="107" t="s">
        <v>1005</v>
      </c>
      <c r="AL9" s="107" t="s">
        <v>1747</v>
      </c>
      <c r="AM9" s="107" t="s">
        <v>11</v>
      </c>
      <c r="AN9" s="107" t="s">
        <v>11</v>
      </c>
      <c r="AO9" s="107" t="s">
        <v>1748</v>
      </c>
      <c r="AP9" s="107" t="s">
        <v>1749</v>
      </c>
      <c r="AQ9" s="113" t="s">
        <v>11</v>
      </c>
      <c r="AR9" s="107" t="s">
        <v>11</v>
      </c>
      <c r="AS9" s="107" t="s">
        <v>11</v>
      </c>
      <c r="AT9" s="107" t="s">
        <v>11</v>
      </c>
      <c r="AU9" s="107" t="s">
        <v>10</v>
      </c>
      <c r="AV9" s="107" t="s">
        <v>10</v>
      </c>
      <c r="AW9" s="107">
        <v>24</v>
      </c>
      <c r="AX9" s="107" t="s">
        <v>11</v>
      </c>
      <c r="AY9" s="107" t="s">
        <v>1750</v>
      </c>
      <c r="AZ9" s="107" t="s">
        <v>11</v>
      </c>
      <c r="BA9" s="107" t="s">
        <v>10</v>
      </c>
      <c r="BB9" s="107" t="s">
        <v>22</v>
      </c>
      <c r="BC9" s="105" t="s">
        <v>13</v>
      </c>
      <c r="BD9" s="105" t="s">
        <v>17</v>
      </c>
      <c r="BE9" s="105" t="s">
        <v>26</v>
      </c>
      <c r="BF9" s="105"/>
      <c r="BG9" s="105"/>
      <c r="BH9" s="105" t="s">
        <v>1011</v>
      </c>
      <c r="BI9" s="107" t="s">
        <v>1751</v>
      </c>
      <c r="BJ9" s="107" t="s">
        <v>1065</v>
      </c>
      <c r="BK9" s="107" t="s">
        <v>11</v>
      </c>
      <c r="BL9" s="107" t="s">
        <v>11</v>
      </c>
      <c r="BM9" s="107" t="s">
        <v>11</v>
      </c>
      <c r="BN9" s="107" t="s">
        <v>11</v>
      </c>
      <c r="BO9" s="107" t="s">
        <v>167</v>
      </c>
      <c r="BP9" s="110" t="s">
        <v>1059</v>
      </c>
      <c r="BQ9" s="106" t="s">
        <v>1752</v>
      </c>
      <c r="BR9" s="107">
        <v>1.06</v>
      </c>
      <c r="BS9" s="107"/>
      <c r="BT9" s="107">
        <v>95</v>
      </c>
      <c r="BU9" s="107">
        <v>1.01</v>
      </c>
      <c r="BV9" s="107">
        <v>1.1200000000000001</v>
      </c>
      <c r="BW9" s="107">
        <v>0.02</v>
      </c>
      <c r="BX9" s="107" t="s">
        <v>11</v>
      </c>
      <c r="BY9" s="110" t="s">
        <v>10</v>
      </c>
      <c r="BZ9" s="105" t="s">
        <v>1753</v>
      </c>
      <c r="CA9" s="107" t="s">
        <v>1754</v>
      </c>
      <c r="CB9" s="107" t="s">
        <v>11</v>
      </c>
      <c r="CC9" s="107" t="s">
        <v>11</v>
      </c>
      <c r="CD9" s="106" t="s">
        <v>10</v>
      </c>
      <c r="CE9" s="107"/>
      <c r="CF9" s="107"/>
      <c r="CG9" s="107"/>
      <c r="CH9" s="107"/>
    </row>
    <row r="10" spans="1:86" s="2" customFormat="1">
      <c r="A10" s="105">
        <v>28</v>
      </c>
      <c r="B10" s="105" t="s">
        <v>282</v>
      </c>
      <c r="C10" s="105" t="s">
        <v>244</v>
      </c>
      <c r="D10" s="106" t="s">
        <v>1736</v>
      </c>
      <c r="E10" s="107">
        <v>2019</v>
      </c>
      <c r="F10" s="107" t="s">
        <v>1737</v>
      </c>
      <c r="G10" s="107" t="s">
        <v>1738</v>
      </c>
      <c r="H10" s="110" t="s">
        <v>1739</v>
      </c>
      <c r="I10" s="107" t="s">
        <v>1740</v>
      </c>
      <c r="J10" s="108" t="s">
        <v>1741</v>
      </c>
      <c r="K10" s="107" t="s">
        <v>1742</v>
      </c>
      <c r="L10" s="106" t="s">
        <v>1743</v>
      </c>
      <c r="M10" s="110" t="s">
        <v>1744</v>
      </c>
      <c r="N10" s="107" t="s">
        <v>18</v>
      </c>
      <c r="O10" s="107" t="s">
        <v>5663</v>
      </c>
      <c r="P10" s="107" t="s">
        <v>5661</v>
      </c>
      <c r="Q10" s="107" t="s">
        <v>5608</v>
      </c>
      <c r="R10" s="107" t="s">
        <v>1745</v>
      </c>
      <c r="S10" s="107" t="s">
        <v>123</v>
      </c>
      <c r="T10" s="107" t="s">
        <v>1746</v>
      </c>
      <c r="U10" s="107" t="s">
        <v>269</v>
      </c>
      <c r="V10" s="107" t="s">
        <v>11</v>
      </c>
      <c r="W10" s="107" t="s">
        <v>11</v>
      </c>
      <c r="X10" s="107" t="s">
        <v>10</v>
      </c>
      <c r="Y10" s="107" t="s">
        <v>10</v>
      </c>
      <c r="Z10" s="107" t="s">
        <v>10</v>
      </c>
      <c r="AA10" s="107" t="s">
        <v>1724</v>
      </c>
      <c r="AB10" s="107" t="s">
        <v>1747</v>
      </c>
      <c r="AC10" s="112" t="s">
        <v>1755</v>
      </c>
      <c r="AD10" s="107" t="s">
        <v>127</v>
      </c>
      <c r="AE10" s="107" t="s">
        <v>123</v>
      </c>
      <c r="AF10" s="107" t="s">
        <v>1746</v>
      </c>
      <c r="AG10" s="107" t="s">
        <v>269</v>
      </c>
      <c r="AH10" s="107" t="s">
        <v>11</v>
      </c>
      <c r="AI10" s="112" t="s">
        <v>10</v>
      </c>
      <c r="AJ10" s="112" t="s">
        <v>10</v>
      </c>
      <c r="AK10" s="107" t="s">
        <v>1005</v>
      </c>
      <c r="AL10" s="107" t="s">
        <v>1747</v>
      </c>
      <c r="AM10" s="107" t="s">
        <v>11</v>
      </c>
      <c r="AN10" s="107" t="s">
        <v>11</v>
      </c>
      <c r="AO10" s="107" t="s">
        <v>1748</v>
      </c>
      <c r="AP10" s="107" t="s">
        <v>1749</v>
      </c>
      <c r="AQ10" s="113" t="s">
        <v>11</v>
      </c>
      <c r="AR10" s="107" t="s">
        <v>11</v>
      </c>
      <c r="AS10" s="107" t="s">
        <v>11</v>
      </c>
      <c r="AT10" s="107" t="s">
        <v>11</v>
      </c>
      <c r="AU10" s="107" t="s">
        <v>10</v>
      </c>
      <c r="AV10" s="107" t="s">
        <v>10</v>
      </c>
      <c r="AW10" s="107">
        <v>24</v>
      </c>
      <c r="AX10" s="107" t="s">
        <v>11</v>
      </c>
      <c r="AY10" s="107" t="s">
        <v>1750</v>
      </c>
      <c r="AZ10" s="107" t="s">
        <v>11</v>
      </c>
      <c r="BA10" s="107" t="s">
        <v>10</v>
      </c>
      <c r="BB10" s="107" t="s">
        <v>22</v>
      </c>
      <c r="BC10" s="105" t="s">
        <v>13</v>
      </c>
      <c r="BD10" s="105" t="s">
        <v>17</v>
      </c>
      <c r="BE10" s="105" t="s">
        <v>26</v>
      </c>
      <c r="BF10" s="105"/>
      <c r="BG10" s="105"/>
      <c r="BH10" s="107" t="s">
        <v>1011</v>
      </c>
      <c r="BI10" s="107" t="s">
        <v>1751</v>
      </c>
      <c r="BJ10" s="107" t="s">
        <v>1065</v>
      </c>
      <c r="BK10" s="107" t="s">
        <v>11</v>
      </c>
      <c r="BL10" s="107" t="s">
        <v>11</v>
      </c>
      <c r="BM10" s="107" t="s">
        <v>11</v>
      </c>
      <c r="BN10" s="107" t="s">
        <v>11</v>
      </c>
      <c r="BO10" s="107" t="s">
        <v>167</v>
      </c>
      <c r="BP10" s="110" t="s">
        <v>1059</v>
      </c>
      <c r="BQ10" s="106" t="s">
        <v>1752</v>
      </c>
      <c r="BR10" s="107">
        <v>1.07</v>
      </c>
      <c r="BS10" s="107"/>
      <c r="BT10" s="107">
        <v>95</v>
      </c>
      <c r="BU10" s="107">
        <v>1.02</v>
      </c>
      <c r="BV10" s="107">
        <v>1.1100000000000001</v>
      </c>
      <c r="BW10" s="107">
        <v>0.01</v>
      </c>
      <c r="BX10" s="107" t="s">
        <v>11</v>
      </c>
      <c r="BY10" s="110" t="s">
        <v>10</v>
      </c>
      <c r="BZ10" s="105" t="s">
        <v>1753</v>
      </c>
      <c r="CA10" s="105" t="s">
        <v>1754</v>
      </c>
      <c r="CB10" s="105" t="s">
        <v>11</v>
      </c>
      <c r="CC10" s="105" t="s">
        <v>11</v>
      </c>
      <c r="CD10" s="106" t="s">
        <v>10</v>
      </c>
      <c r="CE10" s="107"/>
      <c r="CF10" s="107"/>
      <c r="CG10" s="107"/>
      <c r="CH10" s="107"/>
    </row>
    <row r="11" spans="1:86" s="2" customFormat="1">
      <c r="A11" s="105">
        <v>28</v>
      </c>
      <c r="B11" s="105" t="s">
        <v>282</v>
      </c>
      <c r="C11" s="105" t="s">
        <v>244</v>
      </c>
      <c r="D11" s="106" t="s">
        <v>1736</v>
      </c>
      <c r="E11" s="107">
        <v>2019</v>
      </c>
      <c r="F11" s="107" t="s">
        <v>1737</v>
      </c>
      <c r="G11" s="107" t="s">
        <v>1738</v>
      </c>
      <c r="H11" s="110" t="s">
        <v>1739</v>
      </c>
      <c r="I11" s="107" t="s">
        <v>1740</v>
      </c>
      <c r="J11" s="108" t="s">
        <v>1741</v>
      </c>
      <c r="K11" s="107" t="s">
        <v>1742</v>
      </c>
      <c r="L11" s="106" t="s">
        <v>1743</v>
      </c>
      <c r="M11" s="110" t="s">
        <v>1744</v>
      </c>
      <c r="N11" s="112" t="s">
        <v>18</v>
      </c>
      <c r="O11" s="107" t="s">
        <v>5663</v>
      </c>
      <c r="P11" s="107" t="s">
        <v>5662</v>
      </c>
      <c r="Q11" s="107" t="s">
        <v>5608</v>
      </c>
      <c r="R11" s="107" t="s">
        <v>1745</v>
      </c>
      <c r="S11" s="107" t="s">
        <v>123</v>
      </c>
      <c r="T11" s="107" t="s">
        <v>1746</v>
      </c>
      <c r="U11" s="107" t="s">
        <v>269</v>
      </c>
      <c r="V11" s="107" t="s">
        <v>11</v>
      </c>
      <c r="W11" s="107" t="s">
        <v>11</v>
      </c>
      <c r="X11" s="107" t="s">
        <v>10</v>
      </c>
      <c r="Y11" s="107" t="s">
        <v>10</v>
      </c>
      <c r="Z11" s="107" t="s">
        <v>10</v>
      </c>
      <c r="AA11" s="107" t="s">
        <v>1724</v>
      </c>
      <c r="AB11" s="107" t="s">
        <v>1747</v>
      </c>
      <c r="AC11" s="112" t="s">
        <v>1755</v>
      </c>
      <c r="AD11" s="107" t="s">
        <v>127</v>
      </c>
      <c r="AE11" s="107" t="s">
        <v>123</v>
      </c>
      <c r="AF11" s="107" t="s">
        <v>1746</v>
      </c>
      <c r="AG11" s="107" t="s">
        <v>269</v>
      </c>
      <c r="AH11" s="107" t="s">
        <v>11</v>
      </c>
      <c r="AI11" s="112" t="s">
        <v>10</v>
      </c>
      <c r="AJ11" s="112" t="s">
        <v>10</v>
      </c>
      <c r="AK11" s="107" t="s">
        <v>1005</v>
      </c>
      <c r="AL11" s="107" t="s">
        <v>1747</v>
      </c>
      <c r="AM11" s="107" t="s">
        <v>11</v>
      </c>
      <c r="AN11" s="107" t="s">
        <v>11</v>
      </c>
      <c r="AO11" s="107" t="s">
        <v>1748</v>
      </c>
      <c r="AP11" s="107" t="s">
        <v>1749</v>
      </c>
      <c r="AQ11" s="113" t="s">
        <v>11</v>
      </c>
      <c r="AR11" s="107" t="s">
        <v>11</v>
      </c>
      <c r="AS11" s="107" t="s">
        <v>11</v>
      </c>
      <c r="AT11" s="107" t="s">
        <v>11</v>
      </c>
      <c r="AU11" s="107" t="s">
        <v>10</v>
      </c>
      <c r="AV11" s="107" t="s">
        <v>10</v>
      </c>
      <c r="AW11" s="107">
        <v>24</v>
      </c>
      <c r="AX11" s="107" t="s">
        <v>11</v>
      </c>
      <c r="AY11" s="107" t="s">
        <v>1750</v>
      </c>
      <c r="AZ11" s="107" t="s">
        <v>11</v>
      </c>
      <c r="BA11" s="107" t="s">
        <v>10</v>
      </c>
      <c r="BB11" s="107" t="s">
        <v>22</v>
      </c>
      <c r="BC11" s="105" t="s">
        <v>13</v>
      </c>
      <c r="BD11" s="105" t="s">
        <v>17</v>
      </c>
      <c r="BE11" s="105" t="s">
        <v>26</v>
      </c>
      <c r="BF11" s="105"/>
      <c r="BG11" s="105"/>
      <c r="BH11" s="107" t="s">
        <v>1011</v>
      </c>
      <c r="BI11" s="107" t="s">
        <v>1751</v>
      </c>
      <c r="BJ11" s="107" t="s">
        <v>1065</v>
      </c>
      <c r="BK11" s="107" t="s">
        <v>11</v>
      </c>
      <c r="BL11" s="107" t="s">
        <v>11</v>
      </c>
      <c r="BM11" s="107" t="s">
        <v>11</v>
      </c>
      <c r="BN11" s="107" t="s">
        <v>11</v>
      </c>
      <c r="BO11" s="107" t="s">
        <v>167</v>
      </c>
      <c r="BP11" s="110" t="s">
        <v>1059</v>
      </c>
      <c r="BQ11" s="106" t="s">
        <v>1752</v>
      </c>
      <c r="BR11" s="107">
        <v>1.01</v>
      </c>
      <c r="BS11" s="107"/>
      <c r="BT11" s="107">
        <v>95</v>
      </c>
      <c r="BU11" s="107">
        <v>0.98</v>
      </c>
      <c r="BV11" s="107">
        <v>1.04</v>
      </c>
      <c r="BW11" s="107">
        <v>0.57999999999999996</v>
      </c>
      <c r="BX11" s="107" t="s">
        <v>11</v>
      </c>
      <c r="BY11" s="110" t="s">
        <v>10</v>
      </c>
      <c r="BZ11" s="105" t="s">
        <v>1753</v>
      </c>
      <c r="CA11" s="105" t="s">
        <v>1754</v>
      </c>
      <c r="CB11" s="105" t="s">
        <v>11</v>
      </c>
      <c r="CC11" s="105" t="s">
        <v>11</v>
      </c>
      <c r="CD11" s="106" t="s">
        <v>10</v>
      </c>
      <c r="CE11" s="107"/>
      <c r="CF11" s="107"/>
      <c r="CG11" s="107"/>
      <c r="CH11" s="107"/>
    </row>
    <row r="12" spans="1:86" s="2" customFormat="1">
      <c r="A12" s="105">
        <v>28</v>
      </c>
      <c r="B12" s="105" t="s">
        <v>282</v>
      </c>
      <c r="C12" s="105" t="s">
        <v>244</v>
      </c>
      <c r="D12" s="106" t="s">
        <v>1736</v>
      </c>
      <c r="E12" s="107">
        <v>2019</v>
      </c>
      <c r="F12" s="107" t="s">
        <v>1737</v>
      </c>
      <c r="G12" s="107" t="s">
        <v>1738</v>
      </c>
      <c r="H12" s="110" t="s">
        <v>1739</v>
      </c>
      <c r="I12" s="107" t="s">
        <v>1740</v>
      </c>
      <c r="J12" s="107" t="s">
        <v>1741</v>
      </c>
      <c r="K12" s="107" t="s">
        <v>1742</v>
      </c>
      <c r="L12" s="106" t="s">
        <v>1743</v>
      </c>
      <c r="M12" s="110" t="s">
        <v>1744</v>
      </c>
      <c r="N12" s="107" t="s">
        <v>18</v>
      </c>
      <c r="O12" s="107" t="s">
        <v>5663</v>
      </c>
      <c r="P12" s="107" t="s">
        <v>5660</v>
      </c>
      <c r="Q12" s="107" t="s">
        <v>5608</v>
      </c>
      <c r="R12" s="107" t="s">
        <v>1745</v>
      </c>
      <c r="S12" s="107" t="s">
        <v>123</v>
      </c>
      <c r="T12" s="107" t="s">
        <v>1746</v>
      </c>
      <c r="U12" s="107" t="s">
        <v>268</v>
      </c>
      <c r="V12" s="107" t="s">
        <v>11</v>
      </c>
      <c r="W12" s="107" t="s">
        <v>11</v>
      </c>
      <c r="X12" s="107" t="s">
        <v>10</v>
      </c>
      <c r="Y12" s="107" t="s">
        <v>10</v>
      </c>
      <c r="Z12" s="107" t="s">
        <v>10</v>
      </c>
      <c r="AA12" s="107" t="s">
        <v>1724</v>
      </c>
      <c r="AB12" s="107" t="s">
        <v>1747</v>
      </c>
      <c r="AC12" s="112" t="s">
        <v>127</v>
      </c>
      <c r="AD12" s="107" t="s">
        <v>127</v>
      </c>
      <c r="AE12" s="107" t="s">
        <v>123</v>
      </c>
      <c r="AF12" s="107" t="s">
        <v>1746</v>
      </c>
      <c r="AG12" s="107" t="s">
        <v>268</v>
      </c>
      <c r="AH12" s="107" t="s">
        <v>11</v>
      </c>
      <c r="AI12" s="112" t="s">
        <v>10</v>
      </c>
      <c r="AJ12" s="107" t="s">
        <v>10</v>
      </c>
      <c r="AK12" s="107" t="s">
        <v>1005</v>
      </c>
      <c r="AL12" s="107" t="s">
        <v>1747</v>
      </c>
      <c r="AM12" s="107" t="s">
        <v>11</v>
      </c>
      <c r="AN12" s="107" t="s">
        <v>11</v>
      </c>
      <c r="AO12" s="107" t="s">
        <v>1748</v>
      </c>
      <c r="AP12" s="107" t="s">
        <v>1749</v>
      </c>
      <c r="AQ12" s="107" t="s">
        <v>11</v>
      </c>
      <c r="AR12" s="107" t="s">
        <v>11</v>
      </c>
      <c r="AS12" s="107" t="s">
        <v>11</v>
      </c>
      <c r="AT12" s="107" t="s">
        <v>11</v>
      </c>
      <c r="AU12" s="107" t="s">
        <v>10</v>
      </c>
      <c r="AV12" s="107" t="s">
        <v>10</v>
      </c>
      <c r="AW12" s="107">
        <v>24</v>
      </c>
      <c r="AX12" s="107" t="s">
        <v>11</v>
      </c>
      <c r="AY12" s="107" t="s">
        <v>1750</v>
      </c>
      <c r="AZ12" s="107" t="s">
        <v>11</v>
      </c>
      <c r="BA12" s="107" t="s">
        <v>10</v>
      </c>
      <c r="BB12" s="107" t="s">
        <v>22</v>
      </c>
      <c r="BC12" s="105" t="s">
        <v>13</v>
      </c>
      <c r="BD12" s="105" t="s">
        <v>17</v>
      </c>
      <c r="BE12" s="105" t="s">
        <v>26</v>
      </c>
      <c r="BF12" s="105"/>
      <c r="BG12" s="105"/>
      <c r="BH12" s="107" t="s">
        <v>1011</v>
      </c>
      <c r="BI12" s="107" t="s">
        <v>1751</v>
      </c>
      <c r="BJ12" s="107" t="s">
        <v>1065</v>
      </c>
      <c r="BK12" s="107" t="s">
        <v>11</v>
      </c>
      <c r="BL12" s="107" t="s">
        <v>11</v>
      </c>
      <c r="BM12" s="107" t="s">
        <v>11</v>
      </c>
      <c r="BN12" s="107" t="s">
        <v>11</v>
      </c>
      <c r="BO12" s="107" t="s">
        <v>167</v>
      </c>
      <c r="BP12" s="110" t="s">
        <v>1059</v>
      </c>
      <c r="BQ12" s="106" t="s">
        <v>1752</v>
      </c>
      <c r="BR12" s="107">
        <v>1.02</v>
      </c>
      <c r="BS12" s="107"/>
      <c r="BT12" s="107">
        <v>95</v>
      </c>
      <c r="BU12" s="107">
        <v>0.97</v>
      </c>
      <c r="BV12" s="107">
        <v>1.06</v>
      </c>
      <c r="BW12" s="107">
        <v>0.5</v>
      </c>
      <c r="BX12" s="107" t="s">
        <v>11</v>
      </c>
      <c r="BY12" s="110" t="s">
        <v>10</v>
      </c>
      <c r="BZ12" s="105" t="s">
        <v>1753</v>
      </c>
      <c r="CA12" s="105" t="s">
        <v>1754</v>
      </c>
      <c r="CB12" s="105" t="s">
        <v>11</v>
      </c>
      <c r="CC12" s="105" t="s">
        <v>11</v>
      </c>
      <c r="CD12" s="106" t="s">
        <v>10</v>
      </c>
      <c r="CE12" s="107"/>
      <c r="CF12" s="107"/>
      <c r="CG12" s="107"/>
      <c r="CH12" s="107"/>
    </row>
    <row r="13" spans="1:86" s="2" customFormat="1">
      <c r="A13" s="105">
        <v>28</v>
      </c>
      <c r="B13" s="105" t="s">
        <v>282</v>
      </c>
      <c r="C13" s="105" t="s">
        <v>244</v>
      </c>
      <c r="D13" s="106" t="s">
        <v>1736</v>
      </c>
      <c r="E13" s="107">
        <v>2019</v>
      </c>
      <c r="F13" s="107" t="s">
        <v>1737</v>
      </c>
      <c r="G13" s="107" t="s">
        <v>1738</v>
      </c>
      <c r="H13" s="110" t="s">
        <v>1739</v>
      </c>
      <c r="I13" s="107" t="s">
        <v>1740</v>
      </c>
      <c r="J13" s="107" t="s">
        <v>1741</v>
      </c>
      <c r="K13" s="107" t="s">
        <v>1742</v>
      </c>
      <c r="L13" s="106" t="s">
        <v>1743</v>
      </c>
      <c r="M13" s="110" t="s">
        <v>1744</v>
      </c>
      <c r="N13" s="107" t="s">
        <v>18</v>
      </c>
      <c r="O13" s="107" t="s">
        <v>5663</v>
      </c>
      <c r="P13" s="107" t="s">
        <v>5661</v>
      </c>
      <c r="Q13" s="107" t="s">
        <v>5608</v>
      </c>
      <c r="R13" s="107" t="s">
        <v>1745</v>
      </c>
      <c r="S13" s="107" t="s">
        <v>123</v>
      </c>
      <c r="T13" s="116" t="s">
        <v>1746</v>
      </c>
      <c r="U13" s="107" t="s">
        <v>268</v>
      </c>
      <c r="V13" s="107" t="s">
        <v>11</v>
      </c>
      <c r="W13" s="107" t="s">
        <v>11</v>
      </c>
      <c r="X13" s="107" t="s">
        <v>10</v>
      </c>
      <c r="Y13" s="107" t="s">
        <v>10</v>
      </c>
      <c r="Z13" s="107" t="s">
        <v>10</v>
      </c>
      <c r="AA13" s="107" t="s">
        <v>1724</v>
      </c>
      <c r="AB13" s="107" t="s">
        <v>1747</v>
      </c>
      <c r="AC13" s="112" t="s">
        <v>1755</v>
      </c>
      <c r="AD13" s="107" t="s">
        <v>127</v>
      </c>
      <c r="AE13" s="107" t="s">
        <v>123</v>
      </c>
      <c r="AF13" s="116" t="s">
        <v>1746</v>
      </c>
      <c r="AG13" s="107" t="s">
        <v>268</v>
      </c>
      <c r="AH13" s="107" t="s">
        <v>11</v>
      </c>
      <c r="AI13" s="112" t="s">
        <v>10</v>
      </c>
      <c r="AJ13" s="107" t="s">
        <v>10</v>
      </c>
      <c r="AK13" s="107" t="s">
        <v>1005</v>
      </c>
      <c r="AL13" s="107" t="s">
        <v>1747</v>
      </c>
      <c r="AM13" s="107" t="s">
        <v>11</v>
      </c>
      <c r="AN13" s="107" t="s">
        <v>11</v>
      </c>
      <c r="AO13" s="107" t="s">
        <v>1748</v>
      </c>
      <c r="AP13" s="107" t="s">
        <v>1749</v>
      </c>
      <c r="AQ13" s="107" t="s">
        <v>11</v>
      </c>
      <c r="AR13" s="107" t="s">
        <v>11</v>
      </c>
      <c r="AS13" s="107" t="s">
        <v>11</v>
      </c>
      <c r="AT13" s="107" t="s">
        <v>11</v>
      </c>
      <c r="AU13" s="107" t="s">
        <v>10</v>
      </c>
      <c r="AV13" s="107" t="s">
        <v>10</v>
      </c>
      <c r="AW13" s="107">
        <v>24</v>
      </c>
      <c r="AX13" s="107" t="s">
        <v>11</v>
      </c>
      <c r="AY13" s="107" t="s">
        <v>1750</v>
      </c>
      <c r="AZ13" s="107" t="s">
        <v>11</v>
      </c>
      <c r="BA13" s="107" t="s">
        <v>10</v>
      </c>
      <c r="BB13" s="107" t="s">
        <v>22</v>
      </c>
      <c r="BC13" s="105" t="s">
        <v>13</v>
      </c>
      <c r="BD13" s="105" t="s">
        <v>17</v>
      </c>
      <c r="BE13" s="105" t="s">
        <v>26</v>
      </c>
      <c r="BF13" s="105"/>
      <c r="BG13" s="105"/>
      <c r="BH13" s="107" t="s">
        <v>1011</v>
      </c>
      <c r="BI13" s="107" t="s">
        <v>1751</v>
      </c>
      <c r="BJ13" s="107" t="s">
        <v>1065</v>
      </c>
      <c r="BK13" s="107" t="s">
        <v>11</v>
      </c>
      <c r="BL13" s="107" t="s">
        <v>11</v>
      </c>
      <c r="BM13" s="107" t="s">
        <v>11</v>
      </c>
      <c r="BN13" s="107" t="s">
        <v>11</v>
      </c>
      <c r="BO13" s="107" t="s">
        <v>167</v>
      </c>
      <c r="BP13" s="110" t="s">
        <v>1059</v>
      </c>
      <c r="BQ13" s="106" t="s">
        <v>1752</v>
      </c>
      <c r="BR13" s="107">
        <v>1</v>
      </c>
      <c r="BS13" s="107"/>
      <c r="BT13" s="107">
        <v>95</v>
      </c>
      <c r="BU13" s="107">
        <v>0.96</v>
      </c>
      <c r="BV13" s="107">
        <v>1.04</v>
      </c>
      <c r="BW13" s="107">
        <v>0.96</v>
      </c>
      <c r="BX13" s="107" t="s">
        <v>11</v>
      </c>
      <c r="BY13" s="110" t="s">
        <v>10</v>
      </c>
      <c r="BZ13" s="105" t="s">
        <v>1753</v>
      </c>
      <c r="CA13" s="105" t="s">
        <v>1754</v>
      </c>
      <c r="CB13" s="105" t="s">
        <v>11</v>
      </c>
      <c r="CC13" s="105" t="s">
        <v>11</v>
      </c>
      <c r="CD13" s="106" t="s">
        <v>10</v>
      </c>
      <c r="CE13" s="107"/>
      <c r="CF13" s="107"/>
      <c r="CG13" s="107"/>
      <c r="CH13" s="107"/>
    </row>
    <row r="14" spans="1:86" s="2" customFormat="1">
      <c r="A14" s="105">
        <v>28</v>
      </c>
      <c r="B14" s="105" t="s">
        <v>282</v>
      </c>
      <c r="C14" s="105" t="s">
        <v>244</v>
      </c>
      <c r="D14" s="106" t="s">
        <v>1736</v>
      </c>
      <c r="E14" s="107">
        <v>2019</v>
      </c>
      <c r="F14" s="107" t="s">
        <v>1737</v>
      </c>
      <c r="G14" s="107" t="s">
        <v>1738</v>
      </c>
      <c r="H14" s="110" t="s">
        <v>1739</v>
      </c>
      <c r="I14" s="107" t="s">
        <v>1740</v>
      </c>
      <c r="J14" s="107" t="s">
        <v>1741</v>
      </c>
      <c r="K14" s="107" t="s">
        <v>1742</v>
      </c>
      <c r="L14" s="106" t="s">
        <v>1743</v>
      </c>
      <c r="M14" s="110" t="s">
        <v>1744</v>
      </c>
      <c r="N14" s="107" t="s">
        <v>18</v>
      </c>
      <c r="O14" s="107" t="s">
        <v>5663</v>
      </c>
      <c r="P14" s="107" t="s">
        <v>5662</v>
      </c>
      <c r="Q14" s="107" t="s">
        <v>5608</v>
      </c>
      <c r="R14" s="107" t="s">
        <v>1745</v>
      </c>
      <c r="S14" s="107" t="s">
        <v>123</v>
      </c>
      <c r="T14" s="116" t="s">
        <v>1746</v>
      </c>
      <c r="U14" s="107" t="s">
        <v>268</v>
      </c>
      <c r="V14" s="107" t="s">
        <v>11</v>
      </c>
      <c r="W14" s="107" t="s">
        <v>11</v>
      </c>
      <c r="X14" s="107" t="s">
        <v>10</v>
      </c>
      <c r="Y14" s="107" t="s">
        <v>10</v>
      </c>
      <c r="Z14" s="107" t="s">
        <v>10</v>
      </c>
      <c r="AA14" s="107" t="s">
        <v>1724</v>
      </c>
      <c r="AB14" s="107" t="s">
        <v>1747</v>
      </c>
      <c r="AC14" s="112" t="s">
        <v>1755</v>
      </c>
      <c r="AD14" s="107" t="s">
        <v>127</v>
      </c>
      <c r="AE14" s="107" t="s">
        <v>123</v>
      </c>
      <c r="AF14" s="116" t="s">
        <v>1746</v>
      </c>
      <c r="AG14" s="107" t="s">
        <v>268</v>
      </c>
      <c r="AH14" s="107" t="s">
        <v>11</v>
      </c>
      <c r="AI14" s="112" t="s">
        <v>10</v>
      </c>
      <c r="AJ14" s="107" t="s">
        <v>10</v>
      </c>
      <c r="AK14" s="107" t="s">
        <v>1005</v>
      </c>
      <c r="AL14" s="107" t="s">
        <v>1747</v>
      </c>
      <c r="AM14" s="107" t="s">
        <v>11</v>
      </c>
      <c r="AN14" s="107" t="s">
        <v>11</v>
      </c>
      <c r="AO14" s="107" t="s">
        <v>1748</v>
      </c>
      <c r="AP14" s="107" t="s">
        <v>1749</v>
      </c>
      <c r="AQ14" s="107" t="s">
        <v>11</v>
      </c>
      <c r="AR14" s="107" t="s">
        <v>11</v>
      </c>
      <c r="AS14" s="107" t="s">
        <v>11</v>
      </c>
      <c r="AT14" s="107" t="s">
        <v>11</v>
      </c>
      <c r="AU14" s="107" t="s">
        <v>10</v>
      </c>
      <c r="AV14" s="107" t="s">
        <v>10</v>
      </c>
      <c r="AW14" s="107">
        <v>24</v>
      </c>
      <c r="AX14" s="107" t="s">
        <v>11</v>
      </c>
      <c r="AY14" s="107" t="s">
        <v>1750</v>
      </c>
      <c r="AZ14" s="107" t="s">
        <v>11</v>
      </c>
      <c r="BA14" s="107" t="s">
        <v>10</v>
      </c>
      <c r="BB14" s="107" t="s">
        <v>22</v>
      </c>
      <c r="BC14" s="105" t="s">
        <v>13</v>
      </c>
      <c r="BD14" s="105" t="s">
        <v>17</v>
      </c>
      <c r="BE14" s="105" t="s">
        <v>26</v>
      </c>
      <c r="BF14" s="105"/>
      <c r="BG14" s="105"/>
      <c r="BH14" s="107" t="s">
        <v>1011</v>
      </c>
      <c r="BI14" s="107" t="s">
        <v>1751</v>
      </c>
      <c r="BJ14" s="107" t="s">
        <v>1065</v>
      </c>
      <c r="BK14" s="107" t="s">
        <v>11</v>
      </c>
      <c r="BL14" s="107" t="s">
        <v>11</v>
      </c>
      <c r="BM14" s="107" t="s">
        <v>11</v>
      </c>
      <c r="BN14" s="107" t="s">
        <v>11</v>
      </c>
      <c r="BO14" s="107" t="s">
        <v>167</v>
      </c>
      <c r="BP14" s="110" t="s">
        <v>1059</v>
      </c>
      <c r="BQ14" s="106" t="s">
        <v>1752</v>
      </c>
      <c r="BR14" s="107">
        <v>1.02</v>
      </c>
      <c r="BS14" s="107"/>
      <c r="BT14" s="107">
        <v>95</v>
      </c>
      <c r="BU14" s="107">
        <v>1</v>
      </c>
      <c r="BV14" s="107">
        <v>1.05</v>
      </c>
      <c r="BW14" s="107">
        <v>0.09</v>
      </c>
      <c r="BX14" s="107" t="s">
        <v>11</v>
      </c>
      <c r="BY14" s="110" t="s">
        <v>10</v>
      </c>
      <c r="BZ14" s="105" t="s">
        <v>1753</v>
      </c>
      <c r="CA14" s="105" t="s">
        <v>1754</v>
      </c>
      <c r="CB14" s="105" t="s">
        <v>11</v>
      </c>
      <c r="CC14" s="105" t="s">
        <v>11</v>
      </c>
      <c r="CD14" s="106" t="s">
        <v>10</v>
      </c>
      <c r="CE14" s="107"/>
      <c r="CF14" s="107"/>
      <c r="CG14" s="107"/>
      <c r="CH14" s="107"/>
    </row>
    <row r="15" spans="1:86" s="2" customFormat="1">
      <c r="A15" s="105">
        <v>28</v>
      </c>
      <c r="B15" s="105" t="s">
        <v>282</v>
      </c>
      <c r="C15" s="105" t="s">
        <v>244</v>
      </c>
      <c r="D15" s="106" t="s">
        <v>1736</v>
      </c>
      <c r="E15" s="107">
        <v>2019</v>
      </c>
      <c r="F15" s="107" t="s">
        <v>1737</v>
      </c>
      <c r="G15" s="107" t="s">
        <v>1738</v>
      </c>
      <c r="H15" s="110" t="s">
        <v>1739</v>
      </c>
      <c r="I15" s="107" t="s">
        <v>1740</v>
      </c>
      <c r="J15" s="107" t="s">
        <v>1741</v>
      </c>
      <c r="K15" s="107" t="s">
        <v>1742</v>
      </c>
      <c r="L15" s="106" t="s">
        <v>1743</v>
      </c>
      <c r="M15" s="110" t="s">
        <v>1744</v>
      </c>
      <c r="N15" s="107" t="s">
        <v>18</v>
      </c>
      <c r="O15" s="107" t="s">
        <v>5663</v>
      </c>
      <c r="P15" s="107" t="s">
        <v>5660</v>
      </c>
      <c r="Q15" s="107" t="s">
        <v>5608</v>
      </c>
      <c r="R15" s="107" t="s">
        <v>1745</v>
      </c>
      <c r="S15" s="107" t="s">
        <v>123</v>
      </c>
      <c r="T15" s="116" t="s">
        <v>1746</v>
      </c>
      <c r="U15" s="107" t="s">
        <v>140</v>
      </c>
      <c r="V15" s="107">
        <v>245</v>
      </c>
      <c r="W15" s="107">
        <v>4893</v>
      </c>
      <c r="X15" s="107" t="s">
        <v>10</v>
      </c>
      <c r="Y15" s="107" t="s">
        <v>10</v>
      </c>
      <c r="Z15" s="107" t="s">
        <v>10</v>
      </c>
      <c r="AA15" s="107" t="s">
        <v>1724</v>
      </c>
      <c r="AB15" s="107" t="s">
        <v>1747</v>
      </c>
      <c r="AC15" s="112" t="s">
        <v>5517</v>
      </c>
      <c r="AD15" s="112" t="s">
        <v>5517</v>
      </c>
      <c r="AE15" s="107" t="s">
        <v>123</v>
      </c>
      <c r="AF15" s="116" t="s">
        <v>1746</v>
      </c>
      <c r="AG15" s="107" t="s">
        <v>140</v>
      </c>
      <c r="AH15" s="107">
        <f>SUM(V15:W15)</f>
        <v>5138</v>
      </c>
      <c r="AI15" s="112" t="s">
        <v>10</v>
      </c>
      <c r="AJ15" s="107" t="s">
        <v>10</v>
      </c>
      <c r="AK15" s="107" t="s">
        <v>1005</v>
      </c>
      <c r="AL15" s="107" t="s">
        <v>1747</v>
      </c>
      <c r="AM15" s="107" t="s">
        <v>11</v>
      </c>
      <c r="AN15" s="107" t="s">
        <v>11</v>
      </c>
      <c r="AO15" s="107" t="s">
        <v>1748</v>
      </c>
      <c r="AP15" s="107" t="s">
        <v>1749</v>
      </c>
      <c r="AQ15" s="107" t="s">
        <v>11</v>
      </c>
      <c r="AR15" s="107" t="s">
        <v>11</v>
      </c>
      <c r="AS15" s="107" t="s">
        <v>11</v>
      </c>
      <c r="AT15" s="107" t="s">
        <v>11</v>
      </c>
      <c r="AU15" s="107" t="s">
        <v>10</v>
      </c>
      <c r="AV15" s="107" t="s">
        <v>10</v>
      </c>
      <c r="AW15" s="107">
        <v>24</v>
      </c>
      <c r="AX15" s="107" t="s">
        <v>11</v>
      </c>
      <c r="AY15" s="107" t="s">
        <v>1750</v>
      </c>
      <c r="AZ15" s="107" t="s">
        <v>11</v>
      </c>
      <c r="BA15" s="107" t="s">
        <v>10</v>
      </c>
      <c r="BB15" s="107" t="s">
        <v>22</v>
      </c>
      <c r="BC15" s="105" t="s">
        <v>11</v>
      </c>
      <c r="BD15" s="105"/>
      <c r="BE15" s="105"/>
      <c r="BF15" s="105"/>
      <c r="BG15" s="105"/>
      <c r="BH15" s="107" t="s">
        <v>11</v>
      </c>
      <c r="BI15" s="107" t="s">
        <v>1751</v>
      </c>
      <c r="BJ15" s="107" t="s">
        <v>1065</v>
      </c>
      <c r="BK15" s="107" t="s">
        <v>11</v>
      </c>
      <c r="BL15" s="107" t="s">
        <v>11</v>
      </c>
      <c r="BM15" s="107" t="s">
        <v>11</v>
      </c>
      <c r="BN15" s="107" t="s">
        <v>11</v>
      </c>
      <c r="BO15" s="107" t="s">
        <v>11</v>
      </c>
      <c r="BP15" s="110" t="s">
        <v>1059</v>
      </c>
      <c r="BQ15" s="106" t="s">
        <v>1752</v>
      </c>
      <c r="BR15" s="107">
        <v>1.06</v>
      </c>
      <c r="BS15" s="107"/>
      <c r="BT15" s="107">
        <v>95</v>
      </c>
      <c r="BU15" s="107">
        <v>1</v>
      </c>
      <c r="BV15" s="107">
        <v>1.1200000000000001</v>
      </c>
      <c r="BW15" s="107">
        <v>0.04</v>
      </c>
      <c r="BX15" s="107" t="s">
        <v>11</v>
      </c>
      <c r="BY15" s="110" t="s">
        <v>10</v>
      </c>
      <c r="BZ15" s="105" t="s">
        <v>1753</v>
      </c>
      <c r="CA15" s="105" t="s">
        <v>1754</v>
      </c>
      <c r="CB15" s="105" t="s">
        <v>11</v>
      </c>
      <c r="CC15" s="105" t="s">
        <v>11</v>
      </c>
      <c r="CD15" s="106" t="s">
        <v>10</v>
      </c>
      <c r="CE15" s="107"/>
      <c r="CF15" s="107"/>
      <c r="CG15" s="107"/>
      <c r="CH15" s="107"/>
    </row>
    <row r="16" spans="1:86" s="2" customFormat="1">
      <c r="A16" s="105">
        <v>28</v>
      </c>
      <c r="B16" s="105" t="s">
        <v>282</v>
      </c>
      <c r="C16" s="105" t="s">
        <v>244</v>
      </c>
      <c r="D16" s="106" t="s">
        <v>1736</v>
      </c>
      <c r="E16" s="107">
        <v>2019</v>
      </c>
      <c r="F16" s="107" t="s">
        <v>1737</v>
      </c>
      <c r="G16" s="107" t="s">
        <v>1738</v>
      </c>
      <c r="H16" s="110" t="s">
        <v>1739</v>
      </c>
      <c r="I16" s="107" t="s">
        <v>1740</v>
      </c>
      <c r="J16" s="107" t="s">
        <v>1741</v>
      </c>
      <c r="K16" s="107" t="s">
        <v>1742</v>
      </c>
      <c r="L16" s="106" t="s">
        <v>1743</v>
      </c>
      <c r="M16" s="110" t="s">
        <v>1744</v>
      </c>
      <c r="N16" s="107" t="s">
        <v>18</v>
      </c>
      <c r="O16" s="107" t="s">
        <v>5663</v>
      </c>
      <c r="P16" s="107" t="s">
        <v>5661</v>
      </c>
      <c r="Q16" s="107" t="s">
        <v>5608</v>
      </c>
      <c r="R16" s="107" t="s">
        <v>1745</v>
      </c>
      <c r="S16" s="107" t="s">
        <v>123</v>
      </c>
      <c r="T16" s="116" t="s">
        <v>1746</v>
      </c>
      <c r="U16" s="107" t="s">
        <v>140</v>
      </c>
      <c r="V16" s="107">
        <v>78</v>
      </c>
      <c r="W16" s="107">
        <v>4893</v>
      </c>
      <c r="X16" s="107" t="s">
        <v>10</v>
      </c>
      <c r="Y16" s="107" t="s">
        <v>10</v>
      </c>
      <c r="Z16" s="107" t="s">
        <v>10</v>
      </c>
      <c r="AA16" s="107" t="s">
        <v>1724</v>
      </c>
      <c r="AB16" s="107" t="s">
        <v>1747</v>
      </c>
      <c r="AC16" s="112" t="s">
        <v>5517</v>
      </c>
      <c r="AD16" s="112" t="s">
        <v>5517</v>
      </c>
      <c r="AE16" s="107" t="s">
        <v>123</v>
      </c>
      <c r="AF16" s="116" t="s">
        <v>1746</v>
      </c>
      <c r="AG16" s="107" t="s">
        <v>140</v>
      </c>
      <c r="AH16" s="107">
        <f t="shared" ref="AH16:AH17" si="1">SUM(V16:W16)</f>
        <v>4971</v>
      </c>
      <c r="AI16" s="112" t="s">
        <v>10</v>
      </c>
      <c r="AJ16" s="107" t="s">
        <v>10</v>
      </c>
      <c r="AK16" s="107" t="s">
        <v>1005</v>
      </c>
      <c r="AL16" s="107" t="s">
        <v>1747</v>
      </c>
      <c r="AM16" s="107" t="s">
        <v>11</v>
      </c>
      <c r="AN16" s="107" t="s">
        <v>11</v>
      </c>
      <c r="AO16" s="107" t="s">
        <v>1748</v>
      </c>
      <c r="AP16" s="107" t="s">
        <v>1749</v>
      </c>
      <c r="AQ16" s="107" t="s">
        <v>11</v>
      </c>
      <c r="AR16" s="107" t="s">
        <v>11</v>
      </c>
      <c r="AS16" s="107" t="s">
        <v>11</v>
      </c>
      <c r="AT16" s="107" t="s">
        <v>11</v>
      </c>
      <c r="AU16" s="107" t="s">
        <v>10</v>
      </c>
      <c r="AV16" s="107" t="s">
        <v>10</v>
      </c>
      <c r="AW16" s="107">
        <v>24</v>
      </c>
      <c r="AX16" s="107" t="s">
        <v>11</v>
      </c>
      <c r="AY16" s="107" t="s">
        <v>1750</v>
      </c>
      <c r="AZ16" s="107" t="s">
        <v>11</v>
      </c>
      <c r="BA16" s="107" t="s">
        <v>10</v>
      </c>
      <c r="BB16" s="107" t="s">
        <v>22</v>
      </c>
      <c r="BC16" s="105" t="s">
        <v>11</v>
      </c>
      <c r="BD16" s="105"/>
      <c r="BE16" s="105"/>
      <c r="BF16" s="105"/>
      <c r="BG16" s="105"/>
      <c r="BH16" s="107" t="s">
        <v>11</v>
      </c>
      <c r="BI16" s="107" t="s">
        <v>1751</v>
      </c>
      <c r="BJ16" s="107" t="s">
        <v>1065</v>
      </c>
      <c r="BK16" s="107" t="s">
        <v>11</v>
      </c>
      <c r="BL16" s="107" t="s">
        <v>11</v>
      </c>
      <c r="BM16" s="107" t="s">
        <v>11</v>
      </c>
      <c r="BN16" s="107" t="s">
        <v>11</v>
      </c>
      <c r="BO16" s="107" t="s">
        <v>11</v>
      </c>
      <c r="BP16" s="110" t="s">
        <v>1059</v>
      </c>
      <c r="BQ16" s="106" t="s">
        <v>1752</v>
      </c>
      <c r="BR16" s="107">
        <v>1.05</v>
      </c>
      <c r="BS16" s="107"/>
      <c r="BT16" s="107">
        <v>95</v>
      </c>
      <c r="BU16" s="107">
        <v>1.0009999999999999</v>
      </c>
      <c r="BV16" s="107">
        <v>1.1000000000000001</v>
      </c>
      <c r="BW16" s="107">
        <v>0.04</v>
      </c>
      <c r="BX16" s="107" t="s">
        <v>11</v>
      </c>
      <c r="BY16" s="110" t="s">
        <v>10</v>
      </c>
      <c r="BZ16" s="105" t="s">
        <v>1753</v>
      </c>
      <c r="CA16" s="105" t="s">
        <v>1754</v>
      </c>
      <c r="CB16" s="105" t="s">
        <v>11</v>
      </c>
      <c r="CC16" s="105" t="s">
        <v>11</v>
      </c>
      <c r="CD16" s="106" t="s">
        <v>10</v>
      </c>
      <c r="CE16" s="107"/>
      <c r="CF16" s="107"/>
      <c r="CG16" s="107"/>
      <c r="CH16" s="107"/>
    </row>
    <row r="17" spans="1:86" s="2" customFormat="1">
      <c r="A17" s="105">
        <v>28</v>
      </c>
      <c r="B17" s="105" t="s">
        <v>282</v>
      </c>
      <c r="C17" s="105" t="s">
        <v>244</v>
      </c>
      <c r="D17" s="106" t="s">
        <v>1736</v>
      </c>
      <c r="E17" s="107">
        <v>2019</v>
      </c>
      <c r="F17" s="107" t="s">
        <v>1737</v>
      </c>
      <c r="G17" s="107" t="s">
        <v>1738</v>
      </c>
      <c r="H17" s="110" t="s">
        <v>1739</v>
      </c>
      <c r="I17" s="107" t="s">
        <v>1740</v>
      </c>
      <c r="J17" s="107" t="s">
        <v>1741</v>
      </c>
      <c r="K17" s="107" t="s">
        <v>1742</v>
      </c>
      <c r="L17" s="106" t="s">
        <v>1743</v>
      </c>
      <c r="M17" s="110" t="s">
        <v>1744</v>
      </c>
      <c r="N17" s="107" t="s">
        <v>18</v>
      </c>
      <c r="O17" s="107" t="s">
        <v>5663</v>
      </c>
      <c r="P17" s="107" t="s">
        <v>5662</v>
      </c>
      <c r="Q17" s="107" t="s">
        <v>5608</v>
      </c>
      <c r="R17" s="107" t="s">
        <v>1745</v>
      </c>
      <c r="S17" s="107" t="s">
        <v>123</v>
      </c>
      <c r="T17" s="116" t="s">
        <v>1746</v>
      </c>
      <c r="U17" s="107" t="s">
        <v>140</v>
      </c>
      <c r="V17" s="107">
        <v>149</v>
      </c>
      <c r="W17" s="107">
        <v>4893</v>
      </c>
      <c r="X17" s="107" t="s">
        <v>10</v>
      </c>
      <c r="Y17" s="107" t="s">
        <v>10</v>
      </c>
      <c r="Z17" s="107" t="s">
        <v>10</v>
      </c>
      <c r="AA17" s="107" t="s">
        <v>1724</v>
      </c>
      <c r="AB17" s="107" t="s">
        <v>1747</v>
      </c>
      <c r="AC17" s="112" t="s">
        <v>5517</v>
      </c>
      <c r="AD17" s="112" t="s">
        <v>5517</v>
      </c>
      <c r="AE17" s="107" t="s">
        <v>123</v>
      </c>
      <c r="AF17" s="116" t="s">
        <v>1746</v>
      </c>
      <c r="AG17" s="107" t="s">
        <v>140</v>
      </c>
      <c r="AH17" s="107">
        <f t="shared" si="1"/>
        <v>5042</v>
      </c>
      <c r="AI17" s="112" t="s">
        <v>10</v>
      </c>
      <c r="AJ17" s="107" t="s">
        <v>10</v>
      </c>
      <c r="AK17" s="107" t="s">
        <v>1005</v>
      </c>
      <c r="AL17" s="107" t="s">
        <v>1747</v>
      </c>
      <c r="AM17" s="107" t="s">
        <v>11</v>
      </c>
      <c r="AN17" s="107" t="s">
        <v>11</v>
      </c>
      <c r="AO17" s="107" t="s">
        <v>1748</v>
      </c>
      <c r="AP17" s="107" t="s">
        <v>1749</v>
      </c>
      <c r="AQ17" s="107" t="s">
        <v>11</v>
      </c>
      <c r="AR17" s="107" t="s">
        <v>11</v>
      </c>
      <c r="AS17" s="107" t="s">
        <v>11</v>
      </c>
      <c r="AT17" s="107" t="s">
        <v>11</v>
      </c>
      <c r="AU17" s="107" t="s">
        <v>10</v>
      </c>
      <c r="AV17" s="107" t="s">
        <v>10</v>
      </c>
      <c r="AW17" s="107">
        <v>24</v>
      </c>
      <c r="AX17" s="107" t="s">
        <v>11</v>
      </c>
      <c r="AY17" s="107" t="s">
        <v>1750</v>
      </c>
      <c r="AZ17" s="107" t="s">
        <v>11</v>
      </c>
      <c r="BA17" s="107" t="s">
        <v>10</v>
      </c>
      <c r="BB17" s="107" t="s">
        <v>22</v>
      </c>
      <c r="BC17" s="105" t="s">
        <v>11</v>
      </c>
      <c r="BD17" s="105"/>
      <c r="BE17" s="105"/>
      <c r="BF17" s="105"/>
      <c r="BG17" s="105"/>
      <c r="BH17" s="107" t="s">
        <v>11</v>
      </c>
      <c r="BI17" s="107" t="s">
        <v>1751</v>
      </c>
      <c r="BJ17" s="107" t="s">
        <v>1065</v>
      </c>
      <c r="BK17" s="107" t="s">
        <v>11</v>
      </c>
      <c r="BL17" s="107" t="s">
        <v>11</v>
      </c>
      <c r="BM17" s="107" t="s">
        <v>11</v>
      </c>
      <c r="BN17" s="107" t="s">
        <v>11</v>
      </c>
      <c r="BO17" s="107" t="s">
        <v>11</v>
      </c>
      <c r="BP17" s="110" t="s">
        <v>1059</v>
      </c>
      <c r="BQ17" s="106" t="s">
        <v>1752</v>
      </c>
      <c r="BR17" s="107">
        <v>1.03</v>
      </c>
      <c r="BS17" s="107"/>
      <c r="BT17" s="107">
        <v>95</v>
      </c>
      <c r="BU17" s="107">
        <v>0.99</v>
      </c>
      <c r="BV17" s="107">
        <v>1.06</v>
      </c>
      <c r="BW17" s="107">
        <v>0.11</v>
      </c>
      <c r="BX17" s="107" t="s">
        <v>11</v>
      </c>
      <c r="BY17" s="110" t="s">
        <v>10</v>
      </c>
      <c r="BZ17" s="105" t="s">
        <v>1753</v>
      </c>
      <c r="CA17" s="105" t="s">
        <v>1754</v>
      </c>
      <c r="CB17" s="105" t="s">
        <v>11</v>
      </c>
      <c r="CC17" s="105" t="s">
        <v>11</v>
      </c>
      <c r="CD17" s="106" t="s">
        <v>10</v>
      </c>
      <c r="CE17" s="107"/>
      <c r="CF17" s="107"/>
      <c r="CG17" s="107"/>
      <c r="CH17" s="107"/>
    </row>
    <row r="18" spans="1:86" s="2" customFormat="1">
      <c r="A18" s="105">
        <v>28</v>
      </c>
      <c r="B18" s="105" t="s">
        <v>282</v>
      </c>
      <c r="C18" s="105" t="s">
        <v>244</v>
      </c>
      <c r="D18" s="106" t="s">
        <v>1736</v>
      </c>
      <c r="E18" s="107">
        <v>2019</v>
      </c>
      <c r="F18" s="107" t="s">
        <v>1737</v>
      </c>
      <c r="G18" s="107" t="s">
        <v>1738</v>
      </c>
      <c r="H18" s="110" t="s">
        <v>1739</v>
      </c>
      <c r="I18" s="107" t="s">
        <v>1740</v>
      </c>
      <c r="J18" s="107" t="s">
        <v>1741</v>
      </c>
      <c r="K18" s="107" t="s">
        <v>1742</v>
      </c>
      <c r="L18" s="106" t="s">
        <v>1743</v>
      </c>
      <c r="M18" s="110" t="s">
        <v>1744</v>
      </c>
      <c r="N18" s="107" t="s">
        <v>18</v>
      </c>
      <c r="O18" s="107" t="s">
        <v>5663</v>
      </c>
      <c r="P18" s="107" t="s">
        <v>5660</v>
      </c>
      <c r="Q18" s="107" t="s">
        <v>5608</v>
      </c>
      <c r="R18" s="107" t="s">
        <v>1745</v>
      </c>
      <c r="S18" s="107" t="s">
        <v>123</v>
      </c>
      <c r="T18" s="116" t="s">
        <v>1746</v>
      </c>
      <c r="U18" s="107" t="s">
        <v>269</v>
      </c>
      <c r="V18" s="107" t="s">
        <v>11</v>
      </c>
      <c r="W18" s="107" t="s">
        <v>11</v>
      </c>
      <c r="X18" s="107" t="s">
        <v>10</v>
      </c>
      <c r="Y18" s="107" t="s">
        <v>10</v>
      </c>
      <c r="Z18" s="107" t="s">
        <v>10</v>
      </c>
      <c r="AA18" s="107" t="s">
        <v>1724</v>
      </c>
      <c r="AB18" s="107" t="s">
        <v>1747</v>
      </c>
      <c r="AC18" s="112" t="s">
        <v>5517</v>
      </c>
      <c r="AD18" s="112" t="s">
        <v>5517</v>
      </c>
      <c r="AE18" s="107" t="s">
        <v>123</v>
      </c>
      <c r="AF18" s="116" t="s">
        <v>1746</v>
      </c>
      <c r="AG18" s="107" t="s">
        <v>269</v>
      </c>
      <c r="AH18" s="107" t="s">
        <v>11</v>
      </c>
      <c r="AI18" s="112" t="s">
        <v>10</v>
      </c>
      <c r="AJ18" s="107" t="s">
        <v>10</v>
      </c>
      <c r="AK18" s="107" t="s">
        <v>1005</v>
      </c>
      <c r="AL18" s="107" t="s">
        <v>1747</v>
      </c>
      <c r="AM18" s="107" t="s">
        <v>11</v>
      </c>
      <c r="AN18" s="107" t="s">
        <v>11</v>
      </c>
      <c r="AO18" s="107" t="s">
        <v>1748</v>
      </c>
      <c r="AP18" s="107" t="s">
        <v>1749</v>
      </c>
      <c r="AQ18" s="107" t="s">
        <v>11</v>
      </c>
      <c r="AR18" s="107" t="s">
        <v>11</v>
      </c>
      <c r="AS18" s="107" t="s">
        <v>11</v>
      </c>
      <c r="AT18" s="107" t="s">
        <v>11</v>
      </c>
      <c r="AU18" s="107" t="s">
        <v>10</v>
      </c>
      <c r="AV18" s="107" t="s">
        <v>10</v>
      </c>
      <c r="AW18" s="107">
        <v>24</v>
      </c>
      <c r="AX18" s="107" t="s">
        <v>11</v>
      </c>
      <c r="AY18" s="107" t="s">
        <v>1750</v>
      </c>
      <c r="AZ18" s="107" t="s">
        <v>11</v>
      </c>
      <c r="BA18" s="107" t="s">
        <v>10</v>
      </c>
      <c r="BB18" s="107" t="s">
        <v>22</v>
      </c>
      <c r="BC18" s="105" t="s">
        <v>11</v>
      </c>
      <c r="BD18" s="105"/>
      <c r="BE18" s="105"/>
      <c r="BF18" s="105"/>
      <c r="BG18" s="105"/>
      <c r="BH18" s="107" t="s">
        <v>11</v>
      </c>
      <c r="BI18" s="107" t="s">
        <v>1751</v>
      </c>
      <c r="BJ18" s="107" t="s">
        <v>1065</v>
      </c>
      <c r="BK18" s="107" t="s">
        <v>11</v>
      </c>
      <c r="BL18" s="107" t="s">
        <v>11</v>
      </c>
      <c r="BM18" s="107" t="s">
        <v>11</v>
      </c>
      <c r="BN18" s="107" t="s">
        <v>11</v>
      </c>
      <c r="BO18" s="107" t="s">
        <v>11</v>
      </c>
      <c r="BP18" s="110" t="s">
        <v>1059</v>
      </c>
      <c r="BQ18" s="106" t="s">
        <v>1752</v>
      </c>
      <c r="BR18" s="107">
        <v>1.0900000000000001</v>
      </c>
      <c r="BS18" s="107"/>
      <c r="BT18" s="107">
        <v>95</v>
      </c>
      <c r="BU18" s="107">
        <v>0.97</v>
      </c>
      <c r="BV18" s="107">
        <v>1.22</v>
      </c>
      <c r="BW18" s="107">
        <v>0.16</v>
      </c>
      <c r="BX18" s="107" t="s">
        <v>11</v>
      </c>
      <c r="BY18" s="110" t="s">
        <v>10</v>
      </c>
      <c r="BZ18" s="105" t="s">
        <v>1753</v>
      </c>
      <c r="CA18" s="105" t="s">
        <v>1754</v>
      </c>
      <c r="CB18" s="105" t="s">
        <v>11</v>
      </c>
      <c r="CC18" s="105" t="s">
        <v>11</v>
      </c>
      <c r="CD18" s="106" t="s">
        <v>10</v>
      </c>
      <c r="CE18" s="107"/>
      <c r="CF18" s="107"/>
      <c r="CG18" s="107"/>
      <c r="CH18" s="107"/>
    </row>
    <row r="19" spans="1:86" s="2" customFormat="1">
      <c r="A19" s="105">
        <v>28</v>
      </c>
      <c r="B19" s="105" t="s">
        <v>282</v>
      </c>
      <c r="C19" s="105" t="s">
        <v>244</v>
      </c>
      <c r="D19" s="106" t="s">
        <v>1736</v>
      </c>
      <c r="E19" s="107">
        <v>2019</v>
      </c>
      <c r="F19" s="107" t="s">
        <v>1737</v>
      </c>
      <c r="G19" s="107" t="s">
        <v>1738</v>
      </c>
      <c r="H19" s="110" t="s">
        <v>1739</v>
      </c>
      <c r="I19" s="107" t="s">
        <v>1740</v>
      </c>
      <c r="J19" s="107" t="s">
        <v>1741</v>
      </c>
      <c r="K19" s="107" t="s">
        <v>1742</v>
      </c>
      <c r="L19" s="106" t="s">
        <v>1743</v>
      </c>
      <c r="M19" s="110" t="s">
        <v>1744</v>
      </c>
      <c r="N19" s="107" t="s">
        <v>18</v>
      </c>
      <c r="O19" s="107" t="s">
        <v>5663</v>
      </c>
      <c r="P19" s="107" t="s">
        <v>5661</v>
      </c>
      <c r="Q19" s="107" t="s">
        <v>5608</v>
      </c>
      <c r="R19" s="107" t="s">
        <v>1745</v>
      </c>
      <c r="S19" s="107" t="s">
        <v>123</v>
      </c>
      <c r="T19" s="116" t="s">
        <v>1746</v>
      </c>
      <c r="U19" s="107" t="s">
        <v>269</v>
      </c>
      <c r="V19" s="107" t="s">
        <v>11</v>
      </c>
      <c r="W19" s="107" t="s">
        <v>11</v>
      </c>
      <c r="X19" s="107" t="s">
        <v>10</v>
      </c>
      <c r="Y19" s="107" t="s">
        <v>10</v>
      </c>
      <c r="Z19" s="107" t="s">
        <v>10</v>
      </c>
      <c r="AA19" s="107" t="s">
        <v>1724</v>
      </c>
      <c r="AB19" s="107" t="s">
        <v>1747</v>
      </c>
      <c r="AC19" s="112" t="s">
        <v>5517</v>
      </c>
      <c r="AD19" s="112" t="s">
        <v>5517</v>
      </c>
      <c r="AE19" s="107" t="s">
        <v>123</v>
      </c>
      <c r="AF19" s="116" t="s">
        <v>1746</v>
      </c>
      <c r="AG19" s="107" t="s">
        <v>269</v>
      </c>
      <c r="AH19" s="107" t="s">
        <v>11</v>
      </c>
      <c r="AI19" s="112" t="s">
        <v>10</v>
      </c>
      <c r="AJ19" s="107" t="s">
        <v>10</v>
      </c>
      <c r="AK19" s="107" t="s">
        <v>1005</v>
      </c>
      <c r="AL19" s="107" t="s">
        <v>1747</v>
      </c>
      <c r="AM19" s="107" t="s">
        <v>11</v>
      </c>
      <c r="AN19" s="107" t="s">
        <v>11</v>
      </c>
      <c r="AO19" s="107" t="s">
        <v>1748</v>
      </c>
      <c r="AP19" s="107" t="s">
        <v>1749</v>
      </c>
      <c r="AQ19" s="107" t="s">
        <v>11</v>
      </c>
      <c r="AR19" s="107" t="s">
        <v>11</v>
      </c>
      <c r="AS19" s="107" t="s">
        <v>11</v>
      </c>
      <c r="AT19" s="107" t="s">
        <v>11</v>
      </c>
      <c r="AU19" s="107" t="s">
        <v>10</v>
      </c>
      <c r="AV19" s="107" t="s">
        <v>10</v>
      </c>
      <c r="AW19" s="107">
        <v>24</v>
      </c>
      <c r="AX19" s="107" t="s">
        <v>11</v>
      </c>
      <c r="AY19" s="107" t="s">
        <v>1750</v>
      </c>
      <c r="AZ19" s="107" t="s">
        <v>11</v>
      </c>
      <c r="BA19" s="107" t="s">
        <v>10</v>
      </c>
      <c r="BB19" s="107" t="s">
        <v>22</v>
      </c>
      <c r="BC19" s="105" t="s">
        <v>11</v>
      </c>
      <c r="BD19" s="105"/>
      <c r="BE19" s="105"/>
      <c r="BF19" s="105"/>
      <c r="BG19" s="105"/>
      <c r="BH19" s="107" t="s">
        <v>11</v>
      </c>
      <c r="BI19" s="107" t="s">
        <v>1751</v>
      </c>
      <c r="BJ19" s="107" t="s">
        <v>1065</v>
      </c>
      <c r="BK19" s="107" t="s">
        <v>11</v>
      </c>
      <c r="BL19" s="107" t="s">
        <v>11</v>
      </c>
      <c r="BM19" s="107" t="s">
        <v>11</v>
      </c>
      <c r="BN19" s="107" t="s">
        <v>11</v>
      </c>
      <c r="BO19" s="107" t="s">
        <v>11</v>
      </c>
      <c r="BP19" s="110" t="s">
        <v>1059</v>
      </c>
      <c r="BQ19" s="106" t="s">
        <v>1752</v>
      </c>
      <c r="BR19" s="107">
        <v>1.05</v>
      </c>
      <c r="BS19" s="107"/>
      <c r="BT19" s="107">
        <v>95</v>
      </c>
      <c r="BU19" s="107">
        <v>0.96</v>
      </c>
      <c r="BV19" s="107">
        <v>1.1499999999999999</v>
      </c>
      <c r="BW19" s="107">
        <v>0.27</v>
      </c>
      <c r="BX19" s="107" t="s">
        <v>11</v>
      </c>
      <c r="BY19" s="110" t="s">
        <v>10</v>
      </c>
      <c r="BZ19" s="105" t="s">
        <v>1753</v>
      </c>
      <c r="CA19" s="105" t="s">
        <v>1754</v>
      </c>
      <c r="CB19" s="105" t="s">
        <v>11</v>
      </c>
      <c r="CC19" s="105" t="s">
        <v>11</v>
      </c>
      <c r="CD19" s="106" t="s">
        <v>10</v>
      </c>
      <c r="CE19" s="107"/>
      <c r="CF19" s="107"/>
      <c r="CG19" s="107"/>
      <c r="CH19" s="107"/>
    </row>
    <row r="20" spans="1:86" s="2" customFormat="1">
      <c r="A20" s="105">
        <v>28</v>
      </c>
      <c r="B20" s="105" t="s">
        <v>282</v>
      </c>
      <c r="C20" s="105" t="s">
        <v>244</v>
      </c>
      <c r="D20" s="106" t="s">
        <v>1736</v>
      </c>
      <c r="E20" s="107">
        <v>2019</v>
      </c>
      <c r="F20" s="107" t="s">
        <v>1737</v>
      </c>
      <c r="G20" s="107" t="s">
        <v>1738</v>
      </c>
      <c r="H20" s="110" t="s">
        <v>1739</v>
      </c>
      <c r="I20" s="107" t="s">
        <v>1740</v>
      </c>
      <c r="J20" s="107" t="s">
        <v>1741</v>
      </c>
      <c r="K20" s="107" t="s">
        <v>1742</v>
      </c>
      <c r="L20" s="106" t="s">
        <v>1743</v>
      </c>
      <c r="M20" s="110" t="s">
        <v>1744</v>
      </c>
      <c r="N20" s="107" t="s">
        <v>18</v>
      </c>
      <c r="O20" s="107" t="s">
        <v>5663</v>
      </c>
      <c r="P20" s="107" t="s">
        <v>5662</v>
      </c>
      <c r="Q20" s="107" t="s">
        <v>5608</v>
      </c>
      <c r="R20" s="107" t="s">
        <v>1745</v>
      </c>
      <c r="S20" s="107" t="s">
        <v>123</v>
      </c>
      <c r="T20" s="116" t="s">
        <v>1746</v>
      </c>
      <c r="U20" s="107" t="s">
        <v>269</v>
      </c>
      <c r="V20" s="107" t="s">
        <v>11</v>
      </c>
      <c r="W20" s="107" t="s">
        <v>11</v>
      </c>
      <c r="X20" s="107" t="s">
        <v>10</v>
      </c>
      <c r="Y20" s="107" t="s">
        <v>10</v>
      </c>
      <c r="Z20" s="107" t="s">
        <v>10</v>
      </c>
      <c r="AA20" s="107" t="s">
        <v>1724</v>
      </c>
      <c r="AB20" s="107" t="s">
        <v>1747</v>
      </c>
      <c r="AC20" s="112" t="s">
        <v>5517</v>
      </c>
      <c r="AD20" s="112" t="s">
        <v>5517</v>
      </c>
      <c r="AE20" s="107" t="s">
        <v>123</v>
      </c>
      <c r="AF20" s="116" t="s">
        <v>1746</v>
      </c>
      <c r="AG20" s="107" t="s">
        <v>269</v>
      </c>
      <c r="AH20" s="107" t="s">
        <v>11</v>
      </c>
      <c r="AI20" s="112" t="s">
        <v>10</v>
      </c>
      <c r="AJ20" s="107" t="s">
        <v>10</v>
      </c>
      <c r="AK20" s="107" t="s">
        <v>1005</v>
      </c>
      <c r="AL20" s="107" t="s">
        <v>1747</v>
      </c>
      <c r="AM20" s="107" t="s">
        <v>11</v>
      </c>
      <c r="AN20" s="107" t="s">
        <v>11</v>
      </c>
      <c r="AO20" s="107" t="s">
        <v>1748</v>
      </c>
      <c r="AP20" s="107" t="s">
        <v>1749</v>
      </c>
      <c r="AQ20" s="107" t="s">
        <v>11</v>
      </c>
      <c r="AR20" s="107" t="s">
        <v>11</v>
      </c>
      <c r="AS20" s="107" t="s">
        <v>11</v>
      </c>
      <c r="AT20" s="107" t="s">
        <v>11</v>
      </c>
      <c r="AU20" s="107" t="s">
        <v>10</v>
      </c>
      <c r="AV20" s="107" t="s">
        <v>10</v>
      </c>
      <c r="AW20" s="107">
        <v>24</v>
      </c>
      <c r="AX20" s="107" t="s">
        <v>11</v>
      </c>
      <c r="AY20" s="107" t="s">
        <v>1750</v>
      </c>
      <c r="AZ20" s="107" t="s">
        <v>11</v>
      </c>
      <c r="BA20" s="107" t="s">
        <v>10</v>
      </c>
      <c r="BB20" s="107" t="s">
        <v>22</v>
      </c>
      <c r="BC20" s="105" t="s">
        <v>11</v>
      </c>
      <c r="BD20" s="105"/>
      <c r="BE20" s="105"/>
      <c r="BF20" s="105"/>
      <c r="BG20" s="105"/>
      <c r="BH20" s="107" t="s">
        <v>11</v>
      </c>
      <c r="BI20" s="107" t="s">
        <v>1751</v>
      </c>
      <c r="BJ20" s="107" t="s">
        <v>1065</v>
      </c>
      <c r="BK20" s="107" t="s">
        <v>11</v>
      </c>
      <c r="BL20" s="107" t="s">
        <v>11</v>
      </c>
      <c r="BM20" s="107" t="s">
        <v>11</v>
      </c>
      <c r="BN20" s="107" t="s">
        <v>11</v>
      </c>
      <c r="BO20" s="107" t="s">
        <v>11</v>
      </c>
      <c r="BP20" s="110" t="s">
        <v>1059</v>
      </c>
      <c r="BQ20" s="106" t="s">
        <v>1752</v>
      </c>
      <c r="BR20" s="107">
        <v>1.03</v>
      </c>
      <c r="BS20" s="107"/>
      <c r="BT20" s="107">
        <v>95</v>
      </c>
      <c r="BU20" s="107">
        <v>0.96</v>
      </c>
      <c r="BV20" s="107">
        <v>1.1100000000000001</v>
      </c>
      <c r="BW20" s="107">
        <v>0.4</v>
      </c>
      <c r="BX20" s="107" t="s">
        <v>11</v>
      </c>
      <c r="BY20" s="110" t="s">
        <v>10</v>
      </c>
      <c r="BZ20" s="105" t="s">
        <v>1753</v>
      </c>
      <c r="CA20" s="105" t="s">
        <v>1754</v>
      </c>
      <c r="CB20" s="105" t="s">
        <v>11</v>
      </c>
      <c r="CC20" s="105" t="s">
        <v>11</v>
      </c>
      <c r="CD20" s="106" t="s">
        <v>10</v>
      </c>
      <c r="CE20" s="107"/>
      <c r="CF20" s="107"/>
      <c r="CG20" s="107"/>
      <c r="CH20" s="107"/>
    </row>
    <row r="21" spans="1:86" s="2" customFormat="1">
      <c r="A21" s="105">
        <v>28</v>
      </c>
      <c r="B21" s="105" t="s">
        <v>282</v>
      </c>
      <c r="C21" s="105" t="s">
        <v>244</v>
      </c>
      <c r="D21" s="106" t="s">
        <v>1736</v>
      </c>
      <c r="E21" s="107">
        <v>2019</v>
      </c>
      <c r="F21" s="107" t="s">
        <v>1737</v>
      </c>
      <c r="G21" s="107" t="s">
        <v>1738</v>
      </c>
      <c r="H21" s="110" t="s">
        <v>1739</v>
      </c>
      <c r="I21" s="107" t="s">
        <v>1740</v>
      </c>
      <c r="J21" s="107" t="s">
        <v>1741</v>
      </c>
      <c r="K21" s="107" t="s">
        <v>1742</v>
      </c>
      <c r="L21" s="106" t="s">
        <v>1743</v>
      </c>
      <c r="M21" s="110" t="s">
        <v>1744</v>
      </c>
      <c r="N21" s="107" t="s">
        <v>18</v>
      </c>
      <c r="O21" s="107" t="s">
        <v>5663</v>
      </c>
      <c r="P21" s="107" t="s">
        <v>5660</v>
      </c>
      <c r="Q21" s="107" t="s">
        <v>5608</v>
      </c>
      <c r="R21" s="107" t="s">
        <v>1745</v>
      </c>
      <c r="S21" s="107" t="s">
        <v>123</v>
      </c>
      <c r="T21" s="116" t="s">
        <v>1746</v>
      </c>
      <c r="U21" s="107" t="s">
        <v>268</v>
      </c>
      <c r="V21" s="107" t="s">
        <v>11</v>
      </c>
      <c r="W21" s="107" t="s">
        <v>11</v>
      </c>
      <c r="X21" s="107" t="s">
        <v>10</v>
      </c>
      <c r="Y21" s="107" t="s">
        <v>10</v>
      </c>
      <c r="Z21" s="107" t="s">
        <v>10</v>
      </c>
      <c r="AA21" s="107" t="s">
        <v>1724</v>
      </c>
      <c r="AB21" s="107" t="s">
        <v>1747</v>
      </c>
      <c r="AC21" s="112" t="s">
        <v>5517</v>
      </c>
      <c r="AD21" s="112" t="s">
        <v>5517</v>
      </c>
      <c r="AE21" s="107" t="s">
        <v>123</v>
      </c>
      <c r="AF21" s="116" t="s">
        <v>1746</v>
      </c>
      <c r="AG21" s="107" t="s">
        <v>268</v>
      </c>
      <c r="AH21" s="107" t="s">
        <v>11</v>
      </c>
      <c r="AI21" s="112" t="s">
        <v>10</v>
      </c>
      <c r="AJ21" s="107" t="s">
        <v>10</v>
      </c>
      <c r="AK21" s="107" t="s">
        <v>1005</v>
      </c>
      <c r="AL21" s="107" t="s">
        <v>1747</v>
      </c>
      <c r="AM21" s="107" t="s">
        <v>11</v>
      </c>
      <c r="AN21" s="107" t="s">
        <v>11</v>
      </c>
      <c r="AO21" s="107" t="s">
        <v>1748</v>
      </c>
      <c r="AP21" s="107" t="s">
        <v>1749</v>
      </c>
      <c r="AQ21" s="107" t="s">
        <v>11</v>
      </c>
      <c r="AR21" s="107" t="s">
        <v>11</v>
      </c>
      <c r="AS21" s="107" t="s">
        <v>11</v>
      </c>
      <c r="AT21" s="107" t="s">
        <v>11</v>
      </c>
      <c r="AU21" s="107" t="s">
        <v>10</v>
      </c>
      <c r="AV21" s="107" t="s">
        <v>10</v>
      </c>
      <c r="AW21" s="107">
        <v>24</v>
      </c>
      <c r="AX21" s="107" t="s">
        <v>11</v>
      </c>
      <c r="AY21" s="107" t="s">
        <v>1750</v>
      </c>
      <c r="AZ21" s="107" t="s">
        <v>11</v>
      </c>
      <c r="BA21" s="107" t="s">
        <v>10</v>
      </c>
      <c r="BB21" s="107" t="s">
        <v>22</v>
      </c>
      <c r="BC21" s="105" t="s">
        <v>11</v>
      </c>
      <c r="BD21" s="105"/>
      <c r="BE21" s="105"/>
      <c r="BF21" s="105"/>
      <c r="BG21" s="105"/>
      <c r="BH21" s="107" t="s">
        <v>11</v>
      </c>
      <c r="BI21" s="107" t="s">
        <v>1751</v>
      </c>
      <c r="BJ21" s="107" t="s">
        <v>1065</v>
      </c>
      <c r="BK21" s="107" t="s">
        <v>11</v>
      </c>
      <c r="BL21" s="107" t="s">
        <v>11</v>
      </c>
      <c r="BM21" s="107" t="s">
        <v>11</v>
      </c>
      <c r="BN21" s="107" t="s">
        <v>11</v>
      </c>
      <c r="BO21" s="107" t="s">
        <v>11</v>
      </c>
      <c r="BP21" s="110" t="s">
        <v>1059</v>
      </c>
      <c r="BQ21" s="106" t="s">
        <v>1752</v>
      </c>
      <c r="BR21" s="107">
        <v>1.04</v>
      </c>
      <c r="BS21" s="107"/>
      <c r="BT21" s="107">
        <v>95</v>
      </c>
      <c r="BU21" s="107">
        <v>0.98</v>
      </c>
      <c r="BV21" s="107">
        <v>1.1000000000000001</v>
      </c>
      <c r="BW21" s="107">
        <v>0.19</v>
      </c>
      <c r="BX21" s="107" t="s">
        <v>11</v>
      </c>
      <c r="BY21" s="110" t="s">
        <v>10</v>
      </c>
      <c r="BZ21" s="105" t="s">
        <v>1753</v>
      </c>
      <c r="CA21" s="105" t="s">
        <v>1754</v>
      </c>
      <c r="CB21" s="105" t="s">
        <v>11</v>
      </c>
      <c r="CC21" s="105" t="s">
        <v>11</v>
      </c>
      <c r="CD21" s="106" t="s">
        <v>10</v>
      </c>
      <c r="CE21" s="107"/>
      <c r="CF21" s="107"/>
      <c r="CG21" s="107"/>
      <c r="CH21" s="107"/>
    </row>
    <row r="22" spans="1:86" s="2" customFormat="1">
      <c r="A22" s="105">
        <v>28</v>
      </c>
      <c r="B22" s="105" t="s">
        <v>282</v>
      </c>
      <c r="C22" s="105" t="s">
        <v>244</v>
      </c>
      <c r="D22" s="106" t="s">
        <v>1736</v>
      </c>
      <c r="E22" s="107">
        <v>2019</v>
      </c>
      <c r="F22" s="107" t="s">
        <v>1737</v>
      </c>
      <c r="G22" s="107" t="s">
        <v>1738</v>
      </c>
      <c r="H22" s="110" t="s">
        <v>1739</v>
      </c>
      <c r="I22" s="107" t="s">
        <v>1740</v>
      </c>
      <c r="J22" s="107" t="s">
        <v>1741</v>
      </c>
      <c r="K22" s="107" t="s">
        <v>1742</v>
      </c>
      <c r="L22" s="106" t="s">
        <v>1743</v>
      </c>
      <c r="M22" s="110" t="s">
        <v>1744</v>
      </c>
      <c r="N22" s="107" t="s">
        <v>18</v>
      </c>
      <c r="O22" s="107" t="s">
        <v>5663</v>
      </c>
      <c r="P22" s="107" t="s">
        <v>5661</v>
      </c>
      <c r="Q22" s="107" t="s">
        <v>5608</v>
      </c>
      <c r="R22" s="107" t="s">
        <v>1745</v>
      </c>
      <c r="S22" s="107" t="s">
        <v>123</v>
      </c>
      <c r="T22" s="116" t="s">
        <v>1746</v>
      </c>
      <c r="U22" s="107" t="s">
        <v>268</v>
      </c>
      <c r="V22" s="107" t="s">
        <v>11</v>
      </c>
      <c r="W22" s="107" t="s">
        <v>11</v>
      </c>
      <c r="X22" s="107" t="s">
        <v>10</v>
      </c>
      <c r="Y22" s="107" t="s">
        <v>10</v>
      </c>
      <c r="Z22" s="107" t="s">
        <v>10</v>
      </c>
      <c r="AA22" s="107" t="s">
        <v>1724</v>
      </c>
      <c r="AB22" s="107" t="s">
        <v>1747</v>
      </c>
      <c r="AC22" s="112" t="s">
        <v>5517</v>
      </c>
      <c r="AD22" s="112" t="s">
        <v>5517</v>
      </c>
      <c r="AE22" s="107" t="s">
        <v>123</v>
      </c>
      <c r="AF22" s="116" t="s">
        <v>1746</v>
      </c>
      <c r="AG22" s="107" t="s">
        <v>268</v>
      </c>
      <c r="AH22" s="107" t="s">
        <v>11</v>
      </c>
      <c r="AI22" s="112" t="s">
        <v>10</v>
      </c>
      <c r="AJ22" s="107" t="s">
        <v>10</v>
      </c>
      <c r="AK22" s="107" t="s">
        <v>1005</v>
      </c>
      <c r="AL22" s="107" t="s">
        <v>1747</v>
      </c>
      <c r="AM22" s="107" t="s">
        <v>11</v>
      </c>
      <c r="AN22" s="107" t="s">
        <v>11</v>
      </c>
      <c r="AO22" s="107" t="s">
        <v>1748</v>
      </c>
      <c r="AP22" s="107" t="s">
        <v>1749</v>
      </c>
      <c r="AQ22" s="107" t="s">
        <v>11</v>
      </c>
      <c r="AR22" s="107" t="s">
        <v>11</v>
      </c>
      <c r="AS22" s="107" t="s">
        <v>11</v>
      </c>
      <c r="AT22" s="107" t="s">
        <v>11</v>
      </c>
      <c r="AU22" s="107" t="s">
        <v>10</v>
      </c>
      <c r="AV22" s="107" t="s">
        <v>10</v>
      </c>
      <c r="AW22" s="107">
        <v>24</v>
      </c>
      <c r="AX22" s="107" t="s">
        <v>11</v>
      </c>
      <c r="AY22" s="107" t="s">
        <v>1750</v>
      </c>
      <c r="AZ22" s="107" t="s">
        <v>11</v>
      </c>
      <c r="BA22" s="107" t="s">
        <v>10</v>
      </c>
      <c r="BB22" s="107" t="s">
        <v>22</v>
      </c>
      <c r="BC22" s="105" t="s">
        <v>11</v>
      </c>
      <c r="BD22" s="105"/>
      <c r="BE22" s="105"/>
      <c r="BF22" s="105"/>
      <c r="BG22" s="105"/>
      <c r="BH22" s="107" t="s">
        <v>11</v>
      </c>
      <c r="BI22" s="107" t="s">
        <v>1751</v>
      </c>
      <c r="BJ22" s="107" t="s">
        <v>1065</v>
      </c>
      <c r="BK22" s="107" t="s">
        <v>11</v>
      </c>
      <c r="BL22" s="107" t="s">
        <v>11</v>
      </c>
      <c r="BM22" s="107" t="s">
        <v>11</v>
      </c>
      <c r="BN22" s="107" t="s">
        <v>11</v>
      </c>
      <c r="BO22" s="107" t="s">
        <v>11</v>
      </c>
      <c r="BP22" s="110" t="s">
        <v>1059</v>
      </c>
      <c r="BQ22" s="106" t="s">
        <v>1752</v>
      </c>
      <c r="BR22" s="107">
        <v>1.04</v>
      </c>
      <c r="BS22" s="107"/>
      <c r="BT22" s="107">
        <v>95</v>
      </c>
      <c r="BU22" s="107">
        <v>0.99</v>
      </c>
      <c r="BV22" s="107">
        <v>1.0900000000000001</v>
      </c>
      <c r="BW22" s="107">
        <v>0.11</v>
      </c>
      <c r="BX22" s="107" t="s">
        <v>11</v>
      </c>
      <c r="BY22" s="110" t="s">
        <v>10</v>
      </c>
      <c r="BZ22" s="105" t="s">
        <v>1753</v>
      </c>
      <c r="CA22" s="105" t="s">
        <v>1754</v>
      </c>
      <c r="CB22" s="105" t="s">
        <v>11</v>
      </c>
      <c r="CC22" s="105" t="s">
        <v>11</v>
      </c>
      <c r="CD22" s="106" t="s">
        <v>10</v>
      </c>
      <c r="CE22" s="107"/>
      <c r="CF22" s="107"/>
      <c r="CG22" s="107"/>
      <c r="CH22" s="107"/>
    </row>
    <row r="23" spans="1:86" s="2" customFormat="1">
      <c r="A23" s="105">
        <v>28</v>
      </c>
      <c r="B23" s="105" t="s">
        <v>282</v>
      </c>
      <c r="C23" s="105" t="s">
        <v>244</v>
      </c>
      <c r="D23" s="106" t="s">
        <v>1736</v>
      </c>
      <c r="E23" s="107">
        <v>2019</v>
      </c>
      <c r="F23" s="107" t="s">
        <v>1737</v>
      </c>
      <c r="G23" s="107" t="s">
        <v>1738</v>
      </c>
      <c r="H23" s="110" t="s">
        <v>1739</v>
      </c>
      <c r="I23" s="107" t="s">
        <v>1740</v>
      </c>
      <c r="J23" s="107" t="s">
        <v>1741</v>
      </c>
      <c r="K23" s="107" t="s">
        <v>1742</v>
      </c>
      <c r="L23" s="106" t="s">
        <v>1743</v>
      </c>
      <c r="M23" s="110" t="s">
        <v>1744</v>
      </c>
      <c r="N23" s="107" t="s">
        <v>18</v>
      </c>
      <c r="O23" s="107" t="s">
        <v>5663</v>
      </c>
      <c r="P23" s="107" t="s">
        <v>5662</v>
      </c>
      <c r="Q23" s="107" t="s">
        <v>5608</v>
      </c>
      <c r="R23" s="107" t="s">
        <v>1745</v>
      </c>
      <c r="S23" s="107" t="s">
        <v>123</v>
      </c>
      <c r="T23" s="116" t="s">
        <v>1746</v>
      </c>
      <c r="U23" s="107" t="s">
        <v>268</v>
      </c>
      <c r="V23" s="107" t="s">
        <v>11</v>
      </c>
      <c r="W23" s="107" t="s">
        <v>11</v>
      </c>
      <c r="X23" s="107" t="s">
        <v>10</v>
      </c>
      <c r="Y23" s="107" t="s">
        <v>10</v>
      </c>
      <c r="Z23" s="107" t="s">
        <v>10</v>
      </c>
      <c r="AA23" s="107" t="s">
        <v>1724</v>
      </c>
      <c r="AB23" s="107" t="s">
        <v>1747</v>
      </c>
      <c r="AC23" s="112" t="s">
        <v>5517</v>
      </c>
      <c r="AD23" s="112" t="s">
        <v>5517</v>
      </c>
      <c r="AE23" s="107" t="s">
        <v>123</v>
      </c>
      <c r="AF23" s="116" t="s">
        <v>1746</v>
      </c>
      <c r="AG23" s="107" t="s">
        <v>268</v>
      </c>
      <c r="AH23" s="107" t="s">
        <v>11</v>
      </c>
      <c r="AI23" s="112" t="s">
        <v>10</v>
      </c>
      <c r="AJ23" s="107" t="s">
        <v>10</v>
      </c>
      <c r="AK23" s="107" t="s">
        <v>1005</v>
      </c>
      <c r="AL23" s="107" t="s">
        <v>1747</v>
      </c>
      <c r="AM23" s="107" t="s">
        <v>11</v>
      </c>
      <c r="AN23" s="107" t="s">
        <v>11</v>
      </c>
      <c r="AO23" s="107" t="s">
        <v>1748</v>
      </c>
      <c r="AP23" s="107" t="s">
        <v>1749</v>
      </c>
      <c r="AQ23" s="107" t="s">
        <v>11</v>
      </c>
      <c r="AR23" s="107" t="s">
        <v>11</v>
      </c>
      <c r="AS23" s="107" t="s">
        <v>11</v>
      </c>
      <c r="AT23" s="107" t="s">
        <v>11</v>
      </c>
      <c r="AU23" s="107" t="s">
        <v>10</v>
      </c>
      <c r="AV23" s="107" t="s">
        <v>10</v>
      </c>
      <c r="AW23" s="107">
        <v>24</v>
      </c>
      <c r="AX23" s="107" t="s">
        <v>11</v>
      </c>
      <c r="AY23" s="107" t="s">
        <v>1750</v>
      </c>
      <c r="AZ23" s="107" t="s">
        <v>11</v>
      </c>
      <c r="BA23" s="107" t="s">
        <v>10</v>
      </c>
      <c r="BB23" s="107" t="s">
        <v>22</v>
      </c>
      <c r="BC23" s="105" t="s">
        <v>11</v>
      </c>
      <c r="BD23" s="105"/>
      <c r="BE23" s="105"/>
      <c r="BF23" s="105"/>
      <c r="BG23" s="105"/>
      <c r="BH23" s="107" t="s">
        <v>11</v>
      </c>
      <c r="BI23" s="107" t="s">
        <v>1751</v>
      </c>
      <c r="BJ23" s="107" t="s">
        <v>1065</v>
      </c>
      <c r="BK23" s="107" t="s">
        <v>11</v>
      </c>
      <c r="BL23" s="107" t="s">
        <v>11</v>
      </c>
      <c r="BM23" s="107" t="s">
        <v>11</v>
      </c>
      <c r="BN23" s="107" t="s">
        <v>11</v>
      </c>
      <c r="BO23" s="107" t="s">
        <v>11</v>
      </c>
      <c r="BP23" s="110" t="s">
        <v>1059</v>
      </c>
      <c r="BQ23" s="106" t="s">
        <v>1752</v>
      </c>
      <c r="BR23" s="107">
        <v>1.02</v>
      </c>
      <c r="BS23" s="107"/>
      <c r="BT23" s="107">
        <v>95</v>
      </c>
      <c r="BU23" s="107">
        <v>0.99</v>
      </c>
      <c r="BV23" s="107">
        <v>1.05</v>
      </c>
      <c r="BW23" s="107">
        <v>0.18</v>
      </c>
      <c r="BX23" s="107" t="s">
        <v>11</v>
      </c>
      <c r="BY23" s="110" t="s">
        <v>10</v>
      </c>
      <c r="BZ23" s="105" t="s">
        <v>1753</v>
      </c>
      <c r="CA23" s="105" t="s">
        <v>1754</v>
      </c>
      <c r="CB23" s="105" t="s">
        <v>11</v>
      </c>
      <c r="CC23" s="105" t="s">
        <v>11</v>
      </c>
      <c r="CD23" s="106" t="s">
        <v>10</v>
      </c>
      <c r="CE23" s="107"/>
      <c r="CF23" s="107"/>
      <c r="CG23" s="107"/>
      <c r="CH23" s="107"/>
    </row>
    <row r="24" spans="1:86" s="2" customFormat="1">
      <c r="A24" s="105">
        <v>28</v>
      </c>
      <c r="B24" s="105" t="s">
        <v>282</v>
      </c>
      <c r="C24" s="105" t="s">
        <v>244</v>
      </c>
      <c r="D24" s="106" t="s">
        <v>1736</v>
      </c>
      <c r="E24" s="107">
        <v>2019</v>
      </c>
      <c r="F24" s="107" t="s">
        <v>1737</v>
      </c>
      <c r="G24" s="107" t="s">
        <v>1738</v>
      </c>
      <c r="H24" s="110" t="s">
        <v>1739</v>
      </c>
      <c r="I24" s="107" t="s">
        <v>1740</v>
      </c>
      <c r="J24" s="107" t="s">
        <v>1741</v>
      </c>
      <c r="K24" s="107" t="s">
        <v>1742</v>
      </c>
      <c r="L24" s="106" t="s">
        <v>1743</v>
      </c>
      <c r="M24" s="110" t="s">
        <v>1744</v>
      </c>
      <c r="N24" s="107" t="s">
        <v>18</v>
      </c>
      <c r="O24" s="107" t="s">
        <v>5663</v>
      </c>
      <c r="P24" s="107" t="s">
        <v>5660</v>
      </c>
      <c r="Q24" s="107" t="s">
        <v>5608</v>
      </c>
      <c r="R24" s="107" t="s">
        <v>1745</v>
      </c>
      <c r="S24" s="107" t="s">
        <v>123</v>
      </c>
      <c r="T24" s="116" t="s">
        <v>1746</v>
      </c>
      <c r="U24" s="107" t="s">
        <v>140</v>
      </c>
      <c r="V24" s="107">
        <v>245</v>
      </c>
      <c r="W24" s="107">
        <v>4893</v>
      </c>
      <c r="X24" s="107" t="s">
        <v>10</v>
      </c>
      <c r="Y24" s="107" t="s">
        <v>10</v>
      </c>
      <c r="Z24" s="107" t="s">
        <v>10</v>
      </c>
      <c r="AA24" s="107" t="s">
        <v>1724</v>
      </c>
      <c r="AB24" s="107" t="s">
        <v>1747</v>
      </c>
      <c r="AC24" s="112" t="s">
        <v>160</v>
      </c>
      <c r="AD24" s="112" t="s">
        <v>160</v>
      </c>
      <c r="AE24" s="107" t="s">
        <v>123</v>
      </c>
      <c r="AF24" s="116" t="s">
        <v>1746</v>
      </c>
      <c r="AG24" s="107" t="s">
        <v>140</v>
      </c>
      <c r="AH24" s="107">
        <f>SUM(V24:W24)</f>
        <v>5138</v>
      </c>
      <c r="AI24" s="112" t="s">
        <v>10</v>
      </c>
      <c r="AJ24" s="107" t="s">
        <v>10</v>
      </c>
      <c r="AK24" s="107" t="s">
        <v>1005</v>
      </c>
      <c r="AL24" s="107" t="s">
        <v>1747</v>
      </c>
      <c r="AM24" s="107" t="s">
        <v>11</v>
      </c>
      <c r="AN24" s="107" t="s">
        <v>11</v>
      </c>
      <c r="AO24" s="107" t="s">
        <v>1748</v>
      </c>
      <c r="AP24" s="107" t="s">
        <v>1749</v>
      </c>
      <c r="AQ24" s="107" t="s">
        <v>11</v>
      </c>
      <c r="AR24" s="107" t="s">
        <v>11</v>
      </c>
      <c r="AS24" s="107" t="s">
        <v>11</v>
      </c>
      <c r="AT24" s="107" t="s">
        <v>11</v>
      </c>
      <c r="AU24" s="107" t="s">
        <v>10</v>
      </c>
      <c r="AV24" s="107" t="s">
        <v>10</v>
      </c>
      <c r="AW24" s="107">
        <v>24</v>
      </c>
      <c r="AX24" s="107" t="s">
        <v>11</v>
      </c>
      <c r="AY24" s="107" t="s">
        <v>1750</v>
      </c>
      <c r="AZ24" s="107" t="s">
        <v>11</v>
      </c>
      <c r="BA24" s="107" t="s">
        <v>10</v>
      </c>
      <c r="BB24" s="107" t="s">
        <v>22</v>
      </c>
      <c r="BC24" s="105" t="s">
        <v>11</v>
      </c>
      <c r="BD24" s="105"/>
      <c r="BE24" s="105"/>
      <c r="BF24" s="105"/>
      <c r="BG24" s="105"/>
      <c r="BH24" s="107" t="s">
        <v>11</v>
      </c>
      <c r="BI24" s="107" t="s">
        <v>1751</v>
      </c>
      <c r="BJ24" s="107" t="s">
        <v>1065</v>
      </c>
      <c r="BK24" s="107" t="s">
        <v>11</v>
      </c>
      <c r="BL24" s="107" t="s">
        <v>11</v>
      </c>
      <c r="BM24" s="107" t="s">
        <v>11</v>
      </c>
      <c r="BN24" s="107" t="s">
        <v>11</v>
      </c>
      <c r="BO24" s="107" t="s">
        <v>11</v>
      </c>
      <c r="BP24" s="110" t="s">
        <v>1059</v>
      </c>
      <c r="BQ24" s="106" t="s">
        <v>1752</v>
      </c>
      <c r="BR24" s="107">
        <v>1.17</v>
      </c>
      <c r="BS24" s="107"/>
      <c r="BT24" s="107">
        <v>95</v>
      </c>
      <c r="BU24" s="107">
        <v>0.99</v>
      </c>
      <c r="BV24" s="107">
        <v>1.4</v>
      </c>
      <c r="BW24" s="107">
        <v>7.0000000000000007E-2</v>
      </c>
      <c r="BX24" s="107" t="s">
        <v>11</v>
      </c>
      <c r="BY24" s="110" t="s">
        <v>10</v>
      </c>
      <c r="BZ24" s="105" t="s">
        <v>1753</v>
      </c>
      <c r="CA24" s="105" t="s">
        <v>1754</v>
      </c>
      <c r="CB24" s="105" t="s">
        <v>11</v>
      </c>
      <c r="CC24" s="105" t="s">
        <v>11</v>
      </c>
      <c r="CD24" s="106" t="s">
        <v>10</v>
      </c>
      <c r="CE24" s="107"/>
      <c r="CF24" s="107"/>
      <c r="CG24" s="107"/>
      <c r="CH24" s="107"/>
    </row>
    <row r="25" spans="1:86" s="2" customFormat="1">
      <c r="A25" s="105">
        <v>28</v>
      </c>
      <c r="B25" s="105" t="s">
        <v>282</v>
      </c>
      <c r="C25" s="105" t="s">
        <v>244</v>
      </c>
      <c r="D25" s="106" t="s">
        <v>1736</v>
      </c>
      <c r="E25" s="107">
        <v>2019</v>
      </c>
      <c r="F25" s="107" t="s">
        <v>1737</v>
      </c>
      <c r="G25" s="107" t="s">
        <v>1738</v>
      </c>
      <c r="H25" s="110" t="s">
        <v>1739</v>
      </c>
      <c r="I25" s="107" t="s">
        <v>1740</v>
      </c>
      <c r="J25" s="107" t="s">
        <v>1741</v>
      </c>
      <c r="K25" s="107" t="s">
        <v>1742</v>
      </c>
      <c r="L25" s="106" t="s">
        <v>1743</v>
      </c>
      <c r="M25" s="110" t="s">
        <v>1744</v>
      </c>
      <c r="N25" s="107" t="s">
        <v>18</v>
      </c>
      <c r="O25" s="107" t="s">
        <v>5663</v>
      </c>
      <c r="P25" s="107" t="s">
        <v>5661</v>
      </c>
      <c r="Q25" s="107" t="s">
        <v>5608</v>
      </c>
      <c r="R25" s="107" t="s">
        <v>1745</v>
      </c>
      <c r="S25" s="107" t="s">
        <v>123</v>
      </c>
      <c r="T25" s="116" t="s">
        <v>1746</v>
      </c>
      <c r="U25" s="107" t="s">
        <v>140</v>
      </c>
      <c r="V25" s="107">
        <v>78</v>
      </c>
      <c r="W25" s="107">
        <v>4893</v>
      </c>
      <c r="X25" s="107" t="s">
        <v>10</v>
      </c>
      <c r="Y25" s="107" t="s">
        <v>10</v>
      </c>
      <c r="Z25" s="107" t="s">
        <v>10</v>
      </c>
      <c r="AA25" s="107" t="s">
        <v>1724</v>
      </c>
      <c r="AB25" s="107" t="s">
        <v>1747</v>
      </c>
      <c r="AC25" s="112" t="s">
        <v>160</v>
      </c>
      <c r="AD25" s="112" t="s">
        <v>160</v>
      </c>
      <c r="AE25" s="107" t="s">
        <v>123</v>
      </c>
      <c r="AF25" s="116" t="s">
        <v>1746</v>
      </c>
      <c r="AG25" s="107" t="s">
        <v>140</v>
      </c>
      <c r="AH25" s="107">
        <f t="shared" ref="AH25:AH26" si="2">SUM(V25:W25)</f>
        <v>4971</v>
      </c>
      <c r="AI25" s="112" t="s">
        <v>10</v>
      </c>
      <c r="AJ25" s="107" t="s">
        <v>10</v>
      </c>
      <c r="AK25" s="107" t="s">
        <v>1005</v>
      </c>
      <c r="AL25" s="107" t="s">
        <v>1747</v>
      </c>
      <c r="AM25" s="107" t="s">
        <v>11</v>
      </c>
      <c r="AN25" s="107" t="s">
        <v>11</v>
      </c>
      <c r="AO25" s="107" t="s">
        <v>1748</v>
      </c>
      <c r="AP25" s="107" t="s">
        <v>1749</v>
      </c>
      <c r="AQ25" s="107" t="s">
        <v>11</v>
      </c>
      <c r="AR25" s="107" t="s">
        <v>11</v>
      </c>
      <c r="AS25" s="107" t="s">
        <v>11</v>
      </c>
      <c r="AT25" s="107" t="s">
        <v>11</v>
      </c>
      <c r="AU25" s="107" t="s">
        <v>10</v>
      </c>
      <c r="AV25" s="107" t="s">
        <v>10</v>
      </c>
      <c r="AW25" s="107">
        <v>24</v>
      </c>
      <c r="AX25" s="107" t="s">
        <v>11</v>
      </c>
      <c r="AY25" s="107" t="s">
        <v>1750</v>
      </c>
      <c r="AZ25" s="107" t="s">
        <v>11</v>
      </c>
      <c r="BA25" s="107" t="s">
        <v>10</v>
      </c>
      <c r="BB25" s="107" t="s">
        <v>22</v>
      </c>
      <c r="BC25" s="105" t="s">
        <v>11</v>
      </c>
      <c r="BD25" s="105"/>
      <c r="BE25" s="105"/>
      <c r="BF25" s="105"/>
      <c r="BG25" s="105"/>
      <c r="BH25" s="107" t="s">
        <v>11</v>
      </c>
      <c r="BI25" s="107" t="s">
        <v>1751</v>
      </c>
      <c r="BJ25" s="107" t="s">
        <v>1065</v>
      </c>
      <c r="BK25" s="107" t="s">
        <v>11</v>
      </c>
      <c r="BL25" s="107" t="s">
        <v>11</v>
      </c>
      <c r="BM25" s="107" t="s">
        <v>11</v>
      </c>
      <c r="BN25" s="107" t="s">
        <v>11</v>
      </c>
      <c r="BO25" s="107" t="s">
        <v>11</v>
      </c>
      <c r="BP25" s="110" t="s">
        <v>1059</v>
      </c>
      <c r="BQ25" s="106" t="s">
        <v>1752</v>
      </c>
      <c r="BR25" s="113">
        <v>1.1499999999999999</v>
      </c>
      <c r="BS25" s="113"/>
      <c r="BT25" s="107">
        <v>95</v>
      </c>
      <c r="BU25" s="107">
        <v>0.98</v>
      </c>
      <c r="BV25" s="107">
        <v>1.35</v>
      </c>
      <c r="BW25" s="113">
        <v>0.09</v>
      </c>
      <c r="BX25" s="107" t="s">
        <v>11</v>
      </c>
      <c r="BY25" s="110" t="s">
        <v>10</v>
      </c>
      <c r="BZ25" s="105" t="s">
        <v>1753</v>
      </c>
      <c r="CA25" s="105" t="s">
        <v>1754</v>
      </c>
      <c r="CB25" s="105" t="s">
        <v>11</v>
      </c>
      <c r="CC25" s="105" t="s">
        <v>11</v>
      </c>
      <c r="CD25" s="106" t="s">
        <v>10</v>
      </c>
      <c r="CE25" s="107"/>
      <c r="CF25" s="107"/>
      <c r="CG25" s="107"/>
      <c r="CH25" s="107"/>
    </row>
    <row r="26" spans="1:86" s="2" customFormat="1">
      <c r="A26" s="105">
        <v>28</v>
      </c>
      <c r="B26" s="105" t="s">
        <v>282</v>
      </c>
      <c r="C26" s="105" t="s">
        <v>244</v>
      </c>
      <c r="D26" s="106" t="s">
        <v>1736</v>
      </c>
      <c r="E26" s="107">
        <v>2019</v>
      </c>
      <c r="F26" s="107" t="s">
        <v>1737</v>
      </c>
      <c r="G26" s="107" t="s">
        <v>1738</v>
      </c>
      <c r="H26" s="110" t="s">
        <v>1739</v>
      </c>
      <c r="I26" s="107" t="s">
        <v>1740</v>
      </c>
      <c r="J26" s="107" t="s">
        <v>1741</v>
      </c>
      <c r="K26" s="107" t="s">
        <v>1742</v>
      </c>
      <c r="L26" s="106" t="s">
        <v>1743</v>
      </c>
      <c r="M26" s="110" t="s">
        <v>1744</v>
      </c>
      <c r="N26" s="107" t="s">
        <v>18</v>
      </c>
      <c r="O26" s="107" t="s">
        <v>5663</v>
      </c>
      <c r="P26" s="107" t="s">
        <v>5662</v>
      </c>
      <c r="Q26" s="107" t="s">
        <v>5608</v>
      </c>
      <c r="R26" s="107" t="s">
        <v>1745</v>
      </c>
      <c r="S26" s="107" t="s">
        <v>123</v>
      </c>
      <c r="T26" s="116" t="s">
        <v>1746</v>
      </c>
      <c r="U26" s="107" t="s">
        <v>140</v>
      </c>
      <c r="V26" s="107">
        <v>149</v>
      </c>
      <c r="W26" s="107">
        <v>4893</v>
      </c>
      <c r="X26" s="107" t="s">
        <v>10</v>
      </c>
      <c r="Y26" s="107" t="s">
        <v>10</v>
      </c>
      <c r="Z26" s="107" t="s">
        <v>10</v>
      </c>
      <c r="AA26" s="107" t="s">
        <v>1724</v>
      </c>
      <c r="AB26" s="107" t="s">
        <v>1747</v>
      </c>
      <c r="AC26" s="112" t="s">
        <v>160</v>
      </c>
      <c r="AD26" s="112" t="s">
        <v>160</v>
      </c>
      <c r="AE26" s="107" t="s">
        <v>123</v>
      </c>
      <c r="AF26" s="116" t="s">
        <v>1746</v>
      </c>
      <c r="AG26" s="107" t="s">
        <v>140</v>
      </c>
      <c r="AH26" s="107">
        <f t="shared" si="2"/>
        <v>5042</v>
      </c>
      <c r="AI26" s="112" t="s">
        <v>10</v>
      </c>
      <c r="AJ26" s="107" t="s">
        <v>10</v>
      </c>
      <c r="AK26" s="107" t="s">
        <v>1005</v>
      </c>
      <c r="AL26" s="107" t="s">
        <v>1747</v>
      </c>
      <c r="AM26" s="107" t="s">
        <v>11</v>
      </c>
      <c r="AN26" s="107" t="s">
        <v>11</v>
      </c>
      <c r="AO26" s="107" t="s">
        <v>1748</v>
      </c>
      <c r="AP26" s="107" t="s">
        <v>1749</v>
      </c>
      <c r="AQ26" s="107" t="s">
        <v>11</v>
      </c>
      <c r="AR26" s="107" t="s">
        <v>11</v>
      </c>
      <c r="AS26" s="107" t="s">
        <v>11</v>
      </c>
      <c r="AT26" s="107" t="s">
        <v>11</v>
      </c>
      <c r="AU26" s="107" t="s">
        <v>10</v>
      </c>
      <c r="AV26" s="107" t="s">
        <v>10</v>
      </c>
      <c r="AW26" s="107">
        <v>24</v>
      </c>
      <c r="AX26" s="107" t="s">
        <v>11</v>
      </c>
      <c r="AY26" s="107" t="s">
        <v>1750</v>
      </c>
      <c r="AZ26" s="107" t="s">
        <v>11</v>
      </c>
      <c r="BA26" s="107" t="s">
        <v>10</v>
      </c>
      <c r="BB26" s="107" t="s">
        <v>22</v>
      </c>
      <c r="BC26" s="105" t="s">
        <v>11</v>
      </c>
      <c r="BD26" s="105"/>
      <c r="BE26" s="105"/>
      <c r="BF26" s="105"/>
      <c r="BG26" s="105"/>
      <c r="BH26" s="107" t="s">
        <v>11</v>
      </c>
      <c r="BI26" s="107" t="s">
        <v>1751</v>
      </c>
      <c r="BJ26" s="107" t="s">
        <v>1065</v>
      </c>
      <c r="BK26" s="107" t="s">
        <v>11</v>
      </c>
      <c r="BL26" s="107" t="s">
        <v>11</v>
      </c>
      <c r="BM26" s="107" t="s">
        <v>11</v>
      </c>
      <c r="BN26" s="107" t="s">
        <v>11</v>
      </c>
      <c r="BO26" s="107" t="s">
        <v>11</v>
      </c>
      <c r="BP26" s="110" t="s">
        <v>1059</v>
      </c>
      <c r="BQ26" s="106" t="s">
        <v>1752</v>
      </c>
      <c r="BR26" s="113">
        <v>1.08</v>
      </c>
      <c r="BS26" s="113"/>
      <c r="BT26" s="107">
        <v>95</v>
      </c>
      <c r="BU26" s="107">
        <v>0.97</v>
      </c>
      <c r="BV26" s="107">
        <v>1.21</v>
      </c>
      <c r="BW26" s="113">
        <v>0.16</v>
      </c>
      <c r="BX26" s="107" t="s">
        <v>11</v>
      </c>
      <c r="BY26" s="110" t="s">
        <v>10</v>
      </c>
      <c r="BZ26" s="105" t="s">
        <v>1753</v>
      </c>
      <c r="CA26" s="105" t="s">
        <v>1754</v>
      </c>
      <c r="CB26" s="105" t="s">
        <v>11</v>
      </c>
      <c r="CC26" s="105" t="s">
        <v>11</v>
      </c>
      <c r="CD26" s="106" t="s">
        <v>10</v>
      </c>
      <c r="CE26" s="107"/>
      <c r="CF26" s="107"/>
      <c r="CG26" s="107"/>
      <c r="CH26" s="107"/>
    </row>
    <row r="27" spans="1:86" s="2" customFormat="1">
      <c r="A27" s="105">
        <v>28</v>
      </c>
      <c r="B27" s="105" t="s">
        <v>282</v>
      </c>
      <c r="C27" s="105" t="s">
        <v>244</v>
      </c>
      <c r="D27" s="106" t="s">
        <v>1736</v>
      </c>
      <c r="E27" s="107">
        <v>2019</v>
      </c>
      <c r="F27" s="107" t="s">
        <v>1737</v>
      </c>
      <c r="G27" s="107" t="s">
        <v>1738</v>
      </c>
      <c r="H27" s="110" t="s">
        <v>1739</v>
      </c>
      <c r="I27" s="107" t="s">
        <v>1740</v>
      </c>
      <c r="J27" s="107" t="s">
        <v>1741</v>
      </c>
      <c r="K27" s="107" t="s">
        <v>1742</v>
      </c>
      <c r="L27" s="106" t="s">
        <v>1743</v>
      </c>
      <c r="M27" s="110" t="s">
        <v>1744</v>
      </c>
      <c r="N27" s="107" t="s">
        <v>18</v>
      </c>
      <c r="O27" s="107" t="s">
        <v>5663</v>
      </c>
      <c r="P27" s="107" t="s">
        <v>5660</v>
      </c>
      <c r="Q27" s="107" t="s">
        <v>5608</v>
      </c>
      <c r="R27" s="107" t="s">
        <v>1745</v>
      </c>
      <c r="S27" s="107" t="s">
        <v>123</v>
      </c>
      <c r="T27" s="116" t="s">
        <v>1746</v>
      </c>
      <c r="U27" s="107" t="s">
        <v>269</v>
      </c>
      <c r="V27" s="107" t="s">
        <v>11</v>
      </c>
      <c r="W27" s="107" t="s">
        <v>11</v>
      </c>
      <c r="X27" s="107" t="s">
        <v>10</v>
      </c>
      <c r="Y27" s="107" t="s">
        <v>10</v>
      </c>
      <c r="Z27" s="107" t="s">
        <v>10</v>
      </c>
      <c r="AA27" s="107" t="s">
        <v>1724</v>
      </c>
      <c r="AB27" s="107" t="s">
        <v>1747</v>
      </c>
      <c r="AC27" s="112" t="s">
        <v>160</v>
      </c>
      <c r="AD27" s="112" t="s">
        <v>160</v>
      </c>
      <c r="AE27" s="107" t="s">
        <v>123</v>
      </c>
      <c r="AF27" s="116" t="s">
        <v>1746</v>
      </c>
      <c r="AG27" s="107" t="s">
        <v>269</v>
      </c>
      <c r="AH27" s="107" t="s">
        <v>11</v>
      </c>
      <c r="AI27" s="112" t="s">
        <v>10</v>
      </c>
      <c r="AJ27" s="107" t="s">
        <v>10</v>
      </c>
      <c r="AK27" s="107" t="s">
        <v>1005</v>
      </c>
      <c r="AL27" s="107" t="s">
        <v>1747</v>
      </c>
      <c r="AM27" s="107" t="s">
        <v>11</v>
      </c>
      <c r="AN27" s="107" t="s">
        <v>11</v>
      </c>
      <c r="AO27" s="107" t="s">
        <v>1748</v>
      </c>
      <c r="AP27" s="107" t="s">
        <v>1749</v>
      </c>
      <c r="AQ27" s="107" t="s">
        <v>11</v>
      </c>
      <c r="AR27" s="107" t="s">
        <v>11</v>
      </c>
      <c r="AS27" s="107" t="s">
        <v>11</v>
      </c>
      <c r="AT27" s="107" t="s">
        <v>11</v>
      </c>
      <c r="AU27" s="107" t="s">
        <v>10</v>
      </c>
      <c r="AV27" s="107" t="s">
        <v>10</v>
      </c>
      <c r="AW27" s="107">
        <v>24</v>
      </c>
      <c r="AX27" s="107" t="s">
        <v>11</v>
      </c>
      <c r="AY27" s="107" t="s">
        <v>1750</v>
      </c>
      <c r="AZ27" s="107" t="s">
        <v>11</v>
      </c>
      <c r="BA27" s="107" t="s">
        <v>10</v>
      </c>
      <c r="BB27" s="107" t="s">
        <v>22</v>
      </c>
      <c r="BC27" s="105" t="s">
        <v>11</v>
      </c>
      <c r="BD27" s="105"/>
      <c r="BE27" s="105"/>
      <c r="BF27" s="105"/>
      <c r="BG27" s="105"/>
      <c r="BH27" s="107" t="s">
        <v>11</v>
      </c>
      <c r="BI27" s="107" t="s">
        <v>1751</v>
      </c>
      <c r="BJ27" s="107" t="s">
        <v>1065</v>
      </c>
      <c r="BK27" s="107" t="s">
        <v>11</v>
      </c>
      <c r="BL27" s="107" t="s">
        <v>11</v>
      </c>
      <c r="BM27" s="107" t="s">
        <v>11</v>
      </c>
      <c r="BN27" s="107" t="s">
        <v>11</v>
      </c>
      <c r="BO27" s="107" t="s">
        <v>11</v>
      </c>
      <c r="BP27" s="110" t="s">
        <v>1059</v>
      </c>
      <c r="BQ27" s="106" t="s">
        <v>1752</v>
      </c>
      <c r="BR27" s="113">
        <v>1.1599999999999999</v>
      </c>
      <c r="BS27" s="113"/>
      <c r="BT27" s="107">
        <v>95</v>
      </c>
      <c r="BU27" s="107">
        <v>0.92</v>
      </c>
      <c r="BV27" s="107">
        <v>1.47</v>
      </c>
      <c r="BW27" s="113">
        <v>0.22</v>
      </c>
      <c r="BX27" s="107" t="s">
        <v>11</v>
      </c>
      <c r="BY27" s="110" t="s">
        <v>10</v>
      </c>
      <c r="BZ27" s="105" t="s">
        <v>1753</v>
      </c>
      <c r="CA27" s="105" t="s">
        <v>1754</v>
      </c>
      <c r="CB27" s="105" t="s">
        <v>11</v>
      </c>
      <c r="CC27" s="105" t="s">
        <v>11</v>
      </c>
      <c r="CD27" s="106" t="s">
        <v>10</v>
      </c>
      <c r="CE27" s="107"/>
      <c r="CF27" s="107"/>
      <c r="CG27" s="107"/>
      <c r="CH27" s="107"/>
    </row>
    <row r="28" spans="1:86" s="2" customFormat="1">
      <c r="A28" s="105">
        <v>28</v>
      </c>
      <c r="B28" s="105" t="s">
        <v>282</v>
      </c>
      <c r="C28" s="105" t="s">
        <v>244</v>
      </c>
      <c r="D28" s="106" t="s">
        <v>1736</v>
      </c>
      <c r="E28" s="107">
        <v>2019</v>
      </c>
      <c r="F28" s="107" t="s">
        <v>1737</v>
      </c>
      <c r="G28" s="107" t="s">
        <v>1738</v>
      </c>
      <c r="H28" s="110" t="s">
        <v>1739</v>
      </c>
      <c r="I28" s="107" t="s">
        <v>1740</v>
      </c>
      <c r="J28" s="107" t="s">
        <v>1741</v>
      </c>
      <c r="K28" s="107" t="s">
        <v>1742</v>
      </c>
      <c r="L28" s="106" t="s">
        <v>1743</v>
      </c>
      <c r="M28" s="110" t="s">
        <v>1744</v>
      </c>
      <c r="N28" s="107" t="s">
        <v>18</v>
      </c>
      <c r="O28" s="107" t="s">
        <v>5663</v>
      </c>
      <c r="P28" s="107" t="s">
        <v>5661</v>
      </c>
      <c r="Q28" s="107" t="s">
        <v>5608</v>
      </c>
      <c r="R28" s="107" t="s">
        <v>1745</v>
      </c>
      <c r="S28" s="107" t="s">
        <v>123</v>
      </c>
      <c r="T28" s="116" t="s">
        <v>1746</v>
      </c>
      <c r="U28" s="107" t="s">
        <v>269</v>
      </c>
      <c r="V28" s="107" t="s">
        <v>11</v>
      </c>
      <c r="W28" s="107" t="s">
        <v>11</v>
      </c>
      <c r="X28" s="107" t="s">
        <v>10</v>
      </c>
      <c r="Y28" s="107" t="s">
        <v>10</v>
      </c>
      <c r="Z28" s="107" t="s">
        <v>10</v>
      </c>
      <c r="AA28" s="107" t="s">
        <v>1724</v>
      </c>
      <c r="AB28" s="107" t="s">
        <v>1747</v>
      </c>
      <c r="AC28" s="112" t="s">
        <v>160</v>
      </c>
      <c r="AD28" s="112" t="s">
        <v>160</v>
      </c>
      <c r="AE28" s="107" t="s">
        <v>123</v>
      </c>
      <c r="AF28" s="116" t="s">
        <v>1746</v>
      </c>
      <c r="AG28" s="107" t="s">
        <v>269</v>
      </c>
      <c r="AH28" s="107" t="s">
        <v>11</v>
      </c>
      <c r="AI28" s="112" t="s">
        <v>10</v>
      </c>
      <c r="AJ28" s="107" t="s">
        <v>10</v>
      </c>
      <c r="AK28" s="107" t="s">
        <v>1005</v>
      </c>
      <c r="AL28" s="107" t="s">
        <v>1747</v>
      </c>
      <c r="AM28" s="107" t="s">
        <v>11</v>
      </c>
      <c r="AN28" s="107" t="s">
        <v>11</v>
      </c>
      <c r="AO28" s="107" t="s">
        <v>1748</v>
      </c>
      <c r="AP28" s="107" t="s">
        <v>1749</v>
      </c>
      <c r="AQ28" s="107" t="s">
        <v>11</v>
      </c>
      <c r="AR28" s="107" t="s">
        <v>11</v>
      </c>
      <c r="AS28" s="107" t="s">
        <v>11</v>
      </c>
      <c r="AT28" s="107" t="s">
        <v>11</v>
      </c>
      <c r="AU28" s="107" t="s">
        <v>10</v>
      </c>
      <c r="AV28" s="107" t="s">
        <v>10</v>
      </c>
      <c r="AW28" s="107">
        <v>24</v>
      </c>
      <c r="AX28" s="107" t="s">
        <v>11</v>
      </c>
      <c r="AY28" s="107" t="s">
        <v>1750</v>
      </c>
      <c r="AZ28" s="107" t="s">
        <v>11</v>
      </c>
      <c r="BA28" s="107" t="s">
        <v>10</v>
      </c>
      <c r="BB28" s="107" t="s">
        <v>22</v>
      </c>
      <c r="BC28" s="105" t="s">
        <v>11</v>
      </c>
      <c r="BD28" s="105"/>
      <c r="BE28" s="105"/>
      <c r="BF28" s="105"/>
      <c r="BG28" s="105"/>
      <c r="BH28" s="107" t="s">
        <v>11</v>
      </c>
      <c r="BI28" s="107" t="s">
        <v>1751</v>
      </c>
      <c r="BJ28" s="107" t="s">
        <v>1065</v>
      </c>
      <c r="BK28" s="107" t="s">
        <v>11</v>
      </c>
      <c r="BL28" s="107" t="s">
        <v>11</v>
      </c>
      <c r="BM28" s="107" t="s">
        <v>11</v>
      </c>
      <c r="BN28" s="107" t="s">
        <v>11</v>
      </c>
      <c r="BO28" s="107" t="s">
        <v>11</v>
      </c>
      <c r="BP28" s="110" t="s">
        <v>1059</v>
      </c>
      <c r="BQ28" s="106" t="s">
        <v>1752</v>
      </c>
      <c r="BR28" s="113">
        <v>1.1100000000000001</v>
      </c>
      <c r="BS28" s="113"/>
      <c r="BT28" s="107">
        <v>95</v>
      </c>
      <c r="BU28" s="107">
        <v>0.9</v>
      </c>
      <c r="BV28" s="107">
        <v>1.37</v>
      </c>
      <c r="BW28" s="113">
        <v>0.32</v>
      </c>
      <c r="BX28" s="107" t="s">
        <v>11</v>
      </c>
      <c r="BY28" s="110" t="s">
        <v>10</v>
      </c>
      <c r="BZ28" s="105" t="s">
        <v>1753</v>
      </c>
      <c r="CA28" s="105" t="s">
        <v>1754</v>
      </c>
      <c r="CB28" s="105" t="s">
        <v>11</v>
      </c>
      <c r="CC28" s="105" t="s">
        <v>11</v>
      </c>
      <c r="CD28" s="106" t="s">
        <v>10</v>
      </c>
      <c r="CE28" s="107"/>
      <c r="CF28" s="107"/>
      <c r="CG28" s="107"/>
      <c r="CH28" s="107"/>
    </row>
    <row r="29" spans="1:86" s="2" customFormat="1">
      <c r="A29" s="105">
        <v>28</v>
      </c>
      <c r="B29" s="105" t="s">
        <v>282</v>
      </c>
      <c r="C29" s="105" t="s">
        <v>244</v>
      </c>
      <c r="D29" s="106" t="s">
        <v>1736</v>
      </c>
      <c r="E29" s="107">
        <v>2019</v>
      </c>
      <c r="F29" s="107" t="s">
        <v>1737</v>
      </c>
      <c r="G29" s="107" t="s">
        <v>1738</v>
      </c>
      <c r="H29" s="110" t="s">
        <v>1739</v>
      </c>
      <c r="I29" s="107" t="s">
        <v>1740</v>
      </c>
      <c r="J29" s="107" t="s">
        <v>1741</v>
      </c>
      <c r="K29" s="107" t="s">
        <v>1742</v>
      </c>
      <c r="L29" s="106" t="s">
        <v>1743</v>
      </c>
      <c r="M29" s="110" t="s">
        <v>1744</v>
      </c>
      <c r="N29" s="107" t="s">
        <v>18</v>
      </c>
      <c r="O29" s="107" t="s">
        <v>5663</v>
      </c>
      <c r="P29" s="107" t="s">
        <v>5662</v>
      </c>
      <c r="Q29" s="107" t="s">
        <v>5608</v>
      </c>
      <c r="R29" s="107" t="s">
        <v>1745</v>
      </c>
      <c r="S29" s="107" t="s">
        <v>123</v>
      </c>
      <c r="T29" s="116" t="s">
        <v>1746</v>
      </c>
      <c r="U29" s="107" t="s">
        <v>269</v>
      </c>
      <c r="V29" s="107" t="s">
        <v>11</v>
      </c>
      <c r="W29" s="107" t="s">
        <v>11</v>
      </c>
      <c r="X29" s="107" t="s">
        <v>10</v>
      </c>
      <c r="Y29" s="107" t="s">
        <v>10</v>
      </c>
      <c r="Z29" s="107" t="s">
        <v>10</v>
      </c>
      <c r="AA29" s="107" t="s">
        <v>1724</v>
      </c>
      <c r="AB29" s="107" t="s">
        <v>1747</v>
      </c>
      <c r="AC29" s="112" t="s">
        <v>160</v>
      </c>
      <c r="AD29" s="112" t="s">
        <v>160</v>
      </c>
      <c r="AE29" s="107" t="s">
        <v>123</v>
      </c>
      <c r="AF29" s="116" t="s">
        <v>1746</v>
      </c>
      <c r="AG29" s="107" t="s">
        <v>269</v>
      </c>
      <c r="AH29" s="107" t="s">
        <v>11</v>
      </c>
      <c r="AI29" s="112" t="s">
        <v>10</v>
      </c>
      <c r="AJ29" s="107" t="s">
        <v>10</v>
      </c>
      <c r="AK29" s="107" t="s">
        <v>1005</v>
      </c>
      <c r="AL29" s="107" t="s">
        <v>1747</v>
      </c>
      <c r="AM29" s="107" t="s">
        <v>11</v>
      </c>
      <c r="AN29" s="107" t="s">
        <v>11</v>
      </c>
      <c r="AO29" s="107" t="s">
        <v>1748</v>
      </c>
      <c r="AP29" s="107" t="s">
        <v>1749</v>
      </c>
      <c r="AQ29" s="107" t="s">
        <v>11</v>
      </c>
      <c r="AR29" s="107" t="s">
        <v>11</v>
      </c>
      <c r="AS29" s="107" t="s">
        <v>11</v>
      </c>
      <c r="AT29" s="107" t="s">
        <v>11</v>
      </c>
      <c r="AU29" s="107" t="s">
        <v>10</v>
      </c>
      <c r="AV29" s="107" t="s">
        <v>10</v>
      </c>
      <c r="AW29" s="107">
        <v>24</v>
      </c>
      <c r="AX29" s="107" t="s">
        <v>11</v>
      </c>
      <c r="AY29" s="107" t="s">
        <v>1750</v>
      </c>
      <c r="AZ29" s="107" t="s">
        <v>11</v>
      </c>
      <c r="BA29" s="107" t="s">
        <v>10</v>
      </c>
      <c r="BB29" s="107" t="s">
        <v>22</v>
      </c>
      <c r="BC29" s="105" t="s">
        <v>11</v>
      </c>
      <c r="BD29" s="105"/>
      <c r="BE29" s="105"/>
      <c r="BF29" s="105"/>
      <c r="BG29" s="105"/>
      <c r="BH29" s="107" t="s">
        <v>11</v>
      </c>
      <c r="BI29" s="107" t="s">
        <v>1751</v>
      </c>
      <c r="BJ29" s="107" t="s">
        <v>1065</v>
      </c>
      <c r="BK29" s="107" t="s">
        <v>11</v>
      </c>
      <c r="BL29" s="107" t="s">
        <v>11</v>
      </c>
      <c r="BM29" s="107" t="s">
        <v>11</v>
      </c>
      <c r="BN29" s="107" t="s">
        <v>11</v>
      </c>
      <c r="BO29" s="107" t="s">
        <v>11</v>
      </c>
      <c r="BP29" s="110" t="s">
        <v>1059</v>
      </c>
      <c r="BQ29" s="106" t="s">
        <v>1752</v>
      </c>
      <c r="BR29" s="113">
        <v>1.07</v>
      </c>
      <c r="BS29" s="113"/>
      <c r="BT29" s="107">
        <v>95</v>
      </c>
      <c r="BU29" s="107">
        <v>0.91</v>
      </c>
      <c r="BV29" s="107">
        <v>1.26</v>
      </c>
      <c r="BW29" s="113">
        <v>0.43</v>
      </c>
      <c r="BX29" s="107" t="s">
        <v>11</v>
      </c>
      <c r="BY29" s="110" t="s">
        <v>10</v>
      </c>
      <c r="BZ29" s="105" t="s">
        <v>1753</v>
      </c>
      <c r="CA29" s="105" t="s">
        <v>1754</v>
      </c>
      <c r="CB29" s="105" t="s">
        <v>11</v>
      </c>
      <c r="CC29" s="105" t="s">
        <v>11</v>
      </c>
      <c r="CD29" s="106" t="s">
        <v>10</v>
      </c>
      <c r="CE29" s="107"/>
      <c r="CF29" s="107"/>
      <c r="CG29" s="107"/>
      <c r="CH29" s="107"/>
    </row>
    <row r="30" spans="1:86" s="2" customFormat="1">
      <c r="A30" s="105">
        <v>28</v>
      </c>
      <c r="B30" s="105" t="s">
        <v>282</v>
      </c>
      <c r="C30" s="105" t="s">
        <v>244</v>
      </c>
      <c r="D30" s="106" t="s">
        <v>1736</v>
      </c>
      <c r="E30" s="107">
        <v>2019</v>
      </c>
      <c r="F30" s="107" t="s">
        <v>1737</v>
      </c>
      <c r="G30" s="107" t="s">
        <v>1738</v>
      </c>
      <c r="H30" s="110" t="s">
        <v>1739</v>
      </c>
      <c r="I30" s="107" t="s">
        <v>1740</v>
      </c>
      <c r="J30" s="107" t="s">
        <v>1741</v>
      </c>
      <c r="K30" s="107" t="s">
        <v>1742</v>
      </c>
      <c r="L30" s="106" t="s">
        <v>1743</v>
      </c>
      <c r="M30" s="110" t="s">
        <v>1744</v>
      </c>
      <c r="N30" s="107" t="s">
        <v>18</v>
      </c>
      <c r="O30" s="107" t="s">
        <v>5663</v>
      </c>
      <c r="P30" s="107" t="s">
        <v>5660</v>
      </c>
      <c r="Q30" s="107" t="s">
        <v>5608</v>
      </c>
      <c r="R30" s="107" t="s">
        <v>1745</v>
      </c>
      <c r="S30" s="107" t="s">
        <v>123</v>
      </c>
      <c r="T30" s="116" t="s">
        <v>1746</v>
      </c>
      <c r="U30" s="107" t="s">
        <v>268</v>
      </c>
      <c r="V30" s="107" t="s">
        <v>11</v>
      </c>
      <c r="W30" s="107" t="s">
        <v>11</v>
      </c>
      <c r="X30" s="107" t="s">
        <v>10</v>
      </c>
      <c r="Y30" s="107" t="s">
        <v>10</v>
      </c>
      <c r="Z30" s="107" t="s">
        <v>10</v>
      </c>
      <c r="AA30" s="107" t="s">
        <v>1724</v>
      </c>
      <c r="AB30" s="107" t="s">
        <v>1747</v>
      </c>
      <c r="AC30" s="112" t="s">
        <v>160</v>
      </c>
      <c r="AD30" s="112" t="s">
        <v>160</v>
      </c>
      <c r="AE30" s="107" t="s">
        <v>123</v>
      </c>
      <c r="AF30" s="116" t="s">
        <v>1746</v>
      </c>
      <c r="AG30" s="107" t="s">
        <v>268</v>
      </c>
      <c r="AH30" s="107" t="s">
        <v>11</v>
      </c>
      <c r="AI30" s="112" t="s">
        <v>10</v>
      </c>
      <c r="AJ30" s="107" t="s">
        <v>10</v>
      </c>
      <c r="AK30" s="107" t="s">
        <v>1005</v>
      </c>
      <c r="AL30" s="107" t="s">
        <v>1747</v>
      </c>
      <c r="AM30" s="107" t="s">
        <v>11</v>
      </c>
      <c r="AN30" s="107" t="s">
        <v>11</v>
      </c>
      <c r="AO30" s="107" t="s">
        <v>1748</v>
      </c>
      <c r="AP30" s="107" t="s">
        <v>1749</v>
      </c>
      <c r="AQ30" s="107" t="s">
        <v>11</v>
      </c>
      <c r="AR30" s="107" t="s">
        <v>11</v>
      </c>
      <c r="AS30" s="107" t="s">
        <v>11</v>
      </c>
      <c r="AT30" s="107" t="s">
        <v>11</v>
      </c>
      <c r="AU30" s="107" t="s">
        <v>10</v>
      </c>
      <c r="AV30" s="107" t="s">
        <v>10</v>
      </c>
      <c r="AW30" s="107">
        <v>24</v>
      </c>
      <c r="AX30" s="107" t="s">
        <v>11</v>
      </c>
      <c r="AY30" s="107" t="s">
        <v>1750</v>
      </c>
      <c r="AZ30" s="107" t="s">
        <v>11</v>
      </c>
      <c r="BA30" s="107" t="s">
        <v>10</v>
      </c>
      <c r="BB30" s="107" t="s">
        <v>22</v>
      </c>
      <c r="BC30" s="105" t="s">
        <v>11</v>
      </c>
      <c r="BD30" s="105"/>
      <c r="BE30" s="105"/>
      <c r="BF30" s="105"/>
      <c r="BG30" s="105"/>
      <c r="BH30" s="107" t="s">
        <v>11</v>
      </c>
      <c r="BI30" s="107" t="s">
        <v>1751</v>
      </c>
      <c r="BJ30" s="107" t="s">
        <v>1065</v>
      </c>
      <c r="BK30" s="107" t="s">
        <v>11</v>
      </c>
      <c r="BL30" s="107" t="s">
        <v>11</v>
      </c>
      <c r="BM30" s="107" t="s">
        <v>11</v>
      </c>
      <c r="BN30" s="107" t="s">
        <v>11</v>
      </c>
      <c r="BO30" s="107" t="s">
        <v>11</v>
      </c>
      <c r="BP30" s="110" t="s">
        <v>1059</v>
      </c>
      <c r="BQ30" s="106" t="s">
        <v>1752</v>
      </c>
      <c r="BR30" s="113">
        <v>1.17</v>
      </c>
      <c r="BS30" s="113"/>
      <c r="BT30" s="107">
        <v>95</v>
      </c>
      <c r="BU30" s="107">
        <v>0.9</v>
      </c>
      <c r="BV30" s="107">
        <v>1.52</v>
      </c>
      <c r="BW30" s="113">
        <v>0.25</v>
      </c>
      <c r="BX30" s="107" t="s">
        <v>11</v>
      </c>
      <c r="BY30" s="110" t="s">
        <v>10</v>
      </c>
      <c r="BZ30" s="105" t="s">
        <v>1753</v>
      </c>
      <c r="CA30" s="105" t="s">
        <v>1754</v>
      </c>
      <c r="CB30" s="105" t="s">
        <v>11</v>
      </c>
      <c r="CC30" s="105" t="s">
        <v>11</v>
      </c>
      <c r="CD30" s="106" t="s">
        <v>10</v>
      </c>
      <c r="CE30" s="107"/>
      <c r="CF30" s="107"/>
      <c r="CG30" s="107"/>
      <c r="CH30" s="107"/>
    </row>
    <row r="31" spans="1:86" s="2" customFormat="1">
      <c r="A31" s="105">
        <v>28</v>
      </c>
      <c r="B31" s="105" t="s">
        <v>282</v>
      </c>
      <c r="C31" s="105" t="s">
        <v>244</v>
      </c>
      <c r="D31" s="106" t="s">
        <v>1736</v>
      </c>
      <c r="E31" s="107">
        <v>2019</v>
      </c>
      <c r="F31" s="107" t="s">
        <v>1737</v>
      </c>
      <c r="G31" s="107" t="s">
        <v>1738</v>
      </c>
      <c r="H31" s="110" t="s">
        <v>1739</v>
      </c>
      <c r="I31" s="107" t="s">
        <v>1740</v>
      </c>
      <c r="J31" s="107" t="s">
        <v>1741</v>
      </c>
      <c r="K31" s="107" t="s">
        <v>1742</v>
      </c>
      <c r="L31" s="106" t="s">
        <v>1743</v>
      </c>
      <c r="M31" s="110" t="s">
        <v>1744</v>
      </c>
      <c r="N31" s="107" t="s">
        <v>18</v>
      </c>
      <c r="O31" s="107" t="s">
        <v>5663</v>
      </c>
      <c r="P31" s="107" t="s">
        <v>5661</v>
      </c>
      <c r="Q31" s="107" t="s">
        <v>5608</v>
      </c>
      <c r="R31" s="107" t="s">
        <v>1745</v>
      </c>
      <c r="S31" s="107" t="s">
        <v>123</v>
      </c>
      <c r="T31" s="116" t="s">
        <v>1746</v>
      </c>
      <c r="U31" s="107" t="s">
        <v>268</v>
      </c>
      <c r="V31" s="107" t="s">
        <v>11</v>
      </c>
      <c r="W31" s="107" t="s">
        <v>11</v>
      </c>
      <c r="X31" s="107" t="s">
        <v>10</v>
      </c>
      <c r="Y31" s="107" t="s">
        <v>10</v>
      </c>
      <c r="Z31" s="107" t="s">
        <v>10</v>
      </c>
      <c r="AA31" s="107" t="s">
        <v>1724</v>
      </c>
      <c r="AB31" s="107" t="s">
        <v>1747</v>
      </c>
      <c r="AC31" s="112" t="s">
        <v>160</v>
      </c>
      <c r="AD31" s="112" t="s">
        <v>160</v>
      </c>
      <c r="AE31" s="107" t="s">
        <v>123</v>
      </c>
      <c r="AF31" s="116" t="s">
        <v>1746</v>
      </c>
      <c r="AG31" s="107" t="s">
        <v>268</v>
      </c>
      <c r="AH31" s="107" t="s">
        <v>11</v>
      </c>
      <c r="AI31" s="112" t="s">
        <v>10</v>
      </c>
      <c r="AJ31" s="107" t="s">
        <v>10</v>
      </c>
      <c r="AK31" s="107" t="s">
        <v>1005</v>
      </c>
      <c r="AL31" s="107" t="s">
        <v>1747</v>
      </c>
      <c r="AM31" s="107" t="s">
        <v>11</v>
      </c>
      <c r="AN31" s="107" t="s">
        <v>11</v>
      </c>
      <c r="AO31" s="107" t="s">
        <v>1748</v>
      </c>
      <c r="AP31" s="107" t="s">
        <v>1749</v>
      </c>
      <c r="AQ31" s="107" t="s">
        <v>11</v>
      </c>
      <c r="AR31" s="107" t="s">
        <v>11</v>
      </c>
      <c r="AS31" s="107" t="s">
        <v>11</v>
      </c>
      <c r="AT31" s="107" t="s">
        <v>11</v>
      </c>
      <c r="AU31" s="107" t="s">
        <v>10</v>
      </c>
      <c r="AV31" s="107" t="s">
        <v>10</v>
      </c>
      <c r="AW31" s="107">
        <v>24</v>
      </c>
      <c r="AX31" s="107" t="s">
        <v>11</v>
      </c>
      <c r="AY31" s="107" t="s">
        <v>1750</v>
      </c>
      <c r="AZ31" s="107" t="s">
        <v>11</v>
      </c>
      <c r="BA31" s="107" t="s">
        <v>10</v>
      </c>
      <c r="BB31" s="107" t="s">
        <v>22</v>
      </c>
      <c r="BC31" s="105" t="s">
        <v>11</v>
      </c>
      <c r="BD31" s="105"/>
      <c r="BE31" s="105"/>
      <c r="BF31" s="105"/>
      <c r="BG31" s="105"/>
      <c r="BH31" s="107" t="s">
        <v>11</v>
      </c>
      <c r="BI31" s="107" t="s">
        <v>1751</v>
      </c>
      <c r="BJ31" s="107" t="s">
        <v>1065</v>
      </c>
      <c r="BK31" s="107" t="s">
        <v>11</v>
      </c>
      <c r="BL31" s="107" t="s">
        <v>11</v>
      </c>
      <c r="BM31" s="107" t="s">
        <v>11</v>
      </c>
      <c r="BN31" s="107" t="s">
        <v>11</v>
      </c>
      <c r="BO31" s="107" t="s">
        <v>11</v>
      </c>
      <c r="BP31" s="110" t="s">
        <v>1059</v>
      </c>
      <c r="BQ31" s="106" t="s">
        <v>1752</v>
      </c>
      <c r="BR31" s="113">
        <v>1.2</v>
      </c>
      <c r="BS31" s="113"/>
      <c r="BT31" s="107">
        <v>95</v>
      </c>
      <c r="BU31" s="107">
        <v>0.91</v>
      </c>
      <c r="BV31" s="107">
        <v>1.58</v>
      </c>
      <c r="BW31" s="113">
        <v>0.2</v>
      </c>
      <c r="BX31" s="107" t="s">
        <v>11</v>
      </c>
      <c r="BY31" s="110" t="s">
        <v>10</v>
      </c>
      <c r="BZ31" s="105" t="s">
        <v>1753</v>
      </c>
      <c r="CA31" s="105" t="s">
        <v>1754</v>
      </c>
      <c r="CB31" s="105" t="s">
        <v>11</v>
      </c>
      <c r="CC31" s="105" t="s">
        <v>11</v>
      </c>
      <c r="CD31" s="106" t="s">
        <v>10</v>
      </c>
      <c r="CE31" s="107"/>
      <c r="CF31" s="107"/>
      <c r="CG31" s="107"/>
      <c r="CH31" s="107"/>
    </row>
    <row r="32" spans="1:86" s="2" customFormat="1">
      <c r="A32" s="105">
        <v>28</v>
      </c>
      <c r="B32" s="105" t="s">
        <v>282</v>
      </c>
      <c r="C32" s="105" t="s">
        <v>244</v>
      </c>
      <c r="D32" s="106" t="s">
        <v>1736</v>
      </c>
      <c r="E32" s="107">
        <v>2019</v>
      </c>
      <c r="F32" s="107" t="s">
        <v>1737</v>
      </c>
      <c r="G32" s="107" t="s">
        <v>1738</v>
      </c>
      <c r="H32" s="110" t="s">
        <v>1739</v>
      </c>
      <c r="I32" s="107" t="s">
        <v>1740</v>
      </c>
      <c r="J32" s="107" t="s">
        <v>1741</v>
      </c>
      <c r="K32" s="107" t="s">
        <v>1742</v>
      </c>
      <c r="L32" s="106" t="s">
        <v>1743</v>
      </c>
      <c r="M32" s="110" t="s">
        <v>1744</v>
      </c>
      <c r="N32" s="107" t="s">
        <v>18</v>
      </c>
      <c r="O32" s="107" t="s">
        <v>5663</v>
      </c>
      <c r="P32" s="107" t="s">
        <v>5662</v>
      </c>
      <c r="Q32" s="107" t="s">
        <v>5608</v>
      </c>
      <c r="R32" s="107" t="s">
        <v>1745</v>
      </c>
      <c r="S32" s="107" t="s">
        <v>123</v>
      </c>
      <c r="T32" s="116" t="s">
        <v>1746</v>
      </c>
      <c r="U32" s="107" t="s">
        <v>268</v>
      </c>
      <c r="V32" s="107" t="s">
        <v>11</v>
      </c>
      <c r="W32" s="107" t="s">
        <v>11</v>
      </c>
      <c r="X32" s="107" t="s">
        <v>10</v>
      </c>
      <c r="Y32" s="107" t="s">
        <v>10</v>
      </c>
      <c r="Z32" s="107" t="s">
        <v>10</v>
      </c>
      <c r="AA32" s="107" t="s">
        <v>1724</v>
      </c>
      <c r="AB32" s="107" t="s">
        <v>1747</v>
      </c>
      <c r="AC32" s="112" t="s">
        <v>160</v>
      </c>
      <c r="AD32" s="112" t="s">
        <v>160</v>
      </c>
      <c r="AE32" s="107" t="s">
        <v>123</v>
      </c>
      <c r="AF32" s="116" t="s">
        <v>1746</v>
      </c>
      <c r="AG32" s="107" t="s">
        <v>268</v>
      </c>
      <c r="AH32" s="107" t="s">
        <v>11</v>
      </c>
      <c r="AI32" s="112" t="s">
        <v>10</v>
      </c>
      <c r="AJ32" s="107" t="s">
        <v>10</v>
      </c>
      <c r="AK32" s="107" t="s">
        <v>1005</v>
      </c>
      <c r="AL32" s="107" t="s">
        <v>1747</v>
      </c>
      <c r="AM32" s="107" t="s">
        <v>11</v>
      </c>
      <c r="AN32" s="107" t="s">
        <v>11</v>
      </c>
      <c r="AO32" s="107" t="s">
        <v>1748</v>
      </c>
      <c r="AP32" s="107" t="s">
        <v>1749</v>
      </c>
      <c r="AQ32" s="107" t="s">
        <v>11</v>
      </c>
      <c r="AR32" s="107" t="s">
        <v>11</v>
      </c>
      <c r="AS32" s="107" t="s">
        <v>11</v>
      </c>
      <c r="AT32" s="107" t="s">
        <v>11</v>
      </c>
      <c r="AU32" s="107" t="s">
        <v>10</v>
      </c>
      <c r="AV32" s="107" t="s">
        <v>10</v>
      </c>
      <c r="AW32" s="107">
        <v>24</v>
      </c>
      <c r="AX32" s="107" t="s">
        <v>11</v>
      </c>
      <c r="AY32" s="107" t="s">
        <v>1750</v>
      </c>
      <c r="AZ32" s="107" t="s">
        <v>11</v>
      </c>
      <c r="BA32" s="107" t="s">
        <v>10</v>
      </c>
      <c r="BB32" s="107" t="s">
        <v>22</v>
      </c>
      <c r="BC32" s="105" t="s">
        <v>11</v>
      </c>
      <c r="BD32" s="105"/>
      <c r="BE32" s="105"/>
      <c r="BF32" s="105"/>
      <c r="BG32" s="105"/>
      <c r="BH32" s="107" t="s">
        <v>11</v>
      </c>
      <c r="BI32" s="107" t="s">
        <v>1751</v>
      </c>
      <c r="BJ32" s="107" t="s">
        <v>1065</v>
      </c>
      <c r="BK32" s="107" t="s">
        <v>11</v>
      </c>
      <c r="BL32" s="107" t="s">
        <v>11</v>
      </c>
      <c r="BM32" s="107" t="s">
        <v>11</v>
      </c>
      <c r="BN32" s="107" t="s">
        <v>11</v>
      </c>
      <c r="BO32" s="107" t="s">
        <v>11</v>
      </c>
      <c r="BP32" s="110" t="s">
        <v>1059</v>
      </c>
      <c r="BQ32" s="106" t="s">
        <v>1752</v>
      </c>
      <c r="BR32" s="113">
        <v>1.0900000000000001</v>
      </c>
      <c r="BS32" s="113"/>
      <c r="BT32" s="107">
        <v>95</v>
      </c>
      <c r="BU32" s="107">
        <v>0.94</v>
      </c>
      <c r="BV32" s="107">
        <v>1.27</v>
      </c>
      <c r="BW32" s="113">
        <v>0.25</v>
      </c>
      <c r="BX32" s="107" t="s">
        <v>11</v>
      </c>
      <c r="BY32" s="110" t="s">
        <v>10</v>
      </c>
      <c r="BZ32" s="105" t="s">
        <v>1753</v>
      </c>
      <c r="CA32" s="105" t="s">
        <v>1754</v>
      </c>
      <c r="CB32" s="105" t="s">
        <v>11</v>
      </c>
      <c r="CC32" s="105" t="s">
        <v>11</v>
      </c>
      <c r="CD32" s="106" t="s">
        <v>10</v>
      </c>
      <c r="CE32" s="107"/>
      <c r="CF32" s="107"/>
      <c r="CG32" s="107"/>
      <c r="CH32" s="107"/>
    </row>
    <row r="33" spans="1:91" s="2" customFormat="1">
      <c r="A33" s="105">
        <v>28</v>
      </c>
      <c r="B33" s="105" t="s">
        <v>282</v>
      </c>
      <c r="C33" s="105" t="s">
        <v>244</v>
      </c>
      <c r="D33" s="106" t="s">
        <v>1736</v>
      </c>
      <c r="E33" s="107">
        <v>2019</v>
      </c>
      <c r="F33" s="107" t="s">
        <v>1737</v>
      </c>
      <c r="G33" s="107" t="s">
        <v>1738</v>
      </c>
      <c r="H33" s="110" t="s">
        <v>1739</v>
      </c>
      <c r="I33" s="107" t="s">
        <v>1740</v>
      </c>
      <c r="J33" s="107" t="s">
        <v>1741</v>
      </c>
      <c r="K33" s="107" t="s">
        <v>1742</v>
      </c>
      <c r="L33" s="106" t="s">
        <v>1743</v>
      </c>
      <c r="M33" s="110" t="s">
        <v>1744</v>
      </c>
      <c r="N33" s="107" t="s">
        <v>18</v>
      </c>
      <c r="O33" s="107" t="s">
        <v>5663</v>
      </c>
      <c r="P33" s="107" t="s">
        <v>5660</v>
      </c>
      <c r="Q33" s="107" t="s">
        <v>5608</v>
      </c>
      <c r="R33" s="107" t="s">
        <v>1745</v>
      </c>
      <c r="S33" s="107" t="s">
        <v>123</v>
      </c>
      <c r="T33" s="116" t="s">
        <v>1746</v>
      </c>
      <c r="U33" s="107" t="s">
        <v>140</v>
      </c>
      <c r="V33" s="107">
        <v>245</v>
      </c>
      <c r="W33" s="107">
        <v>4893</v>
      </c>
      <c r="X33" s="107" t="s">
        <v>10</v>
      </c>
      <c r="Y33" s="107" t="s">
        <v>10</v>
      </c>
      <c r="Z33" s="107" t="s">
        <v>10</v>
      </c>
      <c r="AA33" s="107" t="s">
        <v>1724</v>
      </c>
      <c r="AB33" s="107" t="s">
        <v>1747</v>
      </c>
      <c r="AC33" s="112" t="s">
        <v>5518</v>
      </c>
      <c r="AD33" s="112" t="s">
        <v>5518</v>
      </c>
      <c r="AE33" s="107" t="s">
        <v>123</v>
      </c>
      <c r="AF33" s="116" t="s">
        <v>1746</v>
      </c>
      <c r="AG33" s="107" t="s">
        <v>140</v>
      </c>
      <c r="AH33" s="107">
        <f>SUM(V33:W33)</f>
        <v>5138</v>
      </c>
      <c r="AI33" s="112" t="s">
        <v>10</v>
      </c>
      <c r="AJ33" s="107" t="s">
        <v>10</v>
      </c>
      <c r="AK33" s="107" t="s">
        <v>1005</v>
      </c>
      <c r="AL33" s="107" t="s">
        <v>1747</v>
      </c>
      <c r="AM33" s="107" t="s">
        <v>11</v>
      </c>
      <c r="AN33" s="107" t="s">
        <v>11</v>
      </c>
      <c r="AO33" s="107" t="s">
        <v>1748</v>
      </c>
      <c r="AP33" s="107" t="s">
        <v>1749</v>
      </c>
      <c r="AQ33" s="107" t="s">
        <v>11</v>
      </c>
      <c r="AR33" s="107" t="s">
        <v>11</v>
      </c>
      <c r="AS33" s="107" t="s">
        <v>11</v>
      </c>
      <c r="AT33" s="107" t="s">
        <v>11</v>
      </c>
      <c r="AU33" s="107" t="s">
        <v>10</v>
      </c>
      <c r="AV33" s="107" t="s">
        <v>10</v>
      </c>
      <c r="AW33" s="107">
        <v>24</v>
      </c>
      <c r="AX33" s="107" t="s">
        <v>11</v>
      </c>
      <c r="AY33" s="107" t="s">
        <v>1750</v>
      </c>
      <c r="AZ33" s="107" t="s">
        <v>11</v>
      </c>
      <c r="BA33" s="107" t="s">
        <v>10</v>
      </c>
      <c r="BB33" s="107" t="s">
        <v>22</v>
      </c>
      <c r="BC33" s="105" t="s">
        <v>11</v>
      </c>
      <c r="BD33" s="105"/>
      <c r="BE33" s="105"/>
      <c r="BF33" s="105"/>
      <c r="BG33" s="105"/>
      <c r="BH33" s="107" t="s">
        <v>11</v>
      </c>
      <c r="BI33" s="107" t="s">
        <v>1751</v>
      </c>
      <c r="BJ33" s="107" t="s">
        <v>1065</v>
      </c>
      <c r="BK33" s="107" t="s">
        <v>11</v>
      </c>
      <c r="BL33" s="107" t="s">
        <v>11</v>
      </c>
      <c r="BM33" s="107" t="s">
        <v>11</v>
      </c>
      <c r="BN33" s="107" t="s">
        <v>11</v>
      </c>
      <c r="BO33" s="107" t="s">
        <v>11</v>
      </c>
      <c r="BP33" s="110" t="s">
        <v>1059</v>
      </c>
      <c r="BQ33" s="106" t="s">
        <v>1752</v>
      </c>
      <c r="BR33" s="113">
        <v>1.05</v>
      </c>
      <c r="BS33" s="113"/>
      <c r="BT33" s="107">
        <v>95</v>
      </c>
      <c r="BU33" s="107">
        <v>1</v>
      </c>
      <c r="BV33" s="107">
        <v>1.1000000000000001</v>
      </c>
      <c r="BW33" s="113">
        <v>0.03</v>
      </c>
      <c r="BX33" s="107" t="s">
        <v>11</v>
      </c>
      <c r="BY33" s="110" t="s">
        <v>10</v>
      </c>
      <c r="BZ33" s="105" t="s">
        <v>1753</v>
      </c>
      <c r="CA33" s="105" t="s">
        <v>1754</v>
      </c>
      <c r="CB33" s="105" t="s">
        <v>11</v>
      </c>
      <c r="CC33" s="105" t="s">
        <v>11</v>
      </c>
      <c r="CD33" s="106" t="s">
        <v>10</v>
      </c>
      <c r="CE33" s="107"/>
      <c r="CF33" s="107"/>
      <c r="CG33" s="107"/>
      <c r="CH33" s="107"/>
    </row>
    <row r="34" spans="1:91" s="2" customFormat="1">
      <c r="A34" s="105">
        <v>28</v>
      </c>
      <c r="B34" s="105" t="s">
        <v>282</v>
      </c>
      <c r="C34" s="105" t="s">
        <v>244</v>
      </c>
      <c r="D34" s="106" t="s">
        <v>1736</v>
      </c>
      <c r="E34" s="107">
        <v>2019</v>
      </c>
      <c r="F34" s="107" t="s">
        <v>1737</v>
      </c>
      <c r="G34" s="107" t="s">
        <v>1738</v>
      </c>
      <c r="H34" s="110" t="s">
        <v>1739</v>
      </c>
      <c r="I34" s="107" t="s">
        <v>1740</v>
      </c>
      <c r="J34" s="107" t="s">
        <v>1741</v>
      </c>
      <c r="K34" s="107" t="s">
        <v>1742</v>
      </c>
      <c r="L34" s="106" t="s">
        <v>1743</v>
      </c>
      <c r="M34" s="110" t="s">
        <v>1744</v>
      </c>
      <c r="N34" s="107" t="s">
        <v>18</v>
      </c>
      <c r="O34" s="107" t="s">
        <v>5663</v>
      </c>
      <c r="P34" s="107" t="s">
        <v>5661</v>
      </c>
      <c r="Q34" s="107" t="s">
        <v>5608</v>
      </c>
      <c r="R34" s="107" t="s">
        <v>1745</v>
      </c>
      <c r="S34" s="107" t="s">
        <v>123</v>
      </c>
      <c r="T34" s="116" t="s">
        <v>1746</v>
      </c>
      <c r="U34" s="107" t="s">
        <v>140</v>
      </c>
      <c r="V34" s="107">
        <v>78</v>
      </c>
      <c r="W34" s="107">
        <v>4893</v>
      </c>
      <c r="X34" s="107" t="s">
        <v>10</v>
      </c>
      <c r="Y34" s="107" t="s">
        <v>10</v>
      </c>
      <c r="Z34" s="107" t="s">
        <v>10</v>
      </c>
      <c r="AA34" s="107" t="s">
        <v>1724</v>
      </c>
      <c r="AB34" s="107" t="s">
        <v>1747</v>
      </c>
      <c r="AC34" s="112" t="s">
        <v>5518</v>
      </c>
      <c r="AD34" s="112" t="s">
        <v>5518</v>
      </c>
      <c r="AE34" s="107" t="s">
        <v>123</v>
      </c>
      <c r="AF34" s="116" t="s">
        <v>1746</v>
      </c>
      <c r="AG34" s="107" t="s">
        <v>140</v>
      </c>
      <c r="AH34" s="107">
        <f t="shared" ref="AH34:AH35" si="3">SUM(V34:W34)</f>
        <v>4971</v>
      </c>
      <c r="AI34" s="112" t="s">
        <v>10</v>
      </c>
      <c r="AJ34" s="107" t="s">
        <v>10</v>
      </c>
      <c r="AK34" s="107" t="s">
        <v>1005</v>
      </c>
      <c r="AL34" s="107" t="s">
        <v>1747</v>
      </c>
      <c r="AM34" s="107" t="s">
        <v>11</v>
      </c>
      <c r="AN34" s="107" t="s">
        <v>11</v>
      </c>
      <c r="AO34" s="107" t="s">
        <v>1748</v>
      </c>
      <c r="AP34" s="107" t="s">
        <v>1749</v>
      </c>
      <c r="AQ34" s="107" t="s">
        <v>11</v>
      </c>
      <c r="AR34" s="107" t="s">
        <v>11</v>
      </c>
      <c r="AS34" s="107" t="s">
        <v>11</v>
      </c>
      <c r="AT34" s="107" t="s">
        <v>11</v>
      </c>
      <c r="AU34" s="107" t="s">
        <v>10</v>
      </c>
      <c r="AV34" s="107" t="s">
        <v>10</v>
      </c>
      <c r="AW34" s="107">
        <v>24</v>
      </c>
      <c r="AX34" s="107" t="s">
        <v>11</v>
      </c>
      <c r="AY34" s="107" t="s">
        <v>1750</v>
      </c>
      <c r="AZ34" s="107" t="s">
        <v>11</v>
      </c>
      <c r="BA34" s="107" t="s">
        <v>10</v>
      </c>
      <c r="BB34" s="107" t="s">
        <v>22</v>
      </c>
      <c r="BC34" s="105" t="s">
        <v>11</v>
      </c>
      <c r="BD34" s="105"/>
      <c r="BE34" s="105"/>
      <c r="BF34" s="105"/>
      <c r="BG34" s="105"/>
      <c r="BH34" s="107" t="s">
        <v>11</v>
      </c>
      <c r="BI34" s="107" t="s">
        <v>1751</v>
      </c>
      <c r="BJ34" s="107" t="s">
        <v>1065</v>
      </c>
      <c r="BK34" s="107" t="s">
        <v>11</v>
      </c>
      <c r="BL34" s="107" t="s">
        <v>11</v>
      </c>
      <c r="BM34" s="107" t="s">
        <v>11</v>
      </c>
      <c r="BN34" s="107" t="s">
        <v>11</v>
      </c>
      <c r="BO34" s="107" t="s">
        <v>11</v>
      </c>
      <c r="BP34" s="110" t="s">
        <v>1059</v>
      </c>
      <c r="BQ34" s="106" t="s">
        <v>1752</v>
      </c>
      <c r="BR34" s="113">
        <v>1.04</v>
      </c>
      <c r="BS34" s="113"/>
      <c r="BT34" s="107">
        <v>95</v>
      </c>
      <c r="BU34" s="107">
        <v>1</v>
      </c>
      <c r="BV34" s="107">
        <v>1.08</v>
      </c>
      <c r="BW34" s="113">
        <v>0.05</v>
      </c>
      <c r="BX34" s="107" t="s">
        <v>11</v>
      </c>
      <c r="BY34" s="110" t="s">
        <v>10</v>
      </c>
      <c r="BZ34" s="105" t="s">
        <v>1753</v>
      </c>
      <c r="CA34" s="105" t="s">
        <v>1754</v>
      </c>
      <c r="CB34" s="105" t="s">
        <v>11</v>
      </c>
      <c r="CC34" s="105" t="s">
        <v>11</v>
      </c>
      <c r="CD34" s="106" t="s">
        <v>10</v>
      </c>
      <c r="CE34" s="107"/>
      <c r="CF34" s="107"/>
      <c r="CG34" s="107"/>
      <c r="CH34" s="107"/>
    </row>
    <row r="35" spans="1:91" s="2" customFormat="1">
      <c r="A35" s="105">
        <v>28</v>
      </c>
      <c r="B35" s="105" t="s">
        <v>282</v>
      </c>
      <c r="C35" s="105" t="s">
        <v>244</v>
      </c>
      <c r="D35" s="106" t="s">
        <v>1736</v>
      </c>
      <c r="E35" s="107">
        <v>2019</v>
      </c>
      <c r="F35" s="107" t="s">
        <v>1737</v>
      </c>
      <c r="G35" s="107" t="s">
        <v>1738</v>
      </c>
      <c r="H35" s="110" t="s">
        <v>1739</v>
      </c>
      <c r="I35" s="107" t="s">
        <v>1740</v>
      </c>
      <c r="J35" s="107" t="s">
        <v>1741</v>
      </c>
      <c r="K35" s="107" t="s">
        <v>1742</v>
      </c>
      <c r="L35" s="106" t="s">
        <v>1743</v>
      </c>
      <c r="M35" s="110" t="s">
        <v>1744</v>
      </c>
      <c r="N35" s="107" t="s">
        <v>18</v>
      </c>
      <c r="O35" s="107" t="s">
        <v>5663</v>
      </c>
      <c r="P35" s="107" t="s">
        <v>5662</v>
      </c>
      <c r="Q35" s="107" t="s">
        <v>5608</v>
      </c>
      <c r="R35" s="107" t="s">
        <v>1745</v>
      </c>
      <c r="S35" s="107" t="s">
        <v>123</v>
      </c>
      <c r="T35" s="116" t="s">
        <v>1746</v>
      </c>
      <c r="U35" s="107" t="s">
        <v>140</v>
      </c>
      <c r="V35" s="107">
        <v>149</v>
      </c>
      <c r="W35" s="107">
        <v>4893</v>
      </c>
      <c r="X35" s="107" t="s">
        <v>10</v>
      </c>
      <c r="Y35" s="107" t="s">
        <v>10</v>
      </c>
      <c r="Z35" s="107" t="s">
        <v>10</v>
      </c>
      <c r="AA35" s="107" t="s">
        <v>1724</v>
      </c>
      <c r="AB35" s="107" t="s">
        <v>1747</v>
      </c>
      <c r="AC35" s="112" t="s">
        <v>5518</v>
      </c>
      <c r="AD35" s="112" t="s">
        <v>5518</v>
      </c>
      <c r="AE35" s="107" t="s">
        <v>123</v>
      </c>
      <c r="AF35" s="116" t="s">
        <v>1746</v>
      </c>
      <c r="AG35" s="107" t="s">
        <v>140</v>
      </c>
      <c r="AH35" s="107">
        <f t="shared" si="3"/>
        <v>5042</v>
      </c>
      <c r="AI35" s="112" t="s">
        <v>10</v>
      </c>
      <c r="AJ35" s="107" t="s">
        <v>10</v>
      </c>
      <c r="AK35" s="107" t="s">
        <v>1005</v>
      </c>
      <c r="AL35" s="107" t="s">
        <v>1747</v>
      </c>
      <c r="AM35" s="107" t="s">
        <v>11</v>
      </c>
      <c r="AN35" s="107" t="s">
        <v>11</v>
      </c>
      <c r="AO35" s="107" t="s">
        <v>1748</v>
      </c>
      <c r="AP35" s="107" t="s">
        <v>1749</v>
      </c>
      <c r="AQ35" s="107" t="s">
        <v>11</v>
      </c>
      <c r="AR35" s="107" t="s">
        <v>11</v>
      </c>
      <c r="AS35" s="107" t="s">
        <v>11</v>
      </c>
      <c r="AT35" s="107" t="s">
        <v>11</v>
      </c>
      <c r="AU35" s="107" t="s">
        <v>10</v>
      </c>
      <c r="AV35" s="107" t="s">
        <v>10</v>
      </c>
      <c r="AW35" s="107">
        <v>24</v>
      </c>
      <c r="AX35" s="107" t="s">
        <v>11</v>
      </c>
      <c r="AY35" s="107" t="s">
        <v>1750</v>
      </c>
      <c r="AZ35" s="107" t="s">
        <v>11</v>
      </c>
      <c r="BA35" s="107" t="s">
        <v>10</v>
      </c>
      <c r="BB35" s="107" t="s">
        <v>22</v>
      </c>
      <c r="BC35" s="105" t="s">
        <v>11</v>
      </c>
      <c r="BD35" s="105"/>
      <c r="BE35" s="105"/>
      <c r="BF35" s="105"/>
      <c r="BG35" s="105"/>
      <c r="BH35" s="107" t="s">
        <v>11</v>
      </c>
      <c r="BI35" s="107" t="s">
        <v>1751</v>
      </c>
      <c r="BJ35" s="107" t="s">
        <v>1065</v>
      </c>
      <c r="BK35" s="107" t="s">
        <v>11</v>
      </c>
      <c r="BL35" s="107" t="s">
        <v>11</v>
      </c>
      <c r="BM35" s="107" t="s">
        <v>11</v>
      </c>
      <c r="BN35" s="107" t="s">
        <v>11</v>
      </c>
      <c r="BO35" s="107" t="s">
        <v>11</v>
      </c>
      <c r="BP35" s="110" t="s">
        <v>1059</v>
      </c>
      <c r="BQ35" s="106" t="s">
        <v>1752</v>
      </c>
      <c r="BR35" s="113">
        <v>1.02</v>
      </c>
      <c r="BS35" s="113"/>
      <c r="BT35" s="107">
        <v>95</v>
      </c>
      <c r="BU35" s="107">
        <v>0.99</v>
      </c>
      <c r="BV35" s="107">
        <v>1.05</v>
      </c>
      <c r="BW35" s="113">
        <v>0.11</v>
      </c>
      <c r="BX35" s="107" t="s">
        <v>11</v>
      </c>
      <c r="BY35" s="110" t="s">
        <v>10</v>
      </c>
      <c r="BZ35" s="105" t="s">
        <v>1753</v>
      </c>
      <c r="CA35" s="105" t="s">
        <v>1754</v>
      </c>
      <c r="CB35" s="105" t="s">
        <v>11</v>
      </c>
      <c r="CC35" s="105" t="s">
        <v>11</v>
      </c>
      <c r="CD35" s="106" t="s">
        <v>10</v>
      </c>
      <c r="CE35" s="107"/>
      <c r="CF35" s="107"/>
      <c r="CG35" s="107"/>
      <c r="CH35" s="107"/>
    </row>
    <row r="36" spans="1:91" s="2" customFormat="1">
      <c r="A36" s="105">
        <v>28</v>
      </c>
      <c r="B36" s="105" t="s">
        <v>282</v>
      </c>
      <c r="C36" s="105" t="s">
        <v>244</v>
      </c>
      <c r="D36" s="106" t="s">
        <v>1736</v>
      </c>
      <c r="E36" s="107">
        <v>2019</v>
      </c>
      <c r="F36" s="107" t="s">
        <v>1737</v>
      </c>
      <c r="G36" s="107" t="s">
        <v>1738</v>
      </c>
      <c r="H36" s="110" t="s">
        <v>1739</v>
      </c>
      <c r="I36" s="107" t="s">
        <v>1740</v>
      </c>
      <c r="J36" s="107" t="s">
        <v>1741</v>
      </c>
      <c r="K36" s="107" t="s">
        <v>1742</v>
      </c>
      <c r="L36" s="106" t="s">
        <v>1743</v>
      </c>
      <c r="M36" s="110" t="s">
        <v>1744</v>
      </c>
      <c r="N36" s="107" t="s">
        <v>18</v>
      </c>
      <c r="O36" s="107" t="s">
        <v>5663</v>
      </c>
      <c r="P36" s="107" t="s">
        <v>5660</v>
      </c>
      <c r="Q36" s="107" t="s">
        <v>5608</v>
      </c>
      <c r="R36" s="107" t="s">
        <v>1745</v>
      </c>
      <c r="S36" s="107" t="s">
        <v>123</v>
      </c>
      <c r="T36" s="116" t="s">
        <v>1746</v>
      </c>
      <c r="U36" s="107" t="s">
        <v>269</v>
      </c>
      <c r="V36" s="107" t="s">
        <v>11</v>
      </c>
      <c r="W36" s="107" t="s">
        <v>11</v>
      </c>
      <c r="X36" s="107" t="s">
        <v>10</v>
      </c>
      <c r="Y36" s="107" t="s">
        <v>10</v>
      </c>
      <c r="Z36" s="107" t="s">
        <v>10</v>
      </c>
      <c r="AA36" s="107" t="s">
        <v>1724</v>
      </c>
      <c r="AB36" s="107" t="s">
        <v>1747</v>
      </c>
      <c r="AC36" s="112" t="s">
        <v>5518</v>
      </c>
      <c r="AD36" s="112" t="s">
        <v>5518</v>
      </c>
      <c r="AE36" s="107" t="s">
        <v>123</v>
      </c>
      <c r="AF36" s="116" t="s">
        <v>1746</v>
      </c>
      <c r="AG36" s="107" t="s">
        <v>269</v>
      </c>
      <c r="AH36" s="107" t="s">
        <v>11</v>
      </c>
      <c r="AI36" s="112" t="s">
        <v>10</v>
      </c>
      <c r="AJ36" s="107" t="s">
        <v>10</v>
      </c>
      <c r="AK36" s="107" t="s">
        <v>1005</v>
      </c>
      <c r="AL36" s="107" t="s">
        <v>1747</v>
      </c>
      <c r="AM36" s="107" t="s">
        <v>11</v>
      </c>
      <c r="AN36" s="107" t="s">
        <v>11</v>
      </c>
      <c r="AO36" s="107" t="s">
        <v>1748</v>
      </c>
      <c r="AP36" s="107" t="s">
        <v>1749</v>
      </c>
      <c r="AQ36" s="107" t="s">
        <v>11</v>
      </c>
      <c r="AR36" s="107" t="s">
        <v>11</v>
      </c>
      <c r="AS36" s="107" t="s">
        <v>11</v>
      </c>
      <c r="AT36" s="107" t="s">
        <v>11</v>
      </c>
      <c r="AU36" s="107" t="s">
        <v>10</v>
      </c>
      <c r="AV36" s="107" t="s">
        <v>10</v>
      </c>
      <c r="AW36" s="107">
        <v>24</v>
      </c>
      <c r="AX36" s="107" t="s">
        <v>11</v>
      </c>
      <c r="AY36" s="107" t="s">
        <v>1750</v>
      </c>
      <c r="AZ36" s="107" t="s">
        <v>11</v>
      </c>
      <c r="BA36" s="107" t="s">
        <v>10</v>
      </c>
      <c r="BB36" s="107" t="s">
        <v>22</v>
      </c>
      <c r="BC36" s="105" t="s">
        <v>11</v>
      </c>
      <c r="BD36" s="105"/>
      <c r="BE36" s="105"/>
      <c r="BF36" s="105"/>
      <c r="BG36" s="105"/>
      <c r="BH36" s="107" t="s">
        <v>11</v>
      </c>
      <c r="BI36" s="107" t="s">
        <v>1751</v>
      </c>
      <c r="BJ36" s="107" t="s">
        <v>1065</v>
      </c>
      <c r="BK36" s="107" t="s">
        <v>11</v>
      </c>
      <c r="BL36" s="107" t="s">
        <v>11</v>
      </c>
      <c r="BM36" s="107" t="s">
        <v>11</v>
      </c>
      <c r="BN36" s="107" t="s">
        <v>11</v>
      </c>
      <c r="BO36" s="107" t="s">
        <v>11</v>
      </c>
      <c r="BP36" s="110" t="s">
        <v>1059</v>
      </c>
      <c r="BQ36" s="106" t="s">
        <v>1752</v>
      </c>
      <c r="BR36" s="113">
        <v>1.07</v>
      </c>
      <c r="BS36" s="113"/>
      <c r="BT36" s="107">
        <v>95</v>
      </c>
      <c r="BU36" s="107">
        <v>0.98</v>
      </c>
      <c r="BV36" s="107">
        <v>1.17</v>
      </c>
      <c r="BW36" s="113">
        <v>0.16</v>
      </c>
      <c r="BX36" s="107" t="s">
        <v>11</v>
      </c>
      <c r="BY36" s="110" t="s">
        <v>10</v>
      </c>
      <c r="BZ36" s="105" t="s">
        <v>1753</v>
      </c>
      <c r="CA36" s="105" t="s">
        <v>1754</v>
      </c>
      <c r="CB36" s="105" t="s">
        <v>11</v>
      </c>
      <c r="CC36" s="105" t="s">
        <v>11</v>
      </c>
      <c r="CD36" s="106" t="s">
        <v>10</v>
      </c>
      <c r="CE36" s="107"/>
      <c r="CF36" s="107"/>
      <c r="CG36" s="107"/>
      <c r="CH36" s="107"/>
    </row>
    <row r="37" spans="1:91" s="2" customFormat="1">
      <c r="A37" s="105">
        <v>28</v>
      </c>
      <c r="B37" s="105" t="s">
        <v>282</v>
      </c>
      <c r="C37" s="105" t="s">
        <v>244</v>
      </c>
      <c r="D37" s="106" t="s">
        <v>1736</v>
      </c>
      <c r="E37" s="107">
        <v>2019</v>
      </c>
      <c r="F37" s="107" t="s">
        <v>1737</v>
      </c>
      <c r="G37" s="107" t="s">
        <v>1738</v>
      </c>
      <c r="H37" s="110" t="s">
        <v>1739</v>
      </c>
      <c r="I37" s="107" t="s">
        <v>1740</v>
      </c>
      <c r="J37" s="107" t="s">
        <v>1741</v>
      </c>
      <c r="K37" s="107" t="s">
        <v>1742</v>
      </c>
      <c r="L37" s="106" t="s">
        <v>1743</v>
      </c>
      <c r="M37" s="110" t="s">
        <v>1744</v>
      </c>
      <c r="N37" s="107" t="s">
        <v>18</v>
      </c>
      <c r="O37" s="107" t="s">
        <v>5663</v>
      </c>
      <c r="P37" s="107" t="s">
        <v>5661</v>
      </c>
      <c r="Q37" s="107" t="s">
        <v>5608</v>
      </c>
      <c r="R37" s="107" t="s">
        <v>1745</v>
      </c>
      <c r="S37" s="107" t="s">
        <v>123</v>
      </c>
      <c r="T37" s="116" t="s">
        <v>1746</v>
      </c>
      <c r="U37" s="107" t="s">
        <v>269</v>
      </c>
      <c r="V37" s="107" t="s">
        <v>11</v>
      </c>
      <c r="W37" s="107" t="s">
        <v>11</v>
      </c>
      <c r="X37" s="107" t="s">
        <v>10</v>
      </c>
      <c r="Y37" s="107" t="s">
        <v>10</v>
      </c>
      <c r="Z37" s="107" t="s">
        <v>10</v>
      </c>
      <c r="AA37" s="107" t="s">
        <v>1724</v>
      </c>
      <c r="AB37" s="107" t="s">
        <v>1747</v>
      </c>
      <c r="AC37" s="112" t="s">
        <v>5518</v>
      </c>
      <c r="AD37" s="112" t="s">
        <v>5518</v>
      </c>
      <c r="AE37" s="107" t="s">
        <v>123</v>
      </c>
      <c r="AF37" s="116" t="s">
        <v>1746</v>
      </c>
      <c r="AG37" s="107" t="s">
        <v>269</v>
      </c>
      <c r="AH37" s="107" t="s">
        <v>11</v>
      </c>
      <c r="AI37" s="112" t="s">
        <v>10</v>
      </c>
      <c r="AJ37" s="107" t="s">
        <v>10</v>
      </c>
      <c r="AK37" s="107" t="s">
        <v>1005</v>
      </c>
      <c r="AL37" s="107" t="s">
        <v>1747</v>
      </c>
      <c r="AM37" s="107" t="s">
        <v>11</v>
      </c>
      <c r="AN37" s="107" t="s">
        <v>11</v>
      </c>
      <c r="AO37" s="107" t="s">
        <v>1748</v>
      </c>
      <c r="AP37" s="107" t="s">
        <v>1749</v>
      </c>
      <c r="AQ37" s="107" t="s">
        <v>11</v>
      </c>
      <c r="AR37" s="107" t="s">
        <v>11</v>
      </c>
      <c r="AS37" s="107" t="s">
        <v>11</v>
      </c>
      <c r="AT37" s="107" t="s">
        <v>11</v>
      </c>
      <c r="AU37" s="107" t="s">
        <v>10</v>
      </c>
      <c r="AV37" s="107" t="s">
        <v>10</v>
      </c>
      <c r="AW37" s="107">
        <v>24</v>
      </c>
      <c r="AX37" s="107" t="s">
        <v>11</v>
      </c>
      <c r="AY37" s="107" t="s">
        <v>1750</v>
      </c>
      <c r="AZ37" s="107" t="s">
        <v>11</v>
      </c>
      <c r="BA37" s="107" t="s">
        <v>10</v>
      </c>
      <c r="BB37" s="107" t="s">
        <v>22</v>
      </c>
      <c r="BC37" s="105" t="s">
        <v>11</v>
      </c>
      <c r="BD37" s="105"/>
      <c r="BE37" s="105"/>
      <c r="BF37" s="105"/>
      <c r="BG37" s="105"/>
      <c r="BH37" s="107" t="s">
        <v>11</v>
      </c>
      <c r="BI37" s="107" t="s">
        <v>1751</v>
      </c>
      <c r="BJ37" s="107" t="s">
        <v>1065</v>
      </c>
      <c r="BK37" s="107" t="s">
        <v>11</v>
      </c>
      <c r="BL37" s="107" t="s">
        <v>11</v>
      </c>
      <c r="BM37" s="107" t="s">
        <v>11</v>
      </c>
      <c r="BN37" s="107" t="s">
        <v>11</v>
      </c>
      <c r="BO37" s="107" t="s">
        <v>11</v>
      </c>
      <c r="BP37" s="110" t="s">
        <v>1059</v>
      </c>
      <c r="BQ37" s="106" t="s">
        <v>1752</v>
      </c>
      <c r="BR37" s="113">
        <v>1.04</v>
      </c>
      <c r="BS37" s="113"/>
      <c r="BT37" s="107">
        <v>95</v>
      </c>
      <c r="BU37" s="107">
        <v>0.97</v>
      </c>
      <c r="BV37" s="107">
        <v>1.1200000000000001</v>
      </c>
      <c r="BW37" s="113">
        <v>0.26</v>
      </c>
      <c r="BX37" s="107" t="s">
        <v>11</v>
      </c>
      <c r="BY37" s="110" t="s">
        <v>10</v>
      </c>
      <c r="BZ37" s="105" t="s">
        <v>1753</v>
      </c>
      <c r="CA37" s="105" t="s">
        <v>1754</v>
      </c>
      <c r="CB37" s="105" t="s">
        <v>11</v>
      </c>
      <c r="CC37" s="105" t="s">
        <v>11</v>
      </c>
      <c r="CD37" s="106" t="s">
        <v>10</v>
      </c>
      <c r="CE37" s="107"/>
      <c r="CF37" s="107"/>
      <c r="CG37" s="107"/>
      <c r="CH37" s="107"/>
    </row>
    <row r="38" spans="1:91" s="2" customFormat="1">
      <c r="A38" s="105">
        <v>28</v>
      </c>
      <c r="B38" s="105" t="s">
        <v>282</v>
      </c>
      <c r="C38" s="105" t="s">
        <v>244</v>
      </c>
      <c r="D38" s="105" t="s">
        <v>1736</v>
      </c>
      <c r="E38" s="105">
        <v>2019</v>
      </c>
      <c r="F38" s="105" t="s">
        <v>1737</v>
      </c>
      <c r="G38" s="105" t="s">
        <v>1738</v>
      </c>
      <c r="H38" s="105" t="s">
        <v>1739</v>
      </c>
      <c r="I38" s="105" t="s">
        <v>1740</v>
      </c>
      <c r="J38" s="105" t="s">
        <v>1741</v>
      </c>
      <c r="K38" s="105" t="s">
        <v>1742</v>
      </c>
      <c r="L38" s="105" t="s">
        <v>1743</v>
      </c>
      <c r="M38" s="105" t="s">
        <v>1744</v>
      </c>
      <c r="N38" s="107" t="s">
        <v>18</v>
      </c>
      <c r="O38" s="107" t="s">
        <v>5663</v>
      </c>
      <c r="P38" s="107" t="s">
        <v>5662</v>
      </c>
      <c r="Q38" s="107" t="s">
        <v>5608</v>
      </c>
      <c r="R38" s="107" t="s">
        <v>1745</v>
      </c>
      <c r="S38" s="107" t="s">
        <v>123</v>
      </c>
      <c r="T38" s="116" t="s">
        <v>1746</v>
      </c>
      <c r="U38" s="107" t="s">
        <v>269</v>
      </c>
      <c r="V38" s="107" t="s">
        <v>11</v>
      </c>
      <c r="W38" s="107" t="s">
        <v>11</v>
      </c>
      <c r="X38" s="107" t="s">
        <v>10</v>
      </c>
      <c r="Y38" s="107" t="s">
        <v>10</v>
      </c>
      <c r="Z38" s="107" t="s">
        <v>10</v>
      </c>
      <c r="AA38" s="107" t="s">
        <v>1724</v>
      </c>
      <c r="AB38" s="107" t="s">
        <v>1747</v>
      </c>
      <c r="AC38" s="112" t="s">
        <v>5518</v>
      </c>
      <c r="AD38" s="112" t="s">
        <v>5518</v>
      </c>
      <c r="AE38" s="107" t="s">
        <v>123</v>
      </c>
      <c r="AF38" s="116" t="s">
        <v>1746</v>
      </c>
      <c r="AG38" s="107" t="s">
        <v>269</v>
      </c>
      <c r="AH38" s="107" t="s">
        <v>11</v>
      </c>
      <c r="AI38" s="112" t="s">
        <v>10</v>
      </c>
      <c r="AJ38" s="107" t="s">
        <v>10</v>
      </c>
      <c r="AK38" s="107" t="s">
        <v>1005</v>
      </c>
      <c r="AL38" s="107" t="s">
        <v>1747</v>
      </c>
      <c r="AM38" s="107" t="s">
        <v>11</v>
      </c>
      <c r="AN38" s="107" t="s">
        <v>11</v>
      </c>
      <c r="AO38" s="107" t="s">
        <v>1748</v>
      </c>
      <c r="AP38" s="107" t="s">
        <v>1749</v>
      </c>
      <c r="AQ38" s="107" t="s">
        <v>11</v>
      </c>
      <c r="AR38" s="107" t="s">
        <v>11</v>
      </c>
      <c r="AS38" s="107" t="s">
        <v>11</v>
      </c>
      <c r="AT38" s="107" t="s">
        <v>11</v>
      </c>
      <c r="AU38" s="107" t="s">
        <v>10</v>
      </c>
      <c r="AV38" s="107" t="s">
        <v>10</v>
      </c>
      <c r="AW38" s="107">
        <v>24</v>
      </c>
      <c r="AX38" s="107" t="s">
        <v>11</v>
      </c>
      <c r="AY38" s="105" t="s">
        <v>1750</v>
      </c>
      <c r="AZ38" s="105" t="s">
        <v>11</v>
      </c>
      <c r="BA38" s="105" t="s">
        <v>10</v>
      </c>
      <c r="BB38" s="107" t="s">
        <v>22</v>
      </c>
      <c r="BC38" s="105" t="s">
        <v>11</v>
      </c>
      <c r="BD38" s="105"/>
      <c r="BE38" s="105"/>
      <c r="BF38" s="105"/>
      <c r="BG38" s="105"/>
      <c r="BH38" s="105" t="s">
        <v>11</v>
      </c>
      <c r="BI38" s="105" t="s">
        <v>1751</v>
      </c>
      <c r="BJ38" s="105" t="s">
        <v>1065</v>
      </c>
      <c r="BK38" s="105" t="s">
        <v>11</v>
      </c>
      <c r="BL38" s="105" t="s">
        <v>11</v>
      </c>
      <c r="BM38" s="105" t="s">
        <v>11</v>
      </c>
      <c r="BN38" s="105" t="s">
        <v>11</v>
      </c>
      <c r="BO38" s="105" t="s">
        <v>11</v>
      </c>
      <c r="BP38" s="105" t="s">
        <v>1059</v>
      </c>
      <c r="BQ38" s="105" t="s">
        <v>1752</v>
      </c>
      <c r="BR38" s="117">
        <v>1.03</v>
      </c>
      <c r="BS38" s="117"/>
      <c r="BT38" s="105">
        <v>95</v>
      </c>
      <c r="BU38" s="105">
        <v>0.97</v>
      </c>
      <c r="BV38" s="105">
        <v>1.0900000000000001</v>
      </c>
      <c r="BW38" s="117">
        <v>0.4</v>
      </c>
      <c r="BX38" s="105" t="s">
        <v>11</v>
      </c>
      <c r="BY38" s="105" t="s">
        <v>10</v>
      </c>
      <c r="BZ38" s="105" t="s">
        <v>1753</v>
      </c>
      <c r="CA38" s="105" t="s">
        <v>1754</v>
      </c>
      <c r="CB38" s="105" t="s">
        <v>11</v>
      </c>
      <c r="CC38" s="105" t="s">
        <v>11</v>
      </c>
      <c r="CD38" s="106" t="s">
        <v>10</v>
      </c>
      <c r="CE38" s="105"/>
      <c r="CF38" s="105"/>
      <c r="CG38" s="105"/>
      <c r="CH38" s="105"/>
    </row>
    <row r="39" spans="1:91">
      <c r="A39" s="105">
        <v>28</v>
      </c>
      <c r="B39" s="105" t="s">
        <v>282</v>
      </c>
      <c r="C39" s="105" t="s">
        <v>244</v>
      </c>
      <c r="D39" s="105" t="s">
        <v>1736</v>
      </c>
      <c r="E39" s="105">
        <v>2019</v>
      </c>
      <c r="F39" s="105" t="s">
        <v>1737</v>
      </c>
      <c r="G39" s="105" t="s">
        <v>1738</v>
      </c>
      <c r="H39" s="105" t="s">
        <v>1739</v>
      </c>
      <c r="I39" s="105" t="s">
        <v>1740</v>
      </c>
      <c r="J39" s="105" t="s">
        <v>1741</v>
      </c>
      <c r="K39" s="105" t="s">
        <v>1742</v>
      </c>
      <c r="L39" s="105" t="s">
        <v>1743</v>
      </c>
      <c r="M39" s="105" t="s">
        <v>1744</v>
      </c>
      <c r="N39" s="107" t="s">
        <v>18</v>
      </c>
      <c r="O39" s="107" t="s">
        <v>5663</v>
      </c>
      <c r="P39" s="107" t="s">
        <v>5660</v>
      </c>
      <c r="Q39" s="107" t="s">
        <v>5608</v>
      </c>
      <c r="R39" s="107" t="s">
        <v>1745</v>
      </c>
      <c r="S39" s="107" t="s">
        <v>123</v>
      </c>
      <c r="T39" s="116" t="s">
        <v>1746</v>
      </c>
      <c r="U39" s="107" t="s">
        <v>268</v>
      </c>
      <c r="V39" s="107" t="s">
        <v>11</v>
      </c>
      <c r="W39" s="107" t="s">
        <v>11</v>
      </c>
      <c r="X39" s="107" t="s">
        <v>10</v>
      </c>
      <c r="Y39" s="107" t="s">
        <v>10</v>
      </c>
      <c r="Z39" s="107" t="s">
        <v>10</v>
      </c>
      <c r="AA39" s="107" t="s">
        <v>1724</v>
      </c>
      <c r="AB39" s="107" t="s">
        <v>1747</v>
      </c>
      <c r="AC39" s="112" t="s">
        <v>5518</v>
      </c>
      <c r="AD39" s="112" t="s">
        <v>5518</v>
      </c>
      <c r="AE39" s="107" t="s">
        <v>123</v>
      </c>
      <c r="AF39" s="116" t="s">
        <v>1746</v>
      </c>
      <c r="AG39" s="107" t="s">
        <v>268</v>
      </c>
      <c r="AH39" s="107" t="s">
        <v>11</v>
      </c>
      <c r="AI39" s="112" t="s">
        <v>10</v>
      </c>
      <c r="AJ39" s="107" t="s">
        <v>10</v>
      </c>
      <c r="AK39" s="107" t="s">
        <v>1005</v>
      </c>
      <c r="AL39" s="107" t="s">
        <v>1747</v>
      </c>
      <c r="AM39" s="107" t="s">
        <v>11</v>
      </c>
      <c r="AN39" s="107" t="s">
        <v>11</v>
      </c>
      <c r="AO39" s="107" t="s">
        <v>1748</v>
      </c>
      <c r="AP39" s="107" t="s">
        <v>1749</v>
      </c>
      <c r="AQ39" s="107" t="s">
        <v>11</v>
      </c>
      <c r="AR39" s="107" t="s">
        <v>11</v>
      </c>
      <c r="AS39" s="107" t="s">
        <v>11</v>
      </c>
      <c r="AT39" s="107" t="s">
        <v>11</v>
      </c>
      <c r="AU39" s="107" t="s">
        <v>10</v>
      </c>
      <c r="AV39" s="107" t="s">
        <v>10</v>
      </c>
      <c r="AW39" s="107">
        <v>24</v>
      </c>
      <c r="AX39" s="107" t="s">
        <v>11</v>
      </c>
      <c r="AY39" s="105" t="s">
        <v>1750</v>
      </c>
      <c r="AZ39" s="105" t="s">
        <v>11</v>
      </c>
      <c r="BA39" s="105" t="s">
        <v>10</v>
      </c>
      <c r="BB39" s="107" t="s">
        <v>22</v>
      </c>
      <c r="BC39" s="105" t="s">
        <v>11</v>
      </c>
      <c r="BD39" s="105"/>
      <c r="BE39" s="105"/>
      <c r="BF39" s="105"/>
      <c r="BG39" s="105"/>
      <c r="BH39" s="105" t="s">
        <v>11</v>
      </c>
      <c r="BI39" s="105" t="s">
        <v>1751</v>
      </c>
      <c r="BJ39" s="105" t="s">
        <v>1065</v>
      </c>
      <c r="BK39" s="105" t="s">
        <v>11</v>
      </c>
      <c r="BL39" s="105" t="s">
        <v>11</v>
      </c>
      <c r="BM39" s="105" t="s">
        <v>11</v>
      </c>
      <c r="BN39" s="105" t="s">
        <v>11</v>
      </c>
      <c r="BO39" s="105" t="s">
        <v>11</v>
      </c>
      <c r="BP39" s="105" t="s">
        <v>1059</v>
      </c>
      <c r="BQ39" s="105" t="s">
        <v>1752</v>
      </c>
      <c r="BR39" s="117">
        <v>1.03</v>
      </c>
      <c r="BS39" s="117"/>
      <c r="BT39" s="105">
        <v>95</v>
      </c>
      <c r="BU39" s="105">
        <v>0.98</v>
      </c>
      <c r="BV39" s="105">
        <v>1.08</v>
      </c>
      <c r="BW39" s="117">
        <v>0.19</v>
      </c>
      <c r="BX39" s="105" t="s">
        <v>11</v>
      </c>
      <c r="BY39" s="105" t="s">
        <v>10</v>
      </c>
      <c r="BZ39" s="105" t="s">
        <v>1753</v>
      </c>
      <c r="CA39" s="105" t="s">
        <v>1754</v>
      </c>
      <c r="CB39" s="105" t="s">
        <v>11</v>
      </c>
      <c r="CC39" s="105" t="s">
        <v>11</v>
      </c>
      <c r="CD39" s="106" t="s">
        <v>10</v>
      </c>
      <c r="CE39" s="105"/>
      <c r="CF39" s="105"/>
      <c r="CG39" s="105"/>
      <c r="CH39" s="105"/>
      <c r="CI39" s="2"/>
      <c r="CJ39" s="2"/>
      <c r="CK39" s="2"/>
      <c r="CL39" s="2"/>
      <c r="CM39" s="2"/>
    </row>
    <row r="40" spans="1:91">
      <c r="A40" s="105">
        <v>28</v>
      </c>
      <c r="B40" s="105" t="s">
        <v>282</v>
      </c>
      <c r="C40" s="105" t="s">
        <v>244</v>
      </c>
      <c r="D40" s="105" t="s">
        <v>1736</v>
      </c>
      <c r="E40" s="105">
        <v>2019</v>
      </c>
      <c r="F40" s="105" t="s">
        <v>1737</v>
      </c>
      <c r="G40" s="105" t="s">
        <v>1738</v>
      </c>
      <c r="H40" s="105" t="s">
        <v>1739</v>
      </c>
      <c r="I40" s="105" t="s">
        <v>1740</v>
      </c>
      <c r="J40" s="105" t="s">
        <v>1741</v>
      </c>
      <c r="K40" s="105" t="s">
        <v>1742</v>
      </c>
      <c r="L40" s="105" t="s">
        <v>1743</v>
      </c>
      <c r="M40" s="105" t="s">
        <v>1744</v>
      </c>
      <c r="N40" s="107" t="s">
        <v>18</v>
      </c>
      <c r="O40" s="107" t="s">
        <v>5663</v>
      </c>
      <c r="P40" s="107" t="s">
        <v>5661</v>
      </c>
      <c r="Q40" s="107" t="s">
        <v>5608</v>
      </c>
      <c r="R40" s="107" t="s">
        <v>1745</v>
      </c>
      <c r="S40" s="107" t="s">
        <v>123</v>
      </c>
      <c r="T40" s="116" t="s">
        <v>1746</v>
      </c>
      <c r="U40" s="107" t="s">
        <v>268</v>
      </c>
      <c r="V40" s="107" t="s">
        <v>11</v>
      </c>
      <c r="W40" s="107" t="s">
        <v>11</v>
      </c>
      <c r="X40" s="107" t="s">
        <v>10</v>
      </c>
      <c r="Y40" s="107" t="s">
        <v>10</v>
      </c>
      <c r="Z40" s="107" t="s">
        <v>10</v>
      </c>
      <c r="AA40" s="107" t="s">
        <v>1724</v>
      </c>
      <c r="AB40" s="107" t="s">
        <v>1747</v>
      </c>
      <c r="AC40" s="112" t="s">
        <v>5518</v>
      </c>
      <c r="AD40" s="112" t="s">
        <v>5518</v>
      </c>
      <c r="AE40" s="107" t="s">
        <v>123</v>
      </c>
      <c r="AF40" s="116" t="s">
        <v>1746</v>
      </c>
      <c r="AG40" s="107" t="s">
        <v>268</v>
      </c>
      <c r="AH40" s="107" t="s">
        <v>11</v>
      </c>
      <c r="AI40" s="112" t="s">
        <v>10</v>
      </c>
      <c r="AJ40" s="107" t="s">
        <v>10</v>
      </c>
      <c r="AK40" s="107" t="s">
        <v>1005</v>
      </c>
      <c r="AL40" s="107" t="s">
        <v>1747</v>
      </c>
      <c r="AM40" s="107" t="s">
        <v>11</v>
      </c>
      <c r="AN40" s="107" t="s">
        <v>11</v>
      </c>
      <c r="AO40" s="107" t="s">
        <v>1748</v>
      </c>
      <c r="AP40" s="107" t="s">
        <v>1749</v>
      </c>
      <c r="AQ40" s="107" t="s">
        <v>11</v>
      </c>
      <c r="AR40" s="107" t="s">
        <v>11</v>
      </c>
      <c r="AS40" s="107" t="s">
        <v>11</v>
      </c>
      <c r="AT40" s="107" t="s">
        <v>11</v>
      </c>
      <c r="AU40" s="107" t="s">
        <v>10</v>
      </c>
      <c r="AV40" s="107" t="s">
        <v>10</v>
      </c>
      <c r="AW40" s="107">
        <v>24</v>
      </c>
      <c r="AX40" s="107" t="s">
        <v>11</v>
      </c>
      <c r="AY40" s="105" t="s">
        <v>1750</v>
      </c>
      <c r="AZ40" s="105" t="s">
        <v>11</v>
      </c>
      <c r="BA40" s="105" t="s">
        <v>10</v>
      </c>
      <c r="BB40" s="107" t="s">
        <v>22</v>
      </c>
      <c r="BC40" s="105" t="s">
        <v>11</v>
      </c>
      <c r="BD40" s="105"/>
      <c r="BE40" s="105"/>
      <c r="BF40" s="105"/>
      <c r="BG40" s="105"/>
      <c r="BH40" s="105" t="s">
        <v>11</v>
      </c>
      <c r="BI40" s="105" t="s">
        <v>1751</v>
      </c>
      <c r="BJ40" s="105" t="s">
        <v>1065</v>
      </c>
      <c r="BK40" s="105" t="s">
        <v>11</v>
      </c>
      <c r="BL40" s="105" t="s">
        <v>11</v>
      </c>
      <c r="BM40" s="105" t="s">
        <v>11</v>
      </c>
      <c r="BN40" s="105" t="s">
        <v>11</v>
      </c>
      <c r="BO40" s="105" t="s">
        <v>11</v>
      </c>
      <c r="BP40" s="105" t="s">
        <v>1059</v>
      </c>
      <c r="BQ40" s="105" t="s">
        <v>1752</v>
      </c>
      <c r="BR40" s="117">
        <v>1.04</v>
      </c>
      <c r="BS40" s="117"/>
      <c r="BT40" s="105">
        <v>95</v>
      </c>
      <c r="BU40" s="105">
        <v>0.99</v>
      </c>
      <c r="BV40" s="105">
        <v>1.08</v>
      </c>
      <c r="BW40" s="117">
        <v>0.1</v>
      </c>
      <c r="BX40" s="105" t="s">
        <v>11</v>
      </c>
      <c r="BY40" s="105" t="s">
        <v>10</v>
      </c>
      <c r="BZ40" s="105" t="s">
        <v>1753</v>
      </c>
      <c r="CA40" s="105" t="s">
        <v>1754</v>
      </c>
      <c r="CB40" s="105" t="s">
        <v>11</v>
      </c>
      <c r="CC40" s="105" t="s">
        <v>11</v>
      </c>
      <c r="CD40" s="106" t="s">
        <v>10</v>
      </c>
      <c r="CE40" s="105"/>
      <c r="CF40" s="105"/>
      <c r="CG40" s="105"/>
      <c r="CH40" s="105"/>
      <c r="CI40" s="2"/>
      <c r="CJ40" s="2"/>
      <c r="CK40" s="2"/>
      <c r="CL40" s="2"/>
      <c r="CM40" s="2"/>
    </row>
    <row r="41" spans="1:91">
      <c r="A41" s="105">
        <v>28</v>
      </c>
      <c r="B41" s="105" t="s">
        <v>282</v>
      </c>
      <c r="C41" s="105" t="s">
        <v>244</v>
      </c>
      <c r="D41" s="105" t="s">
        <v>1736</v>
      </c>
      <c r="E41" s="105">
        <v>2019</v>
      </c>
      <c r="F41" s="105" t="s">
        <v>1737</v>
      </c>
      <c r="G41" s="105" t="s">
        <v>1738</v>
      </c>
      <c r="H41" s="105" t="s">
        <v>1739</v>
      </c>
      <c r="I41" s="105" t="s">
        <v>1740</v>
      </c>
      <c r="J41" s="105" t="s">
        <v>1741</v>
      </c>
      <c r="K41" s="105" t="s">
        <v>1742</v>
      </c>
      <c r="L41" s="105" t="s">
        <v>1743</v>
      </c>
      <c r="M41" s="105" t="s">
        <v>1744</v>
      </c>
      <c r="N41" s="107" t="s">
        <v>18</v>
      </c>
      <c r="O41" s="107" t="s">
        <v>5663</v>
      </c>
      <c r="P41" s="107" t="s">
        <v>5662</v>
      </c>
      <c r="Q41" s="107" t="s">
        <v>5608</v>
      </c>
      <c r="R41" s="107" t="s">
        <v>1745</v>
      </c>
      <c r="S41" s="107" t="s">
        <v>123</v>
      </c>
      <c r="T41" s="116" t="s">
        <v>1746</v>
      </c>
      <c r="U41" s="107" t="s">
        <v>268</v>
      </c>
      <c r="V41" s="107" t="s">
        <v>11</v>
      </c>
      <c r="W41" s="107" t="s">
        <v>11</v>
      </c>
      <c r="X41" s="107" t="s">
        <v>10</v>
      </c>
      <c r="Y41" s="107" t="s">
        <v>10</v>
      </c>
      <c r="Z41" s="107" t="s">
        <v>10</v>
      </c>
      <c r="AA41" s="107" t="s">
        <v>1724</v>
      </c>
      <c r="AB41" s="107" t="s">
        <v>1747</v>
      </c>
      <c r="AC41" s="112" t="s">
        <v>5518</v>
      </c>
      <c r="AD41" s="112" t="s">
        <v>5518</v>
      </c>
      <c r="AE41" s="107" t="s">
        <v>123</v>
      </c>
      <c r="AF41" s="116" t="s">
        <v>1746</v>
      </c>
      <c r="AG41" s="107" t="s">
        <v>268</v>
      </c>
      <c r="AH41" s="107" t="s">
        <v>11</v>
      </c>
      <c r="AI41" s="112" t="s">
        <v>10</v>
      </c>
      <c r="AJ41" s="107" t="s">
        <v>10</v>
      </c>
      <c r="AK41" s="107" t="s">
        <v>1005</v>
      </c>
      <c r="AL41" s="107" t="s">
        <v>1747</v>
      </c>
      <c r="AM41" s="107" t="s">
        <v>11</v>
      </c>
      <c r="AN41" s="107" t="s">
        <v>11</v>
      </c>
      <c r="AO41" s="107" t="s">
        <v>1748</v>
      </c>
      <c r="AP41" s="107" t="s">
        <v>1749</v>
      </c>
      <c r="AQ41" s="107" t="s">
        <v>11</v>
      </c>
      <c r="AR41" s="107" t="s">
        <v>11</v>
      </c>
      <c r="AS41" s="107" t="s">
        <v>11</v>
      </c>
      <c r="AT41" s="107" t="s">
        <v>11</v>
      </c>
      <c r="AU41" s="107" t="s">
        <v>10</v>
      </c>
      <c r="AV41" s="107" t="s">
        <v>10</v>
      </c>
      <c r="AW41" s="107">
        <v>24</v>
      </c>
      <c r="AX41" s="107" t="s">
        <v>11</v>
      </c>
      <c r="AY41" s="105" t="s">
        <v>1750</v>
      </c>
      <c r="AZ41" s="105" t="s">
        <v>11</v>
      </c>
      <c r="BA41" s="105" t="s">
        <v>10</v>
      </c>
      <c r="BB41" s="107" t="s">
        <v>22</v>
      </c>
      <c r="BC41" s="105" t="s">
        <v>11</v>
      </c>
      <c r="BD41" s="105"/>
      <c r="BE41" s="105"/>
      <c r="BF41" s="105"/>
      <c r="BG41" s="105"/>
      <c r="BH41" s="105" t="s">
        <v>11</v>
      </c>
      <c r="BI41" s="105" t="s">
        <v>1751</v>
      </c>
      <c r="BJ41" s="105" t="s">
        <v>1065</v>
      </c>
      <c r="BK41" s="105" t="s">
        <v>11</v>
      </c>
      <c r="BL41" s="105" t="s">
        <v>11</v>
      </c>
      <c r="BM41" s="105" t="s">
        <v>11</v>
      </c>
      <c r="BN41" s="105" t="s">
        <v>11</v>
      </c>
      <c r="BO41" s="105" t="s">
        <v>11</v>
      </c>
      <c r="BP41" s="105" t="s">
        <v>1059</v>
      </c>
      <c r="BQ41" s="105" t="s">
        <v>1752</v>
      </c>
      <c r="BR41" s="117">
        <v>1.02</v>
      </c>
      <c r="BS41" s="117"/>
      <c r="BT41" s="105">
        <v>95</v>
      </c>
      <c r="BU41" s="105">
        <v>0.99</v>
      </c>
      <c r="BV41" s="105">
        <v>1.04</v>
      </c>
      <c r="BW41" s="117">
        <v>0.18</v>
      </c>
      <c r="BX41" s="105" t="s">
        <v>11</v>
      </c>
      <c r="BY41" s="105" t="s">
        <v>10</v>
      </c>
      <c r="BZ41" s="105" t="s">
        <v>1753</v>
      </c>
      <c r="CA41" s="105" t="s">
        <v>1754</v>
      </c>
      <c r="CB41" s="105" t="s">
        <v>11</v>
      </c>
      <c r="CC41" s="105" t="s">
        <v>11</v>
      </c>
      <c r="CD41" s="106" t="s">
        <v>10</v>
      </c>
      <c r="CE41" s="105"/>
      <c r="CF41" s="105"/>
      <c r="CG41" s="105"/>
      <c r="CH41" s="105"/>
      <c r="CI41" s="2"/>
      <c r="CJ41" s="2"/>
      <c r="CK41" s="2"/>
      <c r="CL41" s="2"/>
      <c r="CM41" s="2"/>
    </row>
    <row r="42" spans="1:91">
      <c r="A42" s="105">
        <v>28</v>
      </c>
      <c r="B42" s="105" t="s">
        <v>282</v>
      </c>
      <c r="C42" s="105" t="s">
        <v>244</v>
      </c>
      <c r="D42" s="105" t="s">
        <v>1736</v>
      </c>
      <c r="E42" s="105">
        <v>2019</v>
      </c>
      <c r="F42" s="105" t="s">
        <v>1737</v>
      </c>
      <c r="G42" s="105" t="s">
        <v>1738</v>
      </c>
      <c r="H42" s="105" t="s">
        <v>1739</v>
      </c>
      <c r="I42" s="105" t="s">
        <v>1740</v>
      </c>
      <c r="J42" s="105" t="s">
        <v>1741</v>
      </c>
      <c r="K42" s="105" t="s">
        <v>1742</v>
      </c>
      <c r="L42" s="105" t="s">
        <v>1743</v>
      </c>
      <c r="M42" s="105" t="s">
        <v>1744</v>
      </c>
      <c r="N42" s="107" t="s">
        <v>18</v>
      </c>
      <c r="O42" s="107" t="s">
        <v>5663</v>
      </c>
      <c r="P42" s="107" t="s">
        <v>5660</v>
      </c>
      <c r="Q42" s="107" t="s">
        <v>5608</v>
      </c>
      <c r="R42" s="107" t="s">
        <v>1745</v>
      </c>
      <c r="S42" s="107" t="s">
        <v>123</v>
      </c>
      <c r="T42" s="116" t="s">
        <v>1746</v>
      </c>
      <c r="U42" s="107" t="s">
        <v>140</v>
      </c>
      <c r="V42" s="107">
        <v>245</v>
      </c>
      <c r="W42" s="107">
        <v>4893</v>
      </c>
      <c r="X42" s="107" t="s">
        <v>10</v>
      </c>
      <c r="Y42" s="107" t="s">
        <v>10</v>
      </c>
      <c r="Z42" s="107" t="s">
        <v>10</v>
      </c>
      <c r="AA42" s="107" t="s">
        <v>1724</v>
      </c>
      <c r="AB42" s="107" t="s">
        <v>1747</v>
      </c>
      <c r="AC42" s="112" t="s">
        <v>4607</v>
      </c>
      <c r="AD42" s="112" t="s">
        <v>4607</v>
      </c>
      <c r="AE42" s="107" t="s">
        <v>123</v>
      </c>
      <c r="AF42" s="116" t="s">
        <v>1746</v>
      </c>
      <c r="AG42" s="107" t="s">
        <v>140</v>
      </c>
      <c r="AH42" s="107">
        <f>SUM(V42:W42)</f>
        <v>5138</v>
      </c>
      <c r="AI42" s="112" t="s">
        <v>10</v>
      </c>
      <c r="AJ42" s="107" t="s">
        <v>10</v>
      </c>
      <c r="AK42" s="107" t="s">
        <v>1005</v>
      </c>
      <c r="AL42" s="107" t="s">
        <v>1747</v>
      </c>
      <c r="AM42" s="107" t="s">
        <v>11</v>
      </c>
      <c r="AN42" s="107" t="s">
        <v>11</v>
      </c>
      <c r="AO42" s="107" t="s">
        <v>1748</v>
      </c>
      <c r="AP42" s="107" t="s">
        <v>1749</v>
      </c>
      <c r="AQ42" s="107" t="s">
        <v>11</v>
      </c>
      <c r="AR42" s="107" t="s">
        <v>11</v>
      </c>
      <c r="AS42" s="107" t="s">
        <v>11</v>
      </c>
      <c r="AT42" s="107" t="s">
        <v>11</v>
      </c>
      <c r="AU42" s="107" t="s">
        <v>10</v>
      </c>
      <c r="AV42" s="107" t="s">
        <v>10</v>
      </c>
      <c r="AW42" s="107">
        <v>24</v>
      </c>
      <c r="AX42" s="107" t="s">
        <v>11</v>
      </c>
      <c r="AY42" s="105" t="s">
        <v>1750</v>
      </c>
      <c r="AZ42" s="105" t="s">
        <v>11</v>
      </c>
      <c r="BA42" s="105" t="s">
        <v>10</v>
      </c>
      <c r="BB42" s="107" t="s">
        <v>22</v>
      </c>
      <c r="BC42" s="105" t="s">
        <v>11</v>
      </c>
      <c r="BD42" s="105"/>
      <c r="BE42" s="105"/>
      <c r="BF42" s="105"/>
      <c r="BG42" s="105"/>
      <c r="BH42" s="105" t="s">
        <v>11</v>
      </c>
      <c r="BI42" s="105" t="s">
        <v>1751</v>
      </c>
      <c r="BJ42" s="105" t="s">
        <v>1065</v>
      </c>
      <c r="BK42" s="105" t="s">
        <v>11</v>
      </c>
      <c r="BL42" s="105" t="s">
        <v>11</v>
      </c>
      <c r="BM42" s="105" t="s">
        <v>11</v>
      </c>
      <c r="BN42" s="105" t="s">
        <v>11</v>
      </c>
      <c r="BO42" s="105" t="s">
        <v>11</v>
      </c>
      <c r="BP42" s="105" t="s">
        <v>1059</v>
      </c>
      <c r="BQ42" s="105" t="s">
        <v>1752</v>
      </c>
      <c r="BR42" s="117">
        <v>1.08</v>
      </c>
      <c r="BS42" s="117"/>
      <c r="BT42" s="105">
        <v>95</v>
      </c>
      <c r="BU42" s="105">
        <v>1.004</v>
      </c>
      <c r="BV42" s="105">
        <v>1.1499999999999999</v>
      </c>
      <c r="BW42" s="117">
        <v>0.04</v>
      </c>
      <c r="BX42" s="105" t="s">
        <v>11</v>
      </c>
      <c r="BY42" s="105" t="s">
        <v>10</v>
      </c>
      <c r="BZ42" s="105" t="s">
        <v>1753</v>
      </c>
      <c r="CA42" s="105" t="s">
        <v>1754</v>
      </c>
      <c r="CB42" s="105" t="s">
        <v>11</v>
      </c>
      <c r="CC42" s="105" t="s">
        <v>11</v>
      </c>
      <c r="CD42" s="106" t="s">
        <v>10</v>
      </c>
      <c r="CE42" s="105"/>
      <c r="CF42" s="105"/>
      <c r="CG42" s="105"/>
      <c r="CH42" s="105"/>
      <c r="CI42" s="2"/>
      <c r="CJ42" s="2"/>
      <c r="CK42" s="2"/>
      <c r="CL42" s="2"/>
      <c r="CM42" s="2"/>
    </row>
    <row r="43" spans="1:91">
      <c r="A43" s="105">
        <v>28</v>
      </c>
      <c r="B43" s="105" t="s">
        <v>282</v>
      </c>
      <c r="C43" s="105" t="s">
        <v>244</v>
      </c>
      <c r="D43" s="105" t="s">
        <v>1736</v>
      </c>
      <c r="E43" s="105">
        <v>2019</v>
      </c>
      <c r="F43" s="105" t="s">
        <v>1737</v>
      </c>
      <c r="G43" s="105" t="s">
        <v>1738</v>
      </c>
      <c r="H43" s="105" t="s">
        <v>1739</v>
      </c>
      <c r="I43" s="105" t="s">
        <v>1740</v>
      </c>
      <c r="J43" s="105" t="s">
        <v>1741</v>
      </c>
      <c r="K43" s="105" t="s">
        <v>1742</v>
      </c>
      <c r="L43" s="105" t="s">
        <v>1743</v>
      </c>
      <c r="M43" s="105" t="s">
        <v>1744</v>
      </c>
      <c r="N43" s="107" t="s">
        <v>18</v>
      </c>
      <c r="O43" s="107" t="s">
        <v>5663</v>
      </c>
      <c r="P43" s="107" t="s">
        <v>5661</v>
      </c>
      <c r="Q43" s="107" t="s">
        <v>5608</v>
      </c>
      <c r="R43" s="107" t="s">
        <v>1745</v>
      </c>
      <c r="S43" s="107" t="s">
        <v>123</v>
      </c>
      <c r="T43" s="116" t="s">
        <v>1746</v>
      </c>
      <c r="U43" s="107" t="s">
        <v>140</v>
      </c>
      <c r="V43" s="107">
        <v>78</v>
      </c>
      <c r="W43" s="107">
        <v>4893</v>
      </c>
      <c r="X43" s="107" t="s">
        <v>10</v>
      </c>
      <c r="Y43" s="107" t="s">
        <v>10</v>
      </c>
      <c r="Z43" s="107" t="s">
        <v>10</v>
      </c>
      <c r="AA43" s="107" t="s">
        <v>1724</v>
      </c>
      <c r="AB43" s="107" t="s">
        <v>1747</v>
      </c>
      <c r="AC43" s="112" t="s">
        <v>4607</v>
      </c>
      <c r="AD43" s="112" t="s">
        <v>4607</v>
      </c>
      <c r="AE43" s="107" t="s">
        <v>123</v>
      </c>
      <c r="AF43" s="116" t="s">
        <v>1746</v>
      </c>
      <c r="AG43" s="107" t="s">
        <v>140</v>
      </c>
      <c r="AH43" s="107">
        <f t="shared" ref="AH43:AH44" si="4">SUM(V43:W43)</f>
        <v>4971</v>
      </c>
      <c r="AI43" s="112" t="s">
        <v>10</v>
      </c>
      <c r="AJ43" s="107" t="s">
        <v>10</v>
      </c>
      <c r="AK43" s="107" t="s">
        <v>1005</v>
      </c>
      <c r="AL43" s="107" t="s">
        <v>1747</v>
      </c>
      <c r="AM43" s="107" t="s">
        <v>11</v>
      </c>
      <c r="AN43" s="107" t="s">
        <v>11</v>
      </c>
      <c r="AO43" s="107" t="s">
        <v>1748</v>
      </c>
      <c r="AP43" s="107" t="s">
        <v>1749</v>
      </c>
      <c r="AQ43" s="107" t="s">
        <v>11</v>
      </c>
      <c r="AR43" s="107" t="s">
        <v>11</v>
      </c>
      <c r="AS43" s="107" t="s">
        <v>11</v>
      </c>
      <c r="AT43" s="107" t="s">
        <v>11</v>
      </c>
      <c r="AU43" s="107" t="s">
        <v>10</v>
      </c>
      <c r="AV43" s="107" t="s">
        <v>10</v>
      </c>
      <c r="AW43" s="107">
        <v>24</v>
      </c>
      <c r="AX43" s="107" t="s">
        <v>11</v>
      </c>
      <c r="AY43" s="105" t="s">
        <v>1750</v>
      </c>
      <c r="AZ43" s="105" t="s">
        <v>11</v>
      </c>
      <c r="BA43" s="105" t="s">
        <v>10</v>
      </c>
      <c r="BB43" s="107" t="s">
        <v>22</v>
      </c>
      <c r="BC43" s="105" t="s">
        <v>11</v>
      </c>
      <c r="BD43" s="105"/>
      <c r="BE43" s="105"/>
      <c r="BF43" s="105"/>
      <c r="BG43" s="105"/>
      <c r="BH43" s="105" t="s">
        <v>11</v>
      </c>
      <c r="BI43" s="105" t="s">
        <v>1751</v>
      </c>
      <c r="BJ43" s="105" t="s">
        <v>1065</v>
      </c>
      <c r="BK43" s="105" t="s">
        <v>11</v>
      </c>
      <c r="BL43" s="105" t="s">
        <v>11</v>
      </c>
      <c r="BM43" s="105" t="s">
        <v>11</v>
      </c>
      <c r="BN43" s="105" t="s">
        <v>11</v>
      </c>
      <c r="BO43" s="105" t="s">
        <v>11</v>
      </c>
      <c r="BP43" s="105" t="s">
        <v>1059</v>
      </c>
      <c r="BQ43" s="105" t="s">
        <v>1752</v>
      </c>
      <c r="BR43" s="117">
        <v>1.06</v>
      </c>
      <c r="BS43" s="117"/>
      <c r="BT43" s="105">
        <v>95</v>
      </c>
      <c r="BU43" s="105">
        <v>1</v>
      </c>
      <c r="BV43" s="105">
        <v>1.1299999999999999</v>
      </c>
      <c r="BW43" s="117">
        <v>0.05</v>
      </c>
      <c r="BX43" s="105" t="s">
        <v>11</v>
      </c>
      <c r="BY43" s="105" t="s">
        <v>10</v>
      </c>
      <c r="BZ43" s="105" t="s">
        <v>1753</v>
      </c>
      <c r="CA43" s="105" t="s">
        <v>1754</v>
      </c>
      <c r="CB43" s="105" t="s">
        <v>11</v>
      </c>
      <c r="CC43" s="105" t="s">
        <v>11</v>
      </c>
      <c r="CD43" s="106" t="s">
        <v>10</v>
      </c>
      <c r="CE43" s="105"/>
      <c r="CF43" s="105"/>
      <c r="CG43" s="105"/>
      <c r="CH43" s="105"/>
      <c r="CI43" s="2"/>
      <c r="CJ43" s="2"/>
      <c r="CK43" s="2"/>
      <c r="CL43" s="2"/>
      <c r="CM43" s="2"/>
    </row>
    <row r="44" spans="1:91">
      <c r="A44" s="105">
        <v>28</v>
      </c>
      <c r="B44" s="105" t="s">
        <v>282</v>
      </c>
      <c r="C44" s="105" t="s">
        <v>244</v>
      </c>
      <c r="D44" s="105" t="s">
        <v>1736</v>
      </c>
      <c r="E44" s="105">
        <v>2019</v>
      </c>
      <c r="F44" s="105" t="s">
        <v>1737</v>
      </c>
      <c r="G44" s="105" t="s">
        <v>1738</v>
      </c>
      <c r="H44" s="105" t="s">
        <v>1739</v>
      </c>
      <c r="I44" s="105" t="s">
        <v>1740</v>
      </c>
      <c r="J44" s="105" t="s">
        <v>1741</v>
      </c>
      <c r="K44" s="105" t="s">
        <v>1742</v>
      </c>
      <c r="L44" s="105" t="s">
        <v>1743</v>
      </c>
      <c r="M44" s="105" t="s">
        <v>1744</v>
      </c>
      <c r="N44" s="107" t="s">
        <v>18</v>
      </c>
      <c r="O44" s="107" t="s">
        <v>5663</v>
      </c>
      <c r="P44" s="107" t="s">
        <v>5662</v>
      </c>
      <c r="Q44" s="107" t="s">
        <v>5608</v>
      </c>
      <c r="R44" s="107" t="s">
        <v>1745</v>
      </c>
      <c r="S44" s="107" t="s">
        <v>123</v>
      </c>
      <c r="T44" s="116" t="s">
        <v>1746</v>
      </c>
      <c r="U44" s="107" t="s">
        <v>140</v>
      </c>
      <c r="V44" s="107">
        <v>149</v>
      </c>
      <c r="W44" s="107">
        <v>4893</v>
      </c>
      <c r="X44" s="107" t="s">
        <v>10</v>
      </c>
      <c r="Y44" s="107" t="s">
        <v>10</v>
      </c>
      <c r="Z44" s="107" t="s">
        <v>10</v>
      </c>
      <c r="AA44" s="107" t="s">
        <v>1724</v>
      </c>
      <c r="AB44" s="107" t="s">
        <v>1747</v>
      </c>
      <c r="AC44" s="112" t="s">
        <v>4607</v>
      </c>
      <c r="AD44" s="112" t="s">
        <v>4607</v>
      </c>
      <c r="AE44" s="107" t="s">
        <v>123</v>
      </c>
      <c r="AF44" s="116" t="s">
        <v>1746</v>
      </c>
      <c r="AG44" s="107" t="s">
        <v>140</v>
      </c>
      <c r="AH44" s="107">
        <f t="shared" si="4"/>
        <v>5042</v>
      </c>
      <c r="AI44" s="112" t="s">
        <v>10</v>
      </c>
      <c r="AJ44" s="107" t="s">
        <v>10</v>
      </c>
      <c r="AK44" s="107" t="s">
        <v>1005</v>
      </c>
      <c r="AL44" s="107" t="s">
        <v>1747</v>
      </c>
      <c r="AM44" s="107" t="s">
        <v>11</v>
      </c>
      <c r="AN44" s="107" t="s">
        <v>11</v>
      </c>
      <c r="AO44" s="107" t="s">
        <v>1748</v>
      </c>
      <c r="AP44" s="107" t="s">
        <v>1749</v>
      </c>
      <c r="AQ44" s="107" t="s">
        <v>11</v>
      </c>
      <c r="AR44" s="107" t="s">
        <v>11</v>
      </c>
      <c r="AS44" s="107" t="s">
        <v>11</v>
      </c>
      <c r="AT44" s="107" t="s">
        <v>11</v>
      </c>
      <c r="AU44" s="107" t="s">
        <v>10</v>
      </c>
      <c r="AV44" s="107" t="s">
        <v>10</v>
      </c>
      <c r="AW44" s="107">
        <v>24</v>
      </c>
      <c r="AX44" s="107" t="s">
        <v>11</v>
      </c>
      <c r="AY44" s="105" t="s">
        <v>1750</v>
      </c>
      <c r="AZ44" s="105" t="s">
        <v>11</v>
      </c>
      <c r="BA44" s="105" t="s">
        <v>10</v>
      </c>
      <c r="BB44" s="107" t="s">
        <v>22</v>
      </c>
      <c r="BC44" s="105" t="s">
        <v>11</v>
      </c>
      <c r="BD44" s="105"/>
      <c r="BE44" s="105"/>
      <c r="BF44" s="105"/>
      <c r="BG44" s="105"/>
      <c r="BH44" s="105" t="s">
        <v>11</v>
      </c>
      <c r="BI44" s="105" t="s">
        <v>1751</v>
      </c>
      <c r="BJ44" s="105" t="s">
        <v>1065</v>
      </c>
      <c r="BK44" s="105" t="s">
        <v>11</v>
      </c>
      <c r="BL44" s="105" t="s">
        <v>11</v>
      </c>
      <c r="BM44" s="105" t="s">
        <v>11</v>
      </c>
      <c r="BN44" s="105" t="s">
        <v>11</v>
      </c>
      <c r="BO44" s="105" t="s">
        <v>11</v>
      </c>
      <c r="BP44" s="105" t="s">
        <v>1059</v>
      </c>
      <c r="BQ44" s="105" t="s">
        <v>1752</v>
      </c>
      <c r="BR44" s="117">
        <v>1.04</v>
      </c>
      <c r="BS44" s="117"/>
      <c r="BT44" s="105">
        <v>95</v>
      </c>
      <c r="BU44" s="105">
        <v>0.99</v>
      </c>
      <c r="BV44" s="105">
        <v>1.08</v>
      </c>
      <c r="BW44" s="117">
        <v>0.11</v>
      </c>
      <c r="BX44" s="105" t="s">
        <v>11</v>
      </c>
      <c r="BY44" s="105" t="s">
        <v>10</v>
      </c>
      <c r="BZ44" s="105" t="s">
        <v>1753</v>
      </c>
      <c r="CA44" s="105" t="s">
        <v>1754</v>
      </c>
      <c r="CB44" s="105" t="s">
        <v>11</v>
      </c>
      <c r="CC44" s="105" t="s">
        <v>11</v>
      </c>
      <c r="CD44" s="106" t="s">
        <v>10</v>
      </c>
      <c r="CE44" s="105"/>
      <c r="CF44" s="105"/>
      <c r="CG44" s="105"/>
      <c r="CH44" s="105"/>
      <c r="CI44" s="2"/>
      <c r="CJ44" s="2"/>
      <c r="CK44" s="2"/>
      <c r="CL44" s="2"/>
      <c r="CM44" s="2"/>
    </row>
    <row r="45" spans="1:91">
      <c r="A45" s="105">
        <v>28</v>
      </c>
      <c r="B45" s="105" t="s">
        <v>282</v>
      </c>
      <c r="C45" s="105" t="s">
        <v>244</v>
      </c>
      <c r="D45" s="105" t="s">
        <v>1736</v>
      </c>
      <c r="E45" s="105">
        <v>2019</v>
      </c>
      <c r="F45" s="105" t="s">
        <v>1737</v>
      </c>
      <c r="G45" s="105" t="s">
        <v>1738</v>
      </c>
      <c r="H45" s="105" t="s">
        <v>1739</v>
      </c>
      <c r="I45" s="105" t="s">
        <v>1740</v>
      </c>
      <c r="J45" s="105" t="s">
        <v>1741</v>
      </c>
      <c r="K45" s="105" t="s">
        <v>1742</v>
      </c>
      <c r="L45" s="105" t="s">
        <v>1743</v>
      </c>
      <c r="M45" s="105" t="s">
        <v>1744</v>
      </c>
      <c r="N45" s="107" t="s">
        <v>18</v>
      </c>
      <c r="O45" s="107" t="s">
        <v>5663</v>
      </c>
      <c r="P45" s="107" t="s">
        <v>5660</v>
      </c>
      <c r="Q45" s="107" t="s">
        <v>5608</v>
      </c>
      <c r="R45" s="107" t="s">
        <v>1745</v>
      </c>
      <c r="S45" s="107" t="s">
        <v>123</v>
      </c>
      <c r="T45" s="116" t="s">
        <v>1746</v>
      </c>
      <c r="U45" s="107" t="s">
        <v>269</v>
      </c>
      <c r="V45" s="107" t="s">
        <v>11</v>
      </c>
      <c r="W45" s="107" t="s">
        <v>11</v>
      </c>
      <c r="X45" s="107" t="s">
        <v>10</v>
      </c>
      <c r="Y45" s="107" t="s">
        <v>10</v>
      </c>
      <c r="Z45" s="107" t="s">
        <v>10</v>
      </c>
      <c r="AA45" s="107" t="s">
        <v>1724</v>
      </c>
      <c r="AB45" s="107" t="s">
        <v>1747</v>
      </c>
      <c r="AC45" s="112" t="s">
        <v>4607</v>
      </c>
      <c r="AD45" s="112" t="s">
        <v>4607</v>
      </c>
      <c r="AE45" s="107" t="s">
        <v>123</v>
      </c>
      <c r="AF45" s="116" t="s">
        <v>1746</v>
      </c>
      <c r="AG45" s="107" t="s">
        <v>269</v>
      </c>
      <c r="AH45" s="107" t="s">
        <v>11</v>
      </c>
      <c r="AI45" s="112" t="s">
        <v>10</v>
      </c>
      <c r="AJ45" s="107" t="s">
        <v>10</v>
      </c>
      <c r="AK45" s="107" t="s">
        <v>1005</v>
      </c>
      <c r="AL45" s="107" t="s">
        <v>1747</v>
      </c>
      <c r="AM45" s="107" t="s">
        <v>11</v>
      </c>
      <c r="AN45" s="107" t="s">
        <v>11</v>
      </c>
      <c r="AO45" s="107" t="s">
        <v>1748</v>
      </c>
      <c r="AP45" s="107" t="s">
        <v>1749</v>
      </c>
      <c r="AQ45" s="107" t="s">
        <v>11</v>
      </c>
      <c r="AR45" s="107" t="s">
        <v>11</v>
      </c>
      <c r="AS45" s="107" t="s">
        <v>11</v>
      </c>
      <c r="AT45" s="107" t="s">
        <v>11</v>
      </c>
      <c r="AU45" s="107" t="s">
        <v>10</v>
      </c>
      <c r="AV45" s="107" t="s">
        <v>10</v>
      </c>
      <c r="AW45" s="107">
        <v>24</v>
      </c>
      <c r="AX45" s="107" t="s">
        <v>11</v>
      </c>
      <c r="AY45" s="105" t="s">
        <v>1750</v>
      </c>
      <c r="AZ45" s="105" t="s">
        <v>11</v>
      </c>
      <c r="BA45" s="105" t="s">
        <v>10</v>
      </c>
      <c r="BB45" s="107" t="s">
        <v>22</v>
      </c>
      <c r="BC45" s="105" t="s">
        <v>11</v>
      </c>
      <c r="BD45" s="105"/>
      <c r="BE45" s="105"/>
      <c r="BF45" s="105"/>
      <c r="BG45" s="105"/>
      <c r="BH45" s="105" t="s">
        <v>11</v>
      </c>
      <c r="BI45" s="105" t="s">
        <v>1751</v>
      </c>
      <c r="BJ45" s="105" t="s">
        <v>1065</v>
      </c>
      <c r="BK45" s="105" t="s">
        <v>11</v>
      </c>
      <c r="BL45" s="105" t="s">
        <v>11</v>
      </c>
      <c r="BM45" s="105" t="s">
        <v>11</v>
      </c>
      <c r="BN45" s="105" t="s">
        <v>11</v>
      </c>
      <c r="BO45" s="105" t="s">
        <v>11</v>
      </c>
      <c r="BP45" s="105" t="s">
        <v>1059</v>
      </c>
      <c r="BQ45" s="105" t="s">
        <v>1752</v>
      </c>
      <c r="BR45" s="117">
        <v>1.08</v>
      </c>
      <c r="BS45" s="117"/>
      <c r="BT45" s="105">
        <v>95</v>
      </c>
      <c r="BU45" s="105">
        <v>0.97</v>
      </c>
      <c r="BV45" s="105">
        <v>1.2</v>
      </c>
      <c r="BW45" s="117">
        <v>0.16</v>
      </c>
      <c r="BX45" s="105" t="s">
        <v>11</v>
      </c>
      <c r="BY45" s="105" t="s">
        <v>10</v>
      </c>
      <c r="BZ45" s="105" t="s">
        <v>1753</v>
      </c>
      <c r="CA45" s="105" t="s">
        <v>1754</v>
      </c>
      <c r="CB45" s="105" t="s">
        <v>11</v>
      </c>
      <c r="CC45" s="105" t="s">
        <v>11</v>
      </c>
      <c r="CD45" s="106" t="s">
        <v>10</v>
      </c>
      <c r="CE45" s="105"/>
      <c r="CF45" s="105"/>
      <c r="CG45" s="105"/>
      <c r="CH45" s="105"/>
      <c r="CI45" s="2"/>
      <c r="CJ45" s="2"/>
      <c r="CK45" s="2"/>
      <c r="CL45" s="2"/>
      <c r="CM45" s="2"/>
    </row>
    <row r="46" spans="1:91">
      <c r="A46" s="105">
        <v>28</v>
      </c>
      <c r="B46" s="105" t="s">
        <v>282</v>
      </c>
      <c r="C46" s="105" t="s">
        <v>244</v>
      </c>
      <c r="D46" s="105" t="s">
        <v>1736</v>
      </c>
      <c r="E46" s="105">
        <v>2019</v>
      </c>
      <c r="F46" s="105" t="s">
        <v>1737</v>
      </c>
      <c r="G46" s="105" t="s">
        <v>1738</v>
      </c>
      <c r="H46" s="105" t="s">
        <v>1739</v>
      </c>
      <c r="I46" s="105" t="s">
        <v>1740</v>
      </c>
      <c r="J46" s="105" t="s">
        <v>1741</v>
      </c>
      <c r="K46" s="105" t="s">
        <v>1742</v>
      </c>
      <c r="L46" s="105" t="s">
        <v>1743</v>
      </c>
      <c r="M46" s="105" t="s">
        <v>1744</v>
      </c>
      <c r="N46" s="107" t="s">
        <v>18</v>
      </c>
      <c r="O46" s="107" t="s">
        <v>5663</v>
      </c>
      <c r="P46" s="107" t="s">
        <v>5661</v>
      </c>
      <c r="Q46" s="107" t="s">
        <v>5608</v>
      </c>
      <c r="R46" s="107" t="s">
        <v>1745</v>
      </c>
      <c r="S46" s="107" t="s">
        <v>123</v>
      </c>
      <c r="T46" s="116" t="s">
        <v>1746</v>
      </c>
      <c r="U46" s="107" t="s">
        <v>269</v>
      </c>
      <c r="V46" s="107" t="s">
        <v>11</v>
      </c>
      <c r="W46" s="107" t="s">
        <v>11</v>
      </c>
      <c r="X46" s="107" t="s">
        <v>10</v>
      </c>
      <c r="Y46" s="107" t="s">
        <v>10</v>
      </c>
      <c r="Z46" s="107" t="s">
        <v>10</v>
      </c>
      <c r="AA46" s="107" t="s">
        <v>1724</v>
      </c>
      <c r="AB46" s="107" t="s">
        <v>1747</v>
      </c>
      <c r="AC46" s="112" t="s">
        <v>4607</v>
      </c>
      <c r="AD46" s="112" t="s">
        <v>4607</v>
      </c>
      <c r="AE46" s="107" t="s">
        <v>123</v>
      </c>
      <c r="AF46" s="116" t="s">
        <v>1746</v>
      </c>
      <c r="AG46" s="107" t="s">
        <v>269</v>
      </c>
      <c r="AH46" s="107" t="s">
        <v>11</v>
      </c>
      <c r="AI46" s="112" t="s">
        <v>10</v>
      </c>
      <c r="AJ46" s="107" t="s">
        <v>10</v>
      </c>
      <c r="AK46" s="107" t="s">
        <v>1005</v>
      </c>
      <c r="AL46" s="107" t="s">
        <v>1747</v>
      </c>
      <c r="AM46" s="107" t="s">
        <v>11</v>
      </c>
      <c r="AN46" s="107" t="s">
        <v>11</v>
      </c>
      <c r="AO46" s="107" t="s">
        <v>1748</v>
      </c>
      <c r="AP46" s="107" t="s">
        <v>1749</v>
      </c>
      <c r="AQ46" s="107" t="s">
        <v>11</v>
      </c>
      <c r="AR46" s="107" t="s">
        <v>11</v>
      </c>
      <c r="AS46" s="107" t="s">
        <v>11</v>
      </c>
      <c r="AT46" s="107" t="s">
        <v>11</v>
      </c>
      <c r="AU46" s="107" t="s">
        <v>10</v>
      </c>
      <c r="AV46" s="107" t="s">
        <v>10</v>
      </c>
      <c r="AW46" s="107">
        <v>24</v>
      </c>
      <c r="AX46" s="107" t="s">
        <v>11</v>
      </c>
      <c r="AY46" s="105" t="s">
        <v>1750</v>
      </c>
      <c r="AZ46" s="105" t="s">
        <v>11</v>
      </c>
      <c r="BA46" s="105" t="s">
        <v>10</v>
      </c>
      <c r="BB46" s="107" t="s">
        <v>22</v>
      </c>
      <c r="BC46" s="105" t="s">
        <v>11</v>
      </c>
      <c r="BD46" s="105"/>
      <c r="BE46" s="105"/>
      <c r="BF46" s="105"/>
      <c r="BG46" s="105"/>
      <c r="BH46" s="105" t="s">
        <v>11</v>
      </c>
      <c r="BI46" s="105" t="s">
        <v>1751</v>
      </c>
      <c r="BJ46" s="105" t="s">
        <v>1065</v>
      </c>
      <c r="BK46" s="105" t="s">
        <v>11</v>
      </c>
      <c r="BL46" s="105" t="s">
        <v>11</v>
      </c>
      <c r="BM46" s="105" t="s">
        <v>11</v>
      </c>
      <c r="BN46" s="105" t="s">
        <v>11</v>
      </c>
      <c r="BO46" s="105" t="s">
        <v>11</v>
      </c>
      <c r="BP46" s="105" t="s">
        <v>1059</v>
      </c>
      <c r="BQ46" s="105" t="s">
        <v>1752</v>
      </c>
      <c r="BR46" s="117">
        <v>1.05</v>
      </c>
      <c r="BS46" s="117"/>
      <c r="BT46" s="105">
        <v>95</v>
      </c>
      <c r="BU46" s="105">
        <v>0.96</v>
      </c>
      <c r="BV46" s="105">
        <v>1.1499999999999999</v>
      </c>
      <c r="BW46" s="117">
        <v>0.27</v>
      </c>
      <c r="BX46" s="105" t="s">
        <v>11</v>
      </c>
      <c r="BY46" s="105" t="s">
        <v>10</v>
      </c>
      <c r="BZ46" s="105" t="s">
        <v>1753</v>
      </c>
      <c r="CA46" s="105" t="s">
        <v>1754</v>
      </c>
      <c r="CB46" s="105" t="s">
        <v>11</v>
      </c>
      <c r="CC46" s="105" t="s">
        <v>11</v>
      </c>
      <c r="CD46" s="106" t="s">
        <v>10</v>
      </c>
      <c r="CE46" s="105"/>
      <c r="CF46" s="105"/>
      <c r="CG46" s="105"/>
      <c r="CH46" s="105"/>
      <c r="CI46" s="2"/>
      <c r="CJ46" s="2"/>
      <c r="CK46" s="2"/>
      <c r="CL46" s="2"/>
      <c r="CM46" s="2"/>
    </row>
    <row r="47" spans="1:91">
      <c r="A47" s="105">
        <v>28</v>
      </c>
      <c r="B47" s="105" t="s">
        <v>282</v>
      </c>
      <c r="C47" s="105" t="s">
        <v>244</v>
      </c>
      <c r="D47" s="105" t="s">
        <v>1736</v>
      </c>
      <c r="E47" s="105">
        <v>2019</v>
      </c>
      <c r="F47" s="105" t="s">
        <v>1737</v>
      </c>
      <c r="G47" s="105" t="s">
        <v>1738</v>
      </c>
      <c r="H47" s="105" t="s">
        <v>1739</v>
      </c>
      <c r="I47" s="105" t="s">
        <v>1740</v>
      </c>
      <c r="J47" s="105" t="s">
        <v>1741</v>
      </c>
      <c r="K47" s="105" t="s">
        <v>1742</v>
      </c>
      <c r="L47" s="105" t="s">
        <v>1743</v>
      </c>
      <c r="M47" s="105" t="s">
        <v>1744</v>
      </c>
      <c r="N47" s="107" t="s">
        <v>18</v>
      </c>
      <c r="O47" s="107" t="s">
        <v>5663</v>
      </c>
      <c r="P47" s="107" t="s">
        <v>5662</v>
      </c>
      <c r="Q47" s="107" t="s">
        <v>5608</v>
      </c>
      <c r="R47" s="107" t="s">
        <v>1745</v>
      </c>
      <c r="S47" s="107" t="s">
        <v>123</v>
      </c>
      <c r="T47" s="116" t="s">
        <v>1746</v>
      </c>
      <c r="U47" s="107" t="s">
        <v>269</v>
      </c>
      <c r="V47" s="107" t="s">
        <v>11</v>
      </c>
      <c r="W47" s="107" t="s">
        <v>11</v>
      </c>
      <c r="X47" s="107" t="s">
        <v>10</v>
      </c>
      <c r="Y47" s="107" t="s">
        <v>10</v>
      </c>
      <c r="Z47" s="107" t="s">
        <v>10</v>
      </c>
      <c r="AA47" s="107" t="s">
        <v>1724</v>
      </c>
      <c r="AB47" s="107" t="s">
        <v>1747</v>
      </c>
      <c r="AC47" s="112" t="s">
        <v>4607</v>
      </c>
      <c r="AD47" s="112" t="s">
        <v>4607</v>
      </c>
      <c r="AE47" s="107" t="s">
        <v>123</v>
      </c>
      <c r="AF47" s="116" t="s">
        <v>1746</v>
      </c>
      <c r="AG47" s="107" t="s">
        <v>269</v>
      </c>
      <c r="AH47" s="107" t="s">
        <v>11</v>
      </c>
      <c r="AI47" s="112" t="s">
        <v>10</v>
      </c>
      <c r="AJ47" s="107" t="s">
        <v>10</v>
      </c>
      <c r="AK47" s="107" t="s">
        <v>1005</v>
      </c>
      <c r="AL47" s="107" t="s">
        <v>1747</v>
      </c>
      <c r="AM47" s="107" t="s">
        <v>11</v>
      </c>
      <c r="AN47" s="107" t="s">
        <v>11</v>
      </c>
      <c r="AO47" s="107" t="s">
        <v>1748</v>
      </c>
      <c r="AP47" s="107" t="s">
        <v>1749</v>
      </c>
      <c r="AQ47" s="107" t="s">
        <v>11</v>
      </c>
      <c r="AR47" s="107" t="s">
        <v>11</v>
      </c>
      <c r="AS47" s="107" t="s">
        <v>11</v>
      </c>
      <c r="AT47" s="107" t="s">
        <v>11</v>
      </c>
      <c r="AU47" s="107" t="s">
        <v>10</v>
      </c>
      <c r="AV47" s="107" t="s">
        <v>10</v>
      </c>
      <c r="AW47" s="107">
        <v>24</v>
      </c>
      <c r="AX47" s="107" t="s">
        <v>11</v>
      </c>
      <c r="AY47" s="105" t="s">
        <v>1750</v>
      </c>
      <c r="AZ47" s="105" t="s">
        <v>11</v>
      </c>
      <c r="BA47" s="105" t="s">
        <v>10</v>
      </c>
      <c r="BB47" s="107" t="s">
        <v>22</v>
      </c>
      <c r="BC47" s="105" t="s">
        <v>11</v>
      </c>
      <c r="BD47" s="105"/>
      <c r="BE47" s="105"/>
      <c r="BF47" s="105"/>
      <c r="BG47" s="105"/>
      <c r="BH47" s="105" t="s">
        <v>11</v>
      </c>
      <c r="BI47" s="105" t="s">
        <v>1751</v>
      </c>
      <c r="BJ47" s="105" t="s">
        <v>1065</v>
      </c>
      <c r="BK47" s="105" t="s">
        <v>11</v>
      </c>
      <c r="BL47" s="105" t="s">
        <v>11</v>
      </c>
      <c r="BM47" s="105" t="s">
        <v>11</v>
      </c>
      <c r="BN47" s="105" t="s">
        <v>11</v>
      </c>
      <c r="BO47" s="105" t="s">
        <v>11</v>
      </c>
      <c r="BP47" s="105" t="s">
        <v>1059</v>
      </c>
      <c r="BQ47" s="105" t="s">
        <v>1752</v>
      </c>
      <c r="BR47" s="117">
        <v>1.03</v>
      </c>
      <c r="BS47" s="117"/>
      <c r="BT47" s="105">
        <v>95</v>
      </c>
      <c r="BU47" s="105">
        <v>0.96</v>
      </c>
      <c r="BV47" s="105">
        <v>1.1100000000000001</v>
      </c>
      <c r="BW47" s="117">
        <v>0.4</v>
      </c>
      <c r="BX47" s="105" t="s">
        <v>11</v>
      </c>
      <c r="BY47" s="105" t="s">
        <v>10</v>
      </c>
      <c r="BZ47" s="105" t="s">
        <v>1753</v>
      </c>
      <c r="CA47" s="105" t="s">
        <v>1754</v>
      </c>
      <c r="CB47" s="105" t="s">
        <v>11</v>
      </c>
      <c r="CC47" s="105" t="s">
        <v>11</v>
      </c>
      <c r="CD47" s="106" t="s">
        <v>10</v>
      </c>
      <c r="CE47" s="105"/>
      <c r="CF47" s="105"/>
      <c r="CG47" s="105"/>
      <c r="CH47" s="105"/>
      <c r="CI47" s="2"/>
      <c r="CJ47" s="2"/>
      <c r="CK47" s="2"/>
      <c r="CL47" s="2"/>
      <c r="CM47" s="2"/>
    </row>
    <row r="48" spans="1:91">
      <c r="A48" s="105">
        <v>28</v>
      </c>
      <c r="B48" s="105" t="s">
        <v>282</v>
      </c>
      <c r="C48" s="105" t="s">
        <v>244</v>
      </c>
      <c r="D48" s="105" t="s">
        <v>1736</v>
      </c>
      <c r="E48" s="105">
        <v>2019</v>
      </c>
      <c r="F48" s="105" t="s">
        <v>1737</v>
      </c>
      <c r="G48" s="105" t="s">
        <v>1738</v>
      </c>
      <c r="H48" s="105" t="s">
        <v>1739</v>
      </c>
      <c r="I48" s="105" t="s">
        <v>1740</v>
      </c>
      <c r="J48" s="105" t="s">
        <v>1741</v>
      </c>
      <c r="K48" s="105" t="s">
        <v>1742</v>
      </c>
      <c r="L48" s="105" t="s">
        <v>1743</v>
      </c>
      <c r="M48" s="105" t="s">
        <v>1744</v>
      </c>
      <c r="N48" s="107" t="s">
        <v>18</v>
      </c>
      <c r="O48" s="107" t="s">
        <v>5663</v>
      </c>
      <c r="P48" s="107" t="s">
        <v>5660</v>
      </c>
      <c r="Q48" s="107" t="s">
        <v>5608</v>
      </c>
      <c r="R48" s="107" t="s">
        <v>1745</v>
      </c>
      <c r="S48" s="107" t="s">
        <v>123</v>
      </c>
      <c r="T48" s="116" t="s">
        <v>1746</v>
      </c>
      <c r="U48" s="107" t="s">
        <v>268</v>
      </c>
      <c r="V48" s="107" t="s">
        <v>11</v>
      </c>
      <c r="W48" s="107" t="s">
        <v>11</v>
      </c>
      <c r="X48" s="107" t="s">
        <v>10</v>
      </c>
      <c r="Y48" s="107" t="s">
        <v>10</v>
      </c>
      <c r="Z48" s="107" t="s">
        <v>10</v>
      </c>
      <c r="AA48" s="107" t="s">
        <v>1724</v>
      </c>
      <c r="AB48" s="107" t="s">
        <v>1747</v>
      </c>
      <c r="AC48" s="112" t="s">
        <v>4607</v>
      </c>
      <c r="AD48" s="112" t="s">
        <v>4607</v>
      </c>
      <c r="AE48" s="107" t="s">
        <v>123</v>
      </c>
      <c r="AF48" s="116" t="s">
        <v>1746</v>
      </c>
      <c r="AG48" s="107" t="s">
        <v>268</v>
      </c>
      <c r="AH48" s="107" t="s">
        <v>11</v>
      </c>
      <c r="AI48" s="112" t="s">
        <v>10</v>
      </c>
      <c r="AJ48" s="107" t="s">
        <v>10</v>
      </c>
      <c r="AK48" s="107" t="s">
        <v>1005</v>
      </c>
      <c r="AL48" s="107" t="s">
        <v>1747</v>
      </c>
      <c r="AM48" s="107" t="s">
        <v>11</v>
      </c>
      <c r="AN48" s="107" t="s">
        <v>11</v>
      </c>
      <c r="AO48" s="107" t="s">
        <v>1748</v>
      </c>
      <c r="AP48" s="107" t="s">
        <v>1749</v>
      </c>
      <c r="AQ48" s="107" t="s">
        <v>11</v>
      </c>
      <c r="AR48" s="107" t="s">
        <v>11</v>
      </c>
      <c r="AS48" s="107" t="s">
        <v>11</v>
      </c>
      <c r="AT48" s="107" t="s">
        <v>11</v>
      </c>
      <c r="AU48" s="107" t="s">
        <v>10</v>
      </c>
      <c r="AV48" s="107" t="s">
        <v>10</v>
      </c>
      <c r="AW48" s="107">
        <v>24</v>
      </c>
      <c r="AX48" s="107" t="s">
        <v>11</v>
      </c>
      <c r="AY48" s="105" t="s">
        <v>1750</v>
      </c>
      <c r="AZ48" s="105" t="s">
        <v>11</v>
      </c>
      <c r="BA48" s="105" t="s">
        <v>10</v>
      </c>
      <c r="BB48" s="107" t="s">
        <v>22</v>
      </c>
      <c r="BC48" s="105" t="s">
        <v>11</v>
      </c>
      <c r="BD48" s="105"/>
      <c r="BE48" s="105"/>
      <c r="BF48" s="105"/>
      <c r="BG48" s="105"/>
      <c r="BH48" s="105" t="s">
        <v>11</v>
      </c>
      <c r="BI48" s="105" t="s">
        <v>1751</v>
      </c>
      <c r="BJ48" s="105" t="s">
        <v>1065</v>
      </c>
      <c r="BK48" s="105" t="s">
        <v>11</v>
      </c>
      <c r="BL48" s="105" t="s">
        <v>11</v>
      </c>
      <c r="BM48" s="105" t="s">
        <v>11</v>
      </c>
      <c r="BN48" s="105" t="s">
        <v>11</v>
      </c>
      <c r="BO48" s="105" t="s">
        <v>11</v>
      </c>
      <c r="BP48" s="105" t="s">
        <v>1059</v>
      </c>
      <c r="BQ48" s="105" t="s">
        <v>1752</v>
      </c>
      <c r="BR48" s="117">
        <v>1.06</v>
      </c>
      <c r="BS48" s="117"/>
      <c r="BT48" s="105">
        <v>95</v>
      </c>
      <c r="BU48" s="105">
        <v>0.97</v>
      </c>
      <c r="BV48" s="105">
        <v>1.1499999999999999</v>
      </c>
      <c r="BW48" s="117">
        <v>0.2</v>
      </c>
      <c r="BX48" s="105" t="s">
        <v>11</v>
      </c>
      <c r="BY48" s="105" t="s">
        <v>10</v>
      </c>
      <c r="BZ48" s="105" t="s">
        <v>1753</v>
      </c>
      <c r="CA48" s="105" t="s">
        <v>1754</v>
      </c>
      <c r="CB48" s="105" t="s">
        <v>11</v>
      </c>
      <c r="CC48" s="105" t="s">
        <v>11</v>
      </c>
      <c r="CD48" s="106" t="s">
        <v>10</v>
      </c>
      <c r="CE48" s="105"/>
      <c r="CF48" s="105"/>
      <c r="CG48" s="105"/>
      <c r="CH48" s="105"/>
      <c r="CI48" s="2"/>
      <c r="CJ48" s="2"/>
      <c r="CK48" s="2"/>
      <c r="CL48" s="2"/>
      <c r="CM48" s="2"/>
    </row>
    <row r="49" spans="1:91">
      <c r="A49" s="105">
        <v>28</v>
      </c>
      <c r="B49" s="105" t="s">
        <v>282</v>
      </c>
      <c r="C49" s="105" t="s">
        <v>244</v>
      </c>
      <c r="D49" s="105" t="s">
        <v>1736</v>
      </c>
      <c r="E49" s="105">
        <v>2019</v>
      </c>
      <c r="F49" s="105" t="s">
        <v>1737</v>
      </c>
      <c r="G49" s="105" t="s">
        <v>1738</v>
      </c>
      <c r="H49" s="105" t="s">
        <v>1739</v>
      </c>
      <c r="I49" s="105" t="s">
        <v>1740</v>
      </c>
      <c r="J49" s="105" t="s">
        <v>1741</v>
      </c>
      <c r="K49" s="105" t="s">
        <v>1742</v>
      </c>
      <c r="L49" s="105" t="s">
        <v>1743</v>
      </c>
      <c r="M49" s="105" t="s">
        <v>1744</v>
      </c>
      <c r="N49" s="107" t="s">
        <v>18</v>
      </c>
      <c r="O49" s="107" t="s">
        <v>5663</v>
      </c>
      <c r="P49" s="107" t="s">
        <v>5661</v>
      </c>
      <c r="Q49" s="107" t="s">
        <v>5608</v>
      </c>
      <c r="R49" s="107" t="s">
        <v>1745</v>
      </c>
      <c r="S49" s="107" t="s">
        <v>123</v>
      </c>
      <c r="T49" s="116" t="s">
        <v>1746</v>
      </c>
      <c r="U49" s="107" t="s">
        <v>268</v>
      </c>
      <c r="V49" s="107" t="s">
        <v>11</v>
      </c>
      <c r="W49" s="107" t="s">
        <v>11</v>
      </c>
      <c r="X49" s="107" t="s">
        <v>10</v>
      </c>
      <c r="Y49" s="107" t="s">
        <v>10</v>
      </c>
      <c r="Z49" s="107" t="s">
        <v>10</v>
      </c>
      <c r="AA49" s="107" t="s">
        <v>1724</v>
      </c>
      <c r="AB49" s="107" t="s">
        <v>1747</v>
      </c>
      <c r="AC49" s="112" t="s">
        <v>4607</v>
      </c>
      <c r="AD49" s="112" t="s">
        <v>4607</v>
      </c>
      <c r="AE49" s="107" t="s">
        <v>123</v>
      </c>
      <c r="AF49" s="116" t="s">
        <v>1746</v>
      </c>
      <c r="AG49" s="107" t="s">
        <v>268</v>
      </c>
      <c r="AH49" s="111" t="s">
        <v>11</v>
      </c>
      <c r="AI49" s="112" t="s">
        <v>10</v>
      </c>
      <c r="AJ49" s="107" t="s">
        <v>10</v>
      </c>
      <c r="AK49" s="107" t="s">
        <v>1005</v>
      </c>
      <c r="AL49" s="107" t="s">
        <v>1747</v>
      </c>
      <c r="AM49" s="107" t="s">
        <v>11</v>
      </c>
      <c r="AN49" s="107" t="s">
        <v>11</v>
      </c>
      <c r="AO49" s="107" t="s">
        <v>1748</v>
      </c>
      <c r="AP49" s="107" t="s">
        <v>1749</v>
      </c>
      <c r="AQ49" s="107" t="s">
        <v>11</v>
      </c>
      <c r="AR49" s="107" t="s">
        <v>11</v>
      </c>
      <c r="AS49" s="107" t="s">
        <v>11</v>
      </c>
      <c r="AT49" s="107" t="s">
        <v>11</v>
      </c>
      <c r="AU49" s="107" t="s">
        <v>10</v>
      </c>
      <c r="AV49" s="107" t="s">
        <v>10</v>
      </c>
      <c r="AW49" s="107">
        <v>24</v>
      </c>
      <c r="AX49" s="107" t="s">
        <v>11</v>
      </c>
      <c r="AY49" s="105" t="s">
        <v>1750</v>
      </c>
      <c r="AZ49" s="105" t="s">
        <v>11</v>
      </c>
      <c r="BA49" s="105" t="s">
        <v>10</v>
      </c>
      <c r="BB49" s="107" t="s">
        <v>22</v>
      </c>
      <c r="BC49" s="105" t="s">
        <v>11</v>
      </c>
      <c r="BD49" s="105"/>
      <c r="BE49" s="105"/>
      <c r="BF49" s="105"/>
      <c r="BG49" s="105"/>
      <c r="BH49" s="105" t="s">
        <v>11</v>
      </c>
      <c r="BI49" s="105" t="s">
        <v>1751</v>
      </c>
      <c r="BJ49" s="105" t="s">
        <v>1065</v>
      </c>
      <c r="BK49" s="105" t="s">
        <v>11</v>
      </c>
      <c r="BL49" s="105" t="s">
        <v>11</v>
      </c>
      <c r="BM49" s="105" t="s">
        <v>11</v>
      </c>
      <c r="BN49" s="105" t="s">
        <v>11</v>
      </c>
      <c r="BO49" s="105" t="s">
        <v>11</v>
      </c>
      <c r="BP49" s="105" t="s">
        <v>1059</v>
      </c>
      <c r="BQ49" s="105" t="s">
        <v>1752</v>
      </c>
      <c r="BR49" s="105">
        <v>1.07</v>
      </c>
      <c r="BS49" s="105"/>
      <c r="BT49" s="105">
        <v>95</v>
      </c>
      <c r="BU49" s="105">
        <v>0.98</v>
      </c>
      <c r="BV49" s="105">
        <v>1.1599999999999999</v>
      </c>
      <c r="BW49" s="105">
        <v>0.12</v>
      </c>
      <c r="BX49" s="105" t="s">
        <v>11</v>
      </c>
      <c r="BY49" s="105" t="s">
        <v>10</v>
      </c>
      <c r="BZ49" s="105" t="s">
        <v>1753</v>
      </c>
      <c r="CA49" s="105" t="s">
        <v>1754</v>
      </c>
      <c r="CB49" s="105" t="s">
        <v>11</v>
      </c>
      <c r="CC49" s="105" t="s">
        <v>11</v>
      </c>
      <c r="CD49" s="106" t="s">
        <v>10</v>
      </c>
      <c r="CE49" s="105"/>
      <c r="CF49" s="105"/>
      <c r="CG49" s="105"/>
      <c r="CH49" s="105"/>
      <c r="CI49" s="2"/>
      <c r="CJ49" s="2"/>
      <c r="CK49" s="2"/>
      <c r="CL49" s="2"/>
      <c r="CM49" s="2"/>
    </row>
    <row r="50" spans="1:91">
      <c r="A50" s="105">
        <v>28</v>
      </c>
      <c r="B50" s="105" t="s">
        <v>282</v>
      </c>
      <c r="C50" s="105" t="s">
        <v>244</v>
      </c>
      <c r="D50" s="105" t="s">
        <v>1736</v>
      </c>
      <c r="E50" s="105">
        <v>2019</v>
      </c>
      <c r="F50" s="105" t="s">
        <v>1737</v>
      </c>
      <c r="G50" s="105" t="s">
        <v>1738</v>
      </c>
      <c r="H50" s="105" t="s">
        <v>1739</v>
      </c>
      <c r="I50" s="105" t="s">
        <v>1740</v>
      </c>
      <c r="J50" s="105" t="s">
        <v>1741</v>
      </c>
      <c r="K50" s="105" t="s">
        <v>1742</v>
      </c>
      <c r="L50" s="105" t="s">
        <v>1743</v>
      </c>
      <c r="M50" s="105" t="s">
        <v>1744</v>
      </c>
      <c r="N50" s="107" t="s">
        <v>18</v>
      </c>
      <c r="O50" s="107" t="s">
        <v>5663</v>
      </c>
      <c r="P50" s="107" t="s">
        <v>5662</v>
      </c>
      <c r="Q50" s="107" t="s">
        <v>5608</v>
      </c>
      <c r="R50" s="107" t="s">
        <v>1745</v>
      </c>
      <c r="S50" s="107" t="s">
        <v>123</v>
      </c>
      <c r="T50" s="107" t="s">
        <v>1746</v>
      </c>
      <c r="U50" s="107" t="s">
        <v>268</v>
      </c>
      <c r="V50" s="111" t="s">
        <v>11</v>
      </c>
      <c r="W50" s="111" t="s">
        <v>11</v>
      </c>
      <c r="X50" s="107" t="s">
        <v>10</v>
      </c>
      <c r="Y50" s="107" t="s">
        <v>10</v>
      </c>
      <c r="Z50" s="107" t="s">
        <v>10</v>
      </c>
      <c r="AA50" s="107" t="s">
        <v>1724</v>
      </c>
      <c r="AB50" s="107" t="s">
        <v>1747</v>
      </c>
      <c r="AC50" s="112" t="s">
        <v>4607</v>
      </c>
      <c r="AD50" s="112" t="s">
        <v>4607</v>
      </c>
      <c r="AE50" s="107" t="s">
        <v>123</v>
      </c>
      <c r="AF50" s="107" t="s">
        <v>1746</v>
      </c>
      <c r="AG50" s="107" t="s">
        <v>268</v>
      </c>
      <c r="AH50" s="107" t="s">
        <v>11</v>
      </c>
      <c r="AI50" s="112" t="s">
        <v>10</v>
      </c>
      <c r="AJ50" s="107" t="s">
        <v>10</v>
      </c>
      <c r="AK50" s="107" t="s">
        <v>1005</v>
      </c>
      <c r="AL50" s="107" t="s">
        <v>1747</v>
      </c>
      <c r="AM50" s="107" t="s">
        <v>11</v>
      </c>
      <c r="AN50" s="107" t="s">
        <v>11</v>
      </c>
      <c r="AO50" s="107" t="s">
        <v>1748</v>
      </c>
      <c r="AP50" s="107" t="s">
        <v>1749</v>
      </c>
      <c r="AQ50" s="107" t="s">
        <v>11</v>
      </c>
      <c r="AR50" s="107" t="s">
        <v>11</v>
      </c>
      <c r="AS50" s="107" t="s">
        <v>11</v>
      </c>
      <c r="AT50" s="107" t="s">
        <v>11</v>
      </c>
      <c r="AU50" s="107" t="s">
        <v>10</v>
      </c>
      <c r="AV50" s="107" t="s">
        <v>10</v>
      </c>
      <c r="AW50" s="107">
        <v>24</v>
      </c>
      <c r="AX50" s="107" t="s">
        <v>11</v>
      </c>
      <c r="AY50" s="105" t="s">
        <v>1750</v>
      </c>
      <c r="AZ50" s="105" t="s">
        <v>11</v>
      </c>
      <c r="BA50" s="105" t="s">
        <v>10</v>
      </c>
      <c r="BB50" s="107" t="s">
        <v>22</v>
      </c>
      <c r="BC50" s="105" t="s">
        <v>11</v>
      </c>
      <c r="BD50" s="105"/>
      <c r="BE50" s="105"/>
      <c r="BF50" s="105"/>
      <c r="BG50" s="105"/>
      <c r="BH50" s="105" t="s">
        <v>11</v>
      </c>
      <c r="BI50" s="105" t="s">
        <v>1751</v>
      </c>
      <c r="BJ50" s="105" t="s">
        <v>1065</v>
      </c>
      <c r="BK50" s="105" t="s">
        <v>11</v>
      </c>
      <c r="BL50" s="105" t="s">
        <v>11</v>
      </c>
      <c r="BM50" s="105" t="s">
        <v>11</v>
      </c>
      <c r="BN50" s="105" t="s">
        <v>11</v>
      </c>
      <c r="BO50" s="105" t="s">
        <v>11</v>
      </c>
      <c r="BP50" s="105" t="s">
        <v>1059</v>
      </c>
      <c r="BQ50" s="105" t="s">
        <v>1752</v>
      </c>
      <c r="BR50" s="105">
        <v>1.03</v>
      </c>
      <c r="BS50" s="105"/>
      <c r="BT50" s="105">
        <v>95</v>
      </c>
      <c r="BU50" s="105">
        <v>0.98</v>
      </c>
      <c r="BV50" s="105">
        <v>1.08</v>
      </c>
      <c r="BW50" s="105">
        <v>0.19</v>
      </c>
      <c r="BX50" s="105" t="s">
        <v>11</v>
      </c>
      <c r="BY50" s="105" t="s">
        <v>10</v>
      </c>
      <c r="BZ50" s="105" t="s">
        <v>1753</v>
      </c>
      <c r="CA50" s="105" t="s">
        <v>1754</v>
      </c>
      <c r="CB50" s="105" t="s">
        <v>11</v>
      </c>
      <c r="CC50" s="105" t="s">
        <v>11</v>
      </c>
      <c r="CD50" s="106" t="s">
        <v>10</v>
      </c>
      <c r="CE50" s="105"/>
      <c r="CF50" s="105"/>
      <c r="CG50" s="105"/>
      <c r="CH50" s="105"/>
    </row>
    <row r="51" spans="1:91">
      <c r="A51" s="105">
        <v>29</v>
      </c>
      <c r="B51" s="105" t="s">
        <v>282</v>
      </c>
      <c r="C51" s="105" t="s">
        <v>244</v>
      </c>
      <c r="D51" s="105" t="s">
        <v>1756</v>
      </c>
      <c r="E51" s="105">
        <v>2018</v>
      </c>
      <c r="F51" s="105" t="s">
        <v>1757</v>
      </c>
      <c r="G51" s="105" t="s">
        <v>1758</v>
      </c>
      <c r="H51" s="105" t="s">
        <v>1759</v>
      </c>
      <c r="I51" s="105" t="s">
        <v>1760</v>
      </c>
      <c r="J51" s="105" t="s">
        <v>1761</v>
      </c>
      <c r="K51" s="105" t="s">
        <v>1762</v>
      </c>
      <c r="L51" s="105" t="s">
        <v>1763</v>
      </c>
      <c r="M51" s="105" t="s">
        <v>1764</v>
      </c>
      <c r="N51" s="107" t="s">
        <v>21</v>
      </c>
      <c r="O51" s="107" t="s">
        <v>5664</v>
      </c>
      <c r="P51" s="107" t="s">
        <v>5664</v>
      </c>
      <c r="Q51" s="107" t="s">
        <v>5604</v>
      </c>
      <c r="R51" s="107" t="s">
        <v>1765</v>
      </c>
      <c r="S51" s="107" t="s">
        <v>123</v>
      </c>
      <c r="T51" s="107" t="s">
        <v>172</v>
      </c>
      <c r="U51" s="107" t="s">
        <v>140</v>
      </c>
      <c r="V51" s="111">
        <v>113882</v>
      </c>
      <c r="W51" s="111">
        <v>322354</v>
      </c>
      <c r="X51" s="107" t="s">
        <v>10</v>
      </c>
      <c r="Y51" s="107" t="s">
        <v>10</v>
      </c>
      <c r="Z51" s="107" t="s">
        <v>10</v>
      </c>
      <c r="AA51" s="107" t="s">
        <v>1005</v>
      </c>
      <c r="AB51" s="107" t="s">
        <v>1766</v>
      </c>
      <c r="AC51" s="112" t="s">
        <v>127</v>
      </c>
      <c r="AD51" s="112" t="s">
        <v>127</v>
      </c>
      <c r="AE51" s="107" t="s">
        <v>11</v>
      </c>
      <c r="AF51" s="107" t="s">
        <v>11</v>
      </c>
      <c r="AG51" s="107" t="s">
        <v>140</v>
      </c>
      <c r="AH51" s="107">
        <v>772825</v>
      </c>
      <c r="AI51" s="112" t="s">
        <v>11</v>
      </c>
      <c r="AJ51" s="107" t="s">
        <v>1767</v>
      </c>
      <c r="AK51" s="107" t="s">
        <v>1005</v>
      </c>
      <c r="AL51" s="107" t="s">
        <v>1766</v>
      </c>
      <c r="AM51" s="107" t="s">
        <v>1726</v>
      </c>
      <c r="AN51" s="107" t="s">
        <v>213</v>
      </c>
      <c r="AO51" s="107" t="s">
        <v>1768</v>
      </c>
      <c r="AP51" s="107" t="s">
        <v>11</v>
      </c>
      <c r="AQ51" s="107" t="s">
        <v>138</v>
      </c>
      <c r="AR51" s="107" t="s">
        <v>11</v>
      </c>
      <c r="AS51" s="107" t="s">
        <v>11</v>
      </c>
      <c r="AT51" s="107" t="s">
        <v>11</v>
      </c>
      <c r="AU51" s="107" t="s">
        <v>10</v>
      </c>
      <c r="AV51" s="107" t="s">
        <v>11</v>
      </c>
      <c r="AW51" s="107" t="s">
        <v>10</v>
      </c>
      <c r="AX51" s="107" t="s">
        <v>11</v>
      </c>
      <c r="AY51" s="105" t="s">
        <v>10</v>
      </c>
      <c r="AZ51" s="105" t="s">
        <v>11</v>
      </c>
      <c r="BA51" s="105" t="s">
        <v>10</v>
      </c>
      <c r="BB51" s="107" t="s">
        <v>13</v>
      </c>
      <c r="BC51" s="105" t="s">
        <v>17</v>
      </c>
      <c r="BD51" s="105" t="s">
        <v>26</v>
      </c>
      <c r="BE51" s="105"/>
      <c r="BF51" s="105"/>
      <c r="BG51" s="105"/>
      <c r="BH51" s="105" t="s">
        <v>1011</v>
      </c>
      <c r="BI51" s="105" t="s">
        <v>11</v>
      </c>
      <c r="BJ51" s="105" t="s">
        <v>1065</v>
      </c>
      <c r="BK51" s="105" t="s">
        <v>11</v>
      </c>
      <c r="BL51" s="105" t="s">
        <v>11</v>
      </c>
      <c r="BM51" s="105" t="s">
        <v>11</v>
      </c>
      <c r="BN51" s="105" t="s">
        <v>1769</v>
      </c>
      <c r="BO51" s="105" t="s">
        <v>167</v>
      </c>
      <c r="BP51" s="105" t="s">
        <v>1770</v>
      </c>
      <c r="BQ51" s="105" t="s">
        <v>1012</v>
      </c>
      <c r="BR51" s="105">
        <v>4.0000000000000001E-3</v>
      </c>
      <c r="BS51" s="105">
        <v>4.0000000000000001E-3</v>
      </c>
      <c r="BT51" s="105"/>
      <c r="BU51" s="105"/>
      <c r="BV51" s="105"/>
      <c r="BW51" s="105">
        <v>0.23</v>
      </c>
      <c r="BX51" s="105" t="s">
        <v>11</v>
      </c>
      <c r="BY51" s="105" t="s">
        <v>10</v>
      </c>
      <c r="BZ51" s="105" t="s">
        <v>1771</v>
      </c>
      <c r="CA51" s="105" t="s">
        <v>1772</v>
      </c>
      <c r="CB51" s="105" t="s">
        <v>11</v>
      </c>
      <c r="CC51" s="105" t="s">
        <v>11</v>
      </c>
      <c r="CD51" s="105" t="s">
        <v>1773</v>
      </c>
      <c r="CE51" s="105"/>
      <c r="CF51" s="105"/>
      <c r="CG51" s="105"/>
      <c r="CH51" s="105"/>
      <c r="CI51" s="2"/>
      <c r="CJ51" s="2"/>
      <c r="CK51" s="2"/>
      <c r="CL51" s="2"/>
      <c r="CM51" s="2"/>
    </row>
    <row r="52" spans="1:91">
      <c r="A52" s="105">
        <v>30</v>
      </c>
      <c r="B52" s="105" t="s">
        <v>282</v>
      </c>
      <c r="C52" s="105" t="s">
        <v>244</v>
      </c>
      <c r="D52" s="105" t="s">
        <v>1774</v>
      </c>
      <c r="E52" s="105">
        <v>2016</v>
      </c>
      <c r="F52" s="105" t="s">
        <v>1775</v>
      </c>
      <c r="G52" s="105" t="s">
        <v>1776</v>
      </c>
      <c r="H52" s="105" t="s">
        <v>1777</v>
      </c>
      <c r="I52" s="105" t="s">
        <v>1778</v>
      </c>
      <c r="J52" s="105" t="s">
        <v>1779</v>
      </c>
      <c r="K52" s="105" t="s">
        <v>1780</v>
      </c>
      <c r="L52" s="105" t="s">
        <v>1781</v>
      </c>
      <c r="M52" s="105" t="s">
        <v>1782</v>
      </c>
      <c r="N52" s="107" t="s">
        <v>12</v>
      </c>
      <c r="O52" s="107" t="s">
        <v>5667</v>
      </c>
      <c r="P52" s="107" t="s">
        <v>5667</v>
      </c>
      <c r="Q52" s="107" t="s">
        <v>5608</v>
      </c>
      <c r="R52" s="107" t="s">
        <v>1783</v>
      </c>
      <c r="S52" s="107" t="s">
        <v>123</v>
      </c>
      <c r="T52" s="107" t="s">
        <v>1784</v>
      </c>
      <c r="U52" s="107" t="s">
        <v>140</v>
      </c>
      <c r="V52" s="111">
        <v>14500</v>
      </c>
      <c r="W52" s="111">
        <v>70937</v>
      </c>
      <c r="X52" s="107" t="s">
        <v>10</v>
      </c>
      <c r="Y52" s="107" t="s">
        <v>10</v>
      </c>
      <c r="Z52" s="107" t="s">
        <v>10</v>
      </c>
      <c r="AA52" s="107" t="s">
        <v>1005</v>
      </c>
      <c r="AB52" s="107" t="s">
        <v>1785</v>
      </c>
      <c r="AC52" s="112" t="s">
        <v>127</v>
      </c>
      <c r="AD52" s="112" t="s">
        <v>127</v>
      </c>
      <c r="AE52" s="107" t="s">
        <v>1060</v>
      </c>
      <c r="AF52" s="107" t="s">
        <v>1784</v>
      </c>
      <c r="AG52" s="107" t="s">
        <v>140</v>
      </c>
      <c r="AH52" s="107">
        <f>SUM(V52:W52)</f>
        <v>85437</v>
      </c>
      <c r="AI52" s="112">
        <f>INDEX([2]Exposure_GWASs!F:F,MATCH([2]Luke!AB52,[2]Exposure_GWASs!C:C,0))</f>
        <v>339224</v>
      </c>
      <c r="AJ52" s="107" t="s">
        <v>1725</v>
      </c>
      <c r="AK52" s="107" t="s">
        <v>1005</v>
      </c>
      <c r="AL52" s="107" t="s">
        <v>1785</v>
      </c>
      <c r="AM52" s="107" t="s">
        <v>1726</v>
      </c>
      <c r="AN52" s="107" t="s">
        <v>11</v>
      </c>
      <c r="AO52" s="107" t="s">
        <v>11</v>
      </c>
      <c r="AP52" s="107" t="s">
        <v>11</v>
      </c>
      <c r="AQ52" s="107" t="s">
        <v>11</v>
      </c>
      <c r="AR52" s="107" t="s">
        <v>11</v>
      </c>
      <c r="AS52" s="107" t="s">
        <v>11</v>
      </c>
      <c r="AT52" s="107" t="s">
        <v>1786</v>
      </c>
      <c r="AU52" s="107" t="s">
        <v>10</v>
      </c>
      <c r="AV52" s="107" t="s">
        <v>10</v>
      </c>
      <c r="AW52" s="107">
        <v>5</v>
      </c>
      <c r="AX52" s="107">
        <f>INDEX([2]Exposure_GWASs!S:S,MATCH([2]Luke!AB52,[2]Exposure_GWASs!C:C,0))</f>
        <v>97</v>
      </c>
      <c r="AY52" s="105" t="s">
        <v>11</v>
      </c>
      <c r="AZ52" s="105" t="s">
        <v>11</v>
      </c>
      <c r="BA52" s="105" t="s">
        <v>10</v>
      </c>
      <c r="BB52" s="107" t="s">
        <v>11</v>
      </c>
      <c r="BC52" s="105"/>
      <c r="BD52" s="105"/>
      <c r="BE52" s="105"/>
      <c r="BF52" s="105"/>
      <c r="BG52" s="105"/>
      <c r="BH52" s="105"/>
      <c r="BI52" s="105" t="s">
        <v>1787</v>
      </c>
      <c r="BJ52" s="105" t="s">
        <v>1788</v>
      </c>
      <c r="BK52" s="105" t="s">
        <v>11</v>
      </c>
      <c r="BL52" s="105" t="s">
        <v>11</v>
      </c>
      <c r="BM52" s="105" t="s">
        <v>11</v>
      </c>
      <c r="BN52" s="105" t="s">
        <v>11</v>
      </c>
      <c r="BO52" s="105" t="s">
        <v>128</v>
      </c>
      <c r="BP52" s="105" t="s">
        <v>1770</v>
      </c>
      <c r="BQ52" s="105" t="s">
        <v>1789</v>
      </c>
      <c r="BR52" s="105">
        <v>1.05</v>
      </c>
      <c r="BS52" s="105"/>
      <c r="BT52" s="105">
        <v>95</v>
      </c>
      <c r="BU52" s="105">
        <v>1</v>
      </c>
      <c r="BV52" s="105">
        <v>1.1100000000000001</v>
      </c>
      <c r="BW52" s="105" t="s">
        <v>1790</v>
      </c>
      <c r="BX52" s="105" t="s">
        <v>1791</v>
      </c>
      <c r="BY52" s="105" t="s">
        <v>10</v>
      </c>
      <c r="BZ52" s="105" t="s">
        <v>1792</v>
      </c>
      <c r="CA52" s="105" t="s">
        <v>1793</v>
      </c>
      <c r="CB52" s="105" t="s">
        <v>1794</v>
      </c>
      <c r="CC52" s="105" t="s">
        <v>11</v>
      </c>
      <c r="CD52" s="106" t="s">
        <v>10</v>
      </c>
      <c r="CE52" s="105"/>
      <c r="CF52" s="105"/>
      <c r="CG52" s="105"/>
      <c r="CH52" s="105"/>
      <c r="CI52" s="2"/>
      <c r="CJ52" s="2"/>
      <c r="CK52" s="2"/>
      <c r="CL52" s="2"/>
      <c r="CM52" s="2"/>
    </row>
    <row r="53" spans="1:91">
      <c r="A53" s="105">
        <v>30</v>
      </c>
      <c r="B53" s="105" t="s">
        <v>282</v>
      </c>
      <c r="C53" s="105" t="s">
        <v>244</v>
      </c>
      <c r="D53" s="105" t="s">
        <v>1774</v>
      </c>
      <c r="E53" s="105">
        <v>2016</v>
      </c>
      <c r="F53" s="105" t="s">
        <v>1775</v>
      </c>
      <c r="G53" s="105" t="s">
        <v>1776</v>
      </c>
      <c r="H53" s="105" t="s">
        <v>1777</v>
      </c>
      <c r="I53" s="105" t="s">
        <v>1778</v>
      </c>
      <c r="J53" s="105" t="s">
        <v>1779</v>
      </c>
      <c r="K53" s="105" t="s">
        <v>1780</v>
      </c>
      <c r="L53" s="105" t="s">
        <v>1781</v>
      </c>
      <c r="M53" s="105" t="s">
        <v>1782</v>
      </c>
      <c r="N53" s="107" t="s">
        <v>12</v>
      </c>
      <c r="O53" s="107" t="s">
        <v>5667</v>
      </c>
      <c r="P53" s="107" t="s">
        <v>5665</v>
      </c>
      <c r="Q53" s="107" t="s">
        <v>5608</v>
      </c>
      <c r="R53" s="107" t="s">
        <v>1783</v>
      </c>
      <c r="S53" s="107" t="s">
        <v>123</v>
      </c>
      <c r="T53" s="107" t="s">
        <v>1784</v>
      </c>
      <c r="U53" s="107" t="s">
        <v>140</v>
      </c>
      <c r="V53" s="111">
        <v>1386</v>
      </c>
      <c r="W53" s="111">
        <v>84051</v>
      </c>
      <c r="X53" s="107" t="s">
        <v>10</v>
      </c>
      <c r="Y53" s="107" t="s">
        <v>10</v>
      </c>
      <c r="Z53" s="107" t="s">
        <v>10</v>
      </c>
      <c r="AA53" s="107" t="s">
        <v>1005</v>
      </c>
      <c r="AB53" s="107" t="s">
        <v>1785</v>
      </c>
      <c r="AC53" s="112" t="s">
        <v>127</v>
      </c>
      <c r="AD53" s="112" t="s">
        <v>127</v>
      </c>
      <c r="AE53" s="107" t="s">
        <v>1060</v>
      </c>
      <c r="AF53" s="107" t="s">
        <v>1784</v>
      </c>
      <c r="AG53" s="107" t="s">
        <v>140</v>
      </c>
      <c r="AH53" s="107">
        <f t="shared" ref="AH53:AH55" si="5">SUM(V53:W53)</f>
        <v>85437</v>
      </c>
      <c r="AI53" s="112">
        <f>INDEX([2]Exposure_GWASs!F:F,MATCH([2]Luke!AB53,[2]Exposure_GWASs!C:C,0))</f>
        <v>339224</v>
      </c>
      <c r="AJ53" s="107" t="s">
        <v>1725</v>
      </c>
      <c r="AK53" s="107" t="s">
        <v>1005</v>
      </c>
      <c r="AL53" s="107" t="s">
        <v>1785</v>
      </c>
      <c r="AM53" s="107" t="s">
        <v>1726</v>
      </c>
      <c r="AN53" s="107" t="s">
        <v>11</v>
      </c>
      <c r="AO53" s="107" t="s">
        <v>11</v>
      </c>
      <c r="AP53" s="107" t="s">
        <v>11</v>
      </c>
      <c r="AQ53" s="107" t="s">
        <v>11</v>
      </c>
      <c r="AR53" s="107" t="s">
        <v>11</v>
      </c>
      <c r="AS53" s="107" t="s">
        <v>11</v>
      </c>
      <c r="AT53" s="107" t="s">
        <v>1786</v>
      </c>
      <c r="AU53" s="107" t="s">
        <v>10</v>
      </c>
      <c r="AV53" s="107" t="s">
        <v>10</v>
      </c>
      <c r="AW53" s="107">
        <v>5</v>
      </c>
      <c r="AX53" s="107">
        <f>INDEX([2]Exposure_GWASs!S:S,MATCH([2]Luke!AB53,[2]Exposure_GWASs!C:C,0))</f>
        <v>97</v>
      </c>
      <c r="AY53" s="105" t="s">
        <v>11</v>
      </c>
      <c r="AZ53" s="105" t="s">
        <v>11</v>
      </c>
      <c r="BA53" s="105" t="s">
        <v>10</v>
      </c>
      <c r="BB53" s="107" t="s">
        <v>11</v>
      </c>
      <c r="BC53" s="105"/>
      <c r="BD53" s="105"/>
      <c r="BE53" s="105"/>
      <c r="BF53" s="105"/>
      <c r="BG53" s="105"/>
      <c r="BH53" s="105"/>
      <c r="BI53" s="105" t="s">
        <v>1787</v>
      </c>
      <c r="BJ53" s="105" t="s">
        <v>1788</v>
      </c>
      <c r="BK53" s="105" t="s">
        <v>11</v>
      </c>
      <c r="BL53" s="105" t="s">
        <v>11</v>
      </c>
      <c r="BM53" s="105" t="s">
        <v>11</v>
      </c>
      <c r="BN53" s="105" t="s">
        <v>11</v>
      </c>
      <c r="BO53" s="105" t="s">
        <v>128</v>
      </c>
      <c r="BP53" s="105" t="s">
        <v>1770</v>
      </c>
      <c r="BQ53" s="105" t="s">
        <v>1789</v>
      </c>
      <c r="BR53" s="105">
        <v>1.06</v>
      </c>
      <c r="BS53" s="105"/>
      <c r="BT53" s="105">
        <v>95</v>
      </c>
      <c r="BU53" s="105">
        <v>1</v>
      </c>
      <c r="BV53" s="105">
        <v>1.1200000000000001</v>
      </c>
      <c r="BW53" s="105" t="s">
        <v>1795</v>
      </c>
      <c r="BX53" s="105" t="s">
        <v>1791</v>
      </c>
      <c r="BY53" s="105" t="s">
        <v>10</v>
      </c>
      <c r="BZ53" s="105" t="s">
        <v>1792</v>
      </c>
      <c r="CA53" s="105" t="s">
        <v>1793</v>
      </c>
      <c r="CB53" s="105" t="s">
        <v>1794</v>
      </c>
      <c r="CC53" s="105" t="s">
        <v>11</v>
      </c>
      <c r="CD53" s="106" t="s">
        <v>10</v>
      </c>
      <c r="CE53" s="105"/>
      <c r="CF53" s="105"/>
      <c r="CG53" s="105"/>
      <c r="CH53" s="105"/>
      <c r="CI53" s="2"/>
      <c r="CJ53" s="2"/>
      <c r="CK53" s="2"/>
      <c r="CL53" s="2"/>
      <c r="CM53" s="2"/>
    </row>
    <row r="54" spans="1:91">
      <c r="A54" s="105">
        <v>30</v>
      </c>
      <c r="B54" s="105" t="s">
        <v>282</v>
      </c>
      <c r="C54" s="105" t="s">
        <v>244</v>
      </c>
      <c r="D54" s="105" t="s">
        <v>1774</v>
      </c>
      <c r="E54" s="105">
        <v>2016</v>
      </c>
      <c r="F54" s="105" t="s">
        <v>1775</v>
      </c>
      <c r="G54" s="105" t="s">
        <v>1776</v>
      </c>
      <c r="H54" s="105" t="s">
        <v>1777</v>
      </c>
      <c r="I54" s="105" t="s">
        <v>1778</v>
      </c>
      <c r="J54" s="105" t="s">
        <v>1779</v>
      </c>
      <c r="K54" s="105" t="s">
        <v>1780</v>
      </c>
      <c r="L54" s="105" t="s">
        <v>1781</v>
      </c>
      <c r="M54" s="105" t="s">
        <v>1782</v>
      </c>
      <c r="N54" s="107" t="s">
        <v>12</v>
      </c>
      <c r="O54" s="107" t="s">
        <v>5663</v>
      </c>
      <c r="P54" s="107" t="s">
        <v>5663</v>
      </c>
      <c r="Q54" s="107" t="s">
        <v>5608</v>
      </c>
      <c r="R54" s="107" t="s">
        <v>1783</v>
      </c>
      <c r="S54" s="107" t="s">
        <v>123</v>
      </c>
      <c r="T54" s="107" t="s">
        <v>1784</v>
      </c>
      <c r="U54" s="107" t="s">
        <v>140</v>
      </c>
      <c r="V54" s="111">
        <v>5406</v>
      </c>
      <c r="W54" s="111">
        <v>80031</v>
      </c>
      <c r="X54" s="107" t="s">
        <v>10</v>
      </c>
      <c r="Y54" s="107" t="s">
        <v>10</v>
      </c>
      <c r="Z54" s="107" t="s">
        <v>10</v>
      </c>
      <c r="AA54" s="107" t="s">
        <v>1005</v>
      </c>
      <c r="AB54" s="107" t="s">
        <v>1785</v>
      </c>
      <c r="AC54" s="112" t="s">
        <v>127</v>
      </c>
      <c r="AD54" s="112" t="s">
        <v>127</v>
      </c>
      <c r="AE54" s="107" t="s">
        <v>1060</v>
      </c>
      <c r="AF54" s="107" t="s">
        <v>1784</v>
      </c>
      <c r="AG54" s="107" t="s">
        <v>140</v>
      </c>
      <c r="AH54" s="107">
        <f t="shared" si="5"/>
        <v>85437</v>
      </c>
      <c r="AI54" s="112">
        <f>INDEX([2]Exposure_GWASs!F:F,MATCH([2]Luke!AB54,[2]Exposure_GWASs!C:C,0))</f>
        <v>339224</v>
      </c>
      <c r="AJ54" s="107" t="s">
        <v>1725</v>
      </c>
      <c r="AK54" s="107" t="s">
        <v>1005</v>
      </c>
      <c r="AL54" s="107" t="s">
        <v>1785</v>
      </c>
      <c r="AM54" s="107" t="s">
        <v>1726</v>
      </c>
      <c r="AN54" s="107" t="s">
        <v>11</v>
      </c>
      <c r="AO54" s="107" t="s">
        <v>11</v>
      </c>
      <c r="AP54" s="107" t="s">
        <v>11</v>
      </c>
      <c r="AQ54" s="107" t="s">
        <v>11</v>
      </c>
      <c r="AR54" s="107" t="s">
        <v>11</v>
      </c>
      <c r="AS54" s="107" t="s">
        <v>11</v>
      </c>
      <c r="AT54" s="107" t="s">
        <v>1786</v>
      </c>
      <c r="AU54" s="107" t="s">
        <v>10</v>
      </c>
      <c r="AV54" s="107" t="s">
        <v>10</v>
      </c>
      <c r="AW54" s="107">
        <v>5</v>
      </c>
      <c r="AX54" s="107">
        <f>INDEX([2]Exposure_GWASs!S:S,MATCH([2]Luke!AB54,[2]Exposure_GWASs!C:C,0))</f>
        <v>97</v>
      </c>
      <c r="AY54" s="105" t="s">
        <v>11</v>
      </c>
      <c r="AZ54" s="105" t="s">
        <v>11</v>
      </c>
      <c r="BA54" s="105" t="s">
        <v>10</v>
      </c>
      <c r="BB54" s="107" t="s">
        <v>11</v>
      </c>
      <c r="BC54" s="105"/>
      <c r="BD54" s="105"/>
      <c r="BE54" s="105"/>
      <c r="BF54" s="105"/>
      <c r="BG54" s="105"/>
      <c r="BH54" s="105"/>
      <c r="BI54" s="105" t="s">
        <v>1787</v>
      </c>
      <c r="BJ54" s="105" t="s">
        <v>1788</v>
      </c>
      <c r="BK54" s="105" t="s">
        <v>11</v>
      </c>
      <c r="BL54" s="105" t="s">
        <v>11</v>
      </c>
      <c r="BM54" s="105" t="s">
        <v>11</v>
      </c>
      <c r="BN54" s="105" t="s">
        <v>11</v>
      </c>
      <c r="BO54" s="105" t="s">
        <v>128</v>
      </c>
      <c r="BP54" s="105" t="s">
        <v>1770</v>
      </c>
      <c r="BQ54" s="105" t="s">
        <v>1789</v>
      </c>
      <c r="BR54" s="105">
        <v>1.02</v>
      </c>
      <c r="BS54" s="105"/>
      <c r="BT54" s="105">
        <v>95</v>
      </c>
      <c r="BU54" s="105">
        <v>0.95</v>
      </c>
      <c r="BV54" s="105">
        <v>1.1000000000000001</v>
      </c>
      <c r="BW54" s="105">
        <v>0.13</v>
      </c>
      <c r="BX54" s="105" t="s">
        <v>1791</v>
      </c>
      <c r="BY54" s="105" t="s">
        <v>10</v>
      </c>
      <c r="BZ54" s="105" t="s">
        <v>1792</v>
      </c>
      <c r="CA54" s="105" t="s">
        <v>1793</v>
      </c>
      <c r="CB54" s="105" t="s">
        <v>1794</v>
      </c>
      <c r="CC54" s="105" t="s">
        <v>11</v>
      </c>
      <c r="CD54" s="106" t="s">
        <v>10</v>
      </c>
      <c r="CE54" s="105"/>
      <c r="CF54" s="105"/>
      <c r="CG54" s="105"/>
      <c r="CH54" s="105"/>
      <c r="CI54" s="2"/>
      <c r="CJ54" s="2"/>
      <c r="CK54" s="2"/>
      <c r="CL54" s="2"/>
      <c r="CM54" s="2"/>
    </row>
    <row r="55" spans="1:91">
      <c r="A55" s="105">
        <v>30</v>
      </c>
      <c r="B55" s="105" t="s">
        <v>282</v>
      </c>
      <c r="C55" s="105" t="s">
        <v>244</v>
      </c>
      <c r="D55" s="105" t="s">
        <v>1774</v>
      </c>
      <c r="E55" s="105">
        <v>2016</v>
      </c>
      <c r="F55" s="105" t="s">
        <v>1775</v>
      </c>
      <c r="G55" s="105" t="s">
        <v>1776</v>
      </c>
      <c r="H55" s="105" t="s">
        <v>1777</v>
      </c>
      <c r="I55" s="105" t="s">
        <v>1778</v>
      </c>
      <c r="J55" s="105" t="s">
        <v>1779</v>
      </c>
      <c r="K55" s="105" t="s">
        <v>1780</v>
      </c>
      <c r="L55" s="105" t="s">
        <v>1781</v>
      </c>
      <c r="M55" s="105" t="s">
        <v>1782</v>
      </c>
      <c r="N55" s="107" t="s">
        <v>12</v>
      </c>
      <c r="O55" s="107" t="s">
        <v>5663</v>
      </c>
      <c r="P55" s="107" t="s">
        <v>5666</v>
      </c>
      <c r="Q55" s="107" t="s">
        <v>5608</v>
      </c>
      <c r="R55" s="107" t="s">
        <v>1783</v>
      </c>
      <c r="S55" s="107" t="s">
        <v>123</v>
      </c>
      <c r="T55" s="107" t="s">
        <v>1784</v>
      </c>
      <c r="U55" s="107" t="s">
        <v>140</v>
      </c>
      <c r="V55" s="111">
        <v>2292</v>
      </c>
      <c r="W55" s="111">
        <v>83145</v>
      </c>
      <c r="X55" s="107" t="s">
        <v>10</v>
      </c>
      <c r="Y55" s="107" t="s">
        <v>10</v>
      </c>
      <c r="Z55" s="107" t="s">
        <v>10</v>
      </c>
      <c r="AA55" s="107" t="s">
        <v>1005</v>
      </c>
      <c r="AB55" s="107" t="s">
        <v>1785</v>
      </c>
      <c r="AC55" s="112" t="s">
        <v>127</v>
      </c>
      <c r="AD55" s="112" t="s">
        <v>127</v>
      </c>
      <c r="AE55" s="107" t="s">
        <v>1060</v>
      </c>
      <c r="AF55" s="107" t="s">
        <v>1784</v>
      </c>
      <c r="AG55" s="107" t="s">
        <v>140</v>
      </c>
      <c r="AH55" s="107">
        <f t="shared" si="5"/>
        <v>85437</v>
      </c>
      <c r="AI55" s="112">
        <f>INDEX([2]Exposure_GWASs!F:F,MATCH([2]Luke!AB55,[2]Exposure_GWASs!C:C,0))</f>
        <v>339224</v>
      </c>
      <c r="AJ55" s="107" t="s">
        <v>1725</v>
      </c>
      <c r="AK55" s="107" t="s">
        <v>1005</v>
      </c>
      <c r="AL55" s="107" t="s">
        <v>1785</v>
      </c>
      <c r="AM55" s="107" t="s">
        <v>1726</v>
      </c>
      <c r="AN55" s="107" t="s">
        <v>11</v>
      </c>
      <c r="AO55" s="107" t="s">
        <v>11</v>
      </c>
      <c r="AP55" s="107" t="s">
        <v>11</v>
      </c>
      <c r="AQ55" s="107" t="s">
        <v>11</v>
      </c>
      <c r="AR55" s="107" t="s">
        <v>11</v>
      </c>
      <c r="AS55" s="107" t="s">
        <v>11</v>
      </c>
      <c r="AT55" s="107" t="s">
        <v>1786</v>
      </c>
      <c r="AU55" s="107" t="s">
        <v>10</v>
      </c>
      <c r="AV55" s="107" t="s">
        <v>10</v>
      </c>
      <c r="AW55" s="107">
        <v>5</v>
      </c>
      <c r="AX55" s="107">
        <f>INDEX([2]Exposure_GWASs!S:S,MATCH([2]Luke!AB55,[2]Exposure_GWASs!C:C,0))</f>
        <v>97</v>
      </c>
      <c r="AY55" s="105" t="s">
        <v>11</v>
      </c>
      <c r="AZ55" s="105" t="s">
        <v>11</v>
      </c>
      <c r="BA55" s="105" t="s">
        <v>10</v>
      </c>
      <c r="BB55" s="107" t="s">
        <v>11</v>
      </c>
      <c r="BC55" s="105"/>
      <c r="BD55" s="105"/>
      <c r="BE55" s="105"/>
      <c r="BF55" s="105"/>
      <c r="BG55" s="105"/>
      <c r="BH55" s="105"/>
      <c r="BI55" s="105" t="s">
        <v>1787</v>
      </c>
      <c r="BJ55" s="105" t="s">
        <v>1788</v>
      </c>
      <c r="BK55" s="105" t="s">
        <v>11</v>
      </c>
      <c r="BL55" s="105" t="s">
        <v>11</v>
      </c>
      <c r="BM55" s="105" t="s">
        <v>11</v>
      </c>
      <c r="BN55" s="105" t="s">
        <v>11</v>
      </c>
      <c r="BO55" s="105" t="s">
        <v>128</v>
      </c>
      <c r="BP55" s="105" t="s">
        <v>1770</v>
      </c>
      <c r="BQ55" s="105" t="s">
        <v>1789</v>
      </c>
      <c r="BR55" s="105">
        <v>1.02</v>
      </c>
      <c r="BS55" s="105"/>
      <c r="BT55" s="105">
        <v>95</v>
      </c>
      <c r="BU55" s="105">
        <v>0.91</v>
      </c>
      <c r="BV55" s="105">
        <v>1.1399999999999999</v>
      </c>
      <c r="BW55" s="105">
        <v>0.03</v>
      </c>
      <c r="BX55" s="105" t="s">
        <v>1791</v>
      </c>
      <c r="BY55" s="105" t="s">
        <v>10</v>
      </c>
      <c r="BZ55" s="105" t="s">
        <v>1792</v>
      </c>
      <c r="CA55" s="105" t="s">
        <v>1793</v>
      </c>
      <c r="CB55" s="105" t="s">
        <v>1794</v>
      </c>
      <c r="CC55" s="105" t="s">
        <v>11</v>
      </c>
      <c r="CD55" s="106" t="s">
        <v>10</v>
      </c>
      <c r="CE55" s="105"/>
      <c r="CF55" s="105"/>
      <c r="CG55" s="105"/>
      <c r="CH55" s="105"/>
      <c r="CI55" s="2"/>
      <c r="CJ55" s="2"/>
      <c r="CK55" s="2"/>
      <c r="CL55" s="2"/>
      <c r="CM55" s="2"/>
    </row>
    <row r="56" spans="1:91">
      <c r="A56" s="105">
        <v>30</v>
      </c>
      <c r="B56" s="105" t="s">
        <v>282</v>
      </c>
      <c r="C56" s="105" t="s">
        <v>244</v>
      </c>
      <c r="D56" s="105" t="s">
        <v>1774</v>
      </c>
      <c r="E56" s="105">
        <v>2016</v>
      </c>
      <c r="F56" s="105" t="s">
        <v>1775</v>
      </c>
      <c r="G56" s="105" t="s">
        <v>1776</v>
      </c>
      <c r="H56" s="105" t="s">
        <v>1777</v>
      </c>
      <c r="I56" s="105" t="s">
        <v>1778</v>
      </c>
      <c r="J56" s="105" t="s">
        <v>1779</v>
      </c>
      <c r="K56" s="105" t="s">
        <v>1780</v>
      </c>
      <c r="L56" s="105" t="s">
        <v>1781</v>
      </c>
      <c r="M56" s="105" t="s">
        <v>1782</v>
      </c>
      <c r="N56" s="107" t="s">
        <v>12</v>
      </c>
      <c r="O56" s="107" t="s">
        <v>5667</v>
      </c>
      <c r="P56" s="107" t="s">
        <v>5667</v>
      </c>
      <c r="Q56" s="107" t="s">
        <v>5608</v>
      </c>
      <c r="R56" s="107" t="s">
        <v>1783</v>
      </c>
      <c r="S56" s="107" t="s">
        <v>123</v>
      </c>
      <c r="T56" s="107" t="s">
        <v>1784</v>
      </c>
      <c r="U56" s="107" t="s">
        <v>140</v>
      </c>
      <c r="V56" s="111">
        <v>14500</v>
      </c>
      <c r="W56" s="111">
        <v>70937</v>
      </c>
      <c r="X56" s="107" t="s">
        <v>10</v>
      </c>
      <c r="Y56" s="107" t="s">
        <v>10</v>
      </c>
      <c r="Z56" s="107" t="s">
        <v>10</v>
      </c>
      <c r="AA56" s="107" t="s">
        <v>1005</v>
      </c>
      <c r="AB56" s="107" t="s">
        <v>1785</v>
      </c>
      <c r="AC56" s="112" t="s">
        <v>127</v>
      </c>
      <c r="AD56" s="112" t="s">
        <v>127</v>
      </c>
      <c r="AE56" s="107" t="s">
        <v>1060</v>
      </c>
      <c r="AF56" s="107" t="s">
        <v>1784</v>
      </c>
      <c r="AG56" s="107" t="s">
        <v>140</v>
      </c>
      <c r="AH56" s="107">
        <f>SUM(V56:W56)</f>
        <v>85437</v>
      </c>
      <c r="AI56" s="112">
        <f>INDEX([2]Exposure_GWASs!F:F,MATCH([2]Luke!AB56,[2]Exposure_GWASs!C:C,0))</f>
        <v>339224</v>
      </c>
      <c r="AJ56" s="107" t="s">
        <v>1725</v>
      </c>
      <c r="AK56" s="107" t="s">
        <v>1005</v>
      </c>
      <c r="AL56" s="107" t="s">
        <v>1785</v>
      </c>
      <c r="AM56" s="107" t="s">
        <v>1726</v>
      </c>
      <c r="AN56" s="107" t="s">
        <v>11</v>
      </c>
      <c r="AO56" s="107" t="s">
        <v>11</v>
      </c>
      <c r="AP56" s="107" t="s">
        <v>11</v>
      </c>
      <c r="AQ56" s="107" t="s">
        <v>11</v>
      </c>
      <c r="AR56" s="107" t="s">
        <v>11</v>
      </c>
      <c r="AS56" s="107" t="s">
        <v>11</v>
      </c>
      <c r="AT56" s="107" t="s">
        <v>1786</v>
      </c>
      <c r="AU56" s="107" t="s">
        <v>10</v>
      </c>
      <c r="AV56" s="107" t="s">
        <v>10</v>
      </c>
      <c r="AW56" s="107">
        <v>6</v>
      </c>
      <c r="AX56" s="107">
        <f>INDEX([2]Exposure_GWASs!S:S,MATCH([2]Luke!AB56,[2]Exposure_GWASs!C:C,0))</f>
        <v>97</v>
      </c>
      <c r="AY56" s="105" t="s">
        <v>11</v>
      </c>
      <c r="AZ56" s="105" t="s">
        <v>11</v>
      </c>
      <c r="BA56" s="105" t="s">
        <v>10</v>
      </c>
      <c r="BB56" s="107" t="s">
        <v>11</v>
      </c>
      <c r="BC56" s="105"/>
      <c r="BD56" s="105"/>
      <c r="BE56" s="105"/>
      <c r="BF56" s="105"/>
      <c r="BG56" s="105"/>
      <c r="BH56" s="105"/>
      <c r="BI56" s="105" t="s">
        <v>1787</v>
      </c>
      <c r="BJ56" s="105" t="s">
        <v>1788</v>
      </c>
      <c r="BK56" s="105" t="s">
        <v>11</v>
      </c>
      <c r="BL56" s="105" t="s">
        <v>11</v>
      </c>
      <c r="BM56" s="105" t="s">
        <v>11</v>
      </c>
      <c r="BN56" s="105" t="s">
        <v>11</v>
      </c>
      <c r="BO56" s="105" t="s">
        <v>128</v>
      </c>
      <c r="BP56" s="105" t="s">
        <v>1770</v>
      </c>
      <c r="BQ56" s="105" t="s">
        <v>1789</v>
      </c>
      <c r="BR56" s="105">
        <v>1.1000000000000001</v>
      </c>
      <c r="BS56" s="105"/>
      <c r="BT56" s="105">
        <v>95</v>
      </c>
      <c r="BU56" s="105">
        <v>1.04</v>
      </c>
      <c r="BV56" s="105">
        <v>1.1499999999999999</v>
      </c>
      <c r="BW56" s="105" t="s">
        <v>1790</v>
      </c>
      <c r="BX56" s="105" t="s">
        <v>1791</v>
      </c>
      <c r="BY56" s="105" t="s">
        <v>10</v>
      </c>
      <c r="BZ56" s="105" t="s">
        <v>1792</v>
      </c>
      <c r="CA56" s="105" t="s">
        <v>1793</v>
      </c>
      <c r="CB56" s="105" t="s">
        <v>1794</v>
      </c>
      <c r="CC56" s="105" t="s">
        <v>11</v>
      </c>
      <c r="CD56" s="106" t="s">
        <v>10</v>
      </c>
      <c r="CE56" s="105"/>
      <c r="CF56" s="105"/>
      <c r="CG56" s="105"/>
      <c r="CH56" s="105"/>
      <c r="CI56" s="2"/>
      <c r="CJ56" s="2"/>
      <c r="CK56" s="2"/>
      <c r="CL56" s="2"/>
      <c r="CM56" s="2"/>
    </row>
    <row r="57" spans="1:91">
      <c r="A57" s="105">
        <v>30</v>
      </c>
      <c r="B57" s="105" t="s">
        <v>282</v>
      </c>
      <c r="C57" s="105" t="s">
        <v>244</v>
      </c>
      <c r="D57" s="105" t="s">
        <v>1774</v>
      </c>
      <c r="E57" s="105">
        <v>2016</v>
      </c>
      <c r="F57" s="105" t="s">
        <v>1775</v>
      </c>
      <c r="G57" s="105" t="s">
        <v>1776</v>
      </c>
      <c r="H57" s="105" t="s">
        <v>1777</v>
      </c>
      <c r="I57" s="105" t="s">
        <v>1778</v>
      </c>
      <c r="J57" s="105" t="s">
        <v>1779</v>
      </c>
      <c r="K57" s="105" t="s">
        <v>1780</v>
      </c>
      <c r="L57" s="105" t="s">
        <v>1781</v>
      </c>
      <c r="M57" s="105" t="s">
        <v>1782</v>
      </c>
      <c r="N57" s="107" t="s">
        <v>12</v>
      </c>
      <c r="O57" s="107" t="s">
        <v>5667</v>
      </c>
      <c r="P57" s="107" t="s">
        <v>5665</v>
      </c>
      <c r="Q57" s="107" t="s">
        <v>5608</v>
      </c>
      <c r="R57" s="107" t="s">
        <v>1783</v>
      </c>
      <c r="S57" s="107" t="s">
        <v>123</v>
      </c>
      <c r="T57" s="107" t="s">
        <v>1784</v>
      </c>
      <c r="U57" s="107" t="s">
        <v>140</v>
      </c>
      <c r="V57" s="111">
        <v>1386</v>
      </c>
      <c r="W57" s="111">
        <v>84051</v>
      </c>
      <c r="X57" s="107" t="s">
        <v>10</v>
      </c>
      <c r="Y57" s="107" t="s">
        <v>10</v>
      </c>
      <c r="Z57" s="107" t="s">
        <v>10</v>
      </c>
      <c r="AA57" s="107" t="s">
        <v>1005</v>
      </c>
      <c r="AB57" s="107" t="s">
        <v>1785</v>
      </c>
      <c r="AC57" s="112" t="s">
        <v>127</v>
      </c>
      <c r="AD57" s="112" t="s">
        <v>127</v>
      </c>
      <c r="AE57" s="107" t="s">
        <v>1060</v>
      </c>
      <c r="AF57" s="107" t="s">
        <v>1784</v>
      </c>
      <c r="AG57" s="107" t="s">
        <v>140</v>
      </c>
      <c r="AH57" s="107">
        <f t="shared" ref="AH57:AH59" si="6">SUM(V57:W57)</f>
        <v>85437</v>
      </c>
      <c r="AI57" s="112">
        <f>INDEX([2]Exposure_GWASs!F:F,MATCH([2]Luke!AB57,[2]Exposure_GWASs!C:C,0))</f>
        <v>339224</v>
      </c>
      <c r="AJ57" s="107" t="s">
        <v>1725</v>
      </c>
      <c r="AK57" s="107" t="s">
        <v>1005</v>
      </c>
      <c r="AL57" s="107" t="s">
        <v>1785</v>
      </c>
      <c r="AM57" s="107" t="s">
        <v>1726</v>
      </c>
      <c r="AN57" s="107" t="s">
        <v>11</v>
      </c>
      <c r="AO57" s="107" t="s">
        <v>11</v>
      </c>
      <c r="AP57" s="107" t="s">
        <v>11</v>
      </c>
      <c r="AQ57" s="107" t="s">
        <v>11</v>
      </c>
      <c r="AR57" s="107" t="s">
        <v>11</v>
      </c>
      <c r="AS57" s="107" t="s">
        <v>11</v>
      </c>
      <c r="AT57" s="107" t="s">
        <v>1786</v>
      </c>
      <c r="AU57" s="107" t="s">
        <v>10</v>
      </c>
      <c r="AV57" s="107" t="s">
        <v>10</v>
      </c>
      <c r="AW57" s="107">
        <v>6</v>
      </c>
      <c r="AX57" s="107">
        <f>INDEX([2]Exposure_GWASs!S:S,MATCH([2]Luke!AB57,[2]Exposure_GWASs!C:C,0))</f>
        <v>97</v>
      </c>
      <c r="AY57" s="105" t="s">
        <v>11</v>
      </c>
      <c r="AZ57" s="105" t="s">
        <v>11</v>
      </c>
      <c r="BA57" s="105" t="s">
        <v>10</v>
      </c>
      <c r="BB57" s="107" t="s">
        <v>11</v>
      </c>
      <c r="BC57" s="105"/>
      <c r="BD57" s="105"/>
      <c r="BE57" s="105"/>
      <c r="BF57" s="105"/>
      <c r="BG57" s="105"/>
      <c r="BH57" s="105"/>
      <c r="BI57" s="105" t="s">
        <v>1787</v>
      </c>
      <c r="BJ57" s="105" t="s">
        <v>1788</v>
      </c>
      <c r="BK57" s="105" t="s">
        <v>11</v>
      </c>
      <c r="BL57" s="105" t="s">
        <v>11</v>
      </c>
      <c r="BM57" s="105" t="s">
        <v>11</v>
      </c>
      <c r="BN57" s="105" t="s">
        <v>11</v>
      </c>
      <c r="BO57" s="105" t="s">
        <v>128</v>
      </c>
      <c r="BP57" s="105" t="s">
        <v>1770</v>
      </c>
      <c r="BQ57" s="105" t="s">
        <v>1789</v>
      </c>
      <c r="BR57" s="105">
        <v>1.07</v>
      </c>
      <c r="BS57" s="105"/>
      <c r="BT57" s="105">
        <v>95</v>
      </c>
      <c r="BU57" s="105">
        <v>1.01</v>
      </c>
      <c r="BV57" s="105">
        <v>1.1299999999999999</v>
      </c>
      <c r="BW57" s="105" t="s">
        <v>1795</v>
      </c>
      <c r="BX57" s="105" t="s">
        <v>1791</v>
      </c>
      <c r="BY57" s="105" t="s">
        <v>10</v>
      </c>
      <c r="BZ57" s="105" t="s">
        <v>1792</v>
      </c>
      <c r="CA57" s="105" t="s">
        <v>1793</v>
      </c>
      <c r="CB57" s="105" t="s">
        <v>1794</v>
      </c>
      <c r="CC57" s="105" t="s">
        <v>11</v>
      </c>
      <c r="CD57" s="106" t="s">
        <v>10</v>
      </c>
      <c r="CE57" s="105"/>
      <c r="CF57" s="105"/>
      <c r="CG57" s="105"/>
      <c r="CH57" s="105"/>
      <c r="CI57" s="2"/>
      <c r="CJ57" s="2"/>
      <c r="CK57" s="2"/>
      <c r="CL57" s="2"/>
      <c r="CM57" s="2"/>
    </row>
    <row r="58" spans="1:91">
      <c r="A58" s="105">
        <v>30</v>
      </c>
      <c r="B58" s="105" t="s">
        <v>282</v>
      </c>
      <c r="C58" s="105" t="s">
        <v>244</v>
      </c>
      <c r="D58" s="105" t="s">
        <v>1774</v>
      </c>
      <c r="E58" s="105">
        <v>2016</v>
      </c>
      <c r="F58" s="105" t="s">
        <v>1775</v>
      </c>
      <c r="G58" s="105" t="s">
        <v>1776</v>
      </c>
      <c r="H58" s="105" t="s">
        <v>1777</v>
      </c>
      <c r="I58" s="105" t="s">
        <v>1778</v>
      </c>
      <c r="J58" s="105" t="s">
        <v>1779</v>
      </c>
      <c r="K58" s="105" t="s">
        <v>1780</v>
      </c>
      <c r="L58" s="105" t="s">
        <v>1781</v>
      </c>
      <c r="M58" s="105" t="s">
        <v>1782</v>
      </c>
      <c r="N58" s="107" t="s">
        <v>12</v>
      </c>
      <c r="O58" s="107" t="s">
        <v>5663</v>
      </c>
      <c r="P58" s="107" t="s">
        <v>5663</v>
      </c>
      <c r="Q58" s="107" t="s">
        <v>5608</v>
      </c>
      <c r="R58" s="107" t="s">
        <v>1783</v>
      </c>
      <c r="S58" s="107" t="s">
        <v>123</v>
      </c>
      <c r="T58" s="107" t="s">
        <v>1784</v>
      </c>
      <c r="U58" s="107" t="s">
        <v>140</v>
      </c>
      <c r="V58" s="111">
        <v>5406</v>
      </c>
      <c r="W58" s="111">
        <v>80031</v>
      </c>
      <c r="X58" s="107" t="s">
        <v>10</v>
      </c>
      <c r="Y58" s="107" t="s">
        <v>10</v>
      </c>
      <c r="Z58" s="107" t="s">
        <v>10</v>
      </c>
      <c r="AA58" s="107" t="s">
        <v>1005</v>
      </c>
      <c r="AB58" s="107" t="s">
        <v>1785</v>
      </c>
      <c r="AC58" s="112" t="s">
        <v>127</v>
      </c>
      <c r="AD58" s="112" t="s">
        <v>127</v>
      </c>
      <c r="AE58" s="107" t="s">
        <v>1060</v>
      </c>
      <c r="AF58" s="107" t="s">
        <v>1784</v>
      </c>
      <c r="AG58" s="107" t="s">
        <v>140</v>
      </c>
      <c r="AH58" s="107">
        <f t="shared" si="6"/>
        <v>85437</v>
      </c>
      <c r="AI58" s="112">
        <f>INDEX([2]Exposure_GWASs!F:F,MATCH([2]Luke!AB58,[2]Exposure_GWASs!C:C,0))</f>
        <v>339224</v>
      </c>
      <c r="AJ58" s="107" t="s">
        <v>1725</v>
      </c>
      <c r="AK58" s="107" t="s">
        <v>1005</v>
      </c>
      <c r="AL58" s="107" t="s">
        <v>1785</v>
      </c>
      <c r="AM58" s="107" t="s">
        <v>1726</v>
      </c>
      <c r="AN58" s="107" t="s">
        <v>11</v>
      </c>
      <c r="AO58" s="107" t="s">
        <v>11</v>
      </c>
      <c r="AP58" s="107" t="s">
        <v>11</v>
      </c>
      <c r="AQ58" s="107" t="s">
        <v>11</v>
      </c>
      <c r="AR58" s="107" t="s">
        <v>11</v>
      </c>
      <c r="AS58" s="107" t="s">
        <v>11</v>
      </c>
      <c r="AT58" s="107" t="s">
        <v>1786</v>
      </c>
      <c r="AU58" s="107" t="s">
        <v>10</v>
      </c>
      <c r="AV58" s="107" t="s">
        <v>10</v>
      </c>
      <c r="AW58" s="107">
        <v>6</v>
      </c>
      <c r="AX58" s="107">
        <f>INDEX([2]Exposure_GWASs!S:S,MATCH([2]Luke!AB58,[2]Exposure_GWASs!C:C,0))</f>
        <v>97</v>
      </c>
      <c r="AY58" s="105" t="s">
        <v>11</v>
      </c>
      <c r="AZ58" s="105" t="s">
        <v>11</v>
      </c>
      <c r="BA58" s="105" t="s">
        <v>10</v>
      </c>
      <c r="BB58" s="107" t="s">
        <v>11</v>
      </c>
      <c r="BC58" s="105"/>
      <c r="BD58" s="105"/>
      <c r="BE58" s="105"/>
      <c r="BF58" s="105"/>
      <c r="BG58" s="105"/>
      <c r="BH58" s="105"/>
      <c r="BI58" s="105" t="s">
        <v>1787</v>
      </c>
      <c r="BJ58" s="105" t="s">
        <v>1788</v>
      </c>
      <c r="BK58" s="105" t="s">
        <v>11</v>
      </c>
      <c r="BL58" s="105" t="s">
        <v>11</v>
      </c>
      <c r="BM58" s="105" t="s">
        <v>11</v>
      </c>
      <c r="BN58" s="105" t="s">
        <v>11</v>
      </c>
      <c r="BO58" s="105" t="s">
        <v>128</v>
      </c>
      <c r="BP58" s="105" t="s">
        <v>1770</v>
      </c>
      <c r="BQ58" s="105" t="s">
        <v>1789</v>
      </c>
      <c r="BR58" s="105">
        <v>1.05</v>
      </c>
      <c r="BS58" s="105"/>
      <c r="BT58" s="105">
        <v>95</v>
      </c>
      <c r="BU58" s="105">
        <v>0.97</v>
      </c>
      <c r="BV58" s="105">
        <v>1.1299999999999999</v>
      </c>
      <c r="BW58" s="105">
        <v>0.13</v>
      </c>
      <c r="BX58" s="105" t="s">
        <v>1791</v>
      </c>
      <c r="BY58" s="105" t="s">
        <v>10</v>
      </c>
      <c r="BZ58" s="105" t="s">
        <v>1792</v>
      </c>
      <c r="CA58" s="105" t="s">
        <v>1793</v>
      </c>
      <c r="CB58" s="105" t="s">
        <v>1794</v>
      </c>
      <c r="CC58" s="105" t="s">
        <v>11</v>
      </c>
      <c r="CD58" s="106" t="s">
        <v>10</v>
      </c>
      <c r="CE58" s="105"/>
      <c r="CF58" s="105"/>
      <c r="CG58" s="105"/>
      <c r="CH58" s="105"/>
      <c r="CI58" s="2"/>
      <c r="CJ58" s="2"/>
      <c r="CK58" s="2"/>
      <c r="CL58" s="2"/>
      <c r="CM58" s="2"/>
    </row>
    <row r="59" spans="1:91">
      <c r="A59" s="105">
        <v>30</v>
      </c>
      <c r="B59" s="105" t="s">
        <v>282</v>
      </c>
      <c r="C59" s="105" t="s">
        <v>244</v>
      </c>
      <c r="D59" s="105" t="s">
        <v>1774</v>
      </c>
      <c r="E59" s="105">
        <v>2016</v>
      </c>
      <c r="F59" s="105" t="s">
        <v>1775</v>
      </c>
      <c r="G59" s="105" t="s">
        <v>1776</v>
      </c>
      <c r="H59" s="105" t="s">
        <v>1777</v>
      </c>
      <c r="I59" s="105" t="s">
        <v>1778</v>
      </c>
      <c r="J59" s="105" t="s">
        <v>1779</v>
      </c>
      <c r="K59" s="105" t="s">
        <v>1780</v>
      </c>
      <c r="L59" s="105" t="s">
        <v>1781</v>
      </c>
      <c r="M59" s="105" t="s">
        <v>1782</v>
      </c>
      <c r="N59" s="107" t="s">
        <v>12</v>
      </c>
      <c r="O59" s="107" t="s">
        <v>5663</v>
      </c>
      <c r="P59" s="107" t="s">
        <v>5666</v>
      </c>
      <c r="Q59" s="107" t="s">
        <v>5608</v>
      </c>
      <c r="R59" s="107" t="s">
        <v>1783</v>
      </c>
      <c r="S59" s="107" t="s">
        <v>123</v>
      </c>
      <c r="T59" s="107" t="s">
        <v>1784</v>
      </c>
      <c r="U59" s="107" t="s">
        <v>140</v>
      </c>
      <c r="V59" s="111">
        <v>2292</v>
      </c>
      <c r="W59" s="111">
        <v>83145</v>
      </c>
      <c r="X59" s="107" t="s">
        <v>10</v>
      </c>
      <c r="Y59" s="107" t="s">
        <v>10</v>
      </c>
      <c r="Z59" s="107" t="s">
        <v>10</v>
      </c>
      <c r="AA59" s="107" t="s">
        <v>1005</v>
      </c>
      <c r="AB59" s="107" t="s">
        <v>1785</v>
      </c>
      <c r="AC59" s="112" t="s">
        <v>127</v>
      </c>
      <c r="AD59" s="112" t="s">
        <v>127</v>
      </c>
      <c r="AE59" s="107" t="s">
        <v>1060</v>
      </c>
      <c r="AF59" s="107" t="s">
        <v>1784</v>
      </c>
      <c r="AG59" s="107" t="s">
        <v>140</v>
      </c>
      <c r="AH59" s="107">
        <f t="shared" si="6"/>
        <v>85437</v>
      </c>
      <c r="AI59" s="112">
        <f>INDEX([2]Exposure_GWASs!F:F,MATCH([2]Luke!AB59,[2]Exposure_GWASs!C:C,0))</f>
        <v>339224</v>
      </c>
      <c r="AJ59" s="107" t="s">
        <v>1725</v>
      </c>
      <c r="AK59" s="107" t="s">
        <v>1005</v>
      </c>
      <c r="AL59" s="107" t="s">
        <v>1785</v>
      </c>
      <c r="AM59" s="107" t="s">
        <v>1726</v>
      </c>
      <c r="AN59" s="107" t="s">
        <v>11</v>
      </c>
      <c r="AO59" s="107" t="s">
        <v>11</v>
      </c>
      <c r="AP59" s="107" t="s">
        <v>11</v>
      </c>
      <c r="AQ59" s="107" t="s">
        <v>11</v>
      </c>
      <c r="AR59" s="107" t="s">
        <v>11</v>
      </c>
      <c r="AS59" s="107" t="s">
        <v>11</v>
      </c>
      <c r="AT59" s="107" t="s">
        <v>1786</v>
      </c>
      <c r="AU59" s="107" t="s">
        <v>10</v>
      </c>
      <c r="AV59" s="107" t="s">
        <v>10</v>
      </c>
      <c r="AW59" s="107">
        <v>6</v>
      </c>
      <c r="AX59" s="107">
        <f>INDEX([2]Exposure_GWASs!S:S,MATCH([2]Luke!AB59,[2]Exposure_GWASs!C:C,0))</f>
        <v>97</v>
      </c>
      <c r="AY59" s="105" t="s">
        <v>11</v>
      </c>
      <c r="AZ59" s="105" t="s">
        <v>11</v>
      </c>
      <c r="BA59" s="105" t="s">
        <v>10</v>
      </c>
      <c r="BB59" s="107" t="s">
        <v>11</v>
      </c>
      <c r="BC59" s="105"/>
      <c r="BD59" s="105"/>
      <c r="BE59" s="105"/>
      <c r="BF59" s="105"/>
      <c r="BG59" s="105"/>
      <c r="BH59" s="105"/>
      <c r="BI59" s="105" t="s">
        <v>1787</v>
      </c>
      <c r="BJ59" s="105" t="s">
        <v>1788</v>
      </c>
      <c r="BK59" s="105" t="s">
        <v>11</v>
      </c>
      <c r="BL59" s="105" t="s">
        <v>11</v>
      </c>
      <c r="BM59" s="105" t="s">
        <v>11</v>
      </c>
      <c r="BN59" s="105" t="s">
        <v>11</v>
      </c>
      <c r="BO59" s="105" t="s">
        <v>128</v>
      </c>
      <c r="BP59" s="105" t="s">
        <v>1770</v>
      </c>
      <c r="BQ59" s="105" t="s">
        <v>1789</v>
      </c>
      <c r="BR59" s="105">
        <v>0.92</v>
      </c>
      <c r="BS59" s="105"/>
      <c r="BT59" s="105">
        <v>95</v>
      </c>
      <c r="BU59" s="105">
        <v>0.82</v>
      </c>
      <c r="BV59" s="105">
        <v>1.04</v>
      </c>
      <c r="BW59" s="105">
        <v>0.03</v>
      </c>
      <c r="BX59" s="105" t="s">
        <v>1791</v>
      </c>
      <c r="BY59" s="105" t="s">
        <v>10</v>
      </c>
      <c r="BZ59" s="105" t="s">
        <v>1792</v>
      </c>
      <c r="CA59" s="105" t="s">
        <v>1793</v>
      </c>
      <c r="CB59" s="105" t="s">
        <v>1794</v>
      </c>
      <c r="CC59" s="105" t="s">
        <v>11</v>
      </c>
      <c r="CD59" s="106" t="s">
        <v>10</v>
      </c>
      <c r="CE59" s="105"/>
      <c r="CF59" s="105"/>
      <c r="CG59" s="105"/>
      <c r="CH59" s="105"/>
      <c r="CI59" s="2"/>
      <c r="CJ59" s="2"/>
      <c r="CK59" s="2"/>
      <c r="CL59" s="2"/>
      <c r="CM59" s="2"/>
    </row>
    <row r="60" spans="1:91">
      <c r="A60" s="105">
        <v>30</v>
      </c>
      <c r="B60" s="105" t="s">
        <v>282</v>
      </c>
      <c r="C60" s="105" t="s">
        <v>244</v>
      </c>
      <c r="D60" s="105" t="s">
        <v>1774</v>
      </c>
      <c r="E60" s="105">
        <v>2016</v>
      </c>
      <c r="F60" s="105" t="s">
        <v>1775</v>
      </c>
      <c r="G60" s="105" t="s">
        <v>1776</v>
      </c>
      <c r="H60" s="105" t="s">
        <v>1777</v>
      </c>
      <c r="I60" s="105" t="s">
        <v>1778</v>
      </c>
      <c r="J60" s="105" t="s">
        <v>1779</v>
      </c>
      <c r="K60" s="105" t="s">
        <v>1780</v>
      </c>
      <c r="L60" s="105" t="s">
        <v>1781</v>
      </c>
      <c r="M60" s="105" t="s">
        <v>1782</v>
      </c>
      <c r="N60" s="107" t="s">
        <v>12</v>
      </c>
      <c r="O60" s="107" t="s">
        <v>5667</v>
      </c>
      <c r="P60" s="107" t="s">
        <v>5667</v>
      </c>
      <c r="Q60" s="107" t="s">
        <v>5608</v>
      </c>
      <c r="R60" s="107" t="s">
        <v>1783</v>
      </c>
      <c r="S60" s="107" t="s">
        <v>123</v>
      </c>
      <c r="T60" s="107" t="s">
        <v>1784</v>
      </c>
      <c r="U60" s="107" t="s">
        <v>140</v>
      </c>
      <c r="V60" s="107">
        <v>14500</v>
      </c>
      <c r="W60" s="107">
        <v>70937</v>
      </c>
      <c r="X60" s="107" t="s">
        <v>10</v>
      </c>
      <c r="Y60" s="107" t="s">
        <v>10</v>
      </c>
      <c r="Z60" s="107" t="s">
        <v>10</v>
      </c>
      <c r="AA60" s="107" t="s">
        <v>1005</v>
      </c>
      <c r="AB60" s="107" t="s">
        <v>1785</v>
      </c>
      <c r="AC60" s="112" t="s">
        <v>127</v>
      </c>
      <c r="AD60" s="112" t="s">
        <v>127</v>
      </c>
      <c r="AE60" s="107" t="s">
        <v>1060</v>
      </c>
      <c r="AF60" s="107" t="s">
        <v>1784</v>
      </c>
      <c r="AG60" s="107" t="s">
        <v>140</v>
      </c>
      <c r="AH60" s="107">
        <f>SUM(V60:W60)</f>
        <v>85437</v>
      </c>
      <c r="AI60" s="112">
        <f>INDEX([2]Exposure_GWASs!F:F,MATCH([2]Luke!AB60,[2]Exposure_GWASs!C:C,0))</f>
        <v>339224</v>
      </c>
      <c r="AJ60" s="107" t="s">
        <v>1725</v>
      </c>
      <c r="AK60" s="107" t="s">
        <v>1005</v>
      </c>
      <c r="AL60" s="107" t="s">
        <v>1785</v>
      </c>
      <c r="AM60" s="107" t="s">
        <v>1726</v>
      </c>
      <c r="AN60" s="107" t="s">
        <v>11</v>
      </c>
      <c r="AO60" s="107" t="s">
        <v>11</v>
      </c>
      <c r="AP60" s="107" t="s">
        <v>11</v>
      </c>
      <c r="AQ60" s="107" t="s">
        <v>11</v>
      </c>
      <c r="AR60" s="107" t="s">
        <v>11</v>
      </c>
      <c r="AS60" s="107" t="s">
        <v>11</v>
      </c>
      <c r="AT60" s="107" t="s">
        <v>1786</v>
      </c>
      <c r="AU60" s="107" t="s">
        <v>10</v>
      </c>
      <c r="AV60" s="107" t="s">
        <v>10</v>
      </c>
      <c r="AW60" s="107" t="s">
        <v>1796</v>
      </c>
      <c r="AX60" s="107">
        <f>INDEX([2]Exposure_GWASs!S:S,MATCH([2]Luke!AB60,[2]Exposure_GWASs!C:C,0))</f>
        <v>97</v>
      </c>
      <c r="AY60" s="105" t="s">
        <v>11</v>
      </c>
      <c r="AZ60" s="105" t="s">
        <v>11</v>
      </c>
      <c r="BA60" s="105" t="s">
        <v>10</v>
      </c>
      <c r="BB60" s="107" t="s">
        <v>11</v>
      </c>
      <c r="BC60" s="105"/>
      <c r="BD60" s="105"/>
      <c r="BE60" s="105"/>
      <c r="BF60" s="105"/>
      <c r="BG60" s="105"/>
      <c r="BH60" s="105"/>
      <c r="BI60" s="105" t="s">
        <v>1787</v>
      </c>
      <c r="BJ60" s="105" t="s">
        <v>1788</v>
      </c>
      <c r="BK60" s="105" t="s">
        <v>11</v>
      </c>
      <c r="BL60" s="105" t="s">
        <v>11</v>
      </c>
      <c r="BM60" s="105" t="s">
        <v>11</v>
      </c>
      <c r="BN60" s="105" t="s">
        <v>11</v>
      </c>
      <c r="BO60" s="105" t="s">
        <v>128</v>
      </c>
      <c r="BP60" s="105" t="s">
        <v>1770</v>
      </c>
      <c r="BQ60" s="105" t="s">
        <v>1789</v>
      </c>
      <c r="BR60" s="105">
        <v>1.18</v>
      </c>
      <c r="BS60" s="105"/>
      <c r="BT60" s="105">
        <v>95</v>
      </c>
      <c r="BU60" s="105">
        <v>1.1200000000000001</v>
      </c>
      <c r="BV60" s="105">
        <v>1.24</v>
      </c>
      <c r="BW60" s="105" t="s">
        <v>1790</v>
      </c>
      <c r="BX60" s="105" t="s">
        <v>1791</v>
      </c>
      <c r="BY60" s="105" t="s">
        <v>10</v>
      </c>
      <c r="BZ60" s="105" t="s">
        <v>1792</v>
      </c>
      <c r="CA60" s="105" t="s">
        <v>1793</v>
      </c>
      <c r="CB60" s="105" t="s">
        <v>1794</v>
      </c>
      <c r="CC60" s="105" t="s">
        <v>11</v>
      </c>
      <c r="CD60" s="106" t="s">
        <v>10</v>
      </c>
      <c r="CE60" s="105"/>
      <c r="CF60" s="105"/>
      <c r="CG60" s="105"/>
      <c r="CH60" s="105"/>
      <c r="CI60" s="2"/>
      <c r="CJ60" s="2"/>
      <c r="CK60" s="2"/>
      <c r="CL60" s="2"/>
      <c r="CM60" s="2"/>
    </row>
    <row r="61" spans="1:91">
      <c r="A61" s="105">
        <v>30</v>
      </c>
      <c r="B61" s="105" t="s">
        <v>282</v>
      </c>
      <c r="C61" s="105" t="s">
        <v>244</v>
      </c>
      <c r="D61" s="105" t="s">
        <v>1774</v>
      </c>
      <c r="E61" s="105">
        <v>2016</v>
      </c>
      <c r="F61" s="105" t="s">
        <v>1775</v>
      </c>
      <c r="G61" s="105" t="s">
        <v>1776</v>
      </c>
      <c r="H61" s="105" t="s">
        <v>1777</v>
      </c>
      <c r="I61" s="105" t="s">
        <v>1778</v>
      </c>
      <c r="J61" s="105" t="s">
        <v>1779</v>
      </c>
      <c r="K61" s="105" t="s">
        <v>1780</v>
      </c>
      <c r="L61" s="105" t="s">
        <v>1781</v>
      </c>
      <c r="M61" s="105" t="s">
        <v>1782</v>
      </c>
      <c r="N61" s="107" t="s">
        <v>12</v>
      </c>
      <c r="O61" s="107" t="s">
        <v>5667</v>
      </c>
      <c r="P61" s="107" t="s">
        <v>5665</v>
      </c>
      <c r="Q61" s="107" t="s">
        <v>5608</v>
      </c>
      <c r="R61" s="107" t="s">
        <v>1783</v>
      </c>
      <c r="S61" s="107" t="s">
        <v>123</v>
      </c>
      <c r="T61" s="107" t="s">
        <v>1784</v>
      </c>
      <c r="U61" s="107" t="s">
        <v>140</v>
      </c>
      <c r="V61" s="107">
        <v>1386</v>
      </c>
      <c r="W61" s="107">
        <v>84051</v>
      </c>
      <c r="X61" s="107" t="s">
        <v>10</v>
      </c>
      <c r="Y61" s="107" t="s">
        <v>10</v>
      </c>
      <c r="Z61" s="107" t="s">
        <v>10</v>
      </c>
      <c r="AA61" s="107" t="s">
        <v>1005</v>
      </c>
      <c r="AB61" s="107" t="s">
        <v>1785</v>
      </c>
      <c r="AC61" s="112" t="s">
        <v>127</v>
      </c>
      <c r="AD61" s="112" t="s">
        <v>127</v>
      </c>
      <c r="AE61" s="107" t="s">
        <v>1060</v>
      </c>
      <c r="AF61" s="107" t="s">
        <v>1784</v>
      </c>
      <c r="AG61" s="107" t="s">
        <v>140</v>
      </c>
      <c r="AH61" s="107">
        <f t="shared" ref="AH61:AH63" si="7">SUM(V61:W61)</f>
        <v>85437</v>
      </c>
      <c r="AI61" s="112">
        <f>INDEX([2]Exposure_GWASs!F:F,MATCH([2]Luke!AB61,[2]Exposure_GWASs!C:C,0))</f>
        <v>339224</v>
      </c>
      <c r="AJ61" s="107" t="s">
        <v>1725</v>
      </c>
      <c r="AK61" s="107" t="s">
        <v>1005</v>
      </c>
      <c r="AL61" s="107" t="s">
        <v>1785</v>
      </c>
      <c r="AM61" s="107" t="s">
        <v>1726</v>
      </c>
      <c r="AN61" s="107" t="s">
        <v>11</v>
      </c>
      <c r="AO61" s="107" t="s">
        <v>11</v>
      </c>
      <c r="AP61" s="107" t="s">
        <v>11</v>
      </c>
      <c r="AQ61" s="107" t="s">
        <v>11</v>
      </c>
      <c r="AR61" s="107" t="s">
        <v>11</v>
      </c>
      <c r="AS61" s="107" t="s">
        <v>11</v>
      </c>
      <c r="AT61" s="107" t="s">
        <v>1786</v>
      </c>
      <c r="AU61" s="107" t="s">
        <v>10</v>
      </c>
      <c r="AV61" s="107" t="s">
        <v>10</v>
      </c>
      <c r="AW61" s="107" t="s">
        <v>1796</v>
      </c>
      <c r="AX61" s="107">
        <f>INDEX([2]Exposure_GWASs!S:S,MATCH([2]Luke!AB61,[2]Exposure_GWASs!C:C,0))</f>
        <v>97</v>
      </c>
      <c r="AY61" s="105" t="s">
        <v>11</v>
      </c>
      <c r="AZ61" s="105" t="s">
        <v>11</v>
      </c>
      <c r="BA61" s="105" t="s">
        <v>10</v>
      </c>
      <c r="BB61" s="107" t="s">
        <v>11</v>
      </c>
      <c r="BC61" s="105"/>
      <c r="BD61" s="105"/>
      <c r="BE61" s="105"/>
      <c r="BF61" s="105"/>
      <c r="BG61" s="105"/>
      <c r="BH61" s="105"/>
      <c r="BI61" s="105" t="s">
        <v>1787</v>
      </c>
      <c r="BJ61" s="105" t="s">
        <v>1788</v>
      </c>
      <c r="BK61" s="105" t="s">
        <v>11</v>
      </c>
      <c r="BL61" s="105" t="s">
        <v>11</v>
      </c>
      <c r="BM61" s="105" t="s">
        <v>11</v>
      </c>
      <c r="BN61" s="105" t="s">
        <v>11</v>
      </c>
      <c r="BO61" s="105" t="s">
        <v>128</v>
      </c>
      <c r="BP61" s="105" t="s">
        <v>1770</v>
      </c>
      <c r="BQ61" s="105" t="s">
        <v>1789</v>
      </c>
      <c r="BR61" s="105">
        <v>1.1599999999999999</v>
      </c>
      <c r="BS61" s="105"/>
      <c r="BT61" s="105">
        <v>95</v>
      </c>
      <c r="BU61" s="105">
        <v>1.0900000000000001</v>
      </c>
      <c r="BV61" s="105">
        <v>1.23</v>
      </c>
      <c r="BW61" s="105" t="s">
        <v>1795</v>
      </c>
      <c r="BX61" s="105" t="s">
        <v>1791</v>
      </c>
      <c r="BY61" s="105" t="s">
        <v>10</v>
      </c>
      <c r="BZ61" s="105" t="s">
        <v>1792</v>
      </c>
      <c r="CA61" s="105" t="s">
        <v>1793</v>
      </c>
      <c r="CB61" s="105" t="s">
        <v>1794</v>
      </c>
      <c r="CC61" s="105" t="s">
        <v>11</v>
      </c>
      <c r="CD61" s="106" t="s">
        <v>10</v>
      </c>
      <c r="CE61" s="105"/>
      <c r="CF61" s="105"/>
      <c r="CG61" s="105"/>
      <c r="CH61" s="105"/>
    </row>
    <row r="62" spans="1:91">
      <c r="A62" s="105">
        <v>30</v>
      </c>
      <c r="B62" s="105" t="s">
        <v>282</v>
      </c>
      <c r="C62" s="105" t="s">
        <v>244</v>
      </c>
      <c r="D62" s="105" t="s">
        <v>1774</v>
      </c>
      <c r="E62" s="105">
        <v>2016</v>
      </c>
      <c r="F62" s="105" t="s">
        <v>1775</v>
      </c>
      <c r="G62" s="105" t="s">
        <v>1776</v>
      </c>
      <c r="H62" s="105" t="s">
        <v>1777</v>
      </c>
      <c r="I62" s="105" t="s">
        <v>1778</v>
      </c>
      <c r="J62" s="105" t="s">
        <v>1779</v>
      </c>
      <c r="K62" s="105" t="s">
        <v>1780</v>
      </c>
      <c r="L62" s="105" t="s">
        <v>1781</v>
      </c>
      <c r="M62" s="105" t="s">
        <v>1782</v>
      </c>
      <c r="N62" s="107" t="s">
        <v>12</v>
      </c>
      <c r="O62" s="107" t="s">
        <v>5663</v>
      </c>
      <c r="P62" s="107" t="s">
        <v>5663</v>
      </c>
      <c r="Q62" s="107" t="s">
        <v>5608</v>
      </c>
      <c r="R62" s="107" t="s">
        <v>1783</v>
      </c>
      <c r="S62" s="107" t="s">
        <v>123</v>
      </c>
      <c r="T62" s="107" t="s">
        <v>1784</v>
      </c>
      <c r="U62" s="107" t="s">
        <v>140</v>
      </c>
      <c r="V62" s="107">
        <v>5406</v>
      </c>
      <c r="W62" s="107">
        <v>80031</v>
      </c>
      <c r="X62" s="107" t="s">
        <v>10</v>
      </c>
      <c r="Y62" s="107" t="s">
        <v>10</v>
      </c>
      <c r="Z62" s="107" t="s">
        <v>10</v>
      </c>
      <c r="AA62" s="107" t="s">
        <v>1005</v>
      </c>
      <c r="AB62" s="107" t="s">
        <v>1785</v>
      </c>
      <c r="AC62" s="112" t="s">
        <v>127</v>
      </c>
      <c r="AD62" s="112" t="s">
        <v>127</v>
      </c>
      <c r="AE62" s="107" t="s">
        <v>1060</v>
      </c>
      <c r="AF62" s="107" t="s">
        <v>1784</v>
      </c>
      <c r="AG62" s="107" t="s">
        <v>140</v>
      </c>
      <c r="AH62" s="107">
        <f t="shared" si="7"/>
        <v>85437</v>
      </c>
      <c r="AI62" s="112">
        <f>INDEX([2]Exposure_GWASs!F:F,MATCH([2]Luke!AB62,[2]Exposure_GWASs!C:C,0))</f>
        <v>339224</v>
      </c>
      <c r="AJ62" s="107" t="s">
        <v>1725</v>
      </c>
      <c r="AK62" s="107" t="s">
        <v>1005</v>
      </c>
      <c r="AL62" s="107" t="s">
        <v>1785</v>
      </c>
      <c r="AM62" s="107" t="s">
        <v>1726</v>
      </c>
      <c r="AN62" s="107" t="s">
        <v>11</v>
      </c>
      <c r="AO62" s="107" t="s">
        <v>11</v>
      </c>
      <c r="AP62" s="107" t="s">
        <v>11</v>
      </c>
      <c r="AQ62" s="107" t="s">
        <v>11</v>
      </c>
      <c r="AR62" s="107" t="s">
        <v>11</v>
      </c>
      <c r="AS62" s="107" t="s">
        <v>11</v>
      </c>
      <c r="AT62" s="107" t="s">
        <v>1786</v>
      </c>
      <c r="AU62" s="107" t="s">
        <v>10</v>
      </c>
      <c r="AV62" s="107" t="s">
        <v>10</v>
      </c>
      <c r="AW62" s="107" t="s">
        <v>1796</v>
      </c>
      <c r="AX62" s="107">
        <f>INDEX([2]Exposure_GWASs!S:S,MATCH([2]Luke!AB62,[2]Exposure_GWASs!C:C,0))</f>
        <v>97</v>
      </c>
      <c r="AY62" s="105" t="s">
        <v>11</v>
      </c>
      <c r="AZ62" s="105" t="s">
        <v>11</v>
      </c>
      <c r="BA62" s="105" t="s">
        <v>10</v>
      </c>
      <c r="BB62" s="107" t="s">
        <v>11</v>
      </c>
      <c r="BC62" s="105"/>
      <c r="BD62" s="105"/>
      <c r="BE62" s="105"/>
      <c r="BF62" s="105"/>
      <c r="BG62" s="105"/>
      <c r="BH62" s="105"/>
      <c r="BI62" s="105" t="s">
        <v>1787</v>
      </c>
      <c r="BJ62" s="105" t="s">
        <v>1788</v>
      </c>
      <c r="BK62" s="105" t="s">
        <v>11</v>
      </c>
      <c r="BL62" s="105" t="s">
        <v>11</v>
      </c>
      <c r="BM62" s="105" t="s">
        <v>11</v>
      </c>
      <c r="BN62" s="105" t="s">
        <v>11</v>
      </c>
      <c r="BO62" s="105" t="s">
        <v>128</v>
      </c>
      <c r="BP62" s="105" t="s">
        <v>1770</v>
      </c>
      <c r="BQ62" s="105" t="s">
        <v>1789</v>
      </c>
      <c r="BR62" s="117">
        <v>1.06</v>
      </c>
      <c r="BS62" s="117"/>
      <c r="BT62" s="105">
        <v>95</v>
      </c>
      <c r="BU62" s="105">
        <v>0.97</v>
      </c>
      <c r="BV62" s="105">
        <v>1.1499999999999999</v>
      </c>
      <c r="BW62" s="117">
        <v>0.13</v>
      </c>
      <c r="BX62" s="117" t="s">
        <v>1791</v>
      </c>
      <c r="BY62" s="105" t="s">
        <v>10</v>
      </c>
      <c r="BZ62" s="105" t="s">
        <v>1792</v>
      </c>
      <c r="CA62" s="105" t="s">
        <v>1793</v>
      </c>
      <c r="CB62" s="117" t="s">
        <v>1794</v>
      </c>
      <c r="CC62" s="105" t="s">
        <v>11</v>
      </c>
      <c r="CD62" s="106" t="s">
        <v>10</v>
      </c>
      <c r="CE62" s="105"/>
      <c r="CF62" s="105"/>
      <c r="CG62" s="105"/>
      <c r="CH62" s="105"/>
      <c r="CI62" s="2"/>
      <c r="CJ62" s="2"/>
      <c r="CK62" s="2"/>
      <c r="CL62" s="2"/>
      <c r="CM62" s="2"/>
    </row>
    <row r="63" spans="1:91">
      <c r="A63" s="105">
        <v>30</v>
      </c>
      <c r="B63" s="105" t="s">
        <v>282</v>
      </c>
      <c r="C63" s="105" t="s">
        <v>244</v>
      </c>
      <c r="D63" s="105" t="s">
        <v>1774</v>
      </c>
      <c r="E63" s="105">
        <v>2016</v>
      </c>
      <c r="F63" s="105" t="s">
        <v>1775</v>
      </c>
      <c r="G63" s="105" t="s">
        <v>1776</v>
      </c>
      <c r="H63" s="105" t="s">
        <v>1777</v>
      </c>
      <c r="I63" s="105" t="s">
        <v>1778</v>
      </c>
      <c r="J63" s="105" t="s">
        <v>1779</v>
      </c>
      <c r="K63" s="105" t="s">
        <v>1780</v>
      </c>
      <c r="L63" s="105" t="s">
        <v>1781</v>
      </c>
      <c r="M63" s="105" t="s">
        <v>1782</v>
      </c>
      <c r="N63" s="107" t="s">
        <v>12</v>
      </c>
      <c r="O63" s="107" t="s">
        <v>5663</v>
      </c>
      <c r="P63" s="107" t="s">
        <v>5666</v>
      </c>
      <c r="Q63" s="107" t="s">
        <v>5608</v>
      </c>
      <c r="R63" s="107" t="s">
        <v>1783</v>
      </c>
      <c r="S63" s="107" t="s">
        <v>123</v>
      </c>
      <c r="T63" s="107" t="s">
        <v>1784</v>
      </c>
      <c r="U63" s="107" t="s">
        <v>140</v>
      </c>
      <c r="V63" s="107">
        <v>2292</v>
      </c>
      <c r="W63" s="107">
        <v>83145</v>
      </c>
      <c r="X63" s="107" t="s">
        <v>10</v>
      </c>
      <c r="Y63" s="107" t="s">
        <v>10</v>
      </c>
      <c r="Z63" s="107" t="s">
        <v>10</v>
      </c>
      <c r="AA63" s="107" t="s">
        <v>1005</v>
      </c>
      <c r="AB63" s="107" t="s">
        <v>1785</v>
      </c>
      <c r="AC63" s="112" t="s">
        <v>127</v>
      </c>
      <c r="AD63" s="112" t="s">
        <v>127</v>
      </c>
      <c r="AE63" s="107" t="s">
        <v>1060</v>
      </c>
      <c r="AF63" s="107" t="s">
        <v>1784</v>
      </c>
      <c r="AG63" s="107" t="s">
        <v>140</v>
      </c>
      <c r="AH63" s="107">
        <f t="shared" si="7"/>
        <v>85437</v>
      </c>
      <c r="AI63" s="112">
        <f>INDEX([2]Exposure_GWASs!F:F,MATCH([2]Luke!AB63,[2]Exposure_GWASs!C:C,0))</f>
        <v>339224</v>
      </c>
      <c r="AJ63" s="107" t="s">
        <v>1725</v>
      </c>
      <c r="AK63" s="107" t="s">
        <v>1005</v>
      </c>
      <c r="AL63" s="107" t="s">
        <v>1785</v>
      </c>
      <c r="AM63" s="107" t="s">
        <v>1726</v>
      </c>
      <c r="AN63" s="107" t="s">
        <v>11</v>
      </c>
      <c r="AO63" s="107" t="s">
        <v>11</v>
      </c>
      <c r="AP63" s="107" t="s">
        <v>11</v>
      </c>
      <c r="AQ63" s="107" t="s">
        <v>11</v>
      </c>
      <c r="AR63" s="107" t="s">
        <v>11</v>
      </c>
      <c r="AS63" s="107" t="s">
        <v>11</v>
      </c>
      <c r="AT63" s="107" t="s">
        <v>1786</v>
      </c>
      <c r="AU63" s="107" t="s">
        <v>10</v>
      </c>
      <c r="AV63" s="107" t="s">
        <v>10</v>
      </c>
      <c r="AW63" s="107" t="s">
        <v>1796</v>
      </c>
      <c r="AX63" s="107">
        <f>INDEX([2]Exposure_GWASs!S:S,MATCH([2]Luke!AB63,[2]Exposure_GWASs!C:C,0))</f>
        <v>97</v>
      </c>
      <c r="AY63" s="105" t="s">
        <v>11</v>
      </c>
      <c r="AZ63" s="105" t="s">
        <v>11</v>
      </c>
      <c r="BA63" s="105" t="s">
        <v>10</v>
      </c>
      <c r="BB63" s="107" t="s">
        <v>11</v>
      </c>
      <c r="BC63" s="105"/>
      <c r="BD63" s="105"/>
      <c r="BE63" s="105"/>
      <c r="BF63" s="105"/>
      <c r="BG63" s="105"/>
      <c r="BH63" s="105"/>
      <c r="BI63" s="105" t="s">
        <v>1787</v>
      </c>
      <c r="BJ63" s="105" t="s">
        <v>1788</v>
      </c>
      <c r="BK63" s="105" t="s">
        <v>11</v>
      </c>
      <c r="BL63" s="105" t="s">
        <v>11</v>
      </c>
      <c r="BM63" s="105" t="s">
        <v>11</v>
      </c>
      <c r="BN63" s="105" t="s">
        <v>11</v>
      </c>
      <c r="BO63" s="105" t="s">
        <v>128</v>
      </c>
      <c r="BP63" s="105" t="s">
        <v>1770</v>
      </c>
      <c r="BQ63" s="105" t="s">
        <v>1789</v>
      </c>
      <c r="BR63" s="117">
        <v>0.9</v>
      </c>
      <c r="BS63" s="117"/>
      <c r="BT63" s="105">
        <v>95</v>
      </c>
      <c r="BU63" s="105">
        <v>0.79</v>
      </c>
      <c r="BV63" s="105">
        <v>1.01</v>
      </c>
      <c r="BW63" s="117">
        <v>0.03</v>
      </c>
      <c r="BX63" s="117" t="s">
        <v>1791</v>
      </c>
      <c r="BY63" s="105" t="s">
        <v>10</v>
      </c>
      <c r="BZ63" s="105" t="s">
        <v>1792</v>
      </c>
      <c r="CA63" s="105" t="s">
        <v>1793</v>
      </c>
      <c r="CB63" s="117" t="s">
        <v>1794</v>
      </c>
      <c r="CC63" s="105" t="s">
        <v>11</v>
      </c>
      <c r="CD63" s="106" t="s">
        <v>10</v>
      </c>
      <c r="CE63" s="105"/>
      <c r="CF63" s="105"/>
      <c r="CG63" s="105"/>
      <c r="CH63" s="105"/>
      <c r="CI63" s="2"/>
      <c r="CJ63" s="2"/>
      <c r="CK63" s="2"/>
      <c r="CL63" s="2"/>
      <c r="CM63" s="2"/>
    </row>
    <row r="64" spans="1:91">
      <c r="A64" s="105">
        <v>31</v>
      </c>
      <c r="B64" s="105" t="s">
        <v>282</v>
      </c>
      <c r="C64" s="105" t="s">
        <v>244</v>
      </c>
      <c r="D64" s="105" t="s">
        <v>1797</v>
      </c>
      <c r="E64" s="105">
        <v>2016</v>
      </c>
      <c r="F64" s="105" t="s">
        <v>1798</v>
      </c>
      <c r="G64" s="105" t="s">
        <v>1799</v>
      </c>
      <c r="H64" s="105" t="s">
        <v>1800</v>
      </c>
      <c r="I64" s="105" t="s">
        <v>1801</v>
      </c>
      <c r="J64" s="105" t="s">
        <v>1802</v>
      </c>
      <c r="K64" s="105" t="s">
        <v>1803</v>
      </c>
      <c r="L64" s="105" t="s">
        <v>1804</v>
      </c>
      <c r="M64" s="105" t="s">
        <v>1805</v>
      </c>
      <c r="N64" s="107" t="s">
        <v>12</v>
      </c>
      <c r="O64" s="107" t="s">
        <v>5277</v>
      </c>
      <c r="P64" s="107" t="s">
        <v>5277</v>
      </c>
      <c r="Q64" s="107" t="s">
        <v>5602</v>
      </c>
      <c r="R64" s="107" t="s">
        <v>1806</v>
      </c>
      <c r="S64" s="107" t="s">
        <v>123</v>
      </c>
      <c r="T64" s="107" t="s">
        <v>1807</v>
      </c>
      <c r="U64" s="107" t="s">
        <v>140</v>
      </c>
      <c r="V64" s="107">
        <v>5831</v>
      </c>
      <c r="W64" s="107">
        <v>3832</v>
      </c>
      <c r="X64" s="107" t="s">
        <v>10</v>
      </c>
      <c r="Y64" s="107" t="s">
        <v>10</v>
      </c>
      <c r="Z64" s="107" t="s">
        <v>10</v>
      </c>
      <c r="AA64" s="107" t="s">
        <v>1005</v>
      </c>
      <c r="AB64" s="107" t="s">
        <v>1006</v>
      </c>
      <c r="AC64" s="112" t="s">
        <v>127</v>
      </c>
      <c r="AD64" s="112" t="s">
        <v>127</v>
      </c>
      <c r="AE64" s="107" t="s">
        <v>1224</v>
      </c>
      <c r="AF64" s="107" t="s">
        <v>139</v>
      </c>
      <c r="AG64" s="107" t="s">
        <v>140</v>
      </c>
      <c r="AH64" s="107">
        <f>SUM(V64:W64)</f>
        <v>9663</v>
      </c>
      <c r="AI64" s="112">
        <f>INDEX([2]Exposure_GWASs!F:F,MATCH([2]Luke!AB64,[2]Exposure_GWASs!C:C,0))</f>
        <v>249796</v>
      </c>
      <c r="AJ64" s="107" t="s">
        <v>1725</v>
      </c>
      <c r="AK64" s="107" t="s">
        <v>1005</v>
      </c>
      <c r="AL64" s="107" t="s">
        <v>1006</v>
      </c>
      <c r="AM64" s="107" t="s">
        <v>1808</v>
      </c>
      <c r="AN64" s="107" t="s">
        <v>1809</v>
      </c>
      <c r="AO64" s="107" t="s">
        <v>11</v>
      </c>
      <c r="AP64" s="107" t="s">
        <v>11</v>
      </c>
      <c r="AQ64" s="107" t="s">
        <v>11</v>
      </c>
      <c r="AR64" s="107" t="s">
        <v>11</v>
      </c>
      <c r="AS64" s="107" t="s">
        <v>11</v>
      </c>
      <c r="AT64" s="107" t="s">
        <v>11</v>
      </c>
      <c r="AU64" s="107" t="s">
        <v>10</v>
      </c>
      <c r="AV64" s="107" t="s">
        <v>10</v>
      </c>
      <c r="AW64" s="107">
        <v>35</v>
      </c>
      <c r="AX64" s="107">
        <v>39</v>
      </c>
      <c r="AY64" s="105" t="s">
        <v>1810</v>
      </c>
      <c r="AZ64" s="105" t="s">
        <v>11</v>
      </c>
      <c r="BA64" s="105" t="s">
        <v>10</v>
      </c>
      <c r="BB64" s="107" t="s">
        <v>54</v>
      </c>
      <c r="BC64" s="105" t="s">
        <v>97</v>
      </c>
      <c r="BD64" s="105"/>
      <c r="BE64" s="105"/>
      <c r="BF64" s="105"/>
      <c r="BG64" s="105"/>
      <c r="BH64" s="105" t="s">
        <v>1811</v>
      </c>
      <c r="BI64" s="105" t="s">
        <v>11</v>
      </c>
      <c r="BJ64" s="105" t="s">
        <v>1812</v>
      </c>
      <c r="BK64" s="105" t="s">
        <v>11</v>
      </c>
      <c r="BL64" s="105" t="s">
        <v>11</v>
      </c>
      <c r="BM64" s="105" t="s">
        <v>11</v>
      </c>
      <c r="BN64" s="105" t="s">
        <v>1813</v>
      </c>
      <c r="BO64" s="105" t="s">
        <v>1814</v>
      </c>
      <c r="BP64" s="105" t="s">
        <v>1815</v>
      </c>
      <c r="BQ64" s="105" t="s">
        <v>1029</v>
      </c>
      <c r="BR64" s="117">
        <v>1.04</v>
      </c>
      <c r="BS64" s="117"/>
      <c r="BT64" s="105">
        <v>95</v>
      </c>
      <c r="BU64" s="105">
        <v>1.026</v>
      </c>
      <c r="BV64" s="105">
        <v>1.0509999999999999</v>
      </c>
      <c r="BW64" s="117" t="s">
        <v>1816</v>
      </c>
      <c r="BX64" s="117" t="s">
        <v>1791</v>
      </c>
      <c r="BY64" s="105" t="s">
        <v>10</v>
      </c>
      <c r="BZ64" s="105" t="s">
        <v>1817</v>
      </c>
      <c r="CA64" s="105" t="s">
        <v>1818</v>
      </c>
      <c r="CB64" s="117" t="s">
        <v>1819</v>
      </c>
      <c r="CC64" s="105" t="s">
        <v>11</v>
      </c>
      <c r="CD64" s="105" t="s">
        <v>1820</v>
      </c>
      <c r="CE64" s="105"/>
      <c r="CF64" s="105"/>
      <c r="CG64" s="105"/>
      <c r="CH64" s="105"/>
      <c r="CI64" s="2"/>
      <c r="CJ64" s="2"/>
      <c r="CK64" s="2"/>
      <c r="CL64" s="2"/>
      <c r="CM64" s="2"/>
    </row>
    <row r="65" spans="1:91" s="189" customFormat="1" ht="16.5" customHeight="1">
      <c r="A65" s="188">
        <v>32</v>
      </c>
      <c r="B65" s="105" t="s">
        <v>282</v>
      </c>
      <c r="C65" s="105" t="s">
        <v>244</v>
      </c>
      <c r="D65" s="188" t="s">
        <v>1821</v>
      </c>
      <c r="E65" s="188">
        <v>2018</v>
      </c>
      <c r="F65" s="188" t="s">
        <v>1822</v>
      </c>
      <c r="G65" s="188" t="s">
        <v>1823</v>
      </c>
      <c r="H65" s="188" t="s">
        <v>1824</v>
      </c>
      <c r="I65" s="188" t="s">
        <v>1825</v>
      </c>
      <c r="J65" s="192" t="s">
        <v>1826</v>
      </c>
      <c r="K65" s="188" t="s">
        <v>1827</v>
      </c>
      <c r="L65" s="188" t="s">
        <v>1828</v>
      </c>
      <c r="M65" s="188" t="s">
        <v>1829</v>
      </c>
      <c r="N65" s="188" t="s">
        <v>12</v>
      </c>
      <c r="O65" s="188" t="s">
        <v>831</v>
      </c>
      <c r="P65" s="188" t="s">
        <v>831</v>
      </c>
      <c r="Q65" s="188" t="s">
        <v>5600</v>
      </c>
      <c r="R65" s="188" t="s">
        <v>831</v>
      </c>
      <c r="S65" s="188" t="s">
        <v>1830</v>
      </c>
      <c r="T65" s="193" t="s">
        <v>1831</v>
      </c>
      <c r="U65" s="188" t="s">
        <v>140</v>
      </c>
      <c r="V65" s="188">
        <v>520</v>
      </c>
      <c r="W65" s="188" t="s">
        <v>10</v>
      </c>
      <c r="X65" s="188">
        <v>520</v>
      </c>
      <c r="Y65" s="188" t="s">
        <v>10</v>
      </c>
      <c r="Z65" s="188" t="s">
        <v>10</v>
      </c>
      <c r="AA65" s="188" t="s">
        <v>1005</v>
      </c>
      <c r="AB65" s="188" t="s">
        <v>249</v>
      </c>
      <c r="AC65" s="112" t="s">
        <v>127</v>
      </c>
      <c r="AD65" s="112" t="s">
        <v>127</v>
      </c>
      <c r="AE65" s="188" t="s">
        <v>123</v>
      </c>
      <c r="AF65" s="193" t="s">
        <v>1831</v>
      </c>
      <c r="AG65" s="188" t="s">
        <v>140</v>
      </c>
      <c r="AH65" s="188">
        <v>520</v>
      </c>
      <c r="AI65" s="188" t="s">
        <v>11</v>
      </c>
      <c r="AJ65" s="190" t="s">
        <v>11</v>
      </c>
      <c r="AK65" s="188" t="s">
        <v>1005</v>
      </c>
      <c r="AL65" s="188" t="s">
        <v>249</v>
      </c>
      <c r="AM65" s="188" t="s">
        <v>1726</v>
      </c>
      <c r="AN65" s="188" t="s">
        <v>11</v>
      </c>
      <c r="AO65" s="188" t="s">
        <v>1832</v>
      </c>
      <c r="AP65" s="188" t="s">
        <v>1833</v>
      </c>
      <c r="AQ65" s="188" t="s">
        <v>1264</v>
      </c>
      <c r="AR65" s="188" t="s">
        <v>11</v>
      </c>
      <c r="AS65" s="188" t="s">
        <v>11</v>
      </c>
      <c r="AT65" s="188" t="s">
        <v>1834</v>
      </c>
      <c r="AU65" s="188" t="s">
        <v>10</v>
      </c>
      <c r="AV65" s="188">
        <v>18</v>
      </c>
      <c r="AW65" s="188" t="s">
        <v>10</v>
      </c>
      <c r="AX65" s="188" t="s">
        <v>10</v>
      </c>
      <c r="AY65" s="188" t="s">
        <v>1835</v>
      </c>
      <c r="AZ65" s="105" t="s">
        <v>11</v>
      </c>
      <c r="BA65" s="105" t="s">
        <v>10</v>
      </c>
      <c r="BB65" s="188" t="s">
        <v>13</v>
      </c>
      <c r="BC65" s="188" t="s">
        <v>17</v>
      </c>
      <c r="BD65" s="188"/>
      <c r="BE65" s="188"/>
      <c r="BF65" s="188"/>
      <c r="BG65" s="188"/>
      <c r="BH65" s="188" t="s">
        <v>11</v>
      </c>
      <c r="BI65" s="188" t="s">
        <v>1836</v>
      </c>
      <c r="BJ65" s="188" t="s">
        <v>11</v>
      </c>
      <c r="BK65" s="188" t="s">
        <v>11</v>
      </c>
      <c r="BL65" s="188" t="s">
        <v>11</v>
      </c>
      <c r="BM65" s="188" t="s">
        <v>11</v>
      </c>
      <c r="BN65" s="188" t="s">
        <v>1837</v>
      </c>
      <c r="BO65" s="188" t="s">
        <v>11</v>
      </c>
      <c r="BP65" s="188" t="s">
        <v>11</v>
      </c>
      <c r="BQ65" s="188" t="s">
        <v>11</v>
      </c>
      <c r="BR65" s="188" t="s">
        <v>11</v>
      </c>
      <c r="BS65" s="188" t="s">
        <v>11</v>
      </c>
      <c r="BT65" s="188" t="s">
        <v>11</v>
      </c>
      <c r="BU65" s="188" t="s">
        <v>11</v>
      </c>
      <c r="BV65" s="188" t="s">
        <v>11</v>
      </c>
      <c r="BW65" s="188" t="s">
        <v>11</v>
      </c>
      <c r="BX65" s="188" t="s">
        <v>11</v>
      </c>
      <c r="BY65" s="188" t="s">
        <v>11</v>
      </c>
      <c r="BZ65" s="191" t="s">
        <v>1838</v>
      </c>
      <c r="CA65" s="188" t="s">
        <v>1839</v>
      </c>
      <c r="CB65" s="188" t="s">
        <v>995</v>
      </c>
      <c r="CC65" s="188" t="s">
        <v>1840</v>
      </c>
      <c r="CD65" s="188" t="s">
        <v>1841</v>
      </c>
      <c r="CE65" s="188"/>
      <c r="CF65" s="188"/>
      <c r="CG65" s="188"/>
      <c r="CH65" s="188"/>
    </row>
    <row r="66" spans="1:91">
      <c r="A66" s="105">
        <v>33</v>
      </c>
      <c r="B66" s="105" t="s">
        <v>244</v>
      </c>
      <c r="C66" s="105" t="s">
        <v>282</v>
      </c>
      <c r="D66" s="105" t="s">
        <v>1842</v>
      </c>
      <c r="E66" s="105">
        <v>2018</v>
      </c>
      <c r="F66" s="105" t="s">
        <v>1131</v>
      </c>
      <c r="G66" s="105" t="s">
        <v>1843</v>
      </c>
      <c r="H66" s="105" t="s">
        <v>1844</v>
      </c>
      <c r="I66" s="105" t="s">
        <v>1845</v>
      </c>
      <c r="J66" s="105" t="s">
        <v>1846</v>
      </c>
      <c r="K66" s="105" t="s">
        <v>1847</v>
      </c>
      <c r="L66" s="105" t="s">
        <v>1848</v>
      </c>
      <c r="M66" s="105" t="s">
        <v>1849</v>
      </c>
      <c r="N66" s="107" t="s">
        <v>15</v>
      </c>
      <c r="O66" s="107" t="s">
        <v>5668</v>
      </c>
      <c r="P66" s="107" t="s">
        <v>5668</v>
      </c>
      <c r="Q66" s="107" t="s">
        <v>5602</v>
      </c>
      <c r="R66" s="107" t="str">
        <f>INDEX([2]Outcome_GWASs!K:K,MATCH([2]Luke!Q65,[2]Outcome_GWASs!C:C,0))</f>
        <v>Non-cancer illness code self-reported: deep venous thrombosis</v>
      </c>
      <c r="S66" s="107" t="s">
        <v>639</v>
      </c>
      <c r="T66" s="107" t="str">
        <f>INDEX([2]Outcome_GWASs!I:I,MATCH([2]Luke!Q65,[2]Outcome_GWASs!C:C,0))</f>
        <v>45-69</v>
      </c>
      <c r="U66" s="107" t="str">
        <f>INDEX([2]Outcome_GWASs!H:H,MATCH([2]Luke!Q65,[2]Outcome_GWASs!C:C,0))</f>
        <v>both</v>
      </c>
      <c r="V66" s="107">
        <f>INDEX([2]Outcome_GWASs!F:F,MATCH([2]Luke!Q65,[2]Outcome_GWASs!C:C,0))</f>
        <v>6767</v>
      </c>
      <c r="W66" s="107">
        <f>INDEX([2]Outcome_GWASs!G:G,MATCH([2]Luke!Q65,[2]Outcome_GWASs!C:C,0))</f>
        <v>330392</v>
      </c>
      <c r="X66" s="107">
        <f>INDEX([2]Outcome_GWASs!F:F,MATCH([2]Luke!Q65,[2]Outcome_GWASs!C:C,0))</f>
        <v>6767</v>
      </c>
      <c r="Y66" s="107">
        <f>INDEX([2]Outcome_GWASs!G:G,MATCH([2]Luke!Q65,[2]Outcome_GWASs!C:C,0))</f>
        <v>330392</v>
      </c>
      <c r="Z66" s="107" t="s">
        <v>10</v>
      </c>
      <c r="AA66" s="107" t="s">
        <v>1005</v>
      </c>
      <c r="AB66" s="107" t="str">
        <f>INDEX([2]Outcome_GWASs!E:E,MATCH([2]Luke!Q65,[2]Outcome_GWASs!C:C,0))</f>
        <v>European</v>
      </c>
      <c r="AC66" s="112" t="s">
        <v>127</v>
      </c>
      <c r="AD66" s="112" t="s">
        <v>127</v>
      </c>
      <c r="AE66" s="107" t="s">
        <v>1850</v>
      </c>
      <c r="AF66" s="107"/>
      <c r="AG66" s="107" t="s">
        <v>140</v>
      </c>
      <c r="AH66" s="107" t="s">
        <v>11</v>
      </c>
      <c r="AI66" s="112">
        <f>INDEX([2]Exposure_GWASs!F:F,MATCH([2]Luke!AB65,[2]Exposure_GWASs!C:C,0))</f>
        <v>336107</v>
      </c>
      <c r="AJ66" s="107" t="s">
        <v>11</v>
      </c>
      <c r="AK66" s="107" t="s">
        <v>1005</v>
      </c>
      <c r="AL66" s="107" t="s">
        <v>249</v>
      </c>
      <c r="AM66" s="107" t="s">
        <v>10</v>
      </c>
      <c r="AN66" s="107" t="s">
        <v>10</v>
      </c>
      <c r="AO66" s="107" t="s">
        <v>1851</v>
      </c>
      <c r="AP66" s="107" t="s">
        <v>11</v>
      </c>
      <c r="AQ66" s="107" t="s">
        <v>11</v>
      </c>
      <c r="AR66" s="107" t="s">
        <v>1852</v>
      </c>
      <c r="AS66" s="107" t="s">
        <v>11</v>
      </c>
      <c r="AT66" s="107" t="s">
        <v>11</v>
      </c>
      <c r="AU66" s="107" t="s">
        <v>10</v>
      </c>
      <c r="AV66" s="107">
        <v>305</v>
      </c>
      <c r="AW66" s="107" t="s">
        <v>10</v>
      </c>
      <c r="AX66" s="107">
        <f>INDEX([2]Exposure_GWASs!S:S,MATCH([2]Luke!AB65,[2]Exposure_GWASs!C:C,0))</f>
        <v>420</v>
      </c>
      <c r="AY66" s="105" t="s">
        <v>11</v>
      </c>
      <c r="AZ66" s="105" t="s">
        <v>11</v>
      </c>
      <c r="BA66" s="105" t="s">
        <v>10</v>
      </c>
      <c r="BB66" s="107" t="s">
        <v>13</v>
      </c>
      <c r="BC66" s="105" t="s">
        <v>17</v>
      </c>
      <c r="BD66" s="105" t="s">
        <v>26</v>
      </c>
      <c r="BE66" s="105" t="s">
        <v>37</v>
      </c>
      <c r="BF66" s="105" t="s">
        <v>40</v>
      </c>
      <c r="BG66" s="105"/>
      <c r="BH66" s="105"/>
      <c r="BI66" s="105" t="s">
        <v>11</v>
      </c>
      <c r="BJ66" s="105" t="s">
        <v>1065</v>
      </c>
      <c r="BK66" s="105" t="s">
        <v>1280</v>
      </c>
      <c r="BL66" s="105" t="s">
        <v>11</v>
      </c>
      <c r="BM66" s="105" t="s">
        <v>11</v>
      </c>
      <c r="BN66" s="105" t="s">
        <v>1853</v>
      </c>
      <c r="BO66" s="105" t="s">
        <v>167</v>
      </c>
      <c r="BP66" s="105" t="s">
        <v>1815</v>
      </c>
      <c r="BQ66" s="105" t="s">
        <v>1012</v>
      </c>
      <c r="BR66" s="117">
        <v>9.8099999999999993E-3</v>
      </c>
      <c r="BS66" s="117">
        <v>1.14E-3</v>
      </c>
      <c r="BT66" s="105"/>
      <c r="BU66" s="105"/>
      <c r="BV66" s="105"/>
      <c r="BW66" s="117">
        <v>9.6900000000000001E-18</v>
      </c>
      <c r="BX66" s="117" t="s">
        <v>1791</v>
      </c>
      <c r="BY66" s="105" t="s">
        <v>10</v>
      </c>
      <c r="BZ66" s="105" t="s">
        <v>1854</v>
      </c>
      <c r="CA66" s="105" t="s">
        <v>1855</v>
      </c>
      <c r="CB66" s="117" t="s">
        <v>11</v>
      </c>
      <c r="CC66" s="105" t="s">
        <v>11</v>
      </c>
      <c r="CD66" s="106" t="s">
        <v>10</v>
      </c>
      <c r="CE66" s="105"/>
      <c r="CF66" s="105"/>
      <c r="CG66" s="105"/>
      <c r="CH66" s="105"/>
      <c r="CI66" s="2"/>
      <c r="CJ66" s="2"/>
      <c r="CK66" s="2"/>
      <c r="CL66" s="2"/>
      <c r="CM66" s="2"/>
    </row>
    <row r="67" spans="1:91">
      <c r="A67" s="105">
        <v>33</v>
      </c>
      <c r="B67" s="105" t="s">
        <v>244</v>
      </c>
      <c r="C67" s="105" t="s">
        <v>282</v>
      </c>
      <c r="D67" s="105" t="s">
        <v>1842</v>
      </c>
      <c r="E67" s="105">
        <v>2018</v>
      </c>
      <c r="F67" s="105" t="s">
        <v>1131</v>
      </c>
      <c r="G67" s="105" t="s">
        <v>1843</v>
      </c>
      <c r="H67" s="105" t="s">
        <v>1844</v>
      </c>
      <c r="I67" s="105" t="s">
        <v>1845</v>
      </c>
      <c r="J67" s="105" t="s">
        <v>1846</v>
      </c>
      <c r="K67" s="105" t="s">
        <v>1847</v>
      </c>
      <c r="L67" s="105" t="s">
        <v>1848</v>
      </c>
      <c r="M67" s="105" t="s">
        <v>1849</v>
      </c>
      <c r="N67" s="107" t="s">
        <v>15</v>
      </c>
      <c r="O67" s="107" t="s">
        <v>5668</v>
      </c>
      <c r="P67" s="107" t="s">
        <v>5668</v>
      </c>
      <c r="Q67" s="107" t="s">
        <v>5602</v>
      </c>
      <c r="R67" s="107" t="str">
        <f>INDEX([2]Outcome_GWASs!K:K,MATCH([2]Luke!Q66,[2]Outcome_GWASs!C:C,0))</f>
        <v>Non-cancer illness code self-reported: deep venous thrombosis</v>
      </c>
      <c r="S67" s="107" t="s">
        <v>639</v>
      </c>
      <c r="T67" s="107" t="str">
        <f>INDEX([2]Outcome_GWASs!I:I,MATCH([2]Luke!Q66,[2]Outcome_GWASs!C:C,0))</f>
        <v>45-69</v>
      </c>
      <c r="U67" s="107" t="str">
        <f>INDEX([2]Outcome_GWASs!H:H,MATCH([2]Luke!Q66,[2]Outcome_GWASs!C:C,0))</f>
        <v>both</v>
      </c>
      <c r="V67" s="107">
        <f>INDEX([2]Outcome_GWASs!F:F,MATCH([2]Luke!Q66,[2]Outcome_GWASs!C:C,0))</f>
        <v>6767</v>
      </c>
      <c r="W67" s="107">
        <f>INDEX([2]Outcome_GWASs!G:G,MATCH([2]Luke!Q66,[2]Outcome_GWASs!C:C,0))</f>
        <v>330392</v>
      </c>
      <c r="X67" s="107">
        <f>INDEX([2]Outcome_GWASs!F:F,MATCH([2]Luke!Q66,[2]Outcome_GWASs!C:C,0))</f>
        <v>6767</v>
      </c>
      <c r="Y67" s="107">
        <f>INDEX([2]Outcome_GWASs!G:G,MATCH([2]Luke!Q66,[2]Outcome_GWASs!C:C,0))</f>
        <v>330392</v>
      </c>
      <c r="Z67" s="107" t="s">
        <v>10</v>
      </c>
      <c r="AA67" s="107" t="s">
        <v>1005</v>
      </c>
      <c r="AB67" s="107" t="str">
        <f>INDEX([2]Outcome_GWASs!E:E,MATCH([2]Luke!Q66,[2]Outcome_GWASs!C:C,0))</f>
        <v>European</v>
      </c>
      <c r="AC67" s="112" t="s">
        <v>5513</v>
      </c>
      <c r="AD67" s="112" t="s">
        <v>5513</v>
      </c>
      <c r="AE67" s="107" t="s">
        <v>1856</v>
      </c>
      <c r="AF67" s="107"/>
      <c r="AG67" s="107" t="s">
        <v>140</v>
      </c>
      <c r="AH67" s="107" t="s">
        <v>11</v>
      </c>
      <c r="AI67" s="112">
        <f>INDEX([2]Exposure_GWASs!F:F,MATCH([2]Luke!AB66,[2]Exposure_GWASs!C:C,0))</f>
        <v>331117</v>
      </c>
      <c r="AJ67" s="107" t="s">
        <v>11</v>
      </c>
      <c r="AK67" s="107" t="s">
        <v>1005</v>
      </c>
      <c r="AL67" s="107" t="s">
        <v>249</v>
      </c>
      <c r="AM67" s="107" t="s">
        <v>10</v>
      </c>
      <c r="AN67" s="107" t="s">
        <v>10</v>
      </c>
      <c r="AO67" s="107" t="s">
        <v>1851</v>
      </c>
      <c r="AP67" s="107" t="s">
        <v>11</v>
      </c>
      <c r="AQ67" s="107" t="s">
        <v>11</v>
      </c>
      <c r="AR67" s="107" t="s">
        <v>1852</v>
      </c>
      <c r="AS67" s="107" t="s">
        <v>11</v>
      </c>
      <c r="AT67" s="107" t="s">
        <v>11</v>
      </c>
      <c r="AU67" s="107" t="s">
        <v>10</v>
      </c>
      <c r="AV67" s="107">
        <v>253</v>
      </c>
      <c r="AW67" s="107" t="s">
        <v>10</v>
      </c>
      <c r="AX67" s="107">
        <f>INDEX([2]Exposure_GWASs!S:S,MATCH([2]Luke!AB66,[2]Exposure_GWASs!C:C,0))</f>
        <v>336</v>
      </c>
      <c r="AY67" s="105" t="s">
        <v>11</v>
      </c>
      <c r="AZ67" s="105" t="s">
        <v>11</v>
      </c>
      <c r="BA67" s="105" t="s">
        <v>10</v>
      </c>
      <c r="BB67" s="107" t="s">
        <v>13</v>
      </c>
      <c r="BC67" s="105" t="s">
        <v>17</v>
      </c>
      <c r="BD67" s="105" t="s">
        <v>26</v>
      </c>
      <c r="BE67" s="105" t="s">
        <v>37</v>
      </c>
      <c r="BF67" s="105" t="s">
        <v>40</v>
      </c>
      <c r="BG67" s="105"/>
      <c r="BH67" s="105"/>
      <c r="BI67" s="105" t="s">
        <v>11</v>
      </c>
      <c r="BJ67" s="105" t="s">
        <v>1065</v>
      </c>
      <c r="BK67" s="105" t="s">
        <v>1280</v>
      </c>
      <c r="BL67" s="105" t="s">
        <v>11</v>
      </c>
      <c r="BM67" s="105" t="s">
        <v>11</v>
      </c>
      <c r="BN67" s="105" t="s">
        <v>1853</v>
      </c>
      <c r="BO67" s="105" t="s">
        <v>167</v>
      </c>
      <c r="BP67" s="105" t="s">
        <v>1815</v>
      </c>
      <c r="BQ67" s="105" t="s">
        <v>1012</v>
      </c>
      <c r="BR67" s="117">
        <v>1.34E-2</v>
      </c>
      <c r="BS67" s="117">
        <v>1.72E-3</v>
      </c>
      <c r="BT67" s="105"/>
      <c r="BU67" s="105"/>
      <c r="BV67" s="105"/>
      <c r="BW67" s="117">
        <v>5.9700000000000004E-15</v>
      </c>
      <c r="BX67" s="117" t="s">
        <v>1791</v>
      </c>
      <c r="BY67" s="105" t="s">
        <v>10</v>
      </c>
      <c r="BZ67" s="105" t="s">
        <v>1854</v>
      </c>
      <c r="CA67" s="105" t="s">
        <v>1855</v>
      </c>
      <c r="CB67" s="117" t="s">
        <v>11</v>
      </c>
      <c r="CC67" s="105" t="s">
        <v>11</v>
      </c>
      <c r="CD67" s="106" t="s">
        <v>10</v>
      </c>
      <c r="CE67" s="105"/>
      <c r="CF67" s="105"/>
      <c r="CG67" s="105"/>
      <c r="CH67" s="105"/>
      <c r="CI67" s="2"/>
      <c r="CJ67" s="2"/>
      <c r="CK67" s="2"/>
      <c r="CL67" s="2"/>
      <c r="CM67" s="2"/>
    </row>
    <row r="68" spans="1:91">
      <c r="A68" s="105">
        <v>33</v>
      </c>
      <c r="B68" s="105" t="s">
        <v>244</v>
      </c>
      <c r="C68" s="105" t="s">
        <v>282</v>
      </c>
      <c r="D68" s="105" t="s">
        <v>1842</v>
      </c>
      <c r="E68" s="105">
        <v>2018</v>
      </c>
      <c r="F68" s="105" t="s">
        <v>1131</v>
      </c>
      <c r="G68" s="105" t="s">
        <v>1843</v>
      </c>
      <c r="H68" s="105" t="s">
        <v>1844</v>
      </c>
      <c r="I68" s="105" t="s">
        <v>1845</v>
      </c>
      <c r="J68" s="105" t="s">
        <v>1846</v>
      </c>
      <c r="K68" s="105" t="s">
        <v>1847</v>
      </c>
      <c r="L68" s="105" t="s">
        <v>1848</v>
      </c>
      <c r="M68" s="105" t="s">
        <v>1849</v>
      </c>
      <c r="N68" s="107" t="s">
        <v>15</v>
      </c>
      <c r="O68" s="107" t="s">
        <v>5668</v>
      </c>
      <c r="P68" s="107" t="s">
        <v>5668</v>
      </c>
      <c r="Q68" s="107" t="s">
        <v>5602</v>
      </c>
      <c r="R68" s="107" t="str">
        <f>INDEX([2]Outcome_GWASs!K:K,MATCH([2]Luke!Q67,[2]Outcome_GWASs!C:C,0))</f>
        <v>Non-cancer illness code self-reported: deep venous thrombosis</v>
      </c>
      <c r="S68" s="107" t="s">
        <v>639</v>
      </c>
      <c r="T68" s="107" t="str">
        <f>INDEX([2]Outcome_GWASs!I:I,MATCH([2]Luke!Q67,[2]Outcome_GWASs!C:C,0))</f>
        <v>45-69</v>
      </c>
      <c r="U68" s="107" t="str">
        <f>INDEX([2]Outcome_GWASs!H:H,MATCH([2]Luke!Q67,[2]Outcome_GWASs!C:C,0))</f>
        <v>both</v>
      </c>
      <c r="V68" s="107">
        <f>INDEX([2]Outcome_GWASs!F:F,MATCH([2]Luke!Q67,[2]Outcome_GWASs!C:C,0))</f>
        <v>6767</v>
      </c>
      <c r="W68" s="107">
        <f>INDEX([2]Outcome_GWASs!G:G,MATCH([2]Luke!Q67,[2]Outcome_GWASs!C:C,0))</f>
        <v>330392</v>
      </c>
      <c r="X68" s="107">
        <f>INDEX([2]Outcome_GWASs!F:F,MATCH([2]Luke!Q67,[2]Outcome_GWASs!C:C,0))</f>
        <v>6767</v>
      </c>
      <c r="Y68" s="107">
        <f>INDEX([2]Outcome_GWASs!G:G,MATCH([2]Luke!Q67,[2]Outcome_GWASs!C:C,0))</f>
        <v>330392</v>
      </c>
      <c r="Z68" s="107" t="s">
        <v>10</v>
      </c>
      <c r="AA68" s="107" t="s">
        <v>1005</v>
      </c>
      <c r="AB68" s="107" t="str">
        <f>INDEX([2]Outcome_GWASs!E:E,MATCH([2]Luke!Q67,[2]Outcome_GWASs!C:C,0))</f>
        <v>European</v>
      </c>
      <c r="AC68" s="112" t="s">
        <v>5513</v>
      </c>
      <c r="AD68" s="112" t="s">
        <v>5513</v>
      </c>
      <c r="AE68" s="107" t="s">
        <v>1857</v>
      </c>
      <c r="AF68" s="107"/>
      <c r="AG68" s="107" t="s">
        <v>140</v>
      </c>
      <c r="AH68" s="107" t="s">
        <v>11</v>
      </c>
      <c r="AI68" s="112">
        <f>INDEX([2]Exposure_GWASs!F:F,MATCH([2]Luke!AB67,[2]Exposure_GWASs!C:C,0))</f>
        <v>100716</v>
      </c>
      <c r="AJ68" s="107" t="s">
        <v>11</v>
      </c>
      <c r="AK68" s="107" t="s">
        <v>1005</v>
      </c>
      <c r="AL68" s="107" t="s">
        <v>249</v>
      </c>
      <c r="AM68" s="107" t="s">
        <v>10</v>
      </c>
      <c r="AN68" s="107" t="s">
        <v>10</v>
      </c>
      <c r="AO68" s="107" t="s">
        <v>1851</v>
      </c>
      <c r="AP68" s="107" t="s">
        <v>11</v>
      </c>
      <c r="AQ68" s="107" t="s">
        <v>11</v>
      </c>
      <c r="AR68" s="107" t="s">
        <v>1852</v>
      </c>
      <c r="AS68" s="107" t="s">
        <v>11</v>
      </c>
      <c r="AT68" s="107" t="s">
        <v>11</v>
      </c>
      <c r="AU68" s="107" t="s">
        <v>10</v>
      </c>
      <c r="AV68" s="107">
        <v>10</v>
      </c>
      <c r="AW68" s="107" t="s">
        <v>10</v>
      </c>
      <c r="AX68" s="107">
        <f>INDEX([2]Exposure_GWASs!S:S,MATCH([2]Luke!AB67,[2]Exposure_GWASs!C:C,0))</f>
        <v>12</v>
      </c>
      <c r="AY68" s="105" t="s">
        <v>11</v>
      </c>
      <c r="AZ68" s="105" t="s">
        <v>11</v>
      </c>
      <c r="BA68" s="105" t="s">
        <v>10</v>
      </c>
      <c r="BB68" s="107" t="s">
        <v>13</v>
      </c>
      <c r="BC68" s="105" t="s">
        <v>17</v>
      </c>
      <c r="BD68" s="105" t="s">
        <v>26</v>
      </c>
      <c r="BE68" s="105" t="s">
        <v>37</v>
      </c>
      <c r="BF68" s="105" t="s">
        <v>40</v>
      </c>
      <c r="BG68" s="105"/>
      <c r="BH68" s="105"/>
      <c r="BI68" s="105" t="s">
        <v>11</v>
      </c>
      <c r="BJ68" s="105" t="s">
        <v>1065</v>
      </c>
      <c r="BK68" s="105" t="s">
        <v>1280</v>
      </c>
      <c r="BL68" s="105" t="s">
        <v>11</v>
      </c>
      <c r="BM68" s="105" t="s">
        <v>11</v>
      </c>
      <c r="BN68" s="105" t="s">
        <v>1853</v>
      </c>
      <c r="BO68" s="105" t="s">
        <v>251</v>
      </c>
      <c r="BP68" s="105" t="s">
        <v>1815</v>
      </c>
      <c r="BQ68" s="105" t="s">
        <v>1012</v>
      </c>
      <c r="BR68" s="117">
        <v>1.38E-2</v>
      </c>
      <c r="BS68" s="117">
        <v>4.4099999999999999E-3</v>
      </c>
      <c r="BT68" s="105"/>
      <c r="BU68" s="105"/>
      <c r="BV68" s="105"/>
      <c r="BW68" s="117">
        <v>1.7600000000000001E-3</v>
      </c>
      <c r="BX68" s="117" t="s">
        <v>1791</v>
      </c>
      <c r="BY68" s="105" t="s">
        <v>10</v>
      </c>
      <c r="BZ68" s="105" t="s">
        <v>1854</v>
      </c>
      <c r="CA68" s="105" t="s">
        <v>1855</v>
      </c>
      <c r="CB68" s="117" t="s">
        <v>11</v>
      </c>
      <c r="CC68" s="105" t="s">
        <v>11</v>
      </c>
      <c r="CD68" s="106" t="s">
        <v>10</v>
      </c>
      <c r="CE68" s="105"/>
      <c r="CF68" s="105"/>
      <c r="CG68" s="105"/>
      <c r="CH68" s="105"/>
      <c r="CI68" s="2"/>
      <c r="CJ68" s="2"/>
      <c r="CK68" s="2"/>
      <c r="CL68" s="2"/>
      <c r="CM68" s="2"/>
    </row>
    <row r="69" spans="1:91">
      <c r="A69" s="105">
        <v>33</v>
      </c>
      <c r="B69" s="105" t="s">
        <v>244</v>
      </c>
      <c r="C69" s="105" t="s">
        <v>282</v>
      </c>
      <c r="D69" s="105" t="s">
        <v>1842</v>
      </c>
      <c r="E69" s="105">
        <v>2018</v>
      </c>
      <c r="F69" s="105" t="s">
        <v>1131</v>
      </c>
      <c r="G69" s="105" t="s">
        <v>1843</v>
      </c>
      <c r="H69" s="105" t="s">
        <v>1844</v>
      </c>
      <c r="I69" s="105" t="s">
        <v>1845</v>
      </c>
      <c r="J69" s="105" t="s">
        <v>1846</v>
      </c>
      <c r="K69" s="105" t="s">
        <v>1847</v>
      </c>
      <c r="L69" s="105" t="s">
        <v>1848</v>
      </c>
      <c r="M69" s="105" t="s">
        <v>1849</v>
      </c>
      <c r="N69" s="107" t="s">
        <v>15</v>
      </c>
      <c r="O69" s="107" t="s">
        <v>5668</v>
      </c>
      <c r="P69" s="107" t="s">
        <v>5668</v>
      </c>
      <c r="Q69" s="107" t="s">
        <v>5602</v>
      </c>
      <c r="R69" s="107" t="str">
        <f>INDEX([2]Outcome_GWASs!K:K,MATCH([2]Luke!Q68,[2]Outcome_GWASs!C:C,0))</f>
        <v>Non-cancer illness code self-reported: deep venous thrombosis</v>
      </c>
      <c r="S69" s="107" t="s">
        <v>639</v>
      </c>
      <c r="T69" s="107" t="str">
        <f>INDEX([2]Outcome_GWASs!I:I,MATCH([2]Luke!Q68,[2]Outcome_GWASs!C:C,0))</f>
        <v>45-69</v>
      </c>
      <c r="U69" s="107" t="str">
        <f>INDEX([2]Outcome_GWASs!H:H,MATCH([2]Luke!Q68,[2]Outcome_GWASs!C:C,0))</f>
        <v>both</v>
      </c>
      <c r="V69" s="107">
        <f>INDEX([2]Outcome_GWASs!F:F,MATCH([2]Luke!Q68,[2]Outcome_GWASs!C:C,0))</f>
        <v>6767</v>
      </c>
      <c r="W69" s="107">
        <f>INDEX([2]Outcome_GWASs!G:G,MATCH([2]Luke!Q68,[2]Outcome_GWASs!C:C,0))</f>
        <v>330392</v>
      </c>
      <c r="X69" s="107">
        <f>INDEX([2]Outcome_GWASs!F:F,MATCH([2]Luke!Q68,[2]Outcome_GWASs!C:C,0))</f>
        <v>6767</v>
      </c>
      <c r="Y69" s="107">
        <f>INDEX([2]Outcome_GWASs!G:G,MATCH([2]Luke!Q68,[2]Outcome_GWASs!C:C,0))</f>
        <v>330392</v>
      </c>
      <c r="Z69" s="107" t="s">
        <v>10</v>
      </c>
      <c r="AA69" s="107" t="s">
        <v>1005</v>
      </c>
      <c r="AB69" s="107" t="str">
        <f>INDEX([2]Outcome_GWASs!E:E,MATCH([2]Luke!Q68,[2]Outcome_GWASs!C:C,0))</f>
        <v>European</v>
      </c>
      <c r="AC69" s="112" t="str">
        <f>INDEX([2]Exposure_GWASs!G:G,MATCH([2]Luke!AB68,[2]Exposure_GWASs!C:C,0))</f>
        <v>WHR</v>
      </c>
      <c r="AD69" s="112" t="s">
        <v>160</v>
      </c>
      <c r="AE69" s="107" t="s">
        <v>1388</v>
      </c>
      <c r="AF69" s="107"/>
      <c r="AG69" s="107" t="s">
        <v>140</v>
      </c>
      <c r="AH69" s="107" t="s">
        <v>11</v>
      </c>
      <c r="AI69" s="112">
        <f>INDEX([2]Exposure_GWASs!F:F,MATCH([2]Luke!AB68,[2]Exposure_GWASs!C:C,0))</f>
        <v>212216</v>
      </c>
      <c r="AJ69" s="107" t="s">
        <v>11</v>
      </c>
      <c r="AK69" s="107" t="s">
        <v>1005</v>
      </c>
      <c r="AL69" s="107" t="s">
        <v>249</v>
      </c>
      <c r="AM69" s="107" t="s">
        <v>10</v>
      </c>
      <c r="AN69" s="107" t="s">
        <v>10</v>
      </c>
      <c r="AO69" s="107" t="s">
        <v>1851</v>
      </c>
      <c r="AP69" s="107" t="s">
        <v>11</v>
      </c>
      <c r="AQ69" s="107" t="s">
        <v>11</v>
      </c>
      <c r="AR69" s="107" t="s">
        <v>1852</v>
      </c>
      <c r="AS69" s="107" t="s">
        <v>11</v>
      </c>
      <c r="AT69" s="107" t="s">
        <v>11</v>
      </c>
      <c r="AU69" s="107" t="s">
        <v>10</v>
      </c>
      <c r="AV69" s="107">
        <v>28</v>
      </c>
      <c r="AW69" s="107" t="s">
        <v>10</v>
      </c>
      <c r="AX69" s="107">
        <f>INDEX([2]Exposure_GWASs!S:S,MATCH([2]Luke!AB68,[2]Exposure_GWASs!C:C,0))</f>
        <v>26</v>
      </c>
      <c r="AY69" s="105" t="s">
        <v>11</v>
      </c>
      <c r="AZ69" s="105" t="s">
        <v>11</v>
      </c>
      <c r="BA69" s="105" t="s">
        <v>10</v>
      </c>
      <c r="BB69" s="107" t="s">
        <v>13</v>
      </c>
      <c r="BC69" s="105" t="s">
        <v>17</v>
      </c>
      <c r="BD69" s="105" t="s">
        <v>26</v>
      </c>
      <c r="BE69" s="105" t="s">
        <v>37</v>
      </c>
      <c r="BF69" s="105" t="s">
        <v>40</v>
      </c>
      <c r="BG69" s="105"/>
      <c r="BH69" s="105"/>
      <c r="BI69" s="105" t="s">
        <v>11</v>
      </c>
      <c r="BJ69" s="105" t="s">
        <v>1065</v>
      </c>
      <c r="BK69" s="105" t="s">
        <v>1280</v>
      </c>
      <c r="BL69" s="105" t="s">
        <v>11</v>
      </c>
      <c r="BM69" s="105" t="s">
        <v>11</v>
      </c>
      <c r="BN69" s="105" t="s">
        <v>1853</v>
      </c>
      <c r="BO69" s="105" t="s">
        <v>167</v>
      </c>
      <c r="BP69" s="105" t="s">
        <v>1815</v>
      </c>
      <c r="BQ69" s="105" t="s">
        <v>1012</v>
      </c>
      <c r="BR69" s="117">
        <v>4.1200000000000004E-3</v>
      </c>
      <c r="BS69" s="117">
        <v>3.5899999999999999E-3</v>
      </c>
      <c r="BT69" s="105"/>
      <c r="BU69" s="105"/>
      <c r="BV69" s="105"/>
      <c r="BW69" s="117">
        <v>0.251</v>
      </c>
      <c r="BX69" s="117" t="s">
        <v>1791</v>
      </c>
      <c r="BY69" s="105" t="s">
        <v>10</v>
      </c>
      <c r="BZ69" s="105" t="s">
        <v>1854</v>
      </c>
      <c r="CA69" s="105" t="s">
        <v>1855</v>
      </c>
      <c r="CB69" s="117" t="s">
        <v>11</v>
      </c>
      <c r="CC69" s="105" t="s">
        <v>11</v>
      </c>
      <c r="CD69" s="106" t="s">
        <v>10</v>
      </c>
      <c r="CE69" s="105"/>
      <c r="CF69" s="105"/>
      <c r="CG69" s="105"/>
      <c r="CH69" s="105"/>
      <c r="CI69" s="2"/>
      <c r="CJ69" s="2"/>
      <c r="CK69" s="2"/>
      <c r="CL69" s="2"/>
      <c r="CM69" s="2"/>
    </row>
    <row r="70" spans="1:91">
      <c r="A70" s="105">
        <v>33</v>
      </c>
      <c r="B70" s="105" t="s">
        <v>244</v>
      </c>
      <c r="C70" s="105" t="s">
        <v>282</v>
      </c>
      <c r="D70" s="105" t="s">
        <v>1842</v>
      </c>
      <c r="E70" s="105">
        <v>2018</v>
      </c>
      <c r="F70" s="105" t="s">
        <v>1131</v>
      </c>
      <c r="G70" s="105" t="s">
        <v>1843</v>
      </c>
      <c r="H70" s="105" t="s">
        <v>1844</v>
      </c>
      <c r="I70" s="105" t="s">
        <v>1845</v>
      </c>
      <c r="J70" s="105" t="s">
        <v>1846</v>
      </c>
      <c r="K70" s="105" t="s">
        <v>1847</v>
      </c>
      <c r="L70" s="105" t="s">
        <v>1848</v>
      </c>
      <c r="M70" s="105" t="s">
        <v>1849</v>
      </c>
      <c r="N70" s="107" t="s">
        <v>15</v>
      </c>
      <c r="O70" s="107" t="s">
        <v>5668</v>
      </c>
      <c r="P70" s="107" t="s">
        <v>5668</v>
      </c>
      <c r="Q70" s="107" t="s">
        <v>5602</v>
      </c>
      <c r="R70" s="107" t="str">
        <f>INDEX([2]Outcome_GWASs!K:K,MATCH([2]Luke!Q69,[2]Outcome_GWASs!C:C,0))</f>
        <v>Non-cancer illness code self-reported: deep venous thrombosis</v>
      </c>
      <c r="S70" s="107" t="s">
        <v>639</v>
      </c>
      <c r="T70" s="107" t="str">
        <f>INDEX([2]Outcome_GWASs!I:I,MATCH([2]Luke!Q69,[2]Outcome_GWASs!C:C,0))</f>
        <v>45-69</v>
      </c>
      <c r="U70" s="107" t="str">
        <f>INDEX([2]Outcome_GWASs!H:H,MATCH([2]Luke!Q69,[2]Outcome_GWASs!C:C,0))</f>
        <v>both</v>
      </c>
      <c r="V70" s="107">
        <f>INDEX([2]Outcome_GWASs!F:F,MATCH([2]Luke!Q69,[2]Outcome_GWASs!C:C,0))</f>
        <v>6767</v>
      </c>
      <c r="W70" s="107">
        <f>INDEX([2]Outcome_GWASs!G:G,MATCH([2]Luke!Q69,[2]Outcome_GWASs!C:C,0))</f>
        <v>330392</v>
      </c>
      <c r="X70" s="107">
        <f>INDEX([2]Outcome_GWASs!F:F,MATCH([2]Luke!Q69,[2]Outcome_GWASs!C:C,0))</f>
        <v>6767</v>
      </c>
      <c r="Y70" s="107">
        <f>INDEX([2]Outcome_GWASs!G:G,MATCH([2]Luke!Q69,[2]Outcome_GWASs!C:C,0))</f>
        <v>330392</v>
      </c>
      <c r="Z70" s="107" t="s">
        <v>10</v>
      </c>
      <c r="AA70" s="107" t="s">
        <v>1005</v>
      </c>
      <c r="AB70" s="107" t="str">
        <f>INDEX([2]Outcome_GWASs!E:E,MATCH([2]Luke!Q69,[2]Outcome_GWASs!C:C,0))</f>
        <v>European</v>
      </c>
      <c r="AC70" s="112" t="s">
        <v>158</v>
      </c>
      <c r="AD70" s="112" t="s">
        <v>158</v>
      </c>
      <c r="AE70" s="107" t="s">
        <v>1858</v>
      </c>
      <c r="AF70" s="107"/>
      <c r="AG70" s="107" t="s">
        <v>140</v>
      </c>
      <c r="AH70" s="107" t="s">
        <v>11</v>
      </c>
      <c r="AI70" s="112">
        <f>INDEX([2]Exposure_GWASs!F:F,MATCH([2]Luke!AB69,[2]Exposure_GWASs!C:C,0))</f>
        <v>336639</v>
      </c>
      <c r="AJ70" s="107" t="s">
        <v>11</v>
      </c>
      <c r="AK70" s="107" t="s">
        <v>1005</v>
      </c>
      <c r="AL70" s="107" t="s">
        <v>249</v>
      </c>
      <c r="AM70" s="107" t="s">
        <v>10</v>
      </c>
      <c r="AN70" s="107" t="s">
        <v>10</v>
      </c>
      <c r="AO70" s="107" t="s">
        <v>1851</v>
      </c>
      <c r="AP70" s="107" t="s">
        <v>11</v>
      </c>
      <c r="AQ70" s="107" t="s">
        <v>11</v>
      </c>
      <c r="AR70" s="107" t="s">
        <v>1852</v>
      </c>
      <c r="AS70" s="107" t="s">
        <v>11</v>
      </c>
      <c r="AT70" s="107" t="s">
        <v>11</v>
      </c>
      <c r="AU70" s="107" t="s">
        <v>10</v>
      </c>
      <c r="AV70" s="107">
        <v>227</v>
      </c>
      <c r="AW70" s="107" t="s">
        <v>10</v>
      </c>
      <c r="AX70" s="107">
        <f>INDEX([2]Exposure_GWASs!S:S,MATCH([2]Luke!AB69,[2]Exposure_GWASs!C:C,0))</f>
        <v>367</v>
      </c>
      <c r="AY70" s="105" t="s">
        <v>11</v>
      </c>
      <c r="AZ70" s="105" t="s">
        <v>11</v>
      </c>
      <c r="BA70" s="105" t="s">
        <v>10</v>
      </c>
      <c r="BB70" s="107" t="s">
        <v>13</v>
      </c>
      <c r="BC70" s="105" t="s">
        <v>17</v>
      </c>
      <c r="BD70" s="105" t="s">
        <v>26</v>
      </c>
      <c r="BE70" s="105" t="s">
        <v>37</v>
      </c>
      <c r="BF70" s="105" t="s">
        <v>40</v>
      </c>
      <c r="BG70" s="105"/>
      <c r="BH70" s="105"/>
      <c r="BI70" s="105" t="s">
        <v>11</v>
      </c>
      <c r="BJ70" s="105" t="s">
        <v>1065</v>
      </c>
      <c r="BK70" s="105" t="s">
        <v>1280</v>
      </c>
      <c r="BL70" s="105" t="s">
        <v>11</v>
      </c>
      <c r="BM70" s="105" t="s">
        <v>11</v>
      </c>
      <c r="BN70" s="105" t="s">
        <v>1853</v>
      </c>
      <c r="BO70" s="105" t="s">
        <v>167</v>
      </c>
      <c r="BP70" s="105" t="s">
        <v>1815</v>
      </c>
      <c r="BQ70" s="105" t="s">
        <v>1012</v>
      </c>
      <c r="BR70" s="117">
        <v>1.29E-2</v>
      </c>
      <c r="BS70" s="117">
        <v>1.58E-3</v>
      </c>
      <c r="BT70" s="105"/>
      <c r="BU70" s="105"/>
      <c r="BV70" s="105"/>
      <c r="BW70" s="117">
        <v>2.52E-16</v>
      </c>
      <c r="BX70" s="117" t="s">
        <v>1791</v>
      </c>
      <c r="BY70" s="105" t="s">
        <v>10</v>
      </c>
      <c r="BZ70" s="105" t="s">
        <v>1854</v>
      </c>
      <c r="CA70" s="105" t="s">
        <v>1855</v>
      </c>
      <c r="CB70" s="117" t="s">
        <v>11</v>
      </c>
      <c r="CC70" s="105" t="s">
        <v>11</v>
      </c>
      <c r="CD70" s="106" t="s">
        <v>10</v>
      </c>
      <c r="CE70" s="105"/>
      <c r="CF70" s="105"/>
      <c r="CG70" s="105"/>
      <c r="CH70" s="105"/>
      <c r="CI70" s="2"/>
      <c r="CJ70" s="2"/>
      <c r="CK70" s="2"/>
      <c r="CL70" s="2"/>
      <c r="CM70" s="2"/>
    </row>
    <row r="71" spans="1:91">
      <c r="A71" s="105">
        <v>33</v>
      </c>
      <c r="B71" s="105" t="s">
        <v>244</v>
      </c>
      <c r="C71" s="105" t="s">
        <v>282</v>
      </c>
      <c r="D71" s="105" t="s">
        <v>1842</v>
      </c>
      <c r="E71" s="105">
        <v>2018</v>
      </c>
      <c r="F71" s="105" t="s">
        <v>1131</v>
      </c>
      <c r="G71" s="105" t="s">
        <v>1843</v>
      </c>
      <c r="H71" s="105" t="s">
        <v>1844</v>
      </c>
      <c r="I71" s="105" t="s">
        <v>1845</v>
      </c>
      <c r="J71" s="105" t="s">
        <v>1846</v>
      </c>
      <c r="K71" s="105" t="s">
        <v>1847</v>
      </c>
      <c r="L71" s="105" t="s">
        <v>1848</v>
      </c>
      <c r="M71" s="105" t="s">
        <v>1849</v>
      </c>
      <c r="N71" s="107" t="s">
        <v>15</v>
      </c>
      <c r="O71" s="107" t="s">
        <v>5668</v>
      </c>
      <c r="P71" s="107" t="s">
        <v>5668</v>
      </c>
      <c r="Q71" s="107" t="s">
        <v>5602</v>
      </c>
      <c r="R71" s="107" t="str">
        <f>INDEX([2]Outcome_GWASs!K:K,MATCH([2]Luke!Q70,[2]Outcome_GWASs!C:C,0))</f>
        <v>Non-cancer illness code self-reported: deep venous thrombosis</v>
      </c>
      <c r="S71" s="107" t="s">
        <v>639</v>
      </c>
      <c r="T71" s="107" t="str">
        <f>INDEX([2]Outcome_GWASs!I:I,MATCH([2]Luke!Q70,[2]Outcome_GWASs!C:C,0))</f>
        <v>45-69</v>
      </c>
      <c r="U71" s="107" t="str">
        <f>INDEX([2]Outcome_GWASs!H:H,MATCH([2]Luke!Q70,[2]Outcome_GWASs!C:C,0))</f>
        <v>both</v>
      </c>
      <c r="V71" s="107">
        <f>INDEX([2]Outcome_GWASs!F:F,MATCH([2]Luke!Q70,[2]Outcome_GWASs!C:C,0))</f>
        <v>6767</v>
      </c>
      <c r="W71" s="107">
        <f>INDEX([2]Outcome_GWASs!G:G,MATCH([2]Luke!Q70,[2]Outcome_GWASs!C:C,0))</f>
        <v>330392</v>
      </c>
      <c r="X71" s="107">
        <f>INDEX([2]Outcome_GWASs!F:F,MATCH([2]Luke!Q70,[2]Outcome_GWASs!C:C,0))</f>
        <v>6767</v>
      </c>
      <c r="Y71" s="107">
        <f>INDEX([2]Outcome_GWASs!G:G,MATCH([2]Luke!Q70,[2]Outcome_GWASs!C:C,0))</f>
        <v>330392</v>
      </c>
      <c r="Z71" s="107" t="s">
        <v>10</v>
      </c>
      <c r="AA71" s="107" t="s">
        <v>1005</v>
      </c>
      <c r="AB71" s="107" t="str">
        <f>INDEX([2]Outcome_GWASs!E:E,MATCH([2]Luke!Q70,[2]Outcome_GWASs!C:C,0))</f>
        <v>European</v>
      </c>
      <c r="AC71" s="112" t="s">
        <v>5548</v>
      </c>
      <c r="AD71" s="112" t="s">
        <v>5548</v>
      </c>
      <c r="AE71" s="107" t="s">
        <v>1859</v>
      </c>
      <c r="AF71" s="107"/>
      <c r="AG71" s="107" t="s">
        <v>140</v>
      </c>
      <c r="AH71" s="107" t="s">
        <v>11</v>
      </c>
      <c r="AI71" s="112">
        <f>INDEX([2]Exposure_GWASs!F:F,MATCH([2]Luke!AB70,[2]Exposure_GWASs!C:C,0))</f>
        <v>336227</v>
      </c>
      <c r="AJ71" s="107" t="s">
        <v>11</v>
      </c>
      <c r="AK71" s="107" t="s">
        <v>1005</v>
      </c>
      <c r="AL71" s="107" t="s">
        <v>249</v>
      </c>
      <c r="AM71" s="107" t="s">
        <v>10</v>
      </c>
      <c r="AN71" s="107" t="s">
        <v>10</v>
      </c>
      <c r="AO71" s="107" t="s">
        <v>1851</v>
      </c>
      <c r="AP71" s="107" t="s">
        <v>11</v>
      </c>
      <c r="AQ71" s="107" t="s">
        <v>11</v>
      </c>
      <c r="AR71" s="107" t="s">
        <v>1852</v>
      </c>
      <c r="AS71" s="107" t="s">
        <v>11</v>
      </c>
      <c r="AT71" s="107" t="s">
        <v>11</v>
      </c>
      <c r="AU71" s="107" t="s">
        <v>10</v>
      </c>
      <c r="AV71" s="107">
        <v>337</v>
      </c>
      <c r="AW71" s="107" t="s">
        <v>10</v>
      </c>
      <c r="AX71" s="107">
        <f>INDEX([2]Exposure_GWASs!S:S,MATCH([2]Luke!AB70,[2]Exposure_GWASs!C:C,0))</f>
        <v>527</v>
      </c>
      <c r="AY71" s="105" t="s">
        <v>11</v>
      </c>
      <c r="AZ71" s="105" t="s">
        <v>11</v>
      </c>
      <c r="BA71" s="105" t="s">
        <v>10</v>
      </c>
      <c r="BB71" s="107" t="s">
        <v>13</v>
      </c>
      <c r="BC71" s="105" t="s">
        <v>17</v>
      </c>
      <c r="BD71" s="105" t="s">
        <v>26</v>
      </c>
      <c r="BE71" s="105" t="s">
        <v>37</v>
      </c>
      <c r="BF71" s="105" t="s">
        <v>40</v>
      </c>
      <c r="BG71" s="105"/>
      <c r="BH71" s="105"/>
      <c r="BI71" s="105" t="s">
        <v>11</v>
      </c>
      <c r="BJ71" s="105" t="s">
        <v>1065</v>
      </c>
      <c r="BK71" s="105" t="s">
        <v>1280</v>
      </c>
      <c r="BL71" s="105" t="s">
        <v>11</v>
      </c>
      <c r="BM71" s="105" t="s">
        <v>11</v>
      </c>
      <c r="BN71" s="105" t="s">
        <v>1853</v>
      </c>
      <c r="BO71" s="105" t="s">
        <v>167</v>
      </c>
      <c r="BP71" s="105" t="s">
        <v>1815</v>
      </c>
      <c r="BQ71" s="105" t="s">
        <v>1012</v>
      </c>
      <c r="BR71" s="117">
        <v>1.17E-2</v>
      </c>
      <c r="BS71" s="117">
        <v>1.25E-3</v>
      </c>
      <c r="BT71" s="105"/>
      <c r="BU71" s="105"/>
      <c r="BV71" s="105"/>
      <c r="BW71" s="117">
        <v>1.0400000000000001E-20</v>
      </c>
      <c r="BX71" s="117" t="s">
        <v>1791</v>
      </c>
      <c r="BY71" s="105" t="s">
        <v>10</v>
      </c>
      <c r="BZ71" s="105" t="s">
        <v>1854</v>
      </c>
      <c r="CA71" s="105" t="s">
        <v>1855</v>
      </c>
      <c r="CB71" s="117" t="s">
        <v>11</v>
      </c>
      <c r="CC71" s="105" t="s">
        <v>11</v>
      </c>
      <c r="CD71" s="106" t="s">
        <v>10</v>
      </c>
      <c r="CE71" s="105"/>
      <c r="CF71" s="105"/>
      <c r="CG71" s="105"/>
      <c r="CH71" s="105"/>
      <c r="CI71" s="2"/>
      <c r="CJ71" s="2"/>
      <c r="CK71" s="2"/>
      <c r="CL71" s="2"/>
      <c r="CM71" s="2"/>
    </row>
    <row r="72" spans="1:91">
      <c r="A72" s="105">
        <v>33</v>
      </c>
      <c r="B72" s="105" t="s">
        <v>244</v>
      </c>
      <c r="C72" s="105" t="s">
        <v>282</v>
      </c>
      <c r="D72" s="105" t="s">
        <v>1842</v>
      </c>
      <c r="E72" s="105">
        <v>2018</v>
      </c>
      <c r="F72" s="105" t="s">
        <v>1131</v>
      </c>
      <c r="G72" s="105" t="s">
        <v>1843</v>
      </c>
      <c r="H72" s="114" t="s">
        <v>1844</v>
      </c>
      <c r="I72" s="105" t="s">
        <v>1845</v>
      </c>
      <c r="J72" s="114" t="s">
        <v>1846</v>
      </c>
      <c r="K72" s="105" t="s">
        <v>1847</v>
      </c>
      <c r="L72" s="105" t="s">
        <v>1848</v>
      </c>
      <c r="M72" s="105" t="s">
        <v>1849</v>
      </c>
      <c r="N72" s="107" t="s">
        <v>15</v>
      </c>
      <c r="O72" s="107" t="s">
        <v>5668</v>
      </c>
      <c r="P72" s="107" t="s">
        <v>5668</v>
      </c>
      <c r="Q72" s="107" t="s">
        <v>5602</v>
      </c>
      <c r="R72" s="107" t="str">
        <f>INDEX([2]Outcome_GWASs!K:K,MATCH([2]Luke!Q71,[2]Outcome_GWASs!C:C,0))</f>
        <v>Non-cancer illness code self-reported: deep venous thrombosis</v>
      </c>
      <c r="S72" s="107" t="s">
        <v>639</v>
      </c>
      <c r="T72" s="107" t="str">
        <f>INDEX([2]Outcome_GWASs!I:I,MATCH([2]Luke!Q71,[2]Outcome_GWASs!C:C,0))</f>
        <v>45-69</v>
      </c>
      <c r="U72" s="107" t="str">
        <f>INDEX([2]Outcome_GWASs!H:H,MATCH([2]Luke!Q71,[2]Outcome_GWASs!C:C,0))</f>
        <v>both</v>
      </c>
      <c r="V72" s="107">
        <f>INDEX([2]Outcome_GWASs!F:F,MATCH([2]Luke!Q71,[2]Outcome_GWASs!C:C,0))</f>
        <v>6767</v>
      </c>
      <c r="W72" s="107">
        <f>INDEX([2]Outcome_GWASs!G:G,MATCH([2]Luke!Q71,[2]Outcome_GWASs!C:C,0))</f>
        <v>330392</v>
      </c>
      <c r="X72" s="107">
        <f>INDEX([2]Outcome_GWASs!F:F,MATCH([2]Luke!Q71,[2]Outcome_GWASs!C:C,0))</f>
        <v>6767</v>
      </c>
      <c r="Y72" s="107">
        <f>INDEX([2]Outcome_GWASs!G:G,MATCH([2]Luke!Q71,[2]Outcome_GWASs!C:C,0))</f>
        <v>330392</v>
      </c>
      <c r="Z72" s="107" t="s">
        <v>10</v>
      </c>
      <c r="AA72" s="107" t="s">
        <v>1005</v>
      </c>
      <c r="AB72" s="107" t="str">
        <f>INDEX([2]Outcome_GWASs!E:E,MATCH([2]Luke!Q71,[2]Outcome_GWASs!C:C,0))</f>
        <v>European</v>
      </c>
      <c r="AC72" s="112" t="s">
        <v>5514</v>
      </c>
      <c r="AD72" s="112" t="s">
        <v>5514</v>
      </c>
      <c r="AE72" s="107" t="s">
        <v>302</v>
      </c>
      <c r="AF72" s="107"/>
      <c r="AG72" s="107" t="s">
        <v>140</v>
      </c>
      <c r="AH72" s="107" t="s">
        <v>11</v>
      </c>
      <c r="AI72" s="112">
        <f>INDEX([2]Exposure_GWASs!F:F,MATCH([2]Luke!AB71,[2]Exposure_GWASs!C:C,0))</f>
        <v>336601</v>
      </c>
      <c r="AJ72" s="107" t="s">
        <v>11</v>
      </c>
      <c r="AK72" s="107" t="s">
        <v>1005</v>
      </c>
      <c r="AL72" s="107" t="s">
        <v>249</v>
      </c>
      <c r="AM72" s="107" t="s">
        <v>10</v>
      </c>
      <c r="AN72" s="107" t="s">
        <v>10</v>
      </c>
      <c r="AO72" s="107" t="s">
        <v>1851</v>
      </c>
      <c r="AP72" s="107" t="s">
        <v>11</v>
      </c>
      <c r="AQ72" s="107" t="s">
        <v>11</v>
      </c>
      <c r="AR72" s="107" t="s">
        <v>1852</v>
      </c>
      <c r="AS72" s="107" t="s">
        <v>11</v>
      </c>
      <c r="AT72" s="107" t="s">
        <v>11</v>
      </c>
      <c r="AU72" s="107" t="s">
        <v>10</v>
      </c>
      <c r="AV72" s="107">
        <v>282</v>
      </c>
      <c r="AW72" s="107" t="s">
        <v>10</v>
      </c>
      <c r="AX72" s="107">
        <f>INDEX([2]Exposure_GWASs!S:S,MATCH([2]Luke!AB71,[2]Exposure_GWASs!C:C,0))</f>
        <v>282</v>
      </c>
      <c r="AY72" s="105" t="s">
        <v>11</v>
      </c>
      <c r="AZ72" s="105" t="s">
        <v>11</v>
      </c>
      <c r="BA72" s="105" t="s">
        <v>10</v>
      </c>
      <c r="BB72" s="107" t="s">
        <v>13</v>
      </c>
      <c r="BC72" s="105" t="s">
        <v>17</v>
      </c>
      <c r="BD72" s="105" t="s">
        <v>26</v>
      </c>
      <c r="BE72" s="105" t="s">
        <v>37</v>
      </c>
      <c r="BF72" s="105" t="s">
        <v>40</v>
      </c>
      <c r="BG72" s="105"/>
      <c r="BH72" s="105"/>
      <c r="BI72" s="105" t="s">
        <v>11</v>
      </c>
      <c r="BJ72" s="105" t="s">
        <v>1065</v>
      </c>
      <c r="BK72" s="105" t="s">
        <v>1280</v>
      </c>
      <c r="BL72" s="105" t="s">
        <v>11</v>
      </c>
      <c r="BM72" s="105" t="s">
        <v>11</v>
      </c>
      <c r="BN72" s="105" t="s">
        <v>1853</v>
      </c>
      <c r="BO72" s="105" t="s">
        <v>167</v>
      </c>
      <c r="BP72" s="105" t="s">
        <v>1815</v>
      </c>
      <c r="BQ72" s="105" t="s">
        <v>1012</v>
      </c>
      <c r="BR72" s="117">
        <v>8.77E-3</v>
      </c>
      <c r="BS72" s="117">
        <v>1.2800000000000001E-3</v>
      </c>
      <c r="BT72" s="105"/>
      <c r="BU72" s="105"/>
      <c r="BV72" s="105"/>
      <c r="BW72" s="117">
        <v>8.2200000000000001E-12</v>
      </c>
      <c r="BX72" s="117" t="s">
        <v>1791</v>
      </c>
      <c r="BY72" s="105" t="s">
        <v>10</v>
      </c>
      <c r="BZ72" s="105" t="s">
        <v>1854</v>
      </c>
      <c r="CA72" s="105" t="s">
        <v>1855</v>
      </c>
      <c r="CB72" s="117" t="s">
        <v>11</v>
      </c>
      <c r="CC72" s="105" t="s">
        <v>11</v>
      </c>
      <c r="CD72" s="106" t="s">
        <v>10</v>
      </c>
      <c r="CE72" s="105"/>
      <c r="CF72" s="105"/>
      <c r="CG72" s="105"/>
      <c r="CH72" s="105"/>
      <c r="CI72" s="2"/>
      <c r="CJ72" s="2"/>
      <c r="CK72" s="2"/>
      <c r="CL72" s="2"/>
      <c r="CM72" s="2"/>
    </row>
    <row r="73" spans="1:91">
      <c r="A73" s="105">
        <v>33</v>
      </c>
      <c r="B73" s="105" t="s">
        <v>244</v>
      </c>
      <c r="C73" s="105" t="s">
        <v>282</v>
      </c>
      <c r="D73" s="105" t="s">
        <v>1842</v>
      </c>
      <c r="E73" s="105">
        <v>2018</v>
      </c>
      <c r="F73" s="105" t="s">
        <v>1131</v>
      </c>
      <c r="G73" s="105" t="s">
        <v>1843</v>
      </c>
      <c r="H73" s="105" t="s">
        <v>1844</v>
      </c>
      <c r="I73" s="105" t="s">
        <v>1845</v>
      </c>
      <c r="J73" s="114" t="s">
        <v>1846</v>
      </c>
      <c r="K73" s="105" t="s">
        <v>1847</v>
      </c>
      <c r="L73" s="105" t="s">
        <v>1848</v>
      </c>
      <c r="M73" s="105" t="s">
        <v>1849</v>
      </c>
      <c r="N73" s="107" t="s">
        <v>15</v>
      </c>
      <c r="O73" s="107" t="s">
        <v>5668</v>
      </c>
      <c r="P73" s="107" t="s">
        <v>5668</v>
      </c>
      <c r="Q73" s="107" t="s">
        <v>5602</v>
      </c>
      <c r="R73" s="107" t="str">
        <f>INDEX([2]Outcome_GWASs!K:K,MATCH([2]Luke!Q72,[2]Outcome_GWASs!C:C,0))</f>
        <v>Non-cancer illness code self-reported: deep venous thrombosis</v>
      </c>
      <c r="S73" s="107" t="s">
        <v>639</v>
      </c>
      <c r="T73" s="107" t="str">
        <f>INDEX([2]Outcome_GWASs!I:I,MATCH([2]Luke!Q72,[2]Outcome_GWASs!C:C,0))</f>
        <v>45-69</v>
      </c>
      <c r="U73" s="107" t="str">
        <f>INDEX([2]Outcome_GWASs!H:H,MATCH([2]Luke!Q72,[2]Outcome_GWASs!C:C,0))</f>
        <v>both</v>
      </c>
      <c r="V73" s="107">
        <f>INDEX([2]Outcome_GWASs!F:F,MATCH([2]Luke!Q72,[2]Outcome_GWASs!C:C,0))</f>
        <v>6767</v>
      </c>
      <c r="W73" s="107">
        <f>INDEX([2]Outcome_GWASs!G:G,MATCH([2]Luke!Q72,[2]Outcome_GWASs!C:C,0))</f>
        <v>330392</v>
      </c>
      <c r="X73" s="107">
        <f>INDEX([2]Outcome_GWASs!F:F,MATCH([2]Luke!Q72,[2]Outcome_GWASs!C:C,0))</f>
        <v>6767</v>
      </c>
      <c r="Y73" s="107">
        <f>INDEX([2]Outcome_GWASs!G:G,MATCH([2]Luke!Q72,[2]Outcome_GWASs!C:C,0))</f>
        <v>330392</v>
      </c>
      <c r="Z73" s="107" t="s">
        <v>10</v>
      </c>
      <c r="AA73" s="107" t="s">
        <v>1005</v>
      </c>
      <c r="AB73" s="107" t="str">
        <f>INDEX([2]Outcome_GWASs!E:E,MATCH([2]Luke!Q72,[2]Outcome_GWASs!C:C,0))</f>
        <v>European</v>
      </c>
      <c r="AC73" s="112" t="s">
        <v>5515</v>
      </c>
      <c r="AD73" s="112" t="s">
        <v>5515</v>
      </c>
      <c r="AE73" s="107" t="s">
        <v>1860</v>
      </c>
      <c r="AF73" s="107"/>
      <c r="AG73" s="107" t="s">
        <v>140</v>
      </c>
      <c r="AH73" s="107" t="s">
        <v>11</v>
      </c>
      <c r="AI73" s="112">
        <f>INDEX([2]Exposure_GWASs!F:F,MATCH([2]Luke!AB72,[2]Exposure_GWASs!C:C,0))</f>
        <v>330762</v>
      </c>
      <c r="AJ73" s="107" t="s">
        <v>11</v>
      </c>
      <c r="AK73" s="107" t="s">
        <v>1005</v>
      </c>
      <c r="AL73" s="107" t="s">
        <v>249</v>
      </c>
      <c r="AM73" s="107" t="s">
        <v>10</v>
      </c>
      <c r="AN73" s="107" t="s">
        <v>10</v>
      </c>
      <c r="AO73" s="107" t="s">
        <v>1851</v>
      </c>
      <c r="AP73" s="107" t="s">
        <v>11</v>
      </c>
      <c r="AQ73" s="107" t="s">
        <v>11</v>
      </c>
      <c r="AR73" s="107" t="s">
        <v>1852</v>
      </c>
      <c r="AS73" s="107" t="s">
        <v>11</v>
      </c>
      <c r="AT73" s="107" t="s">
        <v>11</v>
      </c>
      <c r="AU73" s="107" t="s">
        <v>10</v>
      </c>
      <c r="AV73" s="107">
        <v>208</v>
      </c>
      <c r="AW73" s="107" t="s">
        <v>10</v>
      </c>
      <c r="AX73" s="107">
        <f>INDEX([2]Exposure_GWASs!S:S,MATCH([2]Luke!AB72,[2]Exposure_GWASs!C:C,0))</f>
        <v>387</v>
      </c>
      <c r="AY73" s="105" t="s">
        <v>11</v>
      </c>
      <c r="AZ73" s="105" t="s">
        <v>11</v>
      </c>
      <c r="BA73" s="105" t="s">
        <v>10</v>
      </c>
      <c r="BB73" s="107" t="s">
        <v>13</v>
      </c>
      <c r="BC73" s="105" t="s">
        <v>17</v>
      </c>
      <c r="BD73" s="105" t="s">
        <v>26</v>
      </c>
      <c r="BE73" s="105" t="s">
        <v>37</v>
      </c>
      <c r="BF73" s="105" t="s">
        <v>40</v>
      </c>
      <c r="BG73" s="105"/>
      <c r="BH73" s="105"/>
      <c r="BI73" s="105" t="s">
        <v>11</v>
      </c>
      <c r="BJ73" s="105" t="s">
        <v>1065</v>
      </c>
      <c r="BK73" s="105" t="s">
        <v>1280</v>
      </c>
      <c r="BL73" s="105" t="s">
        <v>11</v>
      </c>
      <c r="BM73" s="105" t="s">
        <v>11</v>
      </c>
      <c r="BN73" s="105" t="s">
        <v>1853</v>
      </c>
      <c r="BO73" s="105" t="s">
        <v>167</v>
      </c>
      <c r="BP73" s="105" t="s">
        <v>1815</v>
      </c>
      <c r="BQ73" s="105" t="s">
        <v>1012</v>
      </c>
      <c r="BR73" s="117">
        <v>1.0999999999999999E-2</v>
      </c>
      <c r="BS73" s="117">
        <v>1.1999999999999999E-3</v>
      </c>
      <c r="BT73" s="105"/>
      <c r="BU73" s="105"/>
      <c r="BV73" s="105"/>
      <c r="BW73" s="117">
        <v>3.7600000000000002E-20</v>
      </c>
      <c r="BX73" s="117" t="s">
        <v>1791</v>
      </c>
      <c r="BY73" s="105" t="s">
        <v>10</v>
      </c>
      <c r="BZ73" s="105" t="s">
        <v>1854</v>
      </c>
      <c r="CA73" s="105" t="s">
        <v>1855</v>
      </c>
      <c r="CB73" s="117" t="s">
        <v>11</v>
      </c>
      <c r="CC73" s="105" t="s">
        <v>11</v>
      </c>
      <c r="CD73" s="106" t="s">
        <v>10</v>
      </c>
      <c r="CE73" s="105"/>
      <c r="CF73" s="105"/>
      <c r="CG73" s="105"/>
      <c r="CH73" s="105"/>
      <c r="CI73" s="2"/>
      <c r="CJ73" s="2"/>
      <c r="CK73" s="2"/>
      <c r="CL73" s="2"/>
      <c r="CM73" s="2"/>
    </row>
    <row r="74" spans="1:91">
      <c r="A74" s="105">
        <v>33</v>
      </c>
      <c r="B74" s="105" t="s">
        <v>244</v>
      </c>
      <c r="C74" s="105" t="s">
        <v>282</v>
      </c>
      <c r="D74" s="105" t="s">
        <v>1842</v>
      </c>
      <c r="E74" s="105">
        <v>2018</v>
      </c>
      <c r="F74" s="105" t="s">
        <v>1131</v>
      </c>
      <c r="G74" s="105" t="s">
        <v>1843</v>
      </c>
      <c r="H74" s="105" t="s">
        <v>1844</v>
      </c>
      <c r="I74" s="105" t="s">
        <v>1845</v>
      </c>
      <c r="J74" s="114" t="s">
        <v>1846</v>
      </c>
      <c r="K74" s="105" t="s">
        <v>1847</v>
      </c>
      <c r="L74" s="105" t="s">
        <v>1848</v>
      </c>
      <c r="M74" s="105" t="s">
        <v>1849</v>
      </c>
      <c r="N74" s="107" t="s">
        <v>15</v>
      </c>
      <c r="O74" s="107" t="s">
        <v>5668</v>
      </c>
      <c r="P74" s="107" t="s">
        <v>5668</v>
      </c>
      <c r="Q74" s="107" t="s">
        <v>5602</v>
      </c>
      <c r="R74" s="107" t="str">
        <f>INDEX([2]Outcome_GWASs!K:K,MATCH([2]Luke!Q73,[2]Outcome_GWASs!C:C,0))</f>
        <v>Non-cancer illness code self-reported: deep venous thrombosis</v>
      </c>
      <c r="S74" s="107" t="s">
        <v>639</v>
      </c>
      <c r="T74" s="107" t="str">
        <f>INDEX([2]Outcome_GWASs!I:I,MATCH([2]Luke!Q73,[2]Outcome_GWASs!C:C,0))</f>
        <v>45-69</v>
      </c>
      <c r="U74" s="107" t="str">
        <f>INDEX([2]Outcome_GWASs!H:H,MATCH([2]Luke!Q73,[2]Outcome_GWASs!C:C,0))</f>
        <v>both</v>
      </c>
      <c r="V74" s="107">
        <f>INDEX([2]Outcome_GWASs!F:F,MATCH([2]Luke!Q73,[2]Outcome_GWASs!C:C,0))</f>
        <v>6767</v>
      </c>
      <c r="W74" s="107">
        <f>INDEX([2]Outcome_GWASs!G:G,MATCH([2]Luke!Q73,[2]Outcome_GWASs!C:C,0))</f>
        <v>330392</v>
      </c>
      <c r="X74" s="107">
        <f>INDEX([2]Outcome_GWASs!F:F,MATCH([2]Luke!Q73,[2]Outcome_GWASs!C:C,0))</f>
        <v>6767</v>
      </c>
      <c r="Y74" s="107">
        <f>INDEX([2]Outcome_GWASs!G:G,MATCH([2]Luke!Q73,[2]Outcome_GWASs!C:C,0))</f>
        <v>330392</v>
      </c>
      <c r="Z74" s="107" t="s">
        <v>10</v>
      </c>
      <c r="AA74" s="107" t="s">
        <v>1005</v>
      </c>
      <c r="AB74" s="107" t="str">
        <f>INDEX([2]Outcome_GWASs!E:E,MATCH([2]Luke!Q73,[2]Outcome_GWASs!C:C,0))</f>
        <v>European</v>
      </c>
      <c r="AC74" s="112" t="s">
        <v>5516</v>
      </c>
      <c r="AD74" s="112" t="s">
        <v>5516</v>
      </c>
      <c r="AE74" s="107" t="s">
        <v>1861</v>
      </c>
      <c r="AF74" s="107"/>
      <c r="AG74" s="107" t="s">
        <v>140</v>
      </c>
      <c r="AH74" s="107" t="s">
        <v>11</v>
      </c>
      <c r="AI74" s="112">
        <f>INDEX([2]Exposure_GWASs!F:F,MATCH([2]Luke!AB73,[2]Exposure_GWASs!C:C,0))</f>
        <v>331291</v>
      </c>
      <c r="AJ74" s="107" t="s">
        <v>11</v>
      </c>
      <c r="AK74" s="107" t="s">
        <v>1005</v>
      </c>
      <c r="AL74" s="107" t="s">
        <v>249</v>
      </c>
      <c r="AM74" s="107" t="s">
        <v>10</v>
      </c>
      <c r="AN74" s="107" t="s">
        <v>10</v>
      </c>
      <c r="AO74" s="107" t="s">
        <v>1851</v>
      </c>
      <c r="AP74" s="107" t="s">
        <v>11</v>
      </c>
      <c r="AQ74" s="107" t="s">
        <v>11</v>
      </c>
      <c r="AR74" s="107" t="s">
        <v>1852</v>
      </c>
      <c r="AS74" s="107" t="s">
        <v>11</v>
      </c>
      <c r="AT74" s="107" t="s">
        <v>11</v>
      </c>
      <c r="AU74" s="107" t="s">
        <v>10</v>
      </c>
      <c r="AV74" s="107">
        <v>405</v>
      </c>
      <c r="AW74" s="107" t="s">
        <v>10</v>
      </c>
      <c r="AX74" s="107">
        <f>INDEX([2]Exposure_GWASs!S:S,MATCH([2]Luke!AB73,[2]Exposure_GWASs!C:C,0))</f>
        <v>667</v>
      </c>
      <c r="AY74" s="105" t="s">
        <v>11</v>
      </c>
      <c r="AZ74" s="105" t="s">
        <v>11</v>
      </c>
      <c r="BA74" s="105" t="s">
        <v>10</v>
      </c>
      <c r="BB74" s="107" t="s">
        <v>13</v>
      </c>
      <c r="BC74" s="105" t="s">
        <v>17</v>
      </c>
      <c r="BD74" s="105" t="s">
        <v>26</v>
      </c>
      <c r="BE74" s="105" t="s">
        <v>37</v>
      </c>
      <c r="BF74" s="105" t="s">
        <v>40</v>
      </c>
      <c r="BG74" s="105"/>
      <c r="BH74" s="105"/>
      <c r="BI74" s="105" t="s">
        <v>11</v>
      </c>
      <c r="BJ74" s="105" t="s">
        <v>1065</v>
      </c>
      <c r="BK74" s="105" t="s">
        <v>1280</v>
      </c>
      <c r="BL74" s="105" t="s">
        <v>11</v>
      </c>
      <c r="BM74" s="105" t="s">
        <v>11</v>
      </c>
      <c r="BN74" s="105" t="s">
        <v>1853</v>
      </c>
      <c r="BO74" s="105" t="s">
        <v>167</v>
      </c>
      <c r="BP74" s="105" t="s">
        <v>1815</v>
      </c>
      <c r="BQ74" s="105" t="s">
        <v>1012</v>
      </c>
      <c r="BR74" s="117">
        <v>1.01E-2</v>
      </c>
      <c r="BS74" s="117">
        <v>1.47E-3</v>
      </c>
      <c r="BT74" s="105"/>
      <c r="BU74" s="105"/>
      <c r="BV74" s="105"/>
      <c r="BW74" s="117">
        <v>6.6000000000000001E-12</v>
      </c>
      <c r="BX74" s="117" t="s">
        <v>1791</v>
      </c>
      <c r="BY74" s="105" t="s">
        <v>10</v>
      </c>
      <c r="BZ74" s="105" t="s">
        <v>1854</v>
      </c>
      <c r="CA74" s="105" t="s">
        <v>1855</v>
      </c>
      <c r="CB74" s="117" t="s">
        <v>11</v>
      </c>
      <c r="CC74" s="105" t="s">
        <v>11</v>
      </c>
      <c r="CD74" s="106" t="s">
        <v>10</v>
      </c>
      <c r="CE74" s="105"/>
      <c r="CF74" s="105"/>
      <c r="CG74" s="105"/>
      <c r="CH74" s="105"/>
      <c r="CI74" s="2"/>
      <c r="CJ74" s="2"/>
      <c r="CK74" s="2"/>
      <c r="CL74" s="2"/>
      <c r="CM74" s="2"/>
    </row>
    <row r="75" spans="1:91">
      <c r="A75" s="105">
        <v>33</v>
      </c>
      <c r="B75" s="105" t="s">
        <v>244</v>
      </c>
      <c r="C75" s="105" t="s">
        <v>282</v>
      </c>
      <c r="D75" s="105" t="s">
        <v>1842</v>
      </c>
      <c r="E75" s="105">
        <v>2018</v>
      </c>
      <c r="F75" s="105" t="s">
        <v>1131</v>
      </c>
      <c r="G75" s="105" t="s">
        <v>1843</v>
      </c>
      <c r="H75" s="105" t="s">
        <v>1844</v>
      </c>
      <c r="I75" s="105" t="s">
        <v>1845</v>
      </c>
      <c r="J75" s="114" t="s">
        <v>1846</v>
      </c>
      <c r="K75" s="105" t="s">
        <v>1847</v>
      </c>
      <c r="L75" s="105" t="s">
        <v>1848</v>
      </c>
      <c r="M75" s="105" t="s">
        <v>1849</v>
      </c>
      <c r="N75" s="107" t="s">
        <v>15</v>
      </c>
      <c r="O75" s="107" t="s">
        <v>5668</v>
      </c>
      <c r="P75" s="107" t="s">
        <v>5668</v>
      </c>
      <c r="Q75" s="107" t="s">
        <v>5602</v>
      </c>
      <c r="R75" s="107" t="str">
        <f>INDEX([2]Outcome_GWASs!K:K,MATCH([2]Luke!Q74,[2]Outcome_GWASs!C:C,0))</f>
        <v>Non-cancer illness code self-reported: deep venous thrombosis</v>
      </c>
      <c r="S75" s="107" t="s">
        <v>639</v>
      </c>
      <c r="T75" s="107" t="str">
        <f>INDEX([2]Outcome_GWASs!I:I,MATCH([2]Luke!Q74,[2]Outcome_GWASs!C:C,0))</f>
        <v>45-69</v>
      </c>
      <c r="U75" s="107" t="str">
        <f>INDEX([2]Outcome_GWASs!H:H,MATCH([2]Luke!Q74,[2]Outcome_GWASs!C:C,0))</f>
        <v>both</v>
      </c>
      <c r="V75" s="107">
        <f>INDEX([2]Outcome_GWASs!F:F,MATCH([2]Luke!Q74,[2]Outcome_GWASs!C:C,0))</f>
        <v>6767</v>
      </c>
      <c r="W75" s="107">
        <f>INDEX([2]Outcome_GWASs!G:G,MATCH([2]Luke!Q74,[2]Outcome_GWASs!C:C,0))</f>
        <v>330392</v>
      </c>
      <c r="X75" s="107">
        <f>INDEX([2]Outcome_GWASs!F:F,MATCH([2]Luke!Q74,[2]Outcome_GWASs!C:C,0))</f>
        <v>6767</v>
      </c>
      <c r="Y75" s="107">
        <f>INDEX([2]Outcome_GWASs!G:G,MATCH([2]Luke!Q74,[2]Outcome_GWASs!C:C,0))</f>
        <v>330392</v>
      </c>
      <c r="Z75" s="107" t="s">
        <v>10</v>
      </c>
      <c r="AA75" s="107" t="s">
        <v>1005</v>
      </c>
      <c r="AB75" s="107" t="str">
        <f>INDEX([2]Outcome_GWASs!E:E,MATCH([2]Luke!Q74,[2]Outcome_GWASs!C:C,0))</f>
        <v>European</v>
      </c>
      <c r="AC75" s="112" t="s">
        <v>6114</v>
      </c>
      <c r="AD75" s="112" t="s">
        <v>6113</v>
      </c>
      <c r="AE75" s="107" t="s">
        <v>1862</v>
      </c>
      <c r="AF75" s="107"/>
      <c r="AG75" s="107" t="s">
        <v>140</v>
      </c>
      <c r="AH75" s="107" t="s">
        <v>11</v>
      </c>
      <c r="AI75" s="112">
        <f>INDEX([2]Exposure_GWASs!F:F,MATCH([2]Luke!AB74,[2]Exposure_GWASs!C:C,0))</f>
        <v>331113</v>
      </c>
      <c r="AJ75" s="107" t="s">
        <v>11</v>
      </c>
      <c r="AK75" s="107" t="s">
        <v>1005</v>
      </c>
      <c r="AL75" s="107" t="s">
        <v>249</v>
      </c>
      <c r="AM75" s="107" t="s">
        <v>10</v>
      </c>
      <c r="AN75" s="107" t="s">
        <v>10</v>
      </c>
      <c r="AO75" s="107" t="s">
        <v>1851</v>
      </c>
      <c r="AP75" s="107" t="s">
        <v>11</v>
      </c>
      <c r="AQ75" s="107" t="s">
        <v>11</v>
      </c>
      <c r="AR75" s="107" t="s">
        <v>1852</v>
      </c>
      <c r="AS75" s="107" t="s">
        <v>11</v>
      </c>
      <c r="AT75" s="107" t="s">
        <v>11</v>
      </c>
      <c r="AU75" s="107" t="s">
        <v>10</v>
      </c>
      <c r="AV75" s="107">
        <v>237</v>
      </c>
      <c r="AW75" s="107" t="s">
        <v>10</v>
      </c>
      <c r="AX75" s="107">
        <f>INDEX([2]Exposure_GWASs!S:S,MATCH([2]Luke!AB74,[2]Exposure_GWASs!C:C,0))</f>
        <v>312</v>
      </c>
      <c r="AY75" s="105" t="s">
        <v>11</v>
      </c>
      <c r="AZ75" s="105" t="s">
        <v>11</v>
      </c>
      <c r="BA75" s="105" t="s">
        <v>10</v>
      </c>
      <c r="BB75" s="107" t="s">
        <v>13</v>
      </c>
      <c r="BC75" s="105" t="s">
        <v>17</v>
      </c>
      <c r="BD75" s="105" t="s">
        <v>26</v>
      </c>
      <c r="BE75" s="105" t="s">
        <v>37</v>
      </c>
      <c r="BF75" s="105" t="s">
        <v>40</v>
      </c>
      <c r="BG75" s="105"/>
      <c r="BH75" s="105"/>
      <c r="BI75" s="105" t="s">
        <v>11</v>
      </c>
      <c r="BJ75" s="105" t="s">
        <v>1065</v>
      </c>
      <c r="BK75" s="105" t="s">
        <v>1280</v>
      </c>
      <c r="BL75" s="105" t="s">
        <v>11</v>
      </c>
      <c r="BM75" s="105" t="s">
        <v>11</v>
      </c>
      <c r="BN75" s="105" t="s">
        <v>1853</v>
      </c>
      <c r="BO75" s="105" t="s">
        <v>167</v>
      </c>
      <c r="BP75" s="105" t="s">
        <v>1815</v>
      </c>
      <c r="BQ75" s="105" t="s">
        <v>1012</v>
      </c>
      <c r="BR75" s="117">
        <v>1.12E-2</v>
      </c>
      <c r="BS75" s="117">
        <v>1.5499999999999999E-3</v>
      </c>
      <c r="BT75" s="105"/>
      <c r="BU75" s="105"/>
      <c r="BV75" s="105"/>
      <c r="BW75" s="117">
        <v>5.5800000000000005E-13</v>
      </c>
      <c r="BX75" s="117" t="s">
        <v>1791</v>
      </c>
      <c r="BY75" s="105" t="s">
        <v>10</v>
      </c>
      <c r="BZ75" s="105" t="s">
        <v>1854</v>
      </c>
      <c r="CA75" s="105" t="s">
        <v>1855</v>
      </c>
      <c r="CB75" s="117" t="s">
        <v>11</v>
      </c>
      <c r="CC75" s="105" t="s">
        <v>11</v>
      </c>
      <c r="CD75" s="106" t="s">
        <v>10</v>
      </c>
      <c r="CE75" s="105"/>
      <c r="CF75" s="105"/>
      <c r="CG75" s="105"/>
      <c r="CH75" s="105"/>
      <c r="CI75" s="2"/>
      <c r="CJ75" s="2"/>
      <c r="CK75" s="2"/>
      <c r="CL75" s="2"/>
      <c r="CM75" s="2"/>
    </row>
    <row r="76" spans="1:91">
      <c r="A76" s="105">
        <v>33</v>
      </c>
      <c r="B76" s="105" t="s">
        <v>244</v>
      </c>
      <c r="C76" s="105" t="s">
        <v>282</v>
      </c>
      <c r="D76" s="105" t="s">
        <v>1842</v>
      </c>
      <c r="E76" s="105">
        <v>2018</v>
      </c>
      <c r="F76" s="105" t="s">
        <v>1131</v>
      </c>
      <c r="G76" s="105" t="s">
        <v>1843</v>
      </c>
      <c r="H76" s="105" t="s">
        <v>1844</v>
      </c>
      <c r="I76" s="105" t="s">
        <v>1845</v>
      </c>
      <c r="J76" s="114" t="s">
        <v>1846</v>
      </c>
      <c r="K76" s="105" t="s">
        <v>1847</v>
      </c>
      <c r="L76" s="105" t="s">
        <v>1848</v>
      </c>
      <c r="M76" s="105" t="s">
        <v>1849</v>
      </c>
      <c r="N76" s="107" t="s">
        <v>15</v>
      </c>
      <c r="O76" s="107" t="s">
        <v>5668</v>
      </c>
      <c r="P76" s="107" t="s">
        <v>5668</v>
      </c>
      <c r="Q76" s="107" t="s">
        <v>5602</v>
      </c>
      <c r="R76" s="107" t="str">
        <f>INDEX([2]Outcome_GWASs!K:K,MATCH([2]Luke!Q75,[2]Outcome_GWASs!C:C,0))</f>
        <v>Non-cancer illness code self-reported: deep venous thrombosis</v>
      </c>
      <c r="S76" s="107" t="s">
        <v>639</v>
      </c>
      <c r="T76" s="107" t="str">
        <f>INDEX([2]Outcome_GWASs!I:I,MATCH([2]Luke!Q75,[2]Outcome_GWASs!C:C,0))</f>
        <v>45-69</v>
      </c>
      <c r="U76" s="107" t="str">
        <f>INDEX([2]Outcome_GWASs!H:H,MATCH([2]Luke!Q75,[2]Outcome_GWASs!C:C,0))</f>
        <v>both</v>
      </c>
      <c r="V76" s="107">
        <f>INDEX([2]Outcome_GWASs!F:F,MATCH([2]Luke!Q75,[2]Outcome_GWASs!C:C,0))</f>
        <v>6767</v>
      </c>
      <c r="W76" s="107">
        <f>INDEX([2]Outcome_GWASs!G:G,MATCH([2]Luke!Q75,[2]Outcome_GWASs!C:C,0))</f>
        <v>330392</v>
      </c>
      <c r="X76" s="107">
        <f>INDEX([2]Outcome_GWASs!F:F,MATCH([2]Luke!Q75,[2]Outcome_GWASs!C:C,0))</f>
        <v>6767</v>
      </c>
      <c r="Y76" s="107">
        <f>INDEX([2]Outcome_GWASs!G:G,MATCH([2]Luke!Q75,[2]Outcome_GWASs!C:C,0))</f>
        <v>330392</v>
      </c>
      <c r="Z76" s="107" t="s">
        <v>10</v>
      </c>
      <c r="AA76" s="107" t="s">
        <v>1005</v>
      </c>
      <c r="AB76" s="107" t="str">
        <f>INDEX([2]Outcome_GWASs!E:E,MATCH([2]Luke!Q75,[2]Outcome_GWASs!C:C,0))</f>
        <v>European</v>
      </c>
      <c r="AC76" s="112" t="s">
        <v>6114</v>
      </c>
      <c r="AD76" s="107" t="s">
        <v>5519</v>
      </c>
      <c r="AE76" s="107" t="s">
        <v>1863</v>
      </c>
      <c r="AF76" s="107"/>
      <c r="AG76" s="107" t="s">
        <v>140</v>
      </c>
      <c r="AH76" s="107" t="s">
        <v>11</v>
      </c>
      <c r="AI76" s="112">
        <f>INDEX([2]Exposure_GWASs!F:F,MATCH([2]Luke!AB75,[2]Exposure_GWASs!C:C,0))</f>
        <v>331249</v>
      </c>
      <c r="AJ76" s="107" t="s">
        <v>11</v>
      </c>
      <c r="AK76" s="107" t="s">
        <v>1005</v>
      </c>
      <c r="AL76" s="107" t="s">
        <v>249</v>
      </c>
      <c r="AM76" s="107" t="s">
        <v>10</v>
      </c>
      <c r="AN76" s="107" t="s">
        <v>10</v>
      </c>
      <c r="AO76" s="107" t="s">
        <v>1851</v>
      </c>
      <c r="AP76" s="107" t="s">
        <v>11</v>
      </c>
      <c r="AQ76" s="107" t="s">
        <v>11</v>
      </c>
      <c r="AR76" s="107" t="s">
        <v>1852</v>
      </c>
      <c r="AS76" s="107" t="s">
        <v>11</v>
      </c>
      <c r="AT76" s="107" t="s">
        <v>11</v>
      </c>
      <c r="AU76" s="107" t="s">
        <v>10</v>
      </c>
      <c r="AV76" s="107">
        <v>234</v>
      </c>
      <c r="AW76" s="107" t="s">
        <v>10</v>
      </c>
      <c r="AX76" s="107">
        <f>INDEX([2]Exposure_GWASs!S:S,MATCH([2]Luke!AB75,[2]Exposure_GWASs!C:C,0))</f>
        <v>313</v>
      </c>
      <c r="AY76" s="105" t="s">
        <v>11</v>
      </c>
      <c r="AZ76" s="105" t="s">
        <v>11</v>
      </c>
      <c r="BA76" s="105" t="s">
        <v>10</v>
      </c>
      <c r="BB76" s="107" t="s">
        <v>13</v>
      </c>
      <c r="BC76" s="105" t="s">
        <v>17</v>
      </c>
      <c r="BD76" s="105" t="s">
        <v>26</v>
      </c>
      <c r="BE76" s="105" t="s">
        <v>37</v>
      </c>
      <c r="BF76" s="105" t="s">
        <v>40</v>
      </c>
      <c r="BG76" s="105"/>
      <c r="BH76" s="105"/>
      <c r="BI76" s="105" t="s">
        <v>11</v>
      </c>
      <c r="BJ76" s="105" t="s">
        <v>1065</v>
      </c>
      <c r="BK76" s="105" t="s">
        <v>1280</v>
      </c>
      <c r="BL76" s="105" t="s">
        <v>11</v>
      </c>
      <c r="BM76" s="105" t="s">
        <v>11</v>
      </c>
      <c r="BN76" s="105" t="s">
        <v>1853</v>
      </c>
      <c r="BO76" s="105" t="s">
        <v>167</v>
      </c>
      <c r="BP76" s="105" t="s">
        <v>1815</v>
      </c>
      <c r="BQ76" s="105" t="s">
        <v>1012</v>
      </c>
      <c r="BR76" s="117">
        <v>1.47E-2</v>
      </c>
      <c r="BS76" s="117">
        <v>2.3E-3</v>
      </c>
      <c r="BT76" s="105"/>
      <c r="BU76" s="105"/>
      <c r="BV76" s="105"/>
      <c r="BW76" s="117">
        <v>1.7700000000000001E-10</v>
      </c>
      <c r="BX76" s="117" t="s">
        <v>1791</v>
      </c>
      <c r="BY76" s="105" t="s">
        <v>10</v>
      </c>
      <c r="BZ76" s="105" t="s">
        <v>1854</v>
      </c>
      <c r="CA76" s="105" t="s">
        <v>1855</v>
      </c>
      <c r="CB76" s="117" t="s">
        <v>11</v>
      </c>
      <c r="CC76" s="105" t="s">
        <v>11</v>
      </c>
      <c r="CD76" s="106" t="s">
        <v>10</v>
      </c>
      <c r="CE76" s="105"/>
      <c r="CF76" s="105"/>
      <c r="CG76" s="105"/>
      <c r="CH76" s="105"/>
      <c r="CI76" s="2"/>
      <c r="CJ76" s="2"/>
      <c r="CK76" s="2"/>
      <c r="CL76" s="2"/>
      <c r="CM76" s="2"/>
    </row>
    <row r="77" spans="1:91">
      <c r="A77" s="105">
        <v>33</v>
      </c>
      <c r="B77" s="105" t="s">
        <v>244</v>
      </c>
      <c r="C77" s="105" t="s">
        <v>282</v>
      </c>
      <c r="D77" s="105" t="s">
        <v>1842</v>
      </c>
      <c r="E77" s="105">
        <v>2018</v>
      </c>
      <c r="F77" s="105" t="s">
        <v>1131</v>
      </c>
      <c r="G77" s="105" t="s">
        <v>1843</v>
      </c>
      <c r="H77" s="105" t="s">
        <v>1844</v>
      </c>
      <c r="I77" s="105" t="s">
        <v>1845</v>
      </c>
      <c r="J77" s="114" t="s">
        <v>1846</v>
      </c>
      <c r="K77" s="105" t="s">
        <v>1847</v>
      </c>
      <c r="L77" s="105" t="s">
        <v>1848</v>
      </c>
      <c r="M77" s="105" t="s">
        <v>1849</v>
      </c>
      <c r="N77" s="107" t="s">
        <v>15</v>
      </c>
      <c r="O77" s="107" t="s">
        <v>5668</v>
      </c>
      <c r="P77" s="107" t="s">
        <v>5668</v>
      </c>
      <c r="Q77" s="107" t="s">
        <v>5602</v>
      </c>
      <c r="R77" s="107" t="str">
        <f>INDEX([2]Outcome_GWASs!K:K,MATCH([2]Luke!Q76,[2]Outcome_GWASs!C:C,0))</f>
        <v>Non-cancer illness code self-reported: deep venous thrombosis</v>
      </c>
      <c r="S77" s="107" t="s">
        <v>639</v>
      </c>
      <c r="T77" s="107" t="str">
        <f>INDEX([2]Outcome_GWASs!I:I,MATCH([2]Luke!Q76,[2]Outcome_GWASs!C:C,0))</f>
        <v>45-69</v>
      </c>
      <c r="U77" s="107" t="str">
        <f>INDEX([2]Outcome_GWASs!H:H,MATCH([2]Luke!Q76,[2]Outcome_GWASs!C:C,0))</f>
        <v>both</v>
      </c>
      <c r="V77" s="107">
        <f>INDEX([2]Outcome_GWASs!F:F,MATCH([2]Luke!Q76,[2]Outcome_GWASs!C:C,0))</f>
        <v>6767</v>
      </c>
      <c r="W77" s="107">
        <f>INDEX([2]Outcome_GWASs!G:G,MATCH([2]Luke!Q76,[2]Outcome_GWASs!C:C,0))</f>
        <v>330392</v>
      </c>
      <c r="X77" s="107">
        <f>INDEX([2]Outcome_GWASs!F:F,MATCH([2]Luke!Q76,[2]Outcome_GWASs!C:C,0))</f>
        <v>6767</v>
      </c>
      <c r="Y77" s="107">
        <f>INDEX([2]Outcome_GWASs!G:G,MATCH([2]Luke!Q76,[2]Outcome_GWASs!C:C,0))</f>
        <v>330392</v>
      </c>
      <c r="Z77" s="107" t="s">
        <v>10</v>
      </c>
      <c r="AA77" s="107" t="s">
        <v>1005</v>
      </c>
      <c r="AB77" s="107" t="str">
        <f>INDEX([2]Outcome_GWASs!E:E,MATCH([2]Luke!Q76,[2]Outcome_GWASs!C:C,0))</f>
        <v>European</v>
      </c>
      <c r="AC77" s="112" t="s">
        <v>6114</v>
      </c>
      <c r="AD77" s="112" t="s">
        <v>5520</v>
      </c>
      <c r="AE77" s="107" t="s">
        <v>1864</v>
      </c>
      <c r="AF77" s="107"/>
      <c r="AG77" s="107" t="s">
        <v>140</v>
      </c>
      <c r="AH77" s="107" t="s">
        <v>11</v>
      </c>
      <c r="AI77" s="112">
        <f>INDEX([2]Exposure_GWASs!F:F,MATCH([2]Luke!AB76,[2]Exposure_GWASs!C:C,0))</f>
        <v>331198</v>
      </c>
      <c r="AJ77" s="107" t="s">
        <v>11</v>
      </c>
      <c r="AK77" s="107" t="s">
        <v>1005</v>
      </c>
      <c r="AL77" s="107" t="s">
        <v>249</v>
      </c>
      <c r="AM77" s="107" t="s">
        <v>10</v>
      </c>
      <c r="AN77" s="107" t="s">
        <v>10</v>
      </c>
      <c r="AO77" s="107" t="s">
        <v>1851</v>
      </c>
      <c r="AP77" s="107" t="s">
        <v>11</v>
      </c>
      <c r="AQ77" s="107" t="s">
        <v>11</v>
      </c>
      <c r="AR77" s="107" t="s">
        <v>1852</v>
      </c>
      <c r="AS77" s="107" t="s">
        <v>11</v>
      </c>
      <c r="AT77" s="107" t="s">
        <v>11</v>
      </c>
      <c r="AU77" s="107" t="s">
        <v>10</v>
      </c>
      <c r="AV77" s="107">
        <v>253</v>
      </c>
      <c r="AW77" s="107" t="s">
        <v>10</v>
      </c>
      <c r="AX77" s="107">
        <f>INDEX([2]Exposure_GWASs!S:S,MATCH([2]Luke!AB76,[2]Exposure_GWASs!C:C,0))</f>
        <v>323</v>
      </c>
      <c r="AY77" s="105" t="s">
        <v>11</v>
      </c>
      <c r="AZ77" s="105" t="s">
        <v>11</v>
      </c>
      <c r="BA77" s="105" t="s">
        <v>10</v>
      </c>
      <c r="BB77" s="107" t="s">
        <v>13</v>
      </c>
      <c r="BC77" s="105" t="s">
        <v>17</v>
      </c>
      <c r="BD77" s="105" t="s">
        <v>26</v>
      </c>
      <c r="BE77" s="105" t="s">
        <v>37</v>
      </c>
      <c r="BF77" s="105" t="s">
        <v>40</v>
      </c>
      <c r="BG77" s="105"/>
      <c r="BH77" s="105"/>
      <c r="BI77" s="105" t="s">
        <v>11</v>
      </c>
      <c r="BJ77" s="105" t="s">
        <v>1065</v>
      </c>
      <c r="BK77" s="105" t="s">
        <v>1280</v>
      </c>
      <c r="BL77" s="105" t="s">
        <v>11</v>
      </c>
      <c r="BM77" s="105" t="s">
        <v>11</v>
      </c>
      <c r="BN77" s="105" t="s">
        <v>1853</v>
      </c>
      <c r="BO77" s="105" t="s">
        <v>167</v>
      </c>
      <c r="BP77" s="105" t="s">
        <v>1815</v>
      </c>
      <c r="BQ77" s="105" t="s">
        <v>1012</v>
      </c>
      <c r="BR77" s="117">
        <v>1.4500000000000001E-2</v>
      </c>
      <c r="BS77" s="117">
        <v>2.3800000000000002E-3</v>
      </c>
      <c r="BT77" s="105"/>
      <c r="BU77" s="105"/>
      <c r="BV77" s="105"/>
      <c r="BW77" s="117">
        <v>9.6300000000000009E-10</v>
      </c>
      <c r="BX77" s="117" t="s">
        <v>1791</v>
      </c>
      <c r="BY77" s="105" t="s">
        <v>10</v>
      </c>
      <c r="BZ77" s="105" t="s">
        <v>1854</v>
      </c>
      <c r="CA77" s="105" t="s">
        <v>1855</v>
      </c>
      <c r="CB77" s="117" t="s">
        <v>11</v>
      </c>
      <c r="CC77" s="105" t="s">
        <v>11</v>
      </c>
      <c r="CD77" s="106" t="s">
        <v>10</v>
      </c>
      <c r="CE77" s="105"/>
      <c r="CF77" s="105"/>
      <c r="CG77" s="105"/>
      <c r="CH77" s="105"/>
      <c r="CI77" s="2"/>
      <c r="CJ77" s="2"/>
      <c r="CK77" s="2"/>
      <c r="CL77" s="2"/>
      <c r="CM77" s="2"/>
    </row>
    <row r="78" spans="1:91">
      <c r="A78" s="105">
        <v>33</v>
      </c>
      <c r="B78" s="105" t="s">
        <v>244</v>
      </c>
      <c r="C78" s="105" t="s">
        <v>282</v>
      </c>
      <c r="D78" s="105" t="s">
        <v>1842</v>
      </c>
      <c r="E78" s="105">
        <v>2018</v>
      </c>
      <c r="F78" s="105" t="s">
        <v>1131</v>
      </c>
      <c r="G78" s="105" t="s">
        <v>1843</v>
      </c>
      <c r="H78" s="105" t="s">
        <v>1844</v>
      </c>
      <c r="I78" s="105" t="s">
        <v>1845</v>
      </c>
      <c r="J78" s="114" t="s">
        <v>1846</v>
      </c>
      <c r="K78" s="105" t="s">
        <v>1847</v>
      </c>
      <c r="L78" s="105" t="s">
        <v>1848</v>
      </c>
      <c r="M78" s="105" t="s">
        <v>1849</v>
      </c>
      <c r="N78" s="107" t="s">
        <v>15</v>
      </c>
      <c r="O78" s="107" t="s">
        <v>5668</v>
      </c>
      <c r="P78" s="107" t="s">
        <v>5668</v>
      </c>
      <c r="Q78" s="107" t="s">
        <v>5602</v>
      </c>
      <c r="R78" s="107" t="str">
        <f>INDEX([2]Outcome_GWASs!K:K,MATCH([2]Luke!Q77,[2]Outcome_GWASs!C:C,0))</f>
        <v>Non-cancer illness code self-reported: deep venous thrombosis</v>
      </c>
      <c r="S78" s="107" t="s">
        <v>639</v>
      </c>
      <c r="T78" s="107" t="str">
        <f>INDEX([2]Outcome_GWASs!I:I,MATCH([2]Luke!Q77,[2]Outcome_GWASs!C:C,0))</f>
        <v>45-69</v>
      </c>
      <c r="U78" s="107" t="str">
        <f>INDEX([2]Outcome_GWASs!H:H,MATCH([2]Luke!Q77,[2]Outcome_GWASs!C:C,0))</f>
        <v>both</v>
      </c>
      <c r="V78" s="107">
        <f>INDEX([2]Outcome_GWASs!F:F,MATCH([2]Luke!Q77,[2]Outcome_GWASs!C:C,0))</f>
        <v>6767</v>
      </c>
      <c r="W78" s="111">
        <f>INDEX([2]Outcome_GWASs!G:G,MATCH([2]Luke!Q77,[2]Outcome_GWASs!C:C,0))</f>
        <v>330392</v>
      </c>
      <c r="X78" s="107">
        <f>INDEX([2]Outcome_GWASs!F:F,MATCH([2]Luke!Q77,[2]Outcome_GWASs!C:C,0))</f>
        <v>6767</v>
      </c>
      <c r="Y78" s="107">
        <f>INDEX([2]Outcome_GWASs!G:G,MATCH([2]Luke!Q77,[2]Outcome_GWASs!C:C,0))</f>
        <v>330392</v>
      </c>
      <c r="Z78" s="107" t="s">
        <v>10</v>
      </c>
      <c r="AA78" s="107" t="s">
        <v>1005</v>
      </c>
      <c r="AB78" s="107" t="str">
        <f>INDEX([2]Outcome_GWASs!E:E,MATCH([2]Luke!Q77,[2]Outcome_GWASs!C:C,0))</f>
        <v>European</v>
      </c>
      <c r="AC78" s="112" t="s">
        <v>6114</v>
      </c>
      <c r="AD78" s="112" t="s">
        <v>5521</v>
      </c>
      <c r="AE78" s="107" t="s">
        <v>1865</v>
      </c>
      <c r="AF78" s="107"/>
      <c r="AG78" s="107" t="s">
        <v>140</v>
      </c>
      <c r="AH78" s="107" t="s">
        <v>11</v>
      </c>
      <c r="AI78" s="112">
        <f>INDEX([2]Exposure_GWASs!F:F,MATCH([2]Luke!AB77,[2]Exposure_GWASs!C:C,0))</f>
        <v>331296</v>
      </c>
      <c r="AJ78" s="107" t="s">
        <v>11</v>
      </c>
      <c r="AK78" s="107" t="s">
        <v>1005</v>
      </c>
      <c r="AL78" s="107" t="s">
        <v>249</v>
      </c>
      <c r="AM78" s="107" t="s">
        <v>10</v>
      </c>
      <c r="AN78" s="107" t="s">
        <v>10</v>
      </c>
      <c r="AO78" s="107" t="s">
        <v>1851</v>
      </c>
      <c r="AP78" s="107" t="s">
        <v>11</v>
      </c>
      <c r="AQ78" s="107" t="s">
        <v>11</v>
      </c>
      <c r="AR78" s="107" t="s">
        <v>1852</v>
      </c>
      <c r="AS78" s="107" t="s">
        <v>11</v>
      </c>
      <c r="AT78" s="107" t="s">
        <v>11</v>
      </c>
      <c r="AU78" s="107" t="s">
        <v>10</v>
      </c>
      <c r="AV78" s="107">
        <v>246</v>
      </c>
      <c r="AW78" s="107" t="s">
        <v>10</v>
      </c>
      <c r="AX78" s="107">
        <f>INDEX([2]Exposure_GWASs!S:S,MATCH([2]Luke!AB77,[2]Exposure_GWASs!C:C,0))</f>
        <v>322</v>
      </c>
      <c r="AY78" s="105" t="s">
        <v>11</v>
      </c>
      <c r="AZ78" s="105" t="s">
        <v>11</v>
      </c>
      <c r="BA78" s="105" t="s">
        <v>10</v>
      </c>
      <c r="BB78" s="107" t="s">
        <v>13</v>
      </c>
      <c r="BC78" s="105" t="s">
        <v>17</v>
      </c>
      <c r="BD78" s="105" t="s">
        <v>26</v>
      </c>
      <c r="BE78" s="105" t="s">
        <v>37</v>
      </c>
      <c r="BF78" s="105" t="s">
        <v>40</v>
      </c>
      <c r="BG78" s="105"/>
      <c r="BH78" s="105"/>
      <c r="BI78" s="105" t="s">
        <v>11</v>
      </c>
      <c r="BJ78" s="105" t="s">
        <v>1065</v>
      </c>
      <c r="BK78" s="105" t="s">
        <v>1280</v>
      </c>
      <c r="BL78" s="105" t="s">
        <v>11</v>
      </c>
      <c r="BM78" s="105" t="s">
        <v>11</v>
      </c>
      <c r="BN78" s="105" t="s">
        <v>1853</v>
      </c>
      <c r="BO78" s="105" t="s">
        <v>167</v>
      </c>
      <c r="BP78" s="105" t="s">
        <v>1815</v>
      </c>
      <c r="BQ78" s="105" t="s">
        <v>1012</v>
      </c>
      <c r="BR78" s="117">
        <v>1.61E-2</v>
      </c>
      <c r="BS78" s="117">
        <v>2.2599999999999999E-3</v>
      </c>
      <c r="BT78" s="105"/>
      <c r="BU78" s="105"/>
      <c r="BV78" s="105"/>
      <c r="BW78" s="117">
        <v>1.0599999999999999E-12</v>
      </c>
      <c r="BX78" s="117" t="s">
        <v>1791</v>
      </c>
      <c r="BY78" s="105" t="s">
        <v>10</v>
      </c>
      <c r="BZ78" s="105" t="s">
        <v>1854</v>
      </c>
      <c r="CA78" s="105" t="s">
        <v>1855</v>
      </c>
      <c r="CB78" s="117" t="s">
        <v>11</v>
      </c>
      <c r="CC78" s="105" t="s">
        <v>11</v>
      </c>
      <c r="CD78" s="106" t="s">
        <v>10</v>
      </c>
      <c r="CE78" s="105"/>
      <c r="CF78" s="105"/>
      <c r="CG78" s="105"/>
      <c r="CH78" s="105"/>
      <c r="CI78" s="2"/>
      <c r="CJ78" s="2"/>
      <c r="CK78" s="2"/>
      <c r="CL78" s="2"/>
      <c r="CM78" s="2"/>
    </row>
    <row r="79" spans="1:91">
      <c r="A79" s="105">
        <v>33</v>
      </c>
      <c r="B79" s="105" t="s">
        <v>244</v>
      </c>
      <c r="C79" s="105" t="s">
        <v>282</v>
      </c>
      <c r="D79" s="105" t="s">
        <v>1842</v>
      </c>
      <c r="E79" s="105">
        <v>2018</v>
      </c>
      <c r="F79" s="105" t="s">
        <v>1131</v>
      </c>
      <c r="G79" s="105" t="s">
        <v>1843</v>
      </c>
      <c r="H79" s="105" t="s">
        <v>1844</v>
      </c>
      <c r="I79" s="105" t="s">
        <v>1845</v>
      </c>
      <c r="J79" s="114" t="s">
        <v>1846</v>
      </c>
      <c r="K79" s="105" t="s">
        <v>1847</v>
      </c>
      <c r="L79" s="105" t="s">
        <v>1848</v>
      </c>
      <c r="M79" s="105" t="s">
        <v>1849</v>
      </c>
      <c r="N79" s="107" t="s">
        <v>15</v>
      </c>
      <c r="O79" s="107" t="s">
        <v>5668</v>
      </c>
      <c r="P79" s="107" t="s">
        <v>5668</v>
      </c>
      <c r="Q79" s="107" t="s">
        <v>5602</v>
      </c>
      <c r="R79" s="107" t="str">
        <f>INDEX([2]Outcome_GWASs!K:K,MATCH([2]Luke!Q78,[2]Outcome_GWASs!C:C,0))</f>
        <v>Non-cancer illness code self-reported: deep venous thrombosis</v>
      </c>
      <c r="S79" s="107" t="s">
        <v>639</v>
      </c>
      <c r="T79" s="107" t="str">
        <f>INDEX([2]Outcome_GWASs!I:I,MATCH([2]Luke!Q78,[2]Outcome_GWASs!C:C,0))</f>
        <v>45-69</v>
      </c>
      <c r="U79" s="107" t="str">
        <f>INDEX([2]Outcome_GWASs!H:H,MATCH([2]Luke!Q78,[2]Outcome_GWASs!C:C,0))</f>
        <v>both</v>
      </c>
      <c r="V79" s="107">
        <f>INDEX([2]Outcome_GWASs!F:F,MATCH([2]Luke!Q78,[2]Outcome_GWASs!C:C,0))</f>
        <v>6767</v>
      </c>
      <c r="W79" s="107">
        <f>INDEX([2]Outcome_GWASs!G:G,MATCH([2]Luke!Q78,[2]Outcome_GWASs!C:C,0))</f>
        <v>330392</v>
      </c>
      <c r="X79" s="107">
        <f>INDEX([2]Outcome_GWASs!F:F,MATCH([2]Luke!Q78,[2]Outcome_GWASs!C:C,0))</f>
        <v>6767</v>
      </c>
      <c r="Y79" s="107">
        <f>INDEX([2]Outcome_GWASs!G:G,MATCH([2]Luke!Q78,[2]Outcome_GWASs!C:C,0))</f>
        <v>330392</v>
      </c>
      <c r="Z79" s="107" t="s">
        <v>10</v>
      </c>
      <c r="AA79" s="107" t="s">
        <v>1005</v>
      </c>
      <c r="AB79" s="107" t="str">
        <f>INDEX([2]Outcome_GWASs!E:E,MATCH([2]Luke!Q78,[2]Outcome_GWASs!C:C,0))</f>
        <v>European</v>
      </c>
      <c r="AC79" s="112" t="s">
        <v>6114</v>
      </c>
      <c r="AD79" s="112" t="s">
        <v>5522</v>
      </c>
      <c r="AE79" s="107" t="s">
        <v>1866</v>
      </c>
      <c r="AF79" s="107"/>
      <c r="AG79" s="107" t="s">
        <v>140</v>
      </c>
      <c r="AH79" s="107" t="s">
        <v>11</v>
      </c>
      <c r="AI79" s="112">
        <f>INDEX([2]Exposure_GWASs!F:F,MATCH([2]Luke!AB78,[2]Exposure_GWASs!C:C,0))</f>
        <v>331278</v>
      </c>
      <c r="AJ79" s="107" t="s">
        <v>11</v>
      </c>
      <c r="AK79" s="107" t="s">
        <v>1005</v>
      </c>
      <c r="AL79" s="107" t="s">
        <v>249</v>
      </c>
      <c r="AM79" s="107" t="s">
        <v>10</v>
      </c>
      <c r="AN79" s="107" t="s">
        <v>10</v>
      </c>
      <c r="AO79" s="107" t="s">
        <v>1851</v>
      </c>
      <c r="AP79" s="107" t="s">
        <v>11</v>
      </c>
      <c r="AQ79" s="107" t="s">
        <v>11</v>
      </c>
      <c r="AR79" s="107" t="s">
        <v>1852</v>
      </c>
      <c r="AS79" s="107" t="s">
        <v>11</v>
      </c>
      <c r="AT79" s="107" t="s">
        <v>11</v>
      </c>
      <c r="AU79" s="107" t="s">
        <v>10</v>
      </c>
      <c r="AV79" s="107">
        <v>248</v>
      </c>
      <c r="AW79" s="107" t="s">
        <v>10</v>
      </c>
      <c r="AX79" s="107">
        <f>INDEX([2]Exposure_GWASs!S:S,MATCH([2]Luke!AB78,[2]Exposure_GWASs!C:C,0))</f>
        <v>315</v>
      </c>
      <c r="AY79" s="105" t="s">
        <v>11</v>
      </c>
      <c r="AZ79" s="105" t="s">
        <v>11</v>
      </c>
      <c r="BA79" s="105" t="s">
        <v>10</v>
      </c>
      <c r="BB79" s="107" t="s">
        <v>13</v>
      </c>
      <c r="BC79" s="105" t="s">
        <v>17</v>
      </c>
      <c r="BD79" s="105" t="s">
        <v>26</v>
      </c>
      <c r="BE79" s="105" t="s">
        <v>37</v>
      </c>
      <c r="BF79" s="105" t="s">
        <v>40</v>
      </c>
      <c r="BG79" s="105"/>
      <c r="BH79" s="105"/>
      <c r="BI79" s="105" t="s">
        <v>11</v>
      </c>
      <c r="BJ79" s="105" t="s">
        <v>1065</v>
      </c>
      <c r="BK79" s="105" t="s">
        <v>1280</v>
      </c>
      <c r="BL79" s="105" t="s">
        <v>11</v>
      </c>
      <c r="BM79" s="105" t="s">
        <v>11</v>
      </c>
      <c r="BN79" s="105" t="s">
        <v>1853</v>
      </c>
      <c r="BO79" s="105" t="s">
        <v>167</v>
      </c>
      <c r="BP79" s="105" t="s">
        <v>1815</v>
      </c>
      <c r="BQ79" s="105" t="s">
        <v>1012</v>
      </c>
      <c r="BR79" s="117">
        <v>1.43E-2</v>
      </c>
      <c r="BS79" s="117">
        <v>2.33E-3</v>
      </c>
      <c r="BT79" s="105"/>
      <c r="BU79" s="105"/>
      <c r="BV79" s="105"/>
      <c r="BW79" s="117">
        <v>8.8700000000000004E-10</v>
      </c>
      <c r="BX79" s="117" t="s">
        <v>1791</v>
      </c>
      <c r="BY79" s="105" t="s">
        <v>10</v>
      </c>
      <c r="BZ79" s="105" t="s">
        <v>1854</v>
      </c>
      <c r="CA79" s="105" t="s">
        <v>1855</v>
      </c>
      <c r="CB79" s="117" t="s">
        <v>11</v>
      </c>
      <c r="CC79" s="105" t="s">
        <v>11</v>
      </c>
      <c r="CD79" s="106" t="s">
        <v>10</v>
      </c>
      <c r="CE79" s="105"/>
      <c r="CF79" s="105"/>
      <c r="CG79" s="105"/>
      <c r="CH79" s="105"/>
      <c r="CI79" s="2"/>
      <c r="CJ79" s="2"/>
      <c r="CK79" s="2"/>
      <c r="CL79" s="2"/>
      <c r="CM79" s="2"/>
    </row>
    <row r="80" spans="1:91">
      <c r="A80" s="105">
        <v>33</v>
      </c>
      <c r="B80" s="105" t="s">
        <v>244</v>
      </c>
      <c r="C80" s="105" t="s">
        <v>282</v>
      </c>
      <c r="D80" s="105" t="s">
        <v>1842</v>
      </c>
      <c r="E80" s="105">
        <v>2018</v>
      </c>
      <c r="F80" s="105" t="s">
        <v>1131</v>
      </c>
      <c r="G80" s="105" t="s">
        <v>1843</v>
      </c>
      <c r="H80" s="105" t="s">
        <v>1844</v>
      </c>
      <c r="I80" s="105" t="s">
        <v>1845</v>
      </c>
      <c r="J80" s="114" t="s">
        <v>1846</v>
      </c>
      <c r="K80" s="105" t="s">
        <v>1847</v>
      </c>
      <c r="L80" s="105" t="s">
        <v>1848</v>
      </c>
      <c r="M80" s="105" t="s">
        <v>1849</v>
      </c>
      <c r="N80" s="107" t="s">
        <v>15</v>
      </c>
      <c r="O80" s="107" t="s">
        <v>5668</v>
      </c>
      <c r="P80" s="107" t="s">
        <v>5668</v>
      </c>
      <c r="Q80" s="107" t="s">
        <v>5602</v>
      </c>
      <c r="R80" s="107" t="str">
        <f>INDEX([2]Outcome_GWASs!K:K,MATCH([2]Luke!Q79,[2]Outcome_GWASs!C:C,0))</f>
        <v>Non-cancer illness code self-reported: deep venous thrombosis</v>
      </c>
      <c r="S80" s="107" t="s">
        <v>639</v>
      </c>
      <c r="T80" s="107" t="str">
        <f>INDEX([2]Outcome_GWASs!I:I,MATCH([2]Luke!Q79,[2]Outcome_GWASs!C:C,0))</f>
        <v>45-69</v>
      </c>
      <c r="U80" s="107" t="str">
        <f>INDEX([2]Outcome_GWASs!H:H,MATCH([2]Luke!Q79,[2]Outcome_GWASs!C:C,0))</f>
        <v>both</v>
      </c>
      <c r="V80" s="107">
        <f>INDEX([2]Outcome_GWASs!F:F,MATCH([2]Luke!Q79,[2]Outcome_GWASs!C:C,0))</f>
        <v>6767</v>
      </c>
      <c r="W80" s="107">
        <f>INDEX([2]Outcome_GWASs!G:G,MATCH([2]Luke!Q79,[2]Outcome_GWASs!C:C,0))</f>
        <v>330392</v>
      </c>
      <c r="X80" s="107">
        <f>INDEX([2]Outcome_GWASs!F:F,MATCH([2]Luke!Q79,[2]Outcome_GWASs!C:C,0))</f>
        <v>6767</v>
      </c>
      <c r="Y80" s="107">
        <f>INDEX([2]Outcome_GWASs!G:G,MATCH([2]Luke!Q79,[2]Outcome_GWASs!C:C,0))</f>
        <v>330392</v>
      </c>
      <c r="Z80" s="107" t="s">
        <v>10</v>
      </c>
      <c r="AA80" s="107" t="s">
        <v>1005</v>
      </c>
      <c r="AB80" s="107" t="str">
        <f>INDEX([2]Outcome_GWASs!E:E,MATCH([2]Luke!Q79,[2]Outcome_GWASs!C:C,0))</f>
        <v>European</v>
      </c>
      <c r="AC80" s="112" t="s">
        <v>4617</v>
      </c>
      <c r="AD80" s="112" t="s">
        <v>6113</v>
      </c>
      <c r="AE80" s="107" t="s">
        <v>1867</v>
      </c>
      <c r="AF80" s="107"/>
      <c r="AG80" s="107" t="s">
        <v>140</v>
      </c>
      <c r="AH80" s="107" t="s">
        <v>11</v>
      </c>
      <c r="AI80" s="112">
        <f>INDEX([2]Exposure_GWASs!F:F,MATCH([2]Luke!AB79,[2]Exposure_GWASs!C:C,0))</f>
        <v>331093</v>
      </c>
      <c r="AJ80" s="107" t="s">
        <v>11</v>
      </c>
      <c r="AK80" s="107" t="s">
        <v>1005</v>
      </c>
      <c r="AL80" s="107" t="s">
        <v>249</v>
      </c>
      <c r="AM80" s="107" t="s">
        <v>10</v>
      </c>
      <c r="AN80" s="107" t="s">
        <v>10</v>
      </c>
      <c r="AO80" s="107" t="s">
        <v>1851</v>
      </c>
      <c r="AP80" s="107" t="s">
        <v>11</v>
      </c>
      <c r="AQ80" s="107" t="s">
        <v>11</v>
      </c>
      <c r="AR80" s="107" t="s">
        <v>1852</v>
      </c>
      <c r="AS80" s="107" t="s">
        <v>11</v>
      </c>
      <c r="AT80" s="107" t="s">
        <v>11</v>
      </c>
      <c r="AU80" s="107" t="s">
        <v>10</v>
      </c>
      <c r="AV80" s="107">
        <v>283</v>
      </c>
      <c r="AW80" s="107" t="s">
        <v>10</v>
      </c>
      <c r="AX80" s="107">
        <f>INDEX([2]Exposure_GWASs!S:S,MATCH([2]Luke!AB79,[2]Exposure_GWASs!C:C,0))</f>
        <v>384</v>
      </c>
      <c r="AY80" s="105" t="s">
        <v>11</v>
      </c>
      <c r="AZ80" s="105" t="s">
        <v>11</v>
      </c>
      <c r="BA80" s="105" t="s">
        <v>10</v>
      </c>
      <c r="BB80" s="107" t="s">
        <v>13</v>
      </c>
      <c r="BC80" s="105" t="s">
        <v>17</v>
      </c>
      <c r="BD80" s="105" t="s">
        <v>26</v>
      </c>
      <c r="BE80" s="105" t="s">
        <v>37</v>
      </c>
      <c r="BF80" s="105" t="s">
        <v>40</v>
      </c>
      <c r="BG80" s="105"/>
      <c r="BH80" s="105"/>
      <c r="BI80" s="105" t="s">
        <v>11</v>
      </c>
      <c r="BJ80" s="105" t="s">
        <v>1065</v>
      </c>
      <c r="BK80" s="105" t="s">
        <v>1280</v>
      </c>
      <c r="BL80" s="105" t="s">
        <v>11</v>
      </c>
      <c r="BM80" s="105" t="s">
        <v>11</v>
      </c>
      <c r="BN80" s="105" t="s">
        <v>1853</v>
      </c>
      <c r="BO80" s="105" t="s">
        <v>167</v>
      </c>
      <c r="BP80" s="105" t="s">
        <v>1815</v>
      </c>
      <c r="BQ80" s="105" t="s">
        <v>1012</v>
      </c>
      <c r="BR80" s="117">
        <v>1.0800000000000001E-2</v>
      </c>
      <c r="BS80" s="117">
        <v>1.25E-3</v>
      </c>
      <c r="BT80" s="105"/>
      <c r="BU80" s="105"/>
      <c r="BV80" s="105"/>
      <c r="BW80" s="117">
        <v>6.3400000000000002E-18</v>
      </c>
      <c r="BX80" s="117" t="s">
        <v>1791</v>
      </c>
      <c r="BY80" s="105" t="s">
        <v>10</v>
      </c>
      <c r="BZ80" s="105" t="s">
        <v>1854</v>
      </c>
      <c r="CA80" s="105" t="s">
        <v>1855</v>
      </c>
      <c r="CB80" s="117" t="s">
        <v>11</v>
      </c>
      <c r="CC80" s="105" t="s">
        <v>11</v>
      </c>
      <c r="CD80" s="106" t="s">
        <v>10</v>
      </c>
      <c r="CE80" s="105"/>
      <c r="CF80" s="105"/>
      <c r="CG80" s="105"/>
      <c r="CH80" s="105"/>
      <c r="CI80" s="2"/>
      <c r="CJ80" s="2"/>
      <c r="CK80" s="2"/>
      <c r="CL80" s="2"/>
      <c r="CM80" s="2"/>
    </row>
    <row r="81" spans="1:91">
      <c r="A81" s="105">
        <v>33</v>
      </c>
      <c r="B81" s="105" t="s">
        <v>244</v>
      </c>
      <c r="C81" s="105" t="s">
        <v>282</v>
      </c>
      <c r="D81" s="105" t="s">
        <v>1842</v>
      </c>
      <c r="E81" s="105">
        <v>2018</v>
      </c>
      <c r="F81" s="105" t="s">
        <v>1131</v>
      </c>
      <c r="G81" s="105" t="s">
        <v>1843</v>
      </c>
      <c r="H81" s="105" t="s">
        <v>1844</v>
      </c>
      <c r="I81" s="105" t="s">
        <v>1845</v>
      </c>
      <c r="J81" s="114" t="s">
        <v>1846</v>
      </c>
      <c r="K81" s="105" t="s">
        <v>1847</v>
      </c>
      <c r="L81" s="105" t="s">
        <v>1848</v>
      </c>
      <c r="M81" s="105" t="s">
        <v>1849</v>
      </c>
      <c r="N81" s="107" t="s">
        <v>15</v>
      </c>
      <c r="O81" s="107" t="s">
        <v>5668</v>
      </c>
      <c r="P81" s="107" t="s">
        <v>5668</v>
      </c>
      <c r="Q81" s="107" t="s">
        <v>5602</v>
      </c>
      <c r="R81" s="107" t="str">
        <f>INDEX([2]Outcome_GWASs!K:K,MATCH([2]Luke!Q80,[2]Outcome_GWASs!C:C,0))</f>
        <v>Non-cancer illness code self-reported: deep venous thrombosis</v>
      </c>
      <c r="S81" s="107" t="s">
        <v>639</v>
      </c>
      <c r="T81" s="107" t="str">
        <f>INDEX([2]Outcome_GWASs!I:I,MATCH([2]Luke!Q80,[2]Outcome_GWASs!C:C,0))</f>
        <v>45-69</v>
      </c>
      <c r="U81" s="107" t="str">
        <f>INDEX([2]Outcome_GWASs!H:H,MATCH([2]Luke!Q80,[2]Outcome_GWASs!C:C,0))</f>
        <v>both</v>
      </c>
      <c r="V81" s="107">
        <f>INDEX([2]Outcome_GWASs!F:F,MATCH([2]Luke!Q80,[2]Outcome_GWASs!C:C,0))</f>
        <v>6767</v>
      </c>
      <c r="W81" s="107">
        <f>INDEX([2]Outcome_GWASs!G:G,MATCH([2]Luke!Q80,[2]Outcome_GWASs!C:C,0))</f>
        <v>330392</v>
      </c>
      <c r="X81" s="107">
        <f>INDEX([2]Outcome_GWASs!F:F,MATCH([2]Luke!Q80,[2]Outcome_GWASs!C:C,0))</f>
        <v>6767</v>
      </c>
      <c r="Y81" s="107">
        <f>INDEX([2]Outcome_GWASs!G:G,MATCH([2]Luke!Q80,[2]Outcome_GWASs!C:C,0))</f>
        <v>330392</v>
      </c>
      <c r="Z81" s="107" t="s">
        <v>10</v>
      </c>
      <c r="AA81" s="107" t="s">
        <v>1005</v>
      </c>
      <c r="AB81" s="107" t="str">
        <f>INDEX([2]Outcome_GWASs!E:E,MATCH([2]Luke!Q80,[2]Outcome_GWASs!C:C,0))</f>
        <v>European</v>
      </c>
      <c r="AC81" s="112" t="s">
        <v>4617</v>
      </c>
      <c r="AD81" s="107" t="s">
        <v>5519</v>
      </c>
      <c r="AE81" s="107" t="s">
        <v>1868</v>
      </c>
      <c r="AF81" s="107"/>
      <c r="AG81" s="107" t="s">
        <v>140</v>
      </c>
      <c r="AH81" s="107" t="s">
        <v>11</v>
      </c>
      <c r="AI81" s="112">
        <f>INDEX([2]Exposure_GWASs!F:F,MATCH([2]Luke!AB80,[2]Exposure_GWASs!C:C,0))</f>
        <v>331226</v>
      </c>
      <c r="AJ81" s="107" t="s">
        <v>11</v>
      </c>
      <c r="AK81" s="107" t="s">
        <v>1005</v>
      </c>
      <c r="AL81" s="107" t="s">
        <v>249</v>
      </c>
      <c r="AM81" s="107" t="s">
        <v>10</v>
      </c>
      <c r="AN81" s="107" t="s">
        <v>10</v>
      </c>
      <c r="AO81" s="107" t="s">
        <v>1851</v>
      </c>
      <c r="AP81" s="107" t="s">
        <v>11</v>
      </c>
      <c r="AQ81" s="107" t="s">
        <v>11</v>
      </c>
      <c r="AR81" s="107" t="s">
        <v>1852</v>
      </c>
      <c r="AS81" s="107" t="s">
        <v>11</v>
      </c>
      <c r="AT81" s="107" t="s">
        <v>11</v>
      </c>
      <c r="AU81" s="107" t="s">
        <v>10</v>
      </c>
      <c r="AV81" s="107">
        <v>270</v>
      </c>
      <c r="AW81" s="107" t="s">
        <v>10</v>
      </c>
      <c r="AX81" s="107">
        <f>INDEX([2]Exposure_GWASs!S:S,MATCH([2]Luke!AB80,[2]Exposure_GWASs!C:C,0))</f>
        <v>373</v>
      </c>
      <c r="AY81" s="105" t="s">
        <v>11</v>
      </c>
      <c r="AZ81" s="105" t="s">
        <v>11</v>
      </c>
      <c r="BA81" s="105" t="s">
        <v>10</v>
      </c>
      <c r="BB81" s="107" t="s">
        <v>13</v>
      </c>
      <c r="BC81" s="105" t="s">
        <v>17</v>
      </c>
      <c r="BD81" s="105" t="s">
        <v>26</v>
      </c>
      <c r="BE81" s="105" t="s">
        <v>37</v>
      </c>
      <c r="BF81" s="105" t="s">
        <v>40</v>
      </c>
      <c r="BG81" s="105"/>
      <c r="BH81" s="105"/>
      <c r="BI81" s="105" t="s">
        <v>11</v>
      </c>
      <c r="BJ81" s="105" t="s">
        <v>1065</v>
      </c>
      <c r="BK81" s="105" t="s">
        <v>1280</v>
      </c>
      <c r="BL81" s="105" t="s">
        <v>11</v>
      </c>
      <c r="BM81" s="105" t="s">
        <v>11</v>
      </c>
      <c r="BN81" s="105" t="s">
        <v>1853</v>
      </c>
      <c r="BO81" s="105" t="s">
        <v>167</v>
      </c>
      <c r="BP81" s="105" t="s">
        <v>1815</v>
      </c>
      <c r="BQ81" s="105" t="s">
        <v>1012</v>
      </c>
      <c r="BR81" s="117">
        <v>1.14E-2</v>
      </c>
      <c r="BS81" s="117">
        <v>1.1800000000000001E-3</v>
      </c>
      <c r="BT81" s="105"/>
      <c r="BU81" s="105"/>
      <c r="BV81" s="105"/>
      <c r="BW81" s="117">
        <v>2.6799999999999999E-22</v>
      </c>
      <c r="BX81" s="117" t="s">
        <v>1791</v>
      </c>
      <c r="BY81" s="105" t="s">
        <v>10</v>
      </c>
      <c r="BZ81" s="105" t="s">
        <v>1854</v>
      </c>
      <c r="CA81" s="105" t="s">
        <v>1855</v>
      </c>
      <c r="CB81" s="117" t="s">
        <v>11</v>
      </c>
      <c r="CC81" s="105" t="s">
        <v>11</v>
      </c>
      <c r="CD81" s="106" t="s">
        <v>10</v>
      </c>
      <c r="CE81" s="105"/>
      <c r="CF81" s="105"/>
      <c r="CG81" s="105"/>
      <c r="CH81" s="105"/>
      <c r="CI81" s="2"/>
      <c r="CJ81" s="2"/>
      <c r="CK81" s="2"/>
      <c r="CL81" s="2"/>
      <c r="CM81" s="2"/>
    </row>
    <row r="82" spans="1:91">
      <c r="A82" s="105">
        <v>33</v>
      </c>
      <c r="B82" s="105" t="s">
        <v>244</v>
      </c>
      <c r="C82" s="105" t="s">
        <v>282</v>
      </c>
      <c r="D82" s="105" t="s">
        <v>1842</v>
      </c>
      <c r="E82" s="105">
        <v>2018</v>
      </c>
      <c r="F82" s="105" t="s">
        <v>1131</v>
      </c>
      <c r="G82" s="105" t="s">
        <v>1843</v>
      </c>
      <c r="H82" s="105" t="s">
        <v>1844</v>
      </c>
      <c r="I82" s="105" t="s">
        <v>1845</v>
      </c>
      <c r="J82" s="114" t="s">
        <v>1846</v>
      </c>
      <c r="K82" s="105" t="s">
        <v>1847</v>
      </c>
      <c r="L82" s="105" t="s">
        <v>1848</v>
      </c>
      <c r="M82" s="105" t="s">
        <v>1849</v>
      </c>
      <c r="N82" s="107" t="s">
        <v>15</v>
      </c>
      <c r="O82" s="107" t="s">
        <v>5668</v>
      </c>
      <c r="P82" s="107" t="s">
        <v>5668</v>
      </c>
      <c r="Q82" s="107" t="s">
        <v>5602</v>
      </c>
      <c r="R82" s="107" t="str">
        <f>INDEX([2]Outcome_GWASs!K:K,MATCH([2]Luke!Q81,[2]Outcome_GWASs!C:C,0))</f>
        <v>Non-cancer illness code self-reported: deep venous thrombosis</v>
      </c>
      <c r="S82" s="107" t="s">
        <v>639</v>
      </c>
      <c r="T82" s="107" t="str">
        <f>INDEX([2]Outcome_GWASs!I:I,MATCH([2]Luke!Q81,[2]Outcome_GWASs!C:C,0))</f>
        <v>45-69</v>
      </c>
      <c r="U82" s="107" t="str">
        <f>INDEX([2]Outcome_GWASs!H:H,MATCH([2]Luke!Q81,[2]Outcome_GWASs!C:C,0))</f>
        <v>both</v>
      </c>
      <c r="V82" s="107">
        <f>INDEX([2]Outcome_GWASs!F:F,MATCH([2]Luke!Q81,[2]Outcome_GWASs!C:C,0))</f>
        <v>6767</v>
      </c>
      <c r="W82" s="107">
        <f>INDEX([2]Outcome_GWASs!G:G,MATCH([2]Luke!Q81,[2]Outcome_GWASs!C:C,0))</f>
        <v>330392</v>
      </c>
      <c r="X82" s="107">
        <f>INDEX([2]Outcome_GWASs!F:F,MATCH([2]Luke!Q81,[2]Outcome_GWASs!C:C,0))</f>
        <v>6767</v>
      </c>
      <c r="Y82" s="107">
        <f>INDEX([2]Outcome_GWASs!G:G,MATCH([2]Luke!Q81,[2]Outcome_GWASs!C:C,0))</f>
        <v>330392</v>
      </c>
      <c r="Z82" s="107" t="s">
        <v>10</v>
      </c>
      <c r="AA82" s="107" t="s">
        <v>1005</v>
      </c>
      <c r="AB82" s="107" t="str">
        <f>INDEX([2]Outcome_GWASs!E:E,MATCH([2]Luke!Q81,[2]Outcome_GWASs!C:C,0))</f>
        <v>European</v>
      </c>
      <c r="AC82" s="112" t="s">
        <v>4617</v>
      </c>
      <c r="AD82" s="112" t="s">
        <v>5520</v>
      </c>
      <c r="AE82" s="107" t="s">
        <v>1869</v>
      </c>
      <c r="AF82" s="107"/>
      <c r="AG82" s="107" t="s">
        <v>140</v>
      </c>
      <c r="AH82" s="107" t="s">
        <v>11</v>
      </c>
      <c r="AI82" s="112">
        <f>INDEX([2]Exposure_GWASs!F:F,MATCH([2]Luke!AB81,[2]Exposure_GWASs!C:C,0))</f>
        <v>331164</v>
      </c>
      <c r="AJ82" s="107" t="s">
        <v>11</v>
      </c>
      <c r="AK82" s="107" t="s">
        <v>1005</v>
      </c>
      <c r="AL82" s="107" t="s">
        <v>249</v>
      </c>
      <c r="AM82" s="107" t="s">
        <v>10</v>
      </c>
      <c r="AN82" s="107" t="s">
        <v>10</v>
      </c>
      <c r="AO82" s="107" t="s">
        <v>1851</v>
      </c>
      <c r="AP82" s="107" t="s">
        <v>11</v>
      </c>
      <c r="AQ82" s="107" t="s">
        <v>11</v>
      </c>
      <c r="AR82" s="107" t="s">
        <v>1852</v>
      </c>
      <c r="AS82" s="107" t="s">
        <v>11</v>
      </c>
      <c r="AT82" s="107" t="s">
        <v>11</v>
      </c>
      <c r="AU82" s="107" t="s">
        <v>10</v>
      </c>
      <c r="AV82" s="107">
        <v>268</v>
      </c>
      <c r="AW82" s="107" t="s">
        <v>10</v>
      </c>
      <c r="AX82" s="107">
        <f>INDEX([2]Exposure_GWASs!S:S,MATCH([2]Luke!AB81,[2]Exposure_GWASs!C:C,0))</f>
        <v>378</v>
      </c>
      <c r="AY82" s="105" t="s">
        <v>11</v>
      </c>
      <c r="AZ82" s="105" t="s">
        <v>11</v>
      </c>
      <c r="BA82" s="105" t="s">
        <v>10</v>
      </c>
      <c r="BB82" s="107" t="s">
        <v>13</v>
      </c>
      <c r="BC82" s="105" t="s">
        <v>17</v>
      </c>
      <c r="BD82" s="105" t="s">
        <v>26</v>
      </c>
      <c r="BE82" s="105" t="s">
        <v>37</v>
      </c>
      <c r="BF82" s="105" t="s">
        <v>40</v>
      </c>
      <c r="BG82" s="105"/>
      <c r="BH82" s="105"/>
      <c r="BI82" s="105" t="s">
        <v>11</v>
      </c>
      <c r="BJ82" s="105" t="s">
        <v>1065</v>
      </c>
      <c r="BK82" s="105" t="s">
        <v>1280</v>
      </c>
      <c r="BL82" s="105" t="s">
        <v>11</v>
      </c>
      <c r="BM82" s="105" t="s">
        <v>11</v>
      </c>
      <c r="BN82" s="105" t="s">
        <v>1853</v>
      </c>
      <c r="BO82" s="105" t="s">
        <v>167</v>
      </c>
      <c r="BP82" s="105" t="s">
        <v>1815</v>
      </c>
      <c r="BQ82" s="105" t="s">
        <v>1012</v>
      </c>
      <c r="BR82" s="117">
        <v>1.6400000000000001E-2</v>
      </c>
      <c r="BS82" s="117">
        <v>3.5500000000000002E-3</v>
      </c>
      <c r="BT82" s="105"/>
      <c r="BU82" s="105"/>
      <c r="BV82" s="105"/>
      <c r="BW82" s="117">
        <v>5.57E-6</v>
      </c>
      <c r="BX82" s="117" t="s">
        <v>1791</v>
      </c>
      <c r="BY82" s="105" t="s">
        <v>10</v>
      </c>
      <c r="BZ82" s="105" t="s">
        <v>1854</v>
      </c>
      <c r="CA82" s="105" t="s">
        <v>1855</v>
      </c>
      <c r="CB82" s="117" t="s">
        <v>11</v>
      </c>
      <c r="CC82" s="105" t="s">
        <v>11</v>
      </c>
      <c r="CD82" s="106" t="s">
        <v>10</v>
      </c>
      <c r="CE82" s="105"/>
      <c r="CF82" s="105"/>
      <c r="CG82" s="105"/>
      <c r="CH82" s="105"/>
      <c r="CI82" s="2"/>
      <c r="CJ82" s="2"/>
      <c r="CK82" s="2"/>
      <c r="CL82" s="2"/>
      <c r="CM82" s="2"/>
    </row>
    <row r="83" spans="1:91">
      <c r="A83" s="105">
        <v>33</v>
      </c>
      <c r="B83" s="105" t="s">
        <v>244</v>
      </c>
      <c r="C83" s="105" t="s">
        <v>282</v>
      </c>
      <c r="D83" s="105" t="s">
        <v>1842</v>
      </c>
      <c r="E83" s="105">
        <v>2018</v>
      </c>
      <c r="F83" s="105" t="s">
        <v>1131</v>
      </c>
      <c r="G83" s="105" t="s">
        <v>1843</v>
      </c>
      <c r="H83" s="105" t="s">
        <v>1844</v>
      </c>
      <c r="I83" s="105" t="s">
        <v>1845</v>
      </c>
      <c r="J83" s="114" t="s">
        <v>1846</v>
      </c>
      <c r="K83" s="105" t="s">
        <v>1847</v>
      </c>
      <c r="L83" s="105" t="s">
        <v>1848</v>
      </c>
      <c r="M83" s="105" t="s">
        <v>1849</v>
      </c>
      <c r="N83" s="107" t="s">
        <v>15</v>
      </c>
      <c r="O83" s="107" t="s">
        <v>5668</v>
      </c>
      <c r="P83" s="107" t="s">
        <v>5668</v>
      </c>
      <c r="Q83" s="107" t="s">
        <v>5602</v>
      </c>
      <c r="R83" s="107" t="str">
        <f>INDEX([2]Outcome_GWASs!K:K,MATCH([2]Luke!Q82,[2]Outcome_GWASs!C:C,0))</f>
        <v>Non-cancer illness code self-reported: deep venous thrombosis</v>
      </c>
      <c r="S83" s="107" t="s">
        <v>639</v>
      </c>
      <c r="T83" s="107" t="str">
        <f>INDEX([2]Outcome_GWASs!I:I,MATCH([2]Luke!Q82,[2]Outcome_GWASs!C:C,0))</f>
        <v>45-69</v>
      </c>
      <c r="U83" s="107" t="str">
        <f>INDEX([2]Outcome_GWASs!H:H,MATCH([2]Luke!Q82,[2]Outcome_GWASs!C:C,0))</f>
        <v>both</v>
      </c>
      <c r="V83" s="107">
        <f>INDEX([2]Outcome_GWASs!F:F,MATCH([2]Luke!Q82,[2]Outcome_GWASs!C:C,0))</f>
        <v>6767</v>
      </c>
      <c r="W83" s="107">
        <f>INDEX([2]Outcome_GWASs!G:G,MATCH([2]Luke!Q82,[2]Outcome_GWASs!C:C,0))</f>
        <v>330392</v>
      </c>
      <c r="X83" s="107">
        <f>INDEX([2]Outcome_GWASs!F:F,MATCH([2]Luke!Q82,[2]Outcome_GWASs!C:C,0))</f>
        <v>6767</v>
      </c>
      <c r="Y83" s="107">
        <f>INDEX([2]Outcome_GWASs!G:G,MATCH([2]Luke!Q82,[2]Outcome_GWASs!C:C,0))</f>
        <v>330392</v>
      </c>
      <c r="Z83" s="107" t="s">
        <v>10</v>
      </c>
      <c r="AA83" s="107" t="s">
        <v>1005</v>
      </c>
      <c r="AB83" s="107" t="str">
        <f>INDEX([2]Outcome_GWASs!E:E,MATCH([2]Luke!Q82,[2]Outcome_GWASs!C:C,0))</f>
        <v>European</v>
      </c>
      <c r="AC83" s="112" t="s">
        <v>4617</v>
      </c>
      <c r="AD83" s="112" t="s">
        <v>5521</v>
      </c>
      <c r="AE83" s="107" t="s">
        <v>1870</v>
      </c>
      <c r="AF83" s="107"/>
      <c r="AG83" s="107" t="s">
        <v>140</v>
      </c>
      <c r="AH83" s="107" t="s">
        <v>11</v>
      </c>
      <c r="AI83" s="112">
        <f>INDEX([2]Exposure_GWASs!F:F,MATCH([2]Luke!AB82,[2]Exposure_GWASs!C:C,0))</f>
        <v>331293</v>
      </c>
      <c r="AJ83" s="107" t="s">
        <v>11</v>
      </c>
      <c r="AK83" s="107" t="s">
        <v>1005</v>
      </c>
      <c r="AL83" s="107" t="s">
        <v>249</v>
      </c>
      <c r="AM83" s="107" t="s">
        <v>10</v>
      </c>
      <c r="AN83" s="107" t="s">
        <v>10</v>
      </c>
      <c r="AO83" s="107" t="s">
        <v>1851</v>
      </c>
      <c r="AP83" s="107" t="s">
        <v>11</v>
      </c>
      <c r="AQ83" s="107" t="s">
        <v>11</v>
      </c>
      <c r="AR83" s="107" t="s">
        <v>1852</v>
      </c>
      <c r="AS83" s="107" t="s">
        <v>11</v>
      </c>
      <c r="AT83" s="107" t="s">
        <v>11</v>
      </c>
      <c r="AU83" s="107" t="s">
        <v>10</v>
      </c>
      <c r="AV83" s="107">
        <v>282</v>
      </c>
      <c r="AW83" s="107" t="s">
        <v>10</v>
      </c>
      <c r="AX83" s="107">
        <f>INDEX([2]Exposure_GWASs!S:S,MATCH([2]Luke!AB82,[2]Exposure_GWASs!C:C,0))</f>
        <v>363</v>
      </c>
      <c r="AY83" s="105" t="s">
        <v>11</v>
      </c>
      <c r="AZ83" s="105" t="s">
        <v>11</v>
      </c>
      <c r="BA83" s="105" t="s">
        <v>10</v>
      </c>
      <c r="BB83" s="107" t="s">
        <v>13</v>
      </c>
      <c r="BC83" s="105" t="s">
        <v>17</v>
      </c>
      <c r="BD83" s="105" t="s">
        <v>26</v>
      </c>
      <c r="BE83" s="105" t="s">
        <v>37</v>
      </c>
      <c r="BF83" s="105" t="s">
        <v>40</v>
      </c>
      <c r="BG83" s="105"/>
      <c r="BH83" s="105"/>
      <c r="BI83" s="105" t="s">
        <v>11</v>
      </c>
      <c r="BJ83" s="105" t="s">
        <v>1065</v>
      </c>
      <c r="BK83" s="105" t="s">
        <v>1280</v>
      </c>
      <c r="BL83" s="105" t="s">
        <v>11</v>
      </c>
      <c r="BM83" s="105" t="s">
        <v>11</v>
      </c>
      <c r="BN83" s="105" t="s">
        <v>1853</v>
      </c>
      <c r="BO83" s="105" t="s">
        <v>167</v>
      </c>
      <c r="BP83" s="105" t="s">
        <v>1815</v>
      </c>
      <c r="BQ83" s="105" t="s">
        <v>1012</v>
      </c>
      <c r="BR83" s="117">
        <v>1.4E-2</v>
      </c>
      <c r="BS83" s="117">
        <v>1.56E-3</v>
      </c>
      <c r="BT83" s="105"/>
      <c r="BU83" s="105"/>
      <c r="BV83" s="105"/>
      <c r="BW83" s="117">
        <v>2.5899999999999998E-19</v>
      </c>
      <c r="BX83" s="117" t="s">
        <v>1791</v>
      </c>
      <c r="BY83" s="105" t="s">
        <v>10</v>
      </c>
      <c r="BZ83" s="105" t="s">
        <v>1854</v>
      </c>
      <c r="CA83" s="105" t="s">
        <v>1855</v>
      </c>
      <c r="CB83" s="117" t="s">
        <v>11</v>
      </c>
      <c r="CC83" s="105" t="s">
        <v>11</v>
      </c>
      <c r="CD83" s="106" t="s">
        <v>10</v>
      </c>
      <c r="CE83" s="105"/>
      <c r="CF83" s="105"/>
      <c r="CG83" s="105"/>
      <c r="CH83" s="105"/>
      <c r="CI83" s="2"/>
      <c r="CJ83" s="2"/>
      <c r="CK83" s="2"/>
      <c r="CL83" s="2"/>
      <c r="CM83" s="2"/>
    </row>
    <row r="84" spans="1:91">
      <c r="A84" s="105">
        <v>33</v>
      </c>
      <c r="B84" s="105" t="s">
        <v>244</v>
      </c>
      <c r="C84" s="105" t="s">
        <v>282</v>
      </c>
      <c r="D84" s="105" t="s">
        <v>1842</v>
      </c>
      <c r="E84" s="105">
        <v>2018</v>
      </c>
      <c r="F84" s="105" t="s">
        <v>1131</v>
      </c>
      <c r="G84" s="105" t="s">
        <v>1843</v>
      </c>
      <c r="H84" s="105" t="s">
        <v>1844</v>
      </c>
      <c r="I84" s="105" t="s">
        <v>1845</v>
      </c>
      <c r="J84" s="114" t="s">
        <v>1846</v>
      </c>
      <c r="K84" s="105" t="s">
        <v>1847</v>
      </c>
      <c r="L84" s="105" t="s">
        <v>1848</v>
      </c>
      <c r="M84" s="105" t="s">
        <v>1849</v>
      </c>
      <c r="N84" s="107" t="s">
        <v>15</v>
      </c>
      <c r="O84" s="107" t="s">
        <v>5668</v>
      </c>
      <c r="P84" s="107" t="s">
        <v>5668</v>
      </c>
      <c r="Q84" s="107" t="s">
        <v>5602</v>
      </c>
      <c r="R84" s="107" t="str">
        <f>INDEX([2]Outcome_GWASs!K:K,MATCH([2]Luke!Q83,[2]Outcome_GWASs!C:C,0))</f>
        <v>Non-cancer illness code self-reported: deep venous thrombosis</v>
      </c>
      <c r="S84" s="107" t="s">
        <v>639</v>
      </c>
      <c r="T84" s="107" t="str">
        <f>INDEX([2]Outcome_GWASs!I:I,MATCH([2]Luke!Q83,[2]Outcome_GWASs!C:C,0))</f>
        <v>45-69</v>
      </c>
      <c r="U84" s="107" t="str">
        <f>INDEX([2]Outcome_GWASs!H:H,MATCH([2]Luke!Q83,[2]Outcome_GWASs!C:C,0))</f>
        <v>both</v>
      </c>
      <c r="V84" s="107">
        <f>INDEX([2]Outcome_GWASs!F:F,MATCH([2]Luke!Q83,[2]Outcome_GWASs!C:C,0))</f>
        <v>6767</v>
      </c>
      <c r="W84" s="107">
        <f>INDEX([2]Outcome_GWASs!G:G,MATCH([2]Luke!Q83,[2]Outcome_GWASs!C:C,0))</f>
        <v>330392</v>
      </c>
      <c r="X84" s="107">
        <f>INDEX([2]Outcome_GWASs!F:F,MATCH([2]Luke!Q83,[2]Outcome_GWASs!C:C,0))</f>
        <v>6767</v>
      </c>
      <c r="Y84" s="107">
        <f>INDEX([2]Outcome_GWASs!G:G,MATCH([2]Luke!Q83,[2]Outcome_GWASs!C:C,0))</f>
        <v>330392</v>
      </c>
      <c r="Z84" s="107" t="s">
        <v>10</v>
      </c>
      <c r="AA84" s="107" t="s">
        <v>1005</v>
      </c>
      <c r="AB84" s="107" t="str">
        <f>INDEX([2]Outcome_GWASs!E:E,MATCH([2]Luke!Q83,[2]Outcome_GWASs!C:C,0))</f>
        <v>European</v>
      </c>
      <c r="AC84" s="112" t="s">
        <v>4617</v>
      </c>
      <c r="AD84" s="112" t="s">
        <v>5522</v>
      </c>
      <c r="AE84" s="107" t="s">
        <v>1871</v>
      </c>
      <c r="AF84" s="107"/>
      <c r="AG84" s="107" t="s">
        <v>140</v>
      </c>
      <c r="AH84" s="107" t="s">
        <v>11</v>
      </c>
      <c r="AI84" s="112">
        <f>INDEX([2]Exposure_GWASs!F:F,MATCH([2]Luke!AB83,[2]Exposure_GWASs!C:C,0))</f>
        <v>331275</v>
      </c>
      <c r="AJ84" s="107" t="s">
        <v>11</v>
      </c>
      <c r="AK84" s="107" t="s">
        <v>1005</v>
      </c>
      <c r="AL84" s="107" t="s">
        <v>249</v>
      </c>
      <c r="AM84" s="107" t="s">
        <v>10</v>
      </c>
      <c r="AN84" s="107" t="s">
        <v>10</v>
      </c>
      <c r="AO84" s="107" t="s">
        <v>1851</v>
      </c>
      <c r="AP84" s="107" t="s">
        <v>11</v>
      </c>
      <c r="AQ84" s="107" t="s">
        <v>11</v>
      </c>
      <c r="AR84" s="107" t="s">
        <v>1852</v>
      </c>
      <c r="AS84" s="107" t="s">
        <v>11</v>
      </c>
      <c r="AT84" s="107" t="s">
        <v>11</v>
      </c>
      <c r="AU84" s="107" t="s">
        <v>10</v>
      </c>
      <c r="AV84" s="107">
        <v>281</v>
      </c>
      <c r="AW84" s="107" t="s">
        <v>10</v>
      </c>
      <c r="AX84" s="107">
        <f>INDEX([2]Exposure_GWASs!S:S,MATCH([2]Luke!AB83,[2]Exposure_GWASs!C:C,0))</f>
        <v>372</v>
      </c>
      <c r="AY84" s="105" t="s">
        <v>11</v>
      </c>
      <c r="AZ84" s="105" t="s">
        <v>11</v>
      </c>
      <c r="BA84" s="105" t="s">
        <v>10</v>
      </c>
      <c r="BB84" s="107" t="s">
        <v>13</v>
      </c>
      <c r="BC84" s="105" t="s">
        <v>17</v>
      </c>
      <c r="BD84" s="105" t="s">
        <v>26</v>
      </c>
      <c r="BE84" s="105" t="s">
        <v>37</v>
      </c>
      <c r="BF84" s="105" t="s">
        <v>40</v>
      </c>
      <c r="BG84" s="105"/>
      <c r="BH84" s="105"/>
      <c r="BI84" s="105" t="s">
        <v>11</v>
      </c>
      <c r="BJ84" s="105" t="s">
        <v>1065</v>
      </c>
      <c r="BK84" s="105" t="s">
        <v>1280</v>
      </c>
      <c r="BL84" s="105" t="s">
        <v>11</v>
      </c>
      <c r="BM84" s="105" t="s">
        <v>11</v>
      </c>
      <c r="BN84" s="105" t="s">
        <v>1853</v>
      </c>
      <c r="BO84" s="105" t="s">
        <v>167</v>
      </c>
      <c r="BP84" s="105" t="s">
        <v>1815</v>
      </c>
      <c r="BQ84" s="105" t="s">
        <v>1012</v>
      </c>
      <c r="BR84" s="117">
        <v>1.29E-2</v>
      </c>
      <c r="BS84" s="117">
        <v>1.5399999999999999E-3</v>
      </c>
      <c r="BT84" s="105"/>
      <c r="BU84" s="105"/>
      <c r="BV84" s="105"/>
      <c r="BW84" s="117">
        <v>5.9299999999999997E-17</v>
      </c>
      <c r="BX84" s="117" t="s">
        <v>1791</v>
      </c>
      <c r="BY84" s="105" t="s">
        <v>10</v>
      </c>
      <c r="BZ84" s="105" t="s">
        <v>1854</v>
      </c>
      <c r="CA84" s="105" t="s">
        <v>1855</v>
      </c>
      <c r="CB84" s="117" t="s">
        <v>11</v>
      </c>
      <c r="CC84" s="105" t="s">
        <v>11</v>
      </c>
      <c r="CD84" s="106" t="s">
        <v>10</v>
      </c>
      <c r="CE84" s="105"/>
      <c r="CF84" s="105"/>
      <c r="CG84" s="105"/>
      <c r="CH84" s="105"/>
      <c r="CI84" s="2"/>
      <c r="CJ84" s="2"/>
      <c r="CK84" s="2"/>
      <c r="CL84" s="2"/>
      <c r="CM84" s="2"/>
    </row>
    <row r="85" spans="1:91">
      <c r="A85" s="105">
        <v>33</v>
      </c>
      <c r="B85" s="105" t="s">
        <v>244</v>
      </c>
      <c r="C85" s="105" t="s">
        <v>282</v>
      </c>
      <c r="D85" s="105" t="s">
        <v>1842</v>
      </c>
      <c r="E85" s="105">
        <v>2018</v>
      </c>
      <c r="F85" s="105" t="s">
        <v>1131</v>
      </c>
      <c r="G85" s="105" t="s">
        <v>1843</v>
      </c>
      <c r="H85" s="105" t="s">
        <v>1844</v>
      </c>
      <c r="I85" s="105" t="s">
        <v>1845</v>
      </c>
      <c r="J85" s="105" t="s">
        <v>1846</v>
      </c>
      <c r="K85" s="105" t="s">
        <v>1847</v>
      </c>
      <c r="L85" s="105" t="s">
        <v>1848</v>
      </c>
      <c r="M85" s="105" t="s">
        <v>1849</v>
      </c>
      <c r="N85" s="107" t="s">
        <v>15</v>
      </c>
      <c r="O85" s="107" t="s">
        <v>5668</v>
      </c>
      <c r="P85" s="107" t="s">
        <v>5668</v>
      </c>
      <c r="Q85" s="107" t="s">
        <v>5602</v>
      </c>
      <c r="R85" s="107" t="str">
        <f>INDEX([2]Outcome_GWASs!K:K,MATCH([2]Luke!Q84,[2]Outcome_GWASs!C:C,0))</f>
        <v>Non-cancer illness code self-reported: deep venous thrombosis</v>
      </c>
      <c r="S85" s="107" t="s">
        <v>639</v>
      </c>
      <c r="T85" s="107" t="str">
        <f>INDEX([2]Outcome_GWASs!I:I,MATCH([2]Luke!Q84,[2]Outcome_GWASs!C:C,0))</f>
        <v>45-69</v>
      </c>
      <c r="U85" s="107" t="str">
        <f>INDEX([2]Outcome_GWASs!H:H,MATCH([2]Luke!Q84,[2]Outcome_GWASs!C:C,0))</f>
        <v>both</v>
      </c>
      <c r="V85" s="107">
        <f>INDEX([2]Outcome_GWASs!F:F,MATCH([2]Luke!Q84,[2]Outcome_GWASs!C:C,0))</f>
        <v>6767</v>
      </c>
      <c r="W85" s="107">
        <f>INDEX([2]Outcome_GWASs!G:G,MATCH([2]Luke!Q84,[2]Outcome_GWASs!C:C,0))</f>
        <v>330392</v>
      </c>
      <c r="X85" s="107">
        <f>INDEX([2]Outcome_GWASs!F:F,MATCH([2]Luke!Q84,[2]Outcome_GWASs!C:C,0))</f>
        <v>6767</v>
      </c>
      <c r="Y85" s="107">
        <f>INDEX([2]Outcome_GWASs!G:G,MATCH([2]Luke!Q84,[2]Outcome_GWASs!C:C,0))</f>
        <v>330392</v>
      </c>
      <c r="Z85" s="107" t="s">
        <v>10</v>
      </c>
      <c r="AA85" s="107" t="s">
        <v>1005</v>
      </c>
      <c r="AB85" s="107" t="str">
        <f>INDEX([2]Outcome_GWASs!E:E,MATCH([2]Luke!Q84,[2]Outcome_GWASs!C:C,0))</f>
        <v>European</v>
      </c>
      <c r="AC85" s="112" t="s">
        <v>6115</v>
      </c>
      <c r="AD85" s="112" t="s">
        <v>6113</v>
      </c>
      <c r="AE85" s="107" t="s">
        <v>1872</v>
      </c>
      <c r="AF85" s="107"/>
      <c r="AG85" s="107" t="s">
        <v>140</v>
      </c>
      <c r="AH85" s="107" t="s">
        <v>11</v>
      </c>
      <c r="AI85" s="112">
        <f>INDEX([2]Exposure_GWASs!F:F,MATCH([2]Luke!AB84,[2]Exposure_GWASs!C:C,0))</f>
        <v>331030</v>
      </c>
      <c r="AJ85" s="107" t="s">
        <v>11</v>
      </c>
      <c r="AK85" s="107" t="s">
        <v>1005</v>
      </c>
      <c r="AL85" s="107" t="s">
        <v>249</v>
      </c>
      <c r="AM85" s="107" t="s">
        <v>10</v>
      </c>
      <c r="AN85" s="107" t="s">
        <v>10</v>
      </c>
      <c r="AO85" s="107" t="s">
        <v>1851</v>
      </c>
      <c r="AP85" s="107" t="s">
        <v>11</v>
      </c>
      <c r="AQ85" s="107" t="s">
        <v>11</v>
      </c>
      <c r="AR85" s="107" t="s">
        <v>1852</v>
      </c>
      <c r="AS85" s="107" t="s">
        <v>11</v>
      </c>
      <c r="AT85" s="107" t="s">
        <v>11</v>
      </c>
      <c r="AU85" s="107" t="s">
        <v>10</v>
      </c>
      <c r="AV85" s="107">
        <v>406</v>
      </c>
      <c r="AW85" s="107" t="s">
        <v>10</v>
      </c>
      <c r="AX85" s="107">
        <f>INDEX([2]Exposure_GWASs!S:S,MATCH([2]Luke!AB84,[2]Exposure_GWASs!C:C,0))</f>
        <v>659</v>
      </c>
      <c r="AY85" s="105" t="s">
        <v>11</v>
      </c>
      <c r="AZ85" s="105" t="s">
        <v>11</v>
      </c>
      <c r="BA85" s="105" t="s">
        <v>10</v>
      </c>
      <c r="BB85" s="107" t="s">
        <v>13</v>
      </c>
      <c r="BC85" s="105" t="s">
        <v>17</v>
      </c>
      <c r="BD85" s="105" t="s">
        <v>26</v>
      </c>
      <c r="BE85" s="105" t="s">
        <v>37</v>
      </c>
      <c r="BF85" s="105" t="s">
        <v>40</v>
      </c>
      <c r="BG85" s="105"/>
      <c r="BH85" s="105"/>
      <c r="BI85" s="105" t="s">
        <v>11</v>
      </c>
      <c r="BJ85" s="105" t="s">
        <v>1065</v>
      </c>
      <c r="BK85" s="105" t="s">
        <v>1280</v>
      </c>
      <c r="BL85" s="105" t="s">
        <v>11</v>
      </c>
      <c r="BM85" s="105" t="s">
        <v>11</v>
      </c>
      <c r="BN85" s="105" t="s">
        <v>1853</v>
      </c>
      <c r="BO85" s="105" t="s">
        <v>167</v>
      </c>
      <c r="BP85" s="105" t="s">
        <v>1815</v>
      </c>
      <c r="BQ85" s="105" t="s">
        <v>1012</v>
      </c>
      <c r="BR85" s="117">
        <v>9.4199999999999996E-3</v>
      </c>
      <c r="BS85" s="117">
        <v>1.5E-3</v>
      </c>
      <c r="BT85" s="105"/>
      <c r="BU85" s="105"/>
      <c r="BV85" s="105"/>
      <c r="BW85" s="117">
        <v>3.3199999999999999E-10</v>
      </c>
      <c r="BX85" s="117" t="s">
        <v>1791</v>
      </c>
      <c r="BY85" s="105" t="s">
        <v>10</v>
      </c>
      <c r="BZ85" s="105" t="s">
        <v>1854</v>
      </c>
      <c r="CA85" s="105" t="s">
        <v>1855</v>
      </c>
      <c r="CB85" s="117" t="s">
        <v>11</v>
      </c>
      <c r="CC85" s="105" t="s">
        <v>11</v>
      </c>
      <c r="CD85" s="106" t="s">
        <v>10</v>
      </c>
      <c r="CE85" s="105"/>
      <c r="CF85" s="105"/>
      <c r="CG85" s="105"/>
      <c r="CH85" s="105"/>
      <c r="CI85" s="2"/>
      <c r="CJ85" s="2"/>
      <c r="CK85" s="2"/>
      <c r="CL85" s="2"/>
      <c r="CM85" s="2"/>
    </row>
    <row r="86" spans="1:91">
      <c r="A86" s="105">
        <v>33</v>
      </c>
      <c r="B86" s="105" t="s">
        <v>244</v>
      </c>
      <c r="C86" s="105" t="s">
        <v>282</v>
      </c>
      <c r="D86" s="105" t="s">
        <v>1842</v>
      </c>
      <c r="E86" s="105">
        <v>2018</v>
      </c>
      <c r="F86" s="105" t="s">
        <v>1131</v>
      </c>
      <c r="G86" s="105" t="s">
        <v>1843</v>
      </c>
      <c r="H86" s="105" t="s">
        <v>1844</v>
      </c>
      <c r="I86" s="105" t="s">
        <v>1845</v>
      </c>
      <c r="J86" s="105" t="s">
        <v>1846</v>
      </c>
      <c r="K86" s="105" t="s">
        <v>1847</v>
      </c>
      <c r="L86" s="105" t="s">
        <v>1848</v>
      </c>
      <c r="M86" s="105" t="s">
        <v>1849</v>
      </c>
      <c r="N86" s="107" t="s">
        <v>15</v>
      </c>
      <c r="O86" s="107" t="s">
        <v>5668</v>
      </c>
      <c r="P86" s="107" t="s">
        <v>5668</v>
      </c>
      <c r="Q86" s="107" t="s">
        <v>5602</v>
      </c>
      <c r="R86" s="107" t="str">
        <f>INDEX([2]Outcome_GWASs!K:K,MATCH([2]Luke!Q85,[2]Outcome_GWASs!C:C,0))</f>
        <v>Non-cancer illness code self-reported: deep venous thrombosis</v>
      </c>
      <c r="S86" s="107" t="s">
        <v>639</v>
      </c>
      <c r="T86" s="107" t="str">
        <f>INDEX([2]Outcome_GWASs!I:I,MATCH([2]Luke!Q85,[2]Outcome_GWASs!C:C,0))</f>
        <v>45-69</v>
      </c>
      <c r="U86" s="107" t="str">
        <f>INDEX([2]Outcome_GWASs!H:H,MATCH([2]Luke!Q85,[2]Outcome_GWASs!C:C,0))</f>
        <v>both</v>
      </c>
      <c r="V86" s="107">
        <f>INDEX([2]Outcome_GWASs!F:F,MATCH([2]Luke!Q85,[2]Outcome_GWASs!C:C,0))</f>
        <v>6767</v>
      </c>
      <c r="W86" s="107">
        <f>INDEX([2]Outcome_GWASs!G:G,MATCH([2]Luke!Q85,[2]Outcome_GWASs!C:C,0))</f>
        <v>330392</v>
      </c>
      <c r="X86" s="107">
        <f>INDEX([2]Outcome_GWASs!F:F,MATCH([2]Luke!Q85,[2]Outcome_GWASs!C:C,0))</f>
        <v>6767</v>
      </c>
      <c r="Y86" s="107">
        <f>INDEX([2]Outcome_GWASs!G:G,MATCH([2]Luke!Q85,[2]Outcome_GWASs!C:C,0))</f>
        <v>330392</v>
      </c>
      <c r="Z86" s="107" t="s">
        <v>10</v>
      </c>
      <c r="AA86" s="107" t="s">
        <v>1005</v>
      </c>
      <c r="AB86" s="107" t="str">
        <f>INDEX([2]Outcome_GWASs!E:E,MATCH([2]Luke!Q85,[2]Outcome_GWASs!C:C,0))</f>
        <v>European</v>
      </c>
      <c r="AC86" s="112" t="s">
        <v>6115</v>
      </c>
      <c r="AD86" s="107" t="s">
        <v>5519</v>
      </c>
      <c r="AE86" s="107" t="s">
        <v>1873</v>
      </c>
      <c r="AF86" s="107"/>
      <c r="AG86" s="107" t="s">
        <v>140</v>
      </c>
      <c r="AH86" s="107" t="s">
        <v>11</v>
      </c>
      <c r="AI86" s="112">
        <f>INDEX([2]Exposure_GWASs!F:F,MATCH([2]Luke!AB85,[2]Exposure_GWASs!C:C,0))</f>
        <v>331221</v>
      </c>
      <c r="AJ86" s="107" t="s">
        <v>11</v>
      </c>
      <c r="AK86" s="107" t="s">
        <v>1005</v>
      </c>
      <c r="AL86" s="107" t="s">
        <v>249</v>
      </c>
      <c r="AM86" s="107" t="s">
        <v>10</v>
      </c>
      <c r="AN86" s="107" t="s">
        <v>10</v>
      </c>
      <c r="AO86" s="107" t="s">
        <v>1851</v>
      </c>
      <c r="AP86" s="107" t="s">
        <v>11</v>
      </c>
      <c r="AQ86" s="107" t="s">
        <v>11</v>
      </c>
      <c r="AR86" s="107" t="s">
        <v>1852</v>
      </c>
      <c r="AS86" s="107" t="s">
        <v>11</v>
      </c>
      <c r="AT86" s="107" t="s">
        <v>11</v>
      </c>
      <c r="AU86" s="107" t="s">
        <v>10</v>
      </c>
      <c r="AV86" s="107">
        <v>350</v>
      </c>
      <c r="AW86" s="107" t="s">
        <v>10</v>
      </c>
      <c r="AX86" s="107">
        <f>INDEX([2]Exposure_GWASs!S:S,MATCH([2]Luke!AB85,[2]Exposure_GWASs!C:C,0))</f>
        <v>577</v>
      </c>
      <c r="AY86" s="105" t="s">
        <v>11</v>
      </c>
      <c r="AZ86" s="105" t="s">
        <v>11</v>
      </c>
      <c r="BA86" s="105" t="s">
        <v>10</v>
      </c>
      <c r="BB86" s="107" t="s">
        <v>13</v>
      </c>
      <c r="BC86" s="105" t="s">
        <v>17</v>
      </c>
      <c r="BD86" s="105" t="s">
        <v>26</v>
      </c>
      <c r="BE86" s="105" t="s">
        <v>37</v>
      </c>
      <c r="BF86" s="105" t="s">
        <v>40</v>
      </c>
      <c r="BG86" s="105"/>
      <c r="BH86" s="105"/>
      <c r="BI86" s="105" t="s">
        <v>11</v>
      </c>
      <c r="BJ86" s="105" t="s">
        <v>1065</v>
      </c>
      <c r="BK86" s="105" t="s">
        <v>1280</v>
      </c>
      <c r="BL86" s="105" t="s">
        <v>11</v>
      </c>
      <c r="BM86" s="105" t="s">
        <v>11</v>
      </c>
      <c r="BN86" s="105" t="s">
        <v>1853</v>
      </c>
      <c r="BO86" s="105" t="s">
        <v>167</v>
      </c>
      <c r="BP86" s="105" t="s">
        <v>1815</v>
      </c>
      <c r="BQ86" s="105" t="s">
        <v>1012</v>
      </c>
      <c r="BR86" s="117">
        <v>1.0999999999999999E-2</v>
      </c>
      <c r="BS86" s="117">
        <v>1.66E-3</v>
      </c>
      <c r="BT86" s="105"/>
      <c r="BU86" s="105"/>
      <c r="BV86" s="105"/>
      <c r="BW86" s="117">
        <v>3.2099999999999998E-11</v>
      </c>
      <c r="BX86" s="117" t="s">
        <v>1791</v>
      </c>
      <c r="BY86" s="105" t="s">
        <v>10</v>
      </c>
      <c r="BZ86" s="105" t="s">
        <v>1854</v>
      </c>
      <c r="CA86" s="105" t="s">
        <v>1855</v>
      </c>
      <c r="CB86" s="117" t="s">
        <v>11</v>
      </c>
      <c r="CC86" s="105" t="s">
        <v>11</v>
      </c>
      <c r="CD86" s="106" t="s">
        <v>10</v>
      </c>
      <c r="CE86" s="105"/>
      <c r="CF86" s="105"/>
      <c r="CG86" s="105"/>
      <c r="CH86" s="105"/>
      <c r="CI86" s="2"/>
      <c r="CJ86" s="2"/>
      <c r="CK86" s="2"/>
      <c r="CL86" s="2"/>
      <c r="CM86" s="2"/>
    </row>
    <row r="87" spans="1:91">
      <c r="A87" s="105">
        <v>33</v>
      </c>
      <c r="B87" s="105" t="s">
        <v>244</v>
      </c>
      <c r="C87" s="105" t="s">
        <v>282</v>
      </c>
      <c r="D87" s="105" t="s">
        <v>1842</v>
      </c>
      <c r="E87" s="105">
        <v>2018</v>
      </c>
      <c r="F87" s="105" t="s">
        <v>1131</v>
      </c>
      <c r="G87" s="105" t="s">
        <v>1843</v>
      </c>
      <c r="H87" s="105" t="s">
        <v>1844</v>
      </c>
      <c r="I87" s="105" t="s">
        <v>1845</v>
      </c>
      <c r="J87" s="105" t="s">
        <v>1846</v>
      </c>
      <c r="K87" s="105" t="s">
        <v>1847</v>
      </c>
      <c r="L87" s="105" t="s">
        <v>1848</v>
      </c>
      <c r="M87" s="105" t="s">
        <v>1849</v>
      </c>
      <c r="N87" s="107" t="s">
        <v>15</v>
      </c>
      <c r="O87" s="107" t="s">
        <v>5668</v>
      </c>
      <c r="P87" s="107" t="s">
        <v>5668</v>
      </c>
      <c r="Q87" s="107" t="s">
        <v>5602</v>
      </c>
      <c r="R87" s="107" t="str">
        <f>INDEX([2]Outcome_GWASs!K:K,MATCH([2]Luke!Q86,[2]Outcome_GWASs!C:C,0))</f>
        <v>Non-cancer illness code self-reported: deep venous thrombosis</v>
      </c>
      <c r="S87" s="107" t="s">
        <v>639</v>
      </c>
      <c r="T87" s="107" t="str">
        <f>INDEX([2]Outcome_GWASs!I:I,MATCH([2]Luke!Q86,[2]Outcome_GWASs!C:C,0))</f>
        <v>45-69</v>
      </c>
      <c r="U87" s="107" t="str">
        <f>INDEX([2]Outcome_GWASs!H:H,MATCH([2]Luke!Q86,[2]Outcome_GWASs!C:C,0))</f>
        <v>both</v>
      </c>
      <c r="V87" s="107">
        <f>INDEX([2]Outcome_GWASs!F:F,MATCH([2]Luke!Q86,[2]Outcome_GWASs!C:C,0))</f>
        <v>6767</v>
      </c>
      <c r="W87" s="107">
        <f>INDEX([2]Outcome_GWASs!G:G,MATCH([2]Luke!Q86,[2]Outcome_GWASs!C:C,0))</f>
        <v>330392</v>
      </c>
      <c r="X87" s="107">
        <f>INDEX([2]Outcome_GWASs!F:F,MATCH([2]Luke!Q86,[2]Outcome_GWASs!C:C,0))</f>
        <v>6767</v>
      </c>
      <c r="Y87" s="107">
        <f>INDEX([2]Outcome_GWASs!G:G,MATCH([2]Luke!Q86,[2]Outcome_GWASs!C:C,0))</f>
        <v>330392</v>
      </c>
      <c r="Z87" s="107" t="s">
        <v>10</v>
      </c>
      <c r="AA87" s="107" t="s">
        <v>1005</v>
      </c>
      <c r="AB87" s="107" t="str">
        <f>INDEX([2]Outcome_GWASs!E:E,MATCH([2]Luke!Q86,[2]Outcome_GWASs!C:C,0))</f>
        <v>European</v>
      </c>
      <c r="AC87" s="112" t="s">
        <v>6115</v>
      </c>
      <c r="AD87" s="112" t="s">
        <v>5520</v>
      </c>
      <c r="AE87" s="107" t="s">
        <v>1874</v>
      </c>
      <c r="AF87" s="107"/>
      <c r="AG87" s="107" t="s">
        <v>140</v>
      </c>
      <c r="AH87" s="107" t="s">
        <v>11</v>
      </c>
      <c r="AI87" s="112">
        <f>INDEX([2]Exposure_GWASs!F:F,MATCH([2]Luke!AB86,[2]Exposure_GWASs!C:C,0))</f>
        <v>331159</v>
      </c>
      <c r="AJ87" s="107" t="s">
        <v>11</v>
      </c>
      <c r="AK87" s="107" t="s">
        <v>1005</v>
      </c>
      <c r="AL87" s="107" t="s">
        <v>249</v>
      </c>
      <c r="AM87" s="107" t="s">
        <v>10</v>
      </c>
      <c r="AN87" s="107" t="s">
        <v>10</v>
      </c>
      <c r="AO87" s="107" t="s">
        <v>1851</v>
      </c>
      <c r="AP87" s="107" t="s">
        <v>11</v>
      </c>
      <c r="AQ87" s="107" t="s">
        <v>11</v>
      </c>
      <c r="AR87" s="107" t="s">
        <v>1852</v>
      </c>
      <c r="AS87" s="107" t="s">
        <v>11</v>
      </c>
      <c r="AT87" s="107" t="s">
        <v>11</v>
      </c>
      <c r="AU87" s="107" t="s">
        <v>10</v>
      </c>
      <c r="AV87" s="107">
        <v>234</v>
      </c>
      <c r="AW87" s="107" t="s">
        <v>10</v>
      </c>
      <c r="AX87" s="107">
        <f>INDEX([2]Exposure_GWASs!S:S,MATCH([2]Luke!AB86,[2]Exposure_GWASs!C:C,0))</f>
        <v>565</v>
      </c>
      <c r="AY87" s="105" t="s">
        <v>11</v>
      </c>
      <c r="AZ87" s="105" t="s">
        <v>11</v>
      </c>
      <c r="BA87" s="105" t="s">
        <v>10</v>
      </c>
      <c r="BB87" s="107" t="s">
        <v>13</v>
      </c>
      <c r="BC87" s="105" t="s">
        <v>17</v>
      </c>
      <c r="BD87" s="105" t="s">
        <v>26</v>
      </c>
      <c r="BE87" s="105" t="s">
        <v>37</v>
      </c>
      <c r="BF87" s="105" t="s">
        <v>40</v>
      </c>
      <c r="BG87" s="105"/>
      <c r="BH87" s="105"/>
      <c r="BI87" s="105" t="s">
        <v>11</v>
      </c>
      <c r="BJ87" s="105" t="s">
        <v>1065</v>
      </c>
      <c r="BK87" s="105" t="s">
        <v>1280</v>
      </c>
      <c r="BL87" s="105" t="s">
        <v>11</v>
      </c>
      <c r="BM87" s="105" t="s">
        <v>11</v>
      </c>
      <c r="BN87" s="105" t="s">
        <v>1853</v>
      </c>
      <c r="BO87" s="105" t="s">
        <v>167</v>
      </c>
      <c r="BP87" s="105" t="s">
        <v>1815</v>
      </c>
      <c r="BQ87" s="105" t="s">
        <v>1012</v>
      </c>
      <c r="BR87" s="105">
        <v>1.72E-2</v>
      </c>
      <c r="BS87" s="105">
        <v>6.1000000000000004E-3</v>
      </c>
      <c r="BT87" s="105"/>
      <c r="BU87" s="105"/>
      <c r="BV87" s="105"/>
      <c r="BW87" s="105">
        <v>5.1399999999999996E-3</v>
      </c>
      <c r="BX87" s="105" t="s">
        <v>1791</v>
      </c>
      <c r="BY87" s="105" t="s">
        <v>10</v>
      </c>
      <c r="BZ87" s="105" t="s">
        <v>1854</v>
      </c>
      <c r="CA87" s="105" t="s">
        <v>1855</v>
      </c>
      <c r="CB87" s="105" t="s">
        <v>11</v>
      </c>
      <c r="CC87" s="105" t="s">
        <v>11</v>
      </c>
      <c r="CD87" s="106" t="s">
        <v>10</v>
      </c>
      <c r="CE87" s="105"/>
      <c r="CF87" s="105"/>
      <c r="CG87" s="105"/>
      <c r="CH87" s="105"/>
      <c r="CI87" s="2"/>
      <c r="CJ87" s="2"/>
      <c r="CK87" s="2"/>
      <c r="CL87" s="2"/>
      <c r="CM87" s="2"/>
    </row>
    <row r="88" spans="1:91">
      <c r="A88" s="105">
        <v>33</v>
      </c>
      <c r="B88" s="105" t="s">
        <v>244</v>
      </c>
      <c r="C88" s="105" t="s">
        <v>282</v>
      </c>
      <c r="D88" s="105" t="s">
        <v>1842</v>
      </c>
      <c r="E88" s="105">
        <v>2018</v>
      </c>
      <c r="F88" s="105" t="s">
        <v>1131</v>
      </c>
      <c r="G88" s="105" t="s">
        <v>1843</v>
      </c>
      <c r="H88" s="105" t="s">
        <v>1844</v>
      </c>
      <c r="I88" s="105" t="s">
        <v>1845</v>
      </c>
      <c r="J88" s="105" t="s">
        <v>1846</v>
      </c>
      <c r="K88" s="105" t="s">
        <v>1847</v>
      </c>
      <c r="L88" s="105" t="s">
        <v>1848</v>
      </c>
      <c r="M88" s="105" t="s">
        <v>1849</v>
      </c>
      <c r="N88" s="107" t="s">
        <v>15</v>
      </c>
      <c r="O88" s="107" t="s">
        <v>5668</v>
      </c>
      <c r="P88" s="107" t="s">
        <v>5668</v>
      </c>
      <c r="Q88" s="107" t="s">
        <v>5602</v>
      </c>
      <c r="R88" s="107" t="str">
        <f>INDEX([2]Outcome_GWASs!K:K,MATCH([2]Luke!Q87,[2]Outcome_GWASs!C:C,0))</f>
        <v>Non-cancer illness code self-reported: deep venous thrombosis</v>
      </c>
      <c r="S88" s="107" t="s">
        <v>639</v>
      </c>
      <c r="T88" s="107" t="str">
        <f>INDEX([2]Outcome_GWASs!I:I,MATCH([2]Luke!Q87,[2]Outcome_GWASs!C:C,0))</f>
        <v>45-69</v>
      </c>
      <c r="U88" s="107" t="str">
        <f>INDEX([2]Outcome_GWASs!H:H,MATCH([2]Luke!Q87,[2]Outcome_GWASs!C:C,0))</f>
        <v>both</v>
      </c>
      <c r="V88" s="107">
        <f>INDEX([2]Outcome_GWASs!F:F,MATCH([2]Luke!Q87,[2]Outcome_GWASs!C:C,0))</f>
        <v>6767</v>
      </c>
      <c r="W88" s="107">
        <f>INDEX([2]Outcome_GWASs!G:G,MATCH([2]Luke!Q87,[2]Outcome_GWASs!C:C,0))</f>
        <v>330392</v>
      </c>
      <c r="X88" s="107">
        <f>INDEX([2]Outcome_GWASs!F:F,MATCH([2]Luke!Q87,[2]Outcome_GWASs!C:C,0))</f>
        <v>6767</v>
      </c>
      <c r="Y88" s="107">
        <f>INDEX([2]Outcome_GWASs!G:G,MATCH([2]Luke!Q87,[2]Outcome_GWASs!C:C,0))</f>
        <v>330392</v>
      </c>
      <c r="Z88" s="107" t="s">
        <v>10</v>
      </c>
      <c r="AA88" s="107" t="s">
        <v>1005</v>
      </c>
      <c r="AB88" s="107" t="str">
        <f>INDEX([2]Outcome_GWASs!E:E,MATCH([2]Luke!Q87,[2]Outcome_GWASs!C:C,0))</f>
        <v>European</v>
      </c>
      <c r="AC88" s="112" t="s">
        <v>6115</v>
      </c>
      <c r="AD88" s="112" t="s">
        <v>5521</v>
      </c>
      <c r="AE88" s="107" t="s">
        <v>1875</v>
      </c>
      <c r="AF88" s="107"/>
      <c r="AG88" s="107" t="s">
        <v>140</v>
      </c>
      <c r="AH88" s="111" t="s">
        <v>11</v>
      </c>
      <c r="AI88" s="112">
        <f>INDEX([2]Exposure_GWASs!F:F,MATCH([2]Luke!AB87,[2]Exposure_GWASs!C:C,0))</f>
        <v>331285</v>
      </c>
      <c r="AJ88" s="107" t="s">
        <v>11</v>
      </c>
      <c r="AK88" s="107" t="s">
        <v>1005</v>
      </c>
      <c r="AL88" s="107" t="s">
        <v>249</v>
      </c>
      <c r="AM88" s="107" t="s">
        <v>10</v>
      </c>
      <c r="AN88" s="107" t="s">
        <v>10</v>
      </c>
      <c r="AO88" s="107" t="s">
        <v>1851</v>
      </c>
      <c r="AP88" s="107" t="s">
        <v>11</v>
      </c>
      <c r="AQ88" s="107" t="s">
        <v>11</v>
      </c>
      <c r="AR88" s="107" t="s">
        <v>1852</v>
      </c>
      <c r="AS88" s="107" t="s">
        <v>11</v>
      </c>
      <c r="AT88" s="107" t="s">
        <v>11</v>
      </c>
      <c r="AU88" s="107" t="s">
        <v>10</v>
      </c>
      <c r="AV88" s="107">
        <v>363</v>
      </c>
      <c r="AW88" s="107" t="s">
        <v>10</v>
      </c>
      <c r="AX88" s="107">
        <f>INDEX([2]Exposure_GWASs!S:S,MATCH([2]Luke!AB87,[2]Exposure_GWASs!C:C,0))</f>
        <v>575</v>
      </c>
      <c r="AY88" s="105" t="s">
        <v>11</v>
      </c>
      <c r="AZ88" s="105" t="s">
        <v>11</v>
      </c>
      <c r="BA88" s="105" t="s">
        <v>10</v>
      </c>
      <c r="BB88" s="107" t="s">
        <v>13</v>
      </c>
      <c r="BC88" s="105" t="s">
        <v>17</v>
      </c>
      <c r="BD88" s="105" t="s">
        <v>26</v>
      </c>
      <c r="BE88" s="105" t="s">
        <v>37</v>
      </c>
      <c r="BF88" s="105" t="s">
        <v>40</v>
      </c>
      <c r="BG88" s="105"/>
      <c r="BH88" s="105"/>
      <c r="BI88" s="105" t="s">
        <v>11</v>
      </c>
      <c r="BJ88" s="105" t="s">
        <v>1065</v>
      </c>
      <c r="BK88" s="105" t="s">
        <v>1280</v>
      </c>
      <c r="BL88" s="105" t="s">
        <v>11</v>
      </c>
      <c r="BM88" s="105" t="s">
        <v>11</v>
      </c>
      <c r="BN88" s="105" t="s">
        <v>1853</v>
      </c>
      <c r="BO88" s="105" t="s">
        <v>167</v>
      </c>
      <c r="BP88" s="105" t="s">
        <v>1815</v>
      </c>
      <c r="BQ88" s="105" t="s">
        <v>1012</v>
      </c>
      <c r="BR88" s="105">
        <v>1.2999999999999999E-2</v>
      </c>
      <c r="BS88" s="105">
        <v>1.5E-3</v>
      </c>
      <c r="BT88" s="105"/>
      <c r="BU88" s="105"/>
      <c r="BV88" s="105"/>
      <c r="BW88" s="105">
        <v>2.8600000000000002E-18</v>
      </c>
      <c r="BX88" s="105" t="s">
        <v>1791</v>
      </c>
      <c r="BY88" s="105" t="s">
        <v>10</v>
      </c>
      <c r="BZ88" s="105" t="s">
        <v>1854</v>
      </c>
      <c r="CA88" s="105" t="s">
        <v>1855</v>
      </c>
      <c r="CB88" s="105" t="s">
        <v>11</v>
      </c>
      <c r="CC88" s="105" t="s">
        <v>11</v>
      </c>
      <c r="CD88" s="106" t="s">
        <v>10</v>
      </c>
      <c r="CE88" s="105"/>
      <c r="CF88" s="105"/>
      <c r="CG88" s="105"/>
      <c r="CH88" s="105"/>
      <c r="CI88" s="2"/>
      <c r="CJ88" s="2"/>
      <c r="CK88" s="2"/>
      <c r="CL88" s="2"/>
      <c r="CM88" s="2"/>
    </row>
    <row r="89" spans="1:91">
      <c r="A89" s="105">
        <v>33</v>
      </c>
      <c r="B89" s="105" t="s">
        <v>244</v>
      </c>
      <c r="C89" s="105" t="s">
        <v>282</v>
      </c>
      <c r="D89" s="105" t="s">
        <v>1842</v>
      </c>
      <c r="E89" s="105">
        <v>2018</v>
      </c>
      <c r="F89" s="105" t="s">
        <v>1131</v>
      </c>
      <c r="G89" s="105" t="s">
        <v>1843</v>
      </c>
      <c r="H89" s="105" t="s">
        <v>1844</v>
      </c>
      <c r="I89" s="105" t="s">
        <v>1845</v>
      </c>
      <c r="J89" s="105" t="s">
        <v>1846</v>
      </c>
      <c r="K89" s="105" t="s">
        <v>1847</v>
      </c>
      <c r="L89" s="105" t="s">
        <v>1848</v>
      </c>
      <c r="M89" s="105" t="s">
        <v>1849</v>
      </c>
      <c r="N89" s="107" t="s">
        <v>15</v>
      </c>
      <c r="O89" s="107" t="s">
        <v>5668</v>
      </c>
      <c r="P89" s="107" t="s">
        <v>5668</v>
      </c>
      <c r="Q89" s="107" t="s">
        <v>5602</v>
      </c>
      <c r="R89" s="107" t="str">
        <f>INDEX([2]Outcome_GWASs!K:K,MATCH([2]Luke!Q88,[2]Outcome_GWASs!C:C,0))</f>
        <v>Non-cancer illness code self-reported: deep venous thrombosis</v>
      </c>
      <c r="S89" s="107" t="s">
        <v>639</v>
      </c>
      <c r="T89" s="107" t="str">
        <f>INDEX([2]Outcome_GWASs!I:I,MATCH([2]Luke!Q88,[2]Outcome_GWASs!C:C,0))</f>
        <v>45-69</v>
      </c>
      <c r="U89" s="107" t="str">
        <f>INDEX([2]Outcome_GWASs!H:H,MATCH([2]Luke!Q88,[2]Outcome_GWASs!C:C,0))</f>
        <v>both</v>
      </c>
      <c r="V89" s="107">
        <f>INDEX([2]Outcome_GWASs!F:F,MATCH([2]Luke!Q88,[2]Outcome_GWASs!C:C,0))</f>
        <v>6767</v>
      </c>
      <c r="W89" s="107">
        <f>INDEX([2]Outcome_GWASs!G:G,MATCH([2]Luke!Q88,[2]Outcome_GWASs!C:C,0))</f>
        <v>330392</v>
      </c>
      <c r="X89" s="107">
        <f>INDEX([2]Outcome_GWASs!F:F,MATCH([2]Luke!Q88,[2]Outcome_GWASs!C:C,0))</f>
        <v>6767</v>
      </c>
      <c r="Y89" s="107">
        <f>INDEX([2]Outcome_GWASs!G:G,MATCH([2]Luke!Q88,[2]Outcome_GWASs!C:C,0))</f>
        <v>330392</v>
      </c>
      <c r="Z89" s="107" t="s">
        <v>10</v>
      </c>
      <c r="AA89" s="107" t="s">
        <v>1005</v>
      </c>
      <c r="AB89" s="107" t="str">
        <f>INDEX([2]Outcome_GWASs!E:E,MATCH([2]Luke!Q88,[2]Outcome_GWASs!C:C,0))</f>
        <v>European</v>
      </c>
      <c r="AC89" s="112" t="s">
        <v>6115</v>
      </c>
      <c r="AD89" s="112" t="s">
        <v>5522</v>
      </c>
      <c r="AE89" s="107" t="s">
        <v>1876</v>
      </c>
      <c r="AF89" s="107"/>
      <c r="AG89" s="107" t="s">
        <v>140</v>
      </c>
      <c r="AH89" s="107" t="s">
        <v>11</v>
      </c>
      <c r="AI89" s="112">
        <f>INDEX([2]Exposure_GWASs!F:F,MATCH([2]Luke!AB88,[2]Exposure_GWASs!C:C,0))</f>
        <v>331258</v>
      </c>
      <c r="AJ89" s="107" t="s">
        <v>11</v>
      </c>
      <c r="AK89" s="107" t="s">
        <v>1005</v>
      </c>
      <c r="AL89" s="107" t="s">
        <v>249</v>
      </c>
      <c r="AM89" s="107" t="s">
        <v>10</v>
      </c>
      <c r="AN89" s="107" t="s">
        <v>10</v>
      </c>
      <c r="AO89" s="107" t="s">
        <v>1851</v>
      </c>
      <c r="AP89" s="107" t="s">
        <v>11</v>
      </c>
      <c r="AQ89" s="107" t="s">
        <v>11</v>
      </c>
      <c r="AR89" s="107" t="s">
        <v>1852</v>
      </c>
      <c r="AS89" s="107" t="s">
        <v>11</v>
      </c>
      <c r="AT89" s="107" t="s">
        <v>11</v>
      </c>
      <c r="AU89" s="107" t="s">
        <v>10</v>
      </c>
      <c r="AV89" s="107">
        <v>361</v>
      </c>
      <c r="AW89" s="107" t="s">
        <v>10</v>
      </c>
      <c r="AX89" s="107">
        <f>INDEX([2]Exposure_GWASs!S:S,MATCH([2]Luke!AB88,[2]Exposure_GWASs!C:C,0))</f>
        <v>558</v>
      </c>
      <c r="AY89" s="105" t="s">
        <v>11</v>
      </c>
      <c r="AZ89" s="105" t="s">
        <v>11</v>
      </c>
      <c r="BA89" s="105" t="s">
        <v>10</v>
      </c>
      <c r="BB89" s="107" t="s">
        <v>13</v>
      </c>
      <c r="BC89" s="105" t="s">
        <v>17</v>
      </c>
      <c r="BD89" s="105" t="s">
        <v>26</v>
      </c>
      <c r="BE89" s="105" t="s">
        <v>37</v>
      </c>
      <c r="BF89" s="105" t="s">
        <v>40</v>
      </c>
      <c r="BG89" s="105"/>
      <c r="BH89" s="105"/>
      <c r="BI89" s="105" t="s">
        <v>11</v>
      </c>
      <c r="BJ89" s="105" t="s">
        <v>1065</v>
      </c>
      <c r="BK89" s="105" t="s">
        <v>1280</v>
      </c>
      <c r="BL89" s="105" t="s">
        <v>11</v>
      </c>
      <c r="BM89" s="105" t="s">
        <v>11</v>
      </c>
      <c r="BN89" s="105" t="s">
        <v>1853</v>
      </c>
      <c r="BO89" s="105" t="s">
        <v>167</v>
      </c>
      <c r="BP89" s="105" t="s">
        <v>1815</v>
      </c>
      <c r="BQ89" s="105" t="s">
        <v>1012</v>
      </c>
      <c r="BR89" s="105">
        <v>1.34E-2</v>
      </c>
      <c r="BS89" s="105">
        <v>1.5E-3</v>
      </c>
      <c r="BT89" s="105"/>
      <c r="BU89" s="105"/>
      <c r="BV89" s="105"/>
      <c r="BW89" s="105">
        <v>6.7E-19</v>
      </c>
      <c r="BX89" s="105" t="s">
        <v>1791</v>
      </c>
      <c r="BY89" s="105" t="s">
        <v>10</v>
      </c>
      <c r="BZ89" s="105" t="s">
        <v>1854</v>
      </c>
      <c r="CA89" s="105" t="s">
        <v>1855</v>
      </c>
      <c r="CB89" s="105" t="s">
        <v>11</v>
      </c>
      <c r="CC89" s="105" t="s">
        <v>11</v>
      </c>
      <c r="CD89" s="106" t="s">
        <v>10</v>
      </c>
      <c r="CE89" s="105"/>
      <c r="CF89" s="105"/>
      <c r="CG89" s="105"/>
      <c r="CH89" s="105"/>
      <c r="CI89" s="2"/>
      <c r="CJ89" s="2"/>
      <c r="CK89" s="2"/>
      <c r="CL89" s="2"/>
      <c r="CM89" s="2"/>
    </row>
    <row r="90" spans="1:91">
      <c r="A90" s="105">
        <v>34</v>
      </c>
      <c r="B90" s="105" t="s">
        <v>282</v>
      </c>
      <c r="C90" s="115" t="s">
        <v>244</v>
      </c>
      <c r="D90" s="105" t="s">
        <v>1877</v>
      </c>
      <c r="E90" s="105">
        <v>2016</v>
      </c>
      <c r="F90" s="105" t="s">
        <v>1878</v>
      </c>
      <c r="G90" s="105" t="s">
        <v>1879</v>
      </c>
      <c r="H90" s="105" t="s">
        <v>1880</v>
      </c>
      <c r="I90" s="105" t="s">
        <v>1881</v>
      </c>
      <c r="J90" s="105" t="s">
        <v>1882</v>
      </c>
      <c r="K90" s="105" t="s">
        <v>1883</v>
      </c>
      <c r="L90" s="105" t="s">
        <v>1884</v>
      </c>
      <c r="M90" s="105" t="s">
        <v>1885</v>
      </c>
      <c r="N90" s="107" t="s">
        <v>15</v>
      </c>
      <c r="O90" s="107" t="s">
        <v>5560</v>
      </c>
      <c r="P90" s="107" t="s">
        <v>5560</v>
      </c>
      <c r="Q90" s="107" t="s">
        <v>5600</v>
      </c>
      <c r="R90" s="107" t="str">
        <f>INDEX([2]Outcome_GWASs!K:K,MATCH([2]Luke!Q89,[2]Outcome_GWASs!C:C,0))</f>
        <v>Varied by cohort</v>
      </c>
      <c r="S90" s="107" t="s">
        <v>645</v>
      </c>
      <c r="T90" s="107" t="str">
        <f>INDEX([2]Outcome_GWASs!I:I,MATCH([2]Luke!Q89,[2]Outcome_GWASs!C:C,0))</f>
        <v>40-70 (approx)</v>
      </c>
      <c r="U90" s="107" t="str">
        <f>INDEX([2]Outcome_GWASs!H:H,MATCH([2]Luke!Q89,[2]Outcome_GWASs!C:C,0))</f>
        <v>both</v>
      </c>
      <c r="V90" s="107">
        <v>12171</v>
      </c>
      <c r="W90" s="107">
        <v>56862</v>
      </c>
      <c r="X90" s="107">
        <f>INDEX([2]Outcome_GWASs!F:F,MATCH([2]Luke!Q89,[2]Outcome_GWASs!C:C,0))</f>
        <v>34840</v>
      </c>
      <c r="Y90" s="107">
        <f>INDEX([2]Outcome_GWASs!G:G,MATCH([2]Luke!Q89,[2]Outcome_GWASs!C:C,0))</f>
        <v>114981</v>
      </c>
      <c r="Z90" s="107" t="s">
        <v>1886</v>
      </c>
      <c r="AA90" s="107" t="s">
        <v>1005</v>
      </c>
      <c r="AB90" s="107" t="str">
        <f>INDEX([2]Outcome_GWASs!E:E,MATCH([2]Luke!Q89,[2]Outcome_GWASs!C:C,0))</f>
        <v>European/Pakistani</v>
      </c>
      <c r="AC90" s="112" t="str">
        <f>INDEX([2]Exposure_GWASs!G:G,MATCH([2]Luke!AB89,[2]Exposure_GWASs!C:C,0))</f>
        <v>BMI</v>
      </c>
      <c r="AD90" s="112" t="s">
        <v>127</v>
      </c>
      <c r="AE90" s="107" t="s">
        <v>1139</v>
      </c>
      <c r="AF90" s="107" t="s">
        <v>140</v>
      </c>
      <c r="AG90" s="107"/>
      <c r="AH90" s="107">
        <v>189079</v>
      </c>
      <c r="AI90" s="112">
        <f>INDEX([2]Exposure_GWASs!F:F,MATCH([2]Luke!AB89,[2]Exposure_GWASs!C:C,0))</f>
        <v>322154</v>
      </c>
      <c r="AJ90" s="107" t="s">
        <v>1887</v>
      </c>
      <c r="AK90" s="107" t="s">
        <v>1005</v>
      </c>
      <c r="AL90" s="107" t="s">
        <v>249</v>
      </c>
      <c r="AM90" s="107" t="s">
        <v>10</v>
      </c>
      <c r="AN90" s="107" t="s">
        <v>10</v>
      </c>
      <c r="AO90" s="107" t="s">
        <v>11</v>
      </c>
      <c r="AP90" s="107" t="s">
        <v>11</v>
      </c>
      <c r="AQ90" s="107" t="s">
        <v>208</v>
      </c>
      <c r="AR90" s="107" t="s">
        <v>11</v>
      </c>
      <c r="AS90" s="107" t="s">
        <v>11</v>
      </c>
      <c r="AT90" s="107" t="s">
        <v>11</v>
      </c>
      <c r="AU90" s="107"/>
      <c r="AV90" s="107">
        <v>96</v>
      </c>
      <c r="AW90" s="107"/>
      <c r="AX90" s="107">
        <f>INDEX([2]Exposure_GWASs!S:S,MATCH([2]Luke!AB89,[2]Exposure_GWASs!C:C,0))</f>
        <v>77</v>
      </c>
      <c r="AY90" s="105" t="s">
        <v>1888</v>
      </c>
      <c r="AZ90" s="105" t="s">
        <v>11</v>
      </c>
      <c r="BA90" s="105" t="s">
        <v>10</v>
      </c>
      <c r="BB90" s="107" t="s">
        <v>13</v>
      </c>
      <c r="BC90" s="105" t="s">
        <v>17</v>
      </c>
      <c r="BD90" s="105" t="s">
        <v>26</v>
      </c>
      <c r="BE90" s="105" t="s">
        <v>77</v>
      </c>
      <c r="BF90" s="105" t="s">
        <v>79</v>
      </c>
      <c r="BG90" s="105" t="s">
        <v>84</v>
      </c>
      <c r="BH90" s="105" t="s">
        <v>1011</v>
      </c>
      <c r="BI90" s="105" t="s">
        <v>11</v>
      </c>
      <c r="BJ90" s="105" t="s">
        <v>1065</v>
      </c>
      <c r="BK90" s="105" t="s">
        <v>11</v>
      </c>
      <c r="BL90" s="105" t="s">
        <v>11</v>
      </c>
      <c r="BM90" s="105" t="s">
        <v>11</v>
      </c>
      <c r="BN90" s="105" t="s">
        <v>11</v>
      </c>
      <c r="BO90" s="105" t="s">
        <v>167</v>
      </c>
      <c r="BP90" s="105" t="s">
        <v>1815</v>
      </c>
      <c r="BQ90" s="105" t="s">
        <v>1029</v>
      </c>
      <c r="BR90" s="105">
        <v>1.2</v>
      </c>
      <c r="BS90" s="105"/>
      <c r="BT90" s="105"/>
      <c r="BU90" s="105">
        <v>1.0900000000000001</v>
      </c>
      <c r="BV90" s="105">
        <v>1.3</v>
      </c>
      <c r="BW90" s="105" t="s">
        <v>1889</v>
      </c>
      <c r="BX90" s="105" t="s">
        <v>1791</v>
      </c>
      <c r="BY90" s="105" t="s">
        <v>10</v>
      </c>
      <c r="BZ90" s="105" t="s">
        <v>1890</v>
      </c>
      <c r="CA90" s="105" t="s">
        <v>1891</v>
      </c>
      <c r="CB90" s="105" t="s">
        <v>11</v>
      </c>
      <c r="CC90" s="105" t="s">
        <v>11</v>
      </c>
      <c r="CD90" s="106" t="s">
        <v>10</v>
      </c>
      <c r="CE90" s="105"/>
      <c r="CF90" s="105"/>
      <c r="CG90" s="105"/>
      <c r="CH90" s="105"/>
      <c r="CI90" s="2"/>
      <c r="CJ90" s="2"/>
      <c r="CK90" s="2"/>
      <c r="CL90" s="2"/>
      <c r="CM90" s="2"/>
    </row>
    <row r="91" spans="1:91">
      <c r="A91" s="105">
        <v>35</v>
      </c>
      <c r="B91" s="105" t="s">
        <v>282</v>
      </c>
      <c r="C91" s="115" t="s">
        <v>244</v>
      </c>
      <c r="D91" s="105" t="s">
        <v>1892</v>
      </c>
      <c r="E91" s="105">
        <v>2017</v>
      </c>
      <c r="F91" s="105" t="s">
        <v>1714</v>
      </c>
      <c r="G91" s="105" t="s">
        <v>1893</v>
      </c>
      <c r="H91" s="105" t="s">
        <v>1894</v>
      </c>
      <c r="I91" s="105" t="s">
        <v>1895</v>
      </c>
      <c r="J91" s="105" t="s">
        <v>1896</v>
      </c>
      <c r="K91" s="105" t="s">
        <v>1897</v>
      </c>
      <c r="L91" s="105" t="s">
        <v>1898</v>
      </c>
      <c r="M91" s="105" t="s">
        <v>1899</v>
      </c>
      <c r="N91" s="107" t="s">
        <v>33</v>
      </c>
      <c r="O91" s="107" t="s">
        <v>158</v>
      </c>
      <c r="P91" s="107" t="s">
        <v>158</v>
      </c>
      <c r="Q91" s="107" t="s">
        <v>5669</v>
      </c>
      <c r="R91" s="107" t="s">
        <v>393</v>
      </c>
      <c r="S91" s="107" t="s">
        <v>123</v>
      </c>
      <c r="T91" s="107" t="s">
        <v>1900</v>
      </c>
      <c r="U91" s="107" t="s">
        <v>140</v>
      </c>
      <c r="V91" s="107">
        <v>31137</v>
      </c>
      <c r="W91" s="107" t="s">
        <v>10</v>
      </c>
      <c r="X91" s="107" t="s">
        <v>10</v>
      </c>
      <c r="Y91" s="107" t="s">
        <v>10</v>
      </c>
      <c r="Z91" s="107" t="s">
        <v>10</v>
      </c>
      <c r="AA91" s="107" t="s">
        <v>1005</v>
      </c>
      <c r="AB91" s="107" t="s">
        <v>249</v>
      </c>
      <c r="AC91" s="112" t="str">
        <f>INDEX([2]Exposure_GWASs!G:G,MATCH([2]Luke!AB90,[2]Exposure_GWASs!C:C,0))</f>
        <v>BMI</v>
      </c>
      <c r="AD91" s="112" t="s">
        <v>127</v>
      </c>
      <c r="AE91" s="107" t="s">
        <v>1060</v>
      </c>
      <c r="AF91" s="107"/>
      <c r="AG91" s="107"/>
      <c r="AH91" s="107">
        <v>339224</v>
      </c>
      <c r="AI91" s="112">
        <f>INDEX([2]Exposure_GWASs!F:F,MATCH([2]Luke!AB90,[2]Exposure_GWASs!C:C,0))</f>
        <v>339224</v>
      </c>
      <c r="AJ91" s="107"/>
      <c r="AK91" s="107" t="s">
        <v>1005</v>
      </c>
      <c r="AL91" s="107" t="s">
        <v>1901</v>
      </c>
      <c r="AM91" s="107" t="s">
        <v>11</v>
      </c>
      <c r="AN91" s="107" t="s">
        <v>1902</v>
      </c>
      <c r="AO91" s="107" t="s">
        <v>11</v>
      </c>
      <c r="AP91" s="107" t="s">
        <v>1903</v>
      </c>
      <c r="AQ91" s="107" t="s">
        <v>208</v>
      </c>
      <c r="AR91" s="107" t="s">
        <v>11</v>
      </c>
      <c r="AS91" s="107" t="s">
        <v>1277</v>
      </c>
      <c r="AT91" s="107" t="s">
        <v>135</v>
      </c>
      <c r="AU91" s="107" t="s">
        <v>10</v>
      </c>
      <c r="AV91" s="107">
        <v>97</v>
      </c>
      <c r="AW91" s="107" t="s">
        <v>10</v>
      </c>
      <c r="AX91" s="107">
        <f>INDEX([2]Exposure_GWASs!S:S,MATCH([2]Luke!AB90,[2]Exposure_GWASs!C:C,0))</f>
        <v>97</v>
      </c>
      <c r="AY91" s="105"/>
      <c r="AZ91" s="105" t="s">
        <v>135</v>
      </c>
      <c r="BA91" s="105" t="s">
        <v>1904</v>
      </c>
      <c r="BB91" s="107" t="s">
        <v>19</v>
      </c>
      <c r="BC91" s="105" t="s">
        <v>17</v>
      </c>
      <c r="BD91" s="105" t="s">
        <v>26</v>
      </c>
      <c r="BE91" s="105"/>
      <c r="BF91" s="105"/>
      <c r="BG91" s="105"/>
      <c r="BH91" s="105" t="s">
        <v>1011</v>
      </c>
      <c r="BI91" s="105" t="s">
        <v>1905</v>
      </c>
      <c r="BJ91" s="105" t="s">
        <v>1906</v>
      </c>
      <c r="BK91" s="105" t="s">
        <v>1907</v>
      </c>
      <c r="BL91" s="105" t="s">
        <v>11</v>
      </c>
      <c r="BM91" s="105" t="s">
        <v>11</v>
      </c>
      <c r="BN91" s="105" t="s">
        <v>1908</v>
      </c>
      <c r="BO91" s="105" t="s">
        <v>167</v>
      </c>
      <c r="BP91" s="105" t="s">
        <v>167</v>
      </c>
      <c r="BQ91" s="105" t="s">
        <v>1909</v>
      </c>
      <c r="BR91" s="105">
        <v>0.66</v>
      </c>
      <c r="BS91" s="105"/>
      <c r="BT91" s="105">
        <v>95</v>
      </c>
      <c r="BU91" s="105">
        <v>0.59</v>
      </c>
      <c r="BV91" s="105">
        <v>0.73</v>
      </c>
      <c r="BW91" s="105">
        <v>1E-3</v>
      </c>
      <c r="BX91" s="105" t="s">
        <v>1791</v>
      </c>
      <c r="BY91" s="105" t="s">
        <v>10</v>
      </c>
      <c r="BZ91" s="105" t="s">
        <v>1910</v>
      </c>
      <c r="CA91" s="105" t="s">
        <v>1911</v>
      </c>
      <c r="CB91" s="105" t="s">
        <v>11</v>
      </c>
      <c r="CC91" s="105" t="s">
        <v>10</v>
      </c>
      <c r="CD91" s="105" t="s">
        <v>1912</v>
      </c>
      <c r="CE91" s="105"/>
      <c r="CF91" s="105"/>
      <c r="CG91" s="105"/>
      <c r="CH91" s="105"/>
      <c r="CI91" s="2"/>
      <c r="CJ91" s="2"/>
      <c r="CK91" s="2"/>
      <c r="CL91" s="2"/>
      <c r="CM91" s="2"/>
    </row>
    <row r="92" spans="1:91">
      <c r="A92" s="105">
        <v>35</v>
      </c>
      <c r="B92" s="105" t="s">
        <v>282</v>
      </c>
      <c r="C92" s="115" t="s">
        <v>244</v>
      </c>
      <c r="D92" s="105" t="s">
        <v>1892</v>
      </c>
      <c r="E92" s="105">
        <v>2017</v>
      </c>
      <c r="F92" s="105" t="s">
        <v>1714</v>
      </c>
      <c r="G92" s="105" t="s">
        <v>1893</v>
      </c>
      <c r="H92" s="105" t="s">
        <v>1894</v>
      </c>
      <c r="I92" s="105" t="s">
        <v>1895</v>
      </c>
      <c r="J92" s="105" t="s">
        <v>1896</v>
      </c>
      <c r="K92" s="105" t="s">
        <v>1897</v>
      </c>
      <c r="L92" s="105" t="s">
        <v>1898</v>
      </c>
      <c r="M92" s="105" t="s">
        <v>1899</v>
      </c>
      <c r="N92" s="107" t="s">
        <v>33</v>
      </c>
      <c r="O92" s="107" t="s">
        <v>5548</v>
      </c>
      <c r="P92" s="107" t="s">
        <v>5548</v>
      </c>
      <c r="Q92" s="107" t="s">
        <v>5669</v>
      </c>
      <c r="R92" s="107" t="s">
        <v>393</v>
      </c>
      <c r="S92" s="107" t="s">
        <v>123</v>
      </c>
      <c r="T92" s="107" t="s">
        <v>1900</v>
      </c>
      <c r="U92" s="107" t="s">
        <v>140</v>
      </c>
      <c r="V92" s="107">
        <v>37716</v>
      </c>
      <c r="W92" s="107" t="s">
        <v>10</v>
      </c>
      <c r="X92" s="107" t="s">
        <v>10</v>
      </c>
      <c r="Y92" s="107" t="s">
        <v>10</v>
      </c>
      <c r="Z92" s="107" t="s">
        <v>10</v>
      </c>
      <c r="AA92" s="107" t="s">
        <v>1005</v>
      </c>
      <c r="AB92" s="107" t="s">
        <v>249</v>
      </c>
      <c r="AC92" s="112" t="str">
        <f>INDEX([2]Exposure_GWASs!G:G,MATCH([2]Luke!AB91,[2]Exposure_GWASs!C:C,0))</f>
        <v>BMI</v>
      </c>
      <c r="AD92" s="112" t="s">
        <v>127</v>
      </c>
      <c r="AE92" s="107" t="s">
        <v>1060</v>
      </c>
      <c r="AF92" s="107"/>
      <c r="AG92" s="107"/>
      <c r="AH92" s="107">
        <v>339224</v>
      </c>
      <c r="AI92" s="112">
        <f>INDEX([2]Exposure_GWASs!F:F,MATCH([2]Luke!AB91,[2]Exposure_GWASs!C:C,0))</f>
        <v>339224</v>
      </c>
      <c r="AJ92" s="107"/>
      <c r="AK92" s="107" t="s">
        <v>1005</v>
      </c>
      <c r="AL92" s="107" t="s">
        <v>1901</v>
      </c>
      <c r="AM92" s="107" t="s">
        <v>11</v>
      </c>
      <c r="AN92" s="107" t="s">
        <v>1902</v>
      </c>
      <c r="AO92" s="107" t="s">
        <v>11</v>
      </c>
      <c r="AP92" s="107" t="s">
        <v>1903</v>
      </c>
      <c r="AQ92" s="107" t="s">
        <v>208</v>
      </c>
      <c r="AR92" s="107" t="s">
        <v>11</v>
      </c>
      <c r="AS92" s="107" t="s">
        <v>1277</v>
      </c>
      <c r="AT92" s="107" t="s">
        <v>135</v>
      </c>
      <c r="AU92" s="107" t="s">
        <v>10</v>
      </c>
      <c r="AV92" s="107">
        <v>97</v>
      </c>
      <c r="AW92" s="107" t="s">
        <v>10</v>
      </c>
      <c r="AX92" s="107">
        <f>INDEX([2]Exposure_GWASs!S:S,MATCH([2]Luke!AB91,[2]Exposure_GWASs!C:C,0))</f>
        <v>97</v>
      </c>
      <c r="AY92" s="105"/>
      <c r="AZ92" s="105" t="s">
        <v>135</v>
      </c>
      <c r="BA92" s="105" t="s">
        <v>1904</v>
      </c>
      <c r="BB92" s="107" t="s">
        <v>19</v>
      </c>
      <c r="BC92" s="105" t="s">
        <v>17</v>
      </c>
      <c r="BD92" s="105" t="s">
        <v>26</v>
      </c>
      <c r="BE92" s="105"/>
      <c r="BF92" s="105"/>
      <c r="BG92" s="105"/>
      <c r="BH92" s="105" t="s">
        <v>1011</v>
      </c>
      <c r="BI92" s="105" t="s">
        <v>1905</v>
      </c>
      <c r="BJ92" s="105" t="s">
        <v>1906</v>
      </c>
      <c r="BK92" s="105" t="s">
        <v>1907</v>
      </c>
      <c r="BL92" s="105" t="s">
        <v>11</v>
      </c>
      <c r="BM92" s="105" t="s">
        <v>11</v>
      </c>
      <c r="BN92" s="105" t="s">
        <v>1908</v>
      </c>
      <c r="BO92" s="105" t="s">
        <v>167</v>
      </c>
      <c r="BP92" s="105" t="s">
        <v>167</v>
      </c>
      <c r="BQ92" s="105" t="s">
        <v>1909</v>
      </c>
      <c r="BR92" s="105">
        <v>0.65</v>
      </c>
      <c r="BS92" s="105"/>
      <c r="BT92" s="105">
        <v>95</v>
      </c>
      <c r="BU92" s="105">
        <v>0.57999999999999996</v>
      </c>
      <c r="BV92" s="105">
        <v>0.72</v>
      </c>
      <c r="BW92" s="105">
        <v>1E-3</v>
      </c>
      <c r="BX92" s="105" t="s">
        <v>1791</v>
      </c>
      <c r="BY92" s="105" t="s">
        <v>10</v>
      </c>
      <c r="BZ92" s="105" t="s">
        <v>1910</v>
      </c>
      <c r="CA92" s="105" t="s">
        <v>1911</v>
      </c>
      <c r="CB92" s="105" t="s">
        <v>11</v>
      </c>
      <c r="CC92" s="105" t="s">
        <v>10</v>
      </c>
      <c r="CD92" s="105" t="s">
        <v>1912</v>
      </c>
      <c r="CE92" s="105"/>
      <c r="CF92" s="105"/>
      <c r="CG92" s="105"/>
      <c r="CH92" s="105"/>
      <c r="CI92" s="2"/>
      <c r="CJ92" s="2"/>
      <c r="CK92" s="2"/>
      <c r="CL92" s="2"/>
      <c r="CM92" s="2"/>
    </row>
    <row r="93" spans="1:91">
      <c r="A93" s="105">
        <v>35</v>
      </c>
      <c r="B93" s="105" t="s">
        <v>282</v>
      </c>
      <c r="C93" s="115" t="s">
        <v>244</v>
      </c>
      <c r="D93" s="105" t="s">
        <v>1892</v>
      </c>
      <c r="E93" s="105">
        <v>2017</v>
      </c>
      <c r="F93" s="105" t="s">
        <v>1714</v>
      </c>
      <c r="G93" s="105" t="s">
        <v>1893</v>
      </c>
      <c r="H93" s="105" t="s">
        <v>1894</v>
      </c>
      <c r="I93" s="105" t="s">
        <v>1895</v>
      </c>
      <c r="J93" s="105" t="s">
        <v>1896</v>
      </c>
      <c r="K93" s="105" t="s">
        <v>1897</v>
      </c>
      <c r="L93" s="105" t="s">
        <v>1898</v>
      </c>
      <c r="M93" s="105" t="s">
        <v>1899</v>
      </c>
      <c r="N93" s="107" t="s">
        <v>33</v>
      </c>
      <c r="O93" s="107" t="s">
        <v>699</v>
      </c>
      <c r="P93" s="107" t="s">
        <v>699</v>
      </c>
      <c r="Q93" s="107" t="s">
        <v>5602</v>
      </c>
      <c r="R93" s="107" t="s">
        <v>393</v>
      </c>
      <c r="S93" s="107" t="s">
        <v>123</v>
      </c>
      <c r="T93" s="107" t="s">
        <v>1900</v>
      </c>
      <c r="U93" s="107" t="s">
        <v>140</v>
      </c>
      <c r="V93" s="107">
        <v>37524</v>
      </c>
      <c r="W93" s="107" t="s">
        <v>10</v>
      </c>
      <c r="X93" s="107" t="s">
        <v>10</v>
      </c>
      <c r="Y93" s="107" t="s">
        <v>10</v>
      </c>
      <c r="Z93" s="107" t="s">
        <v>10</v>
      </c>
      <c r="AA93" s="107" t="s">
        <v>1005</v>
      </c>
      <c r="AB93" s="107" t="s">
        <v>249</v>
      </c>
      <c r="AC93" s="112" t="str">
        <f>INDEX([2]Exposure_GWASs!G:G,MATCH([2]Luke!AB92,[2]Exposure_GWASs!C:C,0))</f>
        <v>BMI</v>
      </c>
      <c r="AD93" s="112" t="s">
        <v>127</v>
      </c>
      <c r="AE93" s="107" t="s">
        <v>1060</v>
      </c>
      <c r="AF93" s="107"/>
      <c r="AG93" s="107"/>
      <c r="AH93" s="107">
        <v>339224</v>
      </c>
      <c r="AI93" s="112">
        <f>INDEX([2]Exposure_GWASs!F:F,MATCH([2]Luke!AB92,[2]Exposure_GWASs!C:C,0))</f>
        <v>339224</v>
      </c>
      <c r="AJ93" s="107"/>
      <c r="AK93" s="107" t="s">
        <v>1005</v>
      </c>
      <c r="AL93" s="107" t="s">
        <v>1901</v>
      </c>
      <c r="AM93" s="107" t="s">
        <v>11</v>
      </c>
      <c r="AN93" s="107" t="s">
        <v>1902</v>
      </c>
      <c r="AO93" s="107" t="s">
        <v>11</v>
      </c>
      <c r="AP93" s="107" t="s">
        <v>1903</v>
      </c>
      <c r="AQ93" s="107" t="s">
        <v>208</v>
      </c>
      <c r="AR93" s="107" t="s">
        <v>11</v>
      </c>
      <c r="AS93" s="107" t="s">
        <v>1277</v>
      </c>
      <c r="AT93" s="107" t="s">
        <v>135</v>
      </c>
      <c r="AU93" s="107" t="s">
        <v>10</v>
      </c>
      <c r="AV93" s="107">
        <v>97</v>
      </c>
      <c r="AW93" s="107" t="s">
        <v>10</v>
      </c>
      <c r="AX93" s="107">
        <f>INDEX([2]Exposure_GWASs!S:S,MATCH([2]Luke!AB92,[2]Exposure_GWASs!C:C,0))</f>
        <v>97</v>
      </c>
      <c r="AY93" s="105"/>
      <c r="AZ93" s="105" t="s">
        <v>135</v>
      </c>
      <c r="BA93" s="105" t="s">
        <v>1904</v>
      </c>
      <c r="BB93" s="107" t="s">
        <v>19</v>
      </c>
      <c r="BC93" s="105" t="s">
        <v>17</v>
      </c>
      <c r="BD93" s="105" t="s">
        <v>26</v>
      </c>
      <c r="BE93" s="105"/>
      <c r="BF93" s="105"/>
      <c r="BG93" s="105"/>
      <c r="BH93" s="105" t="s">
        <v>1011</v>
      </c>
      <c r="BI93" s="105" t="s">
        <v>1905</v>
      </c>
      <c r="BJ93" s="105" t="s">
        <v>1906</v>
      </c>
      <c r="BK93" s="105" t="s">
        <v>1907</v>
      </c>
      <c r="BL93" s="105" t="s">
        <v>11</v>
      </c>
      <c r="BM93" s="105" t="s">
        <v>11</v>
      </c>
      <c r="BN93" s="105" t="s">
        <v>1908</v>
      </c>
      <c r="BO93" s="105" t="s">
        <v>167</v>
      </c>
      <c r="BP93" s="105" t="s">
        <v>167</v>
      </c>
      <c r="BQ93" s="105" t="s">
        <v>1909</v>
      </c>
      <c r="BR93" s="105">
        <v>7.0000000000000007E-2</v>
      </c>
      <c r="BS93" s="105"/>
      <c r="BT93" s="105">
        <v>95</v>
      </c>
      <c r="BU93" s="105">
        <v>0</v>
      </c>
      <c r="BV93" s="105">
        <v>0.14000000000000001</v>
      </c>
      <c r="BW93" s="105">
        <v>4.9000000000000002E-2</v>
      </c>
      <c r="BX93" s="105" t="s">
        <v>1791</v>
      </c>
      <c r="BY93" s="105" t="s">
        <v>10</v>
      </c>
      <c r="BZ93" s="105" t="s">
        <v>1910</v>
      </c>
      <c r="CA93" s="105" t="s">
        <v>1911</v>
      </c>
      <c r="CB93" s="105" t="s">
        <v>11</v>
      </c>
      <c r="CC93" s="105" t="s">
        <v>10</v>
      </c>
      <c r="CD93" s="105" t="s">
        <v>1912</v>
      </c>
      <c r="CE93" s="105"/>
      <c r="CF93" s="105"/>
      <c r="CG93" s="105"/>
      <c r="CH93" s="105"/>
      <c r="CI93" s="2"/>
      <c r="CJ93" s="2"/>
      <c r="CK93" s="2"/>
      <c r="CL93" s="2"/>
      <c r="CM93" s="2"/>
    </row>
    <row r="94" spans="1:91">
      <c r="A94" s="105">
        <v>35</v>
      </c>
      <c r="B94" s="105" t="s">
        <v>282</v>
      </c>
      <c r="C94" s="115" t="s">
        <v>244</v>
      </c>
      <c r="D94" s="105" t="s">
        <v>1892</v>
      </c>
      <c r="E94" s="105">
        <v>2017</v>
      </c>
      <c r="F94" s="105" t="s">
        <v>1714</v>
      </c>
      <c r="G94" s="105" t="s">
        <v>1893</v>
      </c>
      <c r="H94" s="105" t="s">
        <v>1894</v>
      </c>
      <c r="I94" s="105" t="s">
        <v>1895</v>
      </c>
      <c r="J94" s="105" t="s">
        <v>1896</v>
      </c>
      <c r="K94" s="105" t="s">
        <v>1897</v>
      </c>
      <c r="L94" s="105" t="s">
        <v>1898</v>
      </c>
      <c r="M94" s="105" t="s">
        <v>1899</v>
      </c>
      <c r="N94" s="107" t="s">
        <v>33</v>
      </c>
      <c r="O94" s="107" t="s">
        <v>5571</v>
      </c>
      <c r="P94" s="107" t="s">
        <v>5593</v>
      </c>
      <c r="Q94" s="107" t="s">
        <v>5600</v>
      </c>
      <c r="R94" s="107" t="s">
        <v>393</v>
      </c>
      <c r="S94" s="107" t="s">
        <v>123</v>
      </c>
      <c r="T94" s="107" t="s">
        <v>1900</v>
      </c>
      <c r="U94" s="107" t="s">
        <v>140</v>
      </c>
      <c r="V94" s="107">
        <v>32082</v>
      </c>
      <c r="W94" s="107" t="s">
        <v>10</v>
      </c>
      <c r="X94" s="107" t="s">
        <v>10</v>
      </c>
      <c r="Y94" s="107" t="s">
        <v>10</v>
      </c>
      <c r="Z94" s="107" t="s">
        <v>10</v>
      </c>
      <c r="AA94" s="107" t="s">
        <v>1005</v>
      </c>
      <c r="AB94" s="107" t="s">
        <v>249</v>
      </c>
      <c r="AC94" s="112" t="str">
        <f>INDEX([2]Exposure_GWASs!G:G,MATCH([2]Luke!AB93,[2]Exposure_GWASs!C:C,0))</f>
        <v>BMI</v>
      </c>
      <c r="AD94" s="112" t="s">
        <v>127</v>
      </c>
      <c r="AE94" s="107" t="s">
        <v>1060</v>
      </c>
      <c r="AF94" s="107"/>
      <c r="AG94" s="107"/>
      <c r="AH94" s="107">
        <v>339224</v>
      </c>
      <c r="AI94" s="112">
        <f>INDEX([2]Exposure_GWASs!F:F,MATCH([2]Luke!AB93,[2]Exposure_GWASs!C:C,0))</f>
        <v>339224</v>
      </c>
      <c r="AJ94" s="107"/>
      <c r="AK94" s="107" t="s">
        <v>1005</v>
      </c>
      <c r="AL94" s="107" t="s">
        <v>1901</v>
      </c>
      <c r="AM94" s="107" t="s">
        <v>11</v>
      </c>
      <c r="AN94" s="107" t="s">
        <v>1902</v>
      </c>
      <c r="AO94" s="107" t="s">
        <v>11</v>
      </c>
      <c r="AP94" s="107" t="s">
        <v>1903</v>
      </c>
      <c r="AQ94" s="107" t="s">
        <v>208</v>
      </c>
      <c r="AR94" s="107" t="s">
        <v>11</v>
      </c>
      <c r="AS94" s="107" t="s">
        <v>1277</v>
      </c>
      <c r="AT94" s="107" t="s">
        <v>135</v>
      </c>
      <c r="AU94" s="107" t="s">
        <v>10</v>
      </c>
      <c r="AV94" s="107">
        <v>97</v>
      </c>
      <c r="AW94" s="107" t="s">
        <v>10</v>
      </c>
      <c r="AX94" s="107">
        <f>INDEX([2]Exposure_GWASs!S:S,MATCH([2]Luke!AB93,[2]Exposure_GWASs!C:C,0))</f>
        <v>97</v>
      </c>
      <c r="AY94" s="105"/>
      <c r="AZ94" s="105" t="s">
        <v>135</v>
      </c>
      <c r="BA94" s="105" t="s">
        <v>1904</v>
      </c>
      <c r="BB94" s="107" t="s">
        <v>19</v>
      </c>
      <c r="BC94" s="105" t="s">
        <v>17</v>
      </c>
      <c r="BD94" s="105" t="s">
        <v>26</v>
      </c>
      <c r="BE94" s="105"/>
      <c r="BF94" s="105"/>
      <c r="BG94" s="105"/>
      <c r="BH94" s="105" t="s">
        <v>1011</v>
      </c>
      <c r="BI94" s="105" t="s">
        <v>1905</v>
      </c>
      <c r="BJ94" s="105" t="s">
        <v>1906</v>
      </c>
      <c r="BK94" s="105" t="s">
        <v>1907</v>
      </c>
      <c r="BL94" s="105" t="s">
        <v>11</v>
      </c>
      <c r="BM94" s="105" t="s">
        <v>11</v>
      </c>
      <c r="BN94" s="105" t="s">
        <v>1908</v>
      </c>
      <c r="BO94" s="105" t="s">
        <v>167</v>
      </c>
      <c r="BP94" s="105" t="s">
        <v>1913</v>
      </c>
      <c r="BQ94" s="105" t="s">
        <v>1909</v>
      </c>
      <c r="BR94" s="105">
        <v>0.19</v>
      </c>
      <c r="BS94" s="105"/>
      <c r="BT94" s="105">
        <v>95</v>
      </c>
      <c r="BU94" s="105">
        <v>0.12</v>
      </c>
      <c r="BV94" s="105">
        <v>0.26</v>
      </c>
      <c r="BW94" s="105">
        <v>1E-3</v>
      </c>
      <c r="BX94" s="105" t="s">
        <v>1791</v>
      </c>
      <c r="BY94" s="105" t="s">
        <v>10</v>
      </c>
      <c r="BZ94" s="105" t="s">
        <v>1910</v>
      </c>
      <c r="CA94" s="105" t="s">
        <v>1911</v>
      </c>
      <c r="CB94" s="105" t="s">
        <v>11</v>
      </c>
      <c r="CC94" s="105" t="s">
        <v>10</v>
      </c>
      <c r="CD94" s="105" t="s">
        <v>1912</v>
      </c>
      <c r="CE94" s="105"/>
      <c r="CF94" s="105"/>
      <c r="CG94" s="105"/>
      <c r="CH94" s="105"/>
      <c r="CI94" s="2"/>
      <c r="CJ94" s="2"/>
      <c r="CK94" s="2"/>
      <c r="CL94" s="2"/>
      <c r="CM94" s="2"/>
    </row>
    <row r="95" spans="1:91">
      <c r="A95" s="105">
        <v>35</v>
      </c>
      <c r="B95" s="105" t="s">
        <v>282</v>
      </c>
      <c r="C95" s="115" t="s">
        <v>244</v>
      </c>
      <c r="D95" s="105" t="s">
        <v>1892</v>
      </c>
      <c r="E95" s="105">
        <v>2017</v>
      </c>
      <c r="F95" s="105" t="s">
        <v>1714</v>
      </c>
      <c r="G95" s="105" t="s">
        <v>1893</v>
      </c>
      <c r="H95" s="105" t="s">
        <v>1894</v>
      </c>
      <c r="I95" s="105" t="s">
        <v>1895</v>
      </c>
      <c r="J95" s="105" t="s">
        <v>1896</v>
      </c>
      <c r="K95" s="105" t="s">
        <v>1897</v>
      </c>
      <c r="L95" s="105" t="s">
        <v>1898</v>
      </c>
      <c r="M95" s="105" t="s">
        <v>1899</v>
      </c>
      <c r="N95" s="107" t="s">
        <v>33</v>
      </c>
      <c r="O95" s="107" t="s">
        <v>462</v>
      </c>
      <c r="P95" s="107" t="s">
        <v>462</v>
      </c>
      <c r="Q95" s="107" t="s">
        <v>5600</v>
      </c>
      <c r="R95" s="107" t="s">
        <v>393</v>
      </c>
      <c r="S95" s="107" t="s">
        <v>123</v>
      </c>
      <c r="T95" s="107" t="s">
        <v>1900</v>
      </c>
      <c r="U95" s="107" t="s">
        <v>140</v>
      </c>
      <c r="V95" s="107">
        <v>213556</v>
      </c>
      <c r="W95" s="107" t="s">
        <v>10</v>
      </c>
      <c r="X95" s="107" t="s">
        <v>10</v>
      </c>
      <c r="Y95" s="107" t="s">
        <v>10</v>
      </c>
      <c r="Z95" s="107" t="s">
        <v>10</v>
      </c>
      <c r="AA95" s="107" t="s">
        <v>1005</v>
      </c>
      <c r="AB95" s="107" t="s">
        <v>249</v>
      </c>
      <c r="AC95" s="112" t="str">
        <f>INDEX([2]Exposure_GWASs!G:G,MATCH([2]Luke!AB94,[2]Exposure_GWASs!C:C,0))</f>
        <v>BMI</v>
      </c>
      <c r="AD95" s="112" t="s">
        <v>127</v>
      </c>
      <c r="AE95" s="107" t="s">
        <v>1060</v>
      </c>
      <c r="AF95" s="107"/>
      <c r="AG95" s="107"/>
      <c r="AH95" s="107">
        <v>339224</v>
      </c>
      <c r="AI95" s="112">
        <f>INDEX([2]Exposure_GWASs!F:F,MATCH([2]Luke!AB94,[2]Exposure_GWASs!C:C,0))</f>
        <v>339224</v>
      </c>
      <c r="AJ95" s="107"/>
      <c r="AK95" s="107" t="s">
        <v>1005</v>
      </c>
      <c r="AL95" s="107" t="s">
        <v>1901</v>
      </c>
      <c r="AM95" s="107" t="s">
        <v>11</v>
      </c>
      <c r="AN95" s="107" t="s">
        <v>1902</v>
      </c>
      <c r="AO95" s="107" t="s">
        <v>11</v>
      </c>
      <c r="AP95" s="107" t="s">
        <v>1903</v>
      </c>
      <c r="AQ95" s="107" t="s">
        <v>208</v>
      </c>
      <c r="AR95" s="107" t="s">
        <v>11</v>
      </c>
      <c r="AS95" s="107" t="s">
        <v>1277</v>
      </c>
      <c r="AT95" s="107" t="s">
        <v>135</v>
      </c>
      <c r="AU95" s="107" t="s">
        <v>10</v>
      </c>
      <c r="AV95" s="107">
        <v>97</v>
      </c>
      <c r="AW95" s="107" t="s">
        <v>10</v>
      </c>
      <c r="AX95" s="107">
        <f>INDEX([2]Exposure_GWASs!S:S,MATCH([2]Luke!AB94,[2]Exposure_GWASs!C:C,0))</f>
        <v>97</v>
      </c>
      <c r="AY95" s="105"/>
      <c r="AZ95" s="105" t="s">
        <v>135</v>
      </c>
      <c r="BA95" s="105" t="s">
        <v>1904</v>
      </c>
      <c r="BB95" s="107" t="s">
        <v>19</v>
      </c>
      <c r="BC95" s="105" t="s">
        <v>17</v>
      </c>
      <c r="BD95" s="105" t="s">
        <v>26</v>
      </c>
      <c r="BE95" s="105"/>
      <c r="BF95" s="105"/>
      <c r="BG95" s="105"/>
      <c r="BH95" s="105" t="s">
        <v>1011</v>
      </c>
      <c r="BI95" s="105" t="s">
        <v>1905</v>
      </c>
      <c r="BJ95" s="105" t="s">
        <v>1906</v>
      </c>
      <c r="BK95" s="105" t="s">
        <v>1907</v>
      </c>
      <c r="BL95" s="105" t="s">
        <v>11</v>
      </c>
      <c r="BM95" s="105" t="s">
        <v>11</v>
      </c>
      <c r="BN95" s="105" t="s">
        <v>1908</v>
      </c>
      <c r="BO95" s="105" t="s">
        <v>167</v>
      </c>
      <c r="BP95" s="105" t="s">
        <v>167</v>
      </c>
      <c r="BQ95" s="105" t="s">
        <v>1909</v>
      </c>
      <c r="BR95" s="105">
        <v>-0.22</v>
      </c>
      <c r="BS95" s="105"/>
      <c r="BT95" s="105">
        <v>95</v>
      </c>
      <c r="BU95" s="105">
        <v>-0.28999999999999998</v>
      </c>
      <c r="BV95" s="105">
        <v>-0.14000000000000001</v>
      </c>
      <c r="BW95" s="105">
        <v>1E-3</v>
      </c>
      <c r="BX95" s="105" t="s">
        <v>1791</v>
      </c>
      <c r="BY95" s="105" t="s">
        <v>10</v>
      </c>
      <c r="BZ95" s="105" t="s">
        <v>1910</v>
      </c>
      <c r="CA95" s="105" t="s">
        <v>1911</v>
      </c>
      <c r="CB95" s="105" t="s">
        <v>11</v>
      </c>
      <c r="CC95" s="105" t="s">
        <v>10</v>
      </c>
      <c r="CD95" s="105" t="s">
        <v>1912</v>
      </c>
      <c r="CE95" s="105"/>
      <c r="CF95" s="105"/>
      <c r="CG95" s="105"/>
      <c r="CH95" s="105"/>
      <c r="CI95" s="2"/>
      <c r="CJ95" s="2"/>
      <c r="CK95" s="2"/>
      <c r="CL95" s="2"/>
      <c r="CM95" s="2"/>
    </row>
    <row r="96" spans="1:91">
      <c r="A96" s="105">
        <v>35</v>
      </c>
      <c r="B96" s="105" t="s">
        <v>282</v>
      </c>
      <c r="C96" s="115" t="s">
        <v>244</v>
      </c>
      <c r="D96" s="105" t="s">
        <v>1892</v>
      </c>
      <c r="E96" s="105">
        <v>2017</v>
      </c>
      <c r="F96" s="105" t="s">
        <v>1714</v>
      </c>
      <c r="G96" s="105" t="s">
        <v>1893</v>
      </c>
      <c r="H96" s="105" t="s">
        <v>1894</v>
      </c>
      <c r="I96" s="105" t="s">
        <v>1895</v>
      </c>
      <c r="J96" s="105" t="s">
        <v>1896</v>
      </c>
      <c r="K96" s="105" t="s">
        <v>1897</v>
      </c>
      <c r="L96" s="105" t="s">
        <v>1898</v>
      </c>
      <c r="M96" s="105" t="s">
        <v>1899</v>
      </c>
      <c r="N96" s="107" t="s">
        <v>33</v>
      </c>
      <c r="O96" s="107" t="s">
        <v>459</v>
      </c>
      <c r="P96" s="107" t="s">
        <v>459</v>
      </c>
      <c r="Q96" s="107" t="s">
        <v>5600</v>
      </c>
      <c r="R96" s="107" t="s">
        <v>393</v>
      </c>
      <c r="S96" s="107" t="s">
        <v>123</v>
      </c>
      <c r="T96" s="107" t="s">
        <v>1900</v>
      </c>
      <c r="U96" s="107" t="s">
        <v>140</v>
      </c>
      <c r="V96" s="107">
        <v>194045</v>
      </c>
      <c r="W96" s="107" t="s">
        <v>10</v>
      </c>
      <c r="X96" s="107" t="s">
        <v>10</v>
      </c>
      <c r="Y96" s="107" t="s">
        <v>10</v>
      </c>
      <c r="Z96" s="107" t="s">
        <v>10</v>
      </c>
      <c r="AA96" s="107" t="s">
        <v>1005</v>
      </c>
      <c r="AB96" s="107" t="s">
        <v>249</v>
      </c>
      <c r="AC96" s="112" t="str">
        <f>INDEX([2]Exposure_GWASs!G:G,MATCH([2]Luke!AB95,[2]Exposure_GWASs!C:C,0))</f>
        <v>BMI</v>
      </c>
      <c r="AD96" s="112" t="s">
        <v>127</v>
      </c>
      <c r="AE96" s="107" t="s">
        <v>1060</v>
      </c>
      <c r="AF96" s="107"/>
      <c r="AG96" s="107"/>
      <c r="AH96" s="107">
        <v>339224</v>
      </c>
      <c r="AI96" s="112">
        <f>INDEX([2]Exposure_GWASs!F:F,MATCH([2]Luke!AB95,[2]Exposure_GWASs!C:C,0))</f>
        <v>339224</v>
      </c>
      <c r="AJ96" s="107"/>
      <c r="AK96" s="107" t="s">
        <v>1005</v>
      </c>
      <c r="AL96" s="107" t="s">
        <v>1901</v>
      </c>
      <c r="AM96" s="107" t="s">
        <v>11</v>
      </c>
      <c r="AN96" s="107" t="s">
        <v>1902</v>
      </c>
      <c r="AO96" s="107" t="s">
        <v>11</v>
      </c>
      <c r="AP96" s="107" t="s">
        <v>1903</v>
      </c>
      <c r="AQ96" s="107" t="s">
        <v>208</v>
      </c>
      <c r="AR96" s="107" t="s">
        <v>11</v>
      </c>
      <c r="AS96" s="107" t="s">
        <v>1277</v>
      </c>
      <c r="AT96" s="107" t="s">
        <v>135</v>
      </c>
      <c r="AU96" s="107" t="s">
        <v>10</v>
      </c>
      <c r="AV96" s="107">
        <v>97</v>
      </c>
      <c r="AW96" s="107" t="s">
        <v>10</v>
      </c>
      <c r="AX96" s="107">
        <f>INDEX([2]Exposure_GWASs!S:S,MATCH([2]Luke!AB95,[2]Exposure_GWASs!C:C,0))</f>
        <v>97</v>
      </c>
      <c r="AY96" s="105"/>
      <c r="AZ96" s="105" t="s">
        <v>135</v>
      </c>
      <c r="BA96" s="105" t="s">
        <v>1904</v>
      </c>
      <c r="BB96" s="107" t="s">
        <v>19</v>
      </c>
      <c r="BC96" s="105" t="s">
        <v>17</v>
      </c>
      <c r="BD96" s="105" t="s">
        <v>26</v>
      </c>
      <c r="BE96" s="105"/>
      <c r="BF96" s="105"/>
      <c r="BG96" s="105"/>
      <c r="BH96" s="105" t="s">
        <v>1011</v>
      </c>
      <c r="BI96" s="105" t="s">
        <v>1905</v>
      </c>
      <c r="BJ96" s="105" t="s">
        <v>1906</v>
      </c>
      <c r="BK96" s="105" t="s">
        <v>1907</v>
      </c>
      <c r="BL96" s="105" t="s">
        <v>11</v>
      </c>
      <c r="BM96" s="105" t="s">
        <v>11</v>
      </c>
      <c r="BN96" s="105" t="s">
        <v>1908</v>
      </c>
      <c r="BO96" s="105" t="s">
        <v>167</v>
      </c>
      <c r="BP96" s="105" t="s">
        <v>167</v>
      </c>
      <c r="BQ96" s="105" t="s">
        <v>1909</v>
      </c>
      <c r="BR96" s="105">
        <v>-0.05</v>
      </c>
      <c r="BS96" s="105"/>
      <c r="BT96" s="105">
        <v>95</v>
      </c>
      <c r="BU96" s="105">
        <v>-0.17</v>
      </c>
      <c r="BV96" s="105">
        <v>0.06</v>
      </c>
      <c r="BW96" s="105">
        <v>0.36799999999999999</v>
      </c>
      <c r="BX96" s="105" t="s">
        <v>1791</v>
      </c>
      <c r="BY96" s="105" t="s">
        <v>10</v>
      </c>
      <c r="BZ96" s="105" t="s">
        <v>1910</v>
      </c>
      <c r="CA96" s="105" t="s">
        <v>1911</v>
      </c>
      <c r="CB96" s="105" t="s">
        <v>11</v>
      </c>
      <c r="CC96" s="105" t="s">
        <v>10</v>
      </c>
      <c r="CD96" s="105" t="s">
        <v>1912</v>
      </c>
      <c r="CE96" s="105"/>
      <c r="CF96" s="105"/>
      <c r="CG96" s="105"/>
      <c r="CH96" s="105"/>
      <c r="CI96" s="2"/>
      <c r="CJ96" s="2"/>
      <c r="CK96" s="2"/>
      <c r="CL96" s="2"/>
      <c r="CM96" s="2"/>
    </row>
    <row r="97" spans="1:91">
      <c r="A97" s="105">
        <v>35</v>
      </c>
      <c r="B97" s="105" t="s">
        <v>282</v>
      </c>
      <c r="C97" s="115" t="s">
        <v>244</v>
      </c>
      <c r="D97" s="105" t="s">
        <v>1892</v>
      </c>
      <c r="E97" s="105">
        <v>2017</v>
      </c>
      <c r="F97" s="105" t="s">
        <v>1714</v>
      </c>
      <c r="G97" s="105" t="s">
        <v>1893</v>
      </c>
      <c r="H97" s="105" t="s">
        <v>1894</v>
      </c>
      <c r="I97" s="105" t="s">
        <v>1895</v>
      </c>
      <c r="J97" s="105" t="s">
        <v>1896</v>
      </c>
      <c r="K97" s="105" t="s">
        <v>1897</v>
      </c>
      <c r="L97" s="105" t="s">
        <v>1898</v>
      </c>
      <c r="M97" s="105" t="s">
        <v>1899</v>
      </c>
      <c r="N97" s="107" t="s">
        <v>33</v>
      </c>
      <c r="O97" s="107" t="s">
        <v>5671</v>
      </c>
      <c r="P97" s="107" t="s">
        <v>1914</v>
      </c>
      <c r="Q97" s="107" t="s">
        <v>5600</v>
      </c>
      <c r="R97" s="107" t="s">
        <v>393</v>
      </c>
      <c r="S97" s="107" t="s">
        <v>123</v>
      </c>
      <c r="T97" s="107" t="s">
        <v>1900</v>
      </c>
      <c r="U97" s="107" t="s">
        <v>140</v>
      </c>
      <c r="V97" s="107">
        <v>14154</v>
      </c>
      <c r="W97" s="107" t="s">
        <v>10</v>
      </c>
      <c r="X97" s="107" t="s">
        <v>10</v>
      </c>
      <c r="Y97" s="107" t="s">
        <v>10</v>
      </c>
      <c r="Z97" s="107" t="s">
        <v>10</v>
      </c>
      <c r="AA97" s="107" t="s">
        <v>1005</v>
      </c>
      <c r="AB97" s="107" t="s">
        <v>249</v>
      </c>
      <c r="AC97" s="112" t="str">
        <f>INDEX([2]Exposure_GWASs!G:G,MATCH([2]Luke!AB96,[2]Exposure_GWASs!C:C,0))</f>
        <v>BMI</v>
      </c>
      <c r="AD97" s="112" t="s">
        <v>127</v>
      </c>
      <c r="AE97" s="107" t="s">
        <v>1060</v>
      </c>
      <c r="AF97" s="107"/>
      <c r="AG97" s="107"/>
      <c r="AH97" s="107">
        <v>339224</v>
      </c>
      <c r="AI97" s="112">
        <f>INDEX([2]Exposure_GWASs!F:F,MATCH([2]Luke!AB96,[2]Exposure_GWASs!C:C,0))</f>
        <v>339224</v>
      </c>
      <c r="AJ97" s="107"/>
      <c r="AK97" s="107" t="s">
        <v>1005</v>
      </c>
      <c r="AL97" s="107" t="s">
        <v>1901</v>
      </c>
      <c r="AM97" s="107" t="s">
        <v>11</v>
      </c>
      <c r="AN97" s="107" t="s">
        <v>1902</v>
      </c>
      <c r="AO97" s="107" t="s">
        <v>11</v>
      </c>
      <c r="AP97" s="107" t="s">
        <v>1903</v>
      </c>
      <c r="AQ97" s="107" t="s">
        <v>208</v>
      </c>
      <c r="AR97" s="107" t="s">
        <v>11</v>
      </c>
      <c r="AS97" s="107" t="s">
        <v>1277</v>
      </c>
      <c r="AT97" s="107" t="s">
        <v>135</v>
      </c>
      <c r="AU97" s="107" t="s">
        <v>10</v>
      </c>
      <c r="AV97" s="107">
        <v>97</v>
      </c>
      <c r="AW97" s="107" t="s">
        <v>10</v>
      </c>
      <c r="AX97" s="107">
        <f>INDEX([2]Exposure_GWASs!S:S,MATCH([2]Luke!AB96,[2]Exposure_GWASs!C:C,0))</f>
        <v>97</v>
      </c>
      <c r="AY97" s="105"/>
      <c r="AZ97" s="105" t="s">
        <v>135</v>
      </c>
      <c r="BA97" s="105" t="s">
        <v>1904</v>
      </c>
      <c r="BB97" s="107" t="s">
        <v>19</v>
      </c>
      <c r="BC97" s="105" t="s">
        <v>17</v>
      </c>
      <c r="BD97" s="105" t="s">
        <v>26</v>
      </c>
      <c r="BE97" s="105"/>
      <c r="BF97" s="105"/>
      <c r="BG97" s="105"/>
      <c r="BH97" s="105" t="s">
        <v>1011</v>
      </c>
      <c r="BI97" s="105" t="s">
        <v>1905</v>
      </c>
      <c r="BJ97" s="105" t="s">
        <v>1906</v>
      </c>
      <c r="BK97" s="105" t="s">
        <v>1907</v>
      </c>
      <c r="BL97" s="105" t="s">
        <v>11</v>
      </c>
      <c r="BM97" s="105" t="s">
        <v>11</v>
      </c>
      <c r="BN97" s="105" t="s">
        <v>1908</v>
      </c>
      <c r="BO97" s="105" t="s">
        <v>167</v>
      </c>
      <c r="BP97" s="105" t="s">
        <v>1913</v>
      </c>
      <c r="BQ97" s="105" t="s">
        <v>1909</v>
      </c>
      <c r="BR97" s="105">
        <v>0.15</v>
      </c>
      <c r="BS97" s="105"/>
      <c r="BT97" s="105">
        <v>95</v>
      </c>
      <c r="BU97" s="105">
        <v>0.05</v>
      </c>
      <c r="BV97" s="105">
        <v>0.25</v>
      </c>
      <c r="BW97" s="105">
        <v>5.0000000000000001E-3</v>
      </c>
      <c r="BX97" s="105" t="s">
        <v>1791</v>
      </c>
      <c r="BY97" s="105" t="s">
        <v>10</v>
      </c>
      <c r="BZ97" s="105" t="s">
        <v>1910</v>
      </c>
      <c r="CA97" s="105" t="s">
        <v>1911</v>
      </c>
      <c r="CB97" s="105" t="s">
        <v>11</v>
      </c>
      <c r="CC97" s="105" t="s">
        <v>10</v>
      </c>
      <c r="CD97" s="105" t="s">
        <v>1912</v>
      </c>
      <c r="CE97" s="105"/>
      <c r="CF97" s="105"/>
      <c r="CG97" s="105"/>
      <c r="CH97" s="105"/>
      <c r="CI97" s="2"/>
      <c r="CJ97" s="2"/>
      <c r="CK97" s="2"/>
      <c r="CL97" s="2"/>
      <c r="CM97" s="2"/>
    </row>
    <row r="98" spans="1:91">
      <c r="A98" s="105">
        <v>35</v>
      </c>
      <c r="B98" s="105" t="s">
        <v>282</v>
      </c>
      <c r="C98" s="115" t="s">
        <v>244</v>
      </c>
      <c r="D98" s="105" t="s">
        <v>1892</v>
      </c>
      <c r="E98" s="105">
        <v>2017</v>
      </c>
      <c r="F98" s="105" t="s">
        <v>1714</v>
      </c>
      <c r="G98" s="105" t="s">
        <v>1893</v>
      </c>
      <c r="H98" s="105" t="s">
        <v>1894</v>
      </c>
      <c r="I98" s="105" t="s">
        <v>1895</v>
      </c>
      <c r="J98" s="105" t="s">
        <v>1896</v>
      </c>
      <c r="K98" s="105" t="s">
        <v>1897</v>
      </c>
      <c r="L98" s="105" t="s">
        <v>1898</v>
      </c>
      <c r="M98" s="105" t="s">
        <v>1899</v>
      </c>
      <c r="N98" s="107" t="s">
        <v>33</v>
      </c>
      <c r="O98" s="107" t="s">
        <v>5670</v>
      </c>
      <c r="P98" s="107" t="s">
        <v>5670</v>
      </c>
      <c r="Q98" s="107" t="s">
        <v>5608</v>
      </c>
      <c r="R98" s="107" t="s">
        <v>393</v>
      </c>
      <c r="S98" s="107" t="s">
        <v>123</v>
      </c>
      <c r="T98" s="107" t="s">
        <v>1900</v>
      </c>
      <c r="U98" s="107" t="s">
        <v>140</v>
      </c>
      <c r="V98" s="107">
        <v>19851</v>
      </c>
      <c r="W98" s="107" t="s">
        <v>10</v>
      </c>
      <c r="X98" s="107" t="s">
        <v>10</v>
      </c>
      <c r="Y98" s="107" t="s">
        <v>10</v>
      </c>
      <c r="Z98" s="107" t="s">
        <v>10</v>
      </c>
      <c r="AA98" s="107" t="s">
        <v>1005</v>
      </c>
      <c r="AB98" s="107" t="s">
        <v>249</v>
      </c>
      <c r="AC98" s="112" t="str">
        <f>INDEX([2]Exposure_GWASs!G:G,MATCH([2]Luke!AB97,[2]Exposure_GWASs!C:C,0))</f>
        <v>BMI</v>
      </c>
      <c r="AD98" s="112" t="s">
        <v>127</v>
      </c>
      <c r="AE98" s="107" t="s">
        <v>1060</v>
      </c>
      <c r="AF98" s="107"/>
      <c r="AG98" s="107"/>
      <c r="AH98" s="107">
        <v>339224</v>
      </c>
      <c r="AI98" s="112">
        <f>INDEX([2]Exposure_GWASs!F:F,MATCH([2]Luke!AB97,[2]Exposure_GWASs!C:C,0))</f>
        <v>339224</v>
      </c>
      <c r="AJ98" s="107"/>
      <c r="AK98" s="107" t="s">
        <v>1005</v>
      </c>
      <c r="AL98" s="107" t="s">
        <v>1901</v>
      </c>
      <c r="AM98" s="107" t="s">
        <v>11</v>
      </c>
      <c r="AN98" s="107" t="s">
        <v>1902</v>
      </c>
      <c r="AO98" s="107" t="s">
        <v>11</v>
      </c>
      <c r="AP98" s="107" t="s">
        <v>1903</v>
      </c>
      <c r="AQ98" s="107" t="s">
        <v>208</v>
      </c>
      <c r="AR98" s="107" t="s">
        <v>11</v>
      </c>
      <c r="AS98" s="107" t="s">
        <v>1277</v>
      </c>
      <c r="AT98" s="107" t="s">
        <v>135</v>
      </c>
      <c r="AU98" s="107" t="s">
        <v>10</v>
      </c>
      <c r="AV98" s="107">
        <v>97</v>
      </c>
      <c r="AW98" s="107" t="s">
        <v>10</v>
      </c>
      <c r="AX98" s="107">
        <f>INDEX([2]Exposure_GWASs!S:S,MATCH([2]Luke!AB97,[2]Exposure_GWASs!C:C,0))</f>
        <v>97</v>
      </c>
      <c r="AY98" s="105"/>
      <c r="AZ98" s="105" t="s">
        <v>135</v>
      </c>
      <c r="BA98" s="105" t="s">
        <v>1904</v>
      </c>
      <c r="BB98" s="107" t="s">
        <v>19</v>
      </c>
      <c r="BC98" s="105" t="s">
        <v>17</v>
      </c>
      <c r="BD98" s="105" t="s">
        <v>26</v>
      </c>
      <c r="BE98" s="105"/>
      <c r="BF98" s="105"/>
      <c r="BG98" s="105"/>
      <c r="BH98" s="105" t="s">
        <v>1011</v>
      </c>
      <c r="BI98" s="105" t="s">
        <v>1905</v>
      </c>
      <c r="BJ98" s="105" t="s">
        <v>1906</v>
      </c>
      <c r="BK98" s="105" t="s">
        <v>1907</v>
      </c>
      <c r="BL98" s="105" t="s">
        <v>11</v>
      </c>
      <c r="BM98" s="105" t="s">
        <v>11</v>
      </c>
      <c r="BN98" s="105" t="s">
        <v>1908</v>
      </c>
      <c r="BO98" s="105" t="s">
        <v>167</v>
      </c>
      <c r="BP98" s="105" t="s">
        <v>167</v>
      </c>
      <c r="BQ98" s="105" t="s">
        <v>1909</v>
      </c>
      <c r="BR98" s="105">
        <v>0.04</v>
      </c>
      <c r="BS98" s="105"/>
      <c r="BT98" s="105">
        <v>95</v>
      </c>
      <c r="BU98" s="105">
        <v>-0.04</v>
      </c>
      <c r="BV98" s="105">
        <v>0.12</v>
      </c>
      <c r="BW98" s="105">
        <v>0.34699999999999998</v>
      </c>
      <c r="BX98" s="105" t="s">
        <v>1791</v>
      </c>
      <c r="BY98" s="105" t="s">
        <v>10</v>
      </c>
      <c r="BZ98" s="105" t="s">
        <v>1910</v>
      </c>
      <c r="CA98" s="105" t="s">
        <v>1911</v>
      </c>
      <c r="CB98" s="105" t="s">
        <v>11</v>
      </c>
      <c r="CC98" s="105" t="s">
        <v>10</v>
      </c>
      <c r="CD98" s="105" t="s">
        <v>1912</v>
      </c>
      <c r="CE98" s="105"/>
      <c r="CF98" s="105"/>
      <c r="CG98" s="105"/>
      <c r="CH98" s="105"/>
      <c r="CI98" s="2"/>
      <c r="CJ98" s="2"/>
      <c r="CK98" s="2"/>
      <c r="CL98" s="2"/>
      <c r="CM98" s="2"/>
    </row>
    <row r="99" spans="1:91">
      <c r="A99" s="105">
        <v>35</v>
      </c>
      <c r="B99" s="105" t="s">
        <v>282</v>
      </c>
      <c r="C99" s="115" t="s">
        <v>244</v>
      </c>
      <c r="D99" s="105" t="s">
        <v>1892</v>
      </c>
      <c r="E99" s="105">
        <v>2017</v>
      </c>
      <c r="F99" s="105" t="s">
        <v>1714</v>
      </c>
      <c r="G99" s="105" t="s">
        <v>1893</v>
      </c>
      <c r="H99" s="105" t="s">
        <v>1894</v>
      </c>
      <c r="I99" s="105" t="s">
        <v>1895</v>
      </c>
      <c r="J99" s="105" t="s">
        <v>1896</v>
      </c>
      <c r="K99" s="105" t="s">
        <v>1897</v>
      </c>
      <c r="L99" s="105" t="s">
        <v>1898</v>
      </c>
      <c r="M99" s="105" t="s">
        <v>1899</v>
      </c>
      <c r="N99" s="107" t="s">
        <v>33</v>
      </c>
      <c r="O99" s="107" t="s">
        <v>5672</v>
      </c>
      <c r="P99" s="107" t="s">
        <v>5672</v>
      </c>
      <c r="Q99" s="107" t="s">
        <v>5600</v>
      </c>
      <c r="R99" s="107" t="s">
        <v>393</v>
      </c>
      <c r="S99" s="107" t="s">
        <v>123</v>
      </c>
      <c r="T99" s="107" t="s">
        <v>1900</v>
      </c>
      <c r="U99" s="107" t="s">
        <v>140</v>
      </c>
      <c r="V99" s="107">
        <v>23955</v>
      </c>
      <c r="W99" s="107" t="s">
        <v>10</v>
      </c>
      <c r="X99" s="107" t="s">
        <v>10</v>
      </c>
      <c r="Y99" s="107" t="s">
        <v>10</v>
      </c>
      <c r="Z99" s="107" t="s">
        <v>10</v>
      </c>
      <c r="AA99" s="107" t="s">
        <v>1005</v>
      </c>
      <c r="AB99" s="107" t="s">
        <v>249</v>
      </c>
      <c r="AC99" s="112" t="str">
        <f>INDEX([2]Exposure_GWASs!G:G,MATCH([2]Luke!AB98,[2]Exposure_GWASs!C:C,0))</f>
        <v>BMI</v>
      </c>
      <c r="AD99" s="112" t="s">
        <v>127</v>
      </c>
      <c r="AE99" s="107" t="s">
        <v>1060</v>
      </c>
      <c r="AF99" s="107"/>
      <c r="AG99" s="107"/>
      <c r="AH99" s="107">
        <v>339224</v>
      </c>
      <c r="AI99" s="112">
        <f>INDEX([2]Exposure_GWASs!F:F,MATCH([2]Luke!AB98,[2]Exposure_GWASs!C:C,0))</f>
        <v>339224</v>
      </c>
      <c r="AJ99" s="107"/>
      <c r="AK99" s="107" t="s">
        <v>1005</v>
      </c>
      <c r="AL99" s="107" t="s">
        <v>1901</v>
      </c>
      <c r="AM99" s="107" t="s">
        <v>11</v>
      </c>
      <c r="AN99" s="107" t="s">
        <v>1902</v>
      </c>
      <c r="AO99" s="107" t="s">
        <v>11</v>
      </c>
      <c r="AP99" s="107" t="s">
        <v>1903</v>
      </c>
      <c r="AQ99" s="107" t="s">
        <v>208</v>
      </c>
      <c r="AR99" s="107" t="s">
        <v>11</v>
      </c>
      <c r="AS99" s="107" t="s">
        <v>1277</v>
      </c>
      <c r="AT99" s="107" t="s">
        <v>135</v>
      </c>
      <c r="AU99" s="107" t="s">
        <v>10</v>
      </c>
      <c r="AV99" s="107">
        <v>97</v>
      </c>
      <c r="AW99" s="107" t="s">
        <v>10</v>
      </c>
      <c r="AX99" s="107">
        <f>INDEX([2]Exposure_GWASs!S:S,MATCH([2]Luke!AB98,[2]Exposure_GWASs!C:C,0))</f>
        <v>97</v>
      </c>
      <c r="AY99" s="105"/>
      <c r="AZ99" s="105" t="s">
        <v>135</v>
      </c>
      <c r="BA99" s="105" t="s">
        <v>1904</v>
      </c>
      <c r="BB99" s="107" t="s">
        <v>19</v>
      </c>
      <c r="BC99" s="105" t="s">
        <v>17</v>
      </c>
      <c r="BD99" s="105" t="s">
        <v>26</v>
      </c>
      <c r="BE99" s="105"/>
      <c r="BF99" s="105"/>
      <c r="BG99" s="105"/>
      <c r="BH99" s="105" t="s">
        <v>1011</v>
      </c>
      <c r="BI99" s="105" t="s">
        <v>1905</v>
      </c>
      <c r="BJ99" s="105" t="s">
        <v>1906</v>
      </c>
      <c r="BK99" s="105" t="s">
        <v>1907</v>
      </c>
      <c r="BL99" s="105" t="s">
        <v>11</v>
      </c>
      <c r="BM99" s="105" t="s">
        <v>11</v>
      </c>
      <c r="BN99" s="105" t="s">
        <v>1908</v>
      </c>
      <c r="BO99" s="105" t="s">
        <v>167</v>
      </c>
      <c r="BP99" s="105" t="s">
        <v>167</v>
      </c>
      <c r="BQ99" s="105" t="s">
        <v>1909</v>
      </c>
      <c r="BR99" s="105">
        <v>0.13</v>
      </c>
      <c r="BS99" s="105"/>
      <c r="BT99" s="105">
        <v>95</v>
      </c>
      <c r="BU99" s="105">
        <v>0.06</v>
      </c>
      <c r="BV99" s="105">
        <v>0.21</v>
      </c>
      <c r="BW99" s="105">
        <v>1E-3</v>
      </c>
      <c r="BX99" s="105" t="s">
        <v>1791</v>
      </c>
      <c r="BY99" s="105" t="s">
        <v>10</v>
      </c>
      <c r="BZ99" s="105" t="s">
        <v>1910</v>
      </c>
      <c r="CA99" s="105" t="s">
        <v>1911</v>
      </c>
      <c r="CB99" s="105" t="s">
        <v>11</v>
      </c>
      <c r="CC99" s="105" t="s">
        <v>10</v>
      </c>
      <c r="CD99" s="105" t="s">
        <v>1912</v>
      </c>
      <c r="CE99" s="105"/>
      <c r="CF99" s="105"/>
      <c r="CG99" s="105"/>
      <c r="CH99" s="105"/>
      <c r="CI99" s="2"/>
      <c r="CJ99" s="2"/>
      <c r="CK99" s="2"/>
      <c r="CL99" s="2"/>
      <c r="CM99" s="2"/>
    </row>
    <row r="100" spans="1:91">
      <c r="A100" s="105">
        <v>35</v>
      </c>
      <c r="B100" s="105" t="s">
        <v>282</v>
      </c>
      <c r="C100" s="115" t="s">
        <v>244</v>
      </c>
      <c r="D100" s="105" t="s">
        <v>1892</v>
      </c>
      <c r="E100" s="105">
        <v>2017</v>
      </c>
      <c r="F100" s="105" t="s">
        <v>1714</v>
      </c>
      <c r="G100" s="105" t="s">
        <v>1893</v>
      </c>
      <c r="H100" s="105" t="s">
        <v>1894</v>
      </c>
      <c r="I100" s="105" t="s">
        <v>1895</v>
      </c>
      <c r="J100" s="105" t="s">
        <v>1896</v>
      </c>
      <c r="K100" s="105" t="s">
        <v>1897</v>
      </c>
      <c r="L100" s="105" t="s">
        <v>1898</v>
      </c>
      <c r="M100" s="105" t="s">
        <v>1899</v>
      </c>
      <c r="N100" s="107" t="s">
        <v>33</v>
      </c>
      <c r="O100" s="107" t="s">
        <v>5673</v>
      </c>
      <c r="P100" s="107" t="s">
        <v>5674</v>
      </c>
      <c r="Q100" s="107" t="s">
        <v>5600</v>
      </c>
      <c r="R100" s="107" t="s">
        <v>393</v>
      </c>
      <c r="S100" s="107" t="s">
        <v>123</v>
      </c>
      <c r="T100" s="107" t="s">
        <v>1900</v>
      </c>
      <c r="U100" s="107" t="s">
        <v>140</v>
      </c>
      <c r="V100" s="107">
        <v>18363</v>
      </c>
      <c r="W100" s="107" t="s">
        <v>10</v>
      </c>
      <c r="X100" s="107" t="s">
        <v>10</v>
      </c>
      <c r="Y100" s="107" t="s">
        <v>10</v>
      </c>
      <c r="Z100" s="107" t="s">
        <v>10</v>
      </c>
      <c r="AA100" s="107" t="s">
        <v>1005</v>
      </c>
      <c r="AB100" s="107" t="s">
        <v>249</v>
      </c>
      <c r="AC100" s="112" t="str">
        <f>INDEX([2]Exposure_GWASs!G:G,MATCH([2]Luke!AB99,[2]Exposure_GWASs!C:C,0))</f>
        <v>BMI</v>
      </c>
      <c r="AD100" s="112" t="s">
        <v>127</v>
      </c>
      <c r="AE100" s="107" t="s">
        <v>1060</v>
      </c>
      <c r="AF100" s="107"/>
      <c r="AG100" s="107"/>
      <c r="AH100" s="107">
        <v>339224</v>
      </c>
      <c r="AI100" s="112">
        <f>INDEX([2]Exposure_GWASs!F:F,MATCH([2]Luke!AB99,[2]Exposure_GWASs!C:C,0))</f>
        <v>339224</v>
      </c>
      <c r="AJ100" s="107"/>
      <c r="AK100" s="107" t="s">
        <v>1005</v>
      </c>
      <c r="AL100" s="107" t="s">
        <v>1901</v>
      </c>
      <c r="AM100" s="107" t="s">
        <v>11</v>
      </c>
      <c r="AN100" s="107" t="s">
        <v>1902</v>
      </c>
      <c r="AO100" s="107" t="s">
        <v>11</v>
      </c>
      <c r="AP100" s="107" t="s">
        <v>1903</v>
      </c>
      <c r="AQ100" s="107" t="s">
        <v>208</v>
      </c>
      <c r="AR100" s="107" t="s">
        <v>11</v>
      </c>
      <c r="AS100" s="107" t="s">
        <v>1277</v>
      </c>
      <c r="AT100" s="107" t="s">
        <v>135</v>
      </c>
      <c r="AU100" s="107" t="s">
        <v>10</v>
      </c>
      <c r="AV100" s="107">
        <v>97</v>
      </c>
      <c r="AW100" s="107" t="s">
        <v>10</v>
      </c>
      <c r="AX100" s="107">
        <f>INDEX([2]Exposure_GWASs!S:S,MATCH([2]Luke!AB99,[2]Exposure_GWASs!C:C,0))</f>
        <v>97</v>
      </c>
      <c r="AY100" s="105"/>
      <c r="AZ100" s="105" t="s">
        <v>135</v>
      </c>
      <c r="BA100" s="105" t="s">
        <v>1904</v>
      </c>
      <c r="BB100" s="107" t="s">
        <v>19</v>
      </c>
      <c r="BC100" s="105" t="s">
        <v>17</v>
      </c>
      <c r="BD100" s="105" t="s">
        <v>26</v>
      </c>
      <c r="BE100" s="105"/>
      <c r="BF100" s="105"/>
      <c r="BG100" s="105"/>
      <c r="BH100" s="105" t="s">
        <v>1011</v>
      </c>
      <c r="BI100" s="105" t="s">
        <v>1905</v>
      </c>
      <c r="BJ100" s="105" t="s">
        <v>1906</v>
      </c>
      <c r="BK100" s="105" t="s">
        <v>1907</v>
      </c>
      <c r="BL100" s="105" t="s">
        <v>11</v>
      </c>
      <c r="BM100" s="105" t="s">
        <v>11</v>
      </c>
      <c r="BN100" s="105" t="s">
        <v>1908</v>
      </c>
      <c r="BO100" s="105" t="s">
        <v>167</v>
      </c>
      <c r="BP100" s="105" t="s">
        <v>1913</v>
      </c>
      <c r="BQ100" s="105" t="s">
        <v>1909</v>
      </c>
      <c r="BR100" s="105">
        <v>0.39</v>
      </c>
      <c r="BS100" s="105"/>
      <c r="BT100" s="105">
        <v>95</v>
      </c>
      <c r="BU100" s="105">
        <v>0.28999999999999998</v>
      </c>
      <c r="BV100" s="105">
        <v>0.49</v>
      </c>
      <c r="BW100" s="105">
        <v>1E-3</v>
      </c>
      <c r="BX100" s="105" t="s">
        <v>1791</v>
      </c>
      <c r="BY100" s="105" t="s">
        <v>10</v>
      </c>
      <c r="BZ100" s="105" t="s">
        <v>1910</v>
      </c>
      <c r="CA100" s="105" t="s">
        <v>1911</v>
      </c>
      <c r="CB100" s="105" t="s">
        <v>11</v>
      </c>
      <c r="CC100" s="105" t="s">
        <v>10</v>
      </c>
      <c r="CD100" s="105" t="s">
        <v>1912</v>
      </c>
      <c r="CE100" s="105"/>
      <c r="CF100" s="105"/>
      <c r="CG100" s="105"/>
      <c r="CH100" s="105"/>
      <c r="CI100" s="2"/>
      <c r="CJ100" s="2"/>
      <c r="CK100" s="2"/>
      <c r="CL100" s="2"/>
      <c r="CM100" s="2"/>
    </row>
    <row r="101" spans="1:91">
      <c r="A101" s="105">
        <v>35</v>
      </c>
      <c r="B101" s="105" t="s">
        <v>282</v>
      </c>
      <c r="C101" s="115" t="s">
        <v>244</v>
      </c>
      <c r="D101" s="105" t="s">
        <v>1892</v>
      </c>
      <c r="E101" s="105">
        <v>2017</v>
      </c>
      <c r="F101" s="105" t="s">
        <v>1714</v>
      </c>
      <c r="G101" s="105" t="s">
        <v>1893</v>
      </c>
      <c r="H101" s="105" t="s">
        <v>1894</v>
      </c>
      <c r="I101" s="105" t="s">
        <v>1895</v>
      </c>
      <c r="J101" s="105" t="s">
        <v>1896</v>
      </c>
      <c r="K101" s="105" t="s">
        <v>1897</v>
      </c>
      <c r="L101" s="105" t="s">
        <v>1898</v>
      </c>
      <c r="M101" s="105" t="s">
        <v>1899</v>
      </c>
      <c r="N101" s="107" t="s">
        <v>33</v>
      </c>
      <c r="O101" s="107" t="s">
        <v>5675</v>
      </c>
      <c r="P101" s="107" t="s">
        <v>5675</v>
      </c>
      <c r="Q101" s="107" t="s">
        <v>5600</v>
      </c>
      <c r="R101" s="107" t="s">
        <v>393</v>
      </c>
      <c r="S101" s="107" t="s">
        <v>123</v>
      </c>
      <c r="T101" s="107" t="s">
        <v>1900</v>
      </c>
      <c r="U101" s="107" t="s">
        <v>140</v>
      </c>
      <c r="V101" s="107">
        <v>16335</v>
      </c>
      <c r="W101" s="107" t="s">
        <v>10</v>
      </c>
      <c r="X101" s="107" t="s">
        <v>10</v>
      </c>
      <c r="Y101" s="107" t="s">
        <v>10</v>
      </c>
      <c r="Z101" s="107" t="s">
        <v>10</v>
      </c>
      <c r="AA101" s="107" t="s">
        <v>1005</v>
      </c>
      <c r="AB101" s="107" t="s">
        <v>249</v>
      </c>
      <c r="AC101" s="112" t="str">
        <f>INDEX([2]Exposure_GWASs!G:G,MATCH([2]Luke!AB100,[2]Exposure_GWASs!C:C,0))</f>
        <v>BMI</v>
      </c>
      <c r="AD101" s="112" t="s">
        <v>127</v>
      </c>
      <c r="AE101" s="107" t="s">
        <v>1060</v>
      </c>
      <c r="AF101" s="107"/>
      <c r="AG101" s="107"/>
      <c r="AH101" s="107">
        <v>339224</v>
      </c>
      <c r="AI101" s="112">
        <f>INDEX([2]Exposure_GWASs!F:F,MATCH([2]Luke!AB100,[2]Exposure_GWASs!C:C,0))</f>
        <v>339224</v>
      </c>
      <c r="AJ101" s="107"/>
      <c r="AK101" s="107" t="s">
        <v>1005</v>
      </c>
      <c r="AL101" s="107" t="s">
        <v>1901</v>
      </c>
      <c r="AM101" s="107" t="s">
        <v>11</v>
      </c>
      <c r="AN101" s="107" t="s">
        <v>1902</v>
      </c>
      <c r="AO101" s="107" t="s">
        <v>11</v>
      </c>
      <c r="AP101" s="107" t="s">
        <v>1903</v>
      </c>
      <c r="AQ101" s="107" t="s">
        <v>208</v>
      </c>
      <c r="AR101" s="107" t="s">
        <v>11</v>
      </c>
      <c r="AS101" s="107" t="s">
        <v>1277</v>
      </c>
      <c r="AT101" s="107" t="s">
        <v>135</v>
      </c>
      <c r="AU101" s="107" t="s">
        <v>10</v>
      </c>
      <c r="AV101" s="107">
        <v>97</v>
      </c>
      <c r="AW101" s="107" t="s">
        <v>10</v>
      </c>
      <c r="AX101" s="107">
        <f>INDEX([2]Exposure_GWASs!S:S,MATCH([2]Luke!AB100,[2]Exposure_GWASs!C:C,0))</f>
        <v>97</v>
      </c>
      <c r="AY101" s="105"/>
      <c r="AZ101" s="105" t="s">
        <v>135</v>
      </c>
      <c r="BA101" s="105" t="s">
        <v>1904</v>
      </c>
      <c r="BB101" s="107" t="s">
        <v>19</v>
      </c>
      <c r="BC101" s="105" t="s">
        <v>17</v>
      </c>
      <c r="BD101" s="105" t="s">
        <v>26</v>
      </c>
      <c r="BE101" s="105"/>
      <c r="BF101" s="105"/>
      <c r="BG101" s="105"/>
      <c r="BH101" s="105" t="s">
        <v>1011</v>
      </c>
      <c r="BI101" s="105" t="s">
        <v>1905</v>
      </c>
      <c r="BJ101" s="105" t="s">
        <v>1906</v>
      </c>
      <c r="BK101" s="105" t="s">
        <v>1907</v>
      </c>
      <c r="BL101" s="105" t="s">
        <v>11</v>
      </c>
      <c r="BM101" s="105" t="s">
        <v>11</v>
      </c>
      <c r="BN101" s="105" t="s">
        <v>1908</v>
      </c>
      <c r="BO101" s="105" t="s">
        <v>167</v>
      </c>
      <c r="BP101" s="105" t="s">
        <v>167</v>
      </c>
      <c r="BQ101" s="105" t="s">
        <v>1909</v>
      </c>
      <c r="BR101" s="105">
        <v>-0.19</v>
      </c>
      <c r="BS101" s="105"/>
      <c r="BT101" s="105">
        <v>95</v>
      </c>
      <c r="BU101" s="105">
        <v>-0.33</v>
      </c>
      <c r="BV101" s="105">
        <v>-0.05</v>
      </c>
      <c r="BW101" s="105">
        <v>8.9999999999999993E-3</v>
      </c>
      <c r="BX101" s="105" t="s">
        <v>1791</v>
      </c>
      <c r="BY101" s="105" t="s">
        <v>10</v>
      </c>
      <c r="BZ101" s="105" t="s">
        <v>1910</v>
      </c>
      <c r="CA101" s="105" t="s">
        <v>1911</v>
      </c>
      <c r="CB101" s="105" t="s">
        <v>11</v>
      </c>
      <c r="CC101" s="105" t="s">
        <v>10</v>
      </c>
      <c r="CD101" s="105" t="s">
        <v>1912</v>
      </c>
      <c r="CE101" s="105"/>
      <c r="CF101" s="105"/>
      <c r="CG101" s="105"/>
      <c r="CH101" s="105"/>
      <c r="CI101" s="2"/>
      <c r="CJ101" s="2"/>
      <c r="CK101" s="2"/>
      <c r="CL101" s="2"/>
      <c r="CM101" s="2"/>
    </row>
    <row r="102" spans="1:91">
      <c r="A102" s="105">
        <v>35</v>
      </c>
      <c r="B102" s="105" t="s">
        <v>282</v>
      </c>
      <c r="C102" s="115" t="s">
        <v>244</v>
      </c>
      <c r="D102" s="105" t="s">
        <v>1892</v>
      </c>
      <c r="E102" s="105">
        <v>2017</v>
      </c>
      <c r="F102" s="105" t="s">
        <v>1714</v>
      </c>
      <c r="G102" s="105" t="s">
        <v>1893</v>
      </c>
      <c r="H102" s="105" t="s">
        <v>1894</v>
      </c>
      <c r="I102" s="105" t="s">
        <v>1895</v>
      </c>
      <c r="J102" s="105" t="s">
        <v>1896</v>
      </c>
      <c r="K102" s="105" t="s">
        <v>1897</v>
      </c>
      <c r="L102" s="105" t="s">
        <v>1898</v>
      </c>
      <c r="M102" s="105" t="s">
        <v>1899</v>
      </c>
      <c r="N102" s="107" t="s">
        <v>33</v>
      </c>
      <c r="O102" s="107" t="s">
        <v>5676</v>
      </c>
      <c r="P102" s="107" t="s">
        <v>5677</v>
      </c>
      <c r="Q102" s="107" t="s">
        <v>5600</v>
      </c>
      <c r="R102" s="107" t="s">
        <v>393</v>
      </c>
      <c r="S102" s="107" t="s">
        <v>123</v>
      </c>
      <c r="T102" s="107" t="s">
        <v>1900</v>
      </c>
      <c r="U102" s="107" t="s">
        <v>140</v>
      </c>
      <c r="V102" s="107">
        <v>17070</v>
      </c>
      <c r="W102" s="107" t="s">
        <v>10</v>
      </c>
      <c r="X102" s="107" t="s">
        <v>10</v>
      </c>
      <c r="Y102" s="107" t="s">
        <v>10</v>
      </c>
      <c r="Z102" s="107" t="s">
        <v>10</v>
      </c>
      <c r="AA102" s="107" t="s">
        <v>1005</v>
      </c>
      <c r="AB102" s="107" t="s">
        <v>249</v>
      </c>
      <c r="AC102" s="112" t="str">
        <f>INDEX([2]Exposure_GWASs!G:G,MATCH([2]Luke!AB101,[2]Exposure_GWASs!C:C,0))</f>
        <v>BMI</v>
      </c>
      <c r="AD102" s="112" t="s">
        <v>127</v>
      </c>
      <c r="AE102" s="107" t="s">
        <v>1060</v>
      </c>
      <c r="AF102" s="107"/>
      <c r="AG102" s="107"/>
      <c r="AH102" s="107">
        <v>339224</v>
      </c>
      <c r="AI102" s="112">
        <f>INDEX([2]Exposure_GWASs!F:F,MATCH([2]Luke!AB101,[2]Exposure_GWASs!C:C,0))</f>
        <v>339224</v>
      </c>
      <c r="AJ102" s="107"/>
      <c r="AK102" s="107" t="s">
        <v>1005</v>
      </c>
      <c r="AL102" s="107" t="s">
        <v>1901</v>
      </c>
      <c r="AM102" s="107" t="s">
        <v>11</v>
      </c>
      <c r="AN102" s="107" t="s">
        <v>1902</v>
      </c>
      <c r="AO102" s="107" t="s">
        <v>11</v>
      </c>
      <c r="AP102" s="107" t="s">
        <v>1903</v>
      </c>
      <c r="AQ102" s="107" t="s">
        <v>208</v>
      </c>
      <c r="AR102" s="107" t="s">
        <v>11</v>
      </c>
      <c r="AS102" s="107" t="s">
        <v>1277</v>
      </c>
      <c r="AT102" s="107" t="s">
        <v>135</v>
      </c>
      <c r="AU102" s="107" t="s">
        <v>10</v>
      </c>
      <c r="AV102" s="107">
        <v>97</v>
      </c>
      <c r="AW102" s="107" t="s">
        <v>10</v>
      </c>
      <c r="AX102" s="107">
        <f>INDEX([2]Exposure_GWASs!S:S,MATCH([2]Luke!AB101,[2]Exposure_GWASs!C:C,0))</f>
        <v>97</v>
      </c>
      <c r="AY102" s="105"/>
      <c r="AZ102" s="105" t="s">
        <v>135</v>
      </c>
      <c r="BA102" s="105" t="s">
        <v>1904</v>
      </c>
      <c r="BB102" s="107" t="s">
        <v>19</v>
      </c>
      <c r="BC102" s="105" t="s">
        <v>17</v>
      </c>
      <c r="BD102" s="105" t="s">
        <v>26</v>
      </c>
      <c r="BE102" s="105"/>
      <c r="BF102" s="105"/>
      <c r="BG102" s="105"/>
      <c r="BH102" s="105" t="s">
        <v>1011</v>
      </c>
      <c r="BI102" s="105" t="s">
        <v>1905</v>
      </c>
      <c r="BJ102" s="105" t="s">
        <v>1906</v>
      </c>
      <c r="BK102" s="105" t="s">
        <v>1907</v>
      </c>
      <c r="BL102" s="105" t="s">
        <v>11</v>
      </c>
      <c r="BM102" s="105" t="s">
        <v>11</v>
      </c>
      <c r="BN102" s="105" t="s">
        <v>1908</v>
      </c>
      <c r="BO102" s="105" t="s">
        <v>167</v>
      </c>
      <c r="BP102" s="105" t="s">
        <v>1913</v>
      </c>
      <c r="BQ102" s="105" t="s">
        <v>1909</v>
      </c>
      <c r="BR102" s="105">
        <v>-0.02</v>
      </c>
      <c r="BS102" s="105"/>
      <c r="BT102" s="105">
        <v>95</v>
      </c>
      <c r="BU102" s="105">
        <v>-0.11</v>
      </c>
      <c r="BV102" s="105">
        <v>0.08</v>
      </c>
      <c r="BW102" s="105">
        <v>0.70299999999999996</v>
      </c>
      <c r="BX102" s="105" t="s">
        <v>1791</v>
      </c>
      <c r="BY102" s="105" t="s">
        <v>10</v>
      </c>
      <c r="BZ102" s="105" t="s">
        <v>1910</v>
      </c>
      <c r="CA102" s="105" t="s">
        <v>1911</v>
      </c>
      <c r="CB102" s="105" t="s">
        <v>11</v>
      </c>
      <c r="CC102" s="105" t="s">
        <v>10</v>
      </c>
      <c r="CD102" s="105" t="s">
        <v>1912</v>
      </c>
      <c r="CE102" s="105"/>
      <c r="CF102" s="105"/>
      <c r="CG102" s="105"/>
      <c r="CH102" s="105"/>
      <c r="CI102" s="2"/>
      <c r="CJ102" s="2"/>
      <c r="CK102" s="2"/>
      <c r="CL102" s="2"/>
      <c r="CM102" s="2"/>
    </row>
    <row r="103" spans="1:91">
      <c r="A103" s="105">
        <v>35</v>
      </c>
      <c r="B103" s="105" t="s">
        <v>282</v>
      </c>
      <c r="C103" s="115" t="s">
        <v>244</v>
      </c>
      <c r="D103" s="105" t="s">
        <v>1892</v>
      </c>
      <c r="E103" s="105">
        <v>2017</v>
      </c>
      <c r="F103" s="105" t="s">
        <v>1714</v>
      </c>
      <c r="G103" s="105" t="s">
        <v>1893</v>
      </c>
      <c r="H103" s="105" t="s">
        <v>1894</v>
      </c>
      <c r="I103" s="105" t="s">
        <v>1895</v>
      </c>
      <c r="J103" s="105" t="s">
        <v>1896</v>
      </c>
      <c r="K103" s="105" t="s">
        <v>1897</v>
      </c>
      <c r="L103" s="105" t="s">
        <v>1898</v>
      </c>
      <c r="M103" s="105" t="s">
        <v>1899</v>
      </c>
      <c r="N103" s="107" t="s">
        <v>33</v>
      </c>
      <c r="O103" s="107" t="s">
        <v>1915</v>
      </c>
      <c r="P103" s="107" t="s">
        <v>1915</v>
      </c>
      <c r="Q103" s="107" t="s">
        <v>5600</v>
      </c>
      <c r="R103" s="107" t="s">
        <v>393</v>
      </c>
      <c r="S103" s="107" t="s">
        <v>123</v>
      </c>
      <c r="T103" s="107" t="s">
        <v>1900</v>
      </c>
      <c r="U103" s="107" t="s">
        <v>140</v>
      </c>
      <c r="V103" s="107">
        <v>10090</v>
      </c>
      <c r="W103" s="107" t="s">
        <v>10</v>
      </c>
      <c r="X103" s="107" t="s">
        <v>10</v>
      </c>
      <c r="Y103" s="107" t="s">
        <v>10</v>
      </c>
      <c r="Z103" s="107" t="s">
        <v>10</v>
      </c>
      <c r="AA103" s="107" t="s">
        <v>1005</v>
      </c>
      <c r="AB103" s="107" t="s">
        <v>249</v>
      </c>
      <c r="AC103" s="112" t="str">
        <f>INDEX([2]Exposure_GWASs!G:G,MATCH([2]Luke!AB102,[2]Exposure_GWASs!C:C,0))</f>
        <v>BMI</v>
      </c>
      <c r="AD103" s="112" t="s">
        <v>127</v>
      </c>
      <c r="AE103" s="107" t="s">
        <v>1060</v>
      </c>
      <c r="AF103" s="107"/>
      <c r="AG103" s="107"/>
      <c r="AH103" s="107">
        <v>339224</v>
      </c>
      <c r="AI103" s="112">
        <f>INDEX([2]Exposure_GWASs!F:F,MATCH([2]Luke!AB102,[2]Exposure_GWASs!C:C,0))</f>
        <v>339224</v>
      </c>
      <c r="AJ103" s="107"/>
      <c r="AK103" s="107" t="s">
        <v>1005</v>
      </c>
      <c r="AL103" s="107" t="s">
        <v>1901</v>
      </c>
      <c r="AM103" s="107" t="s">
        <v>11</v>
      </c>
      <c r="AN103" s="107" t="s">
        <v>1902</v>
      </c>
      <c r="AO103" s="107" t="s">
        <v>11</v>
      </c>
      <c r="AP103" s="107" t="s">
        <v>1903</v>
      </c>
      <c r="AQ103" s="107" t="s">
        <v>208</v>
      </c>
      <c r="AR103" s="107" t="s">
        <v>11</v>
      </c>
      <c r="AS103" s="107" t="s">
        <v>1277</v>
      </c>
      <c r="AT103" s="107" t="s">
        <v>135</v>
      </c>
      <c r="AU103" s="107" t="s">
        <v>10</v>
      </c>
      <c r="AV103" s="107">
        <v>97</v>
      </c>
      <c r="AW103" s="107" t="s">
        <v>10</v>
      </c>
      <c r="AX103" s="107">
        <f>INDEX([2]Exposure_GWASs!S:S,MATCH([2]Luke!AB102,[2]Exposure_GWASs!C:C,0))</f>
        <v>97</v>
      </c>
      <c r="AY103" s="105"/>
      <c r="AZ103" s="105" t="s">
        <v>135</v>
      </c>
      <c r="BA103" s="105" t="s">
        <v>1904</v>
      </c>
      <c r="BB103" s="107" t="s">
        <v>19</v>
      </c>
      <c r="BC103" s="105" t="s">
        <v>17</v>
      </c>
      <c r="BD103" s="105" t="s">
        <v>26</v>
      </c>
      <c r="BE103" s="105"/>
      <c r="BF103" s="105"/>
      <c r="BG103" s="105"/>
      <c r="BH103" s="105" t="s">
        <v>1011</v>
      </c>
      <c r="BI103" s="105" t="s">
        <v>1905</v>
      </c>
      <c r="BJ103" s="105" t="s">
        <v>1906</v>
      </c>
      <c r="BK103" s="105" t="s">
        <v>1907</v>
      </c>
      <c r="BL103" s="105" t="s">
        <v>11</v>
      </c>
      <c r="BM103" s="105" t="s">
        <v>11</v>
      </c>
      <c r="BN103" s="105" t="s">
        <v>1908</v>
      </c>
      <c r="BO103" s="105" t="s">
        <v>167</v>
      </c>
      <c r="BP103" s="105" t="s">
        <v>167</v>
      </c>
      <c r="BQ103" s="105" t="s">
        <v>1909</v>
      </c>
      <c r="BR103" s="105">
        <v>-0.03</v>
      </c>
      <c r="BS103" s="105"/>
      <c r="BT103" s="105">
        <v>95</v>
      </c>
      <c r="BU103" s="105">
        <v>-0.17</v>
      </c>
      <c r="BV103" s="105">
        <v>0.11</v>
      </c>
      <c r="BW103" s="105">
        <v>0.64900000000000002</v>
      </c>
      <c r="BX103" s="105" t="s">
        <v>1791</v>
      </c>
      <c r="BY103" s="105" t="s">
        <v>10</v>
      </c>
      <c r="BZ103" s="105" t="s">
        <v>1910</v>
      </c>
      <c r="CA103" s="105" t="s">
        <v>1911</v>
      </c>
      <c r="CB103" s="105" t="s">
        <v>11</v>
      </c>
      <c r="CC103" s="105" t="s">
        <v>10</v>
      </c>
      <c r="CD103" s="105" t="s">
        <v>1912</v>
      </c>
      <c r="CE103" s="105"/>
      <c r="CF103" s="105"/>
      <c r="CG103" s="105"/>
      <c r="CH103" s="105"/>
      <c r="CI103" s="2"/>
      <c r="CJ103" s="2"/>
      <c r="CK103" s="2"/>
      <c r="CL103" s="2"/>
      <c r="CM103" s="2"/>
    </row>
    <row r="104" spans="1:91">
      <c r="A104" s="105">
        <v>35</v>
      </c>
      <c r="B104" s="105" t="s">
        <v>282</v>
      </c>
      <c r="C104" s="115" t="s">
        <v>244</v>
      </c>
      <c r="D104" s="105" t="s">
        <v>1892</v>
      </c>
      <c r="E104" s="105">
        <v>2017</v>
      </c>
      <c r="F104" s="105" t="s">
        <v>1714</v>
      </c>
      <c r="G104" s="105" t="s">
        <v>1893</v>
      </c>
      <c r="H104" s="105" t="s">
        <v>1894</v>
      </c>
      <c r="I104" s="105" t="s">
        <v>1895</v>
      </c>
      <c r="J104" s="105" t="s">
        <v>1896</v>
      </c>
      <c r="K104" s="105" t="s">
        <v>1897</v>
      </c>
      <c r="L104" s="105" t="s">
        <v>1898</v>
      </c>
      <c r="M104" s="105" t="s">
        <v>1899</v>
      </c>
      <c r="N104" s="107" t="s">
        <v>33</v>
      </c>
      <c r="O104" s="107" t="s">
        <v>1915</v>
      </c>
      <c r="P104" s="107" t="s">
        <v>5678</v>
      </c>
      <c r="Q104" s="107" t="s">
        <v>5600</v>
      </c>
      <c r="R104" s="107" t="s">
        <v>393</v>
      </c>
      <c r="S104" s="107" t="s">
        <v>123</v>
      </c>
      <c r="T104" s="107" t="s">
        <v>1900</v>
      </c>
      <c r="U104" s="107" t="s">
        <v>140</v>
      </c>
      <c r="V104" s="107">
        <v>11865</v>
      </c>
      <c r="W104" s="107" t="s">
        <v>10</v>
      </c>
      <c r="X104" s="107" t="s">
        <v>10</v>
      </c>
      <c r="Y104" s="107" t="s">
        <v>10</v>
      </c>
      <c r="Z104" s="107" t="s">
        <v>10</v>
      </c>
      <c r="AA104" s="107" t="s">
        <v>1005</v>
      </c>
      <c r="AB104" s="107" t="s">
        <v>249</v>
      </c>
      <c r="AC104" s="112" t="str">
        <f>INDEX([2]Exposure_GWASs!G:G,MATCH([2]Luke!AB103,[2]Exposure_GWASs!C:C,0))</f>
        <v>BMI</v>
      </c>
      <c r="AD104" s="112" t="s">
        <v>127</v>
      </c>
      <c r="AE104" s="107" t="s">
        <v>1060</v>
      </c>
      <c r="AF104" s="107"/>
      <c r="AG104" s="107"/>
      <c r="AH104" s="107">
        <v>339224</v>
      </c>
      <c r="AI104" s="112">
        <f>INDEX([2]Exposure_GWASs!F:F,MATCH([2]Luke!AB103,[2]Exposure_GWASs!C:C,0))</f>
        <v>339224</v>
      </c>
      <c r="AJ104" s="107"/>
      <c r="AK104" s="107" t="s">
        <v>1005</v>
      </c>
      <c r="AL104" s="107" t="s">
        <v>1901</v>
      </c>
      <c r="AM104" s="107" t="s">
        <v>11</v>
      </c>
      <c r="AN104" s="107" t="s">
        <v>1902</v>
      </c>
      <c r="AO104" s="107" t="s">
        <v>11</v>
      </c>
      <c r="AP104" s="107" t="s">
        <v>1903</v>
      </c>
      <c r="AQ104" s="107" t="s">
        <v>208</v>
      </c>
      <c r="AR104" s="107" t="s">
        <v>11</v>
      </c>
      <c r="AS104" s="107" t="s">
        <v>1277</v>
      </c>
      <c r="AT104" s="107" t="s">
        <v>135</v>
      </c>
      <c r="AU104" s="107" t="s">
        <v>10</v>
      </c>
      <c r="AV104" s="107">
        <v>97</v>
      </c>
      <c r="AW104" s="107" t="s">
        <v>10</v>
      </c>
      <c r="AX104" s="107">
        <f>INDEX([2]Exposure_GWASs!S:S,MATCH([2]Luke!AB103,[2]Exposure_GWASs!C:C,0))</f>
        <v>97</v>
      </c>
      <c r="AY104" s="105"/>
      <c r="AZ104" s="105" t="s">
        <v>135</v>
      </c>
      <c r="BA104" s="105" t="s">
        <v>1904</v>
      </c>
      <c r="BB104" s="107" t="s">
        <v>19</v>
      </c>
      <c r="BC104" s="105" t="s">
        <v>17</v>
      </c>
      <c r="BD104" s="105" t="s">
        <v>26</v>
      </c>
      <c r="BE104" s="105"/>
      <c r="BF104" s="105"/>
      <c r="BG104" s="105"/>
      <c r="BH104" s="105" t="s">
        <v>1011</v>
      </c>
      <c r="BI104" s="105" t="s">
        <v>1905</v>
      </c>
      <c r="BJ104" s="105" t="s">
        <v>1906</v>
      </c>
      <c r="BK104" s="105" t="s">
        <v>1907</v>
      </c>
      <c r="BL104" s="105" t="s">
        <v>11</v>
      </c>
      <c r="BM104" s="105" t="s">
        <v>11</v>
      </c>
      <c r="BN104" s="105" t="s">
        <v>1908</v>
      </c>
      <c r="BO104" s="105" t="s">
        <v>167</v>
      </c>
      <c r="BP104" s="105" t="s">
        <v>167</v>
      </c>
      <c r="BQ104" s="105" t="s">
        <v>1909</v>
      </c>
      <c r="BR104" s="105">
        <v>0.03</v>
      </c>
      <c r="BS104" s="105"/>
      <c r="BT104" s="105">
        <v>95</v>
      </c>
      <c r="BU104" s="105">
        <v>-7.0000000000000007E-2</v>
      </c>
      <c r="BV104" s="105">
        <v>0.13</v>
      </c>
      <c r="BW104" s="105">
        <v>0.54300000000000004</v>
      </c>
      <c r="BX104" s="105" t="s">
        <v>1791</v>
      </c>
      <c r="BY104" s="105" t="s">
        <v>10</v>
      </c>
      <c r="BZ104" s="105" t="s">
        <v>1910</v>
      </c>
      <c r="CA104" s="105" t="s">
        <v>1911</v>
      </c>
      <c r="CB104" s="105" t="s">
        <v>11</v>
      </c>
      <c r="CC104" s="105" t="s">
        <v>10</v>
      </c>
      <c r="CD104" s="105" t="s">
        <v>1912</v>
      </c>
      <c r="CE104" s="105"/>
      <c r="CF104" s="105"/>
      <c r="CG104" s="105"/>
      <c r="CH104" s="105"/>
      <c r="CI104" s="2"/>
      <c r="CJ104" s="2"/>
      <c r="CK104" s="2"/>
      <c r="CL104" s="2"/>
      <c r="CM104" s="2"/>
    </row>
    <row r="105" spans="1:91">
      <c r="A105" s="105">
        <v>35</v>
      </c>
      <c r="B105" s="105" t="s">
        <v>282</v>
      </c>
      <c r="C105" s="115" t="s">
        <v>244</v>
      </c>
      <c r="D105" s="105" t="s">
        <v>1892</v>
      </c>
      <c r="E105" s="105">
        <v>2017</v>
      </c>
      <c r="F105" s="105" t="s">
        <v>1714</v>
      </c>
      <c r="G105" s="105" t="s">
        <v>1893</v>
      </c>
      <c r="H105" s="105" t="s">
        <v>1894</v>
      </c>
      <c r="I105" s="105" t="s">
        <v>1895</v>
      </c>
      <c r="J105" s="105" t="s">
        <v>1896</v>
      </c>
      <c r="K105" s="105" t="s">
        <v>1897</v>
      </c>
      <c r="L105" s="105" t="s">
        <v>1898</v>
      </c>
      <c r="M105" s="105" t="s">
        <v>1899</v>
      </c>
      <c r="N105" s="107" t="s">
        <v>33</v>
      </c>
      <c r="O105" s="107" t="s">
        <v>5680</v>
      </c>
      <c r="P105" s="107" t="s">
        <v>5679</v>
      </c>
      <c r="Q105" s="107" t="s">
        <v>5602</v>
      </c>
      <c r="R105" s="107" t="s">
        <v>393</v>
      </c>
      <c r="S105" s="107" t="s">
        <v>123</v>
      </c>
      <c r="T105" s="107" t="s">
        <v>1900</v>
      </c>
      <c r="U105" s="107" t="s">
        <v>140</v>
      </c>
      <c r="V105" s="107">
        <v>17309</v>
      </c>
      <c r="W105" s="107" t="s">
        <v>10</v>
      </c>
      <c r="X105" s="107" t="s">
        <v>10</v>
      </c>
      <c r="Y105" s="107" t="s">
        <v>10</v>
      </c>
      <c r="Z105" s="107" t="s">
        <v>10</v>
      </c>
      <c r="AA105" s="107" t="s">
        <v>1005</v>
      </c>
      <c r="AB105" s="107" t="s">
        <v>249</v>
      </c>
      <c r="AC105" s="112" t="str">
        <f>INDEX([2]Exposure_GWASs!G:G,MATCH([2]Luke!AB104,[2]Exposure_GWASs!C:C,0))</f>
        <v>BMI</v>
      </c>
      <c r="AD105" s="112" t="s">
        <v>127</v>
      </c>
      <c r="AE105" s="107" t="s">
        <v>1060</v>
      </c>
      <c r="AF105" s="107"/>
      <c r="AG105" s="107"/>
      <c r="AH105" s="107">
        <v>339224</v>
      </c>
      <c r="AI105" s="112">
        <f>INDEX([2]Exposure_GWASs!F:F,MATCH([2]Luke!AB104,[2]Exposure_GWASs!C:C,0))</f>
        <v>339224</v>
      </c>
      <c r="AJ105" s="107"/>
      <c r="AK105" s="107" t="s">
        <v>1005</v>
      </c>
      <c r="AL105" s="107" t="s">
        <v>1901</v>
      </c>
      <c r="AM105" s="107" t="s">
        <v>11</v>
      </c>
      <c r="AN105" s="107" t="s">
        <v>1902</v>
      </c>
      <c r="AO105" s="107" t="s">
        <v>11</v>
      </c>
      <c r="AP105" s="107" t="s">
        <v>1903</v>
      </c>
      <c r="AQ105" s="107" t="s">
        <v>208</v>
      </c>
      <c r="AR105" s="107" t="s">
        <v>11</v>
      </c>
      <c r="AS105" s="107" t="s">
        <v>1277</v>
      </c>
      <c r="AT105" s="107" t="s">
        <v>135</v>
      </c>
      <c r="AU105" s="107" t="s">
        <v>10</v>
      </c>
      <c r="AV105" s="107">
        <v>97</v>
      </c>
      <c r="AW105" s="107" t="s">
        <v>10</v>
      </c>
      <c r="AX105" s="107">
        <f>INDEX([2]Exposure_GWASs!S:S,MATCH([2]Luke!AB104,[2]Exposure_GWASs!C:C,0))</f>
        <v>97</v>
      </c>
      <c r="AY105" s="105"/>
      <c r="AZ105" s="105" t="s">
        <v>135</v>
      </c>
      <c r="BA105" s="105" t="s">
        <v>1904</v>
      </c>
      <c r="BB105" s="107" t="s">
        <v>19</v>
      </c>
      <c r="BC105" s="105" t="s">
        <v>17</v>
      </c>
      <c r="BD105" s="105" t="s">
        <v>26</v>
      </c>
      <c r="BE105" s="105"/>
      <c r="BF105" s="105"/>
      <c r="BG105" s="105"/>
      <c r="BH105" s="105" t="s">
        <v>1011</v>
      </c>
      <c r="BI105" s="105" t="s">
        <v>1905</v>
      </c>
      <c r="BJ105" s="105" t="s">
        <v>1906</v>
      </c>
      <c r="BK105" s="105" t="s">
        <v>1907</v>
      </c>
      <c r="BL105" s="105" t="s">
        <v>11</v>
      </c>
      <c r="BM105" s="105" t="s">
        <v>11</v>
      </c>
      <c r="BN105" s="105" t="s">
        <v>1908</v>
      </c>
      <c r="BO105" s="105" t="s">
        <v>167</v>
      </c>
      <c r="BP105" s="105" t="s">
        <v>1913</v>
      </c>
      <c r="BQ105" s="105" t="s">
        <v>1909</v>
      </c>
      <c r="BR105" s="105">
        <v>0.14000000000000001</v>
      </c>
      <c r="BS105" s="105"/>
      <c r="BT105" s="105">
        <v>95</v>
      </c>
      <c r="BU105" s="105">
        <v>0.04</v>
      </c>
      <c r="BV105" s="105">
        <v>0.24</v>
      </c>
      <c r="BW105" s="105">
        <v>6.0000000000000001E-3</v>
      </c>
      <c r="BX105" s="105" t="s">
        <v>1791</v>
      </c>
      <c r="BY105" s="105" t="s">
        <v>10</v>
      </c>
      <c r="BZ105" s="105" t="s">
        <v>1910</v>
      </c>
      <c r="CA105" s="105" t="s">
        <v>1911</v>
      </c>
      <c r="CB105" s="105" t="s">
        <v>11</v>
      </c>
      <c r="CC105" s="105" t="s">
        <v>10</v>
      </c>
      <c r="CD105" s="105" t="s">
        <v>1912</v>
      </c>
      <c r="CE105" s="105"/>
      <c r="CF105" s="105"/>
      <c r="CG105" s="105"/>
      <c r="CH105" s="105"/>
      <c r="CI105" s="2"/>
      <c r="CJ105" s="2"/>
      <c r="CK105" s="2"/>
      <c r="CL105" s="2"/>
      <c r="CM105" s="2"/>
    </row>
    <row r="106" spans="1:91">
      <c r="A106" s="105">
        <v>35</v>
      </c>
      <c r="B106" s="105" t="s">
        <v>282</v>
      </c>
      <c r="C106" s="115" t="s">
        <v>244</v>
      </c>
      <c r="D106" s="105" t="s">
        <v>1892</v>
      </c>
      <c r="E106" s="105">
        <v>2017</v>
      </c>
      <c r="F106" s="105" t="s">
        <v>1714</v>
      </c>
      <c r="G106" s="105" t="s">
        <v>1893</v>
      </c>
      <c r="H106" s="105" t="s">
        <v>1894</v>
      </c>
      <c r="I106" s="105" t="s">
        <v>1895</v>
      </c>
      <c r="J106" s="105" t="s">
        <v>1896</v>
      </c>
      <c r="K106" s="105" t="s">
        <v>1897</v>
      </c>
      <c r="L106" s="105" t="s">
        <v>1898</v>
      </c>
      <c r="M106" s="105" t="s">
        <v>1899</v>
      </c>
      <c r="N106" s="107" t="s">
        <v>33</v>
      </c>
      <c r="O106" s="107" t="s">
        <v>5680</v>
      </c>
      <c r="P106" s="107" t="s">
        <v>5681</v>
      </c>
      <c r="Q106" s="107" t="s">
        <v>5602</v>
      </c>
      <c r="R106" s="107" t="s">
        <v>393</v>
      </c>
      <c r="S106" s="107" t="s">
        <v>123</v>
      </c>
      <c r="T106" s="107" t="s">
        <v>1900</v>
      </c>
      <c r="U106" s="107" t="s">
        <v>140</v>
      </c>
      <c r="V106" s="107">
        <v>17321</v>
      </c>
      <c r="W106" s="107" t="s">
        <v>10</v>
      </c>
      <c r="X106" s="107" t="s">
        <v>10</v>
      </c>
      <c r="Y106" s="107" t="s">
        <v>10</v>
      </c>
      <c r="Z106" s="107" t="s">
        <v>10</v>
      </c>
      <c r="AA106" s="107" t="s">
        <v>1005</v>
      </c>
      <c r="AB106" s="107" t="s">
        <v>249</v>
      </c>
      <c r="AC106" s="112" t="str">
        <f>INDEX([2]Exposure_GWASs!G:G,MATCH([2]Luke!AB105,[2]Exposure_GWASs!C:C,0))</f>
        <v>BMI</v>
      </c>
      <c r="AD106" s="112" t="s">
        <v>127</v>
      </c>
      <c r="AE106" s="107" t="s">
        <v>1060</v>
      </c>
      <c r="AF106" s="107"/>
      <c r="AG106" s="107"/>
      <c r="AH106" s="107">
        <v>339224</v>
      </c>
      <c r="AI106" s="112">
        <f>INDEX([2]Exposure_GWASs!F:F,MATCH([2]Luke!AB105,[2]Exposure_GWASs!C:C,0))</f>
        <v>339224</v>
      </c>
      <c r="AJ106" s="107"/>
      <c r="AK106" s="107" t="s">
        <v>1005</v>
      </c>
      <c r="AL106" s="107" t="s">
        <v>1901</v>
      </c>
      <c r="AM106" s="107" t="s">
        <v>11</v>
      </c>
      <c r="AN106" s="107" t="s">
        <v>1902</v>
      </c>
      <c r="AO106" s="107" t="s">
        <v>11</v>
      </c>
      <c r="AP106" s="107" t="s">
        <v>1903</v>
      </c>
      <c r="AQ106" s="107" t="s">
        <v>208</v>
      </c>
      <c r="AR106" s="107" t="s">
        <v>11</v>
      </c>
      <c r="AS106" s="107" t="s">
        <v>1277</v>
      </c>
      <c r="AT106" s="107" t="s">
        <v>135</v>
      </c>
      <c r="AU106" s="107" t="s">
        <v>10</v>
      </c>
      <c r="AV106" s="107">
        <v>97</v>
      </c>
      <c r="AW106" s="107" t="s">
        <v>10</v>
      </c>
      <c r="AX106" s="107">
        <f>INDEX([2]Exposure_GWASs!S:S,MATCH([2]Luke!AB105,[2]Exposure_GWASs!C:C,0))</f>
        <v>97</v>
      </c>
      <c r="AY106" s="105"/>
      <c r="AZ106" s="105" t="s">
        <v>135</v>
      </c>
      <c r="BA106" s="105" t="s">
        <v>1904</v>
      </c>
      <c r="BB106" s="107" t="s">
        <v>19</v>
      </c>
      <c r="BC106" s="105" t="s">
        <v>17</v>
      </c>
      <c r="BD106" s="105" t="s">
        <v>26</v>
      </c>
      <c r="BE106" s="105"/>
      <c r="BF106" s="105"/>
      <c r="BG106" s="105"/>
      <c r="BH106" s="105" t="s">
        <v>1011</v>
      </c>
      <c r="BI106" s="105" t="s">
        <v>1905</v>
      </c>
      <c r="BJ106" s="105" t="s">
        <v>1906</v>
      </c>
      <c r="BK106" s="105" t="s">
        <v>1907</v>
      </c>
      <c r="BL106" s="105" t="s">
        <v>11</v>
      </c>
      <c r="BM106" s="105" t="s">
        <v>11</v>
      </c>
      <c r="BN106" s="105" t="s">
        <v>1908</v>
      </c>
      <c r="BO106" s="105" t="s">
        <v>167</v>
      </c>
      <c r="BP106" s="105" t="s">
        <v>167</v>
      </c>
      <c r="BQ106" s="105" t="s">
        <v>1909</v>
      </c>
      <c r="BR106" s="105">
        <v>-0.15</v>
      </c>
      <c r="BS106" s="105"/>
      <c r="BT106" s="105">
        <v>95</v>
      </c>
      <c r="BU106" s="105">
        <v>-0.24</v>
      </c>
      <c r="BV106" s="105">
        <v>-0.05</v>
      </c>
      <c r="BW106" s="105">
        <v>2E-3</v>
      </c>
      <c r="BX106" s="105" t="s">
        <v>1791</v>
      </c>
      <c r="BY106" s="105" t="s">
        <v>10</v>
      </c>
      <c r="BZ106" s="105" t="s">
        <v>1910</v>
      </c>
      <c r="CA106" s="105" t="s">
        <v>1911</v>
      </c>
      <c r="CB106" s="105" t="s">
        <v>11</v>
      </c>
      <c r="CC106" s="105" t="s">
        <v>10</v>
      </c>
      <c r="CD106" s="105" t="s">
        <v>1912</v>
      </c>
      <c r="CE106" s="105"/>
      <c r="CF106" s="105"/>
      <c r="CG106" s="105"/>
      <c r="CH106" s="105"/>
      <c r="CI106" s="2"/>
      <c r="CJ106" s="2"/>
      <c r="CK106" s="2"/>
      <c r="CL106" s="2"/>
      <c r="CM106" s="2"/>
    </row>
    <row r="107" spans="1:91">
      <c r="A107" s="105">
        <v>35</v>
      </c>
      <c r="B107" s="105" t="s">
        <v>282</v>
      </c>
      <c r="C107" s="115" t="s">
        <v>244</v>
      </c>
      <c r="D107" s="105" t="s">
        <v>1892</v>
      </c>
      <c r="E107" s="105">
        <v>2017</v>
      </c>
      <c r="F107" s="105" t="s">
        <v>1714</v>
      </c>
      <c r="G107" s="105" t="s">
        <v>1893</v>
      </c>
      <c r="H107" s="105" t="s">
        <v>1894</v>
      </c>
      <c r="I107" s="105" t="s">
        <v>1895</v>
      </c>
      <c r="J107" s="105" t="s">
        <v>1896</v>
      </c>
      <c r="K107" s="105" t="s">
        <v>1897</v>
      </c>
      <c r="L107" s="105" t="s">
        <v>1898</v>
      </c>
      <c r="M107" s="105" t="s">
        <v>1899</v>
      </c>
      <c r="N107" s="107" t="s">
        <v>33</v>
      </c>
      <c r="O107" s="107" t="s">
        <v>5682</v>
      </c>
      <c r="P107" s="107" t="s">
        <v>1916</v>
      </c>
      <c r="Q107" s="107" t="s">
        <v>5602</v>
      </c>
      <c r="R107" s="107" t="s">
        <v>393</v>
      </c>
      <c r="S107" s="107" t="s">
        <v>123</v>
      </c>
      <c r="T107" s="107" t="s">
        <v>1900</v>
      </c>
      <c r="U107" s="107" t="s">
        <v>140</v>
      </c>
      <c r="V107" s="107">
        <v>17200</v>
      </c>
      <c r="W107" s="107" t="s">
        <v>10</v>
      </c>
      <c r="X107" s="107" t="s">
        <v>10</v>
      </c>
      <c r="Y107" s="107" t="s">
        <v>10</v>
      </c>
      <c r="Z107" s="107" t="s">
        <v>10</v>
      </c>
      <c r="AA107" s="107" t="s">
        <v>1005</v>
      </c>
      <c r="AB107" s="107" t="s">
        <v>249</v>
      </c>
      <c r="AC107" s="112" t="str">
        <f>INDEX([2]Exposure_GWASs!G:G,MATCH([2]Luke!AB106,[2]Exposure_GWASs!C:C,0))</f>
        <v>BMI</v>
      </c>
      <c r="AD107" s="112" t="s">
        <v>127</v>
      </c>
      <c r="AE107" s="107" t="s">
        <v>1060</v>
      </c>
      <c r="AF107" s="107"/>
      <c r="AG107" s="107"/>
      <c r="AH107" s="107">
        <v>339224</v>
      </c>
      <c r="AI107" s="112">
        <f>INDEX([2]Exposure_GWASs!F:F,MATCH([2]Luke!AB106,[2]Exposure_GWASs!C:C,0))</f>
        <v>339224</v>
      </c>
      <c r="AJ107" s="107"/>
      <c r="AK107" s="107" t="s">
        <v>1005</v>
      </c>
      <c r="AL107" s="107" t="s">
        <v>1901</v>
      </c>
      <c r="AM107" s="107" t="s">
        <v>11</v>
      </c>
      <c r="AN107" s="107" t="s">
        <v>1902</v>
      </c>
      <c r="AO107" s="107" t="s">
        <v>11</v>
      </c>
      <c r="AP107" s="107" t="s">
        <v>1903</v>
      </c>
      <c r="AQ107" s="107" t="s">
        <v>208</v>
      </c>
      <c r="AR107" s="107" t="s">
        <v>11</v>
      </c>
      <c r="AS107" s="107" t="s">
        <v>1277</v>
      </c>
      <c r="AT107" s="107" t="s">
        <v>135</v>
      </c>
      <c r="AU107" s="107" t="s">
        <v>10</v>
      </c>
      <c r="AV107" s="107">
        <v>97</v>
      </c>
      <c r="AW107" s="107" t="s">
        <v>10</v>
      </c>
      <c r="AX107" s="107">
        <f>INDEX([2]Exposure_GWASs!S:S,MATCH([2]Luke!AB106,[2]Exposure_GWASs!C:C,0))</f>
        <v>97</v>
      </c>
      <c r="AY107" s="105"/>
      <c r="AZ107" s="105" t="s">
        <v>135</v>
      </c>
      <c r="BA107" s="105" t="s">
        <v>1904</v>
      </c>
      <c r="BB107" s="107" t="s">
        <v>19</v>
      </c>
      <c r="BC107" s="105" t="s">
        <v>17</v>
      </c>
      <c r="BD107" s="105" t="s">
        <v>26</v>
      </c>
      <c r="BE107" s="105"/>
      <c r="BF107" s="105"/>
      <c r="BG107" s="105"/>
      <c r="BH107" s="105" t="s">
        <v>1011</v>
      </c>
      <c r="BI107" s="105" t="s">
        <v>1905</v>
      </c>
      <c r="BJ107" s="105" t="s">
        <v>1906</v>
      </c>
      <c r="BK107" s="105" t="s">
        <v>1907</v>
      </c>
      <c r="BL107" s="105" t="s">
        <v>11</v>
      </c>
      <c r="BM107" s="105" t="s">
        <v>11</v>
      </c>
      <c r="BN107" s="105" t="s">
        <v>1908</v>
      </c>
      <c r="BO107" s="105" t="s">
        <v>167</v>
      </c>
      <c r="BP107" s="105" t="s">
        <v>167</v>
      </c>
      <c r="BQ107" s="105" t="s">
        <v>1909</v>
      </c>
      <c r="BR107" s="105">
        <v>0.04</v>
      </c>
      <c r="BS107" s="105"/>
      <c r="BT107" s="105">
        <v>95</v>
      </c>
      <c r="BU107" s="105">
        <v>-0.05</v>
      </c>
      <c r="BV107" s="105">
        <v>0.13</v>
      </c>
      <c r="BW107" s="105">
        <v>0.40100000000000002</v>
      </c>
      <c r="BX107" s="105" t="s">
        <v>1791</v>
      </c>
      <c r="BY107" s="105" t="s">
        <v>10</v>
      </c>
      <c r="BZ107" s="105" t="s">
        <v>1910</v>
      </c>
      <c r="CA107" s="105" t="s">
        <v>1911</v>
      </c>
      <c r="CB107" s="105" t="s">
        <v>11</v>
      </c>
      <c r="CC107" s="105" t="s">
        <v>10</v>
      </c>
      <c r="CD107" s="105" t="s">
        <v>1912</v>
      </c>
      <c r="CE107" s="105"/>
      <c r="CF107" s="105"/>
      <c r="CG107" s="105"/>
      <c r="CH107" s="105"/>
      <c r="CI107" s="2"/>
      <c r="CJ107" s="2"/>
      <c r="CK107" s="2"/>
      <c r="CL107" s="2"/>
      <c r="CM107" s="2"/>
    </row>
    <row r="108" spans="1:91">
      <c r="A108" s="105">
        <v>35</v>
      </c>
      <c r="B108" s="105" t="s">
        <v>282</v>
      </c>
      <c r="C108" s="115" t="s">
        <v>244</v>
      </c>
      <c r="D108" s="105" t="s">
        <v>1892</v>
      </c>
      <c r="E108" s="105">
        <v>2017</v>
      </c>
      <c r="F108" s="105" t="s">
        <v>1714</v>
      </c>
      <c r="G108" s="105" t="s">
        <v>1893</v>
      </c>
      <c r="H108" s="105" t="s">
        <v>1894</v>
      </c>
      <c r="I108" s="105" t="s">
        <v>1895</v>
      </c>
      <c r="J108" s="105" t="s">
        <v>1896</v>
      </c>
      <c r="K108" s="105" t="s">
        <v>1897</v>
      </c>
      <c r="L108" s="105" t="s">
        <v>1898</v>
      </c>
      <c r="M108" s="105" t="s">
        <v>1899</v>
      </c>
      <c r="N108" s="107" t="s">
        <v>33</v>
      </c>
      <c r="O108" s="107" t="s">
        <v>5682</v>
      </c>
      <c r="P108" s="107" t="s">
        <v>1917</v>
      </c>
      <c r="Q108" s="107" t="s">
        <v>5602</v>
      </c>
      <c r="R108" s="107" t="s">
        <v>393</v>
      </c>
      <c r="S108" s="107" t="s">
        <v>123</v>
      </c>
      <c r="T108" s="107" t="s">
        <v>1900</v>
      </c>
      <c r="U108" s="107" t="s">
        <v>140</v>
      </c>
      <c r="V108" s="107">
        <v>17318</v>
      </c>
      <c r="W108" s="107" t="s">
        <v>10</v>
      </c>
      <c r="X108" s="107" t="s">
        <v>10</v>
      </c>
      <c r="Y108" s="107" t="s">
        <v>10</v>
      </c>
      <c r="Z108" s="107" t="s">
        <v>10</v>
      </c>
      <c r="AA108" s="107" t="s">
        <v>1005</v>
      </c>
      <c r="AB108" s="107" t="s">
        <v>249</v>
      </c>
      <c r="AC108" s="112" t="str">
        <f>INDEX([2]Exposure_GWASs!G:G,MATCH([2]Luke!AB107,[2]Exposure_GWASs!C:C,0))</f>
        <v>BMI</v>
      </c>
      <c r="AD108" s="112" t="s">
        <v>127</v>
      </c>
      <c r="AE108" s="107" t="s">
        <v>1060</v>
      </c>
      <c r="AF108" s="107"/>
      <c r="AG108" s="107"/>
      <c r="AH108" s="107">
        <v>339224</v>
      </c>
      <c r="AI108" s="112">
        <f>INDEX([2]Exposure_GWASs!F:F,MATCH([2]Luke!AB107,[2]Exposure_GWASs!C:C,0))</f>
        <v>339224</v>
      </c>
      <c r="AJ108" s="107"/>
      <c r="AK108" s="107" t="s">
        <v>1005</v>
      </c>
      <c r="AL108" s="107" t="s">
        <v>1901</v>
      </c>
      <c r="AM108" s="107" t="s">
        <v>11</v>
      </c>
      <c r="AN108" s="107" t="s">
        <v>1902</v>
      </c>
      <c r="AO108" s="107" t="s">
        <v>11</v>
      </c>
      <c r="AP108" s="107" t="s">
        <v>1903</v>
      </c>
      <c r="AQ108" s="107" t="s">
        <v>208</v>
      </c>
      <c r="AR108" s="107" t="s">
        <v>11</v>
      </c>
      <c r="AS108" s="107" t="s">
        <v>1277</v>
      </c>
      <c r="AT108" s="107" t="s">
        <v>135</v>
      </c>
      <c r="AU108" s="107" t="s">
        <v>10</v>
      </c>
      <c r="AV108" s="107">
        <v>97</v>
      </c>
      <c r="AW108" s="107" t="s">
        <v>10</v>
      </c>
      <c r="AX108" s="107">
        <f>INDEX([2]Exposure_GWASs!S:S,MATCH([2]Luke!AB107,[2]Exposure_GWASs!C:C,0))</f>
        <v>97</v>
      </c>
      <c r="AY108" s="105"/>
      <c r="AZ108" s="105" t="s">
        <v>135</v>
      </c>
      <c r="BA108" s="105" t="s">
        <v>1904</v>
      </c>
      <c r="BB108" s="107" t="s">
        <v>19</v>
      </c>
      <c r="BC108" s="105" t="s">
        <v>17</v>
      </c>
      <c r="BD108" s="105" t="s">
        <v>26</v>
      </c>
      <c r="BE108" s="105"/>
      <c r="BF108" s="105"/>
      <c r="BG108" s="105"/>
      <c r="BH108" s="105" t="s">
        <v>1011</v>
      </c>
      <c r="BI108" s="105" t="s">
        <v>1905</v>
      </c>
      <c r="BJ108" s="105" t="s">
        <v>1906</v>
      </c>
      <c r="BK108" s="105" t="s">
        <v>1907</v>
      </c>
      <c r="BL108" s="105" t="s">
        <v>11</v>
      </c>
      <c r="BM108" s="105" t="s">
        <v>11</v>
      </c>
      <c r="BN108" s="105" t="s">
        <v>1908</v>
      </c>
      <c r="BO108" s="105" t="s">
        <v>167</v>
      </c>
      <c r="BP108" s="105" t="s">
        <v>1913</v>
      </c>
      <c r="BQ108" s="105" t="s">
        <v>1909</v>
      </c>
      <c r="BR108" s="105">
        <v>-0.03</v>
      </c>
      <c r="BS108" s="105"/>
      <c r="BT108" s="105">
        <v>95</v>
      </c>
      <c r="BU108" s="105">
        <v>-0.13</v>
      </c>
      <c r="BV108" s="105">
        <v>7.0000000000000007E-2</v>
      </c>
      <c r="BW108" s="105">
        <v>0.52900000000000003</v>
      </c>
      <c r="BX108" s="105" t="s">
        <v>1791</v>
      </c>
      <c r="BY108" s="105" t="s">
        <v>10</v>
      </c>
      <c r="BZ108" s="105" t="s">
        <v>1910</v>
      </c>
      <c r="CA108" s="105" t="s">
        <v>1911</v>
      </c>
      <c r="CB108" s="105" t="s">
        <v>11</v>
      </c>
      <c r="CC108" s="105" t="s">
        <v>10</v>
      </c>
      <c r="CD108" s="105" t="s">
        <v>1912</v>
      </c>
      <c r="CE108" s="105"/>
      <c r="CF108" s="105"/>
      <c r="CG108" s="105"/>
      <c r="CH108" s="105"/>
      <c r="CI108" s="2"/>
      <c r="CJ108" s="2"/>
      <c r="CK108" s="2"/>
      <c r="CL108" s="2"/>
      <c r="CM108" s="2"/>
    </row>
    <row r="109" spans="1:91">
      <c r="A109" s="105">
        <v>35</v>
      </c>
      <c r="B109" s="105" t="s">
        <v>282</v>
      </c>
      <c r="C109" s="115" t="s">
        <v>244</v>
      </c>
      <c r="D109" s="105" t="s">
        <v>1892</v>
      </c>
      <c r="E109" s="105">
        <v>2017</v>
      </c>
      <c r="F109" s="105" t="s">
        <v>1714</v>
      </c>
      <c r="G109" s="105" t="s">
        <v>1893</v>
      </c>
      <c r="H109" s="105" t="s">
        <v>1894</v>
      </c>
      <c r="I109" s="105" t="s">
        <v>1895</v>
      </c>
      <c r="J109" s="105" t="s">
        <v>1896</v>
      </c>
      <c r="K109" s="105" t="s">
        <v>1897</v>
      </c>
      <c r="L109" s="105" t="s">
        <v>1898</v>
      </c>
      <c r="M109" s="105" t="s">
        <v>1899</v>
      </c>
      <c r="N109" s="107" t="s">
        <v>33</v>
      </c>
      <c r="O109" s="107" t="s">
        <v>5682</v>
      </c>
      <c r="P109" s="107" t="s">
        <v>1918</v>
      </c>
      <c r="Q109" s="107" t="s">
        <v>5602</v>
      </c>
      <c r="R109" s="107" t="s">
        <v>393</v>
      </c>
      <c r="S109" s="107" t="s">
        <v>123</v>
      </c>
      <c r="T109" s="107" t="s">
        <v>1900</v>
      </c>
      <c r="U109" s="107" t="s">
        <v>140</v>
      </c>
      <c r="V109" s="107">
        <v>117727</v>
      </c>
      <c r="W109" s="107" t="s">
        <v>10</v>
      </c>
      <c r="X109" s="107" t="s">
        <v>10</v>
      </c>
      <c r="Y109" s="107" t="s">
        <v>10</v>
      </c>
      <c r="Z109" s="107" t="s">
        <v>10</v>
      </c>
      <c r="AA109" s="107" t="s">
        <v>1005</v>
      </c>
      <c r="AB109" s="107" t="s">
        <v>249</v>
      </c>
      <c r="AC109" s="112" t="str">
        <f>INDEX([2]Exposure_GWASs!G:G,MATCH([2]Luke!AB108,[2]Exposure_GWASs!C:C,0))</f>
        <v>BMI</v>
      </c>
      <c r="AD109" s="112" t="s">
        <v>127</v>
      </c>
      <c r="AE109" s="107" t="s">
        <v>1060</v>
      </c>
      <c r="AF109" s="107"/>
      <c r="AG109" s="107"/>
      <c r="AH109" s="107">
        <v>339224</v>
      </c>
      <c r="AI109" s="112">
        <f>INDEX([2]Exposure_GWASs!F:F,MATCH([2]Luke!AB108,[2]Exposure_GWASs!C:C,0))</f>
        <v>339224</v>
      </c>
      <c r="AJ109" s="107"/>
      <c r="AK109" s="107" t="s">
        <v>1005</v>
      </c>
      <c r="AL109" s="107" t="s">
        <v>1901</v>
      </c>
      <c r="AM109" s="107" t="s">
        <v>11</v>
      </c>
      <c r="AN109" s="107" t="s">
        <v>1902</v>
      </c>
      <c r="AO109" s="107" t="s">
        <v>11</v>
      </c>
      <c r="AP109" s="107" t="s">
        <v>1903</v>
      </c>
      <c r="AQ109" s="107" t="s">
        <v>208</v>
      </c>
      <c r="AR109" s="107" t="s">
        <v>11</v>
      </c>
      <c r="AS109" s="107" t="s">
        <v>1277</v>
      </c>
      <c r="AT109" s="107" t="s">
        <v>135</v>
      </c>
      <c r="AU109" s="107" t="s">
        <v>10</v>
      </c>
      <c r="AV109" s="107">
        <v>97</v>
      </c>
      <c r="AW109" s="107" t="s">
        <v>10</v>
      </c>
      <c r="AX109" s="107">
        <f>INDEX([2]Exposure_GWASs!S:S,MATCH([2]Luke!AB108,[2]Exposure_GWASs!C:C,0))</f>
        <v>97</v>
      </c>
      <c r="AY109" s="105"/>
      <c r="AZ109" s="105" t="s">
        <v>135</v>
      </c>
      <c r="BA109" s="105" t="s">
        <v>1904</v>
      </c>
      <c r="BB109" s="107" t="s">
        <v>19</v>
      </c>
      <c r="BC109" s="105" t="s">
        <v>17</v>
      </c>
      <c r="BD109" s="105" t="s">
        <v>26</v>
      </c>
      <c r="BE109" s="105"/>
      <c r="BF109" s="105"/>
      <c r="BG109" s="105"/>
      <c r="BH109" s="105" t="s">
        <v>1011</v>
      </c>
      <c r="BI109" s="105" t="s">
        <v>1905</v>
      </c>
      <c r="BJ109" s="105" t="s">
        <v>1906</v>
      </c>
      <c r="BK109" s="105" t="s">
        <v>1907</v>
      </c>
      <c r="BL109" s="105" t="s">
        <v>11</v>
      </c>
      <c r="BM109" s="105" t="s">
        <v>11</v>
      </c>
      <c r="BN109" s="105" t="s">
        <v>1908</v>
      </c>
      <c r="BO109" s="105" t="s">
        <v>167</v>
      </c>
      <c r="BP109" s="105" t="s">
        <v>1913</v>
      </c>
      <c r="BQ109" s="105" t="s">
        <v>1909</v>
      </c>
      <c r="BR109" s="105">
        <v>-0.02</v>
      </c>
      <c r="BS109" s="105"/>
      <c r="BT109" s="105">
        <v>95</v>
      </c>
      <c r="BU109" s="105">
        <v>-0.15</v>
      </c>
      <c r="BV109" s="105">
        <v>0.1</v>
      </c>
      <c r="BW109" s="105">
        <v>0.68899999999999995</v>
      </c>
      <c r="BX109" s="105" t="s">
        <v>1791</v>
      </c>
      <c r="BY109" s="105" t="s">
        <v>10</v>
      </c>
      <c r="BZ109" s="105" t="s">
        <v>1910</v>
      </c>
      <c r="CA109" s="105" t="s">
        <v>1911</v>
      </c>
      <c r="CB109" s="105" t="s">
        <v>11</v>
      </c>
      <c r="CC109" s="105" t="s">
        <v>10</v>
      </c>
      <c r="CD109" s="105" t="s">
        <v>1912</v>
      </c>
      <c r="CE109" s="105"/>
      <c r="CF109" s="105"/>
      <c r="CG109" s="105"/>
      <c r="CH109" s="105"/>
      <c r="CI109" s="2"/>
      <c r="CJ109" s="2"/>
      <c r="CK109" s="2"/>
      <c r="CL109" s="2"/>
      <c r="CM109" s="2"/>
    </row>
    <row r="110" spans="1:91">
      <c r="A110" s="105">
        <v>35</v>
      </c>
      <c r="B110" s="105" t="s">
        <v>282</v>
      </c>
      <c r="C110" s="115" t="s">
        <v>244</v>
      </c>
      <c r="D110" s="105" t="s">
        <v>1892</v>
      </c>
      <c r="E110" s="105">
        <v>2017</v>
      </c>
      <c r="F110" s="105" t="s">
        <v>1714</v>
      </c>
      <c r="G110" s="105" t="s">
        <v>1893</v>
      </c>
      <c r="H110" s="105" t="s">
        <v>1894</v>
      </c>
      <c r="I110" s="105" t="s">
        <v>1895</v>
      </c>
      <c r="J110" s="105" t="s">
        <v>1896</v>
      </c>
      <c r="K110" s="105" t="s">
        <v>1897</v>
      </c>
      <c r="L110" s="105" t="s">
        <v>1898</v>
      </c>
      <c r="M110" s="105" t="s">
        <v>1899</v>
      </c>
      <c r="N110" s="107" t="s">
        <v>33</v>
      </c>
      <c r="O110" s="107" t="s">
        <v>5821</v>
      </c>
      <c r="P110" s="107" t="s">
        <v>5683</v>
      </c>
      <c r="Q110" s="107" t="s">
        <v>5602</v>
      </c>
      <c r="R110" s="107" t="s">
        <v>393</v>
      </c>
      <c r="S110" s="107" t="s">
        <v>123</v>
      </c>
      <c r="T110" s="107" t="s">
        <v>1900</v>
      </c>
      <c r="U110" s="107" t="s">
        <v>140</v>
      </c>
      <c r="V110" s="107">
        <v>7111</v>
      </c>
      <c r="W110" s="107" t="s">
        <v>10</v>
      </c>
      <c r="X110" s="107" t="s">
        <v>10</v>
      </c>
      <c r="Y110" s="107" t="s">
        <v>10</v>
      </c>
      <c r="Z110" s="107" t="s">
        <v>10</v>
      </c>
      <c r="AA110" s="107" t="s">
        <v>1005</v>
      </c>
      <c r="AB110" s="107" t="s">
        <v>249</v>
      </c>
      <c r="AC110" s="112" t="str">
        <f>INDEX([2]Exposure_GWASs!G:G,MATCH([2]Luke!AB109,[2]Exposure_GWASs!C:C,0))</f>
        <v>BMI</v>
      </c>
      <c r="AD110" s="112" t="s">
        <v>127</v>
      </c>
      <c r="AE110" s="107" t="s">
        <v>1060</v>
      </c>
      <c r="AF110" s="107"/>
      <c r="AG110" s="107"/>
      <c r="AH110" s="107">
        <v>339224</v>
      </c>
      <c r="AI110" s="112">
        <f>INDEX([2]Exposure_GWASs!F:F,MATCH([2]Luke!AB109,[2]Exposure_GWASs!C:C,0))</f>
        <v>339224</v>
      </c>
      <c r="AJ110" s="107"/>
      <c r="AK110" s="107" t="s">
        <v>1005</v>
      </c>
      <c r="AL110" s="107" t="s">
        <v>1901</v>
      </c>
      <c r="AM110" s="107" t="s">
        <v>11</v>
      </c>
      <c r="AN110" s="107" t="s">
        <v>1902</v>
      </c>
      <c r="AO110" s="107" t="s">
        <v>11</v>
      </c>
      <c r="AP110" s="107" t="s">
        <v>1903</v>
      </c>
      <c r="AQ110" s="107" t="s">
        <v>208</v>
      </c>
      <c r="AR110" s="107" t="s">
        <v>11</v>
      </c>
      <c r="AS110" s="107" t="s">
        <v>1277</v>
      </c>
      <c r="AT110" s="107" t="s">
        <v>135</v>
      </c>
      <c r="AU110" s="107" t="s">
        <v>10</v>
      </c>
      <c r="AV110" s="107">
        <v>97</v>
      </c>
      <c r="AW110" s="107" t="s">
        <v>10</v>
      </c>
      <c r="AX110" s="107">
        <f>INDEX([2]Exposure_GWASs!S:S,MATCH([2]Luke!AB109,[2]Exposure_GWASs!C:C,0))</f>
        <v>97</v>
      </c>
      <c r="AY110" s="105"/>
      <c r="AZ110" s="105" t="s">
        <v>135</v>
      </c>
      <c r="BA110" s="105" t="s">
        <v>1904</v>
      </c>
      <c r="BB110" s="107" t="s">
        <v>19</v>
      </c>
      <c r="BC110" s="105" t="s">
        <v>17</v>
      </c>
      <c r="BD110" s="105" t="s">
        <v>26</v>
      </c>
      <c r="BE110" s="105"/>
      <c r="BF110" s="105"/>
      <c r="BG110" s="105"/>
      <c r="BH110" s="105" t="s">
        <v>1011</v>
      </c>
      <c r="BI110" s="105" t="s">
        <v>1905</v>
      </c>
      <c r="BJ110" s="105" t="s">
        <v>1906</v>
      </c>
      <c r="BK110" s="105" t="s">
        <v>1907</v>
      </c>
      <c r="BL110" s="105" t="s">
        <v>11</v>
      </c>
      <c r="BM110" s="105" t="s">
        <v>11</v>
      </c>
      <c r="BN110" s="105" t="s">
        <v>1908</v>
      </c>
      <c r="BO110" s="105" t="s">
        <v>167</v>
      </c>
      <c r="BP110" s="105" t="s">
        <v>1913</v>
      </c>
      <c r="BQ110" s="105" t="s">
        <v>1909</v>
      </c>
      <c r="BR110" s="105">
        <v>0.16</v>
      </c>
      <c r="BS110" s="105"/>
      <c r="BT110" s="105">
        <v>95</v>
      </c>
      <c r="BU110" s="105">
        <v>0.01</v>
      </c>
      <c r="BV110" s="105">
        <v>0.32</v>
      </c>
      <c r="BW110" s="105">
        <v>4.2999999999999997E-2</v>
      </c>
      <c r="BX110" s="105" t="s">
        <v>1791</v>
      </c>
      <c r="BY110" s="105" t="s">
        <v>10</v>
      </c>
      <c r="BZ110" s="105" t="s">
        <v>1910</v>
      </c>
      <c r="CA110" s="105" t="s">
        <v>1911</v>
      </c>
      <c r="CB110" s="105" t="s">
        <v>11</v>
      </c>
      <c r="CC110" s="105" t="s">
        <v>10</v>
      </c>
      <c r="CD110" s="105" t="s">
        <v>1912</v>
      </c>
      <c r="CE110" s="105"/>
      <c r="CF110" s="105"/>
      <c r="CG110" s="105"/>
      <c r="CH110" s="105"/>
      <c r="CI110" s="2"/>
      <c r="CJ110" s="2"/>
      <c r="CK110" s="2"/>
      <c r="CL110" s="2"/>
      <c r="CM110" s="2"/>
    </row>
    <row r="111" spans="1:91">
      <c r="A111" s="105">
        <v>35</v>
      </c>
      <c r="B111" s="105" t="s">
        <v>282</v>
      </c>
      <c r="C111" s="115" t="s">
        <v>244</v>
      </c>
      <c r="D111" s="105" t="s">
        <v>1892</v>
      </c>
      <c r="E111" s="105">
        <v>2017</v>
      </c>
      <c r="F111" s="105" t="s">
        <v>1714</v>
      </c>
      <c r="G111" s="105" t="s">
        <v>1893</v>
      </c>
      <c r="H111" s="105" t="s">
        <v>1894</v>
      </c>
      <c r="I111" s="105" t="s">
        <v>1895</v>
      </c>
      <c r="J111" s="105" t="s">
        <v>1896</v>
      </c>
      <c r="K111" s="105" t="s">
        <v>1897</v>
      </c>
      <c r="L111" s="105" t="s">
        <v>1898</v>
      </c>
      <c r="M111" s="105" t="s">
        <v>1899</v>
      </c>
      <c r="N111" s="107" t="s">
        <v>33</v>
      </c>
      <c r="O111" s="107" t="s">
        <v>158</v>
      </c>
      <c r="P111" s="107" t="s">
        <v>158</v>
      </c>
      <c r="Q111" s="107" t="s">
        <v>5669</v>
      </c>
      <c r="R111" s="107" t="s">
        <v>393</v>
      </c>
      <c r="S111" s="107" t="s">
        <v>123</v>
      </c>
      <c r="T111" s="107" t="s">
        <v>1900</v>
      </c>
      <c r="U111" s="107" t="s">
        <v>140</v>
      </c>
      <c r="V111" s="107">
        <v>26805</v>
      </c>
      <c r="W111" s="107" t="s">
        <v>10</v>
      </c>
      <c r="X111" s="107" t="s">
        <v>10</v>
      </c>
      <c r="Y111" s="107" t="s">
        <v>10</v>
      </c>
      <c r="Z111" s="107" t="s">
        <v>10</v>
      </c>
      <c r="AA111" s="107" t="s">
        <v>1005</v>
      </c>
      <c r="AB111" s="107" t="s">
        <v>249</v>
      </c>
      <c r="AC111" s="112" t="str">
        <f>INDEX([2]Exposure_GWASs!G:G,MATCH([2]Luke!AB110,[2]Exposure_GWASs!C:C,0))</f>
        <v>WHRadjBMI</v>
      </c>
      <c r="AD111" s="107" t="s">
        <v>162</v>
      </c>
      <c r="AE111" s="107" t="s">
        <v>1077</v>
      </c>
      <c r="AF111" s="107"/>
      <c r="AG111" s="107"/>
      <c r="AH111" s="107">
        <v>224459</v>
      </c>
      <c r="AI111" s="112">
        <f>INDEX([2]Exposure_GWASs!F:F,MATCH([2]Luke!AB110,[2]Exposure_GWASs!C:C,0))</f>
        <v>224385</v>
      </c>
      <c r="AJ111" s="107" t="s">
        <v>1919</v>
      </c>
      <c r="AK111" s="107" t="s">
        <v>1005</v>
      </c>
      <c r="AL111" s="107" t="s">
        <v>1901</v>
      </c>
      <c r="AM111" s="107" t="s">
        <v>11</v>
      </c>
      <c r="AN111" s="107" t="s">
        <v>1902</v>
      </c>
      <c r="AO111" s="107" t="s">
        <v>11</v>
      </c>
      <c r="AP111" s="107" t="s">
        <v>1903</v>
      </c>
      <c r="AQ111" s="107" t="s">
        <v>208</v>
      </c>
      <c r="AR111" s="107" t="s">
        <v>11</v>
      </c>
      <c r="AS111" s="107" t="s">
        <v>1277</v>
      </c>
      <c r="AT111" s="107" t="s">
        <v>135</v>
      </c>
      <c r="AU111" s="107" t="s">
        <v>10</v>
      </c>
      <c r="AV111" s="107">
        <v>49</v>
      </c>
      <c r="AW111" s="107" t="s">
        <v>10</v>
      </c>
      <c r="AX111" s="107">
        <f>INDEX([2]Exposure_GWASs!S:S,MATCH([2]Luke!AB110,[2]Exposure_GWASs!C:C,0))</f>
        <v>52</v>
      </c>
      <c r="AY111" s="105" t="s">
        <v>1920</v>
      </c>
      <c r="AZ111" s="105" t="s">
        <v>135</v>
      </c>
      <c r="BA111" s="105" t="s">
        <v>1904</v>
      </c>
      <c r="BB111" s="107" t="s">
        <v>19</v>
      </c>
      <c r="BC111" s="105" t="s">
        <v>17</v>
      </c>
      <c r="BD111" s="105" t="s">
        <v>26</v>
      </c>
      <c r="BE111" s="105"/>
      <c r="BF111" s="105"/>
      <c r="BG111" s="105"/>
      <c r="BH111" s="105" t="s">
        <v>1011</v>
      </c>
      <c r="BI111" s="105" t="s">
        <v>1921</v>
      </c>
      <c r="BJ111" s="105" t="s">
        <v>1906</v>
      </c>
      <c r="BK111" s="105" t="s">
        <v>1907</v>
      </c>
      <c r="BL111" s="105" t="s">
        <v>11</v>
      </c>
      <c r="BM111" s="105" t="s">
        <v>11</v>
      </c>
      <c r="BN111" s="105" t="s">
        <v>1908</v>
      </c>
      <c r="BO111" s="105" t="s">
        <v>167</v>
      </c>
      <c r="BP111" s="105" t="s">
        <v>167</v>
      </c>
      <c r="BQ111" s="105" t="s">
        <v>1909</v>
      </c>
      <c r="BR111" s="105">
        <v>0.23</v>
      </c>
      <c r="BS111" s="105"/>
      <c r="BT111" s="105">
        <v>95</v>
      </c>
      <c r="BU111" s="105">
        <v>0.1</v>
      </c>
      <c r="BV111" s="105">
        <v>0.36</v>
      </c>
      <c r="BW111" s="105">
        <v>1E-3</v>
      </c>
      <c r="BX111" s="105" t="s">
        <v>1791</v>
      </c>
      <c r="BY111" s="105" t="s">
        <v>10</v>
      </c>
      <c r="BZ111" s="105" t="s">
        <v>1910</v>
      </c>
      <c r="CA111" s="105" t="s">
        <v>1911</v>
      </c>
      <c r="CB111" s="105" t="s">
        <v>11</v>
      </c>
      <c r="CC111" s="105" t="s">
        <v>10</v>
      </c>
      <c r="CD111" s="105" t="s">
        <v>1912</v>
      </c>
      <c r="CE111" s="105"/>
      <c r="CF111" s="105"/>
      <c r="CG111" s="105"/>
      <c r="CH111" s="105"/>
      <c r="CI111" s="2"/>
      <c r="CJ111" s="2"/>
      <c r="CK111" s="2"/>
      <c r="CL111" s="2"/>
      <c r="CM111" s="2"/>
    </row>
    <row r="112" spans="1:91">
      <c r="A112" s="105">
        <v>35</v>
      </c>
      <c r="B112" s="105" t="s">
        <v>282</v>
      </c>
      <c r="C112" s="115" t="s">
        <v>244</v>
      </c>
      <c r="D112" s="105" t="s">
        <v>1892</v>
      </c>
      <c r="E112" s="105">
        <v>2017</v>
      </c>
      <c r="F112" s="105" t="s">
        <v>1714</v>
      </c>
      <c r="G112" s="105" t="s">
        <v>1893</v>
      </c>
      <c r="H112" s="105" t="s">
        <v>1894</v>
      </c>
      <c r="I112" s="105" t="s">
        <v>1895</v>
      </c>
      <c r="J112" s="105" t="s">
        <v>1896</v>
      </c>
      <c r="K112" s="105" t="s">
        <v>1897</v>
      </c>
      <c r="L112" s="105" t="s">
        <v>1898</v>
      </c>
      <c r="M112" s="105" t="s">
        <v>1899</v>
      </c>
      <c r="N112" s="107" t="s">
        <v>33</v>
      </c>
      <c r="O112" s="107" t="s">
        <v>5548</v>
      </c>
      <c r="P112" s="107" t="s">
        <v>5548</v>
      </c>
      <c r="Q112" s="107" t="s">
        <v>5669</v>
      </c>
      <c r="R112" s="107" t="s">
        <v>393</v>
      </c>
      <c r="S112" s="107" t="s">
        <v>123</v>
      </c>
      <c r="T112" s="107" t="s">
        <v>1900</v>
      </c>
      <c r="U112" s="107" t="s">
        <v>140</v>
      </c>
      <c r="V112" s="107">
        <v>33320</v>
      </c>
      <c r="W112" s="107" t="s">
        <v>10</v>
      </c>
      <c r="X112" s="107" t="s">
        <v>10</v>
      </c>
      <c r="Y112" s="107" t="s">
        <v>10</v>
      </c>
      <c r="Z112" s="107" t="s">
        <v>10</v>
      </c>
      <c r="AA112" s="107" t="s">
        <v>1005</v>
      </c>
      <c r="AB112" s="107" t="s">
        <v>249</v>
      </c>
      <c r="AC112" s="112" t="str">
        <f>INDEX([2]Exposure_GWASs!G:G,MATCH([2]Luke!AB111,[2]Exposure_GWASs!C:C,0))</f>
        <v>WHRadjBMI</v>
      </c>
      <c r="AD112" s="107" t="s">
        <v>162</v>
      </c>
      <c r="AE112" s="107" t="s">
        <v>1077</v>
      </c>
      <c r="AF112" s="107"/>
      <c r="AG112" s="107"/>
      <c r="AH112" s="107">
        <v>224459</v>
      </c>
      <c r="AI112" s="112">
        <f>INDEX([2]Exposure_GWASs!F:F,MATCH([2]Luke!AB111,[2]Exposure_GWASs!C:C,0))</f>
        <v>224385</v>
      </c>
      <c r="AJ112" s="107" t="s">
        <v>1919</v>
      </c>
      <c r="AK112" s="107" t="s">
        <v>1005</v>
      </c>
      <c r="AL112" s="107" t="s">
        <v>1901</v>
      </c>
      <c r="AM112" s="107" t="s">
        <v>11</v>
      </c>
      <c r="AN112" s="107" t="s">
        <v>1902</v>
      </c>
      <c r="AO112" s="107" t="s">
        <v>11</v>
      </c>
      <c r="AP112" s="107" t="s">
        <v>1903</v>
      </c>
      <c r="AQ112" s="107" t="s">
        <v>208</v>
      </c>
      <c r="AR112" s="107" t="s">
        <v>11</v>
      </c>
      <c r="AS112" s="107" t="s">
        <v>1277</v>
      </c>
      <c r="AT112" s="107" t="s">
        <v>135</v>
      </c>
      <c r="AU112" s="107" t="s">
        <v>10</v>
      </c>
      <c r="AV112" s="107">
        <v>49</v>
      </c>
      <c r="AW112" s="107" t="s">
        <v>10</v>
      </c>
      <c r="AX112" s="107">
        <f>INDEX([2]Exposure_GWASs!S:S,MATCH([2]Luke!AB111,[2]Exposure_GWASs!C:C,0))</f>
        <v>52</v>
      </c>
      <c r="AY112" s="105" t="s">
        <v>1920</v>
      </c>
      <c r="AZ112" s="105" t="s">
        <v>135</v>
      </c>
      <c r="BA112" s="105" t="s">
        <v>1904</v>
      </c>
      <c r="BB112" s="107" t="s">
        <v>19</v>
      </c>
      <c r="BC112" s="105" t="s">
        <v>17</v>
      </c>
      <c r="BD112" s="105" t="s">
        <v>26</v>
      </c>
      <c r="BE112" s="105"/>
      <c r="BF112" s="105"/>
      <c r="BG112" s="105"/>
      <c r="BH112" s="105" t="s">
        <v>1011</v>
      </c>
      <c r="BI112" s="105" t="s">
        <v>1921</v>
      </c>
      <c r="BJ112" s="105" t="s">
        <v>1906</v>
      </c>
      <c r="BK112" s="105" t="s">
        <v>1907</v>
      </c>
      <c r="BL112" s="105" t="s">
        <v>11</v>
      </c>
      <c r="BM112" s="105" t="s">
        <v>11</v>
      </c>
      <c r="BN112" s="105" t="s">
        <v>1908</v>
      </c>
      <c r="BO112" s="105" t="s">
        <v>167</v>
      </c>
      <c r="BP112" s="105" t="s">
        <v>167</v>
      </c>
      <c r="BQ112" s="105" t="s">
        <v>1909</v>
      </c>
      <c r="BR112" s="105">
        <v>-0.14000000000000001</v>
      </c>
      <c r="BS112" s="105"/>
      <c r="BT112" s="105">
        <v>95</v>
      </c>
      <c r="BU112" s="105">
        <v>-0.27</v>
      </c>
      <c r="BV112" s="105">
        <v>-0.2</v>
      </c>
      <c r="BW112" s="105">
        <v>2.7E-2</v>
      </c>
      <c r="BX112" s="105" t="s">
        <v>1791</v>
      </c>
      <c r="BY112" s="105" t="s">
        <v>10</v>
      </c>
      <c r="BZ112" s="105" t="s">
        <v>1910</v>
      </c>
      <c r="CA112" s="105" t="s">
        <v>1911</v>
      </c>
      <c r="CB112" s="105" t="s">
        <v>11</v>
      </c>
      <c r="CC112" s="105" t="s">
        <v>10</v>
      </c>
      <c r="CD112" s="105" t="s">
        <v>1912</v>
      </c>
      <c r="CE112" s="105"/>
      <c r="CF112" s="105"/>
      <c r="CG112" s="105"/>
      <c r="CH112" s="105"/>
      <c r="CI112" s="2"/>
      <c r="CJ112" s="2"/>
      <c r="CK112" s="2"/>
      <c r="CL112" s="2"/>
      <c r="CM112" s="2"/>
    </row>
    <row r="113" spans="1:91">
      <c r="A113" s="105">
        <v>35</v>
      </c>
      <c r="B113" s="105" t="s">
        <v>282</v>
      </c>
      <c r="C113" s="115" t="s">
        <v>244</v>
      </c>
      <c r="D113" s="105" t="s">
        <v>1892</v>
      </c>
      <c r="E113" s="105">
        <v>2017</v>
      </c>
      <c r="F113" s="105" t="s">
        <v>1714</v>
      </c>
      <c r="G113" s="105" t="s">
        <v>1893</v>
      </c>
      <c r="H113" s="105" t="s">
        <v>1894</v>
      </c>
      <c r="I113" s="105" t="s">
        <v>1895</v>
      </c>
      <c r="J113" s="105" t="s">
        <v>1896</v>
      </c>
      <c r="K113" s="105" t="s">
        <v>1897</v>
      </c>
      <c r="L113" s="105" t="s">
        <v>1898</v>
      </c>
      <c r="M113" s="105" t="s">
        <v>1899</v>
      </c>
      <c r="N113" s="107" t="s">
        <v>33</v>
      </c>
      <c r="O113" s="107" t="s">
        <v>699</v>
      </c>
      <c r="P113" s="107" t="s">
        <v>699</v>
      </c>
      <c r="Q113" s="107" t="s">
        <v>5602</v>
      </c>
      <c r="R113" s="107" t="s">
        <v>393</v>
      </c>
      <c r="S113" s="107" t="s">
        <v>123</v>
      </c>
      <c r="T113" s="107" t="s">
        <v>1900</v>
      </c>
      <c r="U113" s="107" t="s">
        <v>140</v>
      </c>
      <c r="V113" s="107">
        <v>32850</v>
      </c>
      <c r="W113" s="107" t="s">
        <v>10</v>
      </c>
      <c r="X113" s="107" t="s">
        <v>10</v>
      </c>
      <c r="Y113" s="107" t="s">
        <v>10</v>
      </c>
      <c r="Z113" s="107" t="s">
        <v>10</v>
      </c>
      <c r="AA113" s="107" t="s">
        <v>1005</v>
      </c>
      <c r="AB113" s="107" t="s">
        <v>249</v>
      </c>
      <c r="AC113" s="112" t="str">
        <f>INDEX([2]Exposure_GWASs!G:G,MATCH([2]Luke!AB112,[2]Exposure_GWASs!C:C,0))</f>
        <v>WHRadjBMI</v>
      </c>
      <c r="AD113" s="107" t="s">
        <v>162</v>
      </c>
      <c r="AE113" s="107" t="s">
        <v>1077</v>
      </c>
      <c r="AF113" s="107"/>
      <c r="AG113" s="107"/>
      <c r="AH113" s="107">
        <v>224459</v>
      </c>
      <c r="AI113" s="112">
        <f>INDEX([2]Exposure_GWASs!F:F,MATCH([2]Luke!AB112,[2]Exposure_GWASs!C:C,0))</f>
        <v>224385</v>
      </c>
      <c r="AJ113" s="107" t="s">
        <v>1919</v>
      </c>
      <c r="AK113" s="107" t="s">
        <v>1005</v>
      </c>
      <c r="AL113" s="107" t="s">
        <v>1901</v>
      </c>
      <c r="AM113" s="107" t="s">
        <v>11</v>
      </c>
      <c r="AN113" s="107" t="s">
        <v>1902</v>
      </c>
      <c r="AO113" s="107" t="s">
        <v>11</v>
      </c>
      <c r="AP113" s="107" t="s">
        <v>1903</v>
      </c>
      <c r="AQ113" s="107" t="s">
        <v>208</v>
      </c>
      <c r="AR113" s="107" t="s">
        <v>11</v>
      </c>
      <c r="AS113" s="107" t="s">
        <v>1277</v>
      </c>
      <c r="AT113" s="107" t="s">
        <v>135</v>
      </c>
      <c r="AU113" s="107" t="s">
        <v>10</v>
      </c>
      <c r="AV113" s="107">
        <v>49</v>
      </c>
      <c r="AW113" s="107" t="s">
        <v>10</v>
      </c>
      <c r="AX113" s="107">
        <f>INDEX([2]Exposure_GWASs!S:S,MATCH([2]Luke!AB112,[2]Exposure_GWASs!C:C,0))</f>
        <v>52</v>
      </c>
      <c r="AY113" s="105" t="s">
        <v>1920</v>
      </c>
      <c r="AZ113" s="105" t="s">
        <v>135</v>
      </c>
      <c r="BA113" s="105" t="s">
        <v>1904</v>
      </c>
      <c r="BB113" s="107" t="s">
        <v>19</v>
      </c>
      <c r="BC113" s="105" t="s">
        <v>17</v>
      </c>
      <c r="BD113" s="105" t="s">
        <v>26</v>
      </c>
      <c r="BE113" s="105"/>
      <c r="BF113" s="105"/>
      <c r="BG113" s="105"/>
      <c r="BH113" s="105" t="s">
        <v>1011</v>
      </c>
      <c r="BI113" s="105" t="s">
        <v>1921</v>
      </c>
      <c r="BJ113" s="105" t="s">
        <v>1906</v>
      </c>
      <c r="BK113" s="105" t="s">
        <v>1907</v>
      </c>
      <c r="BL113" s="105" t="s">
        <v>11</v>
      </c>
      <c r="BM113" s="105" t="s">
        <v>11</v>
      </c>
      <c r="BN113" s="105" t="s">
        <v>1908</v>
      </c>
      <c r="BO113" s="105" t="s">
        <v>167</v>
      </c>
      <c r="BP113" s="105" t="s">
        <v>167</v>
      </c>
      <c r="BQ113" s="105" t="s">
        <v>1909</v>
      </c>
      <c r="BR113" s="105">
        <v>0.15</v>
      </c>
      <c r="BS113" s="105"/>
      <c r="BT113" s="105">
        <v>95</v>
      </c>
      <c r="BU113" s="105">
        <v>0.05</v>
      </c>
      <c r="BV113" s="105">
        <v>0.25</v>
      </c>
      <c r="BW113" s="105">
        <v>2E-3</v>
      </c>
      <c r="BX113" s="105" t="s">
        <v>1791</v>
      </c>
      <c r="BY113" s="105" t="s">
        <v>10</v>
      </c>
      <c r="BZ113" s="105" t="s">
        <v>1910</v>
      </c>
      <c r="CA113" s="105" t="s">
        <v>1911</v>
      </c>
      <c r="CB113" s="105" t="s">
        <v>11</v>
      </c>
      <c r="CC113" s="105" t="s">
        <v>10</v>
      </c>
      <c r="CD113" s="105" t="s">
        <v>1912</v>
      </c>
      <c r="CE113" s="105"/>
      <c r="CF113" s="105"/>
      <c r="CG113" s="105"/>
      <c r="CH113" s="105"/>
      <c r="CI113" s="2"/>
      <c r="CJ113" s="2"/>
      <c r="CK113" s="2"/>
      <c r="CL113" s="2"/>
      <c r="CM113" s="2"/>
    </row>
    <row r="114" spans="1:91">
      <c r="A114" s="105">
        <v>35</v>
      </c>
      <c r="B114" s="105" t="s">
        <v>282</v>
      </c>
      <c r="C114" s="115" t="s">
        <v>244</v>
      </c>
      <c r="D114" s="105" t="s">
        <v>1892</v>
      </c>
      <c r="E114" s="105">
        <v>2017</v>
      </c>
      <c r="F114" s="105" t="s">
        <v>1714</v>
      </c>
      <c r="G114" s="105" t="s">
        <v>1893</v>
      </c>
      <c r="H114" s="105" t="s">
        <v>1894</v>
      </c>
      <c r="I114" s="105" t="s">
        <v>1895</v>
      </c>
      <c r="J114" s="105" t="s">
        <v>1896</v>
      </c>
      <c r="K114" s="105" t="s">
        <v>1897</v>
      </c>
      <c r="L114" s="105" t="s">
        <v>1898</v>
      </c>
      <c r="M114" s="105" t="s">
        <v>1899</v>
      </c>
      <c r="N114" s="107" t="s">
        <v>33</v>
      </c>
      <c r="O114" s="107" t="s">
        <v>5571</v>
      </c>
      <c r="P114" s="107" t="s">
        <v>5593</v>
      </c>
      <c r="Q114" s="107" t="s">
        <v>5600</v>
      </c>
      <c r="R114" s="107" t="s">
        <v>393</v>
      </c>
      <c r="S114" s="107" t="s">
        <v>123</v>
      </c>
      <c r="T114" s="107" t="s">
        <v>1900</v>
      </c>
      <c r="U114" s="107" t="s">
        <v>140</v>
      </c>
      <c r="V114" s="107">
        <v>32083</v>
      </c>
      <c r="W114" s="107" t="s">
        <v>10</v>
      </c>
      <c r="X114" s="107" t="s">
        <v>10</v>
      </c>
      <c r="Y114" s="107" t="s">
        <v>10</v>
      </c>
      <c r="Z114" s="107" t="s">
        <v>10</v>
      </c>
      <c r="AA114" s="107" t="s">
        <v>1005</v>
      </c>
      <c r="AB114" s="107" t="s">
        <v>249</v>
      </c>
      <c r="AC114" s="112" t="str">
        <f>INDEX([2]Exposure_GWASs!G:G,MATCH([2]Luke!AB113,[2]Exposure_GWASs!C:C,0))</f>
        <v>WHRadjBMI</v>
      </c>
      <c r="AD114" s="107" t="s">
        <v>162</v>
      </c>
      <c r="AE114" s="107" t="s">
        <v>1077</v>
      </c>
      <c r="AF114" s="107"/>
      <c r="AG114" s="107"/>
      <c r="AH114" s="107">
        <v>224459</v>
      </c>
      <c r="AI114" s="112">
        <f>INDEX([2]Exposure_GWASs!F:F,MATCH([2]Luke!AB113,[2]Exposure_GWASs!C:C,0))</f>
        <v>224385</v>
      </c>
      <c r="AJ114" s="107" t="s">
        <v>1919</v>
      </c>
      <c r="AK114" s="107" t="s">
        <v>1005</v>
      </c>
      <c r="AL114" s="107" t="s">
        <v>1901</v>
      </c>
      <c r="AM114" s="107" t="s">
        <v>11</v>
      </c>
      <c r="AN114" s="107" t="s">
        <v>1902</v>
      </c>
      <c r="AO114" s="107" t="s">
        <v>11</v>
      </c>
      <c r="AP114" s="107" t="s">
        <v>1903</v>
      </c>
      <c r="AQ114" s="107" t="s">
        <v>208</v>
      </c>
      <c r="AR114" s="107" t="s">
        <v>11</v>
      </c>
      <c r="AS114" s="107" t="s">
        <v>1277</v>
      </c>
      <c r="AT114" s="107" t="s">
        <v>135</v>
      </c>
      <c r="AU114" s="107" t="s">
        <v>10</v>
      </c>
      <c r="AV114" s="107">
        <v>49</v>
      </c>
      <c r="AW114" s="107" t="s">
        <v>10</v>
      </c>
      <c r="AX114" s="107">
        <f>INDEX([2]Exposure_GWASs!S:S,MATCH([2]Luke!AB113,[2]Exposure_GWASs!C:C,0))</f>
        <v>52</v>
      </c>
      <c r="AY114" s="105" t="s">
        <v>1920</v>
      </c>
      <c r="AZ114" s="105" t="s">
        <v>135</v>
      </c>
      <c r="BA114" s="105" t="s">
        <v>1904</v>
      </c>
      <c r="BB114" s="107" t="s">
        <v>19</v>
      </c>
      <c r="BC114" s="105" t="s">
        <v>17</v>
      </c>
      <c r="BD114" s="105" t="s">
        <v>26</v>
      </c>
      <c r="BE114" s="105"/>
      <c r="BF114" s="105"/>
      <c r="BG114" s="105"/>
      <c r="BH114" s="105" t="s">
        <v>1011</v>
      </c>
      <c r="BI114" s="105" t="s">
        <v>1921</v>
      </c>
      <c r="BJ114" s="105" t="s">
        <v>1906</v>
      </c>
      <c r="BK114" s="105" t="s">
        <v>1907</v>
      </c>
      <c r="BL114" s="105" t="s">
        <v>11</v>
      </c>
      <c r="BM114" s="105" t="s">
        <v>11</v>
      </c>
      <c r="BN114" s="105" t="s">
        <v>1908</v>
      </c>
      <c r="BO114" s="105" t="s">
        <v>167</v>
      </c>
      <c r="BP114" s="105" t="s">
        <v>1913</v>
      </c>
      <c r="BQ114" s="105" t="s">
        <v>1909</v>
      </c>
      <c r="BR114" s="105">
        <v>0.45</v>
      </c>
      <c r="BS114" s="105"/>
      <c r="BT114" s="105">
        <v>95</v>
      </c>
      <c r="BU114" s="105">
        <v>0.28000000000000003</v>
      </c>
      <c r="BV114" s="105">
        <v>0.62</v>
      </c>
      <c r="BW114" s="105">
        <v>1E-3</v>
      </c>
      <c r="BX114" s="105" t="s">
        <v>1791</v>
      </c>
      <c r="BY114" s="105" t="s">
        <v>10</v>
      </c>
      <c r="BZ114" s="105" t="s">
        <v>1910</v>
      </c>
      <c r="CA114" s="105" t="s">
        <v>1911</v>
      </c>
      <c r="CB114" s="105" t="s">
        <v>11</v>
      </c>
      <c r="CC114" s="105" t="s">
        <v>10</v>
      </c>
      <c r="CD114" s="105" t="s">
        <v>1912</v>
      </c>
      <c r="CE114" s="105"/>
      <c r="CF114" s="105"/>
      <c r="CG114" s="105"/>
      <c r="CH114" s="105"/>
      <c r="CI114" s="2"/>
      <c r="CJ114" s="2"/>
      <c r="CK114" s="2"/>
      <c r="CL114" s="2"/>
      <c r="CM114" s="2"/>
    </row>
    <row r="115" spans="1:91">
      <c r="A115" s="105">
        <v>35</v>
      </c>
      <c r="B115" s="105" t="s">
        <v>282</v>
      </c>
      <c r="C115" s="115" t="s">
        <v>244</v>
      </c>
      <c r="D115" s="105" t="s">
        <v>1892</v>
      </c>
      <c r="E115" s="105">
        <v>2017</v>
      </c>
      <c r="F115" s="105" t="s">
        <v>1714</v>
      </c>
      <c r="G115" s="105" t="s">
        <v>1893</v>
      </c>
      <c r="H115" s="105" t="s">
        <v>1894</v>
      </c>
      <c r="I115" s="105" t="s">
        <v>1895</v>
      </c>
      <c r="J115" s="105" t="s">
        <v>1896</v>
      </c>
      <c r="K115" s="105" t="s">
        <v>1897</v>
      </c>
      <c r="L115" s="105" t="s">
        <v>1898</v>
      </c>
      <c r="M115" s="105" t="s">
        <v>1899</v>
      </c>
      <c r="N115" s="107" t="s">
        <v>33</v>
      </c>
      <c r="O115" s="107" t="s">
        <v>462</v>
      </c>
      <c r="P115" s="107" t="s">
        <v>462</v>
      </c>
      <c r="Q115" s="107" t="s">
        <v>5600</v>
      </c>
      <c r="R115" s="107" t="s">
        <v>393</v>
      </c>
      <c r="S115" s="107" t="s">
        <v>123</v>
      </c>
      <c r="T115" s="107" t="s">
        <v>1900</v>
      </c>
      <c r="U115" s="107" t="s">
        <v>140</v>
      </c>
      <c r="V115" s="107">
        <v>209368</v>
      </c>
      <c r="W115" s="107" t="s">
        <v>10</v>
      </c>
      <c r="X115" s="107" t="s">
        <v>10</v>
      </c>
      <c r="Y115" s="107" t="s">
        <v>10</v>
      </c>
      <c r="Z115" s="107" t="s">
        <v>10</v>
      </c>
      <c r="AA115" s="107" t="s">
        <v>1005</v>
      </c>
      <c r="AB115" s="107" t="s">
        <v>249</v>
      </c>
      <c r="AC115" s="112" t="str">
        <f>INDEX([2]Exposure_GWASs!G:G,MATCH([2]Luke!AB114,[2]Exposure_GWASs!C:C,0))</f>
        <v>WHRadjBMI</v>
      </c>
      <c r="AD115" s="107" t="s">
        <v>162</v>
      </c>
      <c r="AE115" s="107" t="s">
        <v>1077</v>
      </c>
      <c r="AF115" s="107"/>
      <c r="AG115" s="107"/>
      <c r="AH115" s="107">
        <v>224459</v>
      </c>
      <c r="AI115" s="112">
        <f>INDEX([2]Exposure_GWASs!F:F,MATCH([2]Luke!AB114,[2]Exposure_GWASs!C:C,0))</f>
        <v>224385</v>
      </c>
      <c r="AJ115" s="107" t="s">
        <v>1919</v>
      </c>
      <c r="AK115" s="107" t="s">
        <v>1005</v>
      </c>
      <c r="AL115" s="107" t="s">
        <v>1901</v>
      </c>
      <c r="AM115" s="107" t="s">
        <v>11</v>
      </c>
      <c r="AN115" s="107" t="s">
        <v>1902</v>
      </c>
      <c r="AO115" s="107" t="s">
        <v>11</v>
      </c>
      <c r="AP115" s="107" t="s">
        <v>1903</v>
      </c>
      <c r="AQ115" s="107" t="s">
        <v>208</v>
      </c>
      <c r="AR115" s="107" t="s">
        <v>11</v>
      </c>
      <c r="AS115" s="107" t="s">
        <v>1277</v>
      </c>
      <c r="AT115" s="107" t="s">
        <v>135</v>
      </c>
      <c r="AU115" s="107" t="s">
        <v>10</v>
      </c>
      <c r="AV115" s="107">
        <v>49</v>
      </c>
      <c r="AW115" s="107" t="s">
        <v>10</v>
      </c>
      <c r="AX115" s="107">
        <f>INDEX([2]Exposure_GWASs!S:S,MATCH([2]Luke!AB114,[2]Exposure_GWASs!C:C,0))</f>
        <v>52</v>
      </c>
      <c r="AY115" s="105" t="s">
        <v>1920</v>
      </c>
      <c r="AZ115" s="105" t="s">
        <v>135</v>
      </c>
      <c r="BA115" s="105" t="s">
        <v>1904</v>
      </c>
      <c r="BB115" s="107" t="s">
        <v>19</v>
      </c>
      <c r="BC115" s="105" t="s">
        <v>17</v>
      </c>
      <c r="BD115" s="105" t="s">
        <v>26</v>
      </c>
      <c r="BE115" s="105"/>
      <c r="BF115" s="105"/>
      <c r="BG115" s="105"/>
      <c r="BH115" s="105" t="s">
        <v>1011</v>
      </c>
      <c r="BI115" s="105" t="s">
        <v>1921</v>
      </c>
      <c r="BJ115" s="105" t="s">
        <v>1906</v>
      </c>
      <c r="BK115" s="105" t="s">
        <v>1907</v>
      </c>
      <c r="BL115" s="105" t="s">
        <v>11</v>
      </c>
      <c r="BM115" s="105" t="s">
        <v>11</v>
      </c>
      <c r="BN115" s="105" t="s">
        <v>1908</v>
      </c>
      <c r="BO115" s="105" t="s">
        <v>167</v>
      </c>
      <c r="BP115" s="105" t="s">
        <v>167</v>
      </c>
      <c r="BQ115" s="105" t="s">
        <v>1909</v>
      </c>
      <c r="BR115" s="105">
        <v>-0.38</v>
      </c>
      <c r="BS115" s="105"/>
      <c r="BT115" s="105">
        <v>95</v>
      </c>
      <c r="BU115" s="105">
        <v>-0.49</v>
      </c>
      <c r="BV115" s="105">
        <v>-0.28000000000000003</v>
      </c>
      <c r="BW115" s="105">
        <v>1E-3</v>
      </c>
      <c r="BX115" s="105" t="s">
        <v>1791</v>
      </c>
      <c r="BY115" s="105" t="s">
        <v>10</v>
      </c>
      <c r="BZ115" s="105" t="s">
        <v>1910</v>
      </c>
      <c r="CA115" s="105" t="s">
        <v>1911</v>
      </c>
      <c r="CB115" s="105" t="s">
        <v>11</v>
      </c>
      <c r="CC115" s="105" t="s">
        <v>10</v>
      </c>
      <c r="CD115" s="105" t="s">
        <v>1912</v>
      </c>
      <c r="CE115" s="105"/>
      <c r="CF115" s="105"/>
      <c r="CG115" s="105"/>
      <c r="CH115" s="105"/>
      <c r="CI115" s="2"/>
      <c r="CJ115" s="2"/>
      <c r="CK115" s="2"/>
      <c r="CL115" s="2"/>
      <c r="CM115" s="2"/>
    </row>
    <row r="116" spans="1:91">
      <c r="A116" s="105">
        <v>35</v>
      </c>
      <c r="B116" s="105" t="s">
        <v>282</v>
      </c>
      <c r="C116" s="115" t="s">
        <v>244</v>
      </c>
      <c r="D116" s="105" t="s">
        <v>1892</v>
      </c>
      <c r="E116" s="105">
        <v>2017</v>
      </c>
      <c r="F116" s="105" t="s">
        <v>1714</v>
      </c>
      <c r="G116" s="105" t="s">
        <v>1893</v>
      </c>
      <c r="H116" s="105" t="s">
        <v>1894</v>
      </c>
      <c r="I116" s="105" t="s">
        <v>1895</v>
      </c>
      <c r="J116" s="105" t="s">
        <v>1896</v>
      </c>
      <c r="K116" s="105" t="s">
        <v>1897</v>
      </c>
      <c r="L116" s="105" t="s">
        <v>1898</v>
      </c>
      <c r="M116" s="105" t="s">
        <v>1899</v>
      </c>
      <c r="N116" s="107" t="s">
        <v>33</v>
      </c>
      <c r="O116" s="107" t="s">
        <v>459</v>
      </c>
      <c r="P116" s="107" t="s">
        <v>459</v>
      </c>
      <c r="Q116" s="107" t="s">
        <v>5600</v>
      </c>
      <c r="R116" s="107" t="s">
        <v>393</v>
      </c>
      <c r="S116" s="107" t="s">
        <v>123</v>
      </c>
      <c r="T116" s="107" t="s">
        <v>1900</v>
      </c>
      <c r="U116" s="107" t="s">
        <v>140</v>
      </c>
      <c r="V116" s="107">
        <v>194047</v>
      </c>
      <c r="W116" s="107" t="s">
        <v>10</v>
      </c>
      <c r="X116" s="107" t="s">
        <v>10</v>
      </c>
      <c r="Y116" s="107" t="s">
        <v>10</v>
      </c>
      <c r="Z116" s="107" t="s">
        <v>10</v>
      </c>
      <c r="AA116" s="107" t="s">
        <v>1005</v>
      </c>
      <c r="AB116" s="107" t="s">
        <v>249</v>
      </c>
      <c r="AC116" s="112" t="str">
        <f>INDEX([2]Exposure_GWASs!G:G,MATCH([2]Luke!AB115,[2]Exposure_GWASs!C:C,0))</f>
        <v>WHRadjBMI</v>
      </c>
      <c r="AD116" s="107" t="s">
        <v>162</v>
      </c>
      <c r="AE116" s="107" t="s">
        <v>1077</v>
      </c>
      <c r="AF116" s="107"/>
      <c r="AG116" s="107"/>
      <c r="AH116" s="107">
        <v>224459</v>
      </c>
      <c r="AI116" s="112">
        <f>INDEX([2]Exposure_GWASs!F:F,MATCH([2]Luke!AB115,[2]Exposure_GWASs!C:C,0))</f>
        <v>224385</v>
      </c>
      <c r="AJ116" s="107" t="s">
        <v>1919</v>
      </c>
      <c r="AK116" s="107" t="s">
        <v>1005</v>
      </c>
      <c r="AL116" s="107" t="s">
        <v>1901</v>
      </c>
      <c r="AM116" s="107" t="s">
        <v>11</v>
      </c>
      <c r="AN116" s="107" t="s">
        <v>1902</v>
      </c>
      <c r="AO116" s="107" t="s">
        <v>11</v>
      </c>
      <c r="AP116" s="107" t="s">
        <v>1903</v>
      </c>
      <c r="AQ116" s="107" t="s">
        <v>208</v>
      </c>
      <c r="AR116" s="107" t="s">
        <v>11</v>
      </c>
      <c r="AS116" s="107" t="s">
        <v>1277</v>
      </c>
      <c r="AT116" s="107" t="s">
        <v>135</v>
      </c>
      <c r="AU116" s="107" t="s">
        <v>10</v>
      </c>
      <c r="AV116" s="107">
        <v>49</v>
      </c>
      <c r="AW116" s="107" t="s">
        <v>10</v>
      </c>
      <c r="AX116" s="107">
        <f>INDEX([2]Exposure_GWASs!S:S,MATCH([2]Luke!AB115,[2]Exposure_GWASs!C:C,0))</f>
        <v>52</v>
      </c>
      <c r="AY116" s="105" t="s">
        <v>1920</v>
      </c>
      <c r="AZ116" s="105" t="s">
        <v>135</v>
      </c>
      <c r="BA116" s="105" t="s">
        <v>1904</v>
      </c>
      <c r="BB116" s="107" t="s">
        <v>19</v>
      </c>
      <c r="BC116" s="105" t="s">
        <v>17</v>
      </c>
      <c r="BD116" s="105" t="s">
        <v>26</v>
      </c>
      <c r="BE116" s="105"/>
      <c r="BF116" s="105"/>
      <c r="BG116" s="105"/>
      <c r="BH116" s="105" t="s">
        <v>1011</v>
      </c>
      <c r="BI116" s="105" t="s">
        <v>1921</v>
      </c>
      <c r="BJ116" s="105" t="s">
        <v>1906</v>
      </c>
      <c r="BK116" s="105" t="s">
        <v>1907</v>
      </c>
      <c r="BL116" s="105" t="s">
        <v>11</v>
      </c>
      <c r="BM116" s="105" t="s">
        <v>11</v>
      </c>
      <c r="BN116" s="105" t="s">
        <v>1908</v>
      </c>
      <c r="BO116" s="105" t="s">
        <v>167</v>
      </c>
      <c r="BP116" s="105" t="s">
        <v>167</v>
      </c>
      <c r="BQ116" s="105" t="s">
        <v>1909</v>
      </c>
      <c r="BR116" s="105">
        <v>0.14000000000000001</v>
      </c>
      <c r="BS116" s="105"/>
      <c r="BT116" s="105">
        <v>95</v>
      </c>
      <c r="BU116" s="105">
        <v>0.05</v>
      </c>
      <c r="BV116" s="105">
        <v>0.22</v>
      </c>
      <c r="BW116" s="105">
        <v>2E-3</v>
      </c>
      <c r="BX116" s="105" t="s">
        <v>1791</v>
      </c>
      <c r="BY116" s="105" t="s">
        <v>10</v>
      </c>
      <c r="BZ116" s="105" t="s">
        <v>1910</v>
      </c>
      <c r="CA116" s="105" t="s">
        <v>1911</v>
      </c>
      <c r="CB116" s="105" t="s">
        <v>11</v>
      </c>
      <c r="CC116" s="105" t="s">
        <v>10</v>
      </c>
      <c r="CD116" s="105" t="s">
        <v>1912</v>
      </c>
      <c r="CE116" s="105"/>
      <c r="CF116" s="105"/>
      <c r="CG116" s="105"/>
      <c r="CH116" s="105"/>
      <c r="CI116" s="2"/>
      <c r="CJ116" s="2"/>
      <c r="CK116" s="2"/>
      <c r="CL116" s="2"/>
      <c r="CM116" s="2"/>
    </row>
    <row r="117" spans="1:91">
      <c r="A117" s="105">
        <v>35</v>
      </c>
      <c r="B117" s="105" t="s">
        <v>282</v>
      </c>
      <c r="C117" s="115" t="s">
        <v>244</v>
      </c>
      <c r="D117" s="105" t="s">
        <v>1892</v>
      </c>
      <c r="E117" s="105">
        <v>2017</v>
      </c>
      <c r="F117" s="105" t="s">
        <v>1714</v>
      </c>
      <c r="G117" s="105" t="s">
        <v>1893</v>
      </c>
      <c r="H117" s="105" t="s">
        <v>1894</v>
      </c>
      <c r="I117" s="105" t="s">
        <v>1895</v>
      </c>
      <c r="J117" s="105" t="s">
        <v>1896</v>
      </c>
      <c r="K117" s="105" t="s">
        <v>1897</v>
      </c>
      <c r="L117" s="105" t="s">
        <v>1898</v>
      </c>
      <c r="M117" s="105" t="s">
        <v>1899</v>
      </c>
      <c r="N117" s="107" t="s">
        <v>33</v>
      </c>
      <c r="O117" s="107" t="s">
        <v>5671</v>
      </c>
      <c r="P117" s="107" t="s">
        <v>1914</v>
      </c>
      <c r="Q117" s="107" t="s">
        <v>5600</v>
      </c>
      <c r="R117" s="107" t="s">
        <v>393</v>
      </c>
      <c r="S117" s="107" t="s">
        <v>123</v>
      </c>
      <c r="T117" s="107" t="s">
        <v>1900</v>
      </c>
      <c r="U117" s="107" t="s">
        <v>140</v>
      </c>
      <c r="V117" s="107">
        <v>14154</v>
      </c>
      <c r="W117" s="107" t="s">
        <v>10</v>
      </c>
      <c r="X117" s="107" t="s">
        <v>10</v>
      </c>
      <c r="Y117" s="107" t="s">
        <v>10</v>
      </c>
      <c r="Z117" s="107" t="s">
        <v>10</v>
      </c>
      <c r="AA117" s="107" t="s">
        <v>1005</v>
      </c>
      <c r="AB117" s="107" t="s">
        <v>249</v>
      </c>
      <c r="AC117" s="112" t="str">
        <f>INDEX([2]Exposure_GWASs!G:G,MATCH([2]Luke!AB116,[2]Exposure_GWASs!C:C,0))</f>
        <v>WHRadjBMI</v>
      </c>
      <c r="AD117" s="107" t="s">
        <v>162</v>
      </c>
      <c r="AE117" s="107" t="s">
        <v>1077</v>
      </c>
      <c r="AF117" s="107"/>
      <c r="AG117" s="107"/>
      <c r="AH117" s="107">
        <v>224459</v>
      </c>
      <c r="AI117" s="112">
        <f>INDEX([2]Exposure_GWASs!F:F,MATCH([2]Luke!AB116,[2]Exposure_GWASs!C:C,0))</f>
        <v>224385</v>
      </c>
      <c r="AJ117" s="107" t="s">
        <v>1919</v>
      </c>
      <c r="AK117" s="107" t="s">
        <v>1005</v>
      </c>
      <c r="AL117" s="107" t="s">
        <v>1901</v>
      </c>
      <c r="AM117" s="107" t="s">
        <v>11</v>
      </c>
      <c r="AN117" s="107" t="s">
        <v>1902</v>
      </c>
      <c r="AO117" s="107" t="s">
        <v>11</v>
      </c>
      <c r="AP117" s="107" t="s">
        <v>1903</v>
      </c>
      <c r="AQ117" s="107" t="s">
        <v>208</v>
      </c>
      <c r="AR117" s="107" t="s">
        <v>11</v>
      </c>
      <c r="AS117" s="107" t="s">
        <v>1277</v>
      </c>
      <c r="AT117" s="107" t="s">
        <v>135</v>
      </c>
      <c r="AU117" s="107" t="s">
        <v>10</v>
      </c>
      <c r="AV117" s="107">
        <v>49</v>
      </c>
      <c r="AW117" s="107" t="s">
        <v>10</v>
      </c>
      <c r="AX117" s="107">
        <f>INDEX([2]Exposure_GWASs!S:S,MATCH([2]Luke!AB116,[2]Exposure_GWASs!C:C,0))</f>
        <v>52</v>
      </c>
      <c r="AY117" s="105" t="s">
        <v>1920</v>
      </c>
      <c r="AZ117" s="105" t="s">
        <v>135</v>
      </c>
      <c r="BA117" s="105" t="s">
        <v>1904</v>
      </c>
      <c r="BB117" s="107" t="s">
        <v>19</v>
      </c>
      <c r="BC117" s="105" t="s">
        <v>17</v>
      </c>
      <c r="BD117" s="105" t="s">
        <v>26</v>
      </c>
      <c r="BE117" s="105"/>
      <c r="BF117" s="105"/>
      <c r="BG117" s="105"/>
      <c r="BH117" s="105" t="s">
        <v>1011</v>
      </c>
      <c r="BI117" s="105" t="s">
        <v>1921</v>
      </c>
      <c r="BJ117" s="105" t="s">
        <v>1906</v>
      </c>
      <c r="BK117" s="105" t="s">
        <v>1907</v>
      </c>
      <c r="BL117" s="105" t="s">
        <v>11</v>
      </c>
      <c r="BM117" s="105" t="s">
        <v>11</v>
      </c>
      <c r="BN117" s="105" t="s">
        <v>1908</v>
      </c>
      <c r="BO117" s="105" t="s">
        <v>167</v>
      </c>
      <c r="BP117" s="105" t="s">
        <v>1913</v>
      </c>
      <c r="BQ117" s="105" t="s">
        <v>1909</v>
      </c>
      <c r="BR117" s="105">
        <v>0.12</v>
      </c>
      <c r="BS117" s="105"/>
      <c r="BT117" s="105">
        <v>95</v>
      </c>
      <c r="BU117" s="105">
        <v>-0.02</v>
      </c>
      <c r="BV117" s="105">
        <v>0.27</v>
      </c>
      <c r="BW117" s="105">
        <v>9.0999999999999998E-2</v>
      </c>
      <c r="BX117" s="105" t="s">
        <v>1791</v>
      </c>
      <c r="BY117" s="105" t="s">
        <v>10</v>
      </c>
      <c r="BZ117" s="105" t="s">
        <v>1910</v>
      </c>
      <c r="CA117" s="105" t="s">
        <v>1911</v>
      </c>
      <c r="CB117" s="105" t="s">
        <v>11</v>
      </c>
      <c r="CC117" s="105" t="s">
        <v>10</v>
      </c>
      <c r="CD117" s="105" t="s">
        <v>1912</v>
      </c>
      <c r="CE117" s="105"/>
      <c r="CF117" s="105"/>
      <c r="CG117" s="105"/>
      <c r="CH117" s="105"/>
      <c r="CI117" s="2"/>
      <c r="CJ117" s="2"/>
      <c r="CK117" s="2"/>
      <c r="CL117" s="2"/>
      <c r="CM117" s="2"/>
    </row>
    <row r="118" spans="1:91">
      <c r="A118" s="105">
        <v>35</v>
      </c>
      <c r="B118" s="105" t="s">
        <v>282</v>
      </c>
      <c r="C118" s="115" t="s">
        <v>244</v>
      </c>
      <c r="D118" s="105" t="s">
        <v>1892</v>
      </c>
      <c r="E118" s="105">
        <v>2017</v>
      </c>
      <c r="F118" s="105" t="s">
        <v>1714</v>
      </c>
      <c r="G118" s="105" t="s">
        <v>1893</v>
      </c>
      <c r="H118" s="105" t="s">
        <v>1894</v>
      </c>
      <c r="I118" s="105" t="s">
        <v>1895</v>
      </c>
      <c r="J118" s="105" t="s">
        <v>1896</v>
      </c>
      <c r="K118" s="105" t="s">
        <v>1897</v>
      </c>
      <c r="L118" s="105" t="s">
        <v>1898</v>
      </c>
      <c r="M118" s="105" t="s">
        <v>1899</v>
      </c>
      <c r="N118" s="107" t="s">
        <v>33</v>
      </c>
      <c r="O118" s="107" t="s">
        <v>5670</v>
      </c>
      <c r="P118" s="107" t="s">
        <v>5670</v>
      </c>
      <c r="Q118" s="107" t="s">
        <v>5608</v>
      </c>
      <c r="R118" s="107" t="s">
        <v>393</v>
      </c>
      <c r="S118" s="107" t="s">
        <v>123</v>
      </c>
      <c r="T118" s="107" t="s">
        <v>1900</v>
      </c>
      <c r="U118" s="107" t="s">
        <v>140</v>
      </c>
      <c r="V118" s="107">
        <v>19851</v>
      </c>
      <c r="W118" s="107" t="s">
        <v>10</v>
      </c>
      <c r="X118" s="107" t="s">
        <v>10</v>
      </c>
      <c r="Y118" s="107" t="s">
        <v>10</v>
      </c>
      <c r="Z118" s="107" t="s">
        <v>10</v>
      </c>
      <c r="AA118" s="107" t="s">
        <v>1005</v>
      </c>
      <c r="AB118" s="107" t="s">
        <v>249</v>
      </c>
      <c r="AC118" s="112" t="str">
        <f>INDEX([2]Exposure_GWASs!G:G,MATCH([2]Luke!AB117,[2]Exposure_GWASs!C:C,0))</f>
        <v>WHRadjBMI</v>
      </c>
      <c r="AD118" s="107" t="s">
        <v>162</v>
      </c>
      <c r="AE118" s="107" t="s">
        <v>1077</v>
      </c>
      <c r="AF118" s="107"/>
      <c r="AG118" s="107"/>
      <c r="AH118" s="107">
        <v>224459</v>
      </c>
      <c r="AI118" s="112">
        <f>INDEX([2]Exposure_GWASs!F:F,MATCH([2]Luke!AB117,[2]Exposure_GWASs!C:C,0))</f>
        <v>224385</v>
      </c>
      <c r="AJ118" s="107" t="s">
        <v>1919</v>
      </c>
      <c r="AK118" s="107" t="s">
        <v>1005</v>
      </c>
      <c r="AL118" s="107" t="s">
        <v>1901</v>
      </c>
      <c r="AM118" s="107" t="s">
        <v>11</v>
      </c>
      <c r="AN118" s="107" t="s">
        <v>1902</v>
      </c>
      <c r="AO118" s="107" t="s">
        <v>11</v>
      </c>
      <c r="AP118" s="107" t="s">
        <v>1903</v>
      </c>
      <c r="AQ118" s="107" t="s">
        <v>208</v>
      </c>
      <c r="AR118" s="107" t="s">
        <v>11</v>
      </c>
      <c r="AS118" s="107" t="s">
        <v>1277</v>
      </c>
      <c r="AT118" s="107" t="s">
        <v>135</v>
      </c>
      <c r="AU118" s="107" t="s">
        <v>10</v>
      </c>
      <c r="AV118" s="107">
        <v>49</v>
      </c>
      <c r="AW118" s="107" t="s">
        <v>10</v>
      </c>
      <c r="AX118" s="107">
        <f>INDEX([2]Exposure_GWASs!S:S,MATCH([2]Luke!AB117,[2]Exposure_GWASs!C:C,0))</f>
        <v>52</v>
      </c>
      <c r="AY118" s="105" t="s">
        <v>1920</v>
      </c>
      <c r="AZ118" s="105" t="s">
        <v>135</v>
      </c>
      <c r="BA118" s="105" t="s">
        <v>1904</v>
      </c>
      <c r="BB118" s="107" t="s">
        <v>19</v>
      </c>
      <c r="BC118" s="105" t="s">
        <v>17</v>
      </c>
      <c r="BD118" s="105" t="s">
        <v>26</v>
      </c>
      <c r="BE118" s="105"/>
      <c r="BF118" s="105"/>
      <c r="BG118" s="105"/>
      <c r="BH118" s="105" t="s">
        <v>1011</v>
      </c>
      <c r="BI118" s="105" t="s">
        <v>1921</v>
      </c>
      <c r="BJ118" s="105" t="s">
        <v>1906</v>
      </c>
      <c r="BK118" s="105" t="s">
        <v>1907</v>
      </c>
      <c r="BL118" s="105" t="s">
        <v>11</v>
      </c>
      <c r="BM118" s="105" t="s">
        <v>11</v>
      </c>
      <c r="BN118" s="105" t="s">
        <v>1908</v>
      </c>
      <c r="BO118" s="105" t="s">
        <v>167</v>
      </c>
      <c r="BP118" s="105" t="s">
        <v>167</v>
      </c>
      <c r="BQ118" s="105" t="s">
        <v>1909</v>
      </c>
      <c r="BR118" s="105">
        <v>0.12</v>
      </c>
      <c r="BS118" s="105"/>
      <c r="BT118" s="105">
        <v>95</v>
      </c>
      <c r="BU118" s="105">
        <v>0</v>
      </c>
      <c r="BV118" s="105">
        <v>0.23</v>
      </c>
      <c r="BW118" s="105">
        <v>5.0999999999999997E-2</v>
      </c>
      <c r="BX118" s="105" t="s">
        <v>1791</v>
      </c>
      <c r="BY118" s="105" t="s">
        <v>10</v>
      </c>
      <c r="BZ118" s="105" t="s">
        <v>1910</v>
      </c>
      <c r="CA118" s="105" t="s">
        <v>1911</v>
      </c>
      <c r="CB118" s="105" t="s">
        <v>11</v>
      </c>
      <c r="CC118" s="105" t="s">
        <v>10</v>
      </c>
      <c r="CD118" s="105" t="s">
        <v>1912</v>
      </c>
      <c r="CE118" s="105"/>
      <c r="CF118" s="105"/>
      <c r="CG118" s="105"/>
      <c r="CH118" s="105"/>
      <c r="CI118" s="2"/>
      <c r="CJ118" s="2"/>
      <c r="CK118" s="2"/>
      <c r="CL118" s="2"/>
      <c r="CM118" s="2"/>
    </row>
    <row r="119" spans="1:91">
      <c r="A119" s="105">
        <v>35</v>
      </c>
      <c r="B119" s="105" t="s">
        <v>282</v>
      </c>
      <c r="C119" s="115" t="s">
        <v>244</v>
      </c>
      <c r="D119" s="105" t="s">
        <v>1892</v>
      </c>
      <c r="E119" s="105">
        <v>2017</v>
      </c>
      <c r="F119" s="105" t="s">
        <v>1714</v>
      </c>
      <c r="G119" s="105" t="s">
        <v>1893</v>
      </c>
      <c r="H119" s="105" t="s">
        <v>1894</v>
      </c>
      <c r="I119" s="105" t="s">
        <v>1895</v>
      </c>
      <c r="J119" s="105" t="s">
        <v>1896</v>
      </c>
      <c r="K119" s="105" t="s">
        <v>1897</v>
      </c>
      <c r="L119" s="105" t="s">
        <v>1898</v>
      </c>
      <c r="M119" s="105" t="s">
        <v>1899</v>
      </c>
      <c r="N119" s="107" t="s">
        <v>33</v>
      </c>
      <c r="O119" s="107" t="s">
        <v>5672</v>
      </c>
      <c r="P119" s="107" t="s">
        <v>5672</v>
      </c>
      <c r="Q119" s="107" t="s">
        <v>5600</v>
      </c>
      <c r="R119" s="107" t="s">
        <v>393</v>
      </c>
      <c r="S119" s="107" t="s">
        <v>123</v>
      </c>
      <c r="T119" s="107" t="s">
        <v>1900</v>
      </c>
      <c r="U119" s="107" t="s">
        <v>140</v>
      </c>
      <c r="V119" s="107">
        <v>23955</v>
      </c>
      <c r="W119" s="107" t="s">
        <v>10</v>
      </c>
      <c r="X119" s="107" t="s">
        <v>10</v>
      </c>
      <c r="Y119" s="107" t="s">
        <v>10</v>
      </c>
      <c r="Z119" s="107" t="s">
        <v>10</v>
      </c>
      <c r="AA119" s="107" t="s">
        <v>1005</v>
      </c>
      <c r="AB119" s="107" t="s">
        <v>249</v>
      </c>
      <c r="AC119" s="112" t="str">
        <f>INDEX([2]Exposure_GWASs!G:G,MATCH([2]Luke!AB118,[2]Exposure_GWASs!C:C,0))</f>
        <v>WHRadjBMI</v>
      </c>
      <c r="AD119" s="107" t="s">
        <v>162</v>
      </c>
      <c r="AE119" s="107" t="s">
        <v>1077</v>
      </c>
      <c r="AF119" s="107"/>
      <c r="AG119" s="107"/>
      <c r="AH119" s="107">
        <v>224459</v>
      </c>
      <c r="AI119" s="112">
        <f>INDEX([2]Exposure_GWASs!F:F,MATCH([2]Luke!AB118,[2]Exposure_GWASs!C:C,0))</f>
        <v>224385</v>
      </c>
      <c r="AJ119" s="107" t="s">
        <v>1919</v>
      </c>
      <c r="AK119" s="107" t="s">
        <v>1005</v>
      </c>
      <c r="AL119" s="107" t="s">
        <v>1901</v>
      </c>
      <c r="AM119" s="107" t="s">
        <v>11</v>
      </c>
      <c r="AN119" s="107" t="s">
        <v>1902</v>
      </c>
      <c r="AO119" s="107" t="s">
        <v>11</v>
      </c>
      <c r="AP119" s="107" t="s">
        <v>1903</v>
      </c>
      <c r="AQ119" s="107" t="s">
        <v>208</v>
      </c>
      <c r="AR119" s="107" t="s">
        <v>11</v>
      </c>
      <c r="AS119" s="107" t="s">
        <v>1277</v>
      </c>
      <c r="AT119" s="107" t="s">
        <v>135</v>
      </c>
      <c r="AU119" s="107" t="s">
        <v>10</v>
      </c>
      <c r="AV119" s="107">
        <v>49</v>
      </c>
      <c r="AW119" s="107" t="s">
        <v>10</v>
      </c>
      <c r="AX119" s="107">
        <f>INDEX([2]Exposure_GWASs!S:S,MATCH([2]Luke!AB118,[2]Exposure_GWASs!C:C,0))</f>
        <v>52</v>
      </c>
      <c r="AY119" s="105" t="s">
        <v>1920</v>
      </c>
      <c r="AZ119" s="105" t="s">
        <v>135</v>
      </c>
      <c r="BA119" s="105" t="s">
        <v>1904</v>
      </c>
      <c r="BB119" s="107" t="s">
        <v>19</v>
      </c>
      <c r="BC119" s="105" t="s">
        <v>17</v>
      </c>
      <c r="BD119" s="105" t="s">
        <v>26</v>
      </c>
      <c r="BE119" s="105"/>
      <c r="BF119" s="105"/>
      <c r="BG119" s="105"/>
      <c r="BH119" s="105" t="s">
        <v>1011</v>
      </c>
      <c r="BI119" s="105" t="s">
        <v>1921</v>
      </c>
      <c r="BJ119" s="105" t="s">
        <v>1906</v>
      </c>
      <c r="BK119" s="105" t="s">
        <v>1907</v>
      </c>
      <c r="BL119" s="105" t="s">
        <v>11</v>
      </c>
      <c r="BM119" s="105" t="s">
        <v>11</v>
      </c>
      <c r="BN119" s="105" t="s">
        <v>1908</v>
      </c>
      <c r="BO119" s="105" t="s">
        <v>167</v>
      </c>
      <c r="BP119" s="105" t="s">
        <v>167</v>
      </c>
      <c r="BQ119" s="105" t="s">
        <v>1909</v>
      </c>
      <c r="BR119" s="105">
        <v>-0.01</v>
      </c>
      <c r="BS119" s="105"/>
      <c r="BT119" s="105">
        <v>95</v>
      </c>
      <c r="BU119" s="105">
        <v>-0.12</v>
      </c>
      <c r="BV119" s="105">
        <v>0.1</v>
      </c>
      <c r="BW119" s="105">
        <v>0.85599999999999998</v>
      </c>
      <c r="BX119" s="105" t="s">
        <v>1791</v>
      </c>
      <c r="BY119" s="105" t="s">
        <v>10</v>
      </c>
      <c r="BZ119" s="105" t="s">
        <v>1910</v>
      </c>
      <c r="CA119" s="105" t="s">
        <v>1911</v>
      </c>
      <c r="CB119" s="105" t="s">
        <v>11</v>
      </c>
      <c r="CC119" s="105" t="s">
        <v>10</v>
      </c>
      <c r="CD119" s="105" t="s">
        <v>1912</v>
      </c>
      <c r="CE119" s="105"/>
      <c r="CF119" s="105"/>
      <c r="CG119" s="105"/>
      <c r="CH119" s="105"/>
      <c r="CI119" s="2"/>
      <c r="CJ119" s="2"/>
      <c r="CK119" s="2"/>
      <c r="CL119" s="2"/>
      <c r="CM119" s="2"/>
    </row>
    <row r="120" spans="1:91">
      <c r="A120" s="105">
        <v>35</v>
      </c>
      <c r="B120" s="105" t="s">
        <v>282</v>
      </c>
      <c r="C120" s="115" t="s">
        <v>244</v>
      </c>
      <c r="D120" s="105" t="s">
        <v>1892</v>
      </c>
      <c r="E120" s="105">
        <v>2017</v>
      </c>
      <c r="F120" s="105" t="s">
        <v>1714</v>
      </c>
      <c r="G120" s="105" t="s">
        <v>1893</v>
      </c>
      <c r="H120" s="105" t="s">
        <v>1894</v>
      </c>
      <c r="I120" s="105" t="s">
        <v>1895</v>
      </c>
      <c r="J120" s="105" t="s">
        <v>1896</v>
      </c>
      <c r="K120" s="105" t="s">
        <v>1897</v>
      </c>
      <c r="L120" s="105" t="s">
        <v>1898</v>
      </c>
      <c r="M120" s="105" t="s">
        <v>1899</v>
      </c>
      <c r="N120" s="107" t="s">
        <v>33</v>
      </c>
      <c r="O120" s="107" t="s">
        <v>5673</v>
      </c>
      <c r="P120" s="107" t="s">
        <v>5674</v>
      </c>
      <c r="Q120" s="107" t="s">
        <v>5600</v>
      </c>
      <c r="R120" s="107" t="s">
        <v>393</v>
      </c>
      <c r="S120" s="107" t="s">
        <v>123</v>
      </c>
      <c r="T120" s="107" t="s">
        <v>1900</v>
      </c>
      <c r="U120" s="107" t="s">
        <v>140</v>
      </c>
      <c r="V120" s="107">
        <v>18363</v>
      </c>
      <c r="W120" s="107" t="s">
        <v>10</v>
      </c>
      <c r="X120" s="107" t="s">
        <v>10</v>
      </c>
      <c r="Y120" s="107" t="s">
        <v>10</v>
      </c>
      <c r="Z120" s="107" t="s">
        <v>10</v>
      </c>
      <c r="AA120" s="107" t="s">
        <v>1005</v>
      </c>
      <c r="AB120" s="107" t="s">
        <v>249</v>
      </c>
      <c r="AC120" s="112" t="str">
        <f>INDEX([2]Exposure_GWASs!G:G,MATCH([2]Luke!AB119,[2]Exposure_GWASs!C:C,0))</f>
        <v>WHRadjBMI</v>
      </c>
      <c r="AD120" s="107" t="s">
        <v>162</v>
      </c>
      <c r="AE120" s="107" t="s">
        <v>1077</v>
      </c>
      <c r="AF120" s="107"/>
      <c r="AG120" s="107"/>
      <c r="AH120" s="107">
        <v>224459</v>
      </c>
      <c r="AI120" s="112">
        <f>INDEX([2]Exposure_GWASs!F:F,MATCH([2]Luke!AB119,[2]Exposure_GWASs!C:C,0))</f>
        <v>224385</v>
      </c>
      <c r="AJ120" s="107" t="s">
        <v>1919</v>
      </c>
      <c r="AK120" s="107" t="s">
        <v>1005</v>
      </c>
      <c r="AL120" s="107" t="s">
        <v>1901</v>
      </c>
      <c r="AM120" s="107" t="s">
        <v>11</v>
      </c>
      <c r="AN120" s="107" t="s">
        <v>1902</v>
      </c>
      <c r="AO120" s="107" t="s">
        <v>11</v>
      </c>
      <c r="AP120" s="107" t="s">
        <v>1903</v>
      </c>
      <c r="AQ120" s="107" t="s">
        <v>208</v>
      </c>
      <c r="AR120" s="107" t="s">
        <v>11</v>
      </c>
      <c r="AS120" s="107" t="s">
        <v>1277</v>
      </c>
      <c r="AT120" s="107" t="s">
        <v>135</v>
      </c>
      <c r="AU120" s="107" t="s">
        <v>10</v>
      </c>
      <c r="AV120" s="107">
        <v>49</v>
      </c>
      <c r="AW120" s="107" t="s">
        <v>10</v>
      </c>
      <c r="AX120" s="107">
        <f>INDEX([2]Exposure_GWASs!S:S,MATCH([2]Luke!AB119,[2]Exposure_GWASs!C:C,0))</f>
        <v>52</v>
      </c>
      <c r="AY120" s="105" t="s">
        <v>1920</v>
      </c>
      <c r="AZ120" s="105" t="s">
        <v>135</v>
      </c>
      <c r="BA120" s="105" t="s">
        <v>1904</v>
      </c>
      <c r="BB120" s="107" t="s">
        <v>19</v>
      </c>
      <c r="BC120" s="105" t="s">
        <v>17</v>
      </c>
      <c r="BD120" s="105" t="s">
        <v>26</v>
      </c>
      <c r="BE120" s="105"/>
      <c r="BF120" s="105"/>
      <c r="BG120" s="105"/>
      <c r="BH120" s="105" t="s">
        <v>1011</v>
      </c>
      <c r="BI120" s="105" t="s">
        <v>1921</v>
      </c>
      <c r="BJ120" s="105" t="s">
        <v>1906</v>
      </c>
      <c r="BK120" s="105" t="s">
        <v>1907</v>
      </c>
      <c r="BL120" s="105" t="s">
        <v>11</v>
      </c>
      <c r="BM120" s="105" t="s">
        <v>11</v>
      </c>
      <c r="BN120" s="105" t="s">
        <v>1908</v>
      </c>
      <c r="BO120" s="105" t="s">
        <v>167</v>
      </c>
      <c r="BP120" s="105" t="s">
        <v>1913</v>
      </c>
      <c r="BQ120" s="105" t="s">
        <v>1909</v>
      </c>
      <c r="BR120" s="105">
        <v>0.33</v>
      </c>
      <c r="BS120" s="105"/>
      <c r="BT120" s="105">
        <v>95</v>
      </c>
      <c r="BU120" s="105">
        <v>0.15</v>
      </c>
      <c r="BV120" s="105">
        <v>0.51</v>
      </c>
      <c r="BW120" s="105">
        <v>1E-3</v>
      </c>
      <c r="BX120" s="105" t="s">
        <v>1791</v>
      </c>
      <c r="BY120" s="105" t="s">
        <v>10</v>
      </c>
      <c r="BZ120" s="105" t="s">
        <v>1910</v>
      </c>
      <c r="CA120" s="105" t="s">
        <v>1911</v>
      </c>
      <c r="CB120" s="105" t="s">
        <v>11</v>
      </c>
      <c r="CC120" s="105" t="s">
        <v>10</v>
      </c>
      <c r="CD120" s="105" t="s">
        <v>1912</v>
      </c>
      <c r="CE120" s="105"/>
      <c r="CF120" s="105"/>
      <c r="CG120" s="105"/>
      <c r="CH120" s="105"/>
      <c r="CI120" s="2"/>
      <c r="CJ120" s="2"/>
      <c r="CK120" s="2"/>
      <c r="CL120" s="2"/>
      <c r="CM120" s="2"/>
    </row>
    <row r="121" spans="1:91">
      <c r="A121" s="105">
        <v>35</v>
      </c>
      <c r="B121" s="105" t="s">
        <v>282</v>
      </c>
      <c r="C121" s="115" t="s">
        <v>244</v>
      </c>
      <c r="D121" s="105" t="s">
        <v>1892</v>
      </c>
      <c r="E121" s="105">
        <v>2017</v>
      </c>
      <c r="F121" s="105" t="s">
        <v>1714</v>
      </c>
      <c r="G121" s="105" t="s">
        <v>1893</v>
      </c>
      <c r="H121" s="105" t="s">
        <v>1894</v>
      </c>
      <c r="I121" s="105" t="s">
        <v>1895</v>
      </c>
      <c r="J121" s="105" t="s">
        <v>1896</v>
      </c>
      <c r="K121" s="105" t="s">
        <v>1897</v>
      </c>
      <c r="L121" s="105" t="s">
        <v>1898</v>
      </c>
      <c r="M121" s="105" t="s">
        <v>1899</v>
      </c>
      <c r="N121" s="107" t="s">
        <v>33</v>
      </c>
      <c r="O121" s="107" t="s">
        <v>5675</v>
      </c>
      <c r="P121" s="107" t="s">
        <v>5675</v>
      </c>
      <c r="Q121" s="107" t="s">
        <v>5600</v>
      </c>
      <c r="R121" s="107" t="s">
        <v>393</v>
      </c>
      <c r="S121" s="107" t="s">
        <v>123</v>
      </c>
      <c r="T121" s="107" t="s">
        <v>1900</v>
      </c>
      <c r="U121" s="107" t="s">
        <v>140</v>
      </c>
      <c r="V121" s="107">
        <v>16355</v>
      </c>
      <c r="W121" s="107" t="s">
        <v>10</v>
      </c>
      <c r="X121" s="107" t="s">
        <v>10</v>
      </c>
      <c r="Y121" s="107" t="s">
        <v>10</v>
      </c>
      <c r="Z121" s="107" t="s">
        <v>10</v>
      </c>
      <c r="AA121" s="107" t="s">
        <v>1005</v>
      </c>
      <c r="AB121" s="107" t="s">
        <v>249</v>
      </c>
      <c r="AC121" s="112" t="str">
        <f>INDEX([2]Exposure_GWASs!G:G,MATCH([2]Luke!AB120,[2]Exposure_GWASs!C:C,0))</f>
        <v>WHRadjBMI</v>
      </c>
      <c r="AD121" s="107" t="s">
        <v>162</v>
      </c>
      <c r="AE121" s="107" t="s">
        <v>1077</v>
      </c>
      <c r="AF121" s="107"/>
      <c r="AG121" s="107"/>
      <c r="AH121" s="107">
        <v>224459</v>
      </c>
      <c r="AI121" s="112">
        <f>INDEX([2]Exposure_GWASs!F:F,MATCH([2]Luke!AB120,[2]Exposure_GWASs!C:C,0))</f>
        <v>224385</v>
      </c>
      <c r="AJ121" s="107" t="s">
        <v>1919</v>
      </c>
      <c r="AK121" s="107" t="s">
        <v>1005</v>
      </c>
      <c r="AL121" s="107" t="s">
        <v>1901</v>
      </c>
      <c r="AM121" s="107" t="s">
        <v>11</v>
      </c>
      <c r="AN121" s="107" t="s">
        <v>1902</v>
      </c>
      <c r="AO121" s="107" t="s">
        <v>11</v>
      </c>
      <c r="AP121" s="107" t="s">
        <v>1903</v>
      </c>
      <c r="AQ121" s="107" t="s">
        <v>208</v>
      </c>
      <c r="AR121" s="107" t="s">
        <v>11</v>
      </c>
      <c r="AS121" s="107" t="s">
        <v>1277</v>
      </c>
      <c r="AT121" s="107" t="s">
        <v>135</v>
      </c>
      <c r="AU121" s="107" t="s">
        <v>10</v>
      </c>
      <c r="AV121" s="107">
        <v>49</v>
      </c>
      <c r="AW121" s="107" t="s">
        <v>10</v>
      </c>
      <c r="AX121" s="107">
        <f>INDEX([2]Exposure_GWASs!S:S,MATCH([2]Luke!AB120,[2]Exposure_GWASs!C:C,0))</f>
        <v>52</v>
      </c>
      <c r="AY121" s="105" t="s">
        <v>1920</v>
      </c>
      <c r="AZ121" s="105" t="s">
        <v>135</v>
      </c>
      <c r="BA121" s="105" t="s">
        <v>1904</v>
      </c>
      <c r="BB121" s="107" t="s">
        <v>19</v>
      </c>
      <c r="BC121" s="105" t="s">
        <v>17</v>
      </c>
      <c r="BD121" s="105" t="s">
        <v>26</v>
      </c>
      <c r="BE121" s="105"/>
      <c r="BF121" s="105"/>
      <c r="BG121" s="105"/>
      <c r="BH121" s="105" t="s">
        <v>1011</v>
      </c>
      <c r="BI121" s="105" t="s">
        <v>1921</v>
      </c>
      <c r="BJ121" s="105" t="s">
        <v>1906</v>
      </c>
      <c r="BK121" s="105" t="s">
        <v>1907</v>
      </c>
      <c r="BL121" s="105" t="s">
        <v>11</v>
      </c>
      <c r="BM121" s="105" t="s">
        <v>11</v>
      </c>
      <c r="BN121" s="105" t="s">
        <v>1908</v>
      </c>
      <c r="BO121" s="105" t="s">
        <v>167</v>
      </c>
      <c r="BP121" s="105" t="s">
        <v>167</v>
      </c>
      <c r="BQ121" s="105" t="s">
        <v>1909</v>
      </c>
      <c r="BR121" s="105">
        <v>0.17</v>
      </c>
      <c r="BS121" s="105"/>
      <c r="BT121" s="105">
        <v>95</v>
      </c>
      <c r="BU121" s="105">
        <v>-0.04</v>
      </c>
      <c r="BV121" s="105">
        <v>0.39</v>
      </c>
      <c r="BW121" s="105">
        <v>0.11600000000000001</v>
      </c>
      <c r="BX121" s="105" t="s">
        <v>1791</v>
      </c>
      <c r="BY121" s="105" t="s">
        <v>10</v>
      </c>
      <c r="BZ121" s="105" t="s">
        <v>1910</v>
      </c>
      <c r="CA121" s="105" t="s">
        <v>1911</v>
      </c>
      <c r="CB121" s="105" t="s">
        <v>11</v>
      </c>
      <c r="CC121" s="105" t="s">
        <v>10</v>
      </c>
      <c r="CD121" s="105" t="s">
        <v>1912</v>
      </c>
      <c r="CE121" s="105"/>
      <c r="CF121" s="105"/>
      <c r="CG121" s="105"/>
      <c r="CH121" s="105"/>
      <c r="CI121" s="2"/>
      <c r="CJ121" s="2"/>
      <c r="CK121" s="2"/>
      <c r="CL121" s="2"/>
      <c r="CM121" s="2"/>
    </row>
    <row r="122" spans="1:91">
      <c r="A122" s="112">
        <v>35</v>
      </c>
      <c r="B122" s="105" t="s">
        <v>282</v>
      </c>
      <c r="C122" s="115" t="s">
        <v>244</v>
      </c>
      <c r="D122" s="112" t="s">
        <v>1892</v>
      </c>
      <c r="E122" s="112">
        <v>2017</v>
      </c>
      <c r="F122" s="112" t="s">
        <v>1714</v>
      </c>
      <c r="G122" s="112" t="s">
        <v>1893</v>
      </c>
      <c r="H122" s="112" t="s">
        <v>1894</v>
      </c>
      <c r="I122" s="112" t="s">
        <v>1895</v>
      </c>
      <c r="J122" s="112" t="s">
        <v>1896</v>
      </c>
      <c r="K122" s="112" t="s">
        <v>1897</v>
      </c>
      <c r="L122" s="112" t="s">
        <v>1898</v>
      </c>
      <c r="M122" s="112" t="s">
        <v>1899</v>
      </c>
      <c r="N122" s="107" t="s">
        <v>33</v>
      </c>
      <c r="O122" s="107" t="s">
        <v>5676</v>
      </c>
      <c r="P122" s="107" t="s">
        <v>5677</v>
      </c>
      <c r="Q122" s="107" t="s">
        <v>5600</v>
      </c>
      <c r="R122" s="107" t="s">
        <v>393</v>
      </c>
      <c r="S122" s="107" t="s">
        <v>123</v>
      </c>
      <c r="T122" s="107" t="s">
        <v>1900</v>
      </c>
      <c r="U122" s="107" t="s">
        <v>140</v>
      </c>
      <c r="V122" s="107">
        <v>17070</v>
      </c>
      <c r="W122" s="107" t="s">
        <v>10</v>
      </c>
      <c r="X122" s="107" t="s">
        <v>10</v>
      </c>
      <c r="Y122" s="107" t="s">
        <v>10</v>
      </c>
      <c r="Z122" s="107" t="s">
        <v>10</v>
      </c>
      <c r="AA122" s="107" t="s">
        <v>1005</v>
      </c>
      <c r="AB122" s="107" t="s">
        <v>249</v>
      </c>
      <c r="AC122" s="112" t="str">
        <f>INDEX([2]Exposure_GWASs!G:G,MATCH([2]Luke!AB121,[2]Exposure_GWASs!C:C,0))</f>
        <v>WHRadjBMI</v>
      </c>
      <c r="AD122" s="107" t="s">
        <v>162</v>
      </c>
      <c r="AE122" s="107" t="s">
        <v>1077</v>
      </c>
      <c r="AF122" s="107"/>
      <c r="AG122" s="107"/>
      <c r="AH122" s="107">
        <v>224459</v>
      </c>
      <c r="AI122" s="112">
        <f>INDEX([2]Exposure_GWASs!F:F,MATCH([2]Luke!AB121,[2]Exposure_GWASs!C:C,0))</f>
        <v>224385</v>
      </c>
      <c r="AJ122" s="107" t="s">
        <v>1919</v>
      </c>
      <c r="AK122" s="107" t="s">
        <v>1005</v>
      </c>
      <c r="AL122" s="107" t="s">
        <v>1901</v>
      </c>
      <c r="AM122" s="107" t="s">
        <v>11</v>
      </c>
      <c r="AN122" s="107" t="s">
        <v>1902</v>
      </c>
      <c r="AO122" s="107" t="s">
        <v>11</v>
      </c>
      <c r="AP122" s="107" t="s">
        <v>1903</v>
      </c>
      <c r="AQ122" s="107" t="s">
        <v>208</v>
      </c>
      <c r="AR122" s="107" t="s">
        <v>11</v>
      </c>
      <c r="AS122" s="107" t="s">
        <v>1277</v>
      </c>
      <c r="AT122" s="107" t="s">
        <v>135</v>
      </c>
      <c r="AU122" s="107" t="s">
        <v>10</v>
      </c>
      <c r="AV122" s="107">
        <v>49</v>
      </c>
      <c r="AW122" s="107" t="s">
        <v>10</v>
      </c>
      <c r="AX122" s="107">
        <f>INDEX([2]Exposure_GWASs!S:S,MATCH([2]Luke!AB121,[2]Exposure_GWASs!C:C,0))</f>
        <v>52</v>
      </c>
      <c r="AY122" s="112" t="s">
        <v>1920</v>
      </c>
      <c r="AZ122" s="112" t="s">
        <v>135</v>
      </c>
      <c r="BA122" s="112" t="s">
        <v>1904</v>
      </c>
      <c r="BB122" s="107" t="s">
        <v>19</v>
      </c>
      <c r="BC122" s="105" t="s">
        <v>17</v>
      </c>
      <c r="BD122" s="105" t="s">
        <v>26</v>
      </c>
      <c r="BE122" s="105"/>
      <c r="BF122" s="105"/>
      <c r="BG122" s="105"/>
      <c r="BH122" s="112" t="s">
        <v>1011</v>
      </c>
      <c r="BI122" s="112" t="s">
        <v>1921</v>
      </c>
      <c r="BJ122" s="112" t="s">
        <v>1906</v>
      </c>
      <c r="BK122" s="112" t="s">
        <v>1907</v>
      </c>
      <c r="BL122" s="112" t="s">
        <v>11</v>
      </c>
      <c r="BM122" s="112" t="s">
        <v>11</v>
      </c>
      <c r="BN122" s="112" t="s">
        <v>1908</v>
      </c>
      <c r="BO122" s="112" t="s">
        <v>167</v>
      </c>
      <c r="BP122" s="112" t="s">
        <v>1913</v>
      </c>
      <c r="BQ122" s="112" t="s">
        <v>1909</v>
      </c>
      <c r="BR122" s="112">
        <v>-0.01</v>
      </c>
      <c r="BS122" s="112"/>
      <c r="BT122" s="112">
        <v>95</v>
      </c>
      <c r="BU122" s="112">
        <v>-0.16</v>
      </c>
      <c r="BV122" s="112">
        <v>0.14000000000000001</v>
      </c>
      <c r="BW122" s="112">
        <v>0.89</v>
      </c>
      <c r="BX122" s="112" t="s">
        <v>1791</v>
      </c>
      <c r="BY122" s="112" t="s">
        <v>10</v>
      </c>
      <c r="BZ122" s="112" t="s">
        <v>1910</v>
      </c>
      <c r="CA122" s="112" t="s">
        <v>1911</v>
      </c>
      <c r="CB122" s="112" t="s">
        <v>11</v>
      </c>
      <c r="CC122" s="112" t="s">
        <v>10</v>
      </c>
      <c r="CD122" s="112" t="s">
        <v>1912</v>
      </c>
      <c r="CE122" s="112"/>
      <c r="CF122" s="112"/>
      <c r="CG122" s="112"/>
      <c r="CH122" s="112"/>
      <c r="CI122" s="2"/>
      <c r="CJ122" s="2"/>
      <c r="CK122" s="2"/>
      <c r="CL122" s="2"/>
      <c r="CM122" s="2"/>
    </row>
    <row r="123" spans="1:91">
      <c r="A123" s="112">
        <v>35</v>
      </c>
      <c r="B123" s="105" t="s">
        <v>282</v>
      </c>
      <c r="C123" s="115" t="s">
        <v>244</v>
      </c>
      <c r="D123" s="112" t="s">
        <v>1892</v>
      </c>
      <c r="E123" s="112">
        <v>2017</v>
      </c>
      <c r="F123" s="112" t="s">
        <v>1714</v>
      </c>
      <c r="G123" s="112" t="s">
        <v>1893</v>
      </c>
      <c r="H123" s="112" t="s">
        <v>1894</v>
      </c>
      <c r="I123" s="112" t="s">
        <v>1895</v>
      </c>
      <c r="J123" s="112" t="s">
        <v>1896</v>
      </c>
      <c r="K123" s="112" t="s">
        <v>1897</v>
      </c>
      <c r="L123" s="112" t="s">
        <v>1898</v>
      </c>
      <c r="M123" s="112" t="s">
        <v>1899</v>
      </c>
      <c r="N123" s="107" t="s">
        <v>33</v>
      </c>
      <c r="O123" s="107" t="s">
        <v>1915</v>
      </c>
      <c r="P123" s="107" t="s">
        <v>1915</v>
      </c>
      <c r="Q123" s="107" t="s">
        <v>5600</v>
      </c>
      <c r="R123" s="107" t="s">
        <v>393</v>
      </c>
      <c r="S123" s="107" t="s">
        <v>123</v>
      </c>
      <c r="T123" s="107" t="s">
        <v>1900</v>
      </c>
      <c r="U123" s="107" t="s">
        <v>140</v>
      </c>
      <c r="V123" s="107">
        <v>10090</v>
      </c>
      <c r="W123" s="107" t="s">
        <v>10</v>
      </c>
      <c r="X123" s="107" t="s">
        <v>10</v>
      </c>
      <c r="Y123" s="107" t="s">
        <v>10</v>
      </c>
      <c r="Z123" s="107" t="s">
        <v>10</v>
      </c>
      <c r="AA123" s="107" t="s">
        <v>1005</v>
      </c>
      <c r="AB123" s="107" t="s">
        <v>249</v>
      </c>
      <c r="AC123" s="112" t="str">
        <f>INDEX([2]Exposure_GWASs!G:G,MATCH([2]Luke!AB122,[2]Exposure_GWASs!C:C,0))</f>
        <v>WHRadjBMI</v>
      </c>
      <c r="AD123" s="107" t="s">
        <v>162</v>
      </c>
      <c r="AE123" s="107" t="s">
        <v>1077</v>
      </c>
      <c r="AF123" s="107"/>
      <c r="AG123" s="107"/>
      <c r="AH123" s="107">
        <v>224459</v>
      </c>
      <c r="AI123" s="112">
        <f>INDEX([2]Exposure_GWASs!F:F,MATCH([2]Luke!AB122,[2]Exposure_GWASs!C:C,0))</f>
        <v>224385</v>
      </c>
      <c r="AJ123" s="107" t="s">
        <v>1919</v>
      </c>
      <c r="AK123" s="107" t="s">
        <v>1005</v>
      </c>
      <c r="AL123" s="107" t="s">
        <v>1901</v>
      </c>
      <c r="AM123" s="107" t="s">
        <v>11</v>
      </c>
      <c r="AN123" s="107" t="s">
        <v>1902</v>
      </c>
      <c r="AO123" s="107" t="s">
        <v>11</v>
      </c>
      <c r="AP123" s="107" t="s">
        <v>1903</v>
      </c>
      <c r="AQ123" s="107" t="s">
        <v>208</v>
      </c>
      <c r="AR123" s="107" t="s">
        <v>11</v>
      </c>
      <c r="AS123" s="107" t="s">
        <v>1277</v>
      </c>
      <c r="AT123" s="107" t="s">
        <v>135</v>
      </c>
      <c r="AU123" s="107" t="s">
        <v>10</v>
      </c>
      <c r="AV123" s="107">
        <v>49</v>
      </c>
      <c r="AW123" s="107" t="s">
        <v>10</v>
      </c>
      <c r="AX123" s="107">
        <f>INDEX([2]Exposure_GWASs!S:S,MATCH([2]Luke!AB122,[2]Exposure_GWASs!C:C,0))</f>
        <v>52</v>
      </c>
      <c r="AY123" s="112" t="s">
        <v>1920</v>
      </c>
      <c r="AZ123" s="112" t="s">
        <v>135</v>
      </c>
      <c r="BA123" s="112" t="s">
        <v>1904</v>
      </c>
      <c r="BB123" s="107" t="s">
        <v>19</v>
      </c>
      <c r="BC123" s="105" t="s">
        <v>17</v>
      </c>
      <c r="BD123" s="105" t="s">
        <v>26</v>
      </c>
      <c r="BE123" s="105"/>
      <c r="BF123" s="105"/>
      <c r="BG123" s="105"/>
      <c r="BH123" s="112" t="s">
        <v>1011</v>
      </c>
      <c r="BI123" s="112" t="s">
        <v>1921</v>
      </c>
      <c r="BJ123" s="112" t="s">
        <v>1906</v>
      </c>
      <c r="BK123" s="112" t="s">
        <v>1907</v>
      </c>
      <c r="BL123" s="112" t="s">
        <v>11</v>
      </c>
      <c r="BM123" s="112" t="s">
        <v>11</v>
      </c>
      <c r="BN123" s="112" t="s">
        <v>1908</v>
      </c>
      <c r="BO123" s="112" t="s">
        <v>167</v>
      </c>
      <c r="BP123" s="112" t="s">
        <v>167</v>
      </c>
      <c r="BQ123" s="112" t="s">
        <v>1909</v>
      </c>
      <c r="BR123" s="112">
        <v>0.08</v>
      </c>
      <c r="BS123" s="112"/>
      <c r="BT123" s="112">
        <v>95</v>
      </c>
      <c r="BU123" s="112">
        <v>-0.1</v>
      </c>
      <c r="BV123" s="112">
        <v>0.25</v>
      </c>
      <c r="BW123" s="112">
        <v>0.39900000000000002</v>
      </c>
      <c r="BX123" s="112" t="s">
        <v>1791</v>
      </c>
      <c r="BY123" s="112" t="s">
        <v>10</v>
      </c>
      <c r="BZ123" s="112" t="s">
        <v>1910</v>
      </c>
      <c r="CA123" s="112" t="s">
        <v>1911</v>
      </c>
      <c r="CB123" s="112" t="s">
        <v>11</v>
      </c>
      <c r="CC123" s="112" t="s">
        <v>10</v>
      </c>
      <c r="CD123" s="112" t="s">
        <v>1912</v>
      </c>
      <c r="CE123" s="112"/>
      <c r="CF123" s="112"/>
      <c r="CG123" s="112"/>
      <c r="CH123" s="112"/>
      <c r="CI123" s="2"/>
      <c r="CJ123" s="2"/>
      <c r="CK123" s="2"/>
      <c r="CL123" s="2"/>
      <c r="CM123" s="2"/>
    </row>
    <row r="124" spans="1:91">
      <c r="A124" s="112">
        <v>35</v>
      </c>
      <c r="B124" s="105" t="s">
        <v>282</v>
      </c>
      <c r="C124" s="115" t="s">
        <v>244</v>
      </c>
      <c r="D124" s="112" t="s">
        <v>1892</v>
      </c>
      <c r="E124" s="112">
        <v>2017</v>
      </c>
      <c r="F124" s="112" t="s">
        <v>1714</v>
      </c>
      <c r="G124" s="112" t="s">
        <v>1893</v>
      </c>
      <c r="H124" s="112" t="s">
        <v>1894</v>
      </c>
      <c r="I124" s="112" t="s">
        <v>1895</v>
      </c>
      <c r="J124" s="112" t="s">
        <v>1896</v>
      </c>
      <c r="K124" s="112" t="s">
        <v>1897</v>
      </c>
      <c r="L124" s="112" t="s">
        <v>1898</v>
      </c>
      <c r="M124" s="112" t="s">
        <v>1899</v>
      </c>
      <c r="N124" s="107" t="s">
        <v>33</v>
      </c>
      <c r="O124" s="107" t="s">
        <v>1915</v>
      </c>
      <c r="P124" s="107" t="s">
        <v>5678</v>
      </c>
      <c r="Q124" s="107" t="s">
        <v>5600</v>
      </c>
      <c r="R124" s="107" t="s">
        <v>393</v>
      </c>
      <c r="S124" s="107" t="s">
        <v>123</v>
      </c>
      <c r="T124" s="107" t="s">
        <v>1900</v>
      </c>
      <c r="U124" s="107" t="s">
        <v>140</v>
      </c>
      <c r="V124" s="107">
        <v>11862</v>
      </c>
      <c r="W124" s="107" t="s">
        <v>10</v>
      </c>
      <c r="X124" s="107" t="s">
        <v>10</v>
      </c>
      <c r="Y124" s="107" t="s">
        <v>10</v>
      </c>
      <c r="Z124" s="107" t="s">
        <v>10</v>
      </c>
      <c r="AA124" s="107" t="s">
        <v>1005</v>
      </c>
      <c r="AB124" s="107" t="s">
        <v>249</v>
      </c>
      <c r="AC124" s="112" t="str">
        <f>INDEX([2]Exposure_GWASs!G:G,MATCH([2]Luke!AB123,[2]Exposure_GWASs!C:C,0))</f>
        <v>WHRadjBMI</v>
      </c>
      <c r="AD124" s="107" t="s">
        <v>162</v>
      </c>
      <c r="AE124" s="107" t="s">
        <v>1077</v>
      </c>
      <c r="AF124" s="107"/>
      <c r="AG124" s="107"/>
      <c r="AH124" s="107">
        <v>224459</v>
      </c>
      <c r="AI124" s="112">
        <f>INDEX([2]Exposure_GWASs!F:F,MATCH([2]Luke!AB123,[2]Exposure_GWASs!C:C,0))</f>
        <v>224385</v>
      </c>
      <c r="AJ124" s="107" t="s">
        <v>1919</v>
      </c>
      <c r="AK124" s="107" t="s">
        <v>1005</v>
      </c>
      <c r="AL124" s="107" t="s">
        <v>1901</v>
      </c>
      <c r="AM124" s="107" t="s">
        <v>11</v>
      </c>
      <c r="AN124" s="107" t="s">
        <v>1902</v>
      </c>
      <c r="AO124" s="107" t="s">
        <v>11</v>
      </c>
      <c r="AP124" s="107" t="s">
        <v>1903</v>
      </c>
      <c r="AQ124" s="107" t="s">
        <v>208</v>
      </c>
      <c r="AR124" s="107" t="s">
        <v>11</v>
      </c>
      <c r="AS124" s="107" t="s">
        <v>1277</v>
      </c>
      <c r="AT124" s="107" t="s">
        <v>135</v>
      </c>
      <c r="AU124" s="107" t="s">
        <v>10</v>
      </c>
      <c r="AV124" s="107">
        <v>49</v>
      </c>
      <c r="AW124" s="107" t="s">
        <v>10</v>
      </c>
      <c r="AX124" s="107">
        <f>INDEX([2]Exposure_GWASs!S:S,MATCH([2]Luke!AB123,[2]Exposure_GWASs!C:C,0))</f>
        <v>52</v>
      </c>
      <c r="AY124" s="112" t="s">
        <v>1920</v>
      </c>
      <c r="AZ124" s="112" t="s">
        <v>135</v>
      </c>
      <c r="BA124" s="112" t="s">
        <v>1904</v>
      </c>
      <c r="BB124" s="107" t="s">
        <v>19</v>
      </c>
      <c r="BC124" s="105" t="s">
        <v>17</v>
      </c>
      <c r="BD124" s="105" t="s">
        <v>26</v>
      </c>
      <c r="BE124" s="105"/>
      <c r="BF124" s="105"/>
      <c r="BG124" s="105"/>
      <c r="BH124" s="112" t="s">
        <v>1011</v>
      </c>
      <c r="BI124" s="112" t="s">
        <v>1921</v>
      </c>
      <c r="BJ124" s="112" t="s">
        <v>1906</v>
      </c>
      <c r="BK124" s="112" t="s">
        <v>1907</v>
      </c>
      <c r="BL124" s="112" t="s">
        <v>11</v>
      </c>
      <c r="BM124" s="112" t="s">
        <v>11</v>
      </c>
      <c r="BN124" s="112" t="s">
        <v>1908</v>
      </c>
      <c r="BO124" s="112" t="s">
        <v>167</v>
      </c>
      <c r="BP124" s="112" t="s">
        <v>167</v>
      </c>
      <c r="BQ124" s="112" t="s">
        <v>1909</v>
      </c>
      <c r="BR124" s="112">
        <v>0.02</v>
      </c>
      <c r="BS124" s="112"/>
      <c r="BT124" s="112">
        <v>95</v>
      </c>
      <c r="BU124" s="112">
        <v>-0.13</v>
      </c>
      <c r="BV124" s="112">
        <v>0.17</v>
      </c>
      <c r="BW124" s="112">
        <v>0.81299999999999994</v>
      </c>
      <c r="BX124" s="112" t="s">
        <v>1791</v>
      </c>
      <c r="BY124" s="112" t="s">
        <v>10</v>
      </c>
      <c r="BZ124" s="112" t="s">
        <v>1910</v>
      </c>
      <c r="CA124" s="112" t="s">
        <v>1911</v>
      </c>
      <c r="CB124" s="112" t="s">
        <v>11</v>
      </c>
      <c r="CC124" s="112" t="s">
        <v>10</v>
      </c>
      <c r="CD124" s="112" t="s">
        <v>1912</v>
      </c>
      <c r="CE124" s="112"/>
      <c r="CF124" s="112"/>
      <c r="CG124" s="112"/>
      <c r="CH124" s="112"/>
      <c r="CI124" s="2"/>
      <c r="CJ124" s="2"/>
      <c r="CK124" s="2"/>
      <c r="CL124" s="2"/>
      <c r="CM124" s="2"/>
    </row>
    <row r="125" spans="1:91">
      <c r="A125" s="112">
        <v>35</v>
      </c>
      <c r="B125" s="105" t="s">
        <v>282</v>
      </c>
      <c r="C125" s="115" t="s">
        <v>244</v>
      </c>
      <c r="D125" s="112" t="s">
        <v>1892</v>
      </c>
      <c r="E125" s="112">
        <v>2017</v>
      </c>
      <c r="F125" s="112" t="s">
        <v>1714</v>
      </c>
      <c r="G125" s="112" t="s">
        <v>1893</v>
      </c>
      <c r="H125" s="112" t="s">
        <v>1894</v>
      </c>
      <c r="I125" s="112" t="s">
        <v>1895</v>
      </c>
      <c r="J125" s="112" t="s">
        <v>1896</v>
      </c>
      <c r="K125" s="112" t="s">
        <v>1897</v>
      </c>
      <c r="L125" s="112" t="s">
        <v>1898</v>
      </c>
      <c r="M125" s="112" t="s">
        <v>1899</v>
      </c>
      <c r="N125" s="107" t="s">
        <v>33</v>
      </c>
      <c r="O125" s="107" t="s">
        <v>5680</v>
      </c>
      <c r="P125" s="107" t="s">
        <v>5679</v>
      </c>
      <c r="Q125" s="107" t="s">
        <v>5602</v>
      </c>
      <c r="R125" s="107" t="s">
        <v>393</v>
      </c>
      <c r="S125" s="107" t="s">
        <v>123</v>
      </c>
      <c r="T125" s="107" t="s">
        <v>1900</v>
      </c>
      <c r="U125" s="107" t="s">
        <v>140</v>
      </c>
      <c r="V125" s="107">
        <v>17309</v>
      </c>
      <c r="W125" s="107" t="s">
        <v>10</v>
      </c>
      <c r="X125" s="107" t="s">
        <v>10</v>
      </c>
      <c r="Y125" s="107" t="s">
        <v>10</v>
      </c>
      <c r="Z125" s="107" t="s">
        <v>10</v>
      </c>
      <c r="AA125" s="107" t="s">
        <v>1005</v>
      </c>
      <c r="AB125" s="107" t="s">
        <v>249</v>
      </c>
      <c r="AC125" s="112" t="str">
        <f>INDEX([2]Exposure_GWASs!G:G,MATCH([2]Luke!AB124,[2]Exposure_GWASs!C:C,0))</f>
        <v>WHRadjBMI</v>
      </c>
      <c r="AD125" s="107" t="s">
        <v>162</v>
      </c>
      <c r="AE125" s="107" t="s">
        <v>1077</v>
      </c>
      <c r="AF125" s="107"/>
      <c r="AG125" s="107"/>
      <c r="AH125" s="107">
        <v>224459</v>
      </c>
      <c r="AI125" s="112">
        <f>INDEX([2]Exposure_GWASs!F:F,MATCH([2]Luke!AB124,[2]Exposure_GWASs!C:C,0))</f>
        <v>224385</v>
      </c>
      <c r="AJ125" s="107" t="s">
        <v>1919</v>
      </c>
      <c r="AK125" s="107" t="s">
        <v>1005</v>
      </c>
      <c r="AL125" s="107" t="s">
        <v>1901</v>
      </c>
      <c r="AM125" s="107" t="s">
        <v>11</v>
      </c>
      <c r="AN125" s="107" t="s">
        <v>1902</v>
      </c>
      <c r="AO125" s="107" t="s">
        <v>11</v>
      </c>
      <c r="AP125" s="107" t="s">
        <v>1903</v>
      </c>
      <c r="AQ125" s="107" t="s">
        <v>208</v>
      </c>
      <c r="AR125" s="107" t="s">
        <v>11</v>
      </c>
      <c r="AS125" s="107" t="s">
        <v>1277</v>
      </c>
      <c r="AT125" s="107" t="s">
        <v>135</v>
      </c>
      <c r="AU125" s="107" t="s">
        <v>10</v>
      </c>
      <c r="AV125" s="107">
        <v>49</v>
      </c>
      <c r="AW125" s="107" t="s">
        <v>10</v>
      </c>
      <c r="AX125" s="107">
        <f>INDEX([2]Exposure_GWASs!S:S,MATCH([2]Luke!AB124,[2]Exposure_GWASs!C:C,0))</f>
        <v>52</v>
      </c>
      <c r="AY125" s="112" t="s">
        <v>1920</v>
      </c>
      <c r="AZ125" s="112" t="s">
        <v>135</v>
      </c>
      <c r="BA125" s="112" t="s">
        <v>1904</v>
      </c>
      <c r="BB125" s="112" t="s">
        <v>19</v>
      </c>
      <c r="BC125" s="105" t="s">
        <v>17</v>
      </c>
      <c r="BD125" s="105" t="s">
        <v>26</v>
      </c>
      <c r="BE125" s="105"/>
      <c r="BF125" s="105"/>
      <c r="BG125" s="105"/>
      <c r="BH125" s="112" t="s">
        <v>1011</v>
      </c>
      <c r="BI125" s="112" t="s">
        <v>1921</v>
      </c>
      <c r="BJ125" s="112" t="s">
        <v>1906</v>
      </c>
      <c r="BK125" s="112" t="s">
        <v>1907</v>
      </c>
      <c r="BL125" s="112" t="s">
        <v>11</v>
      </c>
      <c r="BM125" s="112" t="s">
        <v>11</v>
      </c>
      <c r="BN125" s="112" t="s">
        <v>1908</v>
      </c>
      <c r="BO125" s="112" t="s">
        <v>167</v>
      </c>
      <c r="BP125" s="112" t="s">
        <v>1913</v>
      </c>
      <c r="BQ125" s="112" t="s">
        <v>1909</v>
      </c>
      <c r="BR125" s="112">
        <v>0.24</v>
      </c>
      <c r="BS125" s="112"/>
      <c r="BT125" s="112">
        <v>95</v>
      </c>
      <c r="BU125" s="112">
        <v>0.08</v>
      </c>
      <c r="BV125" s="112">
        <v>0.41</v>
      </c>
      <c r="BW125" s="112">
        <v>4.0000000000000001E-3</v>
      </c>
      <c r="BX125" s="112" t="s">
        <v>1791</v>
      </c>
      <c r="BY125" s="112" t="s">
        <v>10</v>
      </c>
      <c r="BZ125" s="112" t="s">
        <v>1910</v>
      </c>
      <c r="CA125" s="112" t="s">
        <v>1911</v>
      </c>
      <c r="CB125" s="112" t="s">
        <v>11</v>
      </c>
      <c r="CC125" s="112" t="s">
        <v>10</v>
      </c>
      <c r="CD125" s="112" t="s">
        <v>1912</v>
      </c>
      <c r="CE125" s="112"/>
      <c r="CF125" s="112"/>
      <c r="CG125" s="112"/>
      <c r="CH125" s="112"/>
      <c r="CI125" s="2"/>
      <c r="CJ125" s="2"/>
      <c r="CK125" s="2"/>
      <c r="CL125" s="2"/>
      <c r="CM125" s="2"/>
    </row>
    <row r="126" spans="1:91">
      <c r="A126" s="112">
        <v>35</v>
      </c>
      <c r="B126" s="105" t="s">
        <v>282</v>
      </c>
      <c r="C126" s="115" t="s">
        <v>244</v>
      </c>
      <c r="D126" s="112" t="s">
        <v>1892</v>
      </c>
      <c r="E126" s="112">
        <v>2017</v>
      </c>
      <c r="F126" s="112" t="s">
        <v>1714</v>
      </c>
      <c r="G126" s="112" t="s">
        <v>1893</v>
      </c>
      <c r="H126" s="112" t="s">
        <v>1894</v>
      </c>
      <c r="I126" s="112" t="s">
        <v>1895</v>
      </c>
      <c r="J126" s="112" t="s">
        <v>1896</v>
      </c>
      <c r="K126" s="112" t="s">
        <v>1897</v>
      </c>
      <c r="L126" s="112" t="s">
        <v>1898</v>
      </c>
      <c r="M126" s="112" t="s">
        <v>1899</v>
      </c>
      <c r="N126" s="107" t="s">
        <v>33</v>
      </c>
      <c r="O126" s="107" t="s">
        <v>5680</v>
      </c>
      <c r="P126" s="107" t="s">
        <v>5681</v>
      </c>
      <c r="Q126" s="107" t="s">
        <v>5602</v>
      </c>
      <c r="R126" s="107" t="s">
        <v>393</v>
      </c>
      <c r="S126" s="107" t="s">
        <v>123</v>
      </c>
      <c r="T126" s="107" t="s">
        <v>1900</v>
      </c>
      <c r="U126" s="107" t="s">
        <v>140</v>
      </c>
      <c r="V126" s="107">
        <v>17321</v>
      </c>
      <c r="W126" s="107" t="s">
        <v>10</v>
      </c>
      <c r="X126" s="107" t="s">
        <v>10</v>
      </c>
      <c r="Y126" s="107" t="s">
        <v>10</v>
      </c>
      <c r="Z126" s="107" t="s">
        <v>10</v>
      </c>
      <c r="AA126" s="107" t="s">
        <v>1005</v>
      </c>
      <c r="AB126" s="107" t="s">
        <v>249</v>
      </c>
      <c r="AC126" s="112" t="str">
        <f>INDEX([2]Exposure_GWASs!G:G,MATCH([2]Luke!AB125,[2]Exposure_GWASs!C:C,0))</f>
        <v>WHRadjBMI</v>
      </c>
      <c r="AD126" s="107" t="s">
        <v>162</v>
      </c>
      <c r="AE126" s="107" t="s">
        <v>1077</v>
      </c>
      <c r="AF126" s="107"/>
      <c r="AG126" s="107"/>
      <c r="AH126" s="107">
        <v>224459</v>
      </c>
      <c r="AI126" s="112">
        <f>INDEX([2]Exposure_GWASs!F:F,MATCH([2]Luke!AB125,[2]Exposure_GWASs!C:C,0))</f>
        <v>224385</v>
      </c>
      <c r="AJ126" s="107" t="s">
        <v>1919</v>
      </c>
      <c r="AK126" s="107" t="s">
        <v>1005</v>
      </c>
      <c r="AL126" s="107" t="s">
        <v>1901</v>
      </c>
      <c r="AM126" s="107" t="s">
        <v>11</v>
      </c>
      <c r="AN126" s="107" t="s">
        <v>1902</v>
      </c>
      <c r="AO126" s="107" t="s">
        <v>11</v>
      </c>
      <c r="AP126" s="107" t="s">
        <v>1903</v>
      </c>
      <c r="AQ126" s="107" t="s">
        <v>208</v>
      </c>
      <c r="AR126" s="107" t="s">
        <v>11</v>
      </c>
      <c r="AS126" s="107" t="s">
        <v>1277</v>
      </c>
      <c r="AT126" s="107" t="s">
        <v>135</v>
      </c>
      <c r="AU126" s="107" t="s">
        <v>10</v>
      </c>
      <c r="AV126" s="107">
        <v>49</v>
      </c>
      <c r="AW126" s="107" t="s">
        <v>10</v>
      </c>
      <c r="AX126" s="107">
        <f>INDEX([2]Exposure_GWASs!S:S,MATCH([2]Luke!AB125,[2]Exposure_GWASs!C:C,0))</f>
        <v>52</v>
      </c>
      <c r="AY126" s="112" t="s">
        <v>1920</v>
      </c>
      <c r="AZ126" s="112" t="s">
        <v>135</v>
      </c>
      <c r="BA126" s="112" t="s">
        <v>1904</v>
      </c>
      <c r="BB126" s="112" t="s">
        <v>19</v>
      </c>
      <c r="BC126" s="105" t="s">
        <v>17</v>
      </c>
      <c r="BD126" s="105" t="s">
        <v>26</v>
      </c>
      <c r="BE126" s="105"/>
      <c r="BF126" s="105"/>
      <c r="BG126" s="105"/>
      <c r="BH126" s="112" t="s">
        <v>1011</v>
      </c>
      <c r="BI126" s="112" t="s">
        <v>1921</v>
      </c>
      <c r="BJ126" s="112" t="s">
        <v>1906</v>
      </c>
      <c r="BK126" s="112" t="s">
        <v>1907</v>
      </c>
      <c r="BL126" s="112" t="s">
        <v>11</v>
      </c>
      <c r="BM126" s="112" t="s">
        <v>11</v>
      </c>
      <c r="BN126" s="112" t="s">
        <v>1908</v>
      </c>
      <c r="BO126" s="112" t="s">
        <v>167</v>
      </c>
      <c r="BP126" s="112" t="s">
        <v>167</v>
      </c>
      <c r="BQ126" s="112" t="s">
        <v>1909</v>
      </c>
      <c r="BR126" s="112">
        <v>-0.01</v>
      </c>
      <c r="BS126" s="112"/>
      <c r="BT126" s="112">
        <v>95</v>
      </c>
      <c r="BU126" s="112">
        <v>-0.16</v>
      </c>
      <c r="BV126" s="112">
        <v>0.14000000000000001</v>
      </c>
      <c r="BW126" s="112">
        <v>0.90100000000000002</v>
      </c>
      <c r="BX126" s="112" t="s">
        <v>1791</v>
      </c>
      <c r="BY126" s="112" t="s">
        <v>10</v>
      </c>
      <c r="BZ126" s="112" t="s">
        <v>1910</v>
      </c>
      <c r="CA126" s="112" t="s">
        <v>1911</v>
      </c>
      <c r="CB126" s="112" t="s">
        <v>11</v>
      </c>
      <c r="CC126" s="112" t="s">
        <v>10</v>
      </c>
      <c r="CD126" s="112" t="s">
        <v>1912</v>
      </c>
      <c r="CE126" s="112"/>
      <c r="CF126" s="112"/>
      <c r="CG126" s="112"/>
      <c r="CH126" s="112"/>
      <c r="CI126" s="2"/>
      <c r="CJ126" s="2"/>
      <c r="CK126" s="2"/>
      <c r="CL126" s="2"/>
      <c r="CM126" s="2"/>
    </row>
    <row r="127" spans="1:91">
      <c r="A127" s="112">
        <v>35</v>
      </c>
      <c r="B127" s="105" t="s">
        <v>282</v>
      </c>
      <c r="C127" s="115" t="s">
        <v>244</v>
      </c>
      <c r="D127" s="112" t="s">
        <v>1892</v>
      </c>
      <c r="E127" s="112">
        <v>2017</v>
      </c>
      <c r="F127" s="112" t="s">
        <v>1714</v>
      </c>
      <c r="G127" s="112" t="s">
        <v>1893</v>
      </c>
      <c r="H127" s="112" t="s">
        <v>1894</v>
      </c>
      <c r="I127" s="112" t="s">
        <v>1895</v>
      </c>
      <c r="J127" s="112" t="s">
        <v>1896</v>
      </c>
      <c r="K127" s="112" t="s">
        <v>1897</v>
      </c>
      <c r="L127" s="112" t="s">
        <v>1898</v>
      </c>
      <c r="M127" s="112" t="s">
        <v>1899</v>
      </c>
      <c r="N127" s="107" t="s">
        <v>33</v>
      </c>
      <c r="O127" s="107" t="s">
        <v>5682</v>
      </c>
      <c r="P127" s="107" t="s">
        <v>1916</v>
      </c>
      <c r="Q127" s="107" t="s">
        <v>5602</v>
      </c>
      <c r="R127" s="107" t="s">
        <v>393</v>
      </c>
      <c r="S127" s="107" t="s">
        <v>123</v>
      </c>
      <c r="T127" s="107" t="s">
        <v>1900</v>
      </c>
      <c r="U127" s="107" t="s">
        <v>140</v>
      </c>
      <c r="V127" s="107">
        <v>17200</v>
      </c>
      <c r="W127" s="107" t="s">
        <v>10</v>
      </c>
      <c r="X127" s="107" t="s">
        <v>10</v>
      </c>
      <c r="Y127" s="107" t="s">
        <v>10</v>
      </c>
      <c r="Z127" s="107" t="s">
        <v>10</v>
      </c>
      <c r="AA127" s="107" t="s">
        <v>1005</v>
      </c>
      <c r="AB127" s="107" t="s">
        <v>249</v>
      </c>
      <c r="AC127" s="112" t="str">
        <f>INDEX([2]Exposure_GWASs!G:G,MATCH([2]Luke!AB126,[2]Exposure_GWASs!C:C,0))</f>
        <v>WHRadjBMI</v>
      </c>
      <c r="AD127" s="107" t="s">
        <v>162</v>
      </c>
      <c r="AE127" s="107" t="s">
        <v>1077</v>
      </c>
      <c r="AF127" s="107"/>
      <c r="AG127" s="107"/>
      <c r="AH127" s="107">
        <v>224459</v>
      </c>
      <c r="AI127" s="112">
        <f>INDEX([2]Exposure_GWASs!F:F,MATCH([2]Luke!AB126,[2]Exposure_GWASs!C:C,0))</f>
        <v>224385</v>
      </c>
      <c r="AJ127" s="107" t="s">
        <v>1919</v>
      </c>
      <c r="AK127" s="107" t="s">
        <v>1005</v>
      </c>
      <c r="AL127" s="107" t="s">
        <v>1901</v>
      </c>
      <c r="AM127" s="107" t="s">
        <v>11</v>
      </c>
      <c r="AN127" s="107" t="s">
        <v>1902</v>
      </c>
      <c r="AO127" s="107" t="s">
        <v>11</v>
      </c>
      <c r="AP127" s="107" t="s">
        <v>1903</v>
      </c>
      <c r="AQ127" s="107" t="s">
        <v>208</v>
      </c>
      <c r="AR127" s="107" t="s">
        <v>11</v>
      </c>
      <c r="AS127" s="107" t="s">
        <v>1277</v>
      </c>
      <c r="AT127" s="107" t="s">
        <v>135</v>
      </c>
      <c r="AU127" s="107" t="s">
        <v>10</v>
      </c>
      <c r="AV127" s="107">
        <v>49</v>
      </c>
      <c r="AW127" s="107" t="s">
        <v>10</v>
      </c>
      <c r="AX127" s="107">
        <f>INDEX([2]Exposure_GWASs!S:S,MATCH([2]Luke!AB126,[2]Exposure_GWASs!C:C,0))</f>
        <v>52</v>
      </c>
      <c r="AY127" s="112" t="s">
        <v>1920</v>
      </c>
      <c r="AZ127" s="112" t="s">
        <v>135</v>
      </c>
      <c r="BA127" s="112" t="s">
        <v>1904</v>
      </c>
      <c r="BB127" s="112" t="s">
        <v>19</v>
      </c>
      <c r="BC127" s="105" t="s">
        <v>17</v>
      </c>
      <c r="BD127" s="105" t="s">
        <v>26</v>
      </c>
      <c r="BE127" s="105"/>
      <c r="BF127" s="105"/>
      <c r="BG127" s="105"/>
      <c r="BH127" s="112" t="s">
        <v>1011</v>
      </c>
      <c r="BI127" s="112" t="s">
        <v>1921</v>
      </c>
      <c r="BJ127" s="112" t="s">
        <v>1906</v>
      </c>
      <c r="BK127" s="112" t="s">
        <v>1907</v>
      </c>
      <c r="BL127" s="112" t="s">
        <v>11</v>
      </c>
      <c r="BM127" s="112" t="s">
        <v>11</v>
      </c>
      <c r="BN127" s="112" t="s">
        <v>1908</v>
      </c>
      <c r="BO127" s="112" t="s">
        <v>167</v>
      </c>
      <c r="BP127" s="112" t="s">
        <v>167</v>
      </c>
      <c r="BQ127" s="112" t="s">
        <v>1909</v>
      </c>
      <c r="BR127" s="112">
        <v>0.09</v>
      </c>
      <c r="BS127" s="112"/>
      <c r="BT127" s="112">
        <v>95</v>
      </c>
      <c r="BU127" s="112">
        <v>-0.04</v>
      </c>
      <c r="BV127" s="112">
        <v>0.22</v>
      </c>
      <c r="BW127" s="112">
        <v>0.183</v>
      </c>
      <c r="BX127" s="112" t="s">
        <v>1791</v>
      </c>
      <c r="BY127" s="112" t="s">
        <v>10</v>
      </c>
      <c r="BZ127" s="112" t="s">
        <v>1910</v>
      </c>
      <c r="CA127" s="112" t="s">
        <v>1911</v>
      </c>
      <c r="CB127" s="112" t="s">
        <v>11</v>
      </c>
      <c r="CC127" s="112" t="s">
        <v>10</v>
      </c>
      <c r="CD127" s="112" t="s">
        <v>1912</v>
      </c>
      <c r="CE127" s="112"/>
      <c r="CF127" s="112"/>
      <c r="CG127" s="112"/>
      <c r="CH127" s="112"/>
      <c r="CI127" s="2"/>
      <c r="CJ127" s="2"/>
      <c r="CK127" s="2"/>
      <c r="CL127" s="2"/>
      <c r="CM127" s="2"/>
    </row>
    <row r="128" spans="1:91">
      <c r="A128" s="112">
        <v>35</v>
      </c>
      <c r="B128" s="105" t="s">
        <v>282</v>
      </c>
      <c r="C128" s="115" t="s">
        <v>244</v>
      </c>
      <c r="D128" s="112" t="s">
        <v>1892</v>
      </c>
      <c r="E128" s="112">
        <v>2017</v>
      </c>
      <c r="F128" s="112" t="s">
        <v>1714</v>
      </c>
      <c r="G128" s="112" t="s">
        <v>1893</v>
      </c>
      <c r="H128" s="112" t="s">
        <v>1894</v>
      </c>
      <c r="I128" s="112" t="s">
        <v>1895</v>
      </c>
      <c r="J128" s="112" t="s">
        <v>1896</v>
      </c>
      <c r="K128" s="112" t="s">
        <v>1897</v>
      </c>
      <c r="L128" s="112" t="s">
        <v>1898</v>
      </c>
      <c r="M128" s="112" t="s">
        <v>1899</v>
      </c>
      <c r="N128" s="107" t="s">
        <v>33</v>
      </c>
      <c r="O128" s="107" t="s">
        <v>5682</v>
      </c>
      <c r="P128" s="107" t="s">
        <v>1917</v>
      </c>
      <c r="Q128" s="107" t="s">
        <v>5602</v>
      </c>
      <c r="R128" s="107" t="s">
        <v>393</v>
      </c>
      <c r="S128" s="107" t="s">
        <v>123</v>
      </c>
      <c r="T128" s="107" t="s">
        <v>1900</v>
      </c>
      <c r="U128" s="107" t="s">
        <v>140</v>
      </c>
      <c r="V128" s="107">
        <v>12215</v>
      </c>
      <c r="W128" s="107" t="s">
        <v>10</v>
      </c>
      <c r="X128" s="107" t="s">
        <v>10</v>
      </c>
      <c r="Y128" s="107" t="s">
        <v>10</v>
      </c>
      <c r="Z128" s="107" t="s">
        <v>10</v>
      </c>
      <c r="AA128" s="107" t="s">
        <v>1005</v>
      </c>
      <c r="AB128" s="107" t="s">
        <v>249</v>
      </c>
      <c r="AC128" s="112" t="str">
        <f>INDEX([2]Exposure_GWASs!G:G,MATCH([2]Luke!AB127,[2]Exposure_GWASs!C:C,0))</f>
        <v>WHRadjBMI</v>
      </c>
      <c r="AD128" s="107" t="s">
        <v>162</v>
      </c>
      <c r="AE128" s="107" t="s">
        <v>1077</v>
      </c>
      <c r="AF128" s="107"/>
      <c r="AG128" s="107"/>
      <c r="AH128" s="107">
        <v>224459</v>
      </c>
      <c r="AI128" s="112">
        <f>INDEX([2]Exposure_GWASs!F:F,MATCH([2]Luke!AB127,[2]Exposure_GWASs!C:C,0))</f>
        <v>224385</v>
      </c>
      <c r="AJ128" s="107" t="s">
        <v>1919</v>
      </c>
      <c r="AK128" s="107" t="s">
        <v>1005</v>
      </c>
      <c r="AL128" s="107" t="s">
        <v>1901</v>
      </c>
      <c r="AM128" s="107" t="s">
        <v>11</v>
      </c>
      <c r="AN128" s="107" t="s">
        <v>1902</v>
      </c>
      <c r="AO128" s="107" t="s">
        <v>11</v>
      </c>
      <c r="AP128" s="107" t="s">
        <v>1903</v>
      </c>
      <c r="AQ128" s="107" t="s">
        <v>208</v>
      </c>
      <c r="AR128" s="107" t="s">
        <v>11</v>
      </c>
      <c r="AS128" s="107" t="s">
        <v>1277</v>
      </c>
      <c r="AT128" s="107" t="s">
        <v>135</v>
      </c>
      <c r="AU128" s="107" t="s">
        <v>10</v>
      </c>
      <c r="AV128" s="107">
        <v>49</v>
      </c>
      <c r="AW128" s="107" t="s">
        <v>10</v>
      </c>
      <c r="AX128" s="107">
        <f>INDEX([2]Exposure_GWASs!S:S,MATCH([2]Luke!AB127,[2]Exposure_GWASs!C:C,0))</f>
        <v>52</v>
      </c>
      <c r="AY128" s="112" t="s">
        <v>1920</v>
      </c>
      <c r="AZ128" s="112" t="s">
        <v>135</v>
      </c>
      <c r="BA128" s="112" t="s">
        <v>1904</v>
      </c>
      <c r="BB128" s="112" t="s">
        <v>19</v>
      </c>
      <c r="BC128" s="105" t="s">
        <v>17</v>
      </c>
      <c r="BD128" s="105" t="s">
        <v>26</v>
      </c>
      <c r="BE128" s="105"/>
      <c r="BF128" s="105"/>
      <c r="BG128" s="105"/>
      <c r="BH128" s="112" t="s">
        <v>1011</v>
      </c>
      <c r="BI128" s="112" t="s">
        <v>1921</v>
      </c>
      <c r="BJ128" s="112" t="s">
        <v>1906</v>
      </c>
      <c r="BK128" s="112" t="s">
        <v>1907</v>
      </c>
      <c r="BL128" s="112" t="s">
        <v>11</v>
      </c>
      <c r="BM128" s="112" t="s">
        <v>11</v>
      </c>
      <c r="BN128" s="112" t="s">
        <v>1908</v>
      </c>
      <c r="BO128" s="112" t="s">
        <v>167</v>
      </c>
      <c r="BP128" s="112" t="s">
        <v>1913</v>
      </c>
      <c r="BQ128" s="112" t="s">
        <v>1909</v>
      </c>
      <c r="BR128" s="112">
        <v>-0.04</v>
      </c>
      <c r="BS128" s="112"/>
      <c r="BT128" s="112">
        <v>95</v>
      </c>
      <c r="BU128" s="112">
        <v>-0.22</v>
      </c>
      <c r="BV128" s="112">
        <v>0.13</v>
      </c>
      <c r="BW128" s="112">
        <v>0.63900000000000001</v>
      </c>
      <c r="BX128" s="112" t="s">
        <v>1791</v>
      </c>
      <c r="BY128" s="112" t="s">
        <v>10</v>
      </c>
      <c r="BZ128" s="112" t="s">
        <v>1910</v>
      </c>
      <c r="CA128" s="112" t="s">
        <v>1911</v>
      </c>
      <c r="CB128" s="112" t="s">
        <v>11</v>
      </c>
      <c r="CC128" s="112" t="s">
        <v>10</v>
      </c>
      <c r="CD128" s="112" t="s">
        <v>1912</v>
      </c>
      <c r="CE128" s="112"/>
      <c r="CF128" s="112"/>
      <c r="CG128" s="112"/>
      <c r="CH128" s="112"/>
      <c r="CI128" s="2"/>
      <c r="CJ128" s="2"/>
      <c r="CK128" s="2"/>
      <c r="CL128" s="2"/>
      <c r="CM128" s="2"/>
    </row>
    <row r="129" spans="1:91">
      <c r="A129" s="112">
        <v>35</v>
      </c>
      <c r="B129" s="105" t="s">
        <v>282</v>
      </c>
      <c r="C129" s="115" t="s">
        <v>244</v>
      </c>
      <c r="D129" s="112" t="s">
        <v>1892</v>
      </c>
      <c r="E129" s="112">
        <v>2017</v>
      </c>
      <c r="F129" s="112" t="s">
        <v>1714</v>
      </c>
      <c r="G129" s="112" t="s">
        <v>1893</v>
      </c>
      <c r="H129" s="112" t="s">
        <v>1894</v>
      </c>
      <c r="I129" s="112" t="s">
        <v>1895</v>
      </c>
      <c r="J129" s="112" t="s">
        <v>1896</v>
      </c>
      <c r="K129" s="112" t="s">
        <v>1897</v>
      </c>
      <c r="L129" s="112" t="s">
        <v>1898</v>
      </c>
      <c r="M129" s="112" t="s">
        <v>1899</v>
      </c>
      <c r="N129" s="107" t="s">
        <v>33</v>
      </c>
      <c r="O129" s="107" t="s">
        <v>5682</v>
      </c>
      <c r="P129" s="107" t="s">
        <v>1918</v>
      </c>
      <c r="Q129" s="107" t="s">
        <v>5602</v>
      </c>
      <c r="R129" s="107" t="s">
        <v>393</v>
      </c>
      <c r="S129" s="107" t="s">
        <v>123</v>
      </c>
      <c r="T129" s="107" t="s">
        <v>1900</v>
      </c>
      <c r="U129" s="107" t="s">
        <v>140</v>
      </c>
      <c r="V129" s="107">
        <v>6225</v>
      </c>
      <c r="W129" s="107" t="s">
        <v>10</v>
      </c>
      <c r="X129" s="107" t="s">
        <v>10</v>
      </c>
      <c r="Y129" s="107" t="s">
        <v>10</v>
      </c>
      <c r="Z129" s="107" t="s">
        <v>10</v>
      </c>
      <c r="AA129" s="107" t="s">
        <v>1005</v>
      </c>
      <c r="AB129" s="107" t="s">
        <v>249</v>
      </c>
      <c r="AC129" s="112" t="str">
        <f>INDEX([2]Exposure_GWASs!G:G,MATCH([2]Luke!AB128,[2]Exposure_GWASs!C:C,0))</f>
        <v>WHRadjBMI</v>
      </c>
      <c r="AD129" s="107" t="s">
        <v>162</v>
      </c>
      <c r="AE129" s="107" t="s">
        <v>1077</v>
      </c>
      <c r="AF129" s="107"/>
      <c r="AG129" s="107"/>
      <c r="AH129" s="107">
        <v>224459</v>
      </c>
      <c r="AI129" s="112">
        <f>INDEX([2]Exposure_GWASs!F:F,MATCH([2]Luke!AB128,[2]Exposure_GWASs!C:C,0))</f>
        <v>224385</v>
      </c>
      <c r="AJ129" s="107" t="s">
        <v>1919</v>
      </c>
      <c r="AK129" s="107" t="s">
        <v>1005</v>
      </c>
      <c r="AL129" s="107" t="s">
        <v>1901</v>
      </c>
      <c r="AM129" s="107" t="s">
        <v>11</v>
      </c>
      <c r="AN129" s="107" t="s">
        <v>1902</v>
      </c>
      <c r="AO129" s="107" t="s">
        <v>11</v>
      </c>
      <c r="AP129" s="107" t="s">
        <v>1903</v>
      </c>
      <c r="AQ129" s="107" t="s">
        <v>208</v>
      </c>
      <c r="AR129" s="107" t="s">
        <v>11</v>
      </c>
      <c r="AS129" s="107" t="s">
        <v>1277</v>
      </c>
      <c r="AT129" s="107" t="s">
        <v>135</v>
      </c>
      <c r="AU129" s="107" t="s">
        <v>10</v>
      </c>
      <c r="AV129" s="107">
        <v>49</v>
      </c>
      <c r="AW129" s="107" t="s">
        <v>10</v>
      </c>
      <c r="AX129" s="107">
        <f>INDEX([2]Exposure_GWASs!S:S,MATCH([2]Luke!AB128,[2]Exposure_GWASs!C:C,0))</f>
        <v>52</v>
      </c>
      <c r="AY129" s="112" t="s">
        <v>1920</v>
      </c>
      <c r="AZ129" s="112" t="s">
        <v>135</v>
      </c>
      <c r="BA129" s="112" t="s">
        <v>1904</v>
      </c>
      <c r="BB129" s="112" t="s">
        <v>19</v>
      </c>
      <c r="BC129" s="105" t="s">
        <v>17</v>
      </c>
      <c r="BD129" s="105" t="s">
        <v>26</v>
      </c>
      <c r="BE129" s="105"/>
      <c r="BF129" s="105"/>
      <c r="BG129" s="105"/>
      <c r="BH129" s="112" t="s">
        <v>1011</v>
      </c>
      <c r="BI129" s="112" t="s">
        <v>1921</v>
      </c>
      <c r="BJ129" s="112" t="s">
        <v>1906</v>
      </c>
      <c r="BK129" s="112" t="s">
        <v>1907</v>
      </c>
      <c r="BL129" s="112" t="s">
        <v>11</v>
      </c>
      <c r="BM129" s="112" t="s">
        <v>11</v>
      </c>
      <c r="BN129" s="112" t="s">
        <v>1908</v>
      </c>
      <c r="BO129" s="112" t="s">
        <v>167</v>
      </c>
      <c r="BP129" s="112" t="s">
        <v>1913</v>
      </c>
      <c r="BQ129" s="112" t="s">
        <v>1909</v>
      </c>
      <c r="BR129" s="112">
        <v>0.09</v>
      </c>
      <c r="BS129" s="112"/>
      <c r="BT129" s="112">
        <v>95</v>
      </c>
      <c r="BU129" s="112">
        <v>-0.12</v>
      </c>
      <c r="BV129" s="112">
        <v>0.31</v>
      </c>
      <c r="BW129" s="112">
        <v>0.4</v>
      </c>
      <c r="BX129" s="112" t="s">
        <v>1791</v>
      </c>
      <c r="BY129" s="112" t="s">
        <v>10</v>
      </c>
      <c r="BZ129" s="112" t="s">
        <v>1910</v>
      </c>
      <c r="CA129" s="112" t="s">
        <v>1911</v>
      </c>
      <c r="CB129" s="112" t="s">
        <v>11</v>
      </c>
      <c r="CC129" s="112" t="s">
        <v>10</v>
      </c>
      <c r="CD129" s="112" t="s">
        <v>1912</v>
      </c>
      <c r="CE129" s="112"/>
      <c r="CF129" s="112"/>
      <c r="CG129" s="112"/>
      <c r="CH129" s="112"/>
      <c r="CI129" s="2"/>
      <c r="CJ129" s="2"/>
      <c r="CK129" s="2"/>
      <c r="CL129" s="2"/>
      <c r="CM129" s="2"/>
    </row>
    <row r="130" spans="1:91">
      <c r="A130" s="112">
        <v>35</v>
      </c>
      <c r="B130" s="105" t="s">
        <v>282</v>
      </c>
      <c r="C130" s="115" t="s">
        <v>244</v>
      </c>
      <c r="D130" s="112" t="s">
        <v>1892</v>
      </c>
      <c r="E130" s="112">
        <v>2017</v>
      </c>
      <c r="F130" s="112" t="s">
        <v>1714</v>
      </c>
      <c r="G130" s="112" t="s">
        <v>1893</v>
      </c>
      <c r="H130" s="112" t="s">
        <v>1894</v>
      </c>
      <c r="I130" s="112" t="s">
        <v>1895</v>
      </c>
      <c r="J130" s="112" t="s">
        <v>1896</v>
      </c>
      <c r="K130" s="112" t="s">
        <v>1897</v>
      </c>
      <c r="L130" s="112" t="s">
        <v>1898</v>
      </c>
      <c r="M130" s="112" t="s">
        <v>1899</v>
      </c>
      <c r="N130" s="107" t="s">
        <v>33</v>
      </c>
      <c r="O130" s="107" t="s">
        <v>5821</v>
      </c>
      <c r="P130" s="107" t="s">
        <v>5683</v>
      </c>
      <c r="Q130" s="107" t="s">
        <v>5602</v>
      </c>
      <c r="R130" s="107" t="s">
        <v>393</v>
      </c>
      <c r="S130" s="107" t="s">
        <v>123</v>
      </c>
      <c r="T130" s="107" t="s">
        <v>1900</v>
      </c>
      <c r="U130" s="107" t="s">
        <v>140</v>
      </c>
      <c r="V130" s="107">
        <v>7111</v>
      </c>
      <c r="W130" s="107" t="s">
        <v>10</v>
      </c>
      <c r="X130" s="107" t="s">
        <v>10</v>
      </c>
      <c r="Y130" s="107" t="s">
        <v>10</v>
      </c>
      <c r="Z130" s="107" t="s">
        <v>10</v>
      </c>
      <c r="AA130" s="107" t="s">
        <v>1005</v>
      </c>
      <c r="AB130" s="107" t="s">
        <v>249</v>
      </c>
      <c r="AC130" s="112" t="str">
        <f>INDEX([2]Exposure_GWASs!G:G,MATCH([2]Luke!AB129,[2]Exposure_GWASs!C:C,0))</f>
        <v>WHRadjBMI</v>
      </c>
      <c r="AD130" s="107" t="s">
        <v>162</v>
      </c>
      <c r="AE130" s="107" t="s">
        <v>1077</v>
      </c>
      <c r="AF130" s="107"/>
      <c r="AG130" s="107"/>
      <c r="AH130" s="107">
        <v>224459</v>
      </c>
      <c r="AI130" s="112">
        <f>INDEX([2]Exposure_GWASs!F:F,MATCH([2]Luke!AB129,[2]Exposure_GWASs!C:C,0))</f>
        <v>224385</v>
      </c>
      <c r="AJ130" s="107" t="s">
        <v>1919</v>
      </c>
      <c r="AK130" s="107" t="s">
        <v>1005</v>
      </c>
      <c r="AL130" s="107" t="s">
        <v>1901</v>
      </c>
      <c r="AM130" s="107" t="s">
        <v>11</v>
      </c>
      <c r="AN130" s="107" t="s">
        <v>1902</v>
      </c>
      <c r="AO130" s="107" t="s">
        <v>11</v>
      </c>
      <c r="AP130" s="107" t="s">
        <v>1903</v>
      </c>
      <c r="AQ130" s="107" t="s">
        <v>208</v>
      </c>
      <c r="AR130" s="107" t="s">
        <v>11</v>
      </c>
      <c r="AS130" s="107" t="s">
        <v>1277</v>
      </c>
      <c r="AT130" s="107" t="s">
        <v>135</v>
      </c>
      <c r="AU130" s="107" t="s">
        <v>10</v>
      </c>
      <c r="AV130" s="107">
        <v>49</v>
      </c>
      <c r="AW130" s="107" t="s">
        <v>10</v>
      </c>
      <c r="AX130" s="107">
        <f>INDEX([2]Exposure_GWASs!S:S,MATCH([2]Luke!AB129,[2]Exposure_GWASs!C:C,0))</f>
        <v>52</v>
      </c>
      <c r="AY130" s="112" t="s">
        <v>1920</v>
      </c>
      <c r="AZ130" s="112" t="s">
        <v>135</v>
      </c>
      <c r="BA130" s="112" t="s">
        <v>1904</v>
      </c>
      <c r="BB130" s="112" t="s">
        <v>19</v>
      </c>
      <c r="BC130" s="105" t="s">
        <v>17</v>
      </c>
      <c r="BD130" s="105" t="s">
        <v>26</v>
      </c>
      <c r="BE130" s="105"/>
      <c r="BF130" s="105"/>
      <c r="BG130" s="105"/>
      <c r="BH130" s="112" t="s">
        <v>1011</v>
      </c>
      <c r="BI130" s="112" t="s">
        <v>1921</v>
      </c>
      <c r="BJ130" s="112" t="s">
        <v>1906</v>
      </c>
      <c r="BK130" s="112" t="s">
        <v>1907</v>
      </c>
      <c r="BL130" s="112" t="s">
        <v>11</v>
      </c>
      <c r="BM130" s="112" t="s">
        <v>11</v>
      </c>
      <c r="BN130" s="112" t="s">
        <v>1908</v>
      </c>
      <c r="BO130" s="112" t="s">
        <v>167</v>
      </c>
      <c r="BP130" s="112" t="s">
        <v>1913</v>
      </c>
      <c r="BQ130" s="112" t="s">
        <v>1909</v>
      </c>
      <c r="BR130" s="112">
        <v>0.33</v>
      </c>
      <c r="BS130" s="112"/>
      <c r="BT130" s="112">
        <v>95</v>
      </c>
      <c r="BU130" s="112">
        <v>0.08</v>
      </c>
      <c r="BV130" s="112">
        <v>0.56999999999999995</v>
      </c>
      <c r="BW130" s="112">
        <v>8.0000000000000002E-3</v>
      </c>
      <c r="BX130" s="112" t="s">
        <v>1791</v>
      </c>
      <c r="BY130" s="112" t="s">
        <v>10</v>
      </c>
      <c r="BZ130" s="112" t="s">
        <v>1910</v>
      </c>
      <c r="CA130" s="112" t="s">
        <v>1911</v>
      </c>
      <c r="CB130" s="112" t="s">
        <v>11</v>
      </c>
      <c r="CC130" s="112" t="s">
        <v>10</v>
      </c>
      <c r="CD130" s="112" t="s">
        <v>1912</v>
      </c>
      <c r="CE130" s="112"/>
      <c r="CF130" s="112"/>
      <c r="CG130" s="112"/>
      <c r="CH130" s="112"/>
      <c r="CI130" s="2"/>
      <c r="CJ130" s="2"/>
      <c r="CK130" s="2"/>
      <c r="CL130" s="2"/>
      <c r="CM130" s="2"/>
    </row>
    <row r="131" spans="1:91">
      <c r="A131" s="112">
        <v>35</v>
      </c>
      <c r="B131" s="105" t="s">
        <v>282</v>
      </c>
      <c r="C131" s="115" t="s">
        <v>244</v>
      </c>
      <c r="D131" s="112" t="s">
        <v>1892</v>
      </c>
      <c r="E131" s="112">
        <v>2017</v>
      </c>
      <c r="F131" s="112" t="s">
        <v>1714</v>
      </c>
      <c r="G131" s="112" t="s">
        <v>1893</v>
      </c>
      <c r="H131" s="112" t="s">
        <v>1894</v>
      </c>
      <c r="I131" s="112" t="s">
        <v>1895</v>
      </c>
      <c r="J131" s="112" t="s">
        <v>1896</v>
      </c>
      <c r="K131" s="112" t="s">
        <v>1897</v>
      </c>
      <c r="L131" s="112" t="s">
        <v>1898</v>
      </c>
      <c r="M131" s="112" t="s">
        <v>1899</v>
      </c>
      <c r="N131" s="107" t="s">
        <v>33</v>
      </c>
      <c r="O131" s="107" t="s">
        <v>5277</v>
      </c>
      <c r="P131" s="107" t="s">
        <v>5277</v>
      </c>
      <c r="Q131" s="107" t="s">
        <v>5602</v>
      </c>
      <c r="R131" s="107" t="s">
        <v>393</v>
      </c>
      <c r="S131" s="107" t="s">
        <v>123</v>
      </c>
      <c r="T131" s="107" t="s">
        <v>1900</v>
      </c>
      <c r="U131" s="107" t="s">
        <v>140</v>
      </c>
      <c r="V131" s="107">
        <v>66842</v>
      </c>
      <c r="W131" s="107">
        <v>228952</v>
      </c>
      <c r="X131" s="107"/>
      <c r="Y131" s="107" t="s">
        <v>10</v>
      </c>
      <c r="Z131" s="107" t="s">
        <v>10</v>
      </c>
      <c r="AA131" s="107" t="s">
        <v>1005</v>
      </c>
      <c r="AB131" s="107" t="s">
        <v>249</v>
      </c>
      <c r="AC131" s="112" t="str">
        <f>INDEX([2]Exposure_GWASs!G:G,MATCH([2]Luke!AB130,[2]Exposure_GWASs!C:C,0))</f>
        <v>BMI</v>
      </c>
      <c r="AD131" s="107" t="s">
        <v>127</v>
      </c>
      <c r="AE131" s="107" t="s">
        <v>1060</v>
      </c>
      <c r="AF131" s="107"/>
      <c r="AG131" s="107"/>
      <c r="AH131" s="107">
        <v>339224</v>
      </c>
      <c r="AI131" s="112">
        <f>INDEX([2]Exposure_GWASs!F:F,MATCH([2]Luke!AB130,[2]Exposure_GWASs!C:C,0))</f>
        <v>339224</v>
      </c>
      <c r="AJ131" s="107"/>
      <c r="AK131" s="107" t="s">
        <v>1005</v>
      </c>
      <c r="AL131" s="107" t="s">
        <v>1901</v>
      </c>
      <c r="AM131" s="107" t="s">
        <v>11</v>
      </c>
      <c r="AN131" s="107" t="s">
        <v>1902</v>
      </c>
      <c r="AO131" s="107" t="s">
        <v>11</v>
      </c>
      <c r="AP131" s="107" t="s">
        <v>1903</v>
      </c>
      <c r="AQ131" s="107" t="s">
        <v>208</v>
      </c>
      <c r="AR131" s="107" t="s">
        <v>11</v>
      </c>
      <c r="AS131" s="107" t="s">
        <v>1277</v>
      </c>
      <c r="AT131" s="107" t="s">
        <v>135</v>
      </c>
      <c r="AU131" s="107" t="s">
        <v>10</v>
      </c>
      <c r="AV131" s="107">
        <v>97</v>
      </c>
      <c r="AW131" s="107" t="s">
        <v>10</v>
      </c>
      <c r="AX131" s="107">
        <f>INDEX([2]Exposure_GWASs!S:S,MATCH([2]Luke!AB130,[2]Exposure_GWASs!C:C,0))</f>
        <v>97</v>
      </c>
      <c r="AY131" s="112"/>
      <c r="AZ131" s="112" t="s">
        <v>135</v>
      </c>
      <c r="BA131" s="112" t="s">
        <v>1904</v>
      </c>
      <c r="BB131" s="112" t="s">
        <v>19</v>
      </c>
      <c r="BC131" s="105" t="s">
        <v>17</v>
      </c>
      <c r="BD131" s="105" t="s">
        <v>26</v>
      </c>
      <c r="BE131" s="105"/>
      <c r="BF131" s="105"/>
      <c r="BG131" s="105"/>
      <c r="BH131" s="112" t="s">
        <v>1011</v>
      </c>
      <c r="BI131" s="112" t="s">
        <v>1905</v>
      </c>
      <c r="BJ131" s="112" t="s">
        <v>1906</v>
      </c>
      <c r="BK131" s="112" t="s">
        <v>1907</v>
      </c>
      <c r="BL131" s="112" t="s">
        <v>11</v>
      </c>
      <c r="BM131" s="112" t="s">
        <v>11</v>
      </c>
      <c r="BN131" s="112" t="s">
        <v>1908</v>
      </c>
      <c r="BO131" s="112" t="s">
        <v>167</v>
      </c>
      <c r="BP131" s="112" t="s">
        <v>1059</v>
      </c>
      <c r="BQ131" s="112" t="s">
        <v>1029</v>
      </c>
      <c r="BR131" s="112">
        <v>1.36</v>
      </c>
      <c r="BS131" s="112"/>
      <c r="BT131" s="112">
        <v>95</v>
      </c>
      <c r="BU131" s="112">
        <v>1.22</v>
      </c>
      <c r="BV131" s="112">
        <v>1.52</v>
      </c>
      <c r="BW131" s="112" t="s">
        <v>11</v>
      </c>
      <c r="BX131" s="112" t="s">
        <v>1791</v>
      </c>
      <c r="BY131" s="112" t="s">
        <v>10</v>
      </c>
      <c r="BZ131" s="112" t="s">
        <v>1910</v>
      </c>
      <c r="CA131" s="112" t="s">
        <v>1911</v>
      </c>
      <c r="CB131" s="112" t="s">
        <v>11</v>
      </c>
      <c r="CC131" s="112" t="s">
        <v>10</v>
      </c>
      <c r="CD131" s="112" t="s">
        <v>1912</v>
      </c>
      <c r="CE131" s="112"/>
      <c r="CF131" s="112"/>
      <c r="CG131" s="112"/>
      <c r="CH131" s="112"/>
      <c r="CI131" s="2"/>
      <c r="CJ131" s="2"/>
      <c r="CK131" s="2"/>
      <c r="CL131" s="2"/>
      <c r="CM131" s="2"/>
    </row>
    <row r="132" spans="1:91">
      <c r="A132" s="112">
        <v>35</v>
      </c>
      <c r="B132" s="105" t="s">
        <v>282</v>
      </c>
      <c r="C132" s="115" t="s">
        <v>244</v>
      </c>
      <c r="D132" s="112" t="s">
        <v>1892</v>
      </c>
      <c r="E132" s="112">
        <v>2017</v>
      </c>
      <c r="F132" s="112" t="s">
        <v>1714</v>
      </c>
      <c r="G132" s="112" t="s">
        <v>1893</v>
      </c>
      <c r="H132" s="112" t="s">
        <v>1894</v>
      </c>
      <c r="I132" s="112" t="s">
        <v>1895</v>
      </c>
      <c r="J132" s="112" t="s">
        <v>1896</v>
      </c>
      <c r="K132" s="112" t="s">
        <v>1897</v>
      </c>
      <c r="L132" s="112" t="s">
        <v>1898</v>
      </c>
      <c r="M132" s="112" t="s">
        <v>1899</v>
      </c>
      <c r="N132" s="107" t="s">
        <v>33</v>
      </c>
      <c r="O132" s="107" t="s">
        <v>5560</v>
      </c>
      <c r="P132" s="107" t="s">
        <v>5560</v>
      </c>
      <c r="Q132" s="107" t="s">
        <v>5600</v>
      </c>
      <c r="R132" s="107" t="s">
        <v>393</v>
      </c>
      <c r="S132" s="107" t="s">
        <v>123</v>
      </c>
      <c r="T132" s="107" t="s">
        <v>1900</v>
      </c>
      <c r="U132" s="107" t="s">
        <v>140</v>
      </c>
      <c r="V132" s="107">
        <v>34840</v>
      </c>
      <c r="W132" s="107">
        <v>149821</v>
      </c>
      <c r="X132" s="107"/>
      <c r="Y132" s="107" t="s">
        <v>10</v>
      </c>
      <c r="Z132" s="107" t="s">
        <v>10</v>
      </c>
      <c r="AA132" s="107" t="s">
        <v>1005</v>
      </c>
      <c r="AB132" s="107" t="s">
        <v>249</v>
      </c>
      <c r="AC132" s="112" t="str">
        <f>INDEX([2]Exposure_GWASs!G:G,MATCH([2]Luke!AB131,[2]Exposure_GWASs!C:C,0))</f>
        <v>BMI</v>
      </c>
      <c r="AD132" s="107" t="s">
        <v>127</v>
      </c>
      <c r="AE132" s="107" t="s">
        <v>1060</v>
      </c>
      <c r="AF132" s="107"/>
      <c r="AG132" s="107"/>
      <c r="AH132" s="107">
        <v>339224</v>
      </c>
      <c r="AI132" s="112">
        <f>INDEX([2]Exposure_GWASs!F:F,MATCH([2]Luke!AB131,[2]Exposure_GWASs!C:C,0))</f>
        <v>339224</v>
      </c>
      <c r="AJ132" s="107"/>
      <c r="AK132" s="107" t="s">
        <v>1005</v>
      </c>
      <c r="AL132" s="107" t="s">
        <v>1901</v>
      </c>
      <c r="AM132" s="107" t="s">
        <v>11</v>
      </c>
      <c r="AN132" s="107" t="s">
        <v>1902</v>
      </c>
      <c r="AO132" s="107" t="s">
        <v>11</v>
      </c>
      <c r="AP132" s="107" t="s">
        <v>1903</v>
      </c>
      <c r="AQ132" s="107" t="s">
        <v>208</v>
      </c>
      <c r="AR132" s="107" t="s">
        <v>11</v>
      </c>
      <c r="AS132" s="107" t="s">
        <v>1277</v>
      </c>
      <c r="AT132" s="107" t="s">
        <v>135</v>
      </c>
      <c r="AU132" s="107" t="s">
        <v>10</v>
      </c>
      <c r="AV132" s="107">
        <v>97</v>
      </c>
      <c r="AW132" s="107" t="s">
        <v>10</v>
      </c>
      <c r="AX132" s="107">
        <f>INDEX([2]Exposure_GWASs!S:S,MATCH([2]Luke!AB131,[2]Exposure_GWASs!C:C,0))</f>
        <v>97</v>
      </c>
      <c r="AY132" s="112"/>
      <c r="AZ132" s="112" t="s">
        <v>135</v>
      </c>
      <c r="BA132" s="112" t="s">
        <v>1904</v>
      </c>
      <c r="BB132" s="112" t="s">
        <v>19</v>
      </c>
      <c r="BC132" s="105" t="s">
        <v>17</v>
      </c>
      <c r="BD132" s="105" t="s">
        <v>26</v>
      </c>
      <c r="BE132" s="105"/>
      <c r="BF132" s="105"/>
      <c r="BG132" s="105"/>
      <c r="BH132" s="112" t="s">
        <v>1011</v>
      </c>
      <c r="BI132" s="112" t="s">
        <v>1905</v>
      </c>
      <c r="BJ132" s="112" t="s">
        <v>1906</v>
      </c>
      <c r="BK132" s="112" t="s">
        <v>1907</v>
      </c>
      <c r="BL132" s="112" t="s">
        <v>11</v>
      </c>
      <c r="BM132" s="112" t="s">
        <v>11</v>
      </c>
      <c r="BN132" s="112" t="s">
        <v>1908</v>
      </c>
      <c r="BO132" s="112" t="s">
        <v>167</v>
      </c>
      <c r="BP132" s="112" t="s">
        <v>1059</v>
      </c>
      <c r="BQ132" s="112" t="s">
        <v>1029</v>
      </c>
      <c r="BR132" s="112">
        <v>1.98</v>
      </c>
      <c r="BS132" s="112"/>
      <c r="BT132" s="112">
        <v>95</v>
      </c>
      <c r="BU132" s="112">
        <v>1.41</v>
      </c>
      <c r="BV132" s="112">
        <v>2.78</v>
      </c>
      <c r="BW132" s="112" t="s">
        <v>11</v>
      </c>
      <c r="BX132" s="112" t="s">
        <v>1791</v>
      </c>
      <c r="BY132" s="112" t="s">
        <v>10</v>
      </c>
      <c r="BZ132" s="112" t="s">
        <v>1910</v>
      </c>
      <c r="CA132" s="112" t="s">
        <v>1911</v>
      </c>
      <c r="CB132" s="112" t="s">
        <v>11</v>
      </c>
      <c r="CC132" s="112" t="s">
        <v>10</v>
      </c>
      <c r="CD132" s="112" t="s">
        <v>1912</v>
      </c>
      <c r="CE132" s="112"/>
      <c r="CF132" s="112"/>
      <c r="CG132" s="112"/>
      <c r="CH132" s="112"/>
      <c r="CI132" s="2"/>
      <c r="CJ132" s="2"/>
      <c r="CK132" s="2"/>
      <c r="CL132" s="2"/>
      <c r="CM132" s="2"/>
    </row>
    <row r="133" spans="1:91">
      <c r="A133" s="112">
        <v>35</v>
      </c>
      <c r="B133" s="105" t="s">
        <v>282</v>
      </c>
      <c r="C133" s="115" t="s">
        <v>244</v>
      </c>
      <c r="D133" s="112" t="s">
        <v>1892</v>
      </c>
      <c r="E133" s="112">
        <v>2017</v>
      </c>
      <c r="F133" s="112" t="s">
        <v>1714</v>
      </c>
      <c r="G133" s="112" t="s">
        <v>1893</v>
      </c>
      <c r="H133" s="112" t="s">
        <v>1894</v>
      </c>
      <c r="I133" s="112" t="s">
        <v>1895</v>
      </c>
      <c r="J133" s="112" t="s">
        <v>1896</v>
      </c>
      <c r="K133" s="112" t="s">
        <v>1897</v>
      </c>
      <c r="L133" s="112" t="s">
        <v>1898</v>
      </c>
      <c r="M133" s="112" t="s">
        <v>1899</v>
      </c>
      <c r="N133" s="107" t="s">
        <v>33</v>
      </c>
      <c r="O133" s="107" t="s">
        <v>5655</v>
      </c>
      <c r="P133" s="107" t="s">
        <v>5684</v>
      </c>
      <c r="Q133" s="107" t="s">
        <v>5654</v>
      </c>
      <c r="R133" s="107" t="s">
        <v>393</v>
      </c>
      <c r="S133" s="107" t="s">
        <v>123</v>
      </c>
      <c r="T133" s="107" t="s">
        <v>1900</v>
      </c>
      <c r="U133" s="107" t="s">
        <v>140</v>
      </c>
      <c r="V133" s="107">
        <v>12389</v>
      </c>
      <c r="W133" s="107">
        <v>74393</v>
      </c>
      <c r="X133" s="107"/>
      <c r="Y133" s="107" t="s">
        <v>10</v>
      </c>
      <c r="Z133" s="107" t="s">
        <v>10</v>
      </c>
      <c r="AA133" s="107" t="s">
        <v>1005</v>
      </c>
      <c r="AB133" s="107" t="s">
        <v>249</v>
      </c>
      <c r="AC133" s="112" t="str">
        <f>INDEX([2]Exposure_GWASs!G:G,MATCH([2]Luke!AB132,[2]Exposure_GWASs!C:C,0))</f>
        <v>BMI</v>
      </c>
      <c r="AD133" s="107" t="s">
        <v>127</v>
      </c>
      <c r="AE133" s="107" t="s">
        <v>1060</v>
      </c>
      <c r="AF133" s="107"/>
      <c r="AG133" s="107"/>
      <c r="AH133" s="107">
        <v>339224</v>
      </c>
      <c r="AI133" s="112">
        <f>INDEX([2]Exposure_GWASs!F:F,MATCH([2]Luke!AB132,[2]Exposure_GWASs!C:C,0))</f>
        <v>339224</v>
      </c>
      <c r="AJ133" s="107"/>
      <c r="AK133" s="107" t="s">
        <v>1005</v>
      </c>
      <c r="AL133" s="107" t="s">
        <v>1901</v>
      </c>
      <c r="AM133" s="107" t="s">
        <v>11</v>
      </c>
      <c r="AN133" s="107" t="s">
        <v>1902</v>
      </c>
      <c r="AO133" s="107" t="s">
        <v>11</v>
      </c>
      <c r="AP133" s="107" t="s">
        <v>1903</v>
      </c>
      <c r="AQ133" s="107" t="s">
        <v>208</v>
      </c>
      <c r="AR133" s="107" t="s">
        <v>11</v>
      </c>
      <c r="AS133" s="107" t="s">
        <v>1277</v>
      </c>
      <c r="AT133" s="107" t="s">
        <v>135</v>
      </c>
      <c r="AU133" s="107" t="s">
        <v>10</v>
      </c>
      <c r="AV133" s="107">
        <v>97</v>
      </c>
      <c r="AW133" s="107" t="s">
        <v>10</v>
      </c>
      <c r="AX133" s="107">
        <f>INDEX([2]Exposure_GWASs!S:S,MATCH([2]Luke!AB132,[2]Exposure_GWASs!C:C,0))</f>
        <v>97</v>
      </c>
      <c r="AY133" s="112"/>
      <c r="AZ133" s="112" t="s">
        <v>135</v>
      </c>
      <c r="BA133" s="112" t="s">
        <v>1904</v>
      </c>
      <c r="BB133" s="112" t="s">
        <v>19</v>
      </c>
      <c r="BC133" s="105" t="s">
        <v>17</v>
      </c>
      <c r="BD133" s="105" t="s">
        <v>26</v>
      </c>
      <c r="BE133" s="105"/>
      <c r="BF133" s="105"/>
      <c r="BG133" s="105"/>
      <c r="BH133" s="112" t="s">
        <v>1011</v>
      </c>
      <c r="BI133" s="112" t="s">
        <v>1905</v>
      </c>
      <c r="BJ133" s="112" t="s">
        <v>1906</v>
      </c>
      <c r="BK133" s="112" t="s">
        <v>1907</v>
      </c>
      <c r="BL133" s="112" t="s">
        <v>11</v>
      </c>
      <c r="BM133" s="112" t="s">
        <v>11</v>
      </c>
      <c r="BN133" s="112" t="s">
        <v>1908</v>
      </c>
      <c r="BO133" s="112" t="s">
        <v>167</v>
      </c>
      <c r="BP133" s="112" t="s">
        <v>1059</v>
      </c>
      <c r="BQ133" s="112" t="s">
        <v>1029</v>
      </c>
      <c r="BR133" s="112">
        <v>1.0900000000000001</v>
      </c>
      <c r="BS133" s="112"/>
      <c r="BT133" s="112">
        <v>95</v>
      </c>
      <c r="BU133" s="112">
        <v>0.93</v>
      </c>
      <c r="BV133" s="112">
        <v>1.28</v>
      </c>
      <c r="BW133" s="112" t="s">
        <v>11</v>
      </c>
      <c r="BX133" s="112" t="s">
        <v>1791</v>
      </c>
      <c r="BY133" s="112" t="s">
        <v>10</v>
      </c>
      <c r="BZ133" s="112" t="s">
        <v>1910</v>
      </c>
      <c r="CA133" s="112" t="s">
        <v>1911</v>
      </c>
      <c r="CB133" s="112" t="s">
        <v>11</v>
      </c>
      <c r="CC133" s="112" t="s">
        <v>10</v>
      </c>
      <c r="CD133" s="112" t="s">
        <v>1912</v>
      </c>
      <c r="CE133" s="112"/>
      <c r="CF133" s="112"/>
      <c r="CG133" s="112"/>
      <c r="CH133" s="112"/>
      <c r="CI133" s="2"/>
      <c r="CJ133" s="2"/>
      <c r="CK133" s="2"/>
      <c r="CL133" s="2"/>
      <c r="CM133" s="2"/>
    </row>
    <row r="134" spans="1:91">
      <c r="A134" s="112">
        <v>35</v>
      </c>
      <c r="B134" s="105" t="s">
        <v>282</v>
      </c>
      <c r="C134" s="115" t="s">
        <v>244</v>
      </c>
      <c r="D134" s="112" t="s">
        <v>1892</v>
      </c>
      <c r="E134" s="112">
        <v>2017</v>
      </c>
      <c r="F134" s="112" t="s">
        <v>1714</v>
      </c>
      <c r="G134" s="112" t="s">
        <v>1893</v>
      </c>
      <c r="H134" s="112" t="s">
        <v>1894</v>
      </c>
      <c r="I134" s="112" t="s">
        <v>1895</v>
      </c>
      <c r="J134" s="112" t="s">
        <v>1896</v>
      </c>
      <c r="K134" s="112" t="s">
        <v>1897</v>
      </c>
      <c r="L134" s="112" t="s">
        <v>1898</v>
      </c>
      <c r="M134" s="112" t="s">
        <v>1899</v>
      </c>
      <c r="N134" s="107" t="s">
        <v>33</v>
      </c>
      <c r="O134" s="107" t="s">
        <v>5655</v>
      </c>
      <c r="P134" s="107" t="s">
        <v>5685</v>
      </c>
      <c r="Q134" s="107" t="s">
        <v>5654</v>
      </c>
      <c r="R134" s="107" t="s">
        <v>393</v>
      </c>
      <c r="S134" s="107" t="s">
        <v>123</v>
      </c>
      <c r="T134" s="107" t="s">
        <v>1900</v>
      </c>
      <c r="U134" s="107" t="s">
        <v>140</v>
      </c>
      <c r="V134" s="107" t="s">
        <v>11</v>
      </c>
      <c r="W134" s="107" t="s">
        <v>11</v>
      </c>
      <c r="X134" s="107"/>
      <c r="Y134" s="107" t="s">
        <v>10</v>
      </c>
      <c r="Z134" s="107" t="s">
        <v>10</v>
      </c>
      <c r="AA134" s="107" t="s">
        <v>1005</v>
      </c>
      <c r="AB134" s="107" t="s">
        <v>249</v>
      </c>
      <c r="AC134" s="112" t="str">
        <f>INDEX([2]Exposure_GWASs!G:G,MATCH([2]Luke!AB133,[2]Exposure_GWASs!C:C,0))</f>
        <v>BMI</v>
      </c>
      <c r="AD134" s="107" t="s">
        <v>127</v>
      </c>
      <c r="AE134" s="107" t="s">
        <v>1060</v>
      </c>
      <c r="AF134" s="107"/>
      <c r="AG134" s="107"/>
      <c r="AH134" s="107">
        <v>339224</v>
      </c>
      <c r="AI134" s="112">
        <f>INDEX([2]Exposure_GWASs!F:F,MATCH([2]Luke!AB133,[2]Exposure_GWASs!C:C,0))</f>
        <v>339224</v>
      </c>
      <c r="AJ134" s="107"/>
      <c r="AK134" s="107" t="s">
        <v>1005</v>
      </c>
      <c r="AL134" s="107" t="s">
        <v>1901</v>
      </c>
      <c r="AM134" s="107" t="s">
        <v>11</v>
      </c>
      <c r="AN134" s="107" t="s">
        <v>1902</v>
      </c>
      <c r="AO134" s="107" t="s">
        <v>11</v>
      </c>
      <c r="AP134" s="107" t="s">
        <v>1903</v>
      </c>
      <c r="AQ134" s="107" t="s">
        <v>208</v>
      </c>
      <c r="AR134" s="107" t="s">
        <v>11</v>
      </c>
      <c r="AS134" s="107" t="s">
        <v>1277</v>
      </c>
      <c r="AT134" s="107" t="s">
        <v>135</v>
      </c>
      <c r="AU134" s="107" t="s">
        <v>10</v>
      </c>
      <c r="AV134" s="107">
        <v>97</v>
      </c>
      <c r="AW134" s="107" t="s">
        <v>10</v>
      </c>
      <c r="AX134" s="107">
        <f>INDEX([2]Exposure_GWASs!S:S,MATCH([2]Luke!AB133,[2]Exposure_GWASs!C:C,0))</f>
        <v>97</v>
      </c>
      <c r="AY134" s="112"/>
      <c r="AZ134" s="112" t="s">
        <v>135</v>
      </c>
      <c r="BA134" s="112" t="s">
        <v>1904</v>
      </c>
      <c r="BB134" s="112" t="s">
        <v>19</v>
      </c>
      <c r="BC134" s="105" t="s">
        <v>17</v>
      </c>
      <c r="BD134" s="105" t="s">
        <v>26</v>
      </c>
      <c r="BE134" s="105"/>
      <c r="BF134" s="105"/>
      <c r="BG134" s="105"/>
      <c r="BH134" s="112" t="s">
        <v>1011</v>
      </c>
      <c r="BI134" s="112" t="s">
        <v>1905</v>
      </c>
      <c r="BJ134" s="112" t="s">
        <v>1906</v>
      </c>
      <c r="BK134" s="112" t="s">
        <v>1907</v>
      </c>
      <c r="BL134" s="112" t="s">
        <v>11</v>
      </c>
      <c r="BM134" s="112" t="s">
        <v>11</v>
      </c>
      <c r="BN134" s="112" t="s">
        <v>1908</v>
      </c>
      <c r="BO134" s="112" t="s">
        <v>167</v>
      </c>
      <c r="BP134" s="112" t="s">
        <v>1059</v>
      </c>
      <c r="BQ134" s="112" t="s">
        <v>1029</v>
      </c>
      <c r="BR134" s="112">
        <v>1.18</v>
      </c>
      <c r="BS134" s="112"/>
      <c r="BT134" s="112">
        <v>95</v>
      </c>
      <c r="BU134" s="112">
        <v>0.89</v>
      </c>
      <c r="BV134" s="112">
        <v>1.55</v>
      </c>
      <c r="BW134" s="112" t="s">
        <v>11</v>
      </c>
      <c r="BX134" s="112" t="s">
        <v>1791</v>
      </c>
      <c r="BY134" s="112" t="s">
        <v>10</v>
      </c>
      <c r="BZ134" s="112" t="s">
        <v>1910</v>
      </c>
      <c r="CA134" s="112" t="s">
        <v>1911</v>
      </c>
      <c r="CB134" s="112" t="s">
        <v>11</v>
      </c>
      <c r="CC134" s="112" t="s">
        <v>10</v>
      </c>
      <c r="CD134" s="112" t="s">
        <v>1912</v>
      </c>
      <c r="CE134" s="112"/>
      <c r="CF134" s="112"/>
      <c r="CG134" s="112"/>
      <c r="CH134" s="112"/>
      <c r="CI134" s="2"/>
      <c r="CJ134" s="2"/>
      <c r="CK134" s="2"/>
      <c r="CL134" s="2"/>
      <c r="CM134" s="2"/>
    </row>
    <row r="135" spans="1:91">
      <c r="A135" s="112">
        <v>35</v>
      </c>
      <c r="B135" s="105" t="s">
        <v>282</v>
      </c>
      <c r="C135" s="115" t="s">
        <v>244</v>
      </c>
      <c r="D135" s="112" t="s">
        <v>1892</v>
      </c>
      <c r="E135" s="112">
        <v>2017</v>
      </c>
      <c r="F135" s="112" t="s">
        <v>1714</v>
      </c>
      <c r="G135" s="112" t="s">
        <v>1893</v>
      </c>
      <c r="H135" s="112" t="s">
        <v>1894</v>
      </c>
      <c r="I135" s="112" t="s">
        <v>1895</v>
      </c>
      <c r="J135" s="112" t="s">
        <v>1896</v>
      </c>
      <c r="K135" s="112" t="s">
        <v>1897</v>
      </c>
      <c r="L135" s="112" t="s">
        <v>1898</v>
      </c>
      <c r="M135" s="112" t="s">
        <v>1899</v>
      </c>
      <c r="N135" s="107" t="s">
        <v>33</v>
      </c>
      <c r="O135" s="107" t="s">
        <v>5655</v>
      </c>
      <c r="P135" s="107" t="s">
        <v>5686</v>
      </c>
      <c r="Q135" s="107" t="s">
        <v>5654</v>
      </c>
      <c r="R135" s="107" t="s">
        <v>393</v>
      </c>
      <c r="S135" s="107" t="s">
        <v>123</v>
      </c>
      <c r="T135" s="107" t="s">
        <v>1900</v>
      </c>
      <c r="U135" s="107" t="s">
        <v>140</v>
      </c>
      <c r="V135" s="107" t="s">
        <v>11</v>
      </c>
      <c r="W135" s="107" t="s">
        <v>11</v>
      </c>
      <c r="X135" s="107"/>
      <c r="Y135" s="107" t="s">
        <v>10</v>
      </c>
      <c r="Z135" s="107" t="s">
        <v>10</v>
      </c>
      <c r="AA135" s="107" t="s">
        <v>1005</v>
      </c>
      <c r="AB135" s="107" t="s">
        <v>249</v>
      </c>
      <c r="AC135" s="112" t="str">
        <f>INDEX([2]Exposure_GWASs!G:G,MATCH([2]Luke!AB134,[2]Exposure_GWASs!C:C,0))</f>
        <v>BMI</v>
      </c>
      <c r="AD135" s="107" t="s">
        <v>127</v>
      </c>
      <c r="AE135" s="107" t="s">
        <v>1060</v>
      </c>
      <c r="AF135" s="107"/>
      <c r="AG135" s="107"/>
      <c r="AH135" s="107">
        <v>339224</v>
      </c>
      <c r="AI135" s="112">
        <f>INDEX([2]Exposure_GWASs!F:F,MATCH([2]Luke!AB134,[2]Exposure_GWASs!C:C,0))</f>
        <v>339224</v>
      </c>
      <c r="AJ135" s="107"/>
      <c r="AK135" s="107" t="s">
        <v>1005</v>
      </c>
      <c r="AL135" s="107" t="s">
        <v>1901</v>
      </c>
      <c r="AM135" s="107" t="s">
        <v>11</v>
      </c>
      <c r="AN135" s="107" t="s">
        <v>1902</v>
      </c>
      <c r="AO135" s="107" t="s">
        <v>11</v>
      </c>
      <c r="AP135" s="107" t="s">
        <v>1903</v>
      </c>
      <c r="AQ135" s="107" t="s">
        <v>208</v>
      </c>
      <c r="AR135" s="107" t="s">
        <v>11</v>
      </c>
      <c r="AS135" s="107" t="s">
        <v>1277</v>
      </c>
      <c r="AT135" s="107" t="s">
        <v>135</v>
      </c>
      <c r="AU135" s="107" t="s">
        <v>10</v>
      </c>
      <c r="AV135" s="107">
        <v>97</v>
      </c>
      <c r="AW135" s="107" t="s">
        <v>10</v>
      </c>
      <c r="AX135" s="107">
        <f>INDEX([2]Exposure_GWASs!S:S,MATCH([2]Luke!AB134,[2]Exposure_GWASs!C:C,0))</f>
        <v>97</v>
      </c>
      <c r="AY135" s="112"/>
      <c r="AZ135" s="112" t="s">
        <v>135</v>
      </c>
      <c r="BA135" s="112" t="s">
        <v>1904</v>
      </c>
      <c r="BB135" s="112" t="s">
        <v>19</v>
      </c>
      <c r="BC135" s="105" t="s">
        <v>17</v>
      </c>
      <c r="BD135" s="105" t="s">
        <v>26</v>
      </c>
      <c r="BE135" s="105"/>
      <c r="BF135" s="105"/>
      <c r="BG135" s="105"/>
      <c r="BH135" s="112" t="s">
        <v>1011</v>
      </c>
      <c r="BI135" s="112" t="s">
        <v>1905</v>
      </c>
      <c r="BJ135" s="112" t="s">
        <v>1906</v>
      </c>
      <c r="BK135" s="112" t="s">
        <v>1907</v>
      </c>
      <c r="BL135" s="112" t="s">
        <v>11</v>
      </c>
      <c r="BM135" s="112" t="s">
        <v>11</v>
      </c>
      <c r="BN135" s="112" t="s">
        <v>1908</v>
      </c>
      <c r="BO135" s="112" t="s">
        <v>167</v>
      </c>
      <c r="BP135" s="112" t="s">
        <v>1059</v>
      </c>
      <c r="BQ135" s="112" t="s">
        <v>1029</v>
      </c>
      <c r="BR135" s="112">
        <v>1.1399999999999999</v>
      </c>
      <c r="BS135" s="112"/>
      <c r="BT135" s="112">
        <v>95</v>
      </c>
      <c r="BU135" s="112">
        <v>0.82</v>
      </c>
      <c r="BV135" s="112">
        <v>1.59</v>
      </c>
      <c r="BW135" s="112" t="s">
        <v>11</v>
      </c>
      <c r="BX135" s="112" t="s">
        <v>1791</v>
      </c>
      <c r="BY135" s="112" t="s">
        <v>10</v>
      </c>
      <c r="BZ135" s="112" t="s">
        <v>1910</v>
      </c>
      <c r="CA135" s="112" t="s">
        <v>1911</v>
      </c>
      <c r="CB135" s="112" t="s">
        <v>11</v>
      </c>
      <c r="CC135" s="112" t="s">
        <v>10</v>
      </c>
      <c r="CD135" s="112" t="s">
        <v>1912</v>
      </c>
      <c r="CE135" s="112"/>
      <c r="CF135" s="112"/>
      <c r="CG135" s="112"/>
      <c r="CH135" s="112"/>
      <c r="CI135" s="2"/>
      <c r="CJ135" s="2"/>
      <c r="CK135" s="2"/>
      <c r="CL135" s="2"/>
      <c r="CM135" s="2"/>
    </row>
    <row r="136" spans="1:91">
      <c r="A136" s="112">
        <v>35</v>
      </c>
      <c r="B136" s="105" t="s">
        <v>282</v>
      </c>
      <c r="C136" s="115" t="s">
        <v>244</v>
      </c>
      <c r="D136" s="112" t="s">
        <v>1892</v>
      </c>
      <c r="E136" s="112">
        <v>2017</v>
      </c>
      <c r="F136" s="112" t="s">
        <v>1714</v>
      </c>
      <c r="G136" s="112" t="s">
        <v>1893</v>
      </c>
      <c r="H136" s="112" t="s">
        <v>1894</v>
      </c>
      <c r="I136" s="112" t="s">
        <v>1895</v>
      </c>
      <c r="J136" s="112" t="s">
        <v>1896</v>
      </c>
      <c r="K136" s="112" t="s">
        <v>1897</v>
      </c>
      <c r="L136" s="112" t="s">
        <v>1898</v>
      </c>
      <c r="M136" s="112" t="s">
        <v>1899</v>
      </c>
      <c r="N136" s="107" t="s">
        <v>33</v>
      </c>
      <c r="O136" s="107" t="s">
        <v>5655</v>
      </c>
      <c r="P136" s="107" t="s">
        <v>5687</v>
      </c>
      <c r="Q136" s="107" t="s">
        <v>5654</v>
      </c>
      <c r="R136" s="107" t="s">
        <v>393</v>
      </c>
      <c r="S136" s="107" t="s">
        <v>123</v>
      </c>
      <c r="T136" s="107" t="s">
        <v>1900</v>
      </c>
      <c r="U136" s="107" t="s">
        <v>140</v>
      </c>
      <c r="V136" s="107" t="s">
        <v>11</v>
      </c>
      <c r="W136" s="107" t="s">
        <v>11</v>
      </c>
      <c r="X136" s="107"/>
      <c r="Y136" s="107" t="s">
        <v>10</v>
      </c>
      <c r="Z136" s="107" t="s">
        <v>10</v>
      </c>
      <c r="AA136" s="107" t="s">
        <v>1005</v>
      </c>
      <c r="AB136" s="107" t="s">
        <v>249</v>
      </c>
      <c r="AC136" s="112" t="str">
        <f>INDEX([2]Exposure_GWASs!G:G,MATCH([2]Luke!AB135,[2]Exposure_GWASs!C:C,0))</f>
        <v>BMI</v>
      </c>
      <c r="AD136" s="107" t="s">
        <v>127</v>
      </c>
      <c r="AE136" s="107" t="s">
        <v>1060</v>
      </c>
      <c r="AF136" s="107"/>
      <c r="AG136" s="107"/>
      <c r="AH136" s="107">
        <v>339224</v>
      </c>
      <c r="AI136" s="112">
        <f>INDEX([2]Exposure_GWASs!F:F,MATCH([2]Luke!AB135,[2]Exposure_GWASs!C:C,0))</f>
        <v>339224</v>
      </c>
      <c r="AJ136" s="107"/>
      <c r="AK136" s="107" t="s">
        <v>1005</v>
      </c>
      <c r="AL136" s="107" t="s">
        <v>1901</v>
      </c>
      <c r="AM136" s="107" t="s">
        <v>11</v>
      </c>
      <c r="AN136" s="107" t="s">
        <v>1902</v>
      </c>
      <c r="AO136" s="107" t="s">
        <v>11</v>
      </c>
      <c r="AP136" s="107" t="s">
        <v>1903</v>
      </c>
      <c r="AQ136" s="107" t="s">
        <v>208</v>
      </c>
      <c r="AR136" s="107" t="s">
        <v>11</v>
      </c>
      <c r="AS136" s="107" t="s">
        <v>1277</v>
      </c>
      <c r="AT136" s="107" t="s">
        <v>135</v>
      </c>
      <c r="AU136" s="107" t="s">
        <v>10</v>
      </c>
      <c r="AV136" s="107">
        <v>97</v>
      </c>
      <c r="AW136" s="107" t="s">
        <v>10</v>
      </c>
      <c r="AX136" s="107">
        <f>INDEX([2]Exposure_GWASs!S:S,MATCH([2]Luke!AB135,[2]Exposure_GWASs!C:C,0))</f>
        <v>97</v>
      </c>
      <c r="AY136" s="112"/>
      <c r="AZ136" s="112" t="s">
        <v>135</v>
      </c>
      <c r="BA136" s="112" t="s">
        <v>1904</v>
      </c>
      <c r="BB136" s="112" t="s">
        <v>19</v>
      </c>
      <c r="BC136" s="105" t="s">
        <v>17</v>
      </c>
      <c r="BD136" s="105" t="s">
        <v>26</v>
      </c>
      <c r="BE136" s="105"/>
      <c r="BF136" s="105"/>
      <c r="BG136" s="105"/>
      <c r="BH136" s="112" t="s">
        <v>1011</v>
      </c>
      <c r="BI136" s="112" t="s">
        <v>1905</v>
      </c>
      <c r="BJ136" s="112" t="s">
        <v>1906</v>
      </c>
      <c r="BK136" s="112" t="s">
        <v>1907</v>
      </c>
      <c r="BL136" s="112" t="s">
        <v>11</v>
      </c>
      <c r="BM136" s="112" t="s">
        <v>11</v>
      </c>
      <c r="BN136" s="112" t="s">
        <v>1908</v>
      </c>
      <c r="BO136" s="112" t="s">
        <v>167</v>
      </c>
      <c r="BP136" s="112" t="s">
        <v>1059</v>
      </c>
      <c r="BQ136" s="112" t="s">
        <v>1029</v>
      </c>
      <c r="BR136" s="112">
        <v>0.93</v>
      </c>
      <c r="BS136" s="112"/>
      <c r="BT136" s="112">
        <v>95</v>
      </c>
      <c r="BU136" s="112">
        <v>0.64</v>
      </c>
      <c r="BV136" s="112">
        <v>1.35</v>
      </c>
      <c r="BW136" s="112" t="s">
        <v>11</v>
      </c>
      <c r="BX136" s="112" t="s">
        <v>1791</v>
      </c>
      <c r="BY136" s="112" t="s">
        <v>10</v>
      </c>
      <c r="BZ136" s="112" t="s">
        <v>1910</v>
      </c>
      <c r="CA136" s="112" t="s">
        <v>1911</v>
      </c>
      <c r="CB136" s="112" t="s">
        <v>11</v>
      </c>
      <c r="CC136" s="112" t="s">
        <v>10</v>
      </c>
      <c r="CD136" s="112" t="s">
        <v>1912</v>
      </c>
      <c r="CE136" s="112"/>
      <c r="CF136" s="112"/>
      <c r="CG136" s="112"/>
      <c r="CH136" s="112"/>
      <c r="CI136" s="2"/>
      <c r="CJ136" s="2"/>
      <c r="CK136" s="2"/>
      <c r="CL136" s="2"/>
      <c r="CM136" s="2"/>
    </row>
    <row r="137" spans="1:91">
      <c r="A137" s="112">
        <v>35</v>
      </c>
      <c r="B137" s="105" t="s">
        <v>282</v>
      </c>
      <c r="C137" s="115" t="s">
        <v>244</v>
      </c>
      <c r="D137" s="112" t="s">
        <v>1892</v>
      </c>
      <c r="E137" s="112">
        <v>2017</v>
      </c>
      <c r="F137" s="112" t="s">
        <v>1714</v>
      </c>
      <c r="G137" s="112" t="s">
        <v>1893</v>
      </c>
      <c r="H137" s="112" t="s">
        <v>1894</v>
      </c>
      <c r="I137" s="112" t="s">
        <v>1895</v>
      </c>
      <c r="J137" s="112" t="s">
        <v>1896</v>
      </c>
      <c r="K137" s="112" t="s">
        <v>1897</v>
      </c>
      <c r="L137" s="112" t="s">
        <v>1898</v>
      </c>
      <c r="M137" s="112" t="s">
        <v>1899</v>
      </c>
      <c r="N137" s="107" t="s">
        <v>33</v>
      </c>
      <c r="O137" s="107" t="s">
        <v>5655</v>
      </c>
      <c r="P137" s="107" t="s">
        <v>5768</v>
      </c>
      <c r="Q137" s="107" t="s">
        <v>5654</v>
      </c>
      <c r="R137" s="107" t="s">
        <v>393</v>
      </c>
      <c r="S137" s="107" t="s">
        <v>123</v>
      </c>
      <c r="T137" s="107" t="s">
        <v>1900</v>
      </c>
      <c r="U137" s="107" t="s">
        <v>140</v>
      </c>
      <c r="V137" s="107" t="s">
        <v>11</v>
      </c>
      <c r="W137" s="107" t="s">
        <v>11</v>
      </c>
      <c r="X137" s="107"/>
      <c r="Y137" s="107" t="s">
        <v>10</v>
      </c>
      <c r="Z137" s="107" t="s">
        <v>10</v>
      </c>
      <c r="AA137" s="107" t="s">
        <v>1005</v>
      </c>
      <c r="AB137" s="107" t="s">
        <v>249</v>
      </c>
      <c r="AC137" s="112" t="str">
        <f>INDEX([2]Exposure_GWASs!G:G,MATCH([2]Luke!AB136,[2]Exposure_GWASs!C:C,0))</f>
        <v>BMI</v>
      </c>
      <c r="AD137" s="107" t="s">
        <v>127</v>
      </c>
      <c r="AE137" s="107" t="s">
        <v>1060</v>
      </c>
      <c r="AF137" s="107"/>
      <c r="AG137" s="107"/>
      <c r="AH137" s="107">
        <v>339224</v>
      </c>
      <c r="AI137" s="112">
        <f>INDEX([2]Exposure_GWASs!F:F,MATCH([2]Luke!AB136,[2]Exposure_GWASs!C:C,0))</f>
        <v>339224</v>
      </c>
      <c r="AJ137" s="107"/>
      <c r="AK137" s="107" t="s">
        <v>1005</v>
      </c>
      <c r="AL137" s="107" t="s">
        <v>1901</v>
      </c>
      <c r="AM137" s="107" t="s">
        <v>11</v>
      </c>
      <c r="AN137" s="107" t="s">
        <v>1902</v>
      </c>
      <c r="AO137" s="107" t="s">
        <v>11</v>
      </c>
      <c r="AP137" s="107" t="s">
        <v>1903</v>
      </c>
      <c r="AQ137" s="107" t="s">
        <v>208</v>
      </c>
      <c r="AR137" s="107" t="s">
        <v>11</v>
      </c>
      <c r="AS137" s="107" t="s">
        <v>1277</v>
      </c>
      <c r="AT137" s="107" t="s">
        <v>135</v>
      </c>
      <c r="AU137" s="107" t="s">
        <v>10</v>
      </c>
      <c r="AV137" s="107">
        <v>97</v>
      </c>
      <c r="AW137" s="107" t="s">
        <v>10</v>
      </c>
      <c r="AX137" s="107">
        <f>INDEX([2]Exposure_GWASs!S:S,MATCH([2]Luke!AB136,[2]Exposure_GWASs!C:C,0))</f>
        <v>97</v>
      </c>
      <c r="AY137" s="112"/>
      <c r="AZ137" s="112" t="s">
        <v>135</v>
      </c>
      <c r="BA137" s="112" t="s">
        <v>1904</v>
      </c>
      <c r="BB137" s="112" t="s">
        <v>19</v>
      </c>
      <c r="BC137" s="105" t="s">
        <v>17</v>
      </c>
      <c r="BD137" s="105" t="s">
        <v>26</v>
      </c>
      <c r="BE137" s="105"/>
      <c r="BF137" s="105"/>
      <c r="BG137" s="105"/>
      <c r="BH137" s="112" t="s">
        <v>1011</v>
      </c>
      <c r="BI137" s="112" t="s">
        <v>1905</v>
      </c>
      <c r="BJ137" s="112" t="s">
        <v>1906</v>
      </c>
      <c r="BK137" s="112" t="s">
        <v>1907</v>
      </c>
      <c r="BL137" s="112" t="s">
        <v>11</v>
      </c>
      <c r="BM137" s="112" t="s">
        <v>11</v>
      </c>
      <c r="BN137" s="112" t="s">
        <v>1908</v>
      </c>
      <c r="BO137" s="112" t="s">
        <v>167</v>
      </c>
      <c r="BP137" s="112" t="s">
        <v>1059</v>
      </c>
      <c r="BQ137" s="112" t="s">
        <v>1029</v>
      </c>
      <c r="BR137" s="112">
        <v>1.51</v>
      </c>
      <c r="BS137" s="112"/>
      <c r="BT137" s="112">
        <v>95</v>
      </c>
      <c r="BU137" s="112">
        <v>0.73</v>
      </c>
      <c r="BV137" s="112">
        <v>3.13</v>
      </c>
      <c r="BW137" s="112" t="s">
        <v>11</v>
      </c>
      <c r="BX137" s="112" t="s">
        <v>1791</v>
      </c>
      <c r="BY137" s="112" t="s">
        <v>10</v>
      </c>
      <c r="BZ137" s="112" t="s">
        <v>1910</v>
      </c>
      <c r="CA137" s="112" t="s">
        <v>1911</v>
      </c>
      <c r="CB137" s="112" t="s">
        <v>11</v>
      </c>
      <c r="CC137" s="112" t="s">
        <v>10</v>
      </c>
      <c r="CD137" s="112" t="s">
        <v>1912</v>
      </c>
      <c r="CE137" s="112"/>
      <c r="CF137" s="112"/>
      <c r="CG137" s="112"/>
      <c r="CH137" s="112"/>
      <c r="CI137" s="2"/>
      <c r="CJ137" s="2"/>
      <c r="CK137" s="2"/>
      <c r="CL137" s="2"/>
      <c r="CM137" s="2"/>
    </row>
    <row r="138" spans="1:91">
      <c r="A138" s="112">
        <v>35</v>
      </c>
      <c r="B138" s="105" t="s">
        <v>282</v>
      </c>
      <c r="C138" s="115" t="s">
        <v>244</v>
      </c>
      <c r="D138" s="112" t="s">
        <v>1892</v>
      </c>
      <c r="E138" s="112">
        <v>2017</v>
      </c>
      <c r="F138" s="112" t="s">
        <v>1714</v>
      </c>
      <c r="G138" s="112" t="s">
        <v>1893</v>
      </c>
      <c r="H138" s="112" t="s">
        <v>1894</v>
      </c>
      <c r="I138" s="112" t="s">
        <v>1895</v>
      </c>
      <c r="J138" s="112" t="s">
        <v>1896</v>
      </c>
      <c r="K138" s="112" t="s">
        <v>1897</v>
      </c>
      <c r="L138" s="112" t="s">
        <v>1898</v>
      </c>
      <c r="M138" s="112" t="s">
        <v>1899</v>
      </c>
      <c r="N138" s="107" t="s">
        <v>33</v>
      </c>
      <c r="O138" s="107" t="s">
        <v>5277</v>
      </c>
      <c r="P138" s="107" t="s">
        <v>5277</v>
      </c>
      <c r="Q138" s="107" t="s">
        <v>5602</v>
      </c>
      <c r="R138" s="107" t="s">
        <v>393</v>
      </c>
      <c r="S138" s="107" t="s">
        <v>123</v>
      </c>
      <c r="T138" s="107" t="s">
        <v>1900</v>
      </c>
      <c r="U138" s="107" t="s">
        <v>140</v>
      </c>
      <c r="V138" s="107">
        <v>66692</v>
      </c>
      <c r="W138" s="107">
        <v>226381</v>
      </c>
      <c r="X138" s="107"/>
      <c r="Y138" s="107" t="s">
        <v>10</v>
      </c>
      <c r="Z138" s="107" t="s">
        <v>10</v>
      </c>
      <c r="AA138" s="107" t="s">
        <v>1005</v>
      </c>
      <c r="AB138" s="107" t="s">
        <v>249</v>
      </c>
      <c r="AC138" s="112" t="str">
        <f>INDEX([2]Exposure_GWASs!G:G,MATCH([2]Luke!AB137,[2]Exposure_GWASs!C:C,0))</f>
        <v>WHRadjBMI</v>
      </c>
      <c r="AD138" s="107" t="s">
        <v>162</v>
      </c>
      <c r="AE138" s="107" t="s">
        <v>1077</v>
      </c>
      <c r="AF138" s="107"/>
      <c r="AG138" s="107"/>
      <c r="AH138" s="107">
        <v>224459</v>
      </c>
      <c r="AI138" s="112">
        <f>INDEX([2]Exposure_GWASs!F:F,MATCH([2]Luke!AB137,[2]Exposure_GWASs!C:C,0))</f>
        <v>224385</v>
      </c>
      <c r="AJ138" s="107" t="s">
        <v>1919</v>
      </c>
      <c r="AK138" s="107" t="s">
        <v>1005</v>
      </c>
      <c r="AL138" s="107" t="s">
        <v>1901</v>
      </c>
      <c r="AM138" s="107" t="s">
        <v>11</v>
      </c>
      <c r="AN138" s="107" t="s">
        <v>1902</v>
      </c>
      <c r="AO138" s="107" t="s">
        <v>11</v>
      </c>
      <c r="AP138" s="107" t="s">
        <v>1903</v>
      </c>
      <c r="AQ138" s="107" t="s">
        <v>208</v>
      </c>
      <c r="AR138" s="107" t="s">
        <v>11</v>
      </c>
      <c r="AS138" s="107" t="s">
        <v>1277</v>
      </c>
      <c r="AT138" s="107" t="s">
        <v>135</v>
      </c>
      <c r="AU138" s="107" t="s">
        <v>10</v>
      </c>
      <c r="AV138" s="107">
        <v>49</v>
      </c>
      <c r="AW138" s="107" t="s">
        <v>10</v>
      </c>
      <c r="AX138" s="107">
        <f>INDEX([2]Exposure_GWASs!S:S,MATCH([2]Luke!AB137,[2]Exposure_GWASs!C:C,0))</f>
        <v>52</v>
      </c>
      <c r="AY138" s="112" t="s">
        <v>1920</v>
      </c>
      <c r="AZ138" s="112" t="s">
        <v>135</v>
      </c>
      <c r="BA138" s="112" t="s">
        <v>1904</v>
      </c>
      <c r="BB138" s="112" t="s">
        <v>19</v>
      </c>
      <c r="BC138" s="112" t="s">
        <v>17</v>
      </c>
      <c r="BD138" s="112" t="s">
        <v>26</v>
      </c>
      <c r="BE138" s="112"/>
      <c r="BF138" s="112"/>
      <c r="BG138" s="112"/>
      <c r="BH138" s="112" t="s">
        <v>1011</v>
      </c>
      <c r="BI138" s="112" t="s">
        <v>1921</v>
      </c>
      <c r="BJ138" s="112" t="s">
        <v>1906</v>
      </c>
      <c r="BK138" s="112" t="s">
        <v>1907</v>
      </c>
      <c r="BL138" s="112" t="s">
        <v>11</v>
      </c>
      <c r="BM138" s="112" t="s">
        <v>11</v>
      </c>
      <c r="BN138" s="112" t="s">
        <v>1908</v>
      </c>
      <c r="BO138" s="112" t="s">
        <v>167</v>
      </c>
      <c r="BP138" s="112" t="s">
        <v>1059</v>
      </c>
      <c r="BQ138" s="112" t="s">
        <v>1029</v>
      </c>
      <c r="BR138" s="112">
        <v>1.48</v>
      </c>
      <c r="BS138" s="112"/>
      <c r="BT138" s="112">
        <v>95</v>
      </c>
      <c r="BU138" s="112">
        <v>1.28</v>
      </c>
      <c r="BV138" s="112">
        <v>1.71</v>
      </c>
      <c r="BW138" s="112" t="s">
        <v>11</v>
      </c>
      <c r="BX138" s="112" t="s">
        <v>1791</v>
      </c>
      <c r="BY138" s="112" t="s">
        <v>10</v>
      </c>
      <c r="BZ138" s="112" t="s">
        <v>1910</v>
      </c>
      <c r="CA138" s="112" t="s">
        <v>1911</v>
      </c>
      <c r="CB138" s="112" t="s">
        <v>11</v>
      </c>
      <c r="CC138" s="112" t="s">
        <v>10</v>
      </c>
      <c r="CD138" s="112" t="s">
        <v>1912</v>
      </c>
      <c r="CE138" s="112"/>
      <c r="CF138" s="112"/>
      <c r="CG138" s="112"/>
      <c r="CH138" s="112"/>
      <c r="CI138" s="2"/>
      <c r="CJ138" s="2"/>
      <c r="CK138" s="2"/>
      <c r="CL138" s="2"/>
      <c r="CM138" s="2"/>
    </row>
    <row r="139" spans="1:91">
      <c r="A139" s="112">
        <v>35</v>
      </c>
      <c r="B139" s="105" t="s">
        <v>282</v>
      </c>
      <c r="C139" s="115" t="s">
        <v>244</v>
      </c>
      <c r="D139" s="112" t="s">
        <v>1892</v>
      </c>
      <c r="E139" s="112">
        <v>2017</v>
      </c>
      <c r="F139" s="112" t="s">
        <v>1714</v>
      </c>
      <c r="G139" s="112" t="s">
        <v>1893</v>
      </c>
      <c r="H139" s="112" t="s">
        <v>1894</v>
      </c>
      <c r="I139" s="112" t="s">
        <v>1895</v>
      </c>
      <c r="J139" s="112" t="s">
        <v>1896</v>
      </c>
      <c r="K139" s="112" t="s">
        <v>1897</v>
      </c>
      <c r="L139" s="112" t="s">
        <v>1898</v>
      </c>
      <c r="M139" s="112" t="s">
        <v>1899</v>
      </c>
      <c r="N139" s="107" t="s">
        <v>33</v>
      </c>
      <c r="O139" s="107" t="s">
        <v>5560</v>
      </c>
      <c r="P139" s="107" t="s">
        <v>5560</v>
      </c>
      <c r="Q139" s="107" t="s">
        <v>5600</v>
      </c>
      <c r="R139" s="107" t="s">
        <v>393</v>
      </c>
      <c r="S139" s="107" t="s">
        <v>123</v>
      </c>
      <c r="T139" s="107" t="s">
        <v>1900</v>
      </c>
      <c r="U139" s="107" t="s">
        <v>140</v>
      </c>
      <c r="V139" s="107">
        <v>34840</v>
      </c>
      <c r="W139" s="107">
        <v>149821</v>
      </c>
      <c r="X139" s="107"/>
      <c r="Y139" s="107" t="s">
        <v>10</v>
      </c>
      <c r="Z139" s="107" t="s">
        <v>10</v>
      </c>
      <c r="AA139" s="107" t="s">
        <v>1005</v>
      </c>
      <c r="AB139" s="107" t="s">
        <v>249</v>
      </c>
      <c r="AC139" s="112" t="str">
        <f>INDEX([2]Exposure_GWASs!G:G,MATCH([2]Luke!AB138,[2]Exposure_GWASs!C:C,0))</f>
        <v>WHRadjBMI</v>
      </c>
      <c r="AD139" s="107" t="s">
        <v>162</v>
      </c>
      <c r="AE139" s="107" t="s">
        <v>1077</v>
      </c>
      <c r="AF139" s="107"/>
      <c r="AG139" s="107"/>
      <c r="AH139" s="107">
        <v>224459</v>
      </c>
      <c r="AI139" s="112">
        <f>INDEX([2]Exposure_GWASs!F:F,MATCH([2]Luke!AB138,[2]Exposure_GWASs!C:C,0))</f>
        <v>224385</v>
      </c>
      <c r="AJ139" s="107" t="s">
        <v>1919</v>
      </c>
      <c r="AK139" s="107" t="s">
        <v>1005</v>
      </c>
      <c r="AL139" s="107" t="s">
        <v>1901</v>
      </c>
      <c r="AM139" s="107" t="s">
        <v>11</v>
      </c>
      <c r="AN139" s="107" t="s">
        <v>1902</v>
      </c>
      <c r="AO139" s="107" t="s">
        <v>11</v>
      </c>
      <c r="AP139" s="107" t="s">
        <v>1903</v>
      </c>
      <c r="AQ139" s="107" t="s">
        <v>208</v>
      </c>
      <c r="AR139" s="107" t="s">
        <v>11</v>
      </c>
      <c r="AS139" s="107" t="s">
        <v>1277</v>
      </c>
      <c r="AT139" s="107" t="s">
        <v>135</v>
      </c>
      <c r="AU139" s="107" t="s">
        <v>10</v>
      </c>
      <c r="AV139" s="107">
        <v>49</v>
      </c>
      <c r="AW139" s="107" t="s">
        <v>10</v>
      </c>
      <c r="AX139" s="107">
        <f>INDEX([2]Exposure_GWASs!S:S,MATCH([2]Luke!AB138,[2]Exposure_GWASs!C:C,0))</f>
        <v>52</v>
      </c>
      <c r="AY139" s="112" t="s">
        <v>1920</v>
      </c>
      <c r="AZ139" s="112" t="s">
        <v>135</v>
      </c>
      <c r="BA139" s="112" t="s">
        <v>1904</v>
      </c>
      <c r="BB139" s="112" t="s">
        <v>19</v>
      </c>
      <c r="BC139" s="112" t="s">
        <v>17</v>
      </c>
      <c r="BD139" s="112" t="s">
        <v>26</v>
      </c>
      <c r="BE139" s="112"/>
      <c r="BF139" s="112"/>
      <c r="BG139" s="112"/>
      <c r="BH139" s="112" t="s">
        <v>1011</v>
      </c>
      <c r="BI139" s="112" t="s">
        <v>1921</v>
      </c>
      <c r="BJ139" s="112" t="s">
        <v>1906</v>
      </c>
      <c r="BK139" s="112" t="s">
        <v>1907</v>
      </c>
      <c r="BL139" s="112" t="s">
        <v>11</v>
      </c>
      <c r="BM139" s="112" t="s">
        <v>11</v>
      </c>
      <c r="BN139" s="112" t="s">
        <v>1908</v>
      </c>
      <c r="BO139" s="112" t="s">
        <v>167</v>
      </c>
      <c r="BP139" s="112" t="s">
        <v>1059</v>
      </c>
      <c r="BQ139" s="112" t="s">
        <v>1029</v>
      </c>
      <c r="BR139" s="112">
        <v>1.82</v>
      </c>
      <c r="BS139" s="112"/>
      <c r="BT139" s="112">
        <v>95</v>
      </c>
      <c r="BU139" s="112">
        <v>1.38</v>
      </c>
      <c r="BV139" s="112">
        <v>2.42</v>
      </c>
      <c r="BW139" s="112" t="s">
        <v>11</v>
      </c>
      <c r="BX139" s="112" t="s">
        <v>1791</v>
      </c>
      <c r="BY139" s="112" t="s">
        <v>10</v>
      </c>
      <c r="BZ139" s="112" t="s">
        <v>1910</v>
      </c>
      <c r="CA139" s="112" t="s">
        <v>1911</v>
      </c>
      <c r="CB139" s="112" t="s">
        <v>11</v>
      </c>
      <c r="CC139" s="112" t="s">
        <v>10</v>
      </c>
      <c r="CD139" s="112" t="s">
        <v>1912</v>
      </c>
      <c r="CE139" s="112"/>
      <c r="CF139" s="112"/>
      <c r="CG139" s="112"/>
      <c r="CH139" s="112"/>
      <c r="CI139" s="2"/>
      <c r="CJ139" s="2"/>
      <c r="CK139" s="2"/>
      <c r="CL139" s="2"/>
      <c r="CM139" s="2"/>
    </row>
    <row r="140" spans="1:91">
      <c r="A140" s="112">
        <v>35</v>
      </c>
      <c r="B140" s="105" t="s">
        <v>282</v>
      </c>
      <c r="C140" s="115" t="s">
        <v>244</v>
      </c>
      <c r="D140" s="112" t="s">
        <v>1892</v>
      </c>
      <c r="E140" s="112">
        <v>2017</v>
      </c>
      <c r="F140" s="112" t="s">
        <v>1714</v>
      </c>
      <c r="G140" s="112" t="s">
        <v>1893</v>
      </c>
      <c r="H140" s="112" t="s">
        <v>1894</v>
      </c>
      <c r="I140" s="112" t="s">
        <v>1895</v>
      </c>
      <c r="J140" s="112" t="s">
        <v>1896</v>
      </c>
      <c r="K140" s="112" t="s">
        <v>1897</v>
      </c>
      <c r="L140" s="112" t="s">
        <v>1898</v>
      </c>
      <c r="M140" s="112" t="s">
        <v>1899</v>
      </c>
      <c r="N140" s="107" t="s">
        <v>33</v>
      </c>
      <c r="O140" s="107" t="s">
        <v>5655</v>
      </c>
      <c r="P140" s="107" t="s">
        <v>5684</v>
      </c>
      <c r="Q140" s="107" t="s">
        <v>5654</v>
      </c>
      <c r="R140" s="107" t="s">
        <v>393</v>
      </c>
      <c r="S140" s="107" t="s">
        <v>123</v>
      </c>
      <c r="T140" s="107" t="s">
        <v>1900</v>
      </c>
      <c r="U140" s="107" t="s">
        <v>140</v>
      </c>
      <c r="V140" s="107">
        <v>12389</v>
      </c>
      <c r="W140" s="107">
        <v>74393</v>
      </c>
      <c r="X140" s="107"/>
      <c r="Y140" s="107" t="s">
        <v>10</v>
      </c>
      <c r="Z140" s="107" t="s">
        <v>10</v>
      </c>
      <c r="AA140" s="107" t="s">
        <v>1005</v>
      </c>
      <c r="AB140" s="107" t="s">
        <v>249</v>
      </c>
      <c r="AC140" s="112" t="str">
        <f>INDEX([2]Exposure_GWASs!G:G,MATCH([2]Luke!AB139,[2]Exposure_GWASs!C:C,0))</f>
        <v>WHRadjBMI</v>
      </c>
      <c r="AD140" s="107" t="s">
        <v>162</v>
      </c>
      <c r="AE140" s="107" t="s">
        <v>1077</v>
      </c>
      <c r="AF140" s="107"/>
      <c r="AG140" s="107"/>
      <c r="AH140" s="107">
        <v>224459</v>
      </c>
      <c r="AI140" s="112">
        <f>INDEX([2]Exposure_GWASs!F:F,MATCH([2]Luke!AB139,[2]Exposure_GWASs!C:C,0))</f>
        <v>224385</v>
      </c>
      <c r="AJ140" s="107" t="s">
        <v>1919</v>
      </c>
      <c r="AK140" s="107" t="s">
        <v>1005</v>
      </c>
      <c r="AL140" s="107" t="s">
        <v>1901</v>
      </c>
      <c r="AM140" s="107" t="s">
        <v>11</v>
      </c>
      <c r="AN140" s="107" t="s">
        <v>1902</v>
      </c>
      <c r="AO140" s="107" t="s">
        <v>11</v>
      </c>
      <c r="AP140" s="107" t="s">
        <v>1903</v>
      </c>
      <c r="AQ140" s="107" t="s">
        <v>208</v>
      </c>
      <c r="AR140" s="107" t="s">
        <v>11</v>
      </c>
      <c r="AS140" s="107" t="s">
        <v>1277</v>
      </c>
      <c r="AT140" s="107" t="s">
        <v>135</v>
      </c>
      <c r="AU140" s="107" t="s">
        <v>10</v>
      </c>
      <c r="AV140" s="107">
        <v>49</v>
      </c>
      <c r="AW140" s="107" t="s">
        <v>10</v>
      </c>
      <c r="AX140" s="107">
        <f>INDEX([2]Exposure_GWASs!S:S,MATCH([2]Luke!AB139,[2]Exposure_GWASs!C:C,0))</f>
        <v>52</v>
      </c>
      <c r="AY140" s="112" t="s">
        <v>1920</v>
      </c>
      <c r="AZ140" s="112" t="s">
        <v>135</v>
      </c>
      <c r="BA140" s="112" t="s">
        <v>1904</v>
      </c>
      <c r="BB140" s="112" t="s">
        <v>19</v>
      </c>
      <c r="BC140" s="112" t="s">
        <v>17</v>
      </c>
      <c r="BD140" s="112" t="s">
        <v>26</v>
      </c>
      <c r="BE140" s="112"/>
      <c r="BF140" s="112"/>
      <c r="BG140" s="112"/>
      <c r="BH140" s="112" t="s">
        <v>1011</v>
      </c>
      <c r="BI140" s="112" t="s">
        <v>1921</v>
      </c>
      <c r="BJ140" s="112" t="s">
        <v>1906</v>
      </c>
      <c r="BK140" s="112" t="s">
        <v>1907</v>
      </c>
      <c r="BL140" s="112" t="s">
        <v>11</v>
      </c>
      <c r="BM140" s="112" t="s">
        <v>11</v>
      </c>
      <c r="BN140" s="112" t="s">
        <v>1908</v>
      </c>
      <c r="BO140" s="112" t="s">
        <v>167</v>
      </c>
      <c r="BP140" s="112" t="s">
        <v>1059</v>
      </c>
      <c r="BQ140" s="112" t="s">
        <v>1029</v>
      </c>
      <c r="BR140" s="112">
        <v>1.32</v>
      </c>
      <c r="BS140" s="112"/>
      <c r="BT140" s="112">
        <v>95</v>
      </c>
      <c r="BU140" s="112">
        <v>1.03</v>
      </c>
      <c r="BV140" s="112">
        <v>1.7</v>
      </c>
      <c r="BW140" s="112" t="s">
        <v>11</v>
      </c>
      <c r="BX140" s="112" t="s">
        <v>1791</v>
      </c>
      <c r="BY140" s="112" t="s">
        <v>10</v>
      </c>
      <c r="BZ140" s="112" t="s">
        <v>1910</v>
      </c>
      <c r="CA140" s="112" t="s">
        <v>1911</v>
      </c>
      <c r="CB140" s="112" t="s">
        <v>11</v>
      </c>
      <c r="CC140" s="112" t="s">
        <v>10</v>
      </c>
      <c r="CD140" s="112" t="s">
        <v>1912</v>
      </c>
      <c r="CE140" s="112"/>
      <c r="CF140" s="112"/>
      <c r="CG140" s="112"/>
      <c r="CH140" s="112"/>
      <c r="CI140" s="2"/>
      <c r="CJ140" s="2"/>
      <c r="CK140" s="2"/>
      <c r="CL140" s="2"/>
      <c r="CM140" s="2"/>
    </row>
    <row r="141" spans="1:91">
      <c r="A141" s="112">
        <v>35</v>
      </c>
      <c r="B141" s="105" t="s">
        <v>282</v>
      </c>
      <c r="C141" s="115" t="s">
        <v>244</v>
      </c>
      <c r="D141" s="112" t="s">
        <v>1892</v>
      </c>
      <c r="E141" s="112">
        <v>2017</v>
      </c>
      <c r="F141" s="112" t="s">
        <v>1714</v>
      </c>
      <c r="G141" s="112" t="s">
        <v>1893</v>
      </c>
      <c r="H141" s="112" t="s">
        <v>1894</v>
      </c>
      <c r="I141" s="112" t="s">
        <v>1895</v>
      </c>
      <c r="J141" s="112" t="s">
        <v>1896</v>
      </c>
      <c r="K141" s="112" t="s">
        <v>1897</v>
      </c>
      <c r="L141" s="112" t="s">
        <v>1898</v>
      </c>
      <c r="M141" s="112" t="s">
        <v>1899</v>
      </c>
      <c r="N141" s="107" t="s">
        <v>33</v>
      </c>
      <c r="O141" s="107" t="s">
        <v>5655</v>
      </c>
      <c r="P141" s="107" t="s">
        <v>5685</v>
      </c>
      <c r="Q141" s="107" t="s">
        <v>5654</v>
      </c>
      <c r="R141" s="107" t="s">
        <v>393</v>
      </c>
      <c r="S141" s="107" t="s">
        <v>123</v>
      </c>
      <c r="T141" s="107" t="s">
        <v>1900</v>
      </c>
      <c r="U141" s="107" t="s">
        <v>140</v>
      </c>
      <c r="V141" s="107" t="s">
        <v>11</v>
      </c>
      <c r="W141" s="107" t="s">
        <v>11</v>
      </c>
      <c r="X141" s="107"/>
      <c r="Y141" s="107" t="s">
        <v>10</v>
      </c>
      <c r="Z141" s="107" t="s">
        <v>10</v>
      </c>
      <c r="AA141" s="107" t="s">
        <v>1005</v>
      </c>
      <c r="AB141" s="107" t="s">
        <v>249</v>
      </c>
      <c r="AC141" s="112" t="str">
        <f>INDEX([2]Exposure_GWASs!G:G,MATCH([2]Luke!AB140,[2]Exposure_GWASs!C:C,0))</f>
        <v>WHRadjBMI</v>
      </c>
      <c r="AD141" s="107" t="s">
        <v>162</v>
      </c>
      <c r="AE141" s="107" t="s">
        <v>1077</v>
      </c>
      <c r="AF141" s="107"/>
      <c r="AG141" s="107"/>
      <c r="AH141" s="107">
        <v>224459</v>
      </c>
      <c r="AI141" s="112">
        <f>INDEX([2]Exposure_GWASs!F:F,MATCH([2]Luke!AB140,[2]Exposure_GWASs!C:C,0))</f>
        <v>224385</v>
      </c>
      <c r="AJ141" s="107" t="s">
        <v>1919</v>
      </c>
      <c r="AK141" s="107" t="s">
        <v>1005</v>
      </c>
      <c r="AL141" s="107" t="s">
        <v>1901</v>
      </c>
      <c r="AM141" s="107" t="s">
        <v>11</v>
      </c>
      <c r="AN141" s="107" t="s">
        <v>1902</v>
      </c>
      <c r="AO141" s="107" t="s">
        <v>11</v>
      </c>
      <c r="AP141" s="107" t="s">
        <v>1903</v>
      </c>
      <c r="AQ141" s="107" t="s">
        <v>208</v>
      </c>
      <c r="AR141" s="107" t="s">
        <v>11</v>
      </c>
      <c r="AS141" s="107" t="s">
        <v>1277</v>
      </c>
      <c r="AT141" s="107" t="s">
        <v>135</v>
      </c>
      <c r="AU141" s="107" t="s">
        <v>10</v>
      </c>
      <c r="AV141" s="107">
        <v>49</v>
      </c>
      <c r="AW141" s="107" t="s">
        <v>10</v>
      </c>
      <c r="AX141" s="107">
        <f>INDEX([2]Exposure_GWASs!S:S,MATCH([2]Luke!AB140,[2]Exposure_GWASs!C:C,0))</f>
        <v>52</v>
      </c>
      <c r="AY141" s="112" t="s">
        <v>1920</v>
      </c>
      <c r="AZ141" s="112" t="s">
        <v>135</v>
      </c>
      <c r="BA141" s="112" t="s">
        <v>1904</v>
      </c>
      <c r="BB141" s="112" t="s">
        <v>19</v>
      </c>
      <c r="BC141" s="112" t="s">
        <v>17</v>
      </c>
      <c r="BD141" s="112" t="s">
        <v>26</v>
      </c>
      <c r="BE141" s="112"/>
      <c r="BF141" s="112"/>
      <c r="BG141" s="112"/>
      <c r="BH141" s="112" t="s">
        <v>1011</v>
      </c>
      <c r="BI141" s="112" t="s">
        <v>1921</v>
      </c>
      <c r="BJ141" s="112" t="s">
        <v>1906</v>
      </c>
      <c r="BK141" s="112" t="s">
        <v>1907</v>
      </c>
      <c r="BL141" s="112" t="s">
        <v>11</v>
      </c>
      <c r="BM141" s="112" t="s">
        <v>11</v>
      </c>
      <c r="BN141" s="112" t="s">
        <v>1908</v>
      </c>
      <c r="BO141" s="112" t="s">
        <v>167</v>
      </c>
      <c r="BP141" s="112" t="s">
        <v>1059</v>
      </c>
      <c r="BQ141" s="112" t="s">
        <v>1029</v>
      </c>
      <c r="BR141" s="112">
        <v>1.24</v>
      </c>
      <c r="BS141" s="112"/>
      <c r="BT141" s="112">
        <v>95</v>
      </c>
      <c r="BU141" s="112">
        <v>0.84</v>
      </c>
      <c r="BV141" s="112">
        <v>1.83</v>
      </c>
      <c r="BW141" s="112" t="s">
        <v>11</v>
      </c>
      <c r="BX141" s="112" t="s">
        <v>1791</v>
      </c>
      <c r="BY141" s="112" t="s">
        <v>10</v>
      </c>
      <c r="BZ141" s="112" t="s">
        <v>1910</v>
      </c>
      <c r="CA141" s="112" t="s">
        <v>1911</v>
      </c>
      <c r="CB141" s="112" t="s">
        <v>11</v>
      </c>
      <c r="CC141" s="112" t="s">
        <v>10</v>
      </c>
      <c r="CD141" s="112" t="s">
        <v>1912</v>
      </c>
      <c r="CE141" s="112"/>
      <c r="CF141" s="112"/>
      <c r="CG141" s="112"/>
      <c r="CH141" s="112"/>
      <c r="CI141" s="2"/>
      <c r="CJ141" s="2"/>
      <c r="CK141" s="2"/>
      <c r="CL141" s="2"/>
      <c r="CM141" s="2"/>
    </row>
    <row r="142" spans="1:91">
      <c r="A142" s="112">
        <v>35</v>
      </c>
      <c r="B142" s="105" t="s">
        <v>282</v>
      </c>
      <c r="C142" s="115" t="s">
        <v>244</v>
      </c>
      <c r="D142" s="112" t="s">
        <v>1892</v>
      </c>
      <c r="E142" s="112">
        <v>2017</v>
      </c>
      <c r="F142" s="112" t="s">
        <v>1714</v>
      </c>
      <c r="G142" s="112" t="s">
        <v>1893</v>
      </c>
      <c r="H142" s="112" t="s">
        <v>1894</v>
      </c>
      <c r="I142" s="112" t="s">
        <v>1895</v>
      </c>
      <c r="J142" s="112" t="s">
        <v>1896</v>
      </c>
      <c r="K142" s="112" t="s">
        <v>1897</v>
      </c>
      <c r="L142" s="112" t="s">
        <v>1898</v>
      </c>
      <c r="M142" s="112" t="s">
        <v>1899</v>
      </c>
      <c r="N142" s="107" t="s">
        <v>33</v>
      </c>
      <c r="O142" s="107" t="s">
        <v>5655</v>
      </c>
      <c r="P142" s="107" t="s">
        <v>5686</v>
      </c>
      <c r="Q142" s="107" t="s">
        <v>5654</v>
      </c>
      <c r="R142" s="107" t="s">
        <v>393</v>
      </c>
      <c r="S142" s="107" t="s">
        <v>123</v>
      </c>
      <c r="T142" s="107" t="s">
        <v>1900</v>
      </c>
      <c r="U142" s="107" t="s">
        <v>140</v>
      </c>
      <c r="V142" s="107" t="s">
        <v>11</v>
      </c>
      <c r="W142" s="107" t="s">
        <v>11</v>
      </c>
      <c r="X142" s="107"/>
      <c r="Y142" s="107" t="s">
        <v>10</v>
      </c>
      <c r="Z142" s="107" t="s">
        <v>10</v>
      </c>
      <c r="AA142" s="107" t="s">
        <v>1005</v>
      </c>
      <c r="AB142" s="107" t="s">
        <v>249</v>
      </c>
      <c r="AC142" s="112" t="str">
        <f>INDEX([2]Exposure_GWASs!G:G,MATCH([2]Luke!AB141,[2]Exposure_GWASs!C:C,0))</f>
        <v>WHRadjBMI</v>
      </c>
      <c r="AD142" s="107" t="s">
        <v>162</v>
      </c>
      <c r="AE142" s="107" t="s">
        <v>1077</v>
      </c>
      <c r="AF142" s="107"/>
      <c r="AG142" s="107"/>
      <c r="AH142" s="107">
        <v>224459</v>
      </c>
      <c r="AI142" s="112">
        <f>INDEX([2]Exposure_GWASs!F:F,MATCH([2]Luke!AB141,[2]Exposure_GWASs!C:C,0))</f>
        <v>224385</v>
      </c>
      <c r="AJ142" s="107" t="s">
        <v>1919</v>
      </c>
      <c r="AK142" s="107" t="s">
        <v>1005</v>
      </c>
      <c r="AL142" s="107" t="s">
        <v>1901</v>
      </c>
      <c r="AM142" s="107" t="s">
        <v>11</v>
      </c>
      <c r="AN142" s="107" t="s">
        <v>1902</v>
      </c>
      <c r="AO142" s="107" t="s">
        <v>11</v>
      </c>
      <c r="AP142" s="107" t="s">
        <v>1903</v>
      </c>
      <c r="AQ142" s="107" t="s">
        <v>208</v>
      </c>
      <c r="AR142" s="107" t="s">
        <v>11</v>
      </c>
      <c r="AS142" s="107" t="s">
        <v>1277</v>
      </c>
      <c r="AT142" s="107" t="s">
        <v>135</v>
      </c>
      <c r="AU142" s="107" t="s">
        <v>10</v>
      </c>
      <c r="AV142" s="107">
        <v>49</v>
      </c>
      <c r="AW142" s="107" t="s">
        <v>10</v>
      </c>
      <c r="AX142" s="107">
        <f>INDEX([2]Exposure_GWASs!S:S,MATCH([2]Luke!AB141,[2]Exposure_GWASs!C:C,0))</f>
        <v>52</v>
      </c>
      <c r="AY142" s="112" t="s">
        <v>1920</v>
      </c>
      <c r="AZ142" s="112" t="s">
        <v>135</v>
      </c>
      <c r="BA142" s="112" t="s">
        <v>1904</v>
      </c>
      <c r="BB142" s="112" t="s">
        <v>19</v>
      </c>
      <c r="BC142" s="112" t="s">
        <v>17</v>
      </c>
      <c r="BD142" s="112" t="s">
        <v>26</v>
      </c>
      <c r="BE142" s="112"/>
      <c r="BF142" s="112"/>
      <c r="BG142" s="112"/>
      <c r="BH142" s="112" t="s">
        <v>1011</v>
      </c>
      <c r="BI142" s="112" t="s">
        <v>1921</v>
      </c>
      <c r="BJ142" s="112" t="s">
        <v>1906</v>
      </c>
      <c r="BK142" s="112" t="s">
        <v>1907</v>
      </c>
      <c r="BL142" s="112" t="s">
        <v>11</v>
      </c>
      <c r="BM142" s="112" t="s">
        <v>11</v>
      </c>
      <c r="BN142" s="112" t="s">
        <v>1908</v>
      </c>
      <c r="BO142" s="112" t="s">
        <v>167</v>
      </c>
      <c r="BP142" s="112" t="s">
        <v>1059</v>
      </c>
      <c r="BQ142" s="112" t="s">
        <v>1029</v>
      </c>
      <c r="BR142" s="112">
        <v>1.37</v>
      </c>
      <c r="BS142" s="112"/>
      <c r="BT142" s="112">
        <v>95</v>
      </c>
      <c r="BU142" s="112">
        <v>0.9</v>
      </c>
      <c r="BV142" s="112">
        <v>2.09</v>
      </c>
      <c r="BW142" s="112" t="s">
        <v>11</v>
      </c>
      <c r="BX142" s="112" t="s">
        <v>1791</v>
      </c>
      <c r="BY142" s="112" t="s">
        <v>10</v>
      </c>
      <c r="BZ142" s="112" t="s">
        <v>1910</v>
      </c>
      <c r="CA142" s="112" t="s">
        <v>1911</v>
      </c>
      <c r="CB142" s="112" t="s">
        <v>11</v>
      </c>
      <c r="CC142" s="112" t="s">
        <v>10</v>
      </c>
      <c r="CD142" s="112" t="s">
        <v>1912</v>
      </c>
      <c r="CE142" s="112"/>
      <c r="CF142" s="112"/>
      <c r="CG142" s="112"/>
      <c r="CH142" s="112"/>
      <c r="CI142" s="2"/>
      <c r="CJ142" s="2"/>
      <c r="CK142" s="2"/>
      <c r="CL142" s="2"/>
      <c r="CM142" s="2"/>
    </row>
    <row r="143" spans="1:91">
      <c r="A143" s="112">
        <v>35</v>
      </c>
      <c r="B143" s="105" t="s">
        <v>282</v>
      </c>
      <c r="C143" s="115" t="s">
        <v>244</v>
      </c>
      <c r="D143" s="112" t="s">
        <v>1892</v>
      </c>
      <c r="E143" s="112">
        <v>2017</v>
      </c>
      <c r="F143" s="112" t="s">
        <v>1714</v>
      </c>
      <c r="G143" s="112" t="s">
        <v>1893</v>
      </c>
      <c r="H143" s="112" t="s">
        <v>1894</v>
      </c>
      <c r="I143" s="112" t="s">
        <v>1895</v>
      </c>
      <c r="J143" s="112" t="s">
        <v>1896</v>
      </c>
      <c r="K143" s="112" t="s">
        <v>1897</v>
      </c>
      <c r="L143" s="112" t="s">
        <v>1898</v>
      </c>
      <c r="M143" s="112" t="s">
        <v>1899</v>
      </c>
      <c r="N143" s="107" t="s">
        <v>33</v>
      </c>
      <c r="O143" s="107" t="s">
        <v>5655</v>
      </c>
      <c r="P143" s="107" t="s">
        <v>5687</v>
      </c>
      <c r="Q143" s="107" t="s">
        <v>5654</v>
      </c>
      <c r="R143" s="107" t="s">
        <v>393</v>
      </c>
      <c r="S143" s="107" t="s">
        <v>123</v>
      </c>
      <c r="T143" s="107" t="s">
        <v>1900</v>
      </c>
      <c r="U143" s="107" t="s">
        <v>140</v>
      </c>
      <c r="V143" s="107" t="s">
        <v>11</v>
      </c>
      <c r="W143" s="107" t="s">
        <v>11</v>
      </c>
      <c r="X143" s="107"/>
      <c r="Y143" s="107" t="s">
        <v>10</v>
      </c>
      <c r="Z143" s="107" t="s">
        <v>10</v>
      </c>
      <c r="AA143" s="107" t="s">
        <v>1005</v>
      </c>
      <c r="AB143" s="107" t="s">
        <v>249</v>
      </c>
      <c r="AC143" s="112" t="str">
        <f>INDEX([2]Exposure_GWASs!G:G,MATCH([2]Luke!AB142,[2]Exposure_GWASs!C:C,0))</f>
        <v>WHRadjBMI</v>
      </c>
      <c r="AD143" s="107" t="s">
        <v>162</v>
      </c>
      <c r="AE143" s="107" t="s">
        <v>1077</v>
      </c>
      <c r="AF143" s="107"/>
      <c r="AG143" s="107"/>
      <c r="AH143" s="107">
        <v>224459</v>
      </c>
      <c r="AI143" s="112">
        <f>INDEX([2]Exposure_GWASs!F:F,MATCH([2]Luke!AB142,[2]Exposure_GWASs!C:C,0))</f>
        <v>224385</v>
      </c>
      <c r="AJ143" s="107" t="s">
        <v>1919</v>
      </c>
      <c r="AK143" s="107" t="s">
        <v>1005</v>
      </c>
      <c r="AL143" s="107" t="s">
        <v>1901</v>
      </c>
      <c r="AM143" s="107" t="s">
        <v>11</v>
      </c>
      <c r="AN143" s="107" t="s">
        <v>1902</v>
      </c>
      <c r="AO143" s="107" t="s">
        <v>11</v>
      </c>
      <c r="AP143" s="107" t="s">
        <v>1903</v>
      </c>
      <c r="AQ143" s="107" t="s">
        <v>208</v>
      </c>
      <c r="AR143" s="107" t="s">
        <v>11</v>
      </c>
      <c r="AS143" s="107" t="s">
        <v>1277</v>
      </c>
      <c r="AT143" s="107" t="s">
        <v>135</v>
      </c>
      <c r="AU143" s="107" t="s">
        <v>10</v>
      </c>
      <c r="AV143" s="107">
        <v>49</v>
      </c>
      <c r="AW143" s="107" t="s">
        <v>10</v>
      </c>
      <c r="AX143" s="107">
        <f>INDEX([2]Exposure_GWASs!S:S,MATCH([2]Luke!AB142,[2]Exposure_GWASs!C:C,0))</f>
        <v>52</v>
      </c>
      <c r="AY143" s="112" t="s">
        <v>1920</v>
      </c>
      <c r="AZ143" s="112" t="s">
        <v>135</v>
      </c>
      <c r="BA143" s="112" t="s">
        <v>1904</v>
      </c>
      <c r="BB143" s="112" t="s">
        <v>19</v>
      </c>
      <c r="BC143" s="112" t="s">
        <v>17</v>
      </c>
      <c r="BD143" s="112" t="s">
        <v>26</v>
      </c>
      <c r="BE143" s="112"/>
      <c r="BF143" s="112"/>
      <c r="BG143" s="112"/>
      <c r="BH143" s="112" t="s">
        <v>1011</v>
      </c>
      <c r="BI143" s="112" t="s">
        <v>1921</v>
      </c>
      <c r="BJ143" s="112" t="s">
        <v>1906</v>
      </c>
      <c r="BK143" s="112" t="s">
        <v>1907</v>
      </c>
      <c r="BL143" s="112" t="s">
        <v>11</v>
      </c>
      <c r="BM143" s="112" t="s">
        <v>11</v>
      </c>
      <c r="BN143" s="112" t="s">
        <v>1908</v>
      </c>
      <c r="BO143" s="112" t="s">
        <v>167</v>
      </c>
      <c r="BP143" s="112" t="s">
        <v>1059</v>
      </c>
      <c r="BQ143" s="112" t="s">
        <v>1029</v>
      </c>
      <c r="BR143" s="112">
        <v>1.57</v>
      </c>
      <c r="BS143" s="112"/>
      <c r="BT143" s="112">
        <v>95</v>
      </c>
      <c r="BU143" s="112">
        <v>0.98</v>
      </c>
      <c r="BV143" s="112">
        <v>2.5099999999999998</v>
      </c>
      <c r="BW143" s="112" t="s">
        <v>11</v>
      </c>
      <c r="BX143" s="112" t="s">
        <v>1791</v>
      </c>
      <c r="BY143" s="112" t="s">
        <v>10</v>
      </c>
      <c r="BZ143" s="112" t="s">
        <v>1910</v>
      </c>
      <c r="CA143" s="112" t="s">
        <v>1911</v>
      </c>
      <c r="CB143" s="112" t="s">
        <v>11</v>
      </c>
      <c r="CC143" s="112" t="s">
        <v>10</v>
      </c>
      <c r="CD143" s="112" t="s">
        <v>1912</v>
      </c>
      <c r="CE143" s="112"/>
      <c r="CF143" s="112"/>
      <c r="CG143" s="112"/>
      <c r="CH143" s="112"/>
      <c r="CI143" s="2"/>
      <c r="CJ143" s="2"/>
      <c r="CK143" s="2"/>
      <c r="CL143" s="2"/>
      <c r="CM143" s="2"/>
    </row>
    <row r="144" spans="1:91">
      <c r="A144" s="112">
        <v>35</v>
      </c>
      <c r="B144" s="105" t="s">
        <v>282</v>
      </c>
      <c r="C144" s="115" t="s">
        <v>244</v>
      </c>
      <c r="D144" s="112" t="s">
        <v>1892</v>
      </c>
      <c r="E144" s="112">
        <v>2017</v>
      </c>
      <c r="F144" s="112" t="s">
        <v>1714</v>
      </c>
      <c r="G144" s="112" t="s">
        <v>1893</v>
      </c>
      <c r="H144" s="112" t="s">
        <v>1894</v>
      </c>
      <c r="I144" s="112" t="s">
        <v>1895</v>
      </c>
      <c r="J144" s="112" t="s">
        <v>1896</v>
      </c>
      <c r="K144" s="112" t="s">
        <v>1897</v>
      </c>
      <c r="L144" s="112" t="s">
        <v>1898</v>
      </c>
      <c r="M144" s="112" t="s">
        <v>1899</v>
      </c>
      <c r="N144" s="107" t="s">
        <v>33</v>
      </c>
      <c r="O144" s="107" t="s">
        <v>5655</v>
      </c>
      <c r="P144" s="107" t="s">
        <v>5768</v>
      </c>
      <c r="Q144" s="107" t="s">
        <v>5654</v>
      </c>
      <c r="R144" s="107" t="s">
        <v>393</v>
      </c>
      <c r="S144" s="107" t="s">
        <v>123</v>
      </c>
      <c r="T144" s="107" t="s">
        <v>1900</v>
      </c>
      <c r="U144" s="107" t="s">
        <v>140</v>
      </c>
      <c r="V144" s="107" t="s">
        <v>11</v>
      </c>
      <c r="W144" s="107" t="s">
        <v>11</v>
      </c>
      <c r="X144" s="107"/>
      <c r="Y144" s="107" t="s">
        <v>10</v>
      </c>
      <c r="Z144" s="107" t="s">
        <v>10</v>
      </c>
      <c r="AA144" s="107" t="s">
        <v>1005</v>
      </c>
      <c r="AB144" s="107" t="s">
        <v>249</v>
      </c>
      <c r="AC144" s="112" t="str">
        <f>INDEX([2]Exposure_GWASs!G:G,MATCH([2]Luke!AB143,[2]Exposure_GWASs!C:C,0))</f>
        <v>WHRadjBMI</v>
      </c>
      <c r="AD144" s="107" t="s">
        <v>162</v>
      </c>
      <c r="AE144" s="107" t="s">
        <v>1077</v>
      </c>
      <c r="AF144" s="107"/>
      <c r="AG144" s="107"/>
      <c r="AH144" s="107">
        <v>224459</v>
      </c>
      <c r="AI144" s="112">
        <f>INDEX([2]Exposure_GWASs!F:F,MATCH([2]Luke!AB143,[2]Exposure_GWASs!C:C,0))</f>
        <v>224385</v>
      </c>
      <c r="AJ144" s="107" t="s">
        <v>1919</v>
      </c>
      <c r="AK144" s="107" t="s">
        <v>1005</v>
      </c>
      <c r="AL144" s="107" t="s">
        <v>1901</v>
      </c>
      <c r="AM144" s="107" t="s">
        <v>11</v>
      </c>
      <c r="AN144" s="107" t="s">
        <v>1902</v>
      </c>
      <c r="AO144" s="107" t="s">
        <v>11</v>
      </c>
      <c r="AP144" s="107" t="s">
        <v>1903</v>
      </c>
      <c r="AQ144" s="107" t="s">
        <v>208</v>
      </c>
      <c r="AR144" s="107" t="s">
        <v>11</v>
      </c>
      <c r="AS144" s="107" t="s">
        <v>1277</v>
      </c>
      <c r="AT144" s="107" t="s">
        <v>135</v>
      </c>
      <c r="AU144" s="107" t="s">
        <v>10</v>
      </c>
      <c r="AV144" s="107">
        <v>49</v>
      </c>
      <c r="AW144" s="107" t="s">
        <v>10</v>
      </c>
      <c r="AX144" s="107">
        <f>INDEX([2]Exposure_GWASs!S:S,MATCH([2]Luke!AB143,[2]Exposure_GWASs!C:C,0))</f>
        <v>52</v>
      </c>
      <c r="AY144" s="112" t="s">
        <v>1920</v>
      </c>
      <c r="AZ144" s="112" t="s">
        <v>135</v>
      </c>
      <c r="BA144" s="112" t="s">
        <v>1904</v>
      </c>
      <c r="BB144" s="112" t="s">
        <v>19</v>
      </c>
      <c r="BC144" s="112" t="s">
        <v>17</v>
      </c>
      <c r="BD144" s="112" t="s">
        <v>26</v>
      </c>
      <c r="BE144" s="112"/>
      <c r="BF144" s="112"/>
      <c r="BG144" s="112"/>
      <c r="BH144" s="112" t="s">
        <v>1011</v>
      </c>
      <c r="BI144" s="112" t="s">
        <v>1921</v>
      </c>
      <c r="BJ144" s="112" t="s">
        <v>1906</v>
      </c>
      <c r="BK144" s="112" t="s">
        <v>1907</v>
      </c>
      <c r="BL144" s="112" t="s">
        <v>11</v>
      </c>
      <c r="BM144" s="112" t="s">
        <v>11</v>
      </c>
      <c r="BN144" s="112" t="s">
        <v>1908</v>
      </c>
      <c r="BO144" s="112" t="s">
        <v>167</v>
      </c>
      <c r="BP144" s="112" t="s">
        <v>1059</v>
      </c>
      <c r="BQ144" s="112" t="s">
        <v>1029</v>
      </c>
      <c r="BR144" s="112">
        <v>1.89</v>
      </c>
      <c r="BS144" s="112"/>
      <c r="BT144" s="112">
        <v>95</v>
      </c>
      <c r="BU144" s="112">
        <v>0.69</v>
      </c>
      <c r="BV144" s="112">
        <v>5.18</v>
      </c>
      <c r="BW144" s="112" t="s">
        <v>11</v>
      </c>
      <c r="BX144" s="112" t="s">
        <v>1791</v>
      </c>
      <c r="BY144" s="112" t="s">
        <v>10</v>
      </c>
      <c r="BZ144" s="112" t="s">
        <v>1910</v>
      </c>
      <c r="CA144" s="112" t="s">
        <v>1911</v>
      </c>
      <c r="CB144" s="112" t="s">
        <v>11</v>
      </c>
      <c r="CC144" s="112" t="s">
        <v>10</v>
      </c>
      <c r="CD144" s="112" t="s">
        <v>1912</v>
      </c>
      <c r="CE144" s="112"/>
      <c r="CF144" s="112"/>
      <c r="CG144" s="112"/>
      <c r="CH144" s="112"/>
      <c r="CI144" s="2"/>
      <c r="CJ144" s="2"/>
      <c r="CK144" s="2"/>
      <c r="CL144" s="2"/>
      <c r="CM144" s="2"/>
    </row>
    <row r="145" spans="1:91">
      <c r="A145" s="112">
        <v>36</v>
      </c>
      <c r="B145" s="105" t="s">
        <v>282</v>
      </c>
      <c r="C145" s="115" t="s">
        <v>244</v>
      </c>
      <c r="D145" s="112" t="s">
        <v>1922</v>
      </c>
      <c r="E145" s="112">
        <v>2015</v>
      </c>
      <c r="F145" s="112" t="s">
        <v>1923</v>
      </c>
      <c r="G145" s="112" t="s">
        <v>1924</v>
      </c>
      <c r="H145" s="112" t="s">
        <v>1925</v>
      </c>
      <c r="I145" s="112" t="s">
        <v>1926</v>
      </c>
      <c r="J145" s="112" t="s">
        <v>1927</v>
      </c>
      <c r="K145" s="112" t="s">
        <v>1928</v>
      </c>
      <c r="L145" s="112" t="s">
        <v>1929</v>
      </c>
      <c r="M145" s="112" t="s">
        <v>1930</v>
      </c>
      <c r="N145" s="107" t="s">
        <v>12</v>
      </c>
      <c r="O145" s="107" t="s">
        <v>1211</v>
      </c>
      <c r="P145" s="107" t="s">
        <v>1211</v>
      </c>
      <c r="Q145" s="107" t="s">
        <v>5577</v>
      </c>
      <c r="R145" s="107" t="str">
        <f>INDEX([2]Outcome_GWASs!K:K,MATCH([2]Luke!Q144,[2]Outcome_GWASs!C:C,0))</f>
        <v>Prostate Cancer</v>
      </c>
      <c r="S145" s="107" t="s">
        <v>653</v>
      </c>
      <c r="T145" s="107" t="str">
        <f>INDEX([2]Outcome_GWASs!I:I,MATCH([2]Luke!Q144,[2]Outcome_GWASs!C:C,0))</f>
        <v>&lt;55-70+ (can't find exact!)</v>
      </c>
      <c r="U145" s="107" t="str">
        <f>INDEX([2]Outcome_GWASs!H:H,MATCH([2]Luke!Q144,[2]Outcome_GWASs!C:C,0))</f>
        <v>both</v>
      </c>
      <c r="V145" s="111">
        <v>20848</v>
      </c>
      <c r="W145" s="111">
        <v>20214</v>
      </c>
      <c r="X145" s="107">
        <f>INDEX([2]Outcome_GWASs!F:F,MATCH([2]Luke!Q144,[2]Outcome_GWASs!C:C,0))</f>
        <v>25074</v>
      </c>
      <c r="Y145" s="107">
        <f>INDEX([2]Outcome_GWASs!G:G,MATCH([2]Luke!Q144,[2]Outcome_GWASs!C:C,0))</f>
        <v>24272</v>
      </c>
      <c r="Z145" s="107" t="s">
        <v>1931</v>
      </c>
      <c r="AA145" s="107" t="s">
        <v>1005</v>
      </c>
      <c r="AB145" s="107" t="str">
        <f>INDEX([2]Outcome_GWASs!E:E,MATCH([2]Luke!Q144,[2]Outcome_GWASs!C:C,0))</f>
        <v>European/African Mix</v>
      </c>
      <c r="AC145" s="112" t="str">
        <f>INDEX([2]Exposure_GWASs!G:G,MATCH([2]Luke!AB144,[2]Exposure_GWASs!C:C,0))</f>
        <v>BMI</v>
      </c>
      <c r="AD145" s="107" t="s">
        <v>127</v>
      </c>
      <c r="AE145" s="107" t="s">
        <v>1224</v>
      </c>
      <c r="AF145" s="107" t="s">
        <v>139</v>
      </c>
      <c r="AG145" s="107" t="s">
        <v>140</v>
      </c>
      <c r="AH145" s="107">
        <f>SUM(V145:W145)</f>
        <v>41062</v>
      </c>
      <c r="AI145" s="112">
        <f>INDEX([2]Exposure_GWASs!F:F,MATCH([2]Luke!AB144,[2]Exposure_GWASs!C:C,0))</f>
        <v>249796</v>
      </c>
      <c r="AJ145" s="107" t="s">
        <v>1725</v>
      </c>
      <c r="AK145" s="107" t="s">
        <v>1005</v>
      </c>
      <c r="AL145" s="107" t="s">
        <v>249</v>
      </c>
      <c r="AM145" s="107" t="s">
        <v>10</v>
      </c>
      <c r="AN145" s="107" t="s">
        <v>10</v>
      </c>
      <c r="AO145" s="107" t="s">
        <v>11</v>
      </c>
      <c r="AP145" s="107" t="s">
        <v>1932</v>
      </c>
      <c r="AQ145" s="107" t="s">
        <v>208</v>
      </c>
      <c r="AR145" s="107" t="s">
        <v>11</v>
      </c>
      <c r="AS145" s="107" t="s">
        <v>11</v>
      </c>
      <c r="AT145" s="107" t="s">
        <v>11</v>
      </c>
      <c r="AU145" s="107"/>
      <c r="AV145" s="107"/>
      <c r="AW145" s="107">
        <v>32</v>
      </c>
      <c r="AX145" s="107">
        <f>INDEX([2]Exposure_GWASs!S:S,MATCH([2]Luke!AB144,[2]Exposure_GWASs!C:C,0))</f>
        <v>32</v>
      </c>
      <c r="AY145" s="112" t="s">
        <v>10</v>
      </c>
      <c r="AZ145" s="112" t="s">
        <v>135</v>
      </c>
      <c r="BA145" s="112" t="s">
        <v>11</v>
      </c>
      <c r="BB145" s="112" t="s">
        <v>54</v>
      </c>
      <c r="BC145" s="112" t="s">
        <v>61</v>
      </c>
      <c r="BD145" s="112" t="s">
        <v>97</v>
      </c>
      <c r="BE145" s="112"/>
      <c r="BF145" s="112"/>
      <c r="BG145" s="112"/>
      <c r="BH145" s="112" t="s">
        <v>1011</v>
      </c>
      <c r="BI145" s="112" t="s">
        <v>1933</v>
      </c>
      <c r="BJ145" s="112" t="s">
        <v>11</v>
      </c>
      <c r="BK145" s="112" t="s">
        <v>11</v>
      </c>
      <c r="BL145" s="112" t="s">
        <v>11</v>
      </c>
      <c r="BM145" s="112" t="s">
        <v>11</v>
      </c>
      <c r="BN145" s="112" t="s">
        <v>11</v>
      </c>
      <c r="BO145" s="112" t="s">
        <v>167</v>
      </c>
      <c r="BP145" s="112" t="s">
        <v>1059</v>
      </c>
      <c r="BQ145" s="112" t="s">
        <v>1029</v>
      </c>
      <c r="BR145" s="112">
        <v>0.98</v>
      </c>
      <c r="BS145" s="112"/>
      <c r="BT145" s="112">
        <v>95</v>
      </c>
      <c r="BU145" s="112">
        <v>0.96</v>
      </c>
      <c r="BV145" s="112">
        <v>1.01</v>
      </c>
      <c r="BW145" s="112">
        <v>0.15</v>
      </c>
      <c r="BX145" s="112" t="s">
        <v>1791</v>
      </c>
      <c r="BY145" s="112" t="s">
        <v>10</v>
      </c>
      <c r="BZ145" s="112" t="s">
        <v>1934</v>
      </c>
      <c r="CA145" s="112" t="s">
        <v>1935</v>
      </c>
      <c r="CB145" s="112" t="s">
        <v>1936</v>
      </c>
      <c r="CC145" s="112" t="s">
        <v>11</v>
      </c>
      <c r="CD145" s="106" t="s">
        <v>10</v>
      </c>
      <c r="CE145" s="112"/>
      <c r="CF145" s="112"/>
      <c r="CG145" s="112"/>
      <c r="CH145" s="112"/>
      <c r="CI145" s="2"/>
      <c r="CJ145" s="2"/>
      <c r="CK145" s="2"/>
      <c r="CL145" s="2"/>
      <c r="CM145" s="2"/>
    </row>
    <row r="146" spans="1:91">
      <c r="A146" s="112">
        <v>36</v>
      </c>
      <c r="B146" s="105" t="s">
        <v>282</v>
      </c>
      <c r="C146" s="115" t="s">
        <v>244</v>
      </c>
      <c r="D146" s="112" t="s">
        <v>1922</v>
      </c>
      <c r="E146" s="112">
        <v>2015</v>
      </c>
      <c r="F146" s="112" t="s">
        <v>1923</v>
      </c>
      <c r="G146" s="112" t="s">
        <v>1924</v>
      </c>
      <c r="H146" s="112" t="s">
        <v>1925</v>
      </c>
      <c r="I146" s="112" t="s">
        <v>1926</v>
      </c>
      <c r="J146" s="112" t="s">
        <v>1927</v>
      </c>
      <c r="K146" s="112" t="s">
        <v>1928</v>
      </c>
      <c r="L146" s="112" t="s">
        <v>1929</v>
      </c>
      <c r="M146" s="112" t="s">
        <v>1930</v>
      </c>
      <c r="N146" s="107" t="s">
        <v>12</v>
      </c>
      <c r="O146" s="107" t="s">
        <v>1211</v>
      </c>
      <c r="P146" s="107" t="s">
        <v>5689</v>
      </c>
      <c r="Q146" s="107" t="s">
        <v>5577</v>
      </c>
      <c r="R146" s="107" t="str">
        <f>INDEX([2]Outcome_GWASs!K:K,MATCH([2]Luke!Q145,[2]Outcome_GWASs!C:C,0))</f>
        <v>Prostate Cancer</v>
      </c>
      <c r="S146" s="107" t="s">
        <v>653</v>
      </c>
      <c r="T146" s="107" t="str">
        <f>INDEX([2]Outcome_GWASs!I:I,MATCH([2]Luke!Q145,[2]Outcome_GWASs!C:C,0))</f>
        <v>&lt;55-70+ (can't find exact!)</v>
      </c>
      <c r="U146" s="107" t="str">
        <f>INDEX([2]Outcome_GWASs!H:H,MATCH([2]Luke!Q145,[2]Outcome_GWASs!C:C,0))</f>
        <v>both</v>
      </c>
      <c r="V146" s="111">
        <v>12975</v>
      </c>
      <c r="W146" s="111">
        <v>20214</v>
      </c>
      <c r="X146" s="107">
        <f>INDEX([2]Outcome_GWASs!F:F,MATCH([2]Luke!Q145,[2]Outcome_GWASs!C:C,0))</f>
        <v>25074</v>
      </c>
      <c r="Y146" s="107">
        <f>INDEX([2]Outcome_GWASs!G:G,MATCH([2]Luke!Q145,[2]Outcome_GWASs!C:C,0))</f>
        <v>24272</v>
      </c>
      <c r="Z146" s="107" t="s">
        <v>1937</v>
      </c>
      <c r="AA146" s="107" t="s">
        <v>1005</v>
      </c>
      <c r="AB146" s="107" t="str">
        <f>INDEX([2]Outcome_GWASs!E:E,MATCH([2]Luke!Q145,[2]Outcome_GWASs!C:C,0))</f>
        <v>European/African Mix</v>
      </c>
      <c r="AC146" s="112" t="str">
        <f>INDEX([2]Exposure_GWASs!G:G,MATCH([2]Luke!AB145,[2]Exposure_GWASs!C:C,0))</f>
        <v>BMI</v>
      </c>
      <c r="AD146" s="107" t="s">
        <v>127</v>
      </c>
      <c r="AE146" s="107" t="s">
        <v>1224</v>
      </c>
      <c r="AF146" s="107" t="s">
        <v>139</v>
      </c>
      <c r="AG146" s="107" t="s">
        <v>140</v>
      </c>
      <c r="AH146" s="107">
        <f t="shared" ref="AH146:AH149" si="8">SUM(V146:W146)</f>
        <v>33189</v>
      </c>
      <c r="AI146" s="112">
        <f>INDEX([2]Exposure_GWASs!F:F,MATCH([2]Luke!AB145,[2]Exposure_GWASs!C:C,0))</f>
        <v>249796</v>
      </c>
      <c r="AJ146" s="107" t="s">
        <v>1725</v>
      </c>
      <c r="AK146" s="107" t="s">
        <v>1005</v>
      </c>
      <c r="AL146" s="107" t="s">
        <v>249</v>
      </c>
      <c r="AM146" s="107" t="s">
        <v>10</v>
      </c>
      <c r="AN146" s="107" t="s">
        <v>10</v>
      </c>
      <c r="AO146" s="107" t="s">
        <v>11</v>
      </c>
      <c r="AP146" s="107" t="s">
        <v>1932</v>
      </c>
      <c r="AQ146" s="107" t="s">
        <v>208</v>
      </c>
      <c r="AR146" s="107" t="s">
        <v>11</v>
      </c>
      <c r="AS146" s="107" t="s">
        <v>11</v>
      </c>
      <c r="AT146" s="107" t="s">
        <v>11</v>
      </c>
      <c r="AU146" s="107"/>
      <c r="AV146" s="107"/>
      <c r="AW146" s="107">
        <v>32</v>
      </c>
      <c r="AX146" s="107">
        <f>INDEX([2]Exposure_GWASs!S:S,MATCH([2]Luke!AB145,[2]Exposure_GWASs!C:C,0))</f>
        <v>32</v>
      </c>
      <c r="AY146" s="112" t="s">
        <v>10</v>
      </c>
      <c r="AZ146" s="112" t="s">
        <v>135</v>
      </c>
      <c r="BA146" s="112" t="s">
        <v>11</v>
      </c>
      <c r="BB146" s="112" t="s">
        <v>54</v>
      </c>
      <c r="BC146" s="112" t="s">
        <v>61</v>
      </c>
      <c r="BD146" s="112" t="s">
        <v>97</v>
      </c>
      <c r="BE146" s="112"/>
      <c r="BF146" s="112"/>
      <c r="BG146" s="112"/>
      <c r="BH146" s="112" t="s">
        <v>1011</v>
      </c>
      <c r="BI146" s="112" t="s">
        <v>1933</v>
      </c>
      <c r="BJ146" s="112" t="s">
        <v>11</v>
      </c>
      <c r="BK146" s="112" t="s">
        <v>11</v>
      </c>
      <c r="BL146" s="112" t="s">
        <v>11</v>
      </c>
      <c r="BM146" s="112" t="s">
        <v>11</v>
      </c>
      <c r="BN146" s="112" t="s">
        <v>11</v>
      </c>
      <c r="BO146" s="112" t="s">
        <v>167</v>
      </c>
      <c r="BP146" s="112" t="s">
        <v>1059</v>
      </c>
      <c r="BQ146" s="112" t="s">
        <v>1029</v>
      </c>
      <c r="BR146" s="112">
        <v>0.98</v>
      </c>
      <c r="BS146" s="112"/>
      <c r="BT146" s="112">
        <v>95</v>
      </c>
      <c r="BU146" s="112">
        <v>0.96</v>
      </c>
      <c r="BV146" s="112">
        <v>1</v>
      </c>
      <c r="BW146" s="112">
        <v>0.1</v>
      </c>
      <c r="BX146" s="112" t="s">
        <v>1791</v>
      </c>
      <c r="BY146" s="112" t="s">
        <v>10</v>
      </c>
      <c r="BZ146" s="112" t="s">
        <v>1934</v>
      </c>
      <c r="CA146" s="112" t="s">
        <v>1935</v>
      </c>
      <c r="CB146" s="112" t="s">
        <v>1936</v>
      </c>
      <c r="CC146" s="112" t="s">
        <v>11</v>
      </c>
      <c r="CD146" s="106" t="s">
        <v>10</v>
      </c>
      <c r="CE146" s="112"/>
      <c r="CF146" s="112"/>
      <c r="CG146" s="112"/>
      <c r="CH146" s="112"/>
      <c r="CI146" s="2"/>
      <c r="CJ146" s="2"/>
      <c r="CK146" s="2"/>
      <c r="CL146" s="2"/>
      <c r="CM146" s="2"/>
    </row>
    <row r="147" spans="1:91">
      <c r="A147" s="112">
        <v>36</v>
      </c>
      <c r="B147" s="105" t="s">
        <v>282</v>
      </c>
      <c r="C147" s="115" t="s">
        <v>244</v>
      </c>
      <c r="D147" s="112" t="s">
        <v>1922</v>
      </c>
      <c r="E147" s="112">
        <v>2015</v>
      </c>
      <c r="F147" s="112" t="s">
        <v>1923</v>
      </c>
      <c r="G147" s="112" t="s">
        <v>1924</v>
      </c>
      <c r="H147" s="112" t="s">
        <v>1925</v>
      </c>
      <c r="I147" s="112" t="s">
        <v>1926</v>
      </c>
      <c r="J147" s="112" t="s">
        <v>1927</v>
      </c>
      <c r="K147" s="112" t="s">
        <v>1928</v>
      </c>
      <c r="L147" s="112" t="s">
        <v>1929</v>
      </c>
      <c r="M147" s="112" t="s">
        <v>1930</v>
      </c>
      <c r="N147" s="107" t="s">
        <v>12</v>
      </c>
      <c r="O147" s="107" t="s">
        <v>1211</v>
      </c>
      <c r="P147" s="107" t="s">
        <v>5690</v>
      </c>
      <c r="Q147" s="107" t="s">
        <v>5577</v>
      </c>
      <c r="R147" s="107" t="str">
        <f>INDEX([2]Outcome_GWASs!K:K,MATCH([2]Luke!Q146,[2]Outcome_GWASs!C:C,0))</f>
        <v>Prostate Cancer</v>
      </c>
      <c r="S147" s="107" t="s">
        <v>653</v>
      </c>
      <c r="T147" s="107" t="str">
        <f>INDEX([2]Outcome_GWASs!I:I,MATCH([2]Luke!Q146,[2]Outcome_GWASs!C:C,0))</f>
        <v>&lt;55-70+ (can't find exact!)</v>
      </c>
      <c r="U147" s="107" t="str">
        <f>INDEX([2]Outcome_GWASs!H:H,MATCH([2]Luke!Q146,[2]Outcome_GWASs!C:C,0))</f>
        <v>both</v>
      </c>
      <c r="V147" s="111">
        <v>4325</v>
      </c>
      <c r="W147" s="111">
        <v>20214</v>
      </c>
      <c r="X147" s="107">
        <f>INDEX([2]Outcome_GWASs!F:F,MATCH([2]Luke!Q146,[2]Outcome_GWASs!C:C,0))</f>
        <v>25074</v>
      </c>
      <c r="Y147" s="107">
        <f>INDEX([2]Outcome_GWASs!G:G,MATCH([2]Luke!Q146,[2]Outcome_GWASs!C:C,0))</f>
        <v>24272</v>
      </c>
      <c r="Z147" s="107" t="s">
        <v>1937</v>
      </c>
      <c r="AA147" s="107" t="s">
        <v>1005</v>
      </c>
      <c r="AB147" s="107" t="str">
        <f>INDEX([2]Outcome_GWASs!E:E,MATCH([2]Luke!Q146,[2]Outcome_GWASs!C:C,0))</f>
        <v>European/African Mix</v>
      </c>
      <c r="AC147" s="112" t="str">
        <f>INDEX([2]Exposure_GWASs!G:G,MATCH([2]Luke!AB146,[2]Exposure_GWASs!C:C,0))</f>
        <v>BMI</v>
      </c>
      <c r="AD147" s="107" t="s">
        <v>127</v>
      </c>
      <c r="AE147" s="107" t="s">
        <v>1224</v>
      </c>
      <c r="AF147" s="107" t="s">
        <v>139</v>
      </c>
      <c r="AG147" s="107" t="s">
        <v>140</v>
      </c>
      <c r="AH147" s="107">
        <f t="shared" si="8"/>
        <v>24539</v>
      </c>
      <c r="AI147" s="112">
        <f>INDEX([2]Exposure_GWASs!F:F,MATCH([2]Luke!AB146,[2]Exposure_GWASs!C:C,0))</f>
        <v>249796</v>
      </c>
      <c r="AJ147" s="107" t="s">
        <v>1725</v>
      </c>
      <c r="AK147" s="107" t="s">
        <v>1005</v>
      </c>
      <c r="AL147" s="107" t="s">
        <v>249</v>
      </c>
      <c r="AM147" s="107" t="s">
        <v>10</v>
      </c>
      <c r="AN147" s="107" t="s">
        <v>10</v>
      </c>
      <c r="AO147" s="107" t="s">
        <v>11</v>
      </c>
      <c r="AP147" s="107" t="s">
        <v>1932</v>
      </c>
      <c r="AQ147" s="107" t="s">
        <v>208</v>
      </c>
      <c r="AR147" s="107" t="s">
        <v>11</v>
      </c>
      <c r="AS147" s="107" t="s">
        <v>11</v>
      </c>
      <c r="AT147" s="107" t="s">
        <v>11</v>
      </c>
      <c r="AU147" s="107"/>
      <c r="AV147" s="107"/>
      <c r="AW147" s="107">
        <v>32</v>
      </c>
      <c r="AX147" s="107">
        <f>INDEX([2]Exposure_GWASs!S:S,MATCH([2]Luke!AB146,[2]Exposure_GWASs!C:C,0))</f>
        <v>32</v>
      </c>
      <c r="AY147" s="112" t="s">
        <v>10</v>
      </c>
      <c r="AZ147" s="112" t="s">
        <v>135</v>
      </c>
      <c r="BA147" s="112" t="s">
        <v>11</v>
      </c>
      <c r="BB147" s="112" t="s">
        <v>54</v>
      </c>
      <c r="BC147" s="112" t="s">
        <v>61</v>
      </c>
      <c r="BD147" s="112" t="s">
        <v>97</v>
      </c>
      <c r="BE147" s="112"/>
      <c r="BF147" s="112"/>
      <c r="BG147" s="112"/>
      <c r="BH147" s="112" t="s">
        <v>1011</v>
      </c>
      <c r="BI147" s="112" t="s">
        <v>1933</v>
      </c>
      <c r="BJ147" s="112" t="s">
        <v>11</v>
      </c>
      <c r="BK147" s="112" t="s">
        <v>11</v>
      </c>
      <c r="BL147" s="112" t="s">
        <v>11</v>
      </c>
      <c r="BM147" s="112" t="s">
        <v>11</v>
      </c>
      <c r="BN147" s="112" t="s">
        <v>11</v>
      </c>
      <c r="BO147" s="112" t="s">
        <v>167</v>
      </c>
      <c r="BP147" s="112" t="s">
        <v>1059</v>
      </c>
      <c r="BQ147" s="112" t="s">
        <v>1029</v>
      </c>
      <c r="BR147" s="112">
        <v>1.01</v>
      </c>
      <c r="BS147" s="112"/>
      <c r="BT147" s="112">
        <v>95</v>
      </c>
      <c r="BU147" s="112">
        <v>0.97</v>
      </c>
      <c r="BV147" s="112">
        <v>1.05</v>
      </c>
      <c r="BW147" s="112">
        <v>0.69</v>
      </c>
      <c r="BX147" s="112" t="s">
        <v>1791</v>
      </c>
      <c r="BY147" s="112" t="s">
        <v>10</v>
      </c>
      <c r="BZ147" s="112" t="s">
        <v>1934</v>
      </c>
      <c r="CA147" s="112" t="s">
        <v>1935</v>
      </c>
      <c r="CB147" s="112" t="s">
        <v>1936</v>
      </c>
      <c r="CC147" s="112" t="s">
        <v>11</v>
      </c>
      <c r="CD147" s="106" t="s">
        <v>10</v>
      </c>
      <c r="CE147" s="112"/>
      <c r="CF147" s="112"/>
      <c r="CG147" s="112"/>
      <c r="CH147" s="112"/>
      <c r="CI147" s="2"/>
      <c r="CJ147" s="2"/>
      <c r="CK147" s="2"/>
      <c r="CL147" s="2"/>
      <c r="CM147" s="2"/>
    </row>
    <row r="148" spans="1:91">
      <c r="A148" s="112">
        <v>36</v>
      </c>
      <c r="B148" s="105" t="s">
        <v>282</v>
      </c>
      <c r="C148" s="115" t="s">
        <v>244</v>
      </c>
      <c r="D148" s="112" t="s">
        <v>1922</v>
      </c>
      <c r="E148" s="112">
        <v>2015</v>
      </c>
      <c r="F148" s="112" t="s">
        <v>1923</v>
      </c>
      <c r="G148" s="112" t="s">
        <v>1924</v>
      </c>
      <c r="H148" s="112" t="s">
        <v>1925</v>
      </c>
      <c r="I148" s="112" t="s">
        <v>1926</v>
      </c>
      <c r="J148" s="112" t="s">
        <v>1927</v>
      </c>
      <c r="K148" s="112" t="s">
        <v>1928</v>
      </c>
      <c r="L148" s="112" t="s">
        <v>1929</v>
      </c>
      <c r="M148" s="112" t="s">
        <v>1930</v>
      </c>
      <c r="N148" s="107" t="s">
        <v>12</v>
      </c>
      <c r="O148" s="107" t="s">
        <v>1211</v>
      </c>
      <c r="P148" s="107" t="s">
        <v>5691</v>
      </c>
      <c r="Q148" s="107" t="s">
        <v>5577</v>
      </c>
      <c r="R148" s="107" t="str">
        <f>INDEX([2]Outcome_GWASs!K:K,MATCH([2]Luke!Q147,[2]Outcome_GWASs!C:C,0))</f>
        <v>Prostate Cancer</v>
      </c>
      <c r="S148" s="107" t="s">
        <v>653</v>
      </c>
      <c r="T148" s="107" t="str">
        <f>INDEX([2]Outcome_GWASs!I:I,MATCH([2]Luke!Q147,[2]Outcome_GWASs!C:C,0))</f>
        <v>&lt;55-70+ (can't find exact!)</v>
      </c>
      <c r="U148" s="107" t="str">
        <f>INDEX([2]Outcome_GWASs!H:H,MATCH([2]Luke!Q147,[2]Outcome_GWASs!C:C,0))</f>
        <v>both</v>
      </c>
      <c r="V148" s="111">
        <v>8784</v>
      </c>
      <c r="W148" s="111">
        <v>20214</v>
      </c>
      <c r="X148" s="107">
        <f>INDEX([2]Outcome_GWASs!F:F,MATCH([2]Luke!Q147,[2]Outcome_GWASs!C:C,0))</f>
        <v>25074</v>
      </c>
      <c r="Y148" s="107">
        <f>INDEX([2]Outcome_GWASs!G:G,MATCH([2]Luke!Q147,[2]Outcome_GWASs!C:C,0))</f>
        <v>24272</v>
      </c>
      <c r="Z148" s="107" t="s">
        <v>1937</v>
      </c>
      <c r="AA148" s="107" t="s">
        <v>1005</v>
      </c>
      <c r="AB148" s="107" t="str">
        <f>INDEX([2]Outcome_GWASs!E:E,MATCH([2]Luke!Q147,[2]Outcome_GWASs!C:C,0))</f>
        <v>European/African Mix</v>
      </c>
      <c r="AC148" s="112" t="str">
        <f>INDEX([2]Exposure_GWASs!G:G,MATCH([2]Luke!AB147,[2]Exposure_GWASs!C:C,0))</f>
        <v>BMI</v>
      </c>
      <c r="AD148" s="107" t="s">
        <v>127</v>
      </c>
      <c r="AE148" s="107" t="s">
        <v>1224</v>
      </c>
      <c r="AF148" s="107" t="s">
        <v>139</v>
      </c>
      <c r="AG148" s="107" t="s">
        <v>140</v>
      </c>
      <c r="AH148" s="107">
        <f t="shared" si="8"/>
        <v>28998</v>
      </c>
      <c r="AI148" s="112">
        <f>INDEX([2]Exposure_GWASs!F:F,MATCH([2]Luke!AB147,[2]Exposure_GWASs!C:C,0))</f>
        <v>249796</v>
      </c>
      <c r="AJ148" s="107" t="s">
        <v>1725</v>
      </c>
      <c r="AK148" s="107" t="s">
        <v>1005</v>
      </c>
      <c r="AL148" s="107" t="s">
        <v>249</v>
      </c>
      <c r="AM148" s="107" t="s">
        <v>10</v>
      </c>
      <c r="AN148" s="107" t="s">
        <v>10</v>
      </c>
      <c r="AO148" s="107" t="s">
        <v>11</v>
      </c>
      <c r="AP148" s="107" t="s">
        <v>1932</v>
      </c>
      <c r="AQ148" s="107" t="s">
        <v>208</v>
      </c>
      <c r="AR148" s="107" t="s">
        <v>11</v>
      </c>
      <c r="AS148" s="107" t="s">
        <v>11</v>
      </c>
      <c r="AT148" s="107" t="s">
        <v>11</v>
      </c>
      <c r="AU148" s="107"/>
      <c r="AV148" s="107"/>
      <c r="AW148" s="107">
        <v>32</v>
      </c>
      <c r="AX148" s="107">
        <f>INDEX([2]Exposure_GWASs!S:S,MATCH([2]Luke!AB147,[2]Exposure_GWASs!C:C,0))</f>
        <v>32</v>
      </c>
      <c r="AY148" s="112" t="s">
        <v>10</v>
      </c>
      <c r="AZ148" s="112" t="s">
        <v>135</v>
      </c>
      <c r="BA148" s="112" t="s">
        <v>11</v>
      </c>
      <c r="BB148" s="112" t="s">
        <v>54</v>
      </c>
      <c r="BC148" s="112" t="s">
        <v>61</v>
      </c>
      <c r="BD148" s="112" t="s">
        <v>97</v>
      </c>
      <c r="BE148" s="112"/>
      <c r="BF148" s="112"/>
      <c r="BG148" s="112"/>
      <c r="BH148" s="112" t="s">
        <v>1011</v>
      </c>
      <c r="BI148" s="112" t="s">
        <v>1933</v>
      </c>
      <c r="BJ148" s="112" t="s">
        <v>11</v>
      </c>
      <c r="BK148" s="112" t="s">
        <v>11</v>
      </c>
      <c r="BL148" s="112" t="s">
        <v>11</v>
      </c>
      <c r="BM148" s="112" t="s">
        <v>11</v>
      </c>
      <c r="BN148" s="112" t="s">
        <v>11</v>
      </c>
      <c r="BO148" s="112" t="s">
        <v>167</v>
      </c>
      <c r="BP148" s="112" t="s">
        <v>1059</v>
      </c>
      <c r="BQ148" s="112" t="s">
        <v>1029</v>
      </c>
      <c r="BR148" s="112">
        <v>0.98</v>
      </c>
      <c r="BS148" s="112"/>
      <c r="BT148" s="112">
        <v>95</v>
      </c>
      <c r="BU148" s="112">
        <v>0.94</v>
      </c>
      <c r="BV148" s="112">
        <v>1.02</v>
      </c>
      <c r="BW148" s="112">
        <v>0.25</v>
      </c>
      <c r="BX148" s="112" t="s">
        <v>1791</v>
      </c>
      <c r="BY148" s="112" t="s">
        <v>10</v>
      </c>
      <c r="BZ148" s="112" t="s">
        <v>1934</v>
      </c>
      <c r="CA148" s="112" t="s">
        <v>1935</v>
      </c>
      <c r="CB148" s="112" t="s">
        <v>1936</v>
      </c>
      <c r="CC148" s="112" t="s">
        <v>11</v>
      </c>
      <c r="CD148" s="106" t="s">
        <v>10</v>
      </c>
      <c r="CE148" s="112"/>
      <c r="CF148" s="112"/>
      <c r="CG148" s="112"/>
      <c r="CH148" s="112"/>
      <c r="CI148" s="2"/>
      <c r="CJ148" s="2"/>
      <c r="CK148" s="2"/>
      <c r="CL148" s="2"/>
      <c r="CM148" s="2"/>
    </row>
    <row r="149" spans="1:91">
      <c r="A149" s="112">
        <v>36</v>
      </c>
      <c r="B149" s="105" t="s">
        <v>282</v>
      </c>
      <c r="C149" s="115" t="s">
        <v>244</v>
      </c>
      <c r="D149" s="112" t="s">
        <v>1922</v>
      </c>
      <c r="E149" s="112">
        <v>2015</v>
      </c>
      <c r="F149" s="112" t="s">
        <v>1923</v>
      </c>
      <c r="G149" s="112" t="s">
        <v>1924</v>
      </c>
      <c r="H149" s="112" t="s">
        <v>1925</v>
      </c>
      <c r="I149" s="112" t="s">
        <v>1926</v>
      </c>
      <c r="J149" s="112" t="s">
        <v>1927</v>
      </c>
      <c r="K149" s="112" t="s">
        <v>1928</v>
      </c>
      <c r="L149" s="112" t="s">
        <v>1929</v>
      </c>
      <c r="M149" s="112" t="s">
        <v>1930</v>
      </c>
      <c r="N149" s="107" t="s">
        <v>12</v>
      </c>
      <c r="O149" s="107" t="s">
        <v>1211</v>
      </c>
      <c r="P149" s="107" t="s">
        <v>5692</v>
      </c>
      <c r="Q149" s="107" t="s">
        <v>5577</v>
      </c>
      <c r="R149" s="107" t="str">
        <f>INDEX([2]Outcome_GWASs!K:K,MATCH([2]Luke!Q148,[2]Outcome_GWASs!C:C,0))</f>
        <v>Prostate Cancer</v>
      </c>
      <c r="S149" s="107" t="s">
        <v>653</v>
      </c>
      <c r="T149" s="107" t="str">
        <f>INDEX([2]Outcome_GWASs!I:I,MATCH([2]Luke!Q148,[2]Outcome_GWASs!C:C,0))</f>
        <v>&lt;55-70+ (can't find exact!)</v>
      </c>
      <c r="U149" s="107" t="str">
        <f>INDEX([2]Outcome_GWASs!H:H,MATCH([2]Luke!Q148,[2]Outcome_GWASs!C:C,0))</f>
        <v>both</v>
      </c>
      <c r="V149" s="111">
        <v>8230</v>
      </c>
      <c r="W149" s="111">
        <v>20214</v>
      </c>
      <c r="X149" s="107">
        <f>INDEX([2]Outcome_GWASs!F:F,MATCH([2]Luke!Q148,[2]Outcome_GWASs!C:C,0))</f>
        <v>25074</v>
      </c>
      <c r="Y149" s="107">
        <f>INDEX([2]Outcome_GWASs!G:G,MATCH([2]Luke!Q148,[2]Outcome_GWASs!C:C,0))</f>
        <v>24272</v>
      </c>
      <c r="Z149" s="107" t="s">
        <v>1937</v>
      </c>
      <c r="AA149" s="107" t="s">
        <v>1005</v>
      </c>
      <c r="AB149" s="107" t="str">
        <f>INDEX([2]Outcome_GWASs!E:E,MATCH([2]Luke!Q148,[2]Outcome_GWASs!C:C,0))</f>
        <v>European/African Mix</v>
      </c>
      <c r="AC149" s="112" t="str">
        <f>INDEX([2]Exposure_GWASs!G:G,MATCH([2]Luke!AB148,[2]Exposure_GWASs!C:C,0))</f>
        <v>BMI</v>
      </c>
      <c r="AD149" s="107" t="s">
        <v>127</v>
      </c>
      <c r="AE149" s="107" t="s">
        <v>1224</v>
      </c>
      <c r="AF149" s="107" t="s">
        <v>139</v>
      </c>
      <c r="AG149" s="107" t="s">
        <v>140</v>
      </c>
      <c r="AH149" s="107">
        <f t="shared" si="8"/>
        <v>28444</v>
      </c>
      <c r="AI149" s="112">
        <f>INDEX([2]Exposure_GWASs!F:F,MATCH([2]Luke!AB148,[2]Exposure_GWASs!C:C,0))</f>
        <v>249796</v>
      </c>
      <c r="AJ149" s="107" t="s">
        <v>1725</v>
      </c>
      <c r="AK149" s="107" t="s">
        <v>1005</v>
      </c>
      <c r="AL149" s="107" t="s">
        <v>249</v>
      </c>
      <c r="AM149" s="107" t="s">
        <v>10</v>
      </c>
      <c r="AN149" s="107" t="s">
        <v>10</v>
      </c>
      <c r="AO149" s="107" t="s">
        <v>11</v>
      </c>
      <c r="AP149" s="107" t="s">
        <v>1932</v>
      </c>
      <c r="AQ149" s="107" t="s">
        <v>208</v>
      </c>
      <c r="AR149" s="107" t="s">
        <v>11</v>
      </c>
      <c r="AS149" s="107" t="s">
        <v>11</v>
      </c>
      <c r="AT149" s="107" t="s">
        <v>11</v>
      </c>
      <c r="AU149" s="107"/>
      <c r="AV149" s="107"/>
      <c r="AW149" s="107">
        <v>32</v>
      </c>
      <c r="AX149" s="107">
        <f>INDEX([2]Exposure_GWASs!S:S,MATCH([2]Luke!AB148,[2]Exposure_GWASs!C:C,0))</f>
        <v>32</v>
      </c>
      <c r="AY149" s="112" t="s">
        <v>10</v>
      </c>
      <c r="AZ149" s="112" t="s">
        <v>135</v>
      </c>
      <c r="BA149" s="112" t="s">
        <v>11</v>
      </c>
      <c r="BB149" s="112" t="s">
        <v>54</v>
      </c>
      <c r="BC149" s="112" t="s">
        <v>61</v>
      </c>
      <c r="BD149" s="112" t="s">
        <v>97</v>
      </c>
      <c r="BE149" s="112"/>
      <c r="BF149" s="112"/>
      <c r="BG149" s="112"/>
      <c r="BH149" s="112" t="s">
        <v>1011</v>
      </c>
      <c r="BI149" s="112" t="s">
        <v>1933</v>
      </c>
      <c r="BJ149" s="112" t="s">
        <v>11</v>
      </c>
      <c r="BK149" s="112" t="s">
        <v>11</v>
      </c>
      <c r="BL149" s="112" t="s">
        <v>11</v>
      </c>
      <c r="BM149" s="112" t="s">
        <v>11</v>
      </c>
      <c r="BN149" s="112" t="s">
        <v>11</v>
      </c>
      <c r="BO149" s="112" t="s">
        <v>167</v>
      </c>
      <c r="BP149" s="112" t="s">
        <v>1059</v>
      </c>
      <c r="BQ149" s="112" t="s">
        <v>1029</v>
      </c>
      <c r="BR149" s="112">
        <v>1</v>
      </c>
      <c r="BS149" s="112"/>
      <c r="BT149" s="112">
        <v>95</v>
      </c>
      <c r="BU149" s="112">
        <v>0.97</v>
      </c>
      <c r="BV149" s="112">
        <v>1.02</v>
      </c>
      <c r="BW149" s="112">
        <v>0.69</v>
      </c>
      <c r="BX149" s="112" t="s">
        <v>1791</v>
      </c>
      <c r="BY149" s="112" t="s">
        <v>10</v>
      </c>
      <c r="BZ149" s="112" t="s">
        <v>1934</v>
      </c>
      <c r="CA149" s="112" t="s">
        <v>1935</v>
      </c>
      <c r="CB149" s="112" t="s">
        <v>1936</v>
      </c>
      <c r="CC149" s="112" t="s">
        <v>11</v>
      </c>
      <c r="CD149" s="106" t="s">
        <v>10</v>
      </c>
      <c r="CE149" s="112"/>
      <c r="CF149" s="112"/>
      <c r="CG149" s="112"/>
      <c r="CH149" s="112"/>
      <c r="CI149" s="2"/>
      <c r="CJ149" s="2"/>
      <c r="CK149" s="2"/>
      <c r="CL149" s="2"/>
      <c r="CM149" s="2"/>
    </row>
    <row r="150" spans="1:91">
      <c r="A150" s="112">
        <v>37</v>
      </c>
      <c r="B150" s="105" t="s">
        <v>282</v>
      </c>
      <c r="C150" s="115" t="s">
        <v>244</v>
      </c>
      <c r="D150" s="112" t="s">
        <v>1938</v>
      </c>
      <c r="E150" s="112">
        <v>2015</v>
      </c>
      <c r="F150" s="112" t="s">
        <v>1939</v>
      </c>
      <c r="G150" s="112" t="s">
        <v>1940</v>
      </c>
      <c r="H150" s="112" t="s">
        <v>1941</v>
      </c>
      <c r="I150" s="112" t="s">
        <v>1942</v>
      </c>
      <c r="J150" s="112" t="s">
        <v>1943</v>
      </c>
      <c r="K150" s="112" t="s">
        <v>1944</v>
      </c>
      <c r="L150" s="112" t="s">
        <v>1945</v>
      </c>
      <c r="M150" s="112" t="s">
        <v>1946</v>
      </c>
      <c r="N150" s="107" t="s">
        <v>12</v>
      </c>
      <c r="O150" s="107" t="s">
        <v>1276</v>
      </c>
      <c r="P150" s="107" t="s">
        <v>5596</v>
      </c>
      <c r="Q150" s="107" t="s">
        <v>5605</v>
      </c>
      <c r="R150" s="107" t="s">
        <v>1947</v>
      </c>
      <c r="S150" s="107" t="s">
        <v>123</v>
      </c>
      <c r="T150" s="107" t="s">
        <v>139</v>
      </c>
      <c r="U150" s="107" t="s">
        <v>148</v>
      </c>
      <c r="V150" s="111">
        <v>6368</v>
      </c>
      <c r="W150" s="111">
        <v>88558</v>
      </c>
      <c r="X150" s="107">
        <v>7229</v>
      </c>
      <c r="Y150" s="107">
        <v>181645</v>
      </c>
      <c r="Z150" s="107" t="s">
        <v>1948</v>
      </c>
      <c r="AA150" s="107" t="s">
        <v>1005</v>
      </c>
      <c r="AB150" s="107" t="s">
        <v>1949</v>
      </c>
      <c r="AC150" s="112" t="s">
        <v>127</v>
      </c>
      <c r="AD150" s="107" t="s">
        <v>127</v>
      </c>
      <c r="AE150" s="107" t="s">
        <v>1224</v>
      </c>
      <c r="AF150" s="107" t="s">
        <v>139</v>
      </c>
      <c r="AG150" s="107" t="s">
        <v>11</v>
      </c>
      <c r="AH150" s="107" t="s">
        <v>11</v>
      </c>
      <c r="AI150" s="112">
        <f>INDEX([2]Exposure_GWASs!F:F,MATCH([2]Luke!AB149,[2]Exposure_GWASs!C:C,0))</f>
        <v>249796</v>
      </c>
      <c r="AJ150" s="107" t="s">
        <v>11</v>
      </c>
      <c r="AK150" s="107" t="s">
        <v>1005</v>
      </c>
      <c r="AL150" s="107" t="s">
        <v>11</v>
      </c>
      <c r="AM150" s="107" t="s">
        <v>11</v>
      </c>
      <c r="AN150" s="107" t="s">
        <v>11</v>
      </c>
      <c r="AO150" s="107" t="s">
        <v>11</v>
      </c>
      <c r="AP150" s="107" t="s">
        <v>11</v>
      </c>
      <c r="AQ150" s="107" t="s">
        <v>11</v>
      </c>
      <c r="AR150" s="107" t="s">
        <v>11</v>
      </c>
      <c r="AS150" s="107" t="s">
        <v>11</v>
      </c>
      <c r="AT150" s="107" t="s">
        <v>11</v>
      </c>
      <c r="AU150" s="107" t="s">
        <v>10</v>
      </c>
      <c r="AV150" s="107" t="s">
        <v>10</v>
      </c>
      <c r="AW150" s="107">
        <v>32</v>
      </c>
      <c r="AX150" s="107">
        <f>INDEX([2]Exposure_GWASs!S:S,MATCH([2]Luke!AB149,[2]Exposure_GWASs!C:C,0))</f>
        <v>32</v>
      </c>
      <c r="AY150" s="112" t="s">
        <v>10</v>
      </c>
      <c r="AZ150" s="112" t="s">
        <v>11</v>
      </c>
      <c r="BA150" s="112" t="s">
        <v>10</v>
      </c>
      <c r="BB150" s="112" t="s">
        <v>11</v>
      </c>
      <c r="BC150" s="112" t="s">
        <v>61</v>
      </c>
      <c r="BD150" s="112" t="s">
        <v>11</v>
      </c>
      <c r="BE150" s="112"/>
      <c r="BF150" s="112"/>
      <c r="BG150" s="112"/>
      <c r="BH150" s="112" t="s">
        <v>1950</v>
      </c>
      <c r="BI150" s="112" t="s">
        <v>11</v>
      </c>
      <c r="BJ150" s="112" t="s">
        <v>11</v>
      </c>
      <c r="BK150" s="112" t="s">
        <v>11</v>
      </c>
      <c r="BL150" s="112" t="s">
        <v>11</v>
      </c>
      <c r="BM150" s="112" t="s">
        <v>11</v>
      </c>
      <c r="BN150" s="112" t="s">
        <v>1951</v>
      </c>
      <c r="BO150" s="112" t="s">
        <v>167</v>
      </c>
      <c r="BP150" s="112" t="s">
        <v>1059</v>
      </c>
      <c r="BQ150" s="112" t="s">
        <v>1029</v>
      </c>
      <c r="BR150" s="112">
        <v>1.9</v>
      </c>
      <c r="BS150" s="112"/>
      <c r="BT150" s="112">
        <v>95</v>
      </c>
      <c r="BU150" s="112">
        <v>1.55</v>
      </c>
      <c r="BV150" s="112">
        <v>2.34</v>
      </c>
      <c r="BW150" s="112" t="s">
        <v>1952</v>
      </c>
      <c r="BX150" s="112" t="s">
        <v>1791</v>
      </c>
      <c r="BY150" s="112" t="s">
        <v>10</v>
      </c>
      <c r="BZ150" s="112" t="s">
        <v>1953</v>
      </c>
      <c r="CA150" s="112" t="s">
        <v>1954</v>
      </c>
      <c r="CB150" s="112" t="s">
        <v>11</v>
      </c>
      <c r="CC150" s="112" t="s">
        <v>11</v>
      </c>
      <c r="CD150" s="112" t="s">
        <v>1955</v>
      </c>
      <c r="CE150" s="112"/>
      <c r="CF150" s="112"/>
      <c r="CG150" s="112"/>
      <c r="CH150" s="112"/>
      <c r="CI150" s="2"/>
      <c r="CJ150" s="2"/>
      <c r="CK150" s="2"/>
      <c r="CL150" s="2"/>
      <c r="CM150" s="2"/>
    </row>
    <row r="151" spans="1:91">
      <c r="A151" s="112">
        <v>38</v>
      </c>
      <c r="B151" s="105" t="s">
        <v>282</v>
      </c>
      <c r="C151" s="115" t="s">
        <v>244</v>
      </c>
      <c r="D151" s="112" t="s">
        <v>1956</v>
      </c>
      <c r="E151" s="112">
        <v>2018</v>
      </c>
      <c r="F151" s="112" t="s">
        <v>1563</v>
      </c>
      <c r="G151" s="112" t="s">
        <v>1957</v>
      </c>
      <c r="H151" s="112" t="s">
        <v>1941</v>
      </c>
      <c r="I151" s="112" t="s">
        <v>1958</v>
      </c>
      <c r="J151" s="112" t="s">
        <v>1959</v>
      </c>
      <c r="K151" s="112" t="s">
        <v>1960</v>
      </c>
      <c r="L151" s="112" t="s">
        <v>1945</v>
      </c>
      <c r="M151" s="112" t="s">
        <v>1961</v>
      </c>
      <c r="N151" s="107" t="s">
        <v>12</v>
      </c>
      <c r="O151" s="107" t="s">
        <v>1276</v>
      </c>
      <c r="P151" s="107" t="s">
        <v>5596</v>
      </c>
      <c r="Q151" s="107" t="s">
        <v>5605</v>
      </c>
      <c r="R151" s="107" t="s">
        <v>1962</v>
      </c>
      <c r="S151" s="107" t="s">
        <v>123</v>
      </c>
      <c r="T151" s="107" t="s">
        <v>139</v>
      </c>
      <c r="U151" s="107" t="s">
        <v>140</v>
      </c>
      <c r="V151" s="111">
        <v>10074</v>
      </c>
      <c r="W151" s="111">
        <v>103164</v>
      </c>
      <c r="X151" s="107" t="s">
        <v>10</v>
      </c>
      <c r="Y151" s="107" t="s">
        <v>10</v>
      </c>
      <c r="Z151" s="107" t="s">
        <v>10</v>
      </c>
      <c r="AA151" s="107" t="s">
        <v>1005</v>
      </c>
      <c r="AB151" s="107" t="s">
        <v>249</v>
      </c>
      <c r="AC151" s="112" t="s">
        <v>127</v>
      </c>
      <c r="AD151" s="107" t="s">
        <v>127</v>
      </c>
      <c r="AE151" s="107" t="s">
        <v>11</v>
      </c>
      <c r="AF151" s="107" t="s">
        <v>139</v>
      </c>
      <c r="AG151" s="107" t="s">
        <v>140</v>
      </c>
      <c r="AH151" s="107" t="s">
        <v>11</v>
      </c>
      <c r="AI151" s="112" t="str">
        <f>INDEX([2]Exposure_GWASs!F:F,MATCH([2]Luke!AB150,[2]Exposure_GWASs!C:C,0))</f>
        <v>NA</v>
      </c>
      <c r="AJ151" s="107" t="s">
        <v>11</v>
      </c>
      <c r="AK151" s="107" t="s">
        <v>1005</v>
      </c>
      <c r="AL151" s="107" t="s">
        <v>249</v>
      </c>
      <c r="AM151" s="107" t="s">
        <v>11</v>
      </c>
      <c r="AN151" s="107" t="s">
        <v>11</v>
      </c>
      <c r="AO151" s="107" t="s">
        <v>1963</v>
      </c>
      <c r="AP151" s="107" t="s">
        <v>11</v>
      </c>
      <c r="AQ151" s="107" t="s">
        <v>208</v>
      </c>
      <c r="AR151" s="107" t="s">
        <v>11</v>
      </c>
      <c r="AS151" s="107" t="s">
        <v>11</v>
      </c>
      <c r="AT151" s="107" t="s">
        <v>11</v>
      </c>
      <c r="AU151" s="107" t="s">
        <v>11</v>
      </c>
      <c r="AV151" s="107" t="s">
        <v>11</v>
      </c>
      <c r="AW151" s="107" t="s">
        <v>11</v>
      </c>
      <c r="AX151" s="107" t="str">
        <f>INDEX([2]Exposure_GWASs!S:S,MATCH([2]Luke!AB150,[2]Exposure_GWASs!C:C,0))</f>
        <v>NA</v>
      </c>
      <c r="AY151" s="112" t="s">
        <v>11</v>
      </c>
      <c r="AZ151" s="112" t="s">
        <v>11</v>
      </c>
      <c r="BA151" s="112" t="s">
        <v>10</v>
      </c>
      <c r="BB151" s="112" t="s">
        <v>13</v>
      </c>
      <c r="BC151" s="112" t="s">
        <v>17</v>
      </c>
      <c r="BD151" s="112"/>
      <c r="BE151" s="112"/>
      <c r="BF151" s="112"/>
      <c r="BG151" s="112"/>
      <c r="BH151" s="112" t="s">
        <v>1964</v>
      </c>
      <c r="BI151" s="112" t="s">
        <v>11</v>
      </c>
      <c r="BJ151" s="112" t="s">
        <v>11</v>
      </c>
      <c r="BK151" s="112" t="s">
        <v>11</v>
      </c>
      <c r="BL151" s="112" t="s">
        <v>11</v>
      </c>
      <c r="BM151" s="112" t="s">
        <v>11</v>
      </c>
      <c r="BN151" s="112" t="s">
        <v>11</v>
      </c>
      <c r="BO151" s="112" t="s">
        <v>128</v>
      </c>
      <c r="BP151" s="112" t="s">
        <v>1059</v>
      </c>
      <c r="BQ151" s="112" t="s">
        <v>1012</v>
      </c>
      <c r="BR151" s="112">
        <v>0.72</v>
      </c>
      <c r="BS151" s="112">
        <v>7.1999999999999995E-2</v>
      </c>
      <c r="BT151" s="112"/>
      <c r="BU151" s="112"/>
      <c r="BV151" s="112"/>
      <c r="BW151" s="112" t="s">
        <v>1965</v>
      </c>
      <c r="BX151" s="112" t="s">
        <v>1791</v>
      </c>
      <c r="BY151" s="112" t="s">
        <v>10</v>
      </c>
      <c r="BZ151" s="112" t="s">
        <v>1966</v>
      </c>
      <c r="CA151" s="112" t="s">
        <v>11</v>
      </c>
      <c r="CB151" s="112" t="s">
        <v>11</v>
      </c>
      <c r="CC151" s="112" t="s">
        <v>11</v>
      </c>
      <c r="CD151" s="106" t="s">
        <v>10</v>
      </c>
      <c r="CE151" s="112"/>
      <c r="CF151" s="112"/>
      <c r="CG151" s="112"/>
      <c r="CH151" s="112"/>
      <c r="CI151" s="2"/>
      <c r="CJ151" s="2"/>
      <c r="CK151" s="2"/>
      <c r="CL151" s="2"/>
      <c r="CM151" s="2"/>
    </row>
    <row r="152" spans="1:91">
      <c r="A152" s="112">
        <v>39</v>
      </c>
      <c r="B152" s="105" t="s">
        <v>282</v>
      </c>
      <c r="C152" s="115" t="s">
        <v>244</v>
      </c>
      <c r="D152" s="112" t="s">
        <v>1967</v>
      </c>
      <c r="E152" s="112">
        <v>2014</v>
      </c>
      <c r="F152" s="112" t="s">
        <v>1968</v>
      </c>
      <c r="G152" s="112" t="s">
        <v>1969</v>
      </c>
      <c r="H152" s="112" t="s">
        <v>1970</v>
      </c>
      <c r="I152" s="112" t="s">
        <v>1971</v>
      </c>
      <c r="J152" s="112" t="s">
        <v>1972</v>
      </c>
      <c r="K152" s="112" t="s">
        <v>1973</v>
      </c>
      <c r="L152" s="112" t="s">
        <v>1974</v>
      </c>
      <c r="M152" s="112" t="s">
        <v>1975</v>
      </c>
      <c r="N152" s="107" t="s">
        <v>12</v>
      </c>
      <c r="O152" s="107" t="s">
        <v>5699</v>
      </c>
      <c r="P152" s="107" t="s">
        <v>5699</v>
      </c>
      <c r="Q152" s="107" t="s">
        <v>5654</v>
      </c>
      <c r="R152" s="107" t="s">
        <v>1976</v>
      </c>
      <c r="S152" s="107" t="s">
        <v>123</v>
      </c>
      <c r="T152" s="107" t="s">
        <v>1977</v>
      </c>
      <c r="U152" s="107" t="s">
        <v>148</v>
      </c>
      <c r="V152" s="111">
        <v>946</v>
      </c>
      <c r="W152" s="111" t="s">
        <v>10</v>
      </c>
      <c r="X152" s="107">
        <v>1555</v>
      </c>
      <c r="Y152" s="107" t="str">
        <f>INDEX([2]Outcome_GWASs!G:G,MATCH([2]Luke!Q151,[2]Outcome_GWASs!C:C,0))</f>
        <v>Manually fill</v>
      </c>
      <c r="Z152" s="107" t="s">
        <v>1978</v>
      </c>
      <c r="AA152" s="107" t="s">
        <v>1005</v>
      </c>
      <c r="AB152" s="107" t="s">
        <v>249</v>
      </c>
      <c r="AC152" s="112" t="str">
        <f>INDEX([2]Exposure_GWASs!G:G,MATCH([2]Luke!AB151,[2]Exposure_GWASs!C:C,0))</f>
        <v>WHR</v>
      </c>
      <c r="AD152" s="107" t="s">
        <v>160</v>
      </c>
      <c r="AE152" s="107" t="s">
        <v>1979</v>
      </c>
      <c r="AF152" s="107" t="s">
        <v>139</v>
      </c>
      <c r="AG152" s="107" t="s">
        <v>140</v>
      </c>
      <c r="AH152" s="107">
        <v>946</v>
      </c>
      <c r="AI152" s="112">
        <f>INDEX([2]Exposure_GWASs!F:F,MATCH([2]Luke!AB151,[2]Exposure_GWASs!C:C,0))</f>
        <v>190803</v>
      </c>
      <c r="AJ152" s="107" t="s">
        <v>1725</v>
      </c>
      <c r="AK152" s="107" t="s">
        <v>1005</v>
      </c>
      <c r="AL152" s="107" t="s">
        <v>249</v>
      </c>
      <c r="AM152" s="107" t="s">
        <v>11</v>
      </c>
      <c r="AN152" s="107" t="s">
        <v>1980</v>
      </c>
      <c r="AO152" s="107" t="s">
        <v>11</v>
      </c>
      <c r="AP152" s="107" t="s">
        <v>11</v>
      </c>
      <c r="AQ152" s="107" t="s">
        <v>138</v>
      </c>
      <c r="AR152" s="107" t="s">
        <v>11</v>
      </c>
      <c r="AS152" s="107" t="s">
        <v>1981</v>
      </c>
      <c r="AT152" s="107" t="s">
        <v>11</v>
      </c>
      <c r="AU152" s="107" t="s">
        <v>1982</v>
      </c>
      <c r="AV152" s="107"/>
      <c r="AW152" s="107"/>
      <c r="AX152" s="107">
        <f>INDEX([2]Exposure_GWASs!S:S,MATCH([2]Luke!AB151,[2]Exposure_GWASs!C:C,0))</f>
        <v>14</v>
      </c>
      <c r="AY152" s="112" t="s">
        <v>1983</v>
      </c>
      <c r="AZ152" s="112" t="s">
        <v>11</v>
      </c>
      <c r="BA152" s="112" t="s">
        <v>10</v>
      </c>
      <c r="BB152" s="112" t="s">
        <v>22</v>
      </c>
      <c r="BC152" s="112" t="s">
        <v>97</v>
      </c>
      <c r="BD152" s="112"/>
      <c r="BE152" s="112"/>
      <c r="BF152" s="112"/>
      <c r="BG152" s="112"/>
      <c r="BH152" s="112" t="s">
        <v>1011</v>
      </c>
      <c r="BI152" s="112" t="s">
        <v>1984</v>
      </c>
      <c r="BJ152" s="112" t="s">
        <v>1985</v>
      </c>
      <c r="BK152" s="112" t="s">
        <v>11</v>
      </c>
      <c r="BL152" s="112" t="s">
        <v>11</v>
      </c>
      <c r="BM152" s="112" t="s">
        <v>11</v>
      </c>
      <c r="BN152" s="112" t="s">
        <v>11</v>
      </c>
      <c r="BO152" s="112" t="s">
        <v>128</v>
      </c>
      <c r="BP152" s="112" t="s">
        <v>1986</v>
      </c>
      <c r="BQ152" s="112" t="s">
        <v>1012</v>
      </c>
      <c r="BR152" s="112">
        <v>-3.2799999999999999E-3</v>
      </c>
      <c r="BS152" s="112"/>
      <c r="BT152" s="112">
        <v>95</v>
      </c>
      <c r="BU152" s="112">
        <v>-5.9199999999999999E-3</v>
      </c>
      <c r="BV152" s="112">
        <v>-6.4000000000000005E-4</v>
      </c>
      <c r="BW152" s="112">
        <v>1.4999999999999999E-2</v>
      </c>
      <c r="BX152" s="112" t="s">
        <v>1791</v>
      </c>
      <c r="BY152" s="112" t="s">
        <v>10</v>
      </c>
      <c r="BZ152" s="112" t="s">
        <v>1987</v>
      </c>
      <c r="CA152" s="112" t="s">
        <v>1988</v>
      </c>
      <c r="CB152" s="112" t="s">
        <v>1989</v>
      </c>
      <c r="CC152" s="112" t="s">
        <v>11</v>
      </c>
      <c r="CD152" s="112" t="s">
        <v>1990</v>
      </c>
      <c r="CE152" s="112"/>
      <c r="CF152" s="112"/>
      <c r="CG152" s="112"/>
      <c r="CH152" s="112"/>
      <c r="CI152" s="2"/>
      <c r="CJ152" s="2"/>
      <c r="CK152" s="2"/>
      <c r="CL152" s="2"/>
      <c r="CM152" s="2"/>
    </row>
    <row r="153" spans="1:91">
      <c r="A153" s="112">
        <v>40</v>
      </c>
      <c r="B153" s="105" t="s">
        <v>282</v>
      </c>
      <c r="C153" s="115" t="s">
        <v>244</v>
      </c>
      <c r="D153" s="112" t="s">
        <v>1991</v>
      </c>
      <c r="E153" s="112">
        <v>2017</v>
      </c>
      <c r="F153" s="112" t="s">
        <v>1992</v>
      </c>
      <c r="G153" s="112" t="s">
        <v>1993</v>
      </c>
      <c r="H153" s="112" t="s">
        <v>1994</v>
      </c>
      <c r="I153" s="112" t="s">
        <v>1995</v>
      </c>
      <c r="J153" s="112" t="s">
        <v>1996</v>
      </c>
      <c r="K153" s="112" t="s">
        <v>1997</v>
      </c>
      <c r="L153" s="112" t="s">
        <v>1998</v>
      </c>
      <c r="M153" s="112" t="s">
        <v>1999</v>
      </c>
      <c r="N153" s="107" t="s">
        <v>18</v>
      </c>
      <c r="O153" s="107" t="s">
        <v>5697</v>
      </c>
      <c r="P153" s="107" t="s">
        <v>5693</v>
      </c>
      <c r="Q153" s="107" t="s">
        <v>5698</v>
      </c>
      <c r="R153" s="107" t="s">
        <v>2000</v>
      </c>
      <c r="S153" s="107" t="s">
        <v>123</v>
      </c>
      <c r="T153" s="107" t="str">
        <f>INDEX([2]Outcome_GWASs!I:I,MATCH([2]Luke!Q152,[2]Outcome_GWASs!C:C,0))</f>
        <v>Manually fill</v>
      </c>
      <c r="U153" s="107" t="s">
        <v>140</v>
      </c>
      <c r="V153" s="111">
        <v>12572</v>
      </c>
      <c r="W153" s="111"/>
      <c r="X153" s="107" t="s">
        <v>10</v>
      </c>
      <c r="Y153" s="107">
        <v>13044</v>
      </c>
      <c r="Z153" s="107" t="s">
        <v>2001</v>
      </c>
      <c r="AA153" s="107" t="s">
        <v>1005</v>
      </c>
      <c r="AB153" s="107" t="s">
        <v>249</v>
      </c>
      <c r="AC153" s="112" t="s">
        <v>127</v>
      </c>
      <c r="AD153" s="107" t="s">
        <v>127</v>
      </c>
      <c r="AE153" s="107" t="s">
        <v>123</v>
      </c>
      <c r="AF153" s="107" t="s">
        <v>2002</v>
      </c>
      <c r="AG153" s="107" t="s">
        <v>483</v>
      </c>
      <c r="AH153" s="107">
        <v>11690</v>
      </c>
      <c r="AI153" s="112" t="s">
        <v>10</v>
      </c>
      <c r="AJ153" s="107" t="s">
        <v>10</v>
      </c>
      <c r="AK153" s="107" t="s">
        <v>1005</v>
      </c>
      <c r="AL153" s="107" t="s">
        <v>249</v>
      </c>
      <c r="AM153" s="107" t="s">
        <v>11</v>
      </c>
      <c r="AN153" s="107" t="s">
        <v>2003</v>
      </c>
      <c r="AO153" s="107" t="s">
        <v>2004</v>
      </c>
      <c r="AP153" s="107" t="s">
        <v>2004</v>
      </c>
      <c r="AQ153" s="107" t="s">
        <v>208</v>
      </c>
      <c r="AR153" s="107" t="s">
        <v>2004</v>
      </c>
      <c r="AS153" s="107" t="s">
        <v>2004</v>
      </c>
      <c r="AT153" s="107" t="s">
        <v>2004</v>
      </c>
      <c r="AU153" s="107" t="s">
        <v>10</v>
      </c>
      <c r="AV153" s="107" t="s">
        <v>10</v>
      </c>
      <c r="AW153" s="107">
        <v>45</v>
      </c>
      <c r="AX153" s="107" t="s">
        <v>10</v>
      </c>
      <c r="AY153" s="112" t="s">
        <v>2005</v>
      </c>
      <c r="AZ153" s="112" t="s">
        <v>11</v>
      </c>
      <c r="BA153" s="112" t="s">
        <v>10</v>
      </c>
      <c r="BB153" s="112" t="s">
        <v>11</v>
      </c>
      <c r="BC153" s="112" t="s">
        <v>97</v>
      </c>
      <c r="BD153" s="112"/>
      <c r="BE153" s="112"/>
      <c r="BF153" s="112"/>
      <c r="BG153" s="112"/>
      <c r="BH153" s="112" t="s">
        <v>1011</v>
      </c>
      <c r="BI153" s="112" t="s">
        <v>2006</v>
      </c>
      <c r="BJ153" s="112" t="s">
        <v>2007</v>
      </c>
      <c r="BK153" s="112" t="s">
        <v>11</v>
      </c>
      <c r="BL153" s="112" t="s">
        <v>11</v>
      </c>
      <c r="BM153" s="112" t="s">
        <v>11</v>
      </c>
      <c r="BN153" s="112" t="s">
        <v>11</v>
      </c>
      <c r="BO153" s="112" t="s">
        <v>128</v>
      </c>
      <c r="BP153" s="112" t="s">
        <v>2008</v>
      </c>
      <c r="BQ153" s="112" t="s">
        <v>1012</v>
      </c>
      <c r="BR153" s="112">
        <v>0.12</v>
      </c>
      <c r="BS153" s="112"/>
      <c r="BT153" s="112">
        <v>95</v>
      </c>
      <c r="BU153" s="112">
        <v>-0.63</v>
      </c>
      <c r="BV153" s="112">
        <v>0.87</v>
      </c>
      <c r="BW153" s="112">
        <v>0.76</v>
      </c>
      <c r="BX153" s="112" t="s">
        <v>1791</v>
      </c>
      <c r="BY153" s="112" t="s">
        <v>10</v>
      </c>
      <c r="BZ153" s="112" t="s">
        <v>2009</v>
      </c>
      <c r="CA153" s="112" t="s">
        <v>11</v>
      </c>
      <c r="CB153" s="112" t="s">
        <v>11</v>
      </c>
      <c r="CC153" s="112" t="s">
        <v>11</v>
      </c>
      <c r="CD153" s="106" t="s">
        <v>10</v>
      </c>
      <c r="CE153" s="112"/>
      <c r="CF153" s="112"/>
      <c r="CG153" s="112"/>
      <c r="CH153" s="112"/>
      <c r="CI153" s="2"/>
      <c r="CJ153" s="2"/>
      <c r="CK153" s="2"/>
      <c r="CL153" s="2"/>
      <c r="CM153" s="2"/>
    </row>
    <row r="154" spans="1:91">
      <c r="A154" s="112">
        <v>40</v>
      </c>
      <c r="B154" s="105" t="s">
        <v>282</v>
      </c>
      <c r="C154" s="115" t="s">
        <v>244</v>
      </c>
      <c r="D154" s="112" t="s">
        <v>1991</v>
      </c>
      <c r="E154" s="112">
        <v>2017</v>
      </c>
      <c r="F154" s="112" t="s">
        <v>1992</v>
      </c>
      <c r="G154" s="112" t="s">
        <v>1993</v>
      </c>
      <c r="H154" s="112" t="s">
        <v>1994</v>
      </c>
      <c r="I154" s="112" t="s">
        <v>1995</v>
      </c>
      <c r="J154" s="112" t="s">
        <v>1996</v>
      </c>
      <c r="K154" s="112" t="s">
        <v>1997</v>
      </c>
      <c r="L154" s="112" t="s">
        <v>1998</v>
      </c>
      <c r="M154" s="112" t="s">
        <v>1999</v>
      </c>
      <c r="N154" s="107" t="s">
        <v>18</v>
      </c>
      <c r="O154" s="107" t="s">
        <v>5697</v>
      </c>
      <c r="P154" s="107" t="s">
        <v>5694</v>
      </c>
      <c r="Q154" s="107" t="s">
        <v>5698</v>
      </c>
      <c r="R154" s="107" t="s">
        <v>2000</v>
      </c>
      <c r="S154" s="107" t="s">
        <v>123</v>
      </c>
      <c r="T154" s="107" t="str">
        <f>INDEX([2]Outcome_GWASs!I:I,MATCH([2]Luke!Q153,[2]Outcome_GWASs!C:C,0))</f>
        <v>Manually fill</v>
      </c>
      <c r="U154" s="107" t="s">
        <v>140</v>
      </c>
      <c r="V154" s="111">
        <v>3147</v>
      </c>
      <c r="W154" s="111">
        <v>9425</v>
      </c>
      <c r="X154" s="107" t="s">
        <v>10</v>
      </c>
      <c r="Y154" s="107">
        <v>13044</v>
      </c>
      <c r="Z154" s="107" t="s">
        <v>2001</v>
      </c>
      <c r="AA154" s="107" t="s">
        <v>1005</v>
      </c>
      <c r="AB154" s="107" t="s">
        <v>249</v>
      </c>
      <c r="AC154" s="112" t="s">
        <v>127</v>
      </c>
      <c r="AD154" s="107" t="s">
        <v>127</v>
      </c>
      <c r="AE154" s="107" t="s">
        <v>123</v>
      </c>
      <c r="AF154" s="107" t="s">
        <v>2002</v>
      </c>
      <c r="AG154" s="107" t="s">
        <v>483</v>
      </c>
      <c r="AH154" s="107">
        <v>11690</v>
      </c>
      <c r="AI154" s="112" t="s">
        <v>10</v>
      </c>
      <c r="AJ154" s="107" t="s">
        <v>10</v>
      </c>
      <c r="AK154" s="107" t="s">
        <v>1005</v>
      </c>
      <c r="AL154" s="107" t="s">
        <v>249</v>
      </c>
      <c r="AM154" s="107" t="s">
        <v>11</v>
      </c>
      <c r="AN154" s="107" t="s">
        <v>2003</v>
      </c>
      <c r="AO154" s="107" t="s">
        <v>2004</v>
      </c>
      <c r="AP154" s="107" t="s">
        <v>2004</v>
      </c>
      <c r="AQ154" s="107" t="s">
        <v>208</v>
      </c>
      <c r="AR154" s="107" t="s">
        <v>2004</v>
      </c>
      <c r="AS154" s="107" t="s">
        <v>2004</v>
      </c>
      <c r="AT154" s="107" t="s">
        <v>2004</v>
      </c>
      <c r="AU154" s="107" t="s">
        <v>10</v>
      </c>
      <c r="AV154" s="107" t="s">
        <v>10</v>
      </c>
      <c r="AW154" s="107">
        <v>45</v>
      </c>
      <c r="AX154" s="107" t="s">
        <v>10</v>
      </c>
      <c r="AY154" s="112" t="s">
        <v>2005</v>
      </c>
      <c r="AZ154" s="112" t="s">
        <v>11</v>
      </c>
      <c r="BA154" s="112" t="s">
        <v>10</v>
      </c>
      <c r="BB154" s="112" t="s">
        <v>11</v>
      </c>
      <c r="BC154" s="112" t="s">
        <v>97</v>
      </c>
      <c r="BD154" s="112"/>
      <c r="BE154" s="112"/>
      <c r="BF154" s="112"/>
      <c r="BG154" s="112"/>
      <c r="BH154" s="112" t="s">
        <v>1011</v>
      </c>
      <c r="BI154" s="112" t="s">
        <v>2006</v>
      </c>
      <c r="BJ154" s="112" t="s">
        <v>2007</v>
      </c>
      <c r="BK154" s="112" t="s">
        <v>11</v>
      </c>
      <c r="BL154" s="112" t="s">
        <v>11</v>
      </c>
      <c r="BM154" s="112" t="s">
        <v>11</v>
      </c>
      <c r="BN154" s="112" t="s">
        <v>11</v>
      </c>
      <c r="BO154" s="112" t="s">
        <v>128</v>
      </c>
      <c r="BP154" s="112" t="s">
        <v>1059</v>
      </c>
      <c r="BQ154" s="112" t="s">
        <v>1029</v>
      </c>
      <c r="BR154" s="112">
        <v>1.01</v>
      </c>
      <c r="BS154" s="112"/>
      <c r="BT154" s="112">
        <v>95</v>
      </c>
      <c r="BU154" s="112">
        <v>1</v>
      </c>
      <c r="BV154" s="112">
        <v>1.02</v>
      </c>
      <c r="BW154" s="112">
        <v>0.14000000000000001</v>
      </c>
      <c r="BX154" s="112" t="s">
        <v>1791</v>
      </c>
      <c r="BY154" s="112" t="s">
        <v>10</v>
      </c>
      <c r="BZ154" s="112" t="s">
        <v>2009</v>
      </c>
      <c r="CA154" s="112" t="s">
        <v>11</v>
      </c>
      <c r="CB154" s="112" t="s">
        <v>11</v>
      </c>
      <c r="CC154" s="112" t="s">
        <v>11</v>
      </c>
      <c r="CD154" s="106" t="s">
        <v>10</v>
      </c>
      <c r="CE154" s="112"/>
      <c r="CF154" s="112"/>
      <c r="CG154" s="112"/>
      <c r="CH154" s="112"/>
      <c r="CI154" s="2"/>
      <c r="CJ154" s="2"/>
      <c r="CK154" s="2"/>
      <c r="CL154" s="2"/>
      <c r="CM154" s="2"/>
    </row>
    <row r="155" spans="1:91">
      <c r="A155" s="112">
        <v>40</v>
      </c>
      <c r="B155" s="105" t="s">
        <v>282</v>
      </c>
      <c r="C155" s="115" t="s">
        <v>244</v>
      </c>
      <c r="D155" s="112" t="s">
        <v>1991</v>
      </c>
      <c r="E155" s="112">
        <v>2017</v>
      </c>
      <c r="F155" s="112" t="s">
        <v>1992</v>
      </c>
      <c r="G155" s="112" t="s">
        <v>1993</v>
      </c>
      <c r="H155" s="112" t="s">
        <v>1994</v>
      </c>
      <c r="I155" s="112" t="s">
        <v>1995</v>
      </c>
      <c r="J155" s="112" t="s">
        <v>1996</v>
      </c>
      <c r="K155" s="112" t="s">
        <v>1997</v>
      </c>
      <c r="L155" s="112" t="s">
        <v>1998</v>
      </c>
      <c r="M155" s="112" t="s">
        <v>1999</v>
      </c>
      <c r="N155" s="107" t="s">
        <v>18</v>
      </c>
      <c r="O155" s="107" t="s">
        <v>5697</v>
      </c>
      <c r="P155" s="107" t="s">
        <v>5693</v>
      </c>
      <c r="Q155" s="107" t="s">
        <v>5698</v>
      </c>
      <c r="R155" s="107" t="s">
        <v>2000</v>
      </c>
      <c r="S155" s="107" t="s">
        <v>123</v>
      </c>
      <c r="T155" s="107" t="str">
        <f>INDEX([2]Outcome_GWASs!I:I,MATCH([2]Luke!Q154,[2]Outcome_GWASs!C:C,0))</f>
        <v>Manually fill</v>
      </c>
      <c r="U155" s="107" t="s">
        <v>140</v>
      </c>
      <c r="V155" s="107">
        <v>12572</v>
      </c>
      <c r="W155" s="107"/>
      <c r="X155" s="107" t="s">
        <v>10</v>
      </c>
      <c r="Y155" s="107">
        <v>13044</v>
      </c>
      <c r="Z155" s="107" t="s">
        <v>2001</v>
      </c>
      <c r="AA155" s="107" t="s">
        <v>1005</v>
      </c>
      <c r="AB155" s="107" t="s">
        <v>249</v>
      </c>
      <c r="AC155" s="107" t="s">
        <v>5523</v>
      </c>
      <c r="AD155" s="107" t="s">
        <v>5523</v>
      </c>
      <c r="AE155" s="107" t="s">
        <v>123</v>
      </c>
      <c r="AF155" s="107" t="s">
        <v>2002</v>
      </c>
      <c r="AG155" s="107" t="s">
        <v>483</v>
      </c>
      <c r="AH155" s="107">
        <v>11690</v>
      </c>
      <c r="AI155" s="112" t="s">
        <v>10</v>
      </c>
      <c r="AJ155" s="107" t="s">
        <v>10</v>
      </c>
      <c r="AK155" s="107" t="s">
        <v>1005</v>
      </c>
      <c r="AL155" s="107" t="s">
        <v>249</v>
      </c>
      <c r="AM155" s="107" t="s">
        <v>11</v>
      </c>
      <c r="AN155" s="107" t="s">
        <v>2003</v>
      </c>
      <c r="AO155" s="107" t="s">
        <v>2004</v>
      </c>
      <c r="AP155" s="107" t="s">
        <v>2004</v>
      </c>
      <c r="AQ155" s="107" t="s">
        <v>208</v>
      </c>
      <c r="AR155" s="107" t="s">
        <v>2004</v>
      </c>
      <c r="AS155" s="107" t="s">
        <v>2004</v>
      </c>
      <c r="AT155" s="107" t="s">
        <v>2004</v>
      </c>
      <c r="AU155" s="107" t="s">
        <v>10</v>
      </c>
      <c r="AV155" s="107" t="s">
        <v>10</v>
      </c>
      <c r="AW155" s="107">
        <v>48</v>
      </c>
      <c r="AX155" s="107" t="s">
        <v>10</v>
      </c>
      <c r="AY155" s="112" t="s">
        <v>2005</v>
      </c>
      <c r="AZ155" s="112" t="s">
        <v>11</v>
      </c>
      <c r="BA155" s="112" t="s">
        <v>10</v>
      </c>
      <c r="BB155" s="112" t="s">
        <v>11</v>
      </c>
      <c r="BC155" s="112" t="s">
        <v>97</v>
      </c>
      <c r="BD155" s="112"/>
      <c r="BE155" s="112"/>
      <c r="BF155" s="112"/>
      <c r="BG155" s="112"/>
      <c r="BH155" s="112" t="s">
        <v>1011</v>
      </c>
      <c r="BI155" s="112" t="s">
        <v>2006</v>
      </c>
      <c r="BJ155" s="112" t="s">
        <v>2007</v>
      </c>
      <c r="BK155" s="112" t="s">
        <v>11</v>
      </c>
      <c r="BL155" s="112" t="s">
        <v>11</v>
      </c>
      <c r="BM155" s="112" t="s">
        <v>11</v>
      </c>
      <c r="BN155" s="112" t="s">
        <v>11</v>
      </c>
      <c r="BO155" s="112" t="s">
        <v>128</v>
      </c>
      <c r="BP155" s="112" t="s">
        <v>2008</v>
      </c>
      <c r="BQ155" s="112" t="s">
        <v>1012</v>
      </c>
      <c r="BR155" s="112">
        <v>0.76</v>
      </c>
      <c r="BS155" s="112"/>
      <c r="BT155" s="112">
        <v>95</v>
      </c>
      <c r="BU155" s="112">
        <v>0.02</v>
      </c>
      <c r="BV155" s="112">
        <v>1.5</v>
      </c>
      <c r="BW155" s="112">
        <v>0.04</v>
      </c>
      <c r="BX155" s="112" t="s">
        <v>1791</v>
      </c>
      <c r="BY155" s="112" t="s">
        <v>10</v>
      </c>
      <c r="BZ155" s="112" t="s">
        <v>2009</v>
      </c>
      <c r="CA155" s="112" t="s">
        <v>11</v>
      </c>
      <c r="CB155" s="112" t="s">
        <v>11</v>
      </c>
      <c r="CC155" s="112" t="s">
        <v>11</v>
      </c>
      <c r="CD155" s="106" t="s">
        <v>10</v>
      </c>
      <c r="CE155" s="112"/>
      <c r="CF155" s="112"/>
      <c r="CG155" s="112"/>
      <c r="CH155" s="112"/>
    </row>
    <row r="156" spans="1:91">
      <c r="A156" s="112">
        <v>40</v>
      </c>
      <c r="B156" s="105" t="s">
        <v>282</v>
      </c>
      <c r="C156" s="115" t="s">
        <v>244</v>
      </c>
      <c r="D156" s="112" t="s">
        <v>1991</v>
      </c>
      <c r="E156" s="112">
        <v>2017</v>
      </c>
      <c r="F156" s="112" t="s">
        <v>1992</v>
      </c>
      <c r="G156" s="112" t="s">
        <v>1993</v>
      </c>
      <c r="H156" s="112" t="s">
        <v>1994</v>
      </c>
      <c r="I156" s="112" t="s">
        <v>1995</v>
      </c>
      <c r="J156" s="112" t="s">
        <v>1996</v>
      </c>
      <c r="K156" s="112" t="s">
        <v>1997</v>
      </c>
      <c r="L156" s="112" t="s">
        <v>1998</v>
      </c>
      <c r="M156" s="112" t="s">
        <v>1999</v>
      </c>
      <c r="N156" s="107" t="s">
        <v>18</v>
      </c>
      <c r="O156" s="107" t="s">
        <v>5697</v>
      </c>
      <c r="P156" s="107" t="s">
        <v>5694</v>
      </c>
      <c r="Q156" s="107" t="s">
        <v>5698</v>
      </c>
      <c r="R156" s="107" t="s">
        <v>2000</v>
      </c>
      <c r="S156" s="107" t="s">
        <v>123</v>
      </c>
      <c r="T156" s="107" t="str">
        <f>INDEX([2]Outcome_GWASs!I:I,MATCH([2]Luke!Q155,[2]Outcome_GWASs!C:C,0))</f>
        <v>Manually fill</v>
      </c>
      <c r="U156" s="107" t="s">
        <v>140</v>
      </c>
      <c r="V156" s="107">
        <v>3147</v>
      </c>
      <c r="W156" s="107">
        <v>9425</v>
      </c>
      <c r="X156" s="107" t="s">
        <v>10</v>
      </c>
      <c r="Y156" s="107">
        <v>13044</v>
      </c>
      <c r="Z156" s="107" t="s">
        <v>2001</v>
      </c>
      <c r="AA156" s="107" t="s">
        <v>1005</v>
      </c>
      <c r="AB156" s="107" t="s">
        <v>249</v>
      </c>
      <c r="AC156" s="107" t="s">
        <v>5523</v>
      </c>
      <c r="AD156" s="107" t="s">
        <v>5523</v>
      </c>
      <c r="AE156" s="107" t="s">
        <v>123</v>
      </c>
      <c r="AF156" s="107" t="s">
        <v>2002</v>
      </c>
      <c r="AG156" s="107" t="s">
        <v>483</v>
      </c>
      <c r="AH156" s="107">
        <v>11690</v>
      </c>
      <c r="AI156" s="112" t="s">
        <v>10</v>
      </c>
      <c r="AJ156" s="107" t="s">
        <v>10</v>
      </c>
      <c r="AK156" s="107" t="s">
        <v>1005</v>
      </c>
      <c r="AL156" s="107" t="s">
        <v>249</v>
      </c>
      <c r="AM156" s="107" t="s">
        <v>11</v>
      </c>
      <c r="AN156" s="107" t="s">
        <v>2003</v>
      </c>
      <c r="AO156" s="107" t="s">
        <v>2004</v>
      </c>
      <c r="AP156" s="107" t="s">
        <v>2004</v>
      </c>
      <c r="AQ156" s="107" t="s">
        <v>208</v>
      </c>
      <c r="AR156" s="107" t="s">
        <v>2004</v>
      </c>
      <c r="AS156" s="107" t="s">
        <v>2004</v>
      </c>
      <c r="AT156" s="107" t="s">
        <v>2004</v>
      </c>
      <c r="AU156" s="107" t="s">
        <v>10</v>
      </c>
      <c r="AV156" s="107" t="s">
        <v>10</v>
      </c>
      <c r="AW156" s="107">
        <v>48</v>
      </c>
      <c r="AX156" s="107" t="s">
        <v>10</v>
      </c>
      <c r="AY156" s="112" t="s">
        <v>2005</v>
      </c>
      <c r="AZ156" s="112" t="s">
        <v>11</v>
      </c>
      <c r="BA156" s="112" t="s">
        <v>10</v>
      </c>
      <c r="BB156" s="112" t="s">
        <v>11</v>
      </c>
      <c r="BC156" s="112" t="s">
        <v>97</v>
      </c>
      <c r="BD156" s="112"/>
      <c r="BE156" s="112"/>
      <c r="BF156" s="112"/>
      <c r="BG156" s="112"/>
      <c r="BH156" s="112" t="s">
        <v>1011</v>
      </c>
      <c r="BI156" s="112" t="s">
        <v>2006</v>
      </c>
      <c r="BJ156" s="112" t="s">
        <v>2007</v>
      </c>
      <c r="BK156" s="112" t="s">
        <v>11</v>
      </c>
      <c r="BL156" s="112" t="s">
        <v>11</v>
      </c>
      <c r="BM156" s="112" t="s">
        <v>11</v>
      </c>
      <c r="BN156" s="112" t="s">
        <v>11</v>
      </c>
      <c r="BO156" s="112" t="s">
        <v>128</v>
      </c>
      <c r="BP156" s="112" t="s">
        <v>1059</v>
      </c>
      <c r="BQ156" s="112" t="s">
        <v>1029</v>
      </c>
      <c r="BR156" s="112">
        <v>1.01</v>
      </c>
      <c r="BS156" s="112"/>
      <c r="BT156" s="112">
        <v>95</v>
      </c>
      <c r="BU156" s="112">
        <v>1</v>
      </c>
      <c r="BV156" s="112">
        <v>1.02</v>
      </c>
      <c r="BW156" s="112">
        <v>0.12</v>
      </c>
      <c r="BX156" s="112" t="s">
        <v>1791</v>
      </c>
      <c r="BY156" s="112" t="s">
        <v>10</v>
      </c>
      <c r="BZ156" s="112" t="s">
        <v>2009</v>
      </c>
      <c r="CA156" s="112" t="s">
        <v>11</v>
      </c>
      <c r="CB156" s="112" t="s">
        <v>11</v>
      </c>
      <c r="CC156" s="112" t="s">
        <v>11</v>
      </c>
      <c r="CD156" s="106" t="s">
        <v>10</v>
      </c>
      <c r="CE156" s="112"/>
      <c r="CF156" s="112"/>
      <c r="CG156" s="112"/>
      <c r="CH156" s="112"/>
    </row>
    <row r="157" spans="1:91">
      <c r="A157" s="112">
        <v>41</v>
      </c>
      <c r="B157" s="105" t="s">
        <v>282</v>
      </c>
      <c r="C157" s="115" t="s">
        <v>244</v>
      </c>
      <c r="D157" s="112" t="s">
        <v>2011</v>
      </c>
      <c r="E157" s="112">
        <v>2013</v>
      </c>
      <c r="F157" s="112" t="s">
        <v>2012</v>
      </c>
      <c r="G157" s="112" t="s">
        <v>2013</v>
      </c>
      <c r="H157" s="112" t="s">
        <v>2014</v>
      </c>
      <c r="I157" s="112" t="s">
        <v>2015</v>
      </c>
      <c r="J157" s="112" t="s">
        <v>2016</v>
      </c>
      <c r="K157" s="112" t="s">
        <v>2017</v>
      </c>
      <c r="L157" s="112" t="s">
        <v>2018</v>
      </c>
      <c r="M157" s="112" t="s">
        <v>2019</v>
      </c>
      <c r="N157" s="107" t="s">
        <v>12</v>
      </c>
      <c r="O157" s="107" t="s">
        <v>5695</v>
      </c>
      <c r="P157" s="107" t="s">
        <v>5696</v>
      </c>
      <c r="Q157" s="107" t="s">
        <v>5627</v>
      </c>
      <c r="R157" s="107" t="s">
        <v>2020</v>
      </c>
      <c r="S157" s="107" t="s">
        <v>123</v>
      </c>
      <c r="T157" s="107" t="s">
        <v>2021</v>
      </c>
      <c r="U157" s="107" t="s">
        <v>140</v>
      </c>
      <c r="V157" s="107">
        <v>149</v>
      </c>
      <c r="W157" s="107">
        <v>615</v>
      </c>
      <c r="X157" s="107" t="s">
        <v>10</v>
      </c>
      <c r="Y157" s="107" t="s">
        <v>10</v>
      </c>
      <c r="Z157" s="107" t="s">
        <v>10</v>
      </c>
      <c r="AA157" s="107" t="s">
        <v>1031</v>
      </c>
      <c r="AB157" s="107" t="s">
        <v>2022</v>
      </c>
      <c r="AC157" s="112" t="s">
        <v>127</v>
      </c>
      <c r="AD157" s="107" t="s">
        <v>127</v>
      </c>
      <c r="AE157" s="107" t="s">
        <v>1224</v>
      </c>
      <c r="AF157" s="107" t="s">
        <v>139</v>
      </c>
      <c r="AG157" s="107" t="s">
        <v>140</v>
      </c>
      <c r="AH157" s="107" t="s">
        <v>11</v>
      </c>
      <c r="AI157" s="112">
        <f>INDEX([2]Exposure_GWASs!F:F,MATCH([2]Luke!AB156,[2]Exposure_GWASs!C:C,0))</f>
        <v>249796</v>
      </c>
      <c r="AJ157" s="107" t="s">
        <v>10</v>
      </c>
      <c r="AK157" s="107" t="s">
        <v>1005</v>
      </c>
      <c r="AL157" s="107" t="s">
        <v>249</v>
      </c>
      <c r="AM157" s="107" t="s">
        <v>11</v>
      </c>
      <c r="AN157" s="107" t="s">
        <v>11</v>
      </c>
      <c r="AO157" s="107" t="s">
        <v>11</v>
      </c>
      <c r="AP157" s="107" t="s">
        <v>11</v>
      </c>
      <c r="AQ157" s="107" t="s">
        <v>138</v>
      </c>
      <c r="AR157" s="107" t="s">
        <v>11</v>
      </c>
      <c r="AS157" s="107" t="s">
        <v>2023</v>
      </c>
      <c r="AT157" s="107" t="s">
        <v>2024</v>
      </c>
      <c r="AU157" s="107"/>
      <c r="AV157" s="107"/>
      <c r="AW157" s="107">
        <v>18</v>
      </c>
      <c r="AX157" s="107">
        <f>INDEX([2]Exposure_GWASs!S:S,MATCH([2]Luke!AB156,[2]Exposure_GWASs!C:C,0))</f>
        <v>32</v>
      </c>
      <c r="AY157" s="112" t="s">
        <v>2025</v>
      </c>
      <c r="AZ157" s="112" t="s">
        <v>11</v>
      </c>
      <c r="BA157" s="112" t="s">
        <v>10</v>
      </c>
      <c r="BB157" s="112" t="s">
        <v>54</v>
      </c>
      <c r="BC157" s="112" t="s">
        <v>79</v>
      </c>
      <c r="BD157" s="112"/>
      <c r="BE157" s="112"/>
      <c r="BF157" s="112"/>
      <c r="BG157" s="112"/>
      <c r="BH157" s="112" t="s">
        <v>1011</v>
      </c>
      <c r="BI157" s="112" t="s">
        <v>11</v>
      </c>
      <c r="BJ157" s="112" t="s">
        <v>11</v>
      </c>
      <c r="BK157" s="112" t="s">
        <v>11</v>
      </c>
      <c r="BL157" s="112" t="s">
        <v>11</v>
      </c>
      <c r="BM157" s="112" t="s">
        <v>11</v>
      </c>
      <c r="BN157" s="112" t="s">
        <v>11</v>
      </c>
      <c r="BO157" s="112" t="s">
        <v>128</v>
      </c>
      <c r="BP157" s="112" t="s">
        <v>1059</v>
      </c>
      <c r="BQ157" s="112" t="s">
        <v>1731</v>
      </c>
      <c r="BR157" s="112">
        <v>1</v>
      </c>
      <c r="BS157" s="112"/>
      <c r="BT157" s="112">
        <v>95</v>
      </c>
      <c r="BU157" s="112">
        <v>0.94</v>
      </c>
      <c r="BV157" s="112">
        <v>1.06</v>
      </c>
      <c r="BW157" s="112">
        <v>0.97</v>
      </c>
      <c r="BX157" s="112" t="s">
        <v>1791</v>
      </c>
      <c r="BY157" s="112" t="s">
        <v>10</v>
      </c>
      <c r="BZ157" s="112" t="s">
        <v>2026</v>
      </c>
      <c r="CA157" s="112" t="s">
        <v>11</v>
      </c>
      <c r="CB157" s="112" t="s">
        <v>11</v>
      </c>
      <c r="CC157" s="112" t="s">
        <v>11</v>
      </c>
      <c r="CD157" s="106" t="s">
        <v>10</v>
      </c>
      <c r="CE157" s="112"/>
      <c r="CF157" s="112"/>
      <c r="CG157" s="112"/>
      <c r="CH157" s="112"/>
    </row>
    <row r="158" spans="1:91">
      <c r="A158" s="112">
        <v>42</v>
      </c>
      <c r="B158" s="105" t="s">
        <v>282</v>
      </c>
      <c r="C158" s="115" t="s">
        <v>244</v>
      </c>
      <c r="D158" s="112" t="s">
        <v>2027</v>
      </c>
      <c r="E158" s="112">
        <v>2018</v>
      </c>
      <c r="F158" s="112" t="s">
        <v>2028</v>
      </c>
      <c r="G158" s="112" t="s">
        <v>2029</v>
      </c>
      <c r="H158" s="112" t="s">
        <v>2030</v>
      </c>
      <c r="I158" s="112" t="s">
        <v>2031</v>
      </c>
      <c r="J158" s="112" t="s">
        <v>2032</v>
      </c>
      <c r="K158" s="112" t="s">
        <v>2033</v>
      </c>
      <c r="L158" s="112" t="s">
        <v>2034</v>
      </c>
      <c r="M158" s="112" t="s">
        <v>2035</v>
      </c>
      <c r="N158" s="107" t="s">
        <v>15</v>
      </c>
      <c r="O158" s="107" t="s">
        <v>5711</v>
      </c>
      <c r="P158" s="107" t="s">
        <v>5711</v>
      </c>
      <c r="Q158" s="107" t="s">
        <v>5577</v>
      </c>
      <c r="R158" s="107" t="str">
        <f>INDEX([2]Outcome_GWASs!K:K,MATCH([2]Luke!Q157,[2]Outcome_GWASs!C:C,0))</f>
        <v>Glioma</v>
      </c>
      <c r="S158" s="107" t="s">
        <v>660</v>
      </c>
      <c r="T158" s="107" t="str">
        <f>INDEX([2]Outcome_GWASs!I:I,MATCH([2]Luke!Q157,[2]Outcome_GWASs!C:C,0))</f>
        <v>18+</v>
      </c>
      <c r="U158" s="107" t="str">
        <f>INDEX([2]Outcome_GWASs!H:H,MATCH([2]Luke!Q157,[2]Outcome_GWASs!C:C,0))</f>
        <v>both</v>
      </c>
      <c r="V158" s="107">
        <f>INDEX([2]Outcome_GWASs!F:F,MATCH([2]Luke!Q157,[2]Outcome_GWASs!C:C,0))</f>
        <v>12496</v>
      </c>
      <c r="W158" s="107">
        <f>INDEX([2]Outcome_GWASs!G:G,MATCH([2]Luke!Q157,[2]Outcome_GWASs!C:C,0))</f>
        <v>18190</v>
      </c>
      <c r="X158" s="107">
        <f>INDEX([2]Outcome_GWASs!F:F,MATCH([2]Luke!Q157,[2]Outcome_GWASs!C:C,0))</f>
        <v>12496</v>
      </c>
      <c r="Y158" s="107">
        <f>INDEX([2]Outcome_GWASs!G:G,MATCH([2]Luke!Q157,[2]Outcome_GWASs!C:C,0))</f>
        <v>18190</v>
      </c>
      <c r="Z158" s="107" t="s">
        <v>10</v>
      </c>
      <c r="AA158" s="107" t="s">
        <v>1059</v>
      </c>
      <c r="AB158" s="107" t="str">
        <f>INDEX([2]Outcome_GWASs!E:E,MATCH([2]Luke!Q157,[2]Outcome_GWASs!C:C,0))</f>
        <v>European</v>
      </c>
      <c r="AC158" s="112" t="str">
        <f>INDEX([2]Exposure_GWASs!G:G,MATCH([2]Luke!AB157,[2]Exposure_GWASs!C:C,0))</f>
        <v>BMI</v>
      </c>
      <c r="AD158" s="107" t="s">
        <v>127</v>
      </c>
      <c r="AE158" s="107" t="s">
        <v>1139</v>
      </c>
      <c r="AF158" s="107" t="s">
        <v>139</v>
      </c>
      <c r="AG158" s="107" t="s">
        <v>140</v>
      </c>
      <c r="AH158" s="107"/>
      <c r="AI158" s="112">
        <f>INDEX([2]Exposure_GWASs!F:F,MATCH([2]Luke!AB157,[2]Exposure_GWASs!C:C,0))</f>
        <v>322154</v>
      </c>
      <c r="AJ158" s="107"/>
      <c r="AK158" s="107" t="s">
        <v>1005</v>
      </c>
      <c r="AL158" s="107" t="s">
        <v>249</v>
      </c>
      <c r="AM158" s="107" t="s">
        <v>10</v>
      </c>
      <c r="AN158" s="107" t="s">
        <v>10</v>
      </c>
      <c r="AO158" s="107" t="s">
        <v>2036</v>
      </c>
      <c r="AP158" s="107" t="s">
        <v>2037</v>
      </c>
      <c r="AQ158" s="107" t="s">
        <v>138</v>
      </c>
      <c r="AR158" s="107" t="s">
        <v>11</v>
      </c>
      <c r="AS158" s="107" t="s">
        <v>11</v>
      </c>
      <c r="AT158" s="107" t="s">
        <v>11</v>
      </c>
      <c r="AU158" s="107" t="s">
        <v>10</v>
      </c>
      <c r="AV158" s="107">
        <v>75</v>
      </c>
      <c r="AW158" s="107" t="s">
        <v>10</v>
      </c>
      <c r="AX158" s="107">
        <f>INDEX([2]Exposure_GWASs!S:S,MATCH([2]Luke!AB157,[2]Exposure_GWASs!C:C,0))</f>
        <v>77</v>
      </c>
      <c r="AY158" s="112" t="s">
        <v>2038</v>
      </c>
      <c r="AZ158" s="112" t="s">
        <v>135</v>
      </c>
      <c r="BA158" s="112" t="s">
        <v>2039</v>
      </c>
      <c r="BB158" s="112" t="s">
        <v>85</v>
      </c>
      <c r="BC158" s="112" t="s">
        <v>11</v>
      </c>
      <c r="BD158" s="112"/>
      <c r="BE158" s="112"/>
      <c r="BF158" s="112"/>
      <c r="BG158" s="112"/>
      <c r="BH158" s="112" t="s">
        <v>10</v>
      </c>
      <c r="BI158" s="112" t="s">
        <v>2040</v>
      </c>
      <c r="BJ158" s="112" t="s">
        <v>2041</v>
      </c>
      <c r="BK158" s="112" t="s">
        <v>11</v>
      </c>
      <c r="BL158" s="112" t="s">
        <v>11</v>
      </c>
      <c r="BM158" s="112" t="s">
        <v>11</v>
      </c>
      <c r="BN158" s="112" t="s">
        <v>2042</v>
      </c>
      <c r="BO158" s="112" t="s">
        <v>167</v>
      </c>
      <c r="BP158" s="112" t="s">
        <v>1059</v>
      </c>
      <c r="BQ158" s="112" t="s">
        <v>1029</v>
      </c>
      <c r="BR158" s="112">
        <v>0.91</v>
      </c>
      <c r="BS158" s="112"/>
      <c r="BT158" s="112">
        <v>95</v>
      </c>
      <c r="BU158" s="112">
        <v>0.77</v>
      </c>
      <c r="BV158" s="112">
        <v>1.07</v>
      </c>
      <c r="BW158" s="112">
        <v>0.247</v>
      </c>
      <c r="BX158" s="112" t="s">
        <v>1791</v>
      </c>
      <c r="BY158" s="112" t="s">
        <v>10</v>
      </c>
      <c r="BZ158" s="112" t="s">
        <v>2043</v>
      </c>
      <c r="CA158" s="112" t="s">
        <v>2044</v>
      </c>
      <c r="CB158" s="112" t="s">
        <v>2045</v>
      </c>
      <c r="CC158" s="112" t="s">
        <v>11</v>
      </c>
      <c r="CD158" s="106" t="s">
        <v>10</v>
      </c>
      <c r="CE158" s="112"/>
      <c r="CF158" s="112"/>
      <c r="CG158" s="112"/>
      <c r="CH158" s="112"/>
    </row>
    <row r="159" spans="1:91">
      <c r="A159" s="112">
        <v>42</v>
      </c>
      <c r="B159" s="105" t="s">
        <v>282</v>
      </c>
      <c r="C159" s="115" t="s">
        <v>244</v>
      </c>
      <c r="D159" s="112" t="s">
        <v>2027</v>
      </c>
      <c r="E159" s="112">
        <v>2018</v>
      </c>
      <c r="F159" s="112" t="s">
        <v>2028</v>
      </c>
      <c r="G159" s="112" t="s">
        <v>2029</v>
      </c>
      <c r="H159" s="112" t="s">
        <v>2030</v>
      </c>
      <c r="I159" s="112" t="s">
        <v>2031</v>
      </c>
      <c r="J159" s="112" t="s">
        <v>2032</v>
      </c>
      <c r="K159" s="112" t="s">
        <v>2033</v>
      </c>
      <c r="L159" s="112" t="s">
        <v>2034</v>
      </c>
      <c r="M159" s="112" t="s">
        <v>2035</v>
      </c>
      <c r="N159" s="107" t="s">
        <v>15</v>
      </c>
      <c r="O159" s="107" t="s">
        <v>5711</v>
      </c>
      <c r="P159" s="107" t="s">
        <v>5701</v>
      </c>
      <c r="Q159" s="107" t="s">
        <v>5577</v>
      </c>
      <c r="R159" s="107" t="str">
        <f>INDEX([2]Outcome_GWASs!K:K,MATCH([2]Luke!Q158,[2]Outcome_GWASs!C:C,0))</f>
        <v>Glioma</v>
      </c>
      <c r="S159" s="107" t="s">
        <v>663</v>
      </c>
      <c r="T159" s="107" t="str">
        <f>INDEX([2]Outcome_GWASs!I:I,MATCH([2]Luke!Q158,[2]Outcome_GWASs!C:C,0))</f>
        <v>18+</v>
      </c>
      <c r="U159" s="107" t="str">
        <f>INDEX([2]Outcome_GWASs!H:H,MATCH([2]Luke!Q158,[2]Outcome_GWASs!C:C,0))</f>
        <v>both</v>
      </c>
      <c r="V159" s="107">
        <f>INDEX([2]Outcome_GWASs!F:F,MATCH([2]Luke!Q158,[2]Outcome_GWASs!C:C,0))</f>
        <v>6191</v>
      </c>
      <c r="W159" s="107">
        <f>INDEX([2]Outcome_GWASs!G:G,MATCH([2]Luke!Q158,[2]Outcome_GWASs!C:C,0))</f>
        <v>18190</v>
      </c>
      <c r="X159" s="107">
        <f>INDEX([2]Outcome_GWASs!F:F,MATCH([2]Luke!Q158,[2]Outcome_GWASs!C:C,0))</f>
        <v>6191</v>
      </c>
      <c r="Y159" s="107">
        <f>INDEX([2]Outcome_GWASs!G:G,MATCH([2]Luke!Q158,[2]Outcome_GWASs!C:C,0))</f>
        <v>18190</v>
      </c>
      <c r="Z159" s="107" t="s">
        <v>10</v>
      </c>
      <c r="AA159" s="107" t="s">
        <v>1059</v>
      </c>
      <c r="AB159" s="107" t="str">
        <f>INDEX([2]Outcome_GWASs!E:E,MATCH([2]Luke!Q158,[2]Outcome_GWASs!C:C,0))</f>
        <v>European</v>
      </c>
      <c r="AC159" s="112" t="str">
        <f>INDEX([2]Exposure_GWASs!G:G,MATCH([2]Luke!AB158,[2]Exposure_GWASs!C:C,0))</f>
        <v>BMI</v>
      </c>
      <c r="AD159" s="107" t="s">
        <v>127</v>
      </c>
      <c r="AE159" s="107" t="s">
        <v>1139</v>
      </c>
      <c r="AF159" s="107" t="s">
        <v>139</v>
      </c>
      <c r="AG159" s="107" t="s">
        <v>140</v>
      </c>
      <c r="AH159" s="107"/>
      <c r="AI159" s="112">
        <f>INDEX([2]Exposure_GWASs!F:F,MATCH([2]Luke!AB158,[2]Exposure_GWASs!C:C,0))</f>
        <v>322154</v>
      </c>
      <c r="AJ159" s="107"/>
      <c r="AK159" s="107" t="s">
        <v>1005</v>
      </c>
      <c r="AL159" s="107" t="s">
        <v>249</v>
      </c>
      <c r="AM159" s="107" t="s">
        <v>10</v>
      </c>
      <c r="AN159" s="107" t="s">
        <v>10</v>
      </c>
      <c r="AO159" s="107" t="s">
        <v>2036</v>
      </c>
      <c r="AP159" s="107" t="s">
        <v>2037</v>
      </c>
      <c r="AQ159" s="107" t="s">
        <v>138</v>
      </c>
      <c r="AR159" s="107" t="s">
        <v>11</v>
      </c>
      <c r="AS159" s="107" t="s">
        <v>11</v>
      </c>
      <c r="AT159" s="107" t="s">
        <v>11</v>
      </c>
      <c r="AU159" s="107" t="s">
        <v>10</v>
      </c>
      <c r="AV159" s="107">
        <v>75</v>
      </c>
      <c r="AW159" s="107" t="s">
        <v>10</v>
      </c>
      <c r="AX159" s="107">
        <f>INDEX([2]Exposure_GWASs!S:S,MATCH([2]Luke!AB158,[2]Exposure_GWASs!C:C,0))</f>
        <v>77</v>
      </c>
      <c r="AY159" s="112" t="s">
        <v>2038</v>
      </c>
      <c r="AZ159" s="112" t="s">
        <v>135</v>
      </c>
      <c r="BA159" s="112" t="s">
        <v>2039</v>
      </c>
      <c r="BB159" s="112" t="s">
        <v>85</v>
      </c>
      <c r="BC159" s="112" t="s">
        <v>11</v>
      </c>
      <c r="BD159" s="112"/>
      <c r="BE159" s="112"/>
      <c r="BF159" s="112"/>
      <c r="BG159" s="112"/>
      <c r="BH159" s="112" t="s">
        <v>10</v>
      </c>
      <c r="BI159" s="112" t="s">
        <v>2040</v>
      </c>
      <c r="BJ159" s="112" t="s">
        <v>2041</v>
      </c>
      <c r="BK159" s="112" t="s">
        <v>11</v>
      </c>
      <c r="BL159" s="112" t="s">
        <v>11</v>
      </c>
      <c r="BM159" s="112" t="s">
        <v>11</v>
      </c>
      <c r="BN159" s="112" t="s">
        <v>2042</v>
      </c>
      <c r="BO159" s="112" t="s">
        <v>167</v>
      </c>
      <c r="BP159" s="112" t="s">
        <v>1059</v>
      </c>
      <c r="BQ159" s="112" t="s">
        <v>1029</v>
      </c>
      <c r="BR159" s="112">
        <v>0.89</v>
      </c>
      <c r="BS159" s="112"/>
      <c r="BT159" s="112">
        <v>95</v>
      </c>
      <c r="BU159" s="112">
        <v>0.73</v>
      </c>
      <c r="BV159" s="112">
        <v>1.08</v>
      </c>
      <c r="BW159" s="112">
        <v>0.23699999999999999</v>
      </c>
      <c r="BX159" s="112" t="s">
        <v>1791</v>
      </c>
      <c r="BY159" s="112" t="s">
        <v>10</v>
      </c>
      <c r="BZ159" s="112" t="s">
        <v>2043</v>
      </c>
      <c r="CA159" s="112" t="s">
        <v>2044</v>
      </c>
      <c r="CB159" s="112" t="s">
        <v>2045</v>
      </c>
      <c r="CC159" s="112" t="s">
        <v>11</v>
      </c>
      <c r="CD159" s="106" t="s">
        <v>10</v>
      </c>
      <c r="CE159" s="112"/>
      <c r="CF159" s="112"/>
      <c r="CG159" s="112"/>
      <c r="CH159" s="112"/>
    </row>
    <row r="160" spans="1:91">
      <c r="A160" s="112">
        <v>42</v>
      </c>
      <c r="B160" s="105" t="s">
        <v>282</v>
      </c>
      <c r="C160" s="115" t="s">
        <v>244</v>
      </c>
      <c r="D160" s="112" t="s">
        <v>2027</v>
      </c>
      <c r="E160" s="112">
        <v>2018</v>
      </c>
      <c r="F160" s="112" t="s">
        <v>2028</v>
      </c>
      <c r="G160" s="112" t="s">
        <v>2029</v>
      </c>
      <c r="H160" s="112" t="s">
        <v>2030</v>
      </c>
      <c r="I160" s="112" t="s">
        <v>2031</v>
      </c>
      <c r="J160" s="112" t="s">
        <v>2032</v>
      </c>
      <c r="K160" s="112" t="s">
        <v>2033</v>
      </c>
      <c r="L160" s="112" t="s">
        <v>2034</v>
      </c>
      <c r="M160" s="112" t="s">
        <v>2035</v>
      </c>
      <c r="N160" s="107" t="s">
        <v>15</v>
      </c>
      <c r="O160" s="107" t="s">
        <v>5711</v>
      </c>
      <c r="P160" s="107" t="s">
        <v>5702</v>
      </c>
      <c r="Q160" s="107" t="s">
        <v>5577</v>
      </c>
      <c r="R160" s="107" t="str">
        <f>INDEX([2]Outcome_GWASs!K:K,MATCH([2]Luke!Q159,[2]Outcome_GWASs!C:C,0))</f>
        <v>Glioma</v>
      </c>
      <c r="S160" s="107" t="s">
        <v>665</v>
      </c>
      <c r="T160" s="107" t="str">
        <f>INDEX([2]Outcome_GWASs!I:I,MATCH([2]Luke!Q159,[2]Outcome_GWASs!C:C,0))</f>
        <v>18+</v>
      </c>
      <c r="U160" s="107" t="str">
        <f>INDEX([2]Outcome_GWASs!H:H,MATCH([2]Luke!Q159,[2]Outcome_GWASs!C:C,0))</f>
        <v>both</v>
      </c>
      <c r="V160" s="107">
        <f>INDEX([2]Outcome_GWASs!F:F,MATCH([2]Luke!Q159,[2]Outcome_GWASs!C:C,0))</f>
        <v>5819</v>
      </c>
      <c r="W160" s="107">
        <f>INDEX([2]Outcome_GWASs!G:G,MATCH([2]Luke!Q159,[2]Outcome_GWASs!C:C,0))</f>
        <v>18190</v>
      </c>
      <c r="X160" s="107">
        <f>INDEX([2]Outcome_GWASs!F:F,MATCH([2]Luke!Q159,[2]Outcome_GWASs!C:C,0))</f>
        <v>5819</v>
      </c>
      <c r="Y160" s="107">
        <f>INDEX([2]Outcome_GWASs!G:G,MATCH([2]Luke!Q159,[2]Outcome_GWASs!C:C,0))</f>
        <v>18190</v>
      </c>
      <c r="Z160" s="107" t="s">
        <v>10</v>
      </c>
      <c r="AA160" s="107" t="s">
        <v>1059</v>
      </c>
      <c r="AB160" s="107" t="str">
        <f>INDEX([2]Outcome_GWASs!E:E,MATCH([2]Luke!Q159,[2]Outcome_GWASs!C:C,0))</f>
        <v>European</v>
      </c>
      <c r="AC160" s="112" t="str">
        <f>INDEX([2]Exposure_GWASs!G:G,MATCH([2]Luke!AB159,[2]Exposure_GWASs!C:C,0))</f>
        <v>BMI</v>
      </c>
      <c r="AD160" s="107" t="s">
        <v>127</v>
      </c>
      <c r="AE160" s="107" t="s">
        <v>1139</v>
      </c>
      <c r="AF160" s="107" t="s">
        <v>139</v>
      </c>
      <c r="AG160" s="107" t="s">
        <v>140</v>
      </c>
      <c r="AH160" s="107"/>
      <c r="AI160" s="112">
        <f>INDEX([2]Exposure_GWASs!F:F,MATCH([2]Luke!AB159,[2]Exposure_GWASs!C:C,0))</f>
        <v>322154</v>
      </c>
      <c r="AJ160" s="107"/>
      <c r="AK160" s="107" t="s">
        <v>1005</v>
      </c>
      <c r="AL160" s="107" t="s">
        <v>249</v>
      </c>
      <c r="AM160" s="107" t="s">
        <v>10</v>
      </c>
      <c r="AN160" s="107" t="s">
        <v>10</v>
      </c>
      <c r="AO160" s="107" t="s">
        <v>2036</v>
      </c>
      <c r="AP160" s="107" t="s">
        <v>2037</v>
      </c>
      <c r="AQ160" s="107" t="s">
        <v>138</v>
      </c>
      <c r="AR160" s="107" t="s">
        <v>11</v>
      </c>
      <c r="AS160" s="107" t="s">
        <v>11</v>
      </c>
      <c r="AT160" s="107" t="s">
        <v>11</v>
      </c>
      <c r="AU160" s="107" t="s">
        <v>10</v>
      </c>
      <c r="AV160" s="107">
        <v>75</v>
      </c>
      <c r="AW160" s="107" t="s">
        <v>10</v>
      </c>
      <c r="AX160" s="107">
        <f>INDEX([2]Exposure_GWASs!S:S,MATCH([2]Luke!AB159,[2]Exposure_GWASs!C:C,0))</f>
        <v>77</v>
      </c>
      <c r="AY160" s="112" t="s">
        <v>2038</v>
      </c>
      <c r="AZ160" s="112" t="s">
        <v>135</v>
      </c>
      <c r="BA160" s="112" t="s">
        <v>2039</v>
      </c>
      <c r="BB160" s="112" t="s">
        <v>85</v>
      </c>
      <c r="BC160" s="112" t="s">
        <v>11</v>
      </c>
      <c r="BD160" s="112"/>
      <c r="BE160" s="112"/>
      <c r="BF160" s="112"/>
      <c r="BG160" s="112"/>
      <c r="BH160" s="112" t="s">
        <v>10</v>
      </c>
      <c r="BI160" s="112" t="s">
        <v>2040</v>
      </c>
      <c r="BJ160" s="112" t="s">
        <v>2041</v>
      </c>
      <c r="BK160" s="112" t="s">
        <v>11</v>
      </c>
      <c r="BL160" s="112" t="s">
        <v>11</v>
      </c>
      <c r="BM160" s="112" t="s">
        <v>11</v>
      </c>
      <c r="BN160" s="112" t="s">
        <v>2042</v>
      </c>
      <c r="BO160" s="112" t="s">
        <v>167</v>
      </c>
      <c r="BP160" s="112" t="s">
        <v>1059</v>
      </c>
      <c r="BQ160" s="112" t="s">
        <v>1029</v>
      </c>
      <c r="BR160" s="112">
        <v>0.93</v>
      </c>
      <c r="BS160" s="112"/>
      <c r="BT160" s="112">
        <v>95</v>
      </c>
      <c r="BU160" s="112">
        <v>0.75</v>
      </c>
      <c r="BV160" s="112">
        <v>1.1499999999999999</v>
      </c>
      <c r="BW160" s="112">
        <v>0.51</v>
      </c>
      <c r="BX160" s="112" t="s">
        <v>1791</v>
      </c>
      <c r="BY160" s="112" t="s">
        <v>10</v>
      </c>
      <c r="BZ160" s="112" t="s">
        <v>2043</v>
      </c>
      <c r="CA160" s="112" t="s">
        <v>2044</v>
      </c>
      <c r="CB160" s="112" t="s">
        <v>2045</v>
      </c>
      <c r="CC160" s="112" t="s">
        <v>11</v>
      </c>
      <c r="CD160" s="106" t="s">
        <v>10</v>
      </c>
      <c r="CE160" s="112"/>
      <c r="CF160" s="112"/>
      <c r="CG160" s="112"/>
      <c r="CH160" s="112"/>
    </row>
    <row r="161" spans="1:86">
      <c r="A161" s="112">
        <v>42</v>
      </c>
      <c r="B161" s="105" t="s">
        <v>282</v>
      </c>
      <c r="C161" s="115" t="s">
        <v>244</v>
      </c>
      <c r="D161" s="112" t="s">
        <v>2027</v>
      </c>
      <c r="E161" s="112">
        <v>2018</v>
      </c>
      <c r="F161" s="112" t="s">
        <v>2028</v>
      </c>
      <c r="G161" s="112" t="s">
        <v>2029</v>
      </c>
      <c r="H161" s="112" t="s">
        <v>2030</v>
      </c>
      <c r="I161" s="112" t="s">
        <v>2031</v>
      </c>
      <c r="J161" s="112" t="s">
        <v>2032</v>
      </c>
      <c r="K161" s="112" t="s">
        <v>2033</v>
      </c>
      <c r="L161" s="112" t="s">
        <v>2034</v>
      </c>
      <c r="M161" s="112" t="s">
        <v>2035</v>
      </c>
      <c r="N161" s="107" t="s">
        <v>15</v>
      </c>
      <c r="O161" s="107" t="s">
        <v>5711</v>
      </c>
      <c r="P161" s="107" t="s">
        <v>5711</v>
      </c>
      <c r="Q161" s="107" t="s">
        <v>5577</v>
      </c>
      <c r="R161" s="107" t="str">
        <f>INDEX([2]Outcome_GWASs!K:K,MATCH([2]Luke!Q160,[2]Outcome_GWASs!C:C,0))</f>
        <v>Glioma</v>
      </c>
      <c r="S161" s="107" t="s">
        <v>660</v>
      </c>
      <c r="T161" s="107" t="str">
        <f>INDEX([2]Outcome_GWASs!I:I,MATCH([2]Luke!Q160,[2]Outcome_GWASs!C:C,0))</f>
        <v>18+</v>
      </c>
      <c r="U161" s="107" t="str">
        <f>INDEX([2]Outcome_GWASs!H:H,MATCH([2]Luke!Q160,[2]Outcome_GWASs!C:C,0))</f>
        <v>both</v>
      </c>
      <c r="V161" s="107">
        <f>INDEX([2]Outcome_GWASs!F:F,MATCH([2]Luke!Q160,[2]Outcome_GWASs!C:C,0))</f>
        <v>12496</v>
      </c>
      <c r="W161" s="107">
        <f>INDEX([2]Outcome_GWASs!G:G,MATCH([2]Luke!Q160,[2]Outcome_GWASs!C:C,0))</f>
        <v>18190</v>
      </c>
      <c r="X161" s="107">
        <f>INDEX([2]Outcome_GWASs!F:F,MATCH([2]Luke!Q160,[2]Outcome_GWASs!C:C,0))</f>
        <v>12496</v>
      </c>
      <c r="Y161" s="107">
        <f>INDEX([2]Outcome_GWASs!G:G,MATCH([2]Luke!Q160,[2]Outcome_GWASs!C:C,0))</f>
        <v>18190</v>
      </c>
      <c r="Z161" s="107" t="s">
        <v>10</v>
      </c>
      <c r="AA161" s="107" t="s">
        <v>1059</v>
      </c>
      <c r="AB161" s="107" t="str">
        <f>INDEX([2]Outcome_GWASs!E:E,MATCH([2]Luke!Q160,[2]Outcome_GWASs!C:C,0))</f>
        <v>European</v>
      </c>
      <c r="AC161" s="112" t="str">
        <f>INDEX([2]Exposure_GWASs!G:G,MATCH([2]Luke!AB160,[2]Exposure_GWASs!C:C,0))</f>
        <v>WHR</v>
      </c>
      <c r="AD161" s="107" t="s">
        <v>160</v>
      </c>
      <c r="AE161" s="107" t="s">
        <v>1388</v>
      </c>
      <c r="AF161" s="107" t="s">
        <v>139</v>
      </c>
      <c r="AG161" s="107" t="s">
        <v>140</v>
      </c>
      <c r="AH161" s="107"/>
      <c r="AI161" s="112">
        <f>INDEX([2]Exposure_GWASs!F:F,MATCH([2]Luke!AB160,[2]Exposure_GWASs!C:C,0))</f>
        <v>212216</v>
      </c>
      <c r="AJ161" s="107"/>
      <c r="AK161" s="107" t="s">
        <v>1005</v>
      </c>
      <c r="AL161" s="107" t="s">
        <v>249</v>
      </c>
      <c r="AM161" s="107" t="s">
        <v>10</v>
      </c>
      <c r="AN161" s="107" t="s">
        <v>10</v>
      </c>
      <c r="AO161" s="107" t="s">
        <v>2036</v>
      </c>
      <c r="AP161" s="107" t="s">
        <v>2037</v>
      </c>
      <c r="AQ161" s="107" t="s">
        <v>138</v>
      </c>
      <c r="AR161" s="107" t="s">
        <v>11</v>
      </c>
      <c r="AS161" s="107" t="s">
        <v>11</v>
      </c>
      <c r="AT161" s="107" t="s">
        <v>11</v>
      </c>
      <c r="AU161" s="107" t="s">
        <v>10</v>
      </c>
      <c r="AV161" s="107">
        <v>33</v>
      </c>
      <c r="AW161" s="107" t="s">
        <v>10</v>
      </c>
      <c r="AX161" s="107">
        <f>INDEX([2]Exposure_GWASs!S:S,MATCH([2]Luke!AB160,[2]Exposure_GWASs!C:C,0))</f>
        <v>26</v>
      </c>
      <c r="AY161" s="112" t="s">
        <v>2038</v>
      </c>
      <c r="AZ161" s="112" t="s">
        <v>135</v>
      </c>
      <c r="BA161" s="112" t="s">
        <v>2039</v>
      </c>
      <c r="BB161" s="112" t="s">
        <v>85</v>
      </c>
      <c r="BC161" s="112" t="s">
        <v>11</v>
      </c>
      <c r="BD161" s="112"/>
      <c r="BE161" s="112"/>
      <c r="BF161" s="112"/>
      <c r="BG161" s="112"/>
      <c r="BH161" s="112" t="s">
        <v>10</v>
      </c>
      <c r="BI161" s="112" t="s">
        <v>2040</v>
      </c>
      <c r="BJ161" s="112" t="s">
        <v>2041</v>
      </c>
      <c r="BK161" s="112" t="s">
        <v>11</v>
      </c>
      <c r="BL161" s="112" t="s">
        <v>11</v>
      </c>
      <c r="BM161" s="112" t="s">
        <v>11</v>
      </c>
      <c r="BN161" s="112" t="s">
        <v>2042</v>
      </c>
      <c r="BO161" s="112" t="s">
        <v>167</v>
      </c>
      <c r="BP161" s="112" t="s">
        <v>1059</v>
      </c>
      <c r="BQ161" s="112" t="s">
        <v>1029</v>
      </c>
      <c r="BR161" s="112">
        <v>1.1100000000000001</v>
      </c>
      <c r="BS161" s="112"/>
      <c r="BT161" s="112">
        <v>95</v>
      </c>
      <c r="BU161" s="112">
        <v>0.84</v>
      </c>
      <c r="BV161" s="112">
        <v>1.46</v>
      </c>
      <c r="BW161" s="112">
        <v>0.45600000000000002</v>
      </c>
      <c r="BX161" s="112" t="s">
        <v>1791</v>
      </c>
      <c r="BY161" s="112" t="s">
        <v>10</v>
      </c>
      <c r="BZ161" s="112" t="s">
        <v>2043</v>
      </c>
      <c r="CA161" s="112" t="s">
        <v>2044</v>
      </c>
      <c r="CB161" s="112" t="s">
        <v>2045</v>
      </c>
      <c r="CC161" s="112" t="s">
        <v>11</v>
      </c>
      <c r="CD161" s="106" t="s">
        <v>10</v>
      </c>
      <c r="CE161" s="112"/>
      <c r="CF161" s="112"/>
      <c r="CG161" s="112"/>
      <c r="CH161" s="112"/>
    </row>
    <row r="162" spans="1:86">
      <c r="A162" s="112">
        <v>42</v>
      </c>
      <c r="B162" s="105" t="s">
        <v>282</v>
      </c>
      <c r="C162" s="115" t="s">
        <v>244</v>
      </c>
      <c r="D162" s="112" t="s">
        <v>2027</v>
      </c>
      <c r="E162" s="112">
        <v>2018</v>
      </c>
      <c r="F162" s="112" t="s">
        <v>2028</v>
      </c>
      <c r="G162" s="112" t="s">
        <v>2029</v>
      </c>
      <c r="H162" s="112" t="s">
        <v>2030</v>
      </c>
      <c r="I162" s="112" t="s">
        <v>2031</v>
      </c>
      <c r="J162" s="112" t="s">
        <v>2032</v>
      </c>
      <c r="K162" s="112" t="s">
        <v>2033</v>
      </c>
      <c r="L162" s="112" t="s">
        <v>2034</v>
      </c>
      <c r="M162" s="112" t="s">
        <v>2035</v>
      </c>
      <c r="N162" s="107" t="s">
        <v>15</v>
      </c>
      <c r="O162" s="107" t="s">
        <v>5711</v>
      </c>
      <c r="P162" s="107" t="s">
        <v>5701</v>
      </c>
      <c r="Q162" s="107" t="s">
        <v>5577</v>
      </c>
      <c r="R162" s="107" t="str">
        <f>INDEX([2]Outcome_GWASs!K:K,MATCH([2]Luke!Q161,[2]Outcome_GWASs!C:C,0))</f>
        <v>Glioma</v>
      </c>
      <c r="S162" s="107" t="s">
        <v>663</v>
      </c>
      <c r="T162" s="107" t="str">
        <f>INDEX([2]Outcome_GWASs!I:I,MATCH([2]Luke!Q161,[2]Outcome_GWASs!C:C,0))</f>
        <v>18+</v>
      </c>
      <c r="U162" s="107" t="str">
        <f>INDEX([2]Outcome_GWASs!H:H,MATCH([2]Luke!Q161,[2]Outcome_GWASs!C:C,0))</f>
        <v>both</v>
      </c>
      <c r="V162" s="107">
        <f>INDEX([2]Outcome_GWASs!F:F,MATCH([2]Luke!Q161,[2]Outcome_GWASs!C:C,0))</f>
        <v>6191</v>
      </c>
      <c r="W162" s="107">
        <f>INDEX([2]Outcome_GWASs!G:G,MATCH([2]Luke!Q161,[2]Outcome_GWASs!C:C,0))</f>
        <v>18190</v>
      </c>
      <c r="X162" s="107">
        <f>INDEX([2]Outcome_GWASs!F:F,MATCH([2]Luke!Q161,[2]Outcome_GWASs!C:C,0))</f>
        <v>6191</v>
      </c>
      <c r="Y162" s="107">
        <f>INDEX([2]Outcome_GWASs!G:G,MATCH([2]Luke!Q161,[2]Outcome_GWASs!C:C,0))</f>
        <v>18190</v>
      </c>
      <c r="Z162" s="107" t="s">
        <v>10</v>
      </c>
      <c r="AA162" s="107" t="s">
        <v>1059</v>
      </c>
      <c r="AB162" s="107" t="str">
        <f>INDEX([2]Outcome_GWASs!E:E,MATCH([2]Luke!Q161,[2]Outcome_GWASs!C:C,0))</f>
        <v>European</v>
      </c>
      <c r="AC162" s="112" t="str">
        <f>INDEX([2]Exposure_GWASs!G:G,MATCH([2]Luke!AB161,[2]Exposure_GWASs!C:C,0))</f>
        <v>WHR</v>
      </c>
      <c r="AD162" s="107" t="s">
        <v>160</v>
      </c>
      <c r="AE162" s="107" t="s">
        <v>1388</v>
      </c>
      <c r="AF162" s="107" t="s">
        <v>139</v>
      </c>
      <c r="AG162" s="107" t="s">
        <v>140</v>
      </c>
      <c r="AH162" s="107"/>
      <c r="AI162" s="112">
        <f>INDEX([2]Exposure_GWASs!F:F,MATCH([2]Luke!AB161,[2]Exposure_GWASs!C:C,0))</f>
        <v>212216</v>
      </c>
      <c r="AJ162" s="107"/>
      <c r="AK162" s="107" t="s">
        <v>1005</v>
      </c>
      <c r="AL162" s="107" t="s">
        <v>249</v>
      </c>
      <c r="AM162" s="107" t="s">
        <v>10</v>
      </c>
      <c r="AN162" s="107" t="s">
        <v>10</v>
      </c>
      <c r="AO162" s="107" t="s">
        <v>2036</v>
      </c>
      <c r="AP162" s="107" t="s">
        <v>2037</v>
      </c>
      <c r="AQ162" s="107" t="s">
        <v>138</v>
      </c>
      <c r="AR162" s="107" t="s">
        <v>11</v>
      </c>
      <c r="AS162" s="107" t="s">
        <v>11</v>
      </c>
      <c r="AT162" s="107" t="s">
        <v>11</v>
      </c>
      <c r="AU162" s="107" t="s">
        <v>10</v>
      </c>
      <c r="AV162" s="107">
        <v>33</v>
      </c>
      <c r="AW162" s="107" t="s">
        <v>10</v>
      </c>
      <c r="AX162" s="107">
        <f>INDEX([2]Exposure_GWASs!S:S,MATCH([2]Luke!AB161,[2]Exposure_GWASs!C:C,0))</f>
        <v>26</v>
      </c>
      <c r="AY162" s="112" t="s">
        <v>2038</v>
      </c>
      <c r="AZ162" s="112" t="s">
        <v>135</v>
      </c>
      <c r="BA162" s="112" t="s">
        <v>2039</v>
      </c>
      <c r="BB162" s="112" t="s">
        <v>85</v>
      </c>
      <c r="BC162" s="112" t="s">
        <v>11</v>
      </c>
      <c r="BD162" s="112"/>
      <c r="BE162" s="112"/>
      <c r="BF162" s="112"/>
      <c r="BG162" s="112"/>
      <c r="BH162" s="112" t="s">
        <v>10</v>
      </c>
      <c r="BI162" s="112" t="s">
        <v>2040</v>
      </c>
      <c r="BJ162" s="112" t="s">
        <v>2041</v>
      </c>
      <c r="BK162" s="112" t="s">
        <v>11</v>
      </c>
      <c r="BL162" s="112" t="s">
        <v>11</v>
      </c>
      <c r="BM162" s="112" t="s">
        <v>11</v>
      </c>
      <c r="BN162" s="112" t="s">
        <v>2042</v>
      </c>
      <c r="BO162" s="112" t="s">
        <v>167</v>
      </c>
      <c r="BP162" s="112" t="s">
        <v>1059</v>
      </c>
      <c r="BQ162" s="112" t="s">
        <v>1029</v>
      </c>
      <c r="BR162" s="112">
        <v>0.97</v>
      </c>
      <c r="BS162" s="112"/>
      <c r="BT162" s="112">
        <v>95</v>
      </c>
      <c r="BU162" s="112">
        <v>0.69</v>
      </c>
      <c r="BV162" s="112">
        <v>1.35</v>
      </c>
      <c r="BW162" s="112">
        <v>0.84699999999999998</v>
      </c>
      <c r="BX162" s="112" t="s">
        <v>1791</v>
      </c>
      <c r="BY162" s="112" t="s">
        <v>10</v>
      </c>
      <c r="BZ162" s="112" t="s">
        <v>2043</v>
      </c>
      <c r="CA162" s="112" t="s">
        <v>2044</v>
      </c>
      <c r="CB162" s="112" t="s">
        <v>2045</v>
      </c>
      <c r="CC162" s="112" t="s">
        <v>11</v>
      </c>
      <c r="CD162" s="106" t="s">
        <v>10</v>
      </c>
      <c r="CE162" s="112"/>
      <c r="CF162" s="112"/>
      <c r="CG162" s="112"/>
      <c r="CH162" s="112"/>
    </row>
    <row r="163" spans="1:86">
      <c r="A163" s="112">
        <v>42</v>
      </c>
      <c r="B163" s="105" t="s">
        <v>282</v>
      </c>
      <c r="C163" s="115" t="s">
        <v>244</v>
      </c>
      <c r="D163" s="112" t="s">
        <v>2027</v>
      </c>
      <c r="E163" s="112">
        <v>2018</v>
      </c>
      <c r="F163" s="112" t="s">
        <v>2028</v>
      </c>
      <c r="G163" s="112" t="s">
        <v>2029</v>
      </c>
      <c r="H163" s="112" t="s">
        <v>2030</v>
      </c>
      <c r="I163" s="112" t="s">
        <v>2031</v>
      </c>
      <c r="J163" s="112" t="s">
        <v>2032</v>
      </c>
      <c r="K163" s="112" t="s">
        <v>2033</v>
      </c>
      <c r="L163" s="112" t="s">
        <v>2034</v>
      </c>
      <c r="M163" s="112" t="s">
        <v>2035</v>
      </c>
      <c r="N163" s="107" t="s">
        <v>15</v>
      </c>
      <c r="O163" s="107" t="s">
        <v>5711</v>
      </c>
      <c r="P163" s="107" t="s">
        <v>5702</v>
      </c>
      <c r="Q163" s="107" t="s">
        <v>5577</v>
      </c>
      <c r="R163" s="107" t="str">
        <f>INDEX([2]Outcome_GWASs!K:K,MATCH([2]Luke!Q162,[2]Outcome_GWASs!C:C,0))</f>
        <v>Glioma</v>
      </c>
      <c r="S163" s="107" t="s">
        <v>665</v>
      </c>
      <c r="T163" s="107" t="str">
        <f>INDEX([2]Outcome_GWASs!I:I,MATCH([2]Luke!Q162,[2]Outcome_GWASs!C:C,0))</f>
        <v>18+</v>
      </c>
      <c r="U163" s="107" t="str">
        <f>INDEX([2]Outcome_GWASs!H:H,MATCH([2]Luke!Q162,[2]Outcome_GWASs!C:C,0))</f>
        <v>both</v>
      </c>
      <c r="V163" s="107">
        <f>INDEX([2]Outcome_GWASs!F:F,MATCH([2]Luke!Q162,[2]Outcome_GWASs!C:C,0))</f>
        <v>5819</v>
      </c>
      <c r="W163" s="107">
        <f>INDEX([2]Outcome_GWASs!G:G,MATCH([2]Luke!Q162,[2]Outcome_GWASs!C:C,0))</f>
        <v>18190</v>
      </c>
      <c r="X163" s="107">
        <f>INDEX([2]Outcome_GWASs!F:F,MATCH([2]Luke!Q162,[2]Outcome_GWASs!C:C,0))</f>
        <v>5819</v>
      </c>
      <c r="Y163" s="107">
        <f>INDEX([2]Outcome_GWASs!G:G,MATCH([2]Luke!Q162,[2]Outcome_GWASs!C:C,0))</f>
        <v>18190</v>
      </c>
      <c r="Z163" s="107" t="s">
        <v>10</v>
      </c>
      <c r="AA163" s="107" t="s">
        <v>1059</v>
      </c>
      <c r="AB163" s="107" t="str">
        <f>INDEX([2]Outcome_GWASs!E:E,MATCH([2]Luke!Q162,[2]Outcome_GWASs!C:C,0))</f>
        <v>European</v>
      </c>
      <c r="AC163" s="112" t="str">
        <f>INDEX([2]Exposure_GWASs!G:G,MATCH([2]Luke!AB162,[2]Exposure_GWASs!C:C,0))</f>
        <v>WHR</v>
      </c>
      <c r="AD163" s="107" t="s">
        <v>160</v>
      </c>
      <c r="AE163" s="107" t="s">
        <v>1388</v>
      </c>
      <c r="AF163" s="107" t="s">
        <v>139</v>
      </c>
      <c r="AG163" s="107" t="s">
        <v>140</v>
      </c>
      <c r="AH163" s="107"/>
      <c r="AI163" s="112">
        <f>INDEX([2]Exposure_GWASs!F:F,MATCH([2]Luke!AB162,[2]Exposure_GWASs!C:C,0))</f>
        <v>212216</v>
      </c>
      <c r="AJ163" s="107"/>
      <c r="AK163" s="107" t="s">
        <v>1005</v>
      </c>
      <c r="AL163" s="107" t="s">
        <v>249</v>
      </c>
      <c r="AM163" s="107" t="s">
        <v>10</v>
      </c>
      <c r="AN163" s="107" t="s">
        <v>10</v>
      </c>
      <c r="AO163" s="107" t="s">
        <v>2036</v>
      </c>
      <c r="AP163" s="107" t="s">
        <v>2037</v>
      </c>
      <c r="AQ163" s="107" t="s">
        <v>138</v>
      </c>
      <c r="AR163" s="107" t="s">
        <v>11</v>
      </c>
      <c r="AS163" s="107" t="s">
        <v>11</v>
      </c>
      <c r="AT163" s="107" t="s">
        <v>11</v>
      </c>
      <c r="AU163" s="107" t="s">
        <v>10</v>
      </c>
      <c r="AV163" s="107">
        <v>33</v>
      </c>
      <c r="AW163" s="107" t="s">
        <v>10</v>
      </c>
      <c r="AX163" s="107">
        <f>INDEX([2]Exposure_GWASs!S:S,MATCH([2]Luke!AB162,[2]Exposure_GWASs!C:C,0))</f>
        <v>26</v>
      </c>
      <c r="AY163" s="112" t="s">
        <v>2038</v>
      </c>
      <c r="AZ163" s="112" t="s">
        <v>135</v>
      </c>
      <c r="BA163" s="112" t="s">
        <v>2039</v>
      </c>
      <c r="BB163" s="112" t="s">
        <v>85</v>
      </c>
      <c r="BC163" s="112" t="s">
        <v>11</v>
      </c>
      <c r="BD163" s="112"/>
      <c r="BE163" s="112"/>
      <c r="BF163" s="112"/>
      <c r="BG163" s="112"/>
      <c r="BH163" s="112" t="s">
        <v>10</v>
      </c>
      <c r="BI163" s="112" t="s">
        <v>2040</v>
      </c>
      <c r="BJ163" s="112" t="s">
        <v>2041</v>
      </c>
      <c r="BK163" s="112" t="s">
        <v>11</v>
      </c>
      <c r="BL163" s="112" t="s">
        <v>11</v>
      </c>
      <c r="BM163" s="112" t="s">
        <v>11</v>
      </c>
      <c r="BN163" s="112" t="s">
        <v>2042</v>
      </c>
      <c r="BO163" s="112" t="s">
        <v>167</v>
      </c>
      <c r="BP163" s="112" t="s">
        <v>1059</v>
      </c>
      <c r="BQ163" s="112" t="s">
        <v>1029</v>
      </c>
      <c r="BR163" s="112">
        <v>1.34</v>
      </c>
      <c r="BS163" s="112"/>
      <c r="BT163" s="112">
        <v>95</v>
      </c>
      <c r="BU163" s="112">
        <v>0.94</v>
      </c>
      <c r="BV163" s="112">
        <v>1.93</v>
      </c>
      <c r="BW163" s="112">
        <v>0.109</v>
      </c>
      <c r="BX163" s="112" t="s">
        <v>1791</v>
      </c>
      <c r="BY163" s="112" t="s">
        <v>10</v>
      </c>
      <c r="BZ163" s="112" t="s">
        <v>2043</v>
      </c>
      <c r="CA163" s="112" t="s">
        <v>2044</v>
      </c>
      <c r="CB163" s="112" t="s">
        <v>2045</v>
      </c>
      <c r="CC163" s="112" t="s">
        <v>11</v>
      </c>
      <c r="CD163" s="106" t="s">
        <v>10</v>
      </c>
      <c r="CE163" s="112"/>
      <c r="CF163" s="112"/>
      <c r="CG163" s="112"/>
      <c r="CH163" s="112"/>
    </row>
    <row r="164" spans="1:86">
      <c r="A164" s="112">
        <v>43</v>
      </c>
      <c r="B164" s="105" t="s">
        <v>282</v>
      </c>
      <c r="C164" s="115" t="s">
        <v>244</v>
      </c>
      <c r="D164" s="112" t="s">
        <v>2046</v>
      </c>
      <c r="E164" s="112">
        <v>2016</v>
      </c>
      <c r="F164" s="112" t="s">
        <v>1257</v>
      </c>
      <c r="G164" s="112" t="s">
        <v>2047</v>
      </c>
      <c r="H164" s="112" t="s">
        <v>2048</v>
      </c>
      <c r="I164" s="112" t="s">
        <v>2049</v>
      </c>
      <c r="J164" s="112" t="s">
        <v>2050</v>
      </c>
      <c r="K164" s="112" t="s">
        <v>2051</v>
      </c>
      <c r="L164" s="112" t="s">
        <v>2052</v>
      </c>
      <c r="M164" s="112" t="s">
        <v>2053</v>
      </c>
      <c r="N164" s="112" t="s">
        <v>12</v>
      </c>
      <c r="O164" s="112" t="s">
        <v>5712</v>
      </c>
      <c r="P164" s="107" t="s">
        <v>5703</v>
      </c>
      <c r="Q164" s="107" t="s">
        <v>5577</v>
      </c>
      <c r="R164" s="112" t="s">
        <v>2054</v>
      </c>
      <c r="S164" s="112" t="s">
        <v>123</v>
      </c>
      <c r="T164" s="112" t="s">
        <v>2055</v>
      </c>
      <c r="U164" s="112" t="s">
        <v>2056</v>
      </c>
      <c r="V164" s="112">
        <v>7933</v>
      </c>
      <c r="W164" s="112" t="s">
        <v>2057</v>
      </c>
      <c r="X164" s="112" t="s">
        <v>10</v>
      </c>
      <c r="Y164" s="112" t="s">
        <v>10</v>
      </c>
      <c r="Z164" s="112" t="s">
        <v>10</v>
      </c>
      <c r="AA164" s="112" t="s">
        <v>1005</v>
      </c>
      <c r="AB164" s="112" t="s">
        <v>2058</v>
      </c>
      <c r="AC164" s="112" t="str">
        <f>INDEX([2]Exposure_GWASs!G:G,MATCH([2]Luke!AB163,[2]Exposure_GWASs!C:C,0))</f>
        <v>BMI</v>
      </c>
      <c r="AD164" s="107" t="s">
        <v>127</v>
      </c>
      <c r="AE164" s="112" t="s">
        <v>1060</v>
      </c>
      <c r="AF164" s="112" t="s">
        <v>139</v>
      </c>
      <c r="AG164" s="112" t="s">
        <v>140</v>
      </c>
      <c r="AH164" s="112"/>
      <c r="AI164" s="112">
        <f>INDEX([2]Exposure_GWASs!F:F,MATCH([2]Luke!AB163,[2]Exposure_GWASs!C:C,0))</f>
        <v>339224</v>
      </c>
      <c r="AJ164" s="112"/>
      <c r="AK164" s="112" t="s">
        <v>1005</v>
      </c>
      <c r="AL164" s="112" t="s">
        <v>249</v>
      </c>
      <c r="AM164" s="112" t="s">
        <v>130</v>
      </c>
      <c r="AN164" s="112" t="s">
        <v>2059</v>
      </c>
      <c r="AO164" s="112" t="s">
        <v>11</v>
      </c>
      <c r="AP164" s="112" t="s">
        <v>2060</v>
      </c>
      <c r="AQ164" s="112" t="s">
        <v>138</v>
      </c>
      <c r="AR164" s="112" t="s">
        <v>11</v>
      </c>
      <c r="AS164" s="112" t="s">
        <v>11</v>
      </c>
      <c r="AT164" s="112" t="s">
        <v>2061</v>
      </c>
      <c r="AU164" s="112" t="s">
        <v>10</v>
      </c>
      <c r="AV164" s="112" t="s">
        <v>10</v>
      </c>
      <c r="AW164" s="112">
        <v>87</v>
      </c>
      <c r="AX164" s="112">
        <f>INDEX([2]Exposure_GWASs!S:S,MATCH([2]Luke!AB163,[2]Exposure_GWASs!C:C,0))</f>
        <v>97</v>
      </c>
      <c r="AY164" s="112" t="s">
        <v>2062</v>
      </c>
      <c r="AZ164" s="112" t="s">
        <v>11</v>
      </c>
      <c r="BA164" s="112" t="s">
        <v>10</v>
      </c>
      <c r="BB164" s="112" t="s">
        <v>32</v>
      </c>
      <c r="BC164" s="112" t="s">
        <v>17</v>
      </c>
      <c r="BD164" s="112" t="s">
        <v>98</v>
      </c>
      <c r="BE164" s="112"/>
      <c r="BF164" s="112"/>
      <c r="BG164" s="112"/>
      <c r="BH164" s="112" t="s">
        <v>1011</v>
      </c>
      <c r="BI164" s="112" t="s">
        <v>11</v>
      </c>
      <c r="BJ164" s="112" t="s">
        <v>2063</v>
      </c>
      <c r="BK164" s="112" t="s">
        <v>11</v>
      </c>
      <c r="BL164" s="112" t="s">
        <v>11</v>
      </c>
      <c r="BM164" s="112" t="s">
        <v>11</v>
      </c>
      <c r="BN164" s="112" t="s">
        <v>11</v>
      </c>
      <c r="BO164" s="112" t="s">
        <v>2064</v>
      </c>
      <c r="BP164" s="112" t="s">
        <v>1059</v>
      </c>
      <c r="BQ164" s="112" t="s">
        <v>1029</v>
      </c>
      <c r="BR164" s="112">
        <v>1.06</v>
      </c>
      <c r="BS164" s="112"/>
      <c r="BT164" s="112">
        <v>95</v>
      </c>
      <c r="BU164" s="112">
        <v>0.88</v>
      </c>
      <c r="BV164" s="112">
        <v>1.27</v>
      </c>
      <c r="BW164" s="112" t="s">
        <v>2065</v>
      </c>
      <c r="BX164" s="112" t="s">
        <v>1791</v>
      </c>
      <c r="BY164" s="112" t="s">
        <v>10</v>
      </c>
      <c r="BZ164" s="112" t="s">
        <v>2066</v>
      </c>
      <c r="CA164" s="112" t="s">
        <v>2067</v>
      </c>
      <c r="CB164" s="112" t="s">
        <v>2068</v>
      </c>
      <c r="CC164" s="112" t="s">
        <v>11</v>
      </c>
      <c r="CD164" s="106" t="s">
        <v>10</v>
      </c>
      <c r="CE164" s="112"/>
      <c r="CF164" s="112"/>
      <c r="CG164" s="112"/>
      <c r="CH164" s="112"/>
    </row>
    <row r="165" spans="1:86">
      <c r="A165" s="112">
        <v>43</v>
      </c>
      <c r="B165" s="105" t="s">
        <v>282</v>
      </c>
      <c r="C165" s="115" t="s">
        <v>244</v>
      </c>
      <c r="D165" s="112" t="s">
        <v>2046</v>
      </c>
      <c r="E165" s="112">
        <v>2016</v>
      </c>
      <c r="F165" s="112" t="s">
        <v>1257</v>
      </c>
      <c r="G165" s="112" t="s">
        <v>2047</v>
      </c>
      <c r="H165" s="112" t="s">
        <v>2048</v>
      </c>
      <c r="I165" s="112" t="s">
        <v>2049</v>
      </c>
      <c r="J165" s="112" t="s">
        <v>2050</v>
      </c>
      <c r="K165" s="112" t="s">
        <v>2051</v>
      </c>
      <c r="L165" s="112" t="s">
        <v>2052</v>
      </c>
      <c r="M165" s="112" t="s">
        <v>2053</v>
      </c>
      <c r="N165" s="112" t="s">
        <v>12</v>
      </c>
      <c r="O165" s="112" t="s">
        <v>5712</v>
      </c>
      <c r="P165" s="107" t="s">
        <v>5704</v>
      </c>
      <c r="Q165" s="107" t="s">
        <v>5577</v>
      </c>
      <c r="R165" s="112" t="s">
        <v>2054</v>
      </c>
      <c r="S165" s="112" t="s">
        <v>123</v>
      </c>
      <c r="T165" s="112" t="s">
        <v>2069</v>
      </c>
      <c r="U165" s="112" t="s">
        <v>2056</v>
      </c>
      <c r="V165" s="112">
        <v>4434</v>
      </c>
      <c r="W165" s="112" t="s">
        <v>2057</v>
      </c>
      <c r="X165" s="112" t="s">
        <v>10</v>
      </c>
      <c r="Y165" s="112" t="s">
        <v>10</v>
      </c>
      <c r="Z165" s="112" t="s">
        <v>10</v>
      </c>
      <c r="AA165" s="112" t="s">
        <v>1005</v>
      </c>
      <c r="AB165" s="112" t="s">
        <v>2058</v>
      </c>
      <c r="AC165" s="112" t="str">
        <f>INDEX([2]Exposure_GWASs!G:G,MATCH([2]Luke!AB164,[2]Exposure_GWASs!C:C,0))</f>
        <v>BMI</v>
      </c>
      <c r="AD165" s="107" t="s">
        <v>127</v>
      </c>
      <c r="AE165" s="112" t="s">
        <v>1060</v>
      </c>
      <c r="AF165" s="112"/>
      <c r="AG165" s="112"/>
      <c r="AH165" s="112"/>
      <c r="AI165" s="112">
        <f>INDEX([2]Exposure_GWASs!F:F,MATCH([2]Luke!AB164,[2]Exposure_GWASs!C:C,0))</f>
        <v>339224</v>
      </c>
      <c r="AJ165" s="112"/>
      <c r="AK165" s="112" t="s">
        <v>1005</v>
      </c>
      <c r="AL165" s="112" t="s">
        <v>249</v>
      </c>
      <c r="AM165" s="112" t="s">
        <v>130</v>
      </c>
      <c r="AN165" s="112" t="s">
        <v>2059</v>
      </c>
      <c r="AO165" s="112" t="s">
        <v>11</v>
      </c>
      <c r="AP165" s="112" t="s">
        <v>2060</v>
      </c>
      <c r="AQ165" s="112" t="s">
        <v>138</v>
      </c>
      <c r="AR165" s="112" t="s">
        <v>11</v>
      </c>
      <c r="AS165" s="112" t="s">
        <v>11</v>
      </c>
      <c r="AT165" s="112" t="s">
        <v>2061</v>
      </c>
      <c r="AU165" s="112" t="s">
        <v>10</v>
      </c>
      <c r="AV165" s="112" t="s">
        <v>10</v>
      </c>
      <c r="AW165" s="112">
        <v>87</v>
      </c>
      <c r="AX165" s="112">
        <f>INDEX([2]Exposure_GWASs!S:S,MATCH([2]Luke!AB164,[2]Exposure_GWASs!C:C,0))</f>
        <v>97</v>
      </c>
      <c r="AY165" s="112" t="s">
        <v>2062</v>
      </c>
      <c r="AZ165" s="112" t="s">
        <v>11</v>
      </c>
      <c r="BA165" s="112" t="s">
        <v>10</v>
      </c>
      <c r="BB165" s="112" t="s">
        <v>32</v>
      </c>
      <c r="BC165" s="112" t="s">
        <v>17</v>
      </c>
      <c r="BD165" s="112" t="s">
        <v>98</v>
      </c>
      <c r="BE165" s="112"/>
      <c r="BF165" s="112"/>
      <c r="BG165" s="112"/>
      <c r="BH165" s="112" t="s">
        <v>1011</v>
      </c>
      <c r="BI165" s="112" t="s">
        <v>11</v>
      </c>
      <c r="BJ165" s="112" t="s">
        <v>2063</v>
      </c>
      <c r="BK165" s="112" t="s">
        <v>11</v>
      </c>
      <c r="BL165" s="112" t="s">
        <v>11</v>
      </c>
      <c r="BM165" s="112" t="s">
        <v>11</v>
      </c>
      <c r="BN165" s="112" t="s">
        <v>11</v>
      </c>
      <c r="BO165" s="112" t="s">
        <v>2064</v>
      </c>
      <c r="BP165" s="112" t="s">
        <v>1059</v>
      </c>
      <c r="BQ165" s="112" t="s">
        <v>1029</v>
      </c>
      <c r="BR165" s="112">
        <v>1.29</v>
      </c>
      <c r="BS165" s="112"/>
      <c r="BT165" s="112">
        <v>95</v>
      </c>
      <c r="BU165" s="112">
        <v>1.03</v>
      </c>
      <c r="BV165" s="112">
        <v>1.61</v>
      </c>
      <c r="BW165" s="112" t="s">
        <v>2065</v>
      </c>
      <c r="BX165" s="112" t="s">
        <v>1791</v>
      </c>
      <c r="BY165" s="112" t="s">
        <v>10</v>
      </c>
      <c r="BZ165" s="112" t="s">
        <v>2066</v>
      </c>
      <c r="CA165" s="112" t="s">
        <v>2067</v>
      </c>
      <c r="CB165" s="112" t="s">
        <v>2068</v>
      </c>
      <c r="CC165" s="112" t="s">
        <v>11</v>
      </c>
      <c r="CD165" s="106" t="s">
        <v>10</v>
      </c>
      <c r="CE165" s="112"/>
      <c r="CF165" s="112"/>
      <c r="CG165" s="112"/>
      <c r="CH165" s="112"/>
    </row>
    <row r="166" spans="1:86">
      <c r="A166" s="112">
        <v>43</v>
      </c>
      <c r="B166" s="105" t="s">
        <v>282</v>
      </c>
      <c r="C166" s="115" t="s">
        <v>244</v>
      </c>
      <c r="D166" s="112" t="s">
        <v>2046</v>
      </c>
      <c r="E166" s="112">
        <v>2016</v>
      </c>
      <c r="F166" s="112" t="s">
        <v>1257</v>
      </c>
      <c r="G166" s="112" t="s">
        <v>2047</v>
      </c>
      <c r="H166" s="112" t="s">
        <v>2048</v>
      </c>
      <c r="I166" s="112" t="s">
        <v>2049</v>
      </c>
      <c r="J166" s="112" t="s">
        <v>2050</v>
      </c>
      <c r="K166" s="112" t="s">
        <v>2051</v>
      </c>
      <c r="L166" s="112" t="s">
        <v>2052</v>
      </c>
      <c r="M166" s="112" t="s">
        <v>2053</v>
      </c>
      <c r="N166" s="112" t="s">
        <v>12</v>
      </c>
      <c r="O166" s="112" t="s">
        <v>5712</v>
      </c>
      <c r="P166" s="107" t="s">
        <v>5703</v>
      </c>
      <c r="Q166" s="107" t="s">
        <v>5577</v>
      </c>
      <c r="R166" s="112" t="s">
        <v>2054</v>
      </c>
      <c r="S166" s="112" t="s">
        <v>123</v>
      </c>
      <c r="T166" s="112" t="s">
        <v>2070</v>
      </c>
      <c r="U166" s="112" t="s">
        <v>2056</v>
      </c>
      <c r="V166" s="112">
        <v>7933</v>
      </c>
      <c r="W166" s="112" t="s">
        <v>2057</v>
      </c>
      <c r="X166" s="112" t="s">
        <v>10</v>
      </c>
      <c r="Y166" s="112" t="s">
        <v>10</v>
      </c>
      <c r="Z166" s="112" t="s">
        <v>10</v>
      </c>
      <c r="AA166" s="112" t="s">
        <v>1005</v>
      </c>
      <c r="AB166" s="112" t="s">
        <v>2058</v>
      </c>
      <c r="AC166" s="112" t="str">
        <f>INDEX([2]Exposure_GWASs!G:G,MATCH([2]Luke!AB165,[2]Exposure_GWASs!C:C,0))</f>
        <v>BMI</v>
      </c>
      <c r="AD166" s="107" t="s">
        <v>127</v>
      </c>
      <c r="AE166" s="112" t="s">
        <v>1060</v>
      </c>
      <c r="AF166" s="112" t="s">
        <v>139</v>
      </c>
      <c r="AG166" s="112" t="s">
        <v>140</v>
      </c>
      <c r="AH166" s="112"/>
      <c r="AI166" s="112">
        <f>INDEX([2]Exposure_GWASs!F:F,MATCH([2]Luke!AB165,[2]Exposure_GWASs!C:C,0))</f>
        <v>339224</v>
      </c>
      <c r="AJ166" s="112"/>
      <c r="AK166" s="112" t="s">
        <v>1005</v>
      </c>
      <c r="AL166" s="112" t="s">
        <v>249</v>
      </c>
      <c r="AM166" s="112" t="s">
        <v>130</v>
      </c>
      <c r="AN166" s="112" t="s">
        <v>2059</v>
      </c>
      <c r="AO166" s="112" t="s">
        <v>11</v>
      </c>
      <c r="AP166" s="112" t="s">
        <v>2060</v>
      </c>
      <c r="AQ166" s="112" t="s">
        <v>138</v>
      </c>
      <c r="AR166" s="112" t="s">
        <v>11</v>
      </c>
      <c r="AS166" s="112" t="s">
        <v>11</v>
      </c>
      <c r="AT166" s="112" t="s">
        <v>2061</v>
      </c>
      <c r="AU166" s="112" t="s">
        <v>10</v>
      </c>
      <c r="AV166" s="112" t="s">
        <v>10</v>
      </c>
      <c r="AW166" s="112">
        <v>56</v>
      </c>
      <c r="AX166" s="112">
        <f>INDEX([2]Exposure_GWASs!S:S,MATCH([2]Luke!AB165,[2]Exposure_GWASs!C:C,0))</f>
        <v>97</v>
      </c>
      <c r="AY166" s="112" t="s">
        <v>2071</v>
      </c>
      <c r="AZ166" s="112" t="s">
        <v>11</v>
      </c>
      <c r="BA166" s="112" t="s">
        <v>10</v>
      </c>
      <c r="BB166" s="112" t="s">
        <v>32</v>
      </c>
      <c r="BC166" s="112" t="s">
        <v>17</v>
      </c>
      <c r="BD166" s="112" t="s">
        <v>98</v>
      </c>
      <c r="BE166" s="112"/>
      <c r="BF166" s="112"/>
      <c r="BG166" s="112"/>
      <c r="BH166" s="112" t="s">
        <v>1011</v>
      </c>
      <c r="BI166" s="112" t="s">
        <v>11</v>
      </c>
      <c r="BJ166" s="112" t="s">
        <v>2063</v>
      </c>
      <c r="BK166" s="112" t="s">
        <v>11</v>
      </c>
      <c r="BL166" s="112" t="s">
        <v>11</v>
      </c>
      <c r="BM166" s="112" t="s">
        <v>11</v>
      </c>
      <c r="BN166" s="112" t="s">
        <v>11</v>
      </c>
      <c r="BO166" s="112" t="s">
        <v>2064</v>
      </c>
      <c r="BP166" s="112" t="s">
        <v>1059</v>
      </c>
      <c r="BQ166" s="112" t="s">
        <v>1029</v>
      </c>
      <c r="BR166" s="112">
        <v>1.33</v>
      </c>
      <c r="BS166" s="112"/>
      <c r="BT166" s="112"/>
      <c r="BU166" s="112" t="s">
        <v>2065</v>
      </c>
      <c r="BV166" s="112" t="s">
        <v>2065</v>
      </c>
      <c r="BW166" s="112" t="s">
        <v>2065</v>
      </c>
      <c r="BX166" s="112" t="s">
        <v>1791</v>
      </c>
      <c r="BY166" s="112" t="s">
        <v>10</v>
      </c>
      <c r="BZ166" s="112" t="s">
        <v>2066</v>
      </c>
      <c r="CA166" s="112" t="s">
        <v>2067</v>
      </c>
      <c r="CB166" s="112" t="s">
        <v>2068</v>
      </c>
      <c r="CC166" s="112" t="s">
        <v>11</v>
      </c>
      <c r="CD166" s="106" t="s">
        <v>10</v>
      </c>
      <c r="CE166" s="112"/>
      <c r="CF166" s="112"/>
      <c r="CG166" s="112"/>
      <c r="CH166" s="112"/>
    </row>
    <row r="167" spans="1:86">
      <c r="A167" s="112">
        <v>43</v>
      </c>
      <c r="B167" s="105" t="s">
        <v>282</v>
      </c>
      <c r="C167" s="115" t="s">
        <v>244</v>
      </c>
      <c r="D167" s="112" t="s">
        <v>2046</v>
      </c>
      <c r="E167" s="112">
        <v>2016</v>
      </c>
      <c r="F167" s="112" t="s">
        <v>1257</v>
      </c>
      <c r="G167" s="112" t="s">
        <v>2047</v>
      </c>
      <c r="H167" s="112" t="s">
        <v>2048</v>
      </c>
      <c r="I167" s="112" t="s">
        <v>2049</v>
      </c>
      <c r="J167" s="112" t="s">
        <v>2050</v>
      </c>
      <c r="K167" s="112" t="s">
        <v>2051</v>
      </c>
      <c r="L167" s="112" t="s">
        <v>2052</v>
      </c>
      <c r="M167" s="112" t="s">
        <v>2053</v>
      </c>
      <c r="N167" s="112" t="s">
        <v>12</v>
      </c>
      <c r="O167" s="112" t="s">
        <v>5712</v>
      </c>
      <c r="P167" s="107" t="s">
        <v>5704</v>
      </c>
      <c r="Q167" s="107" t="s">
        <v>5577</v>
      </c>
      <c r="R167" s="112" t="s">
        <v>2054</v>
      </c>
      <c r="S167" s="112" t="s">
        <v>123</v>
      </c>
      <c r="T167" s="112" t="s">
        <v>2072</v>
      </c>
      <c r="U167" s="112" t="s">
        <v>2056</v>
      </c>
      <c r="V167" s="112">
        <v>4434</v>
      </c>
      <c r="W167" s="112" t="s">
        <v>2057</v>
      </c>
      <c r="X167" s="112" t="s">
        <v>10</v>
      </c>
      <c r="Y167" s="112" t="s">
        <v>10</v>
      </c>
      <c r="Z167" s="112" t="s">
        <v>10</v>
      </c>
      <c r="AA167" s="112" t="s">
        <v>1005</v>
      </c>
      <c r="AB167" s="112" t="s">
        <v>2058</v>
      </c>
      <c r="AC167" s="112" t="str">
        <f>INDEX([2]Exposure_GWASs!G:G,MATCH([2]Luke!AB166,[2]Exposure_GWASs!C:C,0))</f>
        <v>BMI</v>
      </c>
      <c r="AD167" s="107" t="s">
        <v>127</v>
      </c>
      <c r="AE167" s="112" t="s">
        <v>1060</v>
      </c>
      <c r="AF167" s="112"/>
      <c r="AG167" s="112"/>
      <c r="AH167" s="112"/>
      <c r="AI167" s="112">
        <f>INDEX([2]Exposure_GWASs!F:F,MATCH([2]Luke!AB166,[2]Exposure_GWASs!C:C,0))</f>
        <v>339224</v>
      </c>
      <c r="AJ167" s="112"/>
      <c r="AK167" s="112" t="s">
        <v>1005</v>
      </c>
      <c r="AL167" s="112" t="s">
        <v>249</v>
      </c>
      <c r="AM167" s="112" t="s">
        <v>130</v>
      </c>
      <c r="AN167" s="112" t="s">
        <v>2059</v>
      </c>
      <c r="AO167" s="112" t="s">
        <v>11</v>
      </c>
      <c r="AP167" s="112" t="s">
        <v>2060</v>
      </c>
      <c r="AQ167" s="112" t="s">
        <v>138</v>
      </c>
      <c r="AR167" s="112" t="s">
        <v>11</v>
      </c>
      <c r="AS167" s="112" t="s">
        <v>11</v>
      </c>
      <c r="AT167" s="112" t="s">
        <v>2061</v>
      </c>
      <c r="AU167" s="112" t="s">
        <v>10</v>
      </c>
      <c r="AV167" s="112" t="s">
        <v>10</v>
      </c>
      <c r="AW167" s="112">
        <v>56</v>
      </c>
      <c r="AX167" s="112">
        <f>INDEX([2]Exposure_GWASs!S:S,MATCH([2]Luke!AB166,[2]Exposure_GWASs!C:C,0))</f>
        <v>97</v>
      </c>
      <c r="AY167" s="112" t="s">
        <v>2071</v>
      </c>
      <c r="AZ167" s="112" t="s">
        <v>11</v>
      </c>
      <c r="BA167" s="112" t="s">
        <v>10</v>
      </c>
      <c r="BB167" s="112" t="s">
        <v>32</v>
      </c>
      <c r="BC167" s="112" t="s">
        <v>17</v>
      </c>
      <c r="BD167" s="112" t="s">
        <v>98</v>
      </c>
      <c r="BE167" s="112"/>
      <c r="BF167" s="112"/>
      <c r="BG167" s="112"/>
      <c r="BH167" s="112" t="s">
        <v>1011</v>
      </c>
      <c r="BI167" s="112" t="s">
        <v>11</v>
      </c>
      <c r="BJ167" s="112" t="s">
        <v>2063</v>
      </c>
      <c r="BK167" s="112" t="s">
        <v>11</v>
      </c>
      <c r="BL167" s="112" t="s">
        <v>11</v>
      </c>
      <c r="BM167" s="112" t="s">
        <v>11</v>
      </c>
      <c r="BN167" s="112" t="s">
        <v>11</v>
      </c>
      <c r="BO167" s="112" t="s">
        <v>2064</v>
      </c>
      <c r="BP167" s="112" t="s">
        <v>1059</v>
      </c>
      <c r="BQ167" s="112" t="s">
        <v>1029</v>
      </c>
      <c r="BR167" s="112">
        <v>1.1000000000000001</v>
      </c>
      <c r="BS167" s="112"/>
      <c r="BT167" s="112"/>
      <c r="BU167" s="112" t="s">
        <v>2065</v>
      </c>
      <c r="BV167" s="112" t="s">
        <v>2065</v>
      </c>
      <c r="BW167" s="112" t="s">
        <v>2065</v>
      </c>
      <c r="BX167" s="112" t="s">
        <v>1791</v>
      </c>
      <c r="BY167" s="112" t="s">
        <v>10</v>
      </c>
      <c r="BZ167" s="112" t="s">
        <v>2066</v>
      </c>
      <c r="CA167" s="112" t="s">
        <v>2067</v>
      </c>
      <c r="CB167" s="112" t="s">
        <v>2068</v>
      </c>
      <c r="CC167" s="112" t="s">
        <v>11</v>
      </c>
      <c r="CD167" s="106" t="s">
        <v>10</v>
      </c>
      <c r="CE167" s="112"/>
      <c r="CF167" s="112"/>
      <c r="CG167" s="112"/>
      <c r="CH167" s="112"/>
    </row>
    <row r="168" spans="1:86">
      <c r="A168" s="112">
        <v>43</v>
      </c>
      <c r="B168" s="105" t="s">
        <v>282</v>
      </c>
      <c r="C168" s="115" t="s">
        <v>244</v>
      </c>
      <c r="D168" s="112" t="s">
        <v>2046</v>
      </c>
      <c r="E168" s="112">
        <v>2016</v>
      </c>
      <c r="F168" s="112" t="s">
        <v>1257</v>
      </c>
      <c r="G168" s="112" t="s">
        <v>2047</v>
      </c>
      <c r="H168" s="112" t="s">
        <v>2048</v>
      </c>
      <c r="I168" s="112" t="s">
        <v>2049</v>
      </c>
      <c r="J168" s="112" t="s">
        <v>2050</v>
      </c>
      <c r="K168" s="112" t="s">
        <v>2051</v>
      </c>
      <c r="L168" s="112" t="s">
        <v>2052</v>
      </c>
      <c r="M168" s="112" t="s">
        <v>2053</v>
      </c>
      <c r="N168" s="112" t="s">
        <v>12</v>
      </c>
      <c r="O168" s="112" t="s">
        <v>5712</v>
      </c>
      <c r="P168" s="107" t="s">
        <v>5703</v>
      </c>
      <c r="Q168" s="107" t="s">
        <v>5577</v>
      </c>
      <c r="R168" s="112" t="s">
        <v>2054</v>
      </c>
      <c r="S168" s="112" t="s">
        <v>123</v>
      </c>
      <c r="T168" s="112" t="s">
        <v>2073</v>
      </c>
      <c r="U168" s="112" t="s">
        <v>2056</v>
      </c>
      <c r="V168" s="112">
        <v>7933</v>
      </c>
      <c r="W168" s="112" t="s">
        <v>2057</v>
      </c>
      <c r="X168" s="112" t="s">
        <v>10</v>
      </c>
      <c r="Y168" s="112" t="s">
        <v>10</v>
      </c>
      <c r="Z168" s="112" t="s">
        <v>10</v>
      </c>
      <c r="AA168" s="112" t="s">
        <v>1005</v>
      </c>
      <c r="AB168" s="112" t="s">
        <v>2058</v>
      </c>
      <c r="AC168" s="112" t="str">
        <f>INDEX([2]Exposure_GWASs!G:G,MATCH([2]Luke!AB167,[2]Exposure_GWASs!C:C,0))</f>
        <v>BMI</v>
      </c>
      <c r="AD168" s="107" t="s">
        <v>127</v>
      </c>
      <c r="AE168" s="112" t="s">
        <v>1060</v>
      </c>
      <c r="AF168" s="112" t="s">
        <v>139</v>
      </c>
      <c r="AG168" s="112" t="s">
        <v>140</v>
      </c>
      <c r="AH168" s="112"/>
      <c r="AI168" s="112">
        <f>INDEX([2]Exposure_GWASs!F:F,MATCH([2]Luke!AB167,[2]Exposure_GWASs!C:C,0))</f>
        <v>339224</v>
      </c>
      <c r="AJ168" s="112"/>
      <c r="AK168" s="112" t="s">
        <v>1005</v>
      </c>
      <c r="AL168" s="112" t="s">
        <v>249</v>
      </c>
      <c r="AM168" s="112" t="s">
        <v>130</v>
      </c>
      <c r="AN168" s="112" t="s">
        <v>2059</v>
      </c>
      <c r="AO168" s="112" t="s">
        <v>11</v>
      </c>
      <c r="AP168" s="112" t="s">
        <v>2060</v>
      </c>
      <c r="AQ168" s="112" t="s">
        <v>138</v>
      </c>
      <c r="AR168" s="112" t="s">
        <v>11</v>
      </c>
      <c r="AS168" s="112" t="s">
        <v>11</v>
      </c>
      <c r="AT168" s="112" t="s">
        <v>2061</v>
      </c>
      <c r="AU168" s="112" t="s">
        <v>2074</v>
      </c>
      <c r="AV168" s="112" t="s">
        <v>10</v>
      </c>
      <c r="AW168" s="112"/>
      <c r="AX168" s="112">
        <f>INDEX([2]Exposure_GWASs!S:S,MATCH([2]Luke!AB167,[2]Exposure_GWASs!C:C,0))</f>
        <v>97</v>
      </c>
      <c r="AY168" s="112" t="s">
        <v>2075</v>
      </c>
      <c r="AZ168" s="112" t="s">
        <v>11</v>
      </c>
      <c r="BA168" s="112" t="s">
        <v>10</v>
      </c>
      <c r="BB168" s="112" t="s">
        <v>32</v>
      </c>
      <c r="BC168" s="112" t="s">
        <v>17</v>
      </c>
      <c r="BD168" s="112" t="s">
        <v>98</v>
      </c>
      <c r="BE168" s="112"/>
      <c r="BF168" s="112"/>
      <c r="BG168" s="112"/>
      <c r="BH168" s="112" t="s">
        <v>1011</v>
      </c>
      <c r="BI168" s="112" t="s">
        <v>11</v>
      </c>
      <c r="BJ168" s="112" t="s">
        <v>2063</v>
      </c>
      <c r="BK168" s="112" t="s">
        <v>11</v>
      </c>
      <c r="BL168" s="112" t="s">
        <v>11</v>
      </c>
      <c r="BM168" s="112" t="s">
        <v>11</v>
      </c>
      <c r="BN168" s="112" t="s">
        <v>11</v>
      </c>
      <c r="BO168" s="112" t="s">
        <v>2064</v>
      </c>
      <c r="BP168" s="112" t="s">
        <v>1059</v>
      </c>
      <c r="BQ168" s="112" t="s">
        <v>1029</v>
      </c>
      <c r="BR168" s="112">
        <v>1.51</v>
      </c>
      <c r="BS168" s="112"/>
      <c r="BT168" s="112"/>
      <c r="BU168" s="112" t="s">
        <v>2065</v>
      </c>
      <c r="BV168" s="112" t="s">
        <v>2065</v>
      </c>
      <c r="BW168" s="112" t="s">
        <v>2065</v>
      </c>
      <c r="BX168" s="112" t="s">
        <v>1791</v>
      </c>
      <c r="BY168" s="112" t="s">
        <v>10</v>
      </c>
      <c r="BZ168" s="112" t="s">
        <v>2066</v>
      </c>
      <c r="CA168" s="112" t="s">
        <v>2067</v>
      </c>
      <c r="CB168" s="112" t="s">
        <v>2068</v>
      </c>
      <c r="CC168" s="112" t="s">
        <v>11</v>
      </c>
      <c r="CD168" s="106" t="s">
        <v>10</v>
      </c>
      <c r="CE168" s="112"/>
      <c r="CF168" s="112"/>
      <c r="CG168" s="112"/>
      <c r="CH168" s="112"/>
    </row>
    <row r="169" spans="1:86">
      <c r="A169" s="112">
        <v>43</v>
      </c>
      <c r="B169" s="105" t="s">
        <v>282</v>
      </c>
      <c r="C169" s="115" t="s">
        <v>244</v>
      </c>
      <c r="D169" s="112" t="s">
        <v>2046</v>
      </c>
      <c r="E169" s="112">
        <v>2016</v>
      </c>
      <c r="F169" s="112" t="s">
        <v>1257</v>
      </c>
      <c r="G169" s="112" t="s">
        <v>2047</v>
      </c>
      <c r="H169" s="112" t="s">
        <v>2048</v>
      </c>
      <c r="I169" s="112" t="s">
        <v>2049</v>
      </c>
      <c r="J169" s="112" t="s">
        <v>2050</v>
      </c>
      <c r="K169" s="112" t="s">
        <v>2051</v>
      </c>
      <c r="L169" s="112" t="s">
        <v>2052</v>
      </c>
      <c r="M169" s="112" t="s">
        <v>2053</v>
      </c>
      <c r="N169" s="112" t="s">
        <v>12</v>
      </c>
      <c r="O169" s="112" t="s">
        <v>5712</v>
      </c>
      <c r="P169" s="107" t="s">
        <v>5704</v>
      </c>
      <c r="Q169" s="107" t="s">
        <v>5577</v>
      </c>
      <c r="R169" s="112" t="s">
        <v>2054</v>
      </c>
      <c r="S169" s="112" t="s">
        <v>123</v>
      </c>
      <c r="T169" s="112" t="s">
        <v>2076</v>
      </c>
      <c r="U169" s="112" t="s">
        <v>2056</v>
      </c>
      <c r="V169" s="112">
        <v>4434</v>
      </c>
      <c r="W169" s="112" t="s">
        <v>2057</v>
      </c>
      <c r="X169" s="112" t="s">
        <v>10</v>
      </c>
      <c r="Y169" s="112" t="s">
        <v>10</v>
      </c>
      <c r="Z169" s="112" t="s">
        <v>10</v>
      </c>
      <c r="AA169" s="112" t="s">
        <v>1005</v>
      </c>
      <c r="AB169" s="112" t="s">
        <v>2058</v>
      </c>
      <c r="AC169" s="112" t="str">
        <f>INDEX([2]Exposure_GWASs!G:G,MATCH([2]Luke!AB168,[2]Exposure_GWASs!C:C,0))</f>
        <v>BMI</v>
      </c>
      <c r="AD169" s="107" t="s">
        <v>127</v>
      </c>
      <c r="AE169" s="112" t="s">
        <v>1060</v>
      </c>
      <c r="AF169" s="112"/>
      <c r="AG169" s="112"/>
      <c r="AH169" s="112"/>
      <c r="AI169" s="112">
        <f>INDEX([2]Exposure_GWASs!F:F,MATCH([2]Luke!AB168,[2]Exposure_GWASs!C:C,0))</f>
        <v>339224</v>
      </c>
      <c r="AJ169" s="112"/>
      <c r="AK169" s="112" t="s">
        <v>1005</v>
      </c>
      <c r="AL169" s="112" t="s">
        <v>249</v>
      </c>
      <c r="AM169" s="112" t="s">
        <v>130</v>
      </c>
      <c r="AN169" s="112" t="s">
        <v>2059</v>
      </c>
      <c r="AO169" s="112" t="s">
        <v>11</v>
      </c>
      <c r="AP169" s="112" t="s">
        <v>2060</v>
      </c>
      <c r="AQ169" s="112" t="s">
        <v>138</v>
      </c>
      <c r="AR169" s="112" t="s">
        <v>11</v>
      </c>
      <c r="AS169" s="112" t="s">
        <v>11</v>
      </c>
      <c r="AT169" s="112" t="s">
        <v>2061</v>
      </c>
      <c r="AU169" s="112" t="s">
        <v>2077</v>
      </c>
      <c r="AV169" s="112" t="s">
        <v>10</v>
      </c>
      <c r="AW169" s="112"/>
      <c r="AX169" s="112">
        <f>INDEX([2]Exposure_GWASs!S:S,MATCH([2]Luke!AB168,[2]Exposure_GWASs!C:C,0))</f>
        <v>97</v>
      </c>
      <c r="AY169" s="112" t="s">
        <v>2075</v>
      </c>
      <c r="AZ169" s="112" t="s">
        <v>11</v>
      </c>
      <c r="BA169" s="112" t="s">
        <v>10</v>
      </c>
      <c r="BB169" s="112" t="s">
        <v>32</v>
      </c>
      <c r="BC169" s="112" t="s">
        <v>17</v>
      </c>
      <c r="BD169" s="112" t="s">
        <v>98</v>
      </c>
      <c r="BE169" s="112"/>
      <c r="BF169" s="112"/>
      <c r="BG169" s="112"/>
      <c r="BH169" s="112" t="s">
        <v>1011</v>
      </c>
      <c r="BI169" s="112" t="s">
        <v>11</v>
      </c>
      <c r="BJ169" s="112" t="s">
        <v>2063</v>
      </c>
      <c r="BK169" s="112" t="s">
        <v>11</v>
      </c>
      <c r="BL169" s="112" t="s">
        <v>11</v>
      </c>
      <c r="BM169" s="112" t="s">
        <v>11</v>
      </c>
      <c r="BN169" s="112" t="s">
        <v>11</v>
      </c>
      <c r="BO169" s="112" t="s">
        <v>2064</v>
      </c>
      <c r="BP169" s="112" t="s">
        <v>1059</v>
      </c>
      <c r="BQ169" s="112" t="s">
        <v>1029</v>
      </c>
      <c r="BR169" s="112">
        <v>0.88</v>
      </c>
      <c r="BS169" s="112"/>
      <c r="BT169" s="112"/>
      <c r="BU169" s="112" t="s">
        <v>2065</v>
      </c>
      <c r="BV169" s="112" t="s">
        <v>2065</v>
      </c>
      <c r="BW169" s="112" t="s">
        <v>2065</v>
      </c>
      <c r="BX169" s="112" t="s">
        <v>1791</v>
      </c>
      <c r="BY169" s="112" t="s">
        <v>10</v>
      </c>
      <c r="BZ169" s="112" t="s">
        <v>2066</v>
      </c>
      <c r="CA169" s="112" t="s">
        <v>2067</v>
      </c>
      <c r="CB169" s="112" t="s">
        <v>2068</v>
      </c>
      <c r="CC169" s="112" t="s">
        <v>11</v>
      </c>
      <c r="CD169" s="106" t="s">
        <v>10</v>
      </c>
      <c r="CE169" s="112"/>
      <c r="CF169" s="112"/>
      <c r="CG169" s="112"/>
      <c r="CH169" s="112"/>
    </row>
    <row r="170" spans="1:86">
      <c r="A170" s="112">
        <v>43</v>
      </c>
      <c r="B170" s="105" t="s">
        <v>282</v>
      </c>
      <c r="C170" s="115" t="s">
        <v>244</v>
      </c>
      <c r="D170" s="112" t="s">
        <v>2046</v>
      </c>
      <c r="E170" s="112">
        <v>2016</v>
      </c>
      <c r="F170" s="112" t="s">
        <v>1257</v>
      </c>
      <c r="G170" s="112" t="s">
        <v>2047</v>
      </c>
      <c r="H170" s="112" t="s">
        <v>2048</v>
      </c>
      <c r="I170" s="112" t="s">
        <v>2049</v>
      </c>
      <c r="J170" s="112" t="s">
        <v>2050</v>
      </c>
      <c r="K170" s="112" t="s">
        <v>2051</v>
      </c>
      <c r="L170" s="112" t="s">
        <v>2052</v>
      </c>
      <c r="M170" s="112" t="s">
        <v>2053</v>
      </c>
      <c r="N170" s="112" t="s">
        <v>12</v>
      </c>
      <c r="O170" s="112" t="s">
        <v>5712</v>
      </c>
      <c r="P170" s="107" t="s">
        <v>5691</v>
      </c>
      <c r="Q170" s="107" t="s">
        <v>5577</v>
      </c>
      <c r="R170" s="112" t="s">
        <v>2054</v>
      </c>
      <c r="S170" s="112" t="s">
        <v>123</v>
      </c>
      <c r="T170" s="112" t="s">
        <v>2078</v>
      </c>
      <c r="U170" s="112" t="s">
        <v>2056</v>
      </c>
      <c r="V170" s="112">
        <v>1680</v>
      </c>
      <c r="W170" s="112">
        <v>16463</v>
      </c>
      <c r="X170" s="112" t="s">
        <v>10</v>
      </c>
      <c r="Y170" s="112" t="s">
        <v>10</v>
      </c>
      <c r="Z170" s="112" t="s">
        <v>10</v>
      </c>
      <c r="AA170" s="112" t="s">
        <v>1005</v>
      </c>
      <c r="AB170" s="112" t="s">
        <v>2058</v>
      </c>
      <c r="AC170" s="112" t="str">
        <f>INDEX([2]Exposure_GWASs!G:G,MATCH([2]Luke!AB169,[2]Exposure_GWASs!C:C,0))</f>
        <v>BMI</v>
      </c>
      <c r="AD170" s="107" t="s">
        <v>127</v>
      </c>
      <c r="AE170" s="112" t="s">
        <v>1060</v>
      </c>
      <c r="AF170" s="112"/>
      <c r="AG170" s="112"/>
      <c r="AH170" s="112"/>
      <c r="AI170" s="112">
        <f>INDEX([2]Exposure_GWASs!F:F,MATCH([2]Luke!AB169,[2]Exposure_GWASs!C:C,0))</f>
        <v>339224</v>
      </c>
      <c r="AJ170" s="112"/>
      <c r="AK170" s="112" t="s">
        <v>1005</v>
      </c>
      <c r="AL170" s="112" t="s">
        <v>249</v>
      </c>
      <c r="AM170" s="112" t="s">
        <v>130</v>
      </c>
      <c r="AN170" s="112" t="s">
        <v>2059</v>
      </c>
      <c r="AO170" s="112" t="s">
        <v>11</v>
      </c>
      <c r="AP170" s="112" t="s">
        <v>2060</v>
      </c>
      <c r="AQ170" s="112" t="s">
        <v>138</v>
      </c>
      <c r="AR170" s="112" t="s">
        <v>11</v>
      </c>
      <c r="AS170" s="112" t="s">
        <v>11</v>
      </c>
      <c r="AT170" s="112" t="s">
        <v>2061</v>
      </c>
      <c r="AU170" s="112" t="s">
        <v>10</v>
      </c>
      <c r="AV170" s="112" t="s">
        <v>10</v>
      </c>
      <c r="AW170" s="112">
        <v>87</v>
      </c>
      <c r="AX170" s="112">
        <f>INDEX([2]Exposure_GWASs!S:S,MATCH([2]Luke!AB169,[2]Exposure_GWASs!C:C,0))</f>
        <v>97</v>
      </c>
      <c r="AY170" s="112" t="s">
        <v>2062</v>
      </c>
      <c r="AZ170" s="112" t="s">
        <v>11</v>
      </c>
      <c r="BA170" s="112" t="s">
        <v>10</v>
      </c>
      <c r="BB170" s="112" t="s">
        <v>32</v>
      </c>
      <c r="BC170" s="112" t="s">
        <v>17</v>
      </c>
      <c r="BD170" s="112" t="s">
        <v>98</v>
      </c>
      <c r="BE170" s="112"/>
      <c r="BF170" s="112"/>
      <c r="BG170" s="112"/>
      <c r="BH170" s="112" t="s">
        <v>1011</v>
      </c>
      <c r="BI170" s="112" t="s">
        <v>11</v>
      </c>
      <c r="BJ170" s="112" t="s">
        <v>2063</v>
      </c>
      <c r="BK170" s="112" t="s">
        <v>11</v>
      </c>
      <c r="BL170" s="112" t="s">
        <v>11</v>
      </c>
      <c r="BM170" s="112" t="s">
        <v>11</v>
      </c>
      <c r="BN170" s="112" t="s">
        <v>11</v>
      </c>
      <c r="BO170" s="112" t="s">
        <v>2064</v>
      </c>
      <c r="BP170" s="112" t="s">
        <v>1059</v>
      </c>
      <c r="BQ170" s="112" t="s">
        <v>1029</v>
      </c>
      <c r="BR170" s="112">
        <v>1.28</v>
      </c>
      <c r="BS170" s="112"/>
      <c r="BT170" s="112">
        <v>95</v>
      </c>
      <c r="BU170" s="112">
        <v>0.86</v>
      </c>
      <c r="BV170" s="112">
        <v>1.9</v>
      </c>
      <c r="BW170" s="112" t="s">
        <v>2065</v>
      </c>
      <c r="BX170" s="112" t="s">
        <v>1791</v>
      </c>
      <c r="BY170" s="112" t="s">
        <v>10</v>
      </c>
      <c r="BZ170" s="112" t="s">
        <v>2066</v>
      </c>
      <c r="CA170" s="112" t="s">
        <v>2067</v>
      </c>
      <c r="CB170" s="112" t="s">
        <v>2068</v>
      </c>
      <c r="CC170" s="112" t="s">
        <v>11</v>
      </c>
      <c r="CD170" s="106" t="s">
        <v>10</v>
      </c>
      <c r="CE170" s="112"/>
      <c r="CF170" s="112"/>
      <c r="CG170" s="112"/>
      <c r="CH170" s="112"/>
    </row>
    <row r="171" spans="1:86">
      <c r="A171" s="112">
        <v>43</v>
      </c>
      <c r="B171" s="105" t="s">
        <v>282</v>
      </c>
      <c r="C171" s="115" t="s">
        <v>244</v>
      </c>
      <c r="D171" s="112" t="s">
        <v>2046</v>
      </c>
      <c r="E171" s="112">
        <v>2016</v>
      </c>
      <c r="F171" s="112" t="s">
        <v>1257</v>
      </c>
      <c r="G171" s="112" t="s">
        <v>2047</v>
      </c>
      <c r="H171" s="112" t="s">
        <v>2048</v>
      </c>
      <c r="I171" s="112" t="s">
        <v>2049</v>
      </c>
      <c r="J171" s="112" t="s">
        <v>2050</v>
      </c>
      <c r="K171" s="112" t="s">
        <v>2051</v>
      </c>
      <c r="L171" s="112" t="s">
        <v>2052</v>
      </c>
      <c r="M171" s="112" t="s">
        <v>2053</v>
      </c>
      <c r="N171" s="112" t="s">
        <v>12</v>
      </c>
      <c r="O171" s="112" t="s">
        <v>5712</v>
      </c>
      <c r="P171" s="112" t="s">
        <v>5705</v>
      </c>
      <c r="Q171" s="107" t="s">
        <v>5577</v>
      </c>
      <c r="R171" s="112" t="s">
        <v>2054</v>
      </c>
      <c r="S171" s="112" t="s">
        <v>123</v>
      </c>
      <c r="T171" s="112" t="s">
        <v>2079</v>
      </c>
      <c r="U171" s="112" t="s">
        <v>2056</v>
      </c>
      <c r="V171" s="112">
        <v>7466</v>
      </c>
      <c r="W171" s="112" t="s">
        <v>2057</v>
      </c>
      <c r="X171" s="112" t="s">
        <v>10</v>
      </c>
      <c r="Y171" s="112" t="s">
        <v>10</v>
      </c>
      <c r="Z171" s="112" t="s">
        <v>10</v>
      </c>
      <c r="AA171" s="112" t="s">
        <v>1005</v>
      </c>
      <c r="AB171" s="112" t="s">
        <v>2058</v>
      </c>
      <c r="AC171" s="112" t="str">
        <f>INDEX([2]Exposure_GWASs!G:G,MATCH([2]Luke!AB170,[2]Exposure_GWASs!C:C,0))</f>
        <v>BMI</v>
      </c>
      <c r="AD171" s="107" t="s">
        <v>127</v>
      </c>
      <c r="AE171" s="112" t="s">
        <v>1060</v>
      </c>
      <c r="AF171" s="112"/>
      <c r="AG171" s="112"/>
      <c r="AH171" s="112"/>
      <c r="AI171" s="112">
        <f>INDEX([2]Exposure_GWASs!F:F,MATCH([2]Luke!AB170,[2]Exposure_GWASs!C:C,0))</f>
        <v>339224</v>
      </c>
      <c r="AJ171" s="112"/>
      <c r="AK171" s="112" t="s">
        <v>1005</v>
      </c>
      <c r="AL171" s="112" t="s">
        <v>249</v>
      </c>
      <c r="AM171" s="112" t="s">
        <v>130</v>
      </c>
      <c r="AN171" s="112" t="s">
        <v>2059</v>
      </c>
      <c r="AO171" s="112" t="s">
        <v>11</v>
      </c>
      <c r="AP171" s="112" t="s">
        <v>2060</v>
      </c>
      <c r="AQ171" s="112" t="s">
        <v>138</v>
      </c>
      <c r="AR171" s="112" t="s">
        <v>11</v>
      </c>
      <c r="AS171" s="112" t="s">
        <v>11</v>
      </c>
      <c r="AT171" s="112" t="s">
        <v>2061</v>
      </c>
      <c r="AU171" s="112" t="s">
        <v>10</v>
      </c>
      <c r="AV171" s="112" t="s">
        <v>10</v>
      </c>
      <c r="AW171" s="112">
        <v>87</v>
      </c>
      <c r="AX171" s="112">
        <f>INDEX([2]Exposure_GWASs!S:S,MATCH([2]Luke!AB170,[2]Exposure_GWASs!C:C,0))</f>
        <v>97</v>
      </c>
      <c r="AY171" s="112" t="s">
        <v>2062</v>
      </c>
      <c r="AZ171" s="112" t="s">
        <v>11</v>
      </c>
      <c r="BA171" s="112" t="s">
        <v>10</v>
      </c>
      <c r="BB171" s="112" t="s">
        <v>32</v>
      </c>
      <c r="BC171" s="112" t="s">
        <v>17</v>
      </c>
      <c r="BD171" s="112" t="s">
        <v>98</v>
      </c>
      <c r="BE171" s="112"/>
      <c r="BF171" s="112"/>
      <c r="BG171" s="112"/>
      <c r="BH171" s="112" t="s">
        <v>1011</v>
      </c>
      <c r="BI171" s="112" t="s">
        <v>11</v>
      </c>
      <c r="BJ171" s="112" t="s">
        <v>2063</v>
      </c>
      <c r="BK171" s="112" t="s">
        <v>11</v>
      </c>
      <c r="BL171" s="112" t="s">
        <v>11</v>
      </c>
      <c r="BM171" s="112" t="s">
        <v>11</v>
      </c>
      <c r="BN171" s="112" t="s">
        <v>11</v>
      </c>
      <c r="BO171" s="112" t="s">
        <v>2064</v>
      </c>
      <c r="BP171" s="112" t="s">
        <v>1059</v>
      </c>
      <c r="BQ171" s="112" t="s">
        <v>1029</v>
      </c>
      <c r="BR171" s="112">
        <v>1.06</v>
      </c>
      <c r="BS171" s="112"/>
      <c r="BT171" s="112">
        <v>95</v>
      </c>
      <c r="BU171" s="112">
        <v>0.89</v>
      </c>
      <c r="BV171" s="112">
        <v>1.27</v>
      </c>
      <c r="BW171" s="112" t="s">
        <v>2065</v>
      </c>
      <c r="BX171" s="112" t="s">
        <v>1791</v>
      </c>
      <c r="BY171" s="112" t="s">
        <v>10</v>
      </c>
      <c r="BZ171" s="112" t="s">
        <v>2066</v>
      </c>
      <c r="CA171" s="112" t="s">
        <v>2067</v>
      </c>
      <c r="CB171" s="112" t="s">
        <v>2068</v>
      </c>
      <c r="CC171" s="112" t="s">
        <v>11</v>
      </c>
      <c r="CD171" s="106" t="s">
        <v>10</v>
      </c>
      <c r="CE171" s="112"/>
      <c r="CF171" s="112"/>
      <c r="CG171" s="112"/>
      <c r="CH171" s="112"/>
    </row>
    <row r="172" spans="1:86">
      <c r="A172" s="112">
        <v>43</v>
      </c>
      <c r="B172" s="105" t="s">
        <v>282</v>
      </c>
      <c r="C172" s="115" t="s">
        <v>244</v>
      </c>
      <c r="D172" s="112" t="s">
        <v>2046</v>
      </c>
      <c r="E172" s="112">
        <v>2016</v>
      </c>
      <c r="F172" s="112" t="s">
        <v>1257</v>
      </c>
      <c r="G172" s="112" t="s">
        <v>2047</v>
      </c>
      <c r="H172" s="112" t="s">
        <v>2048</v>
      </c>
      <c r="I172" s="112" t="s">
        <v>2049</v>
      </c>
      <c r="J172" s="112" t="s">
        <v>2050</v>
      </c>
      <c r="K172" s="112" t="s">
        <v>2051</v>
      </c>
      <c r="L172" s="112" t="s">
        <v>2052</v>
      </c>
      <c r="M172" s="112" t="s">
        <v>2053</v>
      </c>
      <c r="N172" s="112" t="s">
        <v>12</v>
      </c>
      <c r="O172" s="112" t="s">
        <v>5712</v>
      </c>
      <c r="P172" s="112" t="s">
        <v>5706</v>
      </c>
      <c r="Q172" s="107" t="s">
        <v>5577</v>
      </c>
      <c r="R172" s="112" t="s">
        <v>2054</v>
      </c>
      <c r="S172" s="112" t="s">
        <v>123</v>
      </c>
      <c r="T172" s="112" t="s">
        <v>688</v>
      </c>
      <c r="U172" s="112" t="s">
        <v>2056</v>
      </c>
      <c r="V172" s="112">
        <v>447</v>
      </c>
      <c r="W172" s="112">
        <v>22026</v>
      </c>
      <c r="X172" s="112" t="s">
        <v>10</v>
      </c>
      <c r="Y172" s="112" t="s">
        <v>10</v>
      </c>
      <c r="Z172" s="112" t="s">
        <v>10</v>
      </c>
      <c r="AA172" s="112" t="s">
        <v>1005</v>
      </c>
      <c r="AB172" s="112" t="s">
        <v>2058</v>
      </c>
      <c r="AC172" s="112" t="str">
        <f>INDEX([2]Exposure_GWASs!G:G,MATCH([2]Luke!AB171,[2]Exposure_GWASs!C:C,0))</f>
        <v>BMI</v>
      </c>
      <c r="AD172" s="107" t="s">
        <v>127</v>
      </c>
      <c r="AE172" s="112" t="s">
        <v>1060</v>
      </c>
      <c r="AF172" s="112"/>
      <c r="AG172" s="112"/>
      <c r="AH172" s="112"/>
      <c r="AI172" s="112">
        <f>INDEX([2]Exposure_GWASs!F:F,MATCH([2]Luke!AB171,[2]Exposure_GWASs!C:C,0))</f>
        <v>339224</v>
      </c>
      <c r="AJ172" s="112"/>
      <c r="AK172" s="112" t="s">
        <v>1005</v>
      </c>
      <c r="AL172" s="112" t="s">
        <v>249</v>
      </c>
      <c r="AM172" s="112" t="s">
        <v>130</v>
      </c>
      <c r="AN172" s="112" t="s">
        <v>2059</v>
      </c>
      <c r="AO172" s="112" t="s">
        <v>11</v>
      </c>
      <c r="AP172" s="112" t="s">
        <v>2060</v>
      </c>
      <c r="AQ172" s="112" t="s">
        <v>138</v>
      </c>
      <c r="AR172" s="112" t="s">
        <v>11</v>
      </c>
      <c r="AS172" s="112" t="s">
        <v>11</v>
      </c>
      <c r="AT172" s="112" t="s">
        <v>2061</v>
      </c>
      <c r="AU172" s="112" t="s">
        <v>10</v>
      </c>
      <c r="AV172" s="112" t="s">
        <v>10</v>
      </c>
      <c r="AW172" s="112">
        <v>87</v>
      </c>
      <c r="AX172" s="112">
        <f>INDEX([2]Exposure_GWASs!S:S,MATCH([2]Luke!AB171,[2]Exposure_GWASs!C:C,0))</f>
        <v>97</v>
      </c>
      <c r="AY172" s="112" t="s">
        <v>2062</v>
      </c>
      <c r="AZ172" s="112" t="s">
        <v>11</v>
      </c>
      <c r="BA172" s="112" t="s">
        <v>10</v>
      </c>
      <c r="BB172" s="112" t="s">
        <v>32</v>
      </c>
      <c r="BC172" s="112" t="s">
        <v>17</v>
      </c>
      <c r="BD172" s="112" t="s">
        <v>98</v>
      </c>
      <c r="BE172" s="112"/>
      <c r="BF172" s="112"/>
      <c r="BG172" s="112"/>
      <c r="BH172" s="112" t="s">
        <v>1011</v>
      </c>
      <c r="BI172" s="112" t="s">
        <v>11</v>
      </c>
      <c r="BJ172" s="112" t="s">
        <v>2063</v>
      </c>
      <c r="BK172" s="112" t="s">
        <v>11</v>
      </c>
      <c r="BL172" s="112" t="s">
        <v>11</v>
      </c>
      <c r="BM172" s="112" t="s">
        <v>11</v>
      </c>
      <c r="BN172" s="112" t="s">
        <v>11</v>
      </c>
      <c r="BO172" s="112" t="s">
        <v>2064</v>
      </c>
      <c r="BP172" s="112" t="s">
        <v>1059</v>
      </c>
      <c r="BQ172" s="112" t="s">
        <v>1029</v>
      </c>
      <c r="BR172" s="112">
        <v>1.77</v>
      </c>
      <c r="BS172" s="112"/>
      <c r="BT172" s="112">
        <v>95</v>
      </c>
      <c r="BU172" s="112">
        <v>0.91</v>
      </c>
      <c r="BV172" s="112">
        <v>3.43</v>
      </c>
      <c r="BW172" s="112" t="s">
        <v>2065</v>
      </c>
      <c r="BX172" s="112" t="s">
        <v>1791</v>
      </c>
      <c r="BY172" s="112" t="s">
        <v>10</v>
      </c>
      <c r="BZ172" s="112" t="s">
        <v>2066</v>
      </c>
      <c r="CA172" s="112" t="s">
        <v>2067</v>
      </c>
      <c r="CB172" s="112" t="s">
        <v>2068</v>
      </c>
      <c r="CC172" s="112" t="s">
        <v>11</v>
      </c>
      <c r="CD172" s="106" t="s">
        <v>10</v>
      </c>
      <c r="CE172" s="112"/>
      <c r="CF172" s="112"/>
      <c r="CG172" s="112"/>
      <c r="CH172" s="112"/>
    </row>
    <row r="173" spans="1:86">
      <c r="A173" s="112">
        <v>43</v>
      </c>
      <c r="B173" s="105" t="s">
        <v>282</v>
      </c>
      <c r="C173" s="115" t="s">
        <v>244</v>
      </c>
      <c r="D173" s="112" t="s">
        <v>2046</v>
      </c>
      <c r="E173" s="112">
        <v>2016</v>
      </c>
      <c r="F173" s="112" t="s">
        <v>1257</v>
      </c>
      <c r="G173" s="112" t="s">
        <v>2047</v>
      </c>
      <c r="H173" s="112" t="s">
        <v>2048</v>
      </c>
      <c r="I173" s="112" t="s">
        <v>2049</v>
      </c>
      <c r="J173" s="112" t="s">
        <v>2050</v>
      </c>
      <c r="K173" s="112" t="s">
        <v>2051</v>
      </c>
      <c r="L173" s="112" t="s">
        <v>2052</v>
      </c>
      <c r="M173" s="112" t="s">
        <v>2053</v>
      </c>
      <c r="N173" s="112" t="s">
        <v>12</v>
      </c>
      <c r="O173" s="112" t="s">
        <v>5712</v>
      </c>
      <c r="P173" s="112" t="s">
        <v>5707</v>
      </c>
      <c r="Q173" s="107" t="s">
        <v>5577</v>
      </c>
      <c r="R173" s="112" t="s">
        <v>2054</v>
      </c>
      <c r="S173" s="112" t="s">
        <v>123</v>
      </c>
      <c r="T173" s="112" t="s">
        <v>2080</v>
      </c>
      <c r="U173" s="112" t="s">
        <v>2056</v>
      </c>
      <c r="V173" s="112">
        <v>1411</v>
      </c>
      <c r="W173" s="112" t="s">
        <v>2057</v>
      </c>
      <c r="X173" s="112" t="s">
        <v>10</v>
      </c>
      <c r="Y173" s="112" t="s">
        <v>10</v>
      </c>
      <c r="Z173" s="112" t="s">
        <v>10</v>
      </c>
      <c r="AA173" s="112" t="s">
        <v>1005</v>
      </c>
      <c r="AB173" s="112" t="s">
        <v>2058</v>
      </c>
      <c r="AC173" s="112" t="str">
        <f>INDEX([2]Exposure_GWASs!G:G,MATCH([2]Luke!AB172,[2]Exposure_GWASs!C:C,0))</f>
        <v>BMI</v>
      </c>
      <c r="AD173" s="107" t="s">
        <v>127</v>
      </c>
      <c r="AE173" s="112" t="s">
        <v>1060</v>
      </c>
      <c r="AF173" s="112"/>
      <c r="AG173" s="112"/>
      <c r="AH173" s="112"/>
      <c r="AI173" s="112">
        <f>INDEX([2]Exposure_GWASs!F:F,MATCH([2]Luke!AB172,[2]Exposure_GWASs!C:C,0))</f>
        <v>339224</v>
      </c>
      <c r="AJ173" s="112"/>
      <c r="AK173" s="112" t="s">
        <v>1005</v>
      </c>
      <c r="AL173" s="112" t="s">
        <v>249</v>
      </c>
      <c r="AM173" s="112" t="s">
        <v>130</v>
      </c>
      <c r="AN173" s="112" t="s">
        <v>2059</v>
      </c>
      <c r="AO173" s="112" t="s">
        <v>11</v>
      </c>
      <c r="AP173" s="112" t="s">
        <v>2060</v>
      </c>
      <c r="AQ173" s="112" t="s">
        <v>138</v>
      </c>
      <c r="AR173" s="112" t="s">
        <v>11</v>
      </c>
      <c r="AS173" s="112" t="s">
        <v>11</v>
      </c>
      <c r="AT173" s="112" t="s">
        <v>2061</v>
      </c>
      <c r="AU173" s="112" t="s">
        <v>10</v>
      </c>
      <c r="AV173" s="112" t="s">
        <v>10</v>
      </c>
      <c r="AW173" s="112">
        <v>87</v>
      </c>
      <c r="AX173" s="112">
        <f>INDEX([2]Exposure_GWASs!S:S,MATCH([2]Luke!AB172,[2]Exposure_GWASs!C:C,0))</f>
        <v>97</v>
      </c>
      <c r="AY173" s="112" t="s">
        <v>2062</v>
      </c>
      <c r="AZ173" s="112" t="s">
        <v>11</v>
      </c>
      <c r="BA173" s="112" t="s">
        <v>10</v>
      </c>
      <c r="BB173" s="112" t="s">
        <v>32</v>
      </c>
      <c r="BC173" s="112" t="s">
        <v>17</v>
      </c>
      <c r="BD173" s="112" t="s">
        <v>98</v>
      </c>
      <c r="BE173" s="112"/>
      <c r="BF173" s="112"/>
      <c r="BG173" s="112"/>
      <c r="BH173" s="112" t="s">
        <v>1011</v>
      </c>
      <c r="BI173" s="112" t="s">
        <v>11</v>
      </c>
      <c r="BJ173" s="112" t="s">
        <v>2063</v>
      </c>
      <c r="BK173" s="112" t="s">
        <v>11</v>
      </c>
      <c r="BL173" s="112" t="s">
        <v>11</v>
      </c>
      <c r="BM173" s="112" t="s">
        <v>11</v>
      </c>
      <c r="BN173" s="112" t="s">
        <v>11</v>
      </c>
      <c r="BO173" s="112" t="s">
        <v>2064</v>
      </c>
      <c r="BP173" s="112" t="s">
        <v>1059</v>
      </c>
      <c r="BQ173" s="112" t="s">
        <v>1029</v>
      </c>
      <c r="BR173" s="112">
        <v>1.93</v>
      </c>
      <c r="BS173" s="112"/>
      <c r="BT173" s="112">
        <v>95</v>
      </c>
      <c r="BU173" s="112">
        <v>1.33</v>
      </c>
      <c r="BV173" s="112">
        <v>2.81</v>
      </c>
      <c r="BW173" s="112" t="s">
        <v>2065</v>
      </c>
      <c r="BX173" s="112" t="s">
        <v>1791</v>
      </c>
      <c r="BY173" s="112" t="s">
        <v>10</v>
      </c>
      <c r="BZ173" s="112" t="s">
        <v>2066</v>
      </c>
      <c r="CA173" s="112" t="s">
        <v>2067</v>
      </c>
      <c r="CB173" s="112" t="s">
        <v>2068</v>
      </c>
      <c r="CC173" s="112" t="s">
        <v>11</v>
      </c>
      <c r="CD173" s="106" t="s">
        <v>10</v>
      </c>
      <c r="CE173" s="112"/>
      <c r="CF173" s="112"/>
      <c r="CG173" s="112"/>
      <c r="CH173" s="112"/>
    </row>
    <row r="174" spans="1:86">
      <c r="A174" s="112">
        <v>43</v>
      </c>
      <c r="B174" s="105" t="s">
        <v>282</v>
      </c>
      <c r="C174" s="115" t="s">
        <v>244</v>
      </c>
      <c r="D174" s="112" t="s">
        <v>2046</v>
      </c>
      <c r="E174" s="112">
        <v>2016</v>
      </c>
      <c r="F174" s="112" t="s">
        <v>1257</v>
      </c>
      <c r="G174" s="112" t="s">
        <v>2047</v>
      </c>
      <c r="H174" s="112" t="s">
        <v>2048</v>
      </c>
      <c r="I174" s="112" t="s">
        <v>2049</v>
      </c>
      <c r="J174" s="112" t="s">
        <v>2050</v>
      </c>
      <c r="K174" s="112" t="s">
        <v>2051</v>
      </c>
      <c r="L174" s="112" t="s">
        <v>2052</v>
      </c>
      <c r="M174" s="112" t="s">
        <v>2053</v>
      </c>
      <c r="N174" s="112" t="s">
        <v>12</v>
      </c>
      <c r="O174" s="112" t="s">
        <v>5712</v>
      </c>
      <c r="P174" s="112" t="s">
        <v>5708</v>
      </c>
      <c r="Q174" s="107" t="s">
        <v>5577</v>
      </c>
      <c r="R174" s="112" t="s">
        <v>2054</v>
      </c>
      <c r="S174" s="112" t="s">
        <v>123</v>
      </c>
      <c r="T174" s="112" t="s">
        <v>2081</v>
      </c>
      <c r="U174" s="112" t="s">
        <v>2056</v>
      </c>
      <c r="V174" s="112">
        <v>1563</v>
      </c>
      <c r="W174" s="112" t="s">
        <v>2057</v>
      </c>
      <c r="X174" s="112" t="s">
        <v>10</v>
      </c>
      <c r="Y174" s="112" t="s">
        <v>10</v>
      </c>
      <c r="Z174" s="112" t="s">
        <v>10</v>
      </c>
      <c r="AA174" s="112" t="s">
        <v>1005</v>
      </c>
      <c r="AB174" s="112" t="s">
        <v>2058</v>
      </c>
      <c r="AC174" s="112" t="str">
        <f>INDEX([2]Exposure_GWASs!G:G,MATCH([2]Luke!AB173,[2]Exposure_GWASs!C:C,0))</f>
        <v>BMI</v>
      </c>
      <c r="AD174" s="107" t="s">
        <v>127</v>
      </c>
      <c r="AE174" s="112" t="s">
        <v>1060</v>
      </c>
      <c r="AF174" s="112"/>
      <c r="AG174" s="112"/>
      <c r="AH174" s="112"/>
      <c r="AI174" s="112">
        <f>INDEX([2]Exposure_GWASs!F:F,MATCH([2]Luke!AB173,[2]Exposure_GWASs!C:C,0))</f>
        <v>339224</v>
      </c>
      <c r="AJ174" s="112"/>
      <c r="AK174" s="112" t="s">
        <v>1005</v>
      </c>
      <c r="AL174" s="112" t="s">
        <v>249</v>
      </c>
      <c r="AM174" s="112" t="s">
        <v>130</v>
      </c>
      <c r="AN174" s="112" t="s">
        <v>2059</v>
      </c>
      <c r="AO174" s="112" t="s">
        <v>11</v>
      </c>
      <c r="AP174" s="112" t="s">
        <v>2060</v>
      </c>
      <c r="AQ174" s="112" t="s">
        <v>138</v>
      </c>
      <c r="AR174" s="112" t="s">
        <v>11</v>
      </c>
      <c r="AS174" s="112" t="s">
        <v>11</v>
      </c>
      <c r="AT174" s="112" t="s">
        <v>2061</v>
      </c>
      <c r="AU174" s="112" t="s">
        <v>10</v>
      </c>
      <c r="AV174" s="112" t="s">
        <v>10</v>
      </c>
      <c r="AW174" s="112">
        <v>87</v>
      </c>
      <c r="AX174" s="112">
        <f>INDEX([2]Exposure_GWASs!S:S,MATCH([2]Luke!AB173,[2]Exposure_GWASs!C:C,0))</f>
        <v>97</v>
      </c>
      <c r="AY174" s="112" t="s">
        <v>2062</v>
      </c>
      <c r="AZ174" s="112" t="s">
        <v>11</v>
      </c>
      <c r="BA174" s="112" t="s">
        <v>10</v>
      </c>
      <c r="BB174" s="112" t="s">
        <v>32</v>
      </c>
      <c r="BC174" s="112" t="s">
        <v>17</v>
      </c>
      <c r="BD174" s="112" t="s">
        <v>98</v>
      </c>
      <c r="BE174" s="112"/>
      <c r="BF174" s="112"/>
      <c r="BG174" s="112"/>
      <c r="BH174" s="112" t="s">
        <v>1011</v>
      </c>
      <c r="BI174" s="112" t="s">
        <v>11</v>
      </c>
      <c r="BJ174" s="112" t="s">
        <v>2063</v>
      </c>
      <c r="BK174" s="112" t="s">
        <v>11</v>
      </c>
      <c r="BL174" s="112" t="s">
        <v>11</v>
      </c>
      <c r="BM174" s="112" t="s">
        <v>11</v>
      </c>
      <c r="BN174" s="112" t="s">
        <v>11</v>
      </c>
      <c r="BO174" s="112" t="s">
        <v>2064</v>
      </c>
      <c r="BP174" s="112" t="s">
        <v>1059</v>
      </c>
      <c r="BQ174" s="112" t="s">
        <v>1029</v>
      </c>
      <c r="BR174" s="112">
        <v>1.18</v>
      </c>
      <c r="BS174" s="112"/>
      <c r="BT174" s="112">
        <v>95</v>
      </c>
      <c r="BU174" s="112">
        <v>0.84</v>
      </c>
      <c r="BV174" s="112">
        <v>1.67</v>
      </c>
      <c r="BW174" s="112" t="s">
        <v>2065</v>
      </c>
      <c r="BX174" s="112" t="s">
        <v>1791</v>
      </c>
      <c r="BY174" s="112" t="s">
        <v>10</v>
      </c>
      <c r="BZ174" s="112" t="s">
        <v>2066</v>
      </c>
      <c r="CA174" s="112" t="s">
        <v>2067</v>
      </c>
      <c r="CB174" s="112" t="s">
        <v>2068</v>
      </c>
      <c r="CC174" s="112" t="s">
        <v>11</v>
      </c>
      <c r="CD174" s="106" t="s">
        <v>10</v>
      </c>
      <c r="CE174" s="112"/>
      <c r="CF174" s="112"/>
      <c r="CG174" s="112"/>
      <c r="CH174" s="112"/>
    </row>
    <row r="175" spans="1:86">
      <c r="A175" s="112">
        <v>43</v>
      </c>
      <c r="B175" s="105" t="s">
        <v>282</v>
      </c>
      <c r="C175" s="115" t="s">
        <v>244</v>
      </c>
      <c r="D175" s="112" t="s">
        <v>2046</v>
      </c>
      <c r="E175" s="112">
        <v>2016</v>
      </c>
      <c r="F175" s="112" t="s">
        <v>1257</v>
      </c>
      <c r="G175" s="112" t="s">
        <v>2047</v>
      </c>
      <c r="H175" s="112" t="s">
        <v>2048</v>
      </c>
      <c r="I175" s="112" t="s">
        <v>2049</v>
      </c>
      <c r="J175" s="112" t="s">
        <v>2050</v>
      </c>
      <c r="K175" s="112" t="s">
        <v>2051</v>
      </c>
      <c r="L175" s="112" t="s">
        <v>2052</v>
      </c>
      <c r="M175" s="112" t="s">
        <v>2053</v>
      </c>
      <c r="N175" s="112" t="s">
        <v>12</v>
      </c>
      <c r="O175" s="112" t="s">
        <v>5712</v>
      </c>
      <c r="P175" s="112" t="s">
        <v>5709</v>
      </c>
      <c r="Q175" s="107" t="s">
        <v>5577</v>
      </c>
      <c r="R175" s="112" t="s">
        <v>2054</v>
      </c>
      <c r="S175" s="112" t="s">
        <v>123</v>
      </c>
      <c r="T175" s="112" t="s">
        <v>2082</v>
      </c>
      <c r="U175" s="112" t="s">
        <v>2056</v>
      </c>
      <c r="V175" s="112">
        <v>2059</v>
      </c>
      <c r="W175" s="112" t="s">
        <v>2057</v>
      </c>
      <c r="X175" s="112" t="s">
        <v>10</v>
      </c>
      <c r="Y175" s="112" t="s">
        <v>10</v>
      </c>
      <c r="Z175" s="112" t="s">
        <v>10</v>
      </c>
      <c r="AA175" s="112" t="s">
        <v>1005</v>
      </c>
      <c r="AB175" s="112" t="s">
        <v>2058</v>
      </c>
      <c r="AC175" s="112" t="str">
        <f>INDEX([2]Exposure_GWASs!G:G,MATCH([2]Luke!AB174,[2]Exposure_GWASs!C:C,0))</f>
        <v>BMI</v>
      </c>
      <c r="AD175" s="107" t="s">
        <v>127</v>
      </c>
      <c r="AE175" s="112" t="s">
        <v>1060</v>
      </c>
      <c r="AF175" s="112"/>
      <c r="AG175" s="112"/>
      <c r="AH175" s="112"/>
      <c r="AI175" s="112">
        <f>INDEX([2]Exposure_GWASs!F:F,MATCH([2]Luke!AB174,[2]Exposure_GWASs!C:C,0))</f>
        <v>339224</v>
      </c>
      <c r="AJ175" s="112"/>
      <c r="AK175" s="112" t="s">
        <v>1005</v>
      </c>
      <c r="AL175" s="112" t="s">
        <v>249</v>
      </c>
      <c r="AM175" s="112" t="s">
        <v>130</v>
      </c>
      <c r="AN175" s="112" t="s">
        <v>2059</v>
      </c>
      <c r="AO175" s="112" t="s">
        <v>11</v>
      </c>
      <c r="AP175" s="112" t="s">
        <v>2060</v>
      </c>
      <c r="AQ175" s="112" t="s">
        <v>138</v>
      </c>
      <c r="AR175" s="112" t="s">
        <v>11</v>
      </c>
      <c r="AS175" s="112" t="s">
        <v>11</v>
      </c>
      <c r="AT175" s="112" t="s">
        <v>2061</v>
      </c>
      <c r="AU175" s="112" t="s">
        <v>10</v>
      </c>
      <c r="AV175" s="112" t="s">
        <v>10</v>
      </c>
      <c r="AW175" s="112">
        <v>87</v>
      </c>
      <c r="AX175" s="112">
        <f>INDEX([2]Exposure_GWASs!S:S,MATCH([2]Luke!AB174,[2]Exposure_GWASs!C:C,0))</f>
        <v>97</v>
      </c>
      <c r="AY175" s="112" t="s">
        <v>2062</v>
      </c>
      <c r="AZ175" s="112" t="s">
        <v>11</v>
      </c>
      <c r="BA175" s="112" t="s">
        <v>10</v>
      </c>
      <c r="BB175" s="112" t="s">
        <v>32</v>
      </c>
      <c r="BC175" s="112" t="s">
        <v>17</v>
      </c>
      <c r="BD175" s="112" t="s">
        <v>98</v>
      </c>
      <c r="BE175" s="112"/>
      <c r="BF175" s="112"/>
      <c r="BG175" s="112"/>
      <c r="BH175" s="112" t="s">
        <v>1011</v>
      </c>
      <c r="BI175" s="112" t="s">
        <v>11</v>
      </c>
      <c r="BJ175" s="112" t="s">
        <v>2063</v>
      </c>
      <c r="BK175" s="112" t="s">
        <v>11</v>
      </c>
      <c r="BL175" s="112" t="s">
        <v>11</v>
      </c>
      <c r="BM175" s="112" t="s">
        <v>11</v>
      </c>
      <c r="BN175" s="112" t="s">
        <v>11</v>
      </c>
      <c r="BO175" s="112" t="s">
        <v>2064</v>
      </c>
      <c r="BP175" s="112" t="s">
        <v>1059</v>
      </c>
      <c r="BQ175" s="112" t="s">
        <v>1029</v>
      </c>
      <c r="BR175" s="112">
        <v>1.17</v>
      </c>
      <c r="BS175" s="112"/>
      <c r="BT175" s="112">
        <v>95</v>
      </c>
      <c r="BU175" s="112">
        <v>0.87</v>
      </c>
      <c r="BV175" s="112">
        <v>1.59</v>
      </c>
      <c r="BW175" s="112" t="s">
        <v>2065</v>
      </c>
      <c r="BX175" s="112" t="s">
        <v>1791</v>
      </c>
      <c r="BY175" s="112" t="s">
        <v>10</v>
      </c>
      <c r="BZ175" s="112" t="s">
        <v>2066</v>
      </c>
      <c r="CA175" s="112" t="s">
        <v>2067</v>
      </c>
      <c r="CB175" s="112" t="s">
        <v>2068</v>
      </c>
      <c r="CC175" s="112" t="s">
        <v>11</v>
      </c>
      <c r="CD175" s="106" t="s">
        <v>10</v>
      </c>
      <c r="CE175" s="112"/>
      <c r="CF175" s="112"/>
      <c r="CG175" s="112"/>
      <c r="CH175" s="112"/>
    </row>
    <row r="176" spans="1:86">
      <c r="A176" s="112">
        <v>43</v>
      </c>
      <c r="B176" s="105" t="s">
        <v>282</v>
      </c>
      <c r="C176" s="115" t="s">
        <v>244</v>
      </c>
      <c r="D176" s="112" t="s">
        <v>2046</v>
      </c>
      <c r="E176" s="112">
        <v>2016</v>
      </c>
      <c r="F176" s="112" t="s">
        <v>1257</v>
      </c>
      <c r="G176" s="112" t="s">
        <v>2047</v>
      </c>
      <c r="H176" s="112" t="s">
        <v>2048</v>
      </c>
      <c r="I176" s="112" t="s">
        <v>2049</v>
      </c>
      <c r="J176" s="112" t="s">
        <v>2050</v>
      </c>
      <c r="K176" s="112" t="s">
        <v>2051</v>
      </c>
      <c r="L176" s="112" t="s">
        <v>2052</v>
      </c>
      <c r="M176" s="112" t="s">
        <v>2053</v>
      </c>
      <c r="N176" s="112" t="s">
        <v>12</v>
      </c>
      <c r="O176" s="112" t="s">
        <v>5712</v>
      </c>
      <c r="P176" s="112" t="s">
        <v>5710</v>
      </c>
      <c r="Q176" s="107" t="s">
        <v>5577</v>
      </c>
      <c r="R176" s="112" t="s">
        <v>2054</v>
      </c>
      <c r="S176" s="112" t="s">
        <v>123</v>
      </c>
      <c r="T176" s="112" t="s">
        <v>2083</v>
      </c>
      <c r="U176" s="112" t="s">
        <v>2056</v>
      </c>
      <c r="V176" s="112">
        <v>962</v>
      </c>
      <c r="W176" s="112" t="s">
        <v>2057</v>
      </c>
      <c r="X176" s="112" t="s">
        <v>10</v>
      </c>
      <c r="Y176" s="112" t="s">
        <v>10</v>
      </c>
      <c r="Z176" s="112" t="s">
        <v>10</v>
      </c>
      <c r="AA176" s="112" t="s">
        <v>1005</v>
      </c>
      <c r="AB176" s="112" t="s">
        <v>2058</v>
      </c>
      <c r="AC176" s="112" t="str">
        <f>INDEX([2]Exposure_GWASs!G:G,MATCH([2]Luke!AB175,[2]Exposure_GWASs!C:C,0))</f>
        <v>BMI</v>
      </c>
      <c r="AD176" s="107" t="s">
        <v>127</v>
      </c>
      <c r="AE176" s="112" t="s">
        <v>1060</v>
      </c>
      <c r="AF176" s="112"/>
      <c r="AG176" s="112"/>
      <c r="AH176" s="112"/>
      <c r="AI176" s="112">
        <f>INDEX([2]Exposure_GWASs!F:F,MATCH([2]Luke!AB175,[2]Exposure_GWASs!C:C,0))</f>
        <v>339224</v>
      </c>
      <c r="AJ176" s="112"/>
      <c r="AK176" s="112" t="s">
        <v>1005</v>
      </c>
      <c r="AL176" s="112" t="s">
        <v>249</v>
      </c>
      <c r="AM176" s="112" t="s">
        <v>130</v>
      </c>
      <c r="AN176" s="112" t="s">
        <v>2059</v>
      </c>
      <c r="AO176" s="112" t="s">
        <v>11</v>
      </c>
      <c r="AP176" s="112" t="s">
        <v>2060</v>
      </c>
      <c r="AQ176" s="112" t="s">
        <v>138</v>
      </c>
      <c r="AR176" s="112" t="s">
        <v>11</v>
      </c>
      <c r="AS176" s="112" t="s">
        <v>11</v>
      </c>
      <c r="AT176" s="112" t="s">
        <v>2061</v>
      </c>
      <c r="AU176" s="112" t="s">
        <v>10</v>
      </c>
      <c r="AV176" s="112" t="s">
        <v>10</v>
      </c>
      <c r="AW176" s="112">
        <v>87</v>
      </c>
      <c r="AX176" s="112">
        <f>INDEX([2]Exposure_GWASs!S:S,MATCH([2]Luke!AB175,[2]Exposure_GWASs!C:C,0))</f>
        <v>97</v>
      </c>
      <c r="AY176" s="112" t="s">
        <v>2062</v>
      </c>
      <c r="AZ176" s="112" t="s">
        <v>11</v>
      </c>
      <c r="BA176" s="112" t="s">
        <v>10</v>
      </c>
      <c r="BB176" s="112" t="s">
        <v>32</v>
      </c>
      <c r="BC176" s="112" t="s">
        <v>17</v>
      </c>
      <c r="BD176" s="112" t="s">
        <v>98</v>
      </c>
      <c r="BE176" s="112"/>
      <c r="BF176" s="112"/>
      <c r="BG176" s="112"/>
      <c r="BH176" s="112" t="s">
        <v>1011</v>
      </c>
      <c r="BI176" s="112" t="s">
        <v>11</v>
      </c>
      <c r="BJ176" s="112" t="s">
        <v>2063</v>
      </c>
      <c r="BK176" s="112" t="s">
        <v>11</v>
      </c>
      <c r="BL176" s="112" t="s">
        <v>11</v>
      </c>
      <c r="BM176" s="112" t="s">
        <v>11</v>
      </c>
      <c r="BN176" s="112" t="s">
        <v>11</v>
      </c>
      <c r="BO176" s="112" t="s">
        <v>2064</v>
      </c>
      <c r="BP176" s="112" t="s">
        <v>1059</v>
      </c>
      <c r="BQ176" s="112" t="s">
        <v>1029</v>
      </c>
      <c r="BR176" s="112">
        <v>1.27</v>
      </c>
      <c r="BS176" s="112"/>
      <c r="BT176" s="112">
        <v>95</v>
      </c>
      <c r="BU176" s="112">
        <v>0.83</v>
      </c>
      <c r="BV176" s="112">
        <v>1.96</v>
      </c>
      <c r="BW176" s="112" t="s">
        <v>2065</v>
      </c>
      <c r="BX176" s="112" t="s">
        <v>1791</v>
      </c>
      <c r="BY176" s="112" t="s">
        <v>10</v>
      </c>
      <c r="BZ176" s="112" t="s">
        <v>2066</v>
      </c>
      <c r="CA176" s="112" t="s">
        <v>2067</v>
      </c>
      <c r="CB176" s="112" t="s">
        <v>2068</v>
      </c>
      <c r="CC176" s="112" t="s">
        <v>11</v>
      </c>
      <c r="CD176" s="106" t="s">
        <v>10</v>
      </c>
      <c r="CE176" s="112"/>
      <c r="CF176" s="112"/>
      <c r="CG176" s="112"/>
      <c r="CH176" s="112"/>
    </row>
    <row r="177" spans="1:86" s="31" customFormat="1">
      <c r="A177" s="112">
        <v>45</v>
      </c>
      <c r="B177" s="105" t="s">
        <v>282</v>
      </c>
      <c r="C177" s="115" t="s">
        <v>244</v>
      </c>
      <c r="D177" s="112" t="s">
        <v>2084</v>
      </c>
      <c r="E177" s="112">
        <v>2017</v>
      </c>
      <c r="F177" s="112" t="s">
        <v>2085</v>
      </c>
      <c r="G177" s="112" t="s">
        <v>2086</v>
      </c>
      <c r="H177" s="112" t="s">
        <v>2087</v>
      </c>
      <c r="I177" s="112" t="s">
        <v>2088</v>
      </c>
      <c r="J177" s="112" t="s">
        <v>2089</v>
      </c>
      <c r="K177" s="112" t="s">
        <v>2090</v>
      </c>
      <c r="L177" s="112" t="s">
        <v>2091</v>
      </c>
      <c r="M177" s="112" t="s">
        <v>2092</v>
      </c>
      <c r="N177" s="112" t="s">
        <v>12</v>
      </c>
      <c r="O177" s="112" t="s">
        <v>1532</v>
      </c>
      <c r="P177" s="112" t="s">
        <v>1532</v>
      </c>
      <c r="Q177" s="107" t="s">
        <v>5607</v>
      </c>
      <c r="R177" s="112" t="s">
        <v>2093</v>
      </c>
      <c r="S177" s="112" t="s">
        <v>123</v>
      </c>
      <c r="T177" s="112" t="s">
        <v>2094</v>
      </c>
      <c r="U177" s="112" t="s">
        <v>140</v>
      </c>
      <c r="V177" s="112">
        <v>1515</v>
      </c>
      <c r="W177" s="112"/>
      <c r="X177" s="112"/>
      <c r="Y177" s="112"/>
      <c r="Z177" s="112" t="s">
        <v>2095</v>
      </c>
      <c r="AA177" s="112" t="s">
        <v>2096</v>
      </c>
      <c r="AB177" s="112" t="s">
        <v>249</v>
      </c>
      <c r="AC177" s="107" t="s">
        <v>5524</v>
      </c>
      <c r="AD177" s="107" t="s">
        <v>5524</v>
      </c>
      <c r="AE177" s="112" t="s">
        <v>123</v>
      </c>
      <c r="AF177" s="112" t="s">
        <v>2094</v>
      </c>
      <c r="AG177" s="112" t="s">
        <v>140</v>
      </c>
      <c r="AH177" s="112">
        <v>1515</v>
      </c>
      <c r="AI177" s="112">
        <v>1515</v>
      </c>
      <c r="AJ177" s="112" t="s">
        <v>10</v>
      </c>
      <c r="AK177" s="112" t="s">
        <v>2096</v>
      </c>
      <c r="AL177" s="112" t="s">
        <v>249</v>
      </c>
      <c r="AM177" s="112" t="s">
        <v>2097</v>
      </c>
      <c r="AN177" s="112" t="s">
        <v>10</v>
      </c>
      <c r="AO177" s="112" t="s">
        <v>11</v>
      </c>
      <c r="AP177" s="112" t="s">
        <v>2098</v>
      </c>
      <c r="AQ177" s="112" t="s">
        <v>11</v>
      </c>
      <c r="AR177" s="112" t="s">
        <v>11</v>
      </c>
      <c r="AS177" s="112" t="s">
        <v>11</v>
      </c>
      <c r="AT177" s="112" t="s">
        <v>11</v>
      </c>
      <c r="AU177" s="112"/>
      <c r="AV177" s="112"/>
      <c r="AW177" s="112">
        <v>4</v>
      </c>
      <c r="AX177" s="112" t="s">
        <v>2099</v>
      </c>
      <c r="AY177" s="112" t="s">
        <v>2100</v>
      </c>
      <c r="AZ177" s="112" t="s">
        <v>11</v>
      </c>
      <c r="BA177" s="112" t="s">
        <v>10</v>
      </c>
      <c r="BB177" s="112" t="s">
        <v>52</v>
      </c>
      <c r="BC177" s="112" t="s">
        <v>98</v>
      </c>
      <c r="BD177" s="112"/>
      <c r="BE177" s="112"/>
      <c r="BF177" s="112"/>
      <c r="BG177" s="112"/>
      <c r="BH177" s="112" t="s">
        <v>11</v>
      </c>
      <c r="BI177" s="112" t="s">
        <v>2101</v>
      </c>
      <c r="BJ177" s="112" t="s">
        <v>2102</v>
      </c>
      <c r="BK177" s="112" t="s">
        <v>2103</v>
      </c>
      <c r="BL177" s="112" t="s">
        <v>11</v>
      </c>
      <c r="BM177" s="112" t="s">
        <v>11</v>
      </c>
      <c r="BN177" s="112" t="s">
        <v>2104</v>
      </c>
      <c r="BO177" s="112" t="s">
        <v>2105</v>
      </c>
      <c r="BP177" s="112" t="s">
        <v>167</v>
      </c>
      <c r="BQ177" s="112" t="s">
        <v>1012</v>
      </c>
      <c r="BR177" s="112">
        <v>0.57999999999999996</v>
      </c>
      <c r="BS177" s="112"/>
      <c r="BT177" s="112">
        <v>95</v>
      </c>
      <c r="BU177" s="112">
        <v>0.42</v>
      </c>
      <c r="BV177" s="112">
        <v>0.74</v>
      </c>
      <c r="BW177" s="112" t="s">
        <v>5717</v>
      </c>
      <c r="BX177" s="112" t="s">
        <v>1791</v>
      </c>
      <c r="BY177" s="112" t="s">
        <v>10</v>
      </c>
      <c r="BZ177" s="112" t="s">
        <v>2106</v>
      </c>
      <c r="CA177" s="112" t="s">
        <v>2107</v>
      </c>
      <c r="CB177" s="112" t="s">
        <v>2108</v>
      </c>
      <c r="CC177" s="112" t="s">
        <v>2109</v>
      </c>
      <c r="CD177" s="106" t="s">
        <v>10</v>
      </c>
      <c r="CE177" s="112"/>
      <c r="CF177" s="112"/>
      <c r="CG177" s="112"/>
      <c r="CH177" s="112"/>
    </row>
    <row r="178" spans="1:86" s="31" customFormat="1">
      <c r="A178" s="112">
        <v>45</v>
      </c>
      <c r="B178" s="105" t="s">
        <v>282</v>
      </c>
      <c r="C178" s="115" t="s">
        <v>244</v>
      </c>
      <c r="D178" s="112" t="s">
        <v>2084</v>
      </c>
      <c r="E178" s="112">
        <v>2017</v>
      </c>
      <c r="F178" s="112" t="s">
        <v>2085</v>
      </c>
      <c r="G178" s="112" t="s">
        <v>2086</v>
      </c>
      <c r="H178" s="112" t="s">
        <v>2087</v>
      </c>
      <c r="I178" s="112" t="s">
        <v>2088</v>
      </c>
      <c r="J178" s="112" t="s">
        <v>2089</v>
      </c>
      <c r="K178" s="112" t="s">
        <v>2090</v>
      </c>
      <c r="L178" s="112" t="s">
        <v>2091</v>
      </c>
      <c r="M178" s="112" t="s">
        <v>2092</v>
      </c>
      <c r="N178" s="112" t="s">
        <v>12</v>
      </c>
      <c r="O178" s="112" t="s">
        <v>5700</v>
      </c>
      <c r="P178" s="112" t="s">
        <v>5700</v>
      </c>
      <c r="Q178" s="107" t="s">
        <v>5607</v>
      </c>
      <c r="R178" s="112" t="s">
        <v>2093</v>
      </c>
      <c r="S178" s="112" t="s">
        <v>123</v>
      </c>
      <c r="T178" s="112" t="s">
        <v>2110</v>
      </c>
      <c r="U178" s="112" t="s">
        <v>140</v>
      </c>
      <c r="V178" s="112">
        <v>1515</v>
      </c>
      <c r="W178" s="112"/>
      <c r="X178" s="112"/>
      <c r="Y178" s="112"/>
      <c r="Z178" s="112" t="s">
        <v>2095</v>
      </c>
      <c r="AA178" s="112" t="s">
        <v>2096</v>
      </c>
      <c r="AB178" s="112" t="s">
        <v>249</v>
      </c>
      <c r="AC178" s="107" t="s">
        <v>5524</v>
      </c>
      <c r="AD178" s="107" t="s">
        <v>5524</v>
      </c>
      <c r="AE178" s="112" t="s">
        <v>123</v>
      </c>
      <c r="AF178" s="112" t="s">
        <v>2110</v>
      </c>
      <c r="AG178" s="112" t="s">
        <v>140</v>
      </c>
      <c r="AH178" s="112">
        <v>1515</v>
      </c>
      <c r="AI178" s="112">
        <v>1515</v>
      </c>
      <c r="AJ178" s="112" t="s">
        <v>10</v>
      </c>
      <c r="AK178" s="112" t="s">
        <v>2096</v>
      </c>
      <c r="AL178" s="112" t="s">
        <v>249</v>
      </c>
      <c r="AM178" s="112" t="s">
        <v>2097</v>
      </c>
      <c r="AN178" s="112" t="s">
        <v>10</v>
      </c>
      <c r="AO178" s="112" t="s">
        <v>11</v>
      </c>
      <c r="AP178" s="112" t="s">
        <v>2098</v>
      </c>
      <c r="AQ178" s="112" t="s">
        <v>11</v>
      </c>
      <c r="AR178" s="112" t="s">
        <v>11</v>
      </c>
      <c r="AS178" s="112" t="s">
        <v>11</v>
      </c>
      <c r="AT178" s="112" t="s">
        <v>11</v>
      </c>
      <c r="AU178" s="112"/>
      <c r="AV178" s="112"/>
      <c r="AW178" s="112">
        <v>4</v>
      </c>
      <c r="AX178" s="112" t="s">
        <v>2099</v>
      </c>
      <c r="AY178" s="112"/>
      <c r="AZ178" s="112" t="s">
        <v>11</v>
      </c>
      <c r="BA178" s="112" t="s">
        <v>10</v>
      </c>
      <c r="BB178" s="112" t="s">
        <v>52</v>
      </c>
      <c r="BC178" s="112" t="s">
        <v>98</v>
      </c>
      <c r="BD178" s="112"/>
      <c r="BE178" s="112"/>
      <c r="BF178" s="112"/>
      <c r="BG178" s="112"/>
      <c r="BH178" s="112" t="s">
        <v>11</v>
      </c>
      <c r="BI178" s="112" t="s">
        <v>2101</v>
      </c>
      <c r="BJ178" s="112" t="s">
        <v>2111</v>
      </c>
      <c r="BK178" s="112" t="s">
        <v>2103</v>
      </c>
      <c r="BL178" s="112" t="s">
        <v>11</v>
      </c>
      <c r="BM178" s="112" t="s">
        <v>11</v>
      </c>
      <c r="BN178" s="112" t="s">
        <v>2104</v>
      </c>
      <c r="BO178" s="112" t="s">
        <v>2105</v>
      </c>
      <c r="BP178" s="112" t="s">
        <v>167</v>
      </c>
      <c r="BQ178" s="112" t="s">
        <v>1012</v>
      </c>
      <c r="BR178" s="112">
        <v>0.54</v>
      </c>
      <c r="BS178" s="112"/>
      <c r="BT178" s="112">
        <v>95</v>
      </c>
      <c r="BU178" s="112">
        <v>0.37</v>
      </c>
      <c r="BV178" s="112">
        <v>0.72</v>
      </c>
      <c r="BW178" s="112" t="s">
        <v>5718</v>
      </c>
      <c r="BX178" s="112" t="s">
        <v>1791</v>
      </c>
      <c r="BY178" s="112" t="s">
        <v>10</v>
      </c>
      <c r="BZ178" s="112" t="s">
        <v>2106</v>
      </c>
      <c r="CA178" s="112" t="s">
        <v>2107</v>
      </c>
      <c r="CB178" s="112" t="s">
        <v>2108</v>
      </c>
      <c r="CC178" s="112" t="s">
        <v>2109</v>
      </c>
      <c r="CD178" s="106" t="s">
        <v>10</v>
      </c>
      <c r="CE178" s="112"/>
      <c r="CF178" s="112"/>
      <c r="CG178" s="112"/>
      <c r="CH178" s="112"/>
    </row>
    <row r="179" spans="1:86" s="31" customFormat="1">
      <c r="A179" s="112">
        <v>45</v>
      </c>
      <c r="B179" s="105" t="s">
        <v>282</v>
      </c>
      <c r="C179" s="115" t="s">
        <v>244</v>
      </c>
      <c r="D179" s="112" t="s">
        <v>2084</v>
      </c>
      <c r="E179" s="112">
        <v>2017</v>
      </c>
      <c r="F179" s="112" t="s">
        <v>2085</v>
      </c>
      <c r="G179" s="112" t="s">
        <v>2086</v>
      </c>
      <c r="H179" s="112" t="s">
        <v>2087</v>
      </c>
      <c r="I179" s="112" t="s">
        <v>2088</v>
      </c>
      <c r="J179" s="112" t="s">
        <v>2089</v>
      </c>
      <c r="K179" s="112" t="s">
        <v>2090</v>
      </c>
      <c r="L179" s="112" t="s">
        <v>2091</v>
      </c>
      <c r="M179" s="112" t="s">
        <v>2092</v>
      </c>
      <c r="N179" s="112" t="s">
        <v>12</v>
      </c>
      <c r="O179" s="112" t="s">
        <v>5715</v>
      </c>
      <c r="P179" s="112" t="s">
        <v>5715</v>
      </c>
      <c r="Q179" s="107" t="s">
        <v>5607</v>
      </c>
      <c r="R179" s="112" t="s">
        <v>2093</v>
      </c>
      <c r="S179" s="112" t="s">
        <v>123</v>
      </c>
      <c r="T179" s="112" t="s">
        <v>2112</v>
      </c>
      <c r="U179" s="112" t="s">
        <v>140</v>
      </c>
      <c r="V179" s="112">
        <v>1515</v>
      </c>
      <c r="W179" s="112"/>
      <c r="X179" s="112"/>
      <c r="Y179" s="112"/>
      <c r="Z179" s="112" t="s">
        <v>2095</v>
      </c>
      <c r="AA179" s="112" t="s">
        <v>2096</v>
      </c>
      <c r="AB179" s="112" t="s">
        <v>249</v>
      </c>
      <c r="AC179" s="107" t="s">
        <v>5524</v>
      </c>
      <c r="AD179" s="107" t="s">
        <v>5524</v>
      </c>
      <c r="AE179" s="112" t="s">
        <v>123</v>
      </c>
      <c r="AF179" s="112" t="s">
        <v>2112</v>
      </c>
      <c r="AG179" s="112" t="s">
        <v>140</v>
      </c>
      <c r="AH179" s="112">
        <v>1515</v>
      </c>
      <c r="AI179" s="112">
        <v>1515</v>
      </c>
      <c r="AJ179" s="112" t="s">
        <v>10</v>
      </c>
      <c r="AK179" s="112" t="s">
        <v>2096</v>
      </c>
      <c r="AL179" s="112" t="s">
        <v>249</v>
      </c>
      <c r="AM179" s="112" t="s">
        <v>2097</v>
      </c>
      <c r="AN179" s="112" t="s">
        <v>10</v>
      </c>
      <c r="AO179" s="112" t="s">
        <v>11</v>
      </c>
      <c r="AP179" s="112" t="s">
        <v>2098</v>
      </c>
      <c r="AQ179" s="112" t="s">
        <v>11</v>
      </c>
      <c r="AR179" s="112" t="s">
        <v>11</v>
      </c>
      <c r="AS179" s="112" t="s">
        <v>11</v>
      </c>
      <c r="AT179" s="112" t="s">
        <v>11</v>
      </c>
      <c r="AU179" s="112"/>
      <c r="AV179" s="112"/>
      <c r="AW179" s="112">
        <v>4</v>
      </c>
      <c r="AX179" s="112" t="s">
        <v>2099</v>
      </c>
      <c r="AY179" s="112"/>
      <c r="AZ179" s="112" t="s">
        <v>11</v>
      </c>
      <c r="BA179" s="112" t="s">
        <v>10</v>
      </c>
      <c r="BB179" s="112" t="s">
        <v>22</v>
      </c>
      <c r="BC179" s="112" t="s">
        <v>98</v>
      </c>
      <c r="BD179" s="112"/>
      <c r="BE179" s="112"/>
      <c r="BF179" s="112"/>
      <c r="BG179" s="112"/>
      <c r="BH179" s="112" t="s">
        <v>11</v>
      </c>
      <c r="BI179" s="112" t="s">
        <v>2101</v>
      </c>
      <c r="BJ179" s="112" t="s">
        <v>2113</v>
      </c>
      <c r="BK179" s="112" t="s">
        <v>2103</v>
      </c>
      <c r="BL179" s="112" t="s">
        <v>11</v>
      </c>
      <c r="BM179" s="112" t="s">
        <v>11</v>
      </c>
      <c r="BN179" s="112" t="s">
        <v>2104</v>
      </c>
      <c r="BO179" s="112" t="s">
        <v>2105</v>
      </c>
      <c r="BP179" s="112" t="s">
        <v>167</v>
      </c>
      <c r="BQ179" s="112" t="s">
        <v>1012</v>
      </c>
      <c r="BR179" s="112">
        <v>0.67</v>
      </c>
      <c r="BS179" s="112"/>
      <c r="BT179" s="112">
        <v>95</v>
      </c>
      <c r="BU179" s="112">
        <v>0.5</v>
      </c>
      <c r="BV179" s="112">
        <v>0.83</v>
      </c>
      <c r="BW179" s="112" t="s">
        <v>5719</v>
      </c>
      <c r="BX179" s="112" t="s">
        <v>1791</v>
      </c>
      <c r="BY179" s="112" t="s">
        <v>10</v>
      </c>
      <c r="BZ179" s="112" t="s">
        <v>2106</v>
      </c>
      <c r="CA179" s="112" t="s">
        <v>2107</v>
      </c>
      <c r="CB179" s="112" t="s">
        <v>2108</v>
      </c>
      <c r="CC179" s="112" t="s">
        <v>2109</v>
      </c>
      <c r="CD179" s="106" t="s">
        <v>10</v>
      </c>
      <c r="CE179" s="112"/>
      <c r="CF179" s="112"/>
      <c r="CG179" s="112"/>
      <c r="CH179" s="112"/>
    </row>
    <row r="180" spans="1:86" s="31" customFormat="1">
      <c r="A180" s="112">
        <v>45</v>
      </c>
      <c r="B180" s="105" t="s">
        <v>282</v>
      </c>
      <c r="C180" s="115" t="s">
        <v>244</v>
      </c>
      <c r="D180" s="112" t="s">
        <v>2084</v>
      </c>
      <c r="E180" s="112">
        <v>2017</v>
      </c>
      <c r="F180" s="112" t="s">
        <v>2085</v>
      </c>
      <c r="G180" s="112" t="s">
        <v>2086</v>
      </c>
      <c r="H180" s="112" t="s">
        <v>2087</v>
      </c>
      <c r="I180" s="112" t="s">
        <v>2088</v>
      </c>
      <c r="J180" s="112" t="s">
        <v>2089</v>
      </c>
      <c r="K180" s="112" t="s">
        <v>2090</v>
      </c>
      <c r="L180" s="112" t="s">
        <v>2091</v>
      </c>
      <c r="M180" s="112" t="s">
        <v>2092</v>
      </c>
      <c r="N180" s="112" t="s">
        <v>12</v>
      </c>
      <c r="O180" s="112" t="s">
        <v>5713</v>
      </c>
      <c r="P180" s="112" t="s">
        <v>5713</v>
      </c>
      <c r="Q180" s="107" t="s">
        <v>5607</v>
      </c>
      <c r="R180" s="112" t="s">
        <v>2093</v>
      </c>
      <c r="S180" s="112" t="s">
        <v>123</v>
      </c>
      <c r="T180" s="112" t="s">
        <v>2112</v>
      </c>
      <c r="U180" s="112" t="s">
        <v>140</v>
      </c>
      <c r="V180" s="112">
        <v>1515</v>
      </c>
      <c r="W180" s="112"/>
      <c r="X180" s="112"/>
      <c r="Y180" s="112"/>
      <c r="Z180" s="112" t="s">
        <v>2095</v>
      </c>
      <c r="AA180" s="112" t="s">
        <v>2096</v>
      </c>
      <c r="AB180" s="112" t="s">
        <v>249</v>
      </c>
      <c r="AC180" s="107" t="s">
        <v>5524</v>
      </c>
      <c r="AD180" s="107" t="s">
        <v>5524</v>
      </c>
      <c r="AE180" s="112" t="s">
        <v>123</v>
      </c>
      <c r="AF180" s="112" t="s">
        <v>2112</v>
      </c>
      <c r="AG180" s="112" t="s">
        <v>140</v>
      </c>
      <c r="AH180" s="112">
        <v>1515</v>
      </c>
      <c r="AI180" s="112">
        <v>1515</v>
      </c>
      <c r="AJ180" s="112" t="s">
        <v>10</v>
      </c>
      <c r="AK180" s="112" t="s">
        <v>2096</v>
      </c>
      <c r="AL180" s="112" t="s">
        <v>249</v>
      </c>
      <c r="AM180" s="112" t="s">
        <v>2097</v>
      </c>
      <c r="AN180" s="112" t="s">
        <v>10</v>
      </c>
      <c r="AO180" s="112" t="s">
        <v>11</v>
      </c>
      <c r="AP180" s="112" t="s">
        <v>2098</v>
      </c>
      <c r="AQ180" s="112" t="s">
        <v>11</v>
      </c>
      <c r="AR180" s="112" t="s">
        <v>11</v>
      </c>
      <c r="AS180" s="112" t="s">
        <v>11</v>
      </c>
      <c r="AT180" s="112" t="s">
        <v>11</v>
      </c>
      <c r="AU180" s="112"/>
      <c r="AV180" s="112"/>
      <c r="AW180" s="112">
        <v>4</v>
      </c>
      <c r="AX180" s="112" t="s">
        <v>2099</v>
      </c>
      <c r="AY180" s="112"/>
      <c r="AZ180" s="112" t="s">
        <v>11</v>
      </c>
      <c r="BA180" s="112" t="s">
        <v>10</v>
      </c>
      <c r="BB180" s="112" t="s">
        <v>22</v>
      </c>
      <c r="BC180" s="112" t="s">
        <v>98</v>
      </c>
      <c r="BD180" s="112"/>
      <c r="BE180" s="112"/>
      <c r="BF180" s="112"/>
      <c r="BG180" s="112"/>
      <c r="BH180" s="112" t="s">
        <v>11</v>
      </c>
      <c r="BI180" s="112" t="s">
        <v>2101</v>
      </c>
      <c r="BJ180" s="112" t="s">
        <v>2114</v>
      </c>
      <c r="BK180" s="112" t="s">
        <v>2103</v>
      </c>
      <c r="BL180" s="112" t="s">
        <v>11</v>
      </c>
      <c r="BM180" s="112" t="s">
        <v>11</v>
      </c>
      <c r="BN180" s="112" t="s">
        <v>2104</v>
      </c>
      <c r="BO180" s="112" t="s">
        <v>2105</v>
      </c>
      <c r="BP180" s="112" t="s">
        <v>167</v>
      </c>
      <c r="BQ180" s="112" t="s">
        <v>1012</v>
      </c>
      <c r="BR180" s="112">
        <v>0.49</v>
      </c>
      <c r="BS180" s="112"/>
      <c r="BT180" s="112">
        <v>95</v>
      </c>
      <c r="BU180" s="112">
        <v>0.31</v>
      </c>
      <c r="BV180" s="112">
        <v>0.65</v>
      </c>
      <c r="BW180" s="112" t="s">
        <v>5720</v>
      </c>
      <c r="BX180" s="112" t="s">
        <v>1791</v>
      </c>
      <c r="BY180" s="112" t="s">
        <v>10</v>
      </c>
      <c r="BZ180" s="112" t="s">
        <v>2106</v>
      </c>
      <c r="CA180" s="112" t="s">
        <v>2107</v>
      </c>
      <c r="CB180" s="112" t="s">
        <v>2108</v>
      </c>
      <c r="CC180" s="112" t="s">
        <v>2109</v>
      </c>
      <c r="CD180" s="106" t="s">
        <v>10</v>
      </c>
      <c r="CE180" s="112"/>
      <c r="CF180" s="112"/>
      <c r="CG180" s="112"/>
      <c r="CH180" s="112"/>
    </row>
    <row r="181" spans="1:86" s="31" customFormat="1">
      <c r="A181" s="112">
        <v>45</v>
      </c>
      <c r="B181" s="105" t="s">
        <v>282</v>
      </c>
      <c r="C181" s="115" t="s">
        <v>244</v>
      </c>
      <c r="D181" s="112" t="s">
        <v>2084</v>
      </c>
      <c r="E181" s="112">
        <v>2017</v>
      </c>
      <c r="F181" s="112" t="s">
        <v>2085</v>
      </c>
      <c r="G181" s="112" t="s">
        <v>2086</v>
      </c>
      <c r="H181" s="112" t="s">
        <v>2087</v>
      </c>
      <c r="I181" s="112" t="s">
        <v>2088</v>
      </c>
      <c r="J181" s="112" t="s">
        <v>2089</v>
      </c>
      <c r="K181" s="112" t="s">
        <v>2090</v>
      </c>
      <c r="L181" s="112" t="s">
        <v>2091</v>
      </c>
      <c r="M181" s="112" t="s">
        <v>2092</v>
      </c>
      <c r="N181" s="112" t="s">
        <v>12</v>
      </c>
      <c r="O181" s="112" t="s">
        <v>5714</v>
      </c>
      <c r="P181" s="112" t="s">
        <v>5714</v>
      </c>
      <c r="Q181" s="107" t="s">
        <v>5607</v>
      </c>
      <c r="R181" s="112" t="s">
        <v>2093</v>
      </c>
      <c r="S181" s="112" t="s">
        <v>123</v>
      </c>
      <c r="T181" s="112" t="s">
        <v>2112</v>
      </c>
      <c r="U181" s="112" t="s">
        <v>140</v>
      </c>
      <c r="V181" s="112">
        <v>1515</v>
      </c>
      <c r="W181" s="112"/>
      <c r="X181" s="112"/>
      <c r="Y181" s="112"/>
      <c r="Z181" s="112" t="s">
        <v>2095</v>
      </c>
      <c r="AA181" s="112" t="s">
        <v>2096</v>
      </c>
      <c r="AB181" s="112" t="s">
        <v>249</v>
      </c>
      <c r="AC181" s="107" t="s">
        <v>5524</v>
      </c>
      <c r="AD181" s="107" t="s">
        <v>5524</v>
      </c>
      <c r="AE181" s="112" t="s">
        <v>123</v>
      </c>
      <c r="AF181" s="112" t="s">
        <v>2112</v>
      </c>
      <c r="AG181" s="112" t="s">
        <v>140</v>
      </c>
      <c r="AH181" s="112">
        <v>1515</v>
      </c>
      <c r="AI181" s="112">
        <v>1515</v>
      </c>
      <c r="AJ181" s="112" t="s">
        <v>10</v>
      </c>
      <c r="AK181" s="112" t="s">
        <v>2096</v>
      </c>
      <c r="AL181" s="112" t="s">
        <v>249</v>
      </c>
      <c r="AM181" s="112" t="s">
        <v>2097</v>
      </c>
      <c r="AN181" s="112" t="s">
        <v>10</v>
      </c>
      <c r="AO181" s="112" t="s">
        <v>11</v>
      </c>
      <c r="AP181" s="112" t="s">
        <v>2098</v>
      </c>
      <c r="AQ181" s="112" t="s">
        <v>11</v>
      </c>
      <c r="AR181" s="112" t="s">
        <v>11</v>
      </c>
      <c r="AS181" s="112" t="s">
        <v>11</v>
      </c>
      <c r="AT181" s="112" t="s">
        <v>11</v>
      </c>
      <c r="AU181" s="112"/>
      <c r="AV181" s="112"/>
      <c r="AW181" s="112">
        <v>4</v>
      </c>
      <c r="AX181" s="112" t="s">
        <v>2099</v>
      </c>
      <c r="AY181" s="112"/>
      <c r="AZ181" s="112" t="s">
        <v>11</v>
      </c>
      <c r="BA181" s="112" t="s">
        <v>10</v>
      </c>
      <c r="BB181" s="112" t="s">
        <v>22</v>
      </c>
      <c r="BC181" s="112" t="s">
        <v>98</v>
      </c>
      <c r="BD181" s="112"/>
      <c r="BE181" s="112"/>
      <c r="BF181" s="112"/>
      <c r="BG181" s="112"/>
      <c r="BH181" s="112" t="s">
        <v>11</v>
      </c>
      <c r="BI181" s="112" t="s">
        <v>2101</v>
      </c>
      <c r="BJ181" s="112" t="s">
        <v>2115</v>
      </c>
      <c r="BK181" s="112" t="s">
        <v>2103</v>
      </c>
      <c r="BL181" s="112" t="s">
        <v>11</v>
      </c>
      <c r="BM181" s="112" t="s">
        <v>11</v>
      </c>
      <c r="BN181" s="112" t="s">
        <v>2104</v>
      </c>
      <c r="BO181" s="112" t="s">
        <v>2105</v>
      </c>
      <c r="BP181" s="112" t="s">
        <v>167</v>
      </c>
      <c r="BQ181" s="112" t="s">
        <v>1012</v>
      </c>
      <c r="BR181" s="112">
        <v>0.73</v>
      </c>
      <c r="BS181" s="112"/>
      <c r="BT181" s="112">
        <v>95</v>
      </c>
      <c r="BU181" s="112">
        <v>0.54</v>
      </c>
      <c r="BV181" s="112">
        <v>0.92</v>
      </c>
      <c r="BW181" s="112" t="s">
        <v>5721</v>
      </c>
      <c r="BX181" s="112" t="s">
        <v>1791</v>
      </c>
      <c r="BY181" s="112" t="s">
        <v>10</v>
      </c>
      <c r="BZ181" s="112" t="s">
        <v>2106</v>
      </c>
      <c r="CA181" s="112" t="s">
        <v>2107</v>
      </c>
      <c r="CB181" s="112" t="s">
        <v>2108</v>
      </c>
      <c r="CC181" s="112" t="s">
        <v>2109</v>
      </c>
      <c r="CD181" s="106" t="s">
        <v>10</v>
      </c>
      <c r="CE181" s="112"/>
      <c r="CF181" s="112"/>
      <c r="CG181" s="112"/>
      <c r="CH181" s="112"/>
    </row>
    <row r="182" spans="1:86" s="31" customFormat="1">
      <c r="A182" s="112">
        <v>45</v>
      </c>
      <c r="B182" s="105" t="s">
        <v>282</v>
      </c>
      <c r="C182" s="115" t="s">
        <v>244</v>
      </c>
      <c r="D182" s="112" t="s">
        <v>2084</v>
      </c>
      <c r="E182" s="112">
        <v>2017</v>
      </c>
      <c r="F182" s="112" t="s">
        <v>2085</v>
      </c>
      <c r="G182" s="112" t="s">
        <v>2086</v>
      </c>
      <c r="H182" s="112" t="s">
        <v>2087</v>
      </c>
      <c r="I182" s="112" t="s">
        <v>2088</v>
      </c>
      <c r="J182" s="112" t="s">
        <v>2089</v>
      </c>
      <c r="K182" s="112" t="s">
        <v>2090</v>
      </c>
      <c r="L182" s="112" t="s">
        <v>2091</v>
      </c>
      <c r="M182" s="112" t="s">
        <v>2092</v>
      </c>
      <c r="N182" s="112" t="s">
        <v>12</v>
      </c>
      <c r="O182" s="112" t="s">
        <v>5716</v>
      </c>
      <c r="P182" s="112" t="s">
        <v>5716</v>
      </c>
      <c r="Q182" s="107" t="s">
        <v>5602</v>
      </c>
      <c r="R182" s="112" t="s">
        <v>2116</v>
      </c>
      <c r="S182" s="112" t="s">
        <v>123</v>
      </c>
      <c r="T182" s="112" t="s">
        <v>2112</v>
      </c>
      <c r="U182" s="112" t="s">
        <v>140</v>
      </c>
      <c r="V182" s="112">
        <v>1515</v>
      </c>
      <c r="W182" s="112"/>
      <c r="X182" s="112"/>
      <c r="Y182" s="112"/>
      <c r="Z182" s="112" t="s">
        <v>2095</v>
      </c>
      <c r="AA182" s="112" t="s">
        <v>2096</v>
      </c>
      <c r="AB182" s="112" t="s">
        <v>249</v>
      </c>
      <c r="AC182" s="107" t="s">
        <v>5524</v>
      </c>
      <c r="AD182" s="107" t="s">
        <v>5524</v>
      </c>
      <c r="AE182" s="112" t="s">
        <v>123</v>
      </c>
      <c r="AF182" s="112" t="s">
        <v>2112</v>
      </c>
      <c r="AG182" s="112" t="s">
        <v>140</v>
      </c>
      <c r="AH182" s="112">
        <v>1515</v>
      </c>
      <c r="AI182" s="112">
        <v>1515</v>
      </c>
      <c r="AJ182" s="112" t="s">
        <v>10</v>
      </c>
      <c r="AK182" s="112" t="s">
        <v>2096</v>
      </c>
      <c r="AL182" s="112" t="s">
        <v>249</v>
      </c>
      <c r="AM182" s="112" t="s">
        <v>2097</v>
      </c>
      <c r="AN182" s="112" t="s">
        <v>10</v>
      </c>
      <c r="AO182" s="112" t="s">
        <v>11</v>
      </c>
      <c r="AP182" s="112" t="s">
        <v>2098</v>
      </c>
      <c r="AQ182" s="112" t="s">
        <v>11</v>
      </c>
      <c r="AR182" s="112" t="s">
        <v>11</v>
      </c>
      <c r="AS182" s="112" t="s">
        <v>11</v>
      </c>
      <c r="AT182" s="112" t="s">
        <v>11</v>
      </c>
      <c r="AU182" s="112"/>
      <c r="AV182" s="112"/>
      <c r="AW182" s="112">
        <v>4</v>
      </c>
      <c r="AX182" s="112" t="s">
        <v>2099</v>
      </c>
      <c r="AY182" s="112"/>
      <c r="AZ182" s="112" t="s">
        <v>11</v>
      </c>
      <c r="BA182" s="112" t="s">
        <v>10</v>
      </c>
      <c r="BB182" s="112" t="s">
        <v>22</v>
      </c>
      <c r="BC182" s="112" t="s">
        <v>98</v>
      </c>
      <c r="BD182" s="112"/>
      <c r="BE182" s="112"/>
      <c r="BF182" s="112"/>
      <c r="BG182" s="112"/>
      <c r="BH182" s="112" t="s">
        <v>11</v>
      </c>
      <c r="BI182" s="112" t="s">
        <v>2101</v>
      </c>
      <c r="BJ182" s="112" t="s">
        <v>2117</v>
      </c>
      <c r="BK182" s="112" t="s">
        <v>2103</v>
      </c>
      <c r="BL182" s="112" t="s">
        <v>11</v>
      </c>
      <c r="BM182" s="112" t="s">
        <v>11</v>
      </c>
      <c r="BN182" s="112" t="s">
        <v>2104</v>
      </c>
      <c r="BO182" s="112" t="s">
        <v>2105</v>
      </c>
      <c r="BP182" s="112" t="s">
        <v>167</v>
      </c>
      <c r="BQ182" s="112" t="s">
        <v>1012</v>
      </c>
      <c r="BR182" s="112">
        <v>0.03</v>
      </c>
      <c r="BS182" s="112"/>
      <c r="BT182" s="112">
        <v>95</v>
      </c>
      <c r="BU182" s="112">
        <v>-0.19</v>
      </c>
      <c r="BV182" s="112">
        <v>0.25</v>
      </c>
      <c r="BW182" s="112">
        <v>0.78</v>
      </c>
      <c r="BX182" s="112" t="s">
        <v>1791</v>
      </c>
      <c r="BY182" s="112" t="s">
        <v>10</v>
      </c>
      <c r="BZ182" s="112" t="s">
        <v>2106</v>
      </c>
      <c r="CA182" s="112" t="s">
        <v>2107</v>
      </c>
      <c r="CB182" s="112" t="s">
        <v>2108</v>
      </c>
      <c r="CC182" s="112" t="s">
        <v>2109</v>
      </c>
      <c r="CD182" s="106" t="s">
        <v>10</v>
      </c>
      <c r="CE182" s="112"/>
      <c r="CF182" s="112"/>
      <c r="CG182" s="112"/>
      <c r="CH182" s="112"/>
    </row>
    <row r="183" spans="1:86" s="31" customFormat="1">
      <c r="A183" s="112">
        <v>45</v>
      </c>
      <c r="B183" s="105" t="s">
        <v>282</v>
      </c>
      <c r="C183" s="115" t="s">
        <v>244</v>
      </c>
      <c r="D183" s="112" t="s">
        <v>2084</v>
      </c>
      <c r="E183" s="112">
        <v>2017</v>
      </c>
      <c r="F183" s="112" t="s">
        <v>2085</v>
      </c>
      <c r="G183" s="112" t="s">
        <v>2086</v>
      </c>
      <c r="H183" s="112" t="s">
        <v>2087</v>
      </c>
      <c r="I183" s="112" t="s">
        <v>2088</v>
      </c>
      <c r="J183" s="112" t="s">
        <v>2089</v>
      </c>
      <c r="K183" s="112" t="s">
        <v>2090</v>
      </c>
      <c r="L183" s="112" t="s">
        <v>2091</v>
      </c>
      <c r="M183" s="112" t="s">
        <v>2092</v>
      </c>
      <c r="N183" s="112" t="s">
        <v>12</v>
      </c>
      <c r="O183" s="112" t="s">
        <v>5560</v>
      </c>
      <c r="P183" s="112" t="s">
        <v>5560</v>
      </c>
      <c r="Q183" s="107" t="s">
        <v>5600</v>
      </c>
      <c r="R183" s="112" t="s">
        <v>2118</v>
      </c>
      <c r="S183" s="112" t="s">
        <v>123</v>
      </c>
      <c r="T183" s="112" t="s">
        <v>2112</v>
      </c>
      <c r="U183" s="112" t="s">
        <v>140</v>
      </c>
      <c r="V183" s="112">
        <v>1515</v>
      </c>
      <c r="W183" s="112"/>
      <c r="X183" s="112"/>
      <c r="Y183" s="112"/>
      <c r="Z183" s="112" t="s">
        <v>2095</v>
      </c>
      <c r="AA183" s="112" t="s">
        <v>2096</v>
      </c>
      <c r="AB183" s="112" t="s">
        <v>249</v>
      </c>
      <c r="AC183" s="107" t="s">
        <v>5524</v>
      </c>
      <c r="AD183" s="107" t="s">
        <v>5524</v>
      </c>
      <c r="AE183" s="112" t="s">
        <v>123</v>
      </c>
      <c r="AF183" s="112" t="s">
        <v>2112</v>
      </c>
      <c r="AG183" s="112" t="s">
        <v>140</v>
      </c>
      <c r="AH183" s="112">
        <v>1515</v>
      </c>
      <c r="AI183" s="112">
        <v>1515</v>
      </c>
      <c r="AJ183" s="112" t="s">
        <v>10</v>
      </c>
      <c r="AK183" s="112" t="s">
        <v>2096</v>
      </c>
      <c r="AL183" s="112" t="s">
        <v>249</v>
      </c>
      <c r="AM183" s="112" t="s">
        <v>2097</v>
      </c>
      <c r="AN183" s="112" t="s">
        <v>10</v>
      </c>
      <c r="AO183" s="112" t="s">
        <v>11</v>
      </c>
      <c r="AP183" s="112" t="s">
        <v>2098</v>
      </c>
      <c r="AQ183" s="112" t="s">
        <v>11</v>
      </c>
      <c r="AR183" s="112" t="s">
        <v>11</v>
      </c>
      <c r="AS183" s="112" t="s">
        <v>11</v>
      </c>
      <c r="AT183" s="112" t="s">
        <v>11</v>
      </c>
      <c r="AU183" s="112"/>
      <c r="AV183" s="112"/>
      <c r="AW183" s="112">
        <v>4</v>
      </c>
      <c r="AX183" s="112" t="s">
        <v>2099</v>
      </c>
      <c r="AY183" s="112"/>
      <c r="AZ183" s="112" t="s">
        <v>11</v>
      </c>
      <c r="BA183" s="112" t="s">
        <v>10</v>
      </c>
      <c r="BB183" s="112" t="s">
        <v>22</v>
      </c>
      <c r="BC183" s="112" t="s">
        <v>98</v>
      </c>
      <c r="BD183" s="112"/>
      <c r="BE183" s="112"/>
      <c r="BF183" s="112"/>
      <c r="BG183" s="112"/>
      <c r="BH183" s="112" t="s">
        <v>11</v>
      </c>
      <c r="BI183" s="112" t="s">
        <v>2101</v>
      </c>
      <c r="BJ183" s="112" t="s">
        <v>2119</v>
      </c>
      <c r="BK183" s="112" t="s">
        <v>2103</v>
      </c>
      <c r="BL183" s="112" t="s">
        <v>11</v>
      </c>
      <c r="BM183" s="112" t="s">
        <v>11</v>
      </c>
      <c r="BN183" s="112" t="s">
        <v>2104</v>
      </c>
      <c r="BO183" s="112" t="s">
        <v>2105</v>
      </c>
      <c r="BP183" s="112" t="s">
        <v>167</v>
      </c>
      <c r="BQ183" s="112" t="s">
        <v>1012</v>
      </c>
      <c r="BR183" s="112">
        <v>-0.08</v>
      </c>
      <c r="BS183" s="112"/>
      <c r="BT183" s="112">
        <v>95</v>
      </c>
      <c r="BU183" s="112">
        <v>-0.27</v>
      </c>
      <c r="BV183" s="112">
        <v>0.11</v>
      </c>
      <c r="BW183" s="112">
        <v>0.43</v>
      </c>
      <c r="BX183" s="112" t="s">
        <v>1791</v>
      </c>
      <c r="BY183" s="112" t="s">
        <v>10</v>
      </c>
      <c r="BZ183" s="112" t="s">
        <v>2106</v>
      </c>
      <c r="CA183" s="112" t="s">
        <v>2107</v>
      </c>
      <c r="CB183" s="112" t="s">
        <v>2108</v>
      </c>
      <c r="CC183" s="112" t="s">
        <v>2109</v>
      </c>
      <c r="CD183" s="106" t="s">
        <v>10</v>
      </c>
      <c r="CE183" s="112"/>
      <c r="CF183" s="112"/>
      <c r="CG183" s="112"/>
      <c r="CH183" s="112"/>
    </row>
    <row r="184" spans="1:86" s="31" customFormat="1">
      <c r="A184" s="112">
        <v>45</v>
      </c>
      <c r="B184" s="105" t="s">
        <v>282</v>
      </c>
      <c r="C184" s="115" t="s">
        <v>244</v>
      </c>
      <c r="D184" s="112" t="s">
        <v>2084</v>
      </c>
      <c r="E184" s="112">
        <v>2017</v>
      </c>
      <c r="F184" s="112" t="s">
        <v>2085</v>
      </c>
      <c r="G184" s="112" t="s">
        <v>2086</v>
      </c>
      <c r="H184" s="112" t="s">
        <v>2087</v>
      </c>
      <c r="I184" s="112" t="s">
        <v>2088</v>
      </c>
      <c r="J184" s="112" t="s">
        <v>2089</v>
      </c>
      <c r="K184" s="112" t="s">
        <v>2090</v>
      </c>
      <c r="L184" s="112" t="s">
        <v>2091</v>
      </c>
      <c r="M184" s="112" t="s">
        <v>2092</v>
      </c>
      <c r="N184" s="112" t="s">
        <v>12</v>
      </c>
      <c r="O184" s="112" t="s">
        <v>2120</v>
      </c>
      <c r="P184" s="112" t="s">
        <v>2120</v>
      </c>
      <c r="Q184" s="107" t="s">
        <v>5600</v>
      </c>
      <c r="R184" s="112" t="s">
        <v>2121</v>
      </c>
      <c r="S184" s="112" t="s">
        <v>123</v>
      </c>
      <c r="T184" s="112" t="s">
        <v>2112</v>
      </c>
      <c r="U184" s="112" t="s">
        <v>140</v>
      </c>
      <c r="V184" s="112">
        <v>1515</v>
      </c>
      <c r="W184" s="112"/>
      <c r="X184" s="112"/>
      <c r="Y184" s="112"/>
      <c r="Z184" s="112" t="s">
        <v>2095</v>
      </c>
      <c r="AA184" s="112" t="s">
        <v>2096</v>
      </c>
      <c r="AB184" s="112" t="s">
        <v>249</v>
      </c>
      <c r="AC184" s="107" t="s">
        <v>5524</v>
      </c>
      <c r="AD184" s="107" t="s">
        <v>5524</v>
      </c>
      <c r="AE184" s="112" t="s">
        <v>123</v>
      </c>
      <c r="AF184" s="112" t="s">
        <v>2112</v>
      </c>
      <c r="AG184" s="112" t="s">
        <v>140</v>
      </c>
      <c r="AH184" s="112">
        <v>1515</v>
      </c>
      <c r="AI184" s="112">
        <v>1515</v>
      </c>
      <c r="AJ184" s="112" t="s">
        <v>10</v>
      </c>
      <c r="AK184" s="112" t="s">
        <v>2096</v>
      </c>
      <c r="AL184" s="112" t="s">
        <v>249</v>
      </c>
      <c r="AM184" s="112" t="s">
        <v>2097</v>
      </c>
      <c r="AN184" s="112" t="s">
        <v>10</v>
      </c>
      <c r="AO184" s="112" t="s">
        <v>11</v>
      </c>
      <c r="AP184" s="112" t="s">
        <v>2098</v>
      </c>
      <c r="AQ184" s="112" t="s">
        <v>11</v>
      </c>
      <c r="AR184" s="112" t="s">
        <v>11</v>
      </c>
      <c r="AS184" s="112" t="s">
        <v>11</v>
      </c>
      <c r="AT184" s="112" t="s">
        <v>11</v>
      </c>
      <c r="AU184" s="112"/>
      <c r="AV184" s="112"/>
      <c r="AW184" s="112">
        <v>4</v>
      </c>
      <c r="AX184" s="112" t="s">
        <v>2099</v>
      </c>
      <c r="AY184" s="112"/>
      <c r="AZ184" s="112" t="s">
        <v>11</v>
      </c>
      <c r="BA184" s="112" t="s">
        <v>10</v>
      </c>
      <c r="BB184" s="112" t="s">
        <v>22</v>
      </c>
      <c r="BC184" s="112" t="s">
        <v>98</v>
      </c>
      <c r="BD184" s="112"/>
      <c r="BE184" s="112"/>
      <c r="BF184" s="112"/>
      <c r="BG184" s="112"/>
      <c r="BH184" s="112" t="s">
        <v>11</v>
      </c>
      <c r="BI184" s="112" t="s">
        <v>2101</v>
      </c>
      <c r="BJ184" s="112" t="s">
        <v>2122</v>
      </c>
      <c r="BK184" s="112" t="s">
        <v>2103</v>
      </c>
      <c r="BL184" s="112" t="s">
        <v>11</v>
      </c>
      <c r="BM184" s="112" t="s">
        <v>11</v>
      </c>
      <c r="BN184" s="112" t="s">
        <v>2104</v>
      </c>
      <c r="BO184" s="112" t="s">
        <v>2105</v>
      </c>
      <c r="BP184" s="112" t="s">
        <v>167</v>
      </c>
      <c r="BQ184" s="112" t="s">
        <v>1012</v>
      </c>
      <c r="BR184" s="31">
        <v>0.28000000000000003</v>
      </c>
      <c r="BS184" s="112"/>
      <c r="BT184" s="112">
        <v>95</v>
      </c>
      <c r="BU184" s="112">
        <v>0.08</v>
      </c>
      <c r="BV184" s="112">
        <v>0.47</v>
      </c>
      <c r="BW184" s="112">
        <v>4.4999999999999997E-3</v>
      </c>
      <c r="BX184" s="112" t="s">
        <v>1791</v>
      </c>
      <c r="BY184" s="112" t="s">
        <v>10</v>
      </c>
      <c r="BZ184" s="112" t="s">
        <v>2106</v>
      </c>
      <c r="CA184" s="112" t="s">
        <v>2107</v>
      </c>
      <c r="CB184" s="112" t="s">
        <v>2108</v>
      </c>
      <c r="CC184" s="112" t="s">
        <v>2109</v>
      </c>
      <c r="CD184" s="106" t="s">
        <v>10</v>
      </c>
      <c r="CE184" s="112"/>
      <c r="CF184" s="112"/>
      <c r="CG184" s="112"/>
      <c r="CH184" s="112"/>
    </row>
    <row r="185" spans="1:86" s="31" customFormat="1">
      <c r="A185" s="112">
        <v>45</v>
      </c>
      <c r="B185" s="105" t="s">
        <v>282</v>
      </c>
      <c r="C185" s="115" t="s">
        <v>244</v>
      </c>
      <c r="D185" s="112" t="s">
        <v>2084</v>
      </c>
      <c r="E185" s="112">
        <v>2017</v>
      </c>
      <c r="F185" s="112" t="s">
        <v>2085</v>
      </c>
      <c r="G185" s="112" t="s">
        <v>2086</v>
      </c>
      <c r="H185" s="112" t="s">
        <v>2087</v>
      </c>
      <c r="I185" s="112" t="s">
        <v>2088</v>
      </c>
      <c r="J185" s="112" t="s">
        <v>2089</v>
      </c>
      <c r="K185" s="112" t="s">
        <v>2090</v>
      </c>
      <c r="L185" s="112" t="s">
        <v>2091</v>
      </c>
      <c r="M185" s="112" t="s">
        <v>2092</v>
      </c>
      <c r="N185" s="112" t="s">
        <v>12</v>
      </c>
      <c r="O185" s="112" t="s">
        <v>462</v>
      </c>
      <c r="P185" s="112" t="s">
        <v>462</v>
      </c>
      <c r="Q185" s="107" t="s">
        <v>5600</v>
      </c>
      <c r="R185" s="112" t="s">
        <v>2093</v>
      </c>
      <c r="S185" s="112" t="s">
        <v>123</v>
      </c>
      <c r="T185" s="112" t="s">
        <v>2112</v>
      </c>
      <c r="U185" s="112" t="s">
        <v>140</v>
      </c>
      <c r="V185" s="112">
        <v>1515</v>
      </c>
      <c r="W185" s="112"/>
      <c r="X185" s="112"/>
      <c r="Y185" s="112"/>
      <c r="Z185" s="112" t="s">
        <v>2095</v>
      </c>
      <c r="AA185" s="112" t="s">
        <v>2096</v>
      </c>
      <c r="AB185" s="112" t="s">
        <v>249</v>
      </c>
      <c r="AC185" s="107" t="s">
        <v>5524</v>
      </c>
      <c r="AD185" s="107" t="s">
        <v>5524</v>
      </c>
      <c r="AE185" s="112" t="s">
        <v>123</v>
      </c>
      <c r="AF185" s="112" t="s">
        <v>2112</v>
      </c>
      <c r="AG185" s="112" t="s">
        <v>140</v>
      </c>
      <c r="AH185" s="112">
        <v>1515</v>
      </c>
      <c r="AI185" s="112">
        <v>1515</v>
      </c>
      <c r="AJ185" s="112" t="s">
        <v>10</v>
      </c>
      <c r="AK185" s="112" t="s">
        <v>2096</v>
      </c>
      <c r="AL185" s="112" t="s">
        <v>249</v>
      </c>
      <c r="AM185" s="112" t="s">
        <v>2097</v>
      </c>
      <c r="AN185" s="112" t="s">
        <v>10</v>
      </c>
      <c r="AO185" s="112" t="s">
        <v>11</v>
      </c>
      <c r="AP185" s="112" t="s">
        <v>2098</v>
      </c>
      <c r="AQ185" s="112" t="s">
        <v>11</v>
      </c>
      <c r="AR185" s="112" t="s">
        <v>11</v>
      </c>
      <c r="AS185" s="112" t="s">
        <v>11</v>
      </c>
      <c r="AT185" s="112" t="s">
        <v>11</v>
      </c>
      <c r="AU185" s="112"/>
      <c r="AV185" s="112"/>
      <c r="AW185" s="112">
        <v>4</v>
      </c>
      <c r="AX185" s="112" t="s">
        <v>2099</v>
      </c>
      <c r="AY185" s="112"/>
      <c r="AZ185" s="112" t="s">
        <v>11</v>
      </c>
      <c r="BA185" s="112" t="s">
        <v>10</v>
      </c>
      <c r="BB185" s="112" t="s">
        <v>22</v>
      </c>
      <c r="BC185" s="112" t="s">
        <v>98</v>
      </c>
      <c r="BD185" s="112"/>
      <c r="BE185" s="112"/>
      <c r="BF185" s="112"/>
      <c r="BG185" s="112"/>
      <c r="BH185" s="112" t="s">
        <v>11</v>
      </c>
      <c r="BI185" s="112" t="s">
        <v>2101</v>
      </c>
      <c r="BJ185" s="112" t="s">
        <v>2123</v>
      </c>
      <c r="BK185" s="112" t="s">
        <v>2103</v>
      </c>
      <c r="BL185" s="112" t="s">
        <v>11</v>
      </c>
      <c r="BM185" s="112" t="s">
        <v>11</v>
      </c>
      <c r="BN185" s="112" t="s">
        <v>2104</v>
      </c>
      <c r="BO185" s="112" t="s">
        <v>2105</v>
      </c>
      <c r="BP185" s="112" t="s">
        <v>167</v>
      </c>
      <c r="BQ185" s="112" t="s">
        <v>1012</v>
      </c>
      <c r="BR185" s="31">
        <v>-0.15</v>
      </c>
      <c r="BS185" s="112"/>
      <c r="BT185" s="112">
        <v>95</v>
      </c>
      <c r="BU185" s="112">
        <v>-0.33</v>
      </c>
      <c r="BV185" s="112">
        <v>0.03</v>
      </c>
      <c r="BW185" s="112">
        <v>9.6000000000000002E-2</v>
      </c>
      <c r="BX185" s="112" t="s">
        <v>1791</v>
      </c>
      <c r="BY185" s="112" t="s">
        <v>10</v>
      </c>
      <c r="BZ185" s="112" t="s">
        <v>2106</v>
      </c>
      <c r="CA185" s="112" t="s">
        <v>2107</v>
      </c>
      <c r="CB185" s="112" t="s">
        <v>2108</v>
      </c>
      <c r="CC185" s="112" t="s">
        <v>2109</v>
      </c>
      <c r="CD185" s="106" t="s">
        <v>10</v>
      </c>
      <c r="CE185" s="112"/>
      <c r="CF185" s="112"/>
      <c r="CG185" s="112"/>
      <c r="CH185" s="112"/>
    </row>
    <row r="186" spans="1:86">
      <c r="A186" s="112">
        <v>46</v>
      </c>
      <c r="B186" s="105" t="s">
        <v>282</v>
      </c>
      <c r="C186" s="115" t="s">
        <v>244</v>
      </c>
      <c r="D186" s="112" t="s">
        <v>5765</v>
      </c>
      <c r="E186" s="112">
        <v>2017</v>
      </c>
      <c r="F186" s="112" t="s">
        <v>2126</v>
      </c>
      <c r="G186" s="112" t="s">
        <v>2127</v>
      </c>
      <c r="H186" s="112" t="s">
        <v>2128</v>
      </c>
      <c r="I186" s="112" t="s">
        <v>2129</v>
      </c>
      <c r="J186" s="112" t="s">
        <v>2130</v>
      </c>
      <c r="K186" s="112" t="s">
        <v>2131</v>
      </c>
      <c r="L186" s="112" t="s">
        <v>2132</v>
      </c>
      <c r="M186" s="112" t="s">
        <v>2133</v>
      </c>
      <c r="N186" s="112" t="s">
        <v>12</v>
      </c>
      <c r="O186" s="112" t="s">
        <v>5655</v>
      </c>
      <c r="P186" s="112" t="s">
        <v>5655</v>
      </c>
      <c r="Q186" s="107" t="s">
        <v>5654</v>
      </c>
      <c r="R186" s="112" t="s">
        <v>2134</v>
      </c>
      <c r="S186" s="112" t="s">
        <v>123</v>
      </c>
      <c r="T186" s="112" t="str">
        <f>INDEX([2]Outcome_GWASs!I:I,MATCH([2]Luke!Q314,[2]Outcome_GWASs!C:C,0))</f>
        <v>Manually fill</v>
      </c>
      <c r="U186" s="112" t="s">
        <v>11</v>
      </c>
      <c r="V186" s="112">
        <v>2035</v>
      </c>
      <c r="W186" s="112" t="s">
        <v>2135</v>
      </c>
      <c r="X186" s="112" t="s">
        <v>11</v>
      </c>
      <c r="Y186" s="112" t="s">
        <v>11</v>
      </c>
      <c r="Z186" s="112" t="s">
        <v>11</v>
      </c>
      <c r="AA186" s="112" t="s">
        <v>11</v>
      </c>
      <c r="AB186" s="112" t="s">
        <v>11</v>
      </c>
      <c r="AC186" s="112" t="str">
        <f>INDEX([2]Exposure_GWASs!G:G,MATCH([2]Luke!AB314,[2]Exposure_GWASs!C:C,0))</f>
        <v>WHRadjBMI</v>
      </c>
      <c r="AD186" s="107" t="s">
        <v>162</v>
      </c>
      <c r="AE186" s="112" t="s">
        <v>1077</v>
      </c>
      <c r="AF186" s="112" t="s">
        <v>139</v>
      </c>
      <c r="AG186" s="112" t="s">
        <v>140</v>
      </c>
      <c r="AH186" s="112" t="s">
        <v>11</v>
      </c>
      <c r="AI186" s="112">
        <f>INDEX([2]Exposure_GWASs!F:F,MATCH([2]Luke!AB314,[2]Exposure_GWASs!C:C,0))</f>
        <v>224385</v>
      </c>
      <c r="AJ186" s="112" t="s">
        <v>11</v>
      </c>
      <c r="AK186" s="112" t="s">
        <v>1005</v>
      </c>
      <c r="AL186" s="112" t="s">
        <v>11</v>
      </c>
      <c r="AM186" s="112" t="s">
        <v>11</v>
      </c>
      <c r="AN186" s="112" t="s">
        <v>11</v>
      </c>
      <c r="AO186" s="112" t="s">
        <v>11</v>
      </c>
      <c r="AP186" s="112" t="s">
        <v>2136</v>
      </c>
      <c r="AQ186" s="112" t="s">
        <v>11</v>
      </c>
      <c r="AR186" s="112" t="s">
        <v>11</v>
      </c>
      <c r="AS186" s="112" t="s">
        <v>11</v>
      </c>
      <c r="AT186" s="112" t="s">
        <v>11</v>
      </c>
      <c r="AU186" s="112" t="s">
        <v>10</v>
      </c>
      <c r="AV186" s="112" t="s">
        <v>10</v>
      </c>
      <c r="AW186" s="112">
        <v>48</v>
      </c>
      <c r="AX186" s="112">
        <f>INDEX([2]Exposure_GWASs!S:S,MATCH([2]Luke!AB314,[2]Exposure_GWASs!C:C,0))</f>
        <v>52</v>
      </c>
      <c r="AY186" s="112" t="s">
        <v>10</v>
      </c>
      <c r="AZ186" s="112" t="s">
        <v>11</v>
      </c>
      <c r="BA186" s="112" t="s">
        <v>10</v>
      </c>
      <c r="BB186" s="112" t="s">
        <v>54</v>
      </c>
      <c r="BC186" s="112" t="s">
        <v>11</v>
      </c>
      <c r="BD186" s="112"/>
      <c r="BE186" s="112"/>
      <c r="BF186" s="112"/>
      <c r="BG186" s="112"/>
      <c r="BH186" s="112" t="s">
        <v>11</v>
      </c>
      <c r="BI186" s="112" t="s">
        <v>2137</v>
      </c>
      <c r="BJ186" s="112" t="s">
        <v>2138</v>
      </c>
      <c r="BK186" s="112" t="s">
        <v>11</v>
      </c>
      <c r="BL186" s="112" t="s">
        <v>11</v>
      </c>
      <c r="BM186" s="112" t="s">
        <v>11</v>
      </c>
      <c r="BN186" s="112" t="s">
        <v>11</v>
      </c>
      <c r="BO186" s="112" t="s">
        <v>167</v>
      </c>
      <c r="BP186" s="112" t="s">
        <v>1059</v>
      </c>
      <c r="BQ186" s="112" t="s">
        <v>1029</v>
      </c>
      <c r="BR186" s="112">
        <v>1.03</v>
      </c>
      <c r="BS186" s="112"/>
      <c r="BT186" s="112">
        <v>95</v>
      </c>
      <c r="BU186" s="112">
        <v>0.72</v>
      </c>
      <c r="BV186" s="112">
        <v>1.46</v>
      </c>
      <c r="BW186" s="112">
        <v>0.89</v>
      </c>
      <c r="BX186" s="112" t="s">
        <v>1791</v>
      </c>
      <c r="BY186" s="112" t="s">
        <v>10</v>
      </c>
      <c r="BZ186" s="112" t="s">
        <v>2139</v>
      </c>
      <c r="CA186" s="112" t="s">
        <v>2140</v>
      </c>
      <c r="CB186" s="112" t="s">
        <v>2141</v>
      </c>
      <c r="CC186" s="112" t="s">
        <v>1791</v>
      </c>
      <c r="CD186" s="112" t="s">
        <v>2142</v>
      </c>
      <c r="CE186" s="112"/>
      <c r="CF186" s="112"/>
      <c r="CG186" s="112"/>
      <c r="CH186" s="112"/>
    </row>
    <row r="187" spans="1:86">
      <c r="A187" s="112">
        <v>46</v>
      </c>
      <c r="B187" s="105" t="s">
        <v>282</v>
      </c>
      <c r="C187" s="115" t="s">
        <v>244</v>
      </c>
      <c r="D187" s="112" t="s">
        <v>5765</v>
      </c>
      <c r="E187" s="112">
        <v>2017</v>
      </c>
      <c r="F187" s="112" t="s">
        <v>2126</v>
      </c>
      <c r="G187" s="112" t="s">
        <v>2127</v>
      </c>
      <c r="H187" s="112" t="s">
        <v>2128</v>
      </c>
      <c r="I187" s="112" t="s">
        <v>2129</v>
      </c>
      <c r="J187" s="112" t="s">
        <v>2130</v>
      </c>
      <c r="K187" s="112" t="s">
        <v>2131</v>
      </c>
      <c r="L187" s="112" t="s">
        <v>2132</v>
      </c>
      <c r="M187" s="112" t="s">
        <v>2133</v>
      </c>
      <c r="N187" s="112" t="s">
        <v>12</v>
      </c>
      <c r="O187" s="112" t="s">
        <v>5722</v>
      </c>
      <c r="P187" s="112" t="s">
        <v>5723</v>
      </c>
      <c r="Q187" s="107" t="s">
        <v>5602</v>
      </c>
      <c r="R187" s="112" t="s">
        <v>2134</v>
      </c>
      <c r="S187" s="112" t="s">
        <v>123</v>
      </c>
      <c r="T187" s="112" t="str">
        <f>INDEX([2]Outcome_GWASs!I:I,MATCH([2]Luke!Q315,[2]Outcome_GWASs!C:C,0))</f>
        <v>Manually fill</v>
      </c>
      <c r="U187" s="112" t="s">
        <v>11</v>
      </c>
      <c r="V187" s="112">
        <v>2194</v>
      </c>
      <c r="W187" s="112" t="s">
        <v>2143</v>
      </c>
      <c r="X187" s="112" t="s">
        <v>11</v>
      </c>
      <c r="Y187" s="112" t="s">
        <v>11</v>
      </c>
      <c r="Z187" s="112" t="s">
        <v>11</v>
      </c>
      <c r="AA187" s="112" t="s">
        <v>11</v>
      </c>
      <c r="AB187" s="112" t="s">
        <v>11</v>
      </c>
      <c r="AC187" s="112" t="str">
        <f>INDEX([2]Exposure_GWASs!G:G,MATCH([2]Luke!AB315,[2]Exposure_GWASs!C:C,0))</f>
        <v>WHRadjBMI</v>
      </c>
      <c r="AD187" s="107" t="s">
        <v>162</v>
      </c>
      <c r="AE187" s="112" t="s">
        <v>1077</v>
      </c>
      <c r="AF187" s="112" t="s">
        <v>139</v>
      </c>
      <c r="AG187" s="112" t="s">
        <v>140</v>
      </c>
      <c r="AH187" s="112" t="s">
        <v>11</v>
      </c>
      <c r="AI187" s="112">
        <f>INDEX([2]Exposure_GWASs!F:F,MATCH([2]Luke!AB315,[2]Exposure_GWASs!C:C,0))</f>
        <v>224385</v>
      </c>
      <c r="AJ187" s="112" t="s">
        <v>11</v>
      </c>
      <c r="AK187" s="112" t="s">
        <v>1005</v>
      </c>
      <c r="AL187" s="112" t="s">
        <v>11</v>
      </c>
      <c r="AM187" s="112" t="s">
        <v>11</v>
      </c>
      <c r="AN187" s="112" t="s">
        <v>11</v>
      </c>
      <c r="AO187" s="112" t="s">
        <v>11</v>
      </c>
      <c r="AP187" s="112" t="s">
        <v>2136</v>
      </c>
      <c r="AQ187" s="112" t="s">
        <v>11</v>
      </c>
      <c r="AR187" s="112" t="s">
        <v>11</v>
      </c>
      <c r="AS187" s="112" t="s">
        <v>11</v>
      </c>
      <c r="AT187" s="112" t="s">
        <v>11</v>
      </c>
      <c r="AU187" s="112" t="s">
        <v>10</v>
      </c>
      <c r="AV187" s="112" t="s">
        <v>10</v>
      </c>
      <c r="AW187" s="112">
        <v>48</v>
      </c>
      <c r="AX187" s="112">
        <f>INDEX([2]Exposure_GWASs!S:S,MATCH([2]Luke!AB315,[2]Exposure_GWASs!C:C,0))</f>
        <v>52</v>
      </c>
      <c r="AY187" s="112" t="s">
        <v>10</v>
      </c>
      <c r="AZ187" s="112" t="s">
        <v>11</v>
      </c>
      <c r="BA187" s="112" t="s">
        <v>10</v>
      </c>
      <c r="BB187" s="112" t="s">
        <v>54</v>
      </c>
      <c r="BC187" s="112" t="s">
        <v>11</v>
      </c>
      <c r="BD187" s="112"/>
      <c r="BE187" s="112"/>
      <c r="BF187" s="112"/>
      <c r="BG187" s="112"/>
      <c r="BH187" s="112" t="s">
        <v>11</v>
      </c>
      <c r="BI187" s="112" t="s">
        <v>2137</v>
      </c>
      <c r="BJ187" s="112" t="s">
        <v>2138</v>
      </c>
      <c r="BK187" s="112" t="s">
        <v>11</v>
      </c>
      <c r="BL187" s="112" t="s">
        <v>11</v>
      </c>
      <c r="BM187" s="112" t="s">
        <v>11</v>
      </c>
      <c r="BN187" s="112" t="s">
        <v>11</v>
      </c>
      <c r="BO187" s="112" t="s">
        <v>167</v>
      </c>
      <c r="BP187" s="112" t="s">
        <v>1059</v>
      </c>
      <c r="BQ187" s="112" t="s">
        <v>1029</v>
      </c>
      <c r="BR187" s="112">
        <v>0.88</v>
      </c>
      <c r="BS187" s="112"/>
      <c r="BT187" s="112">
        <v>95</v>
      </c>
      <c r="BU187" s="112">
        <v>0.62</v>
      </c>
      <c r="BV187" s="112">
        <v>1.26</v>
      </c>
      <c r="BW187" s="112">
        <v>0.49</v>
      </c>
      <c r="BX187" s="112" t="s">
        <v>1791</v>
      </c>
      <c r="BY187" s="112" t="s">
        <v>10</v>
      </c>
      <c r="BZ187" s="112" t="s">
        <v>2139</v>
      </c>
      <c r="CA187" s="112" t="s">
        <v>2140</v>
      </c>
      <c r="CB187" s="112" t="s">
        <v>2141</v>
      </c>
      <c r="CC187" s="112" t="s">
        <v>1791</v>
      </c>
      <c r="CD187" s="112" t="s">
        <v>2142</v>
      </c>
      <c r="CE187" s="112"/>
      <c r="CF187" s="112"/>
      <c r="CG187" s="112"/>
      <c r="CH187" s="112"/>
    </row>
    <row r="188" spans="1:86">
      <c r="A188" s="112">
        <v>46</v>
      </c>
      <c r="B188" s="105" t="s">
        <v>282</v>
      </c>
      <c r="C188" s="115" t="s">
        <v>244</v>
      </c>
      <c r="D188" s="112" t="s">
        <v>5765</v>
      </c>
      <c r="E188" s="112">
        <v>2017</v>
      </c>
      <c r="F188" s="112" t="s">
        <v>2126</v>
      </c>
      <c r="G188" s="112" t="s">
        <v>2127</v>
      </c>
      <c r="H188" s="112" t="s">
        <v>2128</v>
      </c>
      <c r="I188" s="112" t="s">
        <v>2129</v>
      </c>
      <c r="J188" s="112" t="s">
        <v>2130</v>
      </c>
      <c r="K188" s="112" t="s">
        <v>2131</v>
      </c>
      <c r="L188" s="112" t="s">
        <v>2132</v>
      </c>
      <c r="M188" s="112" t="s">
        <v>2133</v>
      </c>
      <c r="N188" s="112" t="s">
        <v>12</v>
      </c>
      <c r="O188" s="112" t="s">
        <v>5724</v>
      </c>
      <c r="P188" s="112" t="s">
        <v>5724</v>
      </c>
      <c r="Q188" s="107" t="s">
        <v>5602</v>
      </c>
      <c r="R188" s="112" t="s">
        <v>2134</v>
      </c>
      <c r="S188" s="112" t="s">
        <v>123</v>
      </c>
      <c r="T188" s="112" t="str">
        <f>INDEX([2]Outcome_GWASs!I:I,MATCH([2]Luke!Q316,[2]Outcome_GWASs!C:C,0))</f>
        <v>Manually fill</v>
      </c>
      <c r="U188" s="112" t="s">
        <v>11</v>
      </c>
      <c r="V188" s="112">
        <v>586</v>
      </c>
      <c r="W188" s="112" t="s">
        <v>2144</v>
      </c>
      <c r="X188" s="112" t="s">
        <v>11</v>
      </c>
      <c r="Y188" s="112" t="s">
        <v>11</v>
      </c>
      <c r="Z188" s="112" t="s">
        <v>11</v>
      </c>
      <c r="AA188" s="112" t="s">
        <v>11</v>
      </c>
      <c r="AB188" s="112" t="s">
        <v>11</v>
      </c>
      <c r="AC188" s="112" t="str">
        <f>INDEX([2]Exposure_GWASs!G:G,MATCH([2]Luke!AB316,[2]Exposure_GWASs!C:C,0))</f>
        <v>WHRadjBMI</v>
      </c>
      <c r="AD188" s="107" t="s">
        <v>162</v>
      </c>
      <c r="AE188" s="112" t="s">
        <v>1077</v>
      </c>
      <c r="AF188" s="112" t="s">
        <v>139</v>
      </c>
      <c r="AG188" s="112" t="s">
        <v>140</v>
      </c>
      <c r="AH188" s="112" t="s">
        <v>11</v>
      </c>
      <c r="AI188" s="112">
        <f>INDEX([2]Exposure_GWASs!F:F,MATCH([2]Luke!AB316,[2]Exposure_GWASs!C:C,0))</f>
        <v>224385</v>
      </c>
      <c r="AJ188" s="112" t="s">
        <v>11</v>
      </c>
      <c r="AK188" s="112" t="s">
        <v>1005</v>
      </c>
      <c r="AL188" s="112" t="s">
        <v>11</v>
      </c>
      <c r="AM188" s="112" t="s">
        <v>11</v>
      </c>
      <c r="AN188" s="112" t="s">
        <v>11</v>
      </c>
      <c r="AO188" s="112" t="s">
        <v>11</v>
      </c>
      <c r="AP188" s="112" t="s">
        <v>2136</v>
      </c>
      <c r="AQ188" s="112" t="s">
        <v>11</v>
      </c>
      <c r="AR188" s="112" t="s">
        <v>11</v>
      </c>
      <c r="AS188" s="112" t="s">
        <v>11</v>
      </c>
      <c r="AT188" s="112" t="s">
        <v>11</v>
      </c>
      <c r="AU188" s="112" t="s">
        <v>10</v>
      </c>
      <c r="AV188" s="112" t="s">
        <v>10</v>
      </c>
      <c r="AW188" s="112">
        <v>48</v>
      </c>
      <c r="AX188" s="112">
        <f>INDEX([2]Exposure_GWASs!S:S,MATCH([2]Luke!AB316,[2]Exposure_GWASs!C:C,0))</f>
        <v>52</v>
      </c>
      <c r="AY188" s="112" t="s">
        <v>10</v>
      </c>
      <c r="AZ188" s="112" t="s">
        <v>11</v>
      </c>
      <c r="BA188" s="112" t="s">
        <v>10</v>
      </c>
      <c r="BB188" s="112" t="s">
        <v>54</v>
      </c>
      <c r="BC188" s="112" t="s">
        <v>11</v>
      </c>
      <c r="BD188" s="112"/>
      <c r="BE188" s="112"/>
      <c r="BF188" s="112"/>
      <c r="BG188" s="112"/>
      <c r="BH188" s="112" t="s">
        <v>11</v>
      </c>
      <c r="BI188" s="112" t="s">
        <v>2137</v>
      </c>
      <c r="BJ188" s="112" t="s">
        <v>2138</v>
      </c>
      <c r="BK188" s="112" t="s">
        <v>11</v>
      </c>
      <c r="BL188" s="112" t="s">
        <v>11</v>
      </c>
      <c r="BM188" s="112" t="s">
        <v>11</v>
      </c>
      <c r="BN188" s="112" t="s">
        <v>11</v>
      </c>
      <c r="BO188" s="112" t="s">
        <v>167</v>
      </c>
      <c r="BP188" s="112" t="s">
        <v>1059</v>
      </c>
      <c r="BQ188" s="112" t="s">
        <v>1029</v>
      </c>
      <c r="BR188" s="112">
        <v>1.21</v>
      </c>
      <c r="BS188" s="112"/>
      <c r="BT188" s="112">
        <v>95</v>
      </c>
      <c r="BU188" s="112">
        <v>0.62</v>
      </c>
      <c r="BV188" s="112">
        <v>2.39</v>
      </c>
      <c r="BW188" s="112">
        <v>0.57999999999999996</v>
      </c>
      <c r="BX188" s="112" t="s">
        <v>1791</v>
      </c>
      <c r="BY188" s="112" t="s">
        <v>10</v>
      </c>
      <c r="BZ188" s="112" t="s">
        <v>2139</v>
      </c>
      <c r="CA188" s="112" t="s">
        <v>2140</v>
      </c>
      <c r="CB188" s="112" t="s">
        <v>2141</v>
      </c>
      <c r="CC188" s="112" t="s">
        <v>1791</v>
      </c>
      <c r="CD188" s="112" t="s">
        <v>2142</v>
      </c>
      <c r="CE188" s="112"/>
      <c r="CF188" s="112"/>
      <c r="CG188" s="112"/>
      <c r="CH188" s="112"/>
    </row>
    <row r="189" spans="1:86">
      <c r="A189" s="112">
        <v>46</v>
      </c>
      <c r="B189" s="105" t="s">
        <v>282</v>
      </c>
      <c r="C189" s="115" t="s">
        <v>244</v>
      </c>
      <c r="D189" s="112" t="s">
        <v>5765</v>
      </c>
      <c r="E189" s="112">
        <v>2017</v>
      </c>
      <c r="F189" s="112" t="s">
        <v>2126</v>
      </c>
      <c r="G189" s="112" t="s">
        <v>2127</v>
      </c>
      <c r="H189" s="112" t="s">
        <v>2128</v>
      </c>
      <c r="I189" s="112" t="s">
        <v>2129</v>
      </c>
      <c r="J189" s="112" t="s">
        <v>2130</v>
      </c>
      <c r="K189" s="112" t="s">
        <v>2131</v>
      </c>
      <c r="L189" s="112" t="s">
        <v>2132</v>
      </c>
      <c r="M189" s="112" t="s">
        <v>2133</v>
      </c>
      <c r="N189" s="112" t="s">
        <v>12</v>
      </c>
      <c r="O189" s="112" t="s">
        <v>5725</v>
      </c>
      <c r="P189" s="112" t="s">
        <v>5725</v>
      </c>
      <c r="Q189" s="107" t="s">
        <v>5602</v>
      </c>
      <c r="R189" s="112" t="s">
        <v>2134</v>
      </c>
      <c r="S189" s="112" t="s">
        <v>123</v>
      </c>
      <c r="T189" s="112" t="str">
        <f>INDEX([2]Outcome_GWASs!I:I,MATCH([2]Luke!Q317,[2]Outcome_GWASs!C:C,0))</f>
        <v>Manually fill</v>
      </c>
      <c r="U189" s="112" t="s">
        <v>11</v>
      </c>
      <c r="V189" s="112">
        <v>190</v>
      </c>
      <c r="W189" s="112" t="s">
        <v>2145</v>
      </c>
      <c r="X189" s="112" t="s">
        <v>11</v>
      </c>
      <c r="Y189" s="112" t="s">
        <v>11</v>
      </c>
      <c r="Z189" s="112" t="s">
        <v>11</v>
      </c>
      <c r="AA189" s="112" t="s">
        <v>11</v>
      </c>
      <c r="AB189" s="112" t="s">
        <v>11</v>
      </c>
      <c r="AC189" s="112" t="str">
        <f>INDEX([2]Exposure_GWASs!G:G,MATCH([2]Luke!AB317,[2]Exposure_GWASs!C:C,0))</f>
        <v>WHRadjBMI</v>
      </c>
      <c r="AD189" s="107" t="s">
        <v>162</v>
      </c>
      <c r="AE189" s="112" t="s">
        <v>1077</v>
      </c>
      <c r="AF189" s="112" t="s">
        <v>139</v>
      </c>
      <c r="AG189" s="112" t="s">
        <v>140</v>
      </c>
      <c r="AH189" s="112" t="s">
        <v>11</v>
      </c>
      <c r="AI189" s="112">
        <f>INDEX([2]Exposure_GWASs!F:F,MATCH([2]Luke!AB317,[2]Exposure_GWASs!C:C,0))</f>
        <v>224385</v>
      </c>
      <c r="AJ189" s="112" t="s">
        <v>11</v>
      </c>
      <c r="AK189" s="112" t="s">
        <v>1005</v>
      </c>
      <c r="AL189" s="112" t="s">
        <v>11</v>
      </c>
      <c r="AM189" s="112" t="s">
        <v>11</v>
      </c>
      <c r="AN189" s="112" t="s">
        <v>11</v>
      </c>
      <c r="AO189" s="112" t="s">
        <v>11</v>
      </c>
      <c r="AP189" s="112" t="s">
        <v>2136</v>
      </c>
      <c r="AQ189" s="112" t="s">
        <v>11</v>
      </c>
      <c r="AR189" s="112" t="s">
        <v>11</v>
      </c>
      <c r="AS189" s="112" t="s">
        <v>11</v>
      </c>
      <c r="AT189" s="112" t="s">
        <v>11</v>
      </c>
      <c r="AU189" s="112" t="s">
        <v>10</v>
      </c>
      <c r="AV189" s="112" t="s">
        <v>10</v>
      </c>
      <c r="AW189" s="112">
        <v>48</v>
      </c>
      <c r="AX189" s="112">
        <f>INDEX([2]Exposure_GWASs!S:S,MATCH([2]Luke!AB317,[2]Exposure_GWASs!C:C,0))</f>
        <v>52</v>
      </c>
      <c r="AY189" s="112" t="s">
        <v>10</v>
      </c>
      <c r="AZ189" s="112" t="s">
        <v>11</v>
      </c>
      <c r="BA189" s="112" t="s">
        <v>10</v>
      </c>
      <c r="BB189" s="112" t="s">
        <v>54</v>
      </c>
      <c r="BC189" s="112" t="s">
        <v>11</v>
      </c>
      <c r="BD189" s="112"/>
      <c r="BE189" s="112"/>
      <c r="BF189" s="112"/>
      <c r="BG189" s="112"/>
      <c r="BH189" s="112" t="s">
        <v>11</v>
      </c>
      <c r="BI189" s="112" t="s">
        <v>2137</v>
      </c>
      <c r="BJ189" s="112" t="s">
        <v>2138</v>
      </c>
      <c r="BK189" s="112" t="s">
        <v>11</v>
      </c>
      <c r="BL189" s="112" t="s">
        <v>11</v>
      </c>
      <c r="BM189" s="112" t="s">
        <v>11</v>
      </c>
      <c r="BN189" s="112" t="s">
        <v>11</v>
      </c>
      <c r="BO189" s="112" t="s">
        <v>167</v>
      </c>
      <c r="BP189" s="112" t="s">
        <v>1059</v>
      </c>
      <c r="BQ189" s="112" t="s">
        <v>1029</v>
      </c>
      <c r="BR189" s="112">
        <v>0.97</v>
      </c>
      <c r="BS189" s="112"/>
      <c r="BT189" s="112">
        <v>95</v>
      </c>
      <c r="BU189" s="112">
        <v>0.33</v>
      </c>
      <c r="BV189" s="112">
        <v>2.85</v>
      </c>
      <c r="BW189" s="112">
        <v>0.95</v>
      </c>
      <c r="BX189" s="112" t="s">
        <v>1791</v>
      </c>
      <c r="BY189" s="112" t="s">
        <v>10</v>
      </c>
      <c r="BZ189" s="112" t="s">
        <v>2139</v>
      </c>
      <c r="CA189" s="112" t="s">
        <v>2140</v>
      </c>
      <c r="CB189" s="112" t="s">
        <v>2141</v>
      </c>
      <c r="CC189" s="112" t="s">
        <v>1791</v>
      </c>
      <c r="CD189" s="112" t="s">
        <v>2142</v>
      </c>
      <c r="CE189" s="112"/>
      <c r="CF189" s="112"/>
      <c r="CG189" s="112"/>
      <c r="CH189" s="112"/>
    </row>
    <row r="190" spans="1:86">
      <c r="A190" s="112">
        <v>46</v>
      </c>
      <c r="B190" s="105" t="s">
        <v>282</v>
      </c>
      <c r="C190" s="115" t="s">
        <v>244</v>
      </c>
      <c r="D190" s="112" t="s">
        <v>5765</v>
      </c>
      <c r="E190" s="112">
        <v>2017</v>
      </c>
      <c r="F190" s="112" t="s">
        <v>2126</v>
      </c>
      <c r="G190" s="112" t="s">
        <v>2127</v>
      </c>
      <c r="H190" s="112" t="s">
        <v>2128</v>
      </c>
      <c r="I190" s="112" t="s">
        <v>2129</v>
      </c>
      <c r="J190" s="112" t="s">
        <v>2130</v>
      </c>
      <c r="K190" s="112" t="s">
        <v>2131</v>
      </c>
      <c r="L190" s="112" t="s">
        <v>2132</v>
      </c>
      <c r="M190" s="112" t="s">
        <v>2133</v>
      </c>
      <c r="N190" s="112" t="s">
        <v>12</v>
      </c>
      <c r="O190" s="112" t="s">
        <v>5726</v>
      </c>
      <c r="P190" s="112" t="s">
        <v>5726</v>
      </c>
      <c r="Q190" s="107" t="s">
        <v>5602</v>
      </c>
      <c r="R190" s="112" t="s">
        <v>2134</v>
      </c>
      <c r="S190" s="112" t="s">
        <v>123</v>
      </c>
      <c r="T190" s="112" t="str">
        <f>INDEX([2]Outcome_GWASs!I:I,MATCH([2]Luke!Q318,[2]Outcome_GWASs!C:C,0))</f>
        <v>Manually fill</v>
      </c>
      <c r="U190" s="112" t="s">
        <v>11</v>
      </c>
      <c r="V190" s="112">
        <v>682</v>
      </c>
      <c r="W190" s="112" t="s">
        <v>2146</v>
      </c>
      <c r="X190" s="112" t="s">
        <v>11</v>
      </c>
      <c r="Y190" s="112" t="s">
        <v>11</v>
      </c>
      <c r="Z190" s="112" t="s">
        <v>11</v>
      </c>
      <c r="AA190" s="112" t="s">
        <v>11</v>
      </c>
      <c r="AB190" s="112" t="s">
        <v>11</v>
      </c>
      <c r="AC190" s="112" t="str">
        <f>INDEX([2]Exposure_GWASs!G:G,MATCH([2]Luke!AB318,[2]Exposure_GWASs!C:C,0))</f>
        <v>WHRadjBMI</v>
      </c>
      <c r="AD190" s="107" t="s">
        <v>162</v>
      </c>
      <c r="AE190" s="112" t="s">
        <v>1077</v>
      </c>
      <c r="AF190" s="112" t="s">
        <v>139</v>
      </c>
      <c r="AG190" s="112" t="s">
        <v>140</v>
      </c>
      <c r="AH190" s="112" t="s">
        <v>11</v>
      </c>
      <c r="AI190" s="112">
        <f>INDEX([2]Exposure_GWASs!F:F,MATCH([2]Luke!AB318,[2]Exposure_GWASs!C:C,0))</f>
        <v>224385</v>
      </c>
      <c r="AJ190" s="112" t="s">
        <v>11</v>
      </c>
      <c r="AK190" s="112" t="s">
        <v>1005</v>
      </c>
      <c r="AL190" s="112" t="s">
        <v>11</v>
      </c>
      <c r="AM190" s="112" t="s">
        <v>11</v>
      </c>
      <c r="AN190" s="112" t="s">
        <v>11</v>
      </c>
      <c r="AO190" s="112" t="s">
        <v>11</v>
      </c>
      <c r="AP190" s="112" t="s">
        <v>2136</v>
      </c>
      <c r="AQ190" s="112" t="s">
        <v>11</v>
      </c>
      <c r="AR190" s="112" t="s">
        <v>11</v>
      </c>
      <c r="AS190" s="112" t="s">
        <v>11</v>
      </c>
      <c r="AT190" s="112" t="s">
        <v>11</v>
      </c>
      <c r="AU190" s="112" t="s">
        <v>10</v>
      </c>
      <c r="AV190" s="112" t="s">
        <v>10</v>
      </c>
      <c r="AW190" s="112">
        <v>48</v>
      </c>
      <c r="AX190" s="112">
        <f>INDEX([2]Exposure_GWASs!S:S,MATCH([2]Luke!AB318,[2]Exposure_GWASs!C:C,0))</f>
        <v>52</v>
      </c>
      <c r="AY190" s="112" t="s">
        <v>10</v>
      </c>
      <c r="AZ190" s="112" t="s">
        <v>11</v>
      </c>
      <c r="BA190" s="112" t="s">
        <v>10</v>
      </c>
      <c r="BB190" s="112" t="s">
        <v>54</v>
      </c>
      <c r="BC190" s="112" t="s">
        <v>11</v>
      </c>
      <c r="BD190" s="112"/>
      <c r="BE190" s="112"/>
      <c r="BF190" s="112"/>
      <c r="BG190" s="112"/>
      <c r="BH190" s="112" t="s">
        <v>11</v>
      </c>
      <c r="BI190" s="112" t="s">
        <v>2137</v>
      </c>
      <c r="BJ190" s="112" t="s">
        <v>2138</v>
      </c>
      <c r="BK190" s="112" t="s">
        <v>11</v>
      </c>
      <c r="BL190" s="112" t="s">
        <v>11</v>
      </c>
      <c r="BM190" s="112" t="s">
        <v>11</v>
      </c>
      <c r="BN190" s="112" t="s">
        <v>11</v>
      </c>
      <c r="BO190" s="112" t="s">
        <v>167</v>
      </c>
      <c r="BP190" s="112" t="s">
        <v>1059</v>
      </c>
      <c r="BQ190" s="112" t="s">
        <v>1029</v>
      </c>
      <c r="BR190" s="112">
        <v>1.65</v>
      </c>
      <c r="BS190" s="112"/>
      <c r="BT190" s="112">
        <v>95</v>
      </c>
      <c r="BU190" s="112">
        <v>0.89</v>
      </c>
      <c r="BV190" s="112">
        <v>3.07</v>
      </c>
      <c r="BW190" s="112">
        <v>0.11</v>
      </c>
      <c r="BX190" s="112" t="s">
        <v>1791</v>
      </c>
      <c r="BY190" s="112" t="s">
        <v>10</v>
      </c>
      <c r="BZ190" s="112" t="s">
        <v>2139</v>
      </c>
      <c r="CA190" s="112" t="s">
        <v>2140</v>
      </c>
      <c r="CB190" s="112" t="s">
        <v>2141</v>
      </c>
      <c r="CC190" s="112" t="s">
        <v>1791</v>
      </c>
      <c r="CD190" s="112" t="s">
        <v>2142</v>
      </c>
      <c r="CE190" s="112"/>
      <c r="CF190" s="112"/>
      <c r="CG190" s="112"/>
      <c r="CH190" s="112"/>
    </row>
    <row r="191" spans="1:86">
      <c r="A191" s="112">
        <v>46</v>
      </c>
      <c r="B191" s="105" t="s">
        <v>282</v>
      </c>
      <c r="C191" s="115" t="s">
        <v>244</v>
      </c>
      <c r="D191" s="112" t="s">
        <v>5765</v>
      </c>
      <c r="E191" s="112">
        <v>2017</v>
      </c>
      <c r="F191" s="112" t="s">
        <v>2126</v>
      </c>
      <c r="G191" s="112" t="s">
        <v>2127</v>
      </c>
      <c r="H191" s="112" t="s">
        <v>2128</v>
      </c>
      <c r="I191" s="112" t="s">
        <v>2129</v>
      </c>
      <c r="J191" s="112" t="s">
        <v>2130</v>
      </c>
      <c r="K191" s="112" t="s">
        <v>2131</v>
      </c>
      <c r="L191" s="112" t="s">
        <v>2132</v>
      </c>
      <c r="M191" s="112" t="s">
        <v>2133</v>
      </c>
      <c r="N191" s="112" t="s">
        <v>12</v>
      </c>
      <c r="O191" s="112" t="s">
        <v>5727</v>
      </c>
      <c r="P191" s="112" t="s">
        <v>5727</v>
      </c>
      <c r="Q191" s="107" t="s">
        <v>5602</v>
      </c>
      <c r="R191" s="112" t="s">
        <v>2134</v>
      </c>
      <c r="S191" s="112" t="s">
        <v>123</v>
      </c>
      <c r="T191" s="112" t="str">
        <f>INDEX([2]Outcome_GWASs!I:I,MATCH([2]Luke!Q319,[2]Outcome_GWASs!C:C,0))</f>
        <v>Manually fill</v>
      </c>
      <c r="U191" s="112" t="s">
        <v>11</v>
      </c>
      <c r="V191" s="112">
        <v>3271</v>
      </c>
      <c r="W191" s="112" t="s">
        <v>2147</v>
      </c>
      <c r="X191" s="112" t="s">
        <v>11</v>
      </c>
      <c r="Y191" s="112" t="s">
        <v>11</v>
      </c>
      <c r="Z191" s="112" t="s">
        <v>11</v>
      </c>
      <c r="AA191" s="112" t="s">
        <v>11</v>
      </c>
      <c r="AB191" s="112" t="s">
        <v>11</v>
      </c>
      <c r="AC191" s="112" t="str">
        <f>INDEX([2]Exposure_GWASs!G:G,MATCH([2]Luke!AB319,[2]Exposure_GWASs!C:C,0))</f>
        <v>WHRadjBMI</v>
      </c>
      <c r="AD191" s="107" t="s">
        <v>162</v>
      </c>
      <c r="AE191" s="112" t="s">
        <v>1077</v>
      </c>
      <c r="AF191" s="112" t="s">
        <v>139</v>
      </c>
      <c r="AG191" s="112" t="s">
        <v>140</v>
      </c>
      <c r="AH191" s="112" t="s">
        <v>11</v>
      </c>
      <c r="AI191" s="112">
        <f>INDEX([2]Exposure_GWASs!F:F,MATCH([2]Luke!AB319,[2]Exposure_GWASs!C:C,0))</f>
        <v>224385</v>
      </c>
      <c r="AJ191" s="112" t="s">
        <v>11</v>
      </c>
      <c r="AK191" s="112" t="s">
        <v>1005</v>
      </c>
      <c r="AL191" s="112" t="s">
        <v>11</v>
      </c>
      <c r="AM191" s="112" t="s">
        <v>11</v>
      </c>
      <c r="AN191" s="112" t="s">
        <v>11</v>
      </c>
      <c r="AO191" s="112" t="s">
        <v>11</v>
      </c>
      <c r="AP191" s="112" t="s">
        <v>2136</v>
      </c>
      <c r="AQ191" s="112" t="s">
        <v>11</v>
      </c>
      <c r="AR191" s="112" t="s">
        <v>11</v>
      </c>
      <c r="AS191" s="112" t="s">
        <v>11</v>
      </c>
      <c r="AT191" s="112" t="s">
        <v>11</v>
      </c>
      <c r="AU191" s="112" t="s">
        <v>10</v>
      </c>
      <c r="AV191" s="112" t="s">
        <v>10</v>
      </c>
      <c r="AW191" s="112">
        <v>48</v>
      </c>
      <c r="AX191" s="112">
        <f>INDEX([2]Exposure_GWASs!S:S,MATCH([2]Luke!AB319,[2]Exposure_GWASs!C:C,0))</f>
        <v>52</v>
      </c>
      <c r="AY191" s="112" t="s">
        <v>10</v>
      </c>
      <c r="AZ191" s="112" t="s">
        <v>11</v>
      </c>
      <c r="BA191" s="112" t="s">
        <v>10</v>
      </c>
      <c r="BB191" s="112" t="s">
        <v>54</v>
      </c>
      <c r="BC191" s="112" t="s">
        <v>11</v>
      </c>
      <c r="BD191" s="112"/>
      <c r="BE191" s="112"/>
      <c r="BF191" s="112"/>
      <c r="BG191" s="112"/>
      <c r="BH191" s="112" t="s">
        <v>11</v>
      </c>
      <c r="BI191" s="112" t="s">
        <v>2137</v>
      </c>
      <c r="BJ191" s="112" t="s">
        <v>2138</v>
      </c>
      <c r="BK191" s="112" t="s">
        <v>11</v>
      </c>
      <c r="BL191" s="112" t="s">
        <v>11</v>
      </c>
      <c r="BM191" s="112" t="s">
        <v>11</v>
      </c>
      <c r="BN191" s="112" t="s">
        <v>11</v>
      </c>
      <c r="BO191" s="112" t="s">
        <v>167</v>
      </c>
      <c r="BP191" s="112" t="s">
        <v>1059</v>
      </c>
      <c r="BQ191" s="112" t="s">
        <v>1029</v>
      </c>
      <c r="BR191" s="112">
        <v>0.97</v>
      </c>
      <c r="BS191" s="112"/>
      <c r="BT191" s="112">
        <v>95</v>
      </c>
      <c r="BU191" s="112">
        <v>0.73</v>
      </c>
      <c r="BV191" s="112">
        <v>1.3</v>
      </c>
      <c r="BW191" s="112">
        <v>0.84</v>
      </c>
      <c r="BX191" s="112" t="s">
        <v>1791</v>
      </c>
      <c r="BY191" s="112" t="s">
        <v>10</v>
      </c>
      <c r="BZ191" s="112" t="s">
        <v>2139</v>
      </c>
      <c r="CA191" s="112" t="s">
        <v>2140</v>
      </c>
      <c r="CB191" s="112" t="s">
        <v>2141</v>
      </c>
      <c r="CC191" s="112" t="s">
        <v>1791</v>
      </c>
      <c r="CD191" s="112" t="s">
        <v>2142</v>
      </c>
      <c r="CE191" s="112"/>
      <c r="CF191" s="112"/>
      <c r="CG191" s="112"/>
      <c r="CH191" s="112"/>
    </row>
    <row r="192" spans="1:86">
      <c r="A192" s="112">
        <v>46</v>
      </c>
      <c r="B192" s="105" t="s">
        <v>282</v>
      </c>
      <c r="C192" s="115" t="s">
        <v>244</v>
      </c>
      <c r="D192" s="112" t="s">
        <v>5765</v>
      </c>
      <c r="E192" s="112">
        <v>2017</v>
      </c>
      <c r="F192" s="112" t="s">
        <v>2126</v>
      </c>
      <c r="G192" s="112" t="s">
        <v>2127</v>
      </c>
      <c r="H192" s="112" t="s">
        <v>2128</v>
      </c>
      <c r="I192" s="112" t="s">
        <v>2129</v>
      </c>
      <c r="J192" s="112" t="s">
        <v>2130</v>
      </c>
      <c r="K192" s="112" t="s">
        <v>2131</v>
      </c>
      <c r="L192" s="112" t="s">
        <v>2132</v>
      </c>
      <c r="M192" s="112" t="s">
        <v>2133</v>
      </c>
      <c r="N192" s="112" t="s">
        <v>12</v>
      </c>
      <c r="O192" s="112" t="s">
        <v>5728</v>
      </c>
      <c r="P192" s="112" t="s">
        <v>5728</v>
      </c>
      <c r="Q192" s="107" t="s">
        <v>5600</v>
      </c>
      <c r="R192" s="112" t="s">
        <v>2134</v>
      </c>
      <c r="S192" s="112" t="s">
        <v>123</v>
      </c>
      <c r="T192" s="112" t="str">
        <f>INDEX([2]Outcome_GWASs!I:I,MATCH([2]Luke!Q320,[2]Outcome_GWASs!C:C,0))</f>
        <v>Manually fill</v>
      </c>
      <c r="U192" s="112" t="s">
        <v>11</v>
      </c>
      <c r="V192" s="112">
        <v>866</v>
      </c>
      <c r="W192" s="112" t="s">
        <v>2148</v>
      </c>
      <c r="X192" s="112" t="s">
        <v>11</v>
      </c>
      <c r="Y192" s="112" t="s">
        <v>11</v>
      </c>
      <c r="Z192" s="112" t="s">
        <v>11</v>
      </c>
      <c r="AA192" s="112" t="s">
        <v>11</v>
      </c>
      <c r="AB192" s="112" t="s">
        <v>11</v>
      </c>
      <c r="AC192" s="112" t="str">
        <f>INDEX([2]Exposure_GWASs!G:G,MATCH([2]Luke!AB320,[2]Exposure_GWASs!C:C,0))</f>
        <v>WHRadjBMI</v>
      </c>
      <c r="AD192" s="107" t="s">
        <v>162</v>
      </c>
      <c r="AE192" s="112" t="s">
        <v>1077</v>
      </c>
      <c r="AF192" s="112" t="s">
        <v>139</v>
      </c>
      <c r="AG192" s="112" t="s">
        <v>140</v>
      </c>
      <c r="AH192" s="112" t="s">
        <v>11</v>
      </c>
      <c r="AI192" s="112">
        <f>INDEX([2]Exposure_GWASs!F:F,MATCH([2]Luke!AB320,[2]Exposure_GWASs!C:C,0))</f>
        <v>224385</v>
      </c>
      <c r="AJ192" s="112" t="s">
        <v>11</v>
      </c>
      <c r="AK192" s="112" t="s">
        <v>1005</v>
      </c>
      <c r="AL192" s="112" t="s">
        <v>11</v>
      </c>
      <c r="AM192" s="112" t="s">
        <v>11</v>
      </c>
      <c r="AN192" s="112" t="s">
        <v>11</v>
      </c>
      <c r="AO192" s="112" t="s">
        <v>11</v>
      </c>
      <c r="AP192" s="112" t="s">
        <v>2136</v>
      </c>
      <c r="AQ192" s="112" t="s">
        <v>11</v>
      </c>
      <c r="AR192" s="112" t="s">
        <v>11</v>
      </c>
      <c r="AS192" s="112" t="s">
        <v>11</v>
      </c>
      <c r="AT192" s="112" t="s">
        <v>11</v>
      </c>
      <c r="AU192" s="112" t="s">
        <v>10</v>
      </c>
      <c r="AV192" s="112" t="s">
        <v>10</v>
      </c>
      <c r="AW192" s="112">
        <v>48</v>
      </c>
      <c r="AX192" s="112">
        <f>INDEX([2]Exposure_GWASs!S:S,MATCH([2]Luke!AB320,[2]Exposure_GWASs!C:C,0))</f>
        <v>52</v>
      </c>
      <c r="AY192" s="112" t="s">
        <v>10</v>
      </c>
      <c r="AZ192" s="112" t="s">
        <v>11</v>
      </c>
      <c r="BA192" s="112" t="s">
        <v>10</v>
      </c>
      <c r="BB192" s="112" t="s">
        <v>54</v>
      </c>
      <c r="BC192" s="112" t="s">
        <v>11</v>
      </c>
      <c r="BD192" s="112"/>
      <c r="BE192" s="112"/>
      <c r="BF192" s="112"/>
      <c r="BG192" s="112"/>
      <c r="BH192" s="112" t="s">
        <v>11</v>
      </c>
      <c r="BI192" s="112" t="s">
        <v>2137</v>
      </c>
      <c r="BJ192" s="112" t="s">
        <v>2138</v>
      </c>
      <c r="BK192" s="112" t="s">
        <v>11</v>
      </c>
      <c r="BL192" s="112" t="s">
        <v>11</v>
      </c>
      <c r="BM192" s="112" t="s">
        <v>11</v>
      </c>
      <c r="BN192" s="112" t="s">
        <v>11</v>
      </c>
      <c r="BO192" s="112" t="s">
        <v>167</v>
      </c>
      <c r="BP192" s="112" t="s">
        <v>1059</v>
      </c>
      <c r="BQ192" s="112" t="s">
        <v>1029</v>
      </c>
      <c r="BR192" s="112">
        <v>1.1299999999999999</v>
      </c>
      <c r="BS192" s="112"/>
      <c r="BT192" s="112">
        <v>95</v>
      </c>
      <c r="BU192" s="112">
        <v>0.65</v>
      </c>
      <c r="BV192" s="112">
        <v>1.96</v>
      </c>
      <c r="BW192" s="112">
        <v>0.66</v>
      </c>
      <c r="BX192" s="112" t="s">
        <v>1791</v>
      </c>
      <c r="BY192" s="112" t="s">
        <v>10</v>
      </c>
      <c r="BZ192" s="112" t="s">
        <v>2139</v>
      </c>
      <c r="CA192" s="112" t="s">
        <v>2140</v>
      </c>
      <c r="CB192" s="112" t="s">
        <v>2141</v>
      </c>
      <c r="CC192" s="112" t="s">
        <v>1791</v>
      </c>
      <c r="CD192" s="112" t="s">
        <v>2142</v>
      </c>
      <c r="CE192" s="112"/>
      <c r="CF192" s="112"/>
      <c r="CG192" s="112"/>
      <c r="CH192" s="112"/>
    </row>
    <row r="193" spans="1:86">
      <c r="A193" s="112">
        <v>46</v>
      </c>
      <c r="B193" s="105" t="s">
        <v>282</v>
      </c>
      <c r="C193" s="115" t="s">
        <v>244</v>
      </c>
      <c r="D193" s="112" t="s">
        <v>5765</v>
      </c>
      <c r="E193" s="112">
        <v>2017</v>
      </c>
      <c r="F193" s="112" t="s">
        <v>2126</v>
      </c>
      <c r="G193" s="112" t="s">
        <v>2127</v>
      </c>
      <c r="H193" s="112" t="s">
        <v>2128</v>
      </c>
      <c r="I193" s="112" t="s">
        <v>2129</v>
      </c>
      <c r="J193" s="112" t="s">
        <v>2130</v>
      </c>
      <c r="K193" s="112" t="s">
        <v>2131</v>
      </c>
      <c r="L193" s="112" t="s">
        <v>2132</v>
      </c>
      <c r="M193" s="112" t="s">
        <v>2133</v>
      </c>
      <c r="N193" s="112" t="s">
        <v>12</v>
      </c>
      <c r="O193" s="112" t="s">
        <v>5729</v>
      </c>
      <c r="P193" s="112" t="s">
        <v>5729</v>
      </c>
      <c r="Q193" s="107" t="s">
        <v>5600</v>
      </c>
      <c r="R193" s="112" t="s">
        <v>2134</v>
      </c>
      <c r="S193" s="112" t="s">
        <v>123</v>
      </c>
      <c r="T193" s="112" t="str">
        <f>INDEX([2]Outcome_GWASs!I:I,MATCH([2]Luke!Q321,[2]Outcome_GWASs!C:C,0))</f>
        <v>Manually fill</v>
      </c>
      <c r="U193" s="112" t="s">
        <v>11</v>
      </c>
      <c r="V193" s="112">
        <v>5415</v>
      </c>
      <c r="W193" s="112" t="s">
        <v>2149</v>
      </c>
      <c r="X193" s="112" t="s">
        <v>11</v>
      </c>
      <c r="Y193" s="112" t="s">
        <v>11</v>
      </c>
      <c r="Z193" s="112" t="s">
        <v>11</v>
      </c>
      <c r="AA193" s="112" t="s">
        <v>11</v>
      </c>
      <c r="AB193" s="112" t="s">
        <v>11</v>
      </c>
      <c r="AC193" s="112" t="str">
        <f>INDEX([2]Exposure_GWASs!G:G,MATCH([2]Luke!AB321,[2]Exposure_GWASs!C:C,0))</f>
        <v>WHRadjBMI</v>
      </c>
      <c r="AD193" s="107" t="s">
        <v>162</v>
      </c>
      <c r="AE193" s="112" t="s">
        <v>1077</v>
      </c>
      <c r="AF193" s="112" t="s">
        <v>139</v>
      </c>
      <c r="AG193" s="112" t="s">
        <v>140</v>
      </c>
      <c r="AH193" s="112" t="s">
        <v>11</v>
      </c>
      <c r="AI193" s="112">
        <f>INDEX([2]Exposure_GWASs!F:F,MATCH([2]Luke!AB321,[2]Exposure_GWASs!C:C,0))</f>
        <v>224385</v>
      </c>
      <c r="AJ193" s="112" t="s">
        <v>11</v>
      </c>
      <c r="AK193" s="112" t="s">
        <v>1005</v>
      </c>
      <c r="AL193" s="112" t="s">
        <v>11</v>
      </c>
      <c r="AM193" s="112" t="s">
        <v>11</v>
      </c>
      <c r="AN193" s="112" t="s">
        <v>11</v>
      </c>
      <c r="AO193" s="112" t="s">
        <v>11</v>
      </c>
      <c r="AP193" s="112" t="s">
        <v>2136</v>
      </c>
      <c r="AQ193" s="112" t="s">
        <v>11</v>
      </c>
      <c r="AR193" s="112" t="s">
        <v>11</v>
      </c>
      <c r="AS193" s="112" t="s">
        <v>11</v>
      </c>
      <c r="AT193" s="112" t="s">
        <v>11</v>
      </c>
      <c r="AU193" s="112" t="s">
        <v>10</v>
      </c>
      <c r="AV193" s="112" t="s">
        <v>10</v>
      </c>
      <c r="AW193" s="112">
        <v>48</v>
      </c>
      <c r="AX193" s="112">
        <f>INDEX([2]Exposure_GWASs!S:S,MATCH([2]Luke!AB321,[2]Exposure_GWASs!C:C,0))</f>
        <v>52</v>
      </c>
      <c r="AY193" s="112" t="s">
        <v>10</v>
      </c>
      <c r="AZ193" s="112" t="s">
        <v>11</v>
      </c>
      <c r="BA193" s="112" t="s">
        <v>10</v>
      </c>
      <c r="BB193" s="112" t="s">
        <v>54</v>
      </c>
      <c r="BC193" s="112" t="s">
        <v>11</v>
      </c>
      <c r="BD193" s="112"/>
      <c r="BE193" s="112"/>
      <c r="BF193" s="112"/>
      <c r="BG193" s="112"/>
      <c r="BH193" s="112" t="s">
        <v>11</v>
      </c>
      <c r="BI193" s="112" t="s">
        <v>2137</v>
      </c>
      <c r="BJ193" s="112" t="s">
        <v>2138</v>
      </c>
      <c r="BK193" s="112" t="s">
        <v>11</v>
      </c>
      <c r="BL193" s="112" t="s">
        <v>11</v>
      </c>
      <c r="BM193" s="112" t="s">
        <v>11</v>
      </c>
      <c r="BN193" s="112" t="s">
        <v>11</v>
      </c>
      <c r="BO193" s="112" t="s">
        <v>167</v>
      </c>
      <c r="BP193" s="112" t="s">
        <v>1059</v>
      </c>
      <c r="BQ193" s="112" t="s">
        <v>1029</v>
      </c>
      <c r="BR193" s="112">
        <v>0.95</v>
      </c>
      <c r="BS193" s="112"/>
      <c r="BT193" s="112">
        <v>95</v>
      </c>
      <c r="BU193" s="112">
        <v>0.76</v>
      </c>
      <c r="BV193" s="112">
        <v>1.19</v>
      </c>
      <c r="BW193" s="112">
        <v>0.67</v>
      </c>
      <c r="BX193" s="112" t="s">
        <v>1791</v>
      </c>
      <c r="BY193" s="112" t="s">
        <v>10</v>
      </c>
      <c r="BZ193" s="112" t="s">
        <v>2139</v>
      </c>
      <c r="CA193" s="112" t="s">
        <v>2140</v>
      </c>
      <c r="CB193" s="112" t="s">
        <v>2141</v>
      </c>
      <c r="CC193" s="112" t="s">
        <v>1791</v>
      </c>
      <c r="CD193" s="112" t="s">
        <v>2142</v>
      </c>
      <c r="CE193" s="112"/>
      <c r="CF193" s="112"/>
      <c r="CG193" s="112"/>
      <c r="CH193" s="112"/>
    </row>
    <row r="194" spans="1:86">
      <c r="A194" s="112">
        <v>46</v>
      </c>
      <c r="B194" s="105" t="s">
        <v>282</v>
      </c>
      <c r="C194" s="115" t="s">
        <v>244</v>
      </c>
      <c r="D194" s="112" t="s">
        <v>5765</v>
      </c>
      <c r="E194" s="112">
        <v>2017</v>
      </c>
      <c r="F194" s="112" t="s">
        <v>2126</v>
      </c>
      <c r="G194" s="112" t="s">
        <v>2127</v>
      </c>
      <c r="H194" s="112" t="s">
        <v>2128</v>
      </c>
      <c r="I194" s="112" t="s">
        <v>2129</v>
      </c>
      <c r="J194" s="112" t="s">
        <v>2130</v>
      </c>
      <c r="K194" s="112" t="s">
        <v>2131</v>
      </c>
      <c r="L194" s="112" t="s">
        <v>2132</v>
      </c>
      <c r="M194" s="112" t="s">
        <v>2133</v>
      </c>
      <c r="N194" s="112" t="s">
        <v>12</v>
      </c>
      <c r="O194" s="112" t="s">
        <v>5730</v>
      </c>
      <c r="P194" s="112" t="s">
        <v>5730</v>
      </c>
      <c r="Q194" s="107" t="s">
        <v>5627</v>
      </c>
      <c r="R194" s="112" t="s">
        <v>2134</v>
      </c>
      <c r="S194" s="112" t="s">
        <v>123</v>
      </c>
      <c r="T194" s="112" t="str">
        <f>INDEX([2]Outcome_GWASs!I:I,MATCH([2]Luke!Q322,[2]Outcome_GWASs!C:C,0))</f>
        <v>Manually fill</v>
      </c>
      <c r="U194" s="112" t="s">
        <v>11</v>
      </c>
      <c r="V194" s="112">
        <v>1567</v>
      </c>
      <c r="W194" s="112" t="s">
        <v>2150</v>
      </c>
      <c r="X194" s="112" t="s">
        <v>11</v>
      </c>
      <c r="Y194" s="112" t="s">
        <v>11</v>
      </c>
      <c r="Z194" s="112" t="s">
        <v>11</v>
      </c>
      <c r="AA194" s="112" t="s">
        <v>11</v>
      </c>
      <c r="AB194" s="112" t="s">
        <v>11</v>
      </c>
      <c r="AC194" s="112" t="str">
        <f>INDEX([2]Exposure_GWASs!G:G,MATCH([2]Luke!AB322,[2]Exposure_GWASs!C:C,0))</f>
        <v>WHRadjBMI</v>
      </c>
      <c r="AD194" s="107" t="s">
        <v>162</v>
      </c>
      <c r="AE194" s="112" t="s">
        <v>1077</v>
      </c>
      <c r="AF194" s="112" t="s">
        <v>139</v>
      </c>
      <c r="AG194" s="112" t="s">
        <v>140</v>
      </c>
      <c r="AH194" s="112" t="s">
        <v>11</v>
      </c>
      <c r="AI194" s="112">
        <f>INDEX([2]Exposure_GWASs!F:F,MATCH([2]Luke!AB322,[2]Exposure_GWASs!C:C,0))</f>
        <v>224385</v>
      </c>
      <c r="AJ194" s="112" t="s">
        <v>11</v>
      </c>
      <c r="AK194" s="112" t="s">
        <v>1005</v>
      </c>
      <c r="AL194" s="112" t="s">
        <v>11</v>
      </c>
      <c r="AM194" s="112" t="s">
        <v>11</v>
      </c>
      <c r="AN194" s="112" t="s">
        <v>11</v>
      </c>
      <c r="AO194" s="112" t="s">
        <v>11</v>
      </c>
      <c r="AP194" s="112" t="s">
        <v>2136</v>
      </c>
      <c r="AQ194" s="112" t="s">
        <v>11</v>
      </c>
      <c r="AR194" s="112" t="s">
        <v>11</v>
      </c>
      <c r="AS194" s="112" t="s">
        <v>11</v>
      </c>
      <c r="AT194" s="112" t="s">
        <v>11</v>
      </c>
      <c r="AU194" s="112" t="s">
        <v>10</v>
      </c>
      <c r="AV194" s="112" t="s">
        <v>10</v>
      </c>
      <c r="AW194" s="112">
        <v>48</v>
      </c>
      <c r="AX194" s="112">
        <f>INDEX([2]Exposure_GWASs!S:S,MATCH([2]Luke!AB322,[2]Exposure_GWASs!C:C,0))</f>
        <v>52</v>
      </c>
      <c r="AY194" s="112" t="s">
        <v>10</v>
      </c>
      <c r="AZ194" s="112" t="s">
        <v>11</v>
      </c>
      <c r="BA194" s="112" t="s">
        <v>10</v>
      </c>
      <c r="BB194" s="112" t="s">
        <v>54</v>
      </c>
      <c r="BC194" s="112" t="s">
        <v>11</v>
      </c>
      <c r="BD194" s="112"/>
      <c r="BE194" s="112"/>
      <c r="BF194" s="112"/>
      <c r="BG194" s="112"/>
      <c r="BH194" s="112" t="s">
        <v>11</v>
      </c>
      <c r="BI194" s="112" t="s">
        <v>2137</v>
      </c>
      <c r="BJ194" s="112" t="s">
        <v>2138</v>
      </c>
      <c r="BK194" s="112" t="s">
        <v>11</v>
      </c>
      <c r="BL194" s="112" t="s">
        <v>11</v>
      </c>
      <c r="BM194" s="112" t="s">
        <v>11</v>
      </c>
      <c r="BN194" s="112" t="s">
        <v>11</v>
      </c>
      <c r="BO194" s="112" t="s">
        <v>167</v>
      </c>
      <c r="BP194" s="112" t="s">
        <v>1059</v>
      </c>
      <c r="BQ194" s="112" t="s">
        <v>1029</v>
      </c>
      <c r="BR194" s="112">
        <v>0.85</v>
      </c>
      <c r="BS194" s="112"/>
      <c r="BT194" s="112">
        <v>95</v>
      </c>
      <c r="BU194" s="112">
        <v>0.56999999999999995</v>
      </c>
      <c r="BV194" s="112">
        <v>1.29</v>
      </c>
      <c r="BW194" s="112">
        <v>0.45</v>
      </c>
      <c r="BX194" s="112" t="s">
        <v>1791</v>
      </c>
      <c r="BY194" s="112" t="s">
        <v>10</v>
      </c>
      <c r="BZ194" s="112" t="s">
        <v>2139</v>
      </c>
      <c r="CA194" s="112" t="s">
        <v>2140</v>
      </c>
      <c r="CB194" s="112" t="s">
        <v>2141</v>
      </c>
      <c r="CC194" s="112" t="s">
        <v>1791</v>
      </c>
      <c r="CD194" s="112" t="s">
        <v>2142</v>
      </c>
      <c r="CE194" s="112"/>
      <c r="CF194" s="112"/>
      <c r="CG194" s="112"/>
      <c r="CH194" s="112"/>
    </row>
    <row r="195" spans="1:86">
      <c r="A195" s="112">
        <v>46</v>
      </c>
      <c r="B195" s="105" t="s">
        <v>282</v>
      </c>
      <c r="C195" s="115" t="s">
        <v>244</v>
      </c>
      <c r="D195" s="112" t="s">
        <v>5765</v>
      </c>
      <c r="E195" s="112">
        <v>2017</v>
      </c>
      <c r="F195" s="112" t="s">
        <v>2126</v>
      </c>
      <c r="G195" s="112" t="s">
        <v>2127</v>
      </c>
      <c r="H195" s="112" t="s">
        <v>2128</v>
      </c>
      <c r="I195" s="112" t="s">
        <v>2129</v>
      </c>
      <c r="J195" s="112" t="s">
        <v>2130</v>
      </c>
      <c r="K195" s="112" t="s">
        <v>2131</v>
      </c>
      <c r="L195" s="112" t="s">
        <v>2132</v>
      </c>
      <c r="M195" s="112" t="s">
        <v>2133</v>
      </c>
      <c r="N195" s="112" t="s">
        <v>12</v>
      </c>
      <c r="O195" s="112" t="s">
        <v>5748</v>
      </c>
      <c r="P195" s="112" t="s">
        <v>5748</v>
      </c>
      <c r="Q195" s="107" t="s">
        <v>5605</v>
      </c>
      <c r="R195" s="112" t="s">
        <v>2134</v>
      </c>
      <c r="S195" s="112" t="s">
        <v>123</v>
      </c>
      <c r="T195" s="112" t="str">
        <f>INDEX([2]Outcome_GWASs!I:I,MATCH([2]Luke!Q323,[2]Outcome_GWASs!C:C,0))</f>
        <v>Manually fill</v>
      </c>
      <c r="U195" s="112" t="s">
        <v>11</v>
      </c>
      <c r="V195" s="112">
        <v>1632</v>
      </c>
      <c r="W195" s="112" t="s">
        <v>2151</v>
      </c>
      <c r="X195" s="112" t="s">
        <v>11</v>
      </c>
      <c r="Y195" s="112" t="s">
        <v>11</v>
      </c>
      <c r="Z195" s="112" t="s">
        <v>11</v>
      </c>
      <c r="AA195" s="112" t="s">
        <v>11</v>
      </c>
      <c r="AB195" s="112" t="s">
        <v>11</v>
      </c>
      <c r="AC195" s="112" t="str">
        <f>INDEX([2]Exposure_GWASs!G:G,MATCH([2]Luke!AB323,[2]Exposure_GWASs!C:C,0))</f>
        <v>WHRadjBMI</v>
      </c>
      <c r="AD195" s="107" t="s">
        <v>162</v>
      </c>
      <c r="AE195" s="112" t="s">
        <v>1077</v>
      </c>
      <c r="AF195" s="112" t="s">
        <v>139</v>
      </c>
      <c r="AG195" s="112" t="s">
        <v>140</v>
      </c>
      <c r="AH195" s="112" t="s">
        <v>11</v>
      </c>
      <c r="AI195" s="112">
        <f>INDEX([2]Exposure_GWASs!F:F,MATCH([2]Luke!AB323,[2]Exposure_GWASs!C:C,0))</f>
        <v>224385</v>
      </c>
      <c r="AJ195" s="112" t="s">
        <v>11</v>
      </c>
      <c r="AK195" s="112" t="s">
        <v>1005</v>
      </c>
      <c r="AL195" s="112" t="s">
        <v>11</v>
      </c>
      <c r="AM195" s="112" t="s">
        <v>11</v>
      </c>
      <c r="AN195" s="112" t="s">
        <v>11</v>
      </c>
      <c r="AO195" s="112" t="s">
        <v>11</v>
      </c>
      <c r="AP195" s="112" t="s">
        <v>2136</v>
      </c>
      <c r="AQ195" s="112" t="s">
        <v>11</v>
      </c>
      <c r="AR195" s="112" t="s">
        <v>11</v>
      </c>
      <c r="AS195" s="112" t="s">
        <v>11</v>
      </c>
      <c r="AT195" s="112" t="s">
        <v>11</v>
      </c>
      <c r="AU195" s="112" t="s">
        <v>10</v>
      </c>
      <c r="AV195" s="112" t="s">
        <v>10</v>
      </c>
      <c r="AW195" s="112">
        <v>48</v>
      </c>
      <c r="AX195" s="112">
        <f>INDEX([2]Exposure_GWASs!S:S,MATCH([2]Luke!AB323,[2]Exposure_GWASs!C:C,0))</f>
        <v>52</v>
      </c>
      <c r="AY195" s="112" t="s">
        <v>10</v>
      </c>
      <c r="AZ195" s="112" t="s">
        <v>11</v>
      </c>
      <c r="BA195" s="112" t="s">
        <v>10</v>
      </c>
      <c r="BB195" s="112" t="s">
        <v>54</v>
      </c>
      <c r="BC195" s="112" t="s">
        <v>11</v>
      </c>
      <c r="BD195" s="112"/>
      <c r="BE195" s="112"/>
      <c r="BF195" s="112"/>
      <c r="BG195" s="112"/>
      <c r="BH195" s="112" t="s">
        <v>11</v>
      </c>
      <c r="BI195" s="112" t="s">
        <v>2137</v>
      </c>
      <c r="BJ195" s="112" t="s">
        <v>2138</v>
      </c>
      <c r="BK195" s="112" t="s">
        <v>11</v>
      </c>
      <c r="BL195" s="112" t="s">
        <v>11</v>
      </c>
      <c r="BM195" s="112" t="s">
        <v>11</v>
      </c>
      <c r="BN195" s="112" t="s">
        <v>11</v>
      </c>
      <c r="BO195" s="112" t="s">
        <v>167</v>
      </c>
      <c r="BP195" s="112" t="s">
        <v>1059</v>
      </c>
      <c r="BQ195" s="112" t="s">
        <v>1029</v>
      </c>
      <c r="BR195" s="112">
        <v>1.04</v>
      </c>
      <c r="BS195" s="112"/>
      <c r="BT195" s="112">
        <v>95</v>
      </c>
      <c r="BU195" s="112">
        <v>0.71</v>
      </c>
      <c r="BV195" s="112">
        <v>1.54</v>
      </c>
      <c r="BW195" s="112">
        <v>0.83</v>
      </c>
      <c r="BX195" s="112" t="s">
        <v>1791</v>
      </c>
      <c r="BY195" s="112" t="s">
        <v>10</v>
      </c>
      <c r="BZ195" s="112" t="s">
        <v>2139</v>
      </c>
      <c r="CA195" s="112" t="s">
        <v>2140</v>
      </c>
      <c r="CB195" s="112" t="s">
        <v>2141</v>
      </c>
      <c r="CC195" s="112" t="s">
        <v>1791</v>
      </c>
      <c r="CD195" s="112" t="s">
        <v>2142</v>
      </c>
      <c r="CE195" s="112"/>
      <c r="CF195" s="112"/>
      <c r="CG195" s="112"/>
      <c r="CH195" s="112"/>
    </row>
    <row r="196" spans="1:86">
      <c r="A196" s="112">
        <v>46</v>
      </c>
      <c r="B196" s="105" t="s">
        <v>282</v>
      </c>
      <c r="C196" s="115" t="s">
        <v>244</v>
      </c>
      <c r="D196" s="112" t="s">
        <v>5765</v>
      </c>
      <c r="E196" s="112">
        <v>2017</v>
      </c>
      <c r="F196" s="112" t="s">
        <v>2126</v>
      </c>
      <c r="G196" s="112" t="s">
        <v>2127</v>
      </c>
      <c r="H196" s="112" t="s">
        <v>2128</v>
      </c>
      <c r="I196" s="112" t="s">
        <v>2129</v>
      </c>
      <c r="J196" s="112" t="s">
        <v>2130</v>
      </c>
      <c r="K196" s="112" t="s">
        <v>2131</v>
      </c>
      <c r="L196" s="112" t="s">
        <v>2132</v>
      </c>
      <c r="M196" s="112" t="s">
        <v>2133</v>
      </c>
      <c r="N196" s="112" t="s">
        <v>12</v>
      </c>
      <c r="O196" s="112" t="s">
        <v>5573</v>
      </c>
      <c r="P196" s="112" t="s">
        <v>5731</v>
      </c>
      <c r="Q196" s="107" t="s">
        <v>5603</v>
      </c>
      <c r="R196" s="112" t="s">
        <v>2134</v>
      </c>
      <c r="S196" s="112" t="s">
        <v>123</v>
      </c>
      <c r="T196" s="112" t="str">
        <f>INDEX([2]Outcome_GWASs!I:I,MATCH([2]Luke!Q324,[2]Outcome_GWASs!C:C,0))</f>
        <v>Manually fill</v>
      </c>
      <c r="U196" s="112" t="s">
        <v>11</v>
      </c>
      <c r="V196" s="112">
        <v>1605</v>
      </c>
      <c r="W196" s="112" t="s">
        <v>2152</v>
      </c>
      <c r="X196" s="112" t="s">
        <v>11</v>
      </c>
      <c r="Y196" s="112" t="s">
        <v>11</v>
      </c>
      <c r="Z196" s="112" t="s">
        <v>11</v>
      </c>
      <c r="AA196" s="112" t="s">
        <v>11</v>
      </c>
      <c r="AB196" s="112" t="s">
        <v>11</v>
      </c>
      <c r="AC196" s="112" t="str">
        <f>INDEX([2]Exposure_GWASs!G:G,MATCH([2]Luke!AB324,[2]Exposure_GWASs!C:C,0))</f>
        <v>WHRadjBMI</v>
      </c>
      <c r="AD196" s="107" t="s">
        <v>162</v>
      </c>
      <c r="AE196" s="112" t="s">
        <v>1077</v>
      </c>
      <c r="AF196" s="112" t="s">
        <v>139</v>
      </c>
      <c r="AG196" s="112" t="s">
        <v>140</v>
      </c>
      <c r="AH196" s="112" t="s">
        <v>11</v>
      </c>
      <c r="AI196" s="112">
        <f>INDEX([2]Exposure_GWASs!F:F,MATCH([2]Luke!AB324,[2]Exposure_GWASs!C:C,0))</f>
        <v>224385</v>
      </c>
      <c r="AJ196" s="112" t="s">
        <v>11</v>
      </c>
      <c r="AK196" s="112" t="s">
        <v>1005</v>
      </c>
      <c r="AL196" s="112" t="s">
        <v>11</v>
      </c>
      <c r="AM196" s="112" t="s">
        <v>11</v>
      </c>
      <c r="AN196" s="112" t="s">
        <v>11</v>
      </c>
      <c r="AO196" s="112" t="s">
        <v>11</v>
      </c>
      <c r="AP196" s="112" t="s">
        <v>2136</v>
      </c>
      <c r="AQ196" s="112" t="s">
        <v>11</v>
      </c>
      <c r="AR196" s="112" t="s">
        <v>11</v>
      </c>
      <c r="AS196" s="112" t="s">
        <v>11</v>
      </c>
      <c r="AT196" s="112" t="s">
        <v>11</v>
      </c>
      <c r="AU196" s="112" t="s">
        <v>10</v>
      </c>
      <c r="AV196" s="112" t="s">
        <v>10</v>
      </c>
      <c r="AW196" s="112">
        <v>48</v>
      </c>
      <c r="AX196" s="112">
        <f>INDEX([2]Exposure_GWASs!S:S,MATCH([2]Luke!AB324,[2]Exposure_GWASs!C:C,0))</f>
        <v>52</v>
      </c>
      <c r="AY196" s="112" t="s">
        <v>10</v>
      </c>
      <c r="AZ196" s="112" t="s">
        <v>11</v>
      </c>
      <c r="BA196" s="112" t="s">
        <v>10</v>
      </c>
      <c r="BB196" s="112" t="s">
        <v>54</v>
      </c>
      <c r="BC196" s="112" t="s">
        <v>11</v>
      </c>
      <c r="BD196" s="112"/>
      <c r="BE196" s="112"/>
      <c r="BF196" s="112"/>
      <c r="BG196" s="112"/>
      <c r="BH196" s="112" t="s">
        <v>11</v>
      </c>
      <c r="BI196" s="112" t="s">
        <v>2137</v>
      </c>
      <c r="BJ196" s="112" t="s">
        <v>2138</v>
      </c>
      <c r="BK196" s="112" t="s">
        <v>11</v>
      </c>
      <c r="BL196" s="112" t="s">
        <v>11</v>
      </c>
      <c r="BM196" s="112" t="s">
        <v>11</v>
      </c>
      <c r="BN196" s="112" t="s">
        <v>11</v>
      </c>
      <c r="BO196" s="112" t="s">
        <v>167</v>
      </c>
      <c r="BP196" s="112" t="s">
        <v>1059</v>
      </c>
      <c r="BQ196" s="112" t="s">
        <v>1029</v>
      </c>
      <c r="BR196" s="112">
        <v>0.93</v>
      </c>
      <c r="BS196" s="112"/>
      <c r="BT196" s="112">
        <v>95</v>
      </c>
      <c r="BU196" s="112">
        <v>0.62</v>
      </c>
      <c r="BV196" s="112">
        <v>1.4</v>
      </c>
      <c r="BW196" s="112">
        <v>0.73</v>
      </c>
      <c r="BX196" s="112" t="s">
        <v>1791</v>
      </c>
      <c r="BY196" s="112" t="s">
        <v>10</v>
      </c>
      <c r="BZ196" s="112" t="s">
        <v>2139</v>
      </c>
      <c r="CA196" s="112" t="s">
        <v>2140</v>
      </c>
      <c r="CB196" s="112" t="s">
        <v>2141</v>
      </c>
      <c r="CC196" s="112" t="s">
        <v>1791</v>
      </c>
      <c r="CD196" s="112" t="s">
        <v>2142</v>
      </c>
      <c r="CE196" s="112"/>
      <c r="CF196" s="112"/>
      <c r="CG196" s="112"/>
      <c r="CH196" s="112"/>
    </row>
    <row r="197" spans="1:86">
      <c r="A197" s="112">
        <v>46</v>
      </c>
      <c r="B197" s="105" t="s">
        <v>282</v>
      </c>
      <c r="C197" s="115" t="s">
        <v>244</v>
      </c>
      <c r="D197" s="112" t="s">
        <v>5765</v>
      </c>
      <c r="E197" s="112">
        <v>2017</v>
      </c>
      <c r="F197" s="112" t="s">
        <v>2126</v>
      </c>
      <c r="G197" s="112" t="s">
        <v>2127</v>
      </c>
      <c r="H197" s="112" t="s">
        <v>2128</v>
      </c>
      <c r="I197" s="112" t="s">
        <v>2129</v>
      </c>
      <c r="J197" s="112" t="s">
        <v>2130</v>
      </c>
      <c r="K197" s="112" t="s">
        <v>2131</v>
      </c>
      <c r="L197" s="112" t="s">
        <v>2132</v>
      </c>
      <c r="M197" s="112" t="s">
        <v>2133</v>
      </c>
      <c r="N197" s="112" t="s">
        <v>12</v>
      </c>
      <c r="O197" s="112" t="s">
        <v>5749</v>
      </c>
      <c r="P197" s="112" t="s">
        <v>5732</v>
      </c>
      <c r="Q197" s="107" t="s">
        <v>5698</v>
      </c>
      <c r="R197" s="112" t="s">
        <v>2134</v>
      </c>
      <c r="S197" s="112" t="s">
        <v>123</v>
      </c>
      <c r="T197" s="112" t="str">
        <f>INDEX([2]Outcome_GWASs!I:I,MATCH([2]Luke!Q325,[2]Outcome_GWASs!C:C,0))</f>
        <v>Manually fill</v>
      </c>
      <c r="U197" s="112" t="s">
        <v>11</v>
      </c>
      <c r="V197" s="112">
        <v>4864</v>
      </c>
      <c r="W197" s="112" t="s">
        <v>2153</v>
      </c>
      <c r="X197" s="112" t="s">
        <v>11</v>
      </c>
      <c r="Y197" s="112" t="s">
        <v>11</v>
      </c>
      <c r="Z197" s="112" t="s">
        <v>11</v>
      </c>
      <c r="AA197" s="112" t="s">
        <v>11</v>
      </c>
      <c r="AB197" s="112" t="s">
        <v>11</v>
      </c>
      <c r="AC197" s="112" t="str">
        <f>INDEX([2]Exposure_GWASs!G:G,MATCH([2]Luke!AB325,[2]Exposure_GWASs!C:C,0))</f>
        <v>WHRadjBMI</v>
      </c>
      <c r="AD197" s="107" t="s">
        <v>162</v>
      </c>
      <c r="AE197" s="112" t="s">
        <v>1077</v>
      </c>
      <c r="AF197" s="112" t="s">
        <v>139</v>
      </c>
      <c r="AG197" s="112" t="s">
        <v>140</v>
      </c>
      <c r="AH197" s="112" t="s">
        <v>11</v>
      </c>
      <c r="AI197" s="112">
        <f>INDEX([2]Exposure_GWASs!F:F,MATCH([2]Luke!AB325,[2]Exposure_GWASs!C:C,0))</f>
        <v>224385</v>
      </c>
      <c r="AJ197" s="112" t="s">
        <v>11</v>
      </c>
      <c r="AK197" s="112" t="s">
        <v>1005</v>
      </c>
      <c r="AL197" s="112" t="s">
        <v>11</v>
      </c>
      <c r="AM197" s="112" t="s">
        <v>11</v>
      </c>
      <c r="AN197" s="112" t="s">
        <v>11</v>
      </c>
      <c r="AO197" s="112" t="s">
        <v>11</v>
      </c>
      <c r="AP197" s="112" t="s">
        <v>2136</v>
      </c>
      <c r="AQ197" s="112" t="s">
        <v>11</v>
      </c>
      <c r="AR197" s="112" t="s">
        <v>11</v>
      </c>
      <c r="AS197" s="112" t="s">
        <v>11</v>
      </c>
      <c r="AT197" s="112" t="s">
        <v>11</v>
      </c>
      <c r="AU197" s="112" t="s">
        <v>10</v>
      </c>
      <c r="AV197" s="112" t="s">
        <v>10</v>
      </c>
      <c r="AW197" s="112">
        <v>48</v>
      </c>
      <c r="AX197" s="112">
        <f>INDEX([2]Exposure_GWASs!S:S,MATCH([2]Luke!AB325,[2]Exposure_GWASs!C:C,0))</f>
        <v>52</v>
      </c>
      <c r="AY197" s="112" t="s">
        <v>10</v>
      </c>
      <c r="AZ197" s="112" t="s">
        <v>11</v>
      </c>
      <c r="BA197" s="112" t="s">
        <v>10</v>
      </c>
      <c r="BB197" s="112" t="s">
        <v>54</v>
      </c>
      <c r="BC197" s="112" t="s">
        <v>11</v>
      </c>
      <c r="BD197" s="112"/>
      <c r="BE197" s="112"/>
      <c r="BF197" s="112"/>
      <c r="BG197" s="112"/>
      <c r="BH197" s="112" t="s">
        <v>11</v>
      </c>
      <c r="BI197" s="112" t="s">
        <v>2137</v>
      </c>
      <c r="BJ197" s="112" t="s">
        <v>2138</v>
      </c>
      <c r="BK197" s="112" t="s">
        <v>11</v>
      </c>
      <c r="BL197" s="112" t="s">
        <v>11</v>
      </c>
      <c r="BM197" s="112" t="s">
        <v>11</v>
      </c>
      <c r="BN197" s="112" t="s">
        <v>11</v>
      </c>
      <c r="BO197" s="112" t="s">
        <v>167</v>
      </c>
      <c r="BP197" s="112" t="s">
        <v>1059</v>
      </c>
      <c r="BQ197" s="112" t="s">
        <v>1029</v>
      </c>
      <c r="BR197" s="112">
        <v>1.18</v>
      </c>
      <c r="BS197" s="112"/>
      <c r="BT197" s="112">
        <v>95</v>
      </c>
      <c r="BU197" s="112">
        <v>0.93</v>
      </c>
      <c r="BV197" s="112">
        <v>1.49</v>
      </c>
      <c r="BW197" s="112">
        <v>0.18</v>
      </c>
      <c r="BX197" s="112" t="s">
        <v>1791</v>
      </c>
      <c r="BY197" s="112" t="s">
        <v>10</v>
      </c>
      <c r="BZ197" s="112" t="s">
        <v>2139</v>
      </c>
      <c r="CA197" s="112" t="s">
        <v>2140</v>
      </c>
      <c r="CB197" s="112" t="s">
        <v>2141</v>
      </c>
      <c r="CC197" s="112" t="s">
        <v>1791</v>
      </c>
      <c r="CD197" s="112" t="s">
        <v>2142</v>
      </c>
      <c r="CE197" s="112"/>
      <c r="CF197" s="112"/>
      <c r="CG197" s="112"/>
      <c r="CH197" s="112"/>
    </row>
    <row r="198" spans="1:86">
      <c r="A198" s="112">
        <v>46</v>
      </c>
      <c r="B198" s="105" t="s">
        <v>282</v>
      </c>
      <c r="C198" s="115" t="s">
        <v>244</v>
      </c>
      <c r="D198" s="112" t="s">
        <v>5765</v>
      </c>
      <c r="E198" s="112">
        <v>2017</v>
      </c>
      <c r="F198" s="112" t="s">
        <v>2126</v>
      </c>
      <c r="G198" s="112" t="s">
        <v>2127</v>
      </c>
      <c r="H198" s="112" t="s">
        <v>2128</v>
      </c>
      <c r="I198" s="112" t="s">
        <v>2129</v>
      </c>
      <c r="J198" s="112" t="s">
        <v>2130</v>
      </c>
      <c r="K198" s="112" t="s">
        <v>2131</v>
      </c>
      <c r="L198" s="112" t="s">
        <v>2132</v>
      </c>
      <c r="M198" s="112" t="s">
        <v>2133</v>
      </c>
      <c r="N198" s="112" t="s">
        <v>12</v>
      </c>
      <c r="O198" s="112" t="s">
        <v>5733</v>
      </c>
      <c r="P198" s="112" t="s">
        <v>5733</v>
      </c>
      <c r="Q198" s="107" t="s">
        <v>5698</v>
      </c>
      <c r="R198" s="112" t="s">
        <v>2134</v>
      </c>
      <c r="S198" s="112" t="s">
        <v>123</v>
      </c>
      <c r="T198" s="112" t="str">
        <f>INDEX([2]Outcome_GWASs!I:I,MATCH([2]Luke!Q326,[2]Outcome_GWASs!C:C,0))</f>
        <v>Manually fill</v>
      </c>
      <c r="U198" s="112" t="s">
        <v>11</v>
      </c>
      <c r="V198" s="112">
        <v>2672</v>
      </c>
      <c r="W198" s="112" t="s">
        <v>2154</v>
      </c>
      <c r="X198" s="112" t="s">
        <v>11</v>
      </c>
      <c r="Y198" s="112" t="s">
        <v>11</v>
      </c>
      <c r="Z198" s="112" t="s">
        <v>11</v>
      </c>
      <c r="AA198" s="112" t="s">
        <v>11</v>
      </c>
      <c r="AB198" s="112" t="s">
        <v>11</v>
      </c>
      <c r="AC198" s="112" t="str">
        <f>INDEX([2]Exposure_GWASs!G:G,MATCH([2]Luke!AB326,[2]Exposure_GWASs!C:C,0))</f>
        <v>WHRadjBMI</v>
      </c>
      <c r="AD198" s="107" t="s">
        <v>162</v>
      </c>
      <c r="AE198" s="112" t="s">
        <v>1077</v>
      </c>
      <c r="AF198" s="112" t="s">
        <v>139</v>
      </c>
      <c r="AG198" s="112" t="s">
        <v>140</v>
      </c>
      <c r="AH198" s="112" t="s">
        <v>11</v>
      </c>
      <c r="AI198" s="112">
        <f>INDEX([2]Exposure_GWASs!F:F,MATCH([2]Luke!AB326,[2]Exposure_GWASs!C:C,0))</f>
        <v>224385</v>
      </c>
      <c r="AJ198" s="112" t="s">
        <v>11</v>
      </c>
      <c r="AK198" s="112" t="s">
        <v>1005</v>
      </c>
      <c r="AL198" s="112" t="s">
        <v>11</v>
      </c>
      <c r="AM198" s="112" t="s">
        <v>11</v>
      </c>
      <c r="AN198" s="112" t="s">
        <v>11</v>
      </c>
      <c r="AO198" s="112" t="s">
        <v>11</v>
      </c>
      <c r="AP198" s="112" t="s">
        <v>2136</v>
      </c>
      <c r="AQ198" s="112" t="s">
        <v>11</v>
      </c>
      <c r="AR198" s="112" t="s">
        <v>11</v>
      </c>
      <c r="AS198" s="112" t="s">
        <v>11</v>
      </c>
      <c r="AT198" s="112" t="s">
        <v>11</v>
      </c>
      <c r="AU198" s="112" t="s">
        <v>10</v>
      </c>
      <c r="AV198" s="112" t="s">
        <v>10</v>
      </c>
      <c r="AW198" s="112">
        <v>48</v>
      </c>
      <c r="AX198" s="112">
        <f>INDEX([2]Exposure_GWASs!S:S,MATCH([2]Luke!AB326,[2]Exposure_GWASs!C:C,0))</f>
        <v>52</v>
      </c>
      <c r="AY198" s="112" t="s">
        <v>10</v>
      </c>
      <c r="AZ198" s="112" t="s">
        <v>11</v>
      </c>
      <c r="BA198" s="112" t="s">
        <v>10</v>
      </c>
      <c r="BB198" s="112" t="s">
        <v>54</v>
      </c>
      <c r="BC198" s="112" t="s">
        <v>11</v>
      </c>
      <c r="BD198" s="112"/>
      <c r="BE198" s="112"/>
      <c r="BF198" s="112"/>
      <c r="BG198" s="112"/>
      <c r="BH198" s="112" t="s">
        <v>11</v>
      </c>
      <c r="BI198" s="112" t="s">
        <v>2137</v>
      </c>
      <c r="BJ198" s="112" t="s">
        <v>2138</v>
      </c>
      <c r="BK198" s="112" t="s">
        <v>11</v>
      </c>
      <c r="BL198" s="112" t="s">
        <v>11</v>
      </c>
      <c r="BM198" s="112" t="s">
        <v>11</v>
      </c>
      <c r="BN198" s="112" t="s">
        <v>11</v>
      </c>
      <c r="BO198" s="112" t="s">
        <v>167</v>
      </c>
      <c r="BP198" s="112" t="s">
        <v>1059</v>
      </c>
      <c r="BQ198" s="112" t="s">
        <v>1029</v>
      </c>
      <c r="BR198" s="112">
        <v>1.19</v>
      </c>
      <c r="BS198" s="112"/>
      <c r="BT198" s="112">
        <v>95</v>
      </c>
      <c r="BU198" s="112">
        <v>0.87</v>
      </c>
      <c r="BV198" s="112">
        <v>1.62</v>
      </c>
      <c r="BW198" s="112">
        <v>0.27</v>
      </c>
      <c r="BX198" s="112" t="s">
        <v>1791</v>
      </c>
      <c r="BY198" s="112" t="s">
        <v>10</v>
      </c>
      <c r="BZ198" s="112" t="s">
        <v>2139</v>
      </c>
      <c r="CA198" s="112" t="s">
        <v>2140</v>
      </c>
      <c r="CB198" s="112" t="s">
        <v>2141</v>
      </c>
      <c r="CC198" s="112" t="s">
        <v>1791</v>
      </c>
      <c r="CD198" s="112" t="s">
        <v>2142</v>
      </c>
      <c r="CE198" s="112"/>
      <c r="CF198" s="112"/>
      <c r="CG198" s="112"/>
      <c r="CH198" s="112"/>
    </row>
    <row r="199" spans="1:86">
      <c r="A199" s="112">
        <v>46</v>
      </c>
      <c r="B199" s="105" t="s">
        <v>282</v>
      </c>
      <c r="C199" s="115" t="s">
        <v>244</v>
      </c>
      <c r="D199" s="112" t="s">
        <v>5765</v>
      </c>
      <c r="E199" s="112">
        <v>2017</v>
      </c>
      <c r="F199" s="112" t="s">
        <v>2126</v>
      </c>
      <c r="G199" s="112" t="s">
        <v>2127</v>
      </c>
      <c r="H199" s="112" t="s">
        <v>2128</v>
      </c>
      <c r="I199" s="112" t="s">
        <v>2129</v>
      </c>
      <c r="J199" s="112" t="s">
        <v>2130</v>
      </c>
      <c r="K199" s="112" t="s">
        <v>2131</v>
      </c>
      <c r="L199" s="112" t="s">
        <v>2132</v>
      </c>
      <c r="M199" s="112" t="s">
        <v>2133</v>
      </c>
      <c r="N199" s="112" t="s">
        <v>12</v>
      </c>
      <c r="O199" s="112" t="s">
        <v>5764</v>
      </c>
      <c r="P199" s="112" t="s">
        <v>5734</v>
      </c>
      <c r="Q199" s="107" t="s">
        <v>5698</v>
      </c>
      <c r="R199" s="112" t="s">
        <v>2134</v>
      </c>
      <c r="S199" s="112" t="s">
        <v>123</v>
      </c>
      <c r="T199" s="112" t="str">
        <f>INDEX([2]Outcome_GWASs!I:I,MATCH([2]Luke!Q327,[2]Outcome_GWASs!C:C,0))</f>
        <v>Manually fill</v>
      </c>
      <c r="U199" s="112" t="s">
        <v>11</v>
      </c>
      <c r="V199" s="112">
        <v>1825</v>
      </c>
      <c r="W199" s="112" t="s">
        <v>2155</v>
      </c>
      <c r="X199" s="112" t="s">
        <v>11</v>
      </c>
      <c r="Y199" s="112" t="s">
        <v>11</v>
      </c>
      <c r="Z199" s="112" t="s">
        <v>11</v>
      </c>
      <c r="AA199" s="112" t="s">
        <v>11</v>
      </c>
      <c r="AB199" s="112" t="s">
        <v>11</v>
      </c>
      <c r="AC199" s="112" t="str">
        <f>INDEX([2]Exposure_GWASs!G:G,MATCH([2]Luke!AB327,[2]Exposure_GWASs!C:C,0))</f>
        <v>WHRadjBMI</v>
      </c>
      <c r="AD199" s="107" t="s">
        <v>162</v>
      </c>
      <c r="AE199" s="112" t="s">
        <v>1077</v>
      </c>
      <c r="AF199" s="112" t="s">
        <v>139</v>
      </c>
      <c r="AG199" s="112" t="s">
        <v>140</v>
      </c>
      <c r="AH199" s="112" t="s">
        <v>11</v>
      </c>
      <c r="AI199" s="112">
        <f>INDEX([2]Exposure_GWASs!F:F,MATCH([2]Luke!AB327,[2]Exposure_GWASs!C:C,0))</f>
        <v>224385</v>
      </c>
      <c r="AJ199" s="112" t="s">
        <v>11</v>
      </c>
      <c r="AK199" s="112" t="s">
        <v>1005</v>
      </c>
      <c r="AL199" s="112" t="s">
        <v>11</v>
      </c>
      <c r="AM199" s="112" t="s">
        <v>11</v>
      </c>
      <c r="AN199" s="112" t="s">
        <v>11</v>
      </c>
      <c r="AO199" s="112" t="s">
        <v>11</v>
      </c>
      <c r="AP199" s="112" t="s">
        <v>2136</v>
      </c>
      <c r="AQ199" s="112" t="s">
        <v>11</v>
      </c>
      <c r="AR199" s="112" t="s">
        <v>11</v>
      </c>
      <c r="AS199" s="112" t="s">
        <v>11</v>
      </c>
      <c r="AT199" s="112" t="s">
        <v>11</v>
      </c>
      <c r="AU199" s="112" t="s">
        <v>10</v>
      </c>
      <c r="AV199" s="112" t="s">
        <v>10</v>
      </c>
      <c r="AW199" s="112">
        <v>48</v>
      </c>
      <c r="AX199" s="112">
        <f>INDEX([2]Exposure_GWASs!S:S,MATCH([2]Luke!AB327,[2]Exposure_GWASs!C:C,0))</f>
        <v>52</v>
      </c>
      <c r="AY199" s="112" t="s">
        <v>10</v>
      </c>
      <c r="AZ199" s="112" t="s">
        <v>11</v>
      </c>
      <c r="BA199" s="112" t="s">
        <v>10</v>
      </c>
      <c r="BB199" s="112" t="s">
        <v>54</v>
      </c>
      <c r="BC199" s="112" t="s">
        <v>11</v>
      </c>
      <c r="BD199" s="112"/>
      <c r="BE199" s="112"/>
      <c r="BF199" s="112"/>
      <c r="BG199" s="112"/>
      <c r="BH199" s="112" t="s">
        <v>11</v>
      </c>
      <c r="BI199" s="112" t="s">
        <v>2137</v>
      </c>
      <c r="BJ199" s="112" t="s">
        <v>2138</v>
      </c>
      <c r="BK199" s="112" t="s">
        <v>11</v>
      </c>
      <c r="BL199" s="112" t="s">
        <v>11</v>
      </c>
      <c r="BM199" s="112" t="s">
        <v>11</v>
      </c>
      <c r="BN199" s="112" t="s">
        <v>11</v>
      </c>
      <c r="BO199" s="112" t="s">
        <v>167</v>
      </c>
      <c r="BP199" s="112" t="s">
        <v>1059</v>
      </c>
      <c r="BQ199" s="112" t="s">
        <v>1029</v>
      </c>
      <c r="BR199" s="112">
        <v>1.1200000000000001</v>
      </c>
      <c r="BS199" s="112"/>
      <c r="BT199" s="112">
        <v>95</v>
      </c>
      <c r="BU199" s="112">
        <v>0.77</v>
      </c>
      <c r="BV199" s="112">
        <v>1.63</v>
      </c>
      <c r="BW199" s="112">
        <v>0.56000000000000005</v>
      </c>
      <c r="BX199" s="112" t="s">
        <v>1791</v>
      </c>
      <c r="BY199" s="112" t="s">
        <v>10</v>
      </c>
      <c r="BZ199" s="112" t="s">
        <v>2139</v>
      </c>
      <c r="CA199" s="112" t="s">
        <v>2140</v>
      </c>
      <c r="CB199" s="112" t="s">
        <v>2141</v>
      </c>
      <c r="CC199" s="112" t="s">
        <v>1791</v>
      </c>
      <c r="CD199" s="112" t="s">
        <v>2142</v>
      </c>
      <c r="CE199" s="112"/>
      <c r="CF199" s="112"/>
      <c r="CG199" s="112"/>
      <c r="CH199" s="112"/>
    </row>
    <row r="200" spans="1:86">
      <c r="A200" s="112">
        <v>46</v>
      </c>
      <c r="B200" s="105" t="s">
        <v>282</v>
      </c>
      <c r="C200" s="115" t="s">
        <v>244</v>
      </c>
      <c r="D200" s="112" t="s">
        <v>5765</v>
      </c>
      <c r="E200" s="112">
        <v>2017</v>
      </c>
      <c r="F200" s="112" t="s">
        <v>2126</v>
      </c>
      <c r="G200" s="112" t="s">
        <v>2127</v>
      </c>
      <c r="H200" s="112" t="s">
        <v>2128</v>
      </c>
      <c r="I200" s="112" t="s">
        <v>2129</v>
      </c>
      <c r="J200" s="112" t="s">
        <v>2130</v>
      </c>
      <c r="K200" s="112" t="s">
        <v>2131</v>
      </c>
      <c r="L200" s="112" t="s">
        <v>2132</v>
      </c>
      <c r="M200" s="112" t="s">
        <v>2133</v>
      </c>
      <c r="N200" s="112" t="s">
        <v>12</v>
      </c>
      <c r="O200" s="112" t="s">
        <v>5735</v>
      </c>
      <c r="P200" s="112" t="s">
        <v>5735</v>
      </c>
      <c r="Q200" s="107" t="s">
        <v>5654</v>
      </c>
      <c r="R200" s="112" t="s">
        <v>2134</v>
      </c>
      <c r="S200" s="112" t="s">
        <v>123</v>
      </c>
      <c r="T200" s="112" t="str">
        <f>INDEX([2]Outcome_GWASs!I:I,MATCH([2]Luke!Q328,[2]Outcome_GWASs!C:C,0))</f>
        <v>Manually fill</v>
      </c>
      <c r="U200" s="112" t="s">
        <v>11</v>
      </c>
      <c r="V200" s="112">
        <v>3155</v>
      </c>
      <c r="W200" s="112" t="s">
        <v>2156</v>
      </c>
      <c r="X200" s="112" t="s">
        <v>11</v>
      </c>
      <c r="Y200" s="112" t="s">
        <v>11</v>
      </c>
      <c r="Z200" s="112" t="s">
        <v>11</v>
      </c>
      <c r="AA200" s="112" t="s">
        <v>11</v>
      </c>
      <c r="AB200" s="112" t="s">
        <v>11</v>
      </c>
      <c r="AC200" s="112" t="str">
        <f>INDEX([2]Exposure_GWASs!G:G,MATCH([2]Luke!AB328,[2]Exposure_GWASs!C:C,0))</f>
        <v>WHRadjBMI</v>
      </c>
      <c r="AD200" s="107" t="s">
        <v>162</v>
      </c>
      <c r="AE200" s="112" t="s">
        <v>1077</v>
      </c>
      <c r="AF200" s="112" t="s">
        <v>139</v>
      </c>
      <c r="AG200" s="112" t="s">
        <v>140</v>
      </c>
      <c r="AH200" s="112" t="s">
        <v>11</v>
      </c>
      <c r="AI200" s="112">
        <f>INDEX([2]Exposure_GWASs!F:F,MATCH([2]Luke!AB328,[2]Exposure_GWASs!C:C,0))</f>
        <v>224385</v>
      </c>
      <c r="AJ200" s="112" t="s">
        <v>11</v>
      </c>
      <c r="AK200" s="112" t="s">
        <v>1005</v>
      </c>
      <c r="AL200" s="112" t="s">
        <v>11</v>
      </c>
      <c r="AM200" s="112" t="s">
        <v>11</v>
      </c>
      <c r="AN200" s="112" t="s">
        <v>11</v>
      </c>
      <c r="AO200" s="112" t="s">
        <v>11</v>
      </c>
      <c r="AP200" s="112" t="s">
        <v>2136</v>
      </c>
      <c r="AQ200" s="112" t="s">
        <v>11</v>
      </c>
      <c r="AR200" s="112" t="s">
        <v>11</v>
      </c>
      <c r="AS200" s="112" t="s">
        <v>11</v>
      </c>
      <c r="AT200" s="112" t="s">
        <v>11</v>
      </c>
      <c r="AU200" s="112" t="s">
        <v>10</v>
      </c>
      <c r="AV200" s="112" t="s">
        <v>10</v>
      </c>
      <c r="AW200" s="112">
        <v>48</v>
      </c>
      <c r="AX200" s="112">
        <f>INDEX([2]Exposure_GWASs!S:S,MATCH([2]Luke!AB328,[2]Exposure_GWASs!C:C,0))</f>
        <v>52</v>
      </c>
      <c r="AY200" s="112" t="s">
        <v>10</v>
      </c>
      <c r="AZ200" s="112" t="s">
        <v>11</v>
      </c>
      <c r="BA200" s="112" t="s">
        <v>10</v>
      </c>
      <c r="BB200" s="112" t="s">
        <v>54</v>
      </c>
      <c r="BC200" s="112" t="s">
        <v>11</v>
      </c>
      <c r="BD200" s="112"/>
      <c r="BE200" s="112"/>
      <c r="BF200" s="112"/>
      <c r="BG200" s="112"/>
      <c r="BH200" s="112" t="s">
        <v>11</v>
      </c>
      <c r="BI200" s="112" t="s">
        <v>2137</v>
      </c>
      <c r="BJ200" s="112" t="s">
        <v>2138</v>
      </c>
      <c r="BK200" s="112" t="s">
        <v>11</v>
      </c>
      <c r="BL200" s="112" t="s">
        <v>11</v>
      </c>
      <c r="BM200" s="112" t="s">
        <v>11</v>
      </c>
      <c r="BN200" s="112" t="s">
        <v>11</v>
      </c>
      <c r="BO200" s="112" t="s">
        <v>167</v>
      </c>
      <c r="BP200" s="112" t="s">
        <v>1059</v>
      </c>
      <c r="BQ200" s="112" t="s">
        <v>1029</v>
      </c>
      <c r="BR200" s="112">
        <v>0.98</v>
      </c>
      <c r="BS200" s="112"/>
      <c r="BT200" s="112">
        <v>95</v>
      </c>
      <c r="BU200" s="112">
        <v>0.73</v>
      </c>
      <c r="BV200" s="112">
        <v>1.32</v>
      </c>
      <c r="BW200" s="112">
        <v>0.91</v>
      </c>
      <c r="BX200" s="112" t="s">
        <v>1791</v>
      </c>
      <c r="BY200" s="112" t="s">
        <v>10</v>
      </c>
      <c r="BZ200" s="112" t="s">
        <v>2139</v>
      </c>
      <c r="CA200" s="112" t="s">
        <v>2140</v>
      </c>
      <c r="CB200" s="112" t="s">
        <v>2141</v>
      </c>
      <c r="CC200" s="112" t="s">
        <v>1791</v>
      </c>
      <c r="CD200" s="112" t="s">
        <v>2142</v>
      </c>
      <c r="CE200" s="112"/>
      <c r="CF200" s="112"/>
      <c r="CG200" s="112"/>
      <c r="CH200" s="112"/>
    </row>
    <row r="201" spans="1:86">
      <c r="A201" s="112">
        <v>46</v>
      </c>
      <c r="B201" s="105" t="s">
        <v>282</v>
      </c>
      <c r="C201" s="115" t="s">
        <v>244</v>
      </c>
      <c r="D201" s="112" t="s">
        <v>5765</v>
      </c>
      <c r="E201" s="112">
        <v>2017</v>
      </c>
      <c r="F201" s="112" t="s">
        <v>2126</v>
      </c>
      <c r="G201" s="112" t="s">
        <v>2127</v>
      </c>
      <c r="H201" s="112" t="s">
        <v>2128</v>
      </c>
      <c r="I201" s="112" t="s">
        <v>2129</v>
      </c>
      <c r="J201" s="112" t="s">
        <v>2130</v>
      </c>
      <c r="K201" s="112" t="s">
        <v>2131</v>
      </c>
      <c r="L201" s="112" t="s">
        <v>2132</v>
      </c>
      <c r="M201" s="112" t="s">
        <v>2133</v>
      </c>
      <c r="N201" s="112" t="s">
        <v>12</v>
      </c>
      <c r="O201" s="112" t="s">
        <v>5563</v>
      </c>
      <c r="P201" s="112" t="s">
        <v>5563</v>
      </c>
      <c r="Q201" s="107" t="s">
        <v>5601</v>
      </c>
      <c r="R201" s="112" t="s">
        <v>2134</v>
      </c>
      <c r="S201" s="112" t="s">
        <v>123</v>
      </c>
      <c r="T201" s="112" t="str">
        <f>INDEX([2]Outcome_GWASs!I:I,MATCH([2]Luke!Q329,[2]Outcome_GWASs!C:C,0))</f>
        <v>Manually fill</v>
      </c>
      <c r="U201" s="112" t="s">
        <v>11</v>
      </c>
      <c r="V201" s="112">
        <v>6636</v>
      </c>
      <c r="W201" s="112" t="s">
        <v>2157</v>
      </c>
      <c r="X201" s="112" t="s">
        <v>11</v>
      </c>
      <c r="Y201" s="112" t="s">
        <v>11</v>
      </c>
      <c r="Z201" s="112" t="s">
        <v>11</v>
      </c>
      <c r="AA201" s="112" t="s">
        <v>11</v>
      </c>
      <c r="AB201" s="112" t="s">
        <v>11</v>
      </c>
      <c r="AC201" s="112" t="str">
        <f>INDEX([2]Exposure_GWASs!G:G,MATCH([2]Luke!AB329,[2]Exposure_GWASs!C:C,0))</f>
        <v>WHRadjBMI</v>
      </c>
      <c r="AD201" s="107" t="s">
        <v>162</v>
      </c>
      <c r="AE201" s="112" t="s">
        <v>1077</v>
      </c>
      <c r="AF201" s="112" t="s">
        <v>139</v>
      </c>
      <c r="AG201" s="112" t="s">
        <v>140</v>
      </c>
      <c r="AH201" s="112" t="s">
        <v>11</v>
      </c>
      <c r="AI201" s="112">
        <f>INDEX([2]Exposure_GWASs!F:F,MATCH([2]Luke!AB329,[2]Exposure_GWASs!C:C,0))</f>
        <v>224385</v>
      </c>
      <c r="AJ201" s="112" t="s">
        <v>11</v>
      </c>
      <c r="AK201" s="112" t="s">
        <v>1005</v>
      </c>
      <c r="AL201" s="112" t="s">
        <v>11</v>
      </c>
      <c r="AM201" s="112" t="s">
        <v>11</v>
      </c>
      <c r="AN201" s="112" t="s">
        <v>11</v>
      </c>
      <c r="AO201" s="112" t="s">
        <v>11</v>
      </c>
      <c r="AP201" s="112" t="s">
        <v>2136</v>
      </c>
      <c r="AQ201" s="112" t="s">
        <v>11</v>
      </c>
      <c r="AR201" s="112" t="s">
        <v>11</v>
      </c>
      <c r="AS201" s="112" t="s">
        <v>11</v>
      </c>
      <c r="AT201" s="112" t="s">
        <v>11</v>
      </c>
      <c r="AU201" s="112" t="s">
        <v>10</v>
      </c>
      <c r="AV201" s="112" t="s">
        <v>10</v>
      </c>
      <c r="AW201" s="112">
        <v>48</v>
      </c>
      <c r="AX201" s="112">
        <f>INDEX([2]Exposure_GWASs!S:S,MATCH([2]Luke!AB329,[2]Exposure_GWASs!C:C,0))</f>
        <v>52</v>
      </c>
      <c r="AY201" s="112" t="s">
        <v>10</v>
      </c>
      <c r="AZ201" s="112" t="s">
        <v>11</v>
      </c>
      <c r="BA201" s="112" t="s">
        <v>10</v>
      </c>
      <c r="BB201" s="112" t="s">
        <v>54</v>
      </c>
      <c r="BC201" s="112" t="s">
        <v>11</v>
      </c>
      <c r="BD201" s="112"/>
      <c r="BE201" s="112"/>
      <c r="BF201" s="112"/>
      <c r="BG201" s="112"/>
      <c r="BH201" s="112" t="s">
        <v>11</v>
      </c>
      <c r="BI201" s="112" t="s">
        <v>2137</v>
      </c>
      <c r="BJ201" s="112" t="s">
        <v>2138</v>
      </c>
      <c r="BK201" s="112" t="s">
        <v>11</v>
      </c>
      <c r="BL201" s="112" t="s">
        <v>11</v>
      </c>
      <c r="BM201" s="112" t="s">
        <v>11</v>
      </c>
      <c r="BN201" s="112" t="s">
        <v>11</v>
      </c>
      <c r="BO201" s="112" t="s">
        <v>167</v>
      </c>
      <c r="BP201" s="112" t="s">
        <v>1059</v>
      </c>
      <c r="BQ201" s="112" t="s">
        <v>1029</v>
      </c>
      <c r="BR201" s="112">
        <v>0.89</v>
      </c>
      <c r="BS201" s="112"/>
      <c r="BT201" s="112">
        <v>95</v>
      </c>
      <c r="BU201" s="112">
        <v>0.73</v>
      </c>
      <c r="BV201" s="112">
        <v>1.0900000000000001</v>
      </c>
      <c r="BW201" s="112">
        <v>0.27</v>
      </c>
      <c r="BX201" s="112" t="s">
        <v>1791</v>
      </c>
      <c r="BY201" s="112" t="s">
        <v>10</v>
      </c>
      <c r="BZ201" s="112" t="s">
        <v>2139</v>
      </c>
      <c r="CA201" s="112" t="s">
        <v>2140</v>
      </c>
      <c r="CB201" s="112" t="s">
        <v>2141</v>
      </c>
      <c r="CC201" s="112" t="s">
        <v>1791</v>
      </c>
      <c r="CD201" s="112" t="s">
        <v>2142</v>
      </c>
      <c r="CE201" s="112"/>
      <c r="CF201" s="112"/>
      <c r="CG201" s="112"/>
      <c r="CH201" s="112"/>
    </row>
    <row r="202" spans="1:86">
      <c r="A202" s="112">
        <v>46</v>
      </c>
      <c r="B202" s="105" t="s">
        <v>282</v>
      </c>
      <c r="C202" s="115" t="s">
        <v>244</v>
      </c>
      <c r="D202" s="112" t="s">
        <v>5765</v>
      </c>
      <c r="E202" s="112">
        <v>2017</v>
      </c>
      <c r="F202" s="112" t="s">
        <v>2126</v>
      </c>
      <c r="G202" s="112" t="s">
        <v>2127</v>
      </c>
      <c r="H202" s="112" t="s">
        <v>2128</v>
      </c>
      <c r="I202" s="112" t="s">
        <v>2129</v>
      </c>
      <c r="J202" s="112" t="s">
        <v>2130</v>
      </c>
      <c r="K202" s="112" t="s">
        <v>2131</v>
      </c>
      <c r="L202" s="112" t="s">
        <v>2132</v>
      </c>
      <c r="M202" s="112" t="s">
        <v>2133</v>
      </c>
      <c r="N202" s="112" t="s">
        <v>12</v>
      </c>
      <c r="O202" s="112" t="s">
        <v>5736</v>
      </c>
      <c r="P202" s="112" t="s">
        <v>5736</v>
      </c>
      <c r="Q202" s="107" t="s">
        <v>5601</v>
      </c>
      <c r="R202" s="112" t="s">
        <v>2134</v>
      </c>
      <c r="S202" s="112" t="s">
        <v>123</v>
      </c>
      <c r="T202" s="112" t="str">
        <f>INDEX([2]Outcome_GWASs!I:I,MATCH([2]Luke!Q330,[2]Outcome_GWASs!C:C,0))</f>
        <v>Manually fill</v>
      </c>
      <c r="U202" s="112" t="s">
        <v>11</v>
      </c>
      <c r="V202" s="112">
        <v>1539</v>
      </c>
      <c r="W202" s="112" t="s">
        <v>2158</v>
      </c>
      <c r="X202" s="112" t="s">
        <v>11</v>
      </c>
      <c r="Y202" s="112" t="s">
        <v>11</v>
      </c>
      <c r="Z202" s="112" t="s">
        <v>11</v>
      </c>
      <c r="AA202" s="112" t="s">
        <v>11</v>
      </c>
      <c r="AB202" s="112" t="s">
        <v>11</v>
      </c>
      <c r="AC202" s="112" t="str">
        <f>INDEX([2]Exposure_GWASs!G:G,MATCH([2]Luke!AB330,[2]Exposure_GWASs!C:C,0))</f>
        <v>WHRadjBMI</v>
      </c>
      <c r="AD202" s="107" t="s">
        <v>162</v>
      </c>
      <c r="AE202" s="112" t="s">
        <v>1077</v>
      </c>
      <c r="AF202" s="112" t="s">
        <v>139</v>
      </c>
      <c r="AG202" s="112" t="s">
        <v>140</v>
      </c>
      <c r="AH202" s="112" t="s">
        <v>11</v>
      </c>
      <c r="AI202" s="112">
        <f>INDEX([2]Exposure_GWASs!F:F,MATCH([2]Luke!AB330,[2]Exposure_GWASs!C:C,0))</f>
        <v>224385</v>
      </c>
      <c r="AJ202" s="112" t="s">
        <v>11</v>
      </c>
      <c r="AK202" s="112" t="s">
        <v>1005</v>
      </c>
      <c r="AL202" s="112" t="s">
        <v>11</v>
      </c>
      <c r="AM202" s="112" t="s">
        <v>11</v>
      </c>
      <c r="AN202" s="112" t="s">
        <v>11</v>
      </c>
      <c r="AO202" s="112" t="s">
        <v>11</v>
      </c>
      <c r="AP202" s="112" t="s">
        <v>2136</v>
      </c>
      <c r="AQ202" s="112" t="s">
        <v>11</v>
      </c>
      <c r="AR202" s="112" t="s">
        <v>11</v>
      </c>
      <c r="AS202" s="112" t="s">
        <v>11</v>
      </c>
      <c r="AT202" s="112" t="s">
        <v>11</v>
      </c>
      <c r="AU202" s="112" t="s">
        <v>10</v>
      </c>
      <c r="AV202" s="112" t="s">
        <v>10</v>
      </c>
      <c r="AW202" s="112">
        <v>48</v>
      </c>
      <c r="AX202" s="112">
        <f>INDEX([2]Exposure_GWASs!S:S,MATCH([2]Luke!AB330,[2]Exposure_GWASs!C:C,0))</f>
        <v>52</v>
      </c>
      <c r="AY202" s="112" t="s">
        <v>10</v>
      </c>
      <c r="AZ202" s="112" t="s">
        <v>11</v>
      </c>
      <c r="BA202" s="112" t="s">
        <v>10</v>
      </c>
      <c r="BB202" s="112" t="s">
        <v>54</v>
      </c>
      <c r="BC202" s="112" t="s">
        <v>11</v>
      </c>
      <c r="BD202" s="112"/>
      <c r="BE202" s="112"/>
      <c r="BF202" s="112"/>
      <c r="BG202" s="112"/>
      <c r="BH202" s="112" t="s">
        <v>11</v>
      </c>
      <c r="BI202" s="112" t="s">
        <v>2137</v>
      </c>
      <c r="BJ202" s="112" t="s">
        <v>2138</v>
      </c>
      <c r="BK202" s="112" t="s">
        <v>11</v>
      </c>
      <c r="BL202" s="112" t="s">
        <v>11</v>
      </c>
      <c r="BM202" s="112" t="s">
        <v>11</v>
      </c>
      <c r="BN202" s="112" t="s">
        <v>11</v>
      </c>
      <c r="BO202" s="112" t="s">
        <v>167</v>
      </c>
      <c r="BP202" s="112" t="s">
        <v>1059</v>
      </c>
      <c r="BQ202" s="112" t="s">
        <v>1029</v>
      </c>
      <c r="BR202" s="112">
        <v>0.93</v>
      </c>
      <c r="BS202" s="112"/>
      <c r="BT202" s="112">
        <v>95</v>
      </c>
      <c r="BU202" s="112">
        <v>0.62</v>
      </c>
      <c r="BV202" s="112">
        <v>1.41</v>
      </c>
      <c r="BW202" s="112">
        <v>0.74</v>
      </c>
      <c r="BX202" s="112" t="s">
        <v>1791</v>
      </c>
      <c r="BY202" s="112" t="s">
        <v>10</v>
      </c>
      <c r="BZ202" s="112" t="s">
        <v>2139</v>
      </c>
      <c r="CA202" s="112" t="s">
        <v>2140</v>
      </c>
      <c r="CB202" s="112" t="s">
        <v>2141</v>
      </c>
      <c r="CC202" s="112" t="s">
        <v>1791</v>
      </c>
      <c r="CD202" s="112" t="s">
        <v>2142</v>
      </c>
      <c r="CE202" s="112"/>
      <c r="CF202" s="112"/>
      <c r="CG202" s="112"/>
      <c r="CH202" s="112"/>
    </row>
    <row r="203" spans="1:86">
      <c r="A203" s="112">
        <v>46</v>
      </c>
      <c r="B203" s="105" t="s">
        <v>282</v>
      </c>
      <c r="C203" s="115" t="s">
        <v>244</v>
      </c>
      <c r="D203" s="112" t="s">
        <v>5765</v>
      </c>
      <c r="E203" s="112">
        <v>2017</v>
      </c>
      <c r="F203" s="112" t="s">
        <v>2126</v>
      </c>
      <c r="G203" s="112" t="s">
        <v>2127</v>
      </c>
      <c r="H203" s="112" t="s">
        <v>2128</v>
      </c>
      <c r="I203" s="112" t="s">
        <v>2129</v>
      </c>
      <c r="J203" s="112" t="s">
        <v>2130</v>
      </c>
      <c r="K203" s="112" t="s">
        <v>2131</v>
      </c>
      <c r="L203" s="112" t="s">
        <v>2132</v>
      </c>
      <c r="M203" s="112" t="s">
        <v>2133</v>
      </c>
      <c r="N203" s="112" t="s">
        <v>12</v>
      </c>
      <c r="O203" s="112" t="s">
        <v>5750</v>
      </c>
      <c r="P203" s="112" t="s">
        <v>5750</v>
      </c>
      <c r="Q203" s="107" t="s">
        <v>5603</v>
      </c>
      <c r="R203" s="112" t="s">
        <v>2134</v>
      </c>
      <c r="S203" s="112" t="s">
        <v>123</v>
      </c>
      <c r="T203" s="112" t="str">
        <f>INDEX([2]Outcome_GWASs!I:I,MATCH([2]Luke!Q331,[2]Outcome_GWASs!C:C,0))</f>
        <v>Manually fill</v>
      </c>
      <c r="U203" s="112" t="s">
        <v>11</v>
      </c>
      <c r="V203" s="112">
        <v>581</v>
      </c>
      <c r="W203" s="112" t="s">
        <v>2159</v>
      </c>
      <c r="X203" s="112" t="s">
        <v>11</v>
      </c>
      <c r="Y203" s="112" t="s">
        <v>11</v>
      </c>
      <c r="Z203" s="112" t="s">
        <v>11</v>
      </c>
      <c r="AA203" s="112" t="s">
        <v>11</v>
      </c>
      <c r="AB203" s="112" t="s">
        <v>11</v>
      </c>
      <c r="AC203" s="112" t="str">
        <f>INDEX([2]Exposure_GWASs!G:G,MATCH([2]Luke!AB331,[2]Exposure_GWASs!C:C,0))</f>
        <v>WHRadjBMI</v>
      </c>
      <c r="AD203" s="107" t="s">
        <v>162</v>
      </c>
      <c r="AE203" s="112" t="s">
        <v>1077</v>
      </c>
      <c r="AF203" s="112" t="s">
        <v>139</v>
      </c>
      <c r="AG203" s="112" t="s">
        <v>140</v>
      </c>
      <c r="AH203" s="112" t="s">
        <v>11</v>
      </c>
      <c r="AI203" s="112">
        <f>INDEX([2]Exposure_GWASs!F:F,MATCH([2]Luke!AB331,[2]Exposure_GWASs!C:C,0))</f>
        <v>224385</v>
      </c>
      <c r="AJ203" s="112" t="s">
        <v>11</v>
      </c>
      <c r="AK203" s="112" t="s">
        <v>1005</v>
      </c>
      <c r="AL203" s="112" t="s">
        <v>11</v>
      </c>
      <c r="AM203" s="112" t="s">
        <v>11</v>
      </c>
      <c r="AN203" s="112" t="s">
        <v>11</v>
      </c>
      <c r="AO203" s="112" t="s">
        <v>11</v>
      </c>
      <c r="AP203" s="112" t="s">
        <v>2136</v>
      </c>
      <c r="AQ203" s="112" t="s">
        <v>11</v>
      </c>
      <c r="AR203" s="112" t="s">
        <v>11</v>
      </c>
      <c r="AS203" s="112" t="s">
        <v>11</v>
      </c>
      <c r="AT203" s="112" t="s">
        <v>11</v>
      </c>
      <c r="AU203" s="112" t="s">
        <v>10</v>
      </c>
      <c r="AV203" s="112" t="s">
        <v>10</v>
      </c>
      <c r="AW203" s="112">
        <v>48</v>
      </c>
      <c r="AX203" s="112">
        <f>INDEX([2]Exposure_GWASs!S:S,MATCH([2]Luke!AB331,[2]Exposure_GWASs!C:C,0))</f>
        <v>52</v>
      </c>
      <c r="AY203" s="112" t="s">
        <v>10</v>
      </c>
      <c r="AZ203" s="112" t="s">
        <v>11</v>
      </c>
      <c r="BA203" s="112" t="s">
        <v>10</v>
      </c>
      <c r="BB203" s="112" t="s">
        <v>54</v>
      </c>
      <c r="BC203" s="112" t="s">
        <v>11</v>
      </c>
      <c r="BD203" s="112"/>
      <c r="BE203" s="112"/>
      <c r="BF203" s="112"/>
      <c r="BG203" s="112"/>
      <c r="BH203" s="112" t="s">
        <v>11</v>
      </c>
      <c r="BI203" s="112" t="s">
        <v>2137</v>
      </c>
      <c r="BJ203" s="112" t="s">
        <v>2138</v>
      </c>
      <c r="BK203" s="112" t="s">
        <v>11</v>
      </c>
      <c r="BL203" s="112" t="s">
        <v>11</v>
      </c>
      <c r="BM203" s="112" t="s">
        <v>11</v>
      </c>
      <c r="BN203" s="112" t="s">
        <v>11</v>
      </c>
      <c r="BO203" s="112" t="s">
        <v>167</v>
      </c>
      <c r="BP203" s="112" t="s">
        <v>1059</v>
      </c>
      <c r="BQ203" s="112" t="s">
        <v>1029</v>
      </c>
      <c r="BR203" s="112">
        <v>1.28</v>
      </c>
      <c r="BS203" s="112"/>
      <c r="BT203" s="112">
        <v>95</v>
      </c>
      <c r="BU203" s="112">
        <v>0.66</v>
      </c>
      <c r="BV203" s="112">
        <v>2.4900000000000002</v>
      </c>
      <c r="BW203" s="112">
        <v>0.46</v>
      </c>
      <c r="BX203" s="112" t="s">
        <v>1791</v>
      </c>
      <c r="BY203" s="112" t="s">
        <v>10</v>
      </c>
      <c r="BZ203" s="112" t="s">
        <v>2139</v>
      </c>
      <c r="CA203" s="112" t="s">
        <v>2140</v>
      </c>
      <c r="CB203" s="112" t="s">
        <v>2141</v>
      </c>
      <c r="CC203" s="112" t="s">
        <v>1791</v>
      </c>
      <c r="CD203" s="112" t="s">
        <v>2142</v>
      </c>
      <c r="CE203" s="112"/>
      <c r="CF203" s="112"/>
      <c r="CG203" s="112"/>
      <c r="CH203" s="112"/>
    </row>
    <row r="204" spans="1:86">
      <c r="A204" s="112">
        <v>46</v>
      </c>
      <c r="B204" s="105" t="s">
        <v>282</v>
      </c>
      <c r="C204" s="115" t="s">
        <v>244</v>
      </c>
      <c r="D204" s="112" t="s">
        <v>5765</v>
      </c>
      <c r="E204" s="112">
        <v>2017</v>
      </c>
      <c r="F204" s="112" t="s">
        <v>2126</v>
      </c>
      <c r="G204" s="112" t="s">
        <v>2127</v>
      </c>
      <c r="H204" s="112" t="s">
        <v>2128</v>
      </c>
      <c r="I204" s="112" t="s">
        <v>2129</v>
      </c>
      <c r="J204" s="112" t="s">
        <v>2130</v>
      </c>
      <c r="K204" s="112" t="s">
        <v>2131</v>
      </c>
      <c r="L204" s="112" t="s">
        <v>2132</v>
      </c>
      <c r="M204" s="112" t="s">
        <v>2133</v>
      </c>
      <c r="N204" s="112" t="s">
        <v>12</v>
      </c>
      <c r="O204" s="112" t="s">
        <v>5751</v>
      </c>
      <c r="P204" s="112" t="s">
        <v>5751</v>
      </c>
      <c r="Q204" s="112" t="s">
        <v>5603</v>
      </c>
      <c r="R204" s="112" t="s">
        <v>2134</v>
      </c>
      <c r="S204" s="112" t="s">
        <v>123</v>
      </c>
      <c r="T204" s="112" t="str">
        <f>INDEX([2]Outcome_GWASs!I:I,MATCH([2]Luke!Q332,[2]Outcome_GWASs!C:C,0))</f>
        <v>Manually fill</v>
      </c>
      <c r="U204" s="112" t="s">
        <v>11</v>
      </c>
      <c r="V204" s="112">
        <v>377</v>
      </c>
      <c r="W204" s="112" t="s">
        <v>2160</v>
      </c>
      <c r="X204" s="112" t="s">
        <v>11</v>
      </c>
      <c r="Y204" s="112" t="s">
        <v>11</v>
      </c>
      <c r="Z204" s="112" t="s">
        <v>11</v>
      </c>
      <c r="AA204" s="112" t="s">
        <v>11</v>
      </c>
      <c r="AB204" s="112" t="s">
        <v>11</v>
      </c>
      <c r="AC204" s="112" t="str">
        <f>INDEX([2]Exposure_GWASs!G:G,MATCH([2]Luke!AB332,[2]Exposure_GWASs!C:C,0))</f>
        <v>WHRadjBMI</v>
      </c>
      <c r="AD204" s="107" t="s">
        <v>162</v>
      </c>
      <c r="AE204" s="112" t="s">
        <v>1077</v>
      </c>
      <c r="AF204" s="112" t="s">
        <v>139</v>
      </c>
      <c r="AG204" s="112" t="s">
        <v>140</v>
      </c>
      <c r="AH204" s="112" t="s">
        <v>11</v>
      </c>
      <c r="AI204" s="112">
        <f>INDEX([2]Exposure_GWASs!F:F,MATCH([2]Luke!AB332,[2]Exposure_GWASs!C:C,0))</f>
        <v>224385</v>
      </c>
      <c r="AJ204" s="112" t="s">
        <v>11</v>
      </c>
      <c r="AK204" s="112" t="s">
        <v>1005</v>
      </c>
      <c r="AL204" s="112" t="s">
        <v>11</v>
      </c>
      <c r="AM204" s="112" t="s">
        <v>11</v>
      </c>
      <c r="AN204" s="112" t="s">
        <v>11</v>
      </c>
      <c r="AO204" s="112" t="s">
        <v>11</v>
      </c>
      <c r="AP204" s="112" t="s">
        <v>2136</v>
      </c>
      <c r="AQ204" s="112" t="s">
        <v>11</v>
      </c>
      <c r="AR204" s="112" t="s">
        <v>11</v>
      </c>
      <c r="AS204" s="112" t="s">
        <v>11</v>
      </c>
      <c r="AT204" s="112" t="s">
        <v>11</v>
      </c>
      <c r="AU204" s="112" t="s">
        <v>10</v>
      </c>
      <c r="AV204" s="112" t="s">
        <v>10</v>
      </c>
      <c r="AW204" s="112">
        <v>48</v>
      </c>
      <c r="AX204" s="112">
        <f>INDEX([2]Exposure_GWASs!S:S,MATCH([2]Luke!AB332,[2]Exposure_GWASs!C:C,0))</f>
        <v>52</v>
      </c>
      <c r="AY204" s="112" t="s">
        <v>10</v>
      </c>
      <c r="AZ204" s="112" t="s">
        <v>11</v>
      </c>
      <c r="BA204" s="112" t="s">
        <v>10</v>
      </c>
      <c r="BB204" s="112" t="s">
        <v>54</v>
      </c>
      <c r="BC204" s="112" t="s">
        <v>11</v>
      </c>
      <c r="BD204" s="112"/>
      <c r="BE204" s="112"/>
      <c r="BF204" s="112"/>
      <c r="BG204" s="112"/>
      <c r="BH204" s="112" t="s">
        <v>11</v>
      </c>
      <c r="BI204" s="112" t="s">
        <v>2137</v>
      </c>
      <c r="BJ204" s="112" t="s">
        <v>2138</v>
      </c>
      <c r="BK204" s="112" t="s">
        <v>11</v>
      </c>
      <c r="BL204" s="112" t="s">
        <v>11</v>
      </c>
      <c r="BM204" s="112" t="s">
        <v>11</v>
      </c>
      <c r="BN204" s="112" t="s">
        <v>11</v>
      </c>
      <c r="BO204" s="112" t="s">
        <v>167</v>
      </c>
      <c r="BP204" s="112" t="s">
        <v>1059</v>
      </c>
      <c r="BQ204" s="112" t="s">
        <v>1029</v>
      </c>
      <c r="BR204" s="112">
        <v>1.04</v>
      </c>
      <c r="BS204" s="112"/>
      <c r="BT204" s="112">
        <v>95</v>
      </c>
      <c r="BU204" s="112">
        <v>0.49</v>
      </c>
      <c r="BV204" s="112">
        <v>2.2200000000000002</v>
      </c>
      <c r="BW204" s="112">
        <v>0.92</v>
      </c>
      <c r="BX204" s="112" t="s">
        <v>1791</v>
      </c>
      <c r="BY204" s="112" t="s">
        <v>10</v>
      </c>
      <c r="BZ204" s="112" t="s">
        <v>2139</v>
      </c>
      <c r="CA204" s="112" t="s">
        <v>2140</v>
      </c>
      <c r="CB204" s="112" t="s">
        <v>2141</v>
      </c>
      <c r="CC204" s="112" t="s">
        <v>1791</v>
      </c>
      <c r="CD204" s="112" t="s">
        <v>2142</v>
      </c>
      <c r="CE204" s="112"/>
      <c r="CF204" s="112"/>
      <c r="CG204" s="112"/>
      <c r="CH204" s="112"/>
    </row>
    <row r="205" spans="1:86">
      <c r="A205" s="112">
        <v>46</v>
      </c>
      <c r="B205" s="105" t="s">
        <v>282</v>
      </c>
      <c r="C205" s="115" t="s">
        <v>244</v>
      </c>
      <c r="D205" s="112" t="s">
        <v>5765</v>
      </c>
      <c r="E205" s="112">
        <v>2017</v>
      </c>
      <c r="F205" s="112" t="s">
        <v>2126</v>
      </c>
      <c r="G205" s="112" t="s">
        <v>2127</v>
      </c>
      <c r="H205" s="112" t="s">
        <v>2128</v>
      </c>
      <c r="I205" s="112" t="s">
        <v>2129</v>
      </c>
      <c r="J205" s="112" t="s">
        <v>2130</v>
      </c>
      <c r="K205" s="112" t="s">
        <v>2131</v>
      </c>
      <c r="L205" s="112" t="s">
        <v>2132</v>
      </c>
      <c r="M205" s="112" t="s">
        <v>2133</v>
      </c>
      <c r="N205" s="112" t="s">
        <v>12</v>
      </c>
      <c r="O205" s="112" t="s">
        <v>5752</v>
      </c>
      <c r="P205" s="112" t="s">
        <v>5752</v>
      </c>
      <c r="Q205" s="112" t="s">
        <v>5603</v>
      </c>
      <c r="R205" s="112" t="s">
        <v>2134</v>
      </c>
      <c r="S205" s="112" t="s">
        <v>123</v>
      </c>
      <c r="T205" s="112" t="str">
        <f>INDEX([2]Outcome_GWASs!I:I,MATCH([2]Luke!Q333,[2]Outcome_GWASs!C:C,0))</f>
        <v>Manually fill</v>
      </c>
      <c r="U205" s="112" t="s">
        <v>11</v>
      </c>
      <c r="V205" s="112">
        <v>1730</v>
      </c>
      <c r="W205" s="112" t="s">
        <v>2161</v>
      </c>
      <c r="X205" s="112" t="s">
        <v>11</v>
      </c>
      <c r="Y205" s="112" t="s">
        <v>11</v>
      </c>
      <c r="Z205" s="112" t="s">
        <v>11</v>
      </c>
      <c r="AA205" s="112" t="s">
        <v>11</v>
      </c>
      <c r="AB205" s="112" t="s">
        <v>11</v>
      </c>
      <c r="AC205" s="112" t="str">
        <f>INDEX([2]Exposure_GWASs!G:G,MATCH([2]Luke!AB333,[2]Exposure_GWASs!C:C,0))</f>
        <v>WHRadjBMI</v>
      </c>
      <c r="AD205" s="107" t="s">
        <v>162</v>
      </c>
      <c r="AE205" s="112" t="s">
        <v>1077</v>
      </c>
      <c r="AF205" s="112" t="s">
        <v>139</v>
      </c>
      <c r="AG205" s="112" t="s">
        <v>140</v>
      </c>
      <c r="AH205" s="112" t="s">
        <v>11</v>
      </c>
      <c r="AI205" s="112">
        <f>INDEX([2]Exposure_GWASs!F:F,MATCH([2]Luke!AB333,[2]Exposure_GWASs!C:C,0))</f>
        <v>224385</v>
      </c>
      <c r="AJ205" s="112" t="s">
        <v>11</v>
      </c>
      <c r="AK205" s="112" t="s">
        <v>1005</v>
      </c>
      <c r="AL205" s="112" t="s">
        <v>11</v>
      </c>
      <c r="AM205" s="112" t="s">
        <v>11</v>
      </c>
      <c r="AN205" s="112" t="s">
        <v>11</v>
      </c>
      <c r="AO205" s="112" t="s">
        <v>11</v>
      </c>
      <c r="AP205" s="112" t="s">
        <v>2136</v>
      </c>
      <c r="AQ205" s="112" t="s">
        <v>11</v>
      </c>
      <c r="AR205" s="112" t="s">
        <v>11</v>
      </c>
      <c r="AS205" s="112" t="s">
        <v>11</v>
      </c>
      <c r="AT205" s="112" t="s">
        <v>11</v>
      </c>
      <c r="AU205" s="112" t="s">
        <v>10</v>
      </c>
      <c r="AV205" s="112" t="s">
        <v>10</v>
      </c>
      <c r="AW205" s="112">
        <v>48</v>
      </c>
      <c r="AX205" s="112">
        <f>INDEX([2]Exposure_GWASs!S:S,MATCH([2]Luke!AB333,[2]Exposure_GWASs!C:C,0))</f>
        <v>52</v>
      </c>
      <c r="AY205" s="112" t="s">
        <v>10</v>
      </c>
      <c r="AZ205" s="112" t="s">
        <v>11</v>
      </c>
      <c r="BA205" s="112" t="s">
        <v>10</v>
      </c>
      <c r="BB205" s="112" t="s">
        <v>54</v>
      </c>
      <c r="BC205" s="112" t="s">
        <v>11</v>
      </c>
      <c r="BD205" s="112"/>
      <c r="BE205" s="112"/>
      <c r="BF205" s="112"/>
      <c r="BG205" s="112"/>
      <c r="BH205" s="112" t="s">
        <v>11</v>
      </c>
      <c r="BI205" s="112" t="s">
        <v>2137</v>
      </c>
      <c r="BJ205" s="112" t="s">
        <v>2138</v>
      </c>
      <c r="BK205" s="112" t="s">
        <v>11</v>
      </c>
      <c r="BL205" s="112" t="s">
        <v>11</v>
      </c>
      <c r="BM205" s="112" t="s">
        <v>11</v>
      </c>
      <c r="BN205" s="112" t="s">
        <v>11</v>
      </c>
      <c r="BO205" s="112" t="s">
        <v>167</v>
      </c>
      <c r="BP205" s="112" t="s">
        <v>1059</v>
      </c>
      <c r="BQ205" s="112" t="s">
        <v>1029</v>
      </c>
      <c r="BR205" s="112">
        <v>0.93</v>
      </c>
      <c r="BS205" s="112"/>
      <c r="BT205" s="112">
        <v>95</v>
      </c>
      <c r="BU205" s="112">
        <v>0.63</v>
      </c>
      <c r="BV205" s="112">
        <v>1.39</v>
      </c>
      <c r="BW205" s="112">
        <v>0.73</v>
      </c>
      <c r="BX205" s="112" t="s">
        <v>1791</v>
      </c>
      <c r="BY205" s="112" t="s">
        <v>10</v>
      </c>
      <c r="BZ205" s="112" t="s">
        <v>2139</v>
      </c>
      <c r="CA205" s="112" t="s">
        <v>2140</v>
      </c>
      <c r="CB205" s="112" t="s">
        <v>2141</v>
      </c>
      <c r="CC205" s="112" t="s">
        <v>1791</v>
      </c>
      <c r="CD205" s="112" t="s">
        <v>2142</v>
      </c>
      <c r="CE205" s="112"/>
      <c r="CF205" s="112"/>
      <c r="CG205" s="112"/>
      <c r="CH205" s="112"/>
    </row>
    <row r="206" spans="1:86">
      <c r="A206" s="112">
        <v>46</v>
      </c>
      <c r="B206" s="105" t="s">
        <v>282</v>
      </c>
      <c r="C206" s="115" t="s">
        <v>244</v>
      </c>
      <c r="D206" s="112" t="s">
        <v>5765</v>
      </c>
      <c r="E206" s="112">
        <v>2017</v>
      </c>
      <c r="F206" s="112" t="s">
        <v>2126</v>
      </c>
      <c r="G206" s="112" t="s">
        <v>2127</v>
      </c>
      <c r="H206" s="112" t="s">
        <v>2128</v>
      </c>
      <c r="I206" s="112" t="s">
        <v>2129</v>
      </c>
      <c r="J206" s="112" t="s">
        <v>2130</v>
      </c>
      <c r="K206" s="112" t="s">
        <v>2131</v>
      </c>
      <c r="L206" s="112" t="s">
        <v>2132</v>
      </c>
      <c r="M206" s="112" t="s">
        <v>2133</v>
      </c>
      <c r="N206" s="112" t="s">
        <v>12</v>
      </c>
      <c r="O206" s="112" t="s">
        <v>5753</v>
      </c>
      <c r="P206" s="112" t="s">
        <v>5753</v>
      </c>
      <c r="Q206" s="112" t="s">
        <v>5603</v>
      </c>
      <c r="R206" s="112" t="s">
        <v>2134</v>
      </c>
      <c r="S206" s="112" t="s">
        <v>123</v>
      </c>
      <c r="T206" s="112" t="str">
        <f>INDEX([2]Outcome_GWASs!I:I,MATCH([2]Luke!Q334,[2]Outcome_GWASs!C:C,0))</f>
        <v>Manually fill</v>
      </c>
      <c r="U206" s="112" t="s">
        <v>11</v>
      </c>
      <c r="V206" s="112">
        <v>9655</v>
      </c>
      <c r="W206" s="112" t="s">
        <v>2162</v>
      </c>
      <c r="X206" s="112" t="s">
        <v>11</v>
      </c>
      <c r="Y206" s="112" t="s">
        <v>11</v>
      </c>
      <c r="Z206" s="112" t="s">
        <v>11</v>
      </c>
      <c r="AA206" s="112" t="s">
        <v>11</v>
      </c>
      <c r="AB206" s="112" t="s">
        <v>11</v>
      </c>
      <c r="AC206" s="112" t="str">
        <f>INDEX([2]Exposure_GWASs!G:G,MATCH([2]Luke!AB334,[2]Exposure_GWASs!C:C,0))</f>
        <v>WHRadjBMI</v>
      </c>
      <c r="AD206" s="107" t="s">
        <v>162</v>
      </c>
      <c r="AE206" s="112" t="s">
        <v>1077</v>
      </c>
      <c r="AF206" s="112" t="s">
        <v>139</v>
      </c>
      <c r="AG206" s="112" t="s">
        <v>140</v>
      </c>
      <c r="AH206" s="112" t="s">
        <v>11</v>
      </c>
      <c r="AI206" s="112">
        <f>INDEX([2]Exposure_GWASs!F:F,MATCH([2]Luke!AB334,[2]Exposure_GWASs!C:C,0))</f>
        <v>224385</v>
      </c>
      <c r="AJ206" s="112" t="s">
        <v>11</v>
      </c>
      <c r="AK206" s="112" t="s">
        <v>1005</v>
      </c>
      <c r="AL206" s="112" t="s">
        <v>11</v>
      </c>
      <c r="AM206" s="112" t="s">
        <v>11</v>
      </c>
      <c r="AN206" s="112" t="s">
        <v>11</v>
      </c>
      <c r="AO206" s="112" t="s">
        <v>11</v>
      </c>
      <c r="AP206" s="112" t="s">
        <v>2136</v>
      </c>
      <c r="AQ206" s="112" t="s">
        <v>11</v>
      </c>
      <c r="AR206" s="112" t="s">
        <v>11</v>
      </c>
      <c r="AS206" s="112" t="s">
        <v>11</v>
      </c>
      <c r="AT206" s="112" t="s">
        <v>11</v>
      </c>
      <c r="AU206" s="112" t="s">
        <v>10</v>
      </c>
      <c r="AV206" s="112" t="s">
        <v>10</v>
      </c>
      <c r="AW206" s="112">
        <v>48</v>
      </c>
      <c r="AX206" s="112">
        <f>INDEX([2]Exposure_GWASs!S:S,MATCH([2]Luke!AB334,[2]Exposure_GWASs!C:C,0))</f>
        <v>52</v>
      </c>
      <c r="AY206" s="112" t="s">
        <v>10</v>
      </c>
      <c r="AZ206" s="112" t="s">
        <v>11</v>
      </c>
      <c r="BA206" s="112" t="s">
        <v>10</v>
      </c>
      <c r="BB206" s="112" t="s">
        <v>54</v>
      </c>
      <c r="BC206" s="112" t="s">
        <v>11</v>
      </c>
      <c r="BD206" s="112"/>
      <c r="BE206" s="112"/>
      <c r="BF206" s="112"/>
      <c r="BG206" s="112"/>
      <c r="BH206" s="112" t="s">
        <v>11</v>
      </c>
      <c r="BI206" s="112" t="s">
        <v>2137</v>
      </c>
      <c r="BJ206" s="112" t="s">
        <v>2138</v>
      </c>
      <c r="BK206" s="112" t="s">
        <v>11</v>
      </c>
      <c r="BL206" s="112" t="s">
        <v>11</v>
      </c>
      <c r="BM206" s="112" t="s">
        <v>11</v>
      </c>
      <c r="BN206" s="112" t="s">
        <v>11</v>
      </c>
      <c r="BO206" s="112" t="s">
        <v>167</v>
      </c>
      <c r="BP206" s="112" t="s">
        <v>1059</v>
      </c>
      <c r="BQ206" s="112" t="s">
        <v>1029</v>
      </c>
      <c r="BR206" s="112">
        <v>0.99</v>
      </c>
      <c r="BS206" s="112"/>
      <c r="BT206" s="112">
        <v>95</v>
      </c>
      <c r="BU206" s="112">
        <v>0.84</v>
      </c>
      <c r="BV206" s="112">
        <v>1.18</v>
      </c>
      <c r="BW206" s="112">
        <v>0.94</v>
      </c>
      <c r="BX206" s="112" t="s">
        <v>1791</v>
      </c>
      <c r="BY206" s="112" t="s">
        <v>10</v>
      </c>
      <c r="BZ206" s="112" t="s">
        <v>2139</v>
      </c>
      <c r="CA206" s="112" t="s">
        <v>2140</v>
      </c>
      <c r="CB206" s="112" t="s">
        <v>2141</v>
      </c>
      <c r="CC206" s="112" t="s">
        <v>1791</v>
      </c>
      <c r="CD206" s="112" t="s">
        <v>2142</v>
      </c>
      <c r="CE206" s="112"/>
      <c r="CF206" s="112"/>
      <c r="CG206" s="112"/>
      <c r="CH206" s="112"/>
    </row>
    <row r="207" spans="1:86">
      <c r="A207" s="112">
        <v>46</v>
      </c>
      <c r="B207" s="105" t="s">
        <v>282</v>
      </c>
      <c r="C207" s="115" t="s">
        <v>244</v>
      </c>
      <c r="D207" s="112" t="s">
        <v>5765</v>
      </c>
      <c r="E207" s="112">
        <v>2017</v>
      </c>
      <c r="F207" s="112" t="s">
        <v>2126</v>
      </c>
      <c r="G207" s="112" t="s">
        <v>2127</v>
      </c>
      <c r="H207" s="112" t="s">
        <v>2128</v>
      </c>
      <c r="I207" s="112" t="s">
        <v>2129</v>
      </c>
      <c r="J207" s="112" t="s">
        <v>2130</v>
      </c>
      <c r="K207" s="112" t="s">
        <v>2131</v>
      </c>
      <c r="L207" s="112" t="s">
        <v>2132</v>
      </c>
      <c r="M207" s="112" t="s">
        <v>2133</v>
      </c>
      <c r="N207" s="112" t="s">
        <v>12</v>
      </c>
      <c r="O207" s="112" t="s">
        <v>5754</v>
      </c>
      <c r="P207" s="112" t="s">
        <v>5754</v>
      </c>
      <c r="Q207" s="112" t="s">
        <v>5603</v>
      </c>
      <c r="R207" s="112" t="s">
        <v>2134</v>
      </c>
      <c r="S207" s="112" t="s">
        <v>123</v>
      </c>
      <c r="T207" s="112" t="str">
        <f>INDEX([2]Outcome_GWASs!I:I,MATCH([2]Luke!Q335,[2]Outcome_GWASs!C:C,0))</f>
        <v>Manually fill</v>
      </c>
      <c r="U207" s="112" t="s">
        <v>11</v>
      </c>
      <c r="V207" s="112">
        <v>1030</v>
      </c>
      <c r="W207" s="112" t="s">
        <v>2163</v>
      </c>
      <c r="X207" s="112" t="s">
        <v>11</v>
      </c>
      <c r="Y207" s="112" t="s">
        <v>11</v>
      </c>
      <c r="Z207" s="112" t="s">
        <v>11</v>
      </c>
      <c r="AA207" s="112" t="s">
        <v>11</v>
      </c>
      <c r="AB207" s="112" t="s">
        <v>11</v>
      </c>
      <c r="AC207" s="112" t="str">
        <f>INDEX([2]Exposure_GWASs!G:G,MATCH([2]Luke!AB335,[2]Exposure_GWASs!C:C,0))</f>
        <v>WHRadjBMI</v>
      </c>
      <c r="AD207" s="107" t="s">
        <v>162</v>
      </c>
      <c r="AE207" s="112" t="s">
        <v>1077</v>
      </c>
      <c r="AF207" s="112" t="s">
        <v>139</v>
      </c>
      <c r="AG207" s="112" t="s">
        <v>140</v>
      </c>
      <c r="AH207" s="112" t="s">
        <v>11</v>
      </c>
      <c r="AI207" s="112">
        <f>INDEX([2]Exposure_GWASs!F:F,MATCH([2]Luke!AB335,[2]Exposure_GWASs!C:C,0))</f>
        <v>224385</v>
      </c>
      <c r="AJ207" s="112" t="s">
        <v>11</v>
      </c>
      <c r="AK207" s="112" t="s">
        <v>1005</v>
      </c>
      <c r="AL207" s="112" t="s">
        <v>11</v>
      </c>
      <c r="AM207" s="112" t="s">
        <v>11</v>
      </c>
      <c r="AN207" s="112" t="s">
        <v>11</v>
      </c>
      <c r="AO207" s="112" t="s">
        <v>11</v>
      </c>
      <c r="AP207" s="112" t="s">
        <v>2136</v>
      </c>
      <c r="AQ207" s="112" t="s">
        <v>11</v>
      </c>
      <c r="AR207" s="112" t="s">
        <v>11</v>
      </c>
      <c r="AS207" s="112" t="s">
        <v>11</v>
      </c>
      <c r="AT207" s="112" t="s">
        <v>11</v>
      </c>
      <c r="AU207" s="112" t="s">
        <v>10</v>
      </c>
      <c r="AV207" s="112" t="s">
        <v>10</v>
      </c>
      <c r="AW207" s="112">
        <v>48</v>
      </c>
      <c r="AX207" s="112">
        <f>INDEX([2]Exposure_GWASs!S:S,MATCH([2]Luke!AB335,[2]Exposure_GWASs!C:C,0))</f>
        <v>52</v>
      </c>
      <c r="AY207" s="112" t="s">
        <v>10</v>
      </c>
      <c r="AZ207" s="112" t="s">
        <v>11</v>
      </c>
      <c r="BA207" s="112" t="s">
        <v>10</v>
      </c>
      <c r="BB207" s="112" t="s">
        <v>54</v>
      </c>
      <c r="BC207" s="112" t="s">
        <v>11</v>
      </c>
      <c r="BD207" s="112"/>
      <c r="BE207" s="112"/>
      <c r="BF207" s="112"/>
      <c r="BG207" s="112"/>
      <c r="BH207" s="112" t="s">
        <v>11</v>
      </c>
      <c r="BI207" s="112" t="s">
        <v>2137</v>
      </c>
      <c r="BJ207" s="112" t="s">
        <v>2138</v>
      </c>
      <c r="BK207" s="112" t="s">
        <v>11</v>
      </c>
      <c r="BL207" s="112" t="s">
        <v>11</v>
      </c>
      <c r="BM207" s="112" t="s">
        <v>11</v>
      </c>
      <c r="BN207" s="112" t="s">
        <v>11</v>
      </c>
      <c r="BO207" s="112" t="s">
        <v>167</v>
      </c>
      <c r="BP207" s="112" t="s">
        <v>1059</v>
      </c>
      <c r="BQ207" s="112" t="s">
        <v>1029</v>
      </c>
      <c r="BR207" s="112">
        <v>1.28</v>
      </c>
      <c r="BS207" s="112"/>
      <c r="BT207" s="112">
        <v>95</v>
      </c>
      <c r="BU207" s="112">
        <v>0.77</v>
      </c>
      <c r="BV207" s="112">
        <v>2.13</v>
      </c>
      <c r="BW207" s="112">
        <v>0.33</v>
      </c>
      <c r="BX207" s="112" t="s">
        <v>1791</v>
      </c>
      <c r="BY207" s="112" t="s">
        <v>10</v>
      </c>
      <c r="BZ207" s="112" t="s">
        <v>2139</v>
      </c>
      <c r="CA207" s="112" t="s">
        <v>2140</v>
      </c>
      <c r="CB207" s="112" t="s">
        <v>2141</v>
      </c>
      <c r="CC207" s="112" t="s">
        <v>1791</v>
      </c>
      <c r="CD207" s="112" t="s">
        <v>2142</v>
      </c>
      <c r="CE207" s="112"/>
      <c r="CF207" s="112"/>
      <c r="CG207" s="112"/>
      <c r="CH207" s="112"/>
    </row>
    <row r="208" spans="1:86">
      <c r="A208" s="112">
        <v>46</v>
      </c>
      <c r="B208" s="105" t="s">
        <v>282</v>
      </c>
      <c r="C208" s="115" t="s">
        <v>244</v>
      </c>
      <c r="D208" s="112" t="s">
        <v>5765</v>
      </c>
      <c r="E208" s="112">
        <v>2017</v>
      </c>
      <c r="F208" s="112" t="s">
        <v>2126</v>
      </c>
      <c r="G208" s="112" t="s">
        <v>2127</v>
      </c>
      <c r="H208" s="112" t="s">
        <v>2128</v>
      </c>
      <c r="I208" s="112" t="s">
        <v>2129</v>
      </c>
      <c r="J208" s="112" t="s">
        <v>2130</v>
      </c>
      <c r="K208" s="112" t="s">
        <v>2131</v>
      </c>
      <c r="L208" s="112" t="s">
        <v>2132</v>
      </c>
      <c r="M208" s="112" t="s">
        <v>2133</v>
      </c>
      <c r="N208" s="112" t="s">
        <v>12</v>
      </c>
      <c r="O208" s="112" t="s">
        <v>5755</v>
      </c>
      <c r="P208" s="112" t="s">
        <v>5755</v>
      </c>
      <c r="Q208" s="112" t="s">
        <v>5603</v>
      </c>
      <c r="R208" s="112" t="s">
        <v>2134</v>
      </c>
      <c r="S208" s="112" t="s">
        <v>123</v>
      </c>
      <c r="T208" s="112" t="str">
        <f>INDEX([2]Outcome_GWASs!I:I,MATCH([2]Luke!Q336,[2]Outcome_GWASs!C:C,0))</f>
        <v>Manually fill</v>
      </c>
      <c r="U208" s="112" t="s">
        <v>11</v>
      </c>
      <c r="V208" s="112">
        <v>1849</v>
      </c>
      <c r="W208" s="112" t="s">
        <v>2164</v>
      </c>
      <c r="X208" s="112" t="s">
        <v>11</v>
      </c>
      <c r="Y208" s="112" t="s">
        <v>11</v>
      </c>
      <c r="Z208" s="112" t="s">
        <v>11</v>
      </c>
      <c r="AA208" s="112" t="s">
        <v>11</v>
      </c>
      <c r="AB208" s="112" t="s">
        <v>11</v>
      </c>
      <c r="AC208" s="112" t="str">
        <f>INDEX([2]Exposure_GWASs!G:G,MATCH([2]Luke!AB336,[2]Exposure_GWASs!C:C,0))</f>
        <v>WHRadjBMI</v>
      </c>
      <c r="AD208" s="107" t="s">
        <v>162</v>
      </c>
      <c r="AE208" s="112" t="s">
        <v>1077</v>
      </c>
      <c r="AF208" s="112" t="s">
        <v>139</v>
      </c>
      <c r="AG208" s="112" t="s">
        <v>140</v>
      </c>
      <c r="AH208" s="112" t="s">
        <v>11</v>
      </c>
      <c r="AI208" s="112">
        <f>INDEX([2]Exposure_GWASs!F:F,MATCH([2]Luke!AB336,[2]Exposure_GWASs!C:C,0))</f>
        <v>224385</v>
      </c>
      <c r="AJ208" s="112" t="s">
        <v>11</v>
      </c>
      <c r="AK208" s="112" t="s">
        <v>1005</v>
      </c>
      <c r="AL208" s="112" t="s">
        <v>11</v>
      </c>
      <c r="AM208" s="112" t="s">
        <v>11</v>
      </c>
      <c r="AN208" s="112" t="s">
        <v>11</v>
      </c>
      <c r="AO208" s="112" t="s">
        <v>11</v>
      </c>
      <c r="AP208" s="112" t="s">
        <v>2136</v>
      </c>
      <c r="AQ208" s="112" t="s">
        <v>11</v>
      </c>
      <c r="AR208" s="112" t="s">
        <v>11</v>
      </c>
      <c r="AS208" s="112" t="s">
        <v>11</v>
      </c>
      <c r="AT208" s="112" t="s">
        <v>11</v>
      </c>
      <c r="AU208" s="112" t="s">
        <v>10</v>
      </c>
      <c r="AV208" s="112" t="s">
        <v>10</v>
      </c>
      <c r="AW208" s="112">
        <v>48</v>
      </c>
      <c r="AX208" s="112">
        <f>INDEX([2]Exposure_GWASs!S:S,MATCH([2]Luke!AB336,[2]Exposure_GWASs!C:C,0))</f>
        <v>52</v>
      </c>
      <c r="AY208" s="112" t="s">
        <v>10</v>
      </c>
      <c r="AZ208" s="112" t="s">
        <v>11</v>
      </c>
      <c r="BA208" s="112" t="s">
        <v>10</v>
      </c>
      <c r="BB208" s="112" t="s">
        <v>54</v>
      </c>
      <c r="BC208" s="112" t="s">
        <v>11</v>
      </c>
      <c r="BD208" s="112"/>
      <c r="BE208" s="112"/>
      <c r="BF208" s="112"/>
      <c r="BG208" s="112"/>
      <c r="BH208" s="112" t="s">
        <v>11</v>
      </c>
      <c r="BI208" s="112" t="s">
        <v>2137</v>
      </c>
      <c r="BJ208" s="112" t="s">
        <v>2138</v>
      </c>
      <c r="BK208" s="112" t="s">
        <v>11</v>
      </c>
      <c r="BL208" s="112" t="s">
        <v>11</v>
      </c>
      <c r="BM208" s="112" t="s">
        <v>11</v>
      </c>
      <c r="BN208" s="112" t="s">
        <v>11</v>
      </c>
      <c r="BO208" s="112" t="s">
        <v>167</v>
      </c>
      <c r="BP208" s="112" t="s">
        <v>1059</v>
      </c>
      <c r="BQ208" s="112" t="s">
        <v>1029</v>
      </c>
      <c r="BR208" s="112">
        <v>1.05</v>
      </c>
      <c r="BS208" s="112"/>
      <c r="BT208" s="112">
        <v>95</v>
      </c>
      <c r="BU208" s="112">
        <v>0.73</v>
      </c>
      <c r="BV208" s="112">
        <v>1.52</v>
      </c>
      <c r="BW208" s="112">
        <v>0.79</v>
      </c>
      <c r="BX208" s="112" t="s">
        <v>1791</v>
      </c>
      <c r="BY208" s="112" t="s">
        <v>10</v>
      </c>
      <c r="BZ208" s="112" t="s">
        <v>2139</v>
      </c>
      <c r="CA208" s="112" t="s">
        <v>2140</v>
      </c>
      <c r="CB208" s="112" t="s">
        <v>2141</v>
      </c>
      <c r="CC208" s="112" t="s">
        <v>1791</v>
      </c>
      <c r="CD208" s="112" t="s">
        <v>2142</v>
      </c>
      <c r="CE208" s="112"/>
      <c r="CF208" s="112"/>
      <c r="CG208" s="112"/>
      <c r="CH208" s="112"/>
    </row>
    <row r="209" spans="1:86">
      <c r="A209" s="112">
        <v>46</v>
      </c>
      <c r="B209" s="105" t="s">
        <v>282</v>
      </c>
      <c r="C209" s="115" t="s">
        <v>244</v>
      </c>
      <c r="D209" s="112" t="s">
        <v>5765</v>
      </c>
      <c r="E209" s="112">
        <v>2017</v>
      </c>
      <c r="F209" s="112" t="s">
        <v>2126</v>
      </c>
      <c r="G209" s="112" t="s">
        <v>2127</v>
      </c>
      <c r="H209" s="112" t="s">
        <v>2128</v>
      </c>
      <c r="I209" s="112" t="s">
        <v>2129</v>
      </c>
      <c r="J209" s="112" t="s">
        <v>2130</v>
      </c>
      <c r="K209" s="112" t="s">
        <v>2131</v>
      </c>
      <c r="L209" s="112" t="s">
        <v>2132</v>
      </c>
      <c r="M209" s="112" t="s">
        <v>2133</v>
      </c>
      <c r="N209" s="112" t="s">
        <v>12</v>
      </c>
      <c r="O209" s="112" t="s">
        <v>5286</v>
      </c>
      <c r="P209" s="112" t="s">
        <v>5286</v>
      </c>
      <c r="Q209" s="112" t="s">
        <v>5608</v>
      </c>
      <c r="R209" s="112" t="s">
        <v>2134</v>
      </c>
      <c r="S209" s="112" t="s">
        <v>123</v>
      </c>
      <c r="T209" s="112" t="str">
        <f>INDEX([2]Outcome_GWASs!I:I,MATCH([2]Luke!Q337,[2]Outcome_GWASs!C:C,0))</f>
        <v>Manually fill</v>
      </c>
      <c r="U209" s="112" t="s">
        <v>11</v>
      </c>
      <c r="V209" s="112">
        <v>13896</v>
      </c>
      <c r="W209" s="112" t="s">
        <v>2165</v>
      </c>
      <c r="X209" s="112" t="s">
        <v>11</v>
      </c>
      <c r="Y209" s="112" t="s">
        <v>11</v>
      </c>
      <c r="Z209" s="112" t="s">
        <v>11</v>
      </c>
      <c r="AA209" s="112" t="s">
        <v>11</v>
      </c>
      <c r="AB209" s="112" t="s">
        <v>11</v>
      </c>
      <c r="AC209" s="112" t="str">
        <f>INDEX([2]Exposure_GWASs!G:G,MATCH([2]Luke!AB337,[2]Exposure_GWASs!C:C,0))</f>
        <v>WHRadjBMI</v>
      </c>
      <c r="AD209" s="107" t="s">
        <v>162</v>
      </c>
      <c r="AE209" s="112" t="s">
        <v>1077</v>
      </c>
      <c r="AF209" s="112" t="s">
        <v>139</v>
      </c>
      <c r="AG209" s="112" t="s">
        <v>140</v>
      </c>
      <c r="AH209" s="112" t="s">
        <v>11</v>
      </c>
      <c r="AI209" s="112">
        <f>INDEX([2]Exposure_GWASs!F:F,MATCH([2]Luke!AB337,[2]Exposure_GWASs!C:C,0))</f>
        <v>224385</v>
      </c>
      <c r="AJ209" s="112" t="s">
        <v>11</v>
      </c>
      <c r="AK209" s="112" t="s">
        <v>1005</v>
      </c>
      <c r="AL209" s="112" t="s">
        <v>11</v>
      </c>
      <c r="AM209" s="112" t="s">
        <v>11</v>
      </c>
      <c r="AN209" s="112" t="s">
        <v>11</v>
      </c>
      <c r="AO209" s="112" t="s">
        <v>11</v>
      </c>
      <c r="AP209" s="112" t="s">
        <v>2136</v>
      </c>
      <c r="AQ209" s="112" t="s">
        <v>11</v>
      </c>
      <c r="AR209" s="112" t="s">
        <v>11</v>
      </c>
      <c r="AS209" s="112" t="s">
        <v>11</v>
      </c>
      <c r="AT209" s="112" t="s">
        <v>11</v>
      </c>
      <c r="AU209" s="112" t="s">
        <v>10</v>
      </c>
      <c r="AV209" s="112" t="s">
        <v>10</v>
      </c>
      <c r="AW209" s="112">
        <v>48</v>
      </c>
      <c r="AX209" s="112">
        <f>INDEX([2]Exposure_GWASs!S:S,MATCH([2]Luke!AB337,[2]Exposure_GWASs!C:C,0))</f>
        <v>52</v>
      </c>
      <c r="AY209" s="112" t="s">
        <v>10</v>
      </c>
      <c r="AZ209" s="112" t="s">
        <v>11</v>
      </c>
      <c r="BA209" s="112" t="s">
        <v>10</v>
      </c>
      <c r="BB209" s="112" t="s">
        <v>54</v>
      </c>
      <c r="BC209" s="112" t="s">
        <v>11</v>
      </c>
      <c r="BD209" s="112"/>
      <c r="BE209" s="112"/>
      <c r="BF209" s="112"/>
      <c r="BG209" s="112"/>
      <c r="BH209" s="112" t="s">
        <v>11</v>
      </c>
      <c r="BI209" s="112" t="s">
        <v>2137</v>
      </c>
      <c r="BJ209" s="112" t="s">
        <v>2138</v>
      </c>
      <c r="BK209" s="112" t="s">
        <v>11</v>
      </c>
      <c r="BL209" s="112" t="s">
        <v>11</v>
      </c>
      <c r="BM209" s="112" t="s">
        <v>11</v>
      </c>
      <c r="BN209" s="112" t="s">
        <v>11</v>
      </c>
      <c r="BO209" s="112" t="s">
        <v>167</v>
      </c>
      <c r="BP209" s="112" t="s">
        <v>1059</v>
      </c>
      <c r="BQ209" s="112" t="s">
        <v>1029</v>
      </c>
      <c r="BR209" s="112">
        <v>1.17</v>
      </c>
      <c r="BS209" s="112"/>
      <c r="BT209" s="112">
        <v>95</v>
      </c>
      <c r="BU209" s="112">
        <v>1.01</v>
      </c>
      <c r="BV209" s="112">
        <v>1.35</v>
      </c>
      <c r="BW209" s="112">
        <v>0.04</v>
      </c>
      <c r="BX209" s="112" t="s">
        <v>1791</v>
      </c>
      <c r="BY209" s="112" t="s">
        <v>10</v>
      </c>
      <c r="BZ209" s="112" t="s">
        <v>2139</v>
      </c>
      <c r="CA209" s="112" t="s">
        <v>2140</v>
      </c>
      <c r="CB209" s="112" t="s">
        <v>2141</v>
      </c>
      <c r="CC209" s="112" t="s">
        <v>1791</v>
      </c>
      <c r="CD209" s="112" t="s">
        <v>2142</v>
      </c>
      <c r="CE209" s="112"/>
      <c r="CF209" s="112"/>
      <c r="CG209" s="112"/>
      <c r="CH209" s="112"/>
    </row>
    <row r="210" spans="1:86">
      <c r="A210" s="112">
        <v>46</v>
      </c>
      <c r="B210" s="105" t="s">
        <v>282</v>
      </c>
      <c r="C210" s="115" t="s">
        <v>244</v>
      </c>
      <c r="D210" s="112" t="s">
        <v>5765</v>
      </c>
      <c r="E210" s="112">
        <v>2017</v>
      </c>
      <c r="F210" s="112" t="s">
        <v>2126</v>
      </c>
      <c r="G210" s="112" t="s">
        <v>2127</v>
      </c>
      <c r="H210" s="112" t="s">
        <v>2128</v>
      </c>
      <c r="I210" s="112" t="s">
        <v>2129</v>
      </c>
      <c r="J210" s="112" t="s">
        <v>2130</v>
      </c>
      <c r="K210" s="112" t="s">
        <v>2131</v>
      </c>
      <c r="L210" s="112" t="s">
        <v>2132</v>
      </c>
      <c r="M210" s="112" t="s">
        <v>2133</v>
      </c>
      <c r="N210" s="112" t="s">
        <v>12</v>
      </c>
      <c r="O210" s="112" t="s">
        <v>5610</v>
      </c>
      <c r="P210" s="112" t="s">
        <v>5610</v>
      </c>
      <c r="Q210" s="112" t="s">
        <v>5608</v>
      </c>
      <c r="R210" s="112" t="s">
        <v>2134</v>
      </c>
      <c r="S210" s="112" t="s">
        <v>123</v>
      </c>
      <c r="T210" s="112" t="str">
        <f>INDEX([2]Outcome_GWASs!I:I,MATCH([2]Luke!Q338,[2]Outcome_GWASs!C:C,0))</f>
        <v>Manually fill</v>
      </c>
      <c r="U210" s="112" t="s">
        <v>11</v>
      </c>
      <c r="V210" s="112">
        <v>2350</v>
      </c>
      <c r="W210" s="112" t="s">
        <v>2166</v>
      </c>
      <c r="X210" s="112" t="s">
        <v>11</v>
      </c>
      <c r="Y210" s="112" t="s">
        <v>11</v>
      </c>
      <c r="Z210" s="112" t="s">
        <v>11</v>
      </c>
      <c r="AA210" s="112" t="s">
        <v>11</v>
      </c>
      <c r="AB210" s="112" t="s">
        <v>11</v>
      </c>
      <c r="AC210" s="112" t="str">
        <f>INDEX([2]Exposure_GWASs!G:G,MATCH([2]Luke!AB338,[2]Exposure_GWASs!C:C,0))</f>
        <v>WHRadjBMI</v>
      </c>
      <c r="AD210" s="107" t="s">
        <v>162</v>
      </c>
      <c r="AE210" s="112" t="s">
        <v>1077</v>
      </c>
      <c r="AF210" s="112" t="s">
        <v>139</v>
      </c>
      <c r="AG210" s="112" t="s">
        <v>140</v>
      </c>
      <c r="AH210" s="112" t="s">
        <v>11</v>
      </c>
      <c r="AI210" s="112">
        <f>INDEX([2]Exposure_GWASs!F:F,MATCH([2]Luke!AB338,[2]Exposure_GWASs!C:C,0))</f>
        <v>224385</v>
      </c>
      <c r="AJ210" s="112" t="s">
        <v>11</v>
      </c>
      <c r="AK210" s="112" t="s">
        <v>1005</v>
      </c>
      <c r="AL210" s="112" t="s">
        <v>11</v>
      </c>
      <c r="AM210" s="112" t="s">
        <v>11</v>
      </c>
      <c r="AN210" s="112" t="s">
        <v>11</v>
      </c>
      <c r="AO210" s="112" t="s">
        <v>11</v>
      </c>
      <c r="AP210" s="112" t="s">
        <v>2136</v>
      </c>
      <c r="AQ210" s="112" t="s">
        <v>11</v>
      </c>
      <c r="AR210" s="112" t="s">
        <v>11</v>
      </c>
      <c r="AS210" s="112" t="s">
        <v>11</v>
      </c>
      <c r="AT210" s="112" t="s">
        <v>11</v>
      </c>
      <c r="AU210" s="112" t="s">
        <v>10</v>
      </c>
      <c r="AV210" s="112" t="s">
        <v>10</v>
      </c>
      <c r="AW210" s="112">
        <v>48</v>
      </c>
      <c r="AX210" s="112">
        <f>INDEX([2]Exposure_GWASs!S:S,MATCH([2]Luke!AB338,[2]Exposure_GWASs!C:C,0))</f>
        <v>52</v>
      </c>
      <c r="AY210" s="112" t="s">
        <v>10</v>
      </c>
      <c r="AZ210" s="112" t="s">
        <v>11</v>
      </c>
      <c r="BA210" s="112" t="s">
        <v>10</v>
      </c>
      <c r="BB210" s="112" t="s">
        <v>54</v>
      </c>
      <c r="BC210" s="112" t="s">
        <v>11</v>
      </c>
      <c r="BD210" s="112"/>
      <c r="BE210" s="112"/>
      <c r="BF210" s="112"/>
      <c r="BG210" s="112"/>
      <c r="BH210" s="112" t="s">
        <v>11</v>
      </c>
      <c r="BI210" s="112" t="s">
        <v>2137</v>
      </c>
      <c r="BJ210" s="112" t="s">
        <v>2138</v>
      </c>
      <c r="BK210" s="112" t="s">
        <v>11</v>
      </c>
      <c r="BL210" s="112" t="s">
        <v>11</v>
      </c>
      <c r="BM210" s="112" t="s">
        <v>11</v>
      </c>
      <c r="BN210" s="112" t="s">
        <v>11</v>
      </c>
      <c r="BO210" s="112" t="s">
        <v>167</v>
      </c>
      <c r="BP210" s="112" t="s">
        <v>1059</v>
      </c>
      <c r="BQ210" s="112" t="s">
        <v>1029</v>
      </c>
      <c r="BR210" s="112">
        <v>0.96</v>
      </c>
      <c r="BS210" s="112"/>
      <c r="BT210" s="112">
        <v>95</v>
      </c>
      <c r="BU210" s="112">
        <v>0.69</v>
      </c>
      <c r="BV210" s="112">
        <v>1.34</v>
      </c>
      <c r="BW210" s="112">
        <v>0.81</v>
      </c>
      <c r="BX210" s="112" t="s">
        <v>1791</v>
      </c>
      <c r="BY210" s="112" t="s">
        <v>10</v>
      </c>
      <c r="BZ210" s="112" t="s">
        <v>2139</v>
      </c>
      <c r="CA210" s="112" t="s">
        <v>2140</v>
      </c>
      <c r="CB210" s="112" t="s">
        <v>2141</v>
      </c>
      <c r="CC210" s="112" t="s">
        <v>1791</v>
      </c>
      <c r="CD210" s="112" t="s">
        <v>2142</v>
      </c>
      <c r="CE210" s="112"/>
      <c r="CF210" s="112"/>
      <c r="CG210" s="112"/>
      <c r="CH210" s="112"/>
    </row>
    <row r="211" spans="1:86">
      <c r="A211" s="112">
        <v>46</v>
      </c>
      <c r="B211" s="105" t="s">
        <v>282</v>
      </c>
      <c r="C211" s="115" t="s">
        <v>244</v>
      </c>
      <c r="D211" s="112" t="s">
        <v>5765</v>
      </c>
      <c r="E211" s="112">
        <v>2017</v>
      </c>
      <c r="F211" s="112" t="s">
        <v>2126</v>
      </c>
      <c r="G211" s="112" t="s">
        <v>2127</v>
      </c>
      <c r="H211" s="112" t="s">
        <v>2128</v>
      </c>
      <c r="I211" s="112" t="s">
        <v>2129</v>
      </c>
      <c r="J211" s="112" t="s">
        <v>2130</v>
      </c>
      <c r="K211" s="112" t="s">
        <v>2131</v>
      </c>
      <c r="L211" s="112" t="s">
        <v>2132</v>
      </c>
      <c r="M211" s="112" t="s">
        <v>2133</v>
      </c>
      <c r="N211" s="112" t="s">
        <v>12</v>
      </c>
      <c r="O211" s="112" t="s">
        <v>5757</v>
      </c>
      <c r="P211" s="112" t="s">
        <v>5757</v>
      </c>
      <c r="Q211" s="112" t="s">
        <v>5608</v>
      </c>
      <c r="R211" s="112" t="s">
        <v>2134</v>
      </c>
      <c r="S211" s="112" t="s">
        <v>123</v>
      </c>
      <c r="T211" s="112" t="str">
        <f>INDEX([2]Outcome_GWASs!I:I,MATCH([2]Luke!Q339,[2]Outcome_GWASs!C:C,0))</f>
        <v>Manually fill</v>
      </c>
      <c r="U211" s="112" t="s">
        <v>11</v>
      </c>
      <c r="V211" s="112">
        <v>1576</v>
      </c>
      <c r="W211" s="112" t="s">
        <v>2167</v>
      </c>
      <c r="X211" s="112" t="s">
        <v>11</v>
      </c>
      <c r="Y211" s="112" t="s">
        <v>11</v>
      </c>
      <c r="Z211" s="112" t="s">
        <v>11</v>
      </c>
      <c r="AA211" s="112" t="s">
        <v>11</v>
      </c>
      <c r="AB211" s="112" t="s">
        <v>11</v>
      </c>
      <c r="AC211" s="112" t="str">
        <f>INDEX([2]Exposure_GWASs!G:G,MATCH([2]Luke!AB339,[2]Exposure_GWASs!C:C,0))</f>
        <v>WHRadjBMI</v>
      </c>
      <c r="AD211" s="107" t="s">
        <v>162</v>
      </c>
      <c r="AE211" s="112" t="s">
        <v>1077</v>
      </c>
      <c r="AF211" s="112" t="s">
        <v>139</v>
      </c>
      <c r="AG211" s="112" t="s">
        <v>140</v>
      </c>
      <c r="AH211" s="112" t="s">
        <v>11</v>
      </c>
      <c r="AI211" s="112">
        <f>INDEX([2]Exposure_GWASs!F:F,MATCH([2]Luke!AB339,[2]Exposure_GWASs!C:C,0))</f>
        <v>224385</v>
      </c>
      <c r="AJ211" s="112" t="s">
        <v>11</v>
      </c>
      <c r="AK211" s="112" t="s">
        <v>1005</v>
      </c>
      <c r="AL211" s="112" t="s">
        <v>11</v>
      </c>
      <c r="AM211" s="112" t="s">
        <v>11</v>
      </c>
      <c r="AN211" s="112" t="s">
        <v>11</v>
      </c>
      <c r="AO211" s="112" t="s">
        <v>11</v>
      </c>
      <c r="AP211" s="112" t="s">
        <v>2136</v>
      </c>
      <c r="AQ211" s="112" t="s">
        <v>11</v>
      </c>
      <c r="AR211" s="112" t="s">
        <v>11</v>
      </c>
      <c r="AS211" s="112" t="s">
        <v>11</v>
      </c>
      <c r="AT211" s="112" t="s">
        <v>11</v>
      </c>
      <c r="AU211" s="112" t="s">
        <v>10</v>
      </c>
      <c r="AV211" s="112" t="s">
        <v>10</v>
      </c>
      <c r="AW211" s="112">
        <v>48</v>
      </c>
      <c r="AX211" s="112">
        <f>INDEX([2]Exposure_GWASs!S:S,MATCH([2]Luke!AB339,[2]Exposure_GWASs!C:C,0))</f>
        <v>52</v>
      </c>
      <c r="AY211" s="112" t="s">
        <v>10</v>
      </c>
      <c r="AZ211" s="112" t="s">
        <v>11</v>
      </c>
      <c r="BA211" s="112" t="s">
        <v>10</v>
      </c>
      <c r="BB211" s="112" t="s">
        <v>54</v>
      </c>
      <c r="BC211" s="112" t="s">
        <v>11</v>
      </c>
      <c r="BD211" s="112"/>
      <c r="BE211" s="112"/>
      <c r="BF211" s="112"/>
      <c r="BG211" s="112"/>
      <c r="BH211" s="112" t="s">
        <v>11</v>
      </c>
      <c r="BI211" s="112" t="s">
        <v>2137</v>
      </c>
      <c r="BJ211" s="112" t="s">
        <v>2138</v>
      </c>
      <c r="BK211" s="112" t="s">
        <v>11</v>
      </c>
      <c r="BL211" s="112" t="s">
        <v>11</v>
      </c>
      <c r="BM211" s="112" t="s">
        <v>11</v>
      </c>
      <c r="BN211" s="112" t="s">
        <v>11</v>
      </c>
      <c r="BO211" s="112" t="s">
        <v>167</v>
      </c>
      <c r="BP211" s="112" t="s">
        <v>1059</v>
      </c>
      <c r="BQ211" s="112" t="s">
        <v>1029</v>
      </c>
      <c r="BR211" s="112">
        <v>0.82</v>
      </c>
      <c r="BS211" s="112"/>
      <c r="BT211" s="112">
        <v>95</v>
      </c>
      <c r="BU211" s="112">
        <v>0.55000000000000004</v>
      </c>
      <c r="BV211" s="112">
        <v>1.23</v>
      </c>
      <c r="BW211" s="112">
        <v>0.34</v>
      </c>
      <c r="BX211" s="112" t="s">
        <v>1791</v>
      </c>
      <c r="BY211" s="112" t="s">
        <v>10</v>
      </c>
      <c r="BZ211" s="112" t="s">
        <v>2139</v>
      </c>
      <c r="CA211" s="112" t="s">
        <v>2140</v>
      </c>
      <c r="CB211" s="112" t="s">
        <v>2141</v>
      </c>
      <c r="CC211" s="112" t="s">
        <v>1791</v>
      </c>
      <c r="CD211" s="112" t="s">
        <v>2142</v>
      </c>
      <c r="CE211" s="112"/>
      <c r="CF211" s="112"/>
      <c r="CG211" s="112"/>
      <c r="CH211" s="112"/>
    </row>
    <row r="212" spans="1:86">
      <c r="A212" s="112">
        <v>46</v>
      </c>
      <c r="B212" s="105" t="s">
        <v>282</v>
      </c>
      <c r="C212" s="115" t="s">
        <v>244</v>
      </c>
      <c r="D212" s="112" t="s">
        <v>5765</v>
      </c>
      <c r="E212" s="112">
        <v>2017</v>
      </c>
      <c r="F212" s="112" t="s">
        <v>2126</v>
      </c>
      <c r="G212" s="112" t="s">
        <v>2127</v>
      </c>
      <c r="H212" s="112" t="s">
        <v>2128</v>
      </c>
      <c r="I212" s="112" t="s">
        <v>2129</v>
      </c>
      <c r="J212" s="112" t="s">
        <v>2130</v>
      </c>
      <c r="K212" s="112" t="s">
        <v>2131</v>
      </c>
      <c r="L212" s="112" t="s">
        <v>2132</v>
      </c>
      <c r="M212" s="112" t="s">
        <v>2133</v>
      </c>
      <c r="N212" s="112" t="s">
        <v>12</v>
      </c>
      <c r="O212" s="112" t="s">
        <v>5758</v>
      </c>
      <c r="P212" s="112" t="s">
        <v>5758</v>
      </c>
      <c r="Q212" s="112" t="s">
        <v>5737</v>
      </c>
      <c r="R212" s="112" t="s">
        <v>2134</v>
      </c>
      <c r="S212" s="112" t="s">
        <v>123</v>
      </c>
      <c r="T212" s="112" t="str">
        <f>INDEX([2]Outcome_GWASs!I:I,MATCH([2]Luke!Q340,[2]Outcome_GWASs!C:C,0))</f>
        <v>Manually fill</v>
      </c>
      <c r="U212" s="112" t="s">
        <v>11</v>
      </c>
      <c r="V212" s="112">
        <v>6251</v>
      </c>
      <c r="W212" s="112" t="s">
        <v>2168</v>
      </c>
      <c r="X212" s="112" t="s">
        <v>11</v>
      </c>
      <c r="Y212" s="112" t="s">
        <v>11</v>
      </c>
      <c r="Z212" s="112" t="s">
        <v>11</v>
      </c>
      <c r="AA212" s="112" t="s">
        <v>11</v>
      </c>
      <c r="AB212" s="112" t="s">
        <v>11</v>
      </c>
      <c r="AC212" s="112" t="str">
        <f>INDEX([2]Exposure_GWASs!G:G,MATCH([2]Luke!AB340,[2]Exposure_GWASs!C:C,0))</f>
        <v>WHRadjBMI</v>
      </c>
      <c r="AD212" s="107" t="s">
        <v>162</v>
      </c>
      <c r="AE212" s="112" t="s">
        <v>1077</v>
      </c>
      <c r="AF212" s="112" t="s">
        <v>139</v>
      </c>
      <c r="AG212" s="112" t="s">
        <v>140</v>
      </c>
      <c r="AH212" s="112" t="s">
        <v>11</v>
      </c>
      <c r="AI212" s="112">
        <f>INDEX([2]Exposure_GWASs!F:F,MATCH([2]Luke!AB340,[2]Exposure_GWASs!C:C,0))</f>
        <v>224385</v>
      </c>
      <c r="AJ212" s="112" t="s">
        <v>11</v>
      </c>
      <c r="AK212" s="112" t="s">
        <v>1005</v>
      </c>
      <c r="AL212" s="112" t="s">
        <v>11</v>
      </c>
      <c r="AM212" s="112" t="s">
        <v>11</v>
      </c>
      <c r="AN212" s="112" t="s">
        <v>11</v>
      </c>
      <c r="AO212" s="112" t="s">
        <v>11</v>
      </c>
      <c r="AP212" s="112" t="s">
        <v>2136</v>
      </c>
      <c r="AQ212" s="112" t="s">
        <v>11</v>
      </c>
      <c r="AR212" s="112" t="s">
        <v>11</v>
      </c>
      <c r="AS212" s="112" t="s">
        <v>11</v>
      </c>
      <c r="AT212" s="112" t="s">
        <v>11</v>
      </c>
      <c r="AU212" s="112" t="s">
        <v>10</v>
      </c>
      <c r="AV212" s="112" t="s">
        <v>10</v>
      </c>
      <c r="AW212" s="112">
        <v>48</v>
      </c>
      <c r="AX212" s="112">
        <f>INDEX([2]Exposure_GWASs!S:S,MATCH([2]Luke!AB340,[2]Exposure_GWASs!C:C,0))</f>
        <v>52</v>
      </c>
      <c r="AY212" s="112" t="s">
        <v>10</v>
      </c>
      <c r="AZ212" s="112" t="s">
        <v>11</v>
      </c>
      <c r="BA212" s="112" t="s">
        <v>10</v>
      </c>
      <c r="BB212" s="112" t="s">
        <v>54</v>
      </c>
      <c r="BC212" s="112" t="s">
        <v>11</v>
      </c>
      <c r="BD212" s="112"/>
      <c r="BE212" s="112"/>
      <c r="BF212" s="112"/>
      <c r="BG212" s="112"/>
      <c r="BH212" s="112" t="s">
        <v>11</v>
      </c>
      <c r="BI212" s="112" t="s">
        <v>2137</v>
      </c>
      <c r="BJ212" s="112" t="s">
        <v>2138</v>
      </c>
      <c r="BK212" s="112" t="s">
        <v>11</v>
      </c>
      <c r="BL212" s="112" t="s">
        <v>11</v>
      </c>
      <c r="BM212" s="112" t="s">
        <v>11</v>
      </c>
      <c r="BN212" s="112" t="s">
        <v>11</v>
      </c>
      <c r="BO212" s="112" t="s">
        <v>167</v>
      </c>
      <c r="BP212" s="112" t="s">
        <v>1059</v>
      </c>
      <c r="BQ212" s="112" t="s">
        <v>1029</v>
      </c>
      <c r="BR212" s="112">
        <v>0.85</v>
      </c>
      <c r="BS212" s="112"/>
      <c r="BT212" s="112">
        <v>95</v>
      </c>
      <c r="BU212" s="112">
        <v>0.7</v>
      </c>
      <c r="BV212" s="112">
        <v>1.05</v>
      </c>
      <c r="BW212" s="112">
        <v>0.13</v>
      </c>
      <c r="BX212" s="112" t="s">
        <v>1791</v>
      </c>
      <c r="BY212" s="112" t="s">
        <v>10</v>
      </c>
      <c r="BZ212" s="112" t="s">
        <v>2139</v>
      </c>
      <c r="CA212" s="112" t="s">
        <v>2140</v>
      </c>
      <c r="CB212" s="112" t="s">
        <v>2141</v>
      </c>
      <c r="CC212" s="112" t="s">
        <v>1791</v>
      </c>
      <c r="CD212" s="112" t="s">
        <v>2142</v>
      </c>
      <c r="CE212" s="112"/>
      <c r="CF212" s="112"/>
      <c r="CG212" s="112"/>
      <c r="CH212" s="112"/>
    </row>
    <row r="213" spans="1:86">
      <c r="A213" s="112">
        <v>46</v>
      </c>
      <c r="B213" s="105" t="s">
        <v>282</v>
      </c>
      <c r="C213" s="115" t="s">
        <v>244</v>
      </c>
      <c r="D213" s="112" t="s">
        <v>5765</v>
      </c>
      <c r="E213" s="112">
        <v>2017</v>
      </c>
      <c r="F213" s="112" t="s">
        <v>2126</v>
      </c>
      <c r="G213" s="112" t="s">
        <v>2127</v>
      </c>
      <c r="H213" s="112" t="s">
        <v>2128</v>
      </c>
      <c r="I213" s="112" t="s">
        <v>2129</v>
      </c>
      <c r="J213" s="112" t="s">
        <v>2130</v>
      </c>
      <c r="K213" s="112" t="s">
        <v>2131</v>
      </c>
      <c r="L213" s="112" t="s">
        <v>2132</v>
      </c>
      <c r="M213" s="112" t="s">
        <v>2133</v>
      </c>
      <c r="N213" s="112" t="s">
        <v>12</v>
      </c>
      <c r="O213" s="112" t="s">
        <v>1203</v>
      </c>
      <c r="P213" s="112" t="s">
        <v>1203</v>
      </c>
      <c r="Q213" s="112" t="s">
        <v>5577</v>
      </c>
      <c r="R213" s="112" t="s">
        <v>2134</v>
      </c>
      <c r="S213" s="112" t="s">
        <v>123</v>
      </c>
      <c r="T213" s="112" t="str">
        <f>INDEX([2]Outcome_GWASs!I:I,MATCH([2]Luke!Q341,[2]Outcome_GWASs!C:C,0))</f>
        <v>Manually fill</v>
      </c>
      <c r="U213" s="112" t="s">
        <v>11</v>
      </c>
      <c r="V213" s="112">
        <v>113</v>
      </c>
      <c r="W213" s="112" t="s">
        <v>2169</v>
      </c>
      <c r="X213" s="112" t="s">
        <v>11</v>
      </c>
      <c r="Y213" s="112" t="s">
        <v>11</v>
      </c>
      <c r="Z213" s="112" t="s">
        <v>11</v>
      </c>
      <c r="AA213" s="112" t="s">
        <v>11</v>
      </c>
      <c r="AB213" s="112" t="s">
        <v>11</v>
      </c>
      <c r="AC213" s="112" t="str">
        <f>INDEX([2]Exposure_GWASs!G:G,MATCH([2]Luke!AB341,[2]Exposure_GWASs!C:C,0))</f>
        <v>WHRadjBMI</v>
      </c>
      <c r="AD213" s="107" t="s">
        <v>162</v>
      </c>
      <c r="AE213" s="112" t="s">
        <v>1077</v>
      </c>
      <c r="AF213" s="112" t="s">
        <v>139</v>
      </c>
      <c r="AG213" s="112" t="s">
        <v>140</v>
      </c>
      <c r="AH213" s="112" t="s">
        <v>11</v>
      </c>
      <c r="AI213" s="112">
        <f>INDEX([2]Exposure_GWASs!F:F,MATCH([2]Luke!AB341,[2]Exposure_GWASs!C:C,0))</f>
        <v>224385</v>
      </c>
      <c r="AJ213" s="112" t="s">
        <v>11</v>
      </c>
      <c r="AK213" s="112" t="s">
        <v>1005</v>
      </c>
      <c r="AL213" s="112" t="s">
        <v>11</v>
      </c>
      <c r="AM213" s="112" t="s">
        <v>11</v>
      </c>
      <c r="AN213" s="112" t="s">
        <v>11</v>
      </c>
      <c r="AO213" s="112" t="s">
        <v>11</v>
      </c>
      <c r="AP213" s="112" t="s">
        <v>2136</v>
      </c>
      <c r="AQ213" s="112" t="s">
        <v>11</v>
      </c>
      <c r="AR213" s="112" t="s">
        <v>11</v>
      </c>
      <c r="AS213" s="112" t="s">
        <v>11</v>
      </c>
      <c r="AT213" s="112" t="s">
        <v>11</v>
      </c>
      <c r="AU213" s="112" t="s">
        <v>10</v>
      </c>
      <c r="AV213" s="112" t="s">
        <v>10</v>
      </c>
      <c r="AW213" s="112">
        <v>48</v>
      </c>
      <c r="AX213" s="112">
        <f>INDEX([2]Exposure_GWASs!S:S,MATCH([2]Luke!AB341,[2]Exposure_GWASs!C:C,0))</f>
        <v>52</v>
      </c>
      <c r="AY213" s="112" t="s">
        <v>10</v>
      </c>
      <c r="AZ213" s="112" t="s">
        <v>11</v>
      </c>
      <c r="BA213" s="112" t="s">
        <v>10</v>
      </c>
      <c r="BB213" s="112" t="s">
        <v>54</v>
      </c>
      <c r="BC213" s="112" t="s">
        <v>11</v>
      </c>
      <c r="BD213" s="112"/>
      <c r="BE213" s="112"/>
      <c r="BF213" s="112"/>
      <c r="BG213" s="112"/>
      <c r="BH213" s="112" t="s">
        <v>11</v>
      </c>
      <c r="BI213" s="112" t="s">
        <v>2137</v>
      </c>
      <c r="BJ213" s="112" t="s">
        <v>2138</v>
      </c>
      <c r="BK213" s="112" t="s">
        <v>11</v>
      </c>
      <c r="BL213" s="112" t="s">
        <v>11</v>
      </c>
      <c r="BM213" s="112" t="s">
        <v>11</v>
      </c>
      <c r="BN213" s="112" t="s">
        <v>11</v>
      </c>
      <c r="BO213" s="112" t="s">
        <v>167</v>
      </c>
      <c r="BP213" s="112" t="s">
        <v>1059</v>
      </c>
      <c r="BQ213" s="112" t="s">
        <v>1029</v>
      </c>
      <c r="BR213" s="112">
        <v>2.02</v>
      </c>
      <c r="BS213" s="112"/>
      <c r="BT213" s="112">
        <v>95</v>
      </c>
      <c r="BU213" s="112">
        <v>0.46</v>
      </c>
      <c r="BV213" s="112">
        <v>8.9</v>
      </c>
      <c r="BW213" s="112">
        <v>0.36</v>
      </c>
      <c r="BX213" s="112" t="s">
        <v>1791</v>
      </c>
      <c r="BY213" s="112" t="s">
        <v>10</v>
      </c>
      <c r="BZ213" s="112" t="s">
        <v>2139</v>
      </c>
      <c r="CA213" s="112" t="s">
        <v>2140</v>
      </c>
      <c r="CB213" s="112" t="s">
        <v>2141</v>
      </c>
      <c r="CC213" s="112" t="s">
        <v>1791</v>
      </c>
      <c r="CD213" s="112" t="s">
        <v>2142</v>
      </c>
      <c r="CE213" s="112"/>
      <c r="CF213" s="112"/>
      <c r="CG213" s="112"/>
      <c r="CH213" s="112"/>
    </row>
    <row r="214" spans="1:86">
      <c r="A214" s="112">
        <v>46</v>
      </c>
      <c r="B214" s="105" t="s">
        <v>282</v>
      </c>
      <c r="C214" s="115" t="s">
        <v>244</v>
      </c>
      <c r="D214" s="112" t="s">
        <v>5765</v>
      </c>
      <c r="E214" s="112">
        <v>2017</v>
      </c>
      <c r="F214" s="112" t="s">
        <v>2126</v>
      </c>
      <c r="G214" s="112" t="s">
        <v>2127</v>
      </c>
      <c r="H214" s="112" t="s">
        <v>2128</v>
      </c>
      <c r="I214" s="112" t="s">
        <v>2129</v>
      </c>
      <c r="J214" s="112" t="s">
        <v>2130</v>
      </c>
      <c r="K214" s="112" t="s">
        <v>2131</v>
      </c>
      <c r="L214" s="112" t="s">
        <v>2132</v>
      </c>
      <c r="M214" s="112" t="s">
        <v>2133</v>
      </c>
      <c r="N214" s="112" t="s">
        <v>12</v>
      </c>
      <c r="O214" s="112" t="s">
        <v>5615</v>
      </c>
      <c r="P214" s="112" t="s">
        <v>5615</v>
      </c>
      <c r="Q214" s="112" t="s">
        <v>5577</v>
      </c>
      <c r="R214" s="112" t="s">
        <v>2134</v>
      </c>
      <c r="S214" s="112" t="s">
        <v>123</v>
      </c>
      <c r="T214" s="112" t="str">
        <f>INDEX([2]Outcome_GWASs!I:I,MATCH([2]Luke!Q342,[2]Outcome_GWASs!C:C,0))</f>
        <v>Manually fill</v>
      </c>
      <c r="U214" s="112" t="s">
        <v>11</v>
      </c>
      <c r="V214" s="112">
        <v>2378</v>
      </c>
      <c r="W214" s="112" t="s">
        <v>2170</v>
      </c>
      <c r="X214" s="112" t="s">
        <v>11</v>
      </c>
      <c r="Y214" s="112" t="s">
        <v>11</v>
      </c>
      <c r="Z214" s="112" t="s">
        <v>11</v>
      </c>
      <c r="AA214" s="112" t="s">
        <v>11</v>
      </c>
      <c r="AB214" s="112" t="s">
        <v>11</v>
      </c>
      <c r="AC214" s="112" t="str">
        <f>INDEX([2]Exposure_GWASs!G:G,MATCH([2]Luke!AB342,[2]Exposure_GWASs!C:C,0))</f>
        <v>WHRadjBMI</v>
      </c>
      <c r="AD214" s="107" t="s">
        <v>162</v>
      </c>
      <c r="AE214" s="112" t="s">
        <v>1077</v>
      </c>
      <c r="AF214" s="112" t="s">
        <v>139</v>
      </c>
      <c r="AG214" s="112" t="s">
        <v>140</v>
      </c>
      <c r="AH214" s="112" t="s">
        <v>11</v>
      </c>
      <c r="AI214" s="112">
        <f>INDEX([2]Exposure_GWASs!F:F,MATCH([2]Luke!AB342,[2]Exposure_GWASs!C:C,0))</f>
        <v>224385</v>
      </c>
      <c r="AJ214" s="112" t="s">
        <v>11</v>
      </c>
      <c r="AK214" s="112" t="s">
        <v>1005</v>
      </c>
      <c r="AL214" s="112" t="s">
        <v>11</v>
      </c>
      <c r="AM214" s="112" t="s">
        <v>11</v>
      </c>
      <c r="AN214" s="112" t="s">
        <v>11</v>
      </c>
      <c r="AO214" s="112" t="s">
        <v>11</v>
      </c>
      <c r="AP214" s="112" t="s">
        <v>2136</v>
      </c>
      <c r="AQ214" s="112" t="s">
        <v>11</v>
      </c>
      <c r="AR214" s="112" t="s">
        <v>11</v>
      </c>
      <c r="AS214" s="112" t="s">
        <v>11</v>
      </c>
      <c r="AT214" s="112" t="s">
        <v>11</v>
      </c>
      <c r="AU214" s="112" t="s">
        <v>10</v>
      </c>
      <c r="AV214" s="112" t="s">
        <v>10</v>
      </c>
      <c r="AW214" s="112">
        <v>48</v>
      </c>
      <c r="AX214" s="112">
        <f>INDEX([2]Exposure_GWASs!S:S,MATCH([2]Luke!AB342,[2]Exposure_GWASs!C:C,0))</f>
        <v>52</v>
      </c>
      <c r="AY214" s="112" t="s">
        <v>10</v>
      </c>
      <c r="AZ214" s="112" t="s">
        <v>11</v>
      </c>
      <c r="BA214" s="112" t="s">
        <v>10</v>
      </c>
      <c r="BB214" s="112" t="s">
        <v>54</v>
      </c>
      <c r="BC214" s="112" t="s">
        <v>11</v>
      </c>
      <c r="BD214" s="112"/>
      <c r="BE214" s="112"/>
      <c r="BF214" s="112"/>
      <c r="BG214" s="112"/>
      <c r="BH214" s="112" t="s">
        <v>11</v>
      </c>
      <c r="BI214" s="112" t="s">
        <v>2137</v>
      </c>
      <c r="BJ214" s="112" t="s">
        <v>2138</v>
      </c>
      <c r="BK214" s="112" t="s">
        <v>11</v>
      </c>
      <c r="BL214" s="112" t="s">
        <v>11</v>
      </c>
      <c r="BM214" s="112" t="s">
        <v>11</v>
      </c>
      <c r="BN214" s="112" t="s">
        <v>11</v>
      </c>
      <c r="BO214" s="112" t="s">
        <v>167</v>
      </c>
      <c r="BP214" s="112" t="s">
        <v>1059</v>
      </c>
      <c r="BQ214" s="112" t="s">
        <v>1029</v>
      </c>
      <c r="BR214" s="112">
        <v>0.95</v>
      </c>
      <c r="BS214" s="112"/>
      <c r="BT214" s="112">
        <v>95</v>
      </c>
      <c r="BU214" s="112">
        <v>0.68</v>
      </c>
      <c r="BV214" s="112">
        <v>1.33</v>
      </c>
      <c r="BW214" s="112">
        <v>0.75</v>
      </c>
      <c r="BX214" s="112" t="s">
        <v>1791</v>
      </c>
      <c r="BY214" s="112" t="s">
        <v>10</v>
      </c>
      <c r="BZ214" s="112" t="s">
        <v>2139</v>
      </c>
      <c r="CA214" s="112" t="s">
        <v>2140</v>
      </c>
      <c r="CB214" s="112" t="s">
        <v>2141</v>
      </c>
      <c r="CC214" s="112" t="s">
        <v>1791</v>
      </c>
      <c r="CD214" s="112" t="s">
        <v>2142</v>
      </c>
      <c r="CE214" s="112"/>
      <c r="CF214" s="112"/>
      <c r="CG214" s="112"/>
      <c r="CH214" s="112"/>
    </row>
    <row r="215" spans="1:86">
      <c r="A215" s="112">
        <v>46</v>
      </c>
      <c r="B215" s="105" t="s">
        <v>282</v>
      </c>
      <c r="C215" s="115" t="s">
        <v>244</v>
      </c>
      <c r="D215" s="112" t="s">
        <v>5765</v>
      </c>
      <c r="E215" s="112">
        <v>2017</v>
      </c>
      <c r="F215" s="112" t="s">
        <v>2126</v>
      </c>
      <c r="G215" s="112" t="s">
        <v>2127</v>
      </c>
      <c r="H215" s="112" t="s">
        <v>2128</v>
      </c>
      <c r="I215" s="112" t="s">
        <v>2129</v>
      </c>
      <c r="J215" s="112" t="s">
        <v>2130</v>
      </c>
      <c r="K215" s="112" t="s">
        <v>2131</v>
      </c>
      <c r="L215" s="112" t="s">
        <v>2132</v>
      </c>
      <c r="M215" s="112" t="s">
        <v>2133</v>
      </c>
      <c r="N215" s="112" t="s">
        <v>12</v>
      </c>
      <c r="O215" s="112" t="s">
        <v>5740</v>
      </c>
      <c r="P215" s="112" t="s">
        <v>5740</v>
      </c>
      <c r="Q215" s="112" t="s">
        <v>5577</v>
      </c>
      <c r="R215" s="112" t="s">
        <v>2134</v>
      </c>
      <c r="S215" s="112" t="s">
        <v>123</v>
      </c>
      <c r="T215" s="112" t="str">
        <f>INDEX([2]Outcome_GWASs!I:I,MATCH([2]Luke!Q343,[2]Outcome_GWASs!C:C,0))</f>
        <v>Manually fill</v>
      </c>
      <c r="U215" s="112" t="s">
        <v>11</v>
      </c>
      <c r="V215" s="112">
        <v>610</v>
      </c>
      <c r="W215" s="112" t="s">
        <v>2171</v>
      </c>
      <c r="X215" s="112" t="s">
        <v>11</v>
      </c>
      <c r="Y215" s="112" t="s">
        <v>11</v>
      </c>
      <c r="Z215" s="112" t="s">
        <v>11</v>
      </c>
      <c r="AA215" s="112" t="s">
        <v>11</v>
      </c>
      <c r="AB215" s="112" t="s">
        <v>11</v>
      </c>
      <c r="AC215" s="112" t="str">
        <f>INDEX([2]Exposure_GWASs!G:G,MATCH([2]Luke!AB343,[2]Exposure_GWASs!C:C,0))</f>
        <v>WHRadjBMI</v>
      </c>
      <c r="AD215" s="107" t="s">
        <v>162</v>
      </c>
      <c r="AE215" s="112" t="s">
        <v>1077</v>
      </c>
      <c r="AF215" s="112" t="s">
        <v>139</v>
      </c>
      <c r="AG215" s="112" t="s">
        <v>140</v>
      </c>
      <c r="AH215" s="112" t="s">
        <v>11</v>
      </c>
      <c r="AI215" s="112">
        <f>INDEX([2]Exposure_GWASs!F:F,MATCH([2]Luke!AB343,[2]Exposure_GWASs!C:C,0))</f>
        <v>224385</v>
      </c>
      <c r="AJ215" s="112" t="s">
        <v>11</v>
      </c>
      <c r="AK215" s="112" t="s">
        <v>1005</v>
      </c>
      <c r="AL215" s="112" t="s">
        <v>11</v>
      </c>
      <c r="AM215" s="112" t="s">
        <v>11</v>
      </c>
      <c r="AN215" s="112" t="s">
        <v>11</v>
      </c>
      <c r="AO215" s="112" t="s">
        <v>11</v>
      </c>
      <c r="AP215" s="112" t="s">
        <v>2136</v>
      </c>
      <c r="AQ215" s="112" t="s">
        <v>11</v>
      </c>
      <c r="AR215" s="112" t="s">
        <v>11</v>
      </c>
      <c r="AS215" s="112" t="s">
        <v>11</v>
      </c>
      <c r="AT215" s="112" t="s">
        <v>11</v>
      </c>
      <c r="AU215" s="112" t="s">
        <v>10</v>
      </c>
      <c r="AV215" s="112" t="s">
        <v>10</v>
      </c>
      <c r="AW215" s="112">
        <v>48</v>
      </c>
      <c r="AX215" s="112">
        <f>INDEX([2]Exposure_GWASs!S:S,MATCH([2]Luke!AB343,[2]Exposure_GWASs!C:C,0))</f>
        <v>52</v>
      </c>
      <c r="AY215" s="112" t="s">
        <v>10</v>
      </c>
      <c r="AZ215" s="112" t="s">
        <v>11</v>
      </c>
      <c r="BA215" s="112" t="s">
        <v>10</v>
      </c>
      <c r="BB215" s="112" t="s">
        <v>54</v>
      </c>
      <c r="BC215" s="112" t="s">
        <v>11</v>
      </c>
      <c r="BD215" s="112"/>
      <c r="BE215" s="112"/>
      <c r="BF215" s="112"/>
      <c r="BG215" s="112"/>
      <c r="BH215" s="112" t="s">
        <v>11</v>
      </c>
      <c r="BI215" s="112" t="s">
        <v>2137</v>
      </c>
      <c r="BJ215" s="112" t="s">
        <v>2138</v>
      </c>
      <c r="BK215" s="112" t="s">
        <v>11</v>
      </c>
      <c r="BL215" s="112" t="s">
        <v>11</v>
      </c>
      <c r="BM215" s="112" t="s">
        <v>11</v>
      </c>
      <c r="BN215" s="112" t="s">
        <v>11</v>
      </c>
      <c r="BO215" s="112" t="s">
        <v>167</v>
      </c>
      <c r="BP215" s="112" t="s">
        <v>1059</v>
      </c>
      <c r="BQ215" s="112" t="s">
        <v>1029</v>
      </c>
      <c r="BR215" s="112">
        <v>1.01</v>
      </c>
      <c r="BS215" s="112"/>
      <c r="BT215" s="112">
        <v>95</v>
      </c>
      <c r="BU215" s="112">
        <v>0.52</v>
      </c>
      <c r="BV215" s="112">
        <v>1.97</v>
      </c>
      <c r="BW215" s="112">
        <v>0.97</v>
      </c>
      <c r="BX215" s="112" t="s">
        <v>1791</v>
      </c>
      <c r="BY215" s="112" t="s">
        <v>10</v>
      </c>
      <c r="BZ215" s="112" t="s">
        <v>2139</v>
      </c>
      <c r="CA215" s="112" t="s">
        <v>2140</v>
      </c>
      <c r="CB215" s="112" t="s">
        <v>2141</v>
      </c>
      <c r="CC215" s="112" t="s">
        <v>1791</v>
      </c>
      <c r="CD215" s="112" t="s">
        <v>2142</v>
      </c>
      <c r="CE215" s="112"/>
      <c r="CF215" s="112"/>
      <c r="CG215" s="112"/>
      <c r="CH215" s="112"/>
    </row>
    <row r="216" spans="1:86">
      <c r="A216" s="112">
        <v>46</v>
      </c>
      <c r="B216" s="105" t="s">
        <v>282</v>
      </c>
      <c r="C216" s="115" t="s">
        <v>244</v>
      </c>
      <c r="D216" s="112" t="s">
        <v>5765</v>
      </c>
      <c r="E216" s="112">
        <v>2017</v>
      </c>
      <c r="F216" s="112" t="s">
        <v>2126</v>
      </c>
      <c r="G216" s="112" t="s">
        <v>2127</v>
      </c>
      <c r="H216" s="112" t="s">
        <v>2128</v>
      </c>
      <c r="I216" s="112" t="s">
        <v>2129</v>
      </c>
      <c r="J216" s="112" t="s">
        <v>2130</v>
      </c>
      <c r="K216" s="112" t="s">
        <v>2131</v>
      </c>
      <c r="L216" s="112" t="s">
        <v>2132</v>
      </c>
      <c r="M216" s="112" t="s">
        <v>2133</v>
      </c>
      <c r="N216" s="112" t="s">
        <v>12</v>
      </c>
      <c r="O216" s="112" t="s">
        <v>5759</v>
      </c>
      <c r="P216" s="112" t="s">
        <v>5759</v>
      </c>
      <c r="Q216" s="112" t="s">
        <v>5577</v>
      </c>
      <c r="R216" s="112" t="s">
        <v>2134</v>
      </c>
      <c r="S216" s="112" t="s">
        <v>123</v>
      </c>
      <c r="T216" s="112" t="str">
        <f>INDEX([2]Outcome_GWASs!I:I,MATCH([2]Luke!Q344,[2]Outcome_GWASs!C:C,0))</f>
        <v>Manually fill</v>
      </c>
      <c r="U216" s="112" t="s">
        <v>11</v>
      </c>
      <c r="V216" s="112">
        <v>2475</v>
      </c>
      <c r="W216" s="112" t="s">
        <v>2172</v>
      </c>
      <c r="X216" s="112" t="s">
        <v>11</v>
      </c>
      <c r="Y216" s="112" t="s">
        <v>11</v>
      </c>
      <c r="Z216" s="112" t="s">
        <v>11</v>
      </c>
      <c r="AA216" s="112" t="s">
        <v>11</v>
      </c>
      <c r="AB216" s="112" t="s">
        <v>11</v>
      </c>
      <c r="AC216" s="112" t="str">
        <f>INDEX([2]Exposure_GWASs!G:G,MATCH([2]Luke!AB344,[2]Exposure_GWASs!C:C,0))</f>
        <v>WHRadjBMI</v>
      </c>
      <c r="AD216" s="107" t="s">
        <v>162</v>
      </c>
      <c r="AE216" s="112" t="s">
        <v>1077</v>
      </c>
      <c r="AF216" s="112" t="s">
        <v>139</v>
      </c>
      <c r="AG216" s="112" t="s">
        <v>140</v>
      </c>
      <c r="AH216" s="112" t="s">
        <v>11</v>
      </c>
      <c r="AI216" s="112">
        <f>INDEX([2]Exposure_GWASs!F:F,MATCH([2]Luke!AB344,[2]Exposure_GWASs!C:C,0))</f>
        <v>224385</v>
      </c>
      <c r="AJ216" s="112" t="s">
        <v>11</v>
      </c>
      <c r="AK216" s="112" t="s">
        <v>1005</v>
      </c>
      <c r="AL216" s="112" t="s">
        <v>11</v>
      </c>
      <c r="AM216" s="112" t="s">
        <v>11</v>
      </c>
      <c r="AN216" s="112" t="s">
        <v>11</v>
      </c>
      <c r="AO216" s="112" t="s">
        <v>11</v>
      </c>
      <c r="AP216" s="112" t="s">
        <v>2136</v>
      </c>
      <c r="AQ216" s="112" t="s">
        <v>11</v>
      </c>
      <c r="AR216" s="112" t="s">
        <v>11</v>
      </c>
      <c r="AS216" s="112" t="s">
        <v>11</v>
      </c>
      <c r="AT216" s="112" t="s">
        <v>11</v>
      </c>
      <c r="AU216" s="112" t="s">
        <v>10</v>
      </c>
      <c r="AV216" s="112" t="s">
        <v>10</v>
      </c>
      <c r="AW216" s="112">
        <v>48</v>
      </c>
      <c r="AX216" s="112">
        <f>INDEX([2]Exposure_GWASs!S:S,MATCH([2]Luke!AB344,[2]Exposure_GWASs!C:C,0))</f>
        <v>52</v>
      </c>
      <c r="AY216" s="112" t="s">
        <v>10</v>
      </c>
      <c r="AZ216" s="112" t="s">
        <v>11</v>
      </c>
      <c r="BA216" s="112" t="s">
        <v>10</v>
      </c>
      <c r="BB216" s="112" t="s">
        <v>54</v>
      </c>
      <c r="BC216" s="112" t="s">
        <v>11</v>
      </c>
      <c r="BD216" s="112"/>
      <c r="BE216" s="112"/>
      <c r="BF216" s="112"/>
      <c r="BG216" s="112"/>
      <c r="BH216" s="112" t="s">
        <v>11</v>
      </c>
      <c r="BI216" s="112" t="s">
        <v>2137</v>
      </c>
      <c r="BJ216" s="112" t="s">
        <v>2138</v>
      </c>
      <c r="BK216" s="112" t="s">
        <v>11</v>
      </c>
      <c r="BL216" s="112" t="s">
        <v>11</v>
      </c>
      <c r="BM216" s="112" t="s">
        <v>11</v>
      </c>
      <c r="BN216" s="112" t="s">
        <v>11</v>
      </c>
      <c r="BO216" s="112" t="s">
        <v>167</v>
      </c>
      <c r="BP216" s="112" t="s">
        <v>1059</v>
      </c>
      <c r="BQ216" s="112" t="s">
        <v>1029</v>
      </c>
      <c r="BR216" s="112">
        <v>1.1599999999999999</v>
      </c>
      <c r="BS216" s="112"/>
      <c r="BT216" s="112">
        <v>95</v>
      </c>
      <c r="BU216" s="112">
        <v>0.84</v>
      </c>
      <c r="BV216" s="112">
        <v>1.62</v>
      </c>
      <c r="BW216" s="112">
        <v>0.37</v>
      </c>
      <c r="BX216" s="112" t="s">
        <v>1791</v>
      </c>
      <c r="BY216" s="112" t="s">
        <v>10</v>
      </c>
      <c r="BZ216" s="112" t="s">
        <v>2139</v>
      </c>
      <c r="CA216" s="112" t="s">
        <v>2140</v>
      </c>
      <c r="CB216" s="112" t="s">
        <v>2141</v>
      </c>
      <c r="CC216" s="112" t="s">
        <v>1791</v>
      </c>
      <c r="CD216" s="112" t="s">
        <v>2142</v>
      </c>
      <c r="CE216" s="112"/>
      <c r="CF216" s="112"/>
      <c r="CG216" s="112"/>
      <c r="CH216" s="112"/>
    </row>
    <row r="217" spans="1:86">
      <c r="A217" s="112">
        <v>46</v>
      </c>
      <c r="B217" s="105" t="s">
        <v>282</v>
      </c>
      <c r="C217" s="115" t="s">
        <v>244</v>
      </c>
      <c r="D217" s="112" t="s">
        <v>5765</v>
      </c>
      <c r="E217" s="112">
        <v>2017</v>
      </c>
      <c r="F217" s="112" t="s">
        <v>2126</v>
      </c>
      <c r="G217" s="112" t="s">
        <v>2127</v>
      </c>
      <c r="H217" s="112" t="s">
        <v>2128</v>
      </c>
      <c r="I217" s="112" t="s">
        <v>2129</v>
      </c>
      <c r="J217" s="112" t="s">
        <v>2130</v>
      </c>
      <c r="K217" s="112" t="s">
        <v>2131</v>
      </c>
      <c r="L217" s="112" t="s">
        <v>2132</v>
      </c>
      <c r="M217" s="112" t="s">
        <v>2133</v>
      </c>
      <c r="N217" s="112" t="s">
        <v>12</v>
      </c>
      <c r="O217" s="112" t="s">
        <v>1211</v>
      </c>
      <c r="P217" s="112" t="s">
        <v>1211</v>
      </c>
      <c r="Q217" s="112" t="s">
        <v>5577</v>
      </c>
      <c r="R217" s="112" t="s">
        <v>2134</v>
      </c>
      <c r="S217" s="112" t="s">
        <v>123</v>
      </c>
      <c r="T217" s="112" t="str">
        <f>INDEX([2]Outcome_GWASs!I:I,MATCH([2]Luke!Q345,[2]Outcome_GWASs!C:C,0))</f>
        <v>Manually fill</v>
      </c>
      <c r="U217" s="112" t="s">
        <v>11</v>
      </c>
      <c r="V217" s="112">
        <v>835</v>
      </c>
      <c r="W217" s="112" t="s">
        <v>2173</v>
      </c>
      <c r="X217" s="112" t="s">
        <v>11</v>
      </c>
      <c r="Y217" s="112" t="s">
        <v>11</v>
      </c>
      <c r="Z217" s="112" t="s">
        <v>11</v>
      </c>
      <c r="AA217" s="112" t="s">
        <v>11</v>
      </c>
      <c r="AB217" s="112" t="s">
        <v>11</v>
      </c>
      <c r="AC217" s="112" t="str">
        <f>INDEX([2]Exposure_GWASs!G:G,MATCH([2]Luke!AB345,[2]Exposure_GWASs!C:C,0))</f>
        <v>WHRadjBMI</v>
      </c>
      <c r="AD217" s="107" t="s">
        <v>162</v>
      </c>
      <c r="AE217" s="112" t="s">
        <v>1077</v>
      </c>
      <c r="AF217" s="112" t="s">
        <v>139</v>
      </c>
      <c r="AG217" s="112" t="s">
        <v>140</v>
      </c>
      <c r="AH217" s="112" t="s">
        <v>11</v>
      </c>
      <c r="AI217" s="112">
        <f>INDEX([2]Exposure_GWASs!F:F,MATCH([2]Luke!AB345,[2]Exposure_GWASs!C:C,0))</f>
        <v>224385</v>
      </c>
      <c r="AJ217" s="112" t="s">
        <v>11</v>
      </c>
      <c r="AK217" s="112" t="s">
        <v>1005</v>
      </c>
      <c r="AL217" s="112" t="s">
        <v>11</v>
      </c>
      <c r="AM217" s="112" t="s">
        <v>11</v>
      </c>
      <c r="AN217" s="112" t="s">
        <v>11</v>
      </c>
      <c r="AO217" s="112" t="s">
        <v>11</v>
      </c>
      <c r="AP217" s="112" t="s">
        <v>2136</v>
      </c>
      <c r="AQ217" s="112" t="s">
        <v>11</v>
      </c>
      <c r="AR217" s="112" t="s">
        <v>11</v>
      </c>
      <c r="AS217" s="112" t="s">
        <v>11</v>
      </c>
      <c r="AT217" s="112" t="s">
        <v>11</v>
      </c>
      <c r="AU217" s="112" t="s">
        <v>10</v>
      </c>
      <c r="AV217" s="112" t="s">
        <v>10</v>
      </c>
      <c r="AW217" s="112">
        <v>48</v>
      </c>
      <c r="AX217" s="112">
        <f>INDEX([2]Exposure_GWASs!S:S,MATCH([2]Luke!AB345,[2]Exposure_GWASs!C:C,0))</f>
        <v>52</v>
      </c>
      <c r="AY217" s="112" t="s">
        <v>10</v>
      </c>
      <c r="AZ217" s="112" t="s">
        <v>11</v>
      </c>
      <c r="BA217" s="112" t="s">
        <v>10</v>
      </c>
      <c r="BB217" s="112" t="s">
        <v>54</v>
      </c>
      <c r="BC217" s="112" t="s">
        <v>11</v>
      </c>
      <c r="BD217" s="112"/>
      <c r="BE217" s="112"/>
      <c r="BF217" s="112"/>
      <c r="BG217" s="112"/>
      <c r="BH217" s="112" t="s">
        <v>11</v>
      </c>
      <c r="BI217" s="112" t="s">
        <v>2137</v>
      </c>
      <c r="BJ217" s="112" t="s">
        <v>2138</v>
      </c>
      <c r="BK217" s="112" t="s">
        <v>11</v>
      </c>
      <c r="BL217" s="112" t="s">
        <v>11</v>
      </c>
      <c r="BM217" s="112" t="s">
        <v>11</v>
      </c>
      <c r="BN217" s="112" t="s">
        <v>11</v>
      </c>
      <c r="BO217" s="112" t="s">
        <v>167</v>
      </c>
      <c r="BP217" s="112" t="s">
        <v>1059</v>
      </c>
      <c r="BQ217" s="112" t="s">
        <v>1029</v>
      </c>
      <c r="BR217" s="112">
        <v>1.1000000000000001</v>
      </c>
      <c r="BS217" s="112"/>
      <c r="BT217" s="112">
        <v>95</v>
      </c>
      <c r="BU217" s="112">
        <v>0.63</v>
      </c>
      <c r="BV217" s="112">
        <v>1.95</v>
      </c>
      <c r="BW217" s="112">
        <v>0.73</v>
      </c>
      <c r="BX217" s="112" t="s">
        <v>1791</v>
      </c>
      <c r="BY217" s="112" t="s">
        <v>10</v>
      </c>
      <c r="BZ217" s="112" t="s">
        <v>2139</v>
      </c>
      <c r="CA217" s="112" t="s">
        <v>2140</v>
      </c>
      <c r="CB217" s="112" t="s">
        <v>2141</v>
      </c>
      <c r="CC217" s="112" t="s">
        <v>1791</v>
      </c>
      <c r="CD217" s="112" t="s">
        <v>2142</v>
      </c>
      <c r="CE217" s="112"/>
      <c r="CF217" s="112"/>
      <c r="CG217" s="112"/>
      <c r="CH217" s="112"/>
    </row>
    <row r="218" spans="1:86">
      <c r="A218" s="112">
        <v>46</v>
      </c>
      <c r="B218" s="105" t="s">
        <v>282</v>
      </c>
      <c r="C218" s="115" t="s">
        <v>244</v>
      </c>
      <c r="D218" s="112" t="s">
        <v>5765</v>
      </c>
      <c r="E218" s="112">
        <v>2017</v>
      </c>
      <c r="F218" s="112" t="s">
        <v>2126</v>
      </c>
      <c r="G218" s="112" t="s">
        <v>2127</v>
      </c>
      <c r="H218" s="112" t="s">
        <v>2128</v>
      </c>
      <c r="I218" s="112" t="s">
        <v>2129</v>
      </c>
      <c r="J218" s="112" t="s">
        <v>2130</v>
      </c>
      <c r="K218" s="112" t="s">
        <v>2131</v>
      </c>
      <c r="L218" s="112" t="s">
        <v>2132</v>
      </c>
      <c r="M218" s="112" t="s">
        <v>2133</v>
      </c>
      <c r="N218" s="112" t="s">
        <v>12</v>
      </c>
      <c r="O218" s="112" t="s">
        <v>5760</v>
      </c>
      <c r="P218" s="112" t="s">
        <v>5760</v>
      </c>
      <c r="Q218" s="112" t="s">
        <v>5577</v>
      </c>
      <c r="R218" s="112" t="s">
        <v>2134</v>
      </c>
      <c r="S218" s="112" t="s">
        <v>123</v>
      </c>
      <c r="T218" s="112" t="str">
        <f>INDEX([2]Outcome_GWASs!I:I,MATCH([2]Luke!Q346,[2]Outcome_GWASs!C:C,0))</f>
        <v>Manually fill</v>
      </c>
      <c r="U218" s="112" t="s">
        <v>11</v>
      </c>
      <c r="V218" s="112">
        <v>870</v>
      </c>
      <c r="W218" s="112" t="s">
        <v>2174</v>
      </c>
      <c r="X218" s="112" t="s">
        <v>11</v>
      </c>
      <c r="Y218" s="112" t="s">
        <v>11</v>
      </c>
      <c r="Z218" s="112" t="s">
        <v>11</v>
      </c>
      <c r="AA218" s="112" t="s">
        <v>11</v>
      </c>
      <c r="AB218" s="112" t="s">
        <v>11</v>
      </c>
      <c r="AC218" s="112" t="str">
        <f>INDEX([2]Exposure_GWASs!G:G,MATCH([2]Luke!AB346,[2]Exposure_GWASs!C:C,0))</f>
        <v>WHRadjBMI</v>
      </c>
      <c r="AD218" s="107" t="s">
        <v>162</v>
      </c>
      <c r="AE218" s="112" t="s">
        <v>1077</v>
      </c>
      <c r="AF218" s="112" t="s">
        <v>139</v>
      </c>
      <c r="AG218" s="112" t="s">
        <v>140</v>
      </c>
      <c r="AH218" s="112" t="s">
        <v>11</v>
      </c>
      <c r="AI218" s="112">
        <f>INDEX([2]Exposure_GWASs!F:F,MATCH([2]Luke!AB346,[2]Exposure_GWASs!C:C,0))</f>
        <v>224385</v>
      </c>
      <c r="AJ218" s="112" t="s">
        <v>11</v>
      </c>
      <c r="AK218" s="112" t="s">
        <v>1005</v>
      </c>
      <c r="AL218" s="112" t="s">
        <v>11</v>
      </c>
      <c r="AM218" s="112" t="s">
        <v>11</v>
      </c>
      <c r="AN218" s="112" t="s">
        <v>11</v>
      </c>
      <c r="AO218" s="112" t="s">
        <v>11</v>
      </c>
      <c r="AP218" s="112" t="s">
        <v>2136</v>
      </c>
      <c r="AQ218" s="112" t="s">
        <v>11</v>
      </c>
      <c r="AR218" s="112" t="s">
        <v>11</v>
      </c>
      <c r="AS218" s="112" t="s">
        <v>11</v>
      </c>
      <c r="AT218" s="112" t="s">
        <v>11</v>
      </c>
      <c r="AU218" s="112" t="s">
        <v>10</v>
      </c>
      <c r="AV218" s="112" t="s">
        <v>10</v>
      </c>
      <c r="AW218" s="112">
        <v>48</v>
      </c>
      <c r="AX218" s="112">
        <f>INDEX([2]Exposure_GWASs!S:S,MATCH([2]Luke!AB346,[2]Exposure_GWASs!C:C,0))</f>
        <v>52</v>
      </c>
      <c r="AY218" s="112" t="s">
        <v>10</v>
      </c>
      <c r="AZ218" s="112" t="s">
        <v>11</v>
      </c>
      <c r="BA218" s="112" t="s">
        <v>10</v>
      </c>
      <c r="BB218" s="112" t="s">
        <v>54</v>
      </c>
      <c r="BC218" s="112" t="s">
        <v>11</v>
      </c>
      <c r="BD218" s="112"/>
      <c r="BE218" s="112"/>
      <c r="BF218" s="112"/>
      <c r="BG218" s="112"/>
      <c r="BH218" s="112" t="s">
        <v>11</v>
      </c>
      <c r="BI218" s="112" t="s">
        <v>2137</v>
      </c>
      <c r="BJ218" s="112" t="s">
        <v>2138</v>
      </c>
      <c r="BK218" s="112" t="s">
        <v>11</v>
      </c>
      <c r="BL218" s="112" t="s">
        <v>11</v>
      </c>
      <c r="BM218" s="112" t="s">
        <v>11</v>
      </c>
      <c r="BN218" s="112" t="s">
        <v>11</v>
      </c>
      <c r="BO218" s="112" t="s">
        <v>167</v>
      </c>
      <c r="BP218" s="112" t="s">
        <v>1059</v>
      </c>
      <c r="BQ218" s="112" t="s">
        <v>1029</v>
      </c>
      <c r="BR218" s="112">
        <v>0.56000000000000005</v>
      </c>
      <c r="BS218" s="112"/>
      <c r="BT218" s="112">
        <v>95</v>
      </c>
      <c r="BU218" s="112">
        <v>0.32</v>
      </c>
      <c r="BV218" s="112">
        <v>0.97</v>
      </c>
      <c r="BW218" s="112">
        <v>0.04</v>
      </c>
      <c r="BX218" s="112" t="s">
        <v>1791</v>
      </c>
      <c r="BY218" s="112" t="s">
        <v>10</v>
      </c>
      <c r="BZ218" s="112" t="s">
        <v>2139</v>
      </c>
      <c r="CA218" s="112" t="s">
        <v>2140</v>
      </c>
      <c r="CB218" s="112" t="s">
        <v>2141</v>
      </c>
      <c r="CC218" s="112" t="s">
        <v>1791</v>
      </c>
      <c r="CD218" s="112" t="s">
        <v>2142</v>
      </c>
      <c r="CE218" s="112"/>
      <c r="CF218" s="112"/>
      <c r="CG218" s="112"/>
      <c r="CH218" s="112"/>
    </row>
    <row r="219" spans="1:86">
      <c r="A219" s="112">
        <v>46</v>
      </c>
      <c r="B219" s="105" t="s">
        <v>282</v>
      </c>
      <c r="C219" s="115" t="s">
        <v>244</v>
      </c>
      <c r="D219" s="112" t="s">
        <v>5765</v>
      </c>
      <c r="E219" s="112">
        <v>2017</v>
      </c>
      <c r="F219" s="112" t="s">
        <v>2126</v>
      </c>
      <c r="G219" s="112" t="s">
        <v>2127</v>
      </c>
      <c r="H219" s="112" t="s">
        <v>2128</v>
      </c>
      <c r="I219" s="112" t="s">
        <v>2129</v>
      </c>
      <c r="J219" s="112" t="s">
        <v>2130</v>
      </c>
      <c r="K219" s="112" t="s">
        <v>2131</v>
      </c>
      <c r="L219" s="112" t="s">
        <v>2132</v>
      </c>
      <c r="M219" s="112" t="s">
        <v>2133</v>
      </c>
      <c r="N219" s="112" t="s">
        <v>12</v>
      </c>
      <c r="O219" s="112" t="s">
        <v>5761</v>
      </c>
      <c r="P219" s="112" t="s">
        <v>5762</v>
      </c>
      <c r="Q219" s="112" t="s">
        <v>5577</v>
      </c>
      <c r="R219" s="112" t="s">
        <v>2134</v>
      </c>
      <c r="S219" s="112" t="s">
        <v>123</v>
      </c>
      <c r="T219" s="112" t="str">
        <f>INDEX([2]Outcome_GWASs!I:I,MATCH([2]Luke!Q347,[2]Outcome_GWASs!C:C,0))</f>
        <v>Manually fill</v>
      </c>
      <c r="U219" s="112" t="s">
        <v>11</v>
      </c>
      <c r="V219" s="112">
        <v>2398</v>
      </c>
      <c r="W219" s="112" t="s">
        <v>2175</v>
      </c>
      <c r="X219" s="112" t="s">
        <v>11</v>
      </c>
      <c r="Y219" s="112" t="s">
        <v>11</v>
      </c>
      <c r="Z219" s="112" t="s">
        <v>11</v>
      </c>
      <c r="AA219" s="112" t="s">
        <v>11</v>
      </c>
      <c r="AB219" s="112" t="s">
        <v>11</v>
      </c>
      <c r="AC219" s="112" t="str">
        <f>INDEX([2]Exposure_GWASs!G:G,MATCH([2]Luke!AB347,[2]Exposure_GWASs!C:C,0))</f>
        <v>WHRadjBMI</v>
      </c>
      <c r="AD219" s="107" t="s">
        <v>162</v>
      </c>
      <c r="AE219" s="112" t="s">
        <v>1077</v>
      </c>
      <c r="AF219" s="112" t="s">
        <v>139</v>
      </c>
      <c r="AG219" s="112" t="s">
        <v>140</v>
      </c>
      <c r="AH219" s="112" t="s">
        <v>11</v>
      </c>
      <c r="AI219" s="112">
        <f>INDEX([2]Exposure_GWASs!F:F,MATCH([2]Luke!AB347,[2]Exposure_GWASs!C:C,0))</f>
        <v>224385</v>
      </c>
      <c r="AJ219" s="112" t="s">
        <v>11</v>
      </c>
      <c r="AK219" s="112" t="s">
        <v>1005</v>
      </c>
      <c r="AL219" s="112" t="s">
        <v>11</v>
      </c>
      <c r="AM219" s="112" t="s">
        <v>11</v>
      </c>
      <c r="AN219" s="112" t="s">
        <v>11</v>
      </c>
      <c r="AO219" s="112" t="s">
        <v>11</v>
      </c>
      <c r="AP219" s="112" t="s">
        <v>2136</v>
      </c>
      <c r="AQ219" s="112" t="s">
        <v>11</v>
      </c>
      <c r="AR219" s="112" t="s">
        <v>11</v>
      </c>
      <c r="AS219" s="112" t="s">
        <v>11</v>
      </c>
      <c r="AT219" s="112" t="s">
        <v>11</v>
      </c>
      <c r="AU219" s="112" t="s">
        <v>10</v>
      </c>
      <c r="AV219" s="112" t="s">
        <v>10</v>
      </c>
      <c r="AW219" s="112">
        <v>48</v>
      </c>
      <c r="AX219" s="112">
        <f>INDEX([2]Exposure_GWASs!S:S,MATCH([2]Luke!AB347,[2]Exposure_GWASs!C:C,0))</f>
        <v>52</v>
      </c>
      <c r="AY219" s="112" t="s">
        <v>10</v>
      </c>
      <c r="AZ219" s="112" t="s">
        <v>11</v>
      </c>
      <c r="BA219" s="112" t="s">
        <v>10</v>
      </c>
      <c r="BB219" s="112" t="s">
        <v>54</v>
      </c>
      <c r="BC219" s="112" t="s">
        <v>11</v>
      </c>
      <c r="BD219" s="112"/>
      <c r="BE219" s="112"/>
      <c r="BF219" s="112"/>
      <c r="BG219" s="112"/>
      <c r="BH219" s="112" t="s">
        <v>11</v>
      </c>
      <c r="BI219" s="112" t="s">
        <v>2137</v>
      </c>
      <c r="BJ219" s="112" t="s">
        <v>2138</v>
      </c>
      <c r="BK219" s="112" t="s">
        <v>11</v>
      </c>
      <c r="BL219" s="112" t="s">
        <v>11</v>
      </c>
      <c r="BM219" s="112" t="s">
        <v>11</v>
      </c>
      <c r="BN219" s="112" t="s">
        <v>11</v>
      </c>
      <c r="BO219" s="112" t="s">
        <v>167</v>
      </c>
      <c r="BP219" s="112" t="s">
        <v>1059</v>
      </c>
      <c r="BQ219" s="112" t="s">
        <v>1029</v>
      </c>
      <c r="BR219" s="112">
        <v>1.17</v>
      </c>
      <c r="BS219" s="112"/>
      <c r="BT219" s="112">
        <v>95</v>
      </c>
      <c r="BU219" s="112">
        <v>0.85</v>
      </c>
      <c r="BV219" s="112">
        <v>1.63</v>
      </c>
      <c r="BW219" s="112">
        <v>0.34</v>
      </c>
      <c r="BX219" s="112" t="s">
        <v>1791</v>
      </c>
      <c r="BY219" s="112" t="s">
        <v>10</v>
      </c>
      <c r="BZ219" s="112" t="s">
        <v>2139</v>
      </c>
      <c r="CA219" s="112" t="s">
        <v>2140</v>
      </c>
      <c r="CB219" s="112" t="s">
        <v>2141</v>
      </c>
      <c r="CC219" s="112" t="s">
        <v>1791</v>
      </c>
      <c r="CD219" s="112" t="s">
        <v>2142</v>
      </c>
      <c r="CE219" s="112"/>
      <c r="CF219" s="112"/>
      <c r="CG219" s="112"/>
      <c r="CH219" s="112"/>
    </row>
    <row r="220" spans="1:86">
      <c r="A220" s="112">
        <v>46</v>
      </c>
      <c r="B220" s="105" t="s">
        <v>282</v>
      </c>
      <c r="C220" s="115" t="s">
        <v>244</v>
      </c>
      <c r="D220" s="112" t="s">
        <v>5765</v>
      </c>
      <c r="E220" s="112">
        <v>2017</v>
      </c>
      <c r="F220" s="112" t="s">
        <v>2126</v>
      </c>
      <c r="G220" s="112" t="s">
        <v>2127</v>
      </c>
      <c r="H220" s="112" t="s">
        <v>2128</v>
      </c>
      <c r="I220" s="112" t="s">
        <v>2129</v>
      </c>
      <c r="J220" s="112" t="s">
        <v>2130</v>
      </c>
      <c r="K220" s="112" t="s">
        <v>2131</v>
      </c>
      <c r="L220" s="112" t="s">
        <v>2132</v>
      </c>
      <c r="M220" s="112" t="s">
        <v>2133</v>
      </c>
      <c r="N220" s="112" t="s">
        <v>12</v>
      </c>
      <c r="O220" s="112" t="s">
        <v>5763</v>
      </c>
      <c r="P220" s="112" t="s">
        <v>5763</v>
      </c>
      <c r="Q220" s="112" t="s">
        <v>5577</v>
      </c>
      <c r="R220" s="112" t="s">
        <v>2134</v>
      </c>
      <c r="S220" s="112" t="s">
        <v>123</v>
      </c>
      <c r="T220" s="112" t="str">
        <f>INDEX([2]Outcome_GWASs!I:I,MATCH([2]Luke!Q348,[2]Outcome_GWASs!C:C,0))</f>
        <v>Manually fill</v>
      </c>
      <c r="U220" s="112" t="s">
        <v>11</v>
      </c>
      <c r="V220" s="112">
        <v>9494</v>
      </c>
      <c r="W220" s="112" t="s">
        <v>2176</v>
      </c>
      <c r="X220" s="112" t="s">
        <v>11</v>
      </c>
      <c r="Y220" s="112" t="s">
        <v>11</v>
      </c>
      <c r="Z220" s="112" t="s">
        <v>11</v>
      </c>
      <c r="AA220" s="112" t="s">
        <v>11</v>
      </c>
      <c r="AB220" s="112" t="s">
        <v>11</v>
      </c>
      <c r="AC220" s="112" t="str">
        <f>INDEX([2]Exposure_GWASs!G:G,MATCH([2]Luke!AB348,[2]Exposure_GWASs!C:C,0))</f>
        <v>WHRadjBMI</v>
      </c>
      <c r="AD220" s="107" t="s">
        <v>162</v>
      </c>
      <c r="AE220" s="112" t="s">
        <v>1077</v>
      </c>
      <c r="AF220" s="112" t="s">
        <v>139</v>
      </c>
      <c r="AG220" s="112" t="s">
        <v>140</v>
      </c>
      <c r="AH220" s="112" t="s">
        <v>11</v>
      </c>
      <c r="AI220" s="112">
        <f>INDEX([2]Exposure_GWASs!F:F,MATCH([2]Luke!AB348,[2]Exposure_GWASs!C:C,0))</f>
        <v>224385</v>
      </c>
      <c r="AJ220" s="112" t="s">
        <v>11</v>
      </c>
      <c r="AK220" s="112" t="s">
        <v>1005</v>
      </c>
      <c r="AL220" s="112" t="s">
        <v>11</v>
      </c>
      <c r="AM220" s="112" t="s">
        <v>11</v>
      </c>
      <c r="AN220" s="112" t="s">
        <v>11</v>
      </c>
      <c r="AO220" s="112" t="s">
        <v>11</v>
      </c>
      <c r="AP220" s="112" t="s">
        <v>2136</v>
      </c>
      <c r="AQ220" s="112" t="s">
        <v>11</v>
      </c>
      <c r="AR220" s="112" t="s">
        <v>11</v>
      </c>
      <c r="AS220" s="112" t="s">
        <v>11</v>
      </c>
      <c r="AT220" s="112" t="s">
        <v>11</v>
      </c>
      <c r="AU220" s="112" t="s">
        <v>10</v>
      </c>
      <c r="AV220" s="112" t="s">
        <v>10</v>
      </c>
      <c r="AW220" s="112">
        <v>48</v>
      </c>
      <c r="AX220" s="112">
        <f>INDEX([2]Exposure_GWASs!S:S,MATCH([2]Luke!AB348,[2]Exposure_GWASs!C:C,0))</f>
        <v>52</v>
      </c>
      <c r="AY220" s="112" t="s">
        <v>10</v>
      </c>
      <c r="AZ220" s="112" t="s">
        <v>11</v>
      </c>
      <c r="BA220" s="112" t="s">
        <v>10</v>
      </c>
      <c r="BB220" s="112" t="s">
        <v>54</v>
      </c>
      <c r="BC220" s="112" t="s">
        <v>11</v>
      </c>
      <c r="BD220" s="112"/>
      <c r="BE220" s="112"/>
      <c r="BF220" s="112"/>
      <c r="BG220" s="112"/>
      <c r="BH220" s="112" t="s">
        <v>11</v>
      </c>
      <c r="BI220" s="112" t="s">
        <v>2137</v>
      </c>
      <c r="BJ220" s="112" t="s">
        <v>2138</v>
      </c>
      <c r="BK220" s="112" t="s">
        <v>11</v>
      </c>
      <c r="BL220" s="112" t="s">
        <v>11</v>
      </c>
      <c r="BM220" s="112" t="s">
        <v>11</v>
      </c>
      <c r="BN220" s="112" t="s">
        <v>11</v>
      </c>
      <c r="BO220" s="112" t="s">
        <v>167</v>
      </c>
      <c r="BP220" s="112" t="s">
        <v>1059</v>
      </c>
      <c r="BQ220" s="112" t="s">
        <v>1029</v>
      </c>
      <c r="BR220" s="112">
        <v>1.02</v>
      </c>
      <c r="BS220" s="112"/>
      <c r="BT220" s="112">
        <v>95</v>
      </c>
      <c r="BU220" s="112">
        <v>0.85</v>
      </c>
      <c r="BV220" s="112">
        <v>1.21</v>
      </c>
      <c r="BW220" s="112">
        <v>0.86</v>
      </c>
      <c r="BX220" s="112" t="s">
        <v>1791</v>
      </c>
      <c r="BY220" s="112" t="s">
        <v>10</v>
      </c>
      <c r="BZ220" s="112" t="s">
        <v>2139</v>
      </c>
      <c r="CA220" s="112" t="s">
        <v>2140</v>
      </c>
      <c r="CB220" s="112" t="s">
        <v>2141</v>
      </c>
      <c r="CC220" s="112" t="s">
        <v>1791</v>
      </c>
      <c r="CD220" s="112" t="s">
        <v>2142</v>
      </c>
      <c r="CE220" s="112"/>
      <c r="CF220" s="112"/>
      <c r="CG220" s="112"/>
      <c r="CH220" s="112"/>
    </row>
    <row r="221" spans="1:86">
      <c r="A221" s="112">
        <v>46</v>
      </c>
      <c r="B221" s="105" t="s">
        <v>282</v>
      </c>
      <c r="C221" s="115" t="s">
        <v>244</v>
      </c>
      <c r="D221" s="112" t="s">
        <v>5765</v>
      </c>
      <c r="E221" s="112">
        <v>2017</v>
      </c>
      <c r="F221" s="112" t="s">
        <v>2126</v>
      </c>
      <c r="G221" s="112" t="s">
        <v>2127</v>
      </c>
      <c r="H221" s="112" t="s">
        <v>2128</v>
      </c>
      <c r="I221" s="112" t="s">
        <v>2129</v>
      </c>
      <c r="J221" s="112" t="s">
        <v>2130</v>
      </c>
      <c r="K221" s="112" t="s">
        <v>2131</v>
      </c>
      <c r="L221" s="112" t="s">
        <v>2132</v>
      </c>
      <c r="M221" s="112" t="s">
        <v>2133</v>
      </c>
      <c r="N221" s="112" t="s">
        <v>12</v>
      </c>
      <c r="O221" s="112" t="s">
        <v>2177</v>
      </c>
      <c r="P221" s="112" t="s">
        <v>2177</v>
      </c>
      <c r="Q221" s="112" t="s">
        <v>5669</v>
      </c>
      <c r="R221" s="112" t="s">
        <v>2178</v>
      </c>
      <c r="S221" s="112" t="s">
        <v>2179</v>
      </c>
      <c r="T221" s="112" t="e">
        <f>INDEX([2]Outcome_GWASs!I:I,MATCH([2]Luke!Q349,[2]Outcome_GWASs!C:C,0))</f>
        <v>#N/A</v>
      </c>
      <c r="U221" s="112" t="s">
        <v>11</v>
      </c>
      <c r="V221" s="112">
        <v>111986</v>
      </c>
      <c r="W221" s="112" t="s">
        <v>10</v>
      </c>
      <c r="X221" s="112" t="s">
        <v>11</v>
      </c>
      <c r="Y221" s="112" t="s">
        <v>11</v>
      </c>
      <c r="Z221" s="112" t="s">
        <v>11</v>
      </c>
      <c r="AA221" s="112" t="s">
        <v>11</v>
      </c>
      <c r="AB221" s="112" t="s">
        <v>11</v>
      </c>
      <c r="AC221" s="112" t="str">
        <f>INDEX([2]Exposure_GWASs!G:G,MATCH([2]Luke!AB349,[2]Exposure_GWASs!C:C,0))</f>
        <v>WHRadjBMI</v>
      </c>
      <c r="AD221" s="107" t="s">
        <v>162</v>
      </c>
      <c r="AE221" s="112" t="s">
        <v>1077</v>
      </c>
      <c r="AF221" s="112" t="s">
        <v>139</v>
      </c>
      <c r="AG221" s="112" t="s">
        <v>140</v>
      </c>
      <c r="AH221" s="112" t="s">
        <v>11</v>
      </c>
      <c r="AI221" s="112">
        <f>INDEX([2]Exposure_GWASs!F:F,MATCH([2]Luke!AB349,[2]Exposure_GWASs!C:C,0))</f>
        <v>224385</v>
      </c>
      <c r="AJ221" s="112" t="s">
        <v>11</v>
      </c>
      <c r="AK221" s="112" t="s">
        <v>1005</v>
      </c>
      <c r="AL221" s="112" t="s">
        <v>11</v>
      </c>
      <c r="AM221" s="112" t="s">
        <v>11</v>
      </c>
      <c r="AN221" s="112" t="s">
        <v>11</v>
      </c>
      <c r="AO221" s="112" t="s">
        <v>11</v>
      </c>
      <c r="AP221" s="112" t="s">
        <v>2136</v>
      </c>
      <c r="AQ221" s="112" t="s">
        <v>11</v>
      </c>
      <c r="AR221" s="112" t="s">
        <v>11</v>
      </c>
      <c r="AS221" s="112" t="s">
        <v>11</v>
      </c>
      <c r="AT221" s="112" t="s">
        <v>11</v>
      </c>
      <c r="AU221" s="112" t="s">
        <v>10</v>
      </c>
      <c r="AV221" s="112" t="s">
        <v>10</v>
      </c>
      <c r="AW221" s="112">
        <v>48</v>
      </c>
      <c r="AX221" s="112">
        <f>INDEX([2]Exposure_GWASs!S:S,MATCH([2]Luke!AB349,[2]Exposure_GWASs!C:C,0))</f>
        <v>52</v>
      </c>
      <c r="AY221" s="112" t="s">
        <v>10</v>
      </c>
      <c r="AZ221" s="112" t="s">
        <v>11</v>
      </c>
      <c r="BA221" s="112" t="s">
        <v>10</v>
      </c>
      <c r="BB221" s="112" t="s">
        <v>19</v>
      </c>
      <c r="BC221" s="112" t="s">
        <v>11</v>
      </c>
      <c r="BD221" s="112"/>
      <c r="BE221" s="112"/>
      <c r="BF221" s="112"/>
      <c r="BG221" s="112"/>
      <c r="BH221" s="112" t="s">
        <v>11</v>
      </c>
      <c r="BI221" s="112" t="s">
        <v>2137</v>
      </c>
      <c r="BJ221" s="112" t="s">
        <v>2138</v>
      </c>
      <c r="BK221" s="112" t="s">
        <v>11</v>
      </c>
      <c r="BL221" s="112" t="s">
        <v>11</v>
      </c>
      <c r="BM221" s="112" t="s">
        <v>11</v>
      </c>
      <c r="BN221" s="112" t="s">
        <v>11</v>
      </c>
      <c r="BO221" s="112" t="s">
        <v>167</v>
      </c>
      <c r="BP221" s="112" t="s">
        <v>167</v>
      </c>
      <c r="BQ221" s="112" t="s">
        <v>1012</v>
      </c>
      <c r="BR221" s="112">
        <v>6.8000000000000005E-2</v>
      </c>
      <c r="BS221" s="112"/>
      <c r="BT221" s="112">
        <v>95</v>
      </c>
      <c r="BU221" s="112">
        <v>6.6000000000000003E-2</v>
      </c>
      <c r="BV221" s="112">
        <v>7.0000000000000007E-2</v>
      </c>
      <c r="BW221" s="112" t="s">
        <v>2180</v>
      </c>
      <c r="BX221" s="112" t="s">
        <v>1791</v>
      </c>
      <c r="BY221" s="112" t="s">
        <v>10</v>
      </c>
      <c r="BZ221" s="112" t="s">
        <v>2139</v>
      </c>
      <c r="CA221" s="112" t="s">
        <v>2140</v>
      </c>
      <c r="CB221" s="112" t="s">
        <v>2141</v>
      </c>
      <c r="CC221" s="112" t="s">
        <v>1791</v>
      </c>
      <c r="CD221" s="112" t="s">
        <v>2142</v>
      </c>
      <c r="CE221" s="112"/>
      <c r="CF221" s="112"/>
      <c r="CG221" s="112"/>
      <c r="CH221" s="112"/>
    </row>
    <row r="222" spans="1:86">
      <c r="A222" s="112">
        <v>46</v>
      </c>
      <c r="B222" s="105" t="s">
        <v>282</v>
      </c>
      <c r="C222" s="115" t="s">
        <v>244</v>
      </c>
      <c r="D222" s="112" t="s">
        <v>5765</v>
      </c>
      <c r="E222" s="112">
        <v>2017</v>
      </c>
      <c r="F222" s="112" t="s">
        <v>2126</v>
      </c>
      <c r="G222" s="112" t="s">
        <v>2127</v>
      </c>
      <c r="H222" s="112" t="s">
        <v>2128</v>
      </c>
      <c r="I222" s="112" t="s">
        <v>2129</v>
      </c>
      <c r="J222" s="112" t="s">
        <v>2130</v>
      </c>
      <c r="K222" s="112" t="s">
        <v>2131</v>
      </c>
      <c r="L222" s="112" t="s">
        <v>2132</v>
      </c>
      <c r="M222" s="112" t="s">
        <v>2133</v>
      </c>
      <c r="N222" s="112" t="s">
        <v>12</v>
      </c>
      <c r="O222" s="112" t="s">
        <v>158</v>
      </c>
      <c r="P222" s="112" t="s">
        <v>158</v>
      </c>
      <c r="Q222" s="112" t="s">
        <v>5669</v>
      </c>
      <c r="R222" s="112" t="s">
        <v>197</v>
      </c>
      <c r="S222" s="112" t="s">
        <v>2179</v>
      </c>
      <c r="T222" s="112" t="e">
        <f>INDEX([2]Outcome_GWASs!I:I,MATCH([2]Luke!Q350,[2]Outcome_GWASs!C:C,0))</f>
        <v>#N/A</v>
      </c>
      <c r="U222" s="112" t="s">
        <v>11</v>
      </c>
      <c r="V222" s="112">
        <v>111986</v>
      </c>
      <c r="W222" s="112" t="s">
        <v>10</v>
      </c>
      <c r="X222" s="112" t="s">
        <v>11</v>
      </c>
      <c r="Y222" s="112" t="s">
        <v>11</v>
      </c>
      <c r="Z222" s="112" t="s">
        <v>11</v>
      </c>
      <c r="AA222" s="112" t="s">
        <v>11</v>
      </c>
      <c r="AB222" s="112" t="s">
        <v>11</v>
      </c>
      <c r="AC222" s="112" t="str">
        <f>INDEX([2]Exposure_GWASs!G:G,MATCH([2]Luke!AB350,[2]Exposure_GWASs!C:C,0))</f>
        <v>WHRadjBMI</v>
      </c>
      <c r="AD222" s="107" t="s">
        <v>162</v>
      </c>
      <c r="AE222" s="112" t="s">
        <v>1077</v>
      </c>
      <c r="AF222" s="112" t="s">
        <v>139</v>
      </c>
      <c r="AG222" s="112" t="s">
        <v>140</v>
      </c>
      <c r="AH222" s="112" t="s">
        <v>11</v>
      </c>
      <c r="AI222" s="112">
        <f>INDEX([2]Exposure_GWASs!F:F,MATCH([2]Luke!AB350,[2]Exposure_GWASs!C:C,0))</f>
        <v>224385</v>
      </c>
      <c r="AJ222" s="112" t="s">
        <v>11</v>
      </c>
      <c r="AK222" s="112" t="s">
        <v>1005</v>
      </c>
      <c r="AL222" s="112" t="s">
        <v>11</v>
      </c>
      <c r="AM222" s="112" t="s">
        <v>11</v>
      </c>
      <c r="AN222" s="112" t="s">
        <v>11</v>
      </c>
      <c r="AO222" s="112" t="s">
        <v>11</v>
      </c>
      <c r="AP222" s="112" t="s">
        <v>2136</v>
      </c>
      <c r="AQ222" s="112" t="s">
        <v>11</v>
      </c>
      <c r="AR222" s="112" t="s">
        <v>11</v>
      </c>
      <c r="AS222" s="112" t="s">
        <v>11</v>
      </c>
      <c r="AT222" s="112" t="s">
        <v>11</v>
      </c>
      <c r="AU222" s="112" t="s">
        <v>10</v>
      </c>
      <c r="AV222" s="112" t="s">
        <v>10</v>
      </c>
      <c r="AW222" s="112">
        <v>48</v>
      </c>
      <c r="AX222" s="112">
        <f>INDEX([2]Exposure_GWASs!S:S,MATCH([2]Luke!AB350,[2]Exposure_GWASs!C:C,0))</f>
        <v>52</v>
      </c>
      <c r="AY222" s="112" t="s">
        <v>10</v>
      </c>
      <c r="AZ222" s="112" t="s">
        <v>11</v>
      </c>
      <c r="BA222" s="112" t="s">
        <v>10</v>
      </c>
      <c r="BB222" s="112" t="s">
        <v>19</v>
      </c>
      <c r="BC222" s="112" t="s">
        <v>11</v>
      </c>
      <c r="BD222" s="112"/>
      <c r="BE222" s="112"/>
      <c r="BF222" s="112"/>
      <c r="BG222" s="112"/>
      <c r="BH222" s="112" t="s">
        <v>11</v>
      </c>
      <c r="BI222" s="112" t="s">
        <v>2137</v>
      </c>
      <c r="BJ222" s="112" t="s">
        <v>2138</v>
      </c>
      <c r="BK222" s="112" t="s">
        <v>11</v>
      </c>
      <c r="BL222" s="112" t="s">
        <v>11</v>
      </c>
      <c r="BM222" s="112" t="s">
        <v>11</v>
      </c>
      <c r="BN222" s="112" t="s">
        <v>11</v>
      </c>
      <c r="BO222" s="112" t="s">
        <v>167</v>
      </c>
      <c r="BP222" s="112" t="s">
        <v>307</v>
      </c>
      <c r="BQ222" s="112" t="s">
        <v>1012</v>
      </c>
      <c r="BR222" s="112">
        <v>2</v>
      </c>
      <c r="BS222" s="112"/>
      <c r="BT222" s="112">
        <v>95</v>
      </c>
      <c r="BU222" s="112">
        <v>1.5</v>
      </c>
      <c r="BV222" s="112">
        <v>2.4</v>
      </c>
      <c r="BW222" s="112" t="s">
        <v>2181</v>
      </c>
      <c r="BX222" s="112" t="s">
        <v>1791</v>
      </c>
      <c r="BY222" s="112" t="s">
        <v>10</v>
      </c>
      <c r="BZ222" s="112" t="s">
        <v>2139</v>
      </c>
      <c r="CA222" s="112" t="s">
        <v>2140</v>
      </c>
      <c r="CB222" s="112" t="s">
        <v>2141</v>
      </c>
      <c r="CC222" s="112" t="s">
        <v>1791</v>
      </c>
      <c r="CD222" s="112" t="s">
        <v>2142</v>
      </c>
      <c r="CE222" s="112"/>
      <c r="CF222" s="112"/>
      <c r="CG222" s="112"/>
      <c r="CH222" s="112"/>
    </row>
    <row r="223" spans="1:86">
      <c r="A223" s="112">
        <v>46</v>
      </c>
      <c r="B223" s="105" t="s">
        <v>282</v>
      </c>
      <c r="C223" s="115" t="s">
        <v>244</v>
      </c>
      <c r="D223" s="112" t="s">
        <v>5765</v>
      </c>
      <c r="E223" s="112">
        <v>2017</v>
      </c>
      <c r="F223" s="112" t="s">
        <v>2126</v>
      </c>
      <c r="G223" s="112" t="s">
        <v>2127</v>
      </c>
      <c r="H223" s="112" t="s">
        <v>2128</v>
      </c>
      <c r="I223" s="112" t="s">
        <v>2129</v>
      </c>
      <c r="J223" s="112" t="s">
        <v>2130</v>
      </c>
      <c r="K223" s="112" t="s">
        <v>2131</v>
      </c>
      <c r="L223" s="112" t="s">
        <v>2132</v>
      </c>
      <c r="M223" s="112" t="s">
        <v>2133</v>
      </c>
      <c r="N223" s="112" t="s">
        <v>12</v>
      </c>
      <c r="O223" s="112" t="s">
        <v>5514</v>
      </c>
      <c r="P223" s="112" t="s">
        <v>5514</v>
      </c>
      <c r="Q223" s="112" t="s">
        <v>5669</v>
      </c>
      <c r="R223" s="112" t="s">
        <v>303</v>
      </c>
      <c r="S223" s="112" t="s">
        <v>2179</v>
      </c>
      <c r="T223" s="112" t="e">
        <f>INDEX([2]Outcome_GWASs!I:I,MATCH([2]Luke!Q351,[2]Outcome_GWASs!C:C,0))</f>
        <v>#N/A</v>
      </c>
      <c r="U223" s="112" t="s">
        <v>11</v>
      </c>
      <c r="V223" s="112">
        <v>111986</v>
      </c>
      <c r="W223" s="112" t="s">
        <v>10</v>
      </c>
      <c r="X223" s="112" t="s">
        <v>11</v>
      </c>
      <c r="Y223" s="112" t="s">
        <v>11</v>
      </c>
      <c r="Z223" s="112" t="s">
        <v>11</v>
      </c>
      <c r="AA223" s="112" t="s">
        <v>11</v>
      </c>
      <c r="AB223" s="112" t="s">
        <v>11</v>
      </c>
      <c r="AC223" s="112" t="str">
        <f>INDEX([2]Exposure_GWASs!G:G,MATCH([2]Luke!AB351,[2]Exposure_GWASs!C:C,0))</f>
        <v>WHRadjBMI</v>
      </c>
      <c r="AD223" s="107" t="s">
        <v>162</v>
      </c>
      <c r="AE223" s="112" t="s">
        <v>1077</v>
      </c>
      <c r="AF223" s="112" t="s">
        <v>139</v>
      </c>
      <c r="AG223" s="112" t="s">
        <v>140</v>
      </c>
      <c r="AH223" s="112" t="s">
        <v>11</v>
      </c>
      <c r="AI223" s="112">
        <f>INDEX([2]Exposure_GWASs!F:F,MATCH([2]Luke!AB351,[2]Exposure_GWASs!C:C,0))</f>
        <v>224385</v>
      </c>
      <c r="AJ223" s="112" t="s">
        <v>11</v>
      </c>
      <c r="AK223" s="112" t="s">
        <v>1005</v>
      </c>
      <c r="AL223" s="112" t="s">
        <v>11</v>
      </c>
      <c r="AM223" s="112" t="s">
        <v>11</v>
      </c>
      <c r="AN223" s="112" t="s">
        <v>11</v>
      </c>
      <c r="AO223" s="112" t="s">
        <v>11</v>
      </c>
      <c r="AP223" s="112" t="s">
        <v>2136</v>
      </c>
      <c r="AQ223" s="112" t="s">
        <v>11</v>
      </c>
      <c r="AR223" s="112" t="s">
        <v>11</v>
      </c>
      <c r="AS223" s="112" t="s">
        <v>11</v>
      </c>
      <c r="AT223" s="112" t="s">
        <v>11</v>
      </c>
      <c r="AU223" s="112" t="s">
        <v>10</v>
      </c>
      <c r="AV223" s="112" t="s">
        <v>10</v>
      </c>
      <c r="AW223" s="112">
        <v>48</v>
      </c>
      <c r="AX223" s="112">
        <f>INDEX([2]Exposure_GWASs!S:S,MATCH([2]Luke!AB351,[2]Exposure_GWASs!C:C,0))</f>
        <v>52</v>
      </c>
      <c r="AY223" s="112" t="s">
        <v>10</v>
      </c>
      <c r="AZ223" s="112" t="s">
        <v>11</v>
      </c>
      <c r="BA223" s="112" t="s">
        <v>10</v>
      </c>
      <c r="BB223" s="112" t="s">
        <v>19</v>
      </c>
      <c r="BC223" s="112" t="s">
        <v>11</v>
      </c>
      <c r="BD223" s="112"/>
      <c r="BE223" s="112"/>
      <c r="BF223" s="112"/>
      <c r="BG223" s="112"/>
      <c r="BH223" s="112" t="s">
        <v>11</v>
      </c>
      <c r="BI223" s="112" t="s">
        <v>2137</v>
      </c>
      <c r="BJ223" s="112" t="s">
        <v>2138</v>
      </c>
      <c r="BK223" s="112" t="s">
        <v>11</v>
      </c>
      <c r="BL223" s="112" t="s">
        <v>11</v>
      </c>
      <c r="BM223" s="112" t="s">
        <v>11</v>
      </c>
      <c r="BN223" s="112" t="s">
        <v>11</v>
      </c>
      <c r="BO223" s="112" t="s">
        <v>167</v>
      </c>
      <c r="BP223" s="112" t="s">
        <v>307</v>
      </c>
      <c r="BQ223" s="112" t="s">
        <v>1012</v>
      </c>
      <c r="BR223" s="112">
        <v>-4.0999999999999996</v>
      </c>
      <c r="BS223" s="112"/>
      <c r="BT223" s="112">
        <v>95</v>
      </c>
      <c r="BU223" s="112">
        <v>-4.4000000000000004</v>
      </c>
      <c r="BV223" s="112">
        <v>-3.8</v>
      </c>
      <c r="BW223" s="112" t="s">
        <v>2182</v>
      </c>
      <c r="BX223" s="112" t="s">
        <v>1791</v>
      </c>
      <c r="BY223" s="112" t="s">
        <v>10</v>
      </c>
      <c r="BZ223" s="112" t="s">
        <v>2139</v>
      </c>
      <c r="CA223" s="112" t="s">
        <v>2140</v>
      </c>
      <c r="CB223" s="112" t="s">
        <v>2141</v>
      </c>
      <c r="CC223" s="112" t="s">
        <v>1791</v>
      </c>
      <c r="CD223" s="112" t="s">
        <v>2142</v>
      </c>
      <c r="CE223" s="112"/>
      <c r="CF223" s="112"/>
      <c r="CG223" s="112"/>
      <c r="CH223" s="112"/>
    </row>
    <row r="224" spans="1:86">
      <c r="A224" s="112">
        <v>46</v>
      </c>
      <c r="B224" s="105" t="s">
        <v>282</v>
      </c>
      <c r="C224" s="115" t="s">
        <v>244</v>
      </c>
      <c r="D224" s="112" t="s">
        <v>5765</v>
      </c>
      <c r="E224" s="112">
        <v>2017</v>
      </c>
      <c r="F224" s="112" t="s">
        <v>2126</v>
      </c>
      <c r="G224" s="112" t="s">
        <v>2127</v>
      </c>
      <c r="H224" s="112" t="s">
        <v>2128</v>
      </c>
      <c r="I224" s="112" t="s">
        <v>2129</v>
      </c>
      <c r="J224" s="112" t="s">
        <v>2130</v>
      </c>
      <c r="K224" s="112" t="s">
        <v>2131</v>
      </c>
      <c r="L224" s="112" t="s">
        <v>2132</v>
      </c>
      <c r="M224" s="112" t="s">
        <v>2133</v>
      </c>
      <c r="N224" s="112" t="s">
        <v>12</v>
      </c>
      <c r="O224" s="112" t="s">
        <v>127</v>
      </c>
      <c r="P224" s="112" t="s">
        <v>127</v>
      </c>
      <c r="Q224" s="112" t="s">
        <v>5669</v>
      </c>
      <c r="R224" s="112" t="s">
        <v>127</v>
      </c>
      <c r="S224" s="112" t="s">
        <v>2179</v>
      </c>
      <c r="T224" s="112" t="e">
        <f>INDEX([2]Outcome_GWASs!I:I,MATCH([2]Luke!Q352,[2]Outcome_GWASs!C:C,0))</f>
        <v>#N/A</v>
      </c>
      <c r="U224" s="112" t="s">
        <v>11</v>
      </c>
      <c r="V224" s="112">
        <v>111986</v>
      </c>
      <c r="W224" s="112" t="s">
        <v>10</v>
      </c>
      <c r="X224" s="112" t="s">
        <v>11</v>
      </c>
      <c r="Y224" s="112" t="s">
        <v>11</v>
      </c>
      <c r="Z224" s="112" t="s">
        <v>11</v>
      </c>
      <c r="AA224" s="112" t="s">
        <v>11</v>
      </c>
      <c r="AB224" s="112" t="s">
        <v>11</v>
      </c>
      <c r="AC224" s="112" t="str">
        <f>INDEX([2]Exposure_GWASs!G:G,MATCH([2]Luke!AB352,[2]Exposure_GWASs!C:C,0))</f>
        <v>WHRadjBMI</v>
      </c>
      <c r="AD224" s="107" t="s">
        <v>162</v>
      </c>
      <c r="AE224" s="112" t="s">
        <v>1077</v>
      </c>
      <c r="AF224" s="112" t="s">
        <v>139</v>
      </c>
      <c r="AG224" s="112" t="s">
        <v>140</v>
      </c>
      <c r="AH224" s="112" t="s">
        <v>11</v>
      </c>
      <c r="AI224" s="112">
        <f>INDEX([2]Exposure_GWASs!F:F,MATCH([2]Luke!AB352,[2]Exposure_GWASs!C:C,0))</f>
        <v>224385</v>
      </c>
      <c r="AJ224" s="112" t="s">
        <v>11</v>
      </c>
      <c r="AK224" s="112" t="s">
        <v>1005</v>
      </c>
      <c r="AL224" s="112" t="s">
        <v>11</v>
      </c>
      <c r="AM224" s="112" t="s">
        <v>11</v>
      </c>
      <c r="AN224" s="112" t="s">
        <v>11</v>
      </c>
      <c r="AO224" s="112" t="s">
        <v>11</v>
      </c>
      <c r="AP224" s="112" t="s">
        <v>2136</v>
      </c>
      <c r="AQ224" s="112" t="s">
        <v>11</v>
      </c>
      <c r="AR224" s="112" t="s">
        <v>11</v>
      </c>
      <c r="AS224" s="112" t="s">
        <v>11</v>
      </c>
      <c r="AT224" s="112" t="s">
        <v>11</v>
      </c>
      <c r="AU224" s="112" t="s">
        <v>10</v>
      </c>
      <c r="AV224" s="112" t="s">
        <v>10</v>
      </c>
      <c r="AW224" s="112">
        <v>48</v>
      </c>
      <c r="AX224" s="112">
        <f>INDEX([2]Exposure_GWASs!S:S,MATCH([2]Luke!AB352,[2]Exposure_GWASs!C:C,0))</f>
        <v>52</v>
      </c>
      <c r="AY224" s="112" t="s">
        <v>10</v>
      </c>
      <c r="AZ224" s="112" t="s">
        <v>11</v>
      </c>
      <c r="BA224" s="112" t="s">
        <v>10</v>
      </c>
      <c r="BB224" s="112" t="s">
        <v>19</v>
      </c>
      <c r="BC224" s="112" t="s">
        <v>11</v>
      </c>
      <c r="BD224" s="112"/>
      <c r="BE224" s="112"/>
      <c r="BF224" s="112"/>
      <c r="BG224" s="112"/>
      <c r="BH224" s="112" t="s">
        <v>11</v>
      </c>
      <c r="BI224" s="112" t="s">
        <v>2137</v>
      </c>
      <c r="BJ224" s="112" t="s">
        <v>2138</v>
      </c>
      <c r="BK224" s="112" t="s">
        <v>11</v>
      </c>
      <c r="BL224" s="112" t="s">
        <v>11</v>
      </c>
      <c r="BM224" s="112" t="s">
        <v>11</v>
      </c>
      <c r="BN224" s="112" t="s">
        <v>11</v>
      </c>
      <c r="BO224" s="112" t="s">
        <v>167</v>
      </c>
      <c r="BP224" s="112" t="s">
        <v>128</v>
      </c>
      <c r="BQ224" s="112" t="s">
        <v>1012</v>
      </c>
      <c r="BR224" s="112">
        <v>-1</v>
      </c>
      <c r="BS224" s="112"/>
      <c r="BT224" s="112">
        <v>95</v>
      </c>
      <c r="BU224" s="112">
        <v>-1.1000000000000001</v>
      </c>
      <c r="BV224" s="112">
        <v>-0.9</v>
      </c>
      <c r="BW224" s="112" t="s">
        <v>2183</v>
      </c>
      <c r="BX224" s="112" t="s">
        <v>1791</v>
      </c>
      <c r="BY224" s="112" t="s">
        <v>10</v>
      </c>
      <c r="BZ224" s="112" t="s">
        <v>2139</v>
      </c>
      <c r="CA224" s="112" t="s">
        <v>2140</v>
      </c>
      <c r="CB224" s="112" t="s">
        <v>2141</v>
      </c>
      <c r="CC224" s="112" t="s">
        <v>1791</v>
      </c>
      <c r="CD224" s="112" t="s">
        <v>2142</v>
      </c>
      <c r="CE224" s="112"/>
      <c r="CF224" s="112"/>
      <c r="CG224" s="112"/>
      <c r="CH224" s="112"/>
    </row>
    <row r="225" spans="1:86">
      <c r="A225" s="112">
        <v>46</v>
      </c>
      <c r="B225" s="105" t="s">
        <v>282</v>
      </c>
      <c r="C225" s="115" t="s">
        <v>244</v>
      </c>
      <c r="D225" s="112" t="s">
        <v>5765</v>
      </c>
      <c r="E225" s="112">
        <v>2017</v>
      </c>
      <c r="F225" s="112" t="s">
        <v>2126</v>
      </c>
      <c r="G225" s="112" t="s">
        <v>2127</v>
      </c>
      <c r="H225" s="112" t="s">
        <v>2128</v>
      </c>
      <c r="I225" s="112" t="s">
        <v>2129</v>
      </c>
      <c r="J225" s="112" t="s">
        <v>2130</v>
      </c>
      <c r="K225" s="112" t="s">
        <v>2131</v>
      </c>
      <c r="L225" s="112" t="s">
        <v>2132</v>
      </c>
      <c r="M225" s="112" t="s">
        <v>2133</v>
      </c>
      <c r="N225" s="112" t="s">
        <v>12</v>
      </c>
      <c r="O225" s="112" t="s">
        <v>5591</v>
      </c>
      <c r="P225" s="112" t="s">
        <v>5592</v>
      </c>
      <c r="Q225" s="112" t="s">
        <v>5600</v>
      </c>
      <c r="R225" s="112" t="s">
        <v>791</v>
      </c>
      <c r="S225" s="112" t="s">
        <v>2179</v>
      </c>
      <c r="T225" s="112" t="e">
        <f>INDEX([2]Outcome_GWASs!I:I,MATCH([2]Luke!Q353,[2]Outcome_GWASs!C:C,0))</f>
        <v>#N/A</v>
      </c>
      <c r="U225" s="112" t="s">
        <v>11</v>
      </c>
      <c r="V225" s="112">
        <v>111986</v>
      </c>
      <c r="W225" s="112" t="s">
        <v>10</v>
      </c>
      <c r="X225" s="112" t="s">
        <v>11</v>
      </c>
      <c r="Y225" s="112" t="s">
        <v>11</v>
      </c>
      <c r="Z225" s="112" t="s">
        <v>11</v>
      </c>
      <c r="AA225" s="112" t="s">
        <v>11</v>
      </c>
      <c r="AB225" s="112" t="s">
        <v>11</v>
      </c>
      <c r="AC225" s="112" t="str">
        <f>INDEX([2]Exposure_GWASs!G:G,MATCH([2]Luke!AB353,[2]Exposure_GWASs!C:C,0))</f>
        <v>WHRadjBMI</v>
      </c>
      <c r="AD225" s="107" t="s">
        <v>162</v>
      </c>
      <c r="AE225" s="112" t="s">
        <v>1077</v>
      </c>
      <c r="AF225" s="112" t="s">
        <v>139</v>
      </c>
      <c r="AG225" s="112" t="s">
        <v>140</v>
      </c>
      <c r="AH225" s="112" t="s">
        <v>11</v>
      </c>
      <c r="AI225" s="112">
        <f>INDEX([2]Exposure_GWASs!F:F,MATCH([2]Luke!AB353,[2]Exposure_GWASs!C:C,0))</f>
        <v>224385</v>
      </c>
      <c r="AJ225" s="112" t="s">
        <v>11</v>
      </c>
      <c r="AK225" s="112" t="s">
        <v>1005</v>
      </c>
      <c r="AL225" s="112" t="s">
        <v>11</v>
      </c>
      <c r="AM225" s="112" t="s">
        <v>11</v>
      </c>
      <c r="AN225" s="112" t="s">
        <v>11</v>
      </c>
      <c r="AO225" s="112" t="s">
        <v>11</v>
      </c>
      <c r="AP225" s="112" t="s">
        <v>2136</v>
      </c>
      <c r="AQ225" s="112" t="s">
        <v>11</v>
      </c>
      <c r="AR225" s="112" t="s">
        <v>11</v>
      </c>
      <c r="AS225" s="112" t="s">
        <v>11</v>
      </c>
      <c r="AT225" s="112" t="s">
        <v>11</v>
      </c>
      <c r="AU225" s="112" t="s">
        <v>10</v>
      </c>
      <c r="AV225" s="112" t="s">
        <v>10</v>
      </c>
      <c r="AW225" s="112">
        <v>48</v>
      </c>
      <c r="AX225" s="112">
        <f>INDEX([2]Exposure_GWASs!S:S,MATCH([2]Luke!AB353,[2]Exposure_GWASs!C:C,0))</f>
        <v>52</v>
      </c>
      <c r="AY225" s="112" t="s">
        <v>10</v>
      </c>
      <c r="AZ225" s="112" t="s">
        <v>11</v>
      </c>
      <c r="BA225" s="112" t="s">
        <v>10</v>
      </c>
      <c r="BB225" s="112" t="s">
        <v>19</v>
      </c>
      <c r="BC225" s="112" t="s">
        <v>11</v>
      </c>
      <c r="BD225" s="112"/>
      <c r="BE225" s="112"/>
      <c r="BF225" s="112"/>
      <c r="BG225" s="112"/>
      <c r="BH225" s="112" t="s">
        <v>11</v>
      </c>
      <c r="BI225" s="112" t="s">
        <v>2137</v>
      </c>
      <c r="BJ225" s="112" t="s">
        <v>2138</v>
      </c>
      <c r="BK225" s="112" t="s">
        <v>11</v>
      </c>
      <c r="BL225" s="112" t="s">
        <v>11</v>
      </c>
      <c r="BM225" s="112" t="s">
        <v>11</v>
      </c>
      <c r="BN225" s="112" t="s">
        <v>11</v>
      </c>
      <c r="BO225" s="112" t="s">
        <v>167</v>
      </c>
      <c r="BP225" s="112" t="s">
        <v>2184</v>
      </c>
      <c r="BQ225" s="112" t="s">
        <v>1012</v>
      </c>
      <c r="BR225" s="112">
        <v>5.6</v>
      </c>
      <c r="BS225" s="112"/>
      <c r="BT225" s="112">
        <v>95</v>
      </c>
      <c r="BU225" s="112">
        <v>3.9</v>
      </c>
      <c r="BV225" s="112">
        <v>7.3</v>
      </c>
      <c r="BW225" s="112" t="s">
        <v>2185</v>
      </c>
      <c r="BX225" s="112" t="s">
        <v>1791</v>
      </c>
      <c r="BY225" s="112" t="s">
        <v>10</v>
      </c>
      <c r="BZ225" s="112" t="s">
        <v>2139</v>
      </c>
      <c r="CA225" s="112" t="s">
        <v>2140</v>
      </c>
      <c r="CB225" s="112" t="s">
        <v>2141</v>
      </c>
      <c r="CC225" s="112" t="s">
        <v>1791</v>
      </c>
      <c r="CD225" s="112" t="s">
        <v>2142</v>
      </c>
      <c r="CE225" s="112"/>
      <c r="CF225" s="112"/>
      <c r="CG225" s="112"/>
      <c r="CH225" s="112"/>
    </row>
    <row r="226" spans="1:86">
      <c r="A226" s="112">
        <v>46</v>
      </c>
      <c r="B226" s="105" t="s">
        <v>282</v>
      </c>
      <c r="C226" s="115" t="s">
        <v>244</v>
      </c>
      <c r="D226" s="112" t="s">
        <v>5765</v>
      </c>
      <c r="E226" s="112">
        <v>2017</v>
      </c>
      <c r="F226" s="112" t="s">
        <v>2126</v>
      </c>
      <c r="G226" s="112" t="s">
        <v>2127</v>
      </c>
      <c r="H226" s="112" t="s">
        <v>2128</v>
      </c>
      <c r="I226" s="112" t="s">
        <v>2129</v>
      </c>
      <c r="J226" s="112" t="s">
        <v>2130</v>
      </c>
      <c r="K226" s="112" t="s">
        <v>2131</v>
      </c>
      <c r="L226" s="112" t="s">
        <v>2132</v>
      </c>
      <c r="M226" s="112" t="s">
        <v>2133</v>
      </c>
      <c r="N226" s="112" t="s">
        <v>12</v>
      </c>
      <c r="O226" s="112" t="s">
        <v>459</v>
      </c>
      <c r="P226" s="112" t="s">
        <v>459</v>
      </c>
      <c r="Q226" s="112" t="s">
        <v>5600</v>
      </c>
      <c r="R226" s="112" t="str">
        <f>INDEX([2]Outcome_GWASs!K:K,MATCH([2]Luke!Q354,[2]Outcome_GWASs!C:C,0))</f>
        <v>Directly measured or estimated</v>
      </c>
      <c r="S226" s="112" t="s">
        <v>1127</v>
      </c>
      <c r="T226" s="112" t="str">
        <f>INDEX([2]Outcome_GWASs!I:I,MATCH([2]Luke!Q354,[2]Outcome_GWASs!C:C,0))</f>
        <v>18+</v>
      </c>
      <c r="U226" s="112" t="s">
        <v>11</v>
      </c>
      <c r="V226" s="112">
        <v>111986</v>
      </c>
      <c r="W226" s="112" t="s">
        <v>10</v>
      </c>
      <c r="X226" s="112" t="s">
        <v>11</v>
      </c>
      <c r="Y226" s="112" t="s">
        <v>11</v>
      </c>
      <c r="Z226" s="112" t="s">
        <v>11</v>
      </c>
      <c r="AA226" s="112" t="s">
        <v>11</v>
      </c>
      <c r="AB226" s="112" t="s">
        <v>11</v>
      </c>
      <c r="AC226" s="112" t="str">
        <f>INDEX([2]Exposure_GWASs!G:G,MATCH([2]Luke!AB354,[2]Exposure_GWASs!C:C,0))</f>
        <v>WHRadjBMI</v>
      </c>
      <c r="AD226" s="107" t="s">
        <v>162</v>
      </c>
      <c r="AE226" s="112" t="s">
        <v>1077</v>
      </c>
      <c r="AF226" s="112" t="s">
        <v>139</v>
      </c>
      <c r="AG226" s="112" t="s">
        <v>140</v>
      </c>
      <c r="AH226" s="112" t="s">
        <v>11</v>
      </c>
      <c r="AI226" s="112">
        <f>INDEX([2]Exposure_GWASs!F:F,MATCH([2]Luke!AB354,[2]Exposure_GWASs!C:C,0))</f>
        <v>224385</v>
      </c>
      <c r="AJ226" s="112" t="s">
        <v>11</v>
      </c>
      <c r="AK226" s="112" t="s">
        <v>1005</v>
      </c>
      <c r="AL226" s="112" t="s">
        <v>11</v>
      </c>
      <c r="AM226" s="112" t="s">
        <v>11</v>
      </c>
      <c r="AN226" s="112" t="s">
        <v>11</v>
      </c>
      <c r="AO226" s="112" t="s">
        <v>11</v>
      </c>
      <c r="AP226" s="112" t="s">
        <v>2136</v>
      </c>
      <c r="AQ226" s="112" t="s">
        <v>11</v>
      </c>
      <c r="AR226" s="112" t="s">
        <v>11</v>
      </c>
      <c r="AS226" s="112" t="s">
        <v>11</v>
      </c>
      <c r="AT226" s="112" t="s">
        <v>11</v>
      </c>
      <c r="AU226" s="112" t="s">
        <v>10</v>
      </c>
      <c r="AV226" s="112" t="s">
        <v>10</v>
      </c>
      <c r="AW226" s="112">
        <v>48</v>
      </c>
      <c r="AX226" s="112">
        <f>INDEX([2]Exposure_GWASs!S:S,MATCH([2]Luke!AB354,[2]Exposure_GWASs!C:C,0))</f>
        <v>52</v>
      </c>
      <c r="AY226" s="112" t="s">
        <v>10</v>
      </c>
      <c r="AZ226" s="112" t="s">
        <v>11</v>
      </c>
      <c r="BA226" s="112" t="s">
        <v>10</v>
      </c>
      <c r="BB226" s="112" t="s">
        <v>19</v>
      </c>
      <c r="BC226" s="112" t="s">
        <v>11</v>
      </c>
      <c r="BD226" s="112"/>
      <c r="BE226" s="112"/>
      <c r="BF226" s="112"/>
      <c r="BG226" s="112"/>
      <c r="BH226" s="112" t="s">
        <v>11</v>
      </c>
      <c r="BI226" s="112" t="s">
        <v>2137</v>
      </c>
      <c r="BJ226" s="112" t="s">
        <v>2138</v>
      </c>
      <c r="BK226" s="112" t="s">
        <v>11</v>
      </c>
      <c r="BL226" s="112" t="s">
        <v>11</v>
      </c>
      <c r="BM226" s="112" t="s">
        <v>11</v>
      </c>
      <c r="BN226" s="112" t="s">
        <v>11</v>
      </c>
      <c r="BO226" s="112" t="s">
        <v>167</v>
      </c>
      <c r="BP226" s="112" t="s">
        <v>2184</v>
      </c>
      <c r="BQ226" s="112" t="s">
        <v>1012</v>
      </c>
      <c r="BR226" s="112">
        <v>5.7</v>
      </c>
      <c r="BS226" s="112"/>
      <c r="BT226" s="112">
        <v>95</v>
      </c>
      <c r="BU226" s="112">
        <v>4.0999999999999996</v>
      </c>
      <c r="BV226" s="112">
        <v>7.2</v>
      </c>
      <c r="BW226" s="112" t="s">
        <v>2186</v>
      </c>
      <c r="BX226" s="112" t="s">
        <v>1791</v>
      </c>
      <c r="BY226" s="112" t="s">
        <v>10</v>
      </c>
      <c r="BZ226" s="112" t="s">
        <v>2139</v>
      </c>
      <c r="CA226" s="112" t="s">
        <v>2140</v>
      </c>
      <c r="CB226" s="112" t="s">
        <v>2141</v>
      </c>
      <c r="CC226" s="112" t="s">
        <v>1791</v>
      </c>
      <c r="CD226" s="112" t="s">
        <v>2142</v>
      </c>
      <c r="CE226" s="112"/>
      <c r="CF226" s="112"/>
      <c r="CG226" s="112"/>
      <c r="CH226" s="112"/>
    </row>
    <row r="227" spans="1:86">
      <c r="A227" s="112">
        <v>46</v>
      </c>
      <c r="B227" s="105" t="s">
        <v>282</v>
      </c>
      <c r="C227" s="115" t="s">
        <v>244</v>
      </c>
      <c r="D227" s="112" t="s">
        <v>5765</v>
      </c>
      <c r="E227" s="112">
        <v>2017</v>
      </c>
      <c r="F227" s="112" t="s">
        <v>2126</v>
      </c>
      <c r="G227" s="112" t="s">
        <v>2127</v>
      </c>
      <c r="H227" s="112" t="s">
        <v>2128</v>
      </c>
      <c r="I227" s="112" t="s">
        <v>2129</v>
      </c>
      <c r="J227" s="112" t="s">
        <v>2130</v>
      </c>
      <c r="K227" s="112" t="s">
        <v>2131</v>
      </c>
      <c r="L227" s="112" t="s">
        <v>2132</v>
      </c>
      <c r="M227" s="112" t="s">
        <v>2133</v>
      </c>
      <c r="N227" s="112" t="s">
        <v>12</v>
      </c>
      <c r="O227" s="112" t="s">
        <v>462</v>
      </c>
      <c r="P227" s="112" t="s">
        <v>462</v>
      </c>
      <c r="Q227" s="112" t="s">
        <v>5600</v>
      </c>
      <c r="R227" s="112" t="str">
        <f>INDEX([2]Outcome_GWASs!K:K,MATCH([2]Luke!Q355,[2]Outcome_GWASs!C:C,0))</f>
        <v>Directly measured or estimated</v>
      </c>
      <c r="S227" s="112" t="s">
        <v>1128</v>
      </c>
      <c r="T227" s="112" t="str">
        <f>INDEX([2]Outcome_GWASs!I:I,MATCH([2]Luke!Q355,[2]Outcome_GWASs!C:C,0))</f>
        <v>18+</v>
      </c>
      <c r="U227" s="112" t="s">
        <v>11</v>
      </c>
      <c r="V227" s="112">
        <v>111986</v>
      </c>
      <c r="W227" s="112" t="s">
        <v>10</v>
      </c>
      <c r="X227" s="112" t="s">
        <v>11</v>
      </c>
      <c r="Y227" s="112" t="s">
        <v>11</v>
      </c>
      <c r="Z227" s="112" t="s">
        <v>11</v>
      </c>
      <c r="AA227" s="112" t="s">
        <v>11</v>
      </c>
      <c r="AB227" s="112" t="s">
        <v>11</v>
      </c>
      <c r="AC227" s="112" t="str">
        <f>INDEX([2]Exposure_GWASs!G:G,MATCH([2]Luke!AB355,[2]Exposure_GWASs!C:C,0))</f>
        <v>WHRadjBMI</v>
      </c>
      <c r="AD227" s="107" t="s">
        <v>162</v>
      </c>
      <c r="AE227" s="112" t="s">
        <v>1077</v>
      </c>
      <c r="AF227" s="112" t="s">
        <v>139</v>
      </c>
      <c r="AG227" s="112" t="s">
        <v>140</v>
      </c>
      <c r="AH227" s="112" t="s">
        <v>11</v>
      </c>
      <c r="AI227" s="112">
        <f>INDEX([2]Exposure_GWASs!F:F,MATCH([2]Luke!AB355,[2]Exposure_GWASs!C:C,0))</f>
        <v>224385</v>
      </c>
      <c r="AJ227" s="112" t="s">
        <v>11</v>
      </c>
      <c r="AK227" s="112" t="s">
        <v>1005</v>
      </c>
      <c r="AL227" s="112" t="s">
        <v>11</v>
      </c>
      <c r="AM227" s="112" t="s">
        <v>11</v>
      </c>
      <c r="AN227" s="112" t="s">
        <v>11</v>
      </c>
      <c r="AO227" s="112" t="s">
        <v>11</v>
      </c>
      <c r="AP227" s="112" t="s">
        <v>2136</v>
      </c>
      <c r="AQ227" s="112" t="s">
        <v>11</v>
      </c>
      <c r="AR227" s="112" t="s">
        <v>11</v>
      </c>
      <c r="AS227" s="112" t="s">
        <v>11</v>
      </c>
      <c r="AT227" s="112" t="s">
        <v>11</v>
      </c>
      <c r="AU227" s="112" t="s">
        <v>10</v>
      </c>
      <c r="AV227" s="112" t="s">
        <v>10</v>
      </c>
      <c r="AW227" s="112">
        <v>48</v>
      </c>
      <c r="AX227" s="112">
        <f>INDEX([2]Exposure_GWASs!S:S,MATCH([2]Luke!AB355,[2]Exposure_GWASs!C:C,0))</f>
        <v>52</v>
      </c>
      <c r="AY227" s="112" t="s">
        <v>10</v>
      </c>
      <c r="AZ227" s="112" t="s">
        <v>11</v>
      </c>
      <c r="BA227" s="112" t="s">
        <v>10</v>
      </c>
      <c r="BB227" s="112" t="s">
        <v>19</v>
      </c>
      <c r="BC227" s="112" t="s">
        <v>11</v>
      </c>
      <c r="BD227" s="112"/>
      <c r="BE227" s="112"/>
      <c r="BF227" s="112"/>
      <c r="BG227" s="112"/>
      <c r="BH227" s="112" t="s">
        <v>11</v>
      </c>
      <c r="BI227" s="112" t="s">
        <v>2137</v>
      </c>
      <c r="BJ227" s="112" t="s">
        <v>2138</v>
      </c>
      <c r="BK227" s="112" t="s">
        <v>11</v>
      </c>
      <c r="BL227" s="112" t="s">
        <v>11</v>
      </c>
      <c r="BM227" s="112" t="s">
        <v>11</v>
      </c>
      <c r="BN227" s="112" t="s">
        <v>11</v>
      </c>
      <c r="BO227" s="112" t="s">
        <v>167</v>
      </c>
      <c r="BP227" s="112" t="s">
        <v>2184</v>
      </c>
      <c r="BQ227" s="112" t="s">
        <v>1012</v>
      </c>
      <c r="BR227" s="112">
        <v>-6</v>
      </c>
      <c r="BS227" s="112"/>
      <c r="BT227" s="112">
        <v>95</v>
      </c>
      <c r="BU227" s="112">
        <v>-6.6</v>
      </c>
      <c r="BV227" s="112">
        <v>-5.3</v>
      </c>
      <c r="BW227" s="112" t="s">
        <v>2187</v>
      </c>
      <c r="BX227" s="112" t="s">
        <v>1791</v>
      </c>
      <c r="BY227" s="112" t="s">
        <v>10</v>
      </c>
      <c r="BZ227" s="112" t="s">
        <v>2139</v>
      </c>
      <c r="CA227" s="112" t="s">
        <v>2140</v>
      </c>
      <c r="CB227" s="112" t="s">
        <v>2141</v>
      </c>
      <c r="CC227" s="112" t="s">
        <v>1791</v>
      </c>
      <c r="CD227" s="112" t="s">
        <v>2142</v>
      </c>
      <c r="CE227" s="112"/>
      <c r="CF227" s="112"/>
      <c r="CG227" s="112"/>
      <c r="CH227" s="112"/>
    </row>
    <row r="228" spans="1:86">
      <c r="A228" s="112">
        <v>46</v>
      </c>
      <c r="B228" s="105" t="s">
        <v>282</v>
      </c>
      <c r="C228" s="115" t="s">
        <v>244</v>
      </c>
      <c r="D228" s="112" t="s">
        <v>5765</v>
      </c>
      <c r="E228" s="112">
        <v>2017</v>
      </c>
      <c r="F228" s="112" t="s">
        <v>2126</v>
      </c>
      <c r="G228" s="112" t="s">
        <v>2127</v>
      </c>
      <c r="H228" s="112" t="s">
        <v>2128</v>
      </c>
      <c r="I228" s="112" t="s">
        <v>2129</v>
      </c>
      <c r="J228" s="112" t="s">
        <v>2130</v>
      </c>
      <c r="K228" s="112" t="s">
        <v>2131</v>
      </c>
      <c r="L228" s="112" t="s">
        <v>2132</v>
      </c>
      <c r="M228" s="112" t="s">
        <v>2133</v>
      </c>
      <c r="N228" s="112" t="s">
        <v>12</v>
      </c>
      <c r="O228" s="112" t="s">
        <v>5571</v>
      </c>
      <c r="P228" s="112" t="s">
        <v>5571</v>
      </c>
      <c r="Q228" s="112" t="s">
        <v>5600</v>
      </c>
      <c r="R228" s="112" t="str">
        <f>INDEX([2]Outcome_GWASs!K:K,MATCH([2]Luke!Q356,[2]Outcome_GWASs!C:C,0))</f>
        <v>Directly measured or estimated</v>
      </c>
      <c r="S228" s="112" t="s">
        <v>1129</v>
      </c>
      <c r="T228" s="112" t="str">
        <f>INDEX([2]Outcome_GWASs!I:I,MATCH([2]Luke!Q356,[2]Outcome_GWASs!C:C,0))</f>
        <v>18+</v>
      </c>
      <c r="U228" s="112" t="s">
        <v>11</v>
      </c>
      <c r="V228" s="112">
        <v>111986</v>
      </c>
      <c r="W228" s="112" t="s">
        <v>10</v>
      </c>
      <c r="X228" s="112" t="s">
        <v>11</v>
      </c>
      <c r="Y228" s="112" t="s">
        <v>11</v>
      </c>
      <c r="Z228" s="112" t="s">
        <v>11</v>
      </c>
      <c r="AA228" s="112" t="s">
        <v>11</v>
      </c>
      <c r="AB228" s="112" t="s">
        <v>11</v>
      </c>
      <c r="AC228" s="112" t="str">
        <f>INDEX([2]Exposure_GWASs!G:G,MATCH([2]Luke!AB356,[2]Exposure_GWASs!C:C,0))</f>
        <v>WHRadjBMI</v>
      </c>
      <c r="AD228" s="107" t="s">
        <v>162</v>
      </c>
      <c r="AE228" s="112" t="s">
        <v>1077</v>
      </c>
      <c r="AF228" s="112" t="s">
        <v>139</v>
      </c>
      <c r="AG228" s="112" t="s">
        <v>140</v>
      </c>
      <c r="AH228" s="112" t="s">
        <v>11</v>
      </c>
      <c r="AI228" s="112">
        <f>INDEX([2]Exposure_GWASs!F:F,MATCH([2]Luke!AB356,[2]Exposure_GWASs!C:C,0))</f>
        <v>224385</v>
      </c>
      <c r="AJ228" s="112" t="s">
        <v>11</v>
      </c>
      <c r="AK228" s="112" t="s">
        <v>1005</v>
      </c>
      <c r="AL228" s="112" t="s">
        <v>11</v>
      </c>
      <c r="AM228" s="112" t="s">
        <v>11</v>
      </c>
      <c r="AN228" s="112" t="s">
        <v>11</v>
      </c>
      <c r="AO228" s="112" t="s">
        <v>11</v>
      </c>
      <c r="AP228" s="112" t="s">
        <v>2136</v>
      </c>
      <c r="AQ228" s="112" t="s">
        <v>11</v>
      </c>
      <c r="AR228" s="112" t="s">
        <v>11</v>
      </c>
      <c r="AS228" s="112" t="s">
        <v>11</v>
      </c>
      <c r="AT228" s="112" t="s">
        <v>11</v>
      </c>
      <c r="AU228" s="112" t="s">
        <v>10</v>
      </c>
      <c r="AV228" s="112" t="s">
        <v>10</v>
      </c>
      <c r="AW228" s="112">
        <v>48</v>
      </c>
      <c r="AX228" s="112">
        <f>INDEX([2]Exposure_GWASs!S:S,MATCH([2]Luke!AB356,[2]Exposure_GWASs!C:C,0))</f>
        <v>52</v>
      </c>
      <c r="AY228" s="112" t="s">
        <v>10</v>
      </c>
      <c r="AZ228" s="112" t="s">
        <v>11</v>
      </c>
      <c r="BA228" s="112" t="s">
        <v>10</v>
      </c>
      <c r="BB228" s="112" t="s">
        <v>19</v>
      </c>
      <c r="BC228" s="112" t="s">
        <v>11</v>
      </c>
      <c r="BD228" s="112"/>
      <c r="BE228" s="112"/>
      <c r="BF228" s="112"/>
      <c r="BG228" s="112"/>
      <c r="BH228" s="112" t="s">
        <v>11</v>
      </c>
      <c r="BI228" s="112" t="s">
        <v>2137</v>
      </c>
      <c r="BJ228" s="112" t="s">
        <v>2138</v>
      </c>
      <c r="BK228" s="112" t="s">
        <v>11</v>
      </c>
      <c r="BL228" s="112" t="s">
        <v>11</v>
      </c>
      <c r="BM228" s="112" t="s">
        <v>11</v>
      </c>
      <c r="BN228" s="112" t="s">
        <v>11</v>
      </c>
      <c r="BO228" s="112" t="s">
        <v>167</v>
      </c>
      <c r="BP228" s="112" t="s">
        <v>2184</v>
      </c>
      <c r="BQ228" s="112" t="s">
        <v>1012</v>
      </c>
      <c r="BR228" s="112">
        <v>27</v>
      </c>
      <c r="BS228" s="112"/>
      <c r="BT228" s="112">
        <v>95</v>
      </c>
      <c r="BU228" s="112">
        <v>25</v>
      </c>
      <c r="BV228" s="112">
        <v>30</v>
      </c>
      <c r="BW228" s="112" t="s">
        <v>2188</v>
      </c>
      <c r="BX228" s="112" t="s">
        <v>1791</v>
      </c>
      <c r="BY228" s="112" t="s">
        <v>10</v>
      </c>
      <c r="BZ228" s="112" t="s">
        <v>2139</v>
      </c>
      <c r="CA228" s="112" t="s">
        <v>2140</v>
      </c>
      <c r="CB228" s="112" t="s">
        <v>2141</v>
      </c>
      <c r="CC228" s="112" t="s">
        <v>1791</v>
      </c>
      <c r="CD228" s="112" t="s">
        <v>2142</v>
      </c>
      <c r="CE228" s="112"/>
      <c r="CF228" s="112"/>
      <c r="CG228" s="112"/>
      <c r="CH228" s="112"/>
    </row>
    <row r="229" spans="1:86">
      <c r="A229" s="112">
        <v>46</v>
      </c>
      <c r="B229" s="105" t="s">
        <v>282</v>
      </c>
      <c r="C229" s="115" t="s">
        <v>244</v>
      </c>
      <c r="D229" s="112" t="s">
        <v>5765</v>
      </c>
      <c r="E229" s="112">
        <v>2017</v>
      </c>
      <c r="F229" s="112" t="s">
        <v>2126</v>
      </c>
      <c r="G229" s="112" t="s">
        <v>2127</v>
      </c>
      <c r="H229" s="112" t="s">
        <v>2128</v>
      </c>
      <c r="I229" s="112" t="s">
        <v>2129</v>
      </c>
      <c r="J229" s="112" t="s">
        <v>2130</v>
      </c>
      <c r="K229" s="112" t="s">
        <v>2131</v>
      </c>
      <c r="L229" s="112" t="s">
        <v>2132</v>
      </c>
      <c r="M229" s="112" t="s">
        <v>2133</v>
      </c>
      <c r="N229" s="112" t="s">
        <v>12</v>
      </c>
      <c r="O229" s="112" t="s">
        <v>5743</v>
      </c>
      <c r="P229" s="112" t="s">
        <v>5743</v>
      </c>
      <c r="Q229" s="112" t="s">
        <v>5600</v>
      </c>
      <c r="R229" s="112" t="str">
        <f>INDEX([2]Outcome_GWASs!K:K,MATCH([2]Luke!Q357,[2]Outcome_GWASs!C:C,0))</f>
        <v>insulin secretion measured as corrected insulin response (CIR) to glucose at 30 min during an OGTT</v>
      </c>
      <c r="S229" s="112" t="s">
        <v>1094</v>
      </c>
      <c r="T229" s="112">
        <f>INDEX([2]Outcome_GWASs!I:I,MATCH([2]Luke!Q357,[2]Outcome_GWASs!C:C,0))</f>
        <v>49.59</v>
      </c>
      <c r="U229" s="112" t="s">
        <v>11</v>
      </c>
      <c r="V229" s="112">
        <v>111986</v>
      </c>
      <c r="W229" s="112" t="s">
        <v>10</v>
      </c>
      <c r="X229" s="112" t="s">
        <v>11</v>
      </c>
      <c r="Y229" s="112" t="s">
        <v>11</v>
      </c>
      <c r="Z229" s="112" t="s">
        <v>11</v>
      </c>
      <c r="AA229" s="112" t="s">
        <v>11</v>
      </c>
      <c r="AB229" s="112" t="s">
        <v>11</v>
      </c>
      <c r="AC229" s="112" t="str">
        <f>INDEX([2]Exposure_GWASs!G:G,MATCH([2]Luke!AB357,[2]Exposure_GWASs!C:C,0))</f>
        <v>WHRadjBMI</v>
      </c>
      <c r="AD229" s="107" t="s">
        <v>162</v>
      </c>
      <c r="AE229" s="112" t="s">
        <v>1077</v>
      </c>
      <c r="AF229" s="112" t="s">
        <v>139</v>
      </c>
      <c r="AG229" s="112" t="s">
        <v>140</v>
      </c>
      <c r="AH229" s="112" t="s">
        <v>11</v>
      </c>
      <c r="AI229" s="112">
        <f>INDEX([2]Exposure_GWASs!F:F,MATCH([2]Luke!AB357,[2]Exposure_GWASs!C:C,0))</f>
        <v>224385</v>
      </c>
      <c r="AJ229" s="112" t="s">
        <v>11</v>
      </c>
      <c r="AK229" s="112" t="s">
        <v>1005</v>
      </c>
      <c r="AL229" s="112" t="s">
        <v>11</v>
      </c>
      <c r="AM229" s="112" t="s">
        <v>11</v>
      </c>
      <c r="AN229" s="112" t="s">
        <v>11</v>
      </c>
      <c r="AO229" s="112" t="s">
        <v>11</v>
      </c>
      <c r="AP229" s="112" t="s">
        <v>2136</v>
      </c>
      <c r="AQ229" s="112" t="s">
        <v>11</v>
      </c>
      <c r="AR229" s="112" t="s">
        <v>11</v>
      </c>
      <c r="AS229" s="112" t="s">
        <v>11</v>
      </c>
      <c r="AT229" s="112" t="s">
        <v>11</v>
      </c>
      <c r="AU229" s="112" t="s">
        <v>10</v>
      </c>
      <c r="AV229" s="112" t="s">
        <v>10</v>
      </c>
      <c r="AW229" s="112">
        <v>48</v>
      </c>
      <c r="AX229" s="112">
        <f>INDEX([2]Exposure_GWASs!S:S,MATCH([2]Luke!AB357,[2]Exposure_GWASs!C:C,0))</f>
        <v>52</v>
      </c>
      <c r="AY229" s="112" t="s">
        <v>10</v>
      </c>
      <c r="AZ229" s="112" t="s">
        <v>11</v>
      </c>
      <c r="BA229" s="112" t="s">
        <v>10</v>
      </c>
      <c r="BB229" s="112" t="s">
        <v>19</v>
      </c>
      <c r="BC229" s="112" t="s">
        <v>11</v>
      </c>
      <c r="BD229" s="112"/>
      <c r="BE229" s="112"/>
      <c r="BF229" s="112"/>
      <c r="BG229" s="112"/>
      <c r="BH229" s="112" t="s">
        <v>11</v>
      </c>
      <c r="BI229" s="112" t="s">
        <v>2137</v>
      </c>
      <c r="BJ229" s="112" t="s">
        <v>2138</v>
      </c>
      <c r="BK229" s="112" t="s">
        <v>11</v>
      </c>
      <c r="BL229" s="112" t="s">
        <v>11</v>
      </c>
      <c r="BM229" s="112" t="s">
        <v>11</v>
      </c>
      <c r="BN229" s="112" t="s">
        <v>11</v>
      </c>
      <c r="BO229" s="112" t="s">
        <v>167</v>
      </c>
      <c r="BP229" s="112" t="s">
        <v>2184</v>
      </c>
      <c r="BQ229" s="112" t="s">
        <v>1012</v>
      </c>
      <c r="BR229" s="112">
        <v>0.56000000000000005</v>
      </c>
      <c r="BS229" s="112"/>
      <c r="BT229" s="112">
        <v>95</v>
      </c>
      <c r="BU229" s="112">
        <v>0.11</v>
      </c>
      <c r="BV229" s="112">
        <v>1</v>
      </c>
      <c r="BW229" s="112" t="s">
        <v>2189</v>
      </c>
      <c r="BX229" s="112" t="s">
        <v>1791</v>
      </c>
      <c r="BY229" s="112" t="s">
        <v>10</v>
      </c>
      <c r="BZ229" s="112" t="s">
        <v>2139</v>
      </c>
      <c r="CA229" s="112" t="s">
        <v>2140</v>
      </c>
      <c r="CB229" s="112" t="s">
        <v>2141</v>
      </c>
      <c r="CC229" s="112" t="s">
        <v>1791</v>
      </c>
      <c r="CD229" s="112" t="s">
        <v>2142</v>
      </c>
      <c r="CE229" s="112"/>
      <c r="CF229" s="112"/>
      <c r="CG229" s="112"/>
      <c r="CH229" s="112"/>
    </row>
    <row r="230" spans="1:86">
      <c r="A230" s="112">
        <v>46</v>
      </c>
      <c r="B230" s="105" t="s">
        <v>282</v>
      </c>
      <c r="C230" s="115" t="s">
        <v>244</v>
      </c>
      <c r="D230" s="112" t="s">
        <v>5765</v>
      </c>
      <c r="E230" s="112">
        <v>2017</v>
      </c>
      <c r="F230" s="112" t="s">
        <v>2126</v>
      </c>
      <c r="G230" s="112" t="s">
        <v>2127</v>
      </c>
      <c r="H230" s="112" t="s">
        <v>2128</v>
      </c>
      <c r="I230" s="112" t="s">
        <v>2129</v>
      </c>
      <c r="J230" s="112" t="s">
        <v>2130</v>
      </c>
      <c r="K230" s="112" t="s">
        <v>2131</v>
      </c>
      <c r="L230" s="112" t="s">
        <v>2132</v>
      </c>
      <c r="M230" s="112" t="s">
        <v>2133</v>
      </c>
      <c r="N230" s="112" t="s">
        <v>12</v>
      </c>
      <c r="O230" s="112" t="s">
        <v>5766</v>
      </c>
      <c r="P230" s="112" t="s">
        <v>5766</v>
      </c>
      <c r="Q230" s="112" t="s">
        <v>5600</v>
      </c>
      <c r="R230" s="112" t="s">
        <v>2190</v>
      </c>
      <c r="S230" s="112" t="s">
        <v>2191</v>
      </c>
      <c r="T230" s="112">
        <f>INDEX([2]Outcome_GWASs!I:I,MATCH([2]Luke!Q358,[2]Outcome_GWASs!C:C,0))</f>
        <v>49.59</v>
      </c>
      <c r="U230" s="112" t="s">
        <v>11</v>
      </c>
      <c r="V230" s="112">
        <v>111986</v>
      </c>
      <c r="W230" s="112" t="s">
        <v>10</v>
      </c>
      <c r="X230" s="112" t="s">
        <v>11</v>
      </c>
      <c r="Y230" s="112" t="s">
        <v>11</v>
      </c>
      <c r="Z230" s="112" t="s">
        <v>11</v>
      </c>
      <c r="AA230" s="112" t="s">
        <v>11</v>
      </c>
      <c r="AB230" s="112" t="s">
        <v>11</v>
      </c>
      <c r="AC230" s="112" t="str">
        <f>INDEX([2]Exposure_GWASs!G:G,MATCH([2]Luke!AB358,[2]Exposure_GWASs!C:C,0))</f>
        <v>WHRadjBMI</v>
      </c>
      <c r="AD230" s="107" t="s">
        <v>162</v>
      </c>
      <c r="AE230" s="112" t="s">
        <v>1077</v>
      </c>
      <c r="AF230" s="112" t="s">
        <v>139</v>
      </c>
      <c r="AG230" s="112" t="s">
        <v>140</v>
      </c>
      <c r="AH230" s="112" t="s">
        <v>11</v>
      </c>
      <c r="AI230" s="112">
        <f>INDEX([2]Exposure_GWASs!F:F,MATCH([2]Luke!AB358,[2]Exposure_GWASs!C:C,0))</f>
        <v>224385</v>
      </c>
      <c r="AJ230" s="112" t="s">
        <v>11</v>
      </c>
      <c r="AK230" s="112" t="s">
        <v>1005</v>
      </c>
      <c r="AL230" s="112" t="s">
        <v>11</v>
      </c>
      <c r="AM230" s="112" t="s">
        <v>11</v>
      </c>
      <c r="AN230" s="112" t="s">
        <v>11</v>
      </c>
      <c r="AO230" s="112" t="s">
        <v>11</v>
      </c>
      <c r="AP230" s="112" t="s">
        <v>2136</v>
      </c>
      <c r="AQ230" s="112" t="s">
        <v>11</v>
      </c>
      <c r="AR230" s="112" t="s">
        <v>11</v>
      </c>
      <c r="AS230" s="112" t="s">
        <v>11</v>
      </c>
      <c r="AT230" s="112" t="s">
        <v>11</v>
      </c>
      <c r="AU230" s="112" t="s">
        <v>10</v>
      </c>
      <c r="AV230" s="112" t="s">
        <v>10</v>
      </c>
      <c r="AW230" s="112">
        <v>48</v>
      </c>
      <c r="AX230" s="112">
        <f>INDEX([2]Exposure_GWASs!S:S,MATCH([2]Luke!AB358,[2]Exposure_GWASs!C:C,0))</f>
        <v>52</v>
      </c>
      <c r="AY230" s="112" t="s">
        <v>10</v>
      </c>
      <c r="AZ230" s="112" t="s">
        <v>11</v>
      </c>
      <c r="BA230" s="112" t="s">
        <v>10</v>
      </c>
      <c r="BB230" s="112" t="s">
        <v>19</v>
      </c>
      <c r="BC230" s="112" t="s">
        <v>11</v>
      </c>
      <c r="BD230" s="112"/>
      <c r="BE230" s="112"/>
      <c r="BF230" s="112"/>
      <c r="BG230" s="112"/>
      <c r="BH230" s="112" t="s">
        <v>11</v>
      </c>
      <c r="BI230" s="112" t="s">
        <v>2137</v>
      </c>
      <c r="BJ230" s="112" t="s">
        <v>2138</v>
      </c>
      <c r="BK230" s="112" t="s">
        <v>11</v>
      </c>
      <c r="BL230" s="112" t="s">
        <v>11</v>
      </c>
      <c r="BM230" s="112" t="s">
        <v>11</v>
      </c>
      <c r="BN230" s="112" t="s">
        <v>11</v>
      </c>
      <c r="BO230" s="112" t="s">
        <v>167</v>
      </c>
      <c r="BP230" s="112" t="s">
        <v>2184</v>
      </c>
      <c r="BQ230" s="112" t="s">
        <v>1012</v>
      </c>
      <c r="BR230" s="112">
        <v>4.0999999999999996</v>
      </c>
      <c r="BS230" s="112"/>
      <c r="BT230" s="112">
        <v>95</v>
      </c>
      <c r="BU230" s="112">
        <v>1.6</v>
      </c>
      <c r="BV230" s="112">
        <v>6.5</v>
      </c>
      <c r="BW230" s="112" t="s">
        <v>2192</v>
      </c>
      <c r="BX230" s="112" t="s">
        <v>1791</v>
      </c>
      <c r="BY230" s="112" t="s">
        <v>10</v>
      </c>
      <c r="BZ230" s="112" t="s">
        <v>2139</v>
      </c>
      <c r="CA230" s="112" t="s">
        <v>2140</v>
      </c>
      <c r="CB230" s="112" t="s">
        <v>2141</v>
      </c>
      <c r="CC230" s="112" t="s">
        <v>1791</v>
      </c>
      <c r="CD230" s="112" t="s">
        <v>2142</v>
      </c>
      <c r="CE230" s="112"/>
      <c r="CF230" s="112"/>
      <c r="CG230" s="112"/>
      <c r="CH230" s="112"/>
    </row>
    <row r="231" spans="1:86">
      <c r="A231" s="112">
        <v>46</v>
      </c>
      <c r="B231" s="105" t="s">
        <v>282</v>
      </c>
      <c r="C231" s="115" t="s">
        <v>244</v>
      </c>
      <c r="D231" s="112" t="s">
        <v>5765</v>
      </c>
      <c r="E231" s="112">
        <v>2017</v>
      </c>
      <c r="F231" s="112" t="s">
        <v>2126</v>
      </c>
      <c r="G231" s="112" t="s">
        <v>2127</v>
      </c>
      <c r="H231" s="112" t="s">
        <v>2128</v>
      </c>
      <c r="I231" s="112" t="s">
        <v>2129</v>
      </c>
      <c r="J231" s="112" t="s">
        <v>2130</v>
      </c>
      <c r="K231" s="112" t="s">
        <v>2131</v>
      </c>
      <c r="L231" s="112" t="s">
        <v>2132</v>
      </c>
      <c r="M231" s="112" t="s">
        <v>2133</v>
      </c>
      <c r="N231" s="112" t="s">
        <v>12</v>
      </c>
      <c r="O231" s="112" t="s">
        <v>809</v>
      </c>
      <c r="P231" s="112" t="s">
        <v>809</v>
      </c>
      <c r="Q231" s="112" t="s">
        <v>5600</v>
      </c>
      <c r="R231" s="112" t="s">
        <v>809</v>
      </c>
      <c r="S231" s="112" t="s">
        <v>2193</v>
      </c>
      <c r="T231" s="112">
        <f>INDEX([2]Outcome_GWASs!I:I,MATCH([2]Luke!Q359,[2]Outcome_GWASs!C:C,0))</f>
        <v>49.59</v>
      </c>
      <c r="U231" s="112" t="s">
        <v>11</v>
      </c>
      <c r="V231" s="112">
        <v>111986</v>
      </c>
      <c r="W231" s="112" t="s">
        <v>10</v>
      </c>
      <c r="X231" s="112" t="s">
        <v>11</v>
      </c>
      <c r="Y231" s="112" t="s">
        <v>11</v>
      </c>
      <c r="Z231" s="112" t="s">
        <v>11</v>
      </c>
      <c r="AA231" s="112" t="s">
        <v>11</v>
      </c>
      <c r="AB231" s="112" t="s">
        <v>11</v>
      </c>
      <c r="AC231" s="112" t="str">
        <f>INDEX([2]Exposure_GWASs!G:G,MATCH([2]Luke!AB359,[2]Exposure_GWASs!C:C,0))</f>
        <v>WHRadjBMI</v>
      </c>
      <c r="AD231" s="107" t="s">
        <v>162</v>
      </c>
      <c r="AE231" s="112" t="s">
        <v>1077</v>
      </c>
      <c r="AF231" s="112" t="s">
        <v>139</v>
      </c>
      <c r="AG231" s="112" t="s">
        <v>140</v>
      </c>
      <c r="AH231" s="112" t="s">
        <v>11</v>
      </c>
      <c r="AI231" s="112">
        <f>INDEX([2]Exposure_GWASs!F:F,MATCH([2]Luke!AB359,[2]Exposure_GWASs!C:C,0))</f>
        <v>224385</v>
      </c>
      <c r="AJ231" s="112" t="s">
        <v>11</v>
      </c>
      <c r="AK231" s="112" t="s">
        <v>1005</v>
      </c>
      <c r="AL231" s="112" t="s">
        <v>11</v>
      </c>
      <c r="AM231" s="112" t="s">
        <v>11</v>
      </c>
      <c r="AN231" s="112" t="s">
        <v>11</v>
      </c>
      <c r="AO231" s="112" t="s">
        <v>11</v>
      </c>
      <c r="AP231" s="112" t="s">
        <v>2136</v>
      </c>
      <c r="AQ231" s="112" t="s">
        <v>11</v>
      </c>
      <c r="AR231" s="112" t="s">
        <v>11</v>
      </c>
      <c r="AS231" s="112" t="s">
        <v>11</v>
      </c>
      <c r="AT231" s="112" t="s">
        <v>11</v>
      </c>
      <c r="AU231" s="112" t="s">
        <v>10</v>
      </c>
      <c r="AV231" s="112" t="s">
        <v>10</v>
      </c>
      <c r="AW231" s="112">
        <v>48</v>
      </c>
      <c r="AX231" s="112">
        <f>INDEX([2]Exposure_GWASs!S:S,MATCH([2]Luke!AB359,[2]Exposure_GWASs!C:C,0))</f>
        <v>52</v>
      </c>
      <c r="AY231" s="112" t="s">
        <v>10</v>
      </c>
      <c r="AZ231" s="112" t="s">
        <v>11</v>
      </c>
      <c r="BA231" s="112" t="s">
        <v>10</v>
      </c>
      <c r="BB231" s="112" t="s">
        <v>19</v>
      </c>
      <c r="BC231" s="112" t="s">
        <v>11</v>
      </c>
      <c r="BD231" s="112"/>
      <c r="BE231" s="112"/>
      <c r="BF231" s="112"/>
      <c r="BG231" s="112"/>
      <c r="BH231" s="112" t="s">
        <v>11</v>
      </c>
      <c r="BI231" s="112" t="s">
        <v>2137</v>
      </c>
      <c r="BJ231" s="112" t="s">
        <v>2138</v>
      </c>
      <c r="BK231" s="112" t="s">
        <v>11</v>
      </c>
      <c r="BL231" s="112" t="s">
        <v>11</v>
      </c>
      <c r="BM231" s="112" t="s">
        <v>11</v>
      </c>
      <c r="BN231" s="112" t="s">
        <v>11</v>
      </c>
      <c r="BO231" s="112" t="s">
        <v>167</v>
      </c>
      <c r="BP231" s="112" t="s">
        <v>251</v>
      </c>
      <c r="BQ231" s="112" t="s">
        <v>1012</v>
      </c>
      <c r="BR231" s="112">
        <v>0.05</v>
      </c>
      <c r="BS231" s="112"/>
      <c r="BT231" s="112">
        <v>95</v>
      </c>
      <c r="BU231" s="112">
        <v>0.02</v>
      </c>
      <c r="BV231" s="112">
        <v>7.0000000000000007E-2</v>
      </c>
      <c r="BW231" s="112" t="s">
        <v>2194</v>
      </c>
      <c r="BX231" s="112" t="s">
        <v>1791</v>
      </c>
      <c r="BY231" s="112" t="s">
        <v>10</v>
      </c>
      <c r="BZ231" s="112" t="s">
        <v>2139</v>
      </c>
      <c r="CA231" s="112" t="s">
        <v>2140</v>
      </c>
      <c r="CB231" s="112" t="s">
        <v>2141</v>
      </c>
      <c r="CC231" s="112" t="s">
        <v>1791</v>
      </c>
      <c r="CD231" s="112" t="s">
        <v>2142</v>
      </c>
      <c r="CE231" s="112"/>
      <c r="CF231" s="112"/>
      <c r="CG231" s="112"/>
      <c r="CH231" s="112"/>
    </row>
    <row r="232" spans="1:86">
      <c r="A232" s="112">
        <v>46</v>
      </c>
      <c r="B232" s="105" t="s">
        <v>282</v>
      </c>
      <c r="C232" s="115" t="s">
        <v>244</v>
      </c>
      <c r="D232" s="112" t="s">
        <v>5765</v>
      </c>
      <c r="E232" s="112">
        <v>2017</v>
      </c>
      <c r="F232" s="112" t="s">
        <v>2126</v>
      </c>
      <c r="G232" s="112" t="s">
        <v>2127</v>
      </c>
      <c r="H232" s="112" t="s">
        <v>2128</v>
      </c>
      <c r="I232" s="112" t="s">
        <v>2129</v>
      </c>
      <c r="J232" s="112" t="s">
        <v>2130</v>
      </c>
      <c r="K232" s="112" t="s">
        <v>2131</v>
      </c>
      <c r="L232" s="112" t="s">
        <v>2132</v>
      </c>
      <c r="M232" s="112" t="s">
        <v>2133</v>
      </c>
      <c r="N232" s="112" t="s">
        <v>12</v>
      </c>
      <c r="O232" s="112" t="s">
        <v>1915</v>
      </c>
      <c r="P232" s="112" t="s">
        <v>1915</v>
      </c>
      <c r="Q232" s="112" t="s">
        <v>5600</v>
      </c>
      <c r="R232" s="112" t="s">
        <v>2195</v>
      </c>
      <c r="S232" s="112" t="s">
        <v>2196</v>
      </c>
      <c r="T232" s="112" t="e">
        <f>INDEX([2]Outcome_GWASs!I:I,MATCH([2]Luke!Q360,[2]Outcome_GWASs!C:C,0))</f>
        <v>#N/A</v>
      </c>
      <c r="U232" s="112" t="s">
        <v>11</v>
      </c>
      <c r="V232" s="112">
        <v>111986</v>
      </c>
      <c r="W232" s="112" t="s">
        <v>10</v>
      </c>
      <c r="X232" s="112" t="s">
        <v>11</v>
      </c>
      <c r="Y232" s="112" t="s">
        <v>11</v>
      </c>
      <c r="Z232" s="112" t="s">
        <v>11</v>
      </c>
      <c r="AA232" s="112" t="s">
        <v>11</v>
      </c>
      <c r="AB232" s="112" t="s">
        <v>11</v>
      </c>
      <c r="AC232" s="112" t="str">
        <f>INDEX([2]Exposure_GWASs!G:G,MATCH([2]Luke!AB360,[2]Exposure_GWASs!C:C,0))</f>
        <v>WHRadjBMI</v>
      </c>
      <c r="AD232" s="107" t="s">
        <v>162</v>
      </c>
      <c r="AE232" s="112" t="s">
        <v>1077</v>
      </c>
      <c r="AF232" s="112" t="s">
        <v>139</v>
      </c>
      <c r="AG232" s="112" t="s">
        <v>140</v>
      </c>
      <c r="AH232" s="112" t="s">
        <v>11</v>
      </c>
      <c r="AI232" s="112">
        <f>INDEX([2]Exposure_GWASs!F:F,MATCH([2]Luke!AB360,[2]Exposure_GWASs!C:C,0))</f>
        <v>224385</v>
      </c>
      <c r="AJ232" s="112" t="s">
        <v>11</v>
      </c>
      <c r="AK232" s="112" t="s">
        <v>1005</v>
      </c>
      <c r="AL232" s="112" t="s">
        <v>11</v>
      </c>
      <c r="AM232" s="112" t="s">
        <v>11</v>
      </c>
      <c r="AN232" s="112" t="s">
        <v>11</v>
      </c>
      <c r="AO232" s="112" t="s">
        <v>11</v>
      </c>
      <c r="AP232" s="112" t="s">
        <v>2136</v>
      </c>
      <c r="AQ232" s="112" t="s">
        <v>11</v>
      </c>
      <c r="AR232" s="112" t="s">
        <v>11</v>
      </c>
      <c r="AS232" s="112" t="s">
        <v>11</v>
      </c>
      <c r="AT232" s="112" t="s">
        <v>11</v>
      </c>
      <c r="AU232" s="112" t="s">
        <v>10</v>
      </c>
      <c r="AV232" s="112" t="s">
        <v>10</v>
      </c>
      <c r="AW232" s="112">
        <v>48</v>
      </c>
      <c r="AX232" s="112">
        <f>INDEX([2]Exposure_GWASs!S:S,MATCH([2]Luke!AB360,[2]Exposure_GWASs!C:C,0))</f>
        <v>52</v>
      </c>
      <c r="AY232" s="112" t="s">
        <v>10</v>
      </c>
      <c r="AZ232" s="112" t="s">
        <v>11</v>
      </c>
      <c r="BA232" s="112" t="s">
        <v>10</v>
      </c>
      <c r="BB232" s="112" t="s">
        <v>19</v>
      </c>
      <c r="BC232" s="112" t="s">
        <v>11</v>
      </c>
      <c r="BD232" s="112"/>
      <c r="BE232" s="112"/>
      <c r="BF232" s="112"/>
      <c r="BG232" s="112"/>
      <c r="BH232" s="112" t="s">
        <v>11</v>
      </c>
      <c r="BI232" s="112" t="s">
        <v>2137</v>
      </c>
      <c r="BJ232" s="112" t="s">
        <v>2138</v>
      </c>
      <c r="BK232" s="112" t="s">
        <v>11</v>
      </c>
      <c r="BL232" s="112" t="s">
        <v>11</v>
      </c>
      <c r="BM232" s="112" t="s">
        <v>11</v>
      </c>
      <c r="BN232" s="112" t="s">
        <v>11</v>
      </c>
      <c r="BO232" s="112" t="s">
        <v>167</v>
      </c>
      <c r="BP232" s="112" t="s">
        <v>2197</v>
      </c>
      <c r="BQ232" s="112" t="s">
        <v>1012</v>
      </c>
      <c r="BR232" s="112">
        <v>0.7</v>
      </c>
      <c r="BS232" s="112"/>
      <c r="BT232" s="112">
        <v>95</v>
      </c>
      <c r="BU232" s="112">
        <v>-1.1000000000000001</v>
      </c>
      <c r="BV232" s="112">
        <v>2.5</v>
      </c>
      <c r="BW232" s="112" t="s">
        <v>2198</v>
      </c>
      <c r="BX232" s="112" t="s">
        <v>1791</v>
      </c>
      <c r="BY232" s="112" t="s">
        <v>10</v>
      </c>
      <c r="BZ232" s="112" t="s">
        <v>2139</v>
      </c>
      <c r="CA232" s="112" t="s">
        <v>2140</v>
      </c>
      <c r="CB232" s="112" t="s">
        <v>2141</v>
      </c>
      <c r="CC232" s="112" t="s">
        <v>1791</v>
      </c>
      <c r="CD232" s="112" t="s">
        <v>2142</v>
      </c>
      <c r="CE232" s="112"/>
      <c r="CF232" s="112"/>
      <c r="CG232" s="112"/>
      <c r="CH232" s="112"/>
    </row>
    <row r="233" spans="1:86">
      <c r="A233" s="112">
        <v>46</v>
      </c>
      <c r="B233" s="105" t="s">
        <v>282</v>
      </c>
      <c r="C233" s="115" t="s">
        <v>244</v>
      </c>
      <c r="D233" s="112" t="s">
        <v>5765</v>
      </c>
      <c r="E233" s="112">
        <v>2017</v>
      </c>
      <c r="F233" s="112" t="s">
        <v>2126</v>
      </c>
      <c r="G233" s="112" t="s">
        <v>2127</v>
      </c>
      <c r="H233" s="112" t="s">
        <v>2128</v>
      </c>
      <c r="I233" s="112" t="s">
        <v>2129</v>
      </c>
      <c r="J233" s="112" t="s">
        <v>2130</v>
      </c>
      <c r="K233" s="112" t="s">
        <v>2131</v>
      </c>
      <c r="L233" s="112" t="s">
        <v>2132</v>
      </c>
      <c r="M233" s="112" t="s">
        <v>2133</v>
      </c>
      <c r="N233" s="112" t="s">
        <v>12</v>
      </c>
      <c r="O233" s="112" t="s">
        <v>714</v>
      </c>
      <c r="P233" s="112" t="s">
        <v>714</v>
      </c>
      <c r="Q233" s="112" t="s">
        <v>5600</v>
      </c>
      <c r="R233" s="112" t="s">
        <v>806</v>
      </c>
      <c r="S233" s="112" t="s">
        <v>2199</v>
      </c>
      <c r="T233" s="112">
        <f>INDEX([2]Outcome_GWASs!I:I,MATCH([2]Luke!Q361,[2]Outcome_GWASs!C:C,0))</f>
        <v>49.59</v>
      </c>
      <c r="U233" s="112" t="s">
        <v>11</v>
      </c>
      <c r="V233" s="112">
        <v>111986</v>
      </c>
      <c r="W233" s="112" t="s">
        <v>10</v>
      </c>
      <c r="X233" s="112" t="s">
        <v>11</v>
      </c>
      <c r="Y233" s="112" t="s">
        <v>11</v>
      </c>
      <c r="Z233" s="112" t="s">
        <v>11</v>
      </c>
      <c r="AA233" s="112" t="s">
        <v>11</v>
      </c>
      <c r="AB233" s="112" t="s">
        <v>11</v>
      </c>
      <c r="AC233" s="112" t="str">
        <f>INDEX([2]Exposure_GWASs!G:G,MATCH([2]Luke!AB361,[2]Exposure_GWASs!C:C,0))</f>
        <v>WHRadjBMI</v>
      </c>
      <c r="AD233" s="107" t="s">
        <v>162</v>
      </c>
      <c r="AE233" s="112" t="s">
        <v>1077</v>
      </c>
      <c r="AF233" s="112" t="s">
        <v>139</v>
      </c>
      <c r="AG233" s="112" t="s">
        <v>140</v>
      </c>
      <c r="AH233" s="112" t="s">
        <v>11</v>
      </c>
      <c r="AI233" s="112">
        <f>INDEX([2]Exposure_GWASs!F:F,MATCH([2]Luke!AB361,[2]Exposure_GWASs!C:C,0))</f>
        <v>224385</v>
      </c>
      <c r="AJ233" s="112" t="s">
        <v>11</v>
      </c>
      <c r="AK233" s="112" t="s">
        <v>1005</v>
      </c>
      <c r="AL233" s="112" t="s">
        <v>11</v>
      </c>
      <c r="AM233" s="112" t="s">
        <v>11</v>
      </c>
      <c r="AN233" s="112" t="s">
        <v>11</v>
      </c>
      <c r="AO233" s="112" t="s">
        <v>11</v>
      </c>
      <c r="AP233" s="112" t="s">
        <v>2136</v>
      </c>
      <c r="AQ233" s="112" t="s">
        <v>11</v>
      </c>
      <c r="AR233" s="112" t="s">
        <v>11</v>
      </c>
      <c r="AS233" s="112" t="s">
        <v>11</v>
      </c>
      <c r="AT233" s="112" t="s">
        <v>11</v>
      </c>
      <c r="AU233" s="112" t="s">
        <v>10</v>
      </c>
      <c r="AV233" s="112" t="s">
        <v>10</v>
      </c>
      <c r="AW233" s="112">
        <v>48</v>
      </c>
      <c r="AX233" s="112">
        <f>INDEX([2]Exposure_GWASs!S:S,MATCH([2]Luke!AB361,[2]Exposure_GWASs!C:C,0))</f>
        <v>52</v>
      </c>
      <c r="AY233" s="112" t="s">
        <v>10</v>
      </c>
      <c r="AZ233" s="112" t="s">
        <v>11</v>
      </c>
      <c r="BA233" s="112" t="s">
        <v>10</v>
      </c>
      <c r="BB233" s="112" t="s">
        <v>19</v>
      </c>
      <c r="BC233" s="112" t="s">
        <v>11</v>
      </c>
      <c r="BD233" s="112"/>
      <c r="BE233" s="112"/>
      <c r="BF233" s="112"/>
      <c r="BG233" s="112"/>
      <c r="BH233" s="112" t="s">
        <v>11</v>
      </c>
      <c r="BI233" s="112" t="s">
        <v>2137</v>
      </c>
      <c r="BJ233" s="112" t="s">
        <v>2138</v>
      </c>
      <c r="BK233" s="112" t="s">
        <v>11</v>
      </c>
      <c r="BL233" s="112" t="s">
        <v>11</v>
      </c>
      <c r="BM233" s="112" t="s">
        <v>11</v>
      </c>
      <c r="BN233" s="112" t="s">
        <v>11</v>
      </c>
      <c r="BO233" s="112" t="s">
        <v>167</v>
      </c>
      <c r="BP233" s="112" t="s">
        <v>2200</v>
      </c>
      <c r="BQ233" s="112" t="s">
        <v>1012</v>
      </c>
      <c r="BR233" s="112">
        <v>7.0000000000000007E-2</v>
      </c>
      <c r="BS233" s="112"/>
      <c r="BT233" s="112">
        <v>95</v>
      </c>
      <c r="BU233" s="112">
        <v>0.05</v>
      </c>
      <c r="BV233" s="112">
        <v>0.08</v>
      </c>
      <c r="BW233" s="112" t="s">
        <v>2201</v>
      </c>
      <c r="BX233" s="112" t="s">
        <v>1791</v>
      </c>
      <c r="BY233" s="112" t="s">
        <v>10</v>
      </c>
      <c r="BZ233" s="112" t="s">
        <v>2139</v>
      </c>
      <c r="CA233" s="112" t="s">
        <v>2140</v>
      </c>
      <c r="CB233" s="112" t="s">
        <v>2141</v>
      </c>
      <c r="CC233" s="112" t="s">
        <v>1791</v>
      </c>
      <c r="CD233" s="112" t="s">
        <v>2142</v>
      </c>
      <c r="CE233" s="112"/>
      <c r="CF233" s="112"/>
      <c r="CG233" s="112"/>
      <c r="CH233" s="112"/>
    </row>
    <row r="234" spans="1:86">
      <c r="A234" s="112">
        <v>46</v>
      </c>
      <c r="B234" s="105" t="s">
        <v>282</v>
      </c>
      <c r="C234" s="115" t="s">
        <v>244</v>
      </c>
      <c r="D234" s="112" t="s">
        <v>5765</v>
      </c>
      <c r="E234" s="112">
        <v>2017</v>
      </c>
      <c r="F234" s="112" t="s">
        <v>2126</v>
      </c>
      <c r="G234" s="112" t="s">
        <v>2127</v>
      </c>
      <c r="H234" s="112" t="s">
        <v>2128</v>
      </c>
      <c r="I234" s="112" t="s">
        <v>2129</v>
      </c>
      <c r="J234" s="112" t="s">
        <v>2130</v>
      </c>
      <c r="K234" s="112" t="s">
        <v>2131</v>
      </c>
      <c r="L234" s="112" t="s">
        <v>2132</v>
      </c>
      <c r="M234" s="112" t="s">
        <v>2133</v>
      </c>
      <c r="N234" s="112" t="s">
        <v>12</v>
      </c>
      <c r="O234" s="112" t="s">
        <v>699</v>
      </c>
      <c r="P234" s="112" t="s">
        <v>699</v>
      </c>
      <c r="Q234" s="112" t="s">
        <v>5602</v>
      </c>
      <c r="R234" s="112" t="s">
        <v>2134</v>
      </c>
      <c r="S234" s="112" t="s">
        <v>123</v>
      </c>
      <c r="T234" s="112"/>
      <c r="U234" s="112" t="s">
        <v>11</v>
      </c>
      <c r="V234" s="112">
        <v>111986</v>
      </c>
      <c r="W234" s="112" t="s">
        <v>10</v>
      </c>
      <c r="X234" s="112" t="s">
        <v>11</v>
      </c>
      <c r="Y234" s="112" t="s">
        <v>11</v>
      </c>
      <c r="Z234" s="112" t="s">
        <v>11</v>
      </c>
      <c r="AA234" s="112" t="s">
        <v>11</v>
      </c>
      <c r="AB234" s="112" t="s">
        <v>11</v>
      </c>
      <c r="AC234" s="112" t="str">
        <f>INDEX([2]Exposure_GWASs!G:G,MATCH([2]Luke!AB362,[2]Exposure_GWASs!C:C,0))</f>
        <v>WHRadjBMI</v>
      </c>
      <c r="AD234" s="107" t="s">
        <v>162</v>
      </c>
      <c r="AE234" s="112" t="s">
        <v>1077</v>
      </c>
      <c r="AF234" s="112" t="s">
        <v>139</v>
      </c>
      <c r="AG234" s="112" t="s">
        <v>140</v>
      </c>
      <c r="AH234" s="112" t="s">
        <v>11</v>
      </c>
      <c r="AI234" s="112">
        <f>INDEX([2]Exposure_GWASs!F:F,MATCH([2]Luke!AB362,[2]Exposure_GWASs!C:C,0))</f>
        <v>224385</v>
      </c>
      <c r="AJ234" s="112" t="s">
        <v>11</v>
      </c>
      <c r="AK234" s="112" t="s">
        <v>1005</v>
      </c>
      <c r="AL234" s="112" t="s">
        <v>11</v>
      </c>
      <c r="AM234" s="112" t="s">
        <v>11</v>
      </c>
      <c r="AN234" s="112" t="s">
        <v>11</v>
      </c>
      <c r="AO234" s="112" t="s">
        <v>11</v>
      </c>
      <c r="AP234" s="112" t="s">
        <v>2136</v>
      </c>
      <c r="AQ234" s="112" t="s">
        <v>11</v>
      </c>
      <c r="AR234" s="112" t="s">
        <v>11</v>
      </c>
      <c r="AS234" s="112" t="s">
        <v>11</v>
      </c>
      <c r="AT234" s="112" t="s">
        <v>11</v>
      </c>
      <c r="AU234" s="112" t="s">
        <v>10</v>
      </c>
      <c r="AV234" s="112" t="s">
        <v>10</v>
      </c>
      <c r="AW234" s="112">
        <v>48</v>
      </c>
      <c r="AX234" s="112">
        <f>INDEX([2]Exposure_GWASs!S:S,MATCH([2]Luke!AB362,[2]Exposure_GWASs!C:C,0))</f>
        <v>52</v>
      </c>
      <c r="AY234" s="112" t="s">
        <v>10</v>
      </c>
      <c r="AZ234" s="112" t="s">
        <v>11</v>
      </c>
      <c r="BA234" s="112" t="s">
        <v>10</v>
      </c>
      <c r="BB234" s="112" t="s">
        <v>19</v>
      </c>
      <c r="BC234" s="112" t="s">
        <v>11</v>
      </c>
      <c r="BD234" s="112"/>
      <c r="BE234" s="112"/>
      <c r="BF234" s="112"/>
      <c r="BG234" s="112"/>
      <c r="BH234" s="112" t="s">
        <v>11</v>
      </c>
      <c r="BI234" s="112" t="s">
        <v>2137</v>
      </c>
      <c r="BJ234" s="112" t="s">
        <v>2138</v>
      </c>
      <c r="BK234" s="112" t="s">
        <v>11</v>
      </c>
      <c r="BL234" s="112" t="s">
        <v>11</v>
      </c>
      <c r="BM234" s="112" t="s">
        <v>11</v>
      </c>
      <c r="BN234" s="112" t="s">
        <v>11</v>
      </c>
      <c r="BO234" s="112" t="s">
        <v>167</v>
      </c>
      <c r="BP234" s="112" t="s">
        <v>2202</v>
      </c>
      <c r="BQ234" s="112" t="s">
        <v>1012</v>
      </c>
      <c r="BR234" s="112">
        <v>2.1</v>
      </c>
      <c r="BS234" s="112"/>
      <c r="BT234" s="112">
        <v>95</v>
      </c>
      <c r="BU234" s="112">
        <v>1.2</v>
      </c>
      <c r="BV234" s="112">
        <v>3</v>
      </c>
      <c r="BW234" s="112" t="s">
        <v>2203</v>
      </c>
      <c r="BX234" s="112" t="s">
        <v>1791</v>
      </c>
      <c r="BY234" s="112" t="s">
        <v>10</v>
      </c>
      <c r="BZ234" s="112" t="s">
        <v>2139</v>
      </c>
      <c r="CA234" s="112" t="s">
        <v>2140</v>
      </c>
      <c r="CB234" s="112" t="s">
        <v>2141</v>
      </c>
      <c r="CC234" s="112" t="s">
        <v>1791</v>
      </c>
      <c r="CD234" s="112" t="s">
        <v>2142</v>
      </c>
      <c r="CE234" s="112"/>
      <c r="CF234" s="112"/>
      <c r="CG234" s="112"/>
      <c r="CH234" s="112"/>
    </row>
    <row r="235" spans="1:86">
      <c r="A235" s="112">
        <v>46</v>
      </c>
      <c r="B235" s="105" t="s">
        <v>282</v>
      </c>
      <c r="C235" s="115" t="s">
        <v>244</v>
      </c>
      <c r="D235" s="112" t="s">
        <v>5765</v>
      </c>
      <c r="E235" s="112">
        <v>2017</v>
      </c>
      <c r="F235" s="112" t="s">
        <v>2126</v>
      </c>
      <c r="G235" s="112" t="s">
        <v>2127</v>
      </c>
      <c r="H235" s="112" t="s">
        <v>2128</v>
      </c>
      <c r="I235" s="112" t="s">
        <v>2129</v>
      </c>
      <c r="J235" s="112" t="s">
        <v>2130</v>
      </c>
      <c r="K235" s="112" t="s">
        <v>2131</v>
      </c>
      <c r="L235" s="112" t="s">
        <v>2132</v>
      </c>
      <c r="M235" s="112" t="s">
        <v>2133</v>
      </c>
      <c r="N235" s="112" t="s">
        <v>12</v>
      </c>
      <c r="O235" s="112" t="s">
        <v>701</v>
      </c>
      <c r="P235" s="112" t="s">
        <v>701</v>
      </c>
      <c r="Q235" s="112" t="s">
        <v>5602</v>
      </c>
      <c r="R235" s="112" t="s">
        <v>2134</v>
      </c>
      <c r="S235" s="112" t="s">
        <v>123</v>
      </c>
      <c r="T235" s="112"/>
      <c r="U235" s="112" t="s">
        <v>11</v>
      </c>
      <c r="V235" s="112">
        <v>111986</v>
      </c>
      <c r="W235" s="112" t="s">
        <v>10</v>
      </c>
      <c r="X235" s="112" t="s">
        <v>11</v>
      </c>
      <c r="Y235" s="112" t="s">
        <v>11</v>
      </c>
      <c r="Z235" s="112" t="s">
        <v>11</v>
      </c>
      <c r="AA235" s="112" t="s">
        <v>11</v>
      </c>
      <c r="AB235" s="112" t="s">
        <v>11</v>
      </c>
      <c r="AC235" s="112" t="str">
        <f>INDEX([2]Exposure_GWASs!G:G,MATCH([2]Luke!AB363,[2]Exposure_GWASs!C:C,0))</f>
        <v>WHRadjBMI</v>
      </c>
      <c r="AD235" s="107" t="s">
        <v>162</v>
      </c>
      <c r="AE235" s="112" t="s">
        <v>1077</v>
      </c>
      <c r="AF235" s="112" t="s">
        <v>139</v>
      </c>
      <c r="AG235" s="112" t="s">
        <v>140</v>
      </c>
      <c r="AH235" s="112" t="s">
        <v>11</v>
      </c>
      <c r="AI235" s="112">
        <f>INDEX([2]Exposure_GWASs!F:F,MATCH([2]Luke!AB363,[2]Exposure_GWASs!C:C,0))</f>
        <v>224385</v>
      </c>
      <c r="AJ235" s="112" t="s">
        <v>11</v>
      </c>
      <c r="AK235" s="112" t="s">
        <v>1005</v>
      </c>
      <c r="AL235" s="112" t="s">
        <v>11</v>
      </c>
      <c r="AM235" s="112" t="s">
        <v>11</v>
      </c>
      <c r="AN235" s="112" t="s">
        <v>11</v>
      </c>
      <c r="AO235" s="112" t="s">
        <v>11</v>
      </c>
      <c r="AP235" s="112" t="s">
        <v>2136</v>
      </c>
      <c r="AQ235" s="112" t="s">
        <v>11</v>
      </c>
      <c r="AR235" s="112" t="s">
        <v>11</v>
      </c>
      <c r="AS235" s="112" t="s">
        <v>11</v>
      </c>
      <c r="AT235" s="112" t="s">
        <v>11</v>
      </c>
      <c r="AU235" s="112" t="s">
        <v>10</v>
      </c>
      <c r="AV235" s="112" t="s">
        <v>10</v>
      </c>
      <c r="AW235" s="112">
        <v>48</v>
      </c>
      <c r="AX235" s="112">
        <f>INDEX([2]Exposure_GWASs!S:S,MATCH([2]Luke!AB363,[2]Exposure_GWASs!C:C,0))</f>
        <v>52</v>
      </c>
      <c r="AY235" s="112" t="s">
        <v>10</v>
      </c>
      <c r="AZ235" s="112" t="s">
        <v>11</v>
      </c>
      <c r="BA235" s="112" t="s">
        <v>10</v>
      </c>
      <c r="BB235" s="112" t="s">
        <v>19</v>
      </c>
      <c r="BC235" s="112" t="s">
        <v>11</v>
      </c>
      <c r="BD235" s="112"/>
      <c r="BE235" s="112"/>
      <c r="BF235" s="112"/>
      <c r="BG235" s="112"/>
      <c r="BH235" s="112" t="s">
        <v>11</v>
      </c>
      <c r="BI235" s="112" t="s">
        <v>2137</v>
      </c>
      <c r="BJ235" s="112" t="s">
        <v>2138</v>
      </c>
      <c r="BK235" s="112" t="s">
        <v>11</v>
      </c>
      <c r="BL235" s="112" t="s">
        <v>11</v>
      </c>
      <c r="BM235" s="112" t="s">
        <v>11</v>
      </c>
      <c r="BN235" s="112" t="s">
        <v>11</v>
      </c>
      <c r="BO235" s="112" t="s">
        <v>167</v>
      </c>
      <c r="BP235" s="112" t="s">
        <v>2202</v>
      </c>
      <c r="BQ235" s="112" t="s">
        <v>1012</v>
      </c>
      <c r="BR235" s="112">
        <v>1.3</v>
      </c>
      <c r="BS235" s="112"/>
      <c r="BT235" s="112">
        <v>95</v>
      </c>
      <c r="BU235" s="112">
        <v>0.8</v>
      </c>
      <c r="BV235" s="112">
        <v>1.8</v>
      </c>
      <c r="BW235" s="112" t="s">
        <v>2204</v>
      </c>
      <c r="BX235" s="112" t="s">
        <v>1791</v>
      </c>
      <c r="BY235" s="112" t="s">
        <v>10</v>
      </c>
      <c r="BZ235" s="112" t="s">
        <v>2139</v>
      </c>
      <c r="CA235" s="112" t="s">
        <v>2140</v>
      </c>
      <c r="CB235" s="112" t="s">
        <v>2141</v>
      </c>
      <c r="CC235" s="112" t="s">
        <v>1791</v>
      </c>
      <c r="CD235" s="112" t="s">
        <v>2142</v>
      </c>
      <c r="CE235" s="112"/>
      <c r="CF235" s="112"/>
      <c r="CG235" s="112"/>
      <c r="CH235" s="112"/>
    </row>
    <row r="236" spans="1:86">
      <c r="A236" s="112">
        <v>46</v>
      </c>
      <c r="B236" s="105" t="s">
        <v>282</v>
      </c>
      <c r="C236" s="115" t="s">
        <v>244</v>
      </c>
      <c r="D236" s="112" t="s">
        <v>5765</v>
      </c>
      <c r="E236" s="112">
        <v>2017</v>
      </c>
      <c r="F236" s="112" t="s">
        <v>2126</v>
      </c>
      <c r="G236" s="112" t="s">
        <v>2127</v>
      </c>
      <c r="H236" s="112" t="s">
        <v>2128</v>
      </c>
      <c r="I236" s="112" t="s">
        <v>2129</v>
      </c>
      <c r="J236" s="112" t="s">
        <v>2130</v>
      </c>
      <c r="K236" s="112" t="s">
        <v>2131</v>
      </c>
      <c r="L236" s="112" t="s">
        <v>2132</v>
      </c>
      <c r="M236" s="112" t="s">
        <v>2133</v>
      </c>
      <c r="N236" s="112" t="s">
        <v>12</v>
      </c>
      <c r="O236" s="112" t="s">
        <v>5560</v>
      </c>
      <c r="P236" s="112" t="s">
        <v>5560</v>
      </c>
      <c r="Q236" s="112" t="s">
        <v>5600</v>
      </c>
      <c r="R236" s="112" t="str">
        <f>INDEX([2]Outcome_GWASs!K:K,MATCH([2]Luke!Q364,[2]Outcome_GWASs!C:C,0))</f>
        <v>Varied by cohort</v>
      </c>
      <c r="S236" s="112" t="s">
        <v>645</v>
      </c>
      <c r="T236" s="112" t="str">
        <f>INDEX([2]Outcome_GWASs!I:I,MATCH([2]Luke!Q364,[2]Outcome_GWASs!C:C,0))</f>
        <v>40-70 (approx)</v>
      </c>
      <c r="U236" s="112" t="s">
        <v>11</v>
      </c>
      <c r="V236" s="112">
        <f>INDEX([2]Outcome_GWASs!F:F,MATCH([2]Luke!Q364,[2]Outcome_GWASs!C:C,0))</f>
        <v>34840</v>
      </c>
      <c r="W236" s="112">
        <f>INDEX([2]Outcome_GWASs!G:G,MATCH([2]Luke!Q364,[2]Outcome_GWASs!C:C,0))</f>
        <v>114981</v>
      </c>
      <c r="X236" s="112">
        <f>INDEX([2]Outcome_GWASs!F:F,MATCH([2]Luke!Q364,[2]Outcome_GWASs!C:C,0))</f>
        <v>34840</v>
      </c>
      <c r="Y236" s="112">
        <f>INDEX([2]Outcome_GWASs!G:G,MATCH([2]Luke!Q364,[2]Outcome_GWASs!C:C,0))</f>
        <v>114981</v>
      </c>
      <c r="Z236" s="112" t="s">
        <v>11</v>
      </c>
      <c r="AA236" s="112" t="s">
        <v>11</v>
      </c>
      <c r="AB236" s="112" t="s">
        <v>11</v>
      </c>
      <c r="AC236" s="112" t="str">
        <f>INDEX([2]Exposure_GWASs!G:G,MATCH([2]Luke!AB364,[2]Exposure_GWASs!C:C,0))</f>
        <v>WHRadjBMI</v>
      </c>
      <c r="AD236" s="107" t="s">
        <v>162</v>
      </c>
      <c r="AE236" s="112" t="s">
        <v>1077</v>
      </c>
      <c r="AF236" s="112" t="s">
        <v>139</v>
      </c>
      <c r="AG236" s="112" t="s">
        <v>140</v>
      </c>
      <c r="AH236" s="112" t="s">
        <v>11</v>
      </c>
      <c r="AI236" s="112">
        <f>INDEX([2]Exposure_GWASs!F:F,MATCH([2]Luke!AB364,[2]Exposure_GWASs!C:C,0))</f>
        <v>224385</v>
      </c>
      <c r="AJ236" s="112" t="s">
        <v>11</v>
      </c>
      <c r="AK236" s="112" t="s">
        <v>1005</v>
      </c>
      <c r="AL236" s="112" t="s">
        <v>11</v>
      </c>
      <c r="AM236" s="112" t="s">
        <v>11</v>
      </c>
      <c r="AN236" s="112" t="s">
        <v>11</v>
      </c>
      <c r="AO236" s="112" t="s">
        <v>11</v>
      </c>
      <c r="AP236" s="112" t="s">
        <v>2136</v>
      </c>
      <c r="AQ236" s="112" t="s">
        <v>11</v>
      </c>
      <c r="AR236" s="112" t="s">
        <v>11</v>
      </c>
      <c r="AS236" s="112" t="s">
        <v>11</v>
      </c>
      <c r="AT236" s="112" t="s">
        <v>11</v>
      </c>
      <c r="AU236" s="112" t="s">
        <v>10</v>
      </c>
      <c r="AV236" s="112" t="s">
        <v>10</v>
      </c>
      <c r="AW236" s="112">
        <v>48</v>
      </c>
      <c r="AX236" s="112">
        <f>INDEX([2]Exposure_GWASs!S:S,MATCH([2]Luke!AB364,[2]Exposure_GWASs!C:C,0))</f>
        <v>52</v>
      </c>
      <c r="AY236" s="112" t="s">
        <v>10</v>
      </c>
      <c r="AZ236" s="112" t="s">
        <v>11</v>
      </c>
      <c r="BA236" s="112" t="s">
        <v>10</v>
      </c>
      <c r="BB236" s="112" t="s">
        <v>54</v>
      </c>
      <c r="BC236" s="112" t="s">
        <v>11</v>
      </c>
      <c r="BD236" s="112"/>
      <c r="BE236" s="112"/>
      <c r="BF236" s="112"/>
      <c r="BG236" s="112"/>
      <c r="BH236" s="112" t="s">
        <v>11</v>
      </c>
      <c r="BI236" s="112" t="s">
        <v>2137</v>
      </c>
      <c r="BJ236" s="112" t="s">
        <v>2138</v>
      </c>
      <c r="BK236" s="112" t="s">
        <v>11</v>
      </c>
      <c r="BL236" s="112" t="s">
        <v>11</v>
      </c>
      <c r="BM236" s="112" t="s">
        <v>11</v>
      </c>
      <c r="BN236" s="112" t="s">
        <v>11</v>
      </c>
      <c r="BO236" s="112" t="s">
        <v>167</v>
      </c>
      <c r="BP236" s="112" t="s">
        <v>1059</v>
      </c>
      <c r="BQ236" s="112" t="s">
        <v>1029</v>
      </c>
      <c r="BR236" s="112">
        <v>1.77</v>
      </c>
      <c r="BS236" s="112"/>
      <c r="BT236" s="112">
        <v>95</v>
      </c>
      <c r="BU236" s="112">
        <v>1.57</v>
      </c>
      <c r="BV236" s="112">
        <v>2</v>
      </c>
      <c r="BW236" s="112">
        <v>1E-3</v>
      </c>
      <c r="BX236" s="112" t="s">
        <v>1791</v>
      </c>
      <c r="BY236" s="112" t="s">
        <v>10</v>
      </c>
      <c r="BZ236" s="112" t="s">
        <v>2139</v>
      </c>
      <c r="CA236" s="112" t="s">
        <v>2140</v>
      </c>
      <c r="CB236" s="112" t="s">
        <v>2141</v>
      </c>
      <c r="CC236" s="112" t="s">
        <v>1791</v>
      </c>
      <c r="CD236" s="112" t="s">
        <v>2142</v>
      </c>
      <c r="CE236" s="112"/>
      <c r="CF236" s="112"/>
      <c r="CG236" s="112"/>
      <c r="CH236" s="112"/>
    </row>
    <row r="237" spans="1:86">
      <c r="A237" s="112">
        <v>46</v>
      </c>
      <c r="B237" s="105" t="s">
        <v>282</v>
      </c>
      <c r="C237" s="115" t="s">
        <v>244</v>
      </c>
      <c r="D237" s="112" t="s">
        <v>5765</v>
      </c>
      <c r="E237" s="112">
        <v>2017</v>
      </c>
      <c r="F237" s="112" t="s">
        <v>2126</v>
      </c>
      <c r="G237" s="112" t="s">
        <v>2127</v>
      </c>
      <c r="H237" s="112" t="s">
        <v>2128</v>
      </c>
      <c r="I237" s="112" t="s">
        <v>2129</v>
      </c>
      <c r="J237" s="112" t="s">
        <v>2130</v>
      </c>
      <c r="K237" s="112" t="s">
        <v>2131</v>
      </c>
      <c r="L237" s="112" t="s">
        <v>2132</v>
      </c>
      <c r="M237" s="112" t="s">
        <v>2133</v>
      </c>
      <c r="N237" s="112" t="s">
        <v>12</v>
      </c>
      <c r="O237" s="112" t="s">
        <v>5277</v>
      </c>
      <c r="P237" s="112" t="s">
        <v>5277</v>
      </c>
      <c r="Q237" s="112" t="s">
        <v>5602</v>
      </c>
      <c r="R237" s="112" t="str">
        <f>INDEX([2]Outcome_GWASs!K:K,MATCH([2]Luke!Q365,[2]Outcome_GWASs!C:C,0))</f>
        <v>Defined in individual GWASs</v>
      </c>
      <c r="S237" s="112" t="s">
        <v>1079</v>
      </c>
      <c r="T237" s="112" t="str">
        <f>INDEX([2]Outcome_GWASs!I:I,MATCH([2]Luke!Q365,[2]Outcome_GWASs!C:C,0))</f>
        <v>5.7-76</v>
      </c>
      <c r="U237" s="112" t="s">
        <v>11</v>
      </c>
      <c r="V237" s="112">
        <f>INDEX([2]Outcome_GWASs!F:F,MATCH([2]Luke!Q365,[2]Outcome_GWASs!C:C,0))</f>
        <v>63746</v>
      </c>
      <c r="W237" s="112">
        <f>INDEX([2]Outcome_GWASs!G:G,MATCH([2]Luke!Q365,[2]Outcome_GWASs!C:C,0))</f>
        <v>130681</v>
      </c>
      <c r="X237" s="112">
        <f>INDEX([2]Outcome_GWASs!F:F,MATCH([2]Luke!Q365,[2]Outcome_GWASs!C:C,0))</f>
        <v>63746</v>
      </c>
      <c r="Y237" s="112">
        <f>INDEX([2]Outcome_GWASs!G:G,MATCH([2]Luke!Q365,[2]Outcome_GWASs!C:C,0))</f>
        <v>130681</v>
      </c>
      <c r="Z237" s="112" t="s">
        <v>11</v>
      </c>
      <c r="AA237" s="112" t="s">
        <v>11</v>
      </c>
      <c r="AB237" s="112" t="s">
        <v>11</v>
      </c>
      <c r="AC237" s="112" t="str">
        <f>INDEX([2]Exposure_GWASs!G:G,MATCH([2]Luke!AB365,[2]Exposure_GWASs!C:C,0))</f>
        <v>WHRadjBMI</v>
      </c>
      <c r="AD237" s="107" t="s">
        <v>162</v>
      </c>
      <c r="AE237" s="112" t="s">
        <v>1077</v>
      </c>
      <c r="AF237" s="112" t="s">
        <v>139</v>
      </c>
      <c r="AG237" s="112" t="s">
        <v>140</v>
      </c>
      <c r="AH237" s="112" t="s">
        <v>11</v>
      </c>
      <c r="AI237" s="112">
        <f>INDEX([2]Exposure_GWASs!F:F,MATCH([2]Luke!AB365,[2]Exposure_GWASs!C:C,0))</f>
        <v>224385</v>
      </c>
      <c r="AJ237" s="112" t="s">
        <v>11</v>
      </c>
      <c r="AK237" s="112" t="s">
        <v>1005</v>
      </c>
      <c r="AL237" s="112" t="s">
        <v>11</v>
      </c>
      <c r="AM237" s="112" t="s">
        <v>11</v>
      </c>
      <c r="AN237" s="112" t="s">
        <v>11</v>
      </c>
      <c r="AO237" s="112" t="s">
        <v>11</v>
      </c>
      <c r="AP237" s="112" t="s">
        <v>2136</v>
      </c>
      <c r="AQ237" s="112" t="s">
        <v>11</v>
      </c>
      <c r="AR237" s="112" t="s">
        <v>11</v>
      </c>
      <c r="AS237" s="112" t="s">
        <v>11</v>
      </c>
      <c r="AT237" s="112" t="s">
        <v>11</v>
      </c>
      <c r="AU237" s="112" t="s">
        <v>10</v>
      </c>
      <c r="AV237" s="112" t="s">
        <v>10</v>
      </c>
      <c r="AW237" s="112">
        <v>48</v>
      </c>
      <c r="AX237" s="112">
        <f>INDEX([2]Exposure_GWASs!S:S,MATCH([2]Luke!AB365,[2]Exposure_GWASs!C:C,0))</f>
        <v>52</v>
      </c>
      <c r="AY237" s="112" t="s">
        <v>10</v>
      </c>
      <c r="AZ237" s="112" t="s">
        <v>11</v>
      </c>
      <c r="BA237" s="112" t="s">
        <v>10</v>
      </c>
      <c r="BB237" s="112" t="s">
        <v>54</v>
      </c>
      <c r="BC237" s="112" t="s">
        <v>11</v>
      </c>
      <c r="BD237" s="112"/>
      <c r="BE237" s="112"/>
      <c r="BF237" s="112"/>
      <c r="BG237" s="112"/>
      <c r="BH237" s="112" t="s">
        <v>11</v>
      </c>
      <c r="BI237" s="112" t="s">
        <v>2137</v>
      </c>
      <c r="BJ237" s="112" t="s">
        <v>2138</v>
      </c>
      <c r="BK237" s="112" t="s">
        <v>11</v>
      </c>
      <c r="BL237" s="112" t="s">
        <v>11</v>
      </c>
      <c r="BM237" s="112" t="s">
        <v>11</v>
      </c>
      <c r="BN237" s="112" t="s">
        <v>11</v>
      </c>
      <c r="BO237" s="112" t="s">
        <v>167</v>
      </c>
      <c r="BP237" s="112" t="s">
        <v>1059</v>
      </c>
      <c r="BQ237" s="112" t="s">
        <v>1029</v>
      </c>
      <c r="BR237" s="112">
        <v>1.46</v>
      </c>
      <c r="BS237" s="112"/>
      <c r="BT237" s="112">
        <v>95</v>
      </c>
      <c r="BU237" s="112">
        <v>1.32</v>
      </c>
      <c r="BV237" s="112">
        <v>1.62</v>
      </c>
      <c r="BW237" s="112">
        <v>1E-3</v>
      </c>
      <c r="BX237" s="112" t="s">
        <v>1791</v>
      </c>
      <c r="BY237" s="112" t="s">
        <v>10</v>
      </c>
      <c r="BZ237" s="112" t="s">
        <v>2139</v>
      </c>
      <c r="CA237" s="112" t="s">
        <v>2140</v>
      </c>
      <c r="CB237" s="112" t="s">
        <v>2141</v>
      </c>
      <c r="CC237" s="112" t="s">
        <v>1791</v>
      </c>
      <c r="CD237" s="112" t="s">
        <v>2142</v>
      </c>
      <c r="CE237" s="112"/>
      <c r="CF237" s="112"/>
      <c r="CG237" s="112"/>
      <c r="CH237" s="112"/>
    </row>
    <row r="238" spans="1:86">
      <c r="A238" s="112">
        <v>47</v>
      </c>
      <c r="B238" s="105" t="s">
        <v>282</v>
      </c>
      <c r="C238" s="115" t="s">
        <v>244</v>
      </c>
      <c r="D238" s="112" t="s">
        <v>2205</v>
      </c>
      <c r="E238" s="112">
        <v>2017</v>
      </c>
      <c r="F238" s="112" t="s">
        <v>2206</v>
      </c>
      <c r="G238" s="112" t="s">
        <v>2207</v>
      </c>
      <c r="H238" s="112" t="s">
        <v>2208</v>
      </c>
      <c r="I238" s="112" t="s">
        <v>2209</v>
      </c>
      <c r="J238" s="112" t="s">
        <v>2210</v>
      </c>
      <c r="K238" s="112" t="s">
        <v>2211</v>
      </c>
      <c r="L238" s="112" t="s">
        <v>2212</v>
      </c>
      <c r="M238" s="112" t="s">
        <v>2213</v>
      </c>
      <c r="N238" s="112" t="s">
        <v>18</v>
      </c>
      <c r="O238" s="112" t="s">
        <v>5767</v>
      </c>
      <c r="P238" s="112" t="s">
        <v>5767</v>
      </c>
      <c r="Q238" s="112" t="s">
        <v>5600</v>
      </c>
      <c r="R238" s="112" t="s">
        <v>2214</v>
      </c>
      <c r="S238" s="112" t="s">
        <v>123</v>
      </c>
      <c r="T238" s="112" t="s">
        <v>139</v>
      </c>
      <c r="U238" s="112" t="s">
        <v>2215</v>
      </c>
      <c r="V238" s="112">
        <v>7446</v>
      </c>
      <c r="W238" s="112" t="s">
        <v>10</v>
      </c>
      <c r="X238" s="112" t="s">
        <v>10</v>
      </c>
      <c r="Y238" s="112" t="s">
        <v>10</v>
      </c>
      <c r="Z238" s="112" t="s">
        <v>10</v>
      </c>
      <c r="AA238" s="112" t="s">
        <v>1005</v>
      </c>
      <c r="AB238" s="112" t="s">
        <v>2216</v>
      </c>
      <c r="AC238" s="112" t="str">
        <f>INDEX([2]Exposure_GWASs!G:G,MATCH([2]Luke!AB366,[2]Exposure_GWASs!C:C,0))</f>
        <v>BMI</v>
      </c>
      <c r="AD238" s="107" t="s">
        <v>127</v>
      </c>
      <c r="AE238" s="112" t="s">
        <v>1060</v>
      </c>
      <c r="AF238" s="112" t="s">
        <v>139</v>
      </c>
      <c r="AG238" s="112" t="s">
        <v>140</v>
      </c>
      <c r="AH238" s="112">
        <f>V238</f>
        <v>7446</v>
      </c>
      <c r="AI238" s="112">
        <f>INDEX([2]Exposure_GWASs!F:F,MATCH([2]Luke!AB366,[2]Exposure_GWASs!C:C,0))</f>
        <v>339224</v>
      </c>
      <c r="AJ238" s="112" t="s">
        <v>2217</v>
      </c>
      <c r="AK238" s="112" t="s">
        <v>1005</v>
      </c>
      <c r="AL238" s="112" t="s">
        <v>249</v>
      </c>
      <c r="AM238" s="112" t="s">
        <v>2218</v>
      </c>
      <c r="AN238" s="112" t="s">
        <v>2219</v>
      </c>
      <c r="AO238" s="112" t="s">
        <v>11</v>
      </c>
      <c r="AP238" s="112" t="s">
        <v>2220</v>
      </c>
      <c r="AQ238" s="112" t="s">
        <v>138</v>
      </c>
      <c r="AR238" s="112" t="s">
        <v>11</v>
      </c>
      <c r="AS238" s="112" t="s">
        <v>11</v>
      </c>
      <c r="AT238" s="112" t="s">
        <v>11</v>
      </c>
      <c r="AU238" s="112" t="s">
        <v>10</v>
      </c>
      <c r="AV238" s="112" t="s">
        <v>10</v>
      </c>
      <c r="AW238" s="112">
        <v>97</v>
      </c>
      <c r="AX238" s="112">
        <f>INDEX([2]Exposure_GWASs!S:S,MATCH([2]Luke!AB366,[2]Exposure_GWASs!C:C,0))</f>
        <v>97</v>
      </c>
      <c r="AY238" s="112" t="s">
        <v>10</v>
      </c>
      <c r="AZ238" s="112" t="s">
        <v>135</v>
      </c>
      <c r="BA238" s="112" t="s">
        <v>2221</v>
      </c>
      <c r="BB238" s="112" t="s">
        <v>22</v>
      </c>
      <c r="BC238" s="112" t="s">
        <v>98</v>
      </c>
      <c r="BD238" s="112"/>
      <c r="BE238" s="112"/>
      <c r="BF238" s="112"/>
      <c r="BG238" s="112"/>
      <c r="BH238" s="112" t="s">
        <v>1011</v>
      </c>
      <c r="BI238" s="112" t="s">
        <v>2222</v>
      </c>
      <c r="BJ238" s="112" t="s">
        <v>11</v>
      </c>
      <c r="BK238" s="112" t="s">
        <v>11</v>
      </c>
      <c r="BL238" s="112" t="s">
        <v>11</v>
      </c>
      <c r="BM238" s="112" t="s">
        <v>11</v>
      </c>
      <c r="BN238" s="112" t="s">
        <v>2223</v>
      </c>
      <c r="BO238" s="112" t="s">
        <v>2224</v>
      </c>
      <c r="BP238" s="112" t="s">
        <v>167</v>
      </c>
      <c r="BQ238" s="112" t="s">
        <v>1012</v>
      </c>
      <c r="BR238" s="112">
        <v>-0.25</v>
      </c>
      <c r="BS238" s="112"/>
      <c r="BT238" s="112">
        <v>95</v>
      </c>
      <c r="BU238" s="112">
        <v>-0.42</v>
      </c>
      <c r="BV238" s="112">
        <v>-0.09</v>
      </c>
      <c r="BW238" s="112">
        <v>3.0000000000000001E-3</v>
      </c>
      <c r="BX238" s="112" t="s">
        <v>1791</v>
      </c>
      <c r="BY238" s="112" t="s">
        <v>10</v>
      </c>
      <c r="BZ238" s="112" t="s">
        <v>2225</v>
      </c>
      <c r="CA238" s="112" t="s">
        <v>2226</v>
      </c>
      <c r="CB238" s="112" t="s">
        <v>2227</v>
      </c>
      <c r="CC238" s="112" t="s">
        <v>2228</v>
      </c>
      <c r="CD238" s="112" t="s">
        <v>2229</v>
      </c>
      <c r="CE238" s="112"/>
      <c r="CF238" s="112"/>
      <c r="CG238" s="112"/>
      <c r="CH238" s="112"/>
    </row>
    <row r="239" spans="1:86">
      <c r="A239" s="112">
        <v>48</v>
      </c>
      <c r="B239" s="105" t="s">
        <v>282</v>
      </c>
      <c r="C239" s="115" t="s">
        <v>244</v>
      </c>
      <c r="D239" s="112" t="s">
        <v>2230</v>
      </c>
      <c r="E239" s="112">
        <v>2013</v>
      </c>
      <c r="F239" s="112" t="s">
        <v>1283</v>
      </c>
      <c r="G239" s="112" t="s">
        <v>2231</v>
      </c>
      <c r="H239" s="112" t="s">
        <v>2232</v>
      </c>
      <c r="I239" s="112" t="s">
        <v>2233</v>
      </c>
      <c r="J239" s="112" t="s">
        <v>2234</v>
      </c>
      <c r="K239" s="112" t="s">
        <v>2235</v>
      </c>
      <c r="L239" s="112" t="s">
        <v>2236</v>
      </c>
      <c r="M239" s="112" t="s">
        <v>2237</v>
      </c>
      <c r="N239" s="112" t="s">
        <v>33</v>
      </c>
      <c r="O239" s="112" t="s">
        <v>5277</v>
      </c>
      <c r="P239" s="112" t="s">
        <v>5277</v>
      </c>
      <c r="Q239" s="112" t="s">
        <v>5602</v>
      </c>
      <c r="R239" s="112"/>
      <c r="S239" s="112" t="s">
        <v>123</v>
      </c>
      <c r="T239" s="112" t="s">
        <v>139</v>
      </c>
      <c r="U239" s="112" t="s">
        <v>483</v>
      </c>
      <c r="V239" s="112">
        <v>10372</v>
      </c>
      <c r="W239" s="112">
        <v>109258</v>
      </c>
      <c r="X239" s="112" t="s">
        <v>10</v>
      </c>
      <c r="Y239" s="112" t="s">
        <v>10</v>
      </c>
      <c r="Z239" s="112" t="s">
        <v>10</v>
      </c>
      <c r="AA239" s="112" t="s">
        <v>1005</v>
      </c>
      <c r="AB239" s="112" t="s">
        <v>249</v>
      </c>
      <c r="AC239" s="112" t="s">
        <v>127</v>
      </c>
      <c r="AD239" s="107" t="s">
        <v>127</v>
      </c>
      <c r="AE239" s="112" t="s">
        <v>123</v>
      </c>
      <c r="AF239" s="112" t="s">
        <v>139</v>
      </c>
      <c r="AG239" s="112" t="s">
        <v>483</v>
      </c>
      <c r="AH239" s="112">
        <f>SUM(V239:W239)</f>
        <v>119630</v>
      </c>
      <c r="AI239" s="112" t="s">
        <v>10</v>
      </c>
      <c r="AJ239" s="112" t="s">
        <v>10</v>
      </c>
      <c r="AK239" s="112" t="s">
        <v>1005</v>
      </c>
      <c r="AL239" s="112" t="s">
        <v>249</v>
      </c>
      <c r="AM239" s="112" t="s">
        <v>2238</v>
      </c>
      <c r="AN239" s="112" t="s">
        <v>2239</v>
      </c>
      <c r="AO239" s="112" t="s">
        <v>10</v>
      </c>
      <c r="AP239" s="112" t="s">
        <v>11</v>
      </c>
      <c r="AQ239" s="112" t="s">
        <v>11</v>
      </c>
      <c r="AR239" s="112" t="s">
        <v>10</v>
      </c>
      <c r="AS239" s="112" t="s">
        <v>2240</v>
      </c>
      <c r="AT239" s="112" t="s">
        <v>2241</v>
      </c>
      <c r="AU239" s="112" t="s">
        <v>2242</v>
      </c>
      <c r="AV239" s="112" t="s">
        <v>10</v>
      </c>
      <c r="AW239" s="112" t="s">
        <v>10</v>
      </c>
      <c r="AX239" s="112" t="s">
        <v>10</v>
      </c>
      <c r="AY239" s="112" t="s">
        <v>10</v>
      </c>
      <c r="AZ239" s="112" t="s">
        <v>171</v>
      </c>
      <c r="BA239" s="112" t="s">
        <v>10</v>
      </c>
      <c r="BB239" s="112" t="s">
        <v>16</v>
      </c>
      <c r="BC239" s="112" t="s">
        <v>11</v>
      </c>
      <c r="BD239" s="112"/>
      <c r="BE239" s="112"/>
      <c r="BF239" s="112"/>
      <c r="BG239" s="112"/>
      <c r="BH239" s="112" t="s">
        <v>2243</v>
      </c>
      <c r="BI239" s="112" t="s">
        <v>11</v>
      </c>
      <c r="BJ239" s="112" t="s">
        <v>2244</v>
      </c>
      <c r="BK239" s="112" t="s">
        <v>11</v>
      </c>
      <c r="BL239" s="112" t="s">
        <v>11</v>
      </c>
      <c r="BM239" s="112" t="s">
        <v>11</v>
      </c>
      <c r="BN239" s="112" t="s">
        <v>171</v>
      </c>
      <c r="BO239" s="112" t="s">
        <v>128</v>
      </c>
      <c r="BP239" s="112" t="s">
        <v>1059</v>
      </c>
      <c r="BQ239" s="112" t="s">
        <v>2245</v>
      </c>
      <c r="BR239" s="112">
        <v>0.995</v>
      </c>
      <c r="BS239" s="112"/>
      <c r="BT239" s="112">
        <v>95</v>
      </c>
      <c r="BU239" s="112">
        <v>0.879</v>
      </c>
      <c r="BV239" s="112">
        <v>1.1259999999999999</v>
      </c>
      <c r="BW239" s="112">
        <v>0.94</v>
      </c>
      <c r="BX239" s="112" t="s">
        <v>1791</v>
      </c>
      <c r="BY239" s="112" t="s">
        <v>10</v>
      </c>
      <c r="BZ239" s="112" t="s">
        <v>2246</v>
      </c>
      <c r="CA239" s="112" t="s">
        <v>2247</v>
      </c>
      <c r="CB239" s="112" t="s">
        <v>2248</v>
      </c>
      <c r="CC239" s="112" t="s">
        <v>2249</v>
      </c>
      <c r="CD239" s="106" t="s">
        <v>10</v>
      </c>
      <c r="CE239" s="112"/>
      <c r="CF239" s="112"/>
      <c r="CG239" s="112"/>
      <c r="CH239" s="112"/>
    </row>
    <row r="240" spans="1:86">
      <c r="A240" s="112">
        <v>48</v>
      </c>
      <c r="B240" s="105" t="s">
        <v>282</v>
      </c>
      <c r="C240" s="115" t="s">
        <v>244</v>
      </c>
      <c r="D240" s="112" t="s">
        <v>2230</v>
      </c>
      <c r="E240" s="112">
        <v>2013</v>
      </c>
      <c r="F240" s="112" t="s">
        <v>1283</v>
      </c>
      <c r="G240" s="112" t="s">
        <v>2231</v>
      </c>
      <c r="H240" s="112" t="s">
        <v>2232</v>
      </c>
      <c r="I240" s="112" t="s">
        <v>2233</v>
      </c>
      <c r="J240" s="112" t="s">
        <v>2234</v>
      </c>
      <c r="K240" s="112" t="s">
        <v>2235</v>
      </c>
      <c r="L240" s="112" t="s">
        <v>2236</v>
      </c>
      <c r="M240" s="112" t="s">
        <v>2237</v>
      </c>
      <c r="N240" s="112" t="s">
        <v>33</v>
      </c>
      <c r="O240" s="112" t="s">
        <v>5277</v>
      </c>
      <c r="P240" s="112" t="s">
        <v>5659</v>
      </c>
      <c r="Q240" s="112" t="s">
        <v>5602</v>
      </c>
      <c r="R240" s="112" t="s">
        <v>2250</v>
      </c>
      <c r="S240" s="112" t="s">
        <v>123</v>
      </c>
      <c r="T240" s="112" t="s">
        <v>139</v>
      </c>
      <c r="U240" s="112" t="s">
        <v>483</v>
      </c>
      <c r="V240" s="112">
        <v>3482</v>
      </c>
      <c r="W240" s="112">
        <v>47165</v>
      </c>
      <c r="X240" s="112" t="s">
        <v>10</v>
      </c>
      <c r="Y240" s="112" t="s">
        <v>10</v>
      </c>
      <c r="Z240" s="112" t="s">
        <v>10</v>
      </c>
      <c r="AA240" s="112" t="s">
        <v>1005</v>
      </c>
      <c r="AB240" s="112" t="s">
        <v>249</v>
      </c>
      <c r="AC240" s="112" t="s">
        <v>127</v>
      </c>
      <c r="AD240" s="107" t="s">
        <v>127</v>
      </c>
      <c r="AE240" s="112" t="s">
        <v>123</v>
      </c>
      <c r="AF240" s="112" t="s">
        <v>139</v>
      </c>
      <c r="AG240" s="112" t="s">
        <v>483</v>
      </c>
      <c r="AH240" s="112">
        <f t="shared" ref="AH240:AH271" si="9">SUM(V240:W240)</f>
        <v>50647</v>
      </c>
      <c r="AI240" s="112" t="s">
        <v>10</v>
      </c>
      <c r="AJ240" s="112" t="s">
        <v>10</v>
      </c>
      <c r="AK240" s="112" t="s">
        <v>1005</v>
      </c>
      <c r="AL240" s="112" t="s">
        <v>249</v>
      </c>
      <c r="AM240" s="112" t="s">
        <v>2238</v>
      </c>
      <c r="AN240" s="112" t="s">
        <v>2239</v>
      </c>
      <c r="AO240" s="112" t="s">
        <v>10</v>
      </c>
      <c r="AP240" s="112" t="s">
        <v>11</v>
      </c>
      <c r="AQ240" s="112" t="s">
        <v>11</v>
      </c>
      <c r="AR240" s="112" t="s">
        <v>10</v>
      </c>
      <c r="AS240" s="112" t="s">
        <v>2240</v>
      </c>
      <c r="AT240" s="112" t="s">
        <v>2241</v>
      </c>
      <c r="AU240" s="112" t="s">
        <v>2242</v>
      </c>
      <c r="AV240" s="112" t="s">
        <v>10</v>
      </c>
      <c r="AW240" s="112" t="s">
        <v>10</v>
      </c>
      <c r="AX240" s="112" t="s">
        <v>10</v>
      </c>
      <c r="AY240" s="112" t="s">
        <v>10</v>
      </c>
      <c r="AZ240" s="112" t="s">
        <v>171</v>
      </c>
      <c r="BA240" s="112" t="s">
        <v>10</v>
      </c>
      <c r="BB240" s="112" t="s">
        <v>16</v>
      </c>
      <c r="BC240" s="112" t="s">
        <v>11</v>
      </c>
      <c r="BD240" s="112"/>
      <c r="BE240" s="112"/>
      <c r="BF240" s="112"/>
      <c r="BG240" s="112"/>
      <c r="BH240" s="112" t="s">
        <v>2243</v>
      </c>
      <c r="BI240" s="112" t="s">
        <v>11</v>
      </c>
      <c r="BJ240" s="112" t="s">
        <v>2244</v>
      </c>
      <c r="BK240" s="112" t="s">
        <v>11</v>
      </c>
      <c r="BL240" s="112" t="s">
        <v>11</v>
      </c>
      <c r="BM240" s="112" t="s">
        <v>11</v>
      </c>
      <c r="BN240" s="112" t="s">
        <v>171</v>
      </c>
      <c r="BO240" s="112" t="s">
        <v>128</v>
      </c>
      <c r="BP240" s="112" t="s">
        <v>1059</v>
      </c>
      <c r="BQ240" s="112" t="s">
        <v>1198</v>
      </c>
      <c r="BR240" s="112">
        <v>0.98599999999999999</v>
      </c>
      <c r="BS240" s="112"/>
      <c r="BT240" s="112">
        <v>95</v>
      </c>
      <c r="BU240" s="112">
        <v>0.86099999999999999</v>
      </c>
      <c r="BV240" s="112">
        <v>1.129</v>
      </c>
      <c r="BW240" s="112">
        <v>0.83</v>
      </c>
      <c r="BX240" s="112" t="s">
        <v>1791</v>
      </c>
      <c r="BY240" s="112" t="s">
        <v>10</v>
      </c>
      <c r="BZ240" s="112" t="s">
        <v>2246</v>
      </c>
      <c r="CA240" s="112" t="s">
        <v>2247</v>
      </c>
      <c r="CB240" s="112" t="s">
        <v>2248</v>
      </c>
      <c r="CC240" s="112" t="s">
        <v>2249</v>
      </c>
      <c r="CD240" s="106" t="s">
        <v>10</v>
      </c>
      <c r="CE240" s="112"/>
      <c r="CF240" s="112"/>
      <c r="CG240" s="112"/>
      <c r="CH240" s="112"/>
    </row>
    <row r="241" spans="1:86">
      <c r="A241" s="112">
        <v>48</v>
      </c>
      <c r="B241" s="105" t="s">
        <v>282</v>
      </c>
      <c r="C241" s="115" t="s">
        <v>244</v>
      </c>
      <c r="D241" s="112" t="s">
        <v>2230</v>
      </c>
      <c r="E241" s="112">
        <v>2013</v>
      </c>
      <c r="F241" s="112" t="s">
        <v>1283</v>
      </c>
      <c r="G241" s="112" t="s">
        <v>2231</v>
      </c>
      <c r="H241" s="112" t="s">
        <v>2232</v>
      </c>
      <c r="I241" s="112" t="s">
        <v>2233</v>
      </c>
      <c r="J241" s="112" t="s">
        <v>2234</v>
      </c>
      <c r="K241" s="112" t="s">
        <v>2235</v>
      </c>
      <c r="L241" s="112" t="s">
        <v>2236</v>
      </c>
      <c r="M241" s="112" t="s">
        <v>2237</v>
      </c>
      <c r="N241" s="112" t="s">
        <v>33</v>
      </c>
      <c r="O241" s="112" t="s">
        <v>5724</v>
      </c>
      <c r="P241" s="112" t="s">
        <v>5724</v>
      </c>
      <c r="Q241" s="112" t="s">
        <v>5602</v>
      </c>
      <c r="R241" s="112" t="s">
        <v>2251</v>
      </c>
      <c r="S241" s="112" t="s">
        <v>123</v>
      </c>
      <c r="T241" s="112" t="s">
        <v>139</v>
      </c>
      <c r="U241" s="112" t="s">
        <v>483</v>
      </c>
      <c r="V241" s="112">
        <v>6068</v>
      </c>
      <c r="W241" s="112">
        <v>69702</v>
      </c>
      <c r="X241" s="112" t="s">
        <v>10</v>
      </c>
      <c r="Y241" s="112" t="s">
        <v>10</v>
      </c>
      <c r="Z241" s="112" t="s">
        <v>10</v>
      </c>
      <c r="AA241" s="112" t="s">
        <v>1005</v>
      </c>
      <c r="AB241" s="112" t="s">
        <v>249</v>
      </c>
      <c r="AC241" s="112" t="s">
        <v>127</v>
      </c>
      <c r="AD241" s="107" t="s">
        <v>127</v>
      </c>
      <c r="AE241" s="112" t="s">
        <v>123</v>
      </c>
      <c r="AF241" s="112" t="s">
        <v>139</v>
      </c>
      <c r="AG241" s="112" t="s">
        <v>483</v>
      </c>
      <c r="AH241" s="112">
        <f t="shared" si="9"/>
        <v>75770</v>
      </c>
      <c r="AI241" s="112" t="s">
        <v>10</v>
      </c>
      <c r="AJ241" s="112" t="s">
        <v>10</v>
      </c>
      <c r="AK241" s="112" t="s">
        <v>1005</v>
      </c>
      <c r="AL241" s="112" t="s">
        <v>249</v>
      </c>
      <c r="AM241" s="112" t="s">
        <v>2238</v>
      </c>
      <c r="AN241" s="112" t="s">
        <v>2239</v>
      </c>
      <c r="AO241" s="112" t="s">
        <v>10</v>
      </c>
      <c r="AP241" s="112" t="s">
        <v>11</v>
      </c>
      <c r="AQ241" s="112" t="s">
        <v>11</v>
      </c>
      <c r="AR241" s="112" t="s">
        <v>10</v>
      </c>
      <c r="AS241" s="112" t="s">
        <v>2240</v>
      </c>
      <c r="AT241" s="112" t="s">
        <v>2241</v>
      </c>
      <c r="AU241" s="112" t="s">
        <v>2242</v>
      </c>
      <c r="AV241" s="112" t="s">
        <v>10</v>
      </c>
      <c r="AW241" s="112" t="s">
        <v>10</v>
      </c>
      <c r="AX241" s="112" t="s">
        <v>10</v>
      </c>
      <c r="AY241" s="112" t="s">
        <v>10</v>
      </c>
      <c r="AZ241" s="112" t="s">
        <v>171</v>
      </c>
      <c r="BA241" s="112" t="s">
        <v>10</v>
      </c>
      <c r="BB241" s="112" t="s">
        <v>16</v>
      </c>
      <c r="BC241" s="112" t="s">
        <v>11</v>
      </c>
      <c r="BD241" s="112"/>
      <c r="BE241" s="112"/>
      <c r="BF241" s="112"/>
      <c r="BG241" s="112"/>
      <c r="BH241" s="112" t="s">
        <v>2243</v>
      </c>
      <c r="BI241" s="112" t="s">
        <v>11</v>
      </c>
      <c r="BJ241" s="112" t="s">
        <v>2244</v>
      </c>
      <c r="BK241" s="112" t="s">
        <v>11</v>
      </c>
      <c r="BL241" s="112" t="s">
        <v>11</v>
      </c>
      <c r="BM241" s="112" t="s">
        <v>11</v>
      </c>
      <c r="BN241" s="112" t="s">
        <v>171</v>
      </c>
      <c r="BO241" s="112" t="s">
        <v>128</v>
      </c>
      <c r="BP241" s="112" t="s">
        <v>1059</v>
      </c>
      <c r="BQ241" s="112" t="s">
        <v>2245</v>
      </c>
      <c r="BR241" s="112">
        <v>1.173</v>
      </c>
      <c r="BS241" s="112"/>
      <c r="BT241" s="112">
        <v>95</v>
      </c>
      <c r="BU241" s="112">
        <v>1.044</v>
      </c>
      <c r="BV241" s="112">
        <v>1.3180000000000001</v>
      </c>
      <c r="BW241" s="112">
        <v>7.0000000000000001E-3</v>
      </c>
      <c r="BX241" s="112" t="s">
        <v>1791</v>
      </c>
      <c r="BY241" s="112" t="s">
        <v>10</v>
      </c>
      <c r="BZ241" s="112" t="s">
        <v>2246</v>
      </c>
      <c r="CA241" s="112" t="s">
        <v>2247</v>
      </c>
      <c r="CB241" s="112" t="s">
        <v>2248</v>
      </c>
      <c r="CC241" s="112" t="s">
        <v>2249</v>
      </c>
      <c r="CD241" s="106" t="s">
        <v>10</v>
      </c>
      <c r="CE241" s="112"/>
      <c r="CF241" s="112"/>
      <c r="CG241" s="112"/>
      <c r="CH241" s="112"/>
    </row>
    <row r="242" spans="1:86">
      <c r="A242" s="112">
        <v>48</v>
      </c>
      <c r="B242" s="105" t="s">
        <v>282</v>
      </c>
      <c r="C242" s="115" t="s">
        <v>244</v>
      </c>
      <c r="D242" s="112" t="s">
        <v>2230</v>
      </c>
      <c r="E242" s="112">
        <v>2013</v>
      </c>
      <c r="F242" s="112" t="s">
        <v>1283</v>
      </c>
      <c r="G242" s="112" t="s">
        <v>2231</v>
      </c>
      <c r="H242" s="112" t="s">
        <v>2232</v>
      </c>
      <c r="I242" s="112" t="s">
        <v>2233</v>
      </c>
      <c r="J242" s="112" t="s">
        <v>2234</v>
      </c>
      <c r="K242" s="112" t="s">
        <v>2235</v>
      </c>
      <c r="L242" s="112" t="s">
        <v>2236</v>
      </c>
      <c r="M242" s="112" t="s">
        <v>2237</v>
      </c>
      <c r="N242" s="112" t="s">
        <v>33</v>
      </c>
      <c r="O242" s="112" t="s">
        <v>5724</v>
      </c>
      <c r="P242" s="112" t="s">
        <v>5659</v>
      </c>
      <c r="Q242" s="112" t="s">
        <v>5602</v>
      </c>
      <c r="R242" s="112" t="s">
        <v>2251</v>
      </c>
      <c r="S242" s="112" t="s">
        <v>123</v>
      </c>
      <c r="T242" s="112" t="s">
        <v>139</v>
      </c>
      <c r="U242" s="112" t="s">
        <v>483</v>
      </c>
      <c r="V242" s="112">
        <v>2863</v>
      </c>
      <c r="W242" s="112">
        <v>44400</v>
      </c>
      <c r="X242" s="112" t="s">
        <v>10</v>
      </c>
      <c r="Y242" s="112" t="s">
        <v>10</v>
      </c>
      <c r="Z242" s="112" t="s">
        <v>10</v>
      </c>
      <c r="AA242" s="112" t="s">
        <v>1005</v>
      </c>
      <c r="AB242" s="112" t="s">
        <v>249</v>
      </c>
      <c r="AC242" s="112" t="s">
        <v>127</v>
      </c>
      <c r="AD242" s="107" t="s">
        <v>127</v>
      </c>
      <c r="AE242" s="112" t="s">
        <v>123</v>
      </c>
      <c r="AF242" s="112" t="s">
        <v>139</v>
      </c>
      <c r="AG242" s="112" t="s">
        <v>483</v>
      </c>
      <c r="AH242" s="112">
        <f t="shared" si="9"/>
        <v>47263</v>
      </c>
      <c r="AI242" s="112" t="s">
        <v>10</v>
      </c>
      <c r="AJ242" s="112" t="s">
        <v>10</v>
      </c>
      <c r="AK242" s="112" t="s">
        <v>1005</v>
      </c>
      <c r="AL242" s="112" t="s">
        <v>249</v>
      </c>
      <c r="AM242" s="112" t="s">
        <v>2238</v>
      </c>
      <c r="AN242" s="112" t="s">
        <v>2239</v>
      </c>
      <c r="AO242" s="112" t="s">
        <v>10</v>
      </c>
      <c r="AP242" s="112" t="s">
        <v>11</v>
      </c>
      <c r="AQ242" s="112" t="s">
        <v>11</v>
      </c>
      <c r="AR242" s="112" t="s">
        <v>10</v>
      </c>
      <c r="AS242" s="112" t="s">
        <v>2240</v>
      </c>
      <c r="AT242" s="112" t="s">
        <v>2241</v>
      </c>
      <c r="AU242" s="112" t="s">
        <v>2242</v>
      </c>
      <c r="AV242" s="112" t="s">
        <v>10</v>
      </c>
      <c r="AW242" s="112" t="s">
        <v>10</v>
      </c>
      <c r="AX242" s="112" t="s">
        <v>10</v>
      </c>
      <c r="AY242" s="112" t="s">
        <v>10</v>
      </c>
      <c r="AZ242" s="112" t="s">
        <v>171</v>
      </c>
      <c r="BA242" s="112" t="s">
        <v>10</v>
      </c>
      <c r="BB242" s="112" t="s">
        <v>16</v>
      </c>
      <c r="BC242" s="112" t="s">
        <v>11</v>
      </c>
      <c r="BD242" s="112"/>
      <c r="BE242" s="112"/>
      <c r="BF242" s="112"/>
      <c r="BG242" s="112"/>
      <c r="BH242" s="112" t="s">
        <v>2243</v>
      </c>
      <c r="BI242" s="112" t="s">
        <v>11</v>
      </c>
      <c r="BJ242" s="112" t="s">
        <v>2244</v>
      </c>
      <c r="BK242" s="112" t="s">
        <v>11</v>
      </c>
      <c r="BL242" s="112" t="s">
        <v>11</v>
      </c>
      <c r="BM242" s="112" t="s">
        <v>11</v>
      </c>
      <c r="BN242" s="112" t="s">
        <v>171</v>
      </c>
      <c r="BO242" s="112" t="s">
        <v>128</v>
      </c>
      <c r="BP242" s="112" t="s">
        <v>1059</v>
      </c>
      <c r="BQ242" s="112" t="s">
        <v>1198</v>
      </c>
      <c r="BR242" s="112">
        <v>1.1910000000000001</v>
      </c>
      <c r="BS242" s="112"/>
      <c r="BT242" s="112">
        <v>95</v>
      </c>
      <c r="BU242" s="112">
        <v>1.0249999999999999</v>
      </c>
      <c r="BV242" s="112">
        <v>1.385</v>
      </c>
      <c r="BW242" s="112">
        <v>2.3E-2</v>
      </c>
      <c r="BX242" s="112" t="s">
        <v>1791</v>
      </c>
      <c r="BY242" s="112" t="s">
        <v>10</v>
      </c>
      <c r="BZ242" s="112" t="s">
        <v>2246</v>
      </c>
      <c r="CA242" s="112" t="s">
        <v>2247</v>
      </c>
      <c r="CB242" s="112" t="s">
        <v>2248</v>
      </c>
      <c r="CC242" s="112" t="s">
        <v>2249</v>
      </c>
      <c r="CD242" s="106" t="s">
        <v>10</v>
      </c>
      <c r="CE242" s="112"/>
      <c r="CF242" s="112"/>
      <c r="CG242" s="112"/>
      <c r="CH242" s="112"/>
    </row>
    <row r="243" spans="1:86">
      <c r="A243" s="112">
        <v>48</v>
      </c>
      <c r="B243" s="105" t="s">
        <v>282</v>
      </c>
      <c r="C243" s="115" t="s">
        <v>244</v>
      </c>
      <c r="D243" s="112" t="s">
        <v>2230</v>
      </c>
      <c r="E243" s="112">
        <v>2013</v>
      </c>
      <c r="F243" s="112" t="s">
        <v>1283</v>
      </c>
      <c r="G243" s="112" t="s">
        <v>2231</v>
      </c>
      <c r="H243" s="112" t="s">
        <v>2232</v>
      </c>
      <c r="I243" s="112" t="s">
        <v>2233</v>
      </c>
      <c r="J243" s="112" t="s">
        <v>2234</v>
      </c>
      <c r="K243" s="112" t="s">
        <v>2235</v>
      </c>
      <c r="L243" s="112" t="s">
        <v>2236</v>
      </c>
      <c r="M243" s="112" t="s">
        <v>2237</v>
      </c>
      <c r="N243" s="112" t="s">
        <v>33</v>
      </c>
      <c r="O243" s="112" t="s">
        <v>5655</v>
      </c>
      <c r="P243" s="112" t="s">
        <v>5768</v>
      </c>
      <c r="Q243" s="112" t="s">
        <v>5654</v>
      </c>
      <c r="R243" s="112" t="s">
        <v>2252</v>
      </c>
      <c r="S243" s="112" t="s">
        <v>123</v>
      </c>
      <c r="T243" s="112" t="s">
        <v>139</v>
      </c>
      <c r="U243" s="112" t="s">
        <v>483</v>
      </c>
      <c r="V243" s="112">
        <v>588</v>
      </c>
      <c r="W243" s="112">
        <v>76432</v>
      </c>
      <c r="X243" s="112" t="s">
        <v>10</v>
      </c>
      <c r="Y243" s="112" t="s">
        <v>10</v>
      </c>
      <c r="Z243" s="112" t="s">
        <v>10</v>
      </c>
      <c r="AA243" s="112" t="s">
        <v>1005</v>
      </c>
      <c r="AB243" s="112" t="s">
        <v>249</v>
      </c>
      <c r="AC243" s="112" t="s">
        <v>127</v>
      </c>
      <c r="AD243" s="107" t="s">
        <v>127</v>
      </c>
      <c r="AE243" s="112" t="s">
        <v>123</v>
      </c>
      <c r="AF243" s="112" t="s">
        <v>139</v>
      </c>
      <c r="AG243" s="112" t="s">
        <v>483</v>
      </c>
      <c r="AH243" s="112">
        <f t="shared" si="9"/>
        <v>77020</v>
      </c>
      <c r="AI243" s="112" t="s">
        <v>10</v>
      </c>
      <c r="AJ243" s="112" t="s">
        <v>10</v>
      </c>
      <c r="AK243" s="112" t="s">
        <v>1005</v>
      </c>
      <c r="AL243" s="112" t="s">
        <v>249</v>
      </c>
      <c r="AM243" s="112" t="s">
        <v>2238</v>
      </c>
      <c r="AN243" s="112" t="s">
        <v>2239</v>
      </c>
      <c r="AO243" s="112" t="s">
        <v>10</v>
      </c>
      <c r="AP243" s="112" t="s">
        <v>11</v>
      </c>
      <c r="AQ243" s="112" t="s">
        <v>11</v>
      </c>
      <c r="AR243" s="112" t="s">
        <v>10</v>
      </c>
      <c r="AS243" s="112" t="s">
        <v>2240</v>
      </c>
      <c r="AT243" s="112" t="s">
        <v>2241</v>
      </c>
      <c r="AU243" s="112" t="s">
        <v>2242</v>
      </c>
      <c r="AV243" s="112" t="s">
        <v>10</v>
      </c>
      <c r="AW243" s="112" t="s">
        <v>10</v>
      </c>
      <c r="AX243" s="112" t="s">
        <v>10</v>
      </c>
      <c r="AY243" s="112" t="s">
        <v>10</v>
      </c>
      <c r="AZ243" s="112" t="s">
        <v>171</v>
      </c>
      <c r="BA243" s="112" t="s">
        <v>10</v>
      </c>
      <c r="BB243" s="112" t="s">
        <v>16</v>
      </c>
      <c r="BC243" s="112" t="s">
        <v>11</v>
      </c>
      <c r="BD243" s="112"/>
      <c r="BE243" s="112"/>
      <c r="BF243" s="112"/>
      <c r="BG243" s="112"/>
      <c r="BH243" s="112" t="s">
        <v>2243</v>
      </c>
      <c r="BI243" s="112" t="s">
        <v>11</v>
      </c>
      <c r="BJ243" s="112" t="s">
        <v>2244</v>
      </c>
      <c r="BK243" s="112" t="s">
        <v>11</v>
      </c>
      <c r="BL243" s="112" t="s">
        <v>11</v>
      </c>
      <c r="BM243" s="112" t="s">
        <v>11</v>
      </c>
      <c r="BN243" s="112" t="s">
        <v>171</v>
      </c>
      <c r="BO243" s="112" t="s">
        <v>128</v>
      </c>
      <c r="BP243" s="112" t="s">
        <v>1059</v>
      </c>
      <c r="BQ243" s="112" t="s">
        <v>2245</v>
      </c>
      <c r="BR243" s="112">
        <v>0.95699999999999996</v>
      </c>
      <c r="BS243" s="112"/>
      <c r="BT243" s="112">
        <v>95</v>
      </c>
      <c r="BU243" s="112">
        <v>0.65700000000000003</v>
      </c>
      <c r="BV243" s="112">
        <v>1.3959999999999999</v>
      </c>
      <c r="BW243" s="112">
        <v>0.82</v>
      </c>
      <c r="BX243" s="112" t="s">
        <v>1791</v>
      </c>
      <c r="BY243" s="112" t="s">
        <v>10</v>
      </c>
      <c r="BZ243" s="112" t="s">
        <v>2246</v>
      </c>
      <c r="CA243" s="112" t="s">
        <v>2247</v>
      </c>
      <c r="CB243" s="112" t="s">
        <v>2248</v>
      </c>
      <c r="CC243" s="112" t="s">
        <v>2249</v>
      </c>
      <c r="CD243" s="106" t="s">
        <v>10</v>
      </c>
      <c r="CE243" s="112"/>
      <c r="CF243" s="112"/>
      <c r="CG243" s="112"/>
      <c r="CH243" s="112"/>
    </row>
    <row r="244" spans="1:86">
      <c r="A244" s="112">
        <v>48</v>
      </c>
      <c r="B244" s="105" t="s">
        <v>282</v>
      </c>
      <c r="C244" s="115" t="s">
        <v>244</v>
      </c>
      <c r="D244" s="112" t="s">
        <v>2230</v>
      </c>
      <c r="E244" s="112">
        <v>2013</v>
      </c>
      <c r="F244" s="112" t="s">
        <v>1283</v>
      </c>
      <c r="G244" s="112" t="s">
        <v>2231</v>
      </c>
      <c r="H244" s="112" t="s">
        <v>2232</v>
      </c>
      <c r="I244" s="112" t="s">
        <v>2233</v>
      </c>
      <c r="J244" s="112" t="s">
        <v>2234</v>
      </c>
      <c r="K244" s="112" t="s">
        <v>2235</v>
      </c>
      <c r="L244" s="112" t="s">
        <v>2236</v>
      </c>
      <c r="M244" s="112" t="s">
        <v>2237</v>
      </c>
      <c r="N244" s="112" t="s">
        <v>33</v>
      </c>
      <c r="O244" s="112" t="s">
        <v>5655</v>
      </c>
      <c r="P244" s="112" t="s">
        <v>5769</v>
      </c>
      <c r="Q244" s="112" t="s">
        <v>5654</v>
      </c>
      <c r="R244" s="112" t="s">
        <v>2252</v>
      </c>
      <c r="S244" s="112" t="s">
        <v>123</v>
      </c>
      <c r="T244" s="112" t="s">
        <v>139</v>
      </c>
      <c r="U244" s="112" t="s">
        <v>483</v>
      </c>
      <c r="V244" s="112">
        <v>280</v>
      </c>
      <c r="W244" s="112">
        <v>19721</v>
      </c>
      <c r="X244" s="112" t="s">
        <v>10</v>
      </c>
      <c r="Y244" s="112" t="s">
        <v>10</v>
      </c>
      <c r="Z244" s="112" t="s">
        <v>10</v>
      </c>
      <c r="AA244" s="112" t="s">
        <v>1005</v>
      </c>
      <c r="AB244" s="112" t="s">
        <v>249</v>
      </c>
      <c r="AC244" s="112" t="s">
        <v>127</v>
      </c>
      <c r="AD244" s="107" t="s">
        <v>127</v>
      </c>
      <c r="AE244" s="112" t="s">
        <v>123</v>
      </c>
      <c r="AF244" s="112" t="s">
        <v>139</v>
      </c>
      <c r="AG244" s="112" t="s">
        <v>483</v>
      </c>
      <c r="AH244" s="112">
        <f t="shared" si="9"/>
        <v>20001</v>
      </c>
      <c r="AI244" s="112" t="s">
        <v>10</v>
      </c>
      <c r="AJ244" s="112" t="s">
        <v>10</v>
      </c>
      <c r="AK244" s="112" t="s">
        <v>1005</v>
      </c>
      <c r="AL244" s="112" t="s">
        <v>249</v>
      </c>
      <c r="AM244" s="112" t="s">
        <v>2238</v>
      </c>
      <c r="AN244" s="112" t="s">
        <v>2239</v>
      </c>
      <c r="AO244" s="112" t="s">
        <v>10</v>
      </c>
      <c r="AP244" s="112" t="s">
        <v>11</v>
      </c>
      <c r="AQ244" s="112" t="s">
        <v>11</v>
      </c>
      <c r="AR244" s="112" t="s">
        <v>10</v>
      </c>
      <c r="AS244" s="112" t="s">
        <v>2240</v>
      </c>
      <c r="AT244" s="112" t="s">
        <v>2241</v>
      </c>
      <c r="AU244" s="112" t="s">
        <v>2242</v>
      </c>
      <c r="AV244" s="112" t="s">
        <v>10</v>
      </c>
      <c r="AW244" s="112" t="s">
        <v>10</v>
      </c>
      <c r="AX244" s="112" t="s">
        <v>10</v>
      </c>
      <c r="AY244" s="112" t="s">
        <v>10</v>
      </c>
      <c r="AZ244" s="112" t="s">
        <v>171</v>
      </c>
      <c r="BA244" s="112" t="s">
        <v>10</v>
      </c>
      <c r="BB244" s="112" t="s">
        <v>16</v>
      </c>
      <c r="BC244" s="112" t="s">
        <v>11</v>
      </c>
      <c r="BD244" s="112"/>
      <c r="BE244" s="112"/>
      <c r="BF244" s="112"/>
      <c r="BG244" s="112"/>
      <c r="BH244" s="112" t="s">
        <v>2243</v>
      </c>
      <c r="BI244" s="112" t="s">
        <v>11</v>
      </c>
      <c r="BJ244" s="112" t="s">
        <v>2244</v>
      </c>
      <c r="BK244" s="112" t="s">
        <v>11</v>
      </c>
      <c r="BL244" s="112" t="s">
        <v>11</v>
      </c>
      <c r="BM244" s="112" t="s">
        <v>11</v>
      </c>
      <c r="BN244" s="112" t="s">
        <v>171</v>
      </c>
      <c r="BO244" s="112" t="s">
        <v>128</v>
      </c>
      <c r="BP244" s="112" t="s">
        <v>1059</v>
      </c>
      <c r="BQ244" s="112" t="s">
        <v>1198</v>
      </c>
      <c r="BR244" s="112">
        <v>0.66600000000000004</v>
      </c>
      <c r="BS244" s="112"/>
      <c r="BT244" s="112">
        <v>95</v>
      </c>
      <c r="BU244" s="112">
        <v>0.35599999999999998</v>
      </c>
      <c r="BV244" s="112">
        <v>1.2450000000000001</v>
      </c>
      <c r="BW244" s="112">
        <v>0.2</v>
      </c>
      <c r="BX244" s="112" t="s">
        <v>1791</v>
      </c>
      <c r="BY244" s="112" t="s">
        <v>10</v>
      </c>
      <c r="BZ244" s="112" t="s">
        <v>2246</v>
      </c>
      <c r="CA244" s="112" t="s">
        <v>2247</v>
      </c>
      <c r="CB244" s="112" t="s">
        <v>2248</v>
      </c>
      <c r="CC244" s="112" t="s">
        <v>2249</v>
      </c>
      <c r="CD244" s="106" t="s">
        <v>10</v>
      </c>
      <c r="CE244" s="112"/>
      <c r="CF244" s="112"/>
      <c r="CG244" s="112"/>
      <c r="CH244" s="112"/>
    </row>
    <row r="245" spans="1:86">
      <c r="A245" s="112">
        <v>48</v>
      </c>
      <c r="B245" s="105" t="s">
        <v>282</v>
      </c>
      <c r="C245" s="115" t="s">
        <v>244</v>
      </c>
      <c r="D245" s="112" t="s">
        <v>2230</v>
      </c>
      <c r="E245" s="112">
        <v>2013</v>
      </c>
      <c r="F245" s="112" t="s">
        <v>1283</v>
      </c>
      <c r="G245" s="112" t="s">
        <v>2231</v>
      </c>
      <c r="H245" s="112" t="s">
        <v>2232</v>
      </c>
      <c r="I245" s="112" t="s">
        <v>2233</v>
      </c>
      <c r="J245" s="112" t="s">
        <v>2234</v>
      </c>
      <c r="K245" s="112" t="s">
        <v>2235</v>
      </c>
      <c r="L245" s="112" t="s">
        <v>2236</v>
      </c>
      <c r="M245" s="112" t="s">
        <v>2237</v>
      </c>
      <c r="N245" s="112" t="s">
        <v>33</v>
      </c>
      <c r="O245" s="112" t="s">
        <v>5655</v>
      </c>
      <c r="P245" s="112" t="s">
        <v>5656</v>
      </c>
      <c r="Q245" s="112" t="s">
        <v>5654</v>
      </c>
      <c r="R245" s="112" t="s">
        <v>2253</v>
      </c>
      <c r="S245" s="112" t="s">
        <v>123</v>
      </c>
      <c r="T245" s="112" t="s">
        <v>139</v>
      </c>
      <c r="U245" s="112" t="s">
        <v>483</v>
      </c>
      <c r="V245" s="112">
        <v>4233</v>
      </c>
      <c r="W245" s="112">
        <v>102169</v>
      </c>
      <c r="X245" s="112" t="s">
        <v>10</v>
      </c>
      <c r="Y245" s="112" t="s">
        <v>10</v>
      </c>
      <c r="Z245" s="112" t="s">
        <v>10</v>
      </c>
      <c r="AA245" s="112" t="s">
        <v>1005</v>
      </c>
      <c r="AB245" s="112" t="s">
        <v>249</v>
      </c>
      <c r="AC245" s="112" t="s">
        <v>127</v>
      </c>
      <c r="AD245" s="107" t="s">
        <v>127</v>
      </c>
      <c r="AE245" s="112" t="s">
        <v>123</v>
      </c>
      <c r="AF245" s="112" t="s">
        <v>139</v>
      </c>
      <c r="AG245" s="112" t="s">
        <v>483</v>
      </c>
      <c r="AH245" s="112">
        <f t="shared" si="9"/>
        <v>106402</v>
      </c>
      <c r="AI245" s="112" t="s">
        <v>10</v>
      </c>
      <c r="AJ245" s="112" t="s">
        <v>10</v>
      </c>
      <c r="AK245" s="112" t="s">
        <v>1005</v>
      </c>
      <c r="AL245" s="112" t="s">
        <v>249</v>
      </c>
      <c r="AM245" s="112" t="s">
        <v>2238</v>
      </c>
      <c r="AN245" s="112" t="s">
        <v>2239</v>
      </c>
      <c r="AO245" s="112" t="s">
        <v>10</v>
      </c>
      <c r="AP245" s="112" t="s">
        <v>11</v>
      </c>
      <c r="AQ245" s="112" t="s">
        <v>11</v>
      </c>
      <c r="AR245" s="112" t="s">
        <v>10</v>
      </c>
      <c r="AS245" s="112" t="s">
        <v>2240</v>
      </c>
      <c r="AT245" s="112" t="s">
        <v>2241</v>
      </c>
      <c r="AU245" s="112" t="s">
        <v>2242</v>
      </c>
      <c r="AV245" s="112" t="s">
        <v>10</v>
      </c>
      <c r="AW245" s="112" t="s">
        <v>10</v>
      </c>
      <c r="AX245" s="112" t="s">
        <v>10</v>
      </c>
      <c r="AY245" s="112" t="s">
        <v>10</v>
      </c>
      <c r="AZ245" s="112" t="s">
        <v>171</v>
      </c>
      <c r="BA245" s="112" t="s">
        <v>10</v>
      </c>
      <c r="BB245" s="112" t="s">
        <v>16</v>
      </c>
      <c r="BC245" s="112" t="s">
        <v>11</v>
      </c>
      <c r="BD245" s="112"/>
      <c r="BE245" s="112"/>
      <c r="BF245" s="112"/>
      <c r="BG245" s="112"/>
      <c r="BH245" s="112" t="s">
        <v>2243</v>
      </c>
      <c r="BI245" s="112" t="s">
        <v>11</v>
      </c>
      <c r="BJ245" s="112" t="s">
        <v>2244</v>
      </c>
      <c r="BK245" s="112" t="s">
        <v>11</v>
      </c>
      <c r="BL245" s="112" t="s">
        <v>11</v>
      </c>
      <c r="BM245" s="112" t="s">
        <v>11</v>
      </c>
      <c r="BN245" s="112" t="s">
        <v>171</v>
      </c>
      <c r="BO245" s="112" t="s">
        <v>128</v>
      </c>
      <c r="BP245" s="112" t="s">
        <v>1059</v>
      </c>
      <c r="BQ245" s="112" t="s">
        <v>2245</v>
      </c>
      <c r="BR245" s="112">
        <v>0.97799999999999998</v>
      </c>
      <c r="BS245" s="112"/>
      <c r="BT245" s="112">
        <v>95</v>
      </c>
      <c r="BU245" s="112">
        <v>0.85099999999999998</v>
      </c>
      <c r="BV245" s="112">
        <v>1.1240000000000001</v>
      </c>
      <c r="BW245" s="112">
        <v>0.75</v>
      </c>
      <c r="BX245" s="112" t="s">
        <v>1791</v>
      </c>
      <c r="BY245" s="112" t="s">
        <v>10</v>
      </c>
      <c r="BZ245" s="112" t="s">
        <v>2246</v>
      </c>
      <c r="CA245" s="112" t="s">
        <v>2247</v>
      </c>
      <c r="CB245" s="112" t="s">
        <v>2248</v>
      </c>
      <c r="CC245" s="112" t="s">
        <v>2249</v>
      </c>
      <c r="CD245" s="106" t="s">
        <v>10</v>
      </c>
      <c r="CE245" s="112"/>
      <c r="CF245" s="112"/>
      <c r="CG245" s="112"/>
      <c r="CH245" s="112"/>
    </row>
    <row r="246" spans="1:86">
      <c r="A246" s="112">
        <v>48</v>
      </c>
      <c r="B246" s="105" t="s">
        <v>282</v>
      </c>
      <c r="C246" s="115" t="s">
        <v>244</v>
      </c>
      <c r="D246" s="112" t="s">
        <v>2230</v>
      </c>
      <c r="E246" s="112">
        <v>2013</v>
      </c>
      <c r="F246" s="112" t="s">
        <v>1283</v>
      </c>
      <c r="G246" s="112" t="s">
        <v>2231</v>
      </c>
      <c r="H246" s="112" t="s">
        <v>2232</v>
      </c>
      <c r="I246" s="112" t="s">
        <v>2233</v>
      </c>
      <c r="J246" s="112" t="s">
        <v>2234</v>
      </c>
      <c r="K246" s="112" t="s">
        <v>2235</v>
      </c>
      <c r="L246" s="112" t="s">
        <v>2236</v>
      </c>
      <c r="M246" s="112" t="s">
        <v>2237</v>
      </c>
      <c r="N246" s="112" t="s">
        <v>33</v>
      </c>
      <c r="O246" s="112" t="s">
        <v>5655</v>
      </c>
      <c r="P246" s="112" t="s">
        <v>5770</v>
      </c>
      <c r="Q246" s="112" t="s">
        <v>5654</v>
      </c>
      <c r="R246" s="112" t="s">
        <v>2253</v>
      </c>
      <c r="S246" s="112" t="s">
        <v>123</v>
      </c>
      <c r="T246" s="112" t="s">
        <v>139</v>
      </c>
      <c r="U246" s="112" t="s">
        <v>483</v>
      </c>
      <c r="V246" s="112">
        <v>1617</v>
      </c>
      <c r="W246" s="112">
        <v>47085</v>
      </c>
      <c r="X246" s="112" t="s">
        <v>10</v>
      </c>
      <c r="Y246" s="112" t="s">
        <v>10</v>
      </c>
      <c r="Z246" s="112" t="s">
        <v>10</v>
      </c>
      <c r="AA246" s="112" t="s">
        <v>1005</v>
      </c>
      <c r="AB246" s="112" t="s">
        <v>249</v>
      </c>
      <c r="AC246" s="112" t="s">
        <v>127</v>
      </c>
      <c r="AD246" s="107" t="s">
        <v>127</v>
      </c>
      <c r="AE246" s="112" t="s">
        <v>123</v>
      </c>
      <c r="AF246" s="112" t="s">
        <v>139</v>
      </c>
      <c r="AG246" s="112" t="s">
        <v>483</v>
      </c>
      <c r="AH246" s="112">
        <f t="shared" si="9"/>
        <v>48702</v>
      </c>
      <c r="AI246" s="112" t="s">
        <v>10</v>
      </c>
      <c r="AJ246" s="112" t="s">
        <v>10</v>
      </c>
      <c r="AK246" s="112" t="s">
        <v>1005</v>
      </c>
      <c r="AL246" s="112" t="s">
        <v>249</v>
      </c>
      <c r="AM246" s="112" t="s">
        <v>2238</v>
      </c>
      <c r="AN246" s="112" t="s">
        <v>2239</v>
      </c>
      <c r="AO246" s="112" t="s">
        <v>10</v>
      </c>
      <c r="AP246" s="112" t="s">
        <v>11</v>
      </c>
      <c r="AQ246" s="112" t="s">
        <v>11</v>
      </c>
      <c r="AR246" s="112" t="s">
        <v>10</v>
      </c>
      <c r="AS246" s="112" t="s">
        <v>2240</v>
      </c>
      <c r="AT246" s="112" t="s">
        <v>2241</v>
      </c>
      <c r="AU246" s="112" t="s">
        <v>2242</v>
      </c>
      <c r="AV246" s="112" t="s">
        <v>10</v>
      </c>
      <c r="AW246" s="112" t="s">
        <v>10</v>
      </c>
      <c r="AX246" s="112" t="s">
        <v>10</v>
      </c>
      <c r="AY246" s="112" t="s">
        <v>10</v>
      </c>
      <c r="AZ246" s="112" t="s">
        <v>171</v>
      </c>
      <c r="BA246" s="112" t="s">
        <v>10</v>
      </c>
      <c r="BB246" s="112" t="s">
        <v>16</v>
      </c>
      <c r="BC246" s="112" t="s">
        <v>11</v>
      </c>
      <c r="BD246" s="112"/>
      <c r="BE246" s="112"/>
      <c r="BF246" s="112"/>
      <c r="BG246" s="112"/>
      <c r="BH246" s="112" t="s">
        <v>2243</v>
      </c>
      <c r="BI246" s="112" t="s">
        <v>11</v>
      </c>
      <c r="BJ246" s="112" t="s">
        <v>2244</v>
      </c>
      <c r="BK246" s="112" t="s">
        <v>11</v>
      </c>
      <c r="BL246" s="112" t="s">
        <v>11</v>
      </c>
      <c r="BM246" s="112" t="s">
        <v>11</v>
      </c>
      <c r="BN246" s="112" t="s">
        <v>171</v>
      </c>
      <c r="BO246" s="112" t="s">
        <v>128</v>
      </c>
      <c r="BP246" s="112" t="s">
        <v>1059</v>
      </c>
      <c r="BQ246" s="112" t="s">
        <v>1198</v>
      </c>
      <c r="BR246" s="112">
        <v>1.095</v>
      </c>
      <c r="BS246" s="112"/>
      <c r="BT246" s="112">
        <v>95</v>
      </c>
      <c r="BU246" s="112">
        <v>0.877</v>
      </c>
      <c r="BV246" s="112">
        <v>1.367</v>
      </c>
      <c r="BW246" s="112">
        <v>0.42</v>
      </c>
      <c r="BX246" s="112" t="s">
        <v>1791</v>
      </c>
      <c r="BY246" s="112" t="s">
        <v>10</v>
      </c>
      <c r="BZ246" s="112" t="s">
        <v>2246</v>
      </c>
      <c r="CA246" s="112" t="s">
        <v>2247</v>
      </c>
      <c r="CB246" s="112" t="s">
        <v>2248</v>
      </c>
      <c r="CC246" s="112" t="s">
        <v>2249</v>
      </c>
      <c r="CD246" s="106" t="s">
        <v>10</v>
      </c>
      <c r="CE246" s="112"/>
      <c r="CF246" s="112"/>
      <c r="CG246" s="112"/>
      <c r="CH246" s="112"/>
    </row>
    <row r="247" spans="1:86">
      <c r="A247" s="112">
        <v>48</v>
      </c>
      <c r="B247" s="105" t="s">
        <v>282</v>
      </c>
      <c r="C247" s="115" t="s">
        <v>244</v>
      </c>
      <c r="D247" s="112" t="s">
        <v>2230</v>
      </c>
      <c r="E247" s="112">
        <v>2013</v>
      </c>
      <c r="F247" s="112" t="s">
        <v>1283</v>
      </c>
      <c r="G247" s="112" t="s">
        <v>2231</v>
      </c>
      <c r="H247" s="112" t="s">
        <v>2232</v>
      </c>
      <c r="I247" s="112" t="s">
        <v>2233</v>
      </c>
      <c r="J247" s="112" t="s">
        <v>2234</v>
      </c>
      <c r="K247" s="112" t="s">
        <v>2235</v>
      </c>
      <c r="L247" s="112" t="s">
        <v>2236</v>
      </c>
      <c r="M247" s="112" t="s">
        <v>2237</v>
      </c>
      <c r="N247" s="112" t="s">
        <v>33</v>
      </c>
      <c r="O247" s="112" t="s">
        <v>5655</v>
      </c>
      <c r="P247" s="112" t="s">
        <v>5696</v>
      </c>
      <c r="Q247" s="112" t="s">
        <v>5654</v>
      </c>
      <c r="R247" s="112" t="s">
        <v>2254</v>
      </c>
      <c r="S247" s="112" t="s">
        <v>123</v>
      </c>
      <c r="T247" s="112" t="s">
        <v>139</v>
      </c>
      <c r="U247" s="112" t="s">
        <v>483</v>
      </c>
      <c r="V247" s="112">
        <v>4003</v>
      </c>
      <c r="W247" s="112">
        <v>81172</v>
      </c>
      <c r="X247" s="112" t="s">
        <v>10</v>
      </c>
      <c r="Y247" s="112" t="s">
        <v>10</v>
      </c>
      <c r="Z247" s="112" t="s">
        <v>10</v>
      </c>
      <c r="AA247" s="112" t="s">
        <v>1005</v>
      </c>
      <c r="AB247" s="112" t="s">
        <v>249</v>
      </c>
      <c r="AC247" s="112" t="s">
        <v>127</v>
      </c>
      <c r="AD247" s="107" t="s">
        <v>127</v>
      </c>
      <c r="AE247" s="112" t="s">
        <v>123</v>
      </c>
      <c r="AF247" s="112" t="s">
        <v>139</v>
      </c>
      <c r="AG247" s="112" t="s">
        <v>483</v>
      </c>
      <c r="AH247" s="112">
        <f t="shared" si="9"/>
        <v>85175</v>
      </c>
      <c r="AI247" s="112" t="s">
        <v>10</v>
      </c>
      <c r="AJ247" s="112" t="s">
        <v>10</v>
      </c>
      <c r="AK247" s="112" t="s">
        <v>1005</v>
      </c>
      <c r="AL247" s="112" t="s">
        <v>249</v>
      </c>
      <c r="AM247" s="112" t="s">
        <v>2238</v>
      </c>
      <c r="AN247" s="112" t="s">
        <v>2239</v>
      </c>
      <c r="AO247" s="112" t="s">
        <v>10</v>
      </c>
      <c r="AP247" s="112" t="s">
        <v>11</v>
      </c>
      <c r="AQ247" s="112" t="s">
        <v>11</v>
      </c>
      <c r="AR247" s="112" t="s">
        <v>10</v>
      </c>
      <c r="AS247" s="112" t="s">
        <v>2240</v>
      </c>
      <c r="AT247" s="112" t="s">
        <v>2241</v>
      </c>
      <c r="AU247" s="112" t="s">
        <v>2242</v>
      </c>
      <c r="AV247" s="112" t="s">
        <v>10</v>
      </c>
      <c r="AW247" s="112" t="s">
        <v>10</v>
      </c>
      <c r="AX247" s="112" t="s">
        <v>10</v>
      </c>
      <c r="AY247" s="112" t="s">
        <v>10</v>
      </c>
      <c r="AZ247" s="112" t="s">
        <v>171</v>
      </c>
      <c r="BA247" s="112" t="s">
        <v>10</v>
      </c>
      <c r="BB247" s="112" t="s">
        <v>16</v>
      </c>
      <c r="BC247" s="112" t="s">
        <v>11</v>
      </c>
      <c r="BD247" s="112"/>
      <c r="BE247" s="112"/>
      <c r="BF247" s="112"/>
      <c r="BG247" s="112"/>
      <c r="BH247" s="112" t="s">
        <v>2243</v>
      </c>
      <c r="BI247" s="112" t="s">
        <v>11</v>
      </c>
      <c r="BJ247" s="112" t="s">
        <v>2244</v>
      </c>
      <c r="BK247" s="112" t="s">
        <v>11</v>
      </c>
      <c r="BL247" s="112" t="s">
        <v>11</v>
      </c>
      <c r="BM247" s="112" t="s">
        <v>11</v>
      </c>
      <c r="BN247" s="112" t="s">
        <v>171</v>
      </c>
      <c r="BO247" s="112" t="s">
        <v>128</v>
      </c>
      <c r="BP247" s="112" t="s">
        <v>1059</v>
      </c>
      <c r="BQ247" s="112" t="s">
        <v>2245</v>
      </c>
      <c r="BR247" s="112">
        <v>0.99199999999999999</v>
      </c>
      <c r="BS247" s="112"/>
      <c r="BT247" s="112">
        <v>95</v>
      </c>
      <c r="BU247" s="112">
        <v>0.86599999999999999</v>
      </c>
      <c r="BV247" s="112">
        <v>1.1359999999999999</v>
      </c>
      <c r="BW247" s="112">
        <v>0.9</v>
      </c>
      <c r="BX247" s="112" t="s">
        <v>1791</v>
      </c>
      <c r="BY247" s="112" t="s">
        <v>10</v>
      </c>
      <c r="BZ247" s="112" t="s">
        <v>2246</v>
      </c>
      <c r="CA247" s="112" t="s">
        <v>2247</v>
      </c>
      <c r="CB247" s="112" t="s">
        <v>2248</v>
      </c>
      <c r="CC247" s="112" t="s">
        <v>2249</v>
      </c>
      <c r="CD247" s="106" t="s">
        <v>10</v>
      </c>
      <c r="CE247" s="112"/>
      <c r="CF247" s="112"/>
      <c r="CG247" s="112"/>
      <c r="CH247" s="112"/>
    </row>
    <row r="248" spans="1:86">
      <c r="A248" s="112">
        <v>48</v>
      </c>
      <c r="B248" s="105" t="s">
        <v>282</v>
      </c>
      <c r="C248" s="115" t="s">
        <v>244</v>
      </c>
      <c r="D248" s="112" t="s">
        <v>2230</v>
      </c>
      <c r="E248" s="112">
        <v>2013</v>
      </c>
      <c r="F248" s="112" t="s">
        <v>1283</v>
      </c>
      <c r="G248" s="112" t="s">
        <v>2231</v>
      </c>
      <c r="H248" s="112" t="s">
        <v>2232</v>
      </c>
      <c r="I248" s="112" t="s">
        <v>2233</v>
      </c>
      <c r="J248" s="112" t="s">
        <v>2234</v>
      </c>
      <c r="K248" s="112" t="s">
        <v>2235</v>
      </c>
      <c r="L248" s="112" t="s">
        <v>2236</v>
      </c>
      <c r="M248" s="112" t="s">
        <v>2237</v>
      </c>
      <c r="N248" s="112" t="s">
        <v>33</v>
      </c>
      <c r="O248" s="112" t="s">
        <v>5655</v>
      </c>
      <c r="P248" s="112" t="s">
        <v>5771</v>
      </c>
      <c r="Q248" s="112" t="s">
        <v>5654</v>
      </c>
      <c r="R248" s="112" t="s">
        <v>2254</v>
      </c>
      <c r="S248" s="112" t="s">
        <v>123</v>
      </c>
      <c r="T248" s="112" t="s">
        <v>139</v>
      </c>
      <c r="U248" s="112" t="s">
        <v>483</v>
      </c>
      <c r="V248" s="112">
        <v>2473</v>
      </c>
      <c r="W248" s="112">
        <v>46140</v>
      </c>
      <c r="X248" s="112" t="s">
        <v>10</v>
      </c>
      <c r="Y248" s="112" t="s">
        <v>10</v>
      </c>
      <c r="Z248" s="112" t="s">
        <v>10</v>
      </c>
      <c r="AA248" s="112" t="s">
        <v>1005</v>
      </c>
      <c r="AB248" s="112" t="s">
        <v>249</v>
      </c>
      <c r="AC248" s="112" t="s">
        <v>127</v>
      </c>
      <c r="AD248" s="107" t="s">
        <v>127</v>
      </c>
      <c r="AE248" s="112" t="s">
        <v>123</v>
      </c>
      <c r="AF248" s="112" t="s">
        <v>139</v>
      </c>
      <c r="AG248" s="112" t="s">
        <v>483</v>
      </c>
      <c r="AH248" s="112">
        <f t="shared" si="9"/>
        <v>48613</v>
      </c>
      <c r="AI248" s="112" t="s">
        <v>10</v>
      </c>
      <c r="AJ248" s="112" t="s">
        <v>10</v>
      </c>
      <c r="AK248" s="112" t="s">
        <v>1005</v>
      </c>
      <c r="AL248" s="112" t="s">
        <v>249</v>
      </c>
      <c r="AM248" s="112" t="s">
        <v>2238</v>
      </c>
      <c r="AN248" s="112" t="s">
        <v>2239</v>
      </c>
      <c r="AO248" s="112" t="s">
        <v>10</v>
      </c>
      <c r="AP248" s="112" t="s">
        <v>11</v>
      </c>
      <c r="AQ248" s="112" t="s">
        <v>11</v>
      </c>
      <c r="AR248" s="112" t="s">
        <v>10</v>
      </c>
      <c r="AS248" s="112" t="s">
        <v>2240</v>
      </c>
      <c r="AT248" s="112" t="s">
        <v>2241</v>
      </c>
      <c r="AU248" s="112" t="s">
        <v>2242</v>
      </c>
      <c r="AV248" s="112" t="s">
        <v>10</v>
      </c>
      <c r="AW248" s="112" t="s">
        <v>10</v>
      </c>
      <c r="AX248" s="112" t="s">
        <v>10</v>
      </c>
      <c r="AY248" s="112" t="s">
        <v>10</v>
      </c>
      <c r="AZ248" s="112" t="s">
        <v>171</v>
      </c>
      <c r="BA248" s="112" t="s">
        <v>10</v>
      </c>
      <c r="BB248" s="112" t="s">
        <v>16</v>
      </c>
      <c r="BC248" s="112" t="s">
        <v>11</v>
      </c>
      <c r="BD248" s="112"/>
      <c r="BE248" s="112"/>
      <c r="BF248" s="112"/>
      <c r="BG248" s="112"/>
      <c r="BH248" s="112" t="s">
        <v>2243</v>
      </c>
      <c r="BI248" s="112" t="s">
        <v>11</v>
      </c>
      <c r="BJ248" s="112" t="s">
        <v>2244</v>
      </c>
      <c r="BK248" s="112" t="s">
        <v>11</v>
      </c>
      <c r="BL248" s="112" t="s">
        <v>11</v>
      </c>
      <c r="BM248" s="112" t="s">
        <v>11</v>
      </c>
      <c r="BN248" s="112" t="s">
        <v>171</v>
      </c>
      <c r="BO248" s="112" t="s">
        <v>128</v>
      </c>
      <c r="BP248" s="112" t="s">
        <v>1059</v>
      </c>
      <c r="BQ248" s="112" t="s">
        <v>1198</v>
      </c>
      <c r="BR248" s="112">
        <v>1.0449999999999999</v>
      </c>
      <c r="BS248" s="112"/>
      <c r="BT248" s="112">
        <v>95</v>
      </c>
      <c r="BU248" s="112">
        <v>0.86799999999999999</v>
      </c>
      <c r="BV248" s="112">
        <v>1.258</v>
      </c>
      <c r="BW248" s="112">
        <v>0.64</v>
      </c>
      <c r="BX248" s="112" t="s">
        <v>1791</v>
      </c>
      <c r="BY248" s="112" t="s">
        <v>10</v>
      </c>
      <c r="BZ248" s="112" t="s">
        <v>2246</v>
      </c>
      <c r="CA248" s="112" t="s">
        <v>2247</v>
      </c>
      <c r="CB248" s="112" t="s">
        <v>2248</v>
      </c>
      <c r="CC248" s="112" t="s">
        <v>2249</v>
      </c>
      <c r="CD248" s="106" t="s">
        <v>10</v>
      </c>
      <c r="CE248" s="112"/>
      <c r="CF248" s="112"/>
      <c r="CG248" s="112"/>
      <c r="CH248" s="112"/>
    </row>
    <row r="249" spans="1:86">
      <c r="A249" s="112">
        <v>48</v>
      </c>
      <c r="B249" s="105" t="s">
        <v>282</v>
      </c>
      <c r="C249" s="115" t="s">
        <v>244</v>
      </c>
      <c r="D249" s="112" t="s">
        <v>2230</v>
      </c>
      <c r="E249" s="112">
        <v>2013</v>
      </c>
      <c r="F249" s="112" t="s">
        <v>1283</v>
      </c>
      <c r="G249" s="112" t="s">
        <v>2231</v>
      </c>
      <c r="H249" s="112" t="s">
        <v>2232</v>
      </c>
      <c r="I249" s="112" t="s">
        <v>2233</v>
      </c>
      <c r="J249" s="112" t="s">
        <v>2234</v>
      </c>
      <c r="K249" s="112" t="s">
        <v>2235</v>
      </c>
      <c r="L249" s="112" t="s">
        <v>2236</v>
      </c>
      <c r="M249" s="112" t="s">
        <v>2237</v>
      </c>
      <c r="N249" s="112" t="s">
        <v>33</v>
      </c>
      <c r="O249" s="112" t="s">
        <v>5560</v>
      </c>
      <c r="P249" s="112" t="s">
        <v>5560</v>
      </c>
      <c r="Q249" s="112" t="s">
        <v>5600</v>
      </c>
      <c r="R249" s="112" t="s">
        <v>2255</v>
      </c>
      <c r="S249" s="112" t="s">
        <v>123</v>
      </c>
      <c r="T249" s="112" t="s">
        <v>139</v>
      </c>
      <c r="U249" s="112" t="s">
        <v>483</v>
      </c>
      <c r="V249" s="112">
        <v>20804</v>
      </c>
      <c r="W249" s="112">
        <v>139543</v>
      </c>
      <c r="X249" s="112" t="s">
        <v>10</v>
      </c>
      <c r="Y249" s="112" t="s">
        <v>10</v>
      </c>
      <c r="Z249" s="112" t="s">
        <v>10</v>
      </c>
      <c r="AA249" s="112" t="s">
        <v>1005</v>
      </c>
      <c r="AB249" s="112" t="s">
        <v>249</v>
      </c>
      <c r="AC249" s="112" t="s">
        <v>127</v>
      </c>
      <c r="AD249" s="107" t="s">
        <v>127</v>
      </c>
      <c r="AE249" s="112" t="s">
        <v>123</v>
      </c>
      <c r="AF249" s="112" t="s">
        <v>139</v>
      </c>
      <c r="AG249" s="112" t="s">
        <v>483</v>
      </c>
      <c r="AH249" s="112">
        <f t="shared" si="9"/>
        <v>160347</v>
      </c>
      <c r="AI249" s="112" t="s">
        <v>10</v>
      </c>
      <c r="AJ249" s="112" t="s">
        <v>10</v>
      </c>
      <c r="AK249" s="112" t="s">
        <v>1005</v>
      </c>
      <c r="AL249" s="112" t="s">
        <v>249</v>
      </c>
      <c r="AM249" s="112" t="s">
        <v>2238</v>
      </c>
      <c r="AN249" s="112" t="s">
        <v>2239</v>
      </c>
      <c r="AO249" s="112" t="s">
        <v>10</v>
      </c>
      <c r="AP249" s="112" t="s">
        <v>11</v>
      </c>
      <c r="AQ249" s="112" t="s">
        <v>11</v>
      </c>
      <c r="AR249" s="112" t="s">
        <v>10</v>
      </c>
      <c r="AS249" s="112" t="s">
        <v>2240</v>
      </c>
      <c r="AT249" s="112" t="s">
        <v>2241</v>
      </c>
      <c r="AU249" s="112" t="s">
        <v>2242</v>
      </c>
      <c r="AV249" s="112" t="s">
        <v>10</v>
      </c>
      <c r="AW249" s="112" t="s">
        <v>10</v>
      </c>
      <c r="AX249" s="112" t="s">
        <v>10</v>
      </c>
      <c r="AY249" s="112" t="s">
        <v>10</v>
      </c>
      <c r="AZ249" s="112" t="s">
        <v>171</v>
      </c>
      <c r="BA249" s="112" t="s">
        <v>10</v>
      </c>
      <c r="BB249" s="112" t="s">
        <v>16</v>
      </c>
      <c r="BC249" s="112" t="s">
        <v>11</v>
      </c>
      <c r="BD249" s="112"/>
      <c r="BE249" s="112"/>
      <c r="BF249" s="112"/>
      <c r="BG249" s="112"/>
      <c r="BH249" s="112" t="s">
        <v>2243</v>
      </c>
      <c r="BI249" s="112" t="s">
        <v>11</v>
      </c>
      <c r="BJ249" s="112" t="s">
        <v>2244</v>
      </c>
      <c r="BK249" s="112" t="s">
        <v>11</v>
      </c>
      <c r="BL249" s="112" t="s">
        <v>11</v>
      </c>
      <c r="BM249" s="112" t="s">
        <v>11</v>
      </c>
      <c r="BN249" s="112" t="s">
        <v>171</v>
      </c>
      <c r="BO249" s="112" t="s">
        <v>128</v>
      </c>
      <c r="BP249" s="112" t="s">
        <v>1059</v>
      </c>
      <c r="BQ249" s="112" t="s">
        <v>2245</v>
      </c>
      <c r="BR249" s="112">
        <v>1.3660000000000001</v>
      </c>
      <c r="BS249" s="112"/>
      <c r="BT249" s="112">
        <v>95</v>
      </c>
      <c r="BU249" s="112">
        <v>1.234</v>
      </c>
      <c r="BV249" s="112">
        <v>1.5129999999999999</v>
      </c>
      <c r="BW249" s="112" t="s">
        <v>2256</v>
      </c>
      <c r="BX249" s="112" t="s">
        <v>1791</v>
      </c>
      <c r="BY249" s="112" t="s">
        <v>10</v>
      </c>
      <c r="BZ249" s="112" t="s">
        <v>2246</v>
      </c>
      <c r="CA249" s="112" t="s">
        <v>2247</v>
      </c>
      <c r="CB249" s="112" t="s">
        <v>2248</v>
      </c>
      <c r="CC249" s="112" t="s">
        <v>2249</v>
      </c>
      <c r="CD249" s="106" t="s">
        <v>10</v>
      </c>
      <c r="CE249" s="112"/>
      <c r="CF249" s="112"/>
      <c r="CG249" s="112"/>
      <c r="CH249" s="112"/>
    </row>
    <row r="250" spans="1:86">
      <c r="A250" s="112">
        <v>48</v>
      </c>
      <c r="B250" s="105" t="s">
        <v>282</v>
      </c>
      <c r="C250" s="115" t="s">
        <v>244</v>
      </c>
      <c r="D250" s="112" t="s">
        <v>2230</v>
      </c>
      <c r="E250" s="112">
        <v>2013</v>
      </c>
      <c r="F250" s="112" t="s">
        <v>1283</v>
      </c>
      <c r="G250" s="112" t="s">
        <v>2231</v>
      </c>
      <c r="H250" s="112" t="s">
        <v>2232</v>
      </c>
      <c r="I250" s="112" t="s">
        <v>2233</v>
      </c>
      <c r="J250" s="112" t="s">
        <v>2234</v>
      </c>
      <c r="K250" s="112" t="s">
        <v>2235</v>
      </c>
      <c r="L250" s="112" t="s">
        <v>2236</v>
      </c>
      <c r="M250" s="112" t="s">
        <v>2237</v>
      </c>
      <c r="N250" s="112" t="s">
        <v>33</v>
      </c>
      <c r="O250" s="112" t="s">
        <v>5560</v>
      </c>
      <c r="P250" s="112" t="s">
        <v>5659</v>
      </c>
      <c r="Q250" s="112" t="s">
        <v>5600</v>
      </c>
      <c r="R250" s="112" t="s">
        <v>2255</v>
      </c>
      <c r="S250" s="112" t="s">
        <v>123</v>
      </c>
      <c r="T250" s="112" t="s">
        <v>139</v>
      </c>
      <c r="U250" s="112" t="s">
        <v>483</v>
      </c>
      <c r="V250" s="112">
        <v>1991</v>
      </c>
      <c r="W250" s="112">
        <v>29264</v>
      </c>
      <c r="X250" s="112" t="s">
        <v>10</v>
      </c>
      <c r="Y250" s="112" t="s">
        <v>10</v>
      </c>
      <c r="Z250" s="112" t="s">
        <v>10</v>
      </c>
      <c r="AA250" s="112" t="s">
        <v>1005</v>
      </c>
      <c r="AB250" s="112" t="s">
        <v>249</v>
      </c>
      <c r="AC250" s="112" t="s">
        <v>127</v>
      </c>
      <c r="AD250" s="107" t="s">
        <v>127</v>
      </c>
      <c r="AE250" s="112" t="s">
        <v>123</v>
      </c>
      <c r="AF250" s="112" t="s">
        <v>139</v>
      </c>
      <c r="AG250" s="112" t="s">
        <v>483</v>
      </c>
      <c r="AH250" s="112">
        <f t="shared" si="9"/>
        <v>31255</v>
      </c>
      <c r="AI250" s="112" t="s">
        <v>10</v>
      </c>
      <c r="AJ250" s="112" t="s">
        <v>10</v>
      </c>
      <c r="AK250" s="112" t="s">
        <v>1005</v>
      </c>
      <c r="AL250" s="112" t="s">
        <v>249</v>
      </c>
      <c r="AM250" s="112" t="s">
        <v>2238</v>
      </c>
      <c r="AN250" s="112" t="s">
        <v>2239</v>
      </c>
      <c r="AO250" s="112" t="s">
        <v>10</v>
      </c>
      <c r="AP250" s="112" t="s">
        <v>11</v>
      </c>
      <c r="AQ250" s="112" t="s">
        <v>11</v>
      </c>
      <c r="AR250" s="112" t="s">
        <v>10</v>
      </c>
      <c r="AS250" s="112" t="s">
        <v>2240</v>
      </c>
      <c r="AT250" s="112" t="s">
        <v>2241</v>
      </c>
      <c r="AU250" s="112" t="s">
        <v>2242</v>
      </c>
      <c r="AV250" s="112" t="s">
        <v>10</v>
      </c>
      <c r="AW250" s="112" t="s">
        <v>10</v>
      </c>
      <c r="AX250" s="112" t="s">
        <v>10</v>
      </c>
      <c r="AY250" s="112" t="s">
        <v>10</v>
      </c>
      <c r="AZ250" s="112" t="s">
        <v>171</v>
      </c>
      <c r="BA250" s="112" t="s">
        <v>10</v>
      </c>
      <c r="BB250" s="112" t="s">
        <v>16</v>
      </c>
      <c r="BC250" s="112" t="s">
        <v>11</v>
      </c>
      <c r="BD250" s="112"/>
      <c r="BE250" s="112"/>
      <c r="BF250" s="112"/>
      <c r="BG250" s="112"/>
      <c r="BH250" s="112" t="s">
        <v>2243</v>
      </c>
      <c r="BI250" s="112" t="s">
        <v>11</v>
      </c>
      <c r="BJ250" s="112" t="s">
        <v>2244</v>
      </c>
      <c r="BK250" s="112" t="s">
        <v>11</v>
      </c>
      <c r="BL250" s="112" t="s">
        <v>11</v>
      </c>
      <c r="BM250" s="112" t="s">
        <v>11</v>
      </c>
      <c r="BN250" s="112" t="s">
        <v>171</v>
      </c>
      <c r="BO250" s="112" t="s">
        <v>128</v>
      </c>
      <c r="BP250" s="112" t="s">
        <v>1059</v>
      </c>
      <c r="BQ250" s="112" t="s">
        <v>1198</v>
      </c>
      <c r="BR250" s="112">
        <v>1.347</v>
      </c>
      <c r="BS250" s="112"/>
      <c r="BT250" s="112">
        <v>95</v>
      </c>
      <c r="BU250" s="112">
        <v>1.123</v>
      </c>
      <c r="BV250" s="112">
        <v>1.6160000000000001</v>
      </c>
      <c r="BW250" s="112">
        <v>1E-3</v>
      </c>
      <c r="BX250" s="112" t="s">
        <v>1791</v>
      </c>
      <c r="BY250" s="112" t="s">
        <v>10</v>
      </c>
      <c r="BZ250" s="112" t="s">
        <v>2246</v>
      </c>
      <c r="CA250" s="112" t="s">
        <v>2247</v>
      </c>
      <c r="CB250" s="112" t="s">
        <v>2248</v>
      </c>
      <c r="CC250" s="112" t="s">
        <v>2249</v>
      </c>
      <c r="CD250" s="106" t="s">
        <v>10</v>
      </c>
      <c r="CE250" s="112"/>
      <c r="CF250" s="112"/>
      <c r="CG250" s="112"/>
      <c r="CH250" s="112"/>
    </row>
    <row r="251" spans="1:86">
      <c r="A251" s="112">
        <v>48</v>
      </c>
      <c r="B251" s="105" t="s">
        <v>282</v>
      </c>
      <c r="C251" s="115" t="s">
        <v>244</v>
      </c>
      <c r="D251" s="112" t="s">
        <v>2230</v>
      </c>
      <c r="E251" s="112">
        <v>2013</v>
      </c>
      <c r="F251" s="112" t="s">
        <v>1283</v>
      </c>
      <c r="G251" s="112" t="s">
        <v>2231</v>
      </c>
      <c r="H251" s="112" t="s">
        <v>2232</v>
      </c>
      <c r="I251" s="112" t="s">
        <v>2233</v>
      </c>
      <c r="J251" s="112" t="s">
        <v>2234</v>
      </c>
      <c r="K251" s="112" t="s">
        <v>2235</v>
      </c>
      <c r="L251" s="112" t="s">
        <v>2236</v>
      </c>
      <c r="M251" s="112" t="s">
        <v>2237</v>
      </c>
      <c r="N251" s="112" t="s">
        <v>33</v>
      </c>
      <c r="O251" s="112" t="s">
        <v>5773</v>
      </c>
      <c r="P251" s="112" t="s">
        <v>5773</v>
      </c>
      <c r="Q251" s="112" t="s">
        <v>5600</v>
      </c>
      <c r="R251" s="112" t="s">
        <v>2257</v>
      </c>
      <c r="S251" s="112" t="s">
        <v>123</v>
      </c>
      <c r="T251" s="112" t="s">
        <v>139</v>
      </c>
      <c r="U251" s="112" t="s">
        <v>483</v>
      </c>
      <c r="V251" s="112">
        <v>33414</v>
      </c>
      <c r="W251" s="112">
        <v>62966</v>
      </c>
      <c r="X251" s="112" t="s">
        <v>10</v>
      </c>
      <c r="Y251" s="112" t="s">
        <v>10</v>
      </c>
      <c r="Z251" s="112" t="s">
        <v>10</v>
      </c>
      <c r="AA251" s="112" t="s">
        <v>1005</v>
      </c>
      <c r="AB251" s="112" t="s">
        <v>249</v>
      </c>
      <c r="AC251" s="112" t="s">
        <v>127</v>
      </c>
      <c r="AD251" s="107" t="s">
        <v>127</v>
      </c>
      <c r="AE251" s="112" t="s">
        <v>123</v>
      </c>
      <c r="AF251" s="112" t="s">
        <v>139</v>
      </c>
      <c r="AG251" s="112" t="s">
        <v>483</v>
      </c>
      <c r="AH251" s="112">
        <f t="shared" si="9"/>
        <v>96380</v>
      </c>
      <c r="AI251" s="112" t="s">
        <v>10</v>
      </c>
      <c r="AJ251" s="112" t="s">
        <v>10</v>
      </c>
      <c r="AK251" s="112" t="s">
        <v>1005</v>
      </c>
      <c r="AL251" s="112" t="s">
        <v>249</v>
      </c>
      <c r="AM251" s="112" t="s">
        <v>2238</v>
      </c>
      <c r="AN251" s="112" t="s">
        <v>2239</v>
      </c>
      <c r="AO251" s="112" t="s">
        <v>10</v>
      </c>
      <c r="AP251" s="112" t="s">
        <v>11</v>
      </c>
      <c r="AQ251" s="112" t="s">
        <v>11</v>
      </c>
      <c r="AR251" s="112" t="s">
        <v>10</v>
      </c>
      <c r="AS251" s="112" t="s">
        <v>2240</v>
      </c>
      <c r="AT251" s="112" t="s">
        <v>2241</v>
      </c>
      <c r="AU251" s="112" t="s">
        <v>2242</v>
      </c>
      <c r="AV251" s="112" t="s">
        <v>10</v>
      </c>
      <c r="AW251" s="112" t="s">
        <v>10</v>
      </c>
      <c r="AX251" s="112" t="s">
        <v>10</v>
      </c>
      <c r="AY251" s="112" t="s">
        <v>10</v>
      </c>
      <c r="AZ251" s="112" t="s">
        <v>171</v>
      </c>
      <c r="BA251" s="112" t="s">
        <v>10</v>
      </c>
      <c r="BB251" s="112" t="s">
        <v>16</v>
      </c>
      <c r="BC251" s="112" t="s">
        <v>11</v>
      </c>
      <c r="BD251" s="112"/>
      <c r="BE251" s="112"/>
      <c r="BF251" s="112"/>
      <c r="BG251" s="112"/>
      <c r="BH251" s="112" t="s">
        <v>2243</v>
      </c>
      <c r="BI251" s="112" t="s">
        <v>11</v>
      </c>
      <c r="BJ251" s="112" t="s">
        <v>2244</v>
      </c>
      <c r="BK251" s="112" t="s">
        <v>11</v>
      </c>
      <c r="BL251" s="112" t="s">
        <v>11</v>
      </c>
      <c r="BM251" s="112" t="s">
        <v>11</v>
      </c>
      <c r="BN251" s="112" t="s">
        <v>171</v>
      </c>
      <c r="BO251" s="112" t="s">
        <v>128</v>
      </c>
      <c r="BP251" s="112" t="s">
        <v>1059</v>
      </c>
      <c r="BQ251" s="112" t="s">
        <v>2245</v>
      </c>
      <c r="BR251" s="112">
        <v>1.1379999999999999</v>
      </c>
      <c r="BS251" s="112"/>
      <c r="BT251" s="112">
        <v>95</v>
      </c>
      <c r="BU251" s="112">
        <v>1.0720000000000001</v>
      </c>
      <c r="BV251" s="112">
        <v>1.2090000000000001</v>
      </c>
      <c r="BW251" s="112" t="s">
        <v>2258</v>
      </c>
      <c r="BX251" s="112" t="s">
        <v>1791</v>
      </c>
      <c r="BY251" s="112" t="s">
        <v>10</v>
      </c>
      <c r="BZ251" s="112" t="s">
        <v>2246</v>
      </c>
      <c r="CA251" s="112" t="s">
        <v>2247</v>
      </c>
      <c r="CB251" s="112" t="s">
        <v>2248</v>
      </c>
      <c r="CC251" s="112" t="s">
        <v>2249</v>
      </c>
      <c r="CD251" s="106" t="s">
        <v>10</v>
      </c>
      <c r="CE251" s="112"/>
      <c r="CF251" s="112"/>
      <c r="CG251" s="112"/>
      <c r="CH251" s="112"/>
    </row>
    <row r="252" spans="1:86">
      <c r="A252" s="112">
        <v>48</v>
      </c>
      <c r="B252" s="105" t="s">
        <v>282</v>
      </c>
      <c r="C252" s="115" t="s">
        <v>244</v>
      </c>
      <c r="D252" s="112" t="s">
        <v>2230</v>
      </c>
      <c r="E252" s="112">
        <v>2013</v>
      </c>
      <c r="F252" s="112" t="s">
        <v>1283</v>
      </c>
      <c r="G252" s="112" t="s">
        <v>2231</v>
      </c>
      <c r="H252" s="112" t="s">
        <v>2232</v>
      </c>
      <c r="I252" s="112" t="s">
        <v>2233</v>
      </c>
      <c r="J252" s="112" t="s">
        <v>2234</v>
      </c>
      <c r="K252" s="112" t="s">
        <v>2235</v>
      </c>
      <c r="L252" s="112" t="s">
        <v>2236</v>
      </c>
      <c r="M252" s="112" t="s">
        <v>2237</v>
      </c>
      <c r="N252" s="112" t="s">
        <v>33</v>
      </c>
      <c r="O252" s="112" t="s">
        <v>5773</v>
      </c>
      <c r="P252" s="112" t="s">
        <v>5659</v>
      </c>
      <c r="Q252" s="112" t="s">
        <v>5600</v>
      </c>
      <c r="R252" s="112" t="s">
        <v>2257</v>
      </c>
      <c r="S252" s="112" t="s">
        <v>123</v>
      </c>
      <c r="T252" s="112" t="s">
        <v>139</v>
      </c>
      <c r="U252" s="112" t="s">
        <v>483</v>
      </c>
      <c r="V252" s="112">
        <v>237</v>
      </c>
      <c r="W252" s="112">
        <v>360</v>
      </c>
      <c r="X252" s="112" t="s">
        <v>10</v>
      </c>
      <c r="Y252" s="112" t="s">
        <v>10</v>
      </c>
      <c r="Z252" s="112" t="s">
        <v>10</v>
      </c>
      <c r="AA252" s="112" t="s">
        <v>1005</v>
      </c>
      <c r="AB252" s="112" t="s">
        <v>249</v>
      </c>
      <c r="AC252" s="112" t="s">
        <v>127</v>
      </c>
      <c r="AD252" s="107" t="s">
        <v>127</v>
      </c>
      <c r="AE252" s="112" t="s">
        <v>123</v>
      </c>
      <c r="AF252" s="112" t="s">
        <v>139</v>
      </c>
      <c r="AG252" s="112" t="s">
        <v>483</v>
      </c>
      <c r="AH252" s="112">
        <f t="shared" si="9"/>
        <v>597</v>
      </c>
      <c r="AI252" s="112" t="s">
        <v>10</v>
      </c>
      <c r="AJ252" s="112" t="s">
        <v>10</v>
      </c>
      <c r="AK252" s="112" t="s">
        <v>1005</v>
      </c>
      <c r="AL252" s="112" t="s">
        <v>249</v>
      </c>
      <c r="AM252" s="112" t="s">
        <v>2238</v>
      </c>
      <c r="AN252" s="112" t="s">
        <v>2239</v>
      </c>
      <c r="AO252" s="112" t="s">
        <v>10</v>
      </c>
      <c r="AP252" s="112" t="s">
        <v>11</v>
      </c>
      <c r="AQ252" s="112" t="s">
        <v>11</v>
      </c>
      <c r="AR252" s="112" t="s">
        <v>10</v>
      </c>
      <c r="AS252" s="112" t="s">
        <v>2240</v>
      </c>
      <c r="AT252" s="112" t="s">
        <v>2241</v>
      </c>
      <c r="AU252" s="112" t="s">
        <v>2242</v>
      </c>
      <c r="AV252" s="112" t="s">
        <v>10</v>
      </c>
      <c r="AW252" s="112" t="s">
        <v>10</v>
      </c>
      <c r="AX252" s="112" t="s">
        <v>10</v>
      </c>
      <c r="AY252" s="112" t="s">
        <v>10</v>
      </c>
      <c r="AZ252" s="112" t="s">
        <v>171</v>
      </c>
      <c r="BA252" s="112" t="s">
        <v>10</v>
      </c>
      <c r="BB252" s="112" t="s">
        <v>16</v>
      </c>
      <c r="BC252" s="112" t="s">
        <v>11</v>
      </c>
      <c r="BD252" s="112"/>
      <c r="BE252" s="112"/>
      <c r="BF252" s="112"/>
      <c r="BG252" s="112"/>
      <c r="BH252" s="112" t="s">
        <v>2243</v>
      </c>
      <c r="BI252" s="112" t="s">
        <v>11</v>
      </c>
      <c r="BJ252" s="112" t="s">
        <v>2244</v>
      </c>
      <c r="BK252" s="112" t="s">
        <v>11</v>
      </c>
      <c r="BL252" s="112" t="s">
        <v>11</v>
      </c>
      <c r="BM252" s="112" t="s">
        <v>11</v>
      </c>
      <c r="BN252" s="112" t="s">
        <v>171</v>
      </c>
      <c r="BO252" s="112" t="s">
        <v>128</v>
      </c>
      <c r="BP252" s="112" t="s">
        <v>1059</v>
      </c>
      <c r="BQ252" s="112" t="s">
        <v>1198</v>
      </c>
      <c r="BR252" s="112">
        <v>1.1040000000000001</v>
      </c>
      <c r="BS252" s="112"/>
      <c r="BT252" s="112">
        <v>95</v>
      </c>
      <c r="BU252" s="112">
        <v>0.64800000000000002</v>
      </c>
      <c r="BV252" s="112">
        <v>1.8839999999999999</v>
      </c>
      <c r="BW252" s="112">
        <v>0.72</v>
      </c>
      <c r="BX252" s="112" t="s">
        <v>1791</v>
      </c>
      <c r="BY252" s="112" t="s">
        <v>10</v>
      </c>
      <c r="BZ252" s="112" t="s">
        <v>2246</v>
      </c>
      <c r="CA252" s="112" t="s">
        <v>2247</v>
      </c>
      <c r="CB252" s="112" t="s">
        <v>2248</v>
      </c>
      <c r="CC252" s="112" t="s">
        <v>2249</v>
      </c>
      <c r="CD252" s="106" t="s">
        <v>10</v>
      </c>
      <c r="CE252" s="112"/>
      <c r="CF252" s="112"/>
      <c r="CG252" s="112"/>
      <c r="CH252" s="112"/>
    </row>
    <row r="253" spans="1:86">
      <c r="A253" s="112">
        <v>48</v>
      </c>
      <c r="B253" s="105" t="s">
        <v>282</v>
      </c>
      <c r="C253" s="115" t="s">
        <v>244</v>
      </c>
      <c r="D253" s="112" t="s">
        <v>2230</v>
      </c>
      <c r="E253" s="112">
        <v>2013</v>
      </c>
      <c r="F253" s="112" t="s">
        <v>1283</v>
      </c>
      <c r="G253" s="112" t="s">
        <v>2231</v>
      </c>
      <c r="H253" s="112" t="s">
        <v>2232</v>
      </c>
      <c r="I253" s="112" t="s">
        <v>2233</v>
      </c>
      <c r="J253" s="112" t="s">
        <v>2234</v>
      </c>
      <c r="K253" s="112" t="s">
        <v>2235</v>
      </c>
      <c r="L253" s="112" t="s">
        <v>2236</v>
      </c>
      <c r="M253" s="112" t="s">
        <v>2237</v>
      </c>
      <c r="N253" s="112" t="s">
        <v>33</v>
      </c>
      <c r="O253" s="112" t="s">
        <v>5716</v>
      </c>
      <c r="P253" s="112" t="s">
        <v>5634</v>
      </c>
      <c r="Q253" s="112" t="s">
        <v>5602</v>
      </c>
      <c r="R253" s="112" t="s">
        <v>2259</v>
      </c>
      <c r="S253" s="112" t="s">
        <v>123</v>
      </c>
      <c r="T253" s="112" t="s">
        <v>139</v>
      </c>
      <c r="U253" s="112" t="s">
        <v>483</v>
      </c>
      <c r="V253" s="112">
        <v>56721</v>
      </c>
      <c r="W253" s="112">
        <v>98470</v>
      </c>
      <c r="X253" s="112" t="s">
        <v>10</v>
      </c>
      <c r="Y253" s="112" t="s">
        <v>10</v>
      </c>
      <c r="Z253" s="112" t="s">
        <v>10</v>
      </c>
      <c r="AA253" s="112" t="s">
        <v>1005</v>
      </c>
      <c r="AB253" s="112" t="s">
        <v>249</v>
      </c>
      <c r="AC253" s="112" t="s">
        <v>127</v>
      </c>
      <c r="AD253" s="107" t="s">
        <v>127</v>
      </c>
      <c r="AE253" s="112" t="s">
        <v>123</v>
      </c>
      <c r="AF253" s="112" t="s">
        <v>139</v>
      </c>
      <c r="AG253" s="112" t="s">
        <v>483</v>
      </c>
      <c r="AH253" s="112">
        <f t="shared" si="9"/>
        <v>155191</v>
      </c>
      <c r="AI253" s="112" t="s">
        <v>10</v>
      </c>
      <c r="AJ253" s="112" t="s">
        <v>10</v>
      </c>
      <c r="AK253" s="112" t="s">
        <v>1005</v>
      </c>
      <c r="AL253" s="112" t="s">
        <v>249</v>
      </c>
      <c r="AM253" s="112" t="s">
        <v>2238</v>
      </c>
      <c r="AN253" s="112" t="s">
        <v>2239</v>
      </c>
      <c r="AO253" s="112" t="s">
        <v>10</v>
      </c>
      <c r="AP253" s="112" t="s">
        <v>11</v>
      </c>
      <c r="AQ253" s="112" t="s">
        <v>11</v>
      </c>
      <c r="AR253" s="112" t="s">
        <v>10</v>
      </c>
      <c r="AS253" s="112" t="s">
        <v>2240</v>
      </c>
      <c r="AT253" s="112" t="s">
        <v>2241</v>
      </c>
      <c r="AU253" s="112" t="s">
        <v>2242</v>
      </c>
      <c r="AV253" s="112" t="s">
        <v>10</v>
      </c>
      <c r="AW253" s="112" t="s">
        <v>10</v>
      </c>
      <c r="AX253" s="112" t="s">
        <v>10</v>
      </c>
      <c r="AY253" s="112" t="s">
        <v>10</v>
      </c>
      <c r="AZ253" s="112" t="s">
        <v>171</v>
      </c>
      <c r="BA253" s="112" t="s">
        <v>10</v>
      </c>
      <c r="BB253" s="112" t="s">
        <v>16</v>
      </c>
      <c r="BC253" s="112" t="s">
        <v>11</v>
      </c>
      <c r="BD253" s="112"/>
      <c r="BE253" s="112"/>
      <c r="BF253" s="112"/>
      <c r="BG253" s="112"/>
      <c r="BH253" s="112" t="s">
        <v>2243</v>
      </c>
      <c r="BI253" s="112" t="s">
        <v>11</v>
      </c>
      <c r="BJ253" s="112" t="s">
        <v>2244</v>
      </c>
      <c r="BK253" s="112" t="s">
        <v>11</v>
      </c>
      <c r="BL253" s="112" t="s">
        <v>11</v>
      </c>
      <c r="BM253" s="112" t="s">
        <v>11</v>
      </c>
      <c r="BN253" s="112" t="s">
        <v>171</v>
      </c>
      <c r="BO253" s="112" t="s">
        <v>128</v>
      </c>
      <c r="BP253" s="112" t="s">
        <v>1059</v>
      </c>
      <c r="BQ253" s="112" t="s">
        <v>2245</v>
      </c>
      <c r="BR253" s="112">
        <v>1.1279999999999999</v>
      </c>
      <c r="BS253" s="112"/>
      <c r="BT253" s="112">
        <v>95</v>
      </c>
      <c r="BU253" s="112">
        <v>1.07</v>
      </c>
      <c r="BV253" s="112">
        <v>1.1890000000000001</v>
      </c>
      <c r="BW253" s="112" t="s">
        <v>2260</v>
      </c>
      <c r="BX253" s="112" t="s">
        <v>1791</v>
      </c>
      <c r="BY253" s="112" t="s">
        <v>10</v>
      </c>
      <c r="BZ253" s="112" t="s">
        <v>2246</v>
      </c>
      <c r="CA253" s="112" t="s">
        <v>2247</v>
      </c>
      <c r="CB253" s="112" t="s">
        <v>2248</v>
      </c>
      <c r="CC253" s="112" t="s">
        <v>2249</v>
      </c>
      <c r="CD253" s="106" t="s">
        <v>10</v>
      </c>
      <c r="CE253" s="112"/>
      <c r="CF253" s="112"/>
      <c r="CG253" s="112"/>
      <c r="CH253" s="112"/>
    </row>
    <row r="254" spans="1:86">
      <c r="A254" s="112">
        <v>48</v>
      </c>
      <c r="B254" s="105" t="s">
        <v>282</v>
      </c>
      <c r="C254" s="115" t="s">
        <v>244</v>
      </c>
      <c r="D254" s="112" t="s">
        <v>2230</v>
      </c>
      <c r="E254" s="112">
        <v>2013</v>
      </c>
      <c r="F254" s="112" t="s">
        <v>1283</v>
      </c>
      <c r="G254" s="112" t="s">
        <v>2231</v>
      </c>
      <c r="H254" s="112" t="s">
        <v>2232</v>
      </c>
      <c r="I254" s="112" t="s">
        <v>2233</v>
      </c>
      <c r="J254" s="112" t="s">
        <v>2234</v>
      </c>
      <c r="K254" s="112" t="s">
        <v>2235</v>
      </c>
      <c r="L254" s="112" t="s">
        <v>2236</v>
      </c>
      <c r="M254" s="112" t="s">
        <v>2237</v>
      </c>
      <c r="N254" s="112" t="s">
        <v>33</v>
      </c>
      <c r="O254" s="112" t="s">
        <v>5716</v>
      </c>
      <c r="P254" s="112" t="s">
        <v>5772</v>
      </c>
      <c r="Q254" s="112" t="s">
        <v>5602</v>
      </c>
      <c r="R254" s="112" t="s">
        <v>2259</v>
      </c>
      <c r="S254" s="112" t="s">
        <v>123</v>
      </c>
      <c r="T254" s="112" t="s">
        <v>139</v>
      </c>
      <c r="U254" s="112" t="s">
        <v>483</v>
      </c>
      <c r="V254" s="112">
        <v>600</v>
      </c>
      <c r="W254" s="112">
        <v>137</v>
      </c>
      <c r="X254" s="112" t="s">
        <v>10</v>
      </c>
      <c r="Y254" s="112" t="s">
        <v>10</v>
      </c>
      <c r="Z254" s="112" t="s">
        <v>10</v>
      </c>
      <c r="AA254" s="112" t="s">
        <v>1005</v>
      </c>
      <c r="AB254" s="112" t="s">
        <v>249</v>
      </c>
      <c r="AC254" s="112" t="s">
        <v>127</v>
      </c>
      <c r="AD254" s="107" t="s">
        <v>127</v>
      </c>
      <c r="AE254" s="112" t="s">
        <v>123</v>
      </c>
      <c r="AF254" s="112" t="s">
        <v>139</v>
      </c>
      <c r="AG254" s="112" t="s">
        <v>483</v>
      </c>
      <c r="AH254" s="112">
        <f t="shared" si="9"/>
        <v>737</v>
      </c>
      <c r="AI254" s="112" t="s">
        <v>10</v>
      </c>
      <c r="AJ254" s="112" t="s">
        <v>10</v>
      </c>
      <c r="AK254" s="112" t="s">
        <v>1005</v>
      </c>
      <c r="AL254" s="112" t="s">
        <v>249</v>
      </c>
      <c r="AM254" s="112" t="s">
        <v>2238</v>
      </c>
      <c r="AN254" s="112" t="s">
        <v>2239</v>
      </c>
      <c r="AO254" s="112" t="s">
        <v>10</v>
      </c>
      <c r="AP254" s="112" t="s">
        <v>11</v>
      </c>
      <c r="AQ254" s="112" t="s">
        <v>11</v>
      </c>
      <c r="AR254" s="112" t="s">
        <v>10</v>
      </c>
      <c r="AS254" s="112" t="s">
        <v>2240</v>
      </c>
      <c r="AT254" s="112" t="s">
        <v>2241</v>
      </c>
      <c r="AU254" s="112" t="s">
        <v>2242</v>
      </c>
      <c r="AV254" s="112" t="s">
        <v>10</v>
      </c>
      <c r="AW254" s="112" t="s">
        <v>10</v>
      </c>
      <c r="AX254" s="112" t="s">
        <v>10</v>
      </c>
      <c r="AY254" s="112" t="s">
        <v>10</v>
      </c>
      <c r="AZ254" s="112" t="s">
        <v>171</v>
      </c>
      <c r="BA254" s="112" t="s">
        <v>10</v>
      </c>
      <c r="BB254" s="112" t="s">
        <v>16</v>
      </c>
      <c r="BC254" s="112" t="s">
        <v>11</v>
      </c>
      <c r="BD254" s="112"/>
      <c r="BE254" s="112"/>
      <c r="BF254" s="112"/>
      <c r="BG254" s="112"/>
      <c r="BH254" s="112" t="s">
        <v>2243</v>
      </c>
      <c r="BI254" s="112" t="s">
        <v>11</v>
      </c>
      <c r="BJ254" s="112" t="s">
        <v>2244</v>
      </c>
      <c r="BK254" s="112" t="s">
        <v>11</v>
      </c>
      <c r="BL254" s="112" t="s">
        <v>11</v>
      </c>
      <c r="BM254" s="112" t="s">
        <v>11</v>
      </c>
      <c r="BN254" s="112" t="s">
        <v>171</v>
      </c>
      <c r="BO254" s="112" t="s">
        <v>128</v>
      </c>
      <c r="BP254" s="112" t="s">
        <v>1059</v>
      </c>
      <c r="BQ254" s="112" t="s">
        <v>1198</v>
      </c>
      <c r="BR254" s="112">
        <v>1.093</v>
      </c>
      <c r="BS254" s="112"/>
      <c r="BT254" s="112">
        <v>95</v>
      </c>
      <c r="BU254" s="112">
        <v>0.78300000000000003</v>
      </c>
      <c r="BV254" s="112">
        <v>1.5269999999999999</v>
      </c>
      <c r="BW254" s="112">
        <v>0.6</v>
      </c>
      <c r="BX254" s="112" t="s">
        <v>1791</v>
      </c>
      <c r="BY254" s="112" t="s">
        <v>10</v>
      </c>
      <c r="BZ254" s="112" t="s">
        <v>2246</v>
      </c>
      <c r="CA254" s="112" t="s">
        <v>2247</v>
      </c>
      <c r="CB254" s="112" t="s">
        <v>2248</v>
      </c>
      <c r="CC254" s="112" t="s">
        <v>2249</v>
      </c>
      <c r="CD254" s="106" t="s">
        <v>10</v>
      </c>
      <c r="CE254" s="112"/>
      <c r="CF254" s="112"/>
      <c r="CG254" s="112"/>
      <c r="CH254" s="112"/>
    </row>
    <row r="255" spans="1:86">
      <c r="A255" s="112">
        <v>48</v>
      </c>
      <c r="B255" s="105" t="s">
        <v>282</v>
      </c>
      <c r="C255" s="115" t="s">
        <v>244</v>
      </c>
      <c r="D255" s="112" t="s">
        <v>2230</v>
      </c>
      <c r="E255" s="112">
        <v>2013</v>
      </c>
      <c r="F255" s="112" t="s">
        <v>1283</v>
      </c>
      <c r="G255" s="112" t="s">
        <v>2231</v>
      </c>
      <c r="H255" s="112" t="s">
        <v>2232</v>
      </c>
      <c r="I255" s="112" t="s">
        <v>2233</v>
      </c>
      <c r="J255" s="112" t="s">
        <v>2234</v>
      </c>
      <c r="K255" s="112" t="s">
        <v>2235</v>
      </c>
      <c r="L255" s="112" t="s">
        <v>2236</v>
      </c>
      <c r="M255" s="112" t="s">
        <v>2237</v>
      </c>
      <c r="N255" s="112" t="s">
        <v>33</v>
      </c>
      <c r="O255" s="112" t="s">
        <v>5774</v>
      </c>
      <c r="P255" s="112" t="s">
        <v>5774</v>
      </c>
      <c r="Q255" s="112" t="s">
        <v>5600</v>
      </c>
      <c r="R255" s="112" t="s">
        <v>2261</v>
      </c>
      <c r="S255" s="112" t="s">
        <v>123</v>
      </c>
      <c r="T255" s="112" t="s">
        <v>139</v>
      </c>
      <c r="U255" s="112" t="s">
        <v>483</v>
      </c>
      <c r="V255" s="112">
        <v>11608</v>
      </c>
      <c r="W255" s="112">
        <v>37984</v>
      </c>
      <c r="X255" s="112" t="s">
        <v>10</v>
      </c>
      <c r="Y255" s="112" t="s">
        <v>10</v>
      </c>
      <c r="Z255" s="112" t="s">
        <v>10</v>
      </c>
      <c r="AA255" s="112" t="s">
        <v>1005</v>
      </c>
      <c r="AB255" s="112" t="s">
        <v>249</v>
      </c>
      <c r="AC255" s="112" t="s">
        <v>127</v>
      </c>
      <c r="AD255" s="107" t="s">
        <v>127</v>
      </c>
      <c r="AE255" s="112" t="s">
        <v>123</v>
      </c>
      <c r="AF255" s="112" t="s">
        <v>139</v>
      </c>
      <c r="AG255" s="112" t="s">
        <v>483</v>
      </c>
      <c r="AH255" s="112">
        <f t="shared" si="9"/>
        <v>49592</v>
      </c>
      <c r="AI255" s="112" t="s">
        <v>10</v>
      </c>
      <c r="AJ255" s="112" t="s">
        <v>10</v>
      </c>
      <c r="AK255" s="112" t="s">
        <v>1005</v>
      </c>
      <c r="AL255" s="112" t="s">
        <v>249</v>
      </c>
      <c r="AM255" s="112" t="s">
        <v>2238</v>
      </c>
      <c r="AN255" s="112" t="s">
        <v>2239</v>
      </c>
      <c r="AO255" s="112" t="s">
        <v>10</v>
      </c>
      <c r="AP255" s="112" t="s">
        <v>11</v>
      </c>
      <c r="AQ255" s="112" t="s">
        <v>11</v>
      </c>
      <c r="AR255" s="112" t="s">
        <v>10</v>
      </c>
      <c r="AS255" s="112" t="s">
        <v>2240</v>
      </c>
      <c r="AT255" s="112" t="s">
        <v>2241</v>
      </c>
      <c r="AU255" s="112" t="s">
        <v>2242</v>
      </c>
      <c r="AV255" s="112" t="s">
        <v>10</v>
      </c>
      <c r="AW255" s="112" t="s">
        <v>10</v>
      </c>
      <c r="AX255" s="112" t="s">
        <v>10</v>
      </c>
      <c r="AY255" s="112" t="s">
        <v>10</v>
      </c>
      <c r="AZ255" s="112" t="s">
        <v>171</v>
      </c>
      <c r="BA255" s="112" t="s">
        <v>10</v>
      </c>
      <c r="BB255" s="112" t="s">
        <v>16</v>
      </c>
      <c r="BC255" s="112" t="s">
        <v>11</v>
      </c>
      <c r="BD255" s="112"/>
      <c r="BE255" s="112"/>
      <c r="BF255" s="112"/>
      <c r="BG255" s="112"/>
      <c r="BH255" s="112" t="s">
        <v>2243</v>
      </c>
      <c r="BI255" s="112" t="s">
        <v>11</v>
      </c>
      <c r="BJ255" s="112" t="s">
        <v>2244</v>
      </c>
      <c r="BK255" s="112" t="s">
        <v>11</v>
      </c>
      <c r="BL255" s="112" t="s">
        <v>11</v>
      </c>
      <c r="BM255" s="112" t="s">
        <v>11</v>
      </c>
      <c r="BN255" s="112" t="s">
        <v>171</v>
      </c>
      <c r="BO255" s="112" t="s">
        <v>128</v>
      </c>
      <c r="BP255" s="112" t="s">
        <v>1059</v>
      </c>
      <c r="BQ255" s="112" t="s">
        <v>2245</v>
      </c>
      <c r="BR255" s="112">
        <v>1.3089999999999999</v>
      </c>
      <c r="BS255" s="112"/>
      <c r="BT255" s="112">
        <v>95</v>
      </c>
      <c r="BU255" s="112">
        <v>1.1819999999999999</v>
      </c>
      <c r="BV255" s="112">
        <v>1.45</v>
      </c>
      <c r="BW255" s="112" t="s">
        <v>2262</v>
      </c>
      <c r="BX255" s="112" t="s">
        <v>1791</v>
      </c>
      <c r="BY255" s="112" t="s">
        <v>10</v>
      </c>
      <c r="BZ255" s="112" t="s">
        <v>2246</v>
      </c>
      <c r="CA255" s="112" t="s">
        <v>2247</v>
      </c>
      <c r="CB255" s="112" t="s">
        <v>2248</v>
      </c>
      <c r="CC255" s="112" t="s">
        <v>2249</v>
      </c>
      <c r="CD255" s="106" t="s">
        <v>10</v>
      </c>
      <c r="CE255" s="112"/>
      <c r="CF255" s="112"/>
      <c r="CG255" s="112"/>
      <c r="CH255" s="112"/>
    </row>
    <row r="256" spans="1:86">
      <c r="A256" s="112">
        <v>48</v>
      </c>
      <c r="B256" s="105" t="s">
        <v>282</v>
      </c>
      <c r="C256" s="115" t="s">
        <v>244</v>
      </c>
      <c r="D256" s="112" t="s">
        <v>2230</v>
      </c>
      <c r="E256" s="112">
        <v>2013</v>
      </c>
      <c r="F256" s="112" t="s">
        <v>1283</v>
      </c>
      <c r="G256" s="112" t="s">
        <v>2231</v>
      </c>
      <c r="H256" s="112" t="s">
        <v>2232</v>
      </c>
      <c r="I256" s="112" t="s">
        <v>2233</v>
      </c>
      <c r="J256" s="112" t="s">
        <v>2234</v>
      </c>
      <c r="K256" s="112" t="s">
        <v>2235</v>
      </c>
      <c r="L256" s="112" t="s">
        <v>2236</v>
      </c>
      <c r="M256" s="112" t="s">
        <v>2237</v>
      </c>
      <c r="N256" s="112" t="s">
        <v>33</v>
      </c>
      <c r="O256" s="112" t="s">
        <v>5774</v>
      </c>
      <c r="P256" s="112" t="s">
        <v>5659</v>
      </c>
      <c r="Q256" s="112" t="s">
        <v>5600</v>
      </c>
      <c r="R256" s="112" t="s">
        <v>2261</v>
      </c>
      <c r="S256" s="112" t="s">
        <v>123</v>
      </c>
      <c r="T256" s="112" t="s">
        <v>139</v>
      </c>
      <c r="U256" s="112" t="s">
        <v>483</v>
      </c>
      <c r="V256" s="112">
        <v>458</v>
      </c>
      <c r="W256" s="112">
        <v>641</v>
      </c>
      <c r="X256" s="112" t="s">
        <v>10</v>
      </c>
      <c r="Y256" s="112" t="s">
        <v>10</v>
      </c>
      <c r="Z256" s="112" t="s">
        <v>10</v>
      </c>
      <c r="AA256" s="112" t="s">
        <v>1005</v>
      </c>
      <c r="AB256" s="112" t="s">
        <v>249</v>
      </c>
      <c r="AC256" s="112" t="s">
        <v>127</v>
      </c>
      <c r="AD256" s="107" t="s">
        <v>127</v>
      </c>
      <c r="AE256" s="112" t="s">
        <v>123</v>
      </c>
      <c r="AF256" s="112" t="s">
        <v>139</v>
      </c>
      <c r="AG256" s="112" t="s">
        <v>483</v>
      </c>
      <c r="AH256" s="112">
        <f t="shared" si="9"/>
        <v>1099</v>
      </c>
      <c r="AI256" s="112" t="s">
        <v>10</v>
      </c>
      <c r="AJ256" s="112" t="s">
        <v>10</v>
      </c>
      <c r="AK256" s="112" t="s">
        <v>1005</v>
      </c>
      <c r="AL256" s="112" t="s">
        <v>249</v>
      </c>
      <c r="AM256" s="112" t="s">
        <v>2238</v>
      </c>
      <c r="AN256" s="112" t="s">
        <v>2239</v>
      </c>
      <c r="AO256" s="112" t="s">
        <v>10</v>
      </c>
      <c r="AP256" s="112" t="s">
        <v>11</v>
      </c>
      <c r="AQ256" s="112" t="s">
        <v>11</v>
      </c>
      <c r="AR256" s="112" t="s">
        <v>10</v>
      </c>
      <c r="AS256" s="112" t="s">
        <v>2240</v>
      </c>
      <c r="AT256" s="112" t="s">
        <v>2241</v>
      </c>
      <c r="AU256" s="112" t="s">
        <v>2242</v>
      </c>
      <c r="AV256" s="112" t="s">
        <v>10</v>
      </c>
      <c r="AW256" s="112" t="s">
        <v>10</v>
      </c>
      <c r="AX256" s="112" t="s">
        <v>10</v>
      </c>
      <c r="AY256" s="112" t="s">
        <v>10</v>
      </c>
      <c r="AZ256" s="112" t="s">
        <v>171</v>
      </c>
      <c r="BA256" s="112" t="s">
        <v>10</v>
      </c>
      <c r="BB256" s="112" t="s">
        <v>16</v>
      </c>
      <c r="BC256" s="112" t="s">
        <v>11</v>
      </c>
      <c r="BD256" s="112"/>
      <c r="BE256" s="112"/>
      <c r="BF256" s="112"/>
      <c r="BG256" s="112"/>
      <c r="BH256" s="112" t="s">
        <v>2243</v>
      </c>
      <c r="BI256" s="112" t="s">
        <v>11</v>
      </c>
      <c r="BJ256" s="112" t="s">
        <v>2244</v>
      </c>
      <c r="BK256" s="112" t="s">
        <v>11</v>
      </c>
      <c r="BL256" s="112" t="s">
        <v>11</v>
      </c>
      <c r="BM256" s="112" t="s">
        <v>11</v>
      </c>
      <c r="BN256" s="112" t="s">
        <v>171</v>
      </c>
      <c r="BO256" s="112" t="s">
        <v>128</v>
      </c>
      <c r="BP256" s="112" t="s">
        <v>1059</v>
      </c>
      <c r="BQ256" s="112" t="s">
        <v>1198</v>
      </c>
      <c r="BR256" s="112">
        <v>1.4279999999999999</v>
      </c>
      <c r="BS256" s="112"/>
      <c r="BT256" s="112">
        <v>95</v>
      </c>
      <c r="BU256" s="112">
        <v>0.98199999999999998</v>
      </c>
      <c r="BV256" s="112">
        <v>2.0760000000000001</v>
      </c>
      <c r="BW256" s="112">
        <v>0.06</v>
      </c>
      <c r="BX256" s="112" t="s">
        <v>1791</v>
      </c>
      <c r="BY256" s="112" t="s">
        <v>10</v>
      </c>
      <c r="BZ256" s="112" t="s">
        <v>2246</v>
      </c>
      <c r="CA256" s="112" t="s">
        <v>2247</v>
      </c>
      <c r="CB256" s="112" t="s">
        <v>2248</v>
      </c>
      <c r="CC256" s="112" t="s">
        <v>2249</v>
      </c>
      <c r="CD256" s="106" t="s">
        <v>10</v>
      </c>
      <c r="CE256" s="112"/>
      <c r="CF256" s="112"/>
      <c r="CG256" s="112"/>
      <c r="CH256" s="112"/>
    </row>
    <row r="257" spans="1:86">
      <c r="A257" s="112">
        <v>48</v>
      </c>
      <c r="B257" s="105" t="s">
        <v>282</v>
      </c>
      <c r="C257" s="115" t="s">
        <v>244</v>
      </c>
      <c r="D257" s="112" t="s">
        <v>2230</v>
      </c>
      <c r="E257" s="112">
        <v>2013</v>
      </c>
      <c r="F257" s="112" t="s">
        <v>1283</v>
      </c>
      <c r="G257" s="112" t="s">
        <v>2231</v>
      </c>
      <c r="H257" s="112" t="s">
        <v>2232</v>
      </c>
      <c r="I257" s="112" t="s">
        <v>2233</v>
      </c>
      <c r="J257" s="112" t="s">
        <v>2234</v>
      </c>
      <c r="K257" s="112" t="s">
        <v>2235</v>
      </c>
      <c r="L257" s="112" t="s">
        <v>2236</v>
      </c>
      <c r="M257" s="112" t="s">
        <v>2237</v>
      </c>
      <c r="N257" s="112" t="s">
        <v>33</v>
      </c>
      <c r="O257" s="112" t="s">
        <v>5695</v>
      </c>
      <c r="P257" s="112" t="s">
        <v>5659</v>
      </c>
      <c r="Q257" s="112" t="s">
        <v>5627</v>
      </c>
      <c r="R257" s="112" t="s">
        <v>11</v>
      </c>
      <c r="S257" s="112" t="s">
        <v>123</v>
      </c>
      <c r="T257" s="112" t="s">
        <v>139</v>
      </c>
      <c r="U257" s="112" t="s">
        <v>483</v>
      </c>
      <c r="V257" s="112">
        <v>8640</v>
      </c>
      <c r="W257" s="112">
        <v>60122</v>
      </c>
      <c r="X257" s="112" t="s">
        <v>10</v>
      </c>
      <c r="Y257" s="112" t="s">
        <v>10</v>
      </c>
      <c r="Z257" s="112" t="s">
        <v>10</v>
      </c>
      <c r="AA257" s="112" t="s">
        <v>1005</v>
      </c>
      <c r="AB257" s="112" t="s">
        <v>249</v>
      </c>
      <c r="AC257" s="112" t="s">
        <v>127</v>
      </c>
      <c r="AD257" s="107" t="s">
        <v>127</v>
      </c>
      <c r="AE257" s="112" t="s">
        <v>123</v>
      </c>
      <c r="AF257" s="112" t="s">
        <v>139</v>
      </c>
      <c r="AG257" s="112" t="s">
        <v>483</v>
      </c>
      <c r="AH257" s="112">
        <f t="shared" si="9"/>
        <v>68762</v>
      </c>
      <c r="AI257" s="112" t="s">
        <v>10</v>
      </c>
      <c r="AJ257" s="112" t="s">
        <v>10</v>
      </c>
      <c r="AK257" s="112" t="s">
        <v>1005</v>
      </c>
      <c r="AL257" s="112" t="s">
        <v>249</v>
      </c>
      <c r="AM257" s="112" t="s">
        <v>2238</v>
      </c>
      <c r="AN257" s="112" t="s">
        <v>2239</v>
      </c>
      <c r="AO257" s="112" t="s">
        <v>10</v>
      </c>
      <c r="AP257" s="112" t="s">
        <v>11</v>
      </c>
      <c r="AQ257" s="112" t="s">
        <v>11</v>
      </c>
      <c r="AR257" s="112" t="s">
        <v>10</v>
      </c>
      <c r="AS257" s="112" t="s">
        <v>2240</v>
      </c>
      <c r="AT257" s="112" t="s">
        <v>2241</v>
      </c>
      <c r="AU257" s="112" t="s">
        <v>2242</v>
      </c>
      <c r="AV257" s="112" t="s">
        <v>10</v>
      </c>
      <c r="AW257" s="112" t="s">
        <v>10</v>
      </c>
      <c r="AX257" s="112" t="s">
        <v>10</v>
      </c>
      <c r="AY257" s="112" t="s">
        <v>10</v>
      </c>
      <c r="AZ257" s="112" t="s">
        <v>171</v>
      </c>
      <c r="BA257" s="112" t="s">
        <v>10</v>
      </c>
      <c r="BB257" s="112" t="s">
        <v>16</v>
      </c>
      <c r="BC257" s="112" t="s">
        <v>11</v>
      </c>
      <c r="BD257" s="112"/>
      <c r="BE257" s="112"/>
      <c r="BF257" s="112"/>
      <c r="BG257" s="112"/>
      <c r="BH257" s="112" t="s">
        <v>2243</v>
      </c>
      <c r="BI257" s="112" t="s">
        <v>11</v>
      </c>
      <c r="BJ257" s="112" t="s">
        <v>2244</v>
      </c>
      <c r="BK257" s="112" t="s">
        <v>11</v>
      </c>
      <c r="BL257" s="112" t="s">
        <v>11</v>
      </c>
      <c r="BM257" s="112" t="s">
        <v>11</v>
      </c>
      <c r="BN257" s="112" t="s">
        <v>171</v>
      </c>
      <c r="BO257" s="112" t="s">
        <v>128</v>
      </c>
      <c r="BP257" s="112" t="s">
        <v>1059</v>
      </c>
      <c r="BQ257" s="112" t="s">
        <v>2245</v>
      </c>
      <c r="BR257" s="112">
        <v>0.98299999999999998</v>
      </c>
      <c r="BS257" s="112"/>
      <c r="BT257" s="112">
        <v>95</v>
      </c>
      <c r="BU257" s="112">
        <v>0.90200000000000002</v>
      </c>
      <c r="BV257" s="112">
        <v>1.071</v>
      </c>
      <c r="BW257" s="112">
        <v>0.69</v>
      </c>
      <c r="BX257" s="112" t="s">
        <v>1791</v>
      </c>
      <c r="BY257" s="112" t="s">
        <v>10</v>
      </c>
      <c r="BZ257" s="112" t="s">
        <v>2246</v>
      </c>
      <c r="CA257" s="112" t="s">
        <v>2247</v>
      </c>
      <c r="CB257" s="112" t="s">
        <v>2248</v>
      </c>
      <c r="CC257" s="112" t="s">
        <v>2249</v>
      </c>
      <c r="CD257" s="106" t="s">
        <v>10</v>
      </c>
      <c r="CE257" s="112"/>
      <c r="CF257" s="112"/>
      <c r="CG257" s="112"/>
      <c r="CH257" s="112"/>
    </row>
    <row r="258" spans="1:86">
      <c r="A258" s="112">
        <v>48</v>
      </c>
      <c r="B258" s="105" t="s">
        <v>282</v>
      </c>
      <c r="C258" s="115" t="s">
        <v>244</v>
      </c>
      <c r="D258" s="112" t="s">
        <v>2230</v>
      </c>
      <c r="E258" s="112">
        <v>2013</v>
      </c>
      <c r="F258" s="112" t="s">
        <v>1283</v>
      </c>
      <c r="G258" s="112" t="s">
        <v>2231</v>
      </c>
      <c r="H258" s="112" t="s">
        <v>2232</v>
      </c>
      <c r="I258" s="112" t="s">
        <v>2233</v>
      </c>
      <c r="J258" s="112" t="s">
        <v>2234</v>
      </c>
      <c r="K258" s="112" t="s">
        <v>2235</v>
      </c>
      <c r="L258" s="112" t="s">
        <v>2236</v>
      </c>
      <c r="M258" s="112" t="s">
        <v>2237</v>
      </c>
      <c r="N258" s="112" t="s">
        <v>33</v>
      </c>
      <c r="O258" s="112" t="s">
        <v>5766</v>
      </c>
      <c r="P258" s="112" t="s">
        <v>5766</v>
      </c>
      <c r="Q258" s="112" t="s">
        <v>5600</v>
      </c>
      <c r="R258" s="112" t="s">
        <v>11</v>
      </c>
      <c r="S258" s="112" t="s">
        <v>123</v>
      </c>
      <c r="T258" s="112" t="s">
        <v>139</v>
      </c>
      <c r="U258" s="112" t="s">
        <v>483</v>
      </c>
      <c r="V258" s="112">
        <v>21257</v>
      </c>
      <c r="W258" s="112"/>
      <c r="X258" s="112" t="s">
        <v>10</v>
      </c>
      <c r="Y258" s="112" t="s">
        <v>10</v>
      </c>
      <c r="Z258" s="112" t="s">
        <v>10</v>
      </c>
      <c r="AA258" s="112" t="s">
        <v>1005</v>
      </c>
      <c r="AB258" s="112" t="s">
        <v>249</v>
      </c>
      <c r="AC258" s="112" t="s">
        <v>127</v>
      </c>
      <c r="AD258" s="107" t="s">
        <v>127</v>
      </c>
      <c r="AE258" s="112" t="s">
        <v>123</v>
      </c>
      <c r="AF258" s="112" t="s">
        <v>139</v>
      </c>
      <c r="AG258" s="112" t="s">
        <v>483</v>
      </c>
      <c r="AH258" s="112">
        <f t="shared" si="9"/>
        <v>21257</v>
      </c>
      <c r="AI258" s="112" t="s">
        <v>10</v>
      </c>
      <c r="AJ258" s="112" t="s">
        <v>10</v>
      </c>
      <c r="AK258" s="112" t="s">
        <v>1005</v>
      </c>
      <c r="AL258" s="112" t="s">
        <v>249</v>
      </c>
      <c r="AM258" s="112" t="s">
        <v>2238</v>
      </c>
      <c r="AN258" s="112" t="s">
        <v>2239</v>
      </c>
      <c r="AO258" s="112" t="s">
        <v>10</v>
      </c>
      <c r="AP258" s="112" t="s">
        <v>11</v>
      </c>
      <c r="AQ258" s="112" t="s">
        <v>11</v>
      </c>
      <c r="AR258" s="112" t="s">
        <v>10</v>
      </c>
      <c r="AS258" s="112" t="s">
        <v>2240</v>
      </c>
      <c r="AT258" s="112" t="s">
        <v>2241</v>
      </c>
      <c r="AU258" s="112" t="s">
        <v>2242</v>
      </c>
      <c r="AV258" s="112" t="s">
        <v>10</v>
      </c>
      <c r="AW258" s="112" t="s">
        <v>10</v>
      </c>
      <c r="AX258" s="112" t="s">
        <v>10</v>
      </c>
      <c r="AY258" s="112" t="s">
        <v>10</v>
      </c>
      <c r="AZ258" s="112" t="s">
        <v>171</v>
      </c>
      <c r="BA258" s="112" t="s">
        <v>10</v>
      </c>
      <c r="BB258" s="112" t="s">
        <v>16</v>
      </c>
      <c r="BC258" s="112" t="s">
        <v>11</v>
      </c>
      <c r="BD258" s="112"/>
      <c r="BE258" s="112"/>
      <c r="BF258" s="112"/>
      <c r="BG258" s="112"/>
      <c r="BH258" s="112" t="s">
        <v>2243</v>
      </c>
      <c r="BI258" s="112" t="s">
        <v>11</v>
      </c>
      <c r="BJ258" s="112" t="s">
        <v>2244</v>
      </c>
      <c r="BK258" s="112" t="s">
        <v>11</v>
      </c>
      <c r="BL258" s="112" t="s">
        <v>11</v>
      </c>
      <c r="BM258" s="112" t="s">
        <v>11</v>
      </c>
      <c r="BN258" s="112" t="s">
        <v>171</v>
      </c>
      <c r="BO258" s="112" t="s">
        <v>128</v>
      </c>
      <c r="BP258" s="112" t="s">
        <v>2263</v>
      </c>
      <c r="BQ258" s="112" t="s">
        <v>1012</v>
      </c>
      <c r="BR258" s="112">
        <v>8.7999999999999995E-2</v>
      </c>
      <c r="BS258" s="112"/>
      <c r="BT258" s="112">
        <v>95</v>
      </c>
      <c r="BU258" s="112">
        <v>1.2999999999999999E-2</v>
      </c>
      <c r="BV258" s="112">
        <v>0.16300000000000001</v>
      </c>
      <c r="BW258" s="112">
        <v>0.02</v>
      </c>
      <c r="BX258" s="112" t="s">
        <v>1791</v>
      </c>
      <c r="BY258" s="112" t="s">
        <v>10</v>
      </c>
      <c r="BZ258" s="112" t="s">
        <v>2246</v>
      </c>
      <c r="CA258" s="112" t="s">
        <v>2247</v>
      </c>
      <c r="CB258" s="112" t="s">
        <v>2248</v>
      </c>
      <c r="CC258" s="112" t="s">
        <v>2249</v>
      </c>
      <c r="CD258" s="106" t="s">
        <v>10</v>
      </c>
      <c r="CE258" s="112"/>
      <c r="CF258" s="112"/>
      <c r="CG258" s="112"/>
      <c r="CH258" s="112"/>
    </row>
    <row r="259" spans="1:86">
      <c r="A259" s="112">
        <v>48</v>
      </c>
      <c r="B259" s="105" t="s">
        <v>282</v>
      </c>
      <c r="C259" s="115" t="s">
        <v>244</v>
      </c>
      <c r="D259" s="112" t="s">
        <v>2230</v>
      </c>
      <c r="E259" s="112">
        <v>2013</v>
      </c>
      <c r="F259" s="112" t="s">
        <v>1283</v>
      </c>
      <c r="G259" s="112" t="s">
        <v>2231</v>
      </c>
      <c r="H259" s="112" t="s">
        <v>2232</v>
      </c>
      <c r="I259" s="112" t="s">
        <v>2233</v>
      </c>
      <c r="J259" s="112" t="s">
        <v>2234</v>
      </c>
      <c r="K259" s="112" t="s">
        <v>2235</v>
      </c>
      <c r="L259" s="112" t="s">
        <v>2236</v>
      </c>
      <c r="M259" s="112" t="s">
        <v>2237</v>
      </c>
      <c r="N259" s="112" t="s">
        <v>33</v>
      </c>
      <c r="O259" s="112" t="s">
        <v>5743</v>
      </c>
      <c r="P259" s="112" t="s">
        <v>5743</v>
      </c>
      <c r="Q259" s="112" t="s">
        <v>5600</v>
      </c>
      <c r="R259" s="112" t="s">
        <v>11</v>
      </c>
      <c r="S259" s="112" t="s">
        <v>123</v>
      </c>
      <c r="T259" s="112" t="s">
        <v>139</v>
      </c>
      <c r="U259" s="112" t="s">
        <v>483</v>
      </c>
      <c r="V259" s="112">
        <v>84910</v>
      </c>
      <c r="W259" s="112"/>
      <c r="X259" s="112" t="s">
        <v>10</v>
      </c>
      <c r="Y259" s="112" t="s">
        <v>10</v>
      </c>
      <c r="Z259" s="112" t="s">
        <v>10</v>
      </c>
      <c r="AA259" s="112" t="s">
        <v>1005</v>
      </c>
      <c r="AB259" s="112" t="s">
        <v>249</v>
      </c>
      <c r="AC259" s="112" t="s">
        <v>127</v>
      </c>
      <c r="AD259" s="107" t="s">
        <v>127</v>
      </c>
      <c r="AE259" s="112" t="s">
        <v>123</v>
      </c>
      <c r="AF259" s="112" t="s">
        <v>139</v>
      </c>
      <c r="AG259" s="112" t="s">
        <v>483</v>
      </c>
      <c r="AH259" s="112">
        <f t="shared" si="9"/>
        <v>84910</v>
      </c>
      <c r="AI259" s="112" t="s">
        <v>10</v>
      </c>
      <c r="AJ259" s="112" t="s">
        <v>10</v>
      </c>
      <c r="AK259" s="112" t="s">
        <v>1005</v>
      </c>
      <c r="AL259" s="112" t="s">
        <v>249</v>
      </c>
      <c r="AM259" s="112" t="s">
        <v>2238</v>
      </c>
      <c r="AN259" s="112" t="s">
        <v>2239</v>
      </c>
      <c r="AO259" s="112" t="s">
        <v>10</v>
      </c>
      <c r="AP259" s="112" t="s">
        <v>11</v>
      </c>
      <c r="AQ259" s="112" t="s">
        <v>11</v>
      </c>
      <c r="AR259" s="112" t="s">
        <v>10</v>
      </c>
      <c r="AS259" s="112" t="s">
        <v>2240</v>
      </c>
      <c r="AT259" s="112" t="s">
        <v>2241</v>
      </c>
      <c r="AU259" s="112" t="s">
        <v>2242</v>
      </c>
      <c r="AV259" s="112" t="s">
        <v>10</v>
      </c>
      <c r="AW259" s="112" t="s">
        <v>10</v>
      </c>
      <c r="AX259" s="112" t="s">
        <v>10</v>
      </c>
      <c r="AY259" s="112" t="s">
        <v>10</v>
      </c>
      <c r="AZ259" s="112" t="s">
        <v>171</v>
      </c>
      <c r="BA259" s="112" t="s">
        <v>10</v>
      </c>
      <c r="BB259" s="112" t="s">
        <v>16</v>
      </c>
      <c r="BC259" s="112" t="s">
        <v>11</v>
      </c>
      <c r="BD259" s="112"/>
      <c r="BE259" s="112"/>
      <c r="BF259" s="112"/>
      <c r="BG259" s="112"/>
      <c r="BH259" s="112" t="s">
        <v>2243</v>
      </c>
      <c r="BI259" s="112" t="s">
        <v>11</v>
      </c>
      <c r="BJ259" s="112" t="s">
        <v>2244</v>
      </c>
      <c r="BK259" s="112" t="s">
        <v>11</v>
      </c>
      <c r="BL259" s="112" t="s">
        <v>11</v>
      </c>
      <c r="BM259" s="112" t="s">
        <v>11</v>
      </c>
      <c r="BN259" s="112" t="s">
        <v>171</v>
      </c>
      <c r="BO259" s="112" t="s">
        <v>128</v>
      </c>
      <c r="BP259" s="112" t="s">
        <v>2263</v>
      </c>
      <c r="BQ259" s="112" t="s">
        <v>1012</v>
      </c>
      <c r="BR259" s="112">
        <v>1.7999999999999999E-2</v>
      </c>
      <c r="BS259" s="112"/>
      <c r="BT259" s="112">
        <v>95</v>
      </c>
      <c r="BU259" s="112">
        <v>-5.0000000000000001E-3</v>
      </c>
      <c r="BV259" s="112">
        <v>0.04</v>
      </c>
      <c r="BW259" s="112">
        <v>0.12</v>
      </c>
      <c r="BX259" s="112" t="s">
        <v>1791</v>
      </c>
      <c r="BY259" s="112" t="s">
        <v>10</v>
      </c>
      <c r="BZ259" s="112" t="s">
        <v>2246</v>
      </c>
      <c r="CA259" s="112" t="s">
        <v>2247</v>
      </c>
      <c r="CB259" s="112" t="s">
        <v>2248</v>
      </c>
      <c r="CC259" s="112" t="s">
        <v>2249</v>
      </c>
      <c r="CD259" s="106" t="s">
        <v>10</v>
      </c>
      <c r="CE259" s="112"/>
      <c r="CF259" s="112"/>
      <c r="CG259" s="112"/>
      <c r="CH259" s="112"/>
    </row>
    <row r="260" spans="1:86">
      <c r="A260" s="112">
        <v>48</v>
      </c>
      <c r="B260" s="105" t="s">
        <v>282</v>
      </c>
      <c r="C260" s="115" t="s">
        <v>244</v>
      </c>
      <c r="D260" s="112" t="s">
        <v>2230</v>
      </c>
      <c r="E260" s="112">
        <v>2013</v>
      </c>
      <c r="F260" s="112" t="s">
        <v>1283</v>
      </c>
      <c r="G260" s="112" t="s">
        <v>2231</v>
      </c>
      <c r="H260" s="112" t="s">
        <v>2232</v>
      </c>
      <c r="I260" s="112" t="s">
        <v>2233</v>
      </c>
      <c r="J260" s="112" t="s">
        <v>2234</v>
      </c>
      <c r="K260" s="112" t="s">
        <v>2235</v>
      </c>
      <c r="L260" s="112" t="s">
        <v>2236</v>
      </c>
      <c r="M260" s="112" t="s">
        <v>2237</v>
      </c>
      <c r="N260" s="112" t="s">
        <v>33</v>
      </c>
      <c r="O260" s="112" t="s">
        <v>2264</v>
      </c>
      <c r="P260" s="112" t="s">
        <v>2264</v>
      </c>
      <c r="Q260" s="112" t="s">
        <v>5600</v>
      </c>
      <c r="R260" s="112" t="s">
        <v>11</v>
      </c>
      <c r="S260" s="112" t="s">
        <v>123</v>
      </c>
      <c r="T260" s="112" t="s">
        <v>139</v>
      </c>
      <c r="U260" s="112" t="s">
        <v>483</v>
      </c>
      <c r="V260" s="112">
        <v>35471</v>
      </c>
      <c r="W260" s="112"/>
      <c r="X260" s="112" t="s">
        <v>10</v>
      </c>
      <c r="Y260" s="112" t="s">
        <v>10</v>
      </c>
      <c r="Z260" s="112" t="s">
        <v>10</v>
      </c>
      <c r="AA260" s="112" t="s">
        <v>1005</v>
      </c>
      <c r="AB260" s="112" t="s">
        <v>249</v>
      </c>
      <c r="AC260" s="112" t="s">
        <v>127</v>
      </c>
      <c r="AD260" s="107" t="s">
        <v>127</v>
      </c>
      <c r="AE260" s="112" t="s">
        <v>123</v>
      </c>
      <c r="AF260" s="112" t="s">
        <v>139</v>
      </c>
      <c r="AG260" s="112" t="s">
        <v>483</v>
      </c>
      <c r="AH260" s="112">
        <f t="shared" si="9"/>
        <v>35471</v>
      </c>
      <c r="AI260" s="112" t="s">
        <v>10</v>
      </c>
      <c r="AJ260" s="112" t="s">
        <v>10</v>
      </c>
      <c r="AK260" s="112" t="s">
        <v>1005</v>
      </c>
      <c r="AL260" s="112" t="s">
        <v>249</v>
      </c>
      <c r="AM260" s="112" t="s">
        <v>2238</v>
      </c>
      <c r="AN260" s="112" t="s">
        <v>2239</v>
      </c>
      <c r="AO260" s="112" t="s">
        <v>10</v>
      </c>
      <c r="AP260" s="112" t="s">
        <v>11</v>
      </c>
      <c r="AQ260" s="112" t="s">
        <v>11</v>
      </c>
      <c r="AR260" s="112" t="s">
        <v>10</v>
      </c>
      <c r="AS260" s="112" t="s">
        <v>2240</v>
      </c>
      <c r="AT260" s="112" t="s">
        <v>2241</v>
      </c>
      <c r="AU260" s="112" t="s">
        <v>2242</v>
      </c>
      <c r="AV260" s="112" t="s">
        <v>10</v>
      </c>
      <c r="AW260" s="112" t="s">
        <v>10</v>
      </c>
      <c r="AX260" s="112" t="s">
        <v>10</v>
      </c>
      <c r="AY260" s="112" t="s">
        <v>10</v>
      </c>
      <c r="AZ260" s="112" t="s">
        <v>171</v>
      </c>
      <c r="BA260" s="112" t="s">
        <v>10</v>
      </c>
      <c r="BB260" s="112" t="s">
        <v>16</v>
      </c>
      <c r="BC260" s="112" t="s">
        <v>11</v>
      </c>
      <c r="BD260" s="112"/>
      <c r="BE260" s="112"/>
      <c r="BF260" s="112"/>
      <c r="BG260" s="112"/>
      <c r="BH260" s="112" t="s">
        <v>2243</v>
      </c>
      <c r="BI260" s="112" t="s">
        <v>11</v>
      </c>
      <c r="BJ260" s="112" t="s">
        <v>2244</v>
      </c>
      <c r="BK260" s="112" t="s">
        <v>11</v>
      </c>
      <c r="BL260" s="112" t="s">
        <v>11</v>
      </c>
      <c r="BM260" s="112" t="s">
        <v>11</v>
      </c>
      <c r="BN260" s="112" t="s">
        <v>171</v>
      </c>
      <c r="BO260" s="112" t="s">
        <v>128</v>
      </c>
      <c r="BP260" s="112" t="s">
        <v>2265</v>
      </c>
      <c r="BQ260" s="112" t="s">
        <v>1012</v>
      </c>
      <c r="BR260" s="112">
        <v>7.0000000000000001E-3</v>
      </c>
      <c r="BS260" s="112"/>
      <c r="BT260" s="112">
        <v>95</v>
      </c>
      <c r="BU260" s="112">
        <v>-1.2999999999999999E-2</v>
      </c>
      <c r="BV260" s="112">
        <v>2.7E-2</v>
      </c>
      <c r="BW260" s="112">
        <v>0.49</v>
      </c>
      <c r="BX260" s="112" t="s">
        <v>1791</v>
      </c>
      <c r="BY260" s="112" t="s">
        <v>10</v>
      </c>
      <c r="BZ260" s="112" t="s">
        <v>2246</v>
      </c>
      <c r="CA260" s="112" t="s">
        <v>2247</v>
      </c>
      <c r="CB260" s="112" t="s">
        <v>2248</v>
      </c>
      <c r="CC260" s="112" t="s">
        <v>2249</v>
      </c>
      <c r="CD260" s="106" t="s">
        <v>10</v>
      </c>
      <c r="CE260" s="112"/>
      <c r="CF260" s="112"/>
      <c r="CG260" s="112"/>
      <c r="CH260" s="112"/>
    </row>
    <row r="261" spans="1:86">
      <c r="A261" s="112">
        <v>48</v>
      </c>
      <c r="B261" s="105" t="s">
        <v>282</v>
      </c>
      <c r="C261" s="115" t="s">
        <v>244</v>
      </c>
      <c r="D261" s="112" t="s">
        <v>2230</v>
      </c>
      <c r="E261" s="112">
        <v>2013</v>
      </c>
      <c r="F261" s="112" t="s">
        <v>1283</v>
      </c>
      <c r="G261" s="112" t="s">
        <v>2231</v>
      </c>
      <c r="H261" s="112" t="s">
        <v>2232</v>
      </c>
      <c r="I261" s="112" t="s">
        <v>2233</v>
      </c>
      <c r="J261" s="112" t="s">
        <v>2234</v>
      </c>
      <c r="K261" s="112" t="s">
        <v>2235</v>
      </c>
      <c r="L261" s="112" t="s">
        <v>2236</v>
      </c>
      <c r="M261" s="112" t="s">
        <v>2237</v>
      </c>
      <c r="N261" s="112" t="s">
        <v>33</v>
      </c>
      <c r="O261" s="112" t="s">
        <v>714</v>
      </c>
      <c r="P261" s="112" t="s">
        <v>714</v>
      </c>
      <c r="Q261" s="112" t="s">
        <v>5600</v>
      </c>
      <c r="R261" s="112" t="s">
        <v>11</v>
      </c>
      <c r="S261" s="112" t="s">
        <v>123</v>
      </c>
      <c r="T261" s="112" t="s">
        <v>139</v>
      </c>
      <c r="U261" s="112" t="s">
        <v>483</v>
      </c>
      <c r="V261" s="112">
        <v>48018</v>
      </c>
      <c r="W261" s="112"/>
      <c r="X261" s="112" t="s">
        <v>10</v>
      </c>
      <c r="Y261" s="112" t="s">
        <v>10</v>
      </c>
      <c r="Z261" s="112" t="s">
        <v>10</v>
      </c>
      <c r="AA261" s="112" t="s">
        <v>1005</v>
      </c>
      <c r="AB261" s="112" t="s">
        <v>249</v>
      </c>
      <c r="AC261" s="112" t="s">
        <v>127</v>
      </c>
      <c r="AD261" s="107" t="s">
        <v>127</v>
      </c>
      <c r="AE261" s="112" t="s">
        <v>123</v>
      </c>
      <c r="AF261" s="112" t="s">
        <v>139</v>
      </c>
      <c r="AG261" s="112" t="s">
        <v>483</v>
      </c>
      <c r="AH261" s="112">
        <f t="shared" si="9"/>
        <v>48018</v>
      </c>
      <c r="AI261" s="112" t="s">
        <v>10</v>
      </c>
      <c r="AJ261" s="112" t="s">
        <v>10</v>
      </c>
      <c r="AK261" s="112" t="s">
        <v>1005</v>
      </c>
      <c r="AL261" s="112" t="s">
        <v>249</v>
      </c>
      <c r="AM261" s="112" t="s">
        <v>2238</v>
      </c>
      <c r="AN261" s="112" t="s">
        <v>2239</v>
      </c>
      <c r="AO261" s="112" t="s">
        <v>10</v>
      </c>
      <c r="AP261" s="112" t="s">
        <v>11</v>
      </c>
      <c r="AQ261" s="112" t="s">
        <v>11</v>
      </c>
      <c r="AR261" s="112" t="s">
        <v>10</v>
      </c>
      <c r="AS261" s="112" t="s">
        <v>2240</v>
      </c>
      <c r="AT261" s="112" t="s">
        <v>2241</v>
      </c>
      <c r="AU261" s="112" t="s">
        <v>2242</v>
      </c>
      <c r="AV261" s="112" t="s">
        <v>10</v>
      </c>
      <c r="AW261" s="112" t="s">
        <v>10</v>
      </c>
      <c r="AX261" s="112" t="s">
        <v>10</v>
      </c>
      <c r="AY261" s="112" t="s">
        <v>10</v>
      </c>
      <c r="AZ261" s="112" t="s">
        <v>171</v>
      </c>
      <c r="BA261" s="112" t="s">
        <v>10</v>
      </c>
      <c r="BB261" s="112" t="s">
        <v>16</v>
      </c>
      <c r="BC261" s="112" t="s">
        <v>11</v>
      </c>
      <c r="BD261" s="112"/>
      <c r="BE261" s="112"/>
      <c r="BF261" s="112"/>
      <c r="BG261" s="112"/>
      <c r="BH261" s="112" t="s">
        <v>2243</v>
      </c>
      <c r="BI261" s="112" t="s">
        <v>11</v>
      </c>
      <c r="BJ261" s="112" t="s">
        <v>2244</v>
      </c>
      <c r="BK261" s="112" t="s">
        <v>11</v>
      </c>
      <c r="BL261" s="112" t="s">
        <v>11</v>
      </c>
      <c r="BM261" s="112" t="s">
        <v>11</v>
      </c>
      <c r="BN261" s="112" t="s">
        <v>171</v>
      </c>
      <c r="BO261" s="112" t="s">
        <v>128</v>
      </c>
      <c r="BP261" s="112" t="s">
        <v>2266</v>
      </c>
      <c r="BQ261" s="112" t="s">
        <v>1012</v>
      </c>
      <c r="BR261" s="112">
        <v>5.6000000000000001E-2</v>
      </c>
      <c r="BS261" s="112"/>
      <c r="BT261" s="112">
        <v>95</v>
      </c>
      <c r="BU261" s="112">
        <v>3.5999999999999997E-2</v>
      </c>
      <c r="BV261" s="112">
        <v>7.6999999999999999E-2</v>
      </c>
      <c r="BW261" s="112" t="s">
        <v>2267</v>
      </c>
      <c r="BX261" s="112" t="s">
        <v>1791</v>
      </c>
      <c r="BY261" s="112" t="s">
        <v>10</v>
      </c>
      <c r="BZ261" s="112" t="s">
        <v>2246</v>
      </c>
      <c r="CA261" s="112" t="s">
        <v>2247</v>
      </c>
      <c r="CB261" s="112" t="s">
        <v>2248</v>
      </c>
      <c r="CC261" s="112" t="s">
        <v>2249</v>
      </c>
      <c r="CD261" s="106" t="s">
        <v>10</v>
      </c>
      <c r="CE261" s="112"/>
      <c r="CF261" s="112"/>
      <c r="CG261" s="112"/>
      <c r="CH261" s="112"/>
    </row>
    <row r="262" spans="1:86">
      <c r="A262" s="112">
        <v>48</v>
      </c>
      <c r="B262" s="105" t="s">
        <v>282</v>
      </c>
      <c r="C262" s="115" t="s">
        <v>244</v>
      </c>
      <c r="D262" s="112" t="s">
        <v>2230</v>
      </c>
      <c r="E262" s="112">
        <v>2013</v>
      </c>
      <c r="F262" s="112" t="s">
        <v>1283</v>
      </c>
      <c r="G262" s="112" t="s">
        <v>2231</v>
      </c>
      <c r="H262" s="112" t="s">
        <v>2232</v>
      </c>
      <c r="I262" s="112" t="s">
        <v>2233</v>
      </c>
      <c r="J262" s="112" t="s">
        <v>2234</v>
      </c>
      <c r="K262" s="112" t="s">
        <v>2235</v>
      </c>
      <c r="L262" s="112" t="s">
        <v>2236</v>
      </c>
      <c r="M262" s="112" t="s">
        <v>2237</v>
      </c>
      <c r="N262" s="112" t="s">
        <v>33</v>
      </c>
      <c r="O262" s="112" t="s">
        <v>701</v>
      </c>
      <c r="P262" s="112" t="s">
        <v>701</v>
      </c>
      <c r="Q262" s="112" t="s">
        <v>5602</v>
      </c>
      <c r="R262" s="112" t="s">
        <v>11</v>
      </c>
      <c r="S262" s="112" t="s">
        <v>123</v>
      </c>
      <c r="T262" s="112" t="s">
        <v>139</v>
      </c>
      <c r="U262" s="112" t="s">
        <v>483</v>
      </c>
      <c r="V262" s="112">
        <v>130380</v>
      </c>
      <c r="W262" s="112"/>
      <c r="X262" s="112" t="s">
        <v>10</v>
      </c>
      <c r="Y262" s="112" t="s">
        <v>10</v>
      </c>
      <c r="Z262" s="112" t="s">
        <v>10</v>
      </c>
      <c r="AA262" s="112" t="s">
        <v>1005</v>
      </c>
      <c r="AB262" s="112" t="s">
        <v>249</v>
      </c>
      <c r="AC262" s="112" t="s">
        <v>127</v>
      </c>
      <c r="AD262" s="107" t="s">
        <v>127</v>
      </c>
      <c r="AE262" s="112" t="s">
        <v>123</v>
      </c>
      <c r="AF262" s="112" t="s">
        <v>139</v>
      </c>
      <c r="AG262" s="112" t="s">
        <v>483</v>
      </c>
      <c r="AH262" s="112">
        <f t="shared" si="9"/>
        <v>130380</v>
      </c>
      <c r="AI262" s="112" t="s">
        <v>10</v>
      </c>
      <c r="AJ262" s="112" t="s">
        <v>10</v>
      </c>
      <c r="AK262" s="112" t="s">
        <v>1005</v>
      </c>
      <c r="AL262" s="112" t="s">
        <v>249</v>
      </c>
      <c r="AM262" s="112" t="s">
        <v>2238</v>
      </c>
      <c r="AN262" s="112" t="s">
        <v>2239</v>
      </c>
      <c r="AO262" s="112" t="s">
        <v>10</v>
      </c>
      <c r="AP262" s="112" t="s">
        <v>11</v>
      </c>
      <c r="AQ262" s="112" t="s">
        <v>11</v>
      </c>
      <c r="AR262" s="112" t="s">
        <v>10</v>
      </c>
      <c r="AS262" s="112" t="s">
        <v>2240</v>
      </c>
      <c r="AT262" s="112" t="s">
        <v>2241</v>
      </c>
      <c r="AU262" s="112" t="s">
        <v>2242</v>
      </c>
      <c r="AV262" s="112" t="s">
        <v>10</v>
      </c>
      <c r="AW262" s="112" t="s">
        <v>10</v>
      </c>
      <c r="AX262" s="112" t="s">
        <v>10</v>
      </c>
      <c r="AY262" s="112" t="s">
        <v>10</v>
      </c>
      <c r="AZ262" s="112" t="s">
        <v>171</v>
      </c>
      <c r="BA262" s="112" t="s">
        <v>10</v>
      </c>
      <c r="BB262" s="112" t="s">
        <v>16</v>
      </c>
      <c r="BC262" s="112" t="s">
        <v>11</v>
      </c>
      <c r="BD262" s="112"/>
      <c r="BE262" s="112"/>
      <c r="BF262" s="112"/>
      <c r="BG262" s="112"/>
      <c r="BH262" s="112" t="s">
        <v>2243</v>
      </c>
      <c r="BI262" s="112" t="s">
        <v>11</v>
      </c>
      <c r="BJ262" s="112" t="s">
        <v>2244</v>
      </c>
      <c r="BK262" s="112" t="s">
        <v>11</v>
      </c>
      <c r="BL262" s="112" t="s">
        <v>11</v>
      </c>
      <c r="BM262" s="112" t="s">
        <v>11</v>
      </c>
      <c r="BN262" s="112" t="s">
        <v>171</v>
      </c>
      <c r="BO262" s="112" t="s">
        <v>128</v>
      </c>
      <c r="BP262" s="112" t="s">
        <v>2202</v>
      </c>
      <c r="BQ262" s="112" t="s">
        <v>1012</v>
      </c>
      <c r="BR262" s="112">
        <v>0.49</v>
      </c>
      <c r="BS262" s="112"/>
      <c r="BT262" s="112">
        <v>95</v>
      </c>
      <c r="BU262" s="112">
        <v>0.187</v>
      </c>
      <c r="BV262" s="112">
        <v>0.79300000000000004</v>
      </c>
      <c r="BW262" s="112">
        <v>2E-3</v>
      </c>
      <c r="BX262" s="112" t="s">
        <v>1791</v>
      </c>
      <c r="BY262" s="112" t="s">
        <v>10</v>
      </c>
      <c r="BZ262" s="112" t="s">
        <v>2246</v>
      </c>
      <c r="CA262" s="112" t="s">
        <v>2247</v>
      </c>
      <c r="CB262" s="112" t="s">
        <v>2248</v>
      </c>
      <c r="CC262" s="112" t="s">
        <v>2249</v>
      </c>
      <c r="CD262" s="106" t="s">
        <v>10</v>
      </c>
      <c r="CE262" s="112"/>
      <c r="CF262" s="112"/>
      <c r="CG262" s="112"/>
      <c r="CH262" s="112"/>
    </row>
    <row r="263" spans="1:86">
      <c r="A263" s="112">
        <v>48</v>
      </c>
      <c r="B263" s="105" t="s">
        <v>282</v>
      </c>
      <c r="C263" s="115" t="s">
        <v>244</v>
      </c>
      <c r="D263" s="112" t="s">
        <v>2230</v>
      </c>
      <c r="E263" s="112">
        <v>2013</v>
      </c>
      <c r="F263" s="112" t="s">
        <v>1283</v>
      </c>
      <c r="G263" s="112" t="s">
        <v>2231</v>
      </c>
      <c r="H263" s="112" t="s">
        <v>2232</v>
      </c>
      <c r="I263" s="112" t="s">
        <v>2233</v>
      </c>
      <c r="J263" s="112" t="s">
        <v>2234</v>
      </c>
      <c r="K263" s="112" t="s">
        <v>2235</v>
      </c>
      <c r="L263" s="112" t="s">
        <v>2236</v>
      </c>
      <c r="M263" s="112" t="s">
        <v>2237</v>
      </c>
      <c r="N263" s="112" t="s">
        <v>33</v>
      </c>
      <c r="O263" s="112" t="s">
        <v>699</v>
      </c>
      <c r="P263" s="112" t="s">
        <v>699</v>
      </c>
      <c r="Q263" s="112" t="s">
        <v>5602</v>
      </c>
      <c r="R263" s="112" t="s">
        <v>11</v>
      </c>
      <c r="S263" s="112" t="s">
        <v>123</v>
      </c>
      <c r="T263" s="112" t="s">
        <v>139</v>
      </c>
      <c r="U263" s="112" t="s">
        <v>483</v>
      </c>
      <c r="V263" s="112">
        <v>147644</v>
      </c>
      <c r="W263" s="112"/>
      <c r="X263" s="112" t="s">
        <v>10</v>
      </c>
      <c r="Y263" s="112" t="s">
        <v>10</v>
      </c>
      <c r="Z263" s="112" t="s">
        <v>10</v>
      </c>
      <c r="AA263" s="112" t="s">
        <v>1005</v>
      </c>
      <c r="AB263" s="112" t="s">
        <v>249</v>
      </c>
      <c r="AC263" s="112" t="s">
        <v>127</v>
      </c>
      <c r="AD263" s="107" t="s">
        <v>127</v>
      </c>
      <c r="AE263" s="112" t="s">
        <v>123</v>
      </c>
      <c r="AF263" s="112" t="s">
        <v>139</v>
      </c>
      <c r="AG263" s="112" t="s">
        <v>483</v>
      </c>
      <c r="AH263" s="112">
        <f t="shared" si="9"/>
        <v>147644</v>
      </c>
      <c r="AI263" s="112" t="s">
        <v>10</v>
      </c>
      <c r="AJ263" s="112" t="s">
        <v>10</v>
      </c>
      <c r="AK263" s="112" t="s">
        <v>1005</v>
      </c>
      <c r="AL263" s="112" t="s">
        <v>249</v>
      </c>
      <c r="AM263" s="112" t="s">
        <v>2238</v>
      </c>
      <c r="AN263" s="112" t="s">
        <v>2239</v>
      </c>
      <c r="AO263" s="112" t="s">
        <v>10</v>
      </c>
      <c r="AP263" s="112" t="s">
        <v>11</v>
      </c>
      <c r="AQ263" s="112" t="s">
        <v>11</v>
      </c>
      <c r="AR263" s="112" t="s">
        <v>10</v>
      </c>
      <c r="AS263" s="112" t="s">
        <v>2240</v>
      </c>
      <c r="AT263" s="112" t="s">
        <v>2241</v>
      </c>
      <c r="AU263" s="112" t="s">
        <v>2242</v>
      </c>
      <c r="AV263" s="112" t="s">
        <v>10</v>
      </c>
      <c r="AW263" s="112" t="s">
        <v>10</v>
      </c>
      <c r="AX263" s="112" t="s">
        <v>10</v>
      </c>
      <c r="AY263" s="112" t="s">
        <v>10</v>
      </c>
      <c r="AZ263" s="112" t="s">
        <v>171</v>
      </c>
      <c r="BA263" s="112" t="s">
        <v>10</v>
      </c>
      <c r="BB263" s="112" t="s">
        <v>16</v>
      </c>
      <c r="BC263" s="112" t="s">
        <v>11</v>
      </c>
      <c r="BD263" s="112"/>
      <c r="BE263" s="112"/>
      <c r="BF263" s="112"/>
      <c r="BG263" s="112"/>
      <c r="BH263" s="112" t="s">
        <v>2243</v>
      </c>
      <c r="BI263" s="112" t="s">
        <v>11</v>
      </c>
      <c r="BJ263" s="112" t="s">
        <v>2244</v>
      </c>
      <c r="BK263" s="112" t="s">
        <v>11</v>
      </c>
      <c r="BL263" s="112" t="s">
        <v>11</v>
      </c>
      <c r="BM263" s="112" t="s">
        <v>11</v>
      </c>
      <c r="BN263" s="112" t="s">
        <v>171</v>
      </c>
      <c r="BO263" s="112" t="s">
        <v>128</v>
      </c>
      <c r="BP263" s="112" t="s">
        <v>2202</v>
      </c>
      <c r="BQ263" s="112" t="s">
        <v>1012</v>
      </c>
      <c r="BR263" s="112">
        <v>0.89200000000000002</v>
      </c>
      <c r="BS263" s="112"/>
      <c r="BT263" s="112">
        <v>95</v>
      </c>
      <c r="BU263" s="112">
        <v>0.47499999999999998</v>
      </c>
      <c r="BV263" s="112">
        <v>1.3089999999999999</v>
      </c>
      <c r="BW263" s="112" t="s">
        <v>2124</v>
      </c>
      <c r="BX263" s="112" t="s">
        <v>1791</v>
      </c>
      <c r="BY263" s="112" t="s">
        <v>10</v>
      </c>
      <c r="BZ263" s="112" t="s">
        <v>2246</v>
      </c>
      <c r="CA263" s="112" t="s">
        <v>2247</v>
      </c>
      <c r="CB263" s="112" t="s">
        <v>2248</v>
      </c>
      <c r="CC263" s="112" t="s">
        <v>2249</v>
      </c>
      <c r="CD263" s="106" t="s">
        <v>10</v>
      </c>
      <c r="CE263" s="112"/>
      <c r="CF263" s="112"/>
      <c r="CG263" s="112"/>
      <c r="CH263" s="112"/>
    </row>
    <row r="264" spans="1:86">
      <c r="A264" s="112">
        <v>48</v>
      </c>
      <c r="B264" s="105" t="s">
        <v>282</v>
      </c>
      <c r="C264" s="115" t="s">
        <v>244</v>
      </c>
      <c r="D264" s="112" t="s">
        <v>2230</v>
      </c>
      <c r="E264" s="112">
        <v>2013</v>
      </c>
      <c r="F264" s="112" t="s">
        <v>1283</v>
      </c>
      <c r="G264" s="112" t="s">
        <v>2231</v>
      </c>
      <c r="H264" s="112" t="s">
        <v>2232</v>
      </c>
      <c r="I264" s="112" t="s">
        <v>2233</v>
      </c>
      <c r="J264" s="112" t="s">
        <v>2234</v>
      </c>
      <c r="K264" s="112" t="s">
        <v>2235</v>
      </c>
      <c r="L264" s="112" t="s">
        <v>2236</v>
      </c>
      <c r="M264" s="112" t="s">
        <v>2237</v>
      </c>
      <c r="N264" s="112" t="s">
        <v>33</v>
      </c>
      <c r="O264" s="112" t="s">
        <v>462</v>
      </c>
      <c r="P264" s="112" t="s">
        <v>462</v>
      </c>
      <c r="Q264" s="112" t="s">
        <v>5600</v>
      </c>
      <c r="R264" s="112" t="s">
        <v>11</v>
      </c>
      <c r="S264" s="112" t="s">
        <v>123</v>
      </c>
      <c r="T264" s="112" t="s">
        <v>139</v>
      </c>
      <c r="U264" s="112" t="s">
        <v>483</v>
      </c>
      <c r="V264" s="112">
        <v>132782</v>
      </c>
      <c r="W264" s="112"/>
      <c r="X264" s="112" t="s">
        <v>10</v>
      </c>
      <c r="Y264" s="112" t="s">
        <v>10</v>
      </c>
      <c r="Z264" s="112" t="s">
        <v>10</v>
      </c>
      <c r="AA264" s="112" t="s">
        <v>1005</v>
      </c>
      <c r="AB264" s="112" t="s">
        <v>249</v>
      </c>
      <c r="AC264" s="112" t="s">
        <v>127</v>
      </c>
      <c r="AD264" s="107" t="s">
        <v>127</v>
      </c>
      <c r="AE264" s="112" t="s">
        <v>123</v>
      </c>
      <c r="AF264" s="112" t="s">
        <v>139</v>
      </c>
      <c r="AG264" s="112" t="s">
        <v>483</v>
      </c>
      <c r="AH264" s="112">
        <f t="shared" si="9"/>
        <v>132782</v>
      </c>
      <c r="AI264" s="112" t="s">
        <v>10</v>
      </c>
      <c r="AJ264" s="112" t="s">
        <v>10</v>
      </c>
      <c r="AK264" s="112" t="s">
        <v>1005</v>
      </c>
      <c r="AL264" s="112" t="s">
        <v>249</v>
      </c>
      <c r="AM264" s="112" t="s">
        <v>2238</v>
      </c>
      <c r="AN264" s="112" t="s">
        <v>2239</v>
      </c>
      <c r="AO264" s="112" t="s">
        <v>10</v>
      </c>
      <c r="AP264" s="112" t="s">
        <v>11</v>
      </c>
      <c r="AQ264" s="112" t="s">
        <v>11</v>
      </c>
      <c r="AR264" s="112" t="s">
        <v>10</v>
      </c>
      <c r="AS264" s="112" t="s">
        <v>2240</v>
      </c>
      <c r="AT264" s="112" t="s">
        <v>2241</v>
      </c>
      <c r="AU264" s="112" t="s">
        <v>2242</v>
      </c>
      <c r="AV264" s="112" t="s">
        <v>10</v>
      </c>
      <c r="AW264" s="112" t="s">
        <v>10</v>
      </c>
      <c r="AX264" s="112" t="s">
        <v>10</v>
      </c>
      <c r="AY264" s="112" t="s">
        <v>10</v>
      </c>
      <c r="AZ264" s="112" t="s">
        <v>171</v>
      </c>
      <c r="BA264" s="112" t="s">
        <v>10</v>
      </c>
      <c r="BB264" s="112" t="s">
        <v>16</v>
      </c>
      <c r="BC264" s="112" t="s">
        <v>11</v>
      </c>
      <c r="BD264" s="112"/>
      <c r="BE264" s="112"/>
      <c r="BF264" s="112"/>
      <c r="BG264" s="112"/>
      <c r="BH264" s="112" t="s">
        <v>2243</v>
      </c>
      <c r="BI264" s="112" t="s">
        <v>11</v>
      </c>
      <c r="BJ264" s="112" t="s">
        <v>2244</v>
      </c>
      <c r="BK264" s="112" t="s">
        <v>11</v>
      </c>
      <c r="BL264" s="112" t="s">
        <v>11</v>
      </c>
      <c r="BM264" s="112" t="s">
        <v>11</v>
      </c>
      <c r="BN264" s="112" t="s">
        <v>171</v>
      </c>
      <c r="BO264" s="112" t="s">
        <v>128</v>
      </c>
      <c r="BP264" s="112" t="s">
        <v>2263</v>
      </c>
      <c r="BQ264" s="112" t="s">
        <v>1012</v>
      </c>
      <c r="BR264" s="112">
        <v>-1.7999999999999999E-2</v>
      </c>
      <c r="BS264" s="112"/>
      <c r="BT264" s="112">
        <v>95</v>
      </c>
      <c r="BU264" s="112">
        <v>-2.5999999999999999E-2</v>
      </c>
      <c r="BV264" s="112">
        <v>-8.9999999999999993E-3</v>
      </c>
      <c r="BW264" s="112" t="s">
        <v>2268</v>
      </c>
      <c r="BX264" s="112" t="s">
        <v>1791</v>
      </c>
      <c r="BY264" s="112" t="s">
        <v>10</v>
      </c>
      <c r="BZ264" s="112" t="s">
        <v>2246</v>
      </c>
      <c r="CA264" s="112" t="s">
        <v>2247</v>
      </c>
      <c r="CB264" s="112" t="s">
        <v>2248</v>
      </c>
      <c r="CC264" s="112" t="s">
        <v>2249</v>
      </c>
      <c r="CD264" s="106" t="s">
        <v>10</v>
      </c>
      <c r="CE264" s="112"/>
      <c r="CF264" s="112"/>
      <c r="CG264" s="112"/>
      <c r="CH264" s="112"/>
    </row>
    <row r="265" spans="1:86">
      <c r="A265" s="115">
        <v>48</v>
      </c>
      <c r="B265" s="105" t="s">
        <v>282</v>
      </c>
      <c r="C265" s="115" t="s">
        <v>244</v>
      </c>
      <c r="D265" s="115" t="s">
        <v>2230</v>
      </c>
      <c r="E265" s="115">
        <v>2013</v>
      </c>
      <c r="F265" s="115" t="s">
        <v>1283</v>
      </c>
      <c r="G265" s="115" t="s">
        <v>2231</v>
      </c>
      <c r="H265" s="115" t="s">
        <v>2232</v>
      </c>
      <c r="I265" s="115" t="s">
        <v>2233</v>
      </c>
      <c r="J265" s="115" t="s">
        <v>2234</v>
      </c>
      <c r="K265" s="115" t="s">
        <v>2235</v>
      </c>
      <c r="L265" s="115" t="s">
        <v>2236</v>
      </c>
      <c r="M265" s="115" t="s">
        <v>2237</v>
      </c>
      <c r="N265" s="115" t="s">
        <v>33</v>
      </c>
      <c r="O265" s="115" t="s">
        <v>459</v>
      </c>
      <c r="P265" s="115" t="s">
        <v>459</v>
      </c>
      <c r="Q265" s="112" t="s">
        <v>5600</v>
      </c>
      <c r="R265" s="112" t="s">
        <v>11</v>
      </c>
      <c r="S265" s="115" t="s">
        <v>123</v>
      </c>
      <c r="T265" s="115" t="s">
        <v>139</v>
      </c>
      <c r="U265" s="115" t="s">
        <v>483</v>
      </c>
      <c r="V265" s="115">
        <v>123026</v>
      </c>
      <c r="W265" s="115"/>
      <c r="X265" s="115" t="s">
        <v>10</v>
      </c>
      <c r="Y265" s="115" t="s">
        <v>10</v>
      </c>
      <c r="Z265" s="115" t="s">
        <v>10</v>
      </c>
      <c r="AA265" s="115" t="s">
        <v>1005</v>
      </c>
      <c r="AB265" s="115" t="s">
        <v>249</v>
      </c>
      <c r="AC265" s="115" t="s">
        <v>127</v>
      </c>
      <c r="AD265" s="107" t="s">
        <v>127</v>
      </c>
      <c r="AE265" s="115" t="s">
        <v>123</v>
      </c>
      <c r="AF265" s="115" t="s">
        <v>139</v>
      </c>
      <c r="AG265" s="115" t="s">
        <v>483</v>
      </c>
      <c r="AH265" s="115">
        <f t="shared" si="9"/>
        <v>123026</v>
      </c>
      <c r="AI265" s="115" t="s">
        <v>10</v>
      </c>
      <c r="AJ265" s="115" t="s">
        <v>10</v>
      </c>
      <c r="AK265" s="115" t="s">
        <v>1005</v>
      </c>
      <c r="AL265" s="115" t="s">
        <v>249</v>
      </c>
      <c r="AM265" s="115" t="s">
        <v>2238</v>
      </c>
      <c r="AN265" s="115" t="s">
        <v>2239</v>
      </c>
      <c r="AO265" s="115" t="s">
        <v>10</v>
      </c>
      <c r="AP265" s="115" t="s">
        <v>11</v>
      </c>
      <c r="AQ265" s="115" t="s">
        <v>11</v>
      </c>
      <c r="AR265" s="115" t="s">
        <v>10</v>
      </c>
      <c r="AS265" s="115" t="s">
        <v>2240</v>
      </c>
      <c r="AT265" s="115" t="s">
        <v>2241</v>
      </c>
      <c r="AU265" s="115" t="s">
        <v>2242</v>
      </c>
      <c r="AV265" s="115" t="s">
        <v>10</v>
      </c>
      <c r="AW265" s="115" t="s">
        <v>10</v>
      </c>
      <c r="AX265" s="115" t="s">
        <v>10</v>
      </c>
      <c r="AY265" s="115" t="s">
        <v>10</v>
      </c>
      <c r="AZ265" s="115" t="s">
        <v>171</v>
      </c>
      <c r="BA265" s="115" t="s">
        <v>10</v>
      </c>
      <c r="BB265" s="115" t="s">
        <v>16</v>
      </c>
      <c r="BC265" s="115" t="s">
        <v>11</v>
      </c>
      <c r="BD265" s="115"/>
      <c r="BE265" s="115"/>
      <c r="BF265" s="115"/>
      <c r="BG265" s="115"/>
      <c r="BH265" s="115" t="s">
        <v>2243</v>
      </c>
      <c r="BI265" s="115" t="s">
        <v>11</v>
      </c>
      <c r="BJ265" s="115" t="s">
        <v>2244</v>
      </c>
      <c r="BK265" s="115" t="s">
        <v>11</v>
      </c>
      <c r="BL265" s="115" t="s">
        <v>11</v>
      </c>
      <c r="BM265" s="115" t="s">
        <v>11</v>
      </c>
      <c r="BN265" s="115" t="s">
        <v>171</v>
      </c>
      <c r="BO265" s="115" t="s">
        <v>128</v>
      </c>
      <c r="BP265" s="115" t="s">
        <v>2263</v>
      </c>
      <c r="BQ265" s="115" t="s">
        <v>1012</v>
      </c>
      <c r="BR265" s="115">
        <v>1.0999999999999999E-2</v>
      </c>
      <c r="BS265" s="115"/>
      <c r="BT265" s="115">
        <v>95</v>
      </c>
      <c r="BU265" s="115">
        <v>-1.2E-2</v>
      </c>
      <c r="BV265" s="115">
        <v>3.5000000000000003E-2</v>
      </c>
      <c r="BW265" s="115">
        <v>0.35</v>
      </c>
      <c r="BX265" s="115" t="s">
        <v>1791</v>
      </c>
      <c r="BY265" s="115" t="s">
        <v>10</v>
      </c>
      <c r="BZ265" s="115" t="s">
        <v>2246</v>
      </c>
      <c r="CA265" s="115" t="s">
        <v>2247</v>
      </c>
      <c r="CB265" s="115" t="s">
        <v>2248</v>
      </c>
      <c r="CC265" s="115" t="s">
        <v>2249</v>
      </c>
      <c r="CD265" s="106" t="s">
        <v>10</v>
      </c>
      <c r="CE265" s="115"/>
      <c r="CF265" s="115"/>
      <c r="CG265" s="115"/>
      <c r="CH265" s="115"/>
    </row>
    <row r="266" spans="1:86">
      <c r="A266" s="112">
        <v>48</v>
      </c>
      <c r="B266" s="105" t="s">
        <v>282</v>
      </c>
      <c r="C266" s="115" t="s">
        <v>244</v>
      </c>
      <c r="D266" s="112" t="s">
        <v>2230</v>
      </c>
      <c r="E266" s="112">
        <v>2013</v>
      </c>
      <c r="F266" s="112" t="s">
        <v>1283</v>
      </c>
      <c r="G266" s="112" t="s">
        <v>2231</v>
      </c>
      <c r="H266" s="112" t="s">
        <v>2232</v>
      </c>
      <c r="I266" s="112" t="s">
        <v>2233</v>
      </c>
      <c r="J266" s="112" t="s">
        <v>2234</v>
      </c>
      <c r="K266" s="112" t="s">
        <v>2235</v>
      </c>
      <c r="L266" s="112" t="s">
        <v>2236</v>
      </c>
      <c r="M266" s="112" t="s">
        <v>2237</v>
      </c>
      <c r="N266" s="112" t="s">
        <v>33</v>
      </c>
      <c r="O266" s="112" t="s">
        <v>1532</v>
      </c>
      <c r="P266" s="112" t="s">
        <v>1532</v>
      </c>
      <c r="Q266" s="112" t="s">
        <v>5607</v>
      </c>
      <c r="R266" s="112" t="s">
        <v>11</v>
      </c>
      <c r="S266" s="112" t="s">
        <v>123</v>
      </c>
      <c r="T266" s="112" t="s">
        <v>139</v>
      </c>
      <c r="U266" s="112" t="s">
        <v>483</v>
      </c>
      <c r="V266" s="112">
        <v>46754</v>
      </c>
      <c r="W266" s="112"/>
      <c r="X266" s="112" t="s">
        <v>10</v>
      </c>
      <c r="Y266" s="112" t="s">
        <v>10</v>
      </c>
      <c r="Z266" s="112" t="s">
        <v>10</v>
      </c>
      <c r="AA266" s="112" t="s">
        <v>1005</v>
      </c>
      <c r="AB266" s="112" t="s">
        <v>249</v>
      </c>
      <c r="AC266" s="112" t="s">
        <v>127</v>
      </c>
      <c r="AD266" s="107" t="s">
        <v>127</v>
      </c>
      <c r="AE266" s="112" t="s">
        <v>123</v>
      </c>
      <c r="AF266" s="112" t="s">
        <v>139</v>
      </c>
      <c r="AG266" s="112" t="s">
        <v>483</v>
      </c>
      <c r="AH266" s="118">
        <f t="shared" si="9"/>
        <v>46754</v>
      </c>
      <c r="AI266" s="112" t="s">
        <v>10</v>
      </c>
      <c r="AJ266" s="112" t="s">
        <v>10</v>
      </c>
      <c r="AK266" s="112" t="s">
        <v>1005</v>
      </c>
      <c r="AL266" s="112" t="s">
        <v>249</v>
      </c>
      <c r="AM266" s="112" t="s">
        <v>2238</v>
      </c>
      <c r="AN266" s="112" t="s">
        <v>2239</v>
      </c>
      <c r="AO266" s="112" t="s">
        <v>10</v>
      </c>
      <c r="AP266" s="112" t="s">
        <v>11</v>
      </c>
      <c r="AQ266" s="112" t="s">
        <v>11</v>
      </c>
      <c r="AR266" s="112" t="s">
        <v>10</v>
      </c>
      <c r="AS266" s="112" t="s">
        <v>2240</v>
      </c>
      <c r="AT266" s="112" t="s">
        <v>2241</v>
      </c>
      <c r="AU266" s="112" t="s">
        <v>2242</v>
      </c>
      <c r="AV266" s="112" t="s">
        <v>10</v>
      </c>
      <c r="AW266" s="112" t="s">
        <v>10</v>
      </c>
      <c r="AX266" s="112" t="s">
        <v>10</v>
      </c>
      <c r="AY266" s="112" t="s">
        <v>10</v>
      </c>
      <c r="AZ266" s="112" t="s">
        <v>171</v>
      </c>
      <c r="BA266" s="112" t="s">
        <v>10</v>
      </c>
      <c r="BB266" s="112" t="s">
        <v>16</v>
      </c>
      <c r="BC266" s="112" t="s">
        <v>11</v>
      </c>
      <c r="BD266" s="112"/>
      <c r="BE266" s="112"/>
      <c r="BF266" s="112"/>
      <c r="BG266" s="112"/>
      <c r="BH266" s="112" t="s">
        <v>2243</v>
      </c>
      <c r="BI266" s="112" t="s">
        <v>11</v>
      </c>
      <c r="BJ266" s="112" t="s">
        <v>2244</v>
      </c>
      <c r="BK266" s="112" t="s">
        <v>11</v>
      </c>
      <c r="BL266" s="112" t="s">
        <v>11</v>
      </c>
      <c r="BM266" s="112" t="s">
        <v>11</v>
      </c>
      <c r="BN266" s="112" t="s">
        <v>171</v>
      </c>
      <c r="BO266" s="112" t="s">
        <v>128</v>
      </c>
      <c r="BP266" s="112" t="s">
        <v>2269</v>
      </c>
      <c r="BQ266" s="112" t="s">
        <v>1012</v>
      </c>
      <c r="BR266" s="112">
        <v>3.4000000000000002E-2</v>
      </c>
      <c r="BS266" s="112"/>
      <c r="BT266" s="112">
        <v>95</v>
      </c>
      <c r="BU266" s="112">
        <v>1.6E-2</v>
      </c>
      <c r="BV266" s="112">
        <v>5.1999999999999998E-2</v>
      </c>
      <c r="BW266" s="112" t="s">
        <v>2270</v>
      </c>
      <c r="BX266" s="112" t="s">
        <v>1791</v>
      </c>
      <c r="BY266" s="112" t="s">
        <v>10</v>
      </c>
      <c r="BZ266" s="112" t="s">
        <v>2246</v>
      </c>
      <c r="CA266" s="112" t="s">
        <v>2247</v>
      </c>
      <c r="CB266" s="112" t="s">
        <v>2248</v>
      </c>
      <c r="CC266" s="112" t="s">
        <v>2249</v>
      </c>
      <c r="CD266" s="106" t="s">
        <v>10</v>
      </c>
      <c r="CE266" s="112"/>
      <c r="CF266" s="112"/>
      <c r="CG266" s="112"/>
      <c r="CH266" s="112"/>
    </row>
    <row r="267" spans="1:86">
      <c r="A267" s="112">
        <v>48</v>
      </c>
      <c r="B267" s="105" t="s">
        <v>282</v>
      </c>
      <c r="C267" s="115" t="s">
        <v>244</v>
      </c>
      <c r="D267" s="112" t="s">
        <v>2230</v>
      </c>
      <c r="E267" s="112">
        <v>2013</v>
      </c>
      <c r="F267" s="112" t="s">
        <v>1283</v>
      </c>
      <c r="G267" s="112" t="s">
        <v>2231</v>
      </c>
      <c r="H267" s="112" t="s">
        <v>2232</v>
      </c>
      <c r="I267" s="112" t="s">
        <v>2233</v>
      </c>
      <c r="J267" s="112" t="s">
        <v>2234</v>
      </c>
      <c r="K267" s="112" t="s">
        <v>2235</v>
      </c>
      <c r="L267" s="112" t="s">
        <v>2236</v>
      </c>
      <c r="M267" s="112" t="s">
        <v>2237</v>
      </c>
      <c r="N267" s="112" t="s">
        <v>33</v>
      </c>
      <c r="O267" s="112" t="s">
        <v>2271</v>
      </c>
      <c r="P267" s="112" t="s">
        <v>2271</v>
      </c>
      <c r="Q267" s="112" t="s">
        <v>5600</v>
      </c>
      <c r="R267" s="112" t="s">
        <v>11</v>
      </c>
      <c r="S267" s="112" t="s">
        <v>123</v>
      </c>
      <c r="T267" s="112" t="s">
        <v>139</v>
      </c>
      <c r="U267" s="112" t="s">
        <v>483</v>
      </c>
      <c r="V267" s="112">
        <v>91337</v>
      </c>
      <c r="W267" s="112"/>
      <c r="X267" s="112" t="s">
        <v>10</v>
      </c>
      <c r="Y267" s="112" t="s">
        <v>10</v>
      </c>
      <c r="Z267" s="112" t="s">
        <v>10</v>
      </c>
      <c r="AA267" s="112" t="s">
        <v>1005</v>
      </c>
      <c r="AB267" s="112" t="s">
        <v>249</v>
      </c>
      <c r="AC267" s="112" t="s">
        <v>127</v>
      </c>
      <c r="AD267" s="107" t="s">
        <v>127</v>
      </c>
      <c r="AE267" s="112" t="s">
        <v>123</v>
      </c>
      <c r="AF267" s="112" t="s">
        <v>139</v>
      </c>
      <c r="AG267" s="112" t="s">
        <v>483</v>
      </c>
      <c r="AH267" s="118">
        <f t="shared" si="9"/>
        <v>91337</v>
      </c>
      <c r="AI267" s="112" t="s">
        <v>10</v>
      </c>
      <c r="AJ267" s="112" t="s">
        <v>10</v>
      </c>
      <c r="AK267" s="112" t="s">
        <v>1005</v>
      </c>
      <c r="AL267" s="112" t="s">
        <v>249</v>
      </c>
      <c r="AM267" s="112" t="s">
        <v>2238</v>
      </c>
      <c r="AN267" s="112" t="s">
        <v>2239</v>
      </c>
      <c r="AO267" s="112" t="s">
        <v>10</v>
      </c>
      <c r="AP267" s="112" t="s">
        <v>11</v>
      </c>
      <c r="AQ267" s="112" t="s">
        <v>11</v>
      </c>
      <c r="AR267" s="112" t="s">
        <v>10</v>
      </c>
      <c r="AS267" s="112" t="s">
        <v>2240</v>
      </c>
      <c r="AT267" s="112" t="s">
        <v>2241</v>
      </c>
      <c r="AU267" s="112" t="s">
        <v>2242</v>
      </c>
      <c r="AV267" s="112" t="s">
        <v>10</v>
      </c>
      <c r="AW267" s="112" t="s">
        <v>10</v>
      </c>
      <c r="AX267" s="112" t="s">
        <v>10</v>
      </c>
      <c r="AY267" s="112" t="s">
        <v>10</v>
      </c>
      <c r="AZ267" s="112" t="s">
        <v>171</v>
      </c>
      <c r="BA267" s="112" t="s">
        <v>10</v>
      </c>
      <c r="BB267" s="112" t="s">
        <v>16</v>
      </c>
      <c r="BC267" s="112" t="s">
        <v>11</v>
      </c>
      <c r="BD267" s="112"/>
      <c r="BE267" s="112"/>
      <c r="BF267" s="112"/>
      <c r="BG267" s="112"/>
      <c r="BH267" s="112" t="s">
        <v>2243</v>
      </c>
      <c r="BI267" s="112" t="s">
        <v>11</v>
      </c>
      <c r="BJ267" s="112" t="s">
        <v>2244</v>
      </c>
      <c r="BK267" s="112" t="s">
        <v>11</v>
      </c>
      <c r="BL267" s="112" t="s">
        <v>11</v>
      </c>
      <c r="BM267" s="112" t="s">
        <v>11</v>
      </c>
      <c r="BN267" s="112" t="s">
        <v>171</v>
      </c>
      <c r="BO267" s="112" t="s">
        <v>128</v>
      </c>
      <c r="BP267" s="112" t="s">
        <v>2272</v>
      </c>
      <c r="BQ267" s="112" t="s">
        <v>1012</v>
      </c>
      <c r="BR267" s="112">
        <v>6.8000000000000005E-2</v>
      </c>
      <c r="BS267" s="112"/>
      <c r="BT267" s="112">
        <v>95</v>
      </c>
      <c r="BU267" s="112">
        <v>3.4000000000000002E-2</v>
      </c>
      <c r="BV267" s="112">
        <v>0.10199999999999999</v>
      </c>
      <c r="BW267" s="112" t="s">
        <v>2273</v>
      </c>
      <c r="BX267" s="112" t="s">
        <v>1791</v>
      </c>
      <c r="BY267" s="112" t="s">
        <v>10</v>
      </c>
      <c r="BZ267" s="112" t="s">
        <v>2246</v>
      </c>
      <c r="CA267" s="112" t="s">
        <v>2247</v>
      </c>
      <c r="CB267" s="112" t="s">
        <v>2248</v>
      </c>
      <c r="CC267" s="112" t="s">
        <v>2249</v>
      </c>
      <c r="CD267" s="106" t="s">
        <v>10</v>
      </c>
      <c r="CE267" s="112"/>
      <c r="CF267" s="112"/>
      <c r="CG267" s="112"/>
      <c r="CH267" s="112"/>
    </row>
    <row r="268" spans="1:86">
      <c r="A268" s="112">
        <v>48</v>
      </c>
      <c r="B268" s="105" t="s">
        <v>282</v>
      </c>
      <c r="C268" s="115" t="s">
        <v>244</v>
      </c>
      <c r="D268" s="112" t="s">
        <v>2230</v>
      </c>
      <c r="E268" s="112">
        <v>2013</v>
      </c>
      <c r="F268" s="112" t="s">
        <v>1283</v>
      </c>
      <c r="G268" s="112" t="s">
        <v>2231</v>
      </c>
      <c r="H268" s="112" t="s">
        <v>2232</v>
      </c>
      <c r="I268" s="112" t="s">
        <v>2233</v>
      </c>
      <c r="J268" s="112" t="s">
        <v>2234</v>
      </c>
      <c r="K268" s="112" t="s">
        <v>2235</v>
      </c>
      <c r="L268" s="112" t="s">
        <v>2236</v>
      </c>
      <c r="M268" s="112" t="s">
        <v>2237</v>
      </c>
      <c r="N268" s="112" t="s">
        <v>33</v>
      </c>
      <c r="O268" s="112" t="s">
        <v>1543</v>
      </c>
      <c r="P268" s="112" t="s">
        <v>1543</v>
      </c>
      <c r="Q268" s="112" t="s">
        <v>5607</v>
      </c>
      <c r="R268" s="112" t="s">
        <v>11</v>
      </c>
      <c r="S268" s="112" t="s">
        <v>123</v>
      </c>
      <c r="T268" s="112" t="s">
        <v>139</v>
      </c>
      <c r="U268" s="112" t="s">
        <v>483</v>
      </c>
      <c r="V268" s="112">
        <v>71118</v>
      </c>
      <c r="W268" s="112"/>
      <c r="X268" s="112" t="s">
        <v>10</v>
      </c>
      <c r="Y268" s="112" t="s">
        <v>10</v>
      </c>
      <c r="Z268" s="112" t="s">
        <v>10</v>
      </c>
      <c r="AA268" s="112" t="s">
        <v>1005</v>
      </c>
      <c r="AB268" s="112" t="s">
        <v>249</v>
      </c>
      <c r="AC268" s="112" t="s">
        <v>127</v>
      </c>
      <c r="AD268" s="107" t="s">
        <v>127</v>
      </c>
      <c r="AE268" s="112" t="s">
        <v>123</v>
      </c>
      <c r="AF268" s="112" t="s">
        <v>139</v>
      </c>
      <c r="AG268" s="112" t="s">
        <v>483</v>
      </c>
      <c r="AH268" s="118">
        <f t="shared" si="9"/>
        <v>71118</v>
      </c>
      <c r="AI268" s="112" t="s">
        <v>10</v>
      </c>
      <c r="AJ268" s="112" t="s">
        <v>10</v>
      </c>
      <c r="AK268" s="112" t="s">
        <v>1005</v>
      </c>
      <c r="AL268" s="112" t="s">
        <v>249</v>
      </c>
      <c r="AM268" s="112" t="s">
        <v>2238</v>
      </c>
      <c r="AN268" s="112" t="s">
        <v>2239</v>
      </c>
      <c r="AO268" s="112" t="s">
        <v>10</v>
      </c>
      <c r="AP268" s="112" t="s">
        <v>11</v>
      </c>
      <c r="AQ268" s="112" t="s">
        <v>11</v>
      </c>
      <c r="AR268" s="112" t="s">
        <v>10</v>
      </c>
      <c r="AS268" s="112" t="s">
        <v>2240</v>
      </c>
      <c r="AT268" s="112" t="s">
        <v>2241</v>
      </c>
      <c r="AU268" s="112" t="s">
        <v>2242</v>
      </c>
      <c r="AV268" s="112" t="s">
        <v>10</v>
      </c>
      <c r="AW268" s="112" t="s">
        <v>10</v>
      </c>
      <c r="AX268" s="112" t="s">
        <v>10</v>
      </c>
      <c r="AY268" s="112" t="s">
        <v>10</v>
      </c>
      <c r="AZ268" s="112" t="s">
        <v>171</v>
      </c>
      <c r="BA268" s="112" t="s">
        <v>10</v>
      </c>
      <c r="BB268" s="112" t="s">
        <v>16</v>
      </c>
      <c r="BC268" s="112" t="s">
        <v>11</v>
      </c>
      <c r="BD268" s="112"/>
      <c r="BE268" s="112"/>
      <c r="BF268" s="112"/>
      <c r="BG268" s="112"/>
      <c r="BH268" s="112" t="s">
        <v>2243</v>
      </c>
      <c r="BI268" s="112" t="s">
        <v>11</v>
      </c>
      <c r="BJ268" s="112" t="s">
        <v>2244</v>
      </c>
      <c r="BK268" s="112" t="s">
        <v>11</v>
      </c>
      <c r="BL268" s="112" t="s">
        <v>11</v>
      </c>
      <c r="BM268" s="112" t="s">
        <v>11</v>
      </c>
      <c r="BN268" s="112" t="s">
        <v>171</v>
      </c>
      <c r="BO268" s="112" t="s">
        <v>128</v>
      </c>
      <c r="BP268" s="112" t="s">
        <v>2269</v>
      </c>
      <c r="BQ268" s="112" t="s">
        <v>1012</v>
      </c>
      <c r="BR268" s="112">
        <v>3.6999999999999998E-2</v>
      </c>
      <c r="BS268" s="112"/>
      <c r="BT268" s="112">
        <v>95</v>
      </c>
      <c r="BU268" s="112">
        <v>1.9E-2</v>
      </c>
      <c r="BV268" s="112">
        <v>5.5E-2</v>
      </c>
      <c r="BW268" s="112" t="s">
        <v>1663</v>
      </c>
      <c r="BX268" s="112" t="s">
        <v>1791</v>
      </c>
      <c r="BY268" s="112" t="s">
        <v>10</v>
      </c>
      <c r="BZ268" s="112" t="s">
        <v>2246</v>
      </c>
      <c r="CA268" s="112" t="s">
        <v>2247</v>
      </c>
      <c r="CB268" s="112" t="s">
        <v>2248</v>
      </c>
      <c r="CC268" s="112" t="s">
        <v>2249</v>
      </c>
      <c r="CD268" s="106" t="s">
        <v>10</v>
      </c>
      <c r="CE268" s="112"/>
      <c r="CF268" s="112"/>
      <c r="CG268" s="112"/>
      <c r="CH268" s="112"/>
    </row>
    <row r="269" spans="1:86">
      <c r="A269" s="112">
        <v>48</v>
      </c>
      <c r="B269" s="105" t="s">
        <v>282</v>
      </c>
      <c r="C269" s="115" t="s">
        <v>244</v>
      </c>
      <c r="D269" s="112" t="s">
        <v>2230</v>
      </c>
      <c r="E269" s="112">
        <v>2013</v>
      </c>
      <c r="F269" s="112" t="s">
        <v>1283</v>
      </c>
      <c r="G269" s="112" t="s">
        <v>2231</v>
      </c>
      <c r="H269" s="112" t="s">
        <v>2232</v>
      </c>
      <c r="I269" s="112" t="s">
        <v>2233</v>
      </c>
      <c r="J269" s="112" t="s">
        <v>2234</v>
      </c>
      <c r="K269" s="112" t="s">
        <v>2235</v>
      </c>
      <c r="L269" s="112" t="s">
        <v>2236</v>
      </c>
      <c r="M269" s="112" t="s">
        <v>2237</v>
      </c>
      <c r="N269" s="112" t="s">
        <v>33</v>
      </c>
      <c r="O269" s="112" t="s">
        <v>5671</v>
      </c>
      <c r="P269" s="112" t="s">
        <v>5671</v>
      </c>
      <c r="Q269" s="112" t="s">
        <v>5600</v>
      </c>
      <c r="R269" s="112" t="s">
        <v>11</v>
      </c>
      <c r="S269" s="112" t="s">
        <v>123</v>
      </c>
      <c r="T269" s="112" t="s">
        <v>139</v>
      </c>
      <c r="U269" s="112" t="s">
        <v>483</v>
      </c>
      <c r="V269" s="112">
        <v>11225</v>
      </c>
      <c r="W269" s="112"/>
      <c r="X269" s="112" t="s">
        <v>10</v>
      </c>
      <c r="Y269" s="112" t="s">
        <v>10</v>
      </c>
      <c r="Z269" s="112" t="s">
        <v>10</v>
      </c>
      <c r="AA269" s="112" t="s">
        <v>1005</v>
      </c>
      <c r="AB269" s="112" t="s">
        <v>249</v>
      </c>
      <c r="AC269" s="112" t="s">
        <v>127</v>
      </c>
      <c r="AD269" s="107" t="s">
        <v>127</v>
      </c>
      <c r="AE269" s="112" t="s">
        <v>123</v>
      </c>
      <c r="AF269" s="112" t="s">
        <v>139</v>
      </c>
      <c r="AG269" s="112" t="s">
        <v>483</v>
      </c>
      <c r="AH269" s="118">
        <f t="shared" si="9"/>
        <v>11225</v>
      </c>
      <c r="AI269" s="112" t="s">
        <v>10</v>
      </c>
      <c r="AJ269" s="112" t="s">
        <v>10</v>
      </c>
      <c r="AK269" s="112" t="s">
        <v>1005</v>
      </c>
      <c r="AL269" s="112" t="s">
        <v>249</v>
      </c>
      <c r="AM269" s="112" t="s">
        <v>2238</v>
      </c>
      <c r="AN269" s="112" t="s">
        <v>2239</v>
      </c>
      <c r="AO269" s="112" t="s">
        <v>10</v>
      </c>
      <c r="AP269" s="112" t="s">
        <v>11</v>
      </c>
      <c r="AQ269" s="112" t="s">
        <v>11</v>
      </c>
      <c r="AR269" s="112" t="s">
        <v>10</v>
      </c>
      <c r="AS269" s="112" t="s">
        <v>2240</v>
      </c>
      <c r="AT269" s="112" t="s">
        <v>2241</v>
      </c>
      <c r="AU269" s="112" t="s">
        <v>2242</v>
      </c>
      <c r="AV269" s="112" t="s">
        <v>10</v>
      </c>
      <c r="AW269" s="112" t="s">
        <v>10</v>
      </c>
      <c r="AX269" s="112" t="s">
        <v>10</v>
      </c>
      <c r="AY269" s="112" t="s">
        <v>10</v>
      </c>
      <c r="AZ269" s="112" t="s">
        <v>171</v>
      </c>
      <c r="BA269" s="112" t="s">
        <v>10</v>
      </c>
      <c r="BB269" s="112" t="s">
        <v>16</v>
      </c>
      <c r="BC269" s="112" t="s">
        <v>11</v>
      </c>
      <c r="BD269" s="112"/>
      <c r="BE269" s="112"/>
      <c r="BF269" s="112"/>
      <c r="BG269" s="112"/>
      <c r="BH269" s="112" t="s">
        <v>2243</v>
      </c>
      <c r="BI269" s="112" t="s">
        <v>11</v>
      </c>
      <c r="BJ269" s="112" t="s">
        <v>2244</v>
      </c>
      <c r="BK269" s="112" t="s">
        <v>11</v>
      </c>
      <c r="BL269" s="112" t="s">
        <v>11</v>
      </c>
      <c r="BM269" s="112" t="s">
        <v>11</v>
      </c>
      <c r="BN269" s="112" t="s">
        <v>171</v>
      </c>
      <c r="BO269" s="112" t="s">
        <v>128</v>
      </c>
      <c r="BP269" s="112" t="s">
        <v>2274</v>
      </c>
      <c r="BQ269" s="112" t="s">
        <v>1012</v>
      </c>
      <c r="BR269" s="112">
        <v>5.0000000000000001E-3</v>
      </c>
      <c r="BS269" s="112"/>
      <c r="BT269" s="112">
        <v>95</v>
      </c>
      <c r="BU269" s="112">
        <v>-5.1999999999999998E-2</v>
      </c>
      <c r="BV269" s="112">
        <v>6.2E-2</v>
      </c>
      <c r="BW269" s="112">
        <v>0.87</v>
      </c>
      <c r="BX269" s="112" t="s">
        <v>1791</v>
      </c>
      <c r="BY269" s="112" t="s">
        <v>10</v>
      </c>
      <c r="BZ269" s="112" t="s">
        <v>2246</v>
      </c>
      <c r="CA269" s="112" t="s">
        <v>2247</v>
      </c>
      <c r="CB269" s="112" t="s">
        <v>2248</v>
      </c>
      <c r="CC269" s="112" t="s">
        <v>2249</v>
      </c>
      <c r="CD269" s="106" t="s">
        <v>10</v>
      </c>
      <c r="CE269" s="112"/>
      <c r="CF269" s="112"/>
      <c r="CG269" s="112"/>
      <c r="CH269" s="112"/>
    </row>
    <row r="270" spans="1:86">
      <c r="A270" s="112">
        <v>48</v>
      </c>
      <c r="B270" s="105" t="s">
        <v>282</v>
      </c>
      <c r="C270" s="115" t="s">
        <v>244</v>
      </c>
      <c r="D270" s="112" t="s">
        <v>2230</v>
      </c>
      <c r="E270" s="112">
        <v>2013</v>
      </c>
      <c r="F270" s="112" t="s">
        <v>1283</v>
      </c>
      <c r="G270" s="112" t="s">
        <v>2231</v>
      </c>
      <c r="H270" s="112" t="s">
        <v>2232</v>
      </c>
      <c r="I270" s="112" t="s">
        <v>2233</v>
      </c>
      <c r="J270" s="112" t="s">
        <v>2234</v>
      </c>
      <c r="K270" s="112" t="s">
        <v>2235</v>
      </c>
      <c r="L270" s="112" t="s">
        <v>2236</v>
      </c>
      <c r="M270" s="112" t="s">
        <v>2237</v>
      </c>
      <c r="N270" s="112" t="s">
        <v>33</v>
      </c>
      <c r="O270" s="112" t="s">
        <v>5571</v>
      </c>
      <c r="P270" s="112" t="s">
        <v>5571</v>
      </c>
      <c r="Q270" s="252" t="s">
        <v>5600</v>
      </c>
      <c r="R270" s="112" t="s">
        <v>11</v>
      </c>
      <c r="S270" s="112" t="s">
        <v>123</v>
      </c>
      <c r="T270" s="112" t="s">
        <v>139</v>
      </c>
      <c r="U270" s="112" t="s">
        <v>483</v>
      </c>
      <c r="V270" s="112">
        <v>139241</v>
      </c>
      <c r="W270" s="112"/>
      <c r="X270" s="112" t="s">
        <v>10</v>
      </c>
      <c r="Y270" s="112" t="s">
        <v>10</v>
      </c>
      <c r="Z270" s="112" t="s">
        <v>10</v>
      </c>
      <c r="AA270" s="112" t="s">
        <v>1005</v>
      </c>
      <c r="AB270" s="112" t="s">
        <v>249</v>
      </c>
      <c r="AC270" s="112" t="s">
        <v>127</v>
      </c>
      <c r="AD270" s="107" t="s">
        <v>127</v>
      </c>
      <c r="AE270" s="112" t="s">
        <v>123</v>
      </c>
      <c r="AF270" s="112" t="s">
        <v>139</v>
      </c>
      <c r="AG270" s="112" t="s">
        <v>483</v>
      </c>
      <c r="AH270" s="118">
        <f t="shared" si="9"/>
        <v>139241</v>
      </c>
      <c r="AI270" s="112" t="s">
        <v>10</v>
      </c>
      <c r="AJ270" s="112" t="s">
        <v>10</v>
      </c>
      <c r="AK270" s="112" t="s">
        <v>1005</v>
      </c>
      <c r="AL270" s="112" t="s">
        <v>249</v>
      </c>
      <c r="AM270" s="112" t="s">
        <v>2238</v>
      </c>
      <c r="AN270" s="112" t="s">
        <v>2239</v>
      </c>
      <c r="AO270" s="112" t="s">
        <v>10</v>
      </c>
      <c r="AP270" s="112" t="s">
        <v>11</v>
      </c>
      <c r="AQ270" s="112" t="s">
        <v>11</v>
      </c>
      <c r="AR270" s="112" t="s">
        <v>10</v>
      </c>
      <c r="AS270" s="112" t="s">
        <v>2240</v>
      </c>
      <c r="AT270" s="112" t="s">
        <v>2241</v>
      </c>
      <c r="AU270" s="112" t="s">
        <v>2242</v>
      </c>
      <c r="AV270" s="112" t="s">
        <v>10</v>
      </c>
      <c r="AW270" s="112" t="s">
        <v>10</v>
      </c>
      <c r="AX270" s="112" t="s">
        <v>10</v>
      </c>
      <c r="AY270" s="112" t="s">
        <v>10</v>
      </c>
      <c r="AZ270" s="112" t="s">
        <v>171</v>
      </c>
      <c r="BA270" s="112" t="s">
        <v>10</v>
      </c>
      <c r="BB270" s="112" t="s">
        <v>16</v>
      </c>
      <c r="BC270" s="112" t="s">
        <v>11</v>
      </c>
      <c r="BD270" s="112"/>
      <c r="BE270" s="112"/>
      <c r="BF270" s="112"/>
      <c r="BG270" s="112"/>
      <c r="BH270" s="112" t="s">
        <v>2243</v>
      </c>
      <c r="BI270" s="112" t="s">
        <v>11</v>
      </c>
      <c r="BJ270" s="112" t="s">
        <v>2244</v>
      </c>
      <c r="BK270" s="112" t="s">
        <v>11</v>
      </c>
      <c r="BL270" s="112" t="s">
        <v>11</v>
      </c>
      <c r="BM270" s="112" t="s">
        <v>11</v>
      </c>
      <c r="BN270" s="112" t="s">
        <v>171</v>
      </c>
      <c r="BO270" s="112" t="s">
        <v>128</v>
      </c>
      <c r="BP270" s="112" t="s">
        <v>2275</v>
      </c>
      <c r="BQ270" s="112" t="s">
        <v>1012</v>
      </c>
      <c r="BR270" s="112">
        <v>2.9000000000000001E-2</v>
      </c>
      <c r="BS270" s="112"/>
      <c r="BT270" s="112">
        <v>95</v>
      </c>
      <c r="BU270" s="112">
        <v>1.6E-2</v>
      </c>
      <c r="BV270" s="112">
        <v>4.1000000000000002E-2</v>
      </c>
      <c r="BW270" s="112" t="s">
        <v>2276</v>
      </c>
      <c r="BX270" s="112" t="s">
        <v>1791</v>
      </c>
      <c r="BY270" s="112" t="s">
        <v>10</v>
      </c>
      <c r="BZ270" s="112" t="s">
        <v>2246</v>
      </c>
      <c r="CA270" s="112" t="s">
        <v>2247</v>
      </c>
      <c r="CB270" s="112" t="s">
        <v>2248</v>
      </c>
      <c r="CC270" s="112" t="s">
        <v>2249</v>
      </c>
      <c r="CD270" s="106" t="s">
        <v>10</v>
      </c>
      <c r="CE270" s="112"/>
      <c r="CF270" s="112"/>
      <c r="CG270" s="112"/>
      <c r="CH270" s="112"/>
    </row>
    <row r="271" spans="1:86">
      <c r="A271" s="112">
        <v>48</v>
      </c>
      <c r="B271" s="105" t="s">
        <v>282</v>
      </c>
      <c r="C271" s="115" t="s">
        <v>244</v>
      </c>
      <c r="D271" s="112" t="s">
        <v>2230</v>
      </c>
      <c r="E271" s="112">
        <v>2013</v>
      </c>
      <c r="F271" s="112" t="s">
        <v>1283</v>
      </c>
      <c r="G271" s="112" t="s">
        <v>2231</v>
      </c>
      <c r="H271" s="112" t="s">
        <v>2232</v>
      </c>
      <c r="I271" s="112" t="s">
        <v>2233</v>
      </c>
      <c r="J271" s="112" t="s">
        <v>2234</v>
      </c>
      <c r="K271" s="112" t="s">
        <v>2235</v>
      </c>
      <c r="L271" s="112" t="s">
        <v>2236</v>
      </c>
      <c r="M271" s="112" t="s">
        <v>2237</v>
      </c>
      <c r="N271" s="112" t="s">
        <v>33</v>
      </c>
      <c r="O271" s="112" t="s">
        <v>5591</v>
      </c>
      <c r="P271" s="112" t="s">
        <v>5592</v>
      </c>
      <c r="Q271" s="252" t="s">
        <v>5600</v>
      </c>
      <c r="R271" s="112" t="s">
        <v>11</v>
      </c>
      <c r="S271" s="112" t="s">
        <v>123</v>
      </c>
      <c r="T271" s="112" t="s">
        <v>139</v>
      </c>
      <c r="U271" s="112" t="s">
        <v>483</v>
      </c>
      <c r="V271" s="112">
        <v>147619</v>
      </c>
      <c r="W271" s="112"/>
      <c r="X271" s="112" t="s">
        <v>10</v>
      </c>
      <c r="Y271" s="112" t="s">
        <v>10</v>
      </c>
      <c r="Z271" s="112" t="s">
        <v>10</v>
      </c>
      <c r="AA271" s="112" t="s">
        <v>1005</v>
      </c>
      <c r="AB271" s="112" t="s">
        <v>249</v>
      </c>
      <c r="AC271" s="112" t="s">
        <v>127</v>
      </c>
      <c r="AD271" s="107" t="s">
        <v>127</v>
      </c>
      <c r="AE271" s="112" t="s">
        <v>123</v>
      </c>
      <c r="AF271" s="112" t="s">
        <v>139</v>
      </c>
      <c r="AG271" s="112" t="s">
        <v>483</v>
      </c>
      <c r="AH271" s="118">
        <f t="shared" si="9"/>
        <v>147619</v>
      </c>
      <c r="AI271" s="112" t="s">
        <v>10</v>
      </c>
      <c r="AJ271" s="112" t="s">
        <v>10</v>
      </c>
      <c r="AK271" s="112" t="s">
        <v>1005</v>
      </c>
      <c r="AL271" s="112" t="s">
        <v>249</v>
      </c>
      <c r="AM271" s="112" t="s">
        <v>2238</v>
      </c>
      <c r="AN271" s="112" t="s">
        <v>2239</v>
      </c>
      <c r="AO271" s="112" t="s">
        <v>10</v>
      </c>
      <c r="AP271" s="112" t="s">
        <v>11</v>
      </c>
      <c r="AQ271" s="112" t="s">
        <v>11</v>
      </c>
      <c r="AR271" s="112" t="s">
        <v>10</v>
      </c>
      <c r="AS271" s="112" t="s">
        <v>2240</v>
      </c>
      <c r="AT271" s="112" t="s">
        <v>2241</v>
      </c>
      <c r="AU271" s="112" t="s">
        <v>2242</v>
      </c>
      <c r="AV271" s="112" t="s">
        <v>10</v>
      </c>
      <c r="AW271" s="112" t="s">
        <v>10</v>
      </c>
      <c r="AX271" s="112" t="s">
        <v>10</v>
      </c>
      <c r="AY271" s="112" t="s">
        <v>10</v>
      </c>
      <c r="AZ271" s="112" t="s">
        <v>171</v>
      </c>
      <c r="BA271" s="112" t="s">
        <v>10</v>
      </c>
      <c r="BB271" s="112" t="s">
        <v>16</v>
      </c>
      <c r="BC271" s="112" t="s">
        <v>11</v>
      </c>
      <c r="BD271" s="112"/>
      <c r="BE271" s="112"/>
      <c r="BF271" s="112"/>
      <c r="BG271" s="112"/>
      <c r="BH271" s="112" t="s">
        <v>2243</v>
      </c>
      <c r="BI271" s="112" t="s">
        <v>11</v>
      </c>
      <c r="BJ271" s="112" t="s">
        <v>2244</v>
      </c>
      <c r="BK271" s="112" t="s">
        <v>11</v>
      </c>
      <c r="BL271" s="112" t="s">
        <v>11</v>
      </c>
      <c r="BM271" s="112" t="s">
        <v>11</v>
      </c>
      <c r="BN271" s="112" t="s">
        <v>171</v>
      </c>
      <c r="BO271" s="112" t="s">
        <v>128</v>
      </c>
      <c r="BP271" s="112" t="s">
        <v>2277</v>
      </c>
      <c r="BQ271" s="112" t="s">
        <v>1012</v>
      </c>
      <c r="BR271" s="112">
        <v>6.0000000000000001E-3</v>
      </c>
      <c r="BS271" s="112"/>
      <c r="BT271" s="112">
        <v>95</v>
      </c>
      <c r="BU271" s="112">
        <v>-1.7999999999999999E-2</v>
      </c>
      <c r="BV271" s="112">
        <v>0.03</v>
      </c>
      <c r="BW271" s="112">
        <v>0.63</v>
      </c>
      <c r="BX271" s="112" t="s">
        <v>1791</v>
      </c>
      <c r="BY271" s="112" t="s">
        <v>10</v>
      </c>
      <c r="BZ271" s="112" t="s">
        <v>2246</v>
      </c>
      <c r="CA271" s="112" t="s">
        <v>2247</v>
      </c>
      <c r="CB271" s="112" t="s">
        <v>2248</v>
      </c>
      <c r="CC271" s="112" t="s">
        <v>2249</v>
      </c>
      <c r="CD271" s="106" t="s">
        <v>10</v>
      </c>
      <c r="CE271" s="112"/>
      <c r="CF271" s="112"/>
      <c r="CG271" s="112"/>
      <c r="CH271" s="112"/>
    </row>
    <row r="272" spans="1:86">
      <c r="A272" s="112">
        <v>49</v>
      </c>
      <c r="B272" s="105" t="s">
        <v>282</v>
      </c>
      <c r="C272" s="115" t="s">
        <v>244</v>
      </c>
      <c r="D272" s="112" t="s">
        <v>2278</v>
      </c>
      <c r="E272" s="112">
        <v>2015</v>
      </c>
      <c r="F272" s="112" t="s">
        <v>1878</v>
      </c>
      <c r="G272" s="112" t="s">
        <v>2279</v>
      </c>
      <c r="H272" s="112" t="s">
        <v>2232</v>
      </c>
      <c r="I272" s="112" t="s">
        <v>2233</v>
      </c>
      <c r="J272" s="112" t="s">
        <v>2234</v>
      </c>
      <c r="K272" s="112" t="s">
        <v>2235</v>
      </c>
      <c r="L272" s="112" t="s">
        <v>2236</v>
      </c>
      <c r="M272" s="112" t="s">
        <v>2280</v>
      </c>
      <c r="N272" s="112" t="s">
        <v>33</v>
      </c>
      <c r="O272" s="112" t="s">
        <v>701</v>
      </c>
      <c r="P272" s="112" t="s">
        <v>701</v>
      </c>
      <c r="Q272" s="112" t="s">
        <v>5602</v>
      </c>
      <c r="R272" s="112" t="s">
        <v>2281</v>
      </c>
      <c r="S272" s="112" t="s">
        <v>123</v>
      </c>
      <c r="T272" s="112" t="s">
        <v>2282</v>
      </c>
      <c r="U272" s="112" t="s">
        <v>483</v>
      </c>
      <c r="V272" s="112">
        <v>35518</v>
      </c>
      <c r="W272" s="112" t="s">
        <v>10</v>
      </c>
      <c r="X272" s="112" t="s">
        <v>10</v>
      </c>
      <c r="Y272" s="112" t="s">
        <v>10</v>
      </c>
      <c r="Z272" s="112" t="s">
        <v>10</v>
      </c>
      <c r="AA272" s="112" t="s">
        <v>1005</v>
      </c>
      <c r="AB272" s="112" t="s">
        <v>249</v>
      </c>
      <c r="AC272" s="112" t="s">
        <v>127</v>
      </c>
      <c r="AD272" s="107" t="s">
        <v>127</v>
      </c>
      <c r="AE272" s="112" t="s">
        <v>1224</v>
      </c>
      <c r="AF272" s="112" t="s">
        <v>2282</v>
      </c>
      <c r="AG272" s="112" t="s">
        <v>140</v>
      </c>
      <c r="AH272" s="118">
        <f>V272</f>
        <v>35518</v>
      </c>
      <c r="AI272" s="112">
        <f>INDEX([2]Exposure_GWASs!F:F,MATCH([2]Luke!AB400,[2]Exposure_GWASs!C:C,0))</f>
        <v>249796</v>
      </c>
      <c r="AJ272" s="112" t="s">
        <v>2217</v>
      </c>
      <c r="AK272" s="112" t="s">
        <v>1005</v>
      </c>
      <c r="AL272" s="112" t="s">
        <v>249</v>
      </c>
      <c r="AM272" s="112" t="s">
        <v>384</v>
      </c>
      <c r="AN272" s="112" t="s">
        <v>2283</v>
      </c>
      <c r="AO272" s="112" t="s">
        <v>11</v>
      </c>
      <c r="AP272" s="112" t="s">
        <v>11</v>
      </c>
      <c r="AQ272" s="112" t="s">
        <v>11</v>
      </c>
      <c r="AR272" s="112" t="s">
        <v>11</v>
      </c>
      <c r="AS272" s="112" t="s">
        <v>2284</v>
      </c>
      <c r="AT272" s="112" t="s">
        <v>2241</v>
      </c>
      <c r="AU272" s="112" t="s">
        <v>10</v>
      </c>
      <c r="AV272" s="112" t="s">
        <v>10</v>
      </c>
      <c r="AW272" s="112">
        <v>32</v>
      </c>
      <c r="AX272" s="112">
        <f>INDEX([2]Exposure_GWASs!S:S,MATCH([2]Luke!AB400,[2]Exposure_GWASs!C:C,0))</f>
        <v>32</v>
      </c>
      <c r="AY272" s="112" t="s">
        <v>10</v>
      </c>
      <c r="AZ272" s="112" t="s">
        <v>171</v>
      </c>
      <c r="BA272" s="112" t="s">
        <v>10</v>
      </c>
      <c r="BB272" s="112" t="s">
        <v>19</v>
      </c>
      <c r="BC272" s="112" t="s">
        <v>11</v>
      </c>
      <c r="BD272" s="112"/>
      <c r="BE272" s="112"/>
      <c r="BF272" s="112"/>
      <c r="BG272" s="112"/>
      <c r="BH272" s="112"/>
      <c r="BI272" s="112" t="s">
        <v>2285</v>
      </c>
      <c r="BJ272" s="112" t="s">
        <v>2286</v>
      </c>
      <c r="BK272" s="112" t="s">
        <v>2287</v>
      </c>
      <c r="BL272" s="112" t="s">
        <v>11</v>
      </c>
      <c r="BM272" s="112" t="s">
        <v>11</v>
      </c>
      <c r="BN272" s="112" t="s">
        <v>2288</v>
      </c>
      <c r="BO272" s="112" t="s">
        <v>167</v>
      </c>
      <c r="BP272" s="112" t="s">
        <v>167</v>
      </c>
      <c r="BQ272" s="112" t="s">
        <v>1012</v>
      </c>
      <c r="BR272" s="112">
        <v>0.21</v>
      </c>
      <c r="BS272" s="112"/>
      <c r="BT272" s="112">
        <v>95</v>
      </c>
      <c r="BU272" s="112">
        <v>0.09</v>
      </c>
      <c r="BV272" s="112">
        <v>0.33</v>
      </c>
      <c r="BW272" s="112" t="s">
        <v>2289</v>
      </c>
      <c r="BX272" s="112" t="s">
        <v>2290</v>
      </c>
      <c r="BY272" s="112">
        <v>2.1999999999999999E-2</v>
      </c>
      <c r="BZ272" s="112" t="s">
        <v>2291</v>
      </c>
      <c r="CA272" s="112" t="s">
        <v>2292</v>
      </c>
      <c r="CB272" s="112" t="s">
        <v>2293</v>
      </c>
      <c r="CC272" s="112" t="s">
        <v>2294</v>
      </c>
      <c r="CD272" s="112" t="s">
        <v>2295</v>
      </c>
      <c r="CE272" s="112"/>
      <c r="CF272" s="112"/>
      <c r="CG272" s="112"/>
      <c r="CH272" s="112"/>
    </row>
    <row r="273" spans="1:86">
      <c r="A273" s="112">
        <v>49</v>
      </c>
      <c r="B273" s="105" t="s">
        <v>282</v>
      </c>
      <c r="C273" s="115" t="s">
        <v>244</v>
      </c>
      <c r="D273" s="112" t="s">
        <v>2278</v>
      </c>
      <c r="E273" s="112">
        <v>2015</v>
      </c>
      <c r="F273" s="112" t="s">
        <v>1878</v>
      </c>
      <c r="G273" s="112" t="s">
        <v>2279</v>
      </c>
      <c r="H273" s="112" t="s">
        <v>2232</v>
      </c>
      <c r="I273" s="112" t="s">
        <v>2233</v>
      </c>
      <c r="J273" s="112" t="s">
        <v>2234</v>
      </c>
      <c r="K273" s="112" t="s">
        <v>2235</v>
      </c>
      <c r="L273" s="112" t="s">
        <v>2296</v>
      </c>
      <c r="M273" s="112" t="s">
        <v>2297</v>
      </c>
      <c r="N273" s="112" t="s">
        <v>33</v>
      </c>
      <c r="O273" s="112" t="s">
        <v>699</v>
      </c>
      <c r="P273" s="112" t="s">
        <v>699</v>
      </c>
      <c r="Q273" s="112" t="s">
        <v>5602</v>
      </c>
      <c r="R273" s="112" t="s">
        <v>2281</v>
      </c>
      <c r="S273" s="112" t="s">
        <v>123</v>
      </c>
      <c r="T273" s="112" t="s">
        <v>2282</v>
      </c>
      <c r="U273" s="112" t="s">
        <v>483</v>
      </c>
      <c r="V273" s="112">
        <v>35681</v>
      </c>
      <c r="W273" s="112" t="s">
        <v>10</v>
      </c>
      <c r="X273" s="112" t="s">
        <v>10</v>
      </c>
      <c r="Y273" s="112" t="s">
        <v>10</v>
      </c>
      <c r="Z273" s="112" t="s">
        <v>10</v>
      </c>
      <c r="AA273" s="112" t="s">
        <v>1005</v>
      </c>
      <c r="AB273" s="112" t="s">
        <v>249</v>
      </c>
      <c r="AC273" s="112" t="s">
        <v>127</v>
      </c>
      <c r="AD273" s="107" t="s">
        <v>127</v>
      </c>
      <c r="AE273" s="112" t="s">
        <v>1224</v>
      </c>
      <c r="AF273" s="112" t="s">
        <v>2282</v>
      </c>
      <c r="AG273" s="112" t="s">
        <v>140</v>
      </c>
      <c r="AH273" s="118">
        <f t="shared" ref="AH273:AH285" si="10">V273</f>
        <v>35681</v>
      </c>
      <c r="AI273" s="112">
        <f>INDEX([2]Exposure_GWASs!F:F,MATCH([2]Luke!AB401,[2]Exposure_GWASs!C:C,0))</f>
        <v>249796</v>
      </c>
      <c r="AJ273" s="112" t="s">
        <v>2217</v>
      </c>
      <c r="AK273" s="112" t="s">
        <v>1005</v>
      </c>
      <c r="AL273" s="112" t="s">
        <v>249</v>
      </c>
      <c r="AM273" s="112" t="s">
        <v>384</v>
      </c>
      <c r="AN273" s="112" t="s">
        <v>2283</v>
      </c>
      <c r="AO273" s="112" t="s">
        <v>11</v>
      </c>
      <c r="AP273" s="112" t="s">
        <v>11</v>
      </c>
      <c r="AQ273" s="112" t="s">
        <v>11</v>
      </c>
      <c r="AR273" s="112" t="s">
        <v>11</v>
      </c>
      <c r="AS273" s="112" t="s">
        <v>2284</v>
      </c>
      <c r="AT273" s="112" t="s">
        <v>2241</v>
      </c>
      <c r="AU273" s="112" t="s">
        <v>10</v>
      </c>
      <c r="AV273" s="112" t="s">
        <v>10</v>
      </c>
      <c r="AW273" s="112">
        <v>32</v>
      </c>
      <c r="AX273" s="112">
        <f>INDEX([2]Exposure_GWASs!S:S,MATCH([2]Luke!AB401,[2]Exposure_GWASs!C:C,0))</f>
        <v>32</v>
      </c>
      <c r="AY273" s="112" t="s">
        <v>10</v>
      </c>
      <c r="AZ273" s="112" t="s">
        <v>171</v>
      </c>
      <c r="BA273" s="112" t="s">
        <v>10</v>
      </c>
      <c r="BB273" s="112" t="s">
        <v>19</v>
      </c>
      <c r="BC273" s="112" t="s">
        <v>11</v>
      </c>
      <c r="BD273" s="112"/>
      <c r="BE273" s="112"/>
      <c r="BF273" s="112"/>
      <c r="BG273" s="112"/>
      <c r="BH273" s="112"/>
      <c r="BI273" s="112" t="s">
        <v>2285</v>
      </c>
      <c r="BJ273" s="112" t="s">
        <v>2286</v>
      </c>
      <c r="BK273" s="112" t="s">
        <v>2287</v>
      </c>
      <c r="BL273" s="112" t="s">
        <v>11</v>
      </c>
      <c r="BM273" s="112" t="s">
        <v>11</v>
      </c>
      <c r="BN273" s="112" t="s">
        <v>2288</v>
      </c>
      <c r="BO273" s="112" t="s">
        <v>167</v>
      </c>
      <c r="BP273" s="112" t="s">
        <v>167</v>
      </c>
      <c r="BQ273" s="112" t="s">
        <v>1012</v>
      </c>
      <c r="BR273" s="112">
        <v>0.21</v>
      </c>
      <c r="BS273" s="112"/>
      <c r="BT273" s="112">
        <v>95</v>
      </c>
      <c r="BU273" s="112">
        <v>0.12</v>
      </c>
      <c r="BV273" s="112">
        <v>0.3</v>
      </c>
      <c r="BW273" s="112" t="s">
        <v>2298</v>
      </c>
      <c r="BX273" s="112" t="s">
        <v>2290</v>
      </c>
      <c r="BY273" s="112">
        <v>2.1999999999999999E-2</v>
      </c>
      <c r="BZ273" s="112" t="s">
        <v>2291</v>
      </c>
      <c r="CA273" s="112" t="s">
        <v>2292</v>
      </c>
      <c r="CB273" s="112" t="s">
        <v>2293</v>
      </c>
      <c r="CC273" s="112" t="s">
        <v>2294</v>
      </c>
      <c r="CD273" s="112" t="s">
        <v>2295</v>
      </c>
      <c r="CE273" s="112"/>
      <c r="CF273" s="112"/>
      <c r="CG273" s="112"/>
      <c r="CH273" s="112"/>
    </row>
    <row r="274" spans="1:86">
      <c r="A274" s="112">
        <v>49</v>
      </c>
      <c r="B274" s="105" t="s">
        <v>282</v>
      </c>
      <c r="C274" s="115" t="s">
        <v>244</v>
      </c>
      <c r="D274" s="112" t="s">
        <v>2278</v>
      </c>
      <c r="E274" s="112">
        <v>2015</v>
      </c>
      <c r="F274" s="112" t="s">
        <v>1878</v>
      </c>
      <c r="G274" s="112" t="s">
        <v>2279</v>
      </c>
      <c r="H274" s="112" t="s">
        <v>2232</v>
      </c>
      <c r="I274" s="112" t="s">
        <v>2233</v>
      </c>
      <c r="J274" s="112" t="s">
        <v>2234</v>
      </c>
      <c r="K274" s="112" t="s">
        <v>2235</v>
      </c>
      <c r="L274" s="112" t="s">
        <v>2296</v>
      </c>
      <c r="M274" s="112" t="s">
        <v>2297</v>
      </c>
      <c r="N274" s="112" t="s">
        <v>33</v>
      </c>
      <c r="O274" s="112" t="s">
        <v>5743</v>
      </c>
      <c r="P274" s="112" t="s">
        <v>5743</v>
      </c>
      <c r="Q274" s="252" t="s">
        <v>5600</v>
      </c>
      <c r="R274" s="112" t="s">
        <v>2299</v>
      </c>
      <c r="S274" s="112" t="s">
        <v>123</v>
      </c>
      <c r="T274" s="112" t="s">
        <v>2282</v>
      </c>
      <c r="U274" s="112" t="s">
        <v>483</v>
      </c>
      <c r="V274" s="112">
        <v>20742</v>
      </c>
      <c r="W274" s="112" t="s">
        <v>10</v>
      </c>
      <c r="X274" s="112" t="s">
        <v>10</v>
      </c>
      <c r="Y274" s="112" t="s">
        <v>10</v>
      </c>
      <c r="Z274" s="112" t="s">
        <v>10</v>
      </c>
      <c r="AA274" s="112" t="s">
        <v>1005</v>
      </c>
      <c r="AB274" s="112" t="s">
        <v>249</v>
      </c>
      <c r="AC274" s="112" t="s">
        <v>127</v>
      </c>
      <c r="AD274" s="107" t="s">
        <v>127</v>
      </c>
      <c r="AE274" s="112" t="s">
        <v>1224</v>
      </c>
      <c r="AF274" s="112" t="s">
        <v>2282</v>
      </c>
      <c r="AG274" s="112" t="s">
        <v>140</v>
      </c>
      <c r="AH274" s="118">
        <f t="shared" si="10"/>
        <v>20742</v>
      </c>
      <c r="AI274" s="112">
        <f>INDEX([2]Exposure_GWASs!F:F,MATCH([2]Luke!AB402,[2]Exposure_GWASs!C:C,0))</f>
        <v>249796</v>
      </c>
      <c r="AJ274" s="112" t="s">
        <v>2217</v>
      </c>
      <c r="AK274" s="112" t="s">
        <v>1005</v>
      </c>
      <c r="AL274" s="112" t="s">
        <v>249</v>
      </c>
      <c r="AM274" s="112" t="s">
        <v>384</v>
      </c>
      <c r="AN274" s="112" t="s">
        <v>2283</v>
      </c>
      <c r="AO274" s="112" t="s">
        <v>11</v>
      </c>
      <c r="AP274" s="112" t="s">
        <v>11</v>
      </c>
      <c r="AQ274" s="112" t="s">
        <v>11</v>
      </c>
      <c r="AR274" s="112" t="s">
        <v>11</v>
      </c>
      <c r="AS274" s="112" t="s">
        <v>2284</v>
      </c>
      <c r="AT274" s="112" t="s">
        <v>2241</v>
      </c>
      <c r="AU274" s="112" t="s">
        <v>10</v>
      </c>
      <c r="AV274" s="112" t="s">
        <v>10</v>
      </c>
      <c r="AW274" s="112">
        <v>32</v>
      </c>
      <c r="AX274" s="112">
        <f>INDEX([2]Exposure_GWASs!S:S,MATCH([2]Luke!AB402,[2]Exposure_GWASs!C:C,0))</f>
        <v>32</v>
      </c>
      <c r="AY274" s="112" t="s">
        <v>10</v>
      </c>
      <c r="AZ274" s="112" t="s">
        <v>171</v>
      </c>
      <c r="BA274" s="112" t="s">
        <v>10</v>
      </c>
      <c r="BB274" s="112" t="s">
        <v>19</v>
      </c>
      <c r="BC274" s="112" t="s">
        <v>11</v>
      </c>
      <c r="BD274" s="112"/>
      <c r="BE274" s="112"/>
      <c r="BF274" s="112"/>
      <c r="BG274" s="112"/>
      <c r="BH274" s="112"/>
      <c r="BI274" s="112" t="s">
        <v>2285</v>
      </c>
      <c r="BJ274" s="112" t="s">
        <v>2286</v>
      </c>
      <c r="BK274" s="112" t="s">
        <v>2287</v>
      </c>
      <c r="BL274" s="112" t="s">
        <v>11</v>
      </c>
      <c r="BM274" s="112" t="s">
        <v>11</v>
      </c>
      <c r="BN274" s="112" t="s">
        <v>2288</v>
      </c>
      <c r="BO274" s="112" t="s">
        <v>167</v>
      </c>
      <c r="BP274" s="112" t="s">
        <v>167</v>
      </c>
      <c r="BQ274" s="112" t="s">
        <v>1012</v>
      </c>
      <c r="BR274" s="112">
        <v>0.1</v>
      </c>
      <c r="BS274" s="112"/>
      <c r="BT274" s="112">
        <v>95</v>
      </c>
      <c r="BU274" s="112">
        <v>-0.01</v>
      </c>
      <c r="BV274" s="112">
        <v>0.22</v>
      </c>
      <c r="BW274" s="112">
        <v>0.09</v>
      </c>
      <c r="BX274" s="112" t="s">
        <v>2290</v>
      </c>
      <c r="BY274" s="112">
        <v>2.1999999999999999E-2</v>
      </c>
      <c r="BZ274" s="112" t="s">
        <v>2291</v>
      </c>
      <c r="CA274" s="112" t="s">
        <v>2292</v>
      </c>
      <c r="CB274" s="112" t="s">
        <v>2293</v>
      </c>
      <c r="CC274" s="112" t="s">
        <v>2294</v>
      </c>
      <c r="CD274" s="112" t="s">
        <v>2295</v>
      </c>
      <c r="CE274" s="112"/>
      <c r="CF274" s="112"/>
      <c r="CG274" s="112"/>
      <c r="CH274" s="112"/>
    </row>
    <row r="275" spans="1:86">
      <c r="A275" s="112">
        <v>49</v>
      </c>
      <c r="B275" s="105" t="s">
        <v>282</v>
      </c>
      <c r="C275" s="115" t="s">
        <v>244</v>
      </c>
      <c r="D275" s="112" t="s">
        <v>2278</v>
      </c>
      <c r="E275" s="112">
        <v>2015</v>
      </c>
      <c r="F275" s="112" t="s">
        <v>1878</v>
      </c>
      <c r="G275" s="112" t="s">
        <v>2279</v>
      </c>
      <c r="H275" s="112" t="s">
        <v>2232</v>
      </c>
      <c r="I275" s="112" t="s">
        <v>2233</v>
      </c>
      <c r="J275" s="112" t="s">
        <v>2234</v>
      </c>
      <c r="K275" s="112" t="s">
        <v>2235</v>
      </c>
      <c r="L275" s="112" t="s">
        <v>2296</v>
      </c>
      <c r="M275" s="112" t="s">
        <v>2297</v>
      </c>
      <c r="N275" s="112" t="s">
        <v>33</v>
      </c>
      <c r="O275" s="112" t="s">
        <v>5766</v>
      </c>
      <c r="P275" s="112" t="s">
        <v>5766</v>
      </c>
      <c r="Q275" s="252" t="s">
        <v>5600</v>
      </c>
      <c r="R275" s="112" t="s">
        <v>2299</v>
      </c>
      <c r="S275" s="112" t="s">
        <v>123</v>
      </c>
      <c r="T275" s="112" t="s">
        <v>2282</v>
      </c>
      <c r="U275" s="112" t="s">
        <v>483</v>
      </c>
      <c r="V275" s="112">
        <v>2077</v>
      </c>
      <c r="W275" s="112" t="s">
        <v>10</v>
      </c>
      <c r="X275" s="112" t="s">
        <v>10</v>
      </c>
      <c r="Y275" s="112" t="s">
        <v>10</v>
      </c>
      <c r="Z275" s="112" t="s">
        <v>10</v>
      </c>
      <c r="AA275" s="112" t="s">
        <v>1005</v>
      </c>
      <c r="AB275" s="112" t="s">
        <v>249</v>
      </c>
      <c r="AC275" s="112" t="s">
        <v>127</v>
      </c>
      <c r="AD275" s="107" t="s">
        <v>127</v>
      </c>
      <c r="AE275" s="112" t="s">
        <v>1224</v>
      </c>
      <c r="AF275" s="112" t="s">
        <v>2282</v>
      </c>
      <c r="AG275" s="112" t="s">
        <v>140</v>
      </c>
      <c r="AH275" s="118">
        <f t="shared" si="10"/>
        <v>2077</v>
      </c>
      <c r="AI275" s="112">
        <f>INDEX([2]Exposure_GWASs!F:F,MATCH([2]Luke!AB403,[2]Exposure_GWASs!C:C,0))</f>
        <v>249796</v>
      </c>
      <c r="AJ275" s="112" t="s">
        <v>2217</v>
      </c>
      <c r="AK275" s="112" t="s">
        <v>1005</v>
      </c>
      <c r="AL275" s="112" t="s">
        <v>249</v>
      </c>
      <c r="AM275" s="112" t="s">
        <v>384</v>
      </c>
      <c r="AN275" s="112" t="s">
        <v>2283</v>
      </c>
      <c r="AO275" s="112" t="s">
        <v>11</v>
      </c>
      <c r="AP275" s="112" t="s">
        <v>11</v>
      </c>
      <c r="AQ275" s="112" t="s">
        <v>11</v>
      </c>
      <c r="AR275" s="112" t="s">
        <v>11</v>
      </c>
      <c r="AS275" s="112" t="s">
        <v>2284</v>
      </c>
      <c r="AT275" s="112" t="s">
        <v>2241</v>
      </c>
      <c r="AU275" s="112" t="s">
        <v>10</v>
      </c>
      <c r="AV275" s="112" t="s">
        <v>10</v>
      </c>
      <c r="AW275" s="112">
        <v>32</v>
      </c>
      <c r="AX275" s="112">
        <f>INDEX([2]Exposure_GWASs!S:S,MATCH([2]Luke!AB403,[2]Exposure_GWASs!C:C,0))</f>
        <v>32</v>
      </c>
      <c r="AY275" s="112" t="s">
        <v>10</v>
      </c>
      <c r="AZ275" s="112" t="s">
        <v>171</v>
      </c>
      <c r="BA275" s="112" t="s">
        <v>10</v>
      </c>
      <c r="BB275" s="112" t="s">
        <v>19</v>
      </c>
      <c r="BC275" s="112" t="s">
        <v>11</v>
      </c>
      <c r="BD275" s="112"/>
      <c r="BE275" s="112"/>
      <c r="BF275" s="112"/>
      <c r="BG275" s="112"/>
      <c r="BH275" s="112"/>
      <c r="BI275" s="112" t="s">
        <v>2285</v>
      </c>
      <c r="BJ275" s="112" t="s">
        <v>2286</v>
      </c>
      <c r="BK275" s="112" t="s">
        <v>2287</v>
      </c>
      <c r="BL275" s="112" t="s">
        <v>11</v>
      </c>
      <c r="BM275" s="112" t="s">
        <v>11</v>
      </c>
      <c r="BN275" s="112" t="s">
        <v>2288</v>
      </c>
      <c r="BO275" s="112" t="s">
        <v>167</v>
      </c>
      <c r="BP275" s="112" t="s">
        <v>167</v>
      </c>
      <c r="BQ275" s="112" t="s">
        <v>1012</v>
      </c>
      <c r="BR275" s="112" t="s">
        <v>2300</v>
      </c>
      <c r="BS275" s="112"/>
      <c r="BT275" s="112">
        <v>95</v>
      </c>
      <c r="BU275" s="112">
        <v>-0.41</v>
      </c>
      <c r="BV275" s="112">
        <v>0.39</v>
      </c>
      <c r="BW275" s="112">
        <v>0.97</v>
      </c>
      <c r="BX275" s="112" t="s">
        <v>2290</v>
      </c>
      <c r="BY275" s="112">
        <v>2.1999999999999999E-2</v>
      </c>
      <c r="BZ275" s="112" t="s">
        <v>2291</v>
      </c>
      <c r="CA275" s="112" t="s">
        <v>2292</v>
      </c>
      <c r="CB275" s="112" t="s">
        <v>2293</v>
      </c>
      <c r="CC275" s="112" t="s">
        <v>2294</v>
      </c>
      <c r="CD275" s="112" t="s">
        <v>2295</v>
      </c>
      <c r="CE275" s="112"/>
      <c r="CF275" s="112"/>
      <c r="CG275" s="112"/>
      <c r="CH275" s="112"/>
    </row>
    <row r="276" spans="1:86">
      <c r="A276" s="112">
        <v>49</v>
      </c>
      <c r="B276" s="105" t="s">
        <v>282</v>
      </c>
      <c r="C276" s="115" t="s">
        <v>244</v>
      </c>
      <c r="D276" s="112" t="s">
        <v>2278</v>
      </c>
      <c r="E276" s="112">
        <v>2015</v>
      </c>
      <c r="F276" s="112" t="s">
        <v>1878</v>
      </c>
      <c r="G276" s="112" t="s">
        <v>2279</v>
      </c>
      <c r="H276" s="112" t="s">
        <v>2232</v>
      </c>
      <c r="I276" s="112" t="s">
        <v>2233</v>
      </c>
      <c r="J276" s="112" t="s">
        <v>2234</v>
      </c>
      <c r="K276" s="112" t="s">
        <v>2235</v>
      </c>
      <c r="L276" s="112" t="s">
        <v>2296</v>
      </c>
      <c r="M276" s="112" t="s">
        <v>2297</v>
      </c>
      <c r="N276" s="112" t="s">
        <v>33</v>
      </c>
      <c r="O276" s="112" t="s">
        <v>2264</v>
      </c>
      <c r="P276" s="112" t="s">
        <v>2264</v>
      </c>
      <c r="Q276" s="252" t="s">
        <v>5600</v>
      </c>
      <c r="R276" s="112" t="s">
        <v>2299</v>
      </c>
      <c r="S276" s="112" t="s">
        <v>123</v>
      </c>
      <c r="T276" s="112" t="s">
        <v>2282</v>
      </c>
      <c r="U276" s="112" t="s">
        <v>483</v>
      </c>
      <c r="V276" s="112">
        <v>13614</v>
      </c>
      <c r="W276" s="112" t="s">
        <v>10</v>
      </c>
      <c r="X276" s="112" t="s">
        <v>10</v>
      </c>
      <c r="Y276" s="112" t="s">
        <v>10</v>
      </c>
      <c r="Z276" s="112" t="s">
        <v>10</v>
      </c>
      <c r="AA276" s="112" t="s">
        <v>1005</v>
      </c>
      <c r="AB276" s="112" t="s">
        <v>249</v>
      </c>
      <c r="AC276" s="112" t="s">
        <v>127</v>
      </c>
      <c r="AD276" s="107" t="s">
        <v>127</v>
      </c>
      <c r="AE276" s="112" t="s">
        <v>1224</v>
      </c>
      <c r="AF276" s="112" t="s">
        <v>2282</v>
      </c>
      <c r="AG276" s="112" t="s">
        <v>140</v>
      </c>
      <c r="AH276" s="118">
        <f t="shared" si="10"/>
        <v>13614</v>
      </c>
      <c r="AI276" s="112">
        <f>INDEX([2]Exposure_GWASs!F:F,MATCH([2]Luke!AB404,[2]Exposure_GWASs!C:C,0))</f>
        <v>249796</v>
      </c>
      <c r="AJ276" s="112" t="s">
        <v>2217</v>
      </c>
      <c r="AK276" s="112" t="s">
        <v>1005</v>
      </c>
      <c r="AL276" s="112" t="s">
        <v>249</v>
      </c>
      <c r="AM276" s="112" t="s">
        <v>384</v>
      </c>
      <c r="AN276" s="112" t="s">
        <v>2283</v>
      </c>
      <c r="AO276" s="112" t="s">
        <v>11</v>
      </c>
      <c r="AP276" s="112" t="s">
        <v>11</v>
      </c>
      <c r="AQ276" s="112" t="s">
        <v>11</v>
      </c>
      <c r="AR276" s="112" t="s">
        <v>11</v>
      </c>
      <c r="AS276" s="112" t="s">
        <v>2284</v>
      </c>
      <c r="AT276" s="112" t="s">
        <v>2241</v>
      </c>
      <c r="AU276" s="112" t="s">
        <v>10</v>
      </c>
      <c r="AV276" s="112" t="s">
        <v>10</v>
      </c>
      <c r="AW276" s="112">
        <v>32</v>
      </c>
      <c r="AX276" s="112">
        <f>INDEX([2]Exposure_GWASs!S:S,MATCH([2]Luke!AB404,[2]Exposure_GWASs!C:C,0))</f>
        <v>32</v>
      </c>
      <c r="AY276" s="112" t="s">
        <v>10</v>
      </c>
      <c r="AZ276" s="112" t="s">
        <v>171</v>
      </c>
      <c r="BA276" s="112" t="s">
        <v>10</v>
      </c>
      <c r="BB276" s="112" t="s">
        <v>19</v>
      </c>
      <c r="BC276" s="112" t="s">
        <v>11</v>
      </c>
      <c r="BD276" s="112"/>
      <c r="BE276" s="112"/>
      <c r="BF276" s="112"/>
      <c r="BG276" s="112"/>
      <c r="BH276" s="112"/>
      <c r="BI276" s="112" t="s">
        <v>2285</v>
      </c>
      <c r="BJ276" s="112" t="s">
        <v>2286</v>
      </c>
      <c r="BK276" s="112" t="s">
        <v>2287</v>
      </c>
      <c r="BL276" s="112" t="s">
        <v>11</v>
      </c>
      <c r="BM276" s="112" t="s">
        <v>11</v>
      </c>
      <c r="BN276" s="112" t="s">
        <v>2288</v>
      </c>
      <c r="BO276" s="112" t="s">
        <v>167</v>
      </c>
      <c r="BP276" s="112" t="s">
        <v>167</v>
      </c>
      <c r="BQ276" s="112" t="s">
        <v>1012</v>
      </c>
      <c r="BR276" s="112">
        <v>0.1</v>
      </c>
      <c r="BS276" s="112"/>
      <c r="BT276" s="112">
        <v>95</v>
      </c>
      <c r="BU276" s="112">
        <v>-0.05</v>
      </c>
      <c r="BV276" s="112">
        <v>0.24</v>
      </c>
      <c r="BW276" s="112">
        <v>0.19</v>
      </c>
      <c r="BX276" s="112" t="s">
        <v>2290</v>
      </c>
      <c r="BY276" s="112">
        <v>2.1999999999999999E-2</v>
      </c>
      <c r="BZ276" s="112" t="s">
        <v>2291</v>
      </c>
      <c r="CA276" s="112" t="s">
        <v>2292</v>
      </c>
      <c r="CB276" s="112" t="s">
        <v>2293</v>
      </c>
      <c r="CC276" s="112" t="s">
        <v>2294</v>
      </c>
      <c r="CD276" s="112" t="s">
        <v>2295</v>
      </c>
      <c r="CE276" s="112"/>
      <c r="CF276" s="112"/>
      <c r="CG276" s="112"/>
      <c r="CH276" s="112"/>
    </row>
    <row r="277" spans="1:86">
      <c r="A277" s="112">
        <v>49</v>
      </c>
      <c r="B277" s="105" t="s">
        <v>282</v>
      </c>
      <c r="C277" s="115" t="s">
        <v>244</v>
      </c>
      <c r="D277" s="112" t="s">
        <v>2278</v>
      </c>
      <c r="E277" s="112">
        <v>2015</v>
      </c>
      <c r="F277" s="112" t="s">
        <v>1878</v>
      </c>
      <c r="G277" s="112" t="s">
        <v>2279</v>
      </c>
      <c r="H277" s="112" t="s">
        <v>2232</v>
      </c>
      <c r="I277" s="112" t="s">
        <v>2233</v>
      </c>
      <c r="J277" s="112" t="s">
        <v>2234</v>
      </c>
      <c r="K277" s="112" t="s">
        <v>2235</v>
      </c>
      <c r="L277" s="112" t="s">
        <v>2296</v>
      </c>
      <c r="M277" s="112" t="s">
        <v>2297</v>
      </c>
      <c r="N277" s="112" t="s">
        <v>33</v>
      </c>
      <c r="O277" s="112" t="s">
        <v>714</v>
      </c>
      <c r="P277" s="112" t="s">
        <v>5775</v>
      </c>
      <c r="Q277" s="252" t="s">
        <v>5600</v>
      </c>
      <c r="R277" s="112" t="s">
        <v>2299</v>
      </c>
      <c r="S277" s="112" t="s">
        <v>123</v>
      </c>
      <c r="T277" s="112" t="s">
        <v>2282</v>
      </c>
      <c r="U277" s="112" t="s">
        <v>483</v>
      </c>
      <c r="V277" s="112">
        <v>15985</v>
      </c>
      <c r="W277" s="112" t="s">
        <v>10</v>
      </c>
      <c r="X277" s="112" t="s">
        <v>10</v>
      </c>
      <c r="Y277" s="112" t="s">
        <v>10</v>
      </c>
      <c r="Z277" s="112" t="s">
        <v>10</v>
      </c>
      <c r="AA277" s="112" t="s">
        <v>1005</v>
      </c>
      <c r="AB277" s="112" t="s">
        <v>249</v>
      </c>
      <c r="AC277" s="112" t="s">
        <v>127</v>
      </c>
      <c r="AD277" s="107" t="s">
        <v>127</v>
      </c>
      <c r="AE277" s="112" t="s">
        <v>1224</v>
      </c>
      <c r="AF277" s="112" t="s">
        <v>2282</v>
      </c>
      <c r="AG277" s="112" t="s">
        <v>140</v>
      </c>
      <c r="AH277" s="118">
        <f t="shared" si="10"/>
        <v>15985</v>
      </c>
      <c r="AI277" s="112">
        <f>INDEX([2]Exposure_GWASs!F:F,MATCH([2]Luke!AB405,[2]Exposure_GWASs!C:C,0))</f>
        <v>249796</v>
      </c>
      <c r="AJ277" s="112" t="s">
        <v>2217</v>
      </c>
      <c r="AK277" s="112" t="s">
        <v>1005</v>
      </c>
      <c r="AL277" s="112" t="s">
        <v>249</v>
      </c>
      <c r="AM277" s="112" t="s">
        <v>384</v>
      </c>
      <c r="AN277" s="112" t="s">
        <v>2283</v>
      </c>
      <c r="AO277" s="112" t="s">
        <v>11</v>
      </c>
      <c r="AP277" s="112" t="s">
        <v>11</v>
      </c>
      <c r="AQ277" s="112" t="s">
        <v>11</v>
      </c>
      <c r="AR277" s="112" t="s">
        <v>11</v>
      </c>
      <c r="AS277" s="112" t="s">
        <v>2284</v>
      </c>
      <c r="AT277" s="112" t="s">
        <v>2241</v>
      </c>
      <c r="AU277" s="112" t="s">
        <v>10</v>
      </c>
      <c r="AV277" s="112" t="s">
        <v>10</v>
      </c>
      <c r="AW277" s="112">
        <v>32</v>
      </c>
      <c r="AX277" s="112">
        <f>INDEX([2]Exposure_GWASs!S:S,MATCH([2]Luke!AB405,[2]Exposure_GWASs!C:C,0))</f>
        <v>32</v>
      </c>
      <c r="AY277" s="112" t="s">
        <v>10</v>
      </c>
      <c r="AZ277" s="112" t="s">
        <v>171</v>
      </c>
      <c r="BA277" s="112" t="s">
        <v>10</v>
      </c>
      <c r="BB277" s="112" t="s">
        <v>19</v>
      </c>
      <c r="BC277" s="112" t="s">
        <v>11</v>
      </c>
      <c r="BD277" s="112"/>
      <c r="BE277" s="112"/>
      <c r="BF277" s="112"/>
      <c r="BG277" s="112"/>
      <c r="BH277" s="112"/>
      <c r="BI277" s="112" t="s">
        <v>2285</v>
      </c>
      <c r="BJ277" s="112" t="s">
        <v>2286</v>
      </c>
      <c r="BK277" s="112" t="s">
        <v>2287</v>
      </c>
      <c r="BL277" s="112" t="s">
        <v>11</v>
      </c>
      <c r="BM277" s="112" t="s">
        <v>11</v>
      </c>
      <c r="BN277" s="112" t="s">
        <v>2288</v>
      </c>
      <c r="BO277" s="112" t="s">
        <v>167</v>
      </c>
      <c r="BP277" s="112" t="s">
        <v>167</v>
      </c>
      <c r="BQ277" s="112" t="s">
        <v>1012</v>
      </c>
      <c r="BR277" s="112">
        <v>0.26</v>
      </c>
      <c r="BS277" s="112"/>
      <c r="BT277" s="112">
        <v>95</v>
      </c>
      <c r="BU277" s="112">
        <v>0.1</v>
      </c>
      <c r="BV277" s="112">
        <v>0.42</v>
      </c>
      <c r="BW277" s="112">
        <v>1E-3</v>
      </c>
      <c r="BX277" s="112" t="s">
        <v>2290</v>
      </c>
      <c r="BY277" s="112">
        <v>2.1999999999999999E-2</v>
      </c>
      <c r="BZ277" s="112" t="s">
        <v>2291</v>
      </c>
      <c r="CA277" s="112" t="s">
        <v>2292</v>
      </c>
      <c r="CB277" s="112" t="s">
        <v>2293</v>
      </c>
      <c r="CC277" s="112" t="s">
        <v>2294</v>
      </c>
      <c r="CD277" s="112" t="s">
        <v>2295</v>
      </c>
      <c r="CE277" s="112"/>
      <c r="CF277" s="112"/>
      <c r="CG277" s="112"/>
      <c r="CH277" s="112"/>
    </row>
    <row r="278" spans="1:86">
      <c r="A278" s="112">
        <v>49</v>
      </c>
      <c r="B278" s="105" t="s">
        <v>282</v>
      </c>
      <c r="C278" s="115" t="s">
        <v>244</v>
      </c>
      <c r="D278" s="112" t="s">
        <v>2278</v>
      </c>
      <c r="E278" s="112">
        <v>2015</v>
      </c>
      <c r="F278" s="112" t="s">
        <v>1878</v>
      </c>
      <c r="G278" s="112" t="s">
        <v>2279</v>
      </c>
      <c r="H278" s="112" t="s">
        <v>2232</v>
      </c>
      <c r="I278" s="112" t="s">
        <v>2233</v>
      </c>
      <c r="J278" s="112" t="s">
        <v>2234</v>
      </c>
      <c r="K278" s="112" t="s">
        <v>2235</v>
      </c>
      <c r="L278" s="112" t="s">
        <v>2296</v>
      </c>
      <c r="M278" s="112" t="s">
        <v>2297</v>
      </c>
      <c r="N278" s="112" t="s">
        <v>33</v>
      </c>
      <c r="O278" s="112" t="s">
        <v>2881</v>
      </c>
      <c r="P278" s="112" t="s">
        <v>5776</v>
      </c>
      <c r="Q278" s="252" t="s">
        <v>5600</v>
      </c>
      <c r="R278" s="112" t="s">
        <v>650</v>
      </c>
      <c r="S278" s="112" t="s">
        <v>123</v>
      </c>
      <c r="T278" s="112" t="s">
        <v>2282</v>
      </c>
      <c r="U278" s="112" t="s">
        <v>483</v>
      </c>
      <c r="V278" s="112">
        <v>25822</v>
      </c>
      <c r="W278" s="112" t="s">
        <v>10</v>
      </c>
      <c r="X278" s="112" t="s">
        <v>10</v>
      </c>
      <c r="Y278" s="112" t="s">
        <v>10</v>
      </c>
      <c r="Z278" s="112" t="s">
        <v>10</v>
      </c>
      <c r="AA278" s="112" t="s">
        <v>1005</v>
      </c>
      <c r="AB278" s="112" t="s">
        <v>249</v>
      </c>
      <c r="AC278" s="112" t="s">
        <v>127</v>
      </c>
      <c r="AD278" s="107" t="s">
        <v>127</v>
      </c>
      <c r="AE278" s="112" t="s">
        <v>1224</v>
      </c>
      <c r="AF278" s="112" t="s">
        <v>2282</v>
      </c>
      <c r="AG278" s="112" t="s">
        <v>140</v>
      </c>
      <c r="AH278" s="118">
        <f t="shared" si="10"/>
        <v>25822</v>
      </c>
      <c r="AI278" s="112">
        <f>INDEX([2]Exposure_GWASs!F:F,MATCH([2]Luke!AB406,[2]Exposure_GWASs!C:C,0))</f>
        <v>249796</v>
      </c>
      <c r="AJ278" s="112" t="s">
        <v>2217</v>
      </c>
      <c r="AK278" s="112" t="s">
        <v>1005</v>
      </c>
      <c r="AL278" s="112" t="s">
        <v>249</v>
      </c>
      <c r="AM278" s="112" t="s">
        <v>384</v>
      </c>
      <c r="AN278" s="112" t="s">
        <v>2283</v>
      </c>
      <c r="AO278" s="112" t="s">
        <v>11</v>
      </c>
      <c r="AP278" s="112" t="s">
        <v>11</v>
      </c>
      <c r="AQ278" s="112" t="s">
        <v>11</v>
      </c>
      <c r="AR278" s="112" t="s">
        <v>11</v>
      </c>
      <c r="AS278" s="112" t="s">
        <v>2284</v>
      </c>
      <c r="AT278" s="112" t="s">
        <v>2241</v>
      </c>
      <c r="AU278" s="112" t="s">
        <v>10</v>
      </c>
      <c r="AV278" s="112" t="s">
        <v>10</v>
      </c>
      <c r="AW278" s="112">
        <v>32</v>
      </c>
      <c r="AX278" s="112">
        <f>INDEX([2]Exposure_GWASs!S:S,MATCH([2]Luke!AB406,[2]Exposure_GWASs!C:C,0))</f>
        <v>32</v>
      </c>
      <c r="AY278" s="112" t="s">
        <v>10</v>
      </c>
      <c r="AZ278" s="112" t="s">
        <v>171</v>
      </c>
      <c r="BA278" s="112" t="s">
        <v>10</v>
      </c>
      <c r="BB278" s="112" t="s">
        <v>19</v>
      </c>
      <c r="BC278" s="112" t="s">
        <v>11</v>
      </c>
      <c r="BD278" s="112"/>
      <c r="BE278" s="112"/>
      <c r="BF278" s="112"/>
      <c r="BG278" s="112"/>
      <c r="BH278" s="112"/>
      <c r="BI278" s="112" t="s">
        <v>2285</v>
      </c>
      <c r="BJ278" s="112" t="s">
        <v>2286</v>
      </c>
      <c r="BK278" s="112" t="s">
        <v>2287</v>
      </c>
      <c r="BL278" s="112" t="s">
        <v>11</v>
      </c>
      <c r="BM278" s="112" t="s">
        <v>11</v>
      </c>
      <c r="BN278" s="112" t="s">
        <v>2288</v>
      </c>
      <c r="BO278" s="112" t="s">
        <v>167</v>
      </c>
      <c r="BP278" s="112" t="s">
        <v>167</v>
      </c>
      <c r="BQ278" s="112" t="s">
        <v>1012</v>
      </c>
      <c r="BR278" s="112">
        <v>0.35</v>
      </c>
      <c r="BS278" s="112"/>
      <c r="BT278" s="112">
        <v>95</v>
      </c>
      <c r="BU278" s="112">
        <v>0.23</v>
      </c>
      <c r="BV278" s="112">
        <v>0.48</v>
      </c>
      <c r="BW278" s="112" t="s">
        <v>2301</v>
      </c>
      <c r="BX278" s="112" t="s">
        <v>2290</v>
      </c>
      <c r="BY278" s="112">
        <v>2.1999999999999999E-2</v>
      </c>
      <c r="BZ278" s="112" t="s">
        <v>2291</v>
      </c>
      <c r="CA278" s="112" t="s">
        <v>2292</v>
      </c>
      <c r="CB278" s="112" t="s">
        <v>2293</v>
      </c>
      <c r="CC278" s="112" t="s">
        <v>2294</v>
      </c>
      <c r="CD278" s="112" t="s">
        <v>2295</v>
      </c>
      <c r="CE278" s="112"/>
      <c r="CF278" s="112"/>
      <c r="CG278" s="112"/>
      <c r="CH278" s="112"/>
    </row>
    <row r="279" spans="1:86">
      <c r="A279" s="112">
        <v>49</v>
      </c>
      <c r="B279" s="105" t="s">
        <v>282</v>
      </c>
      <c r="C279" s="115" t="s">
        <v>244</v>
      </c>
      <c r="D279" s="112" t="s">
        <v>2278</v>
      </c>
      <c r="E279" s="112">
        <v>2015</v>
      </c>
      <c r="F279" s="112" t="s">
        <v>1878</v>
      </c>
      <c r="G279" s="112" t="s">
        <v>2279</v>
      </c>
      <c r="H279" s="112" t="s">
        <v>2232</v>
      </c>
      <c r="I279" s="112" t="s">
        <v>2233</v>
      </c>
      <c r="J279" s="112" t="s">
        <v>2234</v>
      </c>
      <c r="K279" s="112" t="s">
        <v>2235</v>
      </c>
      <c r="L279" s="112" t="s">
        <v>2296</v>
      </c>
      <c r="M279" s="112" t="s">
        <v>2297</v>
      </c>
      <c r="N279" s="112" t="s">
        <v>33</v>
      </c>
      <c r="O279" s="112" t="s">
        <v>5671</v>
      </c>
      <c r="P279" s="112" t="s">
        <v>5777</v>
      </c>
      <c r="Q279" s="252" t="s">
        <v>5600</v>
      </c>
      <c r="R279" s="112" t="s">
        <v>650</v>
      </c>
      <c r="S279" s="112" t="s">
        <v>123</v>
      </c>
      <c r="T279" s="112" t="s">
        <v>2282</v>
      </c>
      <c r="U279" s="112" t="s">
        <v>483</v>
      </c>
      <c r="V279" s="112">
        <v>5368</v>
      </c>
      <c r="W279" s="112" t="s">
        <v>10</v>
      </c>
      <c r="X279" s="112" t="s">
        <v>10</v>
      </c>
      <c r="Y279" s="112" t="s">
        <v>10</v>
      </c>
      <c r="Z279" s="112" t="s">
        <v>10</v>
      </c>
      <c r="AA279" s="112" t="s">
        <v>1005</v>
      </c>
      <c r="AB279" s="112" t="s">
        <v>249</v>
      </c>
      <c r="AC279" s="112" t="s">
        <v>127</v>
      </c>
      <c r="AD279" s="107" t="s">
        <v>127</v>
      </c>
      <c r="AE279" s="112" t="s">
        <v>1224</v>
      </c>
      <c r="AF279" s="112" t="s">
        <v>2282</v>
      </c>
      <c r="AG279" s="112" t="s">
        <v>140</v>
      </c>
      <c r="AH279" s="118">
        <f t="shared" si="10"/>
        <v>5368</v>
      </c>
      <c r="AI279" s="112">
        <f>INDEX([2]Exposure_GWASs!F:F,MATCH([2]Luke!AB407,[2]Exposure_GWASs!C:C,0))</f>
        <v>249796</v>
      </c>
      <c r="AJ279" s="112" t="s">
        <v>2217</v>
      </c>
      <c r="AK279" s="112" t="s">
        <v>1005</v>
      </c>
      <c r="AL279" s="112" t="s">
        <v>249</v>
      </c>
      <c r="AM279" s="112" t="s">
        <v>384</v>
      </c>
      <c r="AN279" s="112" t="s">
        <v>2283</v>
      </c>
      <c r="AO279" s="112" t="s">
        <v>11</v>
      </c>
      <c r="AP279" s="112" t="s">
        <v>11</v>
      </c>
      <c r="AQ279" s="112" t="s">
        <v>11</v>
      </c>
      <c r="AR279" s="112" t="s">
        <v>11</v>
      </c>
      <c r="AS279" s="112" t="s">
        <v>2284</v>
      </c>
      <c r="AT279" s="112" t="s">
        <v>2241</v>
      </c>
      <c r="AU279" s="112" t="s">
        <v>10</v>
      </c>
      <c r="AV279" s="112" t="s">
        <v>10</v>
      </c>
      <c r="AW279" s="112">
        <v>32</v>
      </c>
      <c r="AX279" s="112">
        <f>INDEX([2]Exposure_GWASs!S:S,MATCH([2]Luke!AB407,[2]Exposure_GWASs!C:C,0))</f>
        <v>32</v>
      </c>
      <c r="AY279" s="112" t="s">
        <v>10</v>
      </c>
      <c r="AZ279" s="112" t="s">
        <v>171</v>
      </c>
      <c r="BA279" s="112" t="s">
        <v>10</v>
      </c>
      <c r="BB279" s="112" t="s">
        <v>19</v>
      </c>
      <c r="BC279" s="112" t="s">
        <v>11</v>
      </c>
      <c r="BD279" s="112"/>
      <c r="BE279" s="112"/>
      <c r="BF279" s="112"/>
      <c r="BG279" s="112"/>
      <c r="BH279" s="112"/>
      <c r="BI279" s="112" t="s">
        <v>2285</v>
      </c>
      <c r="BJ279" s="112" t="s">
        <v>2286</v>
      </c>
      <c r="BK279" s="112" t="s">
        <v>2287</v>
      </c>
      <c r="BL279" s="112" t="s">
        <v>11</v>
      </c>
      <c r="BM279" s="112" t="s">
        <v>11</v>
      </c>
      <c r="BN279" s="112" t="s">
        <v>2288</v>
      </c>
      <c r="BO279" s="112" t="s">
        <v>167</v>
      </c>
      <c r="BP279" s="112" t="s">
        <v>167</v>
      </c>
      <c r="BQ279" s="112" t="s">
        <v>1012</v>
      </c>
      <c r="BR279" s="112">
        <v>0.37</v>
      </c>
      <c r="BS279" s="112"/>
      <c r="BT279" s="112">
        <v>95</v>
      </c>
      <c r="BU279" s="112">
        <v>0.12</v>
      </c>
      <c r="BV279" s="112">
        <v>0.61</v>
      </c>
      <c r="BW279" s="112">
        <v>4.0000000000000001E-3</v>
      </c>
      <c r="BX279" s="112" t="s">
        <v>2290</v>
      </c>
      <c r="BY279" s="112">
        <v>2.1999999999999999E-2</v>
      </c>
      <c r="BZ279" s="112" t="s">
        <v>2291</v>
      </c>
      <c r="CA279" s="112" t="s">
        <v>2292</v>
      </c>
      <c r="CB279" s="112" t="s">
        <v>2293</v>
      </c>
      <c r="CC279" s="112" t="s">
        <v>2294</v>
      </c>
      <c r="CD279" s="112" t="s">
        <v>2295</v>
      </c>
      <c r="CE279" s="112"/>
      <c r="CF279" s="112"/>
      <c r="CG279" s="112"/>
      <c r="CH279" s="112"/>
    </row>
    <row r="280" spans="1:86">
      <c r="A280" s="112">
        <v>49</v>
      </c>
      <c r="B280" s="105" t="s">
        <v>282</v>
      </c>
      <c r="C280" s="115" t="s">
        <v>244</v>
      </c>
      <c r="D280" s="112" t="s">
        <v>2278</v>
      </c>
      <c r="E280" s="112">
        <v>2015</v>
      </c>
      <c r="F280" s="112" t="s">
        <v>1878</v>
      </c>
      <c r="G280" s="112" t="s">
        <v>2279</v>
      </c>
      <c r="H280" s="112" t="s">
        <v>2232</v>
      </c>
      <c r="I280" s="112" t="s">
        <v>2233</v>
      </c>
      <c r="J280" s="112" t="s">
        <v>2234</v>
      </c>
      <c r="K280" s="112" t="s">
        <v>2235</v>
      </c>
      <c r="L280" s="112" t="s">
        <v>2296</v>
      </c>
      <c r="M280" s="112" t="s">
        <v>2297</v>
      </c>
      <c r="N280" s="112" t="s">
        <v>33</v>
      </c>
      <c r="O280" s="112" t="s">
        <v>462</v>
      </c>
      <c r="P280" s="112" t="s">
        <v>462</v>
      </c>
      <c r="Q280" s="252" t="s">
        <v>5600</v>
      </c>
      <c r="R280" s="112" t="s">
        <v>2302</v>
      </c>
      <c r="S280" s="112" t="s">
        <v>123</v>
      </c>
      <c r="T280" s="112" t="s">
        <v>2282</v>
      </c>
      <c r="U280" s="112" t="s">
        <v>483</v>
      </c>
      <c r="V280" s="112">
        <v>32977</v>
      </c>
      <c r="W280" s="112" t="s">
        <v>10</v>
      </c>
      <c r="X280" s="112" t="s">
        <v>10</v>
      </c>
      <c r="Y280" s="112" t="s">
        <v>10</v>
      </c>
      <c r="Z280" s="112" t="s">
        <v>10</v>
      </c>
      <c r="AA280" s="112" t="s">
        <v>1005</v>
      </c>
      <c r="AB280" s="112" t="s">
        <v>249</v>
      </c>
      <c r="AC280" s="112" t="s">
        <v>127</v>
      </c>
      <c r="AD280" s="107" t="s">
        <v>127</v>
      </c>
      <c r="AE280" s="112" t="s">
        <v>1224</v>
      </c>
      <c r="AF280" s="112" t="s">
        <v>2282</v>
      </c>
      <c r="AG280" s="112" t="s">
        <v>140</v>
      </c>
      <c r="AH280" s="118">
        <f t="shared" si="10"/>
        <v>32977</v>
      </c>
      <c r="AI280" s="112">
        <f>INDEX([2]Exposure_GWASs!F:F,MATCH([2]Luke!AB408,[2]Exposure_GWASs!C:C,0))</f>
        <v>249796</v>
      </c>
      <c r="AJ280" s="112" t="s">
        <v>2217</v>
      </c>
      <c r="AK280" s="112" t="s">
        <v>1005</v>
      </c>
      <c r="AL280" s="112" t="s">
        <v>249</v>
      </c>
      <c r="AM280" s="112" t="s">
        <v>384</v>
      </c>
      <c r="AN280" s="112" t="s">
        <v>2283</v>
      </c>
      <c r="AO280" s="112" t="s">
        <v>11</v>
      </c>
      <c r="AP280" s="112" t="s">
        <v>11</v>
      </c>
      <c r="AQ280" s="112" t="s">
        <v>11</v>
      </c>
      <c r="AR280" s="112" t="s">
        <v>11</v>
      </c>
      <c r="AS280" s="112" t="s">
        <v>2284</v>
      </c>
      <c r="AT280" s="112" t="s">
        <v>2241</v>
      </c>
      <c r="AU280" s="112" t="s">
        <v>10</v>
      </c>
      <c r="AV280" s="112" t="s">
        <v>10</v>
      </c>
      <c r="AW280" s="112">
        <v>32</v>
      </c>
      <c r="AX280" s="112">
        <f>INDEX([2]Exposure_GWASs!S:S,MATCH([2]Luke!AB408,[2]Exposure_GWASs!C:C,0))</f>
        <v>32</v>
      </c>
      <c r="AY280" s="112" t="s">
        <v>10</v>
      </c>
      <c r="AZ280" s="112" t="s">
        <v>171</v>
      </c>
      <c r="BA280" s="112" t="s">
        <v>10</v>
      </c>
      <c r="BB280" s="112" t="s">
        <v>19</v>
      </c>
      <c r="BC280" s="112" t="s">
        <v>11</v>
      </c>
      <c r="BD280" s="112"/>
      <c r="BE280" s="112"/>
      <c r="BF280" s="112"/>
      <c r="BG280" s="112"/>
      <c r="BH280" s="112"/>
      <c r="BI280" s="112" t="s">
        <v>2285</v>
      </c>
      <c r="BJ280" s="112" t="s">
        <v>2286</v>
      </c>
      <c r="BK280" s="112" t="s">
        <v>2287</v>
      </c>
      <c r="BL280" s="112" t="s">
        <v>11</v>
      </c>
      <c r="BM280" s="112" t="s">
        <v>11</v>
      </c>
      <c r="BN280" s="112" t="s">
        <v>2288</v>
      </c>
      <c r="BO280" s="112" t="s">
        <v>167</v>
      </c>
      <c r="BP280" s="112" t="s">
        <v>167</v>
      </c>
      <c r="BQ280" s="112" t="s">
        <v>1012</v>
      </c>
      <c r="BR280" s="112" t="s">
        <v>2303</v>
      </c>
      <c r="BS280" s="112"/>
      <c r="BT280" s="112">
        <v>95</v>
      </c>
      <c r="BU280" s="112">
        <v>-0.47</v>
      </c>
      <c r="BV280" s="112">
        <v>-0.25</v>
      </c>
      <c r="BW280" s="112" t="s">
        <v>2304</v>
      </c>
      <c r="BX280" s="112" t="s">
        <v>2290</v>
      </c>
      <c r="BY280" s="112">
        <v>2.1999999999999999E-2</v>
      </c>
      <c r="BZ280" s="112" t="s">
        <v>2291</v>
      </c>
      <c r="CA280" s="112" t="s">
        <v>2292</v>
      </c>
      <c r="CB280" s="112" t="s">
        <v>2293</v>
      </c>
      <c r="CC280" s="112" t="s">
        <v>2294</v>
      </c>
      <c r="CD280" s="112" t="s">
        <v>2295</v>
      </c>
      <c r="CE280" s="112"/>
      <c r="CF280" s="112"/>
      <c r="CG280" s="112"/>
      <c r="CH280" s="112"/>
    </row>
    <row r="281" spans="1:86">
      <c r="A281" s="112">
        <v>49</v>
      </c>
      <c r="B281" s="105" t="s">
        <v>282</v>
      </c>
      <c r="C281" s="115" t="s">
        <v>244</v>
      </c>
      <c r="D281" s="112" t="s">
        <v>2278</v>
      </c>
      <c r="E281" s="112">
        <v>2015</v>
      </c>
      <c r="F281" s="112" t="s">
        <v>1878</v>
      </c>
      <c r="G281" s="112" t="s">
        <v>2279</v>
      </c>
      <c r="H281" s="112" t="s">
        <v>2232</v>
      </c>
      <c r="I281" s="112" t="s">
        <v>2233</v>
      </c>
      <c r="J281" s="112" t="s">
        <v>2234</v>
      </c>
      <c r="K281" s="112" t="s">
        <v>2235</v>
      </c>
      <c r="L281" s="112" t="s">
        <v>2296</v>
      </c>
      <c r="M281" s="112" t="s">
        <v>2297</v>
      </c>
      <c r="N281" s="112" t="s">
        <v>33</v>
      </c>
      <c r="O281" s="112" t="s">
        <v>459</v>
      </c>
      <c r="P281" s="112" t="s">
        <v>459</v>
      </c>
      <c r="Q281" s="252" t="s">
        <v>5600</v>
      </c>
      <c r="R281" s="112" t="s">
        <v>2302</v>
      </c>
      <c r="S281" s="112" t="s">
        <v>123</v>
      </c>
      <c r="T281" s="112" t="s">
        <v>2282</v>
      </c>
      <c r="U281" s="112" t="s">
        <v>483</v>
      </c>
      <c r="V281" s="112">
        <v>32016</v>
      </c>
      <c r="W281" s="112" t="s">
        <v>10</v>
      </c>
      <c r="X281" s="112" t="s">
        <v>10</v>
      </c>
      <c r="Y281" s="112" t="s">
        <v>10</v>
      </c>
      <c r="Z281" s="112" t="s">
        <v>10</v>
      </c>
      <c r="AA281" s="112" t="s">
        <v>1005</v>
      </c>
      <c r="AB281" s="112" t="s">
        <v>249</v>
      </c>
      <c r="AC281" s="112" t="s">
        <v>127</v>
      </c>
      <c r="AD281" s="107" t="s">
        <v>127</v>
      </c>
      <c r="AE281" s="112" t="s">
        <v>1224</v>
      </c>
      <c r="AF281" s="112" t="s">
        <v>2282</v>
      </c>
      <c r="AG281" s="112" t="s">
        <v>140</v>
      </c>
      <c r="AH281" s="118">
        <f t="shared" si="10"/>
        <v>32016</v>
      </c>
      <c r="AI281" s="112">
        <f>INDEX([2]Exposure_GWASs!F:F,MATCH([2]Luke!AB409,[2]Exposure_GWASs!C:C,0))</f>
        <v>249796</v>
      </c>
      <c r="AJ281" s="112" t="s">
        <v>2217</v>
      </c>
      <c r="AK281" s="112" t="s">
        <v>1005</v>
      </c>
      <c r="AL281" s="112" t="s">
        <v>249</v>
      </c>
      <c r="AM281" s="112" t="s">
        <v>384</v>
      </c>
      <c r="AN281" s="112" t="s">
        <v>2283</v>
      </c>
      <c r="AO281" s="112" t="s">
        <v>11</v>
      </c>
      <c r="AP281" s="112" t="s">
        <v>11</v>
      </c>
      <c r="AQ281" s="112" t="s">
        <v>11</v>
      </c>
      <c r="AR281" s="112" t="s">
        <v>11</v>
      </c>
      <c r="AS281" s="112" t="s">
        <v>2284</v>
      </c>
      <c r="AT281" s="112" t="s">
        <v>2241</v>
      </c>
      <c r="AU281" s="112" t="s">
        <v>10</v>
      </c>
      <c r="AV281" s="112" t="s">
        <v>10</v>
      </c>
      <c r="AW281" s="112">
        <v>32</v>
      </c>
      <c r="AX281" s="112">
        <f>INDEX([2]Exposure_GWASs!S:S,MATCH([2]Luke!AB409,[2]Exposure_GWASs!C:C,0))</f>
        <v>32</v>
      </c>
      <c r="AY281" s="112" t="s">
        <v>10</v>
      </c>
      <c r="AZ281" s="112" t="s">
        <v>171</v>
      </c>
      <c r="BA281" s="112" t="s">
        <v>10</v>
      </c>
      <c r="BB281" s="112" t="s">
        <v>19</v>
      </c>
      <c r="BC281" s="112" t="s">
        <v>11</v>
      </c>
      <c r="BD281" s="112"/>
      <c r="BE281" s="112"/>
      <c r="BF281" s="112"/>
      <c r="BG281" s="112"/>
      <c r="BH281" s="112"/>
      <c r="BI281" s="112" t="s">
        <v>2285</v>
      </c>
      <c r="BJ281" s="112" t="s">
        <v>2286</v>
      </c>
      <c r="BK281" s="112" t="s">
        <v>2287</v>
      </c>
      <c r="BL281" s="112" t="s">
        <v>11</v>
      </c>
      <c r="BM281" s="112" t="s">
        <v>11</v>
      </c>
      <c r="BN281" s="112" t="s">
        <v>2288</v>
      </c>
      <c r="BO281" s="112" t="s">
        <v>167</v>
      </c>
      <c r="BP281" s="112" t="s">
        <v>167</v>
      </c>
      <c r="BQ281" s="112" t="s">
        <v>1012</v>
      </c>
      <c r="BR281" s="112">
        <v>0.15</v>
      </c>
      <c r="BS281" s="112"/>
      <c r="BT281" s="112">
        <v>95</v>
      </c>
      <c r="BU281" s="112">
        <v>0.05</v>
      </c>
      <c r="BV281" s="112">
        <v>0.25</v>
      </c>
      <c r="BW281" s="112">
        <v>4.0000000000000001E-3</v>
      </c>
      <c r="BX281" s="112" t="s">
        <v>2290</v>
      </c>
      <c r="BY281" s="112">
        <v>2.1999999999999999E-2</v>
      </c>
      <c r="BZ281" s="112" t="s">
        <v>2291</v>
      </c>
      <c r="CA281" s="112" t="s">
        <v>2292</v>
      </c>
      <c r="CB281" s="112" t="s">
        <v>2293</v>
      </c>
      <c r="CC281" s="112" t="s">
        <v>2294</v>
      </c>
      <c r="CD281" s="112" t="s">
        <v>2295</v>
      </c>
      <c r="CE281" s="112"/>
      <c r="CF281" s="112"/>
      <c r="CG281" s="112"/>
      <c r="CH281" s="112"/>
    </row>
    <row r="282" spans="1:86">
      <c r="A282" s="112">
        <v>49</v>
      </c>
      <c r="B282" s="105" t="s">
        <v>282</v>
      </c>
      <c r="C282" s="115" t="s">
        <v>244</v>
      </c>
      <c r="D282" s="112" t="s">
        <v>2278</v>
      </c>
      <c r="E282" s="112">
        <v>2015</v>
      </c>
      <c r="F282" s="112" t="s">
        <v>1878</v>
      </c>
      <c r="G282" s="112" t="s">
        <v>2279</v>
      </c>
      <c r="H282" s="112" t="s">
        <v>2232</v>
      </c>
      <c r="I282" s="112" t="s">
        <v>2233</v>
      </c>
      <c r="J282" s="112" t="s">
        <v>2234</v>
      </c>
      <c r="K282" s="112" t="s">
        <v>2235</v>
      </c>
      <c r="L282" s="112" t="s">
        <v>2296</v>
      </c>
      <c r="M282" s="112" t="s">
        <v>2297</v>
      </c>
      <c r="N282" s="112" t="s">
        <v>33</v>
      </c>
      <c r="O282" s="112" t="s">
        <v>5591</v>
      </c>
      <c r="P282" s="112" t="s">
        <v>5592</v>
      </c>
      <c r="Q282" s="252" t="s">
        <v>5600</v>
      </c>
      <c r="R282" s="112" t="s">
        <v>2302</v>
      </c>
      <c r="S282" s="112" t="s">
        <v>123</v>
      </c>
      <c r="T282" s="112" t="s">
        <v>2282</v>
      </c>
      <c r="U282" s="112" t="s">
        <v>483</v>
      </c>
      <c r="V282" s="112">
        <v>33002</v>
      </c>
      <c r="W282" s="112" t="s">
        <v>10</v>
      </c>
      <c r="X282" s="112" t="s">
        <v>10</v>
      </c>
      <c r="Y282" s="112" t="s">
        <v>10</v>
      </c>
      <c r="Z282" s="112" t="s">
        <v>10</v>
      </c>
      <c r="AA282" s="112" t="s">
        <v>1005</v>
      </c>
      <c r="AB282" s="112" t="s">
        <v>249</v>
      </c>
      <c r="AC282" s="112" t="s">
        <v>127</v>
      </c>
      <c r="AD282" s="107" t="s">
        <v>127</v>
      </c>
      <c r="AE282" s="112" t="s">
        <v>1224</v>
      </c>
      <c r="AF282" s="112" t="s">
        <v>2282</v>
      </c>
      <c r="AG282" s="112" t="s">
        <v>140</v>
      </c>
      <c r="AH282" s="118">
        <f t="shared" si="10"/>
        <v>33002</v>
      </c>
      <c r="AI282" s="112">
        <f>INDEX([2]Exposure_GWASs!F:F,MATCH([2]Luke!AB410,[2]Exposure_GWASs!C:C,0))</f>
        <v>249796</v>
      </c>
      <c r="AJ282" s="112" t="s">
        <v>2217</v>
      </c>
      <c r="AK282" s="112" t="s">
        <v>1005</v>
      </c>
      <c r="AL282" s="112" t="s">
        <v>249</v>
      </c>
      <c r="AM282" s="112" t="s">
        <v>384</v>
      </c>
      <c r="AN282" s="112" t="s">
        <v>2283</v>
      </c>
      <c r="AO282" s="112" t="s">
        <v>11</v>
      </c>
      <c r="AP282" s="112" t="s">
        <v>11</v>
      </c>
      <c r="AQ282" s="112" t="s">
        <v>11</v>
      </c>
      <c r="AR282" s="112" t="s">
        <v>11</v>
      </c>
      <c r="AS282" s="112" t="s">
        <v>2284</v>
      </c>
      <c r="AT282" s="112" t="s">
        <v>2241</v>
      </c>
      <c r="AU282" s="112" t="s">
        <v>10</v>
      </c>
      <c r="AV282" s="112" t="s">
        <v>10</v>
      </c>
      <c r="AW282" s="112">
        <v>32</v>
      </c>
      <c r="AX282" s="112">
        <f>INDEX([2]Exposure_GWASs!S:S,MATCH([2]Luke!AB410,[2]Exposure_GWASs!C:C,0))</f>
        <v>32</v>
      </c>
      <c r="AY282" s="112" t="s">
        <v>10</v>
      </c>
      <c r="AZ282" s="112" t="s">
        <v>171</v>
      </c>
      <c r="BA282" s="112" t="s">
        <v>10</v>
      </c>
      <c r="BB282" s="112" t="s">
        <v>19</v>
      </c>
      <c r="BC282" s="112" t="s">
        <v>11</v>
      </c>
      <c r="BD282" s="112"/>
      <c r="BE282" s="112"/>
      <c r="BF282" s="112"/>
      <c r="BG282" s="112"/>
      <c r="BH282" s="112"/>
      <c r="BI282" s="112" t="s">
        <v>2285</v>
      </c>
      <c r="BJ282" s="112" t="s">
        <v>2286</v>
      </c>
      <c r="BK282" s="112" t="s">
        <v>2287</v>
      </c>
      <c r="BL282" s="112" t="s">
        <v>11</v>
      </c>
      <c r="BM282" s="112" t="s">
        <v>11</v>
      </c>
      <c r="BN282" s="112" t="s">
        <v>2288</v>
      </c>
      <c r="BO282" s="112" t="s">
        <v>167</v>
      </c>
      <c r="BP282" s="112" t="s">
        <v>167</v>
      </c>
      <c r="BQ282" s="112" t="s">
        <v>1012</v>
      </c>
      <c r="BR282" s="112">
        <v>0.1</v>
      </c>
      <c r="BS282" s="112"/>
      <c r="BT282" s="112">
        <v>95</v>
      </c>
      <c r="BU282" s="112">
        <v>-0.05</v>
      </c>
      <c r="BV282" s="112">
        <v>0.24</v>
      </c>
      <c r="BW282" s="112">
        <v>0.2</v>
      </c>
      <c r="BX282" s="112" t="s">
        <v>2290</v>
      </c>
      <c r="BY282" s="112">
        <v>2.1999999999999999E-2</v>
      </c>
      <c r="BZ282" s="112" t="s">
        <v>2291</v>
      </c>
      <c r="CA282" s="112" t="s">
        <v>2292</v>
      </c>
      <c r="CB282" s="112" t="s">
        <v>2293</v>
      </c>
      <c r="CC282" s="112" t="s">
        <v>2294</v>
      </c>
      <c r="CD282" s="112" t="s">
        <v>2295</v>
      </c>
      <c r="CE282" s="112"/>
      <c r="CF282" s="112"/>
      <c r="CG282" s="112"/>
      <c r="CH282" s="112"/>
    </row>
    <row r="283" spans="1:86">
      <c r="A283" s="112">
        <v>49</v>
      </c>
      <c r="B283" s="105" t="s">
        <v>282</v>
      </c>
      <c r="C283" s="115" t="s">
        <v>244</v>
      </c>
      <c r="D283" s="112" t="s">
        <v>2278</v>
      </c>
      <c r="E283" s="112">
        <v>2015</v>
      </c>
      <c r="F283" s="112" t="s">
        <v>1878</v>
      </c>
      <c r="G283" s="112" t="s">
        <v>2279</v>
      </c>
      <c r="H283" s="112" t="s">
        <v>2232</v>
      </c>
      <c r="I283" s="112" t="s">
        <v>2233</v>
      </c>
      <c r="J283" s="112" t="s">
        <v>2234</v>
      </c>
      <c r="K283" s="112" t="s">
        <v>2235</v>
      </c>
      <c r="L283" s="112" t="s">
        <v>2296</v>
      </c>
      <c r="M283" s="112" t="s">
        <v>2297</v>
      </c>
      <c r="N283" s="112" t="s">
        <v>33</v>
      </c>
      <c r="O283" s="112" t="s">
        <v>5571</v>
      </c>
      <c r="P283" s="112" t="s">
        <v>5778</v>
      </c>
      <c r="Q283" s="252" t="s">
        <v>5600</v>
      </c>
      <c r="R283" s="112" t="s">
        <v>2302</v>
      </c>
      <c r="S283" s="112" t="s">
        <v>123</v>
      </c>
      <c r="T283" s="112" t="s">
        <v>2282</v>
      </c>
      <c r="U283" s="112" t="s">
        <v>483</v>
      </c>
      <c r="V283" s="112">
        <v>33018</v>
      </c>
      <c r="W283" s="112" t="s">
        <v>10</v>
      </c>
      <c r="X283" s="112" t="s">
        <v>10</v>
      </c>
      <c r="Y283" s="112" t="s">
        <v>10</v>
      </c>
      <c r="Z283" s="112" t="s">
        <v>10</v>
      </c>
      <c r="AA283" s="112" t="s">
        <v>1005</v>
      </c>
      <c r="AB283" s="112" t="s">
        <v>249</v>
      </c>
      <c r="AC283" s="112" t="s">
        <v>127</v>
      </c>
      <c r="AD283" s="107" t="s">
        <v>127</v>
      </c>
      <c r="AE283" s="112" t="s">
        <v>1224</v>
      </c>
      <c r="AF283" s="112" t="s">
        <v>2282</v>
      </c>
      <c r="AG283" s="112" t="s">
        <v>140</v>
      </c>
      <c r="AH283" s="118">
        <f t="shared" si="10"/>
        <v>33018</v>
      </c>
      <c r="AI283" s="112">
        <f>INDEX([2]Exposure_GWASs!F:F,MATCH([2]Luke!AB411,[2]Exposure_GWASs!C:C,0))</f>
        <v>249796</v>
      </c>
      <c r="AJ283" s="112" t="s">
        <v>2217</v>
      </c>
      <c r="AK283" s="112" t="s">
        <v>1005</v>
      </c>
      <c r="AL283" s="112" t="s">
        <v>249</v>
      </c>
      <c r="AM283" s="112" t="s">
        <v>384</v>
      </c>
      <c r="AN283" s="112" t="s">
        <v>2283</v>
      </c>
      <c r="AO283" s="112" t="s">
        <v>11</v>
      </c>
      <c r="AP283" s="112" t="s">
        <v>11</v>
      </c>
      <c r="AQ283" s="112" t="s">
        <v>11</v>
      </c>
      <c r="AR283" s="112" t="s">
        <v>11</v>
      </c>
      <c r="AS283" s="112" t="s">
        <v>2284</v>
      </c>
      <c r="AT283" s="112" t="s">
        <v>2241</v>
      </c>
      <c r="AU283" s="112" t="s">
        <v>10</v>
      </c>
      <c r="AV283" s="112" t="s">
        <v>10</v>
      </c>
      <c r="AW283" s="112">
        <v>32</v>
      </c>
      <c r="AX283" s="112">
        <f>INDEX([2]Exposure_GWASs!S:S,MATCH([2]Luke!AB411,[2]Exposure_GWASs!C:C,0))</f>
        <v>32</v>
      </c>
      <c r="AY283" s="112" t="s">
        <v>10</v>
      </c>
      <c r="AZ283" s="112" t="s">
        <v>171</v>
      </c>
      <c r="BA283" s="112" t="s">
        <v>10</v>
      </c>
      <c r="BB283" s="112" t="s">
        <v>19</v>
      </c>
      <c r="BC283" s="112" t="s">
        <v>11</v>
      </c>
      <c r="BD283" s="112"/>
      <c r="BE283" s="112"/>
      <c r="BF283" s="112"/>
      <c r="BG283" s="112"/>
      <c r="BH283" s="112"/>
      <c r="BI283" s="112" t="s">
        <v>2285</v>
      </c>
      <c r="BJ283" s="112" t="s">
        <v>2286</v>
      </c>
      <c r="BK283" s="112" t="s">
        <v>2287</v>
      </c>
      <c r="BL283" s="112" t="s">
        <v>11</v>
      </c>
      <c r="BM283" s="112" t="s">
        <v>11</v>
      </c>
      <c r="BN283" s="112" t="s">
        <v>2288</v>
      </c>
      <c r="BO283" s="112" t="s">
        <v>167</v>
      </c>
      <c r="BP283" s="112" t="s">
        <v>167</v>
      </c>
      <c r="BQ283" s="112" t="s">
        <v>1012</v>
      </c>
      <c r="BR283" s="112">
        <v>0.28000000000000003</v>
      </c>
      <c r="BS283" s="112"/>
      <c r="BT283" s="112">
        <v>95</v>
      </c>
      <c r="BU283" s="112">
        <v>0.16</v>
      </c>
      <c r="BV283" s="112">
        <v>0.41</v>
      </c>
      <c r="BW283" s="112" t="s">
        <v>2305</v>
      </c>
      <c r="BX283" s="112" t="s">
        <v>2290</v>
      </c>
      <c r="BY283" s="112">
        <v>2.1999999999999999E-2</v>
      </c>
      <c r="BZ283" s="112" t="s">
        <v>2291</v>
      </c>
      <c r="CA283" s="112" t="s">
        <v>2292</v>
      </c>
      <c r="CB283" s="112" t="s">
        <v>2293</v>
      </c>
      <c r="CC283" s="112" t="s">
        <v>2294</v>
      </c>
      <c r="CD283" s="112" t="s">
        <v>2295</v>
      </c>
      <c r="CE283" s="112"/>
      <c r="CF283" s="112"/>
      <c r="CG283" s="112"/>
      <c r="CH283" s="112"/>
    </row>
    <row r="284" spans="1:86">
      <c r="A284" s="112">
        <v>49</v>
      </c>
      <c r="B284" s="105" t="s">
        <v>282</v>
      </c>
      <c r="C284" s="115" t="s">
        <v>244</v>
      </c>
      <c r="D284" s="112" t="s">
        <v>2278</v>
      </c>
      <c r="E284" s="112">
        <v>2015</v>
      </c>
      <c r="F284" s="112" t="s">
        <v>1878</v>
      </c>
      <c r="G284" s="112" t="s">
        <v>2279</v>
      </c>
      <c r="H284" s="112" t="s">
        <v>2232</v>
      </c>
      <c r="I284" s="112" t="s">
        <v>2233</v>
      </c>
      <c r="J284" s="112" t="s">
        <v>2234</v>
      </c>
      <c r="K284" s="112" t="s">
        <v>2235</v>
      </c>
      <c r="L284" s="112" t="s">
        <v>2296</v>
      </c>
      <c r="M284" s="112" t="s">
        <v>2297</v>
      </c>
      <c r="N284" s="112" t="s">
        <v>33</v>
      </c>
      <c r="O284" s="112" t="s">
        <v>1532</v>
      </c>
      <c r="P284" s="112" t="s">
        <v>5779</v>
      </c>
      <c r="Q284" s="283" t="s">
        <v>5607</v>
      </c>
      <c r="R284" s="112" t="s">
        <v>650</v>
      </c>
      <c r="S284" s="112" t="s">
        <v>123</v>
      </c>
      <c r="T284" s="112" t="s">
        <v>2282</v>
      </c>
      <c r="U284" s="112" t="s">
        <v>483</v>
      </c>
      <c r="V284" s="112">
        <v>11215</v>
      </c>
      <c r="W284" s="112" t="s">
        <v>10</v>
      </c>
      <c r="X284" s="112" t="s">
        <v>10</v>
      </c>
      <c r="Y284" s="112" t="s">
        <v>10</v>
      </c>
      <c r="Z284" s="112" t="s">
        <v>10</v>
      </c>
      <c r="AA284" s="112" t="s">
        <v>1005</v>
      </c>
      <c r="AB284" s="112" t="s">
        <v>249</v>
      </c>
      <c r="AC284" s="112" t="s">
        <v>127</v>
      </c>
      <c r="AD284" s="107" t="s">
        <v>127</v>
      </c>
      <c r="AE284" s="112" t="s">
        <v>1224</v>
      </c>
      <c r="AF284" s="112" t="s">
        <v>2282</v>
      </c>
      <c r="AG284" s="112" t="s">
        <v>140</v>
      </c>
      <c r="AH284" s="118">
        <f t="shared" si="10"/>
        <v>11215</v>
      </c>
      <c r="AI284" s="112">
        <f>INDEX([2]Exposure_GWASs!F:F,MATCH([2]Luke!AB412,[2]Exposure_GWASs!C:C,0))</f>
        <v>249796</v>
      </c>
      <c r="AJ284" s="112" t="s">
        <v>2217</v>
      </c>
      <c r="AK284" s="112" t="s">
        <v>1005</v>
      </c>
      <c r="AL284" s="112" t="s">
        <v>249</v>
      </c>
      <c r="AM284" s="112" t="s">
        <v>384</v>
      </c>
      <c r="AN284" s="112" t="s">
        <v>2283</v>
      </c>
      <c r="AO284" s="112" t="s">
        <v>11</v>
      </c>
      <c r="AP284" s="112" t="s">
        <v>11</v>
      </c>
      <c r="AQ284" s="112" t="s">
        <v>11</v>
      </c>
      <c r="AR284" s="112" t="s">
        <v>11</v>
      </c>
      <c r="AS284" s="112" t="s">
        <v>2284</v>
      </c>
      <c r="AT284" s="112" t="s">
        <v>2241</v>
      </c>
      <c r="AU284" s="112" t="s">
        <v>10</v>
      </c>
      <c r="AV284" s="112" t="s">
        <v>10</v>
      </c>
      <c r="AW284" s="112">
        <v>32</v>
      </c>
      <c r="AX284" s="112">
        <f>INDEX([2]Exposure_GWASs!S:S,MATCH([2]Luke!AB412,[2]Exposure_GWASs!C:C,0))</f>
        <v>32</v>
      </c>
      <c r="AY284" s="112" t="s">
        <v>10</v>
      </c>
      <c r="AZ284" s="112" t="s">
        <v>171</v>
      </c>
      <c r="BA284" s="112" t="s">
        <v>10</v>
      </c>
      <c r="BB284" s="112" t="s">
        <v>19</v>
      </c>
      <c r="BC284" s="112" t="s">
        <v>11</v>
      </c>
      <c r="BD284" s="112"/>
      <c r="BE284" s="112"/>
      <c r="BF284" s="112"/>
      <c r="BG284" s="112"/>
      <c r="BH284" s="112"/>
      <c r="BI284" s="112" t="s">
        <v>2285</v>
      </c>
      <c r="BJ284" s="112" t="s">
        <v>2286</v>
      </c>
      <c r="BK284" s="112" t="s">
        <v>2287</v>
      </c>
      <c r="BL284" s="112" t="s">
        <v>11</v>
      </c>
      <c r="BM284" s="112" t="s">
        <v>11</v>
      </c>
      <c r="BN284" s="112" t="s">
        <v>2288</v>
      </c>
      <c r="BO284" s="112" t="s">
        <v>167</v>
      </c>
      <c r="BP284" s="112" t="s">
        <v>167</v>
      </c>
      <c r="BQ284" s="112" t="s">
        <v>1012</v>
      </c>
      <c r="BR284" s="112">
        <v>0.22</v>
      </c>
      <c r="BS284" s="112"/>
      <c r="BT284" s="112">
        <v>95</v>
      </c>
      <c r="BU284" s="112">
        <v>0.05</v>
      </c>
      <c r="BV284" s="112">
        <v>0.39</v>
      </c>
      <c r="BW284" s="112">
        <v>0.01</v>
      </c>
      <c r="BX284" s="112" t="s">
        <v>2290</v>
      </c>
      <c r="BY284" s="112">
        <v>2.1999999999999999E-2</v>
      </c>
      <c r="BZ284" s="112" t="s">
        <v>2291</v>
      </c>
      <c r="CA284" s="112" t="s">
        <v>2292</v>
      </c>
      <c r="CB284" s="112" t="s">
        <v>2293</v>
      </c>
      <c r="CC284" s="112" t="s">
        <v>2294</v>
      </c>
      <c r="CD284" s="112" t="s">
        <v>2295</v>
      </c>
      <c r="CE284" s="112"/>
      <c r="CF284" s="112"/>
      <c r="CG284" s="112"/>
      <c r="CH284" s="112"/>
    </row>
    <row r="285" spans="1:86">
      <c r="A285" s="112">
        <v>49</v>
      </c>
      <c r="B285" s="105" t="s">
        <v>282</v>
      </c>
      <c r="C285" s="115" t="s">
        <v>244</v>
      </c>
      <c r="D285" s="112" t="s">
        <v>2278</v>
      </c>
      <c r="E285" s="112">
        <v>2015</v>
      </c>
      <c r="F285" s="112" t="s">
        <v>1878</v>
      </c>
      <c r="G285" s="112" t="s">
        <v>2279</v>
      </c>
      <c r="H285" s="112" t="s">
        <v>2232</v>
      </c>
      <c r="I285" s="112" t="s">
        <v>2233</v>
      </c>
      <c r="J285" s="112" t="s">
        <v>2234</v>
      </c>
      <c r="K285" s="112" t="s">
        <v>2235</v>
      </c>
      <c r="L285" s="112" t="s">
        <v>2296</v>
      </c>
      <c r="M285" s="112" t="s">
        <v>2297</v>
      </c>
      <c r="N285" s="112" t="s">
        <v>33</v>
      </c>
      <c r="O285" s="112" t="s">
        <v>1543</v>
      </c>
      <c r="P285" s="112" t="s">
        <v>5780</v>
      </c>
      <c r="Q285" s="283" t="s">
        <v>5607</v>
      </c>
      <c r="R285" s="112" t="s">
        <v>650</v>
      </c>
      <c r="S285" s="112" t="s">
        <v>123</v>
      </c>
      <c r="T285" s="112" t="s">
        <v>2282</v>
      </c>
      <c r="U285" s="112" t="s">
        <v>483</v>
      </c>
      <c r="V285" s="112">
        <v>13915</v>
      </c>
      <c r="W285" s="112" t="s">
        <v>10</v>
      </c>
      <c r="X285" s="112" t="s">
        <v>10</v>
      </c>
      <c r="Y285" s="112" t="s">
        <v>10</v>
      </c>
      <c r="Z285" s="112" t="s">
        <v>10</v>
      </c>
      <c r="AA285" s="112" t="s">
        <v>1005</v>
      </c>
      <c r="AB285" s="112" t="s">
        <v>249</v>
      </c>
      <c r="AC285" s="112" t="s">
        <v>127</v>
      </c>
      <c r="AD285" s="107" t="s">
        <v>127</v>
      </c>
      <c r="AE285" s="112" t="s">
        <v>1224</v>
      </c>
      <c r="AF285" s="112" t="s">
        <v>2282</v>
      </c>
      <c r="AG285" s="112" t="s">
        <v>140</v>
      </c>
      <c r="AH285" s="118">
        <f t="shared" si="10"/>
        <v>13915</v>
      </c>
      <c r="AI285" s="112">
        <f>INDEX([2]Exposure_GWASs!F:F,MATCH([2]Luke!AB413,[2]Exposure_GWASs!C:C,0))</f>
        <v>249796</v>
      </c>
      <c r="AJ285" s="112" t="s">
        <v>2217</v>
      </c>
      <c r="AK285" s="112" t="s">
        <v>1005</v>
      </c>
      <c r="AL285" s="112" t="s">
        <v>249</v>
      </c>
      <c r="AM285" s="112" t="s">
        <v>384</v>
      </c>
      <c r="AN285" s="112" t="s">
        <v>2283</v>
      </c>
      <c r="AO285" s="112" t="s">
        <v>11</v>
      </c>
      <c r="AP285" s="112" t="s">
        <v>11</v>
      </c>
      <c r="AQ285" s="112" t="s">
        <v>11</v>
      </c>
      <c r="AR285" s="112" t="s">
        <v>11</v>
      </c>
      <c r="AS285" s="112" t="s">
        <v>2284</v>
      </c>
      <c r="AT285" s="112" t="s">
        <v>2241</v>
      </c>
      <c r="AU285" s="112" t="s">
        <v>10</v>
      </c>
      <c r="AV285" s="112" t="s">
        <v>10</v>
      </c>
      <c r="AW285" s="112">
        <v>32</v>
      </c>
      <c r="AX285" s="112">
        <f>INDEX([2]Exposure_GWASs!S:S,MATCH([2]Luke!AB413,[2]Exposure_GWASs!C:C,0))</f>
        <v>32</v>
      </c>
      <c r="AY285" s="112" t="s">
        <v>10</v>
      </c>
      <c r="AZ285" s="112" t="s">
        <v>171</v>
      </c>
      <c r="BA285" s="112" t="s">
        <v>10</v>
      </c>
      <c r="BB285" s="112" t="s">
        <v>19</v>
      </c>
      <c r="BC285" s="112" t="s">
        <v>11</v>
      </c>
      <c r="BD285" s="112"/>
      <c r="BE285" s="112"/>
      <c r="BF285" s="112"/>
      <c r="BG285" s="112"/>
      <c r="BH285" s="112"/>
      <c r="BI285" s="112" t="s">
        <v>2285</v>
      </c>
      <c r="BJ285" s="112" t="s">
        <v>2286</v>
      </c>
      <c r="BK285" s="112" t="s">
        <v>2287</v>
      </c>
      <c r="BL285" s="112" t="s">
        <v>11</v>
      </c>
      <c r="BM285" s="112" t="s">
        <v>11</v>
      </c>
      <c r="BN285" s="112" t="s">
        <v>2288</v>
      </c>
      <c r="BO285" s="112" t="s">
        <v>167</v>
      </c>
      <c r="BP285" s="112" t="s">
        <v>167</v>
      </c>
      <c r="BQ285" s="112" t="s">
        <v>1012</v>
      </c>
      <c r="BR285" s="112">
        <v>0.24</v>
      </c>
      <c r="BS285" s="112"/>
      <c r="BT285" s="112">
        <v>95</v>
      </c>
      <c r="BU285" s="112">
        <v>0.1</v>
      </c>
      <c r="BV285" s="112">
        <v>0.38</v>
      </c>
      <c r="BW285" s="112">
        <v>1E-3</v>
      </c>
      <c r="BX285" s="112" t="s">
        <v>2290</v>
      </c>
      <c r="BY285" s="112">
        <v>2.1999999999999999E-2</v>
      </c>
      <c r="BZ285" s="112" t="s">
        <v>2291</v>
      </c>
      <c r="CA285" s="112" t="s">
        <v>2292</v>
      </c>
      <c r="CB285" s="112" t="s">
        <v>2293</v>
      </c>
      <c r="CC285" s="112" t="s">
        <v>2294</v>
      </c>
      <c r="CD285" s="112" t="s">
        <v>2295</v>
      </c>
      <c r="CE285" s="112"/>
      <c r="CF285" s="112"/>
      <c r="CG285" s="112"/>
      <c r="CH285" s="112"/>
    </row>
    <row r="286" spans="1:86">
      <c r="A286" s="112">
        <v>49</v>
      </c>
      <c r="B286" s="105" t="s">
        <v>282</v>
      </c>
      <c r="C286" s="115" t="s">
        <v>244</v>
      </c>
      <c r="D286" s="112" t="s">
        <v>2278</v>
      </c>
      <c r="E286" s="112">
        <v>2015</v>
      </c>
      <c r="F286" s="112" t="s">
        <v>1878</v>
      </c>
      <c r="G286" s="112" t="s">
        <v>2279</v>
      </c>
      <c r="H286" s="112" t="s">
        <v>2232</v>
      </c>
      <c r="I286" s="112" t="s">
        <v>2233</v>
      </c>
      <c r="J286" s="112" t="s">
        <v>2234</v>
      </c>
      <c r="K286" s="112" t="s">
        <v>2235</v>
      </c>
      <c r="L286" s="112" t="s">
        <v>2236</v>
      </c>
      <c r="M286" s="112" t="s">
        <v>2280</v>
      </c>
      <c r="N286" s="112" t="s">
        <v>33</v>
      </c>
      <c r="O286" s="112" t="s">
        <v>701</v>
      </c>
      <c r="P286" s="112" t="s">
        <v>701</v>
      </c>
      <c r="Q286" s="112" t="s">
        <v>5602</v>
      </c>
      <c r="R286" s="112" t="s">
        <v>2281</v>
      </c>
      <c r="S286" s="112" t="s">
        <v>123</v>
      </c>
      <c r="T286" s="112" t="s">
        <v>2306</v>
      </c>
      <c r="U286" s="112" t="s">
        <v>483</v>
      </c>
      <c r="V286" s="112">
        <v>32596</v>
      </c>
      <c r="W286" s="112" t="s">
        <v>10</v>
      </c>
      <c r="X286" s="112" t="s">
        <v>10</v>
      </c>
      <c r="Y286" s="112" t="s">
        <v>10</v>
      </c>
      <c r="Z286" s="112" t="s">
        <v>10</v>
      </c>
      <c r="AA286" s="112" t="s">
        <v>1005</v>
      </c>
      <c r="AB286" s="112" t="s">
        <v>249</v>
      </c>
      <c r="AC286" s="112" t="s">
        <v>127</v>
      </c>
      <c r="AD286" s="107" t="s">
        <v>127</v>
      </c>
      <c r="AE286" s="112" t="s">
        <v>1224</v>
      </c>
      <c r="AF286" s="112" t="s">
        <v>2306</v>
      </c>
      <c r="AG286" s="112" t="s">
        <v>140</v>
      </c>
      <c r="AH286" s="118">
        <f>V286</f>
        <v>32596</v>
      </c>
      <c r="AI286" s="112">
        <f>INDEX([2]Exposure_GWASs!F:F,MATCH([2]Luke!AB414,[2]Exposure_GWASs!C:C,0))</f>
        <v>249796</v>
      </c>
      <c r="AJ286" s="112" t="s">
        <v>2217</v>
      </c>
      <c r="AK286" s="112" t="s">
        <v>1005</v>
      </c>
      <c r="AL286" s="112" t="s">
        <v>249</v>
      </c>
      <c r="AM286" s="112" t="s">
        <v>384</v>
      </c>
      <c r="AN286" s="112" t="s">
        <v>2283</v>
      </c>
      <c r="AO286" s="112" t="s">
        <v>11</v>
      </c>
      <c r="AP286" s="112" t="s">
        <v>11</v>
      </c>
      <c r="AQ286" s="112" t="s">
        <v>11</v>
      </c>
      <c r="AR286" s="112" t="s">
        <v>11</v>
      </c>
      <c r="AS286" s="112" t="s">
        <v>2284</v>
      </c>
      <c r="AT286" s="112" t="s">
        <v>2241</v>
      </c>
      <c r="AU286" s="112" t="s">
        <v>10</v>
      </c>
      <c r="AV286" s="112" t="s">
        <v>10</v>
      </c>
      <c r="AW286" s="112">
        <v>32</v>
      </c>
      <c r="AX286" s="112">
        <f>INDEX([2]Exposure_GWASs!S:S,MATCH([2]Luke!AB414,[2]Exposure_GWASs!C:C,0))</f>
        <v>32</v>
      </c>
      <c r="AY286" s="112" t="s">
        <v>10</v>
      </c>
      <c r="AZ286" s="112" t="s">
        <v>171</v>
      </c>
      <c r="BA286" s="112" t="s">
        <v>10</v>
      </c>
      <c r="BB286" s="112" t="s">
        <v>19</v>
      </c>
      <c r="BC286" s="112" t="s">
        <v>11</v>
      </c>
      <c r="BD286" s="112"/>
      <c r="BE286" s="112"/>
      <c r="BF286" s="112"/>
      <c r="BG286" s="112"/>
      <c r="BH286" s="112"/>
      <c r="BI286" s="112" t="s">
        <v>2285</v>
      </c>
      <c r="BJ286" s="112" t="s">
        <v>2286</v>
      </c>
      <c r="BK286" s="112" t="s">
        <v>2287</v>
      </c>
      <c r="BL286" s="112" t="s">
        <v>11</v>
      </c>
      <c r="BM286" s="112" t="s">
        <v>11</v>
      </c>
      <c r="BN286" s="112" t="s">
        <v>2288</v>
      </c>
      <c r="BO286" s="112" t="s">
        <v>167</v>
      </c>
      <c r="BP286" s="112" t="s">
        <v>167</v>
      </c>
      <c r="BQ286" s="112" t="s">
        <v>1012</v>
      </c>
      <c r="BR286" s="112">
        <v>0.01</v>
      </c>
      <c r="BS286" s="112"/>
      <c r="BT286" s="112">
        <v>95</v>
      </c>
      <c r="BU286" s="112">
        <v>-0.16</v>
      </c>
      <c r="BV286" s="112">
        <v>0.18</v>
      </c>
      <c r="BW286" s="112">
        <v>0.01</v>
      </c>
      <c r="BX286" s="112" t="s">
        <v>2290</v>
      </c>
      <c r="BY286" s="112">
        <v>2.1999999999999999E-2</v>
      </c>
      <c r="BZ286" s="112" t="s">
        <v>2291</v>
      </c>
      <c r="CA286" s="112" t="s">
        <v>2292</v>
      </c>
      <c r="CB286" s="112" t="s">
        <v>2293</v>
      </c>
      <c r="CC286" s="112" t="s">
        <v>2294</v>
      </c>
      <c r="CD286" s="112" t="s">
        <v>2295</v>
      </c>
      <c r="CE286" s="112"/>
      <c r="CF286" s="112"/>
      <c r="CG286" s="112"/>
      <c r="CH286" s="112"/>
    </row>
    <row r="287" spans="1:86">
      <c r="A287" s="112">
        <v>49</v>
      </c>
      <c r="B287" s="105" t="s">
        <v>282</v>
      </c>
      <c r="C287" s="115" t="s">
        <v>244</v>
      </c>
      <c r="D287" s="112" t="s">
        <v>2278</v>
      </c>
      <c r="E287" s="112">
        <v>2015</v>
      </c>
      <c r="F287" s="112" t="s">
        <v>1878</v>
      </c>
      <c r="G287" s="112" t="s">
        <v>2279</v>
      </c>
      <c r="H287" s="112" t="s">
        <v>2232</v>
      </c>
      <c r="I287" s="112" t="s">
        <v>2233</v>
      </c>
      <c r="J287" s="112" t="s">
        <v>2234</v>
      </c>
      <c r="K287" s="112" t="s">
        <v>2235</v>
      </c>
      <c r="L287" s="112" t="s">
        <v>2296</v>
      </c>
      <c r="M287" s="112" t="s">
        <v>2297</v>
      </c>
      <c r="N287" s="112" t="s">
        <v>33</v>
      </c>
      <c r="O287" s="112" t="s">
        <v>699</v>
      </c>
      <c r="P287" s="112" t="s">
        <v>699</v>
      </c>
      <c r="Q287" s="112" t="s">
        <v>5602</v>
      </c>
      <c r="R287" s="112" t="s">
        <v>2281</v>
      </c>
      <c r="S287" s="112" t="s">
        <v>123</v>
      </c>
      <c r="T287" s="112" t="s">
        <v>2306</v>
      </c>
      <c r="U287" s="112" t="s">
        <v>483</v>
      </c>
      <c r="V287" s="112">
        <v>32989</v>
      </c>
      <c r="W287" s="112" t="s">
        <v>10</v>
      </c>
      <c r="X287" s="112" t="s">
        <v>10</v>
      </c>
      <c r="Y287" s="112" t="s">
        <v>10</v>
      </c>
      <c r="Z287" s="112" t="s">
        <v>10</v>
      </c>
      <c r="AA287" s="112" t="s">
        <v>1005</v>
      </c>
      <c r="AB287" s="112" t="s">
        <v>249</v>
      </c>
      <c r="AC287" s="112" t="s">
        <v>127</v>
      </c>
      <c r="AD287" s="107" t="s">
        <v>127</v>
      </c>
      <c r="AE287" s="112" t="s">
        <v>1224</v>
      </c>
      <c r="AF287" s="112" t="s">
        <v>2306</v>
      </c>
      <c r="AG287" s="112" t="s">
        <v>140</v>
      </c>
      <c r="AH287" s="118">
        <f t="shared" ref="AH287:AH299" si="11">V287</f>
        <v>32989</v>
      </c>
      <c r="AI287" s="112">
        <f>INDEX([2]Exposure_GWASs!F:F,MATCH([2]Luke!AB415,[2]Exposure_GWASs!C:C,0))</f>
        <v>249796</v>
      </c>
      <c r="AJ287" s="112" t="s">
        <v>2217</v>
      </c>
      <c r="AK287" s="112" t="s">
        <v>1005</v>
      </c>
      <c r="AL287" s="112" t="s">
        <v>249</v>
      </c>
      <c r="AM287" s="112" t="s">
        <v>384</v>
      </c>
      <c r="AN287" s="112" t="s">
        <v>2283</v>
      </c>
      <c r="AO287" s="112" t="s">
        <v>11</v>
      </c>
      <c r="AP287" s="112" t="s">
        <v>11</v>
      </c>
      <c r="AQ287" s="112" t="s">
        <v>11</v>
      </c>
      <c r="AR287" s="112" t="s">
        <v>11</v>
      </c>
      <c r="AS287" s="112" t="s">
        <v>2284</v>
      </c>
      <c r="AT287" s="112" t="s">
        <v>2241</v>
      </c>
      <c r="AU287" s="112" t="s">
        <v>10</v>
      </c>
      <c r="AV287" s="112" t="s">
        <v>10</v>
      </c>
      <c r="AW287" s="112">
        <v>32</v>
      </c>
      <c r="AX287" s="112">
        <f>INDEX([2]Exposure_GWASs!S:S,MATCH([2]Luke!AB415,[2]Exposure_GWASs!C:C,0))</f>
        <v>32</v>
      </c>
      <c r="AY287" s="112" t="s">
        <v>10</v>
      </c>
      <c r="AZ287" s="112" t="s">
        <v>171</v>
      </c>
      <c r="BA287" s="112" t="s">
        <v>10</v>
      </c>
      <c r="BB287" s="112" t="s">
        <v>19</v>
      </c>
      <c r="BC287" s="112" t="s">
        <v>11</v>
      </c>
      <c r="BD287" s="112"/>
      <c r="BE287" s="112"/>
      <c r="BF287" s="112"/>
      <c r="BG287" s="112"/>
      <c r="BH287" s="112"/>
      <c r="BI287" s="112" t="s">
        <v>2285</v>
      </c>
      <c r="BJ287" s="112" t="s">
        <v>2286</v>
      </c>
      <c r="BK287" s="112" t="s">
        <v>2287</v>
      </c>
      <c r="BL287" s="112" t="s">
        <v>11</v>
      </c>
      <c r="BM287" s="112" t="s">
        <v>11</v>
      </c>
      <c r="BN287" s="112" t="s">
        <v>2288</v>
      </c>
      <c r="BO287" s="112" t="s">
        <v>167</v>
      </c>
      <c r="BP287" s="112" t="s">
        <v>167</v>
      </c>
      <c r="BQ287" s="112" t="s">
        <v>1012</v>
      </c>
      <c r="BR287" s="112">
        <v>0.06</v>
      </c>
      <c r="BS287" s="112"/>
      <c r="BT287" s="112">
        <v>95</v>
      </c>
      <c r="BU287" s="112">
        <v>-0.14000000000000001</v>
      </c>
      <c r="BV287" s="112">
        <v>0.26</v>
      </c>
      <c r="BW287" s="112">
        <v>0.13</v>
      </c>
      <c r="BX287" s="112" t="s">
        <v>2290</v>
      </c>
      <c r="BY287" s="112">
        <v>2.1999999999999999E-2</v>
      </c>
      <c r="BZ287" s="112" t="s">
        <v>2291</v>
      </c>
      <c r="CA287" s="112" t="s">
        <v>2292</v>
      </c>
      <c r="CB287" s="112" t="s">
        <v>2293</v>
      </c>
      <c r="CC287" s="112" t="s">
        <v>2294</v>
      </c>
      <c r="CD287" s="112" t="s">
        <v>2295</v>
      </c>
      <c r="CE287" s="112"/>
      <c r="CF287" s="112"/>
      <c r="CG287" s="112"/>
      <c r="CH287" s="112"/>
    </row>
    <row r="288" spans="1:86">
      <c r="A288" s="112">
        <v>49</v>
      </c>
      <c r="B288" s="105" t="s">
        <v>282</v>
      </c>
      <c r="C288" s="115" t="s">
        <v>244</v>
      </c>
      <c r="D288" s="112" t="s">
        <v>2278</v>
      </c>
      <c r="E288" s="112">
        <v>2015</v>
      </c>
      <c r="F288" s="112" t="s">
        <v>1878</v>
      </c>
      <c r="G288" s="112" t="s">
        <v>2279</v>
      </c>
      <c r="H288" s="112" t="s">
        <v>2232</v>
      </c>
      <c r="I288" s="112" t="s">
        <v>2233</v>
      </c>
      <c r="J288" s="112" t="s">
        <v>2234</v>
      </c>
      <c r="K288" s="112" t="s">
        <v>2235</v>
      </c>
      <c r="L288" s="112" t="s">
        <v>2296</v>
      </c>
      <c r="M288" s="112" t="s">
        <v>2297</v>
      </c>
      <c r="N288" s="112" t="s">
        <v>33</v>
      </c>
      <c r="O288" s="112" t="s">
        <v>5743</v>
      </c>
      <c r="P288" s="112" t="s">
        <v>5743</v>
      </c>
      <c r="Q288" s="252" t="s">
        <v>5600</v>
      </c>
      <c r="R288" s="112" t="s">
        <v>2299</v>
      </c>
      <c r="S288" s="112" t="s">
        <v>123</v>
      </c>
      <c r="T288" s="112" t="s">
        <v>2306</v>
      </c>
      <c r="U288" s="112" t="s">
        <v>483</v>
      </c>
      <c r="V288" s="112">
        <v>17380</v>
      </c>
      <c r="W288" s="112" t="s">
        <v>10</v>
      </c>
      <c r="X288" s="112" t="s">
        <v>10</v>
      </c>
      <c r="Y288" s="112" t="s">
        <v>10</v>
      </c>
      <c r="Z288" s="112" t="s">
        <v>10</v>
      </c>
      <c r="AA288" s="112" t="s">
        <v>1005</v>
      </c>
      <c r="AB288" s="112" t="s">
        <v>249</v>
      </c>
      <c r="AC288" s="112" t="s">
        <v>127</v>
      </c>
      <c r="AD288" s="107" t="s">
        <v>127</v>
      </c>
      <c r="AE288" s="112" t="s">
        <v>1224</v>
      </c>
      <c r="AF288" s="112" t="s">
        <v>2306</v>
      </c>
      <c r="AG288" s="112" t="s">
        <v>140</v>
      </c>
      <c r="AH288" s="118">
        <f t="shared" si="11"/>
        <v>17380</v>
      </c>
      <c r="AI288" s="112">
        <f>INDEX([2]Exposure_GWASs!F:F,MATCH([2]Luke!AB416,[2]Exposure_GWASs!C:C,0))</f>
        <v>249796</v>
      </c>
      <c r="AJ288" s="112" t="s">
        <v>2217</v>
      </c>
      <c r="AK288" s="112" t="s">
        <v>1005</v>
      </c>
      <c r="AL288" s="112" t="s">
        <v>249</v>
      </c>
      <c r="AM288" s="112" t="s">
        <v>384</v>
      </c>
      <c r="AN288" s="112" t="s">
        <v>2283</v>
      </c>
      <c r="AO288" s="112" t="s">
        <v>11</v>
      </c>
      <c r="AP288" s="112" t="s">
        <v>11</v>
      </c>
      <c r="AQ288" s="112" t="s">
        <v>11</v>
      </c>
      <c r="AR288" s="112" t="s">
        <v>11</v>
      </c>
      <c r="AS288" s="112" t="s">
        <v>2284</v>
      </c>
      <c r="AT288" s="112" t="s">
        <v>2241</v>
      </c>
      <c r="AU288" s="112" t="s">
        <v>10</v>
      </c>
      <c r="AV288" s="112" t="s">
        <v>10</v>
      </c>
      <c r="AW288" s="112">
        <v>32</v>
      </c>
      <c r="AX288" s="112">
        <f>INDEX([2]Exposure_GWASs!S:S,MATCH([2]Luke!AB416,[2]Exposure_GWASs!C:C,0))</f>
        <v>32</v>
      </c>
      <c r="AY288" s="112" t="s">
        <v>10</v>
      </c>
      <c r="AZ288" s="112" t="s">
        <v>171</v>
      </c>
      <c r="BA288" s="112" t="s">
        <v>10</v>
      </c>
      <c r="BB288" s="112" t="s">
        <v>19</v>
      </c>
      <c r="BC288" s="112" t="s">
        <v>11</v>
      </c>
      <c r="BD288" s="112"/>
      <c r="BE288" s="112"/>
      <c r="BF288" s="112"/>
      <c r="BG288" s="112"/>
      <c r="BH288" s="112"/>
      <c r="BI288" s="112" t="s">
        <v>2285</v>
      </c>
      <c r="BJ288" s="112" t="s">
        <v>2286</v>
      </c>
      <c r="BK288" s="112" t="s">
        <v>2287</v>
      </c>
      <c r="BL288" s="112" t="s">
        <v>11</v>
      </c>
      <c r="BM288" s="112" t="s">
        <v>11</v>
      </c>
      <c r="BN288" s="112" t="s">
        <v>2288</v>
      </c>
      <c r="BO288" s="112" t="s">
        <v>167</v>
      </c>
      <c r="BP288" s="112" t="s">
        <v>167</v>
      </c>
      <c r="BQ288" s="112" t="s">
        <v>1012</v>
      </c>
      <c r="BR288" s="112">
        <v>0.04</v>
      </c>
      <c r="BS288" s="112"/>
      <c r="BT288" s="112">
        <v>95</v>
      </c>
      <c r="BU288" s="112">
        <v>-0.11</v>
      </c>
      <c r="BV288" s="112">
        <v>0.19</v>
      </c>
      <c r="BW288" s="112">
        <v>0.01</v>
      </c>
      <c r="BX288" s="112" t="s">
        <v>2290</v>
      </c>
      <c r="BY288" s="112">
        <v>2.1999999999999999E-2</v>
      </c>
      <c r="BZ288" s="112" t="s">
        <v>2291</v>
      </c>
      <c r="CA288" s="112" t="s">
        <v>2292</v>
      </c>
      <c r="CB288" s="112" t="s">
        <v>2293</v>
      </c>
      <c r="CC288" s="112" t="s">
        <v>2294</v>
      </c>
      <c r="CD288" s="112" t="s">
        <v>2295</v>
      </c>
      <c r="CE288" s="112"/>
      <c r="CF288" s="112"/>
      <c r="CG288" s="112"/>
      <c r="CH288" s="112"/>
    </row>
    <row r="289" spans="1:86">
      <c r="A289" s="112">
        <v>49</v>
      </c>
      <c r="B289" s="105" t="s">
        <v>282</v>
      </c>
      <c r="C289" s="115" t="s">
        <v>244</v>
      </c>
      <c r="D289" s="112" t="s">
        <v>2278</v>
      </c>
      <c r="E289" s="112">
        <v>2015</v>
      </c>
      <c r="F289" s="112" t="s">
        <v>1878</v>
      </c>
      <c r="G289" s="112" t="s">
        <v>2279</v>
      </c>
      <c r="H289" s="112" t="s">
        <v>2232</v>
      </c>
      <c r="I289" s="112" t="s">
        <v>2233</v>
      </c>
      <c r="J289" s="112" t="s">
        <v>2234</v>
      </c>
      <c r="K289" s="112" t="s">
        <v>2235</v>
      </c>
      <c r="L289" s="112" t="s">
        <v>2296</v>
      </c>
      <c r="M289" s="112" t="s">
        <v>2297</v>
      </c>
      <c r="N289" s="112" t="s">
        <v>33</v>
      </c>
      <c r="O289" s="112" t="s">
        <v>5766</v>
      </c>
      <c r="P289" s="112" t="s">
        <v>5766</v>
      </c>
      <c r="Q289" s="252" t="s">
        <v>5600</v>
      </c>
      <c r="R289" s="112" t="s">
        <v>2299</v>
      </c>
      <c r="S289" s="112" t="s">
        <v>123</v>
      </c>
      <c r="T289" s="112" t="s">
        <v>2306</v>
      </c>
      <c r="U289" s="112" t="s">
        <v>483</v>
      </c>
      <c r="V289" s="112">
        <v>2519</v>
      </c>
      <c r="W289" s="112" t="s">
        <v>10</v>
      </c>
      <c r="X289" s="112" t="s">
        <v>10</v>
      </c>
      <c r="Y289" s="112" t="s">
        <v>10</v>
      </c>
      <c r="Z289" s="112" t="s">
        <v>10</v>
      </c>
      <c r="AA289" s="112" t="s">
        <v>1005</v>
      </c>
      <c r="AB289" s="112" t="s">
        <v>249</v>
      </c>
      <c r="AC289" s="112" t="s">
        <v>127</v>
      </c>
      <c r="AD289" s="107" t="s">
        <v>127</v>
      </c>
      <c r="AE289" s="112" t="s">
        <v>1224</v>
      </c>
      <c r="AF289" s="112" t="s">
        <v>2306</v>
      </c>
      <c r="AG289" s="112" t="s">
        <v>140</v>
      </c>
      <c r="AH289" s="118">
        <f t="shared" si="11"/>
        <v>2519</v>
      </c>
      <c r="AI289" s="112">
        <f>INDEX([2]Exposure_GWASs!F:F,MATCH([2]Luke!AB417,[2]Exposure_GWASs!C:C,0))</f>
        <v>249796</v>
      </c>
      <c r="AJ289" s="112" t="s">
        <v>2217</v>
      </c>
      <c r="AK289" s="112" t="s">
        <v>1005</v>
      </c>
      <c r="AL289" s="112" t="s">
        <v>249</v>
      </c>
      <c r="AM289" s="112" t="s">
        <v>384</v>
      </c>
      <c r="AN289" s="112" t="s">
        <v>2283</v>
      </c>
      <c r="AO289" s="112" t="s">
        <v>11</v>
      </c>
      <c r="AP289" s="112" t="s">
        <v>11</v>
      </c>
      <c r="AQ289" s="112" t="s">
        <v>11</v>
      </c>
      <c r="AR289" s="112" t="s">
        <v>11</v>
      </c>
      <c r="AS289" s="112" t="s">
        <v>2284</v>
      </c>
      <c r="AT289" s="112" t="s">
        <v>2241</v>
      </c>
      <c r="AU289" s="112" t="s">
        <v>10</v>
      </c>
      <c r="AV289" s="112" t="s">
        <v>10</v>
      </c>
      <c r="AW289" s="112">
        <v>32</v>
      </c>
      <c r="AX289" s="112">
        <f>INDEX([2]Exposure_GWASs!S:S,MATCH([2]Luke!AB417,[2]Exposure_GWASs!C:C,0))</f>
        <v>32</v>
      </c>
      <c r="AY289" s="112" t="s">
        <v>10</v>
      </c>
      <c r="AZ289" s="112" t="s">
        <v>171</v>
      </c>
      <c r="BA289" s="112" t="s">
        <v>10</v>
      </c>
      <c r="BB289" s="112" t="s">
        <v>19</v>
      </c>
      <c r="BC289" s="112" t="s">
        <v>11</v>
      </c>
      <c r="BD289" s="112"/>
      <c r="BE289" s="112"/>
      <c r="BF289" s="112"/>
      <c r="BG289" s="112"/>
      <c r="BH289" s="112"/>
      <c r="BI289" s="112" t="s">
        <v>2285</v>
      </c>
      <c r="BJ289" s="112" t="s">
        <v>2286</v>
      </c>
      <c r="BK289" s="112" t="s">
        <v>2287</v>
      </c>
      <c r="BL289" s="112" t="s">
        <v>11</v>
      </c>
      <c r="BM289" s="112" t="s">
        <v>11</v>
      </c>
      <c r="BN289" s="112" t="s">
        <v>2288</v>
      </c>
      <c r="BO289" s="112" t="s">
        <v>167</v>
      </c>
      <c r="BP289" s="112" t="s">
        <v>167</v>
      </c>
      <c r="BQ289" s="112" t="s">
        <v>1012</v>
      </c>
      <c r="BR289" s="112">
        <v>0.13</v>
      </c>
      <c r="BS289" s="112"/>
      <c r="BT289" s="112">
        <v>95</v>
      </c>
      <c r="BU289" s="112">
        <v>-0.27</v>
      </c>
      <c r="BV289" s="112">
        <v>0.53</v>
      </c>
      <c r="BW289" s="112">
        <v>0.71</v>
      </c>
      <c r="BX289" s="112" t="s">
        <v>2290</v>
      </c>
      <c r="BY289" s="112">
        <v>2.1999999999999999E-2</v>
      </c>
      <c r="BZ289" s="112" t="s">
        <v>2291</v>
      </c>
      <c r="CA289" s="112" t="s">
        <v>2292</v>
      </c>
      <c r="CB289" s="112" t="s">
        <v>2293</v>
      </c>
      <c r="CC289" s="112" t="s">
        <v>2294</v>
      </c>
      <c r="CD289" s="112" t="s">
        <v>2295</v>
      </c>
      <c r="CE289" s="112"/>
      <c r="CF289" s="112"/>
      <c r="CG289" s="112"/>
      <c r="CH289" s="112"/>
    </row>
    <row r="290" spans="1:86">
      <c r="A290" s="112">
        <v>49</v>
      </c>
      <c r="B290" s="105" t="s">
        <v>282</v>
      </c>
      <c r="C290" s="115" t="s">
        <v>244</v>
      </c>
      <c r="D290" s="112" t="s">
        <v>2278</v>
      </c>
      <c r="E290" s="112">
        <v>2015</v>
      </c>
      <c r="F290" s="112" t="s">
        <v>1878</v>
      </c>
      <c r="G290" s="112" t="s">
        <v>2279</v>
      </c>
      <c r="H290" s="112" t="s">
        <v>2232</v>
      </c>
      <c r="I290" s="112" t="s">
        <v>2233</v>
      </c>
      <c r="J290" s="112" t="s">
        <v>2234</v>
      </c>
      <c r="K290" s="112" t="s">
        <v>2235</v>
      </c>
      <c r="L290" s="112" t="s">
        <v>2296</v>
      </c>
      <c r="M290" s="112" t="s">
        <v>2297</v>
      </c>
      <c r="N290" s="112" t="s">
        <v>33</v>
      </c>
      <c r="O290" s="112" t="s">
        <v>2264</v>
      </c>
      <c r="P290" s="112" t="s">
        <v>2264</v>
      </c>
      <c r="Q290" s="252" t="s">
        <v>5600</v>
      </c>
      <c r="R290" s="112" t="s">
        <v>2299</v>
      </c>
      <c r="S290" s="112" t="s">
        <v>123</v>
      </c>
      <c r="T290" s="112" t="s">
        <v>2306</v>
      </c>
      <c r="U290" s="112" t="s">
        <v>483</v>
      </c>
      <c r="V290" s="112">
        <v>13287</v>
      </c>
      <c r="W290" s="112" t="s">
        <v>10</v>
      </c>
      <c r="X290" s="112" t="s">
        <v>10</v>
      </c>
      <c r="Y290" s="112" t="s">
        <v>10</v>
      </c>
      <c r="Z290" s="112" t="s">
        <v>10</v>
      </c>
      <c r="AA290" s="112" t="s">
        <v>1005</v>
      </c>
      <c r="AB290" s="112" t="s">
        <v>249</v>
      </c>
      <c r="AC290" s="112" t="s">
        <v>127</v>
      </c>
      <c r="AD290" s="107" t="s">
        <v>127</v>
      </c>
      <c r="AE290" s="112" t="s">
        <v>1224</v>
      </c>
      <c r="AF290" s="112" t="s">
        <v>2306</v>
      </c>
      <c r="AG290" s="112" t="s">
        <v>140</v>
      </c>
      <c r="AH290" s="118">
        <f t="shared" si="11"/>
        <v>13287</v>
      </c>
      <c r="AI290" s="112">
        <f>INDEX([2]Exposure_GWASs!F:F,MATCH([2]Luke!AB418,[2]Exposure_GWASs!C:C,0))</f>
        <v>249796</v>
      </c>
      <c r="AJ290" s="112" t="s">
        <v>2217</v>
      </c>
      <c r="AK290" s="112" t="s">
        <v>1005</v>
      </c>
      <c r="AL290" s="112" t="s">
        <v>249</v>
      </c>
      <c r="AM290" s="112" t="s">
        <v>384</v>
      </c>
      <c r="AN290" s="112" t="s">
        <v>2283</v>
      </c>
      <c r="AO290" s="112" t="s">
        <v>11</v>
      </c>
      <c r="AP290" s="112" t="s">
        <v>11</v>
      </c>
      <c r="AQ290" s="112" t="s">
        <v>11</v>
      </c>
      <c r="AR290" s="112" t="s">
        <v>11</v>
      </c>
      <c r="AS290" s="112" t="s">
        <v>2284</v>
      </c>
      <c r="AT290" s="112" t="s">
        <v>2241</v>
      </c>
      <c r="AU290" s="112" t="s">
        <v>10</v>
      </c>
      <c r="AV290" s="112" t="s">
        <v>10</v>
      </c>
      <c r="AW290" s="112">
        <v>32</v>
      </c>
      <c r="AX290" s="112">
        <f>INDEX([2]Exposure_GWASs!S:S,MATCH([2]Luke!AB418,[2]Exposure_GWASs!C:C,0))</f>
        <v>32</v>
      </c>
      <c r="AY290" s="112" t="s">
        <v>10</v>
      </c>
      <c r="AZ290" s="112" t="s">
        <v>171</v>
      </c>
      <c r="BA290" s="112" t="s">
        <v>10</v>
      </c>
      <c r="BB290" s="112" t="s">
        <v>19</v>
      </c>
      <c r="BC290" s="112" t="s">
        <v>11</v>
      </c>
      <c r="BD290" s="112"/>
      <c r="BE290" s="112"/>
      <c r="BF290" s="112"/>
      <c r="BG290" s="112"/>
      <c r="BH290" s="112"/>
      <c r="BI290" s="112" t="s">
        <v>2285</v>
      </c>
      <c r="BJ290" s="112" t="s">
        <v>2286</v>
      </c>
      <c r="BK290" s="112" t="s">
        <v>2287</v>
      </c>
      <c r="BL290" s="112" t="s">
        <v>11</v>
      </c>
      <c r="BM290" s="112" t="s">
        <v>11</v>
      </c>
      <c r="BN290" s="112" t="s">
        <v>2288</v>
      </c>
      <c r="BO290" s="112" t="s">
        <v>167</v>
      </c>
      <c r="BP290" s="112" t="s">
        <v>167</v>
      </c>
      <c r="BQ290" s="112" t="s">
        <v>1012</v>
      </c>
      <c r="BR290" s="112">
        <v>0.25</v>
      </c>
      <c r="BS290" s="112"/>
      <c r="BT290" s="112">
        <v>95</v>
      </c>
      <c r="BU290" s="112">
        <v>0.01</v>
      </c>
      <c r="BV290" s="112">
        <v>0.48</v>
      </c>
      <c r="BW290" s="112">
        <v>0.57999999999999996</v>
      </c>
      <c r="BX290" s="112" t="s">
        <v>2290</v>
      </c>
      <c r="BY290" s="112">
        <v>2.1999999999999999E-2</v>
      </c>
      <c r="BZ290" s="112" t="s">
        <v>2291</v>
      </c>
      <c r="CA290" s="112" t="s">
        <v>2292</v>
      </c>
      <c r="CB290" s="112" t="s">
        <v>2293</v>
      </c>
      <c r="CC290" s="112" t="s">
        <v>2294</v>
      </c>
      <c r="CD290" s="112" t="s">
        <v>2295</v>
      </c>
      <c r="CE290" s="112"/>
      <c r="CF290" s="112"/>
      <c r="CG290" s="112"/>
      <c r="CH290" s="112"/>
    </row>
    <row r="291" spans="1:86">
      <c r="A291" s="112">
        <v>49</v>
      </c>
      <c r="B291" s="105" t="s">
        <v>282</v>
      </c>
      <c r="C291" s="115" t="s">
        <v>244</v>
      </c>
      <c r="D291" s="112" t="s">
        <v>2278</v>
      </c>
      <c r="E291" s="112">
        <v>2015</v>
      </c>
      <c r="F291" s="112" t="s">
        <v>1878</v>
      </c>
      <c r="G291" s="112" t="s">
        <v>2279</v>
      </c>
      <c r="H291" s="112" t="s">
        <v>2232</v>
      </c>
      <c r="I291" s="112" t="s">
        <v>2233</v>
      </c>
      <c r="J291" s="112" t="s">
        <v>2234</v>
      </c>
      <c r="K291" s="112" t="s">
        <v>2235</v>
      </c>
      <c r="L291" s="112" t="s">
        <v>2296</v>
      </c>
      <c r="M291" s="112" t="s">
        <v>2297</v>
      </c>
      <c r="N291" s="112" t="s">
        <v>33</v>
      </c>
      <c r="O291" s="112" t="s">
        <v>714</v>
      </c>
      <c r="P291" s="112" t="s">
        <v>5775</v>
      </c>
      <c r="Q291" s="252" t="s">
        <v>5600</v>
      </c>
      <c r="R291" s="112" t="s">
        <v>2299</v>
      </c>
      <c r="S291" s="112" t="s">
        <v>123</v>
      </c>
      <c r="T291" s="112" t="s">
        <v>2306</v>
      </c>
      <c r="U291" s="112" t="s">
        <v>483</v>
      </c>
      <c r="V291" s="112">
        <v>9526</v>
      </c>
      <c r="W291" s="112" t="s">
        <v>10</v>
      </c>
      <c r="X291" s="112" t="s">
        <v>10</v>
      </c>
      <c r="Y291" s="112" t="s">
        <v>10</v>
      </c>
      <c r="Z291" s="112" t="s">
        <v>10</v>
      </c>
      <c r="AA291" s="112" t="s">
        <v>1005</v>
      </c>
      <c r="AB291" s="112" t="s">
        <v>249</v>
      </c>
      <c r="AC291" s="112" t="s">
        <v>127</v>
      </c>
      <c r="AD291" s="107" t="s">
        <v>127</v>
      </c>
      <c r="AE291" s="112" t="s">
        <v>1224</v>
      </c>
      <c r="AF291" s="112" t="s">
        <v>2306</v>
      </c>
      <c r="AG291" s="112" t="s">
        <v>140</v>
      </c>
      <c r="AH291" s="118">
        <f t="shared" si="11"/>
        <v>9526</v>
      </c>
      <c r="AI291" s="112">
        <f>INDEX([2]Exposure_GWASs!F:F,MATCH([2]Luke!AB419,[2]Exposure_GWASs!C:C,0))</f>
        <v>249796</v>
      </c>
      <c r="AJ291" s="112" t="s">
        <v>2217</v>
      </c>
      <c r="AK291" s="112" t="s">
        <v>1005</v>
      </c>
      <c r="AL291" s="112" t="s">
        <v>249</v>
      </c>
      <c r="AM291" s="112" t="s">
        <v>384</v>
      </c>
      <c r="AN291" s="112" t="s">
        <v>2283</v>
      </c>
      <c r="AO291" s="112" t="s">
        <v>11</v>
      </c>
      <c r="AP291" s="112" t="s">
        <v>11</v>
      </c>
      <c r="AQ291" s="112" t="s">
        <v>11</v>
      </c>
      <c r="AR291" s="112" t="s">
        <v>11</v>
      </c>
      <c r="AS291" s="112" t="s">
        <v>2284</v>
      </c>
      <c r="AT291" s="112" t="s">
        <v>2241</v>
      </c>
      <c r="AU291" s="112" t="s">
        <v>10</v>
      </c>
      <c r="AV291" s="112" t="s">
        <v>10</v>
      </c>
      <c r="AW291" s="112">
        <v>32</v>
      </c>
      <c r="AX291" s="112">
        <f>INDEX([2]Exposure_GWASs!S:S,MATCH([2]Luke!AB419,[2]Exposure_GWASs!C:C,0))</f>
        <v>32</v>
      </c>
      <c r="AY291" s="112" t="s">
        <v>10</v>
      </c>
      <c r="AZ291" s="112" t="s">
        <v>171</v>
      </c>
      <c r="BA291" s="112" t="s">
        <v>10</v>
      </c>
      <c r="BB291" s="112" t="s">
        <v>19</v>
      </c>
      <c r="BC291" s="112" t="s">
        <v>11</v>
      </c>
      <c r="BD291" s="112"/>
      <c r="BE291" s="112"/>
      <c r="BF291" s="112"/>
      <c r="BG291" s="112"/>
      <c r="BH291" s="112"/>
      <c r="BI291" s="112" t="s">
        <v>2285</v>
      </c>
      <c r="BJ291" s="112" t="s">
        <v>2286</v>
      </c>
      <c r="BK291" s="112" t="s">
        <v>2287</v>
      </c>
      <c r="BL291" s="112" t="s">
        <v>11</v>
      </c>
      <c r="BM291" s="112" t="s">
        <v>11</v>
      </c>
      <c r="BN291" s="112" t="s">
        <v>2288</v>
      </c>
      <c r="BO291" s="112" t="s">
        <v>167</v>
      </c>
      <c r="BP291" s="112" t="s">
        <v>167</v>
      </c>
      <c r="BQ291" s="112" t="s">
        <v>1012</v>
      </c>
      <c r="BR291" s="112">
        <v>0.32</v>
      </c>
      <c r="BS291" s="112"/>
      <c r="BT291" s="112">
        <v>95</v>
      </c>
      <c r="BU291" s="112">
        <v>0.12</v>
      </c>
      <c r="BV291" s="112">
        <v>0.52</v>
      </c>
      <c r="BW291" s="112">
        <v>0.09</v>
      </c>
      <c r="BX291" s="112" t="s">
        <v>2290</v>
      </c>
      <c r="BY291" s="112">
        <v>2.1999999999999999E-2</v>
      </c>
      <c r="BZ291" s="112" t="s">
        <v>2291</v>
      </c>
      <c r="CA291" s="112" t="s">
        <v>2292</v>
      </c>
      <c r="CB291" s="112" t="s">
        <v>2293</v>
      </c>
      <c r="CC291" s="112" t="s">
        <v>2294</v>
      </c>
      <c r="CD291" s="112" t="s">
        <v>2295</v>
      </c>
      <c r="CE291" s="112"/>
      <c r="CF291" s="112"/>
      <c r="CG291" s="112"/>
      <c r="CH291" s="112"/>
    </row>
    <row r="292" spans="1:86">
      <c r="A292" s="112">
        <v>49</v>
      </c>
      <c r="B292" s="105" t="s">
        <v>282</v>
      </c>
      <c r="C292" s="115" t="s">
        <v>244</v>
      </c>
      <c r="D292" s="112" t="s">
        <v>2278</v>
      </c>
      <c r="E292" s="112">
        <v>2015</v>
      </c>
      <c r="F292" s="112" t="s">
        <v>1878</v>
      </c>
      <c r="G292" s="112" t="s">
        <v>2279</v>
      </c>
      <c r="H292" s="112" t="s">
        <v>2232</v>
      </c>
      <c r="I292" s="112" t="s">
        <v>2233</v>
      </c>
      <c r="J292" s="112" t="s">
        <v>2234</v>
      </c>
      <c r="K292" s="112" t="s">
        <v>2235</v>
      </c>
      <c r="L292" s="112" t="s">
        <v>2296</v>
      </c>
      <c r="M292" s="112" t="s">
        <v>2297</v>
      </c>
      <c r="N292" s="112" t="s">
        <v>33</v>
      </c>
      <c r="O292" s="112" t="s">
        <v>2881</v>
      </c>
      <c r="P292" s="112" t="s">
        <v>5776</v>
      </c>
      <c r="Q292" s="252" t="s">
        <v>5600</v>
      </c>
      <c r="R292" s="112" t="s">
        <v>650</v>
      </c>
      <c r="S292" s="112" t="s">
        <v>123</v>
      </c>
      <c r="T292" s="112" t="s">
        <v>2306</v>
      </c>
      <c r="U292" s="112" t="s">
        <v>483</v>
      </c>
      <c r="V292" s="112">
        <v>21943</v>
      </c>
      <c r="W292" s="112" t="s">
        <v>10</v>
      </c>
      <c r="X292" s="112" t="s">
        <v>10</v>
      </c>
      <c r="Y292" s="112" t="s">
        <v>10</v>
      </c>
      <c r="Z292" s="112" t="s">
        <v>10</v>
      </c>
      <c r="AA292" s="112" t="s">
        <v>1005</v>
      </c>
      <c r="AB292" s="112" t="s">
        <v>249</v>
      </c>
      <c r="AC292" s="112" t="s">
        <v>127</v>
      </c>
      <c r="AD292" s="107" t="s">
        <v>127</v>
      </c>
      <c r="AE292" s="112" t="s">
        <v>1224</v>
      </c>
      <c r="AF292" s="112" t="s">
        <v>2306</v>
      </c>
      <c r="AG292" s="112" t="s">
        <v>140</v>
      </c>
      <c r="AH292" s="118">
        <f t="shared" si="11"/>
        <v>21943</v>
      </c>
      <c r="AI292" s="112">
        <f>INDEX([2]Exposure_GWASs!F:F,MATCH([2]Luke!AB420,[2]Exposure_GWASs!C:C,0))</f>
        <v>249796</v>
      </c>
      <c r="AJ292" s="112" t="s">
        <v>2217</v>
      </c>
      <c r="AK292" s="112" t="s">
        <v>1005</v>
      </c>
      <c r="AL292" s="112" t="s">
        <v>249</v>
      </c>
      <c r="AM292" s="112" t="s">
        <v>384</v>
      </c>
      <c r="AN292" s="112" t="s">
        <v>2283</v>
      </c>
      <c r="AO292" s="112" t="s">
        <v>11</v>
      </c>
      <c r="AP292" s="112" t="s">
        <v>11</v>
      </c>
      <c r="AQ292" s="112" t="s">
        <v>11</v>
      </c>
      <c r="AR292" s="112" t="s">
        <v>11</v>
      </c>
      <c r="AS292" s="112" t="s">
        <v>2284</v>
      </c>
      <c r="AT292" s="112" t="s">
        <v>2241</v>
      </c>
      <c r="AU292" s="112" t="s">
        <v>10</v>
      </c>
      <c r="AV292" s="112" t="s">
        <v>10</v>
      </c>
      <c r="AW292" s="112">
        <v>32</v>
      </c>
      <c r="AX292" s="112">
        <f>INDEX([2]Exposure_GWASs!S:S,MATCH([2]Luke!AB420,[2]Exposure_GWASs!C:C,0))</f>
        <v>32</v>
      </c>
      <c r="AY292" s="112" t="s">
        <v>10</v>
      </c>
      <c r="AZ292" s="112" t="s">
        <v>171</v>
      </c>
      <c r="BA292" s="112" t="s">
        <v>10</v>
      </c>
      <c r="BB292" s="112" t="s">
        <v>19</v>
      </c>
      <c r="BC292" s="112" t="s">
        <v>11</v>
      </c>
      <c r="BD292" s="112"/>
      <c r="BE292" s="112"/>
      <c r="BF292" s="112"/>
      <c r="BG292" s="112"/>
      <c r="BH292" s="112"/>
      <c r="BI292" s="112" t="s">
        <v>2285</v>
      </c>
      <c r="BJ292" s="112" t="s">
        <v>2286</v>
      </c>
      <c r="BK292" s="112" t="s">
        <v>2287</v>
      </c>
      <c r="BL292" s="112" t="s">
        <v>11</v>
      </c>
      <c r="BM292" s="112" t="s">
        <v>11</v>
      </c>
      <c r="BN292" s="112" t="s">
        <v>2288</v>
      </c>
      <c r="BO292" s="112" t="s">
        <v>167</v>
      </c>
      <c r="BP292" s="112" t="s">
        <v>167</v>
      </c>
      <c r="BQ292" s="112" t="s">
        <v>1012</v>
      </c>
      <c r="BR292" s="112">
        <v>0.18</v>
      </c>
      <c r="BS292" s="112"/>
      <c r="BT292" s="112">
        <v>95</v>
      </c>
      <c r="BU292" s="112">
        <v>0.01</v>
      </c>
      <c r="BV292" s="112">
        <v>0.35</v>
      </c>
      <c r="BW292" s="112">
        <v>0.17</v>
      </c>
      <c r="BX292" s="112" t="s">
        <v>2290</v>
      </c>
      <c r="BY292" s="112">
        <v>2.1999999999999999E-2</v>
      </c>
      <c r="BZ292" s="112" t="s">
        <v>2291</v>
      </c>
      <c r="CA292" s="112" t="s">
        <v>2292</v>
      </c>
      <c r="CB292" s="112" t="s">
        <v>2293</v>
      </c>
      <c r="CC292" s="112" t="s">
        <v>2294</v>
      </c>
      <c r="CD292" s="112" t="s">
        <v>2295</v>
      </c>
      <c r="CE292" s="112"/>
      <c r="CF292" s="112"/>
      <c r="CG292" s="112"/>
      <c r="CH292" s="112"/>
    </row>
    <row r="293" spans="1:86">
      <c r="A293" s="112">
        <v>49</v>
      </c>
      <c r="B293" s="105" t="s">
        <v>282</v>
      </c>
      <c r="C293" s="115" t="s">
        <v>244</v>
      </c>
      <c r="D293" s="112" t="s">
        <v>2278</v>
      </c>
      <c r="E293" s="112">
        <v>2015</v>
      </c>
      <c r="F293" s="112" t="s">
        <v>1878</v>
      </c>
      <c r="G293" s="112" t="s">
        <v>2279</v>
      </c>
      <c r="H293" s="112" t="s">
        <v>2232</v>
      </c>
      <c r="I293" s="112" t="s">
        <v>2233</v>
      </c>
      <c r="J293" s="112" t="s">
        <v>2234</v>
      </c>
      <c r="K293" s="112" t="s">
        <v>2235</v>
      </c>
      <c r="L293" s="112" t="s">
        <v>2296</v>
      </c>
      <c r="M293" s="112" t="s">
        <v>2297</v>
      </c>
      <c r="N293" s="112" t="s">
        <v>33</v>
      </c>
      <c r="O293" s="112" t="s">
        <v>5671</v>
      </c>
      <c r="P293" s="112" t="s">
        <v>5777</v>
      </c>
      <c r="Q293" s="252" t="s">
        <v>5600</v>
      </c>
      <c r="R293" s="112" t="s">
        <v>650</v>
      </c>
      <c r="S293" s="112" t="s">
        <v>123</v>
      </c>
      <c r="T293" s="112" t="s">
        <v>2306</v>
      </c>
      <c r="U293" s="112" t="s">
        <v>483</v>
      </c>
      <c r="V293" s="112">
        <v>4917</v>
      </c>
      <c r="W293" s="112" t="s">
        <v>10</v>
      </c>
      <c r="X293" s="112" t="s">
        <v>10</v>
      </c>
      <c r="Y293" s="112" t="s">
        <v>10</v>
      </c>
      <c r="Z293" s="112" t="s">
        <v>10</v>
      </c>
      <c r="AA293" s="112" t="s">
        <v>1005</v>
      </c>
      <c r="AB293" s="112" t="s">
        <v>249</v>
      </c>
      <c r="AC293" s="112" t="s">
        <v>127</v>
      </c>
      <c r="AD293" s="107" t="s">
        <v>127</v>
      </c>
      <c r="AE293" s="112" t="s">
        <v>1224</v>
      </c>
      <c r="AF293" s="112" t="s">
        <v>2306</v>
      </c>
      <c r="AG293" s="112" t="s">
        <v>140</v>
      </c>
      <c r="AH293" s="118">
        <f t="shared" si="11"/>
        <v>4917</v>
      </c>
      <c r="AI293" s="112">
        <f>INDEX([2]Exposure_GWASs!F:F,MATCH([2]Luke!AB421,[2]Exposure_GWASs!C:C,0))</f>
        <v>249796</v>
      </c>
      <c r="AJ293" s="112" t="s">
        <v>2217</v>
      </c>
      <c r="AK293" s="112" t="s">
        <v>1005</v>
      </c>
      <c r="AL293" s="112" t="s">
        <v>249</v>
      </c>
      <c r="AM293" s="112" t="s">
        <v>384</v>
      </c>
      <c r="AN293" s="112" t="s">
        <v>2283</v>
      </c>
      <c r="AO293" s="112" t="s">
        <v>11</v>
      </c>
      <c r="AP293" s="112" t="s">
        <v>11</v>
      </c>
      <c r="AQ293" s="112" t="s">
        <v>11</v>
      </c>
      <c r="AR293" s="112" t="s">
        <v>11</v>
      </c>
      <c r="AS293" s="112" t="s">
        <v>2284</v>
      </c>
      <c r="AT293" s="112" t="s">
        <v>2241</v>
      </c>
      <c r="AU293" s="112" t="s">
        <v>10</v>
      </c>
      <c r="AV293" s="112" t="s">
        <v>10</v>
      </c>
      <c r="AW293" s="112">
        <v>32</v>
      </c>
      <c r="AX293" s="112">
        <f>INDEX([2]Exposure_GWASs!S:S,MATCH([2]Luke!AB421,[2]Exposure_GWASs!C:C,0))</f>
        <v>32</v>
      </c>
      <c r="AY293" s="112" t="s">
        <v>10</v>
      </c>
      <c r="AZ293" s="112" t="s">
        <v>171</v>
      </c>
      <c r="BA293" s="112" t="s">
        <v>10</v>
      </c>
      <c r="BB293" s="112" t="s">
        <v>19</v>
      </c>
      <c r="BC293" s="112" t="s">
        <v>11</v>
      </c>
      <c r="BD293" s="112"/>
      <c r="BE293" s="112"/>
      <c r="BF293" s="112"/>
      <c r="BG293" s="112"/>
      <c r="BH293" s="112"/>
      <c r="BI293" s="112" t="s">
        <v>2285</v>
      </c>
      <c r="BJ293" s="112" t="s">
        <v>2286</v>
      </c>
      <c r="BK293" s="112" t="s">
        <v>2287</v>
      </c>
      <c r="BL293" s="112" t="s">
        <v>11</v>
      </c>
      <c r="BM293" s="112" t="s">
        <v>11</v>
      </c>
      <c r="BN293" s="112" t="s">
        <v>2288</v>
      </c>
      <c r="BO293" s="112" t="s">
        <v>167</v>
      </c>
      <c r="BP293" s="112" t="s">
        <v>167</v>
      </c>
      <c r="BQ293" s="112" t="s">
        <v>1012</v>
      </c>
      <c r="BR293" s="112">
        <v>0.13</v>
      </c>
      <c r="BS293" s="112"/>
      <c r="BT293" s="112">
        <v>95</v>
      </c>
      <c r="BU293" s="112">
        <v>-0.13</v>
      </c>
      <c r="BV293" s="112">
        <v>0.4</v>
      </c>
      <c r="BW293" s="112">
        <v>0.96</v>
      </c>
      <c r="BX293" s="112" t="s">
        <v>2290</v>
      </c>
      <c r="BY293" s="112">
        <v>2.1999999999999999E-2</v>
      </c>
      <c r="BZ293" s="112" t="s">
        <v>2291</v>
      </c>
      <c r="CA293" s="112" t="s">
        <v>2292</v>
      </c>
      <c r="CB293" s="112" t="s">
        <v>2293</v>
      </c>
      <c r="CC293" s="112" t="s">
        <v>2294</v>
      </c>
      <c r="CD293" s="112" t="s">
        <v>2295</v>
      </c>
      <c r="CE293" s="112"/>
      <c r="CF293" s="112"/>
      <c r="CG293" s="112"/>
      <c r="CH293" s="112"/>
    </row>
    <row r="294" spans="1:86">
      <c r="A294" s="112">
        <v>49</v>
      </c>
      <c r="B294" s="105" t="s">
        <v>282</v>
      </c>
      <c r="C294" s="115" t="s">
        <v>244</v>
      </c>
      <c r="D294" s="112" t="s">
        <v>2278</v>
      </c>
      <c r="E294" s="112">
        <v>2015</v>
      </c>
      <c r="F294" s="112" t="s">
        <v>1878</v>
      </c>
      <c r="G294" s="112" t="s">
        <v>2279</v>
      </c>
      <c r="H294" s="112" t="s">
        <v>2232</v>
      </c>
      <c r="I294" s="112" t="s">
        <v>2233</v>
      </c>
      <c r="J294" s="112" t="s">
        <v>2234</v>
      </c>
      <c r="K294" s="112" t="s">
        <v>2235</v>
      </c>
      <c r="L294" s="112" t="s">
        <v>2296</v>
      </c>
      <c r="M294" s="112" t="s">
        <v>2297</v>
      </c>
      <c r="N294" s="112" t="s">
        <v>33</v>
      </c>
      <c r="O294" s="112" t="s">
        <v>462</v>
      </c>
      <c r="P294" s="112" t="s">
        <v>462</v>
      </c>
      <c r="Q294" s="252" t="s">
        <v>5600</v>
      </c>
      <c r="R294" s="112" t="s">
        <v>2302</v>
      </c>
      <c r="S294" s="112" t="s">
        <v>123</v>
      </c>
      <c r="T294" s="112" t="s">
        <v>2306</v>
      </c>
      <c r="U294" s="112" t="s">
        <v>483</v>
      </c>
      <c r="V294" s="112">
        <v>26425</v>
      </c>
      <c r="W294" s="112" t="s">
        <v>10</v>
      </c>
      <c r="X294" s="112" t="s">
        <v>10</v>
      </c>
      <c r="Y294" s="112" t="s">
        <v>10</v>
      </c>
      <c r="Z294" s="112" t="s">
        <v>10</v>
      </c>
      <c r="AA294" s="112" t="s">
        <v>1005</v>
      </c>
      <c r="AB294" s="112" t="s">
        <v>249</v>
      </c>
      <c r="AC294" s="112" t="s">
        <v>127</v>
      </c>
      <c r="AD294" s="107" t="s">
        <v>127</v>
      </c>
      <c r="AE294" s="112" t="s">
        <v>1224</v>
      </c>
      <c r="AF294" s="112" t="s">
        <v>2306</v>
      </c>
      <c r="AG294" s="112" t="s">
        <v>140</v>
      </c>
      <c r="AH294" s="118">
        <f t="shared" si="11"/>
        <v>26425</v>
      </c>
      <c r="AI294" s="112">
        <f>INDEX([2]Exposure_GWASs!F:F,MATCH([2]Luke!AB422,[2]Exposure_GWASs!C:C,0))</f>
        <v>249796</v>
      </c>
      <c r="AJ294" s="112" t="s">
        <v>2217</v>
      </c>
      <c r="AK294" s="112" t="s">
        <v>1005</v>
      </c>
      <c r="AL294" s="112" t="s">
        <v>249</v>
      </c>
      <c r="AM294" s="112" t="s">
        <v>384</v>
      </c>
      <c r="AN294" s="112" t="s">
        <v>2283</v>
      </c>
      <c r="AO294" s="112" t="s">
        <v>11</v>
      </c>
      <c r="AP294" s="112" t="s">
        <v>11</v>
      </c>
      <c r="AQ294" s="112" t="s">
        <v>11</v>
      </c>
      <c r="AR294" s="112" t="s">
        <v>11</v>
      </c>
      <c r="AS294" s="112" t="s">
        <v>2284</v>
      </c>
      <c r="AT294" s="112" t="s">
        <v>2241</v>
      </c>
      <c r="AU294" s="112" t="s">
        <v>10</v>
      </c>
      <c r="AV294" s="112" t="s">
        <v>10</v>
      </c>
      <c r="AW294" s="112">
        <v>32</v>
      </c>
      <c r="AX294" s="112">
        <f>INDEX([2]Exposure_GWASs!S:S,MATCH([2]Luke!AB422,[2]Exposure_GWASs!C:C,0))</f>
        <v>32</v>
      </c>
      <c r="AY294" s="112" t="s">
        <v>10</v>
      </c>
      <c r="AZ294" s="112" t="s">
        <v>171</v>
      </c>
      <c r="BA294" s="112" t="s">
        <v>10</v>
      </c>
      <c r="BB294" s="112" t="s">
        <v>19</v>
      </c>
      <c r="BC294" s="112" t="s">
        <v>11</v>
      </c>
      <c r="BD294" s="112"/>
      <c r="BE294" s="112"/>
      <c r="BF294" s="112"/>
      <c r="BG294" s="112"/>
      <c r="BH294" s="112"/>
      <c r="BI294" s="112" t="s">
        <v>2285</v>
      </c>
      <c r="BJ294" s="112" t="s">
        <v>2286</v>
      </c>
      <c r="BK294" s="112" t="s">
        <v>2287</v>
      </c>
      <c r="BL294" s="112" t="s">
        <v>11</v>
      </c>
      <c r="BM294" s="112" t="s">
        <v>11</v>
      </c>
      <c r="BN294" s="112" t="s">
        <v>2288</v>
      </c>
      <c r="BO294" s="112" t="s">
        <v>167</v>
      </c>
      <c r="BP294" s="112" t="s">
        <v>167</v>
      </c>
      <c r="BQ294" s="112" t="s">
        <v>1012</v>
      </c>
      <c r="BR294" s="112" t="s">
        <v>2307</v>
      </c>
      <c r="BS294" s="112"/>
      <c r="BT294" s="112">
        <v>95</v>
      </c>
      <c r="BU294" s="112">
        <v>-0.4</v>
      </c>
      <c r="BV294" s="112">
        <v>-0.17</v>
      </c>
      <c r="BW294" s="112">
        <v>0.97</v>
      </c>
      <c r="BX294" s="112" t="s">
        <v>2290</v>
      </c>
      <c r="BY294" s="112">
        <v>2.1999999999999999E-2</v>
      </c>
      <c r="BZ294" s="112" t="s">
        <v>2291</v>
      </c>
      <c r="CA294" s="112" t="s">
        <v>2292</v>
      </c>
      <c r="CB294" s="112" t="s">
        <v>2293</v>
      </c>
      <c r="CC294" s="112" t="s">
        <v>2294</v>
      </c>
      <c r="CD294" s="112" t="s">
        <v>2295</v>
      </c>
      <c r="CE294" s="112"/>
      <c r="CF294" s="112"/>
      <c r="CG294" s="112"/>
      <c r="CH294" s="112"/>
    </row>
    <row r="295" spans="1:86">
      <c r="A295" s="112">
        <v>49</v>
      </c>
      <c r="B295" s="105" t="s">
        <v>282</v>
      </c>
      <c r="C295" s="115" t="s">
        <v>244</v>
      </c>
      <c r="D295" s="112" t="s">
        <v>2278</v>
      </c>
      <c r="E295" s="112">
        <v>2015</v>
      </c>
      <c r="F295" s="112" t="s">
        <v>1878</v>
      </c>
      <c r="G295" s="112" t="s">
        <v>2279</v>
      </c>
      <c r="H295" s="112" t="s">
        <v>2232</v>
      </c>
      <c r="I295" s="112" t="s">
        <v>2233</v>
      </c>
      <c r="J295" s="112" t="s">
        <v>2234</v>
      </c>
      <c r="K295" s="112" t="s">
        <v>2235</v>
      </c>
      <c r="L295" s="112" t="s">
        <v>2296</v>
      </c>
      <c r="M295" s="112" t="s">
        <v>2297</v>
      </c>
      <c r="N295" s="112" t="s">
        <v>33</v>
      </c>
      <c r="O295" s="112" t="s">
        <v>459</v>
      </c>
      <c r="P295" s="112" t="s">
        <v>459</v>
      </c>
      <c r="Q295" s="252" t="s">
        <v>5600</v>
      </c>
      <c r="R295" s="112" t="s">
        <v>2302</v>
      </c>
      <c r="S295" s="112" t="s">
        <v>123</v>
      </c>
      <c r="T295" s="112" t="s">
        <v>2306</v>
      </c>
      <c r="U295" s="112" t="s">
        <v>483</v>
      </c>
      <c r="V295" s="112">
        <v>21851</v>
      </c>
      <c r="W295" s="112" t="s">
        <v>10</v>
      </c>
      <c r="X295" s="112" t="s">
        <v>10</v>
      </c>
      <c r="Y295" s="112" t="s">
        <v>10</v>
      </c>
      <c r="Z295" s="112" t="s">
        <v>10</v>
      </c>
      <c r="AA295" s="112" t="s">
        <v>1005</v>
      </c>
      <c r="AB295" s="112" t="s">
        <v>249</v>
      </c>
      <c r="AC295" s="112" t="s">
        <v>127</v>
      </c>
      <c r="AD295" s="107" t="s">
        <v>127</v>
      </c>
      <c r="AE295" s="112" t="s">
        <v>1224</v>
      </c>
      <c r="AF295" s="112" t="s">
        <v>2306</v>
      </c>
      <c r="AG295" s="112" t="s">
        <v>140</v>
      </c>
      <c r="AH295" s="118">
        <f t="shared" si="11"/>
        <v>21851</v>
      </c>
      <c r="AI295" s="112">
        <f>INDEX([2]Exposure_GWASs!F:F,MATCH([2]Luke!AB423,[2]Exposure_GWASs!C:C,0))</f>
        <v>249796</v>
      </c>
      <c r="AJ295" s="112" t="s">
        <v>2217</v>
      </c>
      <c r="AK295" s="112" t="s">
        <v>1005</v>
      </c>
      <c r="AL295" s="112" t="s">
        <v>249</v>
      </c>
      <c r="AM295" s="112" t="s">
        <v>384</v>
      </c>
      <c r="AN295" s="112" t="s">
        <v>2283</v>
      </c>
      <c r="AO295" s="112" t="s">
        <v>11</v>
      </c>
      <c r="AP295" s="112" t="s">
        <v>11</v>
      </c>
      <c r="AQ295" s="112" t="s">
        <v>11</v>
      </c>
      <c r="AR295" s="112" t="s">
        <v>11</v>
      </c>
      <c r="AS295" s="112" t="s">
        <v>2284</v>
      </c>
      <c r="AT295" s="112" t="s">
        <v>2241</v>
      </c>
      <c r="AU295" s="112" t="s">
        <v>10</v>
      </c>
      <c r="AV295" s="112" t="s">
        <v>10</v>
      </c>
      <c r="AW295" s="112">
        <v>32</v>
      </c>
      <c r="AX295" s="112">
        <f>INDEX([2]Exposure_GWASs!S:S,MATCH([2]Luke!AB423,[2]Exposure_GWASs!C:C,0))</f>
        <v>32</v>
      </c>
      <c r="AY295" s="112" t="s">
        <v>10</v>
      </c>
      <c r="AZ295" s="112" t="s">
        <v>171</v>
      </c>
      <c r="BA295" s="112" t="s">
        <v>10</v>
      </c>
      <c r="BB295" s="112" t="s">
        <v>19</v>
      </c>
      <c r="BC295" s="112" t="s">
        <v>11</v>
      </c>
      <c r="BD295" s="112"/>
      <c r="BE295" s="112"/>
      <c r="BF295" s="112"/>
      <c r="BG295" s="112"/>
      <c r="BH295" s="112"/>
      <c r="BI295" s="112" t="s">
        <v>2285</v>
      </c>
      <c r="BJ295" s="112" t="s">
        <v>2286</v>
      </c>
      <c r="BK295" s="112" t="s">
        <v>2287</v>
      </c>
      <c r="BL295" s="112" t="s">
        <v>11</v>
      </c>
      <c r="BM295" s="112" t="s">
        <v>11</v>
      </c>
      <c r="BN295" s="112" t="s">
        <v>2288</v>
      </c>
      <c r="BO295" s="112" t="s">
        <v>167</v>
      </c>
      <c r="BP295" s="112" t="s">
        <v>167</v>
      </c>
      <c r="BQ295" s="112" t="s">
        <v>1012</v>
      </c>
      <c r="BR295" s="112" t="s">
        <v>2308</v>
      </c>
      <c r="BS295" s="112"/>
      <c r="BT295" s="112">
        <v>95</v>
      </c>
      <c r="BU295" s="112">
        <v>-0.32</v>
      </c>
      <c r="BV295" s="112">
        <v>0.12</v>
      </c>
      <c r="BW295" s="112">
        <v>0.3</v>
      </c>
      <c r="BX295" s="112" t="s">
        <v>2290</v>
      </c>
      <c r="BY295" s="112">
        <v>2.1999999999999999E-2</v>
      </c>
      <c r="BZ295" s="112" t="s">
        <v>2291</v>
      </c>
      <c r="CA295" s="112" t="s">
        <v>2292</v>
      </c>
      <c r="CB295" s="112" t="s">
        <v>2293</v>
      </c>
      <c r="CC295" s="112" t="s">
        <v>2294</v>
      </c>
      <c r="CD295" s="112" t="s">
        <v>2295</v>
      </c>
      <c r="CE295" s="112"/>
      <c r="CF295" s="112"/>
      <c r="CG295" s="112"/>
      <c r="CH295" s="112"/>
    </row>
    <row r="296" spans="1:86">
      <c r="A296" s="112">
        <v>49</v>
      </c>
      <c r="B296" s="105" t="s">
        <v>282</v>
      </c>
      <c r="C296" s="115" t="s">
        <v>244</v>
      </c>
      <c r="D296" s="112" t="s">
        <v>2278</v>
      </c>
      <c r="E296" s="112">
        <v>2015</v>
      </c>
      <c r="F296" s="112" t="s">
        <v>1878</v>
      </c>
      <c r="G296" s="112" t="s">
        <v>2279</v>
      </c>
      <c r="H296" s="112" t="s">
        <v>2232</v>
      </c>
      <c r="I296" s="112" t="s">
        <v>2233</v>
      </c>
      <c r="J296" s="112" t="s">
        <v>2234</v>
      </c>
      <c r="K296" s="112" t="s">
        <v>2235</v>
      </c>
      <c r="L296" s="112" t="s">
        <v>2296</v>
      </c>
      <c r="M296" s="112" t="s">
        <v>2297</v>
      </c>
      <c r="N296" s="112" t="s">
        <v>33</v>
      </c>
      <c r="O296" s="112" t="s">
        <v>5591</v>
      </c>
      <c r="P296" s="112" t="s">
        <v>5592</v>
      </c>
      <c r="Q296" s="252" t="s">
        <v>5600</v>
      </c>
      <c r="R296" s="112" t="s">
        <v>2302</v>
      </c>
      <c r="S296" s="112" t="s">
        <v>123</v>
      </c>
      <c r="T296" s="112" t="s">
        <v>2306</v>
      </c>
      <c r="U296" s="112" t="s">
        <v>483</v>
      </c>
      <c r="V296" s="112">
        <v>27344</v>
      </c>
      <c r="W296" s="112" t="s">
        <v>10</v>
      </c>
      <c r="X296" s="112" t="s">
        <v>10</v>
      </c>
      <c r="Y296" s="112" t="s">
        <v>10</v>
      </c>
      <c r="Z296" s="112" t="s">
        <v>10</v>
      </c>
      <c r="AA296" s="112" t="s">
        <v>1005</v>
      </c>
      <c r="AB296" s="112" t="s">
        <v>249</v>
      </c>
      <c r="AC296" s="112" t="s">
        <v>127</v>
      </c>
      <c r="AD296" s="107" t="s">
        <v>127</v>
      </c>
      <c r="AE296" s="112" t="s">
        <v>1224</v>
      </c>
      <c r="AF296" s="112" t="s">
        <v>2306</v>
      </c>
      <c r="AG296" s="112" t="s">
        <v>140</v>
      </c>
      <c r="AH296" s="118">
        <f t="shared" si="11"/>
        <v>27344</v>
      </c>
      <c r="AI296" s="112">
        <f>INDEX([2]Exposure_GWASs!F:F,MATCH([2]Luke!AB424,[2]Exposure_GWASs!C:C,0))</f>
        <v>249796</v>
      </c>
      <c r="AJ296" s="112" t="s">
        <v>2217</v>
      </c>
      <c r="AK296" s="112" t="s">
        <v>1005</v>
      </c>
      <c r="AL296" s="112" t="s">
        <v>249</v>
      </c>
      <c r="AM296" s="112" t="s">
        <v>384</v>
      </c>
      <c r="AN296" s="112" t="s">
        <v>2283</v>
      </c>
      <c r="AO296" s="112" t="s">
        <v>11</v>
      </c>
      <c r="AP296" s="112" t="s">
        <v>11</v>
      </c>
      <c r="AQ296" s="112" t="s">
        <v>11</v>
      </c>
      <c r="AR296" s="112" t="s">
        <v>11</v>
      </c>
      <c r="AS296" s="112" t="s">
        <v>2284</v>
      </c>
      <c r="AT296" s="112" t="s">
        <v>2241</v>
      </c>
      <c r="AU296" s="112" t="s">
        <v>10</v>
      </c>
      <c r="AV296" s="112" t="s">
        <v>10</v>
      </c>
      <c r="AW296" s="112">
        <v>32</v>
      </c>
      <c r="AX296" s="112">
        <f>INDEX([2]Exposure_GWASs!S:S,MATCH([2]Luke!AB424,[2]Exposure_GWASs!C:C,0))</f>
        <v>32</v>
      </c>
      <c r="AY296" s="112" t="s">
        <v>10</v>
      </c>
      <c r="AZ296" s="112" t="s">
        <v>171</v>
      </c>
      <c r="BA296" s="112" t="s">
        <v>10</v>
      </c>
      <c r="BB296" s="112" t="s">
        <v>19</v>
      </c>
      <c r="BC296" s="112" t="s">
        <v>11</v>
      </c>
      <c r="BD296" s="112"/>
      <c r="BE296" s="112"/>
      <c r="BF296" s="112"/>
      <c r="BG296" s="112"/>
      <c r="BH296" s="112"/>
      <c r="BI296" s="112" t="s">
        <v>2285</v>
      </c>
      <c r="BJ296" s="112" t="s">
        <v>2286</v>
      </c>
      <c r="BK296" s="112" t="s">
        <v>2287</v>
      </c>
      <c r="BL296" s="112" t="s">
        <v>11</v>
      </c>
      <c r="BM296" s="112" t="s">
        <v>11</v>
      </c>
      <c r="BN296" s="112" t="s">
        <v>2288</v>
      </c>
      <c r="BO296" s="112" t="s">
        <v>167</v>
      </c>
      <c r="BP296" s="112" t="s">
        <v>167</v>
      </c>
      <c r="BQ296" s="112" t="s">
        <v>1012</v>
      </c>
      <c r="BR296" s="112" t="s">
        <v>2309</v>
      </c>
      <c r="BS296" s="112"/>
      <c r="BT296" s="112">
        <v>95</v>
      </c>
      <c r="BU296" s="112">
        <v>-0.36</v>
      </c>
      <c r="BV296" s="112">
        <v>-0.01</v>
      </c>
      <c r="BW296" s="112">
        <v>0.04</v>
      </c>
      <c r="BX296" s="112" t="s">
        <v>2290</v>
      </c>
      <c r="BY296" s="112">
        <v>2.1999999999999999E-2</v>
      </c>
      <c r="BZ296" s="112" t="s">
        <v>2291</v>
      </c>
      <c r="CA296" s="112" t="s">
        <v>2292</v>
      </c>
      <c r="CB296" s="112" t="s">
        <v>2293</v>
      </c>
      <c r="CC296" s="112" t="s">
        <v>2294</v>
      </c>
      <c r="CD296" s="112" t="s">
        <v>2295</v>
      </c>
      <c r="CE296" s="112"/>
      <c r="CF296" s="112"/>
      <c r="CG296" s="112"/>
      <c r="CH296" s="112"/>
    </row>
    <row r="297" spans="1:86">
      <c r="A297" s="112">
        <v>49</v>
      </c>
      <c r="B297" s="105" t="s">
        <v>282</v>
      </c>
      <c r="C297" s="115" t="s">
        <v>244</v>
      </c>
      <c r="D297" s="112" t="s">
        <v>2278</v>
      </c>
      <c r="E297" s="112">
        <v>2015</v>
      </c>
      <c r="F297" s="112" t="s">
        <v>1878</v>
      </c>
      <c r="G297" s="112" t="s">
        <v>2279</v>
      </c>
      <c r="H297" s="112" t="s">
        <v>2232</v>
      </c>
      <c r="I297" s="112" t="s">
        <v>2233</v>
      </c>
      <c r="J297" s="112" t="s">
        <v>2234</v>
      </c>
      <c r="K297" s="112" t="s">
        <v>2235</v>
      </c>
      <c r="L297" s="112" t="s">
        <v>2296</v>
      </c>
      <c r="M297" s="112" t="s">
        <v>2297</v>
      </c>
      <c r="N297" s="112" t="s">
        <v>33</v>
      </c>
      <c r="O297" s="112" t="s">
        <v>5571</v>
      </c>
      <c r="P297" s="112" t="s">
        <v>5778</v>
      </c>
      <c r="Q297" s="252" t="s">
        <v>5600</v>
      </c>
      <c r="R297" s="112" t="s">
        <v>2302</v>
      </c>
      <c r="S297" s="112" t="s">
        <v>123</v>
      </c>
      <c r="T297" s="112" t="s">
        <v>2306</v>
      </c>
      <c r="U297" s="112" t="s">
        <v>483</v>
      </c>
      <c r="V297" s="112">
        <v>22438</v>
      </c>
      <c r="W297" s="112" t="s">
        <v>10</v>
      </c>
      <c r="X297" s="112" t="s">
        <v>10</v>
      </c>
      <c r="Y297" s="112" t="s">
        <v>10</v>
      </c>
      <c r="Z297" s="112" t="s">
        <v>10</v>
      </c>
      <c r="AA297" s="112" t="s">
        <v>1005</v>
      </c>
      <c r="AB297" s="112" t="s">
        <v>249</v>
      </c>
      <c r="AC297" s="112" t="s">
        <v>127</v>
      </c>
      <c r="AD297" s="107" t="s">
        <v>127</v>
      </c>
      <c r="AE297" s="112" t="s">
        <v>1224</v>
      </c>
      <c r="AF297" s="112" t="s">
        <v>2306</v>
      </c>
      <c r="AG297" s="112" t="s">
        <v>140</v>
      </c>
      <c r="AH297" s="118">
        <f t="shared" si="11"/>
        <v>22438</v>
      </c>
      <c r="AI297" s="112">
        <f>INDEX([2]Exposure_GWASs!F:F,MATCH([2]Luke!AB425,[2]Exposure_GWASs!C:C,0))</f>
        <v>249796</v>
      </c>
      <c r="AJ297" s="112" t="s">
        <v>2217</v>
      </c>
      <c r="AK297" s="112" t="s">
        <v>1005</v>
      </c>
      <c r="AL297" s="112" t="s">
        <v>249</v>
      </c>
      <c r="AM297" s="112" t="s">
        <v>384</v>
      </c>
      <c r="AN297" s="112" t="s">
        <v>2283</v>
      </c>
      <c r="AO297" s="112" t="s">
        <v>11</v>
      </c>
      <c r="AP297" s="112" t="s">
        <v>11</v>
      </c>
      <c r="AQ297" s="112" t="s">
        <v>11</v>
      </c>
      <c r="AR297" s="112" t="s">
        <v>11</v>
      </c>
      <c r="AS297" s="112" t="s">
        <v>2284</v>
      </c>
      <c r="AT297" s="112" t="s">
        <v>2241</v>
      </c>
      <c r="AU297" s="112" t="s">
        <v>10</v>
      </c>
      <c r="AV297" s="112" t="s">
        <v>10</v>
      </c>
      <c r="AW297" s="112">
        <v>32</v>
      </c>
      <c r="AX297" s="112">
        <f>INDEX([2]Exposure_GWASs!S:S,MATCH([2]Luke!AB425,[2]Exposure_GWASs!C:C,0))</f>
        <v>32</v>
      </c>
      <c r="AY297" s="112" t="s">
        <v>10</v>
      </c>
      <c r="AZ297" s="112" t="s">
        <v>171</v>
      </c>
      <c r="BA297" s="112" t="s">
        <v>10</v>
      </c>
      <c r="BB297" s="112" t="s">
        <v>19</v>
      </c>
      <c r="BC297" s="112" t="s">
        <v>11</v>
      </c>
      <c r="BD297" s="112"/>
      <c r="BE297" s="112"/>
      <c r="BF297" s="112"/>
      <c r="BG297" s="112"/>
      <c r="BH297" s="112"/>
      <c r="BI297" s="112" t="s">
        <v>2285</v>
      </c>
      <c r="BJ297" s="112" t="s">
        <v>2286</v>
      </c>
      <c r="BK297" s="112" t="s">
        <v>2287</v>
      </c>
      <c r="BL297" s="112" t="s">
        <v>11</v>
      </c>
      <c r="BM297" s="112" t="s">
        <v>11</v>
      </c>
      <c r="BN297" s="112" t="s">
        <v>2288</v>
      </c>
      <c r="BO297" s="112" t="s">
        <v>167</v>
      </c>
      <c r="BP297" s="112" t="s">
        <v>167</v>
      </c>
      <c r="BQ297" s="112" t="s">
        <v>1012</v>
      </c>
      <c r="BR297" s="112">
        <v>0.12</v>
      </c>
      <c r="BS297" s="112"/>
      <c r="BT297" s="112">
        <v>95</v>
      </c>
      <c r="BU297" s="112">
        <v>0</v>
      </c>
      <c r="BV297" s="112">
        <v>0.25</v>
      </c>
      <c r="BW297" s="112">
        <v>0.02</v>
      </c>
      <c r="BX297" s="112" t="s">
        <v>2290</v>
      </c>
      <c r="BY297" s="112">
        <v>2.1999999999999999E-2</v>
      </c>
      <c r="BZ297" s="112" t="s">
        <v>2291</v>
      </c>
      <c r="CA297" s="112" t="s">
        <v>2292</v>
      </c>
      <c r="CB297" s="112" t="s">
        <v>2293</v>
      </c>
      <c r="CC297" s="112" t="s">
        <v>2294</v>
      </c>
      <c r="CD297" s="112" t="s">
        <v>2295</v>
      </c>
      <c r="CE297" s="112"/>
      <c r="CF297" s="112"/>
      <c r="CG297" s="112"/>
      <c r="CH297" s="112"/>
    </row>
    <row r="298" spans="1:86">
      <c r="A298" s="112">
        <v>49</v>
      </c>
      <c r="B298" s="105" t="s">
        <v>282</v>
      </c>
      <c r="C298" s="115" t="s">
        <v>244</v>
      </c>
      <c r="D298" s="112" t="s">
        <v>2278</v>
      </c>
      <c r="E298" s="112">
        <v>2015</v>
      </c>
      <c r="F298" s="112" t="s">
        <v>1878</v>
      </c>
      <c r="G298" s="112" t="s">
        <v>2279</v>
      </c>
      <c r="H298" s="112" t="s">
        <v>2232</v>
      </c>
      <c r="I298" s="112" t="s">
        <v>2233</v>
      </c>
      <c r="J298" s="112" t="s">
        <v>2234</v>
      </c>
      <c r="K298" s="112" t="s">
        <v>2235</v>
      </c>
      <c r="L298" s="112" t="s">
        <v>2296</v>
      </c>
      <c r="M298" s="112" t="s">
        <v>2297</v>
      </c>
      <c r="N298" s="112" t="s">
        <v>33</v>
      </c>
      <c r="O298" s="112" t="s">
        <v>1532</v>
      </c>
      <c r="P298" s="112" t="s">
        <v>5779</v>
      </c>
      <c r="Q298" s="283" t="s">
        <v>5607</v>
      </c>
      <c r="R298" s="112" t="s">
        <v>650</v>
      </c>
      <c r="S298" s="112" t="s">
        <v>123</v>
      </c>
      <c r="T298" s="112" t="s">
        <v>2306</v>
      </c>
      <c r="U298" s="112" t="s">
        <v>483</v>
      </c>
      <c r="V298" s="112">
        <v>12712</v>
      </c>
      <c r="W298" s="112" t="s">
        <v>10</v>
      </c>
      <c r="X298" s="112" t="s">
        <v>10</v>
      </c>
      <c r="Y298" s="112" t="s">
        <v>10</v>
      </c>
      <c r="Z298" s="112" t="s">
        <v>10</v>
      </c>
      <c r="AA298" s="112" t="s">
        <v>1005</v>
      </c>
      <c r="AB298" s="112" t="s">
        <v>249</v>
      </c>
      <c r="AC298" s="112" t="s">
        <v>127</v>
      </c>
      <c r="AD298" s="107" t="s">
        <v>127</v>
      </c>
      <c r="AE298" s="112" t="s">
        <v>1224</v>
      </c>
      <c r="AF298" s="112" t="s">
        <v>2306</v>
      </c>
      <c r="AG298" s="112" t="s">
        <v>140</v>
      </c>
      <c r="AH298" s="118">
        <f t="shared" si="11"/>
        <v>12712</v>
      </c>
      <c r="AI298" s="112">
        <f>INDEX([2]Exposure_GWASs!F:F,MATCH([2]Luke!AB426,[2]Exposure_GWASs!C:C,0))</f>
        <v>249796</v>
      </c>
      <c r="AJ298" s="112" t="s">
        <v>2217</v>
      </c>
      <c r="AK298" s="112" t="s">
        <v>1005</v>
      </c>
      <c r="AL298" s="112" t="s">
        <v>249</v>
      </c>
      <c r="AM298" s="112" t="s">
        <v>384</v>
      </c>
      <c r="AN298" s="112" t="s">
        <v>2283</v>
      </c>
      <c r="AO298" s="112" t="s">
        <v>11</v>
      </c>
      <c r="AP298" s="112" t="s">
        <v>11</v>
      </c>
      <c r="AQ298" s="112" t="s">
        <v>11</v>
      </c>
      <c r="AR298" s="112" t="s">
        <v>11</v>
      </c>
      <c r="AS298" s="112" t="s">
        <v>2284</v>
      </c>
      <c r="AT298" s="112" t="s">
        <v>2241</v>
      </c>
      <c r="AU298" s="112" t="s">
        <v>10</v>
      </c>
      <c r="AV298" s="112" t="s">
        <v>10</v>
      </c>
      <c r="AW298" s="112">
        <v>32</v>
      </c>
      <c r="AX298" s="112">
        <f>INDEX([2]Exposure_GWASs!S:S,MATCH([2]Luke!AB426,[2]Exposure_GWASs!C:C,0))</f>
        <v>32</v>
      </c>
      <c r="AY298" s="112" t="s">
        <v>10</v>
      </c>
      <c r="AZ298" s="112" t="s">
        <v>171</v>
      </c>
      <c r="BA298" s="112" t="s">
        <v>10</v>
      </c>
      <c r="BB298" s="112" t="s">
        <v>19</v>
      </c>
      <c r="BC298" s="112" t="s">
        <v>11</v>
      </c>
      <c r="BD298" s="112"/>
      <c r="BE298" s="112"/>
      <c r="BF298" s="112"/>
      <c r="BG298" s="112"/>
      <c r="BH298" s="112"/>
      <c r="BI298" s="112" t="s">
        <v>2285</v>
      </c>
      <c r="BJ298" s="112" t="s">
        <v>2286</v>
      </c>
      <c r="BK298" s="112" t="s">
        <v>2287</v>
      </c>
      <c r="BL298" s="112" t="s">
        <v>11</v>
      </c>
      <c r="BM298" s="112" t="s">
        <v>11</v>
      </c>
      <c r="BN298" s="112" t="s">
        <v>2288</v>
      </c>
      <c r="BO298" s="112" t="s">
        <v>167</v>
      </c>
      <c r="BP298" s="112" t="s">
        <v>167</v>
      </c>
      <c r="BQ298" s="112" t="s">
        <v>1012</v>
      </c>
      <c r="BR298" s="112" t="s">
        <v>2308</v>
      </c>
      <c r="BS298" s="112"/>
      <c r="BT298" s="112">
        <v>95</v>
      </c>
      <c r="BU298" s="112">
        <v>-0.39</v>
      </c>
      <c r="BV298" s="112">
        <v>0.19</v>
      </c>
      <c r="BW298" s="112">
        <v>0.05</v>
      </c>
      <c r="BX298" s="112" t="s">
        <v>2290</v>
      </c>
      <c r="BY298" s="112">
        <v>2.1999999999999999E-2</v>
      </c>
      <c r="BZ298" s="112" t="s">
        <v>2291</v>
      </c>
      <c r="CA298" s="112" t="s">
        <v>2292</v>
      </c>
      <c r="CB298" s="112" t="s">
        <v>2293</v>
      </c>
      <c r="CC298" s="112" t="s">
        <v>2294</v>
      </c>
      <c r="CD298" s="112" t="s">
        <v>2295</v>
      </c>
      <c r="CE298" s="112"/>
      <c r="CF298" s="112"/>
      <c r="CG298" s="112"/>
      <c r="CH298" s="112"/>
    </row>
    <row r="299" spans="1:86">
      <c r="A299" s="112">
        <v>49</v>
      </c>
      <c r="B299" s="105" t="s">
        <v>282</v>
      </c>
      <c r="C299" s="115" t="s">
        <v>244</v>
      </c>
      <c r="D299" s="112" t="s">
        <v>2278</v>
      </c>
      <c r="E299" s="112">
        <v>2015</v>
      </c>
      <c r="F299" s="112" t="s">
        <v>1878</v>
      </c>
      <c r="G299" s="112" t="s">
        <v>2279</v>
      </c>
      <c r="H299" s="112" t="s">
        <v>2232</v>
      </c>
      <c r="I299" s="112" t="s">
        <v>2233</v>
      </c>
      <c r="J299" s="112" t="s">
        <v>2234</v>
      </c>
      <c r="K299" s="112" t="s">
        <v>2235</v>
      </c>
      <c r="L299" s="112" t="s">
        <v>2296</v>
      </c>
      <c r="M299" s="112" t="s">
        <v>2297</v>
      </c>
      <c r="N299" s="112" t="s">
        <v>33</v>
      </c>
      <c r="O299" s="112" t="s">
        <v>1543</v>
      </c>
      <c r="P299" s="112" t="s">
        <v>5780</v>
      </c>
      <c r="Q299" s="283" t="s">
        <v>5607</v>
      </c>
      <c r="R299" s="112" t="s">
        <v>650</v>
      </c>
      <c r="S299" s="112" t="s">
        <v>123</v>
      </c>
      <c r="T299" s="112" t="s">
        <v>2306</v>
      </c>
      <c r="U299" s="112" t="s">
        <v>483</v>
      </c>
      <c r="V299" s="112">
        <v>12916</v>
      </c>
      <c r="W299" s="112" t="s">
        <v>10</v>
      </c>
      <c r="X299" s="112" t="s">
        <v>10</v>
      </c>
      <c r="Y299" s="112" t="s">
        <v>10</v>
      </c>
      <c r="Z299" s="112" t="s">
        <v>10</v>
      </c>
      <c r="AA299" s="112" t="s">
        <v>1005</v>
      </c>
      <c r="AB299" s="112" t="s">
        <v>249</v>
      </c>
      <c r="AC299" s="112" t="s">
        <v>127</v>
      </c>
      <c r="AD299" s="107" t="s">
        <v>127</v>
      </c>
      <c r="AE299" s="112" t="s">
        <v>1224</v>
      </c>
      <c r="AF299" s="112" t="s">
        <v>2306</v>
      </c>
      <c r="AG299" s="112" t="s">
        <v>140</v>
      </c>
      <c r="AH299" s="112">
        <f t="shared" si="11"/>
        <v>12916</v>
      </c>
      <c r="AI299" s="112">
        <f>INDEX([2]Exposure_GWASs!F:F,MATCH([2]Luke!AB427,[2]Exposure_GWASs!C:C,0))</f>
        <v>249796</v>
      </c>
      <c r="AJ299" s="112" t="s">
        <v>2217</v>
      </c>
      <c r="AK299" s="112" t="s">
        <v>1005</v>
      </c>
      <c r="AL299" s="112" t="s">
        <v>249</v>
      </c>
      <c r="AM299" s="112" t="s">
        <v>384</v>
      </c>
      <c r="AN299" s="112" t="s">
        <v>2283</v>
      </c>
      <c r="AO299" s="112" t="s">
        <v>11</v>
      </c>
      <c r="AP299" s="112" t="s">
        <v>11</v>
      </c>
      <c r="AQ299" s="112" t="s">
        <v>11</v>
      </c>
      <c r="AR299" s="112" t="s">
        <v>11</v>
      </c>
      <c r="AS299" s="112" t="s">
        <v>2284</v>
      </c>
      <c r="AT299" s="112" t="s">
        <v>2241</v>
      </c>
      <c r="AU299" s="112" t="s">
        <v>10</v>
      </c>
      <c r="AV299" s="112" t="s">
        <v>10</v>
      </c>
      <c r="AW299" s="112">
        <v>32</v>
      </c>
      <c r="AX299" s="112">
        <f>INDEX([2]Exposure_GWASs!S:S,MATCH([2]Luke!AB427,[2]Exposure_GWASs!C:C,0))</f>
        <v>32</v>
      </c>
      <c r="AY299" s="112" t="s">
        <v>10</v>
      </c>
      <c r="AZ299" s="112" t="s">
        <v>171</v>
      </c>
      <c r="BA299" s="112" t="s">
        <v>10</v>
      </c>
      <c r="BB299" s="112" t="s">
        <v>19</v>
      </c>
      <c r="BC299" s="112" t="s">
        <v>11</v>
      </c>
      <c r="BD299" s="112"/>
      <c r="BE299" s="112"/>
      <c r="BF299" s="112"/>
      <c r="BG299" s="112"/>
      <c r="BH299" s="112"/>
      <c r="BI299" s="112" t="s">
        <v>2285</v>
      </c>
      <c r="BJ299" s="112" t="s">
        <v>2286</v>
      </c>
      <c r="BK299" s="112" t="s">
        <v>2287</v>
      </c>
      <c r="BL299" s="112" t="s">
        <v>11</v>
      </c>
      <c r="BM299" s="112" t="s">
        <v>11</v>
      </c>
      <c r="BN299" s="112" t="s">
        <v>2288</v>
      </c>
      <c r="BO299" s="112" t="s">
        <v>167</v>
      </c>
      <c r="BP299" s="112" t="s">
        <v>167</v>
      </c>
      <c r="BQ299" s="112" t="s">
        <v>1012</v>
      </c>
      <c r="BR299" s="112" t="s">
        <v>2300</v>
      </c>
      <c r="BS299" s="112"/>
      <c r="BT299" s="112">
        <v>95</v>
      </c>
      <c r="BU299" s="112">
        <v>-0.24</v>
      </c>
      <c r="BV299" s="112">
        <v>0.21</v>
      </c>
      <c r="BW299" s="112">
        <v>0.1</v>
      </c>
      <c r="BX299" s="112" t="s">
        <v>2290</v>
      </c>
      <c r="BY299" s="112">
        <v>2.1999999999999999E-2</v>
      </c>
      <c r="BZ299" s="112" t="s">
        <v>2291</v>
      </c>
      <c r="CA299" s="112" t="s">
        <v>2292</v>
      </c>
      <c r="CB299" s="112" t="s">
        <v>2293</v>
      </c>
      <c r="CC299" s="112" t="s">
        <v>2294</v>
      </c>
      <c r="CD299" s="112" t="s">
        <v>2295</v>
      </c>
      <c r="CE299" s="112"/>
      <c r="CF299" s="112"/>
      <c r="CG299" s="112"/>
      <c r="CH299" s="112"/>
    </row>
    <row r="300" spans="1:86">
      <c r="A300" s="112">
        <v>49</v>
      </c>
      <c r="B300" s="105" t="s">
        <v>282</v>
      </c>
      <c r="C300" s="115" t="s">
        <v>244</v>
      </c>
      <c r="D300" s="112" t="s">
        <v>2278</v>
      </c>
      <c r="E300" s="112">
        <v>2015</v>
      </c>
      <c r="F300" s="112" t="s">
        <v>1878</v>
      </c>
      <c r="G300" s="112" t="s">
        <v>2279</v>
      </c>
      <c r="H300" s="112" t="s">
        <v>2232</v>
      </c>
      <c r="I300" s="112" t="s">
        <v>2233</v>
      </c>
      <c r="J300" s="112" t="s">
        <v>2234</v>
      </c>
      <c r="K300" s="112" t="s">
        <v>2235</v>
      </c>
      <c r="L300" s="112" t="s">
        <v>2236</v>
      </c>
      <c r="M300" s="112" t="s">
        <v>2280</v>
      </c>
      <c r="N300" s="112" t="s">
        <v>33</v>
      </c>
      <c r="O300" s="112" t="s">
        <v>701</v>
      </c>
      <c r="P300" s="112" t="s">
        <v>701</v>
      </c>
      <c r="Q300" s="112" t="s">
        <v>5602</v>
      </c>
      <c r="R300" s="112" t="s">
        <v>2281</v>
      </c>
      <c r="S300" s="112" t="s">
        <v>123</v>
      </c>
      <c r="T300" s="112" t="s">
        <v>139</v>
      </c>
      <c r="U300" s="112" t="s">
        <v>2310</v>
      </c>
      <c r="V300" s="112">
        <v>34333</v>
      </c>
      <c r="W300" s="112" t="s">
        <v>10</v>
      </c>
      <c r="X300" s="112" t="s">
        <v>10</v>
      </c>
      <c r="Y300" s="112" t="s">
        <v>10</v>
      </c>
      <c r="Z300" s="112" t="s">
        <v>10</v>
      </c>
      <c r="AA300" s="112" t="s">
        <v>1005</v>
      </c>
      <c r="AB300" s="112" t="s">
        <v>249</v>
      </c>
      <c r="AC300" s="112" t="s">
        <v>127</v>
      </c>
      <c r="AD300" s="107" t="s">
        <v>127</v>
      </c>
      <c r="AE300" s="112" t="s">
        <v>1224</v>
      </c>
      <c r="AF300" s="112" t="s">
        <v>139</v>
      </c>
      <c r="AG300" s="112" t="s">
        <v>140</v>
      </c>
      <c r="AH300" s="112">
        <f>V300</f>
        <v>34333</v>
      </c>
      <c r="AI300" s="112">
        <f>INDEX([2]Exposure_GWASs!F:F,MATCH([2]Luke!AB428,[2]Exposure_GWASs!C:C,0))</f>
        <v>249796</v>
      </c>
      <c r="AJ300" s="112" t="s">
        <v>2217</v>
      </c>
      <c r="AK300" s="112" t="s">
        <v>1005</v>
      </c>
      <c r="AL300" s="112" t="s">
        <v>249</v>
      </c>
      <c r="AM300" s="112" t="s">
        <v>119</v>
      </c>
      <c r="AN300" s="112" t="s">
        <v>2283</v>
      </c>
      <c r="AO300" s="112" t="s">
        <v>11</v>
      </c>
      <c r="AP300" s="112" t="s">
        <v>11</v>
      </c>
      <c r="AQ300" s="112" t="s">
        <v>11</v>
      </c>
      <c r="AR300" s="112" t="s">
        <v>11</v>
      </c>
      <c r="AS300" s="112" t="s">
        <v>2284</v>
      </c>
      <c r="AT300" s="112" t="s">
        <v>2241</v>
      </c>
      <c r="AU300" s="112" t="s">
        <v>10</v>
      </c>
      <c r="AV300" s="112" t="s">
        <v>10</v>
      </c>
      <c r="AW300" s="112">
        <v>32</v>
      </c>
      <c r="AX300" s="112">
        <f>INDEX([2]Exposure_GWASs!S:S,MATCH([2]Luke!AB428,[2]Exposure_GWASs!C:C,0))</f>
        <v>32</v>
      </c>
      <c r="AY300" s="112" t="s">
        <v>10</v>
      </c>
      <c r="AZ300" s="112" t="s">
        <v>171</v>
      </c>
      <c r="BA300" s="112" t="s">
        <v>10</v>
      </c>
      <c r="BB300" s="112" t="s">
        <v>19</v>
      </c>
      <c r="BC300" s="112" t="s">
        <v>11</v>
      </c>
      <c r="BD300" s="112"/>
      <c r="BE300" s="112"/>
      <c r="BF300" s="112"/>
      <c r="BG300" s="112"/>
      <c r="BH300" s="112"/>
      <c r="BI300" s="112" t="s">
        <v>2285</v>
      </c>
      <c r="BJ300" s="112" t="s">
        <v>2286</v>
      </c>
      <c r="BK300" s="112" t="s">
        <v>2287</v>
      </c>
      <c r="BL300" s="112" t="s">
        <v>11</v>
      </c>
      <c r="BM300" s="112" t="s">
        <v>11</v>
      </c>
      <c r="BN300" s="112" t="s">
        <v>2288</v>
      </c>
      <c r="BO300" s="112" t="s">
        <v>167</v>
      </c>
      <c r="BP300" s="112" t="s">
        <v>167</v>
      </c>
      <c r="BQ300" s="112" t="s">
        <v>1012</v>
      </c>
      <c r="BR300" s="112">
        <v>7.0000000000000007E-2</v>
      </c>
      <c r="BS300" s="112"/>
      <c r="BT300" s="112">
        <v>95</v>
      </c>
      <c r="BU300" s="112" t="s">
        <v>2311</v>
      </c>
      <c r="BV300" s="112">
        <v>0.18</v>
      </c>
      <c r="BW300" s="112">
        <v>0.24</v>
      </c>
      <c r="BX300" s="112" t="s">
        <v>2290</v>
      </c>
      <c r="BY300" s="112">
        <v>2.1999999999999999E-2</v>
      </c>
      <c r="BZ300" s="112" t="s">
        <v>2291</v>
      </c>
      <c r="CA300" s="112" t="s">
        <v>2292</v>
      </c>
      <c r="CB300" s="112" t="s">
        <v>2293</v>
      </c>
      <c r="CC300" s="112" t="s">
        <v>2294</v>
      </c>
      <c r="CD300" s="112" t="s">
        <v>2295</v>
      </c>
      <c r="CE300" s="112"/>
      <c r="CF300" s="112"/>
      <c r="CG300" s="112"/>
      <c r="CH300" s="112"/>
    </row>
    <row r="301" spans="1:86">
      <c r="A301" s="112">
        <v>49</v>
      </c>
      <c r="B301" s="105" t="s">
        <v>282</v>
      </c>
      <c r="C301" s="115" t="s">
        <v>244</v>
      </c>
      <c r="D301" s="112" t="s">
        <v>2278</v>
      </c>
      <c r="E301" s="112">
        <v>2015</v>
      </c>
      <c r="F301" s="112" t="s">
        <v>1878</v>
      </c>
      <c r="G301" s="112" t="s">
        <v>2279</v>
      </c>
      <c r="H301" s="112" t="s">
        <v>2232</v>
      </c>
      <c r="I301" s="112" t="s">
        <v>2233</v>
      </c>
      <c r="J301" s="112" t="s">
        <v>2234</v>
      </c>
      <c r="K301" s="112" t="s">
        <v>2235</v>
      </c>
      <c r="L301" s="112" t="s">
        <v>2296</v>
      </c>
      <c r="M301" s="112" t="s">
        <v>2297</v>
      </c>
      <c r="N301" s="112" t="s">
        <v>33</v>
      </c>
      <c r="O301" s="112" t="s">
        <v>699</v>
      </c>
      <c r="P301" s="112" t="s">
        <v>699</v>
      </c>
      <c r="Q301" s="112" t="s">
        <v>5602</v>
      </c>
      <c r="R301" s="112" t="s">
        <v>2281</v>
      </c>
      <c r="S301" s="112" t="s">
        <v>123</v>
      </c>
      <c r="T301" s="112" t="s">
        <v>139</v>
      </c>
      <c r="U301" s="112" t="s">
        <v>2310</v>
      </c>
      <c r="V301" s="112">
        <v>34459</v>
      </c>
      <c r="W301" s="112" t="s">
        <v>10</v>
      </c>
      <c r="X301" s="112" t="s">
        <v>10</v>
      </c>
      <c r="Y301" s="112" t="s">
        <v>10</v>
      </c>
      <c r="Z301" s="112" t="s">
        <v>10</v>
      </c>
      <c r="AA301" s="112" t="s">
        <v>1005</v>
      </c>
      <c r="AB301" s="112" t="s">
        <v>249</v>
      </c>
      <c r="AC301" s="112" t="s">
        <v>127</v>
      </c>
      <c r="AD301" s="107" t="s">
        <v>127</v>
      </c>
      <c r="AE301" s="112" t="s">
        <v>1224</v>
      </c>
      <c r="AF301" s="112" t="s">
        <v>139</v>
      </c>
      <c r="AG301" s="112" t="s">
        <v>140</v>
      </c>
      <c r="AH301" s="112">
        <f t="shared" ref="AH301:AH313" si="12">V301</f>
        <v>34459</v>
      </c>
      <c r="AI301" s="112">
        <f>INDEX([2]Exposure_GWASs!F:F,MATCH([2]Luke!AB429,[2]Exposure_GWASs!C:C,0))</f>
        <v>249796</v>
      </c>
      <c r="AJ301" s="112" t="s">
        <v>2217</v>
      </c>
      <c r="AK301" s="112" t="s">
        <v>1005</v>
      </c>
      <c r="AL301" s="112" t="s">
        <v>249</v>
      </c>
      <c r="AM301" s="112" t="s">
        <v>119</v>
      </c>
      <c r="AN301" s="112" t="s">
        <v>2283</v>
      </c>
      <c r="AO301" s="112" t="s">
        <v>11</v>
      </c>
      <c r="AP301" s="112" t="s">
        <v>11</v>
      </c>
      <c r="AQ301" s="112" t="s">
        <v>11</v>
      </c>
      <c r="AR301" s="112" t="s">
        <v>11</v>
      </c>
      <c r="AS301" s="112" t="s">
        <v>2284</v>
      </c>
      <c r="AT301" s="112" t="s">
        <v>2241</v>
      </c>
      <c r="AU301" s="112" t="s">
        <v>10</v>
      </c>
      <c r="AV301" s="112" t="s">
        <v>10</v>
      </c>
      <c r="AW301" s="112">
        <v>32</v>
      </c>
      <c r="AX301" s="112">
        <f>INDEX([2]Exposure_GWASs!S:S,MATCH([2]Luke!AB429,[2]Exposure_GWASs!C:C,0))</f>
        <v>32</v>
      </c>
      <c r="AY301" s="112" t="s">
        <v>10</v>
      </c>
      <c r="AZ301" s="112" t="s">
        <v>171</v>
      </c>
      <c r="BA301" s="112" t="s">
        <v>10</v>
      </c>
      <c r="BB301" s="112" t="s">
        <v>19</v>
      </c>
      <c r="BC301" s="112" t="s">
        <v>11</v>
      </c>
      <c r="BD301" s="112"/>
      <c r="BE301" s="112"/>
      <c r="BF301" s="112"/>
      <c r="BG301" s="112"/>
      <c r="BH301" s="112"/>
      <c r="BI301" s="112" t="s">
        <v>2285</v>
      </c>
      <c r="BJ301" s="112" t="s">
        <v>2286</v>
      </c>
      <c r="BK301" s="112" t="s">
        <v>2287</v>
      </c>
      <c r="BL301" s="112" t="s">
        <v>11</v>
      </c>
      <c r="BM301" s="112" t="s">
        <v>11</v>
      </c>
      <c r="BN301" s="112" t="s">
        <v>2288</v>
      </c>
      <c r="BO301" s="112" t="s">
        <v>167</v>
      </c>
      <c r="BP301" s="112" t="s">
        <v>167</v>
      </c>
      <c r="BQ301" s="112" t="s">
        <v>1012</v>
      </c>
      <c r="BR301" s="112">
        <v>0.1</v>
      </c>
      <c r="BS301" s="112"/>
      <c r="BT301" s="112">
        <v>95</v>
      </c>
      <c r="BU301" s="112" t="s">
        <v>2300</v>
      </c>
      <c r="BV301" s="112">
        <v>0.2</v>
      </c>
      <c r="BW301" s="112">
        <v>0.06</v>
      </c>
      <c r="BX301" s="112" t="s">
        <v>2290</v>
      </c>
      <c r="BY301" s="112">
        <v>2.1999999999999999E-2</v>
      </c>
      <c r="BZ301" s="112" t="s">
        <v>2291</v>
      </c>
      <c r="CA301" s="112" t="s">
        <v>2292</v>
      </c>
      <c r="CB301" s="112" t="s">
        <v>2293</v>
      </c>
      <c r="CC301" s="112" t="s">
        <v>2294</v>
      </c>
      <c r="CD301" s="112" t="s">
        <v>2295</v>
      </c>
      <c r="CE301" s="112"/>
      <c r="CF301" s="112"/>
      <c r="CG301" s="112"/>
      <c r="CH301" s="112"/>
    </row>
    <row r="302" spans="1:86">
      <c r="A302" s="112">
        <v>49</v>
      </c>
      <c r="B302" s="105" t="s">
        <v>282</v>
      </c>
      <c r="C302" s="115" t="s">
        <v>244</v>
      </c>
      <c r="D302" s="112" t="s">
        <v>2278</v>
      </c>
      <c r="E302" s="112">
        <v>2015</v>
      </c>
      <c r="F302" s="112" t="s">
        <v>1878</v>
      </c>
      <c r="G302" s="112" t="s">
        <v>2279</v>
      </c>
      <c r="H302" s="112" t="s">
        <v>2232</v>
      </c>
      <c r="I302" s="112" t="s">
        <v>2233</v>
      </c>
      <c r="J302" s="112" t="s">
        <v>2234</v>
      </c>
      <c r="K302" s="112" t="s">
        <v>2235</v>
      </c>
      <c r="L302" s="112" t="s">
        <v>2296</v>
      </c>
      <c r="M302" s="112" t="s">
        <v>2297</v>
      </c>
      <c r="N302" s="112" t="s">
        <v>33</v>
      </c>
      <c r="O302" s="112" t="s">
        <v>5743</v>
      </c>
      <c r="P302" s="112" t="s">
        <v>5743</v>
      </c>
      <c r="Q302" s="252" t="s">
        <v>5600</v>
      </c>
      <c r="R302" s="112" t="s">
        <v>2299</v>
      </c>
      <c r="S302" s="112" t="s">
        <v>123</v>
      </c>
      <c r="T302" s="112" t="s">
        <v>139</v>
      </c>
      <c r="U302" s="112" t="s">
        <v>2310</v>
      </c>
      <c r="V302" s="112">
        <v>22066</v>
      </c>
      <c r="W302" s="112" t="s">
        <v>10</v>
      </c>
      <c r="X302" s="112" t="s">
        <v>10</v>
      </c>
      <c r="Y302" s="112" t="s">
        <v>10</v>
      </c>
      <c r="Z302" s="112" t="s">
        <v>10</v>
      </c>
      <c r="AA302" s="112" t="s">
        <v>1005</v>
      </c>
      <c r="AB302" s="112" t="s">
        <v>249</v>
      </c>
      <c r="AC302" s="112" t="s">
        <v>127</v>
      </c>
      <c r="AD302" s="107" t="s">
        <v>127</v>
      </c>
      <c r="AE302" s="112" t="s">
        <v>1224</v>
      </c>
      <c r="AF302" s="112" t="s">
        <v>139</v>
      </c>
      <c r="AG302" s="112" t="s">
        <v>140</v>
      </c>
      <c r="AH302" s="112">
        <f t="shared" si="12"/>
        <v>22066</v>
      </c>
      <c r="AI302" s="112">
        <f>INDEX([2]Exposure_GWASs!F:F,MATCH([2]Luke!AB430,[2]Exposure_GWASs!C:C,0))</f>
        <v>249796</v>
      </c>
      <c r="AJ302" s="112" t="s">
        <v>2217</v>
      </c>
      <c r="AK302" s="112" t="s">
        <v>1005</v>
      </c>
      <c r="AL302" s="112" t="s">
        <v>249</v>
      </c>
      <c r="AM302" s="112" t="s">
        <v>119</v>
      </c>
      <c r="AN302" s="112" t="s">
        <v>2283</v>
      </c>
      <c r="AO302" s="112" t="s">
        <v>11</v>
      </c>
      <c r="AP302" s="112" t="s">
        <v>11</v>
      </c>
      <c r="AQ302" s="112" t="s">
        <v>11</v>
      </c>
      <c r="AR302" s="112" t="s">
        <v>11</v>
      </c>
      <c r="AS302" s="112" t="s">
        <v>2284</v>
      </c>
      <c r="AT302" s="112" t="s">
        <v>2241</v>
      </c>
      <c r="AU302" s="112" t="s">
        <v>10</v>
      </c>
      <c r="AV302" s="112" t="s">
        <v>10</v>
      </c>
      <c r="AW302" s="112">
        <v>32</v>
      </c>
      <c r="AX302" s="112">
        <f>INDEX([2]Exposure_GWASs!S:S,MATCH([2]Luke!AB430,[2]Exposure_GWASs!C:C,0))</f>
        <v>32</v>
      </c>
      <c r="AY302" s="112" t="s">
        <v>10</v>
      </c>
      <c r="AZ302" s="112" t="s">
        <v>171</v>
      </c>
      <c r="BA302" s="112" t="s">
        <v>10</v>
      </c>
      <c r="BB302" s="112" t="s">
        <v>19</v>
      </c>
      <c r="BC302" s="112" t="s">
        <v>11</v>
      </c>
      <c r="BD302" s="112"/>
      <c r="BE302" s="112"/>
      <c r="BF302" s="112"/>
      <c r="BG302" s="112"/>
      <c r="BH302" s="112"/>
      <c r="BI302" s="112" t="s">
        <v>2285</v>
      </c>
      <c r="BJ302" s="112" t="s">
        <v>2286</v>
      </c>
      <c r="BK302" s="112" t="s">
        <v>2287</v>
      </c>
      <c r="BL302" s="112" t="s">
        <v>11</v>
      </c>
      <c r="BM302" s="112" t="s">
        <v>11</v>
      </c>
      <c r="BN302" s="112" t="s">
        <v>2288</v>
      </c>
      <c r="BO302" s="112" t="s">
        <v>167</v>
      </c>
      <c r="BP302" s="112" t="s">
        <v>167</v>
      </c>
      <c r="BQ302" s="112" t="s">
        <v>1012</v>
      </c>
      <c r="BR302" s="112">
        <v>0.09</v>
      </c>
      <c r="BS302" s="112"/>
      <c r="BT302" s="112">
        <v>95</v>
      </c>
      <c r="BU302" s="112" t="s">
        <v>2312</v>
      </c>
      <c r="BV302" s="112">
        <v>0.21</v>
      </c>
      <c r="BW302" s="112">
        <v>0.14000000000000001</v>
      </c>
      <c r="BX302" s="112" t="s">
        <v>2290</v>
      </c>
      <c r="BY302" s="112">
        <v>2.1999999999999999E-2</v>
      </c>
      <c r="BZ302" s="112" t="s">
        <v>2291</v>
      </c>
      <c r="CA302" s="112" t="s">
        <v>2292</v>
      </c>
      <c r="CB302" s="112" t="s">
        <v>2293</v>
      </c>
      <c r="CC302" s="112" t="s">
        <v>2294</v>
      </c>
      <c r="CD302" s="112" t="s">
        <v>2295</v>
      </c>
      <c r="CE302" s="112"/>
      <c r="CF302" s="112"/>
      <c r="CG302" s="112"/>
      <c r="CH302" s="112"/>
    </row>
    <row r="303" spans="1:86">
      <c r="A303" s="112">
        <v>49</v>
      </c>
      <c r="B303" s="105" t="s">
        <v>282</v>
      </c>
      <c r="C303" s="115" t="s">
        <v>244</v>
      </c>
      <c r="D303" s="112" t="s">
        <v>2278</v>
      </c>
      <c r="E303" s="112">
        <v>2015</v>
      </c>
      <c r="F303" s="112" t="s">
        <v>1878</v>
      </c>
      <c r="G303" s="112" t="s">
        <v>2279</v>
      </c>
      <c r="H303" s="112" t="s">
        <v>2232</v>
      </c>
      <c r="I303" s="112" t="s">
        <v>2233</v>
      </c>
      <c r="J303" s="112" t="s">
        <v>2234</v>
      </c>
      <c r="K303" s="112" t="s">
        <v>2235</v>
      </c>
      <c r="L303" s="112" t="s">
        <v>2296</v>
      </c>
      <c r="M303" s="112" t="s">
        <v>2297</v>
      </c>
      <c r="N303" s="112" t="s">
        <v>33</v>
      </c>
      <c r="O303" s="112" t="s">
        <v>5766</v>
      </c>
      <c r="P303" s="112" t="s">
        <v>5766</v>
      </c>
      <c r="Q303" s="252" t="s">
        <v>5600</v>
      </c>
      <c r="R303" s="112" t="s">
        <v>2299</v>
      </c>
      <c r="S303" s="112" t="s">
        <v>123</v>
      </c>
      <c r="T303" s="112" t="s">
        <v>139</v>
      </c>
      <c r="U303" s="112" t="s">
        <v>2310</v>
      </c>
      <c r="V303" s="112">
        <v>2360</v>
      </c>
      <c r="W303" s="112" t="s">
        <v>10</v>
      </c>
      <c r="X303" s="112" t="s">
        <v>10</v>
      </c>
      <c r="Y303" s="112" t="s">
        <v>10</v>
      </c>
      <c r="Z303" s="112" t="s">
        <v>10</v>
      </c>
      <c r="AA303" s="112" t="s">
        <v>1005</v>
      </c>
      <c r="AB303" s="112" t="s">
        <v>249</v>
      </c>
      <c r="AC303" s="112" t="s">
        <v>127</v>
      </c>
      <c r="AD303" s="107" t="s">
        <v>127</v>
      </c>
      <c r="AE303" s="112" t="s">
        <v>1224</v>
      </c>
      <c r="AF303" s="112" t="s">
        <v>139</v>
      </c>
      <c r="AG303" s="112" t="s">
        <v>140</v>
      </c>
      <c r="AH303" s="112">
        <f t="shared" si="12"/>
        <v>2360</v>
      </c>
      <c r="AI303" s="112">
        <f>INDEX([2]Exposure_GWASs!F:F,MATCH([2]Luke!AB431,[2]Exposure_GWASs!C:C,0))</f>
        <v>249796</v>
      </c>
      <c r="AJ303" s="112" t="s">
        <v>2217</v>
      </c>
      <c r="AK303" s="112" t="s">
        <v>1005</v>
      </c>
      <c r="AL303" s="112" t="s">
        <v>249</v>
      </c>
      <c r="AM303" s="112" t="s">
        <v>119</v>
      </c>
      <c r="AN303" s="112" t="s">
        <v>2283</v>
      </c>
      <c r="AO303" s="112" t="s">
        <v>11</v>
      </c>
      <c r="AP303" s="112" t="s">
        <v>11</v>
      </c>
      <c r="AQ303" s="112" t="s">
        <v>11</v>
      </c>
      <c r="AR303" s="112" t="s">
        <v>11</v>
      </c>
      <c r="AS303" s="112" t="s">
        <v>2284</v>
      </c>
      <c r="AT303" s="112" t="s">
        <v>2241</v>
      </c>
      <c r="AU303" s="112" t="s">
        <v>10</v>
      </c>
      <c r="AV303" s="112" t="s">
        <v>10</v>
      </c>
      <c r="AW303" s="112">
        <v>32</v>
      </c>
      <c r="AX303" s="112">
        <f>INDEX([2]Exposure_GWASs!S:S,MATCH([2]Luke!AB431,[2]Exposure_GWASs!C:C,0))</f>
        <v>32</v>
      </c>
      <c r="AY303" s="112" t="s">
        <v>10</v>
      </c>
      <c r="AZ303" s="112" t="s">
        <v>171</v>
      </c>
      <c r="BA303" s="112" t="s">
        <v>10</v>
      </c>
      <c r="BB303" s="112" t="s">
        <v>19</v>
      </c>
      <c r="BC303" s="112" t="s">
        <v>11</v>
      </c>
      <c r="BD303" s="112"/>
      <c r="BE303" s="112"/>
      <c r="BF303" s="112"/>
      <c r="BG303" s="112"/>
      <c r="BH303" s="112"/>
      <c r="BI303" s="112" t="s">
        <v>2285</v>
      </c>
      <c r="BJ303" s="112" t="s">
        <v>2286</v>
      </c>
      <c r="BK303" s="112" t="s">
        <v>2287</v>
      </c>
      <c r="BL303" s="112" t="s">
        <v>11</v>
      </c>
      <c r="BM303" s="112" t="s">
        <v>11</v>
      </c>
      <c r="BN303" s="112" t="s">
        <v>2288</v>
      </c>
      <c r="BO303" s="112" t="s">
        <v>167</v>
      </c>
      <c r="BP303" s="112" t="s">
        <v>167</v>
      </c>
      <c r="BQ303" s="112" t="s">
        <v>1012</v>
      </c>
      <c r="BR303" s="112">
        <v>0.18</v>
      </c>
      <c r="BS303" s="112"/>
      <c r="BT303" s="112">
        <v>95</v>
      </c>
      <c r="BU303" s="112" t="s">
        <v>2313</v>
      </c>
      <c r="BV303" s="112">
        <v>0.56999999999999995</v>
      </c>
      <c r="BW303" s="112">
        <v>0.39</v>
      </c>
      <c r="BX303" s="112" t="s">
        <v>2290</v>
      </c>
      <c r="BY303" s="112">
        <v>2.1999999999999999E-2</v>
      </c>
      <c r="BZ303" s="112" t="s">
        <v>2291</v>
      </c>
      <c r="CA303" s="112" t="s">
        <v>2292</v>
      </c>
      <c r="CB303" s="112" t="s">
        <v>2293</v>
      </c>
      <c r="CC303" s="112" t="s">
        <v>2294</v>
      </c>
      <c r="CD303" s="112" t="s">
        <v>2295</v>
      </c>
      <c r="CE303" s="112"/>
      <c r="CF303" s="112"/>
      <c r="CG303" s="112"/>
      <c r="CH303" s="112"/>
    </row>
    <row r="304" spans="1:86">
      <c r="A304" s="112">
        <v>49</v>
      </c>
      <c r="B304" s="105" t="s">
        <v>282</v>
      </c>
      <c r="C304" s="115" t="s">
        <v>244</v>
      </c>
      <c r="D304" s="112" t="s">
        <v>2278</v>
      </c>
      <c r="E304" s="112">
        <v>2015</v>
      </c>
      <c r="F304" s="112" t="s">
        <v>1878</v>
      </c>
      <c r="G304" s="112" t="s">
        <v>2279</v>
      </c>
      <c r="H304" s="112" t="s">
        <v>2232</v>
      </c>
      <c r="I304" s="112" t="s">
        <v>2233</v>
      </c>
      <c r="J304" s="112" t="s">
        <v>2234</v>
      </c>
      <c r="K304" s="112" t="s">
        <v>2235</v>
      </c>
      <c r="L304" s="112" t="s">
        <v>2296</v>
      </c>
      <c r="M304" s="112" t="s">
        <v>2297</v>
      </c>
      <c r="N304" s="112" t="s">
        <v>33</v>
      </c>
      <c r="O304" s="112" t="s">
        <v>2264</v>
      </c>
      <c r="P304" s="112" t="s">
        <v>2264</v>
      </c>
      <c r="Q304" s="252" t="s">
        <v>5600</v>
      </c>
      <c r="R304" s="112" t="s">
        <v>2299</v>
      </c>
      <c r="S304" s="112" t="s">
        <v>123</v>
      </c>
      <c r="T304" s="112" t="s">
        <v>139</v>
      </c>
      <c r="U304" s="112" t="s">
        <v>2310</v>
      </c>
      <c r="V304" s="112">
        <v>14332</v>
      </c>
      <c r="W304" s="112" t="s">
        <v>10</v>
      </c>
      <c r="X304" s="112" t="s">
        <v>10</v>
      </c>
      <c r="Y304" s="112" t="s">
        <v>10</v>
      </c>
      <c r="Z304" s="112" t="s">
        <v>10</v>
      </c>
      <c r="AA304" s="112" t="s">
        <v>1005</v>
      </c>
      <c r="AB304" s="112" t="s">
        <v>249</v>
      </c>
      <c r="AC304" s="112" t="s">
        <v>127</v>
      </c>
      <c r="AD304" s="107" t="s">
        <v>127</v>
      </c>
      <c r="AE304" s="112" t="s">
        <v>1224</v>
      </c>
      <c r="AF304" s="112" t="s">
        <v>139</v>
      </c>
      <c r="AG304" s="112" t="s">
        <v>140</v>
      </c>
      <c r="AH304" s="112">
        <f t="shared" si="12"/>
        <v>14332</v>
      </c>
      <c r="AI304" s="112">
        <f>INDEX([2]Exposure_GWASs!F:F,MATCH([2]Luke!AB432,[2]Exposure_GWASs!C:C,0))</f>
        <v>249796</v>
      </c>
      <c r="AJ304" s="112" t="s">
        <v>2217</v>
      </c>
      <c r="AK304" s="112" t="s">
        <v>1005</v>
      </c>
      <c r="AL304" s="112" t="s">
        <v>249</v>
      </c>
      <c r="AM304" s="112" t="s">
        <v>119</v>
      </c>
      <c r="AN304" s="112" t="s">
        <v>2283</v>
      </c>
      <c r="AO304" s="112" t="s">
        <v>11</v>
      </c>
      <c r="AP304" s="112" t="s">
        <v>11</v>
      </c>
      <c r="AQ304" s="112" t="s">
        <v>11</v>
      </c>
      <c r="AR304" s="112" t="s">
        <v>11</v>
      </c>
      <c r="AS304" s="112" t="s">
        <v>2284</v>
      </c>
      <c r="AT304" s="112" t="s">
        <v>2241</v>
      </c>
      <c r="AU304" s="112" t="s">
        <v>10</v>
      </c>
      <c r="AV304" s="112" t="s">
        <v>10</v>
      </c>
      <c r="AW304" s="112">
        <v>32</v>
      </c>
      <c r="AX304" s="112">
        <f>INDEX([2]Exposure_GWASs!S:S,MATCH([2]Luke!AB432,[2]Exposure_GWASs!C:C,0))</f>
        <v>32</v>
      </c>
      <c r="AY304" s="112" t="s">
        <v>10</v>
      </c>
      <c r="AZ304" s="112" t="s">
        <v>171</v>
      </c>
      <c r="BA304" s="112" t="s">
        <v>10</v>
      </c>
      <c r="BB304" s="112" t="s">
        <v>19</v>
      </c>
      <c r="BC304" s="112" t="s">
        <v>11</v>
      </c>
      <c r="BD304" s="112"/>
      <c r="BE304" s="112"/>
      <c r="BF304" s="112"/>
      <c r="BG304" s="112"/>
      <c r="BH304" s="112"/>
      <c r="BI304" s="112" t="s">
        <v>2285</v>
      </c>
      <c r="BJ304" s="112" t="s">
        <v>2286</v>
      </c>
      <c r="BK304" s="112" t="s">
        <v>2287</v>
      </c>
      <c r="BL304" s="112" t="s">
        <v>11</v>
      </c>
      <c r="BM304" s="112" t="s">
        <v>11</v>
      </c>
      <c r="BN304" s="112" t="s">
        <v>2288</v>
      </c>
      <c r="BO304" s="112" t="s">
        <v>167</v>
      </c>
      <c r="BP304" s="112" t="s">
        <v>167</v>
      </c>
      <c r="BQ304" s="112" t="s">
        <v>1012</v>
      </c>
      <c r="BR304" s="112">
        <v>0.13</v>
      </c>
      <c r="BS304" s="112"/>
      <c r="BT304" s="112">
        <v>95</v>
      </c>
      <c r="BU304" s="112" t="s">
        <v>2300</v>
      </c>
      <c r="BV304" s="112">
        <v>0.28000000000000003</v>
      </c>
      <c r="BW304" s="112">
        <v>0.06</v>
      </c>
      <c r="BX304" s="112" t="s">
        <v>2290</v>
      </c>
      <c r="BY304" s="112">
        <v>2.1999999999999999E-2</v>
      </c>
      <c r="BZ304" s="112" t="s">
        <v>2291</v>
      </c>
      <c r="CA304" s="112" t="s">
        <v>2292</v>
      </c>
      <c r="CB304" s="112" t="s">
        <v>2293</v>
      </c>
      <c r="CC304" s="112" t="s">
        <v>2294</v>
      </c>
      <c r="CD304" s="112" t="s">
        <v>2295</v>
      </c>
      <c r="CE304" s="112"/>
      <c r="CF304" s="112"/>
      <c r="CG304" s="112"/>
      <c r="CH304" s="112"/>
    </row>
    <row r="305" spans="1:86">
      <c r="A305" s="112">
        <v>49</v>
      </c>
      <c r="B305" s="105" t="s">
        <v>282</v>
      </c>
      <c r="C305" s="115" t="s">
        <v>244</v>
      </c>
      <c r="D305" s="112" t="s">
        <v>2278</v>
      </c>
      <c r="E305" s="112">
        <v>2015</v>
      </c>
      <c r="F305" s="112" t="s">
        <v>1878</v>
      </c>
      <c r="G305" s="112" t="s">
        <v>2279</v>
      </c>
      <c r="H305" s="112" t="s">
        <v>2232</v>
      </c>
      <c r="I305" s="112" t="s">
        <v>2233</v>
      </c>
      <c r="J305" s="112" t="s">
        <v>2234</v>
      </c>
      <c r="K305" s="112" t="s">
        <v>2235</v>
      </c>
      <c r="L305" s="112" t="s">
        <v>2296</v>
      </c>
      <c r="M305" s="112" t="s">
        <v>2297</v>
      </c>
      <c r="N305" s="112" t="s">
        <v>33</v>
      </c>
      <c r="O305" s="112" t="s">
        <v>714</v>
      </c>
      <c r="P305" s="112" t="s">
        <v>5775</v>
      </c>
      <c r="Q305" s="252" t="s">
        <v>5600</v>
      </c>
      <c r="R305" s="112" t="s">
        <v>2299</v>
      </c>
      <c r="S305" s="112" t="s">
        <v>123</v>
      </c>
      <c r="T305" s="112" t="s">
        <v>139</v>
      </c>
      <c r="U305" s="112" t="s">
        <v>2310</v>
      </c>
      <c r="V305" s="112">
        <v>14085</v>
      </c>
      <c r="W305" s="112" t="s">
        <v>10</v>
      </c>
      <c r="X305" s="112" t="s">
        <v>10</v>
      </c>
      <c r="Y305" s="112" t="s">
        <v>10</v>
      </c>
      <c r="Z305" s="112" t="s">
        <v>10</v>
      </c>
      <c r="AA305" s="112" t="s">
        <v>1005</v>
      </c>
      <c r="AB305" s="112" t="s">
        <v>249</v>
      </c>
      <c r="AC305" s="112" t="s">
        <v>127</v>
      </c>
      <c r="AD305" s="107" t="s">
        <v>127</v>
      </c>
      <c r="AE305" s="112" t="s">
        <v>1224</v>
      </c>
      <c r="AF305" s="112" t="s">
        <v>139</v>
      </c>
      <c r="AG305" s="112" t="s">
        <v>140</v>
      </c>
      <c r="AH305" s="112">
        <f t="shared" si="12"/>
        <v>14085</v>
      </c>
      <c r="AI305" s="112">
        <f>INDEX([2]Exposure_GWASs!F:F,MATCH([2]Luke!AB433,[2]Exposure_GWASs!C:C,0))</f>
        <v>249796</v>
      </c>
      <c r="AJ305" s="112" t="s">
        <v>2217</v>
      </c>
      <c r="AK305" s="112" t="s">
        <v>1005</v>
      </c>
      <c r="AL305" s="112" t="s">
        <v>249</v>
      </c>
      <c r="AM305" s="112" t="s">
        <v>119</v>
      </c>
      <c r="AN305" s="112" t="s">
        <v>2283</v>
      </c>
      <c r="AO305" s="112" t="s">
        <v>11</v>
      </c>
      <c r="AP305" s="112" t="s">
        <v>11</v>
      </c>
      <c r="AQ305" s="112" t="s">
        <v>11</v>
      </c>
      <c r="AR305" s="112" t="s">
        <v>11</v>
      </c>
      <c r="AS305" s="112" t="s">
        <v>2284</v>
      </c>
      <c r="AT305" s="112" t="s">
        <v>2241</v>
      </c>
      <c r="AU305" s="112" t="s">
        <v>10</v>
      </c>
      <c r="AV305" s="112" t="s">
        <v>10</v>
      </c>
      <c r="AW305" s="112">
        <v>32</v>
      </c>
      <c r="AX305" s="112">
        <f>INDEX([2]Exposure_GWASs!S:S,MATCH([2]Luke!AB433,[2]Exposure_GWASs!C:C,0))</f>
        <v>32</v>
      </c>
      <c r="AY305" s="112" t="s">
        <v>10</v>
      </c>
      <c r="AZ305" s="112" t="s">
        <v>171</v>
      </c>
      <c r="BA305" s="112" t="s">
        <v>10</v>
      </c>
      <c r="BB305" s="112" t="s">
        <v>19</v>
      </c>
      <c r="BC305" s="112" t="s">
        <v>11</v>
      </c>
      <c r="BD305" s="112"/>
      <c r="BE305" s="112"/>
      <c r="BF305" s="112"/>
      <c r="BG305" s="112"/>
      <c r="BH305" s="112"/>
      <c r="BI305" s="112" t="s">
        <v>2285</v>
      </c>
      <c r="BJ305" s="112" t="s">
        <v>2286</v>
      </c>
      <c r="BK305" s="112" t="s">
        <v>2287</v>
      </c>
      <c r="BL305" s="112" t="s">
        <v>11</v>
      </c>
      <c r="BM305" s="112" t="s">
        <v>11</v>
      </c>
      <c r="BN305" s="112" t="s">
        <v>2288</v>
      </c>
      <c r="BO305" s="112" t="s">
        <v>167</v>
      </c>
      <c r="BP305" s="112" t="s">
        <v>167</v>
      </c>
      <c r="BQ305" s="112" t="s">
        <v>1012</v>
      </c>
      <c r="BR305" s="112">
        <v>0.28999999999999998</v>
      </c>
      <c r="BS305" s="112"/>
      <c r="BT305" s="112">
        <v>95</v>
      </c>
      <c r="BU305" s="112">
        <v>0.14000000000000001</v>
      </c>
      <c r="BV305" s="112">
        <v>0.45</v>
      </c>
      <c r="BW305" s="112" t="s">
        <v>2314</v>
      </c>
      <c r="BX305" s="112" t="s">
        <v>2290</v>
      </c>
      <c r="BY305" s="112">
        <v>2.1999999999999999E-2</v>
      </c>
      <c r="BZ305" s="112" t="s">
        <v>2291</v>
      </c>
      <c r="CA305" s="112" t="s">
        <v>2292</v>
      </c>
      <c r="CB305" s="112" t="s">
        <v>2293</v>
      </c>
      <c r="CC305" s="112" t="s">
        <v>2294</v>
      </c>
      <c r="CD305" s="112" t="s">
        <v>2295</v>
      </c>
      <c r="CE305" s="112"/>
      <c r="CF305" s="112"/>
      <c r="CG305" s="112"/>
      <c r="CH305" s="112"/>
    </row>
    <row r="306" spans="1:86">
      <c r="A306" s="112">
        <v>49</v>
      </c>
      <c r="B306" s="105" t="s">
        <v>282</v>
      </c>
      <c r="C306" s="115" t="s">
        <v>244</v>
      </c>
      <c r="D306" s="112" t="s">
        <v>2278</v>
      </c>
      <c r="E306" s="112">
        <v>2015</v>
      </c>
      <c r="F306" s="112" t="s">
        <v>1878</v>
      </c>
      <c r="G306" s="112" t="s">
        <v>2279</v>
      </c>
      <c r="H306" s="112" t="s">
        <v>2232</v>
      </c>
      <c r="I306" s="112" t="s">
        <v>2233</v>
      </c>
      <c r="J306" s="112" t="s">
        <v>2234</v>
      </c>
      <c r="K306" s="112" t="s">
        <v>2235</v>
      </c>
      <c r="L306" s="112" t="s">
        <v>2296</v>
      </c>
      <c r="M306" s="112" t="s">
        <v>2297</v>
      </c>
      <c r="N306" s="112" t="s">
        <v>33</v>
      </c>
      <c r="O306" s="112" t="s">
        <v>2881</v>
      </c>
      <c r="P306" s="112" t="s">
        <v>5776</v>
      </c>
      <c r="Q306" s="252" t="s">
        <v>5600</v>
      </c>
      <c r="R306" s="112" t="s">
        <v>650</v>
      </c>
      <c r="S306" s="112" t="s">
        <v>123</v>
      </c>
      <c r="T306" s="112" t="s">
        <v>139</v>
      </c>
      <c r="U306" s="112" t="s">
        <v>2310</v>
      </c>
      <c r="V306" s="112">
        <v>27107</v>
      </c>
      <c r="W306" s="112" t="s">
        <v>10</v>
      </c>
      <c r="X306" s="112" t="s">
        <v>10</v>
      </c>
      <c r="Y306" s="112" t="s">
        <v>10</v>
      </c>
      <c r="Z306" s="112" t="s">
        <v>10</v>
      </c>
      <c r="AA306" s="112" t="s">
        <v>1005</v>
      </c>
      <c r="AB306" s="112" t="s">
        <v>249</v>
      </c>
      <c r="AC306" s="112" t="s">
        <v>127</v>
      </c>
      <c r="AD306" s="107" t="s">
        <v>127</v>
      </c>
      <c r="AE306" s="112" t="s">
        <v>1224</v>
      </c>
      <c r="AF306" s="112" t="s">
        <v>139</v>
      </c>
      <c r="AG306" s="112" t="s">
        <v>140</v>
      </c>
      <c r="AH306" s="112">
        <f t="shared" si="12"/>
        <v>27107</v>
      </c>
      <c r="AI306" s="112">
        <f>INDEX([2]Exposure_GWASs!F:F,MATCH([2]Luke!AB434,[2]Exposure_GWASs!C:C,0))</f>
        <v>249796</v>
      </c>
      <c r="AJ306" s="112" t="s">
        <v>2217</v>
      </c>
      <c r="AK306" s="112" t="s">
        <v>1005</v>
      </c>
      <c r="AL306" s="112" t="s">
        <v>249</v>
      </c>
      <c r="AM306" s="112" t="s">
        <v>119</v>
      </c>
      <c r="AN306" s="112" t="s">
        <v>2283</v>
      </c>
      <c r="AO306" s="112" t="s">
        <v>11</v>
      </c>
      <c r="AP306" s="112" t="s">
        <v>11</v>
      </c>
      <c r="AQ306" s="112" t="s">
        <v>11</v>
      </c>
      <c r="AR306" s="112" t="s">
        <v>11</v>
      </c>
      <c r="AS306" s="112" t="s">
        <v>2284</v>
      </c>
      <c r="AT306" s="112" t="s">
        <v>2241</v>
      </c>
      <c r="AU306" s="112" t="s">
        <v>10</v>
      </c>
      <c r="AV306" s="112" t="s">
        <v>10</v>
      </c>
      <c r="AW306" s="112">
        <v>32</v>
      </c>
      <c r="AX306" s="112">
        <f>INDEX([2]Exposure_GWASs!S:S,MATCH([2]Luke!AB434,[2]Exposure_GWASs!C:C,0))</f>
        <v>32</v>
      </c>
      <c r="AY306" s="112" t="s">
        <v>10</v>
      </c>
      <c r="AZ306" s="112" t="s">
        <v>171</v>
      </c>
      <c r="BA306" s="112" t="s">
        <v>10</v>
      </c>
      <c r="BB306" s="112" t="s">
        <v>19</v>
      </c>
      <c r="BC306" s="112" t="s">
        <v>11</v>
      </c>
      <c r="BD306" s="112"/>
      <c r="BE306" s="112"/>
      <c r="BF306" s="112"/>
      <c r="BG306" s="112"/>
      <c r="BH306" s="112"/>
      <c r="BI306" s="112" t="s">
        <v>2285</v>
      </c>
      <c r="BJ306" s="112" t="s">
        <v>2286</v>
      </c>
      <c r="BK306" s="112" t="s">
        <v>2287</v>
      </c>
      <c r="BL306" s="112" t="s">
        <v>11</v>
      </c>
      <c r="BM306" s="112" t="s">
        <v>11</v>
      </c>
      <c r="BN306" s="112" t="s">
        <v>2288</v>
      </c>
      <c r="BO306" s="112" t="s">
        <v>167</v>
      </c>
      <c r="BP306" s="112" t="s">
        <v>167</v>
      </c>
      <c r="BQ306" s="112" t="s">
        <v>1012</v>
      </c>
      <c r="BR306" s="112">
        <v>0.28999999999999998</v>
      </c>
      <c r="BS306" s="112"/>
      <c r="BT306" s="112">
        <v>95</v>
      </c>
      <c r="BU306" s="112">
        <v>0.09</v>
      </c>
      <c r="BV306" s="112">
        <v>0.49</v>
      </c>
      <c r="BW306" s="112">
        <v>4.0000000000000001E-3</v>
      </c>
      <c r="BX306" s="112" t="s">
        <v>2290</v>
      </c>
      <c r="BY306" s="112">
        <v>2.1999999999999999E-2</v>
      </c>
      <c r="BZ306" s="112" t="s">
        <v>2291</v>
      </c>
      <c r="CA306" s="112" t="s">
        <v>2292</v>
      </c>
      <c r="CB306" s="112" t="s">
        <v>2293</v>
      </c>
      <c r="CC306" s="112" t="s">
        <v>2294</v>
      </c>
      <c r="CD306" s="112" t="s">
        <v>2295</v>
      </c>
      <c r="CE306" s="112"/>
      <c r="CF306" s="112"/>
      <c r="CG306" s="112"/>
      <c r="CH306" s="112"/>
    </row>
    <row r="307" spans="1:86">
      <c r="A307" s="112">
        <v>49</v>
      </c>
      <c r="B307" s="105" t="s">
        <v>282</v>
      </c>
      <c r="C307" s="115" t="s">
        <v>244</v>
      </c>
      <c r="D307" s="112" t="s">
        <v>2278</v>
      </c>
      <c r="E307" s="112">
        <v>2015</v>
      </c>
      <c r="F307" s="112" t="s">
        <v>1878</v>
      </c>
      <c r="G307" s="112" t="s">
        <v>2279</v>
      </c>
      <c r="H307" s="112" t="s">
        <v>2232</v>
      </c>
      <c r="I307" s="112" t="s">
        <v>2233</v>
      </c>
      <c r="J307" s="112" t="s">
        <v>2234</v>
      </c>
      <c r="K307" s="112" t="s">
        <v>2235</v>
      </c>
      <c r="L307" s="112" t="s">
        <v>2296</v>
      </c>
      <c r="M307" s="112" t="s">
        <v>2297</v>
      </c>
      <c r="N307" s="112" t="s">
        <v>33</v>
      </c>
      <c r="O307" s="112" t="s">
        <v>5671</v>
      </c>
      <c r="P307" s="112" t="s">
        <v>5777</v>
      </c>
      <c r="Q307" s="252" t="s">
        <v>5600</v>
      </c>
      <c r="R307" s="112" t="s">
        <v>650</v>
      </c>
      <c r="S307" s="112" t="s">
        <v>123</v>
      </c>
      <c r="T307" s="112" t="s">
        <v>139</v>
      </c>
      <c r="U307" s="112" t="s">
        <v>2310</v>
      </c>
      <c r="V307" s="112">
        <v>5840</v>
      </c>
      <c r="W307" s="112" t="s">
        <v>10</v>
      </c>
      <c r="X307" s="112" t="s">
        <v>10</v>
      </c>
      <c r="Y307" s="112" t="s">
        <v>10</v>
      </c>
      <c r="Z307" s="112" t="s">
        <v>10</v>
      </c>
      <c r="AA307" s="112" t="s">
        <v>1005</v>
      </c>
      <c r="AB307" s="112" t="s">
        <v>249</v>
      </c>
      <c r="AC307" s="112" t="s">
        <v>127</v>
      </c>
      <c r="AD307" s="107" t="s">
        <v>127</v>
      </c>
      <c r="AE307" s="112" t="s">
        <v>1224</v>
      </c>
      <c r="AF307" s="112" t="s">
        <v>139</v>
      </c>
      <c r="AG307" s="112" t="s">
        <v>140</v>
      </c>
      <c r="AH307" s="112">
        <f t="shared" si="12"/>
        <v>5840</v>
      </c>
      <c r="AI307" s="112">
        <f>INDEX([2]Exposure_GWASs!F:F,MATCH([2]Luke!AB435,[2]Exposure_GWASs!C:C,0))</f>
        <v>249796</v>
      </c>
      <c r="AJ307" s="112" t="s">
        <v>2217</v>
      </c>
      <c r="AK307" s="112" t="s">
        <v>1005</v>
      </c>
      <c r="AL307" s="112" t="s">
        <v>249</v>
      </c>
      <c r="AM307" s="112" t="s">
        <v>119</v>
      </c>
      <c r="AN307" s="112" t="s">
        <v>2283</v>
      </c>
      <c r="AO307" s="112" t="s">
        <v>11</v>
      </c>
      <c r="AP307" s="112" t="s">
        <v>11</v>
      </c>
      <c r="AQ307" s="112" t="s">
        <v>11</v>
      </c>
      <c r="AR307" s="112" t="s">
        <v>11</v>
      </c>
      <c r="AS307" s="112" t="s">
        <v>2284</v>
      </c>
      <c r="AT307" s="112" t="s">
        <v>2241</v>
      </c>
      <c r="AU307" s="112" t="s">
        <v>10</v>
      </c>
      <c r="AV307" s="112" t="s">
        <v>10</v>
      </c>
      <c r="AW307" s="112">
        <v>32</v>
      </c>
      <c r="AX307" s="112">
        <f>INDEX([2]Exposure_GWASs!S:S,MATCH([2]Luke!AB435,[2]Exposure_GWASs!C:C,0))</f>
        <v>32</v>
      </c>
      <c r="AY307" s="112" t="s">
        <v>10</v>
      </c>
      <c r="AZ307" s="112" t="s">
        <v>171</v>
      </c>
      <c r="BA307" s="112" t="s">
        <v>10</v>
      </c>
      <c r="BB307" s="112" t="s">
        <v>19</v>
      </c>
      <c r="BC307" s="112" t="s">
        <v>11</v>
      </c>
      <c r="BD307" s="112"/>
      <c r="BE307" s="112"/>
      <c r="BF307" s="112"/>
      <c r="BG307" s="112"/>
      <c r="BH307" s="112"/>
      <c r="BI307" s="112" t="s">
        <v>2285</v>
      </c>
      <c r="BJ307" s="112" t="s">
        <v>2286</v>
      </c>
      <c r="BK307" s="112" t="s">
        <v>2287</v>
      </c>
      <c r="BL307" s="112" t="s">
        <v>11</v>
      </c>
      <c r="BM307" s="112" t="s">
        <v>11</v>
      </c>
      <c r="BN307" s="112" t="s">
        <v>2288</v>
      </c>
      <c r="BO307" s="112" t="s">
        <v>167</v>
      </c>
      <c r="BP307" s="112" t="s">
        <v>167</v>
      </c>
      <c r="BQ307" s="112" t="s">
        <v>1012</v>
      </c>
      <c r="BR307" s="112">
        <v>0.38</v>
      </c>
      <c r="BS307" s="112"/>
      <c r="BT307" s="112">
        <v>95</v>
      </c>
      <c r="BU307" s="112">
        <v>0.14000000000000001</v>
      </c>
      <c r="BV307" s="112">
        <v>0.62</v>
      </c>
      <c r="BW307" s="112">
        <v>2E-3</v>
      </c>
      <c r="BX307" s="112" t="s">
        <v>2290</v>
      </c>
      <c r="BY307" s="112">
        <v>2.1999999999999999E-2</v>
      </c>
      <c r="BZ307" s="112" t="s">
        <v>2291</v>
      </c>
      <c r="CA307" s="112" t="s">
        <v>2292</v>
      </c>
      <c r="CB307" s="112" t="s">
        <v>2293</v>
      </c>
      <c r="CC307" s="112" t="s">
        <v>2294</v>
      </c>
      <c r="CD307" s="112" t="s">
        <v>2295</v>
      </c>
      <c r="CE307" s="112"/>
      <c r="CF307" s="112"/>
      <c r="CG307" s="112"/>
      <c r="CH307" s="112"/>
    </row>
    <row r="308" spans="1:86">
      <c r="A308" s="112">
        <v>49</v>
      </c>
      <c r="B308" s="105" t="s">
        <v>282</v>
      </c>
      <c r="C308" s="115" t="s">
        <v>244</v>
      </c>
      <c r="D308" s="112" t="s">
        <v>2278</v>
      </c>
      <c r="E308" s="112">
        <v>2015</v>
      </c>
      <c r="F308" s="112" t="s">
        <v>1878</v>
      </c>
      <c r="G308" s="112" t="s">
        <v>2279</v>
      </c>
      <c r="H308" s="112" t="s">
        <v>2232</v>
      </c>
      <c r="I308" s="112" t="s">
        <v>2233</v>
      </c>
      <c r="J308" s="112" t="s">
        <v>2234</v>
      </c>
      <c r="K308" s="112" t="s">
        <v>2235</v>
      </c>
      <c r="L308" s="112" t="s">
        <v>2296</v>
      </c>
      <c r="M308" s="112" t="s">
        <v>2297</v>
      </c>
      <c r="N308" s="112" t="s">
        <v>33</v>
      </c>
      <c r="O308" s="112" t="s">
        <v>462</v>
      </c>
      <c r="P308" s="112" t="s">
        <v>462</v>
      </c>
      <c r="Q308" s="252" t="s">
        <v>5600</v>
      </c>
      <c r="R308" s="112" t="s">
        <v>2302</v>
      </c>
      <c r="S308" s="112" t="s">
        <v>123</v>
      </c>
      <c r="T308" s="112" t="s">
        <v>139</v>
      </c>
      <c r="U308" s="112" t="s">
        <v>2310</v>
      </c>
      <c r="V308" s="112">
        <v>31201</v>
      </c>
      <c r="W308" s="112" t="s">
        <v>10</v>
      </c>
      <c r="X308" s="112" t="s">
        <v>10</v>
      </c>
      <c r="Y308" s="112" t="s">
        <v>10</v>
      </c>
      <c r="Z308" s="112" t="s">
        <v>10</v>
      </c>
      <c r="AA308" s="112" t="s">
        <v>1005</v>
      </c>
      <c r="AB308" s="112" t="s">
        <v>249</v>
      </c>
      <c r="AC308" s="112" t="s">
        <v>127</v>
      </c>
      <c r="AD308" s="107" t="s">
        <v>127</v>
      </c>
      <c r="AE308" s="112" t="s">
        <v>1224</v>
      </c>
      <c r="AF308" s="112" t="s">
        <v>139</v>
      </c>
      <c r="AG308" s="112" t="s">
        <v>140</v>
      </c>
      <c r="AH308" s="112">
        <f t="shared" si="12"/>
        <v>31201</v>
      </c>
      <c r="AI308" s="112">
        <f>INDEX([2]Exposure_GWASs!F:F,MATCH([2]Luke!AB436,[2]Exposure_GWASs!C:C,0))</f>
        <v>249796</v>
      </c>
      <c r="AJ308" s="112" t="s">
        <v>2217</v>
      </c>
      <c r="AK308" s="112" t="s">
        <v>1005</v>
      </c>
      <c r="AL308" s="112" t="s">
        <v>249</v>
      </c>
      <c r="AM308" s="112" t="s">
        <v>119</v>
      </c>
      <c r="AN308" s="112" t="s">
        <v>2283</v>
      </c>
      <c r="AO308" s="112" t="s">
        <v>11</v>
      </c>
      <c r="AP308" s="112" t="s">
        <v>11</v>
      </c>
      <c r="AQ308" s="112" t="s">
        <v>11</v>
      </c>
      <c r="AR308" s="112" t="s">
        <v>11</v>
      </c>
      <c r="AS308" s="112" t="s">
        <v>2284</v>
      </c>
      <c r="AT308" s="112" t="s">
        <v>2241</v>
      </c>
      <c r="AU308" s="112" t="s">
        <v>10</v>
      </c>
      <c r="AV308" s="112" t="s">
        <v>10</v>
      </c>
      <c r="AW308" s="112">
        <v>32</v>
      </c>
      <c r="AX308" s="112">
        <f>INDEX([2]Exposure_GWASs!S:S,MATCH([2]Luke!AB436,[2]Exposure_GWASs!C:C,0))</f>
        <v>32</v>
      </c>
      <c r="AY308" s="112" t="s">
        <v>10</v>
      </c>
      <c r="AZ308" s="112" t="s">
        <v>171</v>
      </c>
      <c r="BA308" s="112" t="s">
        <v>10</v>
      </c>
      <c r="BB308" s="112" t="s">
        <v>19</v>
      </c>
      <c r="BC308" s="112" t="s">
        <v>11</v>
      </c>
      <c r="BD308" s="112"/>
      <c r="BE308" s="112"/>
      <c r="BF308" s="112"/>
      <c r="BG308" s="112"/>
      <c r="BH308" s="112"/>
      <c r="BI308" s="112" t="s">
        <v>2285</v>
      </c>
      <c r="BJ308" s="112" t="s">
        <v>2286</v>
      </c>
      <c r="BK308" s="112" t="s">
        <v>2287</v>
      </c>
      <c r="BL308" s="112" t="s">
        <v>11</v>
      </c>
      <c r="BM308" s="112" t="s">
        <v>11</v>
      </c>
      <c r="BN308" s="112" t="s">
        <v>2288</v>
      </c>
      <c r="BO308" s="112" t="s">
        <v>167</v>
      </c>
      <c r="BP308" s="112" t="s">
        <v>167</v>
      </c>
      <c r="BQ308" s="112" t="s">
        <v>1012</v>
      </c>
      <c r="BR308" s="112" t="s">
        <v>2315</v>
      </c>
      <c r="BS308" s="112"/>
      <c r="BT308" s="112">
        <v>95</v>
      </c>
      <c r="BU308" s="112">
        <v>-0.45</v>
      </c>
      <c r="BV308" s="112">
        <v>-0.23</v>
      </c>
      <c r="BW308" s="112" t="s">
        <v>2316</v>
      </c>
      <c r="BX308" s="112" t="s">
        <v>2290</v>
      </c>
      <c r="BY308" s="112">
        <v>2.1999999999999999E-2</v>
      </c>
      <c r="BZ308" s="112" t="s">
        <v>2291</v>
      </c>
      <c r="CA308" s="112" t="s">
        <v>2292</v>
      </c>
      <c r="CB308" s="112" t="s">
        <v>2293</v>
      </c>
      <c r="CC308" s="112" t="s">
        <v>2294</v>
      </c>
      <c r="CD308" s="112" t="s">
        <v>2295</v>
      </c>
      <c r="CE308" s="112"/>
      <c r="CF308" s="112"/>
      <c r="CG308" s="112"/>
      <c r="CH308" s="112"/>
    </row>
    <row r="309" spans="1:86">
      <c r="A309" s="112">
        <v>49</v>
      </c>
      <c r="B309" s="105" t="s">
        <v>282</v>
      </c>
      <c r="C309" s="115" t="s">
        <v>244</v>
      </c>
      <c r="D309" s="112" t="s">
        <v>2278</v>
      </c>
      <c r="E309" s="112">
        <v>2015</v>
      </c>
      <c r="F309" s="112" t="s">
        <v>1878</v>
      </c>
      <c r="G309" s="112" t="s">
        <v>2279</v>
      </c>
      <c r="H309" s="112" t="s">
        <v>2232</v>
      </c>
      <c r="I309" s="112" t="s">
        <v>2233</v>
      </c>
      <c r="J309" s="112" t="s">
        <v>2234</v>
      </c>
      <c r="K309" s="112" t="s">
        <v>2235</v>
      </c>
      <c r="L309" s="112" t="s">
        <v>2296</v>
      </c>
      <c r="M309" s="112" t="s">
        <v>2297</v>
      </c>
      <c r="N309" s="112" t="s">
        <v>33</v>
      </c>
      <c r="O309" s="112" t="s">
        <v>459</v>
      </c>
      <c r="P309" s="112" t="s">
        <v>459</v>
      </c>
      <c r="Q309" s="252" t="s">
        <v>5600</v>
      </c>
      <c r="R309" s="112" t="s">
        <v>2302</v>
      </c>
      <c r="S309" s="112" t="s">
        <v>123</v>
      </c>
      <c r="T309" s="112" t="s">
        <v>139</v>
      </c>
      <c r="U309" s="112" t="s">
        <v>2310</v>
      </c>
      <c r="V309" s="112">
        <v>29250</v>
      </c>
      <c r="W309" s="112" t="s">
        <v>10</v>
      </c>
      <c r="X309" s="112" t="s">
        <v>10</v>
      </c>
      <c r="Y309" s="112" t="s">
        <v>10</v>
      </c>
      <c r="Z309" s="112" t="s">
        <v>10</v>
      </c>
      <c r="AA309" s="112" t="s">
        <v>1005</v>
      </c>
      <c r="AB309" s="112" t="s">
        <v>249</v>
      </c>
      <c r="AC309" s="112" t="s">
        <v>127</v>
      </c>
      <c r="AD309" s="107" t="s">
        <v>127</v>
      </c>
      <c r="AE309" s="112" t="s">
        <v>1224</v>
      </c>
      <c r="AF309" s="112" t="s">
        <v>139</v>
      </c>
      <c r="AG309" s="112" t="s">
        <v>140</v>
      </c>
      <c r="AH309" s="112">
        <f t="shared" si="12"/>
        <v>29250</v>
      </c>
      <c r="AI309" s="112">
        <f>INDEX([2]Exposure_GWASs!F:F,MATCH([2]Luke!AB437,[2]Exposure_GWASs!C:C,0))</f>
        <v>249796</v>
      </c>
      <c r="AJ309" s="112" t="s">
        <v>2217</v>
      </c>
      <c r="AK309" s="112" t="s">
        <v>1005</v>
      </c>
      <c r="AL309" s="112" t="s">
        <v>249</v>
      </c>
      <c r="AM309" s="112" t="s">
        <v>119</v>
      </c>
      <c r="AN309" s="112" t="s">
        <v>2283</v>
      </c>
      <c r="AO309" s="112" t="s">
        <v>11</v>
      </c>
      <c r="AP309" s="112" t="s">
        <v>11</v>
      </c>
      <c r="AQ309" s="112" t="s">
        <v>11</v>
      </c>
      <c r="AR309" s="112" t="s">
        <v>11</v>
      </c>
      <c r="AS309" s="112" t="s">
        <v>2284</v>
      </c>
      <c r="AT309" s="112" t="s">
        <v>2241</v>
      </c>
      <c r="AU309" s="112" t="s">
        <v>10</v>
      </c>
      <c r="AV309" s="112" t="s">
        <v>10</v>
      </c>
      <c r="AW309" s="112">
        <v>32</v>
      </c>
      <c r="AX309" s="112">
        <f>INDEX([2]Exposure_GWASs!S:S,MATCH([2]Luke!AB437,[2]Exposure_GWASs!C:C,0))</f>
        <v>32</v>
      </c>
      <c r="AY309" s="112" t="s">
        <v>10</v>
      </c>
      <c r="AZ309" s="112" t="s">
        <v>171</v>
      </c>
      <c r="BA309" s="112" t="s">
        <v>10</v>
      </c>
      <c r="BB309" s="112" t="s">
        <v>19</v>
      </c>
      <c r="BC309" s="112" t="s">
        <v>11</v>
      </c>
      <c r="BD309" s="112"/>
      <c r="BE309" s="112"/>
      <c r="BF309" s="112"/>
      <c r="BG309" s="112"/>
      <c r="BH309" s="112"/>
      <c r="BI309" s="112" t="s">
        <v>2285</v>
      </c>
      <c r="BJ309" s="112" t="s">
        <v>2286</v>
      </c>
      <c r="BK309" s="112" t="s">
        <v>2287</v>
      </c>
      <c r="BL309" s="112" t="s">
        <v>11</v>
      </c>
      <c r="BM309" s="112" t="s">
        <v>11</v>
      </c>
      <c r="BN309" s="112" t="s">
        <v>2288</v>
      </c>
      <c r="BO309" s="112" t="s">
        <v>167</v>
      </c>
      <c r="BP309" s="112" t="s">
        <v>167</v>
      </c>
      <c r="BQ309" s="112" t="s">
        <v>1012</v>
      </c>
      <c r="BR309" s="112">
        <v>0.1</v>
      </c>
      <c r="BS309" s="112"/>
      <c r="BT309" s="112">
        <v>95</v>
      </c>
      <c r="BU309" s="112">
        <v>-0.01</v>
      </c>
      <c r="BV309" s="112">
        <v>0.22</v>
      </c>
      <c r="BW309" s="112">
        <v>0.08</v>
      </c>
      <c r="BX309" s="112" t="s">
        <v>2290</v>
      </c>
      <c r="BY309" s="112">
        <v>2.1999999999999999E-2</v>
      </c>
      <c r="BZ309" s="112" t="s">
        <v>2291</v>
      </c>
      <c r="CA309" s="112" t="s">
        <v>2292</v>
      </c>
      <c r="CB309" s="112" t="s">
        <v>2293</v>
      </c>
      <c r="CC309" s="112" t="s">
        <v>2294</v>
      </c>
      <c r="CD309" s="112" t="s">
        <v>2295</v>
      </c>
      <c r="CE309" s="112"/>
      <c r="CF309" s="112"/>
      <c r="CG309" s="112"/>
      <c r="CH309" s="112"/>
    </row>
    <row r="310" spans="1:86">
      <c r="A310" s="112">
        <v>49</v>
      </c>
      <c r="B310" s="105" t="s">
        <v>282</v>
      </c>
      <c r="C310" s="115" t="s">
        <v>244</v>
      </c>
      <c r="D310" s="112" t="s">
        <v>2278</v>
      </c>
      <c r="E310" s="112">
        <v>2015</v>
      </c>
      <c r="F310" s="112" t="s">
        <v>1878</v>
      </c>
      <c r="G310" s="112" t="s">
        <v>2279</v>
      </c>
      <c r="H310" s="112" t="s">
        <v>2232</v>
      </c>
      <c r="I310" s="112" t="s">
        <v>2233</v>
      </c>
      <c r="J310" s="112" t="s">
        <v>2234</v>
      </c>
      <c r="K310" s="112" t="s">
        <v>2235</v>
      </c>
      <c r="L310" s="112" t="s">
        <v>2296</v>
      </c>
      <c r="M310" s="112" t="s">
        <v>2297</v>
      </c>
      <c r="N310" s="112" t="s">
        <v>33</v>
      </c>
      <c r="O310" s="112" t="s">
        <v>5591</v>
      </c>
      <c r="P310" s="112" t="s">
        <v>5592</v>
      </c>
      <c r="Q310" s="252" t="s">
        <v>5600</v>
      </c>
      <c r="R310" s="112" t="s">
        <v>2302</v>
      </c>
      <c r="S310" s="112" t="s">
        <v>123</v>
      </c>
      <c r="T310" s="112" t="s">
        <v>139</v>
      </c>
      <c r="U310" s="112" t="s">
        <v>2310</v>
      </c>
      <c r="V310" s="112">
        <v>31515</v>
      </c>
      <c r="W310" s="112" t="s">
        <v>10</v>
      </c>
      <c r="X310" s="112" t="s">
        <v>10</v>
      </c>
      <c r="Y310" s="112" t="s">
        <v>10</v>
      </c>
      <c r="Z310" s="112" t="s">
        <v>10</v>
      </c>
      <c r="AA310" s="112" t="s">
        <v>1005</v>
      </c>
      <c r="AB310" s="112" t="s">
        <v>249</v>
      </c>
      <c r="AC310" s="112" t="s">
        <v>127</v>
      </c>
      <c r="AD310" s="107" t="s">
        <v>127</v>
      </c>
      <c r="AE310" s="112" t="s">
        <v>1224</v>
      </c>
      <c r="AF310" s="112" t="s">
        <v>139</v>
      </c>
      <c r="AG310" s="112" t="s">
        <v>140</v>
      </c>
      <c r="AH310" s="112">
        <f t="shared" si="12"/>
        <v>31515</v>
      </c>
      <c r="AI310" s="112">
        <f>INDEX([2]Exposure_GWASs!F:F,MATCH([2]Luke!AB438,[2]Exposure_GWASs!C:C,0))</f>
        <v>249796</v>
      </c>
      <c r="AJ310" s="112" t="s">
        <v>2217</v>
      </c>
      <c r="AK310" s="112" t="s">
        <v>1005</v>
      </c>
      <c r="AL310" s="112" t="s">
        <v>249</v>
      </c>
      <c r="AM310" s="112" t="s">
        <v>119</v>
      </c>
      <c r="AN310" s="112" t="s">
        <v>2283</v>
      </c>
      <c r="AO310" s="112" t="s">
        <v>11</v>
      </c>
      <c r="AP310" s="112" t="s">
        <v>11</v>
      </c>
      <c r="AQ310" s="112" t="s">
        <v>11</v>
      </c>
      <c r="AR310" s="112" t="s">
        <v>11</v>
      </c>
      <c r="AS310" s="112" t="s">
        <v>2284</v>
      </c>
      <c r="AT310" s="112" t="s">
        <v>2241</v>
      </c>
      <c r="AU310" s="112" t="s">
        <v>10</v>
      </c>
      <c r="AV310" s="112" t="s">
        <v>10</v>
      </c>
      <c r="AW310" s="112">
        <v>32</v>
      </c>
      <c r="AX310" s="112">
        <f>INDEX([2]Exposure_GWASs!S:S,MATCH([2]Luke!AB438,[2]Exposure_GWASs!C:C,0))</f>
        <v>32</v>
      </c>
      <c r="AY310" s="112" t="s">
        <v>10</v>
      </c>
      <c r="AZ310" s="112" t="s">
        <v>171</v>
      </c>
      <c r="BA310" s="112" t="s">
        <v>10</v>
      </c>
      <c r="BB310" s="112" t="s">
        <v>19</v>
      </c>
      <c r="BC310" s="112" t="s">
        <v>11</v>
      </c>
      <c r="BD310" s="112"/>
      <c r="BE310" s="112"/>
      <c r="BF310" s="112"/>
      <c r="BG310" s="112"/>
      <c r="BH310" s="112"/>
      <c r="BI310" s="112" t="s">
        <v>2285</v>
      </c>
      <c r="BJ310" s="112" t="s">
        <v>2286</v>
      </c>
      <c r="BK310" s="112" t="s">
        <v>2287</v>
      </c>
      <c r="BL310" s="112" t="s">
        <v>11</v>
      </c>
      <c r="BM310" s="112" t="s">
        <v>11</v>
      </c>
      <c r="BN310" s="112" t="s">
        <v>2288</v>
      </c>
      <c r="BO310" s="112" t="s">
        <v>167</v>
      </c>
      <c r="BP310" s="112" t="s">
        <v>167</v>
      </c>
      <c r="BQ310" s="112" t="s">
        <v>1012</v>
      </c>
      <c r="BR310" s="112" t="s">
        <v>2317</v>
      </c>
      <c r="BS310" s="112"/>
      <c r="BT310" s="112">
        <v>95</v>
      </c>
      <c r="BU310" s="112">
        <v>-0.14000000000000001</v>
      </c>
      <c r="BV310" s="112">
        <v>0.09</v>
      </c>
      <c r="BW310" s="112">
        <v>0.68</v>
      </c>
      <c r="BX310" s="112" t="s">
        <v>2290</v>
      </c>
      <c r="BY310" s="112">
        <v>2.1999999999999999E-2</v>
      </c>
      <c r="BZ310" s="112" t="s">
        <v>2291</v>
      </c>
      <c r="CA310" s="112" t="s">
        <v>2292</v>
      </c>
      <c r="CB310" s="112" t="s">
        <v>2293</v>
      </c>
      <c r="CC310" s="112" t="s">
        <v>2294</v>
      </c>
      <c r="CD310" s="112" t="s">
        <v>2295</v>
      </c>
      <c r="CE310" s="112"/>
      <c r="CF310" s="112"/>
      <c r="CG310" s="112"/>
      <c r="CH310" s="112"/>
    </row>
    <row r="311" spans="1:86">
      <c r="A311" s="112">
        <v>49</v>
      </c>
      <c r="B311" s="105" t="s">
        <v>282</v>
      </c>
      <c r="C311" s="115" t="s">
        <v>244</v>
      </c>
      <c r="D311" s="112" t="s">
        <v>2278</v>
      </c>
      <c r="E311" s="112">
        <v>2015</v>
      </c>
      <c r="F311" s="112" t="s">
        <v>1878</v>
      </c>
      <c r="G311" s="112" t="s">
        <v>2279</v>
      </c>
      <c r="H311" s="112" t="s">
        <v>2232</v>
      </c>
      <c r="I311" s="112" t="s">
        <v>2233</v>
      </c>
      <c r="J311" s="112" t="s">
        <v>2234</v>
      </c>
      <c r="K311" s="112" t="s">
        <v>2235</v>
      </c>
      <c r="L311" s="112" t="s">
        <v>2296</v>
      </c>
      <c r="M311" s="112" t="s">
        <v>2297</v>
      </c>
      <c r="N311" s="112" t="s">
        <v>33</v>
      </c>
      <c r="O311" s="112" t="s">
        <v>5571</v>
      </c>
      <c r="P311" s="112" t="s">
        <v>5778</v>
      </c>
      <c r="Q311" s="252" t="s">
        <v>5600</v>
      </c>
      <c r="R311" s="112" t="s">
        <v>2302</v>
      </c>
      <c r="S311" s="112" t="s">
        <v>123</v>
      </c>
      <c r="T311" s="112" t="s">
        <v>139</v>
      </c>
      <c r="U311" s="112" t="s">
        <v>2310</v>
      </c>
      <c r="V311" s="112">
        <v>29744</v>
      </c>
      <c r="W311" s="112" t="s">
        <v>10</v>
      </c>
      <c r="X311" s="112" t="s">
        <v>10</v>
      </c>
      <c r="Y311" s="112" t="s">
        <v>10</v>
      </c>
      <c r="Z311" s="112" t="s">
        <v>10</v>
      </c>
      <c r="AA311" s="112" t="s">
        <v>1005</v>
      </c>
      <c r="AB311" s="112" t="s">
        <v>249</v>
      </c>
      <c r="AC311" s="112" t="s">
        <v>127</v>
      </c>
      <c r="AD311" s="107" t="s">
        <v>127</v>
      </c>
      <c r="AE311" s="112" t="s">
        <v>1224</v>
      </c>
      <c r="AF311" s="112" t="s">
        <v>139</v>
      </c>
      <c r="AG311" s="112" t="s">
        <v>140</v>
      </c>
      <c r="AH311" s="112">
        <f t="shared" si="12"/>
        <v>29744</v>
      </c>
      <c r="AI311" s="112">
        <f>INDEX([2]Exposure_GWASs!F:F,MATCH([2]Luke!AB439,[2]Exposure_GWASs!C:C,0))</f>
        <v>249796</v>
      </c>
      <c r="AJ311" s="112" t="s">
        <v>2217</v>
      </c>
      <c r="AK311" s="112" t="s">
        <v>1005</v>
      </c>
      <c r="AL311" s="112" t="s">
        <v>249</v>
      </c>
      <c r="AM311" s="112" t="s">
        <v>119</v>
      </c>
      <c r="AN311" s="112" t="s">
        <v>2283</v>
      </c>
      <c r="AO311" s="112" t="s">
        <v>11</v>
      </c>
      <c r="AP311" s="112" t="s">
        <v>11</v>
      </c>
      <c r="AQ311" s="112" t="s">
        <v>11</v>
      </c>
      <c r="AR311" s="112" t="s">
        <v>11</v>
      </c>
      <c r="AS311" s="112" t="s">
        <v>2284</v>
      </c>
      <c r="AT311" s="112" t="s">
        <v>2241</v>
      </c>
      <c r="AU311" s="112" t="s">
        <v>10</v>
      </c>
      <c r="AV311" s="112" t="s">
        <v>10</v>
      </c>
      <c r="AW311" s="112">
        <v>32</v>
      </c>
      <c r="AX311" s="112">
        <f>INDEX([2]Exposure_GWASs!S:S,MATCH([2]Luke!AB439,[2]Exposure_GWASs!C:C,0))</f>
        <v>32</v>
      </c>
      <c r="AY311" s="112" t="s">
        <v>10</v>
      </c>
      <c r="AZ311" s="112" t="s">
        <v>171</v>
      </c>
      <c r="BA311" s="112" t="s">
        <v>10</v>
      </c>
      <c r="BB311" s="112" t="s">
        <v>19</v>
      </c>
      <c r="BC311" s="112" t="s">
        <v>11</v>
      </c>
      <c r="BD311" s="112"/>
      <c r="BE311" s="112"/>
      <c r="BF311" s="112"/>
      <c r="BG311" s="112"/>
      <c r="BH311" s="112"/>
      <c r="BI311" s="112" t="s">
        <v>2285</v>
      </c>
      <c r="BJ311" s="112" t="s">
        <v>2286</v>
      </c>
      <c r="BK311" s="112" t="s">
        <v>2287</v>
      </c>
      <c r="BL311" s="112" t="s">
        <v>11</v>
      </c>
      <c r="BM311" s="112" t="s">
        <v>11</v>
      </c>
      <c r="BN311" s="112" t="s">
        <v>2288</v>
      </c>
      <c r="BO311" s="112" t="s">
        <v>167</v>
      </c>
      <c r="BP311" s="112" t="s">
        <v>167</v>
      </c>
      <c r="BQ311" s="112" t="s">
        <v>1012</v>
      </c>
      <c r="BR311" s="112">
        <v>0.25</v>
      </c>
      <c r="BS311" s="112"/>
      <c r="BT311" s="112">
        <v>95</v>
      </c>
      <c r="BU311" s="112">
        <v>0.14000000000000001</v>
      </c>
      <c r="BV311" s="112">
        <v>0.37</v>
      </c>
      <c r="BW311" s="112" t="s">
        <v>2318</v>
      </c>
      <c r="BX311" s="112" t="s">
        <v>2290</v>
      </c>
      <c r="BY311" s="112">
        <v>2.1999999999999999E-2</v>
      </c>
      <c r="BZ311" s="112" t="s">
        <v>2291</v>
      </c>
      <c r="CA311" s="112" t="s">
        <v>2292</v>
      </c>
      <c r="CB311" s="112" t="s">
        <v>2293</v>
      </c>
      <c r="CC311" s="112" t="s">
        <v>2294</v>
      </c>
      <c r="CD311" s="112" t="s">
        <v>2295</v>
      </c>
      <c r="CE311" s="112"/>
      <c r="CF311" s="112"/>
      <c r="CG311" s="112"/>
      <c r="CH311" s="112"/>
    </row>
    <row r="312" spans="1:86">
      <c r="A312" s="112">
        <v>49</v>
      </c>
      <c r="B312" s="105" t="s">
        <v>282</v>
      </c>
      <c r="C312" s="115" t="s">
        <v>244</v>
      </c>
      <c r="D312" s="112" t="s">
        <v>2278</v>
      </c>
      <c r="E312" s="112">
        <v>2015</v>
      </c>
      <c r="F312" s="112" t="s">
        <v>1878</v>
      </c>
      <c r="G312" s="112" t="s">
        <v>2279</v>
      </c>
      <c r="H312" s="112" t="s">
        <v>2232</v>
      </c>
      <c r="I312" s="112" t="s">
        <v>2233</v>
      </c>
      <c r="J312" s="112" t="s">
        <v>2234</v>
      </c>
      <c r="K312" s="112" t="s">
        <v>2235</v>
      </c>
      <c r="L312" s="112" t="s">
        <v>2296</v>
      </c>
      <c r="M312" s="112" t="s">
        <v>2297</v>
      </c>
      <c r="N312" s="112" t="s">
        <v>33</v>
      </c>
      <c r="O312" s="112" t="s">
        <v>1532</v>
      </c>
      <c r="P312" s="112" t="s">
        <v>5779</v>
      </c>
      <c r="Q312" s="283" t="s">
        <v>5607</v>
      </c>
      <c r="R312" s="112" t="s">
        <v>650</v>
      </c>
      <c r="S312" s="112" t="s">
        <v>123</v>
      </c>
      <c r="T312" s="112" t="s">
        <v>139</v>
      </c>
      <c r="U312" s="112" t="s">
        <v>2310</v>
      </c>
      <c r="V312" s="112">
        <v>14701</v>
      </c>
      <c r="W312" s="112" t="s">
        <v>10</v>
      </c>
      <c r="X312" s="112" t="s">
        <v>10</v>
      </c>
      <c r="Y312" s="112" t="s">
        <v>10</v>
      </c>
      <c r="Z312" s="112" t="s">
        <v>10</v>
      </c>
      <c r="AA312" s="112" t="s">
        <v>1005</v>
      </c>
      <c r="AB312" s="112" t="s">
        <v>249</v>
      </c>
      <c r="AC312" s="112" t="s">
        <v>127</v>
      </c>
      <c r="AD312" s="107" t="s">
        <v>127</v>
      </c>
      <c r="AE312" s="112" t="s">
        <v>1224</v>
      </c>
      <c r="AF312" s="112" t="s">
        <v>139</v>
      </c>
      <c r="AG312" s="112" t="s">
        <v>140</v>
      </c>
      <c r="AH312" s="112">
        <f t="shared" si="12"/>
        <v>14701</v>
      </c>
      <c r="AI312" s="112">
        <f>INDEX([2]Exposure_GWASs!F:F,MATCH([2]Luke!AB440,[2]Exposure_GWASs!C:C,0))</f>
        <v>249796</v>
      </c>
      <c r="AJ312" s="112" t="s">
        <v>2217</v>
      </c>
      <c r="AK312" s="112" t="s">
        <v>1005</v>
      </c>
      <c r="AL312" s="112" t="s">
        <v>249</v>
      </c>
      <c r="AM312" s="112" t="s">
        <v>119</v>
      </c>
      <c r="AN312" s="112" t="s">
        <v>2283</v>
      </c>
      <c r="AO312" s="112" t="s">
        <v>11</v>
      </c>
      <c r="AP312" s="112" t="s">
        <v>11</v>
      </c>
      <c r="AQ312" s="112" t="s">
        <v>11</v>
      </c>
      <c r="AR312" s="112" t="s">
        <v>11</v>
      </c>
      <c r="AS312" s="112" t="s">
        <v>2284</v>
      </c>
      <c r="AT312" s="112" t="s">
        <v>2241</v>
      </c>
      <c r="AU312" s="112" t="s">
        <v>10</v>
      </c>
      <c r="AV312" s="112" t="s">
        <v>10</v>
      </c>
      <c r="AW312" s="112">
        <v>32</v>
      </c>
      <c r="AX312" s="112">
        <f>INDEX([2]Exposure_GWASs!S:S,MATCH([2]Luke!AB440,[2]Exposure_GWASs!C:C,0))</f>
        <v>32</v>
      </c>
      <c r="AY312" s="112" t="s">
        <v>10</v>
      </c>
      <c r="AZ312" s="112" t="s">
        <v>171</v>
      </c>
      <c r="BA312" s="112" t="s">
        <v>10</v>
      </c>
      <c r="BB312" s="112" t="s">
        <v>19</v>
      </c>
      <c r="BC312" s="112" t="s">
        <v>11</v>
      </c>
      <c r="BD312" s="112"/>
      <c r="BE312" s="112"/>
      <c r="BF312" s="112"/>
      <c r="BG312" s="112"/>
      <c r="BH312" s="112"/>
      <c r="BI312" s="112" t="s">
        <v>2285</v>
      </c>
      <c r="BJ312" s="112" t="s">
        <v>2286</v>
      </c>
      <c r="BK312" s="112" t="s">
        <v>2287</v>
      </c>
      <c r="BL312" s="112" t="s">
        <v>11</v>
      </c>
      <c r="BM312" s="112" t="s">
        <v>11</v>
      </c>
      <c r="BN312" s="112" t="s">
        <v>2288</v>
      </c>
      <c r="BO312" s="112" t="s">
        <v>167</v>
      </c>
      <c r="BP312" s="112" t="s">
        <v>167</v>
      </c>
      <c r="BQ312" s="112" t="s">
        <v>1012</v>
      </c>
      <c r="BR312" s="112">
        <v>0.11</v>
      </c>
      <c r="BS312" s="112"/>
      <c r="BT312" s="112">
        <v>95</v>
      </c>
      <c r="BU312" s="112">
        <v>-0.04</v>
      </c>
      <c r="BV312" s="112">
        <v>0.26</v>
      </c>
      <c r="BW312" s="112">
        <v>0.14000000000000001</v>
      </c>
      <c r="BX312" s="112" t="s">
        <v>2290</v>
      </c>
      <c r="BY312" s="112">
        <v>2.1999999999999999E-2</v>
      </c>
      <c r="BZ312" s="112" t="s">
        <v>2291</v>
      </c>
      <c r="CA312" s="112" t="s">
        <v>2292</v>
      </c>
      <c r="CB312" s="112" t="s">
        <v>2293</v>
      </c>
      <c r="CC312" s="112" t="s">
        <v>2294</v>
      </c>
      <c r="CD312" s="112" t="s">
        <v>2295</v>
      </c>
      <c r="CE312" s="112"/>
      <c r="CF312" s="112"/>
      <c r="CG312" s="112"/>
      <c r="CH312" s="112"/>
    </row>
    <row r="313" spans="1:86">
      <c r="A313" s="112">
        <v>49</v>
      </c>
      <c r="B313" s="105" t="s">
        <v>282</v>
      </c>
      <c r="C313" s="115" t="s">
        <v>244</v>
      </c>
      <c r="D313" s="112" t="s">
        <v>2278</v>
      </c>
      <c r="E313" s="112">
        <v>2015</v>
      </c>
      <c r="F313" s="112" t="s">
        <v>1878</v>
      </c>
      <c r="G313" s="112" t="s">
        <v>2279</v>
      </c>
      <c r="H313" s="112" t="s">
        <v>2232</v>
      </c>
      <c r="I313" s="112" t="s">
        <v>2233</v>
      </c>
      <c r="J313" s="112" t="s">
        <v>2234</v>
      </c>
      <c r="K313" s="112" t="s">
        <v>2235</v>
      </c>
      <c r="L313" s="112" t="s">
        <v>2296</v>
      </c>
      <c r="M313" s="112" t="s">
        <v>2297</v>
      </c>
      <c r="N313" s="112" t="s">
        <v>33</v>
      </c>
      <c r="O313" s="112" t="s">
        <v>1543</v>
      </c>
      <c r="P313" s="112" t="s">
        <v>5780</v>
      </c>
      <c r="Q313" s="283" t="s">
        <v>5607</v>
      </c>
      <c r="R313" s="112" t="s">
        <v>650</v>
      </c>
      <c r="S313" s="112" t="s">
        <v>123</v>
      </c>
      <c r="T313" s="112" t="s">
        <v>139</v>
      </c>
      <c r="U313" s="112" t="s">
        <v>2310</v>
      </c>
      <c r="V313" s="112">
        <v>16794</v>
      </c>
      <c r="W313" s="112" t="s">
        <v>10</v>
      </c>
      <c r="X313" s="112" t="s">
        <v>10</v>
      </c>
      <c r="Y313" s="112" t="s">
        <v>10</v>
      </c>
      <c r="Z313" s="112" t="s">
        <v>10</v>
      </c>
      <c r="AA313" s="112" t="s">
        <v>1005</v>
      </c>
      <c r="AB313" s="112" t="s">
        <v>249</v>
      </c>
      <c r="AC313" s="112" t="s">
        <v>127</v>
      </c>
      <c r="AD313" s="107" t="s">
        <v>127</v>
      </c>
      <c r="AE313" s="112" t="s">
        <v>1224</v>
      </c>
      <c r="AF313" s="112" t="s">
        <v>139</v>
      </c>
      <c r="AG313" s="112" t="s">
        <v>140</v>
      </c>
      <c r="AH313" s="112">
        <f t="shared" si="12"/>
        <v>16794</v>
      </c>
      <c r="AI313" s="112">
        <f>INDEX([2]Exposure_GWASs!F:F,MATCH([2]Luke!AB441,[2]Exposure_GWASs!C:C,0))</f>
        <v>249796</v>
      </c>
      <c r="AJ313" s="112" t="s">
        <v>2217</v>
      </c>
      <c r="AK313" s="112" t="s">
        <v>1005</v>
      </c>
      <c r="AL313" s="112" t="s">
        <v>249</v>
      </c>
      <c r="AM313" s="112" t="s">
        <v>119</v>
      </c>
      <c r="AN313" s="112" t="s">
        <v>2283</v>
      </c>
      <c r="AO313" s="112" t="s">
        <v>11</v>
      </c>
      <c r="AP313" s="112" t="s">
        <v>11</v>
      </c>
      <c r="AQ313" s="112" t="s">
        <v>11</v>
      </c>
      <c r="AR313" s="112" t="s">
        <v>11</v>
      </c>
      <c r="AS313" s="112" t="s">
        <v>2284</v>
      </c>
      <c r="AT313" s="112" t="s">
        <v>2241</v>
      </c>
      <c r="AU313" s="112" t="s">
        <v>10</v>
      </c>
      <c r="AV313" s="112" t="s">
        <v>10</v>
      </c>
      <c r="AW313" s="112">
        <v>32</v>
      </c>
      <c r="AX313" s="112">
        <f>INDEX([2]Exposure_GWASs!S:S,MATCH([2]Luke!AB441,[2]Exposure_GWASs!C:C,0))</f>
        <v>32</v>
      </c>
      <c r="AY313" s="112" t="s">
        <v>10</v>
      </c>
      <c r="AZ313" s="112" t="s">
        <v>171</v>
      </c>
      <c r="BA313" s="112" t="s">
        <v>10</v>
      </c>
      <c r="BB313" s="112" t="s">
        <v>19</v>
      </c>
      <c r="BC313" s="112" t="s">
        <v>11</v>
      </c>
      <c r="BD313" s="112"/>
      <c r="BE313" s="112"/>
      <c r="BF313" s="112"/>
      <c r="BG313" s="112"/>
      <c r="BH313" s="112"/>
      <c r="BI313" s="112" t="s">
        <v>2285</v>
      </c>
      <c r="BJ313" s="112" t="s">
        <v>2286</v>
      </c>
      <c r="BK313" s="112" t="s">
        <v>2287</v>
      </c>
      <c r="BL313" s="112" t="s">
        <v>11</v>
      </c>
      <c r="BM313" s="112" t="s">
        <v>11</v>
      </c>
      <c r="BN313" s="112" t="s">
        <v>2288</v>
      </c>
      <c r="BO313" s="112" t="s">
        <v>167</v>
      </c>
      <c r="BP313" s="112" t="s">
        <v>167</v>
      </c>
      <c r="BQ313" s="112" t="s">
        <v>1012</v>
      </c>
      <c r="BR313" s="112">
        <v>0.13</v>
      </c>
      <c r="BS313" s="112"/>
      <c r="BT313" s="112">
        <v>95</v>
      </c>
      <c r="BU313" s="112">
        <v>-0.06</v>
      </c>
      <c r="BV313" s="112">
        <v>0.32</v>
      </c>
      <c r="BW313" s="112">
        <v>0.18</v>
      </c>
      <c r="BX313" s="112" t="s">
        <v>2290</v>
      </c>
      <c r="BY313" s="112">
        <v>2.1999999999999999E-2</v>
      </c>
      <c r="BZ313" s="112" t="s">
        <v>2291</v>
      </c>
      <c r="CA313" s="112" t="s">
        <v>2292</v>
      </c>
      <c r="CB313" s="112" t="s">
        <v>2293</v>
      </c>
      <c r="CC313" s="112" t="s">
        <v>2294</v>
      </c>
      <c r="CD313" s="112" t="s">
        <v>2295</v>
      </c>
      <c r="CE313" s="112"/>
      <c r="CF313" s="112"/>
      <c r="CG313" s="112"/>
      <c r="CH313" s="112"/>
    </row>
    <row r="314" spans="1:86">
      <c r="A314" s="112">
        <v>49</v>
      </c>
      <c r="B314" s="105" t="s">
        <v>282</v>
      </c>
      <c r="C314" s="115" t="s">
        <v>244</v>
      </c>
      <c r="D314" s="112" t="s">
        <v>2278</v>
      </c>
      <c r="E314" s="112">
        <v>2015</v>
      </c>
      <c r="F314" s="112" t="s">
        <v>1878</v>
      </c>
      <c r="G314" s="112" t="s">
        <v>2279</v>
      </c>
      <c r="H314" s="112" t="s">
        <v>2232</v>
      </c>
      <c r="I314" s="112" t="s">
        <v>2233</v>
      </c>
      <c r="J314" s="112" t="s">
        <v>2234</v>
      </c>
      <c r="K314" s="112" t="s">
        <v>2235</v>
      </c>
      <c r="L314" s="112" t="s">
        <v>2236</v>
      </c>
      <c r="M314" s="112" t="s">
        <v>2280</v>
      </c>
      <c r="N314" s="112" t="s">
        <v>33</v>
      </c>
      <c r="O314" s="112" t="s">
        <v>701</v>
      </c>
      <c r="P314" s="112" t="s">
        <v>701</v>
      </c>
      <c r="Q314" s="112" t="s">
        <v>5602</v>
      </c>
      <c r="R314" s="112" t="s">
        <v>2281</v>
      </c>
      <c r="S314" s="112" t="s">
        <v>123</v>
      </c>
      <c r="T314" s="112" t="s">
        <v>139</v>
      </c>
      <c r="U314" s="112" t="s">
        <v>2319</v>
      </c>
      <c r="V314" s="112">
        <v>32664</v>
      </c>
      <c r="W314" s="112" t="s">
        <v>10</v>
      </c>
      <c r="X314" s="112" t="s">
        <v>10</v>
      </c>
      <c r="Y314" s="112" t="s">
        <v>10</v>
      </c>
      <c r="Z314" s="112" t="s">
        <v>10</v>
      </c>
      <c r="AA314" s="112" t="s">
        <v>1005</v>
      </c>
      <c r="AB314" s="112" t="s">
        <v>249</v>
      </c>
      <c r="AC314" s="112" t="s">
        <v>127</v>
      </c>
      <c r="AD314" s="107" t="s">
        <v>127</v>
      </c>
      <c r="AE314" s="112" t="s">
        <v>1224</v>
      </c>
      <c r="AF314" s="112" t="s">
        <v>139</v>
      </c>
      <c r="AG314" s="112" t="s">
        <v>140</v>
      </c>
      <c r="AH314" s="112">
        <f>V314</f>
        <v>32664</v>
      </c>
      <c r="AI314" s="112">
        <f>INDEX([2]Exposure_GWASs!F:F,MATCH([2]Luke!AB442,[2]Exposure_GWASs!C:C,0))</f>
        <v>249796</v>
      </c>
      <c r="AJ314" s="112" t="s">
        <v>2217</v>
      </c>
      <c r="AK314" s="112" t="s">
        <v>1005</v>
      </c>
      <c r="AL314" s="112" t="s">
        <v>249</v>
      </c>
      <c r="AM314" s="112" t="s">
        <v>119</v>
      </c>
      <c r="AN314" s="112" t="s">
        <v>2283</v>
      </c>
      <c r="AO314" s="112" t="s">
        <v>11</v>
      </c>
      <c r="AP314" s="112" t="s">
        <v>11</v>
      </c>
      <c r="AQ314" s="112" t="s">
        <v>11</v>
      </c>
      <c r="AR314" s="112" t="s">
        <v>11</v>
      </c>
      <c r="AS314" s="112" t="s">
        <v>2284</v>
      </c>
      <c r="AT314" s="112" t="s">
        <v>2241</v>
      </c>
      <c r="AU314" s="112" t="s">
        <v>10</v>
      </c>
      <c r="AV314" s="112" t="s">
        <v>10</v>
      </c>
      <c r="AW314" s="112">
        <v>32</v>
      </c>
      <c r="AX314" s="112">
        <f>INDEX([2]Exposure_GWASs!S:S,MATCH([2]Luke!AB442,[2]Exposure_GWASs!C:C,0))</f>
        <v>32</v>
      </c>
      <c r="AY314" s="112" t="s">
        <v>10</v>
      </c>
      <c r="AZ314" s="112" t="s">
        <v>171</v>
      </c>
      <c r="BA314" s="112" t="s">
        <v>10</v>
      </c>
      <c r="BB314" s="112" t="s">
        <v>19</v>
      </c>
      <c r="BC314" s="112" t="s">
        <v>11</v>
      </c>
      <c r="BD314" s="112"/>
      <c r="BE314" s="112"/>
      <c r="BF314" s="112"/>
      <c r="BG314" s="112"/>
      <c r="BH314" s="112"/>
      <c r="BI314" s="112" t="s">
        <v>2285</v>
      </c>
      <c r="BJ314" s="112" t="s">
        <v>2286</v>
      </c>
      <c r="BK314" s="112" t="s">
        <v>2287</v>
      </c>
      <c r="BL314" s="112" t="s">
        <v>11</v>
      </c>
      <c r="BM314" s="112" t="s">
        <v>11</v>
      </c>
      <c r="BN314" s="112" t="s">
        <v>2288</v>
      </c>
      <c r="BO314" s="112" t="s">
        <v>167</v>
      </c>
      <c r="BP314" s="112" t="s">
        <v>167</v>
      </c>
      <c r="BQ314" s="112" t="s">
        <v>1012</v>
      </c>
      <c r="BR314" s="112">
        <v>0.23</v>
      </c>
      <c r="BS314" s="112"/>
      <c r="BT314" s="112">
        <v>95</v>
      </c>
      <c r="BU314" s="112">
        <v>0.06</v>
      </c>
      <c r="BV314" s="112">
        <v>0.4</v>
      </c>
      <c r="BW314" s="112">
        <v>8.0000000000000002E-3</v>
      </c>
      <c r="BX314" s="112" t="s">
        <v>2290</v>
      </c>
      <c r="BY314" s="112">
        <v>2.1999999999999999E-2</v>
      </c>
      <c r="BZ314" s="112" t="s">
        <v>2291</v>
      </c>
      <c r="CA314" s="112" t="s">
        <v>2292</v>
      </c>
      <c r="CB314" s="112" t="s">
        <v>2293</v>
      </c>
      <c r="CC314" s="112" t="s">
        <v>2294</v>
      </c>
      <c r="CD314" s="112" t="s">
        <v>2295</v>
      </c>
      <c r="CE314" s="112"/>
      <c r="CF314" s="112"/>
      <c r="CG314" s="112"/>
      <c r="CH314" s="112"/>
    </row>
    <row r="315" spans="1:86">
      <c r="A315" s="112">
        <v>49</v>
      </c>
      <c r="B315" s="105" t="s">
        <v>282</v>
      </c>
      <c r="C315" s="115" t="s">
        <v>244</v>
      </c>
      <c r="D315" s="112" t="s">
        <v>2278</v>
      </c>
      <c r="E315" s="112">
        <v>2015</v>
      </c>
      <c r="F315" s="112" t="s">
        <v>1878</v>
      </c>
      <c r="G315" s="112" t="s">
        <v>2279</v>
      </c>
      <c r="H315" s="112" t="s">
        <v>2232</v>
      </c>
      <c r="I315" s="112" t="s">
        <v>2233</v>
      </c>
      <c r="J315" s="112" t="s">
        <v>2234</v>
      </c>
      <c r="K315" s="112" t="s">
        <v>2235</v>
      </c>
      <c r="L315" s="112" t="s">
        <v>2296</v>
      </c>
      <c r="M315" s="112" t="s">
        <v>2297</v>
      </c>
      <c r="N315" s="112" t="s">
        <v>33</v>
      </c>
      <c r="O315" s="112" t="s">
        <v>699</v>
      </c>
      <c r="P315" s="112" t="s">
        <v>699</v>
      </c>
      <c r="Q315" s="112" t="s">
        <v>5602</v>
      </c>
      <c r="R315" s="112" t="s">
        <v>2281</v>
      </c>
      <c r="S315" s="112" t="s">
        <v>123</v>
      </c>
      <c r="T315" s="112" t="s">
        <v>139</v>
      </c>
      <c r="U315" s="112" t="s">
        <v>2319</v>
      </c>
      <c r="V315" s="112">
        <v>33094</v>
      </c>
      <c r="W315" s="112" t="s">
        <v>10</v>
      </c>
      <c r="X315" s="112" t="s">
        <v>10</v>
      </c>
      <c r="Y315" s="112" t="s">
        <v>10</v>
      </c>
      <c r="Z315" s="112" t="s">
        <v>10</v>
      </c>
      <c r="AA315" s="112" t="s">
        <v>1005</v>
      </c>
      <c r="AB315" s="112" t="s">
        <v>249</v>
      </c>
      <c r="AC315" s="112" t="s">
        <v>127</v>
      </c>
      <c r="AD315" s="107" t="s">
        <v>127</v>
      </c>
      <c r="AE315" s="112" t="s">
        <v>1224</v>
      </c>
      <c r="AF315" s="112" t="s">
        <v>139</v>
      </c>
      <c r="AG315" s="112" t="s">
        <v>140</v>
      </c>
      <c r="AH315" s="112">
        <f t="shared" ref="AH315:AH327" si="13">V315</f>
        <v>33094</v>
      </c>
      <c r="AI315" s="112">
        <f>INDEX([2]Exposure_GWASs!F:F,MATCH([2]Luke!AB443,[2]Exposure_GWASs!C:C,0))</f>
        <v>249796</v>
      </c>
      <c r="AJ315" s="112" t="s">
        <v>2217</v>
      </c>
      <c r="AK315" s="112" t="s">
        <v>1005</v>
      </c>
      <c r="AL315" s="112" t="s">
        <v>249</v>
      </c>
      <c r="AM315" s="112" t="s">
        <v>119</v>
      </c>
      <c r="AN315" s="112" t="s">
        <v>2283</v>
      </c>
      <c r="AO315" s="112" t="s">
        <v>11</v>
      </c>
      <c r="AP315" s="112" t="s">
        <v>11</v>
      </c>
      <c r="AQ315" s="112" t="s">
        <v>11</v>
      </c>
      <c r="AR315" s="112" t="s">
        <v>11</v>
      </c>
      <c r="AS315" s="112" t="s">
        <v>2284</v>
      </c>
      <c r="AT315" s="112" t="s">
        <v>2241</v>
      </c>
      <c r="AU315" s="112" t="s">
        <v>10</v>
      </c>
      <c r="AV315" s="112" t="s">
        <v>10</v>
      </c>
      <c r="AW315" s="112">
        <v>32</v>
      </c>
      <c r="AX315" s="112">
        <f>INDEX([2]Exposure_GWASs!S:S,MATCH([2]Luke!AB443,[2]Exposure_GWASs!C:C,0))</f>
        <v>32</v>
      </c>
      <c r="AY315" s="112" t="s">
        <v>10</v>
      </c>
      <c r="AZ315" s="112" t="s">
        <v>171</v>
      </c>
      <c r="BA315" s="112" t="s">
        <v>10</v>
      </c>
      <c r="BB315" s="112" t="s">
        <v>19</v>
      </c>
      <c r="BC315" s="112" t="s">
        <v>11</v>
      </c>
      <c r="BD315" s="112"/>
      <c r="BE315" s="112"/>
      <c r="BF315" s="112"/>
      <c r="BG315" s="112"/>
      <c r="BH315" s="112"/>
      <c r="BI315" s="112" t="s">
        <v>2285</v>
      </c>
      <c r="BJ315" s="112" t="s">
        <v>2286</v>
      </c>
      <c r="BK315" s="112" t="s">
        <v>2287</v>
      </c>
      <c r="BL315" s="112" t="s">
        <v>11</v>
      </c>
      <c r="BM315" s="112" t="s">
        <v>11</v>
      </c>
      <c r="BN315" s="112" t="s">
        <v>2320</v>
      </c>
      <c r="BO315" s="112" t="s">
        <v>167</v>
      </c>
      <c r="BP315" s="112" t="s">
        <v>167</v>
      </c>
      <c r="BQ315" s="112" t="s">
        <v>1012</v>
      </c>
      <c r="BR315" s="112">
        <v>0.21</v>
      </c>
      <c r="BS315" s="112"/>
      <c r="BT315" s="112">
        <v>95</v>
      </c>
      <c r="BU315" s="112">
        <v>0.04</v>
      </c>
      <c r="BV315" s="112">
        <v>0.37</v>
      </c>
      <c r="BW315" s="112">
        <v>0.02</v>
      </c>
      <c r="BX315" s="112" t="s">
        <v>2290</v>
      </c>
      <c r="BY315" s="112">
        <v>2.1999999999999999E-2</v>
      </c>
      <c r="BZ315" s="112" t="s">
        <v>2291</v>
      </c>
      <c r="CA315" s="112" t="s">
        <v>2292</v>
      </c>
      <c r="CB315" s="112" t="s">
        <v>2293</v>
      </c>
      <c r="CC315" s="112" t="s">
        <v>2294</v>
      </c>
      <c r="CD315" s="112" t="s">
        <v>2295</v>
      </c>
      <c r="CE315" s="112"/>
      <c r="CF315" s="112"/>
      <c r="CG315" s="112"/>
      <c r="CH315" s="112"/>
    </row>
    <row r="316" spans="1:86">
      <c r="A316" s="112">
        <v>49</v>
      </c>
      <c r="B316" s="105" t="s">
        <v>282</v>
      </c>
      <c r="C316" s="115" t="s">
        <v>244</v>
      </c>
      <c r="D316" s="112" t="s">
        <v>2278</v>
      </c>
      <c r="E316" s="112">
        <v>2015</v>
      </c>
      <c r="F316" s="112" t="s">
        <v>1878</v>
      </c>
      <c r="G316" s="112" t="s">
        <v>2279</v>
      </c>
      <c r="H316" s="112" t="s">
        <v>2232</v>
      </c>
      <c r="I316" s="112" t="s">
        <v>2233</v>
      </c>
      <c r="J316" s="112" t="s">
        <v>2234</v>
      </c>
      <c r="K316" s="112" t="s">
        <v>2235</v>
      </c>
      <c r="L316" s="112" t="s">
        <v>2296</v>
      </c>
      <c r="M316" s="112" t="s">
        <v>2297</v>
      </c>
      <c r="N316" s="112" t="s">
        <v>33</v>
      </c>
      <c r="O316" s="112" t="s">
        <v>5743</v>
      </c>
      <c r="P316" s="112" t="s">
        <v>5743</v>
      </c>
      <c r="Q316" s="252" t="s">
        <v>5600</v>
      </c>
      <c r="R316" s="112" t="s">
        <v>2299</v>
      </c>
      <c r="S316" s="112" t="s">
        <v>123</v>
      </c>
      <c r="T316" s="112" t="s">
        <v>139</v>
      </c>
      <c r="U316" s="112" t="s">
        <v>2319</v>
      </c>
      <c r="V316" s="112">
        <v>15104</v>
      </c>
      <c r="W316" s="112" t="s">
        <v>10</v>
      </c>
      <c r="X316" s="112" t="s">
        <v>10</v>
      </c>
      <c r="Y316" s="112" t="s">
        <v>10</v>
      </c>
      <c r="Z316" s="112" t="s">
        <v>10</v>
      </c>
      <c r="AA316" s="112" t="s">
        <v>1005</v>
      </c>
      <c r="AB316" s="112" t="s">
        <v>249</v>
      </c>
      <c r="AC316" s="112" t="s">
        <v>127</v>
      </c>
      <c r="AD316" s="107" t="s">
        <v>127</v>
      </c>
      <c r="AE316" s="112" t="s">
        <v>1224</v>
      </c>
      <c r="AF316" s="112" t="s">
        <v>139</v>
      </c>
      <c r="AG316" s="112" t="s">
        <v>140</v>
      </c>
      <c r="AH316" s="112">
        <f t="shared" si="13"/>
        <v>15104</v>
      </c>
      <c r="AI316" s="112">
        <f>INDEX([2]Exposure_GWASs!F:F,MATCH([2]Luke!AB444,[2]Exposure_GWASs!C:C,0))</f>
        <v>249796</v>
      </c>
      <c r="AJ316" s="112" t="s">
        <v>2217</v>
      </c>
      <c r="AK316" s="112" t="s">
        <v>1005</v>
      </c>
      <c r="AL316" s="112" t="s">
        <v>249</v>
      </c>
      <c r="AM316" s="112" t="s">
        <v>119</v>
      </c>
      <c r="AN316" s="112" t="s">
        <v>2283</v>
      </c>
      <c r="AO316" s="112" t="s">
        <v>11</v>
      </c>
      <c r="AP316" s="112" t="s">
        <v>11</v>
      </c>
      <c r="AQ316" s="112" t="s">
        <v>11</v>
      </c>
      <c r="AR316" s="112" t="s">
        <v>11</v>
      </c>
      <c r="AS316" s="112" t="s">
        <v>2284</v>
      </c>
      <c r="AT316" s="112" t="s">
        <v>2241</v>
      </c>
      <c r="AU316" s="112" t="s">
        <v>10</v>
      </c>
      <c r="AV316" s="112" t="s">
        <v>10</v>
      </c>
      <c r="AW316" s="112">
        <v>32</v>
      </c>
      <c r="AX316" s="112">
        <f>INDEX([2]Exposure_GWASs!S:S,MATCH([2]Luke!AB444,[2]Exposure_GWASs!C:C,0))</f>
        <v>32</v>
      </c>
      <c r="AY316" s="112" t="s">
        <v>10</v>
      </c>
      <c r="AZ316" s="112" t="s">
        <v>171</v>
      </c>
      <c r="BA316" s="112" t="s">
        <v>10</v>
      </c>
      <c r="BB316" s="112" t="s">
        <v>19</v>
      </c>
      <c r="BC316" s="112" t="s">
        <v>11</v>
      </c>
      <c r="BD316" s="112"/>
      <c r="BE316" s="112"/>
      <c r="BF316" s="112"/>
      <c r="BG316" s="112"/>
      <c r="BH316" s="112"/>
      <c r="BI316" s="112" t="s">
        <v>2285</v>
      </c>
      <c r="BJ316" s="112" t="s">
        <v>2286</v>
      </c>
      <c r="BK316" s="112" t="s">
        <v>2287</v>
      </c>
      <c r="BL316" s="112" t="s">
        <v>11</v>
      </c>
      <c r="BM316" s="112" t="s">
        <v>11</v>
      </c>
      <c r="BN316" s="112" t="s">
        <v>2320</v>
      </c>
      <c r="BO316" s="112" t="s">
        <v>167</v>
      </c>
      <c r="BP316" s="112" t="s">
        <v>167</v>
      </c>
      <c r="BQ316" s="112" t="s">
        <v>1012</v>
      </c>
      <c r="BR316" s="112">
        <v>0.1</v>
      </c>
      <c r="BS316" s="112"/>
      <c r="BT316" s="112">
        <v>95</v>
      </c>
      <c r="BU316" s="112">
        <v>-0.06</v>
      </c>
      <c r="BV316" s="112">
        <v>0.26</v>
      </c>
      <c r="BW316" s="112">
        <v>0.23</v>
      </c>
      <c r="BX316" s="112" t="s">
        <v>2290</v>
      </c>
      <c r="BY316" s="112">
        <v>2.1999999999999999E-2</v>
      </c>
      <c r="BZ316" s="112" t="s">
        <v>2291</v>
      </c>
      <c r="CA316" s="112" t="s">
        <v>2292</v>
      </c>
      <c r="CB316" s="112" t="s">
        <v>2293</v>
      </c>
      <c r="CC316" s="112" t="s">
        <v>2294</v>
      </c>
      <c r="CD316" s="112" t="s">
        <v>2295</v>
      </c>
      <c r="CE316" s="112"/>
      <c r="CF316" s="112"/>
      <c r="CG316" s="112"/>
      <c r="CH316" s="112"/>
    </row>
    <row r="317" spans="1:86">
      <c r="A317" s="112">
        <v>49</v>
      </c>
      <c r="B317" s="105" t="s">
        <v>282</v>
      </c>
      <c r="C317" s="115" t="s">
        <v>244</v>
      </c>
      <c r="D317" s="112" t="s">
        <v>2278</v>
      </c>
      <c r="E317" s="112">
        <v>2015</v>
      </c>
      <c r="F317" s="112" t="s">
        <v>1878</v>
      </c>
      <c r="G317" s="112" t="s">
        <v>2279</v>
      </c>
      <c r="H317" s="112" t="s">
        <v>2232</v>
      </c>
      <c r="I317" s="112" t="s">
        <v>2233</v>
      </c>
      <c r="J317" s="112" t="s">
        <v>2234</v>
      </c>
      <c r="K317" s="112" t="s">
        <v>2235</v>
      </c>
      <c r="L317" s="112" t="s">
        <v>2296</v>
      </c>
      <c r="M317" s="112" t="s">
        <v>2297</v>
      </c>
      <c r="N317" s="112" t="s">
        <v>33</v>
      </c>
      <c r="O317" s="112" t="s">
        <v>5766</v>
      </c>
      <c r="P317" s="112" t="s">
        <v>5766</v>
      </c>
      <c r="Q317" s="252" t="s">
        <v>5600</v>
      </c>
      <c r="R317" s="112" t="s">
        <v>2299</v>
      </c>
      <c r="S317" s="112" t="s">
        <v>123</v>
      </c>
      <c r="T317" s="112" t="s">
        <v>139</v>
      </c>
      <c r="U317" s="112" t="s">
        <v>2319</v>
      </c>
      <c r="V317" s="112">
        <v>2225</v>
      </c>
      <c r="W317" s="112" t="s">
        <v>10</v>
      </c>
      <c r="X317" s="112" t="s">
        <v>10</v>
      </c>
      <c r="Y317" s="112" t="s">
        <v>10</v>
      </c>
      <c r="Z317" s="112" t="s">
        <v>10</v>
      </c>
      <c r="AA317" s="112" t="s">
        <v>1005</v>
      </c>
      <c r="AB317" s="112" t="s">
        <v>249</v>
      </c>
      <c r="AC317" s="112" t="s">
        <v>127</v>
      </c>
      <c r="AD317" s="107" t="s">
        <v>127</v>
      </c>
      <c r="AE317" s="112" t="s">
        <v>1224</v>
      </c>
      <c r="AF317" s="112" t="s">
        <v>139</v>
      </c>
      <c r="AG317" s="112" t="s">
        <v>140</v>
      </c>
      <c r="AH317" s="112">
        <f t="shared" si="13"/>
        <v>2225</v>
      </c>
      <c r="AI317" s="112">
        <f>INDEX([2]Exposure_GWASs!F:F,MATCH([2]Luke!AB445,[2]Exposure_GWASs!C:C,0))</f>
        <v>249796</v>
      </c>
      <c r="AJ317" s="112" t="s">
        <v>2217</v>
      </c>
      <c r="AK317" s="112" t="s">
        <v>1005</v>
      </c>
      <c r="AL317" s="112" t="s">
        <v>249</v>
      </c>
      <c r="AM317" s="112" t="s">
        <v>119</v>
      </c>
      <c r="AN317" s="112" t="s">
        <v>2283</v>
      </c>
      <c r="AO317" s="112" t="s">
        <v>11</v>
      </c>
      <c r="AP317" s="112" t="s">
        <v>11</v>
      </c>
      <c r="AQ317" s="112" t="s">
        <v>11</v>
      </c>
      <c r="AR317" s="112" t="s">
        <v>11</v>
      </c>
      <c r="AS317" s="112" t="s">
        <v>2284</v>
      </c>
      <c r="AT317" s="112" t="s">
        <v>2241</v>
      </c>
      <c r="AU317" s="112" t="s">
        <v>10</v>
      </c>
      <c r="AV317" s="112" t="s">
        <v>10</v>
      </c>
      <c r="AW317" s="112">
        <v>32</v>
      </c>
      <c r="AX317" s="112">
        <f>INDEX([2]Exposure_GWASs!S:S,MATCH([2]Luke!AB445,[2]Exposure_GWASs!C:C,0))</f>
        <v>32</v>
      </c>
      <c r="AY317" s="112" t="s">
        <v>10</v>
      </c>
      <c r="AZ317" s="112" t="s">
        <v>171</v>
      </c>
      <c r="BA317" s="112" t="s">
        <v>10</v>
      </c>
      <c r="BB317" s="112" t="s">
        <v>19</v>
      </c>
      <c r="BC317" s="112" t="s">
        <v>11</v>
      </c>
      <c r="BD317" s="112"/>
      <c r="BE317" s="112"/>
      <c r="BF317" s="112"/>
      <c r="BG317" s="112"/>
      <c r="BH317" s="112"/>
      <c r="BI317" s="112" t="s">
        <v>2285</v>
      </c>
      <c r="BJ317" s="112" t="s">
        <v>2286</v>
      </c>
      <c r="BK317" s="112" t="s">
        <v>2287</v>
      </c>
      <c r="BL317" s="112" t="s">
        <v>11</v>
      </c>
      <c r="BM317" s="112" t="s">
        <v>11</v>
      </c>
      <c r="BN317" s="112" t="s">
        <v>2320</v>
      </c>
      <c r="BO317" s="112" t="s">
        <v>167</v>
      </c>
      <c r="BP317" s="112" t="s">
        <v>167</v>
      </c>
      <c r="BQ317" s="112" t="s">
        <v>1012</v>
      </c>
      <c r="BR317" s="112">
        <v>0.08</v>
      </c>
      <c r="BS317" s="112"/>
      <c r="BT317" s="112">
        <v>95</v>
      </c>
      <c r="BU317" s="112">
        <v>-0.55000000000000004</v>
      </c>
      <c r="BV317" s="112">
        <v>0.72</v>
      </c>
      <c r="BW317" s="112">
        <v>0.8</v>
      </c>
      <c r="BX317" s="112" t="s">
        <v>2290</v>
      </c>
      <c r="BY317" s="112">
        <v>2.1999999999999999E-2</v>
      </c>
      <c r="BZ317" s="112" t="s">
        <v>2291</v>
      </c>
      <c r="CA317" s="112" t="s">
        <v>2292</v>
      </c>
      <c r="CB317" s="112" t="s">
        <v>2293</v>
      </c>
      <c r="CC317" s="112" t="s">
        <v>2294</v>
      </c>
      <c r="CD317" s="112" t="s">
        <v>2295</v>
      </c>
      <c r="CE317" s="112"/>
      <c r="CF317" s="112"/>
      <c r="CG317" s="112"/>
      <c r="CH317" s="112"/>
    </row>
    <row r="318" spans="1:86">
      <c r="A318" s="112">
        <v>49</v>
      </c>
      <c r="B318" s="105" t="s">
        <v>282</v>
      </c>
      <c r="C318" s="115" t="s">
        <v>244</v>
      </c>
      <c r="D318" s="112" t="s">
        <v>2278</v>
      </c>
      <c r="E318" s="112">
        <v>2015</v>
      </c>
      <c r="F318" s="112" t="s">
        <v>1878</v>
      </c>
      <c r="G318" s="112" t="s">
        <v>2279</v>
      </c>
      <c r="H318" s="112" t="s">
        <v>2232</v>
      </c>
      <c r="I318" s="112" t="s">
        <v>2233</v>
      </c>
      <c r="J318" s="112" t="s">
        <v>2234</v>
      </c>
      <c r="K318" s="112" t="s">
        <v>2235</v>
      </c>
      <c r="L318" s="112" t="s">
        <v>2296</v>
      </c>
      <c r="M318" s="112" t="s">
        <v>2297</v>
      </c>
      <c r="N318" s="112" t="s">
        <v>33</v>
      </c>
      <c r="O318" s="112" t="s">
        <v>2264</v>
      </c>
      <c r="P318" s="112" t="s">
        <v>2264</v>
      </c>
      <c r="Q318" s="252" t="s">
        <v>5600</v>
      </c>
      <c r="R318" s="112" t="s">
        <v>2299</v>
      </c>
      <c r="S318" s="112" t="s">
        <v>123</v>
      </c>
      <c r="T318" s="112" t="s">
        <v>139</v>
      </c>
      <c r="U318" s="112" t="s">
        <v>2319</v>
      </c>
      <c r="V318" s="112">
        <v>12569</v>
      </c>
      <c r="W318" s="112" t="s">
        <v>10</v>
      </c>
      <c r="X318" s="112" t="s">
        <v>10</v>
      </c>
      <c r="Y318" s="112" t="s">
        <v>10</v>
      </c>
      <c r="Z318" s="112" t="s">
        <v>10</v>
      </c>
      <c r="AA318" s="112" t="s">
        <v>1005</v>
      </c>
      <c r="AB318" s="112" t="s">
        <v>249</v>
      </c>
      <c r="AC318" s="112" t="s">
        <v>127</v>
      </c>
      <c r="AD318" s="107" t="s">
        <v>127</v>
      </c>
      <c r="AE318" s="112" t="s">
        <v>1224</v>
      </c>
      <c r="AF318" s="112" t="s">
        <v>139</v>
      </c>
      <c r="AG318" s="112" t="s">
        <v>140</v>
      </c>
      <c r="AH318" s="112">
        <f t="shared" si="13"/>
        <v>12569</v>
      </c>
      <c r="AI318" s="112">
        <f>INDEX([2]Exposure_GWASs!F:F,MATCH([2]Luke!AB446,[2]Exposure_GWASs!C:C,0))</f>
        <v>249796</v>
      </c>
      <c r="AJ318" s="112" t="s">
        <v>2217</v>
      </c>
      <c r="AK318" s="112" t="s">
        <v>1005</v>
      </c>
      <c r="AL318" s="112" t="s">
        <v>249</v>
      </c>
      <c r="AM318" s="112" t="s">
        <v>119</v>
      </c>
      <c r="AN318" s="112" t="s">
        <v>2283</v>
      </c>
      <c r="AO318" s="112" t="s">
        <v>11</v>
      </c>
      <c r="AP318" s="112" t="s">
        <v>11</v>
      </c>
      <c r="AQ318" s="112" t="s">
        <v>11</v>
      </c>
      <c r="AR318" s="112" t="s">
        <v>11</v>
      </c>
      <c r="AS318" s="112" t="s">
        <v>2284</v>
      </c>
      <c r="AT318" s="112" t="s">
        <v>2241</v>
      </c>
      <c r="AU318" s="112" t="s">
        <v>10</v>
      </c>
      <c r="AV318" s="112" t="s">
        <v>10</v>
      </c>
      <c r="AW318" s="112">
        <v>32</v>
      </c>
      <c r="AX318" s="112">
        <f>INDEX([2]Exposure_GWASs!S:S,MATCH([2]Luke!AB446,[2]Exposure_GWASs!C:C,0))</f>
        <v>32</v>
      </c>
      <c r="AY318" s="112" t="s">
        <v>10</v>
      </c>
      <c r="AZ318" s="112" t="s">
        <v>171</v>
      </c>
      <c r="BA318" s="112" t="s">
        <v>10</v>
      </c>
      <c r="BB318" s="112" t="s">
        <v>19</v>
      </c>
      <c r="BC318" s="112" t="s">
        <v>11</v>
      </c>
      <c r="BD318" s="112"/>
      <c r="BE318" s="112"/>
      <c r="BF318" s="112"/>
      <c r="BG318" s="112"/>
      <c r="BH318" s="112"/>
      <c r="BI318" s="112" t="s">
        <v>2285</v>
      </c>
      <c r="BJ318" s="112" t="s">
        <v>2286</v>
      </c>
      <c r="BK318" s="112" t="s">
        <v>2287</v>
      </c>
      <c r="BL318" s="112" t="s">
        <v>11</v>
      </c>
      <c r="BM318" s="112" t="s">
        <v>11</v>
      </c>
      <c r="BN318" s="112" t="s">
        <v>2320</v>
      </c>
      <c r="BO318" s="112" t="s">
        <v>167</v>
      </c>
      <c r="BP318" s="112" t="s">
        <v>167</v>
      </c>
      <c r="BQ318" s="112" t="s">
        <v>1012</v>
      </c>
      <c r="BR318" s="112">
        <v>0.28000000000000003</v>
      </c>
      <c r="BS318" s="112"/>
      <c r="BT318" s="112">
        <v>95</v>
      </c>
      <c r="BU318" s="112">
        <v>0.06</v>
      </c>
      <c r="BV318" s="112">
        <v>0.51</v>
      </c>
      <c r="BW318" s="112">
        <v>0.01</v>
      </c>
      <c r="BX318" s="112" t="s">
        <v>2290</v>
      </c>
      <c r="BY318" s="112">
        <v>2.1999999999999999E-2</v>
      </c>
      <c r="BZ318" s="112" t="s">
        <v>2291</v>
      </c>
      <c r="CA318" s="112" t="s">
        <v>2292</v>
      </c>
      <c r="CB318" s="112" t="s">
        <v>2293</v>
      </c>
      <c r="CC318" s="112" t="s">
        <v>2294</v>
      </c>
      <c r="CD318" s="112" t="s">
        <v>2295</v>
      </c>
      <c r="CE318" s="112"/>
      <c r="CF318" s="112"/>
      <c r="CG318" s="112"/>
      <c r="CH318" s="112"/>
    </row>
    <row r="319" spans="1:86">
      <c r="A319" s="112">
        <v>49</v>
      </c>
      <c r="B319" s="105" t="s">
        <v>282</v>
      </c>
      <c r="C319" s="115" t="s">
        <v>244</v>
      </c>
      <c r="D319" s="112" t="s">
        <v>2278</v>
      </c>
      <c r="E319" s="112">
        <v>2015</v>
      </c>
      <c r="F319" s="112" t="s">
        <v>1878</v>
      </c>
      <c r="G319" s="112" t="s">
        <v>2279</v>
      </c>
      <c r="H319" s="112" t="s">
        <v>2232</v>
      </c>
      <c r="I319" s="112" t="s">
        <v>2233</v>
      </c>
      <c r="J319" s="112" t="s">
        <v>2234</v>
      </c>
      <c r="K319" s="112" t="s">
        <v>2235</v>
      </c>
      <c r="L319" s="112" t="s">
        <v>2296</v>
      </c>
      <c r="M319" s="112" t="s">
        <v>2297</v>
      </c>
      <c r="N319" s="112" t="s">
        <v>33</v>
      </c>
      <c r="O319" s="112" t="s">
        <v>714</v>
      </c>
      <c r="P319" s="112" t="s">
        <v>5775</v>
      </c>
      <c r="Q319" s="252" t="s">
        <v>5600</v>
      </c>
      <c r="R319" s="112" t="s">
        <v>2299</v>
      </c>
      <c r="S319" s="112" t="s">
        <v>123</v>
      </c>
      <c r="T319" s="112" t="s">
        <v>139</v>
      </c>
      <c r="U319" s="112" t="s">
        <v>2319</v>
      </c>
      <c r="V319" s="112">
        <v>10518</v>
      </c>
      <c r="W319" s="112" t="s">
        <v>10</v>
      </c>
      <c r="X319" s="112" t="s">
        <v>10</v>
      </c>
      <c r="Y319" s="112" t="s">
        <v>10</v>
      </c>
      <c r="Z319" s="112" t="s">
        <v>10</v>
      </c>
      <c r="AA319" s="112" t="s">
        <v>1005</v>
      </c>
      <c r="AB319" s="112" t="s">
        <v>249</v>
      </c>
      <c r="AC319" s="112" t="s">
        <v>127</v>
      </c>
      <c r="AD319" s="107" t="s">
        <v>127</v>
      </c>
      <c r="AE319" s="112" t="s">
        <v>1224</v>
      </c>
      <c r="AF319" s="112" t="s">
        <v>139</v>
      </c>
      <c r="AG319" s="112" t="s">
        <v>140</v>
      </c>
      <c r="AH319" s="112">
        <f t="shared" si="13"/>
        <v>10518</v>
      </c>
      <c r="AI319" s="112">
        <f>INDEX([2]Exposure_GWASs!F:F,MATCH([2]Luke!AB447,[2]Exposure_GWASs!C:C,0))</f>
        <v>249796</v>
      </c>
      <c r="AJ319" s="112" t="s">
        <v>2217</v>
      </c>
      <c r="AK319" s="112" t="s">
        <v>1005</v>
      </c>
      <c r="AL319" s="112" t="s">
        <v>249</v>
      </c>
      <c r="AM319" s="112" t="s">
        <v>119</v>
      </c>
      <c r="AN319" s="112" t="s">
        <v>2283</v>
      </c>
      <c r="AO319" s="112" t="s">
        <v>11</v>
      </c>
      <c r="AP319" s="112" t="s">
        <v>11</v>
      </c>
      <c r="AQ319" s="112" t="s">
        <v>11</v>
      </c>
      <c r="AR319" s="112" t="s">
        <v>11</v>
      </c>
      <c r="AS319" s="112" t="s">
        <v>2284</v>
      </c>
      <c r="AT319" s="112" t="s">
        <v>2241</v>
      </c>
      <c r="AU319" s="112" t="s">
        <v>10</v>
      </c>
      <c r="AV319" s="112" t="s">
        <v>10</v>
      </c>
      <c r="AW319" s="112">
        <v>32</v>
      </c>
      <c r="AX319" s="112">
        <f>INDEX([2]Exposure_GWASs!S:S,MATCH([2]Luke!AB447,[2]Exposure_GWASs!C:C,0))</f>
        <v>32</v>
      </c>
      <c r="AY319" s="112" t="s">
        <v>10</v>
      </c>
      <c r="AZ319" s="112" t="s">
        <v>171</v>
      </c>
      <c r="BA319" s="112" t="s">
        <v>10</v>
      </c>
      <c r="BB319" s="112" t="s">
        <v>19</v>
      </c>
      <c r="BC319" s="112" t="s">
        <v>11</v>
      </c>
      <c r="BD319" s="112"/>
      <c r="BE319" s="112"/>
      <c r="BF319" s="112"/>
      <c r="BG319" s="112"/>
      <c r="BH319" s="112"/>
      <c r="BI319" s="112" t="s">
        <v>2285</v>
      </c>
      <c r="BJ319" s="112" t="s">
        <v>2286</v>
      </c>
      <c r="BK319" s="112" t="s">
        <v>2287</v>
      </c>
      <c r="BL319" s="112" t="s">
        <v>11</v>
      </c>
      <c r="BM319" s="112" t="s">
        <v>11</v>
      </c>
      <c r="BN319" s="112" t="s">
        <v>2320</v>
      </c>
      <c r="BO319" s="112" t="s">
        <v>167</v>
      </c>
      <c r="BP319" s="112" t="s">
        <v>167</v>
      </c>
      <c r="BQ319" s="112" t="s">
        <v>1012</v>
      </c>
      <c r="BR319" s="112">
        <v>0.36</v>
      </c>
      <c r="BS319" s="112"/>
      <c r="BT319" s="112">
        <v>95</v>
      </c>
      <c r="BU319" s="112">
        <v>0.02</v>
      </c>
      <c r="BV319" s="112">
        <v>0.7</v>
      </c>
      <c r="BW319" s="112">
        <v>0.04</v>
      </c>
      <c r="BX319" s="112" t="s">
        <v>2290</v>
      </c>
      <c r="BY319" s="112">
        <v>2.1999999999999999E-2</v>
      </c>
      <c r="BZ319" s="112" t="s">
        <v>2291</v>
      </c>
      <c r="CA319" s="112" t="s">
        <v>2292</v>
      </c>
      <c r="CB319" s="112" t="s">
        <v>2293</v>
      </c>
      <c r="CC319" s="112" t="s">
        <v>2294</v>
      </c>
      <c r="CD319" s="112" t="s">
        <v>2295</v>
      </c>
      <c r="CE319" s="112"/>
      <c r="CF319" s="112"/>
      <c r="CG319" s="112"/>
      <c r="CH319" s="112"/>
    </row>
    <row r="320" spans="1:86">
      <c r="A320" s="112">
        <v>49</v>
      </c>
      <c r="B320" s="105" t="s">
        <v>282</v>
      </c>
      <c r="C320" s="115" t="s">
        <v>244</v>
      </c>
      <c r="D320" s="112" t="s">
        <v>2278</v>
      </c>
      <c r="E320" s="112">
        <v>2015</v>
      </c>
      <c r="F320" s="112" t="s">
        <v>1878</v>
      </c>
      <c r="G320" s="112" t="s">
        <v>2279</v>
      </c>
      <c r="H320" s="112" t="s">
        <v>2232</v>
      </c>
      <c r="I320" s="112" t="s">
        <v>2233</v>
      </c>
      <c r="J320" s="112" t="s">
        <v>2234</v>
      </c>
      <c r="K320" s="112" t="s">
        <v>2235</v>
      </c>
      <c r="L320" s="112" t="s">
        <v>2296</v>
      </c>
      <c r="M320" s="112" t="s">
        <v>2297</v>
      </c>
      <c r="N320" s="112" t="s">
        <v>33</v>
      </c>
      <c r="O320" s="112" t="s">
        <v>2881</v>
      </c>
      <c r="P320" s="112" t="s">
        <v>5776</v>
      </c>
      <c r="Q320" s="252" t="s">
        <v>5600</v>
      </c>
      <c r="R320" s="112" t="s">
        <v>650</v>
      </c>
      <c r="S320" s="112" t="s">
        <v>123</v>
      </c>
      <c r="T320" s="112" t="s">
        <v>139</v>
      </c>
      <c r="U320" s="112" t="s">
        <v>2319</v>
      </c>
      <c r="V320" s="112">
        <v>20674</v>
      </c>
      <c r="W320" s="112" t="s">
        <v>10</v>
      </c>
      <c r="X320" s="112" t="s">
        <v>10</v>
      </c>
      <c r="Y320" s="112" t="s">
        <v>10</v>
      </c>
      <c r="Z320" s="112" t="s">
        <v>10</v>
      </c>
      <c r="AA320" s="112" t="s">
        <v>1005</v>
      </c>
      <c r="AB320" s="112" t="s">
        <v>249</v>
      </c>
      <c r="AC320" s="112" t="s">
        <v>127</v>
      </c>
      <c r="AD320" s="107" t="s">
        <v>127</v>
      </c>
      <c r="AE320" s="112" t="s">
        <v>1224</v>
      </c>
      <c r="AF320" s="112" t="s">
        <v>139</v>
      </c>
      <c r="AG320" s="112" t="s">
        <v>140</v>
      </c>
      <c r="AH320" s="112">
        <f t="shared" si="13"/>
        <v>20674</v>
      </c>
      <c r="AI320" s="112">
        <f>INDEX([2]Exposure_GWASs!F:F,MATCH([2]Luke!AB448,[2]Exposure_GWASs!C:C,0))</f>
        <v>249796</v>
      </c>
      <c r="AJ320" s="112" t="s">
        <v>2217</v>
      </c>
      <c r="AK320" s="112" t="s">
        <v>1005</v>
      </c>
      <c r="AL320" s="112" t="s">
        <v>249</v>
      </c>
      <c r="AM320" s="112" t="s">
        <v>119</v>
      </c>
      <c r="AN320" s="112" t="s">
        <v>2283</v>
      </c>
      <c r="AO320" s="112" t="s">
        <v>11</v>
      </c>
      <c r="AP320" s="112" t="s">
        <v>11</v>
      </c>
      <c r="AQ320" s="112" t="s">
        <v>11</v>
      </c>
      <c r="AR320" s="112" t="s">
        <v>11</v>
      </c>
      <c r="AS320" s="112" t="s">
        <v>2284</v>
      </c>
      <c r="AT320" s="112" t="s">
        <v>2241</v>
      </c>
      <c r="AU320" s="112" t="s">
        <v>10</v>
      </c>
      <c r="AV320" s="112" t="s">
        <v>10</v>
      </c>
      <c r="AW320" s="112">
        <v>32</v>
      </c>
      <c r="AX320" s="112">
        <f>INDEX([2]Exposure_GWASs!S:S,MATCH([2]Luke!AB448,[2]Exposure_GWASs!C:C,0))</f>
        <v>32</v>
      </c>
      <c r="AY320" s="112" t="s">
        <v>10</v>
      </c>
      <c r="AZ320" s="112" t="s">
        <v>171</v>
      </c>
      <c r="BA320" s="112" t="s">
        <v>10</v>
      </c>
      <c r="BB320" s="112" t="s">
        <v>19</v>
      </c>
      <c r="BC320" s="112" t="s">
        <v>11</v>
      </c>
      <c r="BD320" s="112"/>
      <c r="BE320" s="112"/>
      <c r="BF320" s="112"/>
      <c r="BG320" s="112"/>
      <c r="BH320" s="112"/>
      <c r="BI320" s="112" t="s">
        <v>2285</v>
      </c>
      <c r="BJ320" s="112" t="s">
        <v>2286</v>
      </c>
      <c r="BK320" s="112" t="s">
        <v>2287</v>
      </c>
      <c r="BL320" s="112" t="s">
        <v>11</v>
      </c>
      <c r="BM320" s="112" t="s">
        <v>11</v>
      </c>
      <c r="BN320" s="112" t="s">
        <v>2320</v>
      </c>
      <c r="BO320" s="112" t="s">
        <v>167</v>
      </c>
      <c r="BP320" s="112" t="s">
        <v>167</v>
      </c>
      <c r="BQ320" s="112" t="s">
        <v>1012</v>
      </c>
      <c r="BR320" s="112">
        <v>0.26</v>
      </c>
      <c r="BS320" s="112"/>
      <c r="BT320" s="112">
        <v>95</v>
      </c>
      <c r="BU320" s="112">
        <v>0.12</v>
      </c>
      <c r="BV320" s="112">
        <v>0.4</v>
      </c>
      <c r="BW320" s="112" t="s">
        <v>2314</v>
      </c>
      <c r="BX320" s="112" t="s">
        <v>2290</v>
      </c>
      <c r="BY320" s="112">
        <v>2.1999999999999999E-2</v>
      </c>
      <c r="BZ320" s="112" t="s">
        <v>2291</v>
      </c>
      <c r="CA320" s="112" t="s">
        <v>2292</v>
      </c>
      <c r="CB320" s="112" t="s">
        <v>2293</v>
      </c>
      <c r="CC320" s="112" t="s">
        <v>2294</v>
      </c>
      <c r="CD320" s="112" t="s">
        <v>2295</v>
      </c>
      <c r="CE320" s="112"/>
      <c r="CF320" s="112"/>
      <c r="CG320" s="112"/>
      <c r="CH320" s="112"/>
    </row>
    <row r="321" spans="1:86">
      <c r="A321" s="112">
        <v>49</v>
      </c>
      <c r="B321" s="105" t="s">
        <v>282</v>
      </c>
      <c r="C321" s="115" t="s">
        <v>244</v>
      </c>
      <c r="D321" s="112" t="s">
        <v>2278</v>
      </c>
      <c r="E321" s="112">
        <v>2015</v>
      </c>
      <c r="F321" s="112" t="s">
        <v>1878</v>
      </c>
      <c r="G321" s="112" t="s">
        <v>2279</v>
      </c>
      <c r="H321" s="112" t="s">
        <v>2232</v>
      </c>
      <c r="I321" s="112" t="s">
        <v>2233</v>
      </c>
      <c r="J321" s="112" t="s">
        <v>2234</v>
      </c>
      <c r="K321" s="112" t="s">
        <v>2235</v>
      </c>
      <c r="L321" s="112" t="s">
        <v>2296</v>
      </c>
      <c r="M321" s="112" t="s">
        <v>2297</v>
      </c>
      <c r="N321" s="112" t="s">
        <v>33</v>
      </c>
      <c r="O321" s="112" t="s">
        <v>5671</v>
      </c>
      <c r="P321" s="112" t="s">
        <v>5777</v>
      </c>
      <c r="Q321" s="252" t="s">
        <v>5600</v>
      </c>
      <c r="R321" s="112" t="s">
        <v>650</v>
      </c>
      <c r="S321" s="112" t="s">
        <v>123</v>
      </c>
      <c r="T321" s="112" t="s">
        <v>139</v>
      </c>
      <c r="U321" s="112" t="s">
        <v>2319</v>
      </c>
      <c r="V321" s="112">
        <v>4445</v>
      </c>
      <c r="W321" s="112" t="s">
        <v>10</v>
      </c>
      <c r="X321" s="112" t="s">
        <v>10</v>
      </c>
      <c r="Y321" s="112" t="s">
        <v>10</v>
      </c>
      <c r="Z321" s="112" t="s">
        <v>10</v>
      </c>
      <c r="AA321" s="112" t="s">
        <v>1005</v>
      </c>
      <c r="AB321" s="112" t="s">
        <v>249</v>
      </c>
      <c r="AC321" s="112" t="s">
        <v>127</v>
      </c>
      <c r="AD321" s="107" t="s">
        <v>127</v>
      </c>
      <c r="AE321" s="112" t="s">
        <v>1224</v>
      </c>
      <c r="AF321" s="112" t="s">
        <v>139</v>
      </c>
      <c r="AG321" s="112" t="s">
        <v>140</v>
      </c>
      <c r="AH321" s="112">
        <f t="shared" si="13"/>
        <v>4445</v>
      </c>
      <c r="AI321" s="112">
        <f>INDEX([2]Exposure_GWASs!F:F,MATCH([2]Luke!AB449,[2]Exposure_GWASs!C:C,0))</f>
        <v>249796</v>
      </c>
      <c r="AJ321" s="112" t="s">
        <v>2217</v>
      </c>
      <c r="AK321" s="112" t="s">
        <v>1005</v>
      </c>
      <c r="AL321" s="112" t="s">
        <v>249</v>
      </c>
      <c r="AM321" s="112" t="s">
        <v>119</v>
      </c>
      <c r="AN321" s="112" t="s">
        <v>2283</v>
      </c>
      <c r="AO321" s="112" t="s">
        <v>11</v>
      </c>
      <c r="AP321" s="112" t="s">
        <v>11</v>
      </c>
      <c r="AQ321" s="112" t="s">
        <v>11</v>
      </c>
      <c r="AR321" s="112" t="s">
        <v>11</v>
      </c>
      <c r="AS321" s="112" t="s">
        <v>2284</v>
      </c>
      <c r="AT321" s="112" t="s">
        <v>2241</v>
      </c>
      <c r="AU321" s="112" t="s">
        <v>10</v>
      </c>
      <c r="AV321" s="112" t="s">
        <v>10</v>
      </c>
      <c r="AW321" s="112">
        <v>32</v>
      </c>
      <c r="AX321" s="112">
        <f>INDEX([2]Exposure_GWASs!S:S,MATCH([2]Luke!AB449,[2]Exposure_GWASs!C:C,0))</f>
        <v>32</v>
      </c>
      <c r="AY321" s="112" t="s">
        <v>10</v>
      </c>
      <c r="AZ321" s="112" t="s">
        <v>171</v>
      </c>
      <c r="BA321" s="112" t="s">
        <v>10</v>
      </c>
      <c r="BB321" s="112" t="s">
        <v>19</v>
      </c>
      <c r="BC321" s="112" t="s">
        <v>11</v>
      </c>
      <c r="BD321" s="112"/>
      <c r="BE321" s="112"/>
      <c r="BF321" s="112"/>
      <c r="BG321" s="112"/>
      <c r="BH321" s="112"/>
      <c r="BI321" s="112" t="s">
        <v>2285</v>
      </c>
      <c r="BJ321" s="112" t="s">
        <v>2286</v>
      </c>
      <c r="BK321" s="112" t="s">
        <v>2287</v>
      </c>
      <c r="BL321" s="112" t="s">
        <v>11</v>
      </c>
      <c r="BM321" s="112" t="s">
        <v>11</v>
      </c>
      <c r="BN321" s="112" t="s">
        <v>2320</v>
      </c>
      <c r="BO321" s="112" t="s">
        <v>167</v>
      </c>
      <c r="BP321" s="112" t="s">
        <v>167</v>
      </c>
      <c r="BQ321" s="112" t="s">
        <v>1012</v>
      </c>
      <c r="BR321" s="112">
        <v>0.08</v>
      </c>
      <c r="BS321" s="112"/>
      <c r="BT321" s="112">
        <v>95</v>
      </c>
      <c r="BU321" s="112">
        <v>-0.22</v>
      </c>
      <c r="BV321" s="112">
        <v>0.37</v>
      </c>
      <c r="BW321" s="112">
        <v>0.62</v>
      </c>
      <c r="BX321" s="112" t="s">
        <v>2290</v>
      </c>
      <c r="BY321" s="112">
        <v>2.1999999999999999E-2</v>
      </c>
      <c r="BZ321" s="112" t="s">
        <v>2291</v>
      </c>
      <c r="CA321" s="112" t="s">
        <v>2292</v>
      </c>
      <c r="CB321" s="112" t="s">
        <v>2293</v>
      </c>
      <c r="CC321" s="112" t="s">
        <v>2294</v>
      </c>
      <c r="CD321" s="112" t="s">
        <v>2295</v>
      </c>
      <c r="CE321" s="112"/>
      <c r="CF321" s="112"/>
      <c r="CG321" s="112"/>
      <c r="CH321" s="112"/>
    </row>
    <row r="322" spans="1:86">
      <c r="A322" s="112">
        <v>49</v>
      </c>
      <c r="B322" s="105" t="s">
        <v>282</v>
      </c>
      <c r="C322" s="115" t="s">
        <v>244</v>
      </c>
      <c r="D322" s="112" t="s">
        <v>2278</v>
      </c>
      <c r="E322" s="112">
        <v>2015</v>
      </c>
      <c r="F322" s="112" t="s">
        <v>1878</v>
      </c>
      <c r="G322" s="112" t="s">
        <v>2279</v>
      </c>
      <c r="H322" s="112" t="s">
        <v>2232</v>
      </c>
      <c r="I322" s="112" t="s">
        <v>2233</v>
      </c>
      <c r="J322" s="112" t="s">
        <v>2234</v>
      </c>
      <c r="K322" s="112" t="s">
        <v>2235</v>
      </c>
      <c r="L322" s="112" t="s">
        <v>2296</v>
      </c>
      <c r="M322" s="112" t="s">
        <v>2297</v>
      </c>
      <c r="N322" s="112" t="s">
        <v>33</v>
      </c>
      <c r="O322" s="112" t="s">
        <v>462</v>
      </c>
      <c r="P322" s="112" t="s">
        <v>462</v>
      </c>
      <c r="Q322" s="252" t="s">
        <v>5600</v>
      </c>
      <c r="R322" s="112" t="s">
        <v>2302</v>
      </c>
      <c r="S322" s="112" t="s">
        <v>123</v>
      </c>
      <c r="T322" s="112" t="s">
        <v>139</v>
      </c>
      <c r="U322" s="112" t="s">
        <v>2319</v>
      </c>
      <c r="V322" s="112">
        <v>27146</v>
      </c>
      <c r="W322" s="112" t="s">
        <v>10</v>
      </c>
      <c r="X322" s="112" t="s">
        <v>10</v>
      </c>
      <c r="Y322" s="112" t="s">
        <v>10</v>
      </c>
      <c r="Z322" s="112" t="s">
        <v>10</v>
      </c>
      <c r="AA322" s="112" t="s">
        <v>1005</v>
      </c>
      <c r="AB322" s="112" t="s">
        <v>249</v>
      </c>
      <c r="AC322" s="112" t="s">
        <v>127</v>
      </c>
      <c r="AD322" s="107" t="s">
        <v>127</v>
      </c>
      <c r="AE322" s="112" t="s">
        <v>1224</v>
      </c>
      <c r="AF322" s="112" t="s">
        <v>139</v>
      </c>
      <c r="AG322" s="112" t="s">
        <v>140</v>
      </c>
      <c r="AH322" s="112">
        <f t="shared" si="13"/>
        <v>27146</v>
      </c>
      <c r="AI322" s="112">
        <f>INDEX([2]Exposure_GWASs!F:F,MATCH([2]Luke!AB450,[2]Exposure_GWASs!C:C,0))</f>
        <v>249796</v>
      </c>
      <c r="AJ322" s="112" t="s">
        <v>2217</v>
      </c>
      <c r="AK322" s="112" t="s">
        <v>1005</v>
      </c>
      <c r="AL322" s="112" t="s">
        <v>249</v>
      </c>
      <c r="AM322" s="112" t="s">
        <v>119</v>
      </c>
      <c r="AN322" s="112" t="s">
        <v>2283</v>
      </c>
      <c r="AO322" s="112" t="s">
        <v>11</v>
      </c>
      <c r="AP322" s="112" t="s">
        <v>11</v>
      </c>
      <c r="AQ322" s="112" t="s">
        <v>11</v>
      </c>
      <c r="AR322" s="112" t="s">
        <v>11</v>
      </c>
      <c r="AS322" s="112" t="s">
        <v>2284</v>
      </c>
      <c r="AT322" s="112" t="s">
        <v>2241</v>
      </c>
      <c r="AU322" s="112" t="s">
        <v>10</v>
      </c>
      <c r="AV322" s="112" t="s">
        <v>10</v>
      </c>
      <c r="AW322" s="112">
        <v>32</v>
      </c>
      <c r="AX322" s="112">
        <f>INDEX([2]Exposure_GWASs!S:S,MATCH([2]Luke!AB450,[2]Exposure_GWASs!C:C,0))</f>
        <v>32</v>
      </c>
      <c r="AY322" s="112" t="s">
        <v>10</v>
      </c>
      <c r="AZ322" s="112" t="s">
        <v>171</v>
      </c>
      <c r="BA322" s="112" t="s">
        <v>10</v>
      </c>
      <c r="BB322" s="112" t="s">
        <v>19</v>
      </c>
      <c r="BC322" s="112" t="s">
        <v>11</v>
      </c>
      <c r="BD322" s="112"/>
      <c r="BE322" s="112"/>
      <c r="BF322" s="112"/>
      <c r="BG322" s="112"/>
      <c r="BH322" s="112"/>
      <c r="BI322" s="112" t="s">
        <v>2285</v>
      </c>
      <c r="BJ322" s="112" t="s">
        <v>2286</v>
      </c>
      <c r="BK322" s="112" t="s">
        <v>2287</v>
      </c>
      <c r="BL322" s="112" t="s">
        <v>11</v>
      </c>
      <c r="BM322" s="112" t="s">
        <v>11</v>
      </c>
      <c r="BN322" s="112" t="s">
        <v>2320</v>
      </c>
      <c r="BO322" s="112" t="s">
        <v>167</v>
      </c>
      <c r="BP322" s="112" t="s">
        <v>167</v>
      </c>
      <c r="BQ322" s="112" t="s">
        <v>1012</v>
      </c>
      <c r="BR322" s="112" t="s">
        <v>2321</v>
      </c>
      <c r="BS322" s="112"/>
      <c r="BT322" s="112">
        <v>95</v>
      </c>
      <c r="BU322" s="112">
        <v>-0.46</v>
      </c>
      <c r="BV322" s="112">
        <v>-0.16</v>
      </c>
      <c r="BW322" s="112" t="s">
        <v>2322</v>
      </c>
      <c r="BX322" s="112" t="s">
        <v>2290</v>
      </c>
      <c r="BY322" s="112">
        <v>2.1999999999999999E-2</v>
      </c>
      <c r="BZ322" s="112" t="s">
        <v>2291</v>
      </c>
      <c r="CA322" s="112" t="s">
        <v>2292</v>
      </c>
      <c r="CB322" s="112" t="s">
        <v>2293</v>
      </c>
      <c r="CC322" s="112" t="s">
        <v>2294</v>
      </c>
      <c r="CD322" s="112" t="s">
        <v>2295</v>
      </c>
      <c r="CE322" s="112"/>
      <c r="CF322" s="112"/>
      <c r="CG322" s="112"/>
      <c r="CH322" s="112"/>
    </row>
    <row r="323" spans="1:86">
      <c r="A323" s="112">
        <v>49</v>
      </c>
      <c r="B323" s="105" t="s">
        <v>282</v>
      </c>
      <c r="C323" s="115" t="s">
        <v>244</v>
      </c>
      <c r="D323" s="112" t="s">
        <v>2278</v>
      </c>
      <c r="E323" s="112">
        <v>2015</v>
      </c>
      <c r="F323" s="112" t="s">
        <v>1878</v>
      </c>
      <c r="G323" s="112" t="s">
        <v>2279</v>
      </c>
      <c r="H323" s="112" t="s">
        <v>2232</v>
      </c>
      <c r="I323" s="112" t="s">
        <v>2233</v>
      </c>
      <c r="J323" s="112" t="s">
        <v>2234</v>
      </c>
      <c r="K323" s="112" t="s">
        <v>2235</v>
      </c>
      <c r="L323" s="112" t="s">
        <v>2296</v>
      </c>
      <c r="M323" s="112" t="s">
        <v>2297</v>
      </c>
      <c r="N323" s="112" t="s">
        <v>33</v>
      </c>
      <c r="O323" s="112" t="s">
        <v>459</v>
      </c>
      <c r="P323" s="112" t="s">
        <v>459</v>
      </c>
      <c r="Q323" s="252" t="s">
        <v>5600</v>
      </c>
      <c r="R323" s="112" t="s">
        <v>2302</v>
      </c>
      <c r="S323" s="112" t="s">
        <v>123</v>
      </c>
      <c r="T323" s="112" t="s">
        <v>139</v>
      </c>
      <c r="U323" s="112" t="s">
        <v>2319</v>
      </c>
      <c r="V323" s="112">
        <v>23595</v>
      </c>
      <c r="W323" s="112" t="s">
        <v>10</v>
      </c>
      <c r="X323" s="112" t="s">
        <v>10</v>
      </c>
      <c r="Y323" s="112" t="s">
        <v>10</v>
      </c>
      <c r="Z323" s="112" t="s">
        <v>10</v>
      </c>
      <c r="AA323" s="112" t="s">
        <v>1005</v>
      </c>
      <c r="AB323" s="112" t="s">
        <v>249</v>
      </c>
      <c r="AC323" s="112" t="s">
        <v>127</v>
      </c>
      <c r="AD323" s="107" t="s">
        <v>127</v>
      </c>
      <c r="AE323" s="112" t="s">
        <v>1224</v>
      </c>
      <c r="AF323" s="112" t="s">
        <v>139</v>
      </c>
      <c r="AG323" s="112" t="s">
        <v>140</v>
      </c>
      <c r="AH323" s="112">
        <f t="shared" si="13"/>
        <v>23595</v>
      </c>
      <c r="AI323" s="112">
        <f>INDEX([2]Exposure_GWASs!F:F,MATCH([2]Luke!AB451,[2]Exposure_GWASs!C:C,0))</f>
        <v>249796</v>
      </c>
      <c r="AJ323" s="112" t="s">
        <v>2217</v>
      </c>
      <c r="AK323" s="112" t="s">
        <v>1005</v>
      </c>
      <c r="AL323" s="112" t="s">
        <v>249</v>
      </c>
      <c r="AM323" s="112" t="s">
        <v>119</v>
      </c>
      <c r="AN323" s="112" t="s">
        <v>2283</v>
      </c>
      <c r="AO323" s="112" t="s">
        <v>11</v>
      </c>
      <c r="AP323" s="112" t="s">
        <v>11</v>
      </c>
      <c r="AQ323" s="112" t="s">
        <v>11</v>
      </c>
      <c r="AR323" s="112" t="s">
        <v>11</v>
      </c>
      <c r="AS323" s="112" t="s">
        <v>2284</v>
      </c>
      <c r="AT323" s="112" t="s">
        <v>2241</v>
      </c>
      <c r="AU323" s="112" t="s">
        <v>10</v>
      </c>
      <c r="AV323" s="112" t="s">
        <v>10</v>
      </c>
      <c r="AW323" s="112">
        <v>32</v>
      </c>
      <c r="AX323" s="112">
        <f>INDEX([2]Exposure_GWASs!S:S,MATCH([2]Luke!AB451,[2]Exposure_GWASs!C:C,0))</f>
        <v>32</v>
      </c>
      <c r="AY323" s="112" t="s">
        <v>10</v>
      </c>
      <c r="AZ323" s="112" t="s">
        <v>171</v>
      </c>
      <c r="BA323" s="112" t="s">
        <v>10</v>
      </c>
      <c r="BB323" s="112" t="s">
        <v>19</v>
      </c>
      <c r="BC323" s="112" t="s">
        <v>11</v>
      </c>
      <c r="BD323" s="112"/>
      <c r="BE323" s="112"/>
      <c r="BF323" s="112"/>
      <c r="BG323" s="112"/>
      <c r="BH323" s="112"/>
      <c r="BI323" s="112" t="s">
        <v>2285</v>
      </c>
      <c r="BJ323" s="112" t="s">
        <v>2286</v>
      </c>
      <c r="BK323" s="112" t="s">
        <v>2287</v>
      </c>
      <c r="BL323" s="112" t="s">
        <v>11</v>
      </c>
      <c r="BM323" s="112" t="s">
        <v>11</v>
      </c>
      <c r="BN323" s="112" t="s">
        <v>2320</v>
      </c>
      <c r="BO323" s="112" t="s">
        <v>167</v>
      </c>
      <c r="BP323" s="112" t="s">
        <v>167</v>
      </c>
      <c r="BQ323" s="112" t="s">
        <v>1012</v>
      </c>
      <c r="BR323" s="112">
        <v>0.04</v>
      </c>
      <c r="BS323" s="112"/>
      <c r="BT323" s="112">
        <v>95</v>
      </c>
      <c r="BU323" s="112">
        <v>-0.09</v>
      </c>
      <c r="BV323" s="112">
        <v>0.17</v>
      </c>
      <c r="BW323" s="112">
        <v>0.6</v>
      </c>
      <c r="BX323" s="112" t="s">
        <v>2290</v>
      </c>
      <c r="BY323" s="112">
        <v>2.1999999999999999E-2</v>
      </c>
      <c r="BZ323" s="112" t="s">
        <v>2291</v>
      </c>
      <c r="CA323" s="112" t="s">
        <v>2292</v>
      </c>
      <c r="CB323" s="112" t="s">
        <v>2293</v>
      </c>
      <c r="CC323" s="112" t="s">
        <v>2294</v>
      </c>
      <c r="CD323" s="112" t="s">
        <v>2295</v>
      </c>
      <c r="CE323" s="112"/>
      <c r="CF323" s="112"/>
      <c r="CG323" s="112"/>
      <c r="CH323" s="112"/>
    </row>
    <row r="324" spans="1:86">
      <c r="A324" s="112">
        <v>49</v>
      </c>
      <c r="B324" s="105" t="s">
        <v>282</v>
      </c>
      <c r="C324" s="115" t="s">
        <v>244</v>
      </c>
      <c r="D324" s="112" t="s">
        <v>2278</v>
      </c>
      <c r="E324" s="112">
        <v>2015</v>
      </c>
      <c r="F324" s="112" t="s">
        <v>1878</v>
      </c>
      <c r="G324" s="112" t="s">
        <v>2279</v>
      </c>
      <c r="H324" s="112" t="s">
        <v>2232</v>
      </c>
      <c r="I324" s="112" t="s">
        <v>2233</v>
      </c>
      <c r="J324" s="112" t="s">
        <v>2234</v>
      </c>
      <c r="K324" s="112" t="s">
        <v>2235</v>
      </c>
      <c r="L324" s="112" t="s">
        <v>2296</v>
      </c>
      <c r="M324" s="112" t="s">
        <v>2297</v>
      </c>
      <c r="N324" s="112" t="s">
        <v>33</v>
      </c>
      <c r="O324" s="112" t="s">
        <v>5591</v>
      </c>
      <c r="P324" s="112" t="s">
        <v>5592</v>
      </c>
      <c r="Q324" s="252" t="s">
        <v>5600</v>
      </c>
      <c r="R324" s="112" t="s">
        <v>2302</v>
      </c>
      <c r="S324" s="112" t="s">
        <v>123</v>
      </c>
      <c r="T324" s="112" t="s">
        <v>139</v>
      </c>
      <c r="U324" s="112" t="s">
        <v>2319</v>
      </c>
      <c r="V324" s="112">
        <v>27796</v>
      </c>
      <c r="W324" s="112" t="s">
        <v>10</v>
      </c>
      <c r="X324" s="112" t="s">
        <v>10</v>
      </c>
      <c r="Y324" s="112" t="s">
        <v>10</v>
      </c>
      <c r="Z324" s="112" t="s">
        <v>10</v>
      </c>
      <c r="AA324" s="112" t="s">
        <v>1005</v>
      </c>
      <c r="AB324" s="112" t="s">
        <v>249</v>
      </c>
      <c r="AC324" s="112" t="s">
        <v>127</v>
      </c>
      <c r="AD324" s="107" t="s">
        <v>127</v>
      </c>
      <c r="AE324" s="112" t="s">
        <v>1224</v>
      </c>
      <c r="AF324" s="112" t="s">
        <v>139</v>
      </c>
      <c r="AG324" s="112" t="s">
        <v>140</v>
      </c>
      <c r="AH324" s="112">
        <f t="shared" si="13"/>
        <v>27796</v>
      </c>
      <c r="AI324" s="112">
        <f>INDEX([2]Exposure_GWASs!F:F,MATCH([2]Luke!AB452,[2]Exposure_GWASs!C:C,0))</f>
        <v>249796</v>
      </c>
      <c r="AJ324" s="112" t="s">
        <v>2217</v>
      </c>
      <c r="AK324" s="112" t="s">
        <v>1005</v>
      </c>
      <c r="AL324" s="112" t="s">
        <v>249</v>
      </c>
      <c r="AM324" s="112" t="s">
        <v>119</v>
      </c>
      <c r="AN324" s="112" t="s">
        <v>2283</v>
      </c>
      <c r="AO324" s="112" t="s">
        <v>11</v>
      </c>
      <c r="AP324" s="112" t="s">
        <v>11</v>
      </c>
      <c r="AQ324" s="112" t="s">
        <v>11</v>
      </c>
      <c r="AR324" s="112" t="s">
        <v>11</v>
      </c>
      <c r="AS324" s="112" t="s">
        <v>2284</v>
      </c>
      <c r="AT324" s="112" t="s">
        <v>2241</v>
      </c>
      <c r="AU324" s="112" t="s">
        <v>10</v>
      </c>
      <c r="AV324" s="112" t="s">
        <v>10</v>
      </c>
      <c r="AW324" s="112">
        <v>32</v>
      </c>
      <c r="AX324" s="112">
        <f>INDEX([2]Exposure_GWASs!S:S,MATCH([2]Luke!AB452,[2]Exposure_GWASs!C:C,0))</f>
        <v>32</v>
      </c>
      <c r="AY324" s="112" t="s">
        <v>10</v>
      </c>
      <c r="AZ324" s="112" t="s">
        <v>171</v>
      </c>
      <c r="BA324" s="112" t="s">
        <v>10</v>
      </c>
      <c r="BB324" s="112" t="s">
        <v>19</v>
      </c>
      <c r="BC324" s="112" t="s">
        <v>11</v>
      </c>
      <c r="BD324" s="112"/>
      <c r="BE324" s="112"/>
      <c r="BF324" s="112"/>
      <c r="BG324" s="112"/>
      <c r="BH324" s="112"/>
      <c r="BI324" s="112" t="s">
        <v>2285</v>
      </c>
      <c r="BJ324" s="112" t="s">
        <v>2286</v>
      </c>
      <c r="BK324" s="112" t="s">
        <v>2287</v>
      </c>
      <c r="BL324" s="112" t="s">
        <v>11</v>
      </c>
      <c r="BM324" s="112" t="s">
        <v>11</v>
      </c>
      <c r="BN324" s="112" t="s">
        <v>2320</v>
      </c>
      <c r="BO324" s="112" t="s">
        <v>167</v>
      </c>
      <c r="BP324" s="112" t="s">
        <v>167</v>
      </c>
      <c r="BQ324" s="112" t="s">
        <v>1012</v>
      </c>
      <c r="BR324" s="112">
        <v>0.03</v>
      </c>
      <c r="BS324" s="112"/>
      <c r="BT324" s="112">
        <v>95</v>
      </c>
      <c r="BU324" s="112">
        <v>-0.13</v>
      </c>
      <c r="BV324" s="112">
        <v>0.18</v>
      </c>
      <c r="BW324" s="112">
        <v>0.74</v>
      </c>
      <c r="BX324" s="112" t="s">
        <v>2290</v>
      </c>
      <c r="BY324" s="112">
        <v>2.1999999999999999E-2</v>
      </c>
      <c r="BZ324" s="112" t="s">
        <v>2291</v>
      </c>
      <c r="CA324" s="112" t="s">
        <v>2292</v>
      </c>
      <c r="CB324" s="112" t="s">
        <v>2293</v>
      </c>
      <c r="CC324" s="112" t="s">
        <v>2294</v>
      </c>
      <c r="CD324" s="112" t="s">
        <v>2295</v>
      </c>
      <c r="CE324" s="112"/>
      <c r="CF324" s="112"/>
      <c r="CG324" s="112"/>
      <c r="CH324" s="112"/>
    </row>
    <row r="325" spans="1:86">
      <c r="A325" s="112">
        <v>49</v>
      </c>
      <c r="B325" s="105" t="s">
        <v>282</v>
      </c>
      <c r="C325" s="115" t="s">
        <v>244</v>
      </c>
      <c r="D325" s="112" t="s">
        <v>2278</v>
      </c>
      <c r="E325" s="112">
        <v>2015</v>
      </c>
      <c r="F325" s="112" t="s">
        <v>1878</v>
      </c>
      <c r="G325" s="112" t="s">
        <v>2279</v>
      </c>
      <c r="H325" s="112" t="s">
        <v>2232</v>
      </c>
      <c r="I325" s="112" t="s">
        <v>2233</v>
      </c>
      <c r="J325" s="112" t="s">
        <v>2234</v>
      </c>
      <c r="K325" s="112" t="s">
        <v>2235</v>
      </c>
      <c r="L325" s="112" t="s">
        <v>2296</v>
      </c>
      <c r="M325" s="112" t="s">
        <v>2297</v>
      </c>
      <c r="N325" s="112" t="s">
        <v>33</v>
      </c>
      <c r="O325" s="112" t="s">
        <v>5571</v>
      </c>
      <c r="P325" s="112" t="s">
        <v>5778</v>
      </c>
      <c r="Q325" s="252" t="s">
        <v>5600</v>
      </c>
      <c r="R325" s="112" t="s">
        <v>2302</v>
      </c>
      <c r="S325" s="112" t="s">
        <v>123</v>
      </c>
      <c r="T325" s="112" t="s">
        <v>139</v>
      </c>
      <c r="U325" s="112" t="s">
        <v>2319</v>
      </c>
      <c r="V325" s="112">
        <v>24660</v>
      </c>
      <c r="W325" s="112" t="s">
        <v>10</v>
      </c>
      <c r="X325" s="112" t="s">
        <v>10</v>
      </c>
      <c r="Y325" s="112" t="s">
        <v>10</v>
      </c>
      <c r="Z325" s="112" t="s">
        <v>10</v>
      </c>
      <c r="AA325" s="112" t="s">
        <v>1005</v>
      </c>
      <c r="AB325" s="112" t="s">
        <v>249</v>
      </c>
      <c r="AC325" s="112" t="s">
        <v>127</v>
      </c>
      <c r="AD325" s="107" t="s">
        <v>127</v>
      </c>
      <c r="AE325" s="112" t="s">
        <v>1224</v>
      </c>
      <c r="AF325" s="112" t="s">
        <v>139</v>
      </c>
      <c r="AG325" s="112" t="s">
        <v>140</v>
      </c>
      <c r="AH325" s="112">
        <f t="shared" si="13"/>
        <v>24660</v>
      </c>
      <c r="AI325" s="112">
        <f>INDEX([2]Exposure_GWASs!F:F,MATCH([2]Luke!AB453,[2]Exposure_GWASs!C:C,0))</f>
        <v>249796</v>
      </c>
      <c r="AJ325" s="112" t="s">
        <v>2217</v>
      </c>
      <c r="AK325" s="112" t="s">
        <v>1005</v>
      </c>
      <c r="AL325" s="112" t="s">
        <v>249</v>
      </c>
      <c r="AM325" s="112" t="s">
        <v>119</v>
      </c>
      <c r="AN325" s="112" t="s">
        <v>2283</v>
      </c>
      <c r="AO325" s="112" t="s">
        <v>11</v>
      </c>
      <c r="AP325" s="112" t="s">
        <v>11</v>
      </c>
      <c r="AQ325" s="112" t="s">
        <v>11</v>
      </c>
      <c r="AR325" s="112" t="s">
        <v>11</v>
      </c>
      <c r="AS325" s="112" t="s">
        <v>2284</v>
      </c>
      <c r="AT325" s="112" t="s">
        <v>2241</v>
      </c>
      <c r="AU325" s="112" t="s">
        <v>10</v>
      </c>
      <c r="AV325" s="112" t="s">
        <v>10</v>
      </c>
      <c r="AW325" s="112">
        <v>32</v>
      </c>
      <c r="AX325" s="112">
        <f>INDEX([2]Exposure_GWASs!S:S,MATCH([2]Luke!AB453,[2]Exposure_GWASs!C:C,0))</f>
        <v>32</v>
      </c>
      <c r="AY325" s="112" t="s">
        <v>10</v>
      </c>
      <c r="AZ325" s="112" t="s">
        <v>171</v>
      </c>
      <c r="BA325" s="112" t="s">
        <v>10</v>
      </c>
      <c r="BB325" s="112" t="s">
        <v>19</v>
      </c>
      <c r="BC325" s="112" t="s">
        <v>11</v>
      </c>
      <c r="BD325" s="112"/>
      <c r="BE325" s="112"/>
      <c r="BF325" s="112"/>
      <c r="BG325" s="112"/>
      <c r="BH325" s="112"/>
      <c r="BI325" s="112" t="s">
        <v>2285</v>
      </c>
      <c r="BJ325" s="112" t="s">
        <v>2286</v>
      </c>
      <c r="BK325" s="112" t="s">
        <v>2287</v>
      </c>
      <c r="BL325" s="112" t="s">
        <v>11</v>
      </c>
      <c r="BM325" s="112" t="s">
        <v>11</v>
      </c>
      <c r="BN325" s="112" t="s">
        <v>2320</v>
      </c>
      <c r="BO325" s="112" t="s">
        <v>167</v>
      </c>
      <c r="BP325" s="112" t="s">
        <v>167</v>
      </c>
      <c r="BQ325" s="112" t="s">
        <v>1012</v>
      </c>
      <c r="BR325" s="112">
        <v>0.24</v>
      </c>
      <c r="BS325" s="112"/>
      <c r="BT325" s="112">
        <v>95</v>
      </c>
      <c r="BU325" s="112">
        <v>0.06</v>
      </c>
      <c r="BV325" s="112">
        <v>0.42</v>
      </c>
      <c r="BW325" s="112">
        <v>0.01</v>
      </c>
      <c r="BX325" s="112" t="s">
        <v>2290</v>
      </c>
      <c r="BY325" s="112">
        <v>2.1999999999999999E-2</v>
      </c>
      <c r="BZ325" s="112" t="s">
        <v>2291</v>
      </c>
      <c r="CA325" s="112" t="s">
        <v>2292</v>
      </c>
      <c r="CB325" s="112" t="s">
        <v>2293</v>
      </c>
      <c r="CC325" s="112" t="s">
        <v>2294</v>
      </c>
      <c r="CD325" s="112" t="s">
        <v>2295</v>
      </c>
      <c r="CE325" s="112"/>
      <c r="CF325" s="112"/>
      <c r="CG325" s="112"/>
      <c r="CH325" s="112"/>
    </row>
    <row r="326" spans="1:86">
      <c r="A326" s="112">
        <v>49</v>
      </c>
      <c r="B326" s="105" t="s">
        <v>282</v>
      </c>
      <c r="C326" s="115" t="s">
        <v>244</v>
      </c>
      <c r="D326" s="112" t="s">
        <v>2278</v>
      </c>
      <c r="E326" s="112">
        <v>2015</v>
      </c>
      <c r="F326" s="112" t="s">
        <v>1878</v>
      </c>
      <c r="G326" s="112" t="s">
        <v>2279</v>
      </c>
      <c r="H326" s="112" t="s">
        <v>2232</v>
      </c>
      <c r="I326" s="112" t="s">
        <v>2233</v>
      </c>
      <c r="J326" s="112" t="s">
        <v>2234</v>
      </c>
      <c r="K326" s="112" t="s">
        <v>2235</v>
      </c>
      <c r="L326" s="112" t="s">
        <v>2296</v>
      </c>
      <c r="M326" s="112" t="s">
        <v>2297</v>
      </c>
      <c r="N326" s="112" t="s">
        <v>33</v>
      </c>
      <c r="O326" s="112" t="s">
        <v>1532</v>
      </c>
      <c r="P326" s="112" t="s">
        <v>5779</v>
      </c>
      <c r="Q326" s="283" t="s">
        <v>5607</v>
      </c>
      <c r="R326" s="112" t="s">
        <v>650</v>
      </c>
      <c r="S326" s="112" t="s">
        <v>123</v>
      </c>
      <c r="T326" s="112" t="s">
        <v>139</v>
      </c>
      <c r="U326" s="112" t="s">
        <v>2319</v>
      </c>
      <c r="V326" s="112">
        <v>9226</v>
      </c>
      <c r="W326" s="112" t="s">
        <v>10</v>
      </c>
      <c r="X326" s="112" t="s">
        <v>10</v>
      </c>
      <c r="Y326" s="112" t="s">
        <v>10</v>
      </c>
      <c r="Z326" s="112" t="s">
        <v>10</v>
      </c>
      <c r="AA326" s="112" t="s">
        <v>1005</v>
      </c>
      <c r="AB326" s="112" t="s">
        <v>249</v>
      </c>
      <c r="AC326" s="112" t="s">
        <v>127</v>
      </c>
      <c r="AD326" s="107" t="s">
        <v>127</v>
      </c>
      <c r="AE326" s="112" t="s">
        <v>1224</v>
      </c>
      <c r="AF326" s="112" t="s">
        <v>139</v>
      </c>
      <c r="AG326" s="112" t="s">
        <v>140</v>
      </c>
      <c r="AH326" s="112">
        <f t="shared" si="13"/>
        <v>9226</v>
      </c>
      <c r="AI326" s="112">
        <f>INDEX([2]Exposure_GWASs!F:F,MATCH([2]Luke!AB454,[2]Exposure_GWASs!C:C,0))</f>
        <v>249796</v>
      </c>
      <c r="AJ326" s="112" t="s">
        <v>2217</v>
      </c>
      <c r="AK326" s="112" t="s">
        <v>1005</v>
      </c>
      <c r="AL326" s="112" t="s">
        <v>249</v>
      </c>
      <c r="AM326" s="112" t="s">
        <v>119</v>
      </c>
      <c r="AN326" s="112" t="s">
        <v>2283</v>
      </c>
      <c r="AO326" s="112" t="s">
        <v>11</v>
      </c>
      <c r="AP326" s="112" t="s">
        <v>11</v>
      </c>
      <c r="AQ326" s="112" t="s">
        <v>11</v>
      </c>
      <c r="AR326" s="112" t="s">
        <v>11</v>
      </c>
      <c r="AS326" s="112" t="s">
        <v>2284</v>
      </c>
      <c r="AT326" s="112" t="s">
        <v>2241</v>
      </c>
      <c r="AU326" s="112" t="s">
        <v>10</v>
      </c>
      <c r="AV326" s="112" t="s">
        <v>10</v>
      </c>
      <c r="AW326" s="112">
        <v>32</v>
      </c>
      <c r="AX326" s="112">
        <f>INDEX([2]Exposure_GWASs!S:S,MATCH([2]Luke!AB454,[2]Exposure_GWASs!C:C,0))</f>
        <v>32</v>
      </c>
      <c r="AY326" s="112" t="s">
        <v>10</v>
      </c>
      <c r="AZ326" s="112" t="s">
        <v>171</v>
      </c>
      <c r="BA326" s="112" t="s">
        <v>10</v>
      </c>
      <c r="BB326" s="112" t="s">
        <v>19</v>
      </c>
      <c r="BC326" s="112" t="s">
        <v>11</v>
      </c>
      <c r="BD326" s="112"/>
      <c r="BE326" s="112"/>
      <c r="BF326" s="112"/>
      <c r="BG326" s="112"/>
      <c r="BH326" s="112"/>
      <c r="BI326" s="112" t="s">
        <v>2285</v>
      </c>
      <c r="BJ326" s="112" t="s">
        <v>2286</v>
      </c>
      <c r="BK326" s="112" t="s">
        <v>2287</v>
      </c>
      <c r="BL326" s="112" t="s">
        <v>11</v>
      </c>
      <c r="BM326" s="112" t="s">
        <v>11</v>
      </c>
      <c r="BN326" s="112" t="s">
        <v>2320</v>
      </c>
      <c r="BO326" s="112" t="s">
        <v>167</v>
      </c>
      <c r="BP326" s="112" t="s">
        <v>167</v>
      </c>
      <c r="BQ326" s="112" t="s">
        <v>1012</v>
      </c>
      <c r="BR326" s="112">
        <v>0.09</v>
      </c>
      <c r="BS326" s="112"/>
      <c r="BT326" s="112">
        <v>95</v>
      </c>
      <c r="BU326" s="112">
        <v>-0.14000000000000001</v>
      </c>
      <c r="BV326" s="112">
        <v>0.32</v>
      </c>
      <c r="BW326" s="112">
        <v>0.43</v>
      </c>
      <c r="BX326" s="112" t="s">
        <v>2290</v>
      </c>
      <c r="BY326" s="112">
        <v>2.1999999999999999E-2</v>
      </c>
      <c r="BZ326" s="112" t="s">
        <v>2291</v>
      </c>
      <c r="CA326" s="112" t="s">
        <v>2292</v>
      </c>
      <c r="CB326" s="112" t="s">
        <v>2293</v>
      </c>
      <c r="CC326" s="112" t="s">
        <v>2294</v>
      </c>
      <c r="CD326" s="112" t="s">
        <v>2295</v>
      </c>
      <c r="CE326" s="112"/>
      <c r="CF326" s="112"/>
      <c r="CG326" s="112"/>
      <c r="CH326" s="112"/>
    </row>
    <row r="327" spans="1:86">
      <c r="A327" s="112">
        <v>49</v>
      </c>
      <c r="B327" s="105" t="s">
        <v>282</v>
      </c>
      <c r="C327" s="115" t="s">
        <v>244</v>
      </c>
      <c r="D327" s="112" t="s">
        <v>2278</v>
      </c>
      <c r="E327" s="112">
        <v>2015</v>
      </c>
      <c r="F327" s="112" t="s">
        <v>1878</v>
      </c>
      <c r="G327" s="112" t="s">
        <v>2279</v>
      </c>
      <c r="H327" s="112" t="s">
        <v>2232</v>
      </c>
      <c r="I327" s="112" t="s">
        <v>2233</v>
      </c>
      <c r="J327" s="112" t="s">
        <v>2234</v>
      </c>
      <c r="K327" s="112" t="s">
        <v>2235</v>
      </c>
      <c r="L327" s="112" t="s">
        <v>2296</v>
      </c>
      <c r="M327" s="112" t="s">
        <v>2297</v>
      </c>
      <c r="N327" s="112" t="s">
        <v>33</v>
      </c>
      <c r="O327" s="112" t="s">
        <v>1543</v>
      </c>
      <c r="P327" s="112" t="s">
        <v>5780</v>
      </c>
      <c r="Q327" s="283" t="s">
        <v>5607</v>
      </c>
      <c r="R327" s="112" t="s">
        <v>650</v>
      </c>
      <c r="S327" s="112" t="s">
        <v>123</v>
      </c>
      <c r="T327" s="112" t="s">
        <v>139</v>
      </c>
      <c r="U327" s="112" t="s">
        <v>2319</v>
      </c>
      <c r="V327" s="112">
        <v>10037</v>
      </c>
      <c r="W327" s="112" t="s">
        <v>10</v>
      </c>
      <c r="X327" s="112" t="s">
        <v>10</v>
      </c>
      <c r="Y327" s="112" t="s">
        <v>10</v>
      </c>
      <c r="Z327" s="112" t="s">
        <v>10</v>
      </c>
      <c r="AA327" s="112" t="s">
        <v>1005</v>
      </c>
      <c r="AB327" s="112" t="s">
        <v>249</v>
      </c>
      <c r="AC327" s="112" t="s">
        <v>127</v>
      </c>
      <c r="AD327" s="107" t="s">
        <v>127</v>
      </c>
      <c r="AE327" s="112" t="s">
        <v>1224</v>
      </c>
      <c r="AF327" s="112" t="s">
        <v>139</v>
      </c>
      <c r="AG327" s="112" t="s">
        <v>140</v>
      </c>
      <c r="AH327" s="112">
        <f t="shared" si="13"/>
        <v>10037</v>
      </c>
      <c r="AI327" s="112">
        <f>INDEX([2]Exposure_GWASs!F:F,MATCH([2]Luke!AB455,[2]Exposure_GWASs!C:C,0))</f>
        <v>249796</v>
      </c>
      <c r="AJ327" s="112" t="s">
        <v>2217</v>
      </c>
      <c r="AK327" s="112" t="s">
        <v>1005</v>
      </c>
      <c r="AL327" s="112" t="s">
        <v>249</v>
      </c>
      <c r="AM327" s="112" t="s">
        <v>119</v>
      </c>
      <c r="AN327" s="112" t="s">
        <v>2283</v>
      </c>
      <c r="AO327" s="112" t="s">
        <v>11</v>
      </c>
      <c r="AP327" s="112" t="s">
        <v>11</v>
      </c>
      <c r="AQ327" s="112" t="s">
        <v>11</v>
      </c>
      <c r="AR327" s="112" t="s">
        <v>11</v>
      </c>
      <c r="AS327" s="112" t="s">
        <v>2284</v>
      </c>
      <c r="AT327" s="112" t="s">
        <v>2241</v>
      </c>
      <c r="AU327" s="112" t="s">
        <v>10</v>
      </c>
      <c r="AV327" s="112" t="s">
        <v>10</v>
      </c>
      <c r="AW327" s="112">
        <v>32</v>
      </c>
      <c r="AX327" s="112">
        <f>INDEX([2]Exposure_GWASs!S:S,MATCH([2]Luke!AB455,[2]Exposure_GWASs!C:C,0))</f>
        <v>32</v>
      </c>
      <c r="AY327" s="112" t="s">
        <v>10</v>
      </c>
      <c r="AZ327" s="112" t="s">
        <v>171</v>
      </c>
      <c r="BA327" s="112" t="s">
        <v>10</v>
      </c>
      <c r="BB327" s="112" t="s">
        <v>19</v>
      </c>
      <c r="BC327" s="112" t="s">
        <v>11</v>
      </c>
      <c r="BD327" s="112"/>
      <c r="BE327" s="112"/>
      <c r="BF327" s="112"/>
      <c r="BG327" s="112"/>
      <c r="BH327" s="112"/>
      <c r="BI327" s="112" t="s">
        <v>2285</v>
      </c>
      <c r="BJ327" s="112" t="s">
        <v>2286</v>
      </c>
      <c r="BK327" s="112" t="s">
        <v>2287</v>
      </c>
      <c r="BL327" s="112" t="s">
        <v>11</v>
      </c>
      <c r="BM327" s="112" t="s">
        <v>11</v>
      </c>
      <c r="BN327" s="112" t="s">
        <v>2320</v>
      </c>
      <c r="BO327" s="112" t="s">
        <v>167</v>
      </c>
      <c r="BP327" s="112" t="s">
        <v>167</v>
      </c>
      <c r="BQ327" s="112" t="s">
        <v>1012</v>
      </c>
      <c r="BR327" s="112">
        <v>0.17</v>
      </c>
      <c r="BS327" s="112"/>
      <c r="BT327" s="112">
        <v>95</v>
      </c>
      <c r="BU327" s="112">
        <v>-0.09</v>
      </c>
      <c r="BV327" s="112">
        <v>0.43</v>
      </c>
      <c r="BW327" s="112">
        <v>0.2</v>
      </c>
      <c r="BX327" s="112" t="s">
        <v>2290</v>
      </c>
      <c r="BY327" s="112">
        <v>2.1999999999999999E-2</v>
      </c>
      <c r="BZ327" s="112" t="s">
        <v>2291</v>
      </c>
      <c r="CA327" s="112" t="s">
        <v>2292</v>
      </c>
      <c r="CB327" s="112" t="s">
        <v>2293</v>
      </c>
      <c r="CC327" s="112" t="s">
        <v>2294</v>
      </c>
      <c r="CD327" s="112" t="s">
        <v>2295</v>
      </c>
      <c r="CE327" s="112"/>
      <c r="CF327" s="112"/>
      <c r="CG327" s="112"/>
      <c r="CH327" s="112"/>
    </row>
    <row r="328" spans="1:86">
      <c r="A328" s="112">
        <v>49</v>
      </c>
      <c r="B328" s="105" t="s">
        <v>282</v>
      </c>
      <c r="C328" s="115" t="s">
        <v>244</v>
      </c>
      <c r="D328" s="112" t="s">
        <v>2278</v>
      </c>
      <c r="E328" s="112">
        <v>2015</v>
      </c>
      <c r="F328" s="112" t="s">
        <v>1878</v>
      </c>
      <c r="G328" s="112" t="s">
        <v>2279</v>
      </c>
      <c r="H328" s="112" t="s">
        <v>2232</v>
      </c>
      <c r="I328" s="112" t="s">
        <v>2233</v>
      </c>
      <c r="J328" s="112" t="s">
        <v>2234</v>
      </c>
      <c r="K328" s="112" t="s">
        <v>2235</v>
      </c>
      <c r="L328" s="112" t="s">
        <v>2236</v>
      </c>
      <c r="M328" s="112" t="s">
        <v>2280</v>
      </c>
      <c r="N328" s="112" t="s">
        <v>33</v>
      </c>
      <c r="O328" s="112" t="s">
        <v>701</v>
      </c>
      <c r="P328" s="112" t="s">
        <v>701</v>
      </c>
      <c r="Q328" s="283" t="s">
        <v>5602</v>
      </c>
      <c r="R328" s="112" t="s">
        <v>2281</v>
      </c>
      <c r="S328" s="112" t="s">
        <v>123</v>
      </c>
      <c r="T328" s="112" t="s">
        <v>139</v>
      </c>
      <c r="U328" s="112" t="s">
        <v>483</v>
      </c>
      <c r="V328" s="112">
        <v>66997</v>
      </c>
      <c r="W328" s="112" t="s">
        <v>10</v>
      </c>
      <c r="X328" s="112" t="s">
        <v>10</v>
      </c>
      <c r="Y328" s="112" t="s">
        <v>10</v>
      </c>
      <c r="Z328" s="112" t="s">
        <v>10</v>
      </c>
      <c r="AA328" s="112" t="s">
        <v>1005</v>
      </c>
      <c r="AB328" s="112" t="s">
        <v>249</v>
      </c>
      <c r="AC328" s="112" t="s">
        <v>127</v>
      </c>
      <c r="AD328" s="107" t="s">
        <v>127</v>
      </c>
      <c r="AE328" s="112" t="s">
        <v>1224</v>
      </c>
      <c r="AF328" s="112" t="s">
        <v>139</v>
      </c>
      <c r="AG328" s="112" t="s">
        <v>140</v>
      </c>
      <c r="AH328" s="112">
        <f>V328</f>
        <v>66997</v>
      </c>
      <c r="AI328" s="112">
        <f>INDEX([2]Exposure_GWASs!F:F,MATCH([2]Luke!AB456,[2]Exposure_GWASs!C:C,0))</f>
        <v>249796</v>
      </c>
      <c r="AJ328" s="112" t="s">
        <v>2217</v>
      </c>
      <c r="AK328" s="112" t="s">
        <v>1005</v>
      </c>
      <c r="AL328" s="112" t="s">
        <v>249</v>
      </c>
      <c r="AM328" s="112" t="s">
        <v>2238</v>
      </c>
      <c r="AN328" s="112" t="s">
        <v>2283</v>
      </c>
      <c r="AO328" s="112" t="s">
        <v>11</v>
      </c>
      <c r="AP328" s="112" t="s">
        <v>11</v>
      </c>
      <c r="AQ328" s="112" t="s">
        <v>11</v>
      </c>
      <c r="AR328" s="112" t="s">
        <v>11</v>
      </c>
      <c r="AS328" s="112" t="s">
        <v>2284</v>
      </c>
      <c r="AT328" s="112" t="s">
        <v>2241</v>
      </c>
      <c r="AU328" s="112" t="s">
        <v>10</v>
      </c>
      <c r="AV328" s="112" t="s">
        <v>10</v>
      </c>
      <c r="AW328" s="112">
        <v>32</v>
      </c>
      <c r="AX328" s="112">
        <f>INDEX([2]Exposure_GWASs!S:S,MATCH([2]Luke!AB456,[2]Exposure_GWASs!C:C,0))</f>
        <v>32</v>
      </c>
      <c r="AY328" s="112" t="s">
        <v>10</v>
      </c>
      <c r="AZ328" s="112" t="s">
        <v>171</v>
      </c>
      <c r="BA328" s="112" t="s">
        <v>10</v>
      </c>
      <c r="BB328" s="112" t="s">
        <v>19</v>
      </c>
      <c r="BC328" s="112" t="s">
        <v>11</v>
      </c>
      <c r="BD328" s="112"/>
      <c r="BE328" s="112"/>
      <c r="BF328" s="112"/>
      <c r="BG328" s="112"/>
      <c r="BH328" s="112"/>
      <c r="BI328" s="112" t="s">
        <v>2285</v>
      </c>
      <c r="BJ328" s="112" t="s">
        <v>2286</v>
      </c>
      <c r="BK328" s="112" t="s">
        <v>2287</v>
      </c>
      <c r="BL328" s="112" t="s">
        <v>11</v>
      </c>
      <c r="BM328" s="112" t="s">
        <v>11</v>
      </c>
      <c r="BN328" s="112" t="s">
        <v>2288</v>
      </c>
      <c r="BO328" s="112" t="s">
        <v>167</v>
      </c>
      <c r="BP328" s="112" t="s">
        <v>167</v>
      </c>
      <c r="BQ328" s="112" t="s">
        <v>1012</v>
      </c>
      <c r="BR328" s="112">
        <v>0.15</v>
      </c>
      <c r="BS328" s="112"/>
      <c r="BT328" s="112">
        <v>95</v>
      </c>
      <c r="BU328" s="112">
        <v>0.03</v>
      </c>
      <c r="BV328" s="112">
        <v>0.26</v>
      </c>
      <c r="BW328" s="112">
        <v>0.01</v>
      </c>
      <c r="BX328" s="112" t="s">
        <v>2290</v>
      </c>
      <c r="BY328" s="112">
        <v>2.1999999999999999E-2</v>
      </c>
      <c r="BZ328" s="112" t="s">
        <v>2291</v>
      </c>
      <c r="CA328" s="112" t="s">
        <v>2292</v>
      </c>
      <c r="CB328" s="112" t="s">
        <v>2293</v>
      </c>
      <c r="CC328" s="112" t="s">
        <v>2294</v>
      </c>
      <c r="CD328" s="112" t="s">
        <v>2295</v>
      </c>
      <c r="CE328" s="112"/>
      <c r="CF328" s="112"/>
      <c r="CG328" s="112"/>
      <c r="CH328" s="112"/>
    </row>
    <row r="329" spans="1:86">
      <c r="A329" s="112">
        <v>49</v>
      </c>
      <c r="B329" s="105" t="s">
        <v>282</v>
      </c>
      <c r="C329" s="115" t="s">
        <v>244</v>
      </c>
      <c r="D329" s="112" t="s">
        <v>2278</v>
      </c>
      <c r="E329" s="112">
        <v>2015</v>
      </c>
      <c r="F329" s="112" t="s">
        <v>1878</v>
      </c>
      <c r="G329" s="112" t="s">
        <v>2279</v>
      </c>
      <c r="H329" s="112" t="s">
        <v>2232</v>
      </c>
      <c r="I329" s="112" t="s">
        <v>2233</v>
      </c>
      <c r="J329" s="112" t="s">
        <v>2234</v>
      </c>
      <c r="K329" s="112" t="s">
        <v>2235</v>
      </c>
      <c r="L329" s="112" t="s">
        <v>2296</v>
      </c>
      <c r="M329" s="112" t="s">
        <v>2297</v>
      </c>
      <c r="N329" s="112" t="s">
        <v>33</v>
      </c>
      <c r="O329" s="112" t="s">
        <v>699</v>
      </c>
      <c r="P329" s="112" t="s">
        <v>699</v>
      </c>
      <c r="Q329" s="283" t="s">
        <v>5602</v>
      </c>
      <c r="R329" s="112" t="s">
        <v>2281</v>
      </c>
      <c r="S329" s="112" t="s">
        <v>123</v>
      </c>
      <c r="T329" s="112" t="s">
        <v>139</v>
      </c>
      <c r="U329" s="112" t="s">
        <v>483</v>
      </c>
      <c r="V329" s="112">
        <v>67553</v>
      </c>
      <c r="W329" s="112" t="s">
        <v>10</v>
      </c>
      <c r="X329" s="112" t="s">
        <v>10</v>
      </c>
      <c r="Y329" s="112" t="s">
        <v>10</v>
      </c>
      <c r="Z329" s="112" t="s">
        <v>10</v>
      </c>
      <c r="AA329" s="112" t="s">
        <v>1005</v>
      </c>
      <c r="AB329" s="112" t="s">
        <v>249</v>
      </c>
      <c r="AC329" s="112" t="s">
        <v>127</v>
      </c>
      <c r="AD329" s="107" t="s">
        <v>127</v>
      </c>
      <c r="AE329" s="112" t="s">
        <v>1224</v>
      </c>
      <c r="AF329" s="112" t="s">
        <v>139</v>
      </c>
      <c r="AG329" s="112" t="s">
        <v>140</v>
      </c>
      <c r="AH329" s="112">
        <f t="shared" ref="AH329:AH341" si="14">V329</f>
        <v>67553</v>
      </c>
      <c r="AI329" s="112">
        <f>INDEX([2]Exposure_GWASs!F:F,MATCH([2]Luke!AB457,[2]Exposure_GWASs!C:C,0))</f>
        <v>249796</v>
      </c>
      <c r="AJ329" s="112" t="s">
        <v>2217</v>
      </c>
      <c r="AK329" s="112" t="s">
        <v>1005</v>
      </c>
      <c r="AL329" s="112" t="s">
        <v>249</v>
      </c>
      <c r="AM329" s="112" t="s">
        <v>2238</v>
      </c>
      <c r="AN329" s="112" t="s">
        <v>2283</v>
      </c>
      <c r="AO329" s="112" t="s">
        <v>11</v>
      </c>
      <c r="AP329" s="112" t="s">
        <v>11</v>
      </c>
      <c r="AQ329" s="112" t="s">
        <v>11</v>
      </c>
      <c r="AR329" s="112" t="s">
        <v>11</v>
      </c>
      <c r="AS329" s="112" t="s">
        <v>2284</v>
      </c>
      <c r="AT329" s="112" t="s">
        <v>2241</v>
      </c>
      <c r="AU329" s="112" t="s">
        <v>10</v>
      </c>
      <c r="AV329" s="112" t="s">
        <v>10</v>
      </c>
      <c r="AW329" s="112">
        <v>32</v>
      </c>
      <c r="AX329" s="112">
        <f>INDEX([2]Exposure_GWASs!S:S,MATCH([2]Luke!AB457,[2]Exposure_GWASs!C:C,0))</f>
        <v>32</v>
      </c>
      <c r="AY329" s="112" t="s">
        <v>10</v>
      </c>
      <c r="AZ329" s="112" t="s">
        <v>171</v>
      </c>
      <c r="BA329" s="112" t="s">
        <v>10</v>
      </c>
      <c r="BB329" s="112" t="s">
        <v>19</v>
      </c>
      <c r="BC329" s="112" t="s">
        <v>11</v>
      </c>
      <c r="BD329" s="112"/>
      <c r="BE329" s="112"/>
      <c r="BF329" s="112"/>
      <c r="BG329" s="112"/>
      <c r="BH329" s="112"/>
      <c r="BI329" s="112" t="s">
        <v>2285</v>
      </c>
      <c r="BJ329" s="112" t="s">
        <v>2286</v>
      </c>
      <c r="BK329" s="112" t="s">
        <v>2287</v>
      </c>
      <c r="BL329" s="112" t="s">
        <v>11</v>
      </c>
      <c r="BM329" s="112" t="s">
        <v>11</v>
      </c>
      <c r="BN329" s="112" t="s">
        <v>2320</v>
      </c>
      <c r="BO329" s="112" t="s">
        <v>167</v>
      </c>
      <c r="BP329" s="112" t="s">
        <v>167</v>
      </c>
      <c r="BQ329" s="112" t="s">
        <v>1012</v>
      </c>
      <c r="BR329" s="112">
        <v>0.16</v>
      </c>
      <c r="BS329" s="112"/>
      <c r="BT329" s="112">
        <v>95</v>
      </c>
      <c r="BU329" s="112">
        <v>0.04</v>
      </c>
      <c r="BV329" s="112">
        <v>0.28000000000000003</v>
      </c>
      <c r="BW329" s="112">
        <v>0.01</v>
      </c>
      <c r="BX329" s="112" t="s">
        <v>2290</v>
      </c>
      <c r="BY329" s="112">
        <v>2.1999999999999999E-2</v>
      </c>
      <c r="BZ329" s="112" t="s">
        <v>2291</v>
      </c>
      <c r="CA329" s="112" t="s">
        <v>2292</v>
      </c>
      <c r="CB329" s="112" t="s">
        <v>2293</v>
      </c>
      <c r="CC329" s="112" t="s">
        <v>2294</v>
      </c>
      <c r="CD329" s="112" t="s">
        <v>2295</v>
      </c>
      <c r="CE329" s="112"/>
      <c r="CF329" s="112"/>
      <c r="CG329" s="112"/>
      <c r="CH329" s="112"/>
    </row>
    <row r="330" spans="1:86">
      <c r="A330" s="112">
        <v>49</v>
      </c>
      <c r="B330" s="105" t="s">
        <v>282</v>
      </c>
      <c r="C330" s="115" t="s">
        <v>244</v>
      </c>
      <c r="D330" s="112" t="s">
        <v>2278</v>
      </c>
      <c r="E330" s="112">
        <v>2015</v>
      </c>
      <c r="F330" s="112" t="s">
        <v>1878</v>
      </c>
      <c r="G330" s="112" t="s">
        <v>2279</v>
      </c>
      <c r="H330" s="112" t="s">
        <v>2232</v>
      </c>
      <c r="I330" s="112" t="s">
        <v>2233</v>
      </c>
      <c r="J330" s="112" t="s">
        <v>2234</v>
      </c>
      <c r="K330" s="112" t="s">
        <v>2235</v>
      </c>
      <c r="L330" s="112" t="s">
        <v>2296</v>
      </c>
      <c r="M330" s="112" t="s">
        <v>2297</v>
      </c>
      <c r="N330" s="112" t="s">
        <v>33</v>
      </c>
      <c r="O330" s="112" t="s">
        <v>5743</v>
      </c>
      <c r="P330" s="112" t="s">
        <v>5743</v>
      </c>
      <c r="Q330" s="252" t="s">
        <v>5600</v>
      </c>
      <c r="R330" s="112" t="s">
        <v>2299</v>
      </c>
      <c r="S330" s="112" t="s">
        <v>123</v>
      </c>
      <c r="T330" s="112" t="s">
        <v>139</v>
      </c>
      <c r="U330" s="112" t="s">
        <v>483</v>
      </c>
      <c r="V330" s="112">
        <v>37181</v>
      </c>
      <c r="W330" s="112" t="s">
        <v>10</v>
      </c>
      <c r="X330" s="112" t="s">
        <v>10</v>
      </c>
      <c r="Y330" s="112" t="s">
        <v>10</v>
      </c>
      <c r="Z330" s="112" t="s">
        <v>10</v>
      </c>
      <c r="AA330" s="112" t="s">
        <v>1005</v>
      </c>
      <c r="AB330" s="112" t="s">
        <v>249</v>
      </c>
      <c r="AC330" s="112" t="s">
        <v>127</v>
      </c>
      <c r="AD330" s="107" t="s">
        <v>127</v>
      </c>
      <c r="AE330" s="112" t="s">
        <v>1224</v>
      </c>
      <c r="AF330" s="112" t="s">
        <v>139</v>
      </c>
      <c r="AG330" s="112" t="s">
        <v>140</v>
      </c>
      <c r="AH330" s="112">
        <f t="shared" si="14"/>
        <v>37181</v>
      </c>
      <c r="AI330" s="112">
        <f>INDEX([2]Exposure_GWASs!F:F,MATCH([2]Luke!AB458,[2]Exposure_GWASs!C:C,0))</f>
        <v>249796</v>
      </c>
      <c r="AJ330" s="112" t="s">
        <v>2217</v>
      </c>
      <c r="AK330" s="112" t="s">
        <v>1005</v>
      </c>
      <c r="AL330" s="112" t="s">
        <v>249</v>
      </c>
      <c r="AM330" s="112" t="s">
        <v>2238</v>
      </c>
      <c r="AN330" s="112" t="s">
        <v>2283</v>
      </c>
      <c r="AO330" s="112" t="s">
        <v>11</v>
      </c>
      <c r="AP330" s="112" t="s">
        <v>11</v>
      </c>
      <c r="AQ330" s="112" t="s">
        <v>11</v>
      </c>
      <c r="AR330" s="112" t="s">
        <v>11</v>
      </c>
      <c r="AS330" s="112" t="s">
        <v>2284</v>
      </c>
      <c r="AT330" s="112" t="s">
        <v>2241</v>
      </c>
      <c r="AU330" s="112" t="s">
        <v>10</v>
      </c>
      <c r="AV330" s="112" t="s">
        <v>10</v>
      </c>
      <c r="AW330" s="112">
        <v>32</v>
      </c>
      <c r="AX330" s="112">
        <f>INDEX([2]Exposure_GWASs!S:S,MATCH([2]Luke!AB458,[2]Exposure_GWASs!C:C,0))</f>
        <v>32</v>
      </c>
      <c r="AY330" s="112" t="s">
        <v>10</v>
      </c>
      <c r="AZ330" s="112" t="s">
        <v>171</v>
      </c>
      <c r="BA330" s="112" t="s">
        <v>10</v>
      </c>
      <c r="BB330" s="112" t="s">
        <v>19</v>
      </c>
      <c r="BC330" s="112" t="s">
        <v>11</v>
      </c>
      <c r="BD330" s="112"/>
      <c r="BE330" s="112"/>
      <c r="BF330" s="112"/>
      <c r="BG330" s="112"/>
      <c r="BH330" s="112"/>
      <c r="BI330" s="112" t="s">
        <v>2285</v>
      </c>
      <c r="BJ330" s="112" t="s">
        <v>2286</v>
      </c>
      <c r="BK330" s="112" t="s">
        <v>2287</v>
      </c>
      <c r="BL330" s="112" t="s">
        <v>11</v>
      </c>
      <c r="BM330" s="112" t="s">
        <v>11</v>
      </c>
      <c r="BN330" s="112" t="s">
        <v>2320</v>
      </c>
      <c r="BO330" s="112" t="s">
        <v>167</v>
      </c>
      <c r="BP330" s="112" t="s">
        <v>167</v>
      </c>
      <c r="BQ330" s="112" t="s">
        <v>1012</v>
      </c>
      <c r="BR330" s="112">
        <v>0.09</v>
      </c>
      <c r="BS330" s="112"/>
      <c r="BT330" s="112">
        <v>95</v>
      </c>
      <c r="BU330" s="112">
        <v>20.010000000000002</v>
      </c>
      <c r="BV330" s="112">
        <v>0.19</v>
      </c>
      <c r="BW330" s="112">
        <v>7.0000000000000007E-2</v>
      </c>
      <c r="BX330" s="112" t="s">
        <v>2290</v>
      </c>
      <c r="BY330" s="112">
        <v>2.1999999999999999E-2</v>
      </c>
      <c r="BZ330" s="112" t="s">
        <v>2291</v>
      </c>
      <c r="CA330" s="112" t="s">
        <v>2292</v>
      </c>
      <c r="CB330" s="112" t="s">
        <v>2293</v>
      </c>
      <c r="CC330" s="112" t="s">
        <v>2294</v>
      </c>
      <c r="CD330" s="112" t="s">
        <v>2295</v>
      </c>
      <c r="CE330" s="112"/>
      <c r="CF330" s="112"/>
      <c r="CG330" s="112"/>
      <c r="CH330" s="112"/>
    </row>
    <row r="331" spans="1:86">
      <c r="A331" s="112">
        <v>49</v>
      </c>
      <c r="B331" s="105" t="s">
        <v>282</v>
      </c>
      <c r="C331" s="115" t="s">
        <v>244</v>
      </c>
      <c r="D331" s="112" t="s">
        <v>2278</v>
      </c>
      <c r="E331" s="112">
        <v>2015</v>
      </c>
      <c r="F331" s="112" t="s">
        <v>1878</v>
      </c>
      <c r="G331" s="112" t="s">
        <v>2279</v>
      </c>
      <c r="H331" s="112" t="s">
        <v>2232</v>
      </c>
      <c r="I331" s="112" t="s">
        <v>2233</v>
      </c>
      <c r="J331" s="112" t="s">
        <v>2234</v>
      </c>
      <c r="K331" s="112" t="s">
        <v>2235</v>
      </c>
      <c r="L331" s="112" t="s">
        <v>2296</v>
      </c>
      <c r="M331" s="112" t="s">
        <v>2297</v>
      </c>
      <c r="N331" s="112" t="s">
        <v>33</v>
      </c>
      <c r="O331" s="112" t="s">
        <v>5766</v>
      </c>
      <c r="P331" s="112" t="s">
        <v>5766</v>
      </c>
      <c r="Q331" s="252" t="s">
        <v>5600</v>
      </c>
      <c r="R331" s="112" t="s">
        <v>2299</v>
      </c>
      <c r="S331" s="112" t="s">
        <v>123</v>
      </c>
      <c r="T331" s="112" t="s">
        <v>139</v>
      </c>
      <c r="U331" s="112" t="s">
        <v>483</v>
      </c>
      <c r="V331" s="112">
        <v>4596</v>
      </c>
      <c r="W331" s="112" t="s">
        <v>10</v>
      </c>
      <c r="X331" s="112" t="s">
        <v>10</v>
      </c>
      <c r="Y331" s="112" t="s">
        <v>10</v>
      </c>
      <c r="Z331" s="112" t="s">
        <v>10</v>
      </c>
      <c r="AA331" s="112" t="s">
        <v>1005</v>
      </c>
      <c r="AB331" s="112" t="s">
        <v>249</v>
      </c>
      <c r="AC331" s="112" t="s">
        <v>127</v>
      </c>
      <c r="AD331" s="107" t="s">
        <v>127</v>
      </c>
      <c r="AE331" s="112" t="s">
        <v>1224</v>
      </c>
      <c r="AF331" s="112" t="s">
        <v>139</v>
      </c>
      <c r="AG331" s="112" t="s">
        <v>140</v>
      </c>
      <c r="AH331" s="112">
        <f t="shared" si="14"/>
        <v>4596</v>
      </c>
      <c r="AI331" s="112">
        <f>INDEX([2]Exposure_GWASs!F:F,MATCH([2]Luke!AB459,[2]Exposure_GWASs!C:C,0))</f>
        <v>249796</v>
      </c>
      <c r="AJ331" s="112" t="s">
        <v>2217</v>
      </c>
      <c r="AK331" s="112" t="s">
        <v>1005</v>
      </c>
      <c r="AL331" s="112" t="s">
        <v>249</v>
      </c>
      <c r="AM331" s="112" t="s">
        <v>2238</v>
      </c>
      <c r="AN331" s="112" t="s">
        <v>2283</v>
      </c>
      <c r="AO331" s="112" t="s">
        <v>11</v>
      </c>
      <c r="AP331" s="112" t="s">
        <v>11</v>
      </c>
      <c r="AQ331" s="112" t="s">
        <v>11</v>
      </c>
      <c r="AR331" s="112" t="s">
        <v>11</v>
      </c>
      <c r="AS331" s="112" t="s">
        <v>2284</v>
      </c>
      <c r="AT331" s="112" t="s">
        <v>2241</v>
      </c>
      <c r="AU331" s="112" t="s">
        <v>10</v>
      </c>
      <c r="AV331" s="112" t="s">
        <v>10</v>
      </c>
      <c r="AW331" s="112">
        <v>32</v>
      </c>
      <c r="AX331" s="112">
        <f>INDEX([2]Exposure_GWASs!S:S,MATCH([2]Luke!AB459,[2]Exposure_GWASs!C:C,0))</f>
        <v>32</v>
      </c>
      <c r="AY331" s="112" t="s">
        <v>10</v>
      </c>
      <c r="AZ331" s="112" t="s">
        <v>171</v>
      </c>
      <c r="BA331" s="112" t="s">
        <v>10</v>
      </c>
      <c r="BB331" s="112" t="s">
        <v>19</v>
      </c>
      <c r="BC331" s="112" t="s">
        <v>11</v>
      </c>
      <c r="BD331" s="112"/>
      <c r="BE331" s="112"/>
      <c r="BF331" s="112"/>
      <c r="BG331" s="112"/>
      <c r="BH331" s="112"/>
      <c r="BI331" s="112" t="s">
        <v>2285</v>
      </c>
      <c r="BJ331" s="112" t="s">
        <v>2286</v>
      </c>
      <c r="BK331" s="112" t="s">
        <v>2287</v>
      </c>
      <c r="BL331" s="112" t="s">
        <v>11</v>
      </c>
      <c r="BM331" s="112" t="s">
        <v>11</v>
      </c>
      <c r="BN331" s="112" t="s">
        <v>2320</v>
      </c>
      <c r="BO331" s="112" t="s">
        <v>167</v>
      </c>
      <c r="BP331" s="112" t="s">
        <v>167</v>
      </c>
      <c r="BQ331" s="112" t="s">
        <v>1012</v>
      </c>
      <c r="BR331" s="112">
        <v>0.11</v>
      </c>
      <c r="BS331" s="112"/>
      <c r="BT331" s="112">
        <v>95</v>
      </c>
      <c r="BU331" s="112">
        <v>20.190000000000001</v>
      </c>
      <c r="BV331" s="112">
        <v>0.4</v>
      </c>
      <c r="BW331" s="112">
        <v>0.48</v>
      </c>
      <c r="BX331" s="112" t="s">
        <v>2290</v>
      </c>
      <c r="BY331" s="112">
        <v>2.1999999999999999E-2</v>
      </c>
      <c r="BZ331" s="112" t="s">
        <v>2291</v>
      </c>
      <c r="CA331" s="112" t="s">
        <v>2292</v>
      </c>
      <c r="CB331" s="112" t="s">
        <v>2293</v>
      </c>
      <c r="CC331" s="112" t="s">
        <v>2294</v>
      </c>
      <c r="CD331" s="112" t="s">
        <v>2295</v>
      </c>
      <c r="CE331" s="112"/>
      <c r="CF331" s="112"/>
      <c r="CG331" s="112"/>
      <c r="CH331" s="112"/>
    </row>
    <row r="332" spans="1:86">
      <c r="A332" s="112">
        <v>49</v>
      </c>
      <c r="B332" s="105" t="s">
        <v>282</v>
      </c>
      <c r="C332" s="115" t="s">
        <v>244</v>
      </c>
      <c r="D332" s="112" t="s">
        <v>2278</v>
      </c>
      <c r="E332" s="112">
        <v>2015</v>
      </c>
      <c r="F332" s="112" t="s">
        <v>1878</v>
      </c>
      <c r="G332" s="112" t="s">
        <v>2279</v>
      </c>
      <c r="H332" s="112" t="s">
        <v>2232</v>
      </c>
      <c r="I332" s="112" t="s">
        <v>2233</v>
      </c>
      <c r="J332" s="112" t="s">
        <v>2234</v>
      </c>
      <c r="K332" s="112" t="s">
        <v>2235</v>
      </c>
      <c r="L332" s="112" t="s">
        <v>2296</v>
      </c>
      <c r="M332" s="112" t="s">
        <v>2297</v>
      </c>
      <c r="N332" s="112" t="s">
        <v>33</v>
      </c>
      <c r="O332" s="112" t="s">
        <v>2264</v>
      </c>
      <c r="P332" s="112" t="s">
        <v>2264</v>
      </c>
      <c r="Q332" s="252" t="s">
        <v>5600</v>
      </c>
      <c r="R332" s="112" t="s">
        <v>2299</v>
      </c>
      <c r="S332" s="112" t="s">
        <v>123</v>
      </c>
      <c r="T332" s="112" t="s">
        <v>139</v>
      </c>
      <c r="U332" s="112" t="s">
        <v>483</v>
      </c>
      <c r="V332" s="112">
        <v>26901</v>
      </c>
      <c r="W332" s="112" t="s">
        <v>10</v>
      </c>
      <c r="X332" s="112" t="s">
        <v>10</v>
      </c>
      <c r="Y332" s="112" t="s">
        <v>10</v>
      </c>
      <c r="Z332" s="112" t="s">
        <v>10</v>
      </c>
      <c r="AA332" s="112" t="s">
        <v>1005</v>
      </c>
      <c r="AB332" s="112" t="s">
        <v>249</v>
      </c>
      <c r="AC332" s="112" t="s">
        <v>127</v>
      </c>
      <c r="AD332" s="107" t="s">
        <v>127</v>
      </c>
      <c r="AE332" s="112" t="s">
        <v>1224</v>
      </c>
      <c r="AF332" s="112" t="s">
        <v>139</v>
      </c>
      <c r="AG332" s="112" t="s">
        <v>140</v>
      </c>
      <c r="AH332" s="112">
        <f t="shared" si="14"/>
        <v>26901</v>
      </c>
      <c r="AI332" s="112">
        <f>INDEX([2]Exposure_GWASs!F:F,MATCH([2]Luke!AB460,[2]Exposure_GWASs!C:C,0))</f>
        <v>249796</v>
      </c>
      <c r="AJ332" s="112" t="s">
        <v>2217</v>
      </c>
      <c r="AK332" s="112" t="s">
        <v>1005</v>
      </c>
      <c r="AL332" s="112" t="s">
        <v>249</v>
      </c>
      <c r="AM332" s="112" t="s">
        <v>2238</v>
      </c>
      <c r="AN332" s="112" t="s">
        <v>2283</v>
      </c>
      <c r="AO332" s="112" t="s">
        <v>11</v>
      </c>
      <c r="AP332" s="112" t="s">
        <v>11</v>
      </c>
      <c r="AQ332" s="112" t="s">
        <v>11</v>
      </c>
      <c r="AR332" s="112" t="s">
        <v>11</v>
      </c>
      <c r="AS332" s="112" t="s">
        <v>2284</v>
      </c>
      <c r="AT332" s="112" t="s">
        <v>2241</v>
      </c>
      <c r="AU332" s="112" t="s">
        <v>10</v>
      </c>
      <c r="AV332" s="112" t="s">
        <v>10</v>
      </c>
      <c r="AW332" s="112">
        <v>32</v>
      </c>
      <c r="AX332" s="112">
        <f>INDEX([2]Exposure_GWASs!S:S,MATCH([2]Luke!AB460,[2]Exposure_GWASs!C:C,0))</f>
        <v>32</v>
      </c>
      <c r="AY332" s="112" t="s">
        <v>10</v>
      </c>
      <c r="AZ332" s="112" t="s">
        <v>171</v>
      </c>
      <c r="BA332" s="112" t="s">
        <v>10</v>
      </c>
      <c r="BB332" s="112" t="s">
        <v>19</v>
      </c>
      <c r="BC332" s="112" t="s">
        <v>11</v>
      </c>
      <c r="BD332" s="112"/>
      <c r="BE332" s="112"/>
      <c r="BF332" s="112"/>
      <c r="BG332" s="112"/>
      <c r="BH332" s="112"/>
      <c r="BI332" s="112" t="s">
        <v>2285</v>
      </c>
      <c r="BJ332" s="112" t="s">
        <v>2286</v>
      </c>
      <c r="BK332" s="112" t="s">
        <v>2287</v>
      </c>
      <c r="BL332" s="112" t="s">
        <v>11</v>
      </c>
      <c r="BM332" s="112" t="s">
        <v>11</v>
      </c>
      <c r="BN332" s="112" t="s">
        <v>2320</v>
      </c>
      <c r="BO332" s="112" t="s">
        <v>167</v>
      </c>
      <c r="BP332" s="112" t="s">
        <v>167</v>
      </c>
      <c r="BQ332" s="112" t="s">
        <v>1012</v>
      </c>
      <c r="BR332" s="112">
        <v>0.19</v>
      </c>
      <c r="BS332" s="112"/>
      <c r="BT332" s="112">
        <v>95</v>
      </c>
      <c r="BU332" s="112">
        <v>0.01</v>
      </c>
      <c r="BV332" s="112">
        <v>0.36</v>
      </c>
      <c r="BW332" s="112">
        <v>0.03</v>
      </c>
      <c r="BX332" s="112" t="s">
        <v>2290</v>
      </c>
      <c r="BY332" s="112">
        <v>2.1999999999999999E-2</v>
      </c>
      <c r="BZ332" s="112" t="s">
        <v>2291</v>
      </c>
      <c r="CA332" s="112" t="s">
        <v>2292</v>
      </c>
      <c r="CB332" s="112" t="s">
        <v>2293</v>
      </c>
      <c r="CC332" s="112" t="s">
        <v>2294</v>
      </c>
      <c r="CD332" s="112" t="s">
        <v>2295</v>
      </c>
      <c r="CE332" s="112"/>
      <c r="CF332" s="112"/>
      <c r="CG332" s="112"/>
      <c r="CH332" s="112"/>
    </row>
    <row r="333" spans="1:86">
      <c r="A333" s="112">
        <v>49</v>
      </c>
      <c r="B333" s="105" t="s">
        <v>282</v>
      </c>
      <c r="C333" s="115" t="s">
        <v>244</v>
      </c>
      <c r="D333" s="112" t="s">
        <v>2278</v>
      </c>
      <c r="E333" s="112">
        <v>2015</v>
      </c>
      <c r="F333" s="112" t="s">
        <v>1878</v>
      </c>
      <c r="G333" s="112" t="s">
        <v>2279</v>
      </c>
      <c r="H333" s="112" t="s">
        <v>2232</v>
      </c>
      <c r="I333" s="112" t="s">
        <v>2233</v>
      </c>
      <c r="J333" s="112" t="s">
        <v>2234</v>
      </c>
      <c r="K333" s="112" t="s">
        <v>2235</v>
      </c>
      <c r="L333" s="112" t="s">
        <v>2296</v>
      </c>
      <c r="M333" s="112" t="s">
        <v>2297</v>
      </c>
      <c r="N333" s="112" t="s">
        <v>33</v>
      </c>
      <c r="O333" s="112" t="s">
        <v>714</v>
      </c>
      <c r="P333" s="112" t="s">
        <v>5775</v>
      </c>
      <c r="Q333" s="252" t="s">
        <v>5600</v>
      </c>
      <c r="R333" s="112" t="s">
        <v>2299</v>
      </c>
      <c r="S333" s="112" t="s">
        <v>123</v>
      </c>
      <c r="T333" s="112" t="s">
        <v>139</v>
      </c>
      <c r="U333" s="112" t="s">
        <v>483</v>
      </c>
      <c r="V333" s="112">
        <v>24614</v>
      </c>
      <c r="W333" s="112" t="s">
        <v>10</v>
      </c>
      <c r="X333" s="112" t="s">
        <v>10</v>
      </c>
      <c r="Y333" s="112" t="s">
        <v>10</v>
      </c>
      <c r="Z333" s="112" t="s">
        <v>10</v>
      </c>
      <c r="AA333" s="112" t="s">
        <v>1005</v>
      </c>
      <c r="AB333" s="112" t="s">
        <v>249</v>
      </c>
      <c r="AC333" s="112" t="s">
        <v>127</v>
      </c>
      <c r="AD333" s="107" t="s">
        <v>127</v>
      </c>
      <c r="AE333" s="112" t="s">
        <v>1224</v>
      </c>
      <c r="AF333" s="112" t="s">
        <v>139</v>
      </c>
      <c r="AG333" s="112" t="s">
        <v>140</v>
      </c>
      <c r="AH333" s="112">
        <f t="shared" si="14"/>
        <v>24614</v>
      </c>
      <c r="AI333" s="112">
        <f>INDEX([2]Exposure_GWASs!F:F,MATCH([2]Luke!AB461,[2]Exposure_GWASs!C:C,0))</f>
        <v>249796</v>
      </c>
      <c r="AJ333" s="112" t="s">
        <v>2217</v>
      </c>
      <c r="AK333" s="112" t="s">
        <v>1005</v>
      </c>
      <c r="AL333" s="112" t="s">
        <v>249</v>
      </c>
      <c r="AM333" s="112" t="s">
        <v>2238</v>
      </c>
      <c r="AN333" s="112" t="s">
        <v>2283</v>
      </c>
      <c r="AO333" s="112" t="s">
        <v>11</v>
      </c>
      <c r="AP333" s="112" t="s">
        <v>11</v>
      </c>
      <c r="AQ333" s="112" t="s">
        <v>11</v>
      </c>
      <c r="AR333" s="112" t="s">
        <v>11</v>
      </c>
      <c r="AS333" s="112" t="s">
        <v>2284</v>
      </c>
      <c r="AT333" s="112" t="s">
        <v>2241</v>
      </c>
      <c r="AU333" s="112" t="s">
        <v>10</v>
      </c>
      <c r="AV333" s="112" t="s">
        <v>10</v>
      </c>
      <c r="AW333" s="112">
        <v>32</v>
      </c>
      <c r="AX333" s="112">
        <f>INDEX([2]Exposure_GWASs!S:S,MATCH([2]Luke!AB461,[2]Exposure_GWASs!C:C,0))</f>
        <v>32</v>
      </c>
      <c r="AY333" s="112" t="s">
        <v>10</v>
      </c>
      <c r="AZ333" s="112" t="s">
        <v>171</v>
      </c>
      <c r="BA333" s="112" t="s">
        <v>10</v>
      </c>
      <c r="BB333" s="112" t="s">
        <v>19</v>
      </c>
      <c r="BC333" s="112" t="s">
        <v>11</v>
      </c>
      <c r="BD333" s="112"/>
      <c r="BE333" s="112"/>
      <c r="BF333" s="112"/>
      <c r="BG333" s="112"/>
      <c r="BH333" s="112"/>
      <c r="BI333" s="112" t="s">
        <v>2285</v>
      </c>
      <c r="BJ333" s="112" t="s">
        <v>2286</v>
      </c>
      <c r="BK333" s="112" t="s">
        <v>2287</v>
      </c>
      <c r="BL333" s="112" t="s">
        <v>11</v>
      </c>
      <c r="BM333" s="112" t="s">
        <v>11</v>
      </c>
      <c r="BN333" s="112" t="s">
        <v>2320</v>
      </c>
      <c r="BO333" s="112" t="s">
        <v>167</v>
      </c>
      <c r="BP333" s="112" t="s">
        <v>167</v>
      </c>
      <c r="BQ333" s="112" t="s">
        <v>1012</v>
      </c>
      <c r="BR333" s="112">
        <v>0.31</v>
      </c>
      <c r="BS333" s="112"/>
      <c r="BT333" s="112">
        <v>95</v>
      </c>
      <c r="BU333" s="112">
        <v>0.17</v>
      </c>
      <c r="BV333" s="112">
        <v>0.45</v>
      </c>
      <c r="BW333" s="112" t="s">
        <v>2323</v>
      </c>
      <c r="BX333" s="112" t="s">
        <v>2290</v>
      </c>
      <c r="BY333" s="112">
        <v>2.1999999999999999E-2</v>
      </c>
      <c r="BZ333" s="112" t="s">
        <v>2291</v>
      </c>
      <c r="CA333" s="112" t="s">
        <v>2292</v>
      </c>
      <c r="CB333" s="112" t="s">
        <v>2293</v>
      </c>
      <c r="CC333" s="112" t="s">
        <v>2294</v>
      </c>
      <c r="CD333" s="112" t="s">
        <v>2295</v>
      </c>
      <c r="CE333" s="112"/>
      <c r="CF333" s="112"/>
      <c r="CG333" s="112"/>
      <c r="CH333" s="112"/>
    </row>
    <row r="334" spans="1:86">
      <c r="A334" s="112">
        <v>49</v>
      </c>
      <c r="B334" s="105" t="s">
        <v>282</v>
      </c>
      <c r="C334" s="115" t="s">
        <v>244</v>
      </c>
      <c r="D334" s="112" t="s">
        <v>2278</v>
      </c>
      <c r="E334" s="112">
        <v>2015</v>
      </c>
      <c r="F334" s="112" t="s">
        <v>1878</v>
      </c>
      <c r="G334" s="112" t="s">
        <v>2279</v>
      </c>
      <c r="H334" s="112" t="s">
        <v>2232</v>
      </c>
      <c r="I334" s="112" t="s">
        <v>2233</v>
      </c>
      <c r="J334" s="112" t="s">
        <v>2234</v>
      </c>
      <c r="K334" s="112" t="s">
        <v>2235</v>
      </c>
      <c r="L334" s="112" t="s">
        <v>2296</v>
      </c>
      <c r="M334" s="112" t="s">
        <v>2297</v>
      </c>
      <c r="N334" s="112" t="s">
        <v>33</v>
      </c>
      <c r="O334" s="112" t="s">
        <v>2881</v>
      </c>
      <c r="P334" s="112" t="s">
        <v>5776</v>
      </c>
      <c r="Q334" s="252" t="s">
        <v>5600</v>
      </c>
      <c r="R334" s="112" t="s">
        <v>650</v>
      </c>
      <c r="S334" s="112" t="s">
        <v>123</v>
      </c>
      <c r="T334" s="112" t="s">
        <v>139</v>
      </c>
      <c r="U334" s="112" t="s">
        <v>483</v>
      </c>
      <c r="V334" s="112">
        <v>47781</v>
      </c>
      <c r="W334" s="112" t="s">
        <v>10</v>
      </c>
      <c r="X334" s="112" t="s">
        <v>10</v>
      </c>
      <c r="Y334" s="112" t="s">
        <v>10</v>
      </c>
      <c r="Z334" s="112" t="s">
        <v>10</v>
      </c>
      <c r="AA334" s="112" t="s">
        <v>1005</v>
      </c>
      <c r="AB334" s="112" t="s">
        <v>249</v>
      </c>
      <c r="AC334" s="112" t="s">
        <v>127</v>
      </c>
      <c r="AD334" s="107" t="s">
        <v>127</v>
      </c>
      <c r="AE334" s="112" t="s">
        <v>1224</v>
      </c>
      <c r="AF334" s="112" t="s">
        <v>139</v>
      </c>
      <c r="AG334" s="112" t="s">
        <v>140</v>
      </c>
      <c r="AH334" s="112">
        <f t="shared" si="14"/>
        <v>47781</v>
      </c>
      <c r="AI334" s="112">
        <f>INDEX([2]Exposure_GWASs!F:F,MATCH([2]Luke!AB462,[2]Exposure_GWASs!C:C,0))</f>
        <v>249796</v>
      </c>
      <c r="AJ334" s="112" t="s">
        <v>2217</v>
      </c>
      <c r="AK334" s="112" t="s">
        <v>1005</v>
      </c>
      <c r="AL334" s="112" t="s">
        <v>249</v>
      </c>
      <c r="AM334" s="112" t="s">
        <v>2238</v>
      </c>
      <c r="AN334" s="112" t="s">
        <v>2283</v>
      </c>
      <c r="AO334" s="112" t="s">
        <v>11</v>
      </c>
      <c r="AP334" s="112" t="s">
        <v>11</v>
      </c>
      <c r="AQ334" s="112" t="s">
        <v>11</v>
      </c>
      <c r="AR334" s="112" t="s">
        <v>11</v>
      </c>
      <c r="AS334" s="112" t="s">
        <v>2284</v>
      </c>
      <c r="AT334" s="112" t="s">
        <v>2241</v>
      </c>
      <c r="AU334" s="112" t="s">
        <v>10</v>
      </c>
      <c r="AV334" s="112" t="s">
        <v>10</v>
      </c>
      <c r="AW334" s="112">
        <v>32</v>
      </c>
      <c r="AX334" s="112">
        <f>INDEX([2]Exposure_GWASs!S:S,MATCH([2]Luke!AB462,[2]Exposure_GWASs!C:C,0))</f>
        <v>32</v>
      </c>
      <c r="AY334" s="112" t="s">
        <v>10</v>
      </c>
      <c r="AZ334" s="112" t="s">
        <v>171</v>
      </c>
      <c r="BA334" s="112" t="s">
        <v>10</v>
      </c>
      <c r="BB334" s="112" t="s">
        <v>19</v>
      </c>
      <c r="BC334" s="112" t="s">
        <v>11</v>
      </c>
      <c r="BD334" s="112"/>
      <c r="BE334" s="112"/>
      <c r="BF334" s="112"/>
      <c r="BG334" s="112"/>
      <c r="BH334" s="112"/>
      <c r="BI334" s="112" t="s">
        <v>2285</v>
      </c>
      <c r="BJ334" s="112" t="s">
        <v>2286</v>
      </c>
      <c r="BK334" s="112" t="s">
        <v>2287</v>
      </c>
      <c r="BL334" s="112" t="s">
        <v>11</v>
      </c>
      <c r="BM334" s="112" t="s">
        <v>11</v>
      </c>
      <c r="BN334" s="112" t="s">
        <v>2320</v>
      </c>
      <c r="BO334" s="112" t="s">
        <v>167</v>
      </c>
      <c r="BP334" s="112" t="s">
        <v>167</v>
      </c>
      <c r="BQ334" s="112" t="s">
        <v>1012</v>
      </c>
      <c r="BR334" s="112">
        <v>0.3</v>
      </c>
      <c r="BS334" s="112"/>
      <c r="BT334" s="112">
        <v>95</v>
      </c>
      <c r="BU334" s="112">
        <v>0.2</v>
      </c>
      <c r="BV334" s="112">
        <v>0.41</v>
      </c>
      <c r="BW334" s="112" t="s">
        <v>2324</v>
      </c>
      <c r="BX334" s="112" t="s">
        <v>2290</v>
      </c>
      <c r="BY334" s="112">
        <v>2.1999999999999999E-2</v>
      </c>
      <c r="BZ334" s="112" t="s">
        <v>2291</v>
      </c>
      <c r="CA334" s="112" t="s">
        <v>2292</v>
      </c>
      <c r="CB334" s="112" t="s">
        <v>2293</v>
      </c>
      <c r="CC334" s="112" t="s">
        <v>2294</v>
      </c>
      <c r="CD334" s="112" t="s">
        <v>2295</v>
      </c>
      <c r="CE334" s="112"/>
      <c r="CF334" s="112"/>
      <c r="CG334" s="112"/>
      <c r="CH334" s="112"/>
    </row>
    <row r="335" spans="1:86">
      <c r="A335" s="112">
        <v>49</v>
      </c>
      <c r="B335" s="105" t="s">
        <v>282</v>
      </c>
      <c r="C335" s="115" t="s">
        <v>244</v>
      </c>
      <c r="D335" s="112" t="s">
        <v>2278</v>
      </c>
      <c r="E335" s="112">
        <v>2015</v>
      </c>
      <c r="F335" s="112" t="s">
        <v>1878</v>
      </c>
      <c r="G335" s="112" t="s">
        <v>2279</v>
      </c>
      <c r="H335" s="112" t="s">
        <v>2232</v>
      </c>
      <c r="I335" s="112" t="s">
        <v>2233</v>
      </c>
      <c r="J335" s="112" t="s">
        <v>2234</v>
      </c>
      <c r="K335" s="112" t="s">
        <v>2235</v>
      </c>
      <c r="L335" s="112" t="s">
        <v>2296</v>
      </c>
      <c r="M335" s="112" t="s">
        <v>2297</v>
      </c>
      <c r="N335" s="112" t="s">
        <v>33</v>
      </c>
      <c r="O335" s="112" t="s">
        <v>5671</v>
      </c>
      <c r="P335" s="112" t="s">
        <v>5777</v>
      </c>
      <c r="Q335" s="252" t="s">
        <v>5600</v>
      </c>
      <c r="R335" s="112" t="s">
        <v>650</v>
      </c>
      <c r="S335" s="112" t="s">
        <v>123</v>
      </c>
      <c r="T335" s="112" t="s">
        <v>139</v>
      </c>
      <c r="U335" s="112" t="s">
        <v>483</v>
      </c>
      <c r="V335" s="112">
        <v>10285</v>
      </c>
      <c r="W335" s="112" t="s">
        <v>10</v>
      </c>
      <c r="X335" s="112" t="s">
        <v>10</v>
      </c>
      <c r="Y335" s="112" t="s">
        <v>10</v>
      </c>
      <c r="Z335" s="112" t="s">
        <v>10</v>
      </c>
      <c r="AA335" s="112" t="s">
        <v>1005</v>
      </c>
      <c r="AB335" s="112" t="s">
        <v>249</v>
      </c>
      <c r="AC335" s="112" t="s">
        <v>127</v>
      </c>
      <c r="AD335" s="107" t="s">
        <v>127</v>
      </c>
      <c r="AE335" s="112" t="s">
        <v>1224</v>
      </c>
      <c r="AF335" s="112" t="s">
        <v>139</v>
      </c>
      <c r="AG335" s="112" t="s">
        <v>140</v>
      </c>
      <c r="AH335" s="112">
        <f t="shared" si="14"/>
        <v>10285</v>
      </c>
      <c r="AI335" s="112">
        <f>INDEX([2]Exposure_GWASs!F:F,MATCH([2]Luke!AB463,[2]Exposure_GWASs!C:C,0))</f>
        <v>249796</v>
      </c>
      <c r="AJ335" s="112" t="s">
        <v>2217</v>
      </c>
      <c r="AK335" s="112" t="s">
        <v>1005</v>
      </c>
      <c r="AL335" s="112" t="s">
        <v>249</v>
      </c>
      <c r="AM335" s="112" t="s">
        <v>2238</v>
      </c>
      <c r="AN335" s="112" t="s">
        <v>2283</v>
      </c>
      <c r="AO335" s="112" t="s">
        <v>11</v>
      </c>
      <c r="AP335" s="112" t="s">
        <v>11</v>
      </c>
      <c r="AQ335" s="112" t="s">
        <v>11</v>
      </c>
      <c r="AR335" s="112" t="s">
        <v>11</v>
      </c>
      <c r="AS335" s="112" t="s">
        <v>2284</v>
      </c>
      <c r="AT335" s="112" t="s">
        <v>2241</v>
      </c>
      <c r="AU335" s="112" t="s">
        <v>10</v>
      </c>
      <c r="AV335" s="112" t="s">
        <v>10</v>
      </c>
      <c r="AW335" s="112">
        <v>32</v>
      </c>
      <c r="AX335" s="112">
        <f>INDEX([2]Exposure_GWASs!S:S,MATCH([2]Luke!AB463,[2]Exposure_GWASs!C:C,0))</f>
        <v>32</v>
      </c>
      <c r="AY335" s="112" t="s">
        <v>10</v>
      </c>
      <c r="AZ335" s="112" t="s">
        <v>171</v>
      </c>
      <c r="BA335" s="112" t="s">
        <v>10</v>
      </c>
      <c r="BB335" s="112" t="s">
        <v>19</v>
      </c>
      <c r="BC335" s="112" t="s">
        <v>11</v>
      </c>
      <c r="BD335" s="112"/>
      <c r="BE335" s="112"/>
      <c r="BF335" s="112"/>
      <c r="BG335" s="112"/>
      <c r="BH335" s="112"/>
      <c r="BI335" s="112" t="s">
        <v>2285</v>
      </c>
      <c r="BJ335" s="112" t="s">
        <v>2286</v>
      </c>
      <c r="BK335" s="112" t="s">
        <v>2287</v>
      </c>
      <c r="BL335" s="112" t="s">
        <v>11</v>
      </c>
      <c r="BM335" s="112" t="s">
        <v>11</v>
      </c>
      <c r="BN335" s="112" t="s">
        <v>2320</v>
      </c>
      <c r="BO335" s="112" t="s">
        <v>167</v>
      </c>
      <c r="BP335" s="112" t="s">
        <v>167</v>
      </c>
      <c r="BQ335" s="112" t="s">
        <v>1012</v>
      </c>
      <c r="BR335" s="112">
        <v>0.26</v>
      </c>
      <c r="BS335" s="112"/>
      <c r="BT335" s="112">
        <v>95</v>
      </c>
      <c r="BU335" s="112">
        <v>0.08</v>
      </c>
      <c r="BV335" s="112">
        <v>0.45</v>
      </c>
      <c r="BW335" s="112">
        <v>0.01</v>
      </c>
      <c r="BX335" s="112" t="s">
        <v>2290</v>
      </c>
      <c r="BY335" s="112">
        <v>2.1999999999999999E-2</v>
      </c>
      <c r="BZ335" s="112" t="s">
        <v>2291</v>
      </c>
      <c r="CA335" s="112" t="s">
        <v>2292</v>
      </c>
      <c r="CB335" s="112" t="s">
        <v>2293</v>
      </c>
      <c r="CC335" s="112" t="s">
        <v>2294</v>
      </c>
      <c r="CD335" s="112" t="s">
        <v>2295</v>
      </c>
      <c r="CE335" s="112"/>
      <c r="CF335" s="112"/>
      <c r="CG335" s="112"/>
      <c r="CH335" s="112"/>
    </row>
    <row r="336" spans="1:86">
      <c r="A336" s="112">
        <v>49</v>
      </c>
      <c r="B336" s="105" t="s">
        <v>282</v>
      </c>
      <c r="C336" s="115" t="s">
        <v>244</v>
      </c>
      <c r="D336" s="112" t="s">
        <v>2278</v>
      </c>
      <c r="E336" s="112">
        <v>2015</v>
      </c>
      <c r="F336" s="112" t="s">
        <v>1878</v>
      </c>
      <c r="G336" s="112" t="s">
        <v>2279</v>
      </c>
      <c r="H336" s="112" t="s">
        <v>2232</v>
      </c>
      <c r="I336" s="112" t="s">
        <v>2233</v>
      </c>
      <c r="J336" s="112" t="s">
        <v>2234</v>
      </c>
      <c r="K336" s="112" t="s">
        <v>2235</v>
      </c>
      <c r="L336" s="112" t="s">
        <v>2296</v>
      </c>
      <c r="M336" s="112" t="s">
        <v>2297</v>
      </c>
      <c r="N336" s="112" t="s">
        <v>33</v>
      </c>
      <c r="O336" s="112" t="s">
        <v>462</v>
      </c>
      <c r="P336" s="112" t="s">
        <v>462</v>
      </c>
      <c r="Q336" s="252" t="s">
        <v>5600</v>
      </c>
      <c r="R336" s="112" t="s">
        <v>2302</v>
      </c>
      <c r="S336" s="112" t="s">
        <v>123</v>
      </c>
      <c r="T336" s="112" t="s">
        <v>139</v>
      </c>
      <c r="U336" s="112" t="s">
        <v>483</v>
      </c>
      <c r="V336" s="112">
        <v>58387</v>
      </c>
      <c r="W336" s="112" t="s">
        <v>10</v>
      </c>
      <c r="X336" s="112" t="s">
        <v>10</v>
      </c>
      <c r="Y336" s="112" t="s">
        <v>10</v>
      </c>
      <c r="Z336" s="112" t="s">
        <v>10</v>
      </c>
      <c r="AA336" s="112" t="s">
        <v>1005</v>
      </c>
      <c r="AB336" s="112" t="s">
        <v>249</v>
      </c>
      <c r="AC336" s="112" t="s">
        <v>127</v>
      </c>
      <c r="AD336" s="107" t="s">
        <v>127</v>
      </c>
      <c r="AE336" s="112" t="s">
        <v>1224</v>
      </c>
      <c r="AF336" s="112" t="s">
        <v>139</v>
      </c>
      <c r="AG336" s="112" t="s">
        <v>140</v>
      </c>
      <c r="AH336" s="112">
        <f t="shared" si="14"/>
        <v>58387</v>
      </c>
      <c r="AI336" s="112">
        <f>INDEX([2]Exposure_GWASs!F:F,MATCH([2]Luke!AB464,[2]Exposure_GWASs!C:C,0))</f>
        <v>249796</v>
      </c>
      <c r="AJ336" s="112" t="s">
        <v>2217</v>
      </c>
      <c r="AK336" s="112" t="s">
        <v>1005</v>
      </c>
      <c r="AL336" s="112" t="s">
        <v>249</v>
      </c>
      <c r="AM336" s="112" t="s">
        <v>2238</v>
      </c>
      <c r="AN336" s="112" t="s">
        <v>2283</v>
      </c>
      <c r="AO336" s="112" t="s">
        <v>11</v>
      </c>
      <c r="AP336" s="112" t="s">
        <v>11</v>
      </c>
      <c r="AQ336" s="112" t="s">
        <v>11</v>
      </c>
      <c r="AR336" s="112" t="s">
        <v>11</v>
      </c>
      <c r="AS336" s="112" t="s">
        <v>2284</v>
      </c>
      <c r="AT336" s="112" t="s">
        <v>2241</v>
      </c>
      <c r="AU336" s="112" t="s">
        <v>10</v>
      </c>
      <c r="AV336" s="112" t="s">
        <v>10</v>
      </c>
      <c r="AW336" s="112">
        <v>32</v>
      </c>
      <c r="AX336" s="112">
        <f>INDEX([2]Exposure_GWASs!S:S,MATCH([2]Luke!AB464,[2]Exposure_GWASs!C:C,0))</f>
        <v>32</v>
      </c>
      <c r="AY336" s="112" t="s">
        <v>10</v>
      </c>
      <c r="AZ336" s="112" t="s">
        <v>171</v>
      </c>
      <c r="BA336" s="112" t="s">
        <v>10</v>
      </c>
      <c r="BB336" s="112" t="s">
        <v>19</v>
      </c>
      <c r="BC336" s="112" t="s">
        <v>11</v>
      </c>
      <c r="BD336" s="112"/>
      <c r="BE336" s="112"/>
      <c r="BF336" s="112"/>
      <c r="BG336" s="112"/>
      <c r="BH336" s="112"/>
      <c r="BI336" s="112" t="s">
        <v>2285</v>
      </c>
      <c r="BJ336" s="112" t="s">
        <v>2286</v>
      </c>
      <c r="BK336" s="112" t="s">
        <v>2287</v>
      </c>
      <c r="BL336" s="112" t="s">
        <v>11</v>
      </c>
      <c r="BM336" s="112" t="s">
        <v>11</v>
      </c>
      <c r="BN336" s="112" t="s">
        <v>2320</v>
      </c>
      <c r="BO336" s="112" t="s">
        <v>167</v>
      </c>
      <c r="BP336" s="112" t="s">
        <v>167</v>
      </c>
      <c r="BQ336" s="112" t="s">
        <v>1012</v>
      </c>
      <c r="BR336" s="112">
        <v>20.329999999999998</v>
      </c>
      <c r="BS336" s="112"/>
      <c r="BT336" s="112">
        <v>95</v>
      </c>
      <c r="BU336" s="112">
        <v>20.420000000000002</v>
      </c>
      <c r="BV336" s="112">
        <v>20.239999999999998</v>
      </c>
      <c r="BW336" s="112" t="s">
        <v>2325</v>
      </c>
      <c r="BX336" s="112" t="s">
        <v>2290</v>
      </c>
      <c r="BY336" s="112">
        <v>2.1999999999999999E-2</v>
      </c>
      <c r="BZ336" s="112" t="s">
        <v>2291</v>
      </c>
      <c r="CA336" s="112" t="s">
        <v>2292</v>
      </c>
      <c r="CB336" s="112" t="s">
        <v>2293</v>
      </c>
      <c r="CC336" s="112" t="s">
        <v>2294</v>
      </c>
      <c r="CD336" s="112" t="s">
        <v>2295</v>
      </c>
      <c r="CE336" s="112"/>
      <c r="CF336" s="112"/>
      <c r="CG336" s="112"/>
      <c r="CH336" s="112"/>
    </row>
    <row r="337" spans="1:86">
      <c r="A337" s="112">
        <v>49</v>
      </c>
      <c r="B337" s="105" t="s">
        <v>282</v>
      </c>
      <c r="C337" s="115" t="s">
        <v>244</v>
      </c>
      <c r="D337" s="112" t="s">
        <v>2278</v>
      </c>
      <c r="E337" s="112">
        <v>2015</v>
      </c>
      <c r="F337" s="112" t="s">
        <v>1878</v>
      </c>
      <c r="G337" s="112" t="s">
        <v>2279</v>
      </c>
      <c r="H337" s="112" t="s">
        <v>2232</v>
      </c>
      <c r="I337" s="112" t="s">
        <v>2233</v>
      </c>
      <c r="J337" s="112" t="s">
        <v>2234</v>
      </c>
      <c r="K337" s="112" t="s">
        <v>2235</v>
      </c>
      <c r="L337" s="112" t="s">
        <v>2296</v>
      </c>
      <c r="M337" s="112" t="s">
        <v>2297</v>
      </c>
      <c r="N337" s="112" t="s">
        <v>33</v>
      </c>
      <c r="O337" s="112" t="s">
        <v>459</v>
      </c>
      <c r="P337" s="112" t="s">
        <v>459</v>
      </c>
      <c r="Q337" s="252" t="s">
        <v>5600</v>
      </c>
      <c r="R337" s="112" t="s">
        <v>2302</v>
      </c>
      <c r="S337" s="112" t="s">
        <v>123</v>
      </c>
      <c r="T337" s="112" t="s">
        <v>139</v>
      </c>
      <c r="U337" s="112" t="s">
        <v>483</v>
      </c>
      <c r="V337" s="112">
        <v>52858</v>
      </c>
      <c r="W337" s="112" t="s">
        <v>10</v>
      </c>
      <c r="X337" s="112" t="s">
        <v>10</v>
      </c>
      <c r="Y337" s="112" t="s">
        <v>10</v>
      </c>
      <c r="Z337" s="112" t="s">
        <v>10</v>
      </c>
      <c r="AA337" s="112" t="s">
        <v>1005</v>
      </c>
      <c r="AB337" s="112" t="s">
        <v>249</v>
      </c>
      <c r="AC337" s="112" t="s">
        <v>127</v>
      </c>
      <c r="AD337" s="107" t="s">
        <v>127</v>
      </c>
      <c r="AE337" s="112" t="s">
        <v>1224</v>
      </c>
      <c r="AF337" s="112" t="s">
        <v>139</v>
      </c>
      <c r="AG337" s="112" t="s">
        <v>140</v>
      </c>
      <c r="AH337" s="112">
        <f t="shared" si="14"/>
        <v>52858</v>
      </c>
      <c r="AI337" s="112">
        <f>INDEX([2]Exposure_GWASs!F:F,MATCH([2]Luke!AB465,[2]Exposure_GWASs!C:C,0))</f>
        <v>249796</v>
      </c>
      <c r="AJ337" s="112" t="s">
        <v>2217</v>
      </c>
      <c r="AK337" s="112" t="s">
        <v>1005</v>
      </c>
      <c r="AL337" s="112" t="s">
        <v>249</v>
      </c>
      <c r="AM337" s="112" t="s">
        <v>2238</v>
      </c>
      <c r="AN337" s="112" t="s">
        <v>2283</v>
      </c>
      <c r="AO337" s="112" t="s">
        <v>11</v>
      </c>
      <c r="AP337" s="112" t="s">
        <v>11</v>
      </c>
      <c r="AQ337" s="112" t="s">
        <v>11</v>
      </c>
      <c r="AR337" s="112" t="s">
        <v>11</v>
      </c>
      <c r="AS337" s="112" t="s">
        <v>2284</v>
      </c>
      <c r="AT337" s="112" t="s">
        <v>2241</v>
      </c>
      <c r="AU337" s="112" t="s">
        <v>10</v>
      </c>
      <c r="AV337" s="112" t="s">
        <v>10</v>
      </c>
      <c r="AW337" s="112">
        <v>32</v>
      </c>
      <c r="AX337" s="112">
        <f>INDEX([2]Exposure_GWASs!S:S,MATCH([2]Luke!AB465,[2]Exposure_GWASs!C:C,0))</f>
        <v>32</v>
      </c>
      <c r="AY337" s="112" t="s">
        <v>10</v>
      </c>
      <c r="AZ337" s="112" t="s">
        <v>171</v>
      </c>
      <c r="BA337" s="112" t="s">
        <v>10</v>
      </c>
      <c r="BB337" s="112" t="s">
        <v>19</v>
      </c>
      <c r="BC337" s="112" t="s">
        <v>11</v>
      </c>
      <c r="BD337" s="112"/>
      <c r="BE337" s="112"/>
      <c r="BF337" s="112"/>
      <c r="BG337" s="112"/>
      <c r="BH337" s="112"/>
      <c r="BI337" s="112" t="s">
        <v>2285</v>
      </c>
      <c r="BJ337" s="112" t="s">
        <v>2286</v>
      </c>
      <c r="BK337" s="112" t="s">
        <v>2287</v>
      </c>
      <c r="BL337" s="112" t="s">
        <v>11</v>
      </c>
      <c r="BM337" s="112" t="s">
        <v>11</v>
      </c>
      <c r="BN337" s="112" t="s">
        <v>2320</v>
      </c>
      <c r="BO337" s="112" t="s">
        <v>167</v>
      </c>
      <c r="BP337" s="112" t="s">
        <v>167</v>
      </c>
      <c r="BQ337" s="112" t="s">
        <v>1012</v>
      </c>
      <c r="BR337" s="112">
        <v>0.08</v>
      </c>
      <c r="BS337" s="112"/>
      <c r="BT337" s="112">
        <v>95</v>
      </c>
      <c r="BU337" s="112">
        <v>20.02</v>
      </c>
      <c r="BV337" s="112">
        <v>0.19</v>
      </c>
      <c r="BW337" s="112">
        <v>0.11</v>
      </c>
      <c r="BX337" s="112" t="s">
        <v>2290</v>
      </c>
      <c r="BY337" s="112">
        <v>2.1999999999999999E-2</v>
      </c>
      <c r="BZ337" s="112" t="s">
        <v>2291</v>
      </c>
      <c r="CA337" s="112" t="s">
        <v>2292</v>
      </c>
      <c r="CB337" s="112" t="s">
        <v>2293</v>
      </c>
      <c r="CC337" s="112" t="s">
        <v>2294</v>
      </c>
      <c r="CD337" s="112" t="s">
        <v>2295</v>
      </c>
      <c r="CE337" s="112"/>
      <c r="CF337" s="112"/>
      <c r="CG337" s="112"/>
      <c r="CH337" s="112"/>
    </row>
    <row r="338" spans="1:86">
      <c r="A338" s="112">
        <v>49</v>
      </c>
      <c r="B338" s="105" t="s">
        <v>282</v>
      </c>
      <c r="C338" s="115" t="s">
        <v>244</v>
      </c>
      <c r="D338" s="112" t="s">
        <v>2278</v>
      </c>
      <c r="E338" s="112">
        <v>2015</v>
      </c>
      <c r="F338" s="112" t="s">
        <v>1878</v>
      </c>
      <c r="G338" s="112" t="s">
        <v>2279</v>
      </c>
      <c r="H338" s="112" t="s">
        <v>2232</v>
      </c>
      <c r="I338" s="112" t="s">
        <v>2233</v>
      </c>
      <c r="J338" s="112" t="s">
        <v>2234</v>
      </c>
      <c r="K338" s="112" t="s">
        <v>2235</v>
      </c>
      <c r="L338" s="112" t="s">
        <v>2296</v>
      </c>
      <c r="M338" s="112" t="s">
        <v>2297</v>
      </c>
      <c r="N338" s="112" t="s">
        <v>33</v>
      </c>
      <c r="O338" s="112" t="s">
        <v>5591</v>
      </c>
      <c r="P338" s="112" t="s">
        <v>5592</v>
      </c>
      <c r="Q338" s="252" t="s">
        <v>5600</v>
      </c>
      <c r="R338" s="112" t="s">
        <v>2302</v>
      </c>
      <c r="S338" s="112" t="s">
        <v>123</v>
      </c>
      <c r="T338" s="112" t="s">
        <v>139</v>
      </c>
      <c r="U338" s="112" t="s">
        <v>483</v>
      </c>
      <c r="V338" s="112">
        <v>59329</v>
      </c>
      <c r="W338" s="112" t="s">
        <v>10</v>
      </c>
      <c r="X338" s="112" t="s">
        <v>10</v>
      </c>
      <c r="Y338" s="112" t="s">
        <v>10</v>
      </c>
      <c r="Z338" s="112" t="s">
        <v>10</v>
      </c>
      <c r="AA338" s="112" t="s">
        <v>1005</v>
      </c>
      <c r="AB338" s="112" t="s">
        <v>249</v>
      </c>
      <c r="AC338" s="112" t="s">
        <v>127</v>
      </c>
      <c r="AD338" s="107" t="s">
        <v>127</v>
      </c>
      <c r="AE338" s="112" t="s">
        <v>1224</v>
      </c>
      <c r="AF338" s="112" t="s">
        <v>139</v>
      </c>
      <c r="AG338" s="112" t="s">
        <v>140</v>
      </c>
      <c r="AH338" s="112">
        <f t="shared" si="14"/>
        <v>59329</v>
      </c>
      <c r="AI338" s="112">
        <f>INDEX([2]Exposure_GWASs!F:F,MATCH([2]Luke!AB466,[2]Exposure_GWASs!C:C,0))</f>
        <v>249796</v>
      </c>
      <c r="AJ338" s="112" t="s">
        <v>2217</v>
      </c>
      <c r="AK338" s="112" t="s">
        <v>1005</v>
      </c>
      <c r="AL338" s="112" t="s">
        <v>249</v>
      </c>
      <c r="AM338" s="112" t="s">
        <v>2238</v>
      </c>
      <c r="AN338" s="112" t="s">
        <v>2283</v>
      </c>
      <c r="AO338" s="112" t="s">
        <v>11</v>
      </c>
      <c r="AP338" s="112" t="s">
        <v>11</v>
      </c>
      <c r="AQ338" s="112" t="s">
        <v>11</v>
      </c>
      <c r="AR338" s="112" t="s">
        <v>11</v>
      </c>
      <c r="AS338" s="112" t="s">
        <v>2284</v>
      </c>
      <c r="AT338" s="112" t="s">
        <v>2241</v>
      </c>
      <c r="AU338" s="112" t="s">
        <v>10</v>
      </c>
      <c r="AV338" s="112" t="s">
        <v>10</v>
      </c>
      <c r="AW338" s="112">
        <v>32</v>
      </c>
      <c r="AX338" s="112">
        <f>INDEX([2]Exposure_GWASs!S:S,MATCH([2]Luke!AB466,[2]Exposure_GWASs!C:C,0))</f>
        <v>32</v>
      </c>
      <c r="AY338" s="112" t="s">
        <v>10</v>
      </c>
      <c r="AZ338" s="112" t="s">
        <v>171</v>
      </c>
      <c r="BA338" s="112" t="s">
        <v>10</v>
      </c>
      <c r="BB338" s="112" t="s">
        <v>19</v>
      </c>
      <c r="BC338" s="112" t="s">
        <v>11</v>
      </c>
      <c r="BD338" s="112"/>
      <c r="BE338" s="112"/>
      <c r="BF338" s="112"/>
      <c r="BG338" s="112"/>
      <c r="BH338" s="112"/>
      <c r="BI338" s="112" t="s">
        <v>2285</v>
      </c>
      <c r="BJ338" s="112" t="s">
        <v>2286</v>
      </c>
      <c r="BK338" s="112" t="s">
        <v>2287</v>
      </c>
      <c r="BL338" s="112" t="s">
        <v>11</v>
      </c>
      <c r="BM338" s="112" t="s">
        <v>11</v>
      </c>
      <c r="BN338" s="112" t="s">
        <v>2320</v>
      </c>
      <c r="BO338" s="112" t="s">
        <v>167</v>
      </c>
      <c r="BP338" s="112" t="s">
        <v>167</v>
      </c>
      <c r="BQ338" s="112" t="s">
        <v>1012</v>
      </c>
      <c r="BR338" s="112">
        <v>0</v>
      </c>
      <c r="BS338" s="112"/>
      <c r="BT338" s="112">
        <v>95</v>
      </c>
      <c r="BU338" s="112">
        <v>20.11</v>
      </c>
      <c r="BV338" s="112">
        <v>0.11</v>
      </c>
      <c r="BW338" s="112">
        <v>0.97</v>
      </c>
      <c r="BX338" s="112" t="s">
        <v>2290</v>
      </c>
      <c r="BY338" s="112">
        <v>2.1999999999999999E-2</v>
      </c>
      <c r="BZ338" s="112" t="s">
        <v>2291</v>
      </c>
      <c r="CA338" s="112" t="s">
        <v>2292</v>
      </c>
      <c r="CB338" s="112" t="s">
        <v>2293</v>
      </c>
      <c r="CC338" s="112" t="s">
        <v>2294</v>
      </c>
      <c r="CD338" s="112" t="s">
        <v>2295</v>
      </c>
      <c r="CE338" s="112"/>
      <c r="CF338" s="112"/>
      <c r="CG338" s="112"/>
      <c r="CH338" s="112"/>
    </row>
    <row r="339" spans="1:86">
      <c r="A339" s="112">
        <v>49</v>
      </c>
      <c r="B339" s="105" t="s">
        <v>282</v>
      </c>
      <c r="C339" s="115" t="s">
        <v>244</v>
      </c>
      <c r="D339" s="112" t="s">
        <v>2278</v>
      </c>
      <c r="E339" s="112">
        <v>2015</v>
      </c>
      <c r="F339" s="112" t="s">
        <v>1878</v>
      </c>
      <c r="G339" s="112" t="s">
        <v>2279</v>
      </c>
      <c r="H339" s="112" t="s">
        <v>2232</v>
      </c>
      <c r="I339" s="112" t="s">
        <v>2233</v>
      </c>
      <c r="J339" s="112" t="s">
        <v>2234</v>
      </c>
      <c r="K339" s="112" t="s">
        <v>2235</v>
      </c>
      <c r="L339" s="112" t="s">
        <v>2296</v>
      </c>
      <c r="M339" s="112" t="s">
        <v>2297</v>
      </c>
      <c r="N339" s="112" t="s">
        <v>33</v>
      </c>
      <c r="O339" s="112" t="s">
        <v>5571</v>
      </c>
      <c r="P339" s="112" t="s">
        <v>5778</v>
      </c>
      <c r="Q339" s="252" t="s">
        <v>5600</v>
      </c>
      <c r="R339" s="112" t="s">
        <v>2302</v>
      </c>
      <c r="S339" s="112" t="s">
        <v>123</v>
      </c>
      <c r="T339" s="112" t="s">
        <v>139</v>
      </c>
      <c r="U339" s="112" t="s">
        <v>483</v>
      </c>
      <c r="V339" s="112">
        <v>54417</v>
      </c>
      <c r="W339" s="112" t="s">
        <v>10</v>
      </c>
      <c r="X339" s="112" t="s">
        <v>10</v>
      </c>
      <c r="Y339" s="112" t="s">
        <v>10</v>
      </c>
      <c r="Z339" s="112" t="s">
        <v>10</v>
      </c>
      <c r="AA339" s="112" t="s">
        <v>1005</v>
      </c>
      <c r="AB339" s="112" t="s">
        <v>249</v>
      </c>
      <c r="AC339" s="112" t="s">
        <v>127</v>
      </c>
      <c r="AD339" s="107" t="s">
        <v>127</v>
      </c>
      <c r="AE339" s="112" t="s">
        <v>1224</v>
      </c>
      <c r="AF339" s="112" t="s">
        <v>139</v>
      </c>
      <c r="AG339" s="112" t="s">
        <v>140</v>
      </c>
      <c r="AH339" s="112">
        <f t="shared" si="14"/>
        <v>54417</v>
      </c>
      <c r="AI339" s="112">
        <f>INDEX([2]Exposure_GWASs!F:F,MATCH([2]Luke!AB467,[2]Exposure_GWASs!C:C,0))</f>
        <v>249796</v>
      </c>
      <c r="AJ339" s="112" t="s">
        <v>2217</v>
      </c>
      <c r="AK339" s="112" t="s">
        <v>1005</v>
      </c>
      <c r="AL339" s="112" t="s">
        <v>249</v>
      </c>
      <c r="AM339" s="112" t="s">
        <v>2238</v>
      </c>
      <c r="AN339" s="112" t="s">
        <v>2283</v>
      </c>
      <c r="AO339" s="112" t="s">
        <v>11</v>
      </c>
      <c r="AP339" s="112" t="s">
        <v>11</v>
      </c>
      <c r="AQ339" s="112" t="s">
        <v>11</v>
      </c>
      <c r="AR339" s="112" t="s">
        <v>11</v>
      </c>
      <c r="AS339" s="112" t="s">
        <v>2284</v>
      </c>
      <c r="AT339" s="112" t="s">
        <v>2241</v>
      </c>
      <c r="AU339" s="112" t="s">
        <v>10</v>
      </c>
      <c r="AV339" s="112" t="s">
        <v>10</v>
      </c>
      <c r="AW339" s="112">
        <v>32</v>
      </c>
      <c r="AX339" s="112">
        <f>INDEX([2]Exposure_GWASs!S:S,MATCH([2]Luke!AB467,[2]Exposure_GWASs!C:C,0))</f>
        <v>32</v>
      </c>
      <c r="AY339" s="112" t="s">
        <v>10</v>
      </c>
      <c r="AZ339" s="112" t="s">
        <v>171</v>
      </c>
      <c r="BA339" s="112" t="s">
        <v>10</v>
      </c>
      <c r="BB339" s="112" t="s">
        <v>19</v>
      </c>
      <c r="BC339" s="112" t="s">
        <v>11</v>
      </c>
      <c r="BD339" s="112"/>
      <c r="BE339" s="112"/>
      <c r="BF339" s="112"/>
      <c r="BG339" s="112"/>
      <c r="BH339" s="112"/>
      <c r="BI339" s="112" t="s">
        <v>2285</v>
      </c>
      <c r="BJ339" s="112" t="s">
        <v>2286</v>
      </c>
      <c r="BK339" s="112" t="s">
        <v>2287</v>
      </c>
      <c r="BL339" s="112" t="s">
        <v>11</v>
      </c>
      <c r="BM339" s="112" t="s">
        <v>11</v>
      </c>
      <c r="BN339" s="112" t="s">
        <v>2320</v>
      </c>
      <c r="BO339" s="112" t="s">
        <v>167</v>
      </c>
      <c r="BP339" s="112" t="s">
        <v>167</v>
      </c>
      <c r="BQ339" s="112" t="s">
        <v>1012</v>
      </c>
      <c r="BR339" s="112">
        <v>0.23</v>
      </c>
      <c r="BS339" s="112"/>
      <c r="BT339" s="112">
        <v>95</v>
      </c>
      <c r="BU339" s="112">
        <v>0.12</v>
      </c>
      <c r="BV339" s="112">
        <v>0.34</v>
      </c>
      <c r="BW339" s="112" t="s">
        <v>2326</v>
      </c>
      <c r="BX339" s="112" t="s">
        <v>2290</v>
      </c>
      <c r="BY339" s="112">
        <v>2.1999999999999999E-2</v>
      </c>
      <c r="BZ339" s="112" t="s">
        <v>2291</v>
      </c>
      <c r="CA339" s="112" t="s">
        <v>2292</v>
      </c>
      <c r="CB339" s="112" t="s">
        <v>2293</v>
      </c>
      <c r="CC339" s="112" t="s">
        <v>2294</v>
      </c>
      <c r="CD339" s="112" t="s">
        <v>2295</v>
      </c>
      <c r="CE339" s="112"/>
      <c r="CF339" s="112"/>
      <c r="CG339" s="112"/>
      <c r="CH339" s="112"/>
    </row>
    <row r="340" spans="1:86">
      <c r="A340" s="112">
        <v>49</v>
      </c>
      <c r="B340" s="105" t="s">
        <v>282</v>
      </c>
      <c r="C340" s="115" t="s">
        <v>244</v>
      </c>
      <c r="D340" s="112" t="s">
        <v>2278</v>
      </c>
      <c r="E340" s="112">
        <v>2015</v>
      </c>
      <c r="F340" s="112" t="s">
        <v>1878</v>
      </c>
      <c r="G340" s="112" t="s">
        <v>2279</v>
      </c>
      <c r="H340" s="112" t="s">
        <v>2232</v>
      </c>
      <c r="I340" s="112" t="s">
        <v>2233</v>
      </c>
      <c r="J340" s="112" t="s">
        <v>2234</v>
      </c>
      <c r="K340" s="112" t="s">
        <v>2235</v>
      </c>
      <c r="L340" s="112" t="s">
        <v>2296</v>
      </c>
      <c r="M340" s="112" t="s">
        <v>2297</v>
      </c>
      <c r="N340" s="112" t="s">
        <v>33</v>
      </c>
      <c r="O340" s="112" t="s">
        <v>1532</v>
      </c>
      <c r="P340" s="112" t="s">
        <v>5779</v>
      </c>
      <c r="Q340" s="283" t="s">
        <v>5607</v>
      </c>
      <c r="R340" s="112" t="s">
        <v>650</v>
      </c>
      <c r="S340" s="112" t="s">
        <v>123</v>
      </c>
      <c r="T340" s="112" t="s">
        <v>139</v>
      </c>
      <c r="U340" s="112" t="s">
        <v>483</v>
      </c>
      <c r="V340" s="112">
        <v>23927</v>
      </c>
      <c r="W340" s="112" t="s">
        <v>10</v>
      </c>
      <c r="X340" s="112" t="s">
        <v>10</v>
      </c>
      <c r="Y340" s="112" t="s">
        <v>10</v>
      </c>
      <c r="Z340" s="112" t="s">
        <v>10</v>
      </c>
      <c r="AA340" s="112" t="s">
        <v>1005</v>
      </c>
      <c r="AB340" s="112" t="s">
        <v>249</v>
      </c>
      <c r="AC340" s="112" t="s">
        <v>127</v>
      </c>
      <c r="AD340" s="107" t="s">
        <v>127</v>
      </c>
      <c r="AE340" s="112" t="s">
        <v>1224</v>
      </c>
      <c r="AF340" s="112" t="s">
        <v>139</v>
      </c>
      <c r="AG340" s="112" t="s">
        <v>140</v>
      </c>
      <c r="AH340" s="112">
        <f t="shared" si="14"/>
        <v>23927</v>
      </c>
      <c r="AI340" s="112">
        <f>INDEX([2]Exposure_GWASs!F:F,MATCH([2]Luke!AB468,[2]Exposure_GWASs!C:C,0))</f>
        <v>249796</v>
      </c>
      <c r="AJ340" s="112" t="s">
        <v>2217</v>
      </c>
      <c r="AK340" s="112" t="s">
        <v>1005</v>
      </c>
      <c r="AL340" s="112" t="s">
        <v>249</v>
      </c>
      <c r="AM340" s="112" t="s">
        <v>2238</v>
      </c>
      <c r="AN340" s="112" t="s">
        <v>2283</v>
      </c>
      <c r="AO340" s="112" t="s">
        <v>11</v>
      </c>
      <c r="AP340" s="112" t="s">
        <v>11</v>
      </c>
      <c r="AQ340" s="112" t="s">
        <v>11</v>
      </c>
      <c r="AR340" s="112" t="s">
        <v>11</v>
      </c>
      <c r="AS340" s="112" t="s">
        <v>2284</v>
      </c>
      <c r="AT340" s="112" t="s">
        <v>2241</v>
      </c>
      <c r="AU340" s="112" t="s">
        <v>10</v>
      </c>
      <c r="AV340" s="112" t="s">
        <v>10</v>
      </c>
      <c r="AW340" s="112">
        <v>32</v>
      </c>
      <c r="AX340" s="112">
        <f>INDEX([2]Exposure_GWASs!S:S,MATCH([2]Luke!AB468,[2]Exposure_GWASs!C:C,0))</f>
        <v>32</v>
      </c>
      <c r="AY340" s="112" t="s">
        <v>10</v>
      </c>
      <c r="AZ340" s="112" t="s">
        <v>171</v>
      </c>
      <c r="BA340" s="112" t="s">
        <v>10</v>
      </c>
      <c r="BB340" s="112" t="s">
        <v>19</v>
      </c>
      <c r="BC340" s="112" t="s">
        <v>11</v>
      </c>
      <c r="BD340" s="112"/>
      <c r="BE340" s="112"/>
      <c r="BF340" s="112"/>
      <c r="BG340" s="112"/>
      <c r="BH340" s="112"/>
      <c r="BI340" s="112" t="s">
        <v>2285</v>
      </c>
      <c r="BJ340" s="112" t="s">
        <v>2286</v>
      </c>
      <c r="BK340" s="112" t="s">
        <v>2287</v>
      </c>
      <c r="BL340" s="112" t="s">
        <v>11</v>
      </c>
      <c r="BM340" s="112" t="s">
        <v>11</v>
      </c>
      <c r="BN340" s="112" t="s">
        <v>2320</v>
      </c>
      <c r="BO340" s="112" t="s">
        <v>167</v>
      </c>
      <c r="BP340" s="112" t="s">
        <v>167</v>
      </c>
      <c r="BQ340" s="112" t="s">
        <v>1012</v>
      </c>
      <c r="BR340" s="112">
        <v>0.09</v>
      </c>
      <c r="BS340" s="112"/>
      <c r="BT340" s="112">
        <v>95</v>
      </c>
      <c r="BU340" s="112">
        <v>20.09</v>
      </c>
      <c r="BV340" s="112">
        <v>0.26</v>
      </c>
      <c r="BW340" s="112">
        <v>0.32</v>
      </c>
      <c r="BX340" s="112" t="s">
        <v>2290</v>
      </c>
      <c r="BY340" s="112">
        <v>2.1999999999999999E-2</v>
      </c>
      <c r="BZ340" s="112" t="s">
        <v>2291</v>
      </c>
      <c r="CA340" s="112" t="s">
        <v>2292</v>
      </c>
      <c r="CB340" s="112" t="s">
        <v>2293</v>
      </c>
      <c r="CC340" s="112" t="s">
        <v>2294</v>
      </c>
      <c r="CD340" s="112" t="s">
        <v>2295</v>
      </c>
      <c r="CE340" s="112"/>
      <c r="CF340" s="112"/>
      <c r="CG340" s="112"/>
      <c r="CH340" s="112"/>
    </row>
    <row r="341" spans="1:86">
      <c r="A341" s="112">
        <v>49</v>
      </c>
      <c r="B341" s="105" t="s">
        <v>282</v>
      </c>
      <c r="C341" s="115" t="s">
        <v>244</v>
      </c>
      <c r="D341" s="112" t="s">
        <v>2278</v>
      </c>
      <c r="E341" s="112">
        <v>2015</v>
      </c>
      <c r="F341" s="112" t="s">
        <v>1878</v>
      </c>
      <c r="G341" s="112" t="s">
        <v>2279</v>
      </c>
      <c r="H341" s="112" t="s">
        <v>2232</v>
      </c>
      <c r="I341" s="112" t="s">
        <v>2233</v>
      </c>
      <c r="J341" s="112" t="s">
        <v>2234</v>
      </c>
      <c r="K341" s="112" t="s">
        <v>2235</v>
      </c>
      <c r="L341" s="112" t="s">
        <v>2296</v>
      </c>
      <c r="M341" s="112" t="s">
        <v>2297</v>
      </c>
      <c r="N341" s="112" t="s">
        <v>33</v>
      </c>
      <c r="O341" s="112" t="s">
        <v>1543</v>
      </c>
      <c r="P341" s="112" t="s">
        <v>5780</v>
      </c>
      <c r="Q341" s="283" t="s">
        <v>5607</v>
      </c>
      <c r="R341" s="112" t="s">
        <v>650</v>
      </c>
      <c r="S341" s="112" t="s">
        <v>123</v>
      </c>
      <c r="T341" s="112" t="s">
        <v>139</v>
      </c>
      <c r="U341" s="112" t="s">
        <v>483</v>
      </c>
      <c r="V341" s="112">
        <v>26831</v>
      </c>
      <c r="W341" s="112" t="s">
        <v>10</v>
      </c>
      <c r="X341" s="112" t="s">
        <v>10</v>
      </c>
      <c r="Y341" s="112" t="s">
        <v>10</v>
      </c>
      <c r="Z341" s="112" t="s">
        <v>10</v>
      </c>
      <c r="AA341" s="112" t="s">
        <v>1005</v>
      </c>
      <c r="AB341" s="112" t="s">
        <v>249</v>
      </c>
      <c r="AC341" s="112" t="s">
        <v>127</v>
      </c>
      <c r="AD341" s="107" t="s">
        <v>127</v>
      </c>
      <c r="AE341" s="112" t="s">
        <v>1224</v>
      </c>
      <c r="AF341" s="112" t="s">
        <v>139</v>
      </c>
      <c r="AG341" s="112" t="s">
        <v>140</v>
      </c>
      <c r="AH341" s="112">
        <f t="shared" si="14"/>
        <v>26831</v>
      </c>
      <c r="AI341" s="112">
        <f>INDEX([2]Exposure_GWASs!F:F,MATCH([2]Luke!AB469,[2]Exposure_GWASs!C:C,0))</f>
        <v>249796</v>
      </c>
      <c r="AJ341" s="112" t="s">
        <v>2217</v>
      </c>
      <c r="AK341" s="112" t="s">
        <v>1005</v>
      </c>
      <c r="AL341" s="112" t="s">
        <v>249</v>
      </c>
      <c r="AM341" s="112" t="s">
        <v>2238</v>
      </c>
      <c r="AN341" s="112" t="s">
        <v>2283</v>
      </c>
      <c r="AO341" s="112" t="s">
        <v>11</v>
      </c>
      <c r="AP341" s="112" t="s">
        <v>11</v>
      </c>
      <c r="AQ341" s="112" t="s">
        <v>11</v>
      </c>
      <c r="AR341" s="112" t="s">
        <v>11</v>
      </c>
      <c r="AS341" s="112" t="s">
        <v>2284</v>
      </c>
      <c r="AT341" s="112" t="s">
        <v>2241</v>
      </c>
      <c r="AU341" s="112" t="s">
        <v>10</v>
      </c>
      <c r="AV341" s="112" t="s">
        <v>10</v>
      </c>
      <c r="AW341" s="112">
        <v>32</v>
      </c>
      <c r="AX341" s="112">
        <f>INDEX([2]Exposure_GWASs!S:S,MATCH([2]Luke!AB469,[2]Exposure_GWASs!C:C,0))</f>
        <v>32</v>
      </c>
      <c r="AY341" s="112" t="s">
        <v>10</v>
      </c>
      <c r="AZ341" s="112" t="s">
        <v>171</v>
      </c>
      <c r="BA341" s="112" t="s">
        <v>10</v>
      </c>
      <c r="BB341" s="112" t="s">
        <v>19</v>
      </c>
      <c r="BC341" s="112" t="s">
        <v>11</v>
      </c>
      <c r="BD341" s="112"/>
      <c r="BE341" s="112"/>
      <c r="BF341" s="112"/>
      <c r="BG341" s="112"/>
      <c r="BH341" s="112"/>
      <c r="BI341" s="112" t="s">
        <v>2285</v>
      </c>
      <c r="BJ341" s="112" t="s">
        <v>2286</v>
      </c>
      <c r="BK341" s="112" t="s">
        <v>2287</v>
      </c>
      <c r="BL341" s="112" t="s">
        <v>11</v>
      </c>
      <c r="BM341" s="112" t="s">
        <v>11</v>
      </c>
      <c r="BN341" s="112" t="s">
        <v>2320</v>
      </c>
      <c r="BO341" s="112" t="s">
        <v>167</v>
      </c>
      <c r="BP341" s="112" t="s">
        <v>167</v>
      </c>
      <c r="BQ341" s="112" t="s">
        <v>1012</v>
      </c>
      <c r="BR341" s="112">
        <v>0.15</v>
      </c>
      <c r="BS341" s="112"/>
      <c r="BT341" s="112">
        <v>95</v>
      </c>
      <c r="BU341" s="112">
        <v>0</v>
      </c>
      <c r="BV341" s="112">
        <v>0.28999999999999998</v>
      </c>
      <c r="BW341" s="112">
        <v>0.04</v>
      </c>
      <c r="BX341" s="112" t="s">
        <v>2290</v>
      </c>
      <c r="BY341" s="112">
        <v>2.1999999999999999E-2</v>
      </c>
      <c r="BZ341" s="112" t="s">
        <v>2291</v>
      </c>
      <c r="CA341" s="112" t="s">
        <v>2292</v>
      </c>
      <c r="CB341" s="112" t="s">
        <v>2293</v>
      </c>
      <c r="CC341" s="112" t="s">
        <v>2294</v>
      </c>
      <c r="CD341" s="112" t="s">
        <v>2295</v>
      </c>
      <c r="CE341" s="112"/>
      <c r="CF341" s="112"/>
      <c r="CG341" s="112"/>
      <c r="CH341" s="112"/>
    </row>
    <row r="342" spans="1:86">
      <c r="A342" s="112">
        <v>50</v>
      </c>
      <c r="B342" s="105" t="s">
        <v>282</v>
      </c>
      <c r="C342" s="115" t="s">
        <v>244</v>
      </c>
      <c r="D342" s="112" t="s">
        <v>2327</v>
      </c>
      <c r="E342" s="112">
        <v>2018</v>
      </c>
      <c r="F342" s="112" t="s">
        <v>2328</v>
      </c>
      <c r="G342" s="112" t="s">
        <v>2329</v>
      </c>
      <c r="H342" s="112" t="s">
        <v>2330</v>
      </c>
      <c r="I342" s="112" t="s">
        <v>2331</v>
      </c>
      <c r="J342" s="112" t="s">
        <v>2332</v>
      </c>
      <c r="K342" s="112" t="s">
        <v>2333</v>
      </c>
      <c r="L342" s="112" t="s">
        <v>2334</v>
      </c>
      <c r="M342" s="112" t="s">
        <v>2335</v>
      </c>
      <c r="N342" s="112" t="s">
        <v>12</v>
      </c>
      <c r="O342" s="112" t="s">
        <v>5781</v>
      </c>
      <c r="P342" s="112" t="s">
        <v>5782</v>
      </c>
      <c r="Q342" s="283" t="s">
        <v>5605</v>
      </c>
      <c r="R342" s="112" t="s">
        <v>2336</v>
      </c>
      <c r="S342" s="112" t="s">
        <v>123</v>
      </c>
      <c r="T342" s="112" t="s">
        <v>2337</v>
      </c>
      <c r="U342" s="112" t="s">
        <v>2056</v>
      </c>
      <c r="V342" s="112">
        <v>528</v>
      </c>
      <c r="W342" s="112">
        <v>1413</v>
      </c>
      <c r="X342" s="112" t="str">
        <f>INDEX([2]Outcome_GWASs!F:F,MATCH([2]Luke!Q470,[2]Outcome_GWASs!C:C,0))</f>
        <v>Manually fill</v>
      </c>
      <c r="Y342" s="112" t="str">
        <f>INDEX([2]Outcome_GWASs!G:G,MATCH([2]Luke!Q470,[2]Outcome_GWASs!C:C,0))</f>
        <v>Manually fill</v>
      </c>
      <c r="Z342" s="112"/>
      <c r="AA342" s="112" t="s">
        <v>1005</v>
      </c>
      <c r="AB342" s="112" t="s">
        <v>1747</v>
      </c>
      <c r="AC342" s="107" t="s">
        <v>127</v>
      </c>
      <c r="AD342" s="112" t="s">
        <v>5525</v>
      </c>
      <c r="AE342" s="112" t="s">
        <v>123</v>
      </c>
      <c r="AF342" s="112" t="s">
        <v>2337</v>
      </c>
      <c r="AG342" s="112" t="s">
        <v>2056</v>
      </c>
      <c r="AH342" s="112">
        <f>SUM(V342:W342)</f>
        <v>1941</v>
      </c>
      <c r="AI342" s="112" t="s">
        <v>11</v>
      </c>
      <c r="AJ342" s="112" t="s">
        <v>2338</v>
      </c>
      <c r="AK342" s="112" t="s">
        <v>1005</v>
      </c>
      <c r="AL342" s="112" t="s">
        <v>1747</v>
      </c>
      <c r="AM342" s="112" t="s">
        <v>11</v>
      </c>
      <c r="AN342" s="112" t="s">
        <v>11</v>
      </c>
      <c r="AO342" s="112" t="s">
        <v>11</v>
      </c>
      <c r="AP342" s="112" t="s">
        <v>11</v>
      </c>
      <c r="AQ342" s="112" t="s">
        <v>11</v>
      </c>
      <c r="AR342" s="112" t="s">
        <v>11</v>
      </c>
      <c r="AS342" s="112" t="s">
        <v>11</v>
      </c>
      <c r="AT342" s="112" t="s">
        <v>11</v>
      </c>
      <c r="AU342" s="112"/>
      <c r="AV342" s="112"/>
      <c r="AW342" s="112">
        <v>21</v>
      </c>
      <c r="AX342" s="112" t="str">
        <f>INDEX([2]Exposure_GWASs!S:S,MATCH([2]Luke!AB470,[2]Exposure_GWASs!C:C,0))</f>
        <v>Manually fill</v>
      </c>
      <c r="AY342" s="112" t="s">
        <v>2099</v>
      </c>
      <c r="AZ342" s="112" t="s">
        <v>171</v>
      </c>
      <c r="BA342" s="112" t="s">
        <v>10</v>
      </c>
      <c r="BB342" s="112" t="s">
        <v>83</v>
      </c>
      <c r="BC342" s="112" t="s">
        <v>17</v>
      </c>
      <c r="BD342" s="112"/>
      <c r="BE342" s="112"/>
      <c r="BF342" s="112"/>
      <c r="BG342" s="112"/>
      <c r="BH342" s="112" t="s">
        <v>1011</v>
      </c>
      <c r="BI342" s="112" t="s">
        <v>2339</v>
      </c>
      <c r="BJ342" s="112" t="s">
        <v>11</v>
      </c>
      <c r="BK342" s="112" t="s">
        <v>11</v>
      </c>
      <c r="BL342" s="112" t="s">
        <v>11</v>
      </c>
      <c r="BM342" s="112" t="s">
        <v>11</v>
      </c>
      <c r="BN342" s="112" t="s">
        <v>11</v>
      </c>
      <c r="BO342" s="112" t="s">
        <v>2340</v>
      </c>
      <c r="BP342" s="112" t="s">
        <v>1059</v>
      </c>
      <c r="BQ342" s="112" t="s">
        <v>1012</v>
      </c>
      <c r="BR342" s="112">
        <v>0.17</v>
      </c>
      <c r="BS342" s="112"/>
      <c r="BT342" s="112">
        <v>95</v>
      </c>
      <c r="BU342" s="112">
        <v>0.03</v>
      </c>
      <c r="BV342" s="112">
        <v>0.32</v>
      </c>
      <c r="BW342" s="112">
        <v>0.02</v>
      </c>
      <c r="BX342" s="112" t="s">
        <v>1791</v>
      </c>
      <c r="BY342" s="112" t="s">
        <v>10</v>
      </c>
      <c r="BZ342" s="112" t="s">
        <v>2341</v>
      </c>
      <c r="CA342" s="112" t="s">
        <v>2342</v>
      </c>
      <c r="CB342" s="112" t="s">
        <v>11</v>
      </c>
      <c r="CC342" s="112" t="s">
        <v>11</v>
      </c>
      <c r="CD342" s="106" t="s">
        <v>10</v>
      </c>
      <c r="CE342" s="112"/>
      <c r="CF342" s="112"/>
      <c r="CG342" s="112"/>
      <c r="CH342" s="112"/>
    </row>
    <row r="343" spans="1:86">
      <c r="A343" s="112">
        <v>50</v>
      </c>
      <c r="B343" s="105" t="s">
        <v>282</v>
      </c>
      <c r="C343" s="115" t="s">
        <v>244</v>
      </c>
      <c r="D343" s="112" t="s">
        <v>2327</v>
      </c>
      <c r="E343" s="112">
        <v>2018</v>
      </c>
      <c r="F343" s="112" t="s">
        <v>2328</v>
      </c>
      <c r="G343" s="112" t="s">
        <v>2329</v>
      </c>
      <c r="H343" s="112" t="s">
        <v>2330</v>
      </c>
      <c r="I343" s="112" t="s">
        <v>2331</v>
      </c>
      <c r="J343" s="112" t="s">
        <v>2332</v>
      </c>
      <c r="K343" s="112" t="s">
        <v>2333</v>
      </c>
      <c r="L343" s="112" t="s">
        <v>2334</v>
      </c>
      <c r="M343" s="112" t="s">
        <v>2335</v>
      </c>
      <c r="N343" s="112" t="s">
        <v>12</v>
      </c>
      <c r="O343" s="112" t="s">
        <v>5781</v>
      </c>
      <c r="P343" s="112" t="s">
        <v>5782</v>
      </c>
      <c r="Q343" s="283" t="s">
        <v>5605</v>
      </c>
      <c r="R343" s="112" t="s">
        <v>2336</v>
      </c>
      <c r="S343" s="112" t="s">
        <v>123</v>
      </c>
      <c r="T343" s="112" t="s">
        <v>2337</v>
      </c>
      <c r="U343" s="112" t="s">
        <v>2056</v>
      </c>
      <c r="V343" s="112">
        <v>528</v>
      </c>
      <c r="W343" s="112">
        <v>1413</v>
      </c>
      <c r="X343" s="112" t="str">
        <f>INDEX([2]Outcome_GWASs!F:F,MATCH([2]Luke!Q471,[2]Outcome_GWASs!C:C,0))</f>
        <v>Manually fill</v>
      </c>
      <c r="Y343" s="112" t="str">
        <f>INDEX([2]Outcome_GWASs!G:G,MATCH([2]Luke!Q471,[2]Outcome_GWASs!C:C,0))</f>
        <v>Manually fill</v>
      </c>
      <c r="Z343" s="112"/>
      <c r="AA343" s="112" t="s">
        <v>1005</v>
      </c>
      <c r="AB343" s="112" t="s">
        <v>1747</v>
      </c>
      <c r="AC343" s="107" t="s">
        <v>127</v>
      </c>
      <c r="AD343" s="112" t="s">
        <v>5525</v>
      </c>
      <c r="AE343" s="112" t="s">
        <v>123</v>
      </c>
      <c r="AF343" s="112" t="s">
        <v>2337</v>
      </c>
      <c r="AG343" s="112" t="s">
        <v>2056</v>
      </c>
      <c r="AH343" s="112">
        <f t="shared" ref="AH343:AH354" si="15">SUM(V343:W343)</f>
        <v>1941</v>
      </c>
      <c r="AI343" s="112" t="s">
        <v>11</v>
      </c>
      <c r="AJ343" s="112" t="s">
        <v>2338</v>
      </c>
      <c r="AK343" s="112" t="s">
        <v>1005</v>
      </c>
      <c r="AL343" s="112" t="s">
        <v>1747</v>
      </c>
      <c r="AM343" s="112" t="s">
        <v>11</v>
      </c>
      <c r="AN343" s="112" t="s">
        <v>11</v>
      </c>
      <c r="AO343" s="112" t="s">
        <v>11</v>
      </c>
      <c r="AP343" s="112" t="s">
        <v>11</v>
      </c>
      <c r="AQ343" s="112" t="s">
        <v>11</v>
      </c>
      <c r="AR343" s="112" t="s">
        <v>11</v>
      </c>
      <c r="AS343" s="112" t="s">
        <v>11</v>
      </c>
      <c r="AT343" s="112" t="s">
        <v>11</v>
      </c>
      <c r="AU343" s="112"/>
      <c r="AV343" s="112"/>
      <c r="AW343" s="112" t="s">
        <v>2343</v>
      </c>
      <c r="AX343" s="112" t="str">
        <f>INDEX([2]Exposure_GWASs!S:S,MATCH([2]Luke!AB471,[2]Exposure_GWASs!C:C,0))</f>
        <v>Manually fill</v>
      </c>
      <c r="AY343" s="112" t="s">
        <v>2099</v>
      </c>
      <c r="AZ343" s="112" t="s">
        <v>171</v>
      </c>
      <c r="BA343" s="112" t="s">
        <v>10</v>
      </c>
      <c r="BB343" s="112" t="s">
        <v>83</v>
      </c>
      <c r="BC343" s="112" t="s">
        <v>17</v>
      </c>
      <c r="BD343" s="112"/>
      <c r="BE343" s="112"/>
      <c r="BF343" s="112"/>
      <c r="BG343" s="112"/>
      <c r="BH343" s="112" t="s">
        <v>1011</v>
      </c>
      <c r="BI343" s="112" t="s">
        <v>2339</v>
      </c>
      <c r="BJ343" s="112" t="s">
        <v>11</v>
      </c>
      <c r="BK343" s="112" t="s">
        <v>11</v>
      </c>
      <c r="BL343" s="112" t="s">
        <v>11</v>
      </c>
      <c r="BM343" s="112" t="s">
        <v>11</v>
      </c>
      <c r="BN343" s="112" t="s">
        <v>11</v>
      </c>
      <c r="BO343" s="112" t="s">
        <v>2340</v>
      </c>
      <c r="BP343" s="112" t="s">
        <v>1059</v>
      </c>
      <c r="BQ343" s="112" t="s">
        <v>1012</v>
      </c>
      <c r="BR343" s="112">
        <v>0.21</v>
      </c>
      <c r="BS343" s="112"/>
      <c r="BT343" s="112">
        <v>95</v>
      </c>
      <c r="BU343" s="112" t="s">
        <v>2344</v>
      </c>
      <c r="BV343" s="112">
        <v>0.72</v>
      </c>
      <c r="BW343" s="112">
        <v>0.41</v>
      </c>
      <c r="BX343" s="112" t="s">
        <v>1791</v>
      </c>
      <c r="BY343" s="112" t="s">
        <v>10</v>
      </c>
      <c r="BZ343" s="112" t="s">
        <v>2341</v>
      </c>
      <c r="CA343" s="112" t="s">
        <v>2342</v>
      </c>
      <c r="CB343" s="112" t="s">
        <v>11</v>
      </c>
      <c r="CC343" s="112" t="s">
        <v>11</v>
      </c>
      <c r="CD343" s="106" t="s">
        <v>10</v>
      </c>
      <c r="CE343" s="112"/>
      <c r="CF343" s="112"/>
      <c r="CG343" s="112"/>
      <c r="CH343" s="112"/>
    </row>
    <row r="344" spans="1:86">
      <c r="A344" s="112">
        <v>50</v>
      </c>
      <c r="B344" s="105" t="s">
        <v>282</v>
      </c>
      <c r="C344" s="115" t="s">
        <v>244</v>
      </c>
      <c r="D344" s="112" t="s">
        <v>2327</v>
      </c>
      <c r="E344" s="112">
        <v>2018</v>
      </c>
      <c r="F344" s="112" t="s">
        <v>2328</v>
      </c>
      <c r="G344" s="112" t="s">
        <v>2329</v>
      </c>
      <c r="H344" s="112" t="s">
        <v>2330</v>
      </c>
      <c r="I344" s="112" t="s">
        <v>2331</v>
      </c>
      <c r="J344" s="112" t="s">
        <v>2332</v>
      </c>
      <c r="K344" s="112" t="s">
        <v>2333</v>
      </c>
      <c r="L344" s="112" t="s">
        <v>2334</v>
      </c>
      <c r="M344" s="112" t="s">
        <v>2335</v>
      </c>
      <c r="N344" s="112" t="s">
        <v>12</v>
      </c>
      <c r="O344" s="112" t="s">
        <v>5781</v>
      </c>
      <c r="P344" s="112" t="s">
        <v>5782</v>
      </c>
      <c r="Q344" s="283" t="s">
        <v>5605</v>
      </c>
      <c r="R344" s="112" t="s">
        <v>2336</v>
      </c>
      <c r="S344" s="112" t="s">
        <v>123</v>
      </c>
      <c r="T344" s="112" t="s">
        <v>2337</v>
      </c>
      <c r="U344" s="112" t="s">
        <v>2056</v>
      </c>
      <c r="V344" s="112">
        <v>528</v>
      </c>
      <c r="W344" s="112">
        <v>1413</v>
      </c>
      <c r="X344" s="112" t="str">
        <f>INDEX([2]Outcome_GWASs!F:F,MATCH([2]Luke!Q472,[2]Outcome_GWASs!C:C,0))</f>
        <v>Manually fill</v>
      </c>
      <c r="Y344" s="112" t="str">
        <f>INDEX([2]Outcome_GWASs!G:G,MATCH([2]Luke!Q472,[2]Outcome_GWASs!C:C,0))</f>
        <v>Manually fill</v>
      </c>
      <c r="Z344" s="112"/>
      <c r="AA344" s="112" t="s">
        <v>1005</v>
      </c>
      <c r="AB344" s="112" t="s">
        <v>1747</v>
      </c>
      <c r="AC344" s="107" t="s">
        <v>127</v>
      </c>
      <c r="AD344" s="112" t="s">
        <v>5525</v>
      </c>
      <c r="AE344" s="112" t="s">
        <v>123</v>
      </c>
      <c r="AF344" s="112" t="s">
        <v>2337</v>
      </c>
      <c r="AG344" s="112" t="s">
        <v>2056</v>
      </c>
      <c r="AH344" s="112">
        <f t="shared" si="15"/>
        <v>1941</v>
      </c>
      <c r="AI344" s="112" t="s">
        <v>11</v>
      </c>
      <c r="AJ344" s="112" t="s">
        <v>2338</v>
      </c>
      <c r="AK344" s="112" t="s">
        <v>1005</v>
      </c>
      <c r="AL344" s="112" t="s">
        <v>1747</v>
      </c>
      <c r="AM344" s="112" t="s">
        <v>11</v>
      </c>
      <c r="AN344" s="112" t="s">
        <v>11</v>
      </c>
      <c r="AO344" s="112" t="s">
        <v>11</v>
      </c>
      <c r="AP344" s="112" t="s">
        <v>11</v>
      </c>
      <c r="AQ344" s="112" t="s">
        <v>11</v>
      </c>
      <c r="AR344" s="112" t="s">
        <v>11</v>
      </c>
      <c r="AS344" s="112" t="s">
        <v>11</v>
      </c>
      <c r="AT344" s="112" t="s">
        <v>11</v>
      </c>
      <c r="AU344" s="112"/>
      <c r="AV344" s="112"/>
      <c r="AW344" s="112" t="s">
        <v>2345</v>
      </c>
      <c r="AX344" s="112" t="str">
        <f>INDEX([2]Exposure_GWASs!S:S,MATCH([2]Luke!AB472,[2]Exposure_GWASs!C:C,0))</f>
        <v>Manually fill</v>
      </c>
      <c r="AY344" s="112" t="s">
        <v>2099</v>
      </c>
      <c r="AZ344" s="112" t="s">
        <v>171</v>
      </c>
      <c r="BA344" s="112" t="s">
        <v>10</v>
      </c>
      <c r="BB344" s="112" t="s">
        <v>83</v>
      </c>
      <c r="BC344" s="112" t="s">
        <v>17</v>
      </c>
      <c r="BD344" s="112"/>
      <c r="BE344" s="112"/>
      <c r="BF344" s="112"/>
      <c r="BG344" s="112"/>
      <c r="BH344" s="112" t="s">
        <v>1011</v>
      </c>
      <c r="BI344" s="112" t="s">
        <v>2339</v>
      </c>
      <c r="BJ344" s="112" t="s">
        <v>11</v>
      </c>
      <c r="BK344" s="112" t="s">
        <v>11</v>
      </c>
      <c r="BL344" s="112" t="s">
        <v>11</v>
      </c>
      <c r="BM344" s="112" t="s">
        <v>11</v>
      </c>
      <c r="BN344" s="112" t="s">
        <v>11</v>
      </c>
      <c r="BO344" s="112" t="s">
        <v>2340</v>
      </c>
      <c r="BP344" s="112" t="s">
        <v>1059</v>
      </c>
      <c r="BQ344" s="112" t="s">
        <v>1012</v>
      </c>
      <c r="BR344" s="112">
        <v>0.17</v>
      </c>
      <c r="BS344" s="112"/>
      <c r="BT344" s="112">
        <v>95</v>
      </c>
      <c r="BU344" s="112">
        <v>0.03</v>
      </c>
      <c r="BV344" s="112">
        <v>0.31</v>
      </c>
      <c r="BW344" s="112">
        <v>0.02</v>
      </c>
      <c r="BX344" s="112" t="s">
        <v>1791</v>
      </c>
      <c r="BY344" s="112" t="s">
        <v>10</v>
      </c>
      <c r="BZ344" s="112" t="s">
        <v>2341</v>
      </c>
      <c r="CA344" s="112" t="s">
        <v>2342</v>
      </c>
      <c r="CB344" s="112" t="s">
        <v>11</v>
      </c>
      <c r="CC344" s="112" t="s">
        <v>11</v>
      </c>
      <c r="CD344" s="106" t="s">
        <v>10</v>
      </c>
      <c r="CE344" s="112"/>
      <c r="CF344" s="112"/>
      <c r="CG344" s="112"/>
      <c r="CH344" s="112"/>
    </row>
    <row r="345" spans="1:86">
      <c r="A345" s="112">
        <v>50</v>
      </c>
      <c r="B345" s="105" t="s">
        <v>282</v>
      </c>
      <c r="C345" s="115" t="s">
        <v>244</v>
      </c>
      <c r="D345" s="112" t="s">
        <v>2327</v>
      </c>
      <c r="E345" s="112">
        <v>2018</v>
      </c>
      <c r="F345" s="112" t="s">
        <v>2328</v>
      </c>
      <c r="G345" s="112" t="s">
        <v>2329</v>
      </c>
      <c r="H345" s="112" t="s">
        <v>2330</v>
      </c>
      <c r="I345" s="112" t="s">
        <v>2331</v>
      </c>
      <c r="J345" s="112" t="s">
        <v>2332</v>
      </c>
      <c r="K345" s="112" t="s">
        <v>2333</v>
      </c>
      <c r="L345" s="112" t="s">
        <v>2334</v>
      </c>
      <c r="M345" s="112" t="s">
        <v>2335</v>
      </c>
      <c r="N345" s="112" t="s">
        <v>12</v>
      </c>
      <c r="O345" s="112" t="s">
        <v>5781</v>
      </c>
      <c r="P345" s="112" t="s">
        <v>5782</v>
      </c>
      <c r="Q345" s="283" t="s">
        <v>5605</v>
      </c>
      <c r="R345" s="112" t="s">
        <v>2336</v>
      </c>
      <c r="S345" s="112" t="s">
        <v>123</v>
      </c>
      <c r="T345" s="112" t="s">
        <v>2337</v>
      </c>
      <c r="U345" s="112" t="s">
        <v>2056</v>
      </c>
      <c r="V345" s="112">
        <v>528</v>
      </c>
      <c r="W345" s="112">
        <v>1413</v>
      </c>
      <c r="X345" s="112" t="str">
        <f>INDEX([2]Outcome_GWASs!F:F,MATCH([2]Luke!Q473,[2]Outcome_GWASs!C:C,0))</f>
        <v>Manually fill</v>
      </c>
      <c r="Y345" s="112" t="str">
        <f>INDEX([2]Outcome_GWASs!G:G,MATCH([2]Luke!Q473,[2]Outcome_GWASs!C:C,0))</f>
        <v>Manually fill</v>
      </c>
      <c r="Z345" s="112"/>
      <c r="AA345" s="112" t="s">
        <v>1005</v>
      </c>
      <c r="AB345" s="112" t="s">
        <v>1747</v>
      </c>
      <c r="AC345" s="107" t="s">
        <v>127</v>
      </c>
      <c r="AD345" s="112" t="s">
        <v>5526</v>
      </c>
      <c r="AE345" s="112" t="s">
        <v>123</v>
      </c>
      <c r="AF345" s="112" t="s">
        <v>2337</v>
      </c>
      <c r="AG345" s="112" t="s">
        <v>2056</v>
      </c>
      <c r="AH345" s="112">
        <f t="shared" si="15"/>
        <v>1941</v>
      </c>
      <c r="AI345" s="112" t="s">
        <v>11</v>
      </c>
      <c r="AJ345" s="112" t="s">
        <v>2338</v>
      </c>
      <c r="AK345" s="112" t="s">
        <v>1005</v>
      </c>
      <c r="AL345" s="112" t="s">
        <v>1747</v>
      </c>
      <c r="AM345" s="112" t="s">
        <v>11</v>
      </c>
      <c r="AN345" s="112" t="s">
        <v>11</v>
      </c>
      <c r="AO345" s="112" t="s">
        <v>11</v>
      </c>
      <c r="AP345" s="112" t="s">
        <v>11</v>
      </c>
      <c r="AQ345" s="112" t="s">
        <v>11</v>
      </c>
      <c r="AR345" s="112" t="s">
        <v>11</v>
      </c>
      <c r="AS345" s="112" t="s">
        <v>11</v>
      </c>
      <c r="AT345" s="112" t="s">
        <v>11</v>
      </c>
      <c r="AU345" s="112"/>
      <c r="AV345" s="112"/>
      <c r="AW345" s="112">
        <v>21</v>
      </c>
      <c r="AX345" s="112" t="str">
        <f>INDEX([2]Exposure_GWASs!S:S,MATCH([2]Luke!AB473,[2]Exposure_GWASs!C:C,0))</f>
        <v>Manually fill</v>
      </c>
      <c r="AY345" s="112" t="s">
        <v>2099</v>
      </c>
      <c r="AZ345" s="112" t="s">
        <v>171</v>
      </c>
      <c r="BA345" s="112" t="s">
        <v>10</v>
      </c>
      <c r="BB345" s="112" t="s">
        <v>83</v>
      </c>
      <c r="BC345" s="112" t="s">
        <v>17</v>
      </c>
      <c r="BD345" s="112"/>
      <c r="BE345" s="112"/>
      <c r="BF345" s="112"/>
      <c r="BG345" s="112"/>
      <c r="BH345" s="112" t="s">
        <v>1011</v>
      </c>
      <c r="BI345" s="112" t="s">
        <v>2339</v>
      </c>
      <c r="BJ345" s="112" t="s">
        <v>11</v>
      </c>
      <c r="BK345" s="112" t="s">
        <v>11</v>
      </c>
      <c r="BL345" s="112" t="s">
        <v>11</v>
      </c>
      <c r="BM345" s="112" t="s">
        <v>11</v>
      </c>
      <c r="BN345" s="112" t="s">
        <v>11</v>
      </c>
      <c r="BO345" s="112" t="s">
        <v>2340</v>
      </c>
      <c r="BP345" s="112" t="s">
        <v>1059</v>
      </c>
      <c r="BQ345" s="112" t="s">
        <v>1012</v>
      </c>
      <c r="BR345" s="112">
        <v>0.16</v>
      </c>
      <c r="BS345" s="112"/>
      <c r="BT345" s="112">
        <v>95</v>
      </c>
      <c r="BU345" s="112">
        <v>0.03</v>
      </c>
      <c r="BV345" s="112">
        <v>0.28999999999999998</v>
      </c>
      <c r="BW345" s="112">
        <v>0.01</v>
      </c>
      <c r="BX345" s="112" t="s">
        <v>1791</v>
      </c>
      <c r="BY345" s="112" t="s">
        <v>10</v>
      </c>
      <c r="BZ345" s="112" t="s">
        <v>2341</v>
      </c>
      <c r="CA345" s="112" t="s">
        <v>2342</v>
      </c>
      <c r="CB345" s="112" t="s">
        <v>11</v>
      </c>
      <c r="CC345" s="112" t="s">
        <v>11</v>
      </c>
      <c r="CD345" s="112" t="s">
        <v>2346</v>
      </c>
      <c r="CE345" s="112"/>
      <c r="CF345" s="112"/>
      <c r="CG345" s="112"/>
      <c r="CH345" s="112"/>
    </row>
    <row r="346" spans="1:86">
      <c r="A346" s="112">
        <v>50</v>
      </c>
      <c r="B346" s="105" t="s">
        <v>282</v>
      </c>
      <c r="C346" s="115" t="s">
        <v>244</v>
      </c>
      <c r="D346" s="112" t="s">
        <v>2327</v>
      </c>
      <c r="E346" s="112">
        <v>2018</v>
      </c>
      <c r="F346" s="112" t="s">
        <v>2328</v>
      </c>
      <c r="G346" s="112" t="s">
        <v>2329</v>
      </c>
      <c r="H346" s="112" t="s">
        <v>2330</v>
      </c>
      <c r="I346" s="112" t="s">
        <v>2331</v>
      </c>
      <c r="J346" s="112" t="s">
        <v>2332</v>
      </c>
      <c r="K346" s="112" t="s">
        <v>2333</v>
      </c>
      <c r="L346" s="112" t="s">
        <v>2334</v>
      </c>
      <c r="M346" s="112" t="s">
        <v>2335</v>
      </c>
      <c r="N346" s="112" t="s">
        <v>12</v>
      </c>
      <c r="O346" s="112" t="s">
        <v>5781</v>
      </c>
      <c r="P346" s="112" t="s">
        <v>5782</v>
      </c>
      <c r="Q346" s="283" t="s">
        <v>5605</v>
      </c>
      <c r="R346" s="112" t="s">
        <v>2336</v>
      </c>
      <c r="S346" s="112" t="s">
        <v>123</v>
      </c>
      <c r="T346" s="112" t="s">
        <v>2337</v>
      </c>
      <c r="U346" s="112" t="s">
        <v>2056</v>
      </c>
      <c r="V346" s="112">
        <v>528</v>
      </c>
      <c r="W346" s="112">
        <v>1413</v>
      </c>
      <c r="X346" s="112" t="str">
        <f>INDEX([2]Outcome_GWASs!F:F,MATCH([2]Luke!Q474,[2]Outcome_GWASs!C:C,0))</f>
        <v>Manually fill</v>
      </c>
      <c r="Y346" s="112" t="str">
        <f>INDEX([2]Outcome_GWASs!G:G,MATCH([2]Luke!Q474,[2]Outcome_GWASs!C:C,0))</f>
        <v>Manually fill</v>
      </c>
      <c r="Z346" s="112"/>
      <c r="AA346" s="112" t="s">
        <v>1005</v>
      </c>
      <c r="AB346" s="112" t="s">
        <v>1747</v>
      </c>
      <c r="AC346" s="107" t="s">
        <v>127</v>
      </c>
      <c r="AD346" s="112" t="s">
        <v>5526</v>
      </c>
      <c r="AE346" s="112" t="s">
        <v>123</v>
      </c>
      <c r="AF346" s="112" t="s">
        <v>2337</v>
      </c>
      <c r="AG346" s="112" t="s">
        <v>2056</v>
      </c>
      <c r="AH346" s="112">
        <f t="shared" si="15"/>
        <v>1941</v>
      </c>
      <c r="AI346" s="112" t="s">
        <v>11</v>
      </c>
      <c r="AJ346" s="112" t="s">
        <v>2338</v>
      </c>
      <c r="AK346" s="112" t="s">
        <v>1005</v>
      </c>
      <c r="AL346" s="112" t="s">
        <v>1747</v>
      </c>
      <c r="AM346" s="112" t="s">
        <v>11</v>
      </c>
      <c r="AN346" s="112" t="s">
        <v>11</v>
      </c>
      <c r="AO346" s="112" t="s">
        <v>11</v>
      </c>
      <c r="AP346" s="112" t="s">
        <v>11</v>
      </c>
      <c r="AQ346" s="112" t="s">
        <v>11</v>
      </c>
      <c r="AR346" s="112" t="s">
        <v>11</v>
      </c>
      <c r="AS346" s="112" t="s">
        <v>11</v>
      </c>
      <c r="AT346" s="112" t="s">
        <v>11</v>
      </c>
      <c r="AU346" s="112"/>
      <c r="AV346" s="112"/>
      <c r="AW346" s="112" t="s">
        <v>2343</v>
      </c>
      <c r="AX346" s="112" t="str">
        <f>INDEX([2]Exposure_GWASs!S:S,MATCH([2]Luke!AB474,[2]Exposure_GWASs!C:C,0))</f>
        <v>Manually fill</v>
      </c>
      <c r="AY346" s="112" t="s">
        <v>2099</v>
      </c>
      <c r="AZ346" s="112" t="s">
        <v>171</v>
      </c>
      <c r="BA346" s="112" t="s">
        <v>10</v>
      </c>
      <c r="BB346" s="112" t="s">
        <v>83</v>
      </c>
      <c r="BC346" s="112" t="s">
        <v>17</v>
      </c>
      <c r="BD346" s="112"/>
      <c r="BE346" s="112"/>
      <c r="BF346" s="112"/>
      <c r="BG346" s="112"/>
      <c r="BH346" s="112" t="s">
        <v>1011</v>
      </c>
      <c r="BI346" s="112" t="s">
        <v>2339</v>
      </c>
      <c r="BJ346" s="112" t="s">
        <v>11</v>
      </c>
      <c r="BK346" s="112" t="s">
        <v>11</v>
      </c>
      <c r="BL346" s="112" t="s">
        <v>11</v>
      </c>
      <c r="BM346" s="112" t="s">
        <v>11</v>
      </c>
      <c r="BN346" s="112" t="s">
        <v>11</v>
      </c>
      <c r="BO346" s="112" t="s">
        <v>2340</v>
      </c>
      <c r="BP346" s="112" t="s">
        <v>1059</v>
      </c>
      <c r="BQ346" s="112" t="s">
        <v>1012</v>
      </c>
      <c r="BR346" s="112">
        <v>0.15</v>
      </c>
      <c r="BS346" s="112"/>
      <c r="BT346" s="112">
        <v>95</v>
      </c>
      <c r="BU346" s="112" t="s">
        <v>2347</v>
      </c>
      <c r="BV346" s="112">
        <v>0.5</v>
      </c>
      <c r="BW346" s="112">
        <v>0.4</v>
      </c>
      <c r="BX346" s="112" t="s">
        <v>1791</v>
      </c>
      <c r="BY346" s="112" t="s">
        <v>10</v>
      </c>
      <c r="BZ346" s="112" t="s">
        <v>2341</v>
      </c>
      <c r="CA346" s="112" t="s">
        <v>2342</v>
      </c>
      <c r="CB346" s="112" t="s">
        <v>11</v>
      </c>
      <c r="CC346" s="112" t="s">
        <v>11</v>
      </c>
      <c r="CD346" s="112" t="s">
        <v>2346</v>
      </c>
      <c r="CE346" s="112"/>
      <c r="CF346" s="112"/>
      <c r="CG346" s="112"/>
      <c r="CH346" s="112"/>
    </row>
    <row r="347" spans="1:86">
      <c r="A347" s="112">
        <v>50</v>
      </c>
      <c r="B347" s="105" t="s">
        <v>282</v>
      </c>
      <c r="C347" s="115" t="s">
        <v>244</v>
      </c>
      <c r="D347" s="112" t="s">
        <v>2327</v>
      </c>
      <c r="E347" s="112">
        <v>2018</v>
      </c>
      <c r="F347" s="112" t="s">
        <v>2328</v>
      </c>
      <c r="G347" s="112" t="s">
        <v>2329</v>
      </c>
      <c r="H347" s="112" t="s">
        <v>2330</v>
      </c>
      <c r="I347" s="112" t="s">
        <v>2331</v>
      </c>
      <c r="J347" s="112" t="s">
        <v>2332</v>
      </c>
      <c r="K347" s="112" t="s">
        <v>2333</v>
      </c>
      <c r="L347" s="112" t="s">
        <v>2334</v>
      </c>
      <c r="M347" s="112" t="s">
        <v>2335</v>
      </c>
      <c r="N347" s="112" t="s">
        <v>12</v>
      </c>
      <c r="O347" s="112" t="s">
        <v>5781</v>
      </c>
      <c r="P347" s="112" t="s">
        <v>5782</v>
      </c>
      <c r="Q347" s="283" t="s">
        <v>5605</v>
      </c>
      <c r="R347" s="112" t="s">
        <v>2336</v>
      </c>
      <c r="S347" s="112" t="s">
        <v>123</v>
      </c>
      <c r="T347" s="112" t="s">
        <v>2337</v>
      </c>
      <c r="U347" s="112" t="s">
        <v>2056</v>
      </c>
      <c r="V347" s="112">
        <v>528</v>
      </c>
      <c r="W347" s="112">
        <v>1413</v>
      </c>
      <c r="X347" s="112" t="str">
        <f>INDEX([2]Outcome_GWASs!F:F,MATCH([2]Luke!Q475,[2]Outcome_GWASs!C:C,0))</f>
        <v>Manually fill</v>
      </c>
      <c r="Y347" s="112" t="str">
        <f>INDEX([2]Outcome_GWASs!G:G,MATCH([2]Luke!Q475,[2]Outcome_GWASs!C:C,0))</f>
        <v>Manually fill</v>
      </c>
      <c r="Z347" s="112"/>
      <c r="AA347" s="112" t="s">
        <v>1005</v>
      </c>
      <c r="AB347" s="112" t="s">
        <v>1747</v>
      </c>
      <c r="AC347" s="107" t="s">
        <v>127</v>
      </c>
      <c r="AD347" s="112" t="s">
        <v>5526</v>
      </c>
      <c r="AE347" s="112" t="s">
        <v>123</v>
      </c>
      <c r="AF347" s="112" t="s">
        <v>2337</v>
      </c>
      <c r="AG347" s="112" t="s">
        <v>2056</v>
      </c>
      <c r="AH347" s="112">
        <f t="shared" si="15"/>
        <v>1941</v>
      </c>
      <c r="AI347" s="112" t="s">
        <v>11</v>
      </c>
      <c r="AJ347" s="112" t="s">
        <v>2338</v>
      </c>
      <c r="AK347" s="112" t="s">
        <v>1005</v>
      </c>
      <c r="AL347" s="112" t="s">
        <v>1747</v>
      </c>
      <c r="AM347" s="112" t="s">
        <v>11</v>
      </c>
      <c r="AN347" s="112" t="s">
        <v>11</v>
      </c>
      <c r="AO347" s="112" t="s">
        <v>11</v>
      </c>
      <c r="AP347" s="112" t="s">
        <v>11</v>
      </c>
      <c r="AQ347" s="112" t="s">
        <v>11</v>
      </c>
      <c r="AR347" s="112" t="s">
        <v>11</v>
      </c>
      <c r="AS347" s="112" t="s">
        <v>11</v>
      </c>
      <c r="AT347" s="112" t="s">
        <v>11</v>
      </c>
      <c r="AU347" s="112"/>
      <c r="AV347" s="112"/>
      <c r="AW347" s="112" t="s">
        <v>2345</v>
      </c>
      <c r="AX347" s="112" t="str">
        <f>INDEX([2]Exposure_GWASs!S:S,MATCH([2]Luke!AB475,[2]Exposure_GWASs!C:C,0))</f>
        <v>Manually fill</v>
      </c>
      <c r="AY347" s="112" t="s">
        <v>2099</v>
      </c>
      <c r="AZ347" s="112" t="s">
        <v>171</v>
      </c>
      <c r="BA347" s="112" t="s">
        <v>10</v>
      </c>
      <c r="BB347" s="112" t="s">
        <v>83</v>
      </c>
      <c r="BC347" s="112" t="s">
        <v>17</v>
      </c>
      <c r="BD347" s="112"/>
      <c r="BE347" s="112"/>
      <c r="BF347" s="112"/>
      <c r="BG347" s="112"/>
      <c r="BH347" s="112" t="s">
        <v>1011</v>
      </c>
      <c r="BI347" s="112" t="s">
        <v>2339</v>
      </c>
      <c r="BJ347" s="112" t="s">
        <v>11</v>
      </c>
      <c r="BK347" s="112" t="s">
        <v>11</v>
      </c>
      <c r="BL347" s="112" t="s">
        <v>11</v>
      </c>
      <c r="BM347" s="112" t="s">
        <v>11</v>
      </c>
      <c r="BN347" s="112" t="s">
        <v>11</v>
      </c>
      <c r="BO347" s="112" t="s">
        <v>2340</v>
      </c>
      <c r="BP347" s="112" t="s">
        <v>1059</v>
      </c>
      <c r="BQ347" s="112" t="s">
        <v>1012</v>
      </c>
      <c r="BR347" s="112">
        <v>0.16</v>
      </c>
      <c r="BS347" s="112"/>
      <c r="BT347" s="112">
        <v>95</v>
      </c>
      <c r="BU347" s="112">
        <v>0.03</v>
      </c>
      <c r="BV347" s="112">
        <v>0.28999999999999998</v>
      </c>
      <c r="BW347" s="112">
        <v>0.02</v>
      </c>
      <c r="BX347" s="112" t="s">
        <v>1791</v>
      </c>
      <c r="BY347" s="112" t="s">
        <v>10</v>
      </c>
      <c r="BZ347" s="112" t="s">
        <v>2341</v>
      </c>
      <c r="CA347" s="112" t="s">
        <v>2342</v>
      </c>
      <c r="CB347" s="112" t="s">
        <v>11</v>
      </c>
      <c r="CC347" s="112" t="s">
        <v>11</v>
      </c>
      <c r="CD347" s="112" t="s">
        <v>2346</v>
      </c>
      <c r="CE347" s="112"/>
      <c r="CF347" s="112"/>
      <c r="CG347" s="112"/>
      <c r="CH347" s="112"/>
    </row>
    <row r="348" spans="1:86">
      <c r="A348" s="112">
        <v>50</v>
      </c>
      <c r="B348" s="105" t="s">
        <v>282</v>
      </c>
      <c r="C348" s="115" t="s">
        <v>244</v>
      </c>
      <c r="D348" s="112" t="s">
        <v>2327</v>
      </c>
      <c r="E348" s="112">
        <v>2018</v>
      </c>
      <c r="F348" s="112" t="s">
        <v>2328</v>
      </c>
      <c r="G348" s="112" t="s">
        <v>2329</v>
      </c>
      <c r="H348" s="112" t="s">
        <v>2330</v>
      </c>
      <c r="I348" s="112" t="s">
        <v>2331</v>
      </c>
      <c r="J348" s="112" t="s">
        <v>2332</v>
      </c>
      <c r="K348" s="112" t="s">
        <v>2333</v>
      </c>
      <c r="L348" s="112" t="s">
        <v>2334</v>
      </c>
      <c r="M348" s="112" t="s">
        <v>2335</v>
      </c>
      <c r="N348" s="112" t="s">
        <v>12</v>
      </c>
      <c r="O348" s="112" t="s">
        <v>5781</v>
      </c>
      <c r="P348" s="112" t="s">
        <v>5782</v>
      </c>
      <c r="Q348" s="283" t="s">
        <v>5605</v>
      </c>
      <c r="R348" s="112" t="s">
        <v>2336</v>
      </c>
      <c r="S348" s="112" t="s">
        <v>123</v>
      </c>
      <c r="T348" s="112" t="s">
        <v>2337</v>
      </c>
      <c r="U348" s="112" t="s">
        <v>2056</v>
      </c>
      <c r="V348" s="112">
        <v>528</v>
      </c>
      <c r="W348" s="112">
        <v>1413</v>
      </c>
      <c r="X348" s="112" t="str">
        <f>INDEX([2]Outcome_GWASs!F:F,MATCH([2]Luke!Q476,[2]Outcome_GWASs!C:C,0))</f>
        <v>Manually fill</v>
      </c>
      <c r="Y348" s="112" t="str">
        <f>INDEX([2]Outcome_GWASs!G:G,MATCH([2]Luke!Q476,[2]Outcome_GWASs!C:C,0))</f>
        <v>Manually fill</v>
      </c>
      <c r="Z348" s="112"/>
      <c r="AA348" s="112" t="s">
        <v>1005</v>
      </c>
      <c r="AB348" s="112" t="s">
        <v>1747</v>
      </c>
      <c r="AC348" s="112" t="s">
        <v>1755</v>
      </c>
      <c r="AD348" s="107" t="s">
        <v>127</v>
      </c>
      <c r="AE348" s="112" t="s">
        <v>123</v>
      </c>
      <c r="AF348" s="112" t="s">
        <v>2337</v>
      </c>
      <c r="AG348" s="112" t="s">
        <v>2056</v>
      </c>
      <c r="AH348" s="112">
        <f t="shared" si="15"/>
        <v>1941</v>
      </c>
      <c r="AI348" s="112" t="s">
        <v>11</v>
      </c>
      <c r="AJ348" s="112" t="s">
        <v>2338</v>
      </c>
      <c r="AK348" s="112" t="s">
        <v>1005</v>
      </c>
      <c r="AL348" s="112" t="s">
        <v>1747</v>
      </c>
      <c r="AM348" s="112" t="s">
        <v>2348</v>
      </c>
      <c r="AN348" s="112" t="s">
        <v>11</v>
      </c>
      <c r="AO348" s="112" t="s">
        <v>11</v>
      </c>
      <c r="AP348" s="112" t="s">
        <v>11</v>
      </c>
      <c r="AQ348" s="112" t="s">
        <v>11</v>
      </c>
      <c r="AR348" s="112" t="s">
        <v>11</v>
      </c>
      <c r="AS348" s="112" t="s">
        <v>11</v>
      </c>
      <c r="AT348" s="112" t="s">
        <v>11</v>
      </c>
      <c r="AU348" s="112"/>
      <c r="AV348" s="112"/>
      <c r="AW348" s="112" t="s">
        <v>2349</v>
      </c>
      <c r="AX348" s="112" t="str">
        <f>INDEX([2]Exposure_GWASs!S:S,MATCH([2]Luke!AB476,[2]Exposure_GWASs!C:C,0))</f>
        <v>Manually fill</v>
      </c>
      <c r="AY348" s="112" t="s">
        <v>2099</v>
      </c>
      <c r="AZ348" s="112" t="s">
        <v>171</v>
      </c>
      <c r="BA348" s="112" t="s">
        <v>10</v>
      </c>
      <c r="BB348" s="112" t="s">
        <v>22</v>
      </c>
      <c r="BC348" s="112" t="s">
        <v>17</v>
      </c>
      <c r="BD348" s="112"/>
      <c r="BE348" s="112"/>
      <c r="BF348" s="112"/>
      <c r="BG348" s="112"/>
      <c r="BH348" s="112" t="s">
        <v>1011</v>
      </c>
      <c r="BI348" s="112" t="s">
        <v>2339</v>
      </c>
      <c r="BJ348" s="112" t="s">
        <v>11</v>
      </c>
      <c r="BK348" s="112" t="s">
        <v>11</v>
      </c>
      <c r="BL348" s="112" t="s">
        <v>11</v>
      </c>
      <c r="BM348" s="112" t="s">
        <v>11</v>
      </c>
      <c r="BN348" s="112" t="s">
        <v>11</v>
      </c>
      <c r="BO348" s="112" t="s">
        <v>2340</v>
      </c>
      <c r="BP348" s="112" t="s">
        <v>1059</v>
      </c>
      <c r="BQ348" s="112" t="s">
        <v>2350</v>
      </c>
      <c r="BR348" s="112">
        <v>1.19</v>
      </c>
      <c r="BS348" s="112"/>
      <c r="BT348" s="112">
        <v>95</v>
      </c>
      <c r="BU348" s="112">
        <v>1.03</v>
      </c>
      <c r="BV348" s="112">
        <v>1.37</v>
      </c>
      <c r="BW348" s="112">
        <v>0.02</v>
      </c>
      <c r="BX348" s="112" t="s">
        <v>1791</v>
      </c>
      <c r="BY348" s="112" t="s">
        <v>10</v>
      </c>
      <c r="BZ348" s="112" t="s">
        <v>2341</v>
      </c>
      <c r="CA348" s="112" t="s">
        <v>2342</v>
      </c>
      <c r="CB348" s="112" t="s">
        <v>11</v>
      </c>
      <c r="CC348" s="112" t="s">
        <v>11</v>
      </c>
      <c r="CD348" s="106" t="s">
        <v>10</v>
      </c>
      <c r="CE348" s="112"/>
      <c r="CF348" s="112"/>
      <c r="CG348" s="112"/>
      <c r="CH348" s="112"/>
    </row>
    <row r="349" spans="1:86">
      <c r="A349" s="112">
        <v>50</v>
      </c>
      <c r="B349" s="105" t="s">
        <v>282</v>
      </c>
      <c r="C349" s="115" t="s">
        <v>244</v>
      </c>
      <c r="D349" s="112" t="s">
        <v>2327</v>
      </c>
      <c r="E349" s="112">
        <v>2018</v>
      </c>
      <c r="F349" s="112" t="s">
        <v>2328</v>
      </c>
      <c r="G349" s="112" t="s">
        <v>2329</v>
      </c>
      <c r="H349" s="112" t="s">
        <v>2330</v>
      </c>
      <c r="I349" s="112" t="s">
        <v>2331</v>
      </c>
      <c r="J349" s="112" t="s">
        <v>2332</v>
      </c>
      <c r="K349" s="112" t="s">
        <v>2333</v>
      </c>
      <c r="L349" s="112" t="s">
        <v>2334</v>
      </c>
      <c r="M349" s="112" t="s">
        <v>2335</v>
      </c>
      <c r="N349" s="112" t="s">
        <v>12</v>
      </c>
      <c r="O349" s="112" t="s">
        <v>5781</v>
      </c>
      <c r="P349" s="112" t="s">
        <v>5782</v>
      </c>
      <c r="Q349" s="283" t="s">
        <v>5605</v>
      </c>
      <c r="R349" s="112" t="s">
        <v>2336</v>
      </c>
      <c r="S349" s="112" t="s">
        <v>123</v>
      </c>
      <c r="T349" s="112" t="s">
        <v>2337</v>
      </c>
      <c r="U349" s="112" t="s">
        <v>2056</v>
      </c>
      <c r="V349" s="112">
        <v>528</v>
      </c>
      <c r="W349" s="112">
        <v>1413</v>
      </c>
      <c r="X349" s="112" t="str">
        <f>INDEX([2]Outcome_GWASs!F:F,MATCH([2]Luke!Q477,[2]Outcome_GWASs!C:C,0))</f>
        <v>Manually fill</v>
      </c>
      <c r="Y349" s="112" t="str">
        <f>INDEX([2]Outcome_GWASs!G:G,MATCH([2]Luke!Q477,[2]Outcome_GWASs!C:C,0))</f>
        <v>Manually fill</v>
      </c>
      <c r="Z349" s="112"/>
      <c r="AA349" s="112" t="s">
        <v>1005</v>
      </c>
      <c r="AB349" s="112" t="s">
        <v>1747</v>
      </c>
      <c r="AC349" s="112" t="s">
        <v>5518</v>
      </c>
      <c r="AD349" s="112" t="s">
        <v>5518</v>
      </c>
      <c r="AE349" s="112" t="s">
        <v>123</v>
      </c>
      <c r="AF349" s="112" t="s">
        <v>2337</v>
      </c>
      <c r="AG349" s="112" t="s">
        <v>2056</v>
      </c>
      <c r="AH349" s="112">
        <f t="shared" si="15"/>
        <v>1941</v>
      </c>
      <c r="AI349" s="112" t="s">
        <v>11</v>
      </c>
      <c r="AJ349" s="112" t="s">
        <v>2338</v>
      </c>
      <c r="AK349" s="112" t="s">
        <v>1005</v>
      </c>
      <c r="AL349" s="112" t="s">
        <v>1747</v>
      </c>
      <c r="AM349" s="112" t="s">
        <v>2348</v>
      </c>
      <c r="AN349" s="112" t="s">
        <v>11</v>
      </c>
      <c r="AO349" s="112" t="s">
        <v>11</v>
      </c>
      <c r="AP349" s="112" t="s">
        <v>11</v>
      </c>
      <c r="AQ349" s="112" t="s">
        <v>11</v>
      </c>
      <c r="AR349" s="112" t="s">
        <v>11</v>
      </c>
      <c r="AS349" s="112" t="s">
        <v>11</v>
      </c>
      <c r="AT349" s="112" t="s">
        <v>11</v>
      </c>
      <c r="AU349" s="112"/>
      <c r="AV349" s="112"/>
      <c r="AW349" s="112" t="s">
        <v>2349</v>
      </c>
      <c r="AX349" s="112" t="str">
        <f>INDEX([2]Exposure_GWASs!S:S,MATCH([2]Luke!AB477,[2]Exposure_GWASs!C:C,0))</f>
        <v>Manually fill</v>
      </c>
      <c r="AY349" s="112" t="s">
        <v>2099</v>
      </c>
      <c r="AZ349" s="112" t="s">
        <v>171</v>
      </c>
      <c r="BA349" s="112" t="s">
        <v>10</v>
      </c>
      <c r="BB349" s="112" t="s">
        <v>22</v>
      </c>
      <c r="BC349" s="112" t="s">
        <v>17</v>
      </c>
      <c r="BD349" s="112"/>
      <c r="BE349" s="112"/>
      <c r="BF349" s="112"/>
      <c r="BG349" s="112"/>
      <c r="BH349" s="112" t="s">
        <v>1011</v>
      </c>
      <c r="BI349" s="112" t="s">
        <v>2339</v>
      </c>
      <c r="BJ349" s="112" t="s">
        <v>11</v>
      </c>
      <c r="BK349" s="112" t="s">
        <v>11</v>
      </c>
      <c r="BL349" s="112" t="s">
        <v>11</v>
      </c>
      <c r="BM349" s="112" t="s">
        <v>11</v>
      </c>
      <c r="BN349" s="112" t="s">
        <v>11</v>
      </c>
      <c r="BO349" s="112" t="s">
        <v>2340</v>
      </c>
      <c r="BP349" s="112" t="s">
        <v>1059</v>
      </c>
      <c r="BQ349" s="112" t="s">
        <v>2350</v>
      </c>
      <c r="BR349" s="112">
        <v>1.2</v>
      </c>
      <c r="BS349" s="112"/>
      <c r="BT349" s="112">
        <v>95</v>
      </c>
      <c r="BU349" s="112">
        <v>1.05</v>
      </c>
      <c r="BV349" s="112">
        <v>1.38</v>
      </c>
      <c r="BW349" s="112">
        <v>0.01</v>
      </c>
      <c r="BX349" s="112" t="s">
        <v>1791</v>
      </c>
      <c r="BY349" s="112" t="s">
        <v>10</v>
      </c>
      <c r="BZ349" s="112" t="s">
        <v>2341</v>
      </c>
      <c r="CA349" s="112" t="s">
        <v>2342</v>
      </c>
      <c r="CB349" s="112" t="s">
        <v>11</v>
      </c>
      <c r="CC349" s="112" t="s">
        <v>11</v>
      </c>
      <c r="CD349" s="106" t="s">
        <v>10</v>
      </c>
      <c r="CE349" s="112"/>
      <c r="CF349" s="112"/>
      <c r="CG349" s="112"/>
      <c r="CH349" s="112"/>
    </row>
    <row r="350" spans="1:86">
      <c r="A350" s="112">
        <v>50</v>
      </c>
      <c r="B350" s="105" t="s">
        <v>282</v>
      </c>
      <c r="C350" s="115" t="s">
        <v>244</v>
      </c>
      <c r="D350" s="112" t="s">
        <v>2327</v>
      </c>
      <c r="E350" s="112">
        <v>2018</v>
      </c>
      <c r="F350" s="112" t="s">
        <v>2328</v>
      </c>
      <c r="G350" s="112" t="s">
        <v>2329</v>
      </c>
      <c r="H350" s="112" t="s">
        <v>2330</v>
      </c>
      <c r="I350" s="112" t="s">
        <v>2331</v>
      </c>
      <c r="J350" s="112" t="s">
        <v>2332</v>
      </c>
      <c r="K350" s="112" t="s">
        <v>2333</v>
      </c>
      <c r="L350" s="112" t="s">
        <v>2334</v>
      </c>
      <c r="M350" s="112" t="s">
        <v>2335</v>
      </c>
      <c r="N350" s="112" t="s">
        <v>12</v>
      </c>
      <c r="O350" s="112" t="s">
        <v>5781</v>
      </c>
      <c r="P350" s="112" t="s">
        <v>5782</v>
      </c>
      <c r="Q350" s="283" t="s">
        <v>5605</v>
      </c>
      <c r="R350" s="112" t="s">
        <v>2336</v>
      </c>
      <c r="S350" s="112" t="s">
        <v>123</v>
      </c>
      <c r="T350" s="112" t="s">
        <v>2337</v>
      </c>
      <c r="U350" s="112" t="s">
        <v>2056</v>
      </c>
      <c r="V350" s="112">
        <v>528</v>
      </c>
      <c r="W350" s="112">
        <v>1413</v>
      </c>
      <c r="X350" s="112" t="str">
        <f>INDEX([2]Outcome_GWASs!F:F,MATCH([2]Luke!Q478,[2]Outcome_GWASs!C:C,0))</f>
        <v>Manually fill</v>
      </c>
      <c r="Y350" s="112" t="str">
        <f>INDEX([2]Outcome_GWASs!G:G,MATCH([2]Luke!Q478,[2]Outcome_GWASs!C:C,0))</f>
        <v>Manually fill</v>
      </c>
      <c r="Z350" s="112"/>
      <c r="AA350" s="112" t="s">
        <v>1005</v>
      </c>
      <c r="AB350" s="112" t="s">
        <v>1747</v>
      </c>
      <c r="AC350" s="112" t="s">
        <v>5527</v>
      </c>
      <c r="AD350" s="112" t="s">
        <v>5527</v>
      </c>
      <c r="AE350" s="112" t="s">
        <v>123</v>
      </c>
      <c r="AF350" s="112" t="s">
        <v>2337</v>
      </c>
      <c r="AG350" s="112" t="s">
        <v>2056</v>
      </c>
      <c r="AH350" s="112">
        <f t="shared" si="15"/>
        <v>1941</v>
      </c>
      <c r="AI350" s="112" t="s">
        <v>11</v>
      </c>
      <c r="AJ350" s="112" t="s">
        <v>2338</v>
      </c>
      <c r="AK350" s="112" t="s">
        <v>1005</v>
      </c>
      <c r="AL350" s="112" t="s">
        <v>1747</v>
      </c>
      <c r="AM350" s="112" t="s">
        <v>2348</v>
      </c>
      <c r="AN350" s="112" t="s">
        <v>11</v>
      </c>
      <c r="AO350" s="112" t="s">
        <v>11</v>
      </c>
      <c r="AP350" s="112" t="s">
        <v>11</v>
      </c>
      <c r="AQ350" s="112" t="s">
        <v>11</v>
      </c>
      <c r="AR350" s="112" t="s">
        <v>11</v>
      </c>
      <c r="AS350" s="112" t="s">
        <v>11</v>
      </c>
      <c r="AT350" s="112" t="s">
        <v>11</v>
      </c>
      <c r="AU350" s="112"/>
      <c r="AV350" s="112"/>
      <c r="AW350" s="112" t="s">
        <v>2349</v>
      </c>
      <c r="AX350" s="112" t="str">
        <f>INDEX([2]Exposure_GWASs!S:S,MATCH([2]Luke!AB478,[2]Exposure_GWASs!C:C,0))</f>
        <v>Manually fill</v>
      </c>
      <c r="AY350" s="112" t="s">
        <v>2099</v>
      </c>
      <c r="AZ350" s="112" t="s">
        <v>171</v>
      </c>
      <c r="BA350" s="112" t="s">
        <v>10</v>
      </c>
      <c r="BB350" s="112" t="s">
        <v>22</v>
      </c>
      <c r="BC350" s="112" t="s">
        <v>17</v>
      </c>
      <c r="BD350" s="112"/>
      <c r="BE350" s="112"/>
      <c r="BF350" s="112"/>
      <c r="BG350" s="112"/>
      <c r="BH350" s="112" t="s">
        <v>1011</v>
      </c>
      <c r="BI350" s="112" t="s">
        <v>2339</v>
      </c>
      <c r="BJ350" s="112" t="s">
        <v>11</v>
      </c>
      <c r="BK350" s="112" t="s">
        <v>11</v>
      </c>
      <c r="BL350" s="112" t="s">
        <v>11</v>
      </c>
      <c r="BM350" s="112" t="s">
        <v>11</v>
      </c>
      <c r="BN350" s="112" t="s">
        <v>11</v>
      </c>
      <c r="BO350" s="112" t="s">
        <v>2340</v>
      </c>
      <c r="BP350" s="112" t="s">
        <v>1059</v>
      </c>
      <c r="BQ350" s="112" t="s">
        <v>2350</v>
      </c>
      <c r="BR350" s="112">
        <v>1.33</v>
      </c>
      <c r="BS350" s="112"/>
      <c r="BT350" s="112">
        <v>95</v>
      </c>
      <c r="BU350" s="112">
        <v>1.07</v>
      </c>
      <c r="BV350" s="112">
        <v>1.65</v>
      </c>
      <c r="BW350" s="112">
        <v>0.01</v>
      </c>
      <c r="BX350" s="112" t="s">
        <v>1791</v>
      </c>
      <c r="BY350" s="112" t="s">
        <v>10</v>
      </c>
      <c r="BZ350" s="112" t="s">
        <v>2341</v>
      </c>
      <c r="CA350" s="112" t="s">
        <v>2342</v>
      </c>
      <c r="CB350" s="112" t="s">
        <v>11</v>
      </c>
      <c r="CC350" s="112" t="s">
        <v>11</v>
      </c>
      <c r="CD350" s="106" t="s">
        <v>10</v>
      </c>
      <c r="CE350" s="112"/>
      <c r="CF350" s="112"/>
      <c r="CG350" s="112"/>
      <c r="CH350" s="112"/>
    </row>
    <row r="351" spans="1:86">
      <c r="A351" s="112">
        <v>50</v>
      </c>
      <c r="B351" s="105" t="s">
        <v>282</v>
      </c>
      <c r="C351" s="115" t="s">
        <v>244</v>
      </c>
      <c r="D351" s="112" t="s">
        <v>2327</v>
      </c>
      <c r="E351" s="112">
        <v>2018</v>
      </c>
      <c r="F351" s="112" t="s">
        <v>2328</v>
      </c>
      <c r="G351" s="112" t="s">
        <v>2329</v>
      </c>
      <c r="H351" s="112" t="s">
        <v>2330</v>
      </c>
      <c r="I351" s="112" t="s">
        <v>2331</v>
      </c>
      <c r="J351" s="112" t="s">
        <v>2332</v>
      </c>
      <c r="K351" s="112" t="s">
        <v>2333</v>
      </c>
      <c r="L351" s="112" t="s">
        <v>2334</v>
      </c>
      <c r="M351" s="112" t="s">
        <v>2335</v>
      </c>
      <c r="N351" s="112" t="s">
        <v>12</v>
      </c>
      <c r="O351" s="112" t="s">
        <v>5781</v>
      </c>
      <c r="P351" s="112" t="s">
        <v>5782</v>
      </c>
      <c r="Q351" s="283" t="s">
        <v>5605</v>
      </c>
      <c r="R351" s="112" t="s">
        <v>2336</v>
      </c>
      <c r="S351" s="112" t="s">
        <v>123</v>
      </c>
      <c r="T351" s="112" t="s">
        <v>2337</v>
      </c>
      <c r="U351" s="112" t="s">
        <v>2056</v>
      </c>
      <c r="V351" s="112">
        <v>528</v>
      </c>
      <c r="W351" s="112">
        <v>1413</v>
      </c>
      <c r="X351" s="112" t="str">
        <f>INDEX([2]Outcome_GWASs!F:F,MATCH([2]Luke!Q479,[2]Outcome_GWASs!C:C,0))</f>
        <v>Manually fill</v>
      </c>
      <c r="Y351" s="112" t="str">
        <f>INDEX([2]Outcome_GWASs!G:G,MATCH([2]Luke!Q479,[2]Outcome_GWASs!C:C,0))</f>
        <v>Manually fill</v>
      </c>
      <c r="Z351" s="112"/>
      <c r="AA351" s="112" t="s">
        <v>1005</v>
      </c>
      <c r="AB351" s="112" t="s">
        <v>1747</v>
      </c>
      <c r="AC351" s="112" t="s">
        <v>5517</v>
      </c>
      <c r="AD351" s="112" t="s">
        <v>5517</v>
      </c>
      <c r="AE351" s="112" t="s">
        <v>123</v>
      </c>
      <c r="AF351" s="112" t="s">
        <v>2337</v>
      </c>
      <c r="AG351" s="112" t="s">
        <v>2056</v>
      </c>
      <c r="AH351" s="112">
        <f t="shared" si="15"/>
        <v>1941</v>
      </c>
      <c r="AI351" s="112" t="s">
        <v>11</v>
      </c>
      <c r="AJ351" s="112" t="s">
        <v>2338</v>
      </c>
      <c r="AK351" s="112" t="s">
        <v>1005</v>
      </c>
      <c r="AL351" s="112" t="s">
        <v>1747</v>
      </c>
      <c r="AM351" s="112" t="s">
        <v>2348</v>
      </c>
      <c r="AN351" s="112" t="s">
        <v>11</v>
      </c>
      <c r="AO351" s="112" t="s">
        <v>11</v>
      </c>
      <c r="AP351" s="112" t="s">
        <v>11</v>
      </c>
      <c r="AQ351" s="112" t="s">
        <v>11</v>
      </c>
      <c r="AR351" s="112" t="s">
        <v>11</v>
      </c>
      <c r="AS351" s="112" t="s">
        <v>11</v>
      </c>
      <c r="AT351" s="112" t="s">
        <v>11</v>
      </c>
      <c r="AU351" s="112"/>
      <c r="AV351" s="112"/>
      <c r="AW351" s="112" t="s">
        <v>2349</v>
      </c>
      <c r="AX351" s="112" t="str">
        <f>INDEX([2]Exposure_GWASs!S:S,MATCH([2]Luke!AB479,[2]Exposure_GWASs!C:C,0))</f>
        <v>Manually fill</v>
      </c>
      <c r="AY351" s="112" t="s">
        <v>2099</v>
      </c>
      <c r="AZ351" s="112" t="s">
        <v>171</v>
      </c>
      <c r="BA351" s="112" t="s">
        <v>10</v>
      </c>
      <c r="BB351" s="112" t="s">
        <v>22</v>
      </c>
      <c r="BC351" s="112" t="s">
        <v>17</v>
      </c>
      <c r="BD351" s="112"/>
      <c r="BE351" s="112"/>
      <c r="BF351" s="112"/>
      <c r="BG351" s="112"/>
      <c r="BH351" s="112" t="s">
        <v>1011</v>
      </c>
      <c r="BI351" s="112" t="s">
        <v>2339</v>
      </c>
      <c r="BJ351" s="112" t="s">
        <v>11</v>
      </c>
      <c r="BK351" s="112" t="s">
        <v>11</v>
      </c>
      <c r="BL351" s="112" t="s">
        <v>11</v>
      </c>
      <c r="BM351" s="112" t="s">
        <v>11</v>
      </c>
      <c r="BN351" s="112" t="s">
        <v>11</v>
      </c>
      <c r="BO351" s="112" t="s">
        <v>2340</v>
      </c>
      <c r="BP351" s="112" t="s">
        <v>1059</v>
      </c>
      <c r="BQ351" s="112" t="s">
        <v>2350</v>
      </c>
      <c r="BR351" s="112">
        <v>1.24</v>
      </c>
      <c r="BS351" s="112"/>
      <c r="BT351" s="112">
        <v>95</v>
      </c>
      <c r="BU351" s="112">
        <v>1.03</v>
      </c>
      <c r="BV351" s="112">
        <v>1.48</v>
      </c>
      <c r="BW351" s="112">
        <v>0.02</v>
      </c>
      <c r="BX351" s="112" t="s">
        <v>1791</v>
      </c>
      <c r="BY351" s="112" t="s">
        <v>10</v>
      </c>
      <c r="BZ351" s="112" t="s">
        <v>2341</v>
      </c>
      <c r="CA351" s="112" t="s">
        <v>2342</v>
      </c>
      <c r="CB351" s="112" t="s">
        <v>11</v>
      </c>
      <c r="CC351" s="112" t="s">
        <v>11</v>
      </c>
      <c r="CD351" s="106" t="s">
        <v>10</v>
      </c>
      <c r="CE351" s="112"/>
      <c r="CF351" s="112"/>
      <c r="CG351" s="112"/>
      <c r="CH351" s="112"/>
    </row>
    <row r="352" spans="1:86">
      <c r="A352" s="112">
        <v>50</v>
      </c>
      <c r="B352" s="105" t="s">
        <v>282</v>
      </c>
      <c r="C352" s="115" t="s">
        <v>244</v>
      </c>
      <c r="D352" s="112" t="s">
        <v>2327</v>
      </c>
      <c r="E352" s="112">
        <v>2018</v>
      </c>
      <c r="F352" s="112" t="s">
        <v>2328</v>
      </c>
      <c r="G352" s="112" t="s">
        <v>2329</v>
      </c>
      <c r="H352" s="112" t="s">
        <v>2330</v>
      </c>
      <c r="I352" s="112" t="s">
        <v>2331</v>
      </c>
      <c r="J352" s="112" t="s">
        <v>2332</v>
      </c>
      <c r="K352" s="112" t="s">
        <v>2333</v>
      </c>
      <c r="L352" s="112" t="s">
        <v>2334</v>
      </c>
      <c r="M352" s="112" t="s">
        <v>2335</v>
      </c>
      <c r="N352" s="112" t="s">
        <v>12</v>
      </c>
      <c r="O352" s="112" t="s">
        <v>5781</v>
      </c>
      <c r="P352" s="112" t="s">
        <v>5782</v>
      </c>
      <c r="Q352" s="283" t="s">
        <v>5605</v>
      </c>
      <c r="R352" s="112" t="s">
        <v>2336</v>
      </c>
      <c r="S352" s="112" t="s">
        <v>123</v>
      </c>
      <c r="T352" s="112" t="s">
        <v>2337</v>
      </c>
      <c r="U352" s="112" t="s">
        <v>2056</v>
      </c>
      <c r="V352" s="112">
        <v>528</v>
      </c>
      <c r="W352" s="112">
        <v>1413</v>
      </c>
      <c r="X352" s="112" t="str">
        <f>INDEX([2]Outcome_GWASs!F:F,MATCH([2]Luke!Q480,[2]Outcome_GWASs!C:C,0))</f>
        <v>Manually fill</v>
      </c>
      <c r="Y352" s="112" t="str">
        <f>INDEX([2]Outcome_GWASs!G:G,MATCH([2]Luke!Q480,[2]Outcome_GWASs!C:C,0))</f>
        <v>Manually fill</v>
      </c>
      <c r="Z352" s="112"/>
      <c r="AA352" s="112" t="s">
        <v>1005</v>
      </c>
      <c r="AB352" s="112" t="s">
        <v>1747</v>
      </c>
      <c r="AC352" s="112" t="s">
        <v>5514</v>
      </c>
      <c r="AD352" s="112" t="s">
        <v>5514</v>
      </c>
      <c r="AE352" s="112" t="s">
        <v>123</v>
      </c>
      <c r="AF352" s="112" t="s">
        <v>2337</v>
      </c>
      <c r="AG352" s="112" t="s">
        <v>2056</v>
      </c>
      <c r="AH352" s="112">
        <f t="shared" si="15"/>
        <v>1941</v>
      </c>
      <c r="AI352" s="112" t="s">
        <v>11</v>
      </c>
      <c r="AJ352" s="112" t="s">
        <v>2338</v>
      </c>
      <c r="AK352" s="112" t="s">
        <v>1005</v>
      </c>
      <c r="AL352" s="112" t="s">
        <v>1747</v>
      </c>
      <c r="AM352" s="112" t="s">
        <v>2348</v>
      </c>
      <c r="AN352" s="112" t="s">
        <v>11</v>
      </c>
      <c r="AO352" s="112" t="s">
        <v>11</v>
      </c>
      <c r="AP352" s="112" t="s">
        <v>11</v>
      </c>
      <c r="AQ352" s="112" t="s">
        <v>11</v>
      </c>
      <c r="AR352" s="112" t="s">
        <v>11</v>
      </c>
      <c r="AS352" s="112" t="s">
        <v>11</v>
      </c>
      <c r="AT352" s="112" t="s">
        <v>11</v>
      </c>
      <c r="AU352" s="112"/>
      <c r="AV352" s="112"/>
      <c r="AW352" s="112" t="s">
        <v>2349</v>
      </c>
      <c r="AX352" s="112" t="str">
        <f>INDEX([2]Exposure_GWASs!S:S,MATCH([2]Luke!AB480,[2]Exposure_GWASs!C:C,0))</f>
        <v>Manually fill</v>
      </c>
      <c r="AY352" s="112" t="s">
        <v>2099</v>
      </c>
      <c r="AZ352" s="112" t="s">
        <v>171</v>
      </c>
      <c r="BA352" s="112" t="s">
        <v>10</v>
      </c>
      <c r="BB352" s="112" t="s">
        <v>22</v>
      </c>
      <c r="BC352" s="112" t="s">
        <v>17</v>
      </c>
      <c r="BD352" s="112"/>
      <c r="BE352" s="112"/>
      <c r="BF352" s="112"/>
      <c r="BG352" s="112"/>
      <c r="BH352" s="112" t="s">
        <v>1011</v>
      </c>
      <c r="BI352" s="112" t="s">
        <v>2339</v>
      </c>
      <c r="BJ352" s="112" t="s">
        <v>11</v>
      </c>
      <c r="BK352" s="112" t="s">
        <v>11</v>
      </c>
      <c r="BL352" s="112" t="s">
        <v>11</v>
      </c>
      <c r="BM352" s="112" t="s">
        <v>11</v>
      </c>
      <c r="BN352" s="112" t="s">
        <v>11</v>
      </c>
      <c r="BO352" s="112" t="s">
        <v>2340</v>
      </c>
      <c r="BP352" s="112" t="s">
        <v>1059</v>
      </c>
      <c r="BQ352" s="112" t="s">
        <v>2350</v>
      </c>
      <c r="BR352" s="112">
        <v>1.01</v>
      </c>
      <c r="BS352" s="112"/>
      <c r="BT352" s="112">
        <v>95</v>
      </c>
      <c r="BU352" s="112">
        <v>1.01</v>
      </c>
      <c r="BV352" s="112">
        <v>1.02</v>
      </c>
      <c r="BW352" s="112">
        <v>0.02</v>
      </c>
      <c r="BX352" s="112" t="s">
        <v>1791</v>
      </c>
      <c r="BY352" s="112" t="s">
        <v>10</v>
      </c>
      <c r="BZ352" s="112" t="s">
        <v>2341</v>
      </c>
      <c r="CA352" s="112" t="s">
        <v>2342</v>
      </c>
      <c r="CB352" s="112" t="s">
        <v>11</v>
      </c>
      <c r="CC352" s="112" t="s">
        <v>11</v>
      </c>
      <c r="CD352" s="106" t="s">
        <v>10</v>
      </c>
      <c r="CE352" s="112"/>
      <c r="CF352" s="112"/>
      <c r="CG352" s="112"/>
      <c r="CH352" s="112"/>
    </row>
    <row r="353" spans="1:86">
      <c r="A353" s="112">
        <v>50</v>
      </c>
      <c r="B353" s="105" t="s">
        <v>282</v>
      </c>
      <c r="C353" s="115" t="s">
        <v>244</v>
      </c>
      <c r="D353" s="112" t="s">
        <v>2327</v>
      </c>
      <c r="E353" s="112">
        <v>2018</v>
      </c>
      <c r="F353" s="112" t="s">
        <v>2328</v>
      </c>
      <c r="G353" s="112" t="s">
        <v>2329</v>
      </c>
      <c r="H353" s="112" t="s">
        <v>2330</v>
      </c>
      <c r="I353" s="112" t="s">
        <v>2331</v>
      </c>
      <c r="J353" s="112" t="s">
        <v>2332</v>
      </c>
      <c r="K353" s="112" t="s">
        <v>2333</v>
      </c>
      <c r="L353" s="112" t="s">
        <v>2334</v>
      </c>
      <c r="M353" s="112" t="s">
        <v>2335</v>
      </c>
      <c r="N353" s="112" t="s">
        <v>12</v>
      </c>
      <c r="O353" s="112" t="s">
        <v>5781</v>
      </c>
      <c r="P353" s="112" t="s">
        <v>5782</v>
      </c>
      <c r="Q353" s="283" t="s">
        <v>5605</v>
      </c>
      <c r="R353" s="112" t="s">
        <v>2336</v>
      </c>
      <c r="S353" s="112" t="s">
        <v>123</v>
      </c>
      <c r="T353" s="112" t="s">
        <v>2337</v>
      </c>
      <c r="U353" s="112" t="s">
        <v>2056</v>
      </c>
      <c r="V353" s="112">
        <v>528</v>
      </c>
      <c r="W353" s="112">
        <v>1413</v>
      </c>
      <c r="X353" s="112" t="str">
        <f>INDEX([2]Outcome_GWASs!F:F,MATCH([2]Luke!Q481,[2]Outcome_GWASs!C:C,0))</f>
        <v>Manually fill</v>
      </c>
      <c r="Y353" s="112" t="str">
        <f>INDEX([2]Outcome_GWASs!G:G,MATCH([2]Luke!Q481,[2]Outcome_GWASs!C:C,0))</f>
        <v>Manually fill</v>
      </c>
      <c r="Z353" s="112"/>
      <c r="AA353" s="112" t="s">
        <v>1005</v>
      </c>
      <c r="AB353" s="112" t="s">
        <v>1747</v>
      </c>
      <c r="AC353" s="112" t="s">
        <v>160</v>
      </c>
      <c r="AD353" s="112" t="s">
        <v>160</v>
      </c>
      <c r="AE353" s="112" t="s">
        <v>123</v>
      </c>
      <c r="AF353" s="112" t="s">
        <v>2337</v>
      </c>
      <c r="AG353" s="112" t="s">
        <v>2056</v>
      </c>
      <c r="AH353" s="112">
        <f t="shared" si="15"/>
        <v>1941</v>
      </c>
      <c r="AI353" s="112" t="s">
        <v>11</v>
      </c>
      <c r="AJ353" s="112" t="s">
        <v>2338</v>
      </c>
      <c r="AK353" s="112" t="s">
        <v>1005</v>
      </c>
      <c r="AL353" s="112" t="s">
        <v>1747</v>
      </c>
      <c r="AM353" s="112" t="s">
        <v>2348</v>
      </c>
      <c r="AN353" s="112" t="s">
        <v>11</v>
      </c>
      <c r="AO353" s="112" t="s">
        <v>11</v>
      </c>
      <c r="AP353" s="112" t="s">
        <v>11</v>
      </c>
      <c r="AQ353" s="112" t="s">
        <v>11</v>
      </c>
      <c r="AR353" s="112" t="s">
        <v>11</v>
      </c>
      <c r="AS353" s="112" t="s">
        <v>11</v>
      </c>
      <c r="AT353" s="112" t="s">
        <v>11</v>
      </c>
      <c r="AU353" s="112"/>
      <c r="AV353" s="112"/>
      <c r="AW353" s="112" t="s">
        <v>2349</v>
      </c>
      <c r="AX353" s="112" t="str">
        <f>INDEX([2]Exposure_GWASs!S:S,MATCH([2]Luke!AB481,[2]Exposure_GWASs!C:C,0))</f>
        <v>Manually fill</v>
      </c>
      <c r="AY353" s="112" t="s">
        <v>2099</v>
      </c>
      <c r="AZ353" s="112" t="s">
        <v>171</v>
      </c>
      <c r="BA353" s="112" t="s">
        <v>10</v>
      </c>
      <c r="BB353" s="112" t="s">
        <v>22</v>
      </c>
      <c r="BC353" s="112" t="s">
        <v>17</v>
      </c>
      <c r="BD353" s="112"/>
      <c r="BE353" s="112"/>
      <c r="BF353" s="112"/>
      <c r="BG353" s="112"/>
      <c r="BH353" s="112" t="s">
        <v>1011</v>
      </c>
      <c r="BI353" s="112" t="s">
        <v>2339</v>
      </c>
      <c r="BJ353" s="112" t="s">
        <v>11</v>
      </c>
      <c r="BK353" s="112" t="s">
        <v>11</v>
      </c>
      <c r="BL353" s="112" t="s">
        <v>11</v>
      </c>
      <c r="BM353" s="112" t="s">
        <v>11</v>
      </c>
      <c r="BN353" s="112" t="s">
        <v>11</v>
      </c>
      <c r="BO353" s="112" t="s">
        <v>2340</v>
      </c>
      <c r="BP353" s="112" t="s">
        <v>1059</v>
      </c>
      <c r="BQ353" s="112" t="s">
        <v>2350</v>
      </c>
      <c r="BR353" s="112">
        <v>2.48</v>
      </c>
      <c r="BS353" s="112"/>
      <c r="BT353" s="112">
        <v>95</v>
      </c>
      <c r="BU353" s="112">
        <v>0.63</v>
      </c>
      <c r="BV353" s="112">
        <v>9.74</v>
      </c>
      <c r="BW353" s="112">
        <v>0.19</v>
      </c>
      <c r="BX353" s="112" t="s">
        <v>1791</v>
      </c>
      <c r="BY353" s="112" t="s">
        <v>10</v>
      </c>
      <c r="BZ353" s="112" t="s">
        <v>2341</v>
      </c>
      <c r="CA353" s="112" t="s">
        <v>2342</v>
      </c>
      <c r="CB353" s="112" t="s">
        <v>11</v>
      </c>
      <c r="CC353" s="112" t="s">
        <v>11</v>
      </c>
      <c r="CD353" s="106" t="s">
        <v>10</v>
      </c>
      <c r="CE353" s="112"/>
      <c r="CF353" s="112"/>
      <c r="CG353" s="112"/>
      <c r="CH353" s="112"/>
    </row>
    <row r="354" spans="1:86">
      <c r="A354" s="112">
        <v>50</v>
      </c>
      <c r="B354" s="105" t="s">
        <v>282</v>
      </c>
      <c r="C354" s="115" t="s">
        <v>244</v>
      </c>
      <c r="D354" s="112" t="s">
        <v>2327</v>
      </c>
      <c r="E354" s="112">
        <v>2018</v>
      </c>
      <c r="F354" s="112" t="s">
        <v>2328</v>
      </c>
      <c r="G354" s="112" t="s">
        <v>2329</v>
      </c>
      <c r="H354" s="112" t="s">
        <v>2330</v>
      </c>
      <c r="I354" s="112" t="s">
        <v>2331</v>
      </c>
      <c r="J354" s="112" t="s">
        <v>2332</v>
      </c>
      <c r="K354" s="112" t="s">
        <v>2333</v>
      </c>
      <c r="L354" s="112" t="s">
        <v>2334</v>
      </c>
      <c r="M354" s="112" t="s">
        <v>2335</v>
      </c>
      <c r="N354" s="112" t="s">
        <v>12</v>
      </c>
      <c r="O354" s="112" t="s">
        <v>5781</v>
      </c>
      <c r="P354" s="112" t="s">
        <v>5782</v>
      </c>
      <c r="Q354" s="283" t="s">
        <v>5605</v>
      </c>
      <c r="R354" s="112" t="s">
        <v>2336</v>
      </c>
      <c r="S354" s="112" t="s">
        <v>123</v>
      </c>
      <c r="T354" s="112" t="s">
        <v>2337</v>
      </c>
      <c r="U354" s="112" t="s">
        <v>2056</v>
      </c>
      <c r="V354" s="112">
        <v>528</v>
      </c>
      <c r="W354" s="112">
        <v>1413</v>
      </c>
      <c r="X354" s="112" t="str">
        <f>INDEX([2]Outcome_GWASs!F:F,MATCH([2]Luke!Q482,[2]Outcome_GWASs!C:C,0))</f>
        <v>Manually fill</v>
      </c>
      <c r="Y354" s="112" t="str">
        <f>INDEX([2]Outcome_GWASs!G:G,MATCH([2]Luke!Q482,[2]Outcome_GWASs!C:C,0))</f>
        <v>Manually fill</v>
      </c>
      <c r="Z354" s="112"/>
      <c r="AA354" s="112" t="s">
        <v>1005</v>
      </c>
      <c r="AB354" s="112" t="s">
        <v>1747</v>
      </c>
      <c r="AC354" s="112" t="s">
        <v>160</v>
      </c>
      <c r="AD354" s="112" t="s">
        <v>160</v>
      </c>
      <c r="AE354" s="112" t="s">
        <v>123</v>
      </c>
      <c r="AF354" s="112" t="s">
        <v>2337</v>
      </c>
      <c r="AG354" s="112" t="s">
        <v>2056</v>
      </c>
      <c r="AH354" s="112">
        <f t="shared" si="15"/>
        <v>1941</v>
      </c>
      <c r="AI354" s="112" t="s">
        <v>11</v>
      </c>
      <c r="AJ354" s="112" t="s">
        <v>2338</v>
      </c>
      <c r="AK354" s="112" t="s">
        <v>1005</v>
      </c>
      <c r="AL354" s="112" t="s">
        <v>1747</v>
      </c>
      <c r="AM354" s="112" t="s">
        <v>2348</v>
      </c>
      <c r="AN354" s="112" t="s">
        <v>11</v>
      </c>
      <c r="AO354" s="112" t="s">
        <v>11</v>
      </c>
      <c r="AP354" s="112" t="s">
        <v>11</v>
      </c>
      <c r="AQ354" s="112" t="s">
        <v>11</v>
      </c>
      <c r="AR354" s="112" t="s">
        <v>11</v>
      </c>
      <c r="AS354" s="112" t="s">
        <v>11</v>
      </c>
      <c r="AT354" s="112" t="s">
        <v>11</v>
      </c>
      <c r="AU354" s="112"/>
      <c r="AV354" s="112"/>
      <c r="AW354" s="112" t="s">
        <v>2349</v>
      </c>
      <c r="AX354" s="112" t="str">
        <f>INDEX([2]Exposure_GWASs!S:S,MATCH([2]Luke!AB482,[2]Exposure_GWASs!C:C,0))</f>
        <v>Manually fill</v>
      </c>
      <c r="AY354" s="112" t="s">
        <v>2099</v>
      </c>
      <c r="AZ354" s="112" t="s">
        <v>171</v>
      </c>
      <c r="BA354" s="112" t="s">
        <v>10</v>
      </c>
      <c r="BB354" s="112" t="s">
        <v>22</v>
      </c>
      <c r="BC354" s="112" t="s">
        <v>17</v>
      </c>
      <c r="BD354" s="112"/>
      <c r="BE354" s="112"/>
      <c r="BF354" s="112"/>
      <c r="BG354" s="112"/>
      <c r="BH354" s="112" t="s">
        <v>1011</v>
      </c>
      <c r="BI354" s="112" t="s">
        <v>2339</v>
      </c>
      <c r="BJ354" s="112" t="s">
        <v>11</v>
      </c>
      <c r="BK354" s="112" t="s">
        <v>11</v>
      </c>
      <c r="BL354" s="112" t="s">
        <v>11</v>
      </c>
      <c r="BM354" s="112" t="s">
        <v>11</v>
      </c>
      <c r="BN354" s="112" t="s">
        <v>11</v>
      </c>
      <c r="BO354" s="112" t="s">
        <v>2340</v>
      </c>
      <c r="BP354" s="112" t="s">
        <v>1059</v>
      </c>
      <c r="BQ354" s="112" t="s">
        <v>2350</v>
      </c>
      <c r="BR354" s="112">
        <v>1.27</v>
      </c>
      <c r="BS354" s="112"/>
      <c r="BT354" s="112">
        <v>95</v>
      </c>
      <c r="BU354" s="112">
        <v>1.03</v>
      </c>
      <c r="BV354" s="112">
        <v>1.56</v>
      </c>
      <c r="BW354" s="112">
        <v>0.03</v>
      </c>
      <c r="BX354" s="112" t="s">
        <v>1791</v>
      </c>
      <c r="BY354" s="112" t="s">
        <v>10</v>
      </c>
      <c r="BZ354" s="112" t="s">
        <v>2341</v>
      </c>
      <c r="CA354" s="112" t="s">
        <v>2342</v>
      </c>
      <c r="CB354" s="112" t="s">
        <v>11</v>
      </c>
      <c r="CC354" s="112" t="s">
        <v>11</v>
      </c>
      <c r="CD354" s="106" t="s">
        <v>10</v>
      </c>
      <c r="CE354" s="112"/>
      <c r="CF354" s="112"/>
      <c r="CG354" s="112"/>
      <c r="CH354" s="112"/>
    </row>
    <row r="355" spans="1:86">
      <c r="A355" s="112">
        <v>51</v>
      </c>
      <c r="B355" s="105" t="s">
        <v>282</v>
      </c>
      <c r="C355" s="115" t="s">
        <v>244</v>
      </c>
      <c r="D355" s="112" t="s">
        <v>2351</v>
      </c>
      <c r="E355" s="112">
        <v>2016</v>
      </c>
      <c r="F355" s="112" t="s">
        <v>2352</v>
      </c>
      <c r="G355" s="112" t="s">
        <v>2353</v>
      </c>
      <c r="H355" s="112" t="s">
        <v>2354</v>
      </c>
      <c r="I355" s="112" t="s">
        <v>2355</v>
      </c>
      <c r="J355" s="112" t="s">
        <v>2356</v>
      </c>
      <c r="K355" s="112" t="s">
        <v>2357</v>
      </c>
      <c r="L355" s="112" t="s">
        <v>2358</v>
      </c>
      <c r="M355" s="112" t="s">
        <v>2359</v>
      </c>
      <c r="N355" s="112" t="s">
        <v>15</v>
      </c>
      <c r="O355" s="112" t="s">
        <v>5615</v>
      </c>
      <c r="P355" s="112" t="s">
        <v>5615</v>
      </c>
      <c r="Q355" s="283" t="s">
        <v>5577</v>
      </c>
      <c r="R355" s="112" t="str">
        <f>INDEX([2]Outcome_GWASs!K:K,MATCH([2]Luke!Q483,[2]Outcome_GWASs!C:C,0))</f>
        <v>Defined in individual GWASs</v>
      </c>
      <c r="S355" s="112" t="s">
        <v>2360</v>
      </c>
      <c r="T355" s="112" t="str">
        <f>INDEX([2]Outcome_GWASs!I:I,MATCH([2]Luke!Q483,[2]Outcome_GWASs!C:C,0))</f>
        <v>18+</v>
      </c>
      <c r="U355" s="112" t="str">
        <f>INDEX([2]Outcome_GWASs!H:H,MATCH([2]Luke!Q483,[2]Outcome_GWASs!C:C,0))</f>
        <v>both</v>
      </c>
      <c r="V355" s="112">
        <f>INDEX([2]Outcome_GWASs!F:F,MATCH([2]Luke!Q483,[2]Outcome_GWASs!C:C,0))</f>
        <v>15748</v>
      </c>
      <c r="W355" s="112">
        <f>INDEX([2]Outcome_GWASs!G:G,MATCH([2]Luke!Q483,[2]Outcome_GWASs!C:C,0))</f>
        <v>18084</v>
      </c>
      <c r="X355" s="112">
        <f>INDEX([2]Outcome_GWASs!F:F,MATCH([2]Luke!Q483,[2]Outcome_GWASs!C:C,0))</f>
        <v>15748</v>
      </c>
      <c r="Y355" s="112">
        <f>INDEX([2]Outcome_GWASs!G:G,MATCH([2]Luke!Q483,[2]Outcome_GWASs!C:C,0))</f>
        <v>18084</v>
      </c>
      <c r="Z355" s="112" t="s">
        <v>10</v>
      </c>
      <c r="AA355" s="112" t="s">
        <v>1005</v>
      </c>
      <c r="AB355" s="112" t="str">
        <f>INDEX([2]Outcome_GWASs!E:E,MATCH([2]Luke!Q483,[2]Outcome_GWASs!C:C,0))</f>
        <v>European</v>
      </c>
      <c r="AC355" s="112" t="s">
        <v>5528</v>
      </c>
      <c r="AD355" s="112" t="s">
        <v>5528</v>
      </c>
      <c r="AE355" s="112" t="s">
        <v>1112</v>
      </c>
      <c r="AF355" s="112"/>
      <c r="AG355" s="112" t="s">
        <v>140</v>
      </c>
      <c r="AH355" s="112" t="s">
        <v>11</v>
      </c>
      <c r="AI355" s="112">
        <f>INDEX([2]Exposure_GWASs!F:F,MATCH([2]Luke!AB483,[2]Exposure_GWASs!C:C,0))</f>
        <v>69308</v>
      </c>
      <c r="AJ355" s="112" t="s">
        <v>11</v>
      </c>
      <c r="AK355" s="112" t="s">
        <v>1005</v>
      </c>
      <c r="AL355" s="112" t="s">
        <v>249</v>
      </c>
      <c r="AM355" s="112" t="s">
        <v>10</v>
      </c>
      <c r="AN355" s="112" t="s">
        <v>10</v>
      </c>
      <c r="AO355" s="112" t="s">
        <v>11</v>
      </c>
      <c r="AP355" s="112" t="s">
        <v>11</v>
      </c>
      <c r="AQ355" s="112" t="s">
        <v>138</v>
      </c>
      <c r="AR355" s="112" t="s">
        <v>11</v>
      </c>
      <c r="AS355" s="112" t="s">
        <v>2361</v>
      </c>
      <c r="AT355" s="112" t="s">
        <v>11</v>
      </c>
      <c r="AU355" s="112" t="s">
        <v>10</v>
      </c>
      <c r="AV355" s="112" t="s">
        <v>10</v>
      </c>
      <c r="AW355" s="112">
        <v>7</v>
      </c>
      <c r="AX355" s="112">
        <f>INDEX([2]Exposure_GWASs!S:S,MATCH([2]Luke!AB483,[2]Exposure_GWASs!C:C,0))</f>
        <v>7</v>
      </c>
      <c r="AY355" s="112" t="s">
        <v>10</v>
      </c>
      <c r="AZ355" s="112" t="s">
        <v>11</v>
      </c>
      <c r="BA355" s="112" t="s">
        <v>10</v>
      </c>
      <c r="BB355" s="112" t="s">
        <v>13</v>
      </c>
      <c r="BC355" s="112" t="s">
        <v>17</v>
      </c>
      <c r="BD355" s="112"/>
      <c r="BE355" s="112"/>
      <c r="BF355" s="112"/>
      <c r="BG355" s="112"/>
      <c r="BH355" s="112" t="s">
        <v>1011</v>
      </c>
      <c r="BI355" s="112" t="s">
        <v>11</v>
      </c>
      <c r="BJ355" s="112" t="s">
        <v>11</v>
      </c>
      <c r="BK355" s="112" t="s">
        <v>11</v>
      </c>
      <c r="BL355" s="112" t="s">
        <v>11</v>
      </c>
      <c r="BM355" s="112" t="s">
        <v>11</v>
      </c>
      <c r="BN355" s="112" t="s">
        <v>2362</v>
      </c>
      <c r="BO355" s="112" t="s">
        <v>167</v>
      </c>
      <c r="BP355" s="112" t="s">
        <v>1059</v>
      </c>
      <c r="BQ355" s="112" t="s">
        <v>1029</v>
      </c>
      <c r="BR355" s="112">
        <v>1.22</v>
      </c>
      <c r="BS355" s="112"/>
      <c r="BT355" s="112">
        <v>95</v>
      </c>
      <c r="BU355" s="112">
        <v>0.93</v>
      </c>
      <c r="BV355" s="112">
        <v>1.6</v>
      </c>
      <c r="BW355" s="112">
        <v>0.15</v>
      </c>
      <c r="BX355" s="112" t="s">
        <v>1791</v>
      </c>
      <c r="BY355" s="112" t="s">
        <v>10</v>
      </c>
      <c r="BZ355" s="112" t="s">
        <v>2363</v>
      </c>
      <c r="CA355" s="112" t="s">
        <v>2364</v>
      </c>
      <c r="CB355" s="112" t="s">
        <v>2365</v>
      </c>
      <c r="CC355" s="112" t="s">
        <v>2366</v>
      </c>
      <c r="CD355" s="112" t="s">
        <v>2367</v>
      </c>
      <c r="CE355" s="112"/>
      <c r="CF355" s="112"/>
      <c r="CG355" s="112"/>
      <c r="CH355" s="112"/>
    </row>
    <row r="356" spans="1:86">
      <c r="A356" s="112">
        <v>51</v>
      </c>
      <c r="B356" s="105" t="s">
        <v>282</v>
      </c>
      <c r="C356" s="115" t="s">
        <v>244</v>
      </c>
      <c r="D356" s="112" t="s">
        <v>2351</v>
      </c>
      <c r="E356" s="112">
        <v>2016</v>
      </c>
      <c r="F356" s="112" t="s">
        <v>2352</v>
      </c>
      <c r="G356" s="112" t="s">
        <v>2353</v>
      </c>
      <c r="H356" s="112" t="s">
        <v>2354</v>
      </c>
      <c r="I356" s="112" t="s">
        <v>2355</v>
      </c>
      <c r="J356" s="112" t="s">
        <v>2356</v>
      </c>
      <c r="K356" s="112" t="s">
        <v>2357</v>
      </c>
      <c r="L356" s="112" t="s">
        <v>2358</v>
      </c>
      <c r="M356" s="112" t="s">
        <v>2359</v>
      </c>
      <c r="N356" s="112" t="s">
        <v>15</v>
      </c>
      <c r="O356" s="112" t="s">
        <v>5615</v>
      </c>
      <c r="P356" s="112" t="s">
        <v>5802</v>
      </c>
      <c r="Q356" s="283" t="s">
        <v>5577</v>
      </c>
      <c r="R356" s="112" t="str">
        <f>INDEX([2]Outcome_GWASs!K:K,MATCH([2]Luke!Q484,[2]Outcome_GWASs!C:C,0))</f>
        <v>Defined in individual GWASs</v>
      </c>
      <c r="S356" s="112" t="s">
        <v>2368</v>
      </c>
      <c r="T356" s="112" t="str">
        <f>INDEX([2]Outcome_GWASs!I:I,MATCH([2]Luke!Q484,[2]Outcome_GWASs!C:C,0))</f>
        <v>18+</v>
      </c>
      <c r="U356" s="112" t="str">
        <f>INDEX([2]Outcome_GWASs!H:H,MATCH([2]Luke!Q484,[2]Outcome_GWASs!C:C,0))</f>
        <v>both</v>
      </c>
      <c r="V356" s="112">
        <f>INDEX([2]Outcome_GWASs!F:F,MATCH([2]Luke!Q484,[2]Outcome_GWASs!C:C,0))</f>
        <v>4939</v>
      </c>
      <c r="W356" s="112">
        <f>INDEX([2]Outcome_GWASs!G:G,MATCH([2]Luke!Q484,[2]Outcome_GWASs!C:C,0))</f>
        <v>13128</v>
      </c>
      <c r="X356" s="112">
        <f>INDEX([2]Outcome_GWASs!F:F,MATCH([2]Luke!Q484,[2]Outcome_GWASs!C:C,0))</f>
        <v>4939</v>
      </c>
      <c r="Y356" s="112">
        <f>INDEX([2]Outcome_GWASs!G:G,MATCH([2]Luke!Q484,[2]Outcome_GWASs!C:C,0))</f>
        <v>13128</v>
      </c>
      <c r="Z356" s="112" t="s">
        <v>10</v>
      </c>
      <c r="AA356" s="112" t="s">
        <v>1005</v>
      </c>
      <c r="AB356" s="112" t="str">
        <f>INDEX([2]Outcome_GWASs!E:E,MATCH([2]Luke!Q484,[2]Outcome_GWASs!C:C,0))</f>
        <v>European</v>
      </c>
      <c r="AC356" s="112" t="s">
        <v>5528</v>
      </c>
      <c r="AD356" s="112" t="s">
        <v>5528</v>
      </c>
      <c r="AE356" s="112" t="s">
        <v>1112</v>
      </c>
      <c r="AF356" s="112"/>
      <c r="AG356" s="112" t="s">
        <v>140</v>
      </c>
      <c r="AH356" s="112" t="s">
        <v>11</v>
      </c>
      <c r="AI356" s="112">
        <f>INDEX([2]Exposure_GWASs!F:F,MATCH([2]Luke!AB484,[2]Exposure_GWASs!C:C,0))</f>
        <v>69308</v>
      </c>
      <c r="AJ356" s="112" t="s">
        <v>11</v>
      </c>
      <c r="AK356" s="112" t="s">
        <v>1005</v>
      </c>
      <c r="AL356" s="112" t="s">
        <v>249</v>
      </c>
      <c r="AM356" s="112" t="s">
        <v>10</v>
      </c>
      <c r="AN356" s="112" t="s">
        <v>10</v>
      </c>
      <c r="AO356" s="112" t="s">
        <v>11</v>
      </c>
      <c r="AP356" s="112" t="s">
        <v>11</v>
      </c>
      <c r="AQ356" s="112" t="s">
        <v>138</v>
      </c>
      <c r="AR356" s="112" t="s">
        <v>11</v>
      </c>
      <c r="AS356" s="112" t="s">
        <v>2361</v>
      </c>
      <c r="AT356" s="112" t="s">
        <v>11</v>
      </c>
      <c r="AU356" s="112" t="s">
        <v>10</v>
      </c>
      <c r="AV356" s="112" t="s">
        <v>10</v>
      </c>
      <c r="AW356" s="112">
        <v>7</v>
      </c>
      <c r="AX356" s="112">
        <f>INDEX([2]Exposure_GWASs!S:S,MATCH([2]Luke!AB484,[2]Exposure_GWASs!C:C,0))</f>
        <v>7</v>
      </c>
      <c r="AY356" s="112" t="s">
        <v>10</v>
      </c>
      <c r="AZ356" s="112" t="s">
        <v>11</v>
      </c>
      <c r="BA356" s="112" t="s">
        <v>10</v>
      </c>
      <c r="BB356" s="112" t="s">
        <v>13</v>
      </c>
      <c r="BC356" s="112" t="s">
        <v>17</v>
      </c>
      <c r="BD356" s="112"/>
      <c r="BE356" s="112"/>
      <c r="BF356" s="112"/>
      <c r="BG356" s="112"/>
      <c r="BH356" s="112" t="s">
        <v>1011</v>
      </c>
      <c r="BI356" s="112" t="s">
        <v>11</v>
      </c>
      <c r="BJ356" s="112" t="s">
        <v>11</v>
      </c>
      <c r="BK356" s="112" t="s">
        <v>11</v>
      </c>
      <c r="BL356" s="112" t="s">
        <v>11</v>
      </c>
      <c r="BM356" s="112" t="s">
        <v>11</v>
      </c>
      <c r="BN356" s="112" t="s">
        <v>2362</v>
      </c>
      <c r="BO356" s="112" t="s">
        <v>167</v>
      </c>
      <c r="BP356" s="112" t="s">
        <v>1059</v>
      </c>
      <c r="BQ356" s="112" t="s">
        <v>1029</v>
      </c>
      <c r="BR356" s="112">
        <v>1.01</v>
      </c>
      <c r="BS356" s="112"/>
      <c r="BT356" s="112">
        <v>95</v>
      </c>
      <c r="BU356" s="112">
        <v>0.66</v>
      </c>
      <c r="BV356" s="112">
        <v>1.53</v>
      </c>
      <c r="BW356" s="112">
        <v>0.98</v>
      </c>
      <c r="BX356" s="112" t="s">
        <v>1791</v>
      </c>
      <c r="BY356" s="112" t="s">
        <v>10</v>
      </c>
      <c r="BZ356" s="112" t="s">
        <v>2363</v>
      </c>
      <c r="CA356" s="112" t="s">
        <v>2364</v>
      </c>
      <c r="CB356" s="112" t="s">
        <v>2365</v>
      </c>
      <c r="CC356" s="112" t="s">
        <v>2366</v>
      </c>
      <c r="CD356" s="112" t="s">
        <v>2367</v>
      </c>
      <c r="CE356" s="112"/>
      <c r="CF356" s="112"/>
      <c r="CG356" s="112"/>
      <c r="CH356" s="112"/>
    </row>
    <row r="357" spans="1:86">
      <c r="A357" s="112">
        <v>51</v>
      </c>
      <c r="B357" s="105" t="s">
        <v>282</v>
      </c>
      <c r="C357" s="115" t="s">
        <v>244</v>
      </c>
      <c r="D357" s="112" t="s">
        <v>2351</v>
      </c>
      <c r="E357" s="112">
        <v>2016</v>
      </c>
      <c r="F357" s="112" t="s">
        <v>2352</v>
      </c>
      <c r="G357" s="112" t="s">
        <v>2353</v>
      </c>
      <c r="H357" s="112" t="s">
        <v>2354</v>
      </c>
      <c r="I357" s="112" t="s">
        <v>2355</v>
      </c>
      <c r="J357" s="112" t="s">
        <v>2356</v>
      </c>
      <c r="K357" s="112" t="s">
        <v>2357</v>
      </c>
      <c r="L357" s="112" t="s">
        <v>2358</v>
      </c>
      <c r="M357" s="112" t="s">
        <v>2359</v>
      </c>
      <c r="N357" s="112" t="s">
        <v>15</v>
      </c>
      <c r="O357" s="112" t="s">
        <v>5712</v>
      </c>
      <c r="P357" s="112" t="s">
        <v>5712</v>
      </c>
      <c r="Q357" s="283" t="s">
        <v>5577</v>
      </c>
      <c r="R357" s="112" t="str">
        <f>INDEX([2]Outcome_GWASs!K:K,MATCH([2]Luke!Q485,[2]Outcome_GWASs!C:C,0))</f>
        <v>Defined in individual GWASs</v>
      </c>
      <c r="S357" s="112" t="s">
        <v>2369</v>
      </c>
      <c r="T357" s="112" t="str">
        <f>INDEX([2]Outcome_GWASs!I:I,MATCH([2]Luke!Q485,[2]Outcome_GWASs!C:C,0))</f>
        <v>18+</v>
      </c>
      <c r="U357" s="112" t="str">
        <f>INDEX([2]Outcome_GWASs!H:H,MATCH([2]Luke!Q485,[2]Outcome_GWASs!C:C,0))</f>
        <v>both</v>
      </c>
      <c r="V357" s="112">
        <f>INDEX([2]Outcome_GWASs!F:F,MATCH([2]Luke!Q485,[2]Outcome_GWASs!C:C,0))</f>
        <v>5100</v>
      </c>
      <c r="W357" s="112">
        <f>INDEX([2]Outcome_GWASs!G:G,MATCH([2]Luke!Q485,[2]Outcome_GWASs!C:C,0))</f>
        <v>4831</v>
      </c>
      <c r="X357" s="112">
        <f>INDEX([2]Outcome_GWASs!F:F,MATCH([2]Luke!Q485,[2]Outcome_GWASs!C:C,0))</f>
        <v>5100</v>
      </c>
      <c r="Y357" s="112">
        <f>INDEX([2]Outcome_GWASs!G:G,MATCH([2]Luke!Q485,[2]Outcome_GWASs!C:C,0))</f>
        <v>4831</v>
      </c>
      <c r="Z357" s="112" t="s">
        <v>10</v>
      </c>
      <c r="AA357" s="112" t="s">
        <v>1005</v>
      </c>
      <c r="AB357" s="112" t="str">
        <f>INDEX([2]Outcome_GWASs!E:E,MATCH([2]Luke!Q485,[2]Outcome_GWASs!C:C,0))</f>
        <v>European</v>
      </c>
      <c r="AC357" s="112" t="s">
        <v>5528</v>
      </c>
      <c r="AD357" s="112" t="s">
        <v>5528</v>
      </c>
      <c r="AE357" s="112" t="s">
        <v>1112</v>
      </c>
      <c r="AF357" s="112"/>
      <c r="AG357" s="112" t="s">
        <v>140</v>
      </c>
      <c r="AH357" s="112" t="s">
        <v>11</v>
      </c>
      <c r="AI357" s="112">
        <f>INDEX([2]Exposure_GWASs!F:F,MATCH([2]Luke!AB485,[2]Exposure_GWASs!C:C,0))</f>
        <v>69308</v>
      </c>
      <c r="AJ357" s="112" t="s">
        <v>11</v>
      </c>
      <c r="AK357" s="112" t="s">
        <v>1005</v>
      </c>
      <c r="AL357" s="112" t="s">
        <v>249</v>
      </c>
      <c r="AM357" s="112" t="s">
        <v>10</v>
      </c>
      <c r="AN357" s="112" t="s">
        <v>10</v>
      </c>
      <c r="AO357" s="112" t="s">
        <v>11</v>
      </c>
      <c r="AP357" s="112" t="s">
        <v>11</v>
      </c>
      <c r="AQ357" s="112" t="s">
        <v>138</v>
      </c>
      <c r="AR357" s="112" t="s">
        <v>11</v>
      </c>
      <c r="AS357" s="112" t="s">
        <v>2361</v>
      </c>
      <c r="AT357" s="112" t="s">
        <v>11</v>
      </c>
      <c r="AU357" s="112" t="s">
        <v>10</v>
      </c>
      <c r="AV357" s="112" t="s">
        <v>10</v>
      </c>
      <c r="AW357" s="112">
        <v>7</v>
      </c>
      <c r="AX357" s="112">
        <f>INDEX([2]Exposure_GWASs!S:S,MATCH([2]Luke!AB485,[2]Exposure_GWASs!C:C,0))</f>
        <v>7</v>
      </c>
      <c r="AY357" s="112" t="s">
        <v>10</v>
      </c>
      <c r="AZ357" s="112" t="s">
        <v>11</v>
      </c>
      <c r="BA357" s="112" t="s">
        <v>10</v>
      </c>
      <c r="BB357" s="112" t="s">
        <v>13</v>
      </c>
      <c r="BC357" s="112" t="s">
        <v>17</v>
      </c>
      <c r="BD357" s="112"/>
      <c r="BE357" s="112"/>
      <c r="BF357" s="112"/>
      <c r="BG357" s="112"/>
      <c r="BH357" s="112" t="s">
        <v>1011</v>
      </c>
      <c r="BI357" s="112" t="s">
        <v>11</v>
      </c>
      <c r="BJ357" s="112" t="s">
        <v>11</v>
      </c>
      <c r="BK357" s="112" t="s">
        <v>11</v>
      </c>
      <c r="BL357" s="112" t="s">
        <v>11</v>
      </c>
      <c r="BM357" s="112" t="s">
        <v>11</v>
      </c>
      <c r="BN357" s="112" t="s">
        <v>2362</v>
      </c>
      <c r="BO357" s="112" t="s">
        <v>167</v>
      </c>
      <c r="BP357" s="112" t="s">
        <v>1059</v>
      </c>
      <c r="BQ357" s="112" t="s">
        <v>1029</v>
      </c>
      <c r="BR357" s="112">
        <v>1.07</v>
      </c>
      <c r="BS357" s="112"/>
      <c r="BT357" s="112">
        <v>95</v>
      </c>
      <c r="BU357" s="112">
        <v>0.69</v>
      </c>
      <c r="BV357" s="112">
        <v>1.65</v>
      </c>
      <c r="BW357" s="112">
        <v>0.75</v>
      </c>
      <c r="BX357" s="112" t="s">
        <v>1791</v>
      </c>
      <c r="BY357" s="112" t="s">
        <v>10</v>
      </c>
      <c r="BZ357" s="112" t="s">
        <v>2363</v>
      </c>
      <c r="CA357" s="112" t="s">
        <v>2364</v>
      </c>
      <c r="CB357" s="112" t="s">
        <v>2365</v>
      </c>
      <c r="CC357" s="112" t="s">
        <v>2366</v>
      </c>
      <c r="CD357" s="112" t="s">
        <v>2367</v>
      </c>
      <c r="CE357" s="112"/>
      <c r="CF357" s="112"/>
      <c r="CG357" s="112"/>
      <c r="CH357" s="112"/>
    </row>
    <row r="358" spans="1:86">
      <c r="A358" s="112">
        <v>51</v>
      </c>
      <c r="B358" s="105" t="s">
        <v>282</v>
      </c>
      <c r="C358" s="115" t="s">
        <v>244</v>
      </c>
      <c r="D358" s="112" t="s">
        <v>2351</v>
      </c>
      <c r="E358" s="112">
        <v>2016</v>
      </c>
      <c r="F358" s="112" t="s">
        <v>2352</v>
      </c>
      <c r="G358" s="112" t="s">
        <v>2353</v>
      </c>
      <c r="H358" s="112" t="s">
        <v>2354</v>
      </c>
      <c r="I358" s="112" t="s">
        <v>2355</v>
      </c>
      <c r="J358" s="112" t="s">
        <v>2356</v>
      </c>
      <c r="K358" s="112" t="s">
        <v>2357</v>
      </c>
      <c r="L358" s="112" t="s">
        <v>2358</v>
      </c>
      <c r="M358" s="112" t="s">
        <v>2359</v>
      </c>
      <c r="N358" s="112" t="s">
        <v>15</v>
      </c>
      <c r="O358" s="112" t="s">
        <v>5712</v>
      </c>
      <c r="P358" s="112" t="s">
        <v>5710</v>
      </c>
      <c r="Q358" s="283" t="s">
        <v>5577</v>
      </c>
      <c r="R358" s="112" t="str">
        <f>INDEX([2]Outcome_GWASs!K:K,MATCH([2]Luke!Q486,[2]Outcome_GWASs!C:C,0))</f>
        <v>Defined in individual GWASs</v>
      </c>
      <c r="S358" s="112" t="s">
        <v>2370</v>
      </c>
      <c r="T358" s="112" t="str">
        <f>INDEX([2]Outcome_GWASs!I:I,MATCH([2]Luke!Q486,[2]Outcome_GWASs!C:C,0))</f>
        <v>18+</v>
      </c>
      <c r="U358" s="112" t="str">
        <f>INDEX([2]Outcome_GWASs!H:H,MATCH([2]Luke!Q486,[2]Outcome_GWASs!C:C,0))</f>
        <v>both</v>
      </c>
      <c r="V358" s="112">
        <f>INDEX([2]Outcome_GWASs!F:F,MATCH([2]Luke!Q486,[2]Outcome_GWASs!C:C,0))</f>
        <v>12160</v>
      </c>
      <c r="W358" s="112">
        <f>INDEX([2]Outcome_GWASs!G:G,MATCH([2]Luke!Q486,[2]Outcome_GWASs!C:C,0))</f>
        <v>16838</v>
      </c>
      <c r="X358" s="112">
        <f>INDEX([2]Outcome_GWASs!F:F,MATCH([2]Luke!Q486,[2]Outcome_GWASs!C:C,0))</f>
        <v>12160</v>
      </c>
      <c r="Y358" s="112">
        <f>INDEX([2]Outcome_GWASs!G:G,MATCH([2]Luke!Q486,[2]Outcome_GWASs!C:C,0))</f>
        <v>16838</v>
      </c>
      <c r="Z358" s="112" t="s">
        <v>10</v>
      </c>
      <c r="AA358" s="112" t="s">
        <v>1005</v>
      </c>
      <c r="AB358" s="112" t="str">
        <f>INDEX([2]Outcome_GWASs!E:E,MATCH([2]Luke!Q486,[2]Outcome_GWASs!C:C,0))</f>
        <v>European</v>
      </c>
      <c r="AC358" s="112" t="s">
        <v>5528</v>
      </c>
      <c r="AD358" s="112" t="s">
        <v>5528</v>
      </c>
      <c r="AE358" s="112" t="s">
        <v>1112</v>
      </c>
      <c r="AF358" s="112"/>
      <c r="AG358" s="112" t="s">
        <v>140</v>
      </c>
      <c r="AH358" s="112" t="s">
        <v>11</v>
      </c>
      <c r="AI358" s="112">
        <f>INDEX([2]Exposure_GWASs!F:F,MATCH([2]Luke!AB486,[2]Exposure_GWASs!C:C,0))</f>
        <v>69308</v>
      </c>
      <c r="AJ358" s="112" t="s">
        <v>11</v>
      </c>
      <c r="AK358" s="112" t="s">
        <v>1005</v>
      </c>
      <c r="AL358" s="112" t="s">
        <v>249</v>
      </c>
      <c r="AM358" s="112" t="s">
        <v>10</v>
      </c>
      <c r="AN358" s="112" t="s">
        <v>10</v>
      </c>
      <c r="AO358" s="112" t="s">
        <v>11</v>
      </c>
      <c r="AP358" s="112" t="s">
        <v>11</v>
      </c>
      <c r="AQ358" s="112" t="s">
        <v>138</v>
      </c>
      <c r="AR358" s="112" t="s">
        <v>11</v>
      </c>
      <c r="AS358" s="112" t="s">
        <v>2361</v>
      </c>
      <c r="AT358" s="112" t="s">
        <v>11</v>
      </c>
      <c r="AU358" s="112" t="s">
        <v>10</v>
      </c>
      <c r="AV358" s="112" t="s">
        <v>10</v>
      </c>
      <c r="AW358" s="112">
        <v>7</v>
      </c>
      <c r="AX358" s="112">
        <f>INDEX([2]Exposure_GWASs!S:S,MATCH([2]Luke!AB486,[2]Exposure_GWASs!C:C,0))</f>
        <v>7</v>
      </c>
      <c r="AY358" s="112" t="s">
        <v>10</v>
      </c>
      <c r="AZ358" s="112" t="s">
        <v>11</v>
      </c>
      <c r="BA358" s="112" t="s">
        <v>10</v>
      </c>
      <c r="BB358" s="112" t="s">
        <v>13</v>
      </c>
      <c r="BC358" s="112" t="s">
        <v>17</v>
      </c>
      <c r="BD358" s="112"/>
      <c r="BE358" s="112"/>
      <c r="BF358" s="112"/>
      <c r="BG358" s="112"/>
      <c r="BH358" s="112" t="s">
        <v>1011</v>
      </c>
      <c r="BI358" s="112" t="s">
        <v>11</v>
      </c>
      <c r="BJ358" s="112" t="s">
        <v>11</v>
      </c>
      <c r="BK358" s="112" t="s">
        <v>11</v>
      </c>
      <c r="BL358" s="112" t="s">
        <v>11</v>
      </c>
      <c r="BM358" s="112" t="s">
        <v>11</v>
      </c>
      <c r="BN358" s="112" t="s">
        <v>2362</v>
      </c>
      <c r="BO358" s="112" t="s">
        <v>167</v>
      </c>
      <c r="BP358" s="112" t="s">
        <v>1059</v>
      </c>
      <c r="BQ358" s="112" t="s">
        <v>1029</v>
      </c>
      <c r="BR358" s="112">
        <v>2.75</v>
      </c>
      <c r="BS358" s="112"/>
      <c r="BT358" s="112">
        <v>95</v>
      </c>
      <c r="BU358" s="112">
        <v>0.82</v>
      </c>
      <c r="BV358" s="112">
        <v>9.3000000000000007</v>
      </c>
      <c r="BW358" s="112">
        <v>0.1</v>
      </c>
      <c r="BX358" s="112" t="s">
        <v>1791</v>
      </c>
      <c r="BY358" s="112" t="s">
        <v>10</v>
      </c>
      <c r="BZ358" s="112" t="s">
        <v>2363</v>
      </c>
      <c r="CA358" s="112" t="s">
        <v>2364</v>
      </c>
      <c r="CB358" s="112" t="s">
        <v>2365</v>
      </c>
      <c r="CC358" s="112" t="s">
        <v>2366</v>
      </c>
      <c r="CD358" s="112" t="s">
        <v>2367</v>
      </c>
      <c r="CE358" s="112"/>
      <c r="CF358" s="112"/>
      <c r="CG358" s="112"/>
      <c r="CH358" s="112"/>
    </row>
    <row r="359" spans="1:86">
      <c r="A359" s="112">
        <v>51</v>
      </c>
      <c r="B359" s="105" t="s">
        <v>282</v>
      </c>
      <c r="C359" s="115" t="s">
        <v>244</v>
      </c>
      <c r="D359" s="112" t="s">
        <v>2351</v>
      </c>
      <c r="E359" s="112">
        <v>2016</v>
      </c>
      <c r="F359" s="112" t="s">
        <v>2352</v>
      </c>
      <c r="G359" s="112" t="s">
        <v>2353</v>
      </c>
      <c r="H359" s="112" t="s">
        <v>2354</v>
      </c>
      <c r="I359" s="112" t="s">
        <v>2355</v>
      </c>
      <c r="J359" s="112" t="s">
        <v>2356</v>
      </c>
      <c r="K359" s="112" t="s">
        <v>2357</v>
      </c>
      <c r="L359" s="112" t="s">
        <v>2358</v>
      </c>
      <c r="M359" s="112" t="s">
        <v>2359</v>
      </c>
      <c r="N359" s="112" t="s">
        <v>15</v>
      </c>
      <c r="O359" s="112" t="s">
        <v>5712</v>
      </c>
      <c r="P359" s="112" t="s">
        <v>5709</v>
      </c>
      <c r="Q359" s="283" t="s">
        <v>5577</v>
      </c>
      <c r="R359" s="112" t="str">
        <f>INDEX([2]Outcome_GWASs!K:K,MATCH([2]Luke!Q487,[2]Outcome_GWASs!C:C,0))</f>
        <v>Defined in individual GWASs</v>
      </c>
      <c r="S359" s="112" t="s">
        <v>2371</v>
      </c>
      <c r="T359" s="112" t="str">
        <f>INDEX([2]Outcome_GWASs!I:I,MATCH([2]Luke!Q487,[2]Outcome_GWASs!C:C,0))</f>
        <v>18+</v>
      </c>
      <c r="U359" s="112" t="str">
        <f>INDEX([2]Outcome_GWASs!H:H,MATCH([2]Luke!Q487,[2]Outcome_GWASs!C:C,0))</f>
        <v>both</v>
      </c>
      <c r="V359" s="112">
        <f>INDEX([2]Outcome_GWASs!F:F,MATCH([2]Luke!Q487,[2]Outcome_GWASs!C:C,0))</f>
        <v>3718</v>
      </c>
      <c r="W359" s="112">
        <f>INDEX([2]Outcome_GWASs!G:G,MATCH([2]Luke!Q487,[2]Outcome_GWASs!C:C,0))</f>
        <v>15871</v>
      </c>
      <c r="X359" s="112">
        <f>INDEX([2]Outcome_GWASs!F:F,MATCH([2]Luke!Q487,[2]Outcome_GWASs!C:C,0))</f>
        <v>3718</v>
      </c>
      <c r="Y359" s="112">
        <f>INDEX([2]Outcome_GWASs!G:G,MATCH([2]Luke!Q487,[2]Outcome_GWASs!C:C,0))</f>
        <v>15871</v>
      </c>
      <c r="Z359" s="112" t="s">
        <v>10</v>
      </c>
      <c r="AA359" s="112" t="s">
        <v>1005</v>
      </c>
      <c r="AB359" s="112" t="str">
        <f>INDEX([2]Outcome_GWASs!E:E,MATCH([2]Luke!Q487,[2]Outcome_GWASs!C:C,0))</f>
        <v>European</v>
      </c>
      <c r="AC359" s="112" t="s">
        <v>5528</v>
      </c>
      <c r="AD359" s="112" t="s">
        <v>5528</v>
      </c>
      <c r="AE359" s="112" t="s">
        <v>1112</v>
      </c>
      <c r="AF359" s="112"/>
      <c r="AG359" s="112" t="s">
        <v>140</v>
      </c>
      <c r="AH359" s="112" t="s">
        <v>11</v>
      </c>
      <c r="AI359" s="112">
        <f>INDEX([2]Exposure_GWASs!F:F,MATCH([2]Luke!AB487,[2]Exposure_GWASs!C:C,0))</f>
        <v>69308</v>
      </c>
      <c r="AJ359" s="112" t="s">
        <v>11</v>
      </c>
      <c r="AK359" s="112" t="s">
        <v>1005</v>
      </c>
      <c r="AL359" s="112" t="s">
        <v>249</v>
      </c>
      <c r="AM359" s="112" t="s">
        <v>10</v>
      </c>
      <c r="AN359" s="112" t="s">
        <v>10</v>
      </c>
      <c r="AO359" s="112" t="s">
        <v>11</v>
      </c>
      <c r="AP359" s="112" t="s">
        <v>11</v>
      </c>
      <c r="AQ359" s="112" t="s">
        <v>138</v>
      </c>
      <c r="AR359" s="112" t="s">
        <v>11</v>
      </c>
      <c r="AS359" s="112" t="s">
        <v>2361</v>
      </c>
      <c r="AT359" s="112" t="s">
        <v>11</v>
      </c>
      <c r="AU359" s="112" t="s">
        <v>10</v>
      </c>
      <c r="AV359" s="112" t="s">
        <v>10</v>
      </c>
      <c r="AW359" s="112">
        <v>7</v>
      </c>
      <c r="AX359" s="112">
        <f>INDEX([2]Exposure_GWASs!S:S,MATCH([2]Luke!AB487,[2]Exposure_GWASs!C:C,0))</f>
        <v>7</v>
      </c>
      <c r="AY359" s="112" t="s">
        <v>10</v>
      </c>
      <c r="AZ359" s="112" t="s">
        <v>11</v>
      </c>
      <c r="BA359" s="112" t="s">
        <v>10</v>
      </c>
      <c r="BB359" s="112" t="s">
        <v>13</v>
      </c>
      <c r="BC359" s="112" t="s">
        <v>17</v>
      </c>
      <c r="BD359" s="112"/>
      <c r="BE359" s="112"/>
      <c r="BF359" s="112"/>
      <c r="BG359" s="112"/>
      <c r="BH359" s="112" t="s">
        <v>1011</v>
      </c>
      <c r="BI359" s="112" t="s">
        <v>11</v>
      </c>
      <c r="BJ359" s="112" t="s">
        <v>11</v>
      </c>
      <c r="BK359" s="112" t="s">
        <v>11</v>
      </c>
      <c r="BL359" s="112" t="s">
        <v>11</v>
      </c>
      <c r="BM359" s="112" t="s">
        <v>11</v>
      </c>
      <c r="BN359" s="112" t="s">
        <v>2362</v>
      </c>
      <c r="BO359" s="112" t="s">
        <v>167</v>
      </c>
      <c r="BP359" s="112" t="s">
        <v>1059</v>
      </c>
      <c r="BQ359" s="112" t="s">
        <v>1029</v>
      </c>
      <c r="BR359" s="112">
        <v>0.79</v>
      </c>
      <c r="BS359" s="112"/>
      <c r="BT359" s="112">
        <v>95</v>
      </c>
      <c r="BU359" s="112">
        <v>0.33</v>
      </c>
      <c r="BV359" s="112">
        <v>1.92</v>
      </c>
      <c r="BW359" s="112">
        <v>0.6</v>
      </c>
      <c r="BX359" s="112" t="s">
        <v>1791</v>
      </c>
      <c r="BY359" s="112" t="s">
        <v>10</v>
      </c>
      <c r="BZ359" s="112" t="s">
        <v>2363</v>
      </c>
      <c r="CA359" s="112" t="s">
        <v>2364</v>
      </c>
      <c r="CB359" s="112" t="s">
        <v>2365</v>
      </c>
      <c r="CC359" s="112" t="s">
        <v>2366</v>
      </c>
      <c r="CD359" s="112" t="s">
        <v>2367</v>
      </c>
      <c r="CE359" s="112"/>
      <c r="CF359" s="112"/>
      <c r="CG359" s="112"/>
      <c r="CH359" s="112"/>
    </row>
    <row r="360" spans="1:86">
      <c r="A360" s="112">
        <v>51</v>
      </c>
      <c r="B360" s="105" t="s">
        <v>282</v>
      </c>
      <c r="C360" s="115" t="s">
        <v>244</v>
      </c>
      <c r="D360" s="112" t="s">
        <v>2351</v>
      </c>
      <c r="E360" s="112">
        <v>2016</v>
      </c>
      <c r="F360" s="112" t="s">
        <v>2352</v>
      </c>
      <c r="G360" s="112" t="s">
        <v>2353</v>
      </c>
      <c r="H360" s="112" t="s">
        <v>2354</v>
      </c>
      <c r="I360" s="112" t="s">
        <v>2355</v>
      </c>
      <c r="J360" s="112" t="s">
        <v>2356</v>
      </c>
      <c r="K360" s="112" t="s">
        <v>2357</v>
      </c>
      <c r="L360" s="112" t="s">
        <v>2358</v>
      </c>
      <c r="M360" s="112" t="s">
        <v>2359</v>
      </c>
      <c r="N360" s="112" t="s">
        <v>15</v>
      </c>
      <c r="O360" s="112" t="s">
        <v>5712</v>
      </c>
      <c r="P360" s="112" t="s">
        <v>5738</v>
      </c>
      <c r="Q360" s="283" t="s">
        <v>5577</v>
      </c>
      <c r="R360" s="112" t="str">
        <f>INDEX([2]Outcome_GWASs!K:K,MATCH([2]Luke!Q488,[2]Outcome_GWASs!C:C,0))</f>
        <v>Defined in individual GWASs</v>
      </c>
      <c r="S360" s="112" t="s">
        <v>2372</v>
      </c>
      <c r="T360" s="112" t="str">
        <f>INDEX([2]Outcome_GWASs!I:I,MATCH([2]Luke!Q488,[2]Outcome_GWASs!C:C,0))</f>
        <v>18+</v>
      </c>
      <c r="U360" s="112" t="str">
        <f>INDEX([2]Outcome_GWASs!H:H,MATCH([2]Luke!Q488,[2]Outcome_GWASs!C:C,0))</f>
        <v>both</v>
      </c>
      <c r="V360" s="112">
        <f>INDEX([2]Outcome_GWASs!F:F,MATCH([2]Luke!Q488,[2]Outcome_GWASs!C:C,0))</f>
        <v>3422</v>
      </c>
      <c r="W360" s="112">
        <f>INDEX([2]Outcome_GWASs!G:G,MATCH([2]Luke!Q488,[2]Outcome_GWASs!C:C,0))</f>
        <v>16015</v>
      </c>
      <c r="X360" s="112">
        <f>INDEX([2]Outcome_GWASs!F:F,MATCH([2]Luke!Q488,[2]Outcome_GWASs!C:C,0))</f>
        <v>3422</v>
      </c>
      <c r="Y360" s="112">
        <f>INDEX([2]Outcome_GWASs!G:G,MATCH([2]Luke!Q488,[2]Outcome_GWASs!C:C,0))</f>
        <v>16015</v>
      </c>
      <c r="Z360" s="112" t="s">
        <v>10</v>
      </c>
      <c r="AA360" s="112" t="s">
        <v>1005</v>
      </c>
      <c r="AB360" s="112" t="str">
        <f>INDEX([2]Outcome_GWASs!E:E,MATCH([2]Luke!Q488,[2]Outcome_GWASs!C:C,0))</f>
        <v>European</v>
      </c>
      <c r="AC360" s="112" t="s">
        <v>5528</v>
      </c>
      <c r="AD360" s="112" t="s">
        <v>5528</v>
      </c>
      <c r="AE360" s="112" t="s">
        <v>1112</v>
      </c>
      <c r="AF360" s="112"/>
      <c r="AG360" s="112" t="s">
        <v>140</v>
      </c>
      <c r="AH360" s="112" t="s">
        <v>11</v>
      </c>
      <c r="AI360" s="112">
        <f>INDEX([2]Exposure_GWASs!F:F,MATCH([2]Luke!AB488,[2]Exposure_GWASs!C:C,0))</f>
        <v>69308</v>
      </c>
      <c r="AJ360" s="112" t="s">
        <v>11</v>
      </c>
      <c r="AK360" s="112" t="s">
        <v>1005</v>
      </c>
      <c r="AL360" s="112" t="s">
        <v>249</v>
      </c>
      <c r="AM360" s="112" t="s">
        <v>10</v>
      </c>
      <c r="AN360" s="112" t="s">
        <v>10</v>
      </c>
      <c r="AO360" s="112" t="s">
        <v>11</v>
      </c>
      <c r="AP360" s="112" t="s">
        <v>11</v>
      </c>
      <c r="AQ360" s="112" t="s">
        <v>138</v>
      </c>
      <c r="AR360" s="112" t="s">
        <v>11</v>
      </c>
      <c r="AS360" s="112" t="s">
        <v>2361</v>
      </c>
      <c r="AT360" s="112" t="s">
        <v>11</v>
      </c>
      <c r="AU360" s="112" t="s">
        <v>10</v>
      </c>
      <c r="AV360" s="112" t="s">
        <v>10</v>
      </c>
      <c r="AW360" s="112">
        <v>7</v>
      </c>
      <c r="AX360" s="112">
        <f>INDEX([2]Exposure_GWASs!S:S,MATCH([2]Luke!AB488,[2]Exposure_GWASs!C:C,0))</f>
        <v>7</v>
      </c>
      <c r="AY360" s="112" t="s">
        <v>10</v>
      </c>
      <c r="AZ360" s="112" t="s">
        <v>11</v>
      </c>
      <c r="BA360" s="112" t="s">
        <v>10</v>
      </c>
      <c r="BB360" s="112" t="s">
        <v>13</v>
      </c>
      <c r="BC360" s="112" t="s">
        <v>17</v>
      </c>
      <c r="BD360" s="112"/>
      <c r="BE360" s="112"/>
      <c r="BF360" s="112"/>
      <c r="BG360" s="112"/>
      <c r="BH360" s="112" t="s">
        <v>1011</v>
      </c>
      <c r="BI360" s="112" t="s">
        <v>11</v>
      </c>
      <c r="BJ360" s="112" t="s">
        <v>11</v>
      </c>
      <c r="BK360" s="112" t="s">
        <v>11</v>
      </c>
      <c r="BL360" s="112" t="s">
        <v>11</v>
      </c>
      <c r="BM360" s="112" t="s">
        <v>11</v>
      </c>
      <c r="BN360" s="112" t="s">
        <v>2362</v>
      </c>
      <c r="BO360" s="112" t="s">
        <v>167</v>
      </c>
      <c r="BP360" s="112" t="s">
        <v>1059</v>
      </c>
      <c r="BQ360" s="112" t="s">
        <v>1029</v>
      </c>
      <c r="BR360" s="112">
        <v>0.85</v>
      </c>
      <c r="BS360" s="112"/>
      <c r="BT360" s="112">
        <v>95</v>
      </c>
      <c r="BU360" s="112">
        <v>0.5</v>
      </c>
      <c r="BV360" s="112">
        <v>1.45</v>
      </c>
      <c r="BW360" s="112">
        <v>0.56000000000000005</v>
      </c>
      <c r="BX360" s="112" t="s">
        <v>1791</v>
      </c>
      <c r="BY360" s="112" t="s">
        <v>10</v>
      </c>
      <c r="BZ360" s="112" t="s">
        <v>2363</v>
      </c>
      <c r="CA360" s="112" t="s">
        <v>2364</v>
      </c>
      <c r="CB360" s="112" t="s">
        <v>2365</v>
      </c>
      <c r="CC360" s="112" t="s">
        <v>2366</v>
      </c>
      <c r="CD360" s="112" t="s">
        <v>2367</v>
      </c>
      <c r="CE360" s="112"/>
      <c r="CF360" s="112"/>
      <c r="CG360" s="112"/>
      <c r="CH360" s="112"/>
    </row>
    <row r="361" spans="1:86">
      <c r="A361" s="112">
        <v>51</v>
      </c>
      <c r="B361" s="105" t="s">
        <v>282</v>
      </c>
      <c r="C361" s="115" t="s">
        <v>244</v>
      </c>
      <c r="D361" s="112" t="s">
        <v>2351</v>
      </c>
      <c r="E361" s="112">
        <v>2016</v>
      </c>
      <c r="F361" s="112" t="s">
        <v>2352</v>
      </c>
      <c r="G361" s="112" t="s">
        <v>2353</v>
      </c>
      <c r="H361" s="112" t="s">
        <v>2354</v>
      </c>
      <c r="I361" s="112" t="s">
        <v>2355</v>
      </c>
      <c r="J361" s="112" t="s">
        <v>2356</v>
      </c>
      <c r="K361" s="112" t="s">
        <v>2357</v>
      </c>
      <c r="L361" s="112" t="s">
        <v>2358</v>
      </c>
      <c r="M361" s="112" t="s">
        <v>2359</v>
      </c>
      <c r="N361" s="112" t="s">
        <v>15</v>
      </c>
      <c r="O361" s="112" t="s">
        <v>1211</v>
      </c>
      <c r="P361" s="112" t="s">
        <v>1211</v>
      </c>
      <c r="Q361" s="283" t="s">
        <v>5577</v>
      </c>
      <c r="R361" s="112" t="str">
        <f>INDEX([2]Outcome_GWASs!K:K,MATCH([2]Luke!Q489,[2]Outcome_GWASs!C:C,0))</f>
        <v>Defined in individual GWASs</v>
      </c>
      <c r="S361" s="112" t="s">
        <v>2373</v>
      </c>
      <c r="T361" s="112" t="str">
        <f>INDEX([2]Outcome_GWASs!I:I,MATCH([2]Luke!Q489,[2]Outcome_GWASs!C:C,0))</f>
        <v>18+</v>
      </c>
      <c r="U361" s="112" t="str">
        <f>INDEX([2]Outcome_GWASs!H:H,MATCH([2]Luke!Q489,[2]Outcome_GWASs!C:C,0))</f>
        <v>both</v>
      </c>
      <c r="V361" s="112">
        <f>INDEX([2]Outcome_GWASs!F:F,MATCH([2]Luke!Q489,[2]Outcome_GWASs!C:C,0))</f>
        <v>4369</v>
      </c>
      <c r="W361" s="112">
        <f>INDEX([2]Outcome_GWASs!G:G,MATCH([2]Luke!Q489,[2]Outcome_GWASs!C:C,0))</f>
        <v>9123</v>
      </c>
      <c r="X361" s="112">
        <f>INDEX([2]Outcome_GWASs!F:F,MATCH([2]Luke!Q489,[2]Outcome_GWASs!C:C,0))</f>
        <v>4369</v>
      </c>
      <c r="Y361" s="112">
        <f>INDEX([2]Outcome_GWASs!G:G,MATCH([2]Luke!Q489,[2]Outcome_GWASs!C:C,0))</f>
        <v>9123</v>
      </c>
      <c r="Z361" s="112" t="s">
        <v>10</v>
      </c>
      <c r="AA361" s="112" t="s">
        <v>1005</v>
      </c>
      <c r="AB361" s="112" t="str">
        <f>INDEX([2]Outcome_GWASs!E:E,MATCH([2]Luke!Q489,[2]Outcome_GWASs!C:C,0))</f>
        <v>European</v>
      </c>
      <c r="AC361" s="112" t="s">
        <v>5528</v>
      </c>
      <c r="AD361" s="112" t="s">
        <v>5528</v>
      </c>
      <c r="AE361" s="112" t="s">
        <v>1112</v>
      </c>
      <c r="AF361" s="112"/>
      <c r="AG361" s="112" t="s">
        <v>140</v>
      </c>
      <c r="AH361" s="112" t="s">
        <v>11</v>
      </c>
      <c r="AI361" s="112">
        <f>INDEX([2]Exposure_GWASs!F:F,MATCH([2]Luke!AB489,[2]Exposure_GWASs!C:C,0))</f>
        <v>69308</v>
      </c>
      <c r="AJ361" s="112" t="s">
        <v>11</v>
      </c>
      <c r="AK361" s="112" t="s">
        <v>1005</v>
      </c>
      <c r="AL361" s="112" t="s">
        <v>249</v>
      </c>
      <c r="AM361" s="112" t="s">
        <v>10</v>
      </c>
      <c r="AN361" s="112" t="s">
        <v>10</v>
      </c>
      <c r="AO361" s="112" t="s">
        <v>11</v>
      </c>
      <c r="AP361" s="112" t="s">
        <v>11</v>
      </c>
      <c r="AQ361" s="112" t="s">
        <v>138</v>
      </c>
      <c r="AR361" s="112" t="s">
        <v>11</v>
      </c>
      <c r="AS361" s="112" t="s">
        <v>2361</v>
      </c>
      <c r="AT361" s="112" t="s">
        <v>11</v>
      </c>
      <c r="AU361" s="112" t="s">
        <v>10</v>
      </c>
      <c r="AV361" s="112" t="s">
        <v>10</v>
      </c>
      <c r="AW361" s="112">
        <v>7</v>
      </c>
      <c r="AX361" s="112">
        <f>INDEX([2]Exposure_GWASs!S:S,MATCH([2]Luke!AB489,[2]Exposure_GWASs!C:C,0))</f>
        <v>7</v>
      </c>
      <c r="AY361" s="112" t="s">
        <v>10</v>
      </c>
      <c r="AZ361" s="112" t="s">
        <v>11</v>
      </c>
      <c r="BA361" s="112" t="s">
        <v>10</v>
      </c>
      <c r="BB361" s="112" t="s">
        <v>13</v>
      </c>
      <c r="BC361" s="112" t="s">
        <v>17</v>
      </c>
      <c r="BD361" s="112"/>
      <c r="BE361" s="112"/>
      <c r="BF361" s="112"/>
      <c r="BG361" s="112"/>
      <c r="BH361" s="112" t="s">
        <v>1011</v>
      </c>
      <c r="BI361" s="112" t="s">
        <v>11</v>
      </c>
      <c r="BJ361" s="112" t="s">
        <v>11</v>
      </c>
      <c r="BK361" s="112" t="s">
        <v>11</v>
      </c>
      <c r="BL361" s="112" t="s">
        <v>11</v>
      </c>
      <c r="BM361" s="112" t="s">
        <v>11</v>
      </c>
      <c r="BN361" s="112" t="s">
        <v>2362</v>
      </c>
      <c r="BO361" s="112" t="s">
        <v>167</v>
      </c>
      <c r="BP361" s="112" t="s">
        <v>1059</v>
      </c>
      <c r="BQ361" s="112" t="s">
        <v>1029</v>
      </c>
      <c r="BR361" s="112">
        <v>1.33</v>
      </c>
      <c r="BS361" s="112"/>
      <c r="BT361" s="112">
        <v>95</v>
      </c>
      <c r="BU361" s="112">
        <v>0.96</v>
      </c>
      <c r="BV361" s="112">
        <v>1.82</v>
      </c>
      <c r="BW361" s="112">
        <v>8.2000000000000003E-2</v>
      </c>
      <c r="BX361" s="112" t="s">
        <v>1791</v>
      </c>
      <c r="BY361" s="112" t="s">
        <v>10</v>
      </c>
      <c r="BZ361" s="112" t="s">
        <v>2363</v>
      </c>
      <c r="CA361" s="112" t="s">
        <v>2364</v>
      </c>
      <c r="CB361" s="112" t="s">
        <v>2365</v>
      </c>
      <c r="CC361" s="112" t="s">
        <v>2366</v>
      </c>
      <c r="CD361" s="112" t="s">
        <v>2367</v>
      </c>
      <c r="CE361" s="112"/>
      <c r="CF361" s="112"/>
      <c r="CG361" s="112"/>
      <c r="CH361" s="112"/>
    </row>
    <row r="362" spans="1:86">
      <c r="A362" s="112">
        <v>51</v>
      </c>
      <c r="B362" s="105" t="s">
        <v>282</v>
      </c>
      <c r="C362" s="115" t="s">
        <v>244</v>
      </c>
      <c r="D362" s="112" t="s">
        <v>2351</v>
      </c>
      <c r="E362" s="112">
        <v>2016</v>
      </c>
      <c r="F362" s="112" t="s">
        <v>2352</v>
      </c>
      <c r="G362" s="112" t="s">
        <v>2353</v>
      </c>
      <c r="H362" s="112" t="s">
        <v>2354</v>
      </c>
      <c r="I362" s="112" t="s">
        <v>2355</v>
      </c>
      <c r="J362" s="112" t="s">
        <v>2356</v>
      </c>
      <c r="K362" s="112" t="s">
        <v>2357</v>
      </c>
      <c r="L362" s="112" t="s">
        <v>2358</v>
      </c>
      <c r="M362" s="112" t="s">
        <v>2359</v>
      </c>
      <c r="N362" s="112" t="s">
        <v>15</v>
      </c>
      <c r="O362" s="112" t="s">
        <v>1211</v>
      </c>
      <c r="P362" s="112" t="s">
        <v>5739</v>
      </c>
      <c r="Q362" s="283" t="s">
        <v>5577</v>
      </c>
      <c r="R362" s="112" t="str">
        <f>INDEX([2]Outcome_GWASs!K:K,MATCH([2]Luke!Q490,[2]Outcome_GWASs!C:C,0))</f>
        <v>Defined in individual GWASs</v>
      </c>
      <c r="S362" s="112" t="s">
        <v>2374</v>
      </c>
      <c r="T362" s="112" t="str">
        <f>INDEX([2]Outcome_GWASs!I:I,MATCH([2]Luke!Q490,[2]Outcome_GWASs!C:C,0))</f>
        <v>18+</v>
      </c>
      <c r="U362" s="112" t="str">
        <f>INDEX([2]Outcome_GWASs!H:H,MATCH([2]Luke!Q490,[2]Outcome_GWASs!C:C,0))</f>
        <v>both</v>
      </c>
      <c r="V362" s="112">
        <f>INDEX([2]Outcome_GWASs!F:F,MATCH([2]Luke!Q490,[2]Outcome_GWASs!C:C,0))</f>
        <v>356</v>
      </c>
      <c r="W362" s="112">
        <f>INDEX([2]Outcome_GWASs!G:G,MATCH([2]Luke!Q490,[2]Outcome_GWASs!C:C,0))</f>
        <v>9123</v>
      </c>
      <c r="X362" s="112">
        <f>INDEX([2]Outcome_GWASs!F:F,MATCH([2]Luke!Q490,[2]Outcome_GWASs!C:C,0))</f>
        <v>356</v>
      </c>
      <c r="Y362" s="112">
        <f>INDEX([2]Outcome_GWASs!G:G,MATCH([2]Luke!Q490,[2]Outcome_GWASs!C:C,0))</f>
        <v>9123</v>
      </c>
      <c r="Z362" s="112" t="s">
        <v>10</v>
      </c>
      <c r="AA362" s="112" t="s">
        <v>1005</v>
      </c>
      <c r="AB362" s="112" t="str">
        <f>INDEX([2]Outcome_GWASs!E:E,MATCH([2]Luke!Q490,[2]Outcome_GWASs!C:C,0))</f>
        <v>European</v>
      </c>
      <c r="AC362" s="112" t="s">
        <v>5528</v>
      </c>
      <c r="AD362" s="112" t="s">
        <v>5528</v>
      </c>
      <c r="AE362" s="112" t="s">
        <v>1112</v>
      </c>
      <c r="AF362" s="112"/>
      <c r="AG362" s="112" t="s">
        <v>140</v>
      </c>
      <c r="AH362" s="112" t="s">
        <v>11</v>
      </c>
      <c r="AI362" s="112">
        <f>INDEX([2]Exposure_GWASs!F:F,MATCH([2]Luke!AB490,[2]Exposure_GWASs!C:C,0))</f>
        <v>69308</v>
      </c>
      <c r="AJ362" s="112" t="s">
        <v>11</v>
      </c>
      <c r="AK362" s="112" t="s">
        <v>1005</v>
      </c>
      <c r="AL362" s="112" t="s">
        <v>249</v>
      </c>
      <c r="AM362" s="112" t="s">
        <v>10</v>
      </c>
      <c r="AN362" s="112" t="s">
        <v>10</v>
      </c>
      <c r="AO362" s="112" t="s">
        <v>11</v>
      </c>
      <c r="AP362" s="112" t="s">
        <v>11</v>
      </c>
      <c r="AQ362" s="112" t="s">
        <v>138</v>
      </c>
      <c r="AR362" s="112" t="s">
        <v>11</v>
      </c>
      <c r="AS362" s="112" t="s">
        <v>2361</v>
      </c>
      <c r="AT362" s="112" t="s">
        <v>11</v>
      </c>
      <c r="AU362" s="112" t="s">
        <v>10</v>
      </c>
      <c r="AV362" s="112" t="s">
        <v>10</v>
      </c>
      <c r="AW362" s="112">
        <v>7</v>
      </c>
      <c r="AX362" s="112">
        <f>INDEX([2]Exposure_GWASs!S:S,MATCH([2]Luke!AB490,[2]Exposure_GWASs!C:C,0))</f>
        <v>7</v>
      </c>
      <c r="AY362" s="112" t="s">
        <v>10</v>
      </c>
      <c r="AZ362" s="112" t="s">
        <v>11</v>
      </c>
      <c r="BA362" s="112" t="s">
        <v>10</v>
      </c>
      <c r="BB362" s="112" t="s">
        <v>13</v>
      </c>
      <c r="BC362" s="112" t="s">
        <v>17</v>
      </c>
      <c r="BD362" s="112"/>
      <c r="BE362" s="112"/>
      <c r="BF362" s="112"/>
      <c r="BG362" s="112"/>
      <c r="BH362" s="112" t="s">
        <v>1011</v>
      </c>
      <c r="BI362" s="112" t="s">
        <v>11</v>
      </c>
      <c r="BJ362" s="112" t="s">
        <v>11</v>
      </c>
      <c r="BK362" s="112" t="s">
        <v>11</v>
      </c>
      <c r="BL362" s="112" t="s">
        <v>11</v>
      </c>
      <c r="BM362" s="112" t="s">
        <v>11</v>
      </c>
      <c r="BN362" s="112" t="s">
        <v>2362</v>
      </c>
      <c r="BO362" s="112" t="s">
        <v>167</v>
      </c>
      <c r="BP362" s="112" t="s">
        <v>1059</v>
      </c>
      <c r="BQ362" s="112" t="s">
        <v>1029</v>
      </c>
      <c r="BR362" s="112">
        <v>1.63</v>
      </c>
      <c r="BS362" s="112"/>
      <c r="BT362" s="112">
        <v>95</v>
      </c>
      <c r="BU362" s="112">
        <v>1.03</v>
      </c>
      <c r="BV362" s="112">
        <v>2.57</v>
      </c>
      <c r="BW362" s="112">
        <v>3.6999999999999998E-2</v>
      </c>
      <c r="BX362" s="112" t="s">
        <v>1791</v>
      </c>
      <c r="BY362" s="112" t="s">
        <v>10</v>
      </c>
      <c r="BZ362" s="112" t="s">
        <v>2363</v>
      </c>
      <c r="CA362" s="112" t="s">
        <v>2364</v>
      </c>
      <c r="CB362" s="112" t="s">
        <v>2365</v>
      </c>
      <c r="CC362" s="112" t="s">
        <v>2366</v>
      </c>
      <c r="CD362" s="112" t="s">
        <v>2367</v>
      </c>
      <c r="CE362" s="112"/>
      <c r="CF362" s="112"/>
      <c r="CG362" s="112"/>
      <c r="CH362" s="112"/>
    </row>
    <row r="363" spans="1:86">
      <c r="A363" s="112">
        <v>51</v>
      </c>
      <c r="B363" s="105" t="s">
        <v>282</v>
      </c>
      <c r="C363" s="115" t="s">
        <v>244</v>
      </c>
      <c r="D363" s="112" t="s">
        <v>2351</v>
      </c>
      <c r="E363" s="112">
        <v>2016</v>
      </c>
      <c r="F363" s="112" t="s">
        <v>2352</v>
      </c>
      <c r="G363" s="112" t="s">
        <v>2353</v>
      </c>
      <c r="H363" s="112" t="s">
        <v>2354</v>
      </c>
      <c r="I363" s="112" t="s">
        <v>2355</v>
      </c>
      <c r="J363" s="112" t="s">
        <v>2356</v>
      </c>
      <c r="K363" s="112" t="s">
        <v>2357</v>
      </c>
      <c r="L363" s="112" t="s">
        <v>2358</v>
      </c>
      <c r="M363" s="112" t="s">
        <v>2359</v>
      </c>
      <c r="N363" s="112" t="s">
        <v>15</v>
      </c>
      <c r="O363" s="112" t="s">
        <v>1203</v>
      </c>
      <c r="P363" s="112" t="s">
        <v>1203</v>
      </c>
      <c r="Q363" s="283" t="s">
        <v>5577</v>
      </c>
      <c r="R363" s="112" t="str">
        <f>INDEX([2]Outcome_GWASs!K:K,MATCH([2]Luke!Q491,[2]Outcome_GWASs!C:C,0))</f>
        <v>Defined in individual GWASs</v>
      </c>
      <c r="S363" s="112" t="s">
        <v>2375</v>
      </c>
      <c r="T363" s="112" t="str">
        <f>INDEX([2]Outcome_GWASs!I:I,MATCH([2]Luke!Q491,[2]Outcome_GWASs!C:C,0))</f>
        <v>18+</v>
      </c>
      <c r="U363" s="112" t="str">
        <f>INDEX([2]Outcome_GWASs!H:H,MATCH([2]Luke!Q491,[2]Outcome_GWASs!C:C,0))</f>
        <v>both</v>
      </c>
      <c r="V363" s="112">
        <f>INDEX([2]Outcome_GWASs!F:F,MATCH([2]Luke!Q491,[2]Outcome_GWASs!C:C,0))</f>
        <v>715</v>
      </c>
      <c r="W363" s="112">
        <f>INDEX([2]Outcome_GWASs!G:G,MATCH([2]Luke!Q491,[2]Outcome_GWASs!C:C,0))</f>
        <v>9123</v>
      </c>
      <c r="X363" s="112">
        <f>INDEX([2]Outcome_GWASs!F:F,MATCH([2]Luke!Q491,[2]Outcome_GWASs!C:C,0))</f>
        <v>715</v>
      </c>
      <c r="Y363" s="112">
        <f>INDEX([2]Outcome_GWASs!G:G,MATCH([2]Luke!Q491,[2]Outcome_GWASs!C:C,0))</f>
        <v>9123</v>
      </c>
      <c r="Z363" s="112" t="s">
        <v>10</v>
      </c>
      <c r="AA363" s="112" t="s">
        <v>1005</v>
      </c>
      <c r="AB363" s="112" t="str">
        <f>INDEX([2]Outcome_GWASs!E:E,MATCH([2]Luke!Q491,[2]Outcome_GWASs!C:C,0))</f>
        <v>European</v>
      </c>
      <c r="AC363" s="112" t="s">
        <v>5528</v>
      </c>
      <c r="AD363" s="112" t="s">
        <v>5528</v>
      </c>
      <c r="AE363" s="112" t="s">
        <v>1112</v>
      </c>
      <c r="AF363" s="112"/>
      <c r="AG363" s="112" t="s">
        <v>140</v>
      </c>
      <c r="AH363" s="112" t="s">
        <v>11</v>
      </c>
      <c r="AI363" s="112">
        <f>INDEX([2]Exposure_GWASs!F:F,MATCH([2]Luke!AB491,[2]Exposure_GWASs!C:C,0))</f>
        <v>69308</v>
      </c>
      <c r="AJ363" s="112" t="s">
        <v>11</v>
      </c>
      <c r="AK363" s="112" t="s">
        <v>1005</v>
      </c>
      <c r="AL363" s="112" t="s">
        <v>249</v>
      </c>
      <c r="AM363" s="112" t="s">
        <v>10</v>
      </c>
      <c r="AN363" s="112" t="s">
        <v>10</v>
      </c>
      <c r="AO363" s="112" t="s">
        <v>11</v>
      </c>
      <c r="AP363" s="112" t="s">
        <v>11</v>
      </c>
      <c r="AQ363" s="112" t="s">
        <v>138</v>
      </c>
      <c r="AR363" s="112" t="s">
        <v>11</v>
      </c>
      <c r="AS363" s="112" t="s">
        <v>2361</v>
      </c>
      <c r="AT363" s="112" t="s">
        <v>11</v>
      </c>
      <c r="AU363" s="112" t="s">
        <v>10</v>
      </c>
      <c r="AV363" s="112" t="s">
        <v>10</v>
      </c>
      <c r="AW363" s="112">
        <v>7</v>
      </c>
      <c r="AX363" s="112">
        <f>INDEX([2]Exposure_GWASs!S:S,MATCH([2]Luke!AB491,[2]Exposure_GWASs!C:C,0))</f>
        <v>7</v>
      </c>
      <c r="AY363" s="112" t="s">
        <v>10</v>
      </c>
      <c r="AZ363" s="112" t="s">
        <v>11</v>
      </c>
      <c r="BA363" s="112" t="s">
        <v>10</v>
      </c>
      <c r="BB363" s="112" t="s">
        <v>13</v>
      </c>
      <c r="BC363" s="112" t="s">
        <v>17</v>
      </c>
      <c r="BD363" s="112"/>
      <c r="BE363" s="112"/>
      <c r="BF363" s="112"/>
      <c r="BG363" s="112"/>
      <c r="BH363" s="112" t="s">
        <v>1011</v>
      </c>
      <c r="BI363" s="112" t="s">
        <v>11</v>
      </c>
      <c r="BJ363" s="112" t="s">
        <v>11</v>
      </c>
      <c r="BK363" s="112" t="s">
        <v>11</v>
      </c>
      <c r="BL363" s="112" t="s">
        <v>11</v>
      </c>
      <c r="BM363" s="112" t="s">
        <v>11</v>
      </c>
      <c r="BN363" s="112" t="s">
        <v>2362</v>
      </c>
      <c r="BO363" s="112" t="s">
        <v>167</v>
      </c>
      <c r="BP363" s="112" t="s">
        <v>1059</v>
      </c>
      <c r="BQ363" s="112" t="s">
        <v>1029</v>
      </c>
      <c r="BR363" s="112">
        <v>0.93</v>
      </c>
      <c r="BS363" s="112"/>
      <c r="BT363" s="112">
        <v>95</v>
      </c>
      <c r="BU363" s="112">
        <v>0.7</v>
      </c>
      <c r="BV363" s="112">
        <v>1.23</v>
      </c>
      <c r="BW363" s="112">
        <v>0.64</v>
      </c>
      <c r="BX363" s="112" t="s">
        <v>1791</v>
      </c>
      <c r="BY363" s="112" t="s">
        <v>10</v>
      </c>
      <c r="BZ363" s="112" t="s">
        <v>2363</v>
      </c>
      <c r="CA363" s="112" t="s">
        <v>2364</v>
      </c>
      <c r="CB363" s="112" t="s">
        <v>2365</v>
      </c>
      <c r="CC363" s="112" t="s">
        <v>2366</v>
      </c>
      <c r="CD363" s="112" t="s">
        <v>2367</v>
      </c>
      <c r="CE363" s="112"/>
      <c r="CF363" s="112"/>
      <c r="CG363" s="112"/>
      <c r="CH363" s="112"/>
    </row>
    <row r="364" spans="1:86">
      <c r="A364" s="112">
        <v>51</v>
      </c>
      <c r="B364" s="105" t="s">
        <v>282</v>
      </c>
      <c r="C364" s="115" t="s">
        <v>244</v>
      </c>
      <c r="D364" s="112" t="s">
        <v>2351</v>
      </c>
      <c r="E364" s="112">
        <v>2016</v>
      </c>
      <c r="F364" s="112" t="s">
        <v>2352</v>
      </c>
      <c r="G364" s="112" t="s">
        <v>2353</v>
      </c>
      <c r="H364" s="112" t="s">
        <v>2354</v>
      </c>
      <c r="I364" s="112" t="s">
        <v>2355</v>
      </c>
      <c r="J364" s="112" t="s">
        <v>2356</v>
      </c>
      <c r="K364" s="112" t="s">
        <v>2357</v>
      </c>
      <c r="L364" s="112" t="s">
        <v>2358</v>
      </c>
      <c r="M364" s="112" t="s">
        <v>2359</v>
      </c>
      <c r="N364" s="112" t="s">
        <v>15</v>
      </c>
      <c r="O364" s="112" t="s">
        <v>1203</v>
      </c>
      <c r="P364" s="112" t="s">
        <v>5631</v>
      </c>
      <c r="Q364" s="283" t="s">
        <v>5577</v>
      </c>
      <c r="R364" s="112" t="str">
        <f>INDEX([2]Outcome_GWASs!K:K,MATCH([2]Luke!Q492,[2]Outcome_GWASs!C:C,0))</f>
        <v>Defined in individual GWASs</v>
      </c>
      <c r="S364" s="112" t="s">
        <v>2376</v>
      </c>
      <c r="T364" s="112" t="str">
        <f>INDEX([2]Outcome_GWASs!I:I,MATCH([2]Luke!Q492,[2]Outcome_GWASs!C:C,0))</f>
        <v>18+</v>
      </c>
      <c r="U364" s="112" t="str">
        <f>INDEX([2]Outcome_GWASs!H:H,MATCH([2]Luke!Q492,[2]Outcome_GWASs!C:C,0))</f>
        <v>both</v>
      </c>
      <c r="V364" s="112">
        <f>INDEX([2]Outcome_GWASs!F:F,MATCH([2]Luke!Q492,[2]Outcome_GWASs!C:C,0))</f>
        <v>2556</v>
      </c>
      <c r="W364" s="112">
        <f>INDEX([2]Outcome_GWASs!G:G,MATCH([2]Luke!Q492,[2]Outcome_GWASs!C:C,0))</f>
        <v>9123</v>
      </c>
      <c r="X364" s="112">
        <f>INDEX([2]Outcome_GWASs!F:F,MATCH([2]Luke!Q492,[2]Outcome_GWASs!C:C,0))</f>
        <v>2556</v>
      </c>
      <c r="Y364" s="112">
        <f>INDEX([2]Outcome_GWASs!G:G,MATCH([2]Luke!Q492,[2]Outcome_GWASs!C:C,0))</f>
        <v>9123</v>
      </c>
      <c r="Z364" s="112" t="s">
        <v>10</v>
      </c>
      <c r="AA364" s="112" t="s">
        <v>1005</v>
      </c>
      <c r="AB364" s="112" t="str">
        <f>INDEX([2]Outcome_GWASs!E:E,MATCH([2]Luke!Q492,[2]Outcome_GWASs!C:C,0))</f>
        <v>European</v>
      </c>
      <c r="AC364" s="112" t="s">
        <v>5528</v>
      </c>
      <c r="AD364" s="112" t="s">
        <v>5528</v>
      </c>
      <c r="AE364" s="112" t="s">
        <v>1112</v>
      </c>
      <c r="AF364" s="112"/>
      <c r="AG364" s="112" t="s">
        <v>140</v>
      </c>
      <c r="AH364" s="112" t="s">
        <v>11</v>
      </c>
      <c r="AI364" s="112">
        <f>INDEX([2]Exposure_GWASs!F:F,MATCH([2]Luke!AB492,[2]Exposure_GWASs!C:C,0))</f>
        <v>69308</v>
      </c>
      <c r="AJ364" s="112" t="s">
        <v>11</v>
      </c>
      <c r="AK364" s="112" t="s">
        <v>1005</v>
      </c>
      <c r="AL364" s="112" t="s">
        <v>249</v>
      </c>
      <c r="AM364" s="112" t="s">
        <v>10</v>
      </c>
      <c r="AN364" s="112" t="s">
        <v>10</v>
      </c>
      <c r="AO364" s="112" t="s">
        <v>11</v>
      </c>
      <c r="AP364" s="112" t="s">
        <v>11</v>
      </c>
      <c r="AQ364" s="112" t="s">
        <v>138</v>
      </c>
      <c r="AR364" s="112" t="s">
        <v>11</v>
      </c>
      <c r="AS364" s="112" t="s">
        <v>2361</v>
      </c>
      <c r="AT364" s="112" t="s">
        <v>11</v>
      </c>
      <c r="AU364" s="112" t="s">
        <v>10</v>
      </c>
      <c r="AV364" s="112" t="s">
        <v>10</v>
      </c>
      <c r="AW364" s="112">
        <v>7</v>
      </c>
      <c r="AX364" s="112">
        <f>INDEX([2]Exposure_GWASs!S:S,MATCH([2]Luke!AB492,[2]Exposure_GWASs!C:C,0))</f>
        <v>7</v>
      </c>
      <c r="AY364" s="112" t="s">
        <v>10</v>
      </c>
      <c r="AZ364" s="112" t="s">
        <v>11</v>
      </c>
      <c r="BA364" s="112" t="s">
        <v>10</v>
      </c>
      <c r="BB364" s="112" t="s">
        <v>13</v>
      </c>
      <c r="BC364" s="112" t="s">
        <v>17</v>
      </c>
      <c r="BD364" s="112"/>
      <c r="BE364" s="112"/>
      <c r="BF364" s="112"/>
      <c r="BG364" s="112"/>
      <c r="BH364" s="112" t="s">
        <v>1011</v>
      </c>
      <c r="BI364" s="112" t="s">
        <v>11</v>
      </c>
      <c r="BJ364" s="112" t="s">
        <v>11</v>
      </c>
      <c r="BK364" s="112" t="s">
        <v>11</v>
      </c>
      <c r="BL364" s="112" t="s">
        <v>11</v>
      </c>
      <c r="BM364" s="112" t="s">
        <v>11</v>
      </c>
      <c r="BN364" s="112" t="s">
        <v>2362</v>
      </c>
      <c r="BO364" s="112" t="s">
        <v>167</v>
      </c>
      <c r="BP364" s="112" t="s">
        <v>1059</v>
      </c>
      <c r="BQ364" s="112" t="s">
        <v>1029</v>
      </c>
      <c r="BR364" s="112">
        <v>0.95</v>
      </c>
      <c r="BS364" s="112"/>
      <c r="BT364" s="112">
        <v>95</v>
      </c>
      <c r="BU364" s="112">
        <v>0.62</v>
      </c>
      <c r="BV364" s="112">
        <v>1.46</v>
      </c>
      <c r="BW364" s="112">
        <v>0.83</v>
      </c>
      <c r="BX364" s="112" t="s">
        <v>1791</v>
      </c>
      <c r="BY364" s="112" t="s">
        <v>10</v>
      </c>
      <c r="BZ364" s="112" t="s">
        <v>2363</v>
      </c>
      <c r="CA364" s="112" t="s">
        <v>2364</v>
      </c>
      <c r="CB364" s="112" t="s">
        <v>2365</v>
      </c>
      <c r="CC364" s="112" t="s">
        <v>2366</v>
      </c>
      <c r="CD364" s="112" t="s">
        <v>2367</v>
      </c>
      <c r="CE364" s="112"/>
      <c r="CF364" s="112"/>
      <c r="CG364" s="112"/>
      <c r="CH364" s="112"/>
    </row>
    <row r="365" spans="1:86">
      <c r="A365" s="112">
        <v>51</v>
      </c>
      <c r="B365" s="105" t="s">
        <v>282</v>
      </c>
      <c r="C365" s="115" t="s">
        <v>244</v>
      </c>
      <c r="D365" s="112" t="s">
        <v>2351</v>
      </c>
      <c r="E365" s="112">
        <v>2016</v>
      </c>
      <c r="F365" s="112" t="s">
        <v>2352</v>
      </c>
      <c r="G365" s="112" t="s">
        <v>2353</v>
      </c>
      <c r="H365" s="112" t="s">
        <v>2354</v>
      </c>
      <c r="I365" s="112" t="s">
        <v>2355</v>
      </c>
      <c r="J365" s="112" t="s">
        <v>2356</v>
      </c>
      <c r="K365" s="112" t="s">
        <v>2357</v>
      </c>
      <c r="L365" s="112" t="s">
        <v>2358</v>
      </c>
      <c r="M365" s="112" t="s">
        <v>2359</v>
      </c>
      <c r="N365" s="112" t="s">
        <v>15</v>
      </c>
      <c r="O365" s="112" t="s">
        <v>1203</v>
      </c>
      <c r="P365" s="112" t="s">
        <v>5630</v>
      </c>
      <c r="Q365" s="283" t="s">
        <v>5577</v>
      </c>
      <c r="R365" s="112" t="str">
        <f>INDEX([2]Outcome_GWASs!K:K,MATCH([2]Luke!Q493,[2]Outcome_GWASs!C:C,0))</f>
        <v>Defined in individual GWASs</v>
      </c>
      <c r="S365" s="112" t="s">
        <v>2377</v>
      </c>
      <c r="T365" s="112" t="str">
        <f>INDEX([2]Outcome_GWASs!I:I,MATCH([2]Luke!Q493,[2]Outcome_GWASs!C:C,0))</f>
        <v>18+</v>
      </c>
      <c r="U365" s="112" t="str">
        <f>INDEX([2]Outcome_GWASs!H:H,MATCH([2]Luke!Q493,[2]Outcome_GWASs!C:C,0))</f>
        <v>both</v>
      </c>
      <c r="V365" s="112">
        <f>INDEX([2]Outcome_GWASs!F:F,MATCH([2]Luke!Q493,[2]Outcome_GWASs!C:C,0))</f>
        <v>14160</v>
      </c>
      <c r="W365" s="112">
        <f>INDEX([2]Outcome_GWASs!G:G,MATCH([2]Luke!Q493,[2]Outcome_GWASs!C:C,0))</f>
        <v>12724</v>
      </c>
      <c r="X365" s="112">
        <f>INDEX([2]Outcome_GWASs!F:F,MATCH([2]Luke!Q493,[2]Outcome_GWASs!C:C,0))</f>
        <v>14160</v>
      </c>
      <c r="Y365" s="112">
        <f>INDEX([2]Outcome_GWASs!G:G,MATCH([2]Luke!Q493,[2]Outcome_GWASs!C:C,0))</f>
        <v>12724</v>
      </c>
      <c r="Z365" s="112" t="s">
        <v>10</v>
      </c>
      <c r="AA365" s="112" t="s">
        <v>1005</v>
      </c>
      <c r="AB365" s="112" t="str">
        <f>INDEX([2]Outcome_GWASs!E:E,MATCH([2]Luke!Q493,[2]Outcome_GWASs!C:C,0))</f>
        <v>European</v>
      </c>
      <c r="AC365" s="112" t="s">
        <v>5528</v>
      </c>
      <c r="AD365" s="112" t="s">
        <v>5528</v>
      </c>
      <c r="AE365" s="112" t="s">
        <v>1112</v>
      </c>
      <c r="AF365" s="112"/>
      <c r="AG365" s="112" t="s">
        <v>140</v>
      </c>
      <c r="AH365" s="112" t="s">
        <v>11</v>
      </c>
      <c r="AI365" s="112">
        <f>INDEX([2]Exposure_GWASs!F:F,MATCH([2]Luke!AB493,[2]Exposure_GWASs!C:C,0))</f>
        <v>69308</v>
      </c>
      <c r="AJ365" s="112" t="s">
        <v>11</v>
      </c>
      <c r="AK365" s="112" t="s">
        <v>1005</v>
      </c>
      <c r="AL365" s="112" t="s">
        <v>249</v>
      </c>
      <c r="AM365" s="112" t="s">
        <v>10</v>
      </c>
      <c r="AN365" s="112" t="s">
        <v>10</v>
      </c>
      <c r="AO365" s="112" t="s">
        <v>11</v>
      </c>
      <c r="AP365" s="112" t="s">
        <v>11</v>
      </c>
      <c r="AQ365" s="112" t="s">
        <v>138</v>
      </c>
      <c r="AR365" s="112" t="s">
        <v>11</v>
      </c>
      <c r="AS365" s="112" t="s">
        <v>2361</v>
      </c>
      <c r="AT365" s="112" t="s">
        <v>11</v>
      </c>
      <c r="AU365" s="112" t="s">
        <v>10</v>
      </c>
      <c r="AV365" s="112" t="s">
        <v>10</v>
      </c>
      <c r="AW365" s="112">
        <v>7</v>
      </c>
      <c r="AX365" s="112">
        <f>INDEX([2]Exposure_GWASs!S:S,MATCH([2]Luke!AB493,[2]Exposure_GWASs!C:C,0))</f>
        <v>7</v>
      </c>
      <c r="AY365" s="112" t="s">
        <v>10</v>
      </c>
      <c r="AZ365" s="112" t="s">
        <v>11</v>
      </c>
      <c r="BA365" s="112" t="s">
        <v>10</v>
      </c>
      <c r="BB365" s="112" t="s">
        <v>13</v>
      </c>
      <c r="BC365" s="112" t="s">
        <v>17</v>
      </c>
      <c r="BD365" s="112"/>
      <c r="BE365" s="112"/>
      <c r="BF365" s="112"/>
      <c r="BG365" s="112"/>
      <c r="BH365" s="112" t="s">
        <v>1011</v>
      </c>
      <c r="BI365" s="112" t="s">
        <v>11</v>
      </c>
      <c r="BJ365" s="112" t="s">
        <v>11</v>
      </c>
      <c r="BK365" s="112" t="s">
        <v>11</v>
      </c>
      <c r="BL365" s="112" t="s">
        <v>11</v>
      </c>
      <c r="BM365" s="112" t="s">
        <v>11</v>
      </c>
      <c r="BN365" s="112" t="s">
        <v>2362</v>
      </c>
      <c r="BO365" s="112" t="s">
        <v>167</v>
      </c>
      <c r="BP365" s="112" t="s">
        <v>1059</v>
      </c>
      <c r="BQ365" s="112" t="s">
        <v>1029</v>
      </c>
      <c r="BR365" s="112">
        <v>0.99</v>
      </c>
      <c r="BS365" s="112"/>
      <c r="BT365" s="112">
        <v>95</v>
      </c>
      <c r="BU365" s="112">
        <v>0.64</v>
      </c>
      <c r="BV365" s="112">
        <v>1.52</v>
      </c>
      <c r="BW365" s="112">
        <v>0.94</v>
      </c>
      <c r="BX365" s="112" t="s">
        <v>1791</v>
      </c>
      <c r="BY365" s="112" t="s">
        <v>10</v>
      </c>
      <c r="BZ365" s="112" t="s">
        <v>2363</v>
      </c>
      <c r="CA365" s="112" t="s">
        <v>2364</v>
      </c>
      <c r="CB365" s="112" t="s">
        <v>2365</v>
      </c>
      <c r="CC365" s="112" t="s">
        <v>2366</v>
      </c>
      <c r="CD365" s="112" t="s">
        <v>2367</v>
      </c>
      <c r="CE365" s="112"/>
      <c r="CF365" s="112"/>
      <c r="CG365" s="112"/>
      <c r="CH365" s="112"/>
    </row>
    <row r="366" spans="1:86">
      <c r="A366" s="112">
        <v>51</v>
      </c>
      <c r="B366" s="105" t="s">
        <v>282</v>
      </c>
      <c r="C366" s="115" t="s">
        <v>244</v>
      </c>
      <c r="D366" s="112" t="s">
        <v>2351</v>
      </c>
      <c r="E366" s="112">
        <v>2016</v>
      </c>
      <c r="F366" s="112" t="s">
        <v>2352</v>
      </c>
      <c r="G366" s="112" t="s">
        <v>2353</v>
      </c>
      <c r="H366" s="112" t="s">
        <v>2354</v>
      </c>
      <c r="I366" s="112" t="s">
        <v>2355</v>
      </c>
      <c r="J366" s="112" t="s">
        <v>2356</v>
      </c>
      <c r="K366" s="112" t="s">
        <v>2357</v>
      </c>
      <c r="L366" s="112" t="s">
        <v>2358</v>
      </c>
      <c r="M366" s="112" t="s">
        <v>2359</v>
      </c>
      <c r="N366" s="112" t="s">
        <v>15</v>
      </c>
      <c r="O366" s="112" t="s">
        <v>5740</v>
      </c>
      <c r="P366" s="112" t="s">
        <v>5740</v>
      </c>
      <c r="Q366" s="283" t="s">
        <v>5577</v>
      </c>
      <c r="R366" s="112" t="str">
        <f>INDEX([2]Outcome_GWASs!K:K,MATCH([2]Luke!Q494,[2]Outcome_GWASs!C:C,0))</f>
        <v>Defined in individual GWASs</v>
      </c>
      <c r="S366" s="112" t="s">
        <v>2378</v>
      </c>
      <c r="T366" s="112" t="str">
        <f>INDEX([2]Outcome_GWASs!I:I,MATCH([2]Luke!Q494,[2]Outcome_GWASs!C:C,0))</f>
        <v>18+</v>
      </c>
      <c r="U366" s="112" t="str">
        <f>INDEX([2]Outcome_GWASs!H:H,MATCH([2]Luke!Q494,[2]Outcome_GWASs!C:C,0))</f>
        <v>both</v>
      </c>
      <c r="V366" s="112">
        <f>INDEX([2]Outcome_GWASs!F:F,MATCH([2]Luke!Q494,[2]Outcome_GWASs!C:C,0))</f>
        <v>4450</v>
      </c>
      <c r="W366" s="112">
        <f>INDEX([2]Outcome_GWASs!G:G,MATCH([2]Luke!Q494,[2]Outcome_GWASs!C:C,0))</f>
        <v>12724</v>
      </c>
      <c r="X366" s="112">
        <f>INDEX([2]Outcome_GWASs!F:F,MATCH([2]Luke!Q494,[2]Outcome_GWASs!C:C,0))</f>
        <v>4450</v>
      </c>
      <c r="Y366" s="112">
        <f>INDEX([2]Outcome_GWASs!G:G,MATCH([2]Luke!Q494,[2]Outcome_GWASs!C:C,0))</f>
        <v>12724</v>
      </c>
      <c r="Z366" s="112" t="s">
        <v>10</v>
      </c>
      <c r="AA366" s="112" t="s">
        <v>1005</v>
      </c>
      <c r="AB366" s="112" t="str">
        <f>INDEX([2]Outcome_GWASs!E:E,MATCH([2]Luke!Q494,[2]Outcome_GWASs!C:C,0))</f>
        <v>European</v>
      </c>
      <c r="AC366" s="112" t="s">
        <v>5528</v>
      </c>
      <c r="AD366" s="112" t="s">
        <v>5528</v>
      </c>
      <c r="AE366" s="112" t="s">
        <v>1112</v>
      </c>
      <c r="AF366" s="112"/>
      <c r="AG366" s="112" t="s">
        <v>140</v>
      </c>
      <c r="AH366" s="112" t="s">
        <v>11</v>
      </c>
      <c r="AI366" s="112">
        <f>INDEX([2]Exposure_GWASs!F:F,MATCH([2]Luke!AB494,[2]Exposure_GWASs!C:C,0))</f>
        <v>69308</v>
      </c>
      <c r="AJ366" s="112" t="s">
        <v>11</v>
      </c>
      <c r="AK366" s="112" t="s">
        <v>1005</v>
      </c>
      <c r="AL366" s="112" t="s">
        <v>249</v>
      </c>
      <c r="AM366" s="112" t="s">
        <v>10</v>
      </c>
      <c r="AN366" s="112" t="s">
        <v>10</v>
      </c>
      <c r="AO366" s="112" t="s">
        <v>11</v>
      </c>
      <c r="AP366" s="112" t="s">
        <v>11</v>
      </c>
      <c r="AQ366" s="112" t="s">
        <v>138</v>
      </c>
      <c r="AR366" s="112" t="s">
        <v>11</v>
      </c>
      <c r="AS366" s="112" t="s">
        <v>2361</v>
      </c>
      <c r="AT366" s="112" t="s">
        <v>11</v>
      </c>
      <c r="AU366" s="112" t="s">
        <v>10</v>
      </c>
      <c r="AV366" s="112" t="s">
        <v>10</v>
      </c>
      <c r="AW366" s="112">
        <v>7</v>
      </c>
      <c r="AX366" s="112">
        <f>INDEX([2]Exposure_GWASs!S:S,MATCH([2]Luke!AB494,[2]Exposure_GWASs!C:C,0))</f>
        <v>7</v>
      </c>
      <c r="AY366" s="112" t="s">
        <v>10</v>
      </c>
      <c r="AZ366" s="112" t="s">
        <v>11</v>
      </c>
      <c r="BA366" s="112" t="s">
        <v>10</v>
      </c>
      <c r="BB366" s="112" t="s">
        <v>13</v>
      </c>
      <c r="BC366" s="112" t="s">
        <v>17</v>
      </c>
      <c r="BD366" s="112"/>
      <c r="BE366" s="112"/>
      <c r="BF366" s="112"/>
      <c r="BG366" s="112"/>
      <c r="BH366" s="112" t="s">
        <v>1011</v>
      </c>
      <c r="BI366" s="112" t="s">
        <v>11</v>
      </c>
      <c r="BJ366" s="112" t="s">
        <v>11</v>
      </c>
      <c r="BK366" s="112" t="s">
        <v>11</v>
      </c>
      <c r="BL366" s="112" t="s">
        <v>11</v>
      </c>
      <c r="BM366" s="112" t="s">
        <v>11</v>
      </c>
      <c r="BN366" s="112" t="s">
        <v>2362</v>
      </c>
      <c r="BO366" s="112" t="s">
        <v>167</v>
      </c>
      <c r="BP366" s="112" t="s">
        <v>1059</v>
      </c>
      <c r="BQ366" s="112" t="s">
        <v>1029</v>
      </c>
      <c r="BR366" s="112">
        <v>0.69</v>
      </c>
      <c r="BS366" s="112"/>
      <c r="BT366" s="112">
        <v>95</v>
      </c>
      <c r="BU366" s="112">
        <v>0.44</v>
      </c>
      <c r="BV366" s="112">
        <v>1.1000000000000001</v>
      </c>
      <c r="BW366" s="112">
        <v>0.12</v>
      </c>
      <c r="BX366" s="112" t="s">
        <v>1791</v>
      </c>
      <c r="BY366" s="112" t="s">
        <v>10</v>
      </c>
      <c r="BZ366" s="112" t="s">
        <v>2363</v>
      </c>
      <c r="CA366" s="112" t="s">
        <v>2364</v>
      </c>
      <c r="CB366" s="112" t="s">
        <v>2365</v>
      </c>
      <c r="CC366" s="112" t="s">
        <v>2366</v>
      </c>
      <c r="CD366" s="112" t="s">
        <v>2367</v>
      </c>
      <c r="CE366" s="112"/>
      <c r="CF366" s="112"/>
      <c r="CG366" s="112"/>
      <c r="CH366" s="112"/>
    </row>
    <row r="367" spans="1:86">
      <c r="A367" s="112">
        <v>51</v>
      </c>
      <c r="B367" s="105" t="s">
        <v>282</v>
      </c>
      <c r="C367" s="115" t="s">
        <v>244</v>
      </c>
      <c r="D367" s="112" t="s">
        <v>2351</v>
      </c>
      <c r="E367" s="112">
        <v>2016</v>
      </c>
      <c r="F367" s="112" t="s">
        <v>2352</v>
      </c>
      <c r="G367" s="112" t="s">
        <v>2353</v>
      </c>
      <c r="H367" s="112" t="s">
        <v>2354</v>
      </c>
      <c r="I367" s="112" t="s">
        <v>2355</v>
      </c>
      <c r="J367" s="112" t="s">
        <v>2356</v>
      </c>
      <c r="K367" s="112" t="s">
        <v>2357</v>
      </c>
      <c r="L367" s="112" t="s">
        <v>2358</v>
      </c>
      <c r="M367" s="112" t="s">
        <v>2359</v>
      </c>
      <c r="N367" s="112" t="s">
        <v>15</v>
      </c>
      <c r="O367" s="112" t="s">
        <v>5615</v>
      </c>
      <c r="P367" s="112" t="s">
        <v>5615</v>
      </c>
      <c r="Q367" s="283" t="s">
        <v>5577</v>
      </c>
      <c r="R367" s="112" t="str">
        <f>INDEX([2]Outcome_GWASs!K:K,MATCH([2]Luke!Q495,[2]Outcome_GWASs!C:C,0))</f>
        <v>Defined in individual GWASs</v>
      </c>
      <c r="S367" s="112" t="s">
        <v>2360</v>
      </c>
      <c r="T367" s="112" t="str">
        <f>INDEX([2]Outcome_GWASs!I:I,MATCH([2]Luke!Q495,[2]Outcome_GWASs!C:C,0))</f>
        <v>18+</v>
      </c>
      <c r="U367" s="112" t="str">
        <f>INDEX([2]Outcome_GWASs!H:H,MATCH([2]Luke!Q495,[2]Outcome_GWASs!C:C,0))</f>
        <v>both</v>
      </c>
      <c r="V367" s="112">
        <f>INDEX([2]Outcome_GWASs!F:F,MATCH([2]Luke!Q495,[2]Outcome_GWASs!C:C,0))</f>
        <v>15748</v>
      </c>
      <c r="W367" s="112">
        <f>INDEX([2]Outcome_GWASs!G:G,MATCH([2]Luke!Q495,[2]Outcome_GWASs!C:C,0))</f>
        <v>18084</v>
      </c>
      <c r="X367" s="112">
        <f>INDEX([2]Outcome_GWASs!F:F,MATCH([2]Luke!Q495,[2]Outcome_GWASs!C:C,0))</f>
        <v>15748</v>
      </c>
      <c r="Y367" s="112">
        <f>INDEX([2]Outcome_GWASs!G:G,MATCH([2]Luke!Q495,[2]Outcome_GWASs!C:C,0))</f>
        <v>18084</v>
      </c>
      <c r="Z367" s="112" t="s">
        <v>10</v>
      </c>
      <c r="AA367" s="112" t="s">
        <v>1005</v>
      </c>
      <c r="AB367" s="112" t="str">
        <f>INDEX([2]Outcome_GWASs!E:E,MATCH([2]Luke!Q495,[2]Outcome_GWASs!C:C,0))</f>
        <v>European</v>
      </c>
      <c r="AC367" s="112" t="s">
        <v>127</v>
      </c>
      <c r="AD367" s="112" t="s">
        <v>5512</v>
      </c>
      <c r="AE367" s="112" t="s">
        <v>1555</v>
      </c>
      <c r="AF367" s="112"/>
      <c r="AG367" s="112" t="s">
        <v>140</v>
      </c>
      <c r="AH367" s="112" t="s">
        <v>11</v>
      </c>
      <c r="AI367" s="112">
        <f>INDEX([2]Exposure_GWASs!F:F,MATCH([2]Luke!AB495,[2]Exposure_GWASs!C:C,0))</f>
        <v>35668</v>
      </c>
      <c r="AJ367" s="112" t="s">
        <v>11</v>
      </c>
      <c r="AK367" s="112" t="s">
        <v>1005</v>
      </c>
      <c r="AL367" s="112" t="s">
        <v>249</v>
      </c>
      <c r="AM367" s="112" t="s">
        <v>10</v>
      </c>
      <c r="AN367" s="112" t="s">
        <v>10</v>
      </c>
      <c r="AO367" s="112" t="s">
        <v>11</v>
      </c>
      <c r="AP367" s="112" t="s">
        <v>11</v>
      </c>
      <c r="AQ367" s="112" t="s">
        <v>138</v>
      </c>
      <c r="AR367" s="112" t="s">
        <v>11</v>
      </c>
      <c r="AS367" s="112" t="s">
        <v>2361</v>
      </c>
      <c r="AT367" s="112" t="s">
        <v>11</v>
      </c>
      <c r="AU367" s="112" t="s">
        <v>10</v>
      </c>
      <c r="AV367" s="112" t="s">
        <v>10</v>
      </c>
      <c r="AW367" s="112">
        <v>15</v>
      </c>
      <c r="AX367" s="112">
        <f>INDEX([2]Exposure_GWASs!S:S,MATCH([2]Luke!AB495,[2]Exposure_GWASs!C:C,0))</f>
        <v>15</v>
      </c>
      <c r="AY367" s="112" t="s">
        <v>10</v>
      </c>
      <c r="AZ367" s="112" t="s">
        <v>11</v>
      </c>
      <c r="BA367" s="112" t="s">
        <v>10</v>
      </c>
      <c r="BB367" s="112" t="s">
        <v>13</v>
      </c>
      <c r="BC367" s="112" t="s">
        <v>17</v>
      </c>
      <c r="BD367" s="112"/>
      <c r="BE367" s="112"/>
      <c r="BF367" s="112"/>
      <c r="BG367" s="112"/>
      <c r="BH367" s="112" t="s">
        <v>1011</v>
      </c>
      <c r="BI367" s="112" t="s">
        <v>11</v>
      </c>
      <c r="BJ367" s="112" t="s">
        <v>11</v>
      </c>
      <c r="BK367" s="112" t="s">
        <v>11</v>
      </c>
      <c r="BL367" s="112" t="s">
        <v>11</v>
      </c>
      <c r="BM367" s="112" t="s">
        <v>11</v>
      </c>
      <c r="BN367" s="112" t="s">
        <v>2362</v>
      </c>
      <c r="BO367" s="112" t="s">
        <v>167</v>
      </c>
      <c r="BP367" s="112" t="s">
        <v>1059</v>
      </c>
      <c r="BQ367" s="112" t="s">
        <v>1029</v>
      </c>
      <c r="BR367" s="112">
        <v>0.6</v>
      </c>
      <c r="BS367" s="112"/>
      <c r="BT367" s="112">
        <v>95</v>
      </c>
      <c r="BU367" s="112">
        <v>0.8</v>
      </c>
      <c r="BV367" s="112">
        <v>0.71</v>
      </c>
      <c r="BW367" s="112" t="s">
        <v>2379</v>
      </c>
      <c r="BX367" s="112" t="s">
        <v>1791</v>
      </c>
      <c r="BY367" s="112" t="s">
        <v>10</v>
      </c>
      <c r="BZ367" s="112" t="s">
        <v>2363</v>
      </c>
      <c r="CA367" s="112" t="s">
        <v>2364</v>
      </c>
      <c r="CB367" s="112" t="s">
        <v>2365</v>
      </c>
      <c r="CC367" s="112" t="s">
        <v>2366</v>
      </c>
      <c r="CD367" s="112" t="s">
        <v>2367</v>
      </c>
      <c r="CE367" s="112"/>
      <c r="CF367" s="112"/>
      <c r="CG367" s="112"/>
      <c r="CH367" s="112"/>
    </row>
    <row r="368" spans="1:86">
      <c r="A368" s="112">
        <v>51</v>
      </c>
      <c r="B368" s="105" t="s">
        <v>282</v>
      </c>
      <c r="C368" s="115" t="s">
        <v>244</v>
      </c>
      <c r="D368" s="112" t="s">
        <v>2351</v>
      </c>
      <c r="E368" s="112">
        <v>2016</v>
      </c>
      <c r="F368" s="112" t="s">
        <v>2352</v>
      </c>
      <c r="G368" s="112" t="s">
        <v>2353</v>
      </c>
      <c r="H368" s="112" t="s">
        <v>2354</v>
      </c>
      <c r="I368" s="112" t="s">
        <v>2355</v>
      </c>
      <c r="J368" s="112" t="s">
        <v>2356</v>
      </c>
      <c r="K368" s="112" t="s">
        <v>2357</v>
      </c>
      <c r="L368" s="112" t="s">
        <v>2358</v>
      </c>
      <c r="M368" s="112" t="s">
        <v>2359</v>
      </c>
      <c r="N368" s="112" t="s">
        <v>15</v>
      </c>
      <c r="O368" s="112" t="s">
        <v>5615</v>
      </c>
      <c r="P368" s="112" t="s">
        <v>5802</v>
      </c>
      <c r="Q368" s="283" t="s">
        <v>5577</v>
      </c>
      <c r="R368" s="112" t="str">
        <f>INDEX([2]Outcome_GWASs!K:K,MATCH([2]Luke!Q496,[2]Outcome_GWASs!C:C,0))</f>
        <v>Defined in individual GWASs</v>
      </c>
      <c r="S368" s="112" t="s">
        <v>2368</v>
      </c>
      <c r="T368" s="112" t="str">
        <f>INDEX([2]Outcome_GWASs!I:I,MATCH([2]Luke!Q496,[2]Outcome_GWASs!C:C,0))</f>
        <v>18+</v>
      </c>
      <c r="U368" s="112" t="str">
        <f>INDEX([2]Outcome_GWASs!H:H,MATCH([2]Luke!Q496,[2]Outcome_GWASs!C:C,0))</f>
        <v>both</v>
      </c>
      <c r="V368" s="112">
        <f>INDEX([2]Outcome_GWASs!F:F,MATCH([2]Luke!Q496,[2]Outcome_GWASs!C:C,0))</f>
        <v>4939</v>
      </c>
      <c r="W368" s="112">
        <f>INDEX([2]Outcome_GWASs!G:G,MATCH([2]Luke!Q496,[2]Outcome_GWASs!C:C,0))</f>
        <v>13128</v>
      </c>
      <c r="X368" s="112">
        <f>INDEX([2]Outcome_GWASs!F:F,MATCH([2]Luke!Q496,[2]Outcome_GWASs!C:C,0))</f>
        <v>4939</v>
      </c>
      <c r="Y368" s="112">
        <f>INDEX([2]Outcome_GWASs!G:G,MATCH([2]Luke!Q496,[2]Outcome_GWASs!C:C,0))</f>
        <v>13128</v>
      </c>
      <c r="Z368" s="112" t="s">
        <v>10</v>
      </c>
      <c r="AA368" s="112" t="s">
        <v>1005</v>
      </c>
      <c r="AB368" s="112" t="str">
        <f>INDEX([2]Outcome_GWASs!E:E,MATCH([2]Luke!Q496,[2]Outcome_GWASs!C:C,0))</f>
        <v>European</v>
      </c>
      <c r="AC368" s="112" t="s">
        <v>127</v>
      </c>
      <c r="AD368" s="112" t="s">
        <v>5512</v>
      </c>
      <c r="AE368" s="112" t="s">
        <v>1555</v>
      </c>
      <c r="AF368" s="112"/>
      <c r="AG368" s="112" t="s">
        <v>140</v>
      </c>
      <c r="AH368" s="112" t="s">
        <v>11</v>
      </c>
      <c r="AI368" s="112">
        <f>INDEX([2]Exposure_GWASs!F:F,MATCH([2]Luke!AB496,[2]Exposure_GWASs!C:C,0))</f>
        <v>35668</v>
      </c>
      <c r="AJ368" s="112" t="s">
        <v>11</v>
      </c>
      <c r="AK368" s="112" t="s">
        <v>1005</v>
      </c>
      <c r="AL368" s="112" t="s">
        <v>249</v>
      </c>
      <c r="AM368" s="112" t="s">
        <v>10</v>
      </c>
      <c r="AN368" s="112" t="s">
        <v>10</v>
      </c>
      <c r="AO368" s="112" t="s">
        <v>11</v>
      </c>
      <c r="AP368" s="112" t="s">
        <v>11</v>
      </c>
      <c r="AQ368" s="112" t="s">
        <v>138</v>
      </c>
      <c r="AR368" s="112" t="s">
        <v>11</v>
      </c>
      <c r="AS368" s="112" t="s">
        <v>2361</v>
      </c>
      <c r="AT368" s="112" t="s">
        <v>11</v>
      </c>
      <c r="AU368" s="112" t="s">
        <v>10</v>
      </c>
      <c r="AV368" s="112" t="s">
        <v>10</v>
      </c>
      <c r="AW368" s="112">
        <v>15</v>
      </c>
      <c r="AX368" s="112">
        <f>INDEX([2]Exposure_GWASs!S:S,MATCH([2]Luke!AB496,[2]Exposure_GWASs!C:C,0))</f>
        <v>15</v>
      </c>
      <c r="AY368" s="112" t="s">
        <v>10</v>
      </c>
      <c r="AZ368" s="112" t="s">
        <v>11</v>
      </c>
      <c r="BA368" s="112" t="s">
        <v>10</v>
      </c>
      <c r="BB368" s="112" t="s">
        <v>13</v>
      </c>
      <c r="BC368" s="112" t="s">
        <v>17</v>
      </c>
      <c r="BD368" s="112"/>
      <c r="BE368" s="112"/>
      <c r="BF368" s="112"/>
      <c r="BG368" s="112"/>
      <c r="BH368" s="112" t="s">
        <v>1011</v>
      </c>
      <c r="BI368" s="112" t="s">
        <v>11</v>
      </c>
      <c r="BJ368" s="112" t="s">
        <v>11</v>
      </c>
      <c r="BK368" s="112" t="s">
        <v>11</v>
      </c>
      <c r="BL368" s="112" t="s">
        <v>11</v>
      </c>
      <c r="BM368" s="112" t="s">
        <v>11</v>
      </c>
      <c r="BN368" s="112" t="s">
        <v>2362</v>
      </c>
      <c r="BO368" s="112" t="s">
        <v>167</v>
      </c>
      <c r="BP368" s="112" t="s">
        <v>1059</v>
      </c>
      <c r="BQ368" s="112" t="s">
        <v>1029</v>
      </c>
      <c r="BR368" s="112">
        <v>0.53</v>
      </c>
      <c r="BS368" s="112"/>
      <c r="BT368" s="112">
        <v>95</v>
      </c>
      <c r="BU368" s="112">
        <v>0.98</v>
      </c>
      <c r="BV368" s="112">
        <v>0.69</v>
      </c>
      <c r="BW368" s="112">
        <v>5.7999999999999996E-3</v>
      </c>
      <c r="BX368" s="112" t="s">
        <v>1791</v>
      </c>
      <c r="BY368" s="112" t="s">
        <v>10</v>
      </c>
      <c r="BZ368" s="112" t="s">
        <v>2363</v>
      </c>
      <c r="CA368" s="112" t="s">
        <v>2364</v>
      </c>
      <c r="CB368" s="112" t="s">
        <v>2365</v>
      </c>
      <c r="CC368" s="112" t="s">
        <v>2366</v>
      </c>
      <c r="CD368" s="112" t="s">
        <v>2367</v>
      </c>
      <c r="CE368" s="112"/>
      <c r="CF368" s="112"/>
      <c r="CG368" s="112"/>
      <c r="CH368" s="112"/>
    </row>
    <row r="369" spans="1:86">
      <c r="A369" s="112">
        <v>51</v>
      </c>
      <c r="B369" s="105" t="s">
        <v>282</v>
      </c>
      <c r="C369" s="115" t="s">
        <v>244</v>
      </c>
      <c r="D369" s="112" t="s">
        <v>2351</v>
      </c>
      <c r="E369" s="112">
        <v>2016</v>
      </c>
      <c r="F369" s="112" t="s">
        <v>2352</v>
      </c>
      <c r="G369" s="112" t="s">
        <v>2353</v>
      </c>
      <c r="H369" s="112" t="s">
        <v>2354</v>
      </c>
      <c r="I369" s="112" t="s">
        <v>2355</v>
      </c>
      <c r="J369" s="112" t="s">
        <v>2356</v>
      </c>
      <c r="K369" s="112" t="s">
        <v>2357</v>
      </c>
      <c r="L369" s="112" t="s">
        <v>2358</v>
      </c>
      <c r="M369" s="112" t="s">
        <v>2359</v>
      </c>
      <c r="N369" s="112" t="s">
        <v>15</v>
      </c>
      <c r="O369" s="112" t="s">
        <v>5712</v>
      </c>
      <c r="P369" s="112" t="s">
        <v>5712</v>
      </c>
      <c r="Q369" s="283" t="s">
        <v>5577</v>
      </c>
      <c r="R369" s="112" t="str">
        <f>INDEX([2]Outcome_GWASs!K:K,MATCH([2]Luke!Q497,[2]Outcome_GWASs!C:C,0))</f>
        <v>Defined in individual GWASs</v>
      </c>
      <c r="S369" s="112" t="s">
        <v>2369</v>
      </c>
      <c r="T369" s="112" t="str">
        <f>INDEX([2]Outcome_GWASs!I:I,MATCH([2]Luke!Q497,[2]Outcome_GWASs!C:C,0))</f>
        <v>18+</v>
      </c>
      <c r="U369" s="112" t="str">
        <f>INDEX([2]Outcome_GWASs!H:H,MATCH([2]Luke!Q497,[2]Outcome_GWASs!C:C,0))</f>
        <v>both</v>
      </c>
      <c r="V369" s="112">
        <f>INDEX([2]Outcome_GWASs!F:F,MATCH([2]Luke!Q497,[2]Outcome_GWASs!C:C,0))</f>
        <v>5100</v>
      </c>
      <c r="W369" s="112">
        <f>INDEX([2]Outcome_GWASs!G:G,MATCH([2]Luke!Q497,[2]Outcome_GWASs!C:C,0))</f>
        <v>4831</v>
      </c>
      <c r="X369" s="112">
        <f>INDEX([2]Outcome_GWASs!F:F,MATCH([2]Luke!Q497,[2]Outcome_GWASs!C:C,0))</f>
        <v>5100</v>
      </c>
      <c r="Y369" s="112">
        <f>INDEX([2]Outcome_GWASs!G:G,MATCH([2]Luke!Q497,[2]Outcome_GWASs!C:C,0))</f>
        <v>4831</v>
      </c>
      <c r="Z369" s="112" t="s">
        <v>10</v>
      </c>
      <c r="AA369" s="112" t="s">
        <v>1005</v>
      </c>
      <c r="AB369" s="112" t="str">
        <f>INDEX([2]Outcome_GWASs!E:E,MATCH([2]Luke!Q497,[2]Outcome_GWASs!C:C,0))</f>
        <v>European</v>
      </c>
      <c r="AC369" s="112" t="s">
        <v>127</v>
      </c>
      <c r="AD369" s="112" t="s">
        <v>5512</v>
      </c>
      <c r="AE369" s="112" t="s">
        <v>1555</v>
      </c>
      <c r="AF369" s="112"/>
      <c r="AG369" s="112" t="s">
        <v>140</v>
      </c>
      <c r="AH369" s="112" t="s">
        <v>11</v>
      </c>
      <c r="AI369" s="112">
        <f>INDEX([2]Exposure_GWASs!F:F,MATCH([2]Luke!AB497,[2]Exposure_GWASs!C:C,0))</f>
        <v>35668</v>
      </c>
      <c r="AJ369" s="112" t="s">
        <v>11</v>
      </c>
      <c r="AK369" s="112" t="s">
        <v>1005</v>
      </c>
      <c r="AL369" s="112" t="s">
        <v>249</v>
      </c>
      <c r="AM369" s="112" t="s">
        <v>10</v>
      </c>
      <c r="AN369" s="112" t="s">
        <v>10</v>
      </c>
      <c r="AO369" s="112" t="s">
        <v>11</v>
      </c>
      <c r="AP369" s="112" t="s">
        <v>11</v>
      </c>
      <c r="AQ369" s="112" t="s">
        <v>138</v>
      </c>
      <c r="AR369" s="112" t="s">
        <v>11</v>
      </c>
      <c r="AS369" s="112" t="s">
        <v>2361</v>
      </c>
      <c r="AT369" s="112" t="s">
        <v>11</v>
      </c>
      <c r="AU369" s="112" t="s">
        <v>10</v>
      </c>
      <c r="AV369" s="112" t="s">
        <v>10</v>
      </c>
      <c r="AW369" s="112">
        <v>15</v>
      </c>
      <c r="AX369" s="112">
        <f>INDEX([2]Exposure_GWASs!S:S,MATCH([2]Luke!AB497,[2]Exposure_GWASs!C:C,0))</f>
        <v>15</v>
      </c>
      <c r="AY369" s="112" t="s">
        <v>10</v>
      </c>
      <c r="AZ369" s="112" t="s">
        <v>11</v>
      </c>
      <c r="BA369" s="112" t="s">
        <v>10</v>
      </c>
      <c r="BB369" s="112" t="s">
        <v>13</v>
      </c>
      <c r="BC369" s="112" t="s">
        <v>17</v>
      </c>
      <c r="BD369" s="112"/>
      <c r="BE369" s="112"/>
      <c r="BF369" s="112"/>
      <c r="BG369" s="112"/>
      <c r="BH369" s="112" t="s">
        <v>1011</v>
      </c>
      <c r="BI369" s="112" t="s">
        <v>11</v>
      </c>
      <c r="BJ369" s="112" t="s">
        <v>11</v>
      </c>
      <c r="BK369" s="112" t="s">
        <v>11</v>
      </c>
      <c r="BL369" s="112" t="s">
        <v>11</v>
      </c>
      <c r="BM369" s="112" t="s">
        <v>11</v>
      </c>
      <c r="BN369" s="112" t="s">
        <v>2362</v>
      </c>
      <c r="BO369" s="112" t="s">
        <v>167</v>
      </c>
      <c r="BP369" s="112" t="s">
        <v>1059</v>
      </c>
      <c r="BQ369" s="112" t="s">
        <v>1029</v>
      </c>
      <c r="BR369" s="112">
        <v>0.82</v>
      </c>
      <c r="BS369" s="112"/>
      <c r="BT369" s="112">
        <v>95</v>
      </c>
      <c r="BU369" s="112">
        <v>1.39</v>
      </c>
      <c r="BV369" s="112">
        <v>1.07</v>
      </c>
      <c r="BW369" s="112">
        <v>0.62</v>
      </c>
      <c r="BX369" s="112" t="s">
        <v>1791</v>
      </c>
      <c r="BY369" s="112" t="s">
        <v>10</v>
      </c>
      <c r="BZ369" s="112" t="s">
        <v>2363</v>
      </c>
      <c r="CA369" s="112" t="s">
        <v>2364</v>
      </c>
      <c r="CB369" s="112" t="s">
        <v>2365</v>
      </c>
      <c r="CC369" s="112" t="s">
        <v>2366</v>
      </c>
      <c r="CD369" s="112" t="s">
        <v>2367</v>
      </c>
      <c r="CE369" s="112"/>
      <c r="CF369" s="112"/>
      <c r="CG369" s="112"/>
      <c r="CH369" s="112"/>
    </row>
    <row r="370" spans="1:86">
      <c r="A370" s="112">
        <v>51</v>
      </c>
      <c r="B370" s="105" t="s">
        <v>282</v>
      </c>
      <c r="C370" s="115" t="s">
        <v>244</v>
      </c>
      <c r="D370" s="112" t="s">
        <v>2351</v>
      </c>
      <c r="E370" s="112">
        <v>2016</v>
      </c>
      <c r="F370" s="112" t="s">
        <v>2352</v>
      </c>
      <c r="G370" s="112" t="s">
        <v>2353</v>
      </c>
      <c r="H370" s="112" t="s">
        <v>2354</v>
      </c>
      <c r="I370" s="112" t="s">
        <v>2355</v>
      </c>
      <c r="J370" s="112" t="s">
        <v>2356</v>
      </c>
      <c r="K370" s="112" t="s">
        <v>2357</v>
      </c>
      <c r="L370" s="112" t="s">
        <v>2358</v>
      </c>
      <c r="M370" s="112" t="s">
        <v>2359</v>
      </c>
      <c r="N370" s="112" t="s">
        <v>15</v>
      </c>
      <c r="O370" s="112" t="s">
        <v>5712</v>
      </c>
      <c r="P370" s="112" t="s">
        <v>5710</v>
      </c>
      <c r="Q370" s="283" t="s">
        <v>5577</v>
      </c>
      <c r="R370" s="112" t="str">
        <f>INDEX([2]Outcome_GWASs!K:K,MATCH([2]Luke!Q498,[2]Outcome_GWASs!C:C,0))</f>
        <v>Defined in individual GWASs</v>
      </c>
      <c r="S370" s="112" t="s">
        <v>2370</v>
      </c>
      <c r="T370" s="112" t="str">
        <f>INDEX([2]Outcome_GWASs!I:I,MATCH([2]Luke!Q498,[2]Outcome_GWASs!C:C,0))</f>
        <v>18+</v>
      </c>
      <c r="U370" s="112" t="str">
        <f>INDEX([2]Outcome_GWASs!H:H,MATCH([2]Luke!Q498,[2]Outcome_GWASs!C:C,0))</f>
        <v>both</v>
      </c>
      <c r="V370" s="112">
        <f>INDEX([2]Outcome_GWASs!F:F,MATCH([2]Luke!Q498,[2]Outcome_GWASs!C:C,0))</f>
        <v>12160</v>
      </c>
      <c r="W370" s="112">
        <f>INDEX([2]Outcome_GWASs!G:G,MATCH([2]Luke!Q498,[2]Outcome_GWASs!C:C,0))</f>
        <v>16838</v>
      </c>
      <c r="X370" s="112">
        <f>INDEX([2]Outcome_GWASs!F:F,MATCH([2]Luke!Q498,[2]Outcome_GWASs!C:C,0))</f>
        <v>12160</v>
      </c>
      <c r="Y370" s="112">
        <f>INDEX([2]Outcome_GWASs!G:G,MATCH([2]Luke!Q498,[2]Outcome_GWASs!C:C,0))</f>
        <v>16838</v>
      </c>
      <c r="Z370" s="112" t="s">
        <v>10</v>
      </c>
      <c r="AA370" s="112" t="s">
        <v>1005</v>
      </c>
      <c r="AB370" s="112" t="str">
        <f>INDEX([2]Outcome_GWASs!E:E,MATCH([2]Luke!Q498,[2]Outcome_GWASs!C:C,0))</f>
        <v>European</v>
      </c>
      <c r="AC370" s="112" t="s">
        <v>127</v>
      </c>
      <c r="AD370" s="112" t="s">
        <v>5512</v>
      </c>
      <c r="AE370" s="112" t="s">
        <v>1555</v>
      </c>
      <c r="AF370" s="112"/>
      <c r="AG370" s="112" t="s">
        <v>140</v>
      </c>
      <c r="AH370" s="112" t="s">
        <v>11</v>
      </c>
      <c r="AI370" s="112">
        <f>INDEX([2]Exposure_GWASs!F:F,MATCH([2]Luke!AB498,[2]Exposure_GWASs!C:C,0))</f>
        <v>35668</v>
      </c>
      <c r="AJ370" s="112" t="s">
        <v>11</v>
      </c>
      <c r="AK370" s="112" t="s">
        <v>1005</v>
      </c>
      <c r="AL370" s="112" t="s">
        <v>249</v>
      </c>
      <c r="AM370" s="112" t="s">
        <v>10</v>
      </c>
      <c r="AN370" s="112" t="s">
        <v>10</v>
      </c>
      <c r="AO370" s="112" t="s">
        <v>11</v>
      </c>
      <c r="AP370" s="112" t="s">
        <v>11</v>
      </c>
      <c r="AQ370" s="112" t="s">
        <v>138</v>
      </c>
      <c r="AR370" s="112" t="s">
        <v>11</v>
      </c>
      <c r="AS370" s="112" t="s">
        <v>2361</v>
      </c>
      <c r="AT370" s="112" t="s">
        <v>11</v>
      </c>
      <c r="AU370" s="112" t="s">
        <v>10</v>
      </c>
      <c r="AV370" s="112" t="s">
        <v>10</v>
      </c>
      <c r="AW370" s="112">
        <v>15</v>
      </c>
      <c r="AX370" s="112">
        <f>INDEX([2]Exposure_GWASs!S:S,MATCH([2]Luke!AB498,[2]Exposure_GWASs!C:C,0))</f>
        <v>15</v>
      </c>
      <c r="AY370" s="112" t="s">
        <v>10</v>
      </c>
      <c r="AZ370" s="112" t="s">
        <v>11</v>
      </c>
      <c r="BA370" s="112" t="s">
        <v>10</v>
      </c>
      <c r="BB370" s="112" t="s">
        <v>13</v>
      </c>
      <c r="BC370" s="112" t="s">
        <v>17</v>
      </c>
      <c r="BD370" s="112"/>
      <c r="BE370" s="112"/>
      <c r="BF370" s="112"/>
      <c r="BG370" s="112"/>
      <c r="BH370" s="112" t="s">
        <v>1011</v>
      </c>
      <c r="BI370" s="112" t="s">
        <v>11</v>
      </c>
      <c r="BJ370" s="112" t="s">
        <v>11</v>
      </c>
      <c r="BK370" s="112" t="s">
        <v>11</v>
      </c>
      <c r="BL370" s="112" t="s">
        <v>11</v>
      </c>
      <c r="BM370" s="112" t="s">
        <v>11</v>
      </c>
      <c r="BN370" s="112" t="s">
        <v>2362</v>
      </c>
      <c r="BO370" s="112" t="s">
        <v>167</v>
      </c>
      <c r="BP370" s="112" t="s">
        <v>1059</v>
      </c>
      <c r="BQ370" s="112" t="s">
        <v>1029</v>
      </c>
      <c r="BR370" s="112">
        <v>0.68</v>
      </c>
      <c r="BS370" s="112"/>
      <c r="BT370" s="112">
        <v>95</v>
      </c>
      <c r="BU370" s="112">
        <v>3.09</v>
      </c>
      <c r="BV370" s="112">
        <v>1.45</v>
      </c>
      <c r="BW370" s="112">
        <v>0.34</v>
      </c>
      <c r="BX370" s="112" t="s">
        <v>1791</v>
      </c>
      <c r="BY370" s="112" t="s">
        <v>10</v>
      </c>
      <c r="BZ370" s="112" t="s">
        <v>2363</v>
      </c>
      <c r="CA370" s="112" t="s">
        <v>2364</v>
      </c>
      <c r="CB370" s="112" t="s">
        <v>2365</v>
      </c>
      <c r="CC370" s="112" t="s">
        <v>2366</v>
      </c>
      <c r="CD370" s="112" t="s">
        <v>2367</v>
      </c>
      <c r="CE370" s="112"/>
      <c r="CF370" s="112"/>
      <c r="CG370" s="112"/>
      <c r="CH370" s="112"/>
    </row>
    <row r="371" spans="1:86">
      <c r="A371" s="112">
        <v>51</v>
      </c>
      <c r="B371" s="105" t="s">
        <v>282</v>
      </c>
      <c r="C371" s="115" t="s">
        <v>244</v>
      </c>
      <c r="D371" s="112" t="s">
        <v>2351</v>
      </c>
      <c r="E371" s="112">
        <v>2016</v>
      </c>
      <c r="F371" s="112" t="s">
        <v>2352</v>
      </c>
      <c r="G371" s="112" t="s">
        <v>2353</v>
      </c>
      <c r="H371" s="112" t="s">
        <v>2354</v>
      </c>
      <c r="I371" s="112" t="s">
        <v>2355</v>
      </c>
      <c r="J371" s="112" t="s">
        <v>2356</v>
      </c>
      <c r="K371" s="112" t="s">
        <v>2357</v>
      </c>
      <c r="L371" s="112" t="s">
        <v>2358</v>
      </c>
      <c r="M371" s="112" t="s">
        <v>2359</v>
      </c>
      <c r="N371" s="112" t="s">
        <v>15</v>
      </c>
      <c r="O371" s="112" t="s">
        <v>5712</v>
      </c>
      <c r="P371" s="112" t="s">
        <v>5709</v>
      </c>
      <c r="Q371" s="283" t="s">
        <v>5577</v>
      </c>
      <c r="R371" s="112" t="str">
        <f>INDEX([2]Outcome_GWASs!K:K,MATCH([2]Luke!Q499,[2]Outcome_GWASs!C:C,0))</f>
        <v>Defined in individual GWASs</v>
      </c>
      <c r="S371" s="112" t="s">
        <v>2371</v>
      </c>
      <c r="T371" s="112" t="str">
        <f>INDEX([2]Outcome_GWASs!I:I,MATCH([2]Luke!Q499,[2]Outcome_GWASs!C:C,0))</f>
        <v>18+</v>
      </c>
      <c r="U371" s="112" t="str">
        <f>INDEX([2]Outcome_GWASs!H:H,MATCH([2]Luke!Q499,[2]Outcome_GWASs!C:C,0))</f>
        <v>both</v>
      </c>
      <c r="V371" s="112">
        <f>INDEX([2]Outcome_GWASs!F:F,MATCH([2]Luke!Q499,[2]Outcome_GWASs!C:C,0))</f>
        <v>3718</v>
      </c>
      <c r="W371" s="112">
        <f>INDEX([2]Outcome_GWASs!G:G,MATCH([2]Luke!Q499,[2]Outcome_GWASs!C:C,0))</f>
        <v>15871</v>
      </c>
      <c r="X371" s="112">
        <f>INDEX([2]Outcome_GWASs!F:F,MATCH([2]Luke!Q499,[2]Outcome_GWASs!C:C,0))</f>
        <v>3718</v>
      </c>
      <c r="Y371" s="112">
        <f>INDEX([2]Outcome_GWASs!G:G,MATCH([2]Luke!Q499,[2]Outcome_GWASs!C:C,0))</f>
        <v>15871</v>
      </c>
      <c r="Z371" s="112" t="s">
        <v>10</v>
      </c>
      <c r="AA371" s="112" t="s">
        <v>1005</v>
      </c>
      <c r="AB371" s="112" t="str">
        <f>INDEX([2]Outcome_GWASs!E:E,MATCH([2]Luke!Q499,[2]Outcome_GWASs!C:C,0))</f>
        <v>European</v>
      </c>
      <c r="AC371" s="112" t="s">
        <v>127</v>
      </c>
      <c r="AD371" s="112" t="s">
        <v>5512</v>
      </c>
      <c r="AE371" s="112" t="s">
        <v>1555</v>
      </c>
      <c r="AF371" s="112"/>
      <c r="AG371" s="112" t="s">
        <v>140</v>
      </c>
      <c r="AH371" s="112" t="s">
        <v>11</v>
      </c>
      <c r="AI371" s="112">
        <f>INDEX([2]Exposure_GWASs!F:F,MATCH([2]Luke!AB499,[2]Exposure_GWASs!C:C,0))</f>
        <v>35668</v>
      </c>
      <c r="AJ371" s="112" t="s">
        <v>11</v>
      </c>
      <c r="AK371" s="112" t="s">
        <v>1005</v>
      </c>
      <c r="AL371" s="112" t="s">
        <v>249</v>
      </c>
      <c r="AM371" s="112" t="s">
        <v>10</v>
      </c>
      <c r="AN371" s="112" t="s">
        <v>10</v>
      </c>
      <c r="AO371" s="112" t="s">
        <v>11</v>
      </c>
      <c r="AP371" s="112" t="s">
        <v>11</v>
      </c>
      <c r="AQ371" s="112" t="s">
        <v>138</v>
      </c>
      <c r="AR371" s="112" t="s">
        <v>11</v>
      </c>
      <c r="AS371" s="112" t="s">
        <v>2361</v>
      </c>
      <c r="AT371" s="112" t="s">
        <v>11</v>
      </c>
      <c r="AU371" s="112" t="s">
        <v>10</v>
      </c>
      <c r="AV371" s="112" t="s">
        <v>10</v>
      </c>
      <c r="AW371" s="112">
        <v>15</v>
      </c>
      <c r="AX371" s="112">
        <f>INDEX([2]Exposure_GWASs!S:S,MATCH([2]Luke!AB499,[2]Exposure_GWASs!C:C,0))</f>
        <v>15</v>
      </c>
      <c r="AY371" s="112" t="s">
        <v>10</v>
      </c>
      <c r="AZ371" s="112" t="s">
        <v>11</v>
      </c>
      <c r="BA371" s="112" t="s">
        <v>10</v>
      </c>
      <c r="BB371" s="112" t="s">
        <v>13</v>
      </c>
      <c r="BC371" s="112" t="s">
        <v>17</v>
      </c>
      <c r="BD371" s="112"/>
      <c r="BE371" s="112"/>
      <c r="BF371" s="112"/>
      <c r="BG371" s="112"/>
      <c r="BH371" s="112" t="s">
        <v>1011</v>
      </c>
      <c r="BI371" s="112" t="s">
        <v>11</v>
      </c>
      <c r="BJ371" s="112" t="s">
        <v>11</v>
      </c>
      <c r="BK371" s="112" t="s">
        <v>11</v>
      </c>
      <c r="BL371" s="112" t="s">
        <v>11</v>
      </c>
      <c r="BM371" s="112" t="s">
        <v>11</v>
      </c>
      <c r="BN371" s="112" t="s">
        <v>2362</v>
      </c>
      <c r="BO371" s="112" t="s">
        <v>167</v>
      </c>
      <c r="BP371" s="112" t="s">
        <v>1059</v>
      </c>
      <c r="BQ371" s="112" t="s">
        <v>1029</v>
      </c>
      <c r="BR371" s="112">
        <v>0.86</v>
      </c>
      <c r="BS371" s="112"/>
      <c r="BT371" s="112">
        <v>95</v>
      </c>
      <c r="BU371" s="112">
        <v>2.52</v>
      </c>
      <c r="BV371" s="112">
        <v>1.47</v>
      </c>
      <c r="BW371" s="112">
        <v>0.16</v>
      </c>
      <c r="BX371" s="112" t="s">
        <v>1791</v>
      </c>
      <c r="BY371" s="112" t="s">
        <v>10</v>
      </c>
      <c r="BZ371" s="112" t="s">
        <v>2363</v>
      </c>
      <c r="CA371" s="112" t="s">
        <v>2364</v>
      </c>
      <c r="CB371" s="112" t="s">
        <v>2365</v>
      </c>
      <c r="CC371" s="112" t="s">
        <v>2366</v>
      </c>
      <c r="CD371" s="112" t="s">
        <v>2367</v>
      </c>
      <c r="CE371" s="112"/>
      <c r="CF371" s="112"/>
      <c r="CG371" s="112"/>
      <c r="CH371" s="112"/>
    </row>
    <row r="372" spans="1:86">
      <c r="A372" s="112">
        <v>51</v>
      </c>
      <c r="B372" s="105" t="s">
        <v>282</v>
      </c>
      <c r="C372" s="115" t="s">
        <v>244</v>
      </c>
      <c r="D372" s="112" t="s">
        <v>2351</v>
      </c>
      <c r="E372" s="112">
        <v>2016</v>
      </c>
      <c r="F372" s="112" t="s">
        <v>2352</v>
      </c>
      <c r="G372" s="112" t="s">
        <v>2353</v>
      </c>
      <c r="H372" s="112" t="s">
        <v>2354</v>
      </c>
      <c r="I372" s="112" t="s">
        <v>2355</v>
      </c>
      <c r="J372" s="112" t="s">
        <v>2356</v>
      </c>
      <c r="K372" s="112" t="s">
        <v>2357</v>
      </c>
      <c r="L372" s="112" t="s">
        <v>2358</v>
      </c>
      <c r="M372" s="112" t="s">
        <v>2359</v>
      </c>
      <c r="N372" s="112" t="s">
        <v>15</v>
      </c>
      <c r="O372" s="112" t="s">
        <v>5712</v>
      </c>
      <c r="P372" s="112" t="s">
        <v>5738</v>
      </c>
      <c r="Q372" s="283" t="s">
        <v>5577</v>
      </c>
      <c r="R372" s="112" t="str">
        <f>INDEX([2]Outcome_GWASs!K:K,MATCH([2]Luke!Q500,[2]Outcome_GWASs!C:C,0))</f>
        <v>Defined in individual GWASs</v>
      </c>
      <c r="S372" s="112" t="s">
        <v>2372</v>
      </c>
      <c r="T372" s="112" t="str">
        <f>INDEX([2]Outcome_GWASs!I:I,MATCH([2]Luke!Q500,[2]Outcome_GWASs!C:C,0))</f>
        <v>18+</v>
      </c>
      <c r="U372" s="112" t="str">
        <f>INDEX([2]Outcome_GWASs!H:H,MATCH([2]Luke!Q500,[2]Outcome_GWASs!C:C,0))</f>
        <v>both</v>
      </c>
      <c r="V372" s="112">
        <f>INDEX([2]Outcome_GWASs!F:F,MATCH([2]Luke!Q500,[2]Outcome_GWASs!C:C,0))</f>
        <v>3422</v>
      </c>
      <c r="W372" s="112">
        <f>INDEX([2]Outcome_GWASs!G:G,MATCH([2]Luke!Q500,[2]Outcome_GWASs!C:C,0))</f>
        <v>16015</v>
      </c>
      <c r="X372" s="112">
        <f>INDEX([2]Outcome_GWASs!F:F,MATCH([2]Luke!Q500,[2]Outcome_GWASs!C:C,0))</f>
        <v>3422</v>
      </c>
      <c r="Y372" s="112">
        <f>INDEX([2]Outcome_GWASs!G:G,MATCH([2]Luke!Q500,[2]Outcome_GWASs!C:C,0))</f>
        <v>16015</v>
      </c>
      <c r="Z372" s="112" t="s">
        <v>10</v>
      </c>
      <c r="AA372" s="112" t="s">
        <v>1005</v>
      </c>
      <c r="AB372" s="112" t="str">
        <f>INDEX([2]Outcome_GWASs!E:E,MATCH([2]Luke!Q500,[2]Outcome_GWASs!C:C,0))</f>
        <v>European</v>
      </c>
      <c r="AC372" s="112" t="s">
        <v>127</v>
      </c>
      <c r="AD372" s="112" t="s">
        <v>5512</v>
      </c>
      <c r="AE372" s="112" t="s">
        <v>1555</v>
      </c>
      <c r="AF372" s="112"/>
      <c r="AG372" s="112" t="s">
        <v>140</v>
      </c>
      <c r="AH372" s="112" t="s">
        <v>11</v>
      </c>
      <c r="AI372" s="112">
        <f>INDEX([2]Exposure_GWASs!F:F,MATCH([2]Luke!AB500,[2]Exposure_GWASs!C:C,0))</f>
        <v>35668</v>
      </c>
      <c r="AJ372" s="112" t="s">
        <v>11</v>
      </c>
      <c r="AK372" s="112" t="s">
        <v>1005</v>
      </c>
      <c r="AL372" s="112" t="s">
        <v>249</v>
      </c>
      <c r="AM372" s="112" t="s">
        <v>10</v>
      </c>
      <c r="AN372" s="112" t="s">
        <v>10</v>
      </c>
      <c r="AO372" s="112" t="s">
        <v>11</v>
      </c>
      <c r="AP372" s="112" t="s">
        <v>11</v>
      </c>
      <c r="AQ372" s="112" t="s">
        <v>138</v>
      </c>
      <c r="AR372" s="112" t="s">
        <v>11</v>
      </c>
      <c r="AS372" s="112" t="s">
        <v>2361</v>
      </c>
      <c r="AT372" s="112" t="s">
        <v>11</v>
      </c>
      <c r="AU372" s="112" t="s">
        <v>10</v>
      </c>
      <c r="AV372" s="112" t="s">
        <v>10</v>
      </c>
      <c r="AW372" s="112">
        <v>15</v>
      </c>
      <c r="AX372" s="112">
        <f>INDEX([2]Exposure_GWASs!S:S,MATCH([2]Luke!AB500,[2]Exposure_GWASs!C:C,0))</f>
        <v>15</v>
      </c>
      <c r="AY372" s="112" t="s">
        <v>10</v>
      </c>
      <c r="AZ372" s="112" t="s">
        <v>11</v>
      </c>
      <c r="BA372" s="112" t="s">
        <v>10</v>
      </c>
      <c r="BB372" s="112" t="s">
        <v>13</v>
      </c>
      <c r="BC372" s="112" t="s">
        <v>17</v>
      </c>
      <c r="BD372" s="112"/>
      <c r="BE372" s="112"/>
      <c r="BF372" s="112"/>
      <c r="BG372" s="112"/>
      <c r="BH372" s="112" t="s">
        <v>1011</v>
      </c>
      <c r="BI372" s="112" t="s">
        <v>11</v>
      </c>
      <c r="BJ372" s="112" t="s">
        <v>11</v>
      </c>
      <c r="BK372" s="112" t="s">
        <v>11</v>
      </c>
      <c r="BL372" s="112" t="s">
        <v>11</v>
      </c>
      <c r="BM372" s="112" t="s">
        <v>11</v>
      </c>
      <c r="BN372" s="112" t="s">
        <v>2362</v>
      </c>
      <c r="BO372" s="112" t="s">
        <v>167</v>
      </c>
      <c r="BP372" s="112" t="s">
        <v>1059</v>
      </c>
      <c r="BQ372" s="112" t="s">
        <v>1029</v>
      </c>
      <c r="BR372" s="112">
        <v>0.65</v>
      </c>
      <c r="BS372" s="112"/>
      <c r="BT372" s="112">
        <v>95</v>
      </c>
      <c r="BU372" s="112">
        <v>1.26</v>
      </c>
      <c r="BV372" s="112">
        <v>0.91</v>
      </c>
      <c r="BW372" s="112">
        <v>0.56000000000000005</v>
      </c>
      <c r="BX372" s="112" t="s">
        <v>1791</v>
      </c>
      <c r="BY372" s="112" t="s">
        <v>10</v>
      </c>
      <c r="BZ372" s="112" t="s">
        <v>2363</v>
      </c>
      <c r="CA372" s="112" t="s">
        <v>2364</v>
      </c>
      <c r="CB372" s="112" t="s">
        <v>2365</v>
      </c>
      <c r="CC372" s="112" t="s">
        <v>2366</v>
      </c>
      <c r="CD372" s="112" t="s">
        <v>2367</v>
      </c>
      <c r="CE372" s="112"/>
      <c r="CF372" s="112"/>
      <c r="CG372" s="112"/>
      <c r="CH372" s="112"/>
    </row>
    <row r="373" spans="1:86">
      <c r="A373" s="112">
        <v>51</v>
      </c>
      <c r="B373" s="105" t="s">
        <v>282</v>
      </c>
      <c r="C373" s="115" t="s">
        <v>244</v>
      </c>
      <c r="D373" s="112" t="s">
        <v>2351</v>
      </c>
      <c r="E373" s="112">
        <v>2016</v>
      </c>
      <c r="F373" s="112" t="s">
        <v>2352</v>
      </c>
      <c r="G373" s="112" t="s">
        <v>2353</v>
      </c>
      <c r="H373" s="112" t="s">
        <v>2354</v>
      </c>
      <c r="I373" s="112" t="s">
        <v>2355</v>
      </c>
      <c r="J373" s="112" t="s">
        <v>2356</v>
      </c>
      <c r="K373" s="112" t="s">
        <v>2357</v>
      </c>
      <c r="L373" s="112" t="s">
        <v>2358</v>
      </c>
      <c r="M373" s="112" t="s">
        <v>2359</v>
      </c>
      <c r="N373" s="112" t="s">
        <v>15</v>
      </c>
      <c r="O373" s="112" t="s">
        <v>1211</v>
      </c>
      <c r="P373" s="112" t="s">
        <v>1211</v>
      </c>
      <c r="Q373" s="283" t="s">
        <v>5577</v>
      </c>
      <c r="R373" s="112" t="str">
        <f>INDEX([2]Outcome_GWASs!K:K,MATCH([2]Luke!Q501,[2]Outcome_GWASs!C:C,0))</f>
        <v>Defined in individual GWASs</v>
      </c>
      <c r="S373" s="112" t="s">
        <v>2373</v>
      </c>
      <c r="T373" s="112" t="str">
        <f>INDEX([2]Outcome_GWASs!I:I,MATCH([2]Luke!Q501,[2]Outcome_GWASs!C:C,0))</f>
        <v>18+</v>
      </c>
      <c r="U373" s="112" t="str">
        <f>INDEX([2]Outcome_GWASs!H:H,MATCH([2]Luke!Q501,[2]Outcome_GWASs!C:C,0))</f>
        <v>both</v>
      </c>
      <c r="V373" s="112">
        <f>INDEX([2]Outcome_GWASs!F:F,MATCH([2]Luke!Q501,[2]Outcome_GWASs!C:C,0))</f>
        <v>4369</v>
      </c>
      <c r="W373" s="112">
        <f>INDEX([2]Outcome_GWASs!G:G,MATCH([2]Luke!Q501,[2]Outcome_GWASs!C:C,0))</f>
        <v>9123</v>
      </c>
      <c r="X373" s="112">
        <f>INDEX([2]Outcome_GWASs!F:F,MATCH([2]Luke!Q501,[2]Outcome_GWASs!C:C,0))</f>
        <v>4369</v>
      </c>
      <c r="Y373" s="112">
        <f>INDEX([2]Outcome_GWASs!G:G,MATCH([2]Luke!Q501,[2]Outcome_GWASs!C:C,0))</f>
        <v>9123</v>
      </c>
      <c r="Z373" s="112" t="s">
        <v>10</v>
      </c>
      <c r="AA373" s="112" t="s">
        <v>1005</v>
      </c>
      <c r="AB373" s="112" t="str">
        <f>INDEX([2]Outcome_GWASs!E:E,MATCH([2]Luke!Q501,[2]Outcome_GWASs!C:C,0))</f>
        <v>European</v>
      </c>
      <c r="AC373" s="112" t="s">
        <v>127</v>
      </c>
      <c r="AD373" s="112" t="s">
        <v>5512</v>
      </c>
      <c r="AE373" s="112" t="s">
        <v>1555</v>
      </c>
      <c r="AF373" s="112"/>
      <c r="AG373" s="112" t="s">
        <v>140</v>
      </c>
      <c r="AH373" s="112" t="s">
        <v>11</v>
      </c>
      <c r="AI373" s="112">
        <f>INDEX([2]Exposure_GWASs!F:F,MATCH([2]Luke!AB501,[2]Exposure_GWASs!C:C,0))</f>
        <v>35668</v>
      </c>
      <c r="AJ373" s="112" t="s">
        <v>11</v>
      </c>
      <c r="AK373" s="112" t="s">
        <v>1005</v>
      </c>
      <c r="AL373" s="112" t="s">
        <v>249</v>
      </c>
      <c r="AM373" s="112" t="s">
        <v>10</v>
      </c>
      <c r="AN373" s="112" t="s">
        <v>10</v>
      </c>
      <c r="AO373" s="112" t="s">
        <v>11</v>
      </c>
      <c r="AP373" s="112" t="s">
        <v>11</v>
      </c>
      <c r="AQ373" s="112" t="s">
        <v>138</v>
      </c>
      <c r="AR373" s="112" t="s">
        <v>11</v>
      </c>
      <c r="AS373" s="112" t="s">
        <v>2361</v>
      </c>
      <c r="AT373" s="112" t="s">
        <v>11</v>
      </c>
      <c r="AU373" s="112" t="s">
        <v>10</v>
      </c>
      <c r="AV373" s="112" t="s">
        <v>10</v>
      </c>
      <c r="AW373" s="112">
        <v>15</v>
      </c>
      <c r="AX373" s="112">
        <f>INDEX([2]Exposure_GWASs!S:S,MATCH([2]Luke!AB501,[2]Exposure_GWASs!C:C,0))</f>
        <v>15</v>
      </c>
      <c r="AY373" s="112" t="s">
        <v>10</v>
      </c>
      <c r="AZ373" s="112" t="s">
        <v>11</v>
      </c>
      <c r="BA373" s="112" t="s">
        <v>10</v>
      </c>
      <c r="BB373" s="112" t="s">
        <v>13</v>
      </c>
      <c r="BC373" s="112" t="s">
        <v>17</v>
      </c>
      <c r="BD373" s="112"/>
      <c r="BE373" s="112"/>
      <c r="BF373" s="112"/>
      <c r="BG373" s="112"/>
      <c r="BH373" s="112" t="s">
        <v>1011</v>
      </c>
      <c r="BI373" s="112" t="s">
        <v>11</v>
      </c>
      <c r="BJ373" s="112" t="s">
        <v>11</v>
      </c>
      <c r="BK373" s="112" t="s">
        <v>11</v>
      </c>
      <c r="BL373" s="112" t="s">
        <v>11</v>
      </c>
      <c r="BM373" s="112" t="s">
        <v>11</v>
      </c>
      <c r="BN373" s="112" t="s">
        <v>2362</v>
      </c>
      <c r="BO373" s="112" t="s">
        <v>167</v>
      </c>
      <c r="BP373" s="112" t="s">
        <v>1059</v>
      </c>
      <c r="BQ373" s="112" t="s">
        <v>1029</v>
      </c>
      <c r="BR373" s="112">
        <v>0.83</v>
      </c>
      <c r="BS373" s="112"/>
      <c r="BT373" s="112">
        <v>95</v>
      </c>
      <c r="BU373" s="112">
        <v>1.22</v>
      </c>
      <c r="BV373" s="112">
        <v>1.01</v>
      </c>
      <c r="BW373" s="112">
        <v>0.91</v>
      </c>
      <c r="BX373" s="112" t="s">
        <v>1791</v>
      </c>
      <c r="BY373" s="112" t="s">
        <v>10</v>
      </c>
      <c r="BZ373" s="112" t="s">
        <v>2363</v>
      </c>
      <c r="CA373" s="112" t="s">
        <v>2364</v>
      </c>
      <c r="CB373" s="112" t="s">
        <v>2365</v>
      </c>
      <c r="CC373" s="112" t="s">
        <v>2366</v>
      </c>
      <c r="CD373" s="112" t="s">
        <v>2367</v>
      </c>
      <c r="CE373" s="112"/>
      <c r="CF373" s="112"/>
      <c r="CG373" s="112"/>
      <c r="CH373" s="112"/>
    </row>
    <row r="374" spans="1:86">
      <c r="A374" s="112">
        <v>51</v>
      </c>
      <c r="B374" s="105" t="s">
        <v>282</v>
      </c>
      <c r="C374" s="115" t="s">
        <v>244</v>
      </c>
      <c r="D374" s="112" t="s">
        <v>2351</v>
      </c>
      <c r="E374" s="112">
        <v>2016</v>
      </c>
      <c r="F374" s="112" t="s">
        <v>2352</v>
      </c>
      <c r="G374" s="112" t="s">
        <v>2353</v>
      </c>
      <c r="H374" s="112" t="s">
        <v>2354</v>
      </c>
      <c r="I374" s="112" t="s">
        <v>2355</v>
      </c>
      <c r="J374" s="112" t="s">
        <v>2356</v>
      </c>
      <c r="K374" s="112" t="s">
        <v>2357</v>
      </c>
      <c r="L374" s="112" t="s">
        <v>2358</v>
      </c>
      <c r="M374" s="112" t="s">
        <v>2359</v>
      </c>
      <c r="N374" s="112" t="s">
        <v>15</v>
      </c>
      <c r="O374" s="112" t="s">
        <v>1211</v>
      </c>
      <c r="P374" s="112" t="s">
        <v>5739</v>
      </c>
      <c r="Q374" s="283" t="s">
        <v>5577</v>
      </c>
      <c r="R374" s="112" t="str">
        <f>INDEX([2]Outcome_GWASs!K:K,MATCH([2]Luke!Q502,[2]Outcome_GWASs!C:C,0))</f>
        <v>Defined in individual GWASs</v>
      </c>
      <c r="S374" s="112" t="s">
        <v>2374</v>
      </c>
      <c r="T374" s="112" t="str">
        <f>INDEX([2]Outcome_GWASs!I:I,MATCH([2]Luke!Q502,[2]Outcome_GWASs!C:C,0))</f>
        <v>18+</v>
      </c>
      <c r="U374" s="112" t="str">
        <f>INDEX([2]Outcome_GWASs!H:H,MATCH([2]Luke!Q502,[2]Outcome_GWASs!C:C,0))</f>
        <v>both</v>
      </c>
      <c r="V374" s="112">
        <f>INDEX([2]Outcome_GWASs!F:F,MATCH([2]Luke!Q502,[2]Outcome_GWASs!C:C,0))</f>
        <v>356</v>
      </c>
      <c r="W374" s="112">
        <f>INDEX([2]Outcome_GWASs!G:G,MATCH([2]Luke!Q502,[2]Outcome_GWASs!C:C,0))</f>
        <v>9123</v>
      </c>
      <c r="X374" s="112">
        <f>INDEX([2]Outcome_GWASs!F:F,MATCH([2]Luke!Q502,[2]Outcome_GWASs!C:C,0))</f>
        <v>356</v>
      </c>
      <c r="Y374" s="112">
        <f>INDEX([2]Outcome_GWASs!G:G,MATCH([2]Luke!Q502,[2]Outcome_GWASs!C:C,0))</f>
        <v>9123</v>
      </c>
      <c r="Z374" s="112" t="s">
        <v>10</v>
      </c>
      <c r="AA374" s="112" t="s">
        <v>1005</v>
      </c>
      <c r="AB374" s="112" t="str">
        <f>INDEX([2]Outcome_GWASs!E:E,MATCH([2]Luke!Q502,[2]Outcome_GWASs!C:C,0))</f>
        <v>European</v>
      </c>
      <c r="AC374" s="112" t="s">
        <v>127</v>
      </c>
      <c r="AD374" s="112" t="s">
        <v>5512</v>
      </c>
      <c r="AE374" s="112" t="s">
        <v>1555</v>
      </c>
      <c r="AF374" s="112"/>
      <c r="AG374" s="112" t="s">
        <v>140</v>
      </c>
      <c r="AH374" s="112" t="s">
        <v>11</v>
      </c>
      <c r="AI374" s="112">
        <f>INDEX([2]Exposure_GWASs!F:F,MATCH([2]Luke!AB502,[2]Exposure_GWASs!C:C,0))</f>
        <v>35668</v>
      </c>
      <c r="AJ374" s="112" t="s">
        <v>11</v>
      </c>
      <c r="AK374" s="112" t="s">
        <v>1005</v>
      </c>
      <c r="AL374" s="112" t="s">
        <v>249</v>
      </c>
      <c r="AM374" s="112" t="s">
        <v>10</v>
      </c>
      <c r="AN374" s="112" t="s">
        <v>10</v>
      </c>
      <c r="AO374" s="112" t="s">
        <v>11</v>
      </c>
      <c r="AP374" s="112" t="s">
        <v>11</v>
      </c>
      <c r="AQ374" s="112" t="s">
        <v>138</v>
      </c>
      <c r="AR374" s="112" t="s">
        <v>11</v>
      </c>
      <c r="AS374" s="112" t="s">
        <v>2361</v>
      </c>
      <c r="AT374" s="112" t="s">
        <v>11</v>
      </c>
      <c r="AU374" s="112" t="s">
        <v>10</v>
      </c>
      <c r="AV374" s="112" t="s">
        <v>10</v>
      </c>
      <c r="AW374" s="112">
        <v>15</v>
      </c>
      <c r="AX374" s="112">
        <f>INDEX([2]Exposure_GWASs!S:S,MATCH([2]Luke!AB502,[2]Exposure_GWASs!C:C,0))</f>
        <v>15</v>
      </c>
      <c r="AY374" s="112" t="s">
        <v>10</v>
      </c>
      <c r="AZ374" s="112" t="s">
        <v>11</v>
      </c>
      <c r="BA374" s="112" t="s">
        <v>10</v>
      </c>
      <c r="BB374" s="112" t="s">
        <v>13</v>
      </c>
      <c r="BC374" s="112" t="s">
        <v>17</v>
      </c>
      <c r="BD374" s="112"/>
      <c r="BE374" s="112"/>
      <c r="BF374" s="112"/>
      <c r="BG374" s="112"/>
      <c r="BH374" s="112" t="s">
        <v>1011</v>
      </c>
      <c r="BI374" s="112" t="s">
        <v>11</v>
      </c>
      <c r="BJ374" s="112" t="s">
        <v>11</v>
      </c>
      <c r="BK374" s="112" t="s">
        <v>11</v>
      </c>
      <c r="BL374" s="112" t="s">
        <v>11</v>
      </c>
      <c r="BM374" s="112" t="s">
        <v>11</v>
      </c>
      <c r="BN374" s="112" t="s">
        <v>2362</v>
      </c>
      <c r="BO374" s="112" t="s">
        <v>167</v>
      </c>
      <c r="BP374" s="112" t="s">
        <v>1059</v>
      </c>
      <c r="BQ374" s="112" t="s">
        <v>1029</v>
      </c>
      <c r="BR374" s="112">
        <v>0.83</v>
      </c>
      <c r="BS374" s="112"/>
      <c r="BT374" s="112">
        <v>95</v>
      </c>
      <c r="BU374" s="112">
        <v>1.45</v>
      </c>
      <c r="BV374" s="112">
        <v>1.1000000000000001</v>
      </c>
      <c r="BW374" s="112">
        <v>0.49</v>
      </c>
      <c r="BX374" s="112" t="s">
        <v>1791</v>
      </c>
      <c r="BY374" s="112" t="s">
        <v>10</v>
      </c>
      <c r="BZ374" s="112" t="s">
        <v>2363</v>
      </c>
      <c r="CA374" s="112" t="s">
        <v>2364</v>
      </c>
      <c r="CB374" s="112" t="s">
        <v>2365</v>
      </c>
      <c r="CC374" s="112" t="s">
        <v>2366</v>
      </c>
      <c r="CD374" s="112" t="s">
        <v>2367</v>
      </c>
      <c r="CE374" s="112"/>
      <c r="CF374" s="112"/>
      <c r="CG374" s="112"/>
      <c r="CH374" s="112"/>
    </row>
    <row r="375" spans="1:86">
      <c r="A375" s="112">
        <v>51</v>
      </c>
      <c r="B375" s="105" t="s">
        <v>282</v>
      </c>
      <c r="C375" s="115" t="s">
        <v>244</v>
      </c>
      <c r="D375" s="112" t="s">
        <v>2351</v>
      </c>
      <c r="E375" s="112">
        <v>2016</v>
      </c>
      <c r="F375" s="112" t="s">
        <v>2352</v>
      </c>
      <c r="G375" s="112" t="s">
        <v>2353</v>
      </c>
      <c r="H375" s="112" t="s">
        <v>2354</v>
      </c>
      <c r="I375" s="112" t="s">
        <v>2355</v>
      </c>
      <c r="J375" s="112" t="s">
        <v>2356</v>
      </c>
      <c r="K375" s="112" t="s">
        <v>2357</v>
      </c>
      <c r="L375" s="112" t="s">
        <v>2358</v>
      </c>
      <c r="M375" s="112" t="s">
        <v>2359</v>
      </c>
      <c r="N375" s="112" t="s">
        <v>15</v>
      </c>
      <c r="O375" s="112" t="s">
        <v>1203</v>
      </c>
      <c r="P375" s="112" t="s">
        <v>1203</v>
      </c>
      <c r="Q375" s="283" t="s">
        <v>5577</v>
      </c>
      <c r="R375" s="112" t="str">
        <f>INDEX([2]Outcome_GWASs!K:K,MATCH([2]Luke!Q503,[2]Outcome_GWASs!C:C,0))</f>
        <v>Defined in individual GWASs</v>
      </c>
      <c r="S375" s="112" t="s">
        <v>2375</v>
      </c>
      <c r="T375" s="112" t="str">
        <f>INDEX([2]Outcome_GWASs!I:I,MATCH([2]Luke!Q503,[2]Outcome_GWASs!C:C,0))</f>
        <v>18+</v>
      </c>
      <c r="U375" s="112" t="str">
        <f>INDEX([2]Outcome_GWASs!H:H,MATCH([2]Luke!Q503,[2]Outcome_GWASs!C:C,0))</f>
        <v>both</v>
      </c>
      <c r="V375" s="112">
        <f>INDEX([2]Outcome_GWASs!F:F,MATCH([2]Luke!Q503,[2]Outcome_GWASs!C:C,0))</f>
        <v>715</v>
      </c>
      <c r="W375" s="112">
        <f>INDEX([2]Outcome_GWASs!G:G,MATCH([2]Luke!Q503,[2]Outcome_GWASs!C:C,0))</f>
        <v>9123</v>
      </c>
      <c r="X375" s="112">
        <f>INDEX([2]Outcome_GWASs!F:F,MATCH([2]Luke!Q503,[2]Outcome_GWASs!C:C,0))</f>
        <v>715</v>
      </c>
      <c r="Y375" s="112">
        <f>INDEX([2]Outcome_GWASs!G:G,MATCH([2]Luke!Q503,[2]Outcome_GWASs!C:C,0))</f>
        <v>9123</v>
      </c>
      <c r="Z375" s="112" t="s">
        <v>10</v>
      </c>
      <c r="AA375" s="112" t="s">
        <v>1005</v>
      </c>
      <c r="AB375" s="112" t="str">
        <f>INDEX([2]Outcome_GWASs!E:E,MATCH([2]Luke!Q503,[2]Outcome_GWASs!C:C,0))</f>
        <v>European</v>
      </c>
      <c r="AC375" s="112" t="s">
        <v>127</v>
      </c>
      <c r="AD375" s="112" t="s">
        <v>5512</v>
      </c>
      <c r="AE375" s="112" t="s">
        <v>1555</v>
      </c>
      <c r="AF375" s="112"/>
      <c r="AG375" s="112" t="s">
        <v>140</v>
      </c>
      <c r="AH375" s="112" t="s">
        <v>11</v>
      </c>
      <c r="AI375" s="112">
        <f>INDEX([2]Exposure_GWASs!F:F,MATCH([2]Luke!AB503,[2]Exposure_GWASs!C:C,0))</f>
        <v>35668</v>
      </c>
      <c r="AJ375" s="112" t="s">
        <v>11</v>
      </c>
      <c r="AK375" s="112" t="s">
        <v>1005</v>
      </c>
      <c r="AL375" s="112" t="s">
        <v>249</v>
      </c>
      <c r="AM375" s="112" t="s">
        <v>10</v>
      </c>
      <c r="AN375" s="112" t="s">
        <v>10</v>
      </c>
      <c r="AO375" s="112" t="s">
        <v>11</v>
      </c>
      <c r="AP375" s="112" t="s">
        <v>11</v>
      </c>
      <c r="AQ375" s="112" t="s">
        <v>138</v>
      </c>
      <c r="AR375" s="112" t="s">
        <v>11</v>
      </c>
      <c r="AS375" s="112" t="s">
        <v>2361</v>
      </c>
      <c r="AT375" s="112" t="s">
        <v>11</v>
      </c>
      <c r="AU375" s="112" t="s">
        <v>10</v>
      </c>
      <c r="AV375" s="112" t="s">
        <v>10</v>
      </c>
      <c r="AW375" s="112">
        <v>15</v>
      </c>
      <c r="AX375" s="112">
        <f>INDEX([2]Exposure_GWASs!S:S,MATCH([2]Luke!AB503,[2]Exposure_GWASs!C:C,0))</f>
        <v>15</v>
      </c>
      <c r="AY375" s="112" t="s">
        <v>10</v>
      </c>
      <c r="AZ375" s="112" t="s">
        <v>11</v>
      </c>
      <c r="BA375" s="112" t="s">
        <v>10</v>
      </c>
      <c r="BB375" s="112" t="s">
        <v>13</v>
      </c>
      <c r="BC375" s="112" t="s">
        <v>17</v>
      </c>
      <c r="BD375" s="112"/>
      <c r="BE375" s="112"/>
      <c r="BF375" s="112"/>
      <c r="BG375" s="112"/>
      <c r="BH375" s="112" t="s">
        <v>1011</v>
      </c>
      <c r="BI375" s="112" t="s">
        <v>11</v>
      </c>
      <c r="BJ375" s="112" t="s">
        <v>11</v>
      </c>
      <c r="BK375" s="112" t="s">
        <v>11</v>
      </c>
      <c r="BL375" s="112" t="s">
        <v>11</v>
      </c>
      <c r="BM375" s="112" t="s">
        <v>11</v>
      </c>
      <c r="BN375" s="112" t="s">
        <v>2362</v>
      </c>
      <c r="BO375" s="112" t="s">
        <v>167</v>
      </c>
      <c r="BP375" s="112" t="s">
        <v>1059</v>
      </c>
      <c r="BQ375" s="112" t="s">
        <v>1029</v>
      </c>
      <c r="BR375" s="112">
        <v>0.85</v>
      </c>
      <c r="BS375" s="112"/>
      <c r="BT375" s="112">
        <v>95</v>
      </c>
      <c r="BU375" s="112">
        <v>1.2</v>
      </c>
      <c r="BV375" s="112">
        <v>1.01</v>
      </c>
      <c r="BW375" s="112">
        <v>0.9</v>
      </c>
      <c r="BX375" s="112" t="s">
        <v>1791</v>
      </c>
      <c r="BY375" s="112" t="s">
        <v>10</v>
      </c>
      <c r="BZ375" s="112" t="s">
        <v>2363</v>
      </c>
      <c r="CA375" s="112" t="s">
        <v>2364</v>
      </c>
      <c r="CB375" s="112" t="s">
        <v>2365</v>
      </c>
      <c r="CC375" s="112" t="s">
        <v>2366</v>
      </c>
      <c r="CD375" s="112" t="s">
        <v>2367</v>
      </c>
      <c r="CE375" s="112"/>
      <c r="CF375" s="112"/>
      <c r="CG375" s="112"/>
      <c r="CH375" s="112"/>
    </row>
    <row r="376" spans="1:86">
      <c r="A376" s="112">
        <v>51</v>
      </c>
      <c r="B376" s="105" t="s">
        <v>282</v>
      </c>
      <c r="C376" s="115" t="s">
        <v>244</v>
      </c>
      <c r="D376" s="112" t="s">
        <v>2351</v>
      </c>
      <c r="E376" s="112">
        <v>2016</v>
      </c>
      <c r="F376" s="112" t="s">
        <v>2352</v>
      </c>
      <c r="G376" s="112" t="s">
        <v>2353</v>
      </c>
      <c r="H376" s="112" t="s">
        <v>2354</v>
      </c>
      <c r="I376" s="112" t="s">
        <v>2355</v>
      </c>
      <c r="J376" s="112" t="s">
        <v>2356</v>
      </c>
      <c r="K376" s="112" t="s">
        <v>2357</v>
      </c>
      <c r="L376" s="112" t="s">
        <v>2358</v>
      </c>
      <c r="M376" s="112" t="s">
        <v>2359</v>
      </c>
      <c r="N376" s="112" t="s">
        <v>15</v>
      </c>
      <c r="O376" s="112" t="s">
        <v>1203</v>
      </c>
      <c r="P376" s="112" t="s">
        <v>5631</v>
      </c>
      <c r="Q376" s="283" t="s">
        <v>5577</v>
      </c>
      <c r="R376" s="112" t="str">
        <f>INDEX([2]Outcome_GWASs!K:K,MATCH([2]Luke!Q504,[2]Outcome_GWASs!C:C,0))</f>
        <v>Defined in individual GWASs</v>
      </c>
      <c r="S376" s="112" t="s">
        <v>2376</v>
      </c>
      <c r="T376" s="112" t="str">
        <f>INDEX([2]Outcome_GWASs!I:I,MATCH([2]Luke!Q504,[2]Outcome_GWASs!C:C,0))</f>
        <v>18+</v>
      </c>
      <c r="U376" s="112" t="str">
        <f>INDEX([2]Outcome_GWASs!H:H,MATCH([2]Luke!Q504,[2]Outcome_GWASs!C:C,0))</f>
        <v>both</v>
      </c>
      <c r="V376" s="112">
        <f>INDEX([2]Outcome_GWASs!F:F,MATCH([2]Luke!Q504,[2]Outcome_GWASs!C:C,0))</f>
        <v>2556</v>
      </c>
      <c r="W376" s="112">
        <f>INDEX([2]Outcome_GWASs!G:G,MATCH([2]Luke!Q504,[2]Outcome_GWASs!C:C,0))</f>
        <v>9123</v>
      </c>
      <c r="X376" s="112">
        <f>INDEX([2]Outcome_GWASs!F:F,MATCH([2]Luke!Q504,[2]Outcome_GWASs!C:C,0))</f>
        <v>2556</v>
      </c>
      <c r="Y376" s="112">
        <f>INDEX([2]Outcome_GWASs!G:G,MATCH([2]Luke!Q504,[2]Outcome_GWASs!C:C,0))</f>
        <v>9123</v>
      </c>
      <c r="Z376" s="112" t="s">
        <v>10</v>
      </c>
      <c r="AA376" s="112" t="s">
        <v>1005</v>
      </c>
      <c r="AB376" s="112" t="str">
        <f>INDEX([2]Outcome_GWASs!E:E,MATCH([2]Luke!Q504,[2]Outcome_GWASs!C:C,0))</f>
        <v>European</v>
      </c>
      <c r="AC376" s="112" t="s">
        <v>127</v>
      </c>
      <c r="AD376" s="112" t="s">
        <v>5512</v>
      </c>
      <c r="AE376" s="112" t="s">
        <v>1555</v>
      </c>
      <c r="AF376" s="112"/>
      <c r="AG376" s="112" t="s">
        <v>140</v>
      </c>
      <c r="AH376" s="112" t="s">
        <v>11</v>
      </c>
      <c r="AI376" s="112">
        <f>INDEX([2]Exposure_GWASs!F:F,MATCH([2]Luke!AB504,[2]Exposure_GWASs!C:C,0))</f>
        <v>35668</v>
      </c>
      <c r="AJ376" s="112" t="s">
        <v>11</v>
      </c>
      <c r="AK376" s="112" t="s">
        <v>1005</v>
      </c>
      <c r="AL376" s="112" t="s">
        <v>249</v>
      </c>
      <c r="AM376" s="112" t="s">
        <v>10</v>
      </c>
      <c r="AN376" s="112" t="s">
        <v>10</v>
      </c>
      <c r="AO376" s="112" t="s">
        <v>11</v>
      </c>
      <c r="AP376" s="112" t="s">
        <v>11</v>
      </c>
      <c r="AQ376" s="112" t="s">
        <v>138</v>
      </c>
      <c r="AR376" s="112" t="s">
        <v>11</v>
      </c>
      <c r="AS376" s="112" t="s">
        <v>2361</v>
      </c>
      <c r="AT376" s="112" t="s">
        <v>11</v>
      </c>
      <c r="AU376" s="112" t="s">
        <v>10</v>
      </c>
      <c r="AV376" s="112" t="s">
        <v>10</v>
      </c>
      <c r="AW376" s="112">
        <v>15</v>
      </c>
      <c r="AX376" s="112">
        <f>INDEX([2]Exposure_GWASs!S:S,MATCH([2]Luke!AB504,[2]Exposure_GWASs!C:C,0))</f>
        <v>15</v>
      </c>
      <c r="AY376" s="112" t="s">
        <v>10</v>
      </c>
      <c r="AZ376" s="112" t="s">
        <v>11</v>
      </c>
      <c r="BA376" s="112" t="s">
        <v>10</v>
      </c>
      <c r="BB376" s="112" t="s">
        <v>13</v>
      </c>
      <c r="BC376" s="112" t="s">
        <v>17</v>
      </c>
      <c r="BD376" s="112"/>
      <c r="BE376" s="112"/>
      <c r="BF376" s="112"/>
      <c r="BG376" s="112"/>
      <c r="BH376" s="112" t="s">
        <v>1011</v>
      </c>
      <c r="BI376" s="112" t="s">
        <v>11</v>
      </c>
      <c r="BJ376" s="112" t="s">
        <v>11</v>
      </c>
      <c r="BK376" s="112" t="s">
        <v>11</v>
      </c>
      <c r="BL376" s="112" t="s">
        <v>11</v>
      </c>
      <c r="BM376" s="112" t="s">
        <v>11</v>
      </c>
      <c r="BN376" s="112" t="s">
        <v>2362</v>
      </c>
      <c r="BO376" s="112" t="s">
        <v>167</v>
      </c>
      <c r="BP376" s="112" t="s">
        <v>1059</v>
      </c>
      <c r="BQ376" s="112" t="s">
        <v>1029</v>
      </c>
      <c r="BR376" s="112">
        <v>0.69</v>
      </c>
      <c r="BS376" s="112"/>
      <c r="BT376" s="112">
        <v>95</v>
      </c>
      <c r="BU376" s="112">
        <v>1.19</v>
      </c>
      <c r="BV376" s="112">
        <v>0.9</v>
      </c>
      <c r="BW376" s="112">
        <v>0.47</v>
      </c>
      <c r="BX376" s="112" t="s">
        <v>1791</v>
      </c>
      <c r="BY376" s="112" t="s">
        <v>10</v>
      </c>
      <c r="BZ376" s="112" t="s">
        <v>2363</v>
      </c>
      <c r="CA376" s="112" t="s">
        <v>2364</v>
      </c>
      <c r="CB376" s="112" t="s">
        <v>2365</v>
      </c>
      <c r="CC376" s="112" t="s">
        <v>2366</v>
      </c>
      <c r="CD376" s="112" t="s">
        <v>2367</v>
      </c>
      <c r="CE376" s="112"/>
      <c r="CF376" s="112"/>
      <c r="CG376" s="112"/>
      <c r="CH376" s="112"/>
    </row>
    <row r="377" spans="1:86">
      <c r="A377" s="112">
        <v>51</v>
      </c>
      <c r="B377" s="105" t="s">
        <v>282</v>
      </c>
      <c r="C377" s="115" t="s">
        <v>244</v>
      </c>
      <c r="D377" s="112" t="s">
        <v>2351</v>
      </c>
      <c r="E377" s="112">
        <v>2016</v>
      </c>
      <c r="F377" s="112" t="s">
        <v>2352</v>
      </c>
      <c r="G377" s="112" t="s">
        <v>2353</v>
      </c>
      <c r="H377" s="112" t="s">
        <v>2354</v>
      </c>
      <c r="I377" s="112" t="s">
        <v>2355</v>
      </c>
      <c r="J377" s="112" t="s">
        <v>2356</v>
      </c>
      <c r="K377" s="112" t="s">
        <v>2357</v>
      </c>
      <c r="L377" s="112" t="s">
        <v>2358</v>
      </c>
      <c r="M377" s="112" t="s">
        <v>2359</v>
      </c>
      <c r="N377" s="112" t="s">
        <v>15</v>
      </c>
      <c r="O377" s="112" t="s">
        <v>1203</v>
      </c>
      <c r="P377" s="112" t="s">
        <v>5630</v>
      </c>
      <c r="Q377" s="283" t="s">
        <v>5577</v>
      </c>
      <c r="R377" s="112" t="str">
        <f>INDEX([2]Outcome_GWASs!K:K,MATCH([2]Luke!Q505,[2]Outcome_GWASs!C:C,0))</f>
        <v>Defined in individual GWASs</v>
      </c>
      <c r="S377" s="112" t="s">
        <v>2377</v>
      </c>
      <c r="T377" s="112" t="str">
        <f>INDEX([2]Outcome_GWASs!I:I,MATCH([2]Luke!Q505,[2]Outcome_GWASs!C:C,0))</f>
        <v>18+</v>
      </c>
      <c r="U377" s="112" t="str">
        <f>INDEX([2]Outcome_GWASs!H:H,MATCH([2]Luke!Q505,[2]Outcome_GWASs!C:C,0))</f>
        <v>both</v>
      </c>
      <c r="V377" s="112">
        <f>INDEX([2]Outcome_GWASs!F:F,MATCH([2]Luke!Q505,[2]Outcome_GWASs!C:C,0))</f>
        <v>14160</v>
      </c>
      <c r="W377" s="112">
        <f>INDEX([2]Outcome_GWASs!G:G,MATCH([2]Luke!Q505,[2]Outcome_GWASs!C:C,0))</f>
        <v>12724</v>
      </c>
      <c r="X377" s="112">
        <f>INDEX([2]Outcome_GWASs!F:F,MATCH([2]Luke!Q505,[2]Outcome_GWASs!C:C,0))</f>
        <v>14160</v>
      </c>
      <c r="Y377" s="112">
        <f>INDEX([2]Outcome_GWASs!G:G,MATCH([2]Luke!Q505,[2]Outcome_GWASs!C:C,0))</f>
        <v>12724</v>
      </c>
      <c r="Z377" s="112" t="s">
        <v>10</v>
      </c>
      <c r="AA377" s="112" t="s">
        <v>1005</v>
      </c>
      <c r="AB377" s="112" t="str">
        <f>INDEX([2]Outcome_GWASs!E:E,MATCH([2]Luke!Q505,[2]Outcome_GWASs!C:C,0))</f>
        <v>European</v>
      </c>
      <c r="AC377" s="112" t="s">
        <v>127</v>
      </c>
      <c r="AD377" s="112" t="s">
        <v>5512</v>
      </c>
      <c r="AE377" s="112" t="s">
        <v>1555</v>
      </c>
      <c r="AF377" s="112"/>
      <c r="AG377" s="112" t="s">
        <v>140</v>
      </c>
      <c r="AH377" s="112" t="s">
        <v>11</v>
      </c>
      <c r="AI377" s="112">
        <f>INDEX([2]Exposure_GWASs!F:F,MATCH([2]Luke!AB505,[2]Exposure_GWASs!C:C,0))</f>
        <v>35668</v>
      </c>
      <c r="AJ377" s="112" t="s">
        <v>11</v>
      </c>
      <c r="AK377" s="112" t="s">
        <v>1005</v>
      </c>
      <c r="AL377" s="112" t="s">
        <v>249</v>
      </c>
      <c r="AM377" s="112" t="s">
        <v>10</v>
      </c>
      <c r="AN377" s="112" t="s">
        <v>10</v>
      </c>
      <c r="AO377" s="112" t="s">
        <v>11</v>
      </c>
      <c r="AP377" s="112" t="s">
        <v>11</v>
      </c>
      <c r="AQ377" s="112" t="s">
        <v>138</v>
      </c>
      <c r="AR377" s="112" t="s">
        <v>11</v>
      </c>
      <c r="AS377" s="112" t="s">
        <v>2361</v>
      </c>
      <c r="AT377" s="112" t="s">
        <v>11</v>
      </c>
      <c r="AU377" s="112" t="s">
        <v>10</v>
      </c>
      <c r="AV377" s="112" t="s">
        <v>10</v>
      </c>
      <c r="AW377" s="112">
        <v>15</v>
      </c>
      <c r="AX377" s="112">
        <f>INDEX([2]Exposure_GWASs!S:S,MATCH([2]Luke!AB505,[2]Exposure_GWASs!C:C,0))</f>
        <v>15</v>
      </c>
      <c r="AY377" s="112" t="s">
        <v>10</v>
      </c>
      <c r="AZ377" s="112" t="s">
        <v>11</v>
      </c>
      <c r="BA377" s="112" t="s">
        <v>10</v>
      </c>
      <c r="BB377" s="112" t="s">
        <v>13</v>
      </c>
      <c r="BC377" s="112" t="s">
        <v>17</v>
      </c>
      <c r="BD377" s="112"/>
      <c r="BE377" s="112"/>
      <c r="BF377" s="112"/>
      <c r="BG377" s="112"/>
      <c r="BH377" s="112" t="s">
        <v>1011</v>
      </c>
      <c r="BI377" s="112" t="s">
        <v>11</v>
      </c>
      <c r="BJ377" s="112" t="s">
        <v>11</v>
      </c>
      <c r="BK377" s="112" t="s">
        <v>11</v>
      </c>
      <c r="BL377" s="112" t="s">
        <v>11</v>
      </c>
      <c r="BM377" s="112" t="s">
        <v>11</v>
      </c>
      <c r="BN377" s="112" t="s">
        <v>2362</v>
      </c>
      <c r="BO377" s="112" t="s">
        <v>167</v>
      </c>
      <c r="BP377" s="112" t="s">
        <v>1059</v>
      </c>
      <c r="BQ377" s="112" t="s">
        <v>1029</v>
      </c>
      <c r="BR377" s="112">
        <v>0.82</v>
      </c>
      <c r="BS377" s="112"/>
      <c r="BT377" s="112">
        <v>95</v>
      </c>
      <c r="BU377" s="112">
        <v>1.43</v>
      </c>
      <c r="BV377" s="112">
        <v>1.08</v>
      </c>
      <c r="BW377" s="112">
        <v>0.56999999999999995</v>
      </c>
      <c r="BX377" s="112" t="s">
        <v>1791</v>
      </c>
      <c r="BY377" s="112" t="s">
        <v>10</v>
      </c>
      <c r="BZ377" s="112" t="s">
        <v>2363</v>
      </c>
      <c r="CA377" s="112" t="s">
        <v>2364</v>
      </c>
      <c r="CB377" s="112" t="s">
        <v>2365</v>
      </c>
      <c r="CC377" s="112" t="s">
        <v>2366</v>
      </c>
      <c r="CD377" s="112" t="s">
        <v>2367</v>
      </c>
      <c r="CE377" s="112"/>
      <c r="CF377" s="112"/>
      <c r="CG377" s="112"/>
      <c r="CH377" s="112"/>
    </row>
    <row r="378" spans="1:86">
      <c r="A378" s="112">
        <v>51</v>
      </c>
      <c r="B378" s="105" t="s">
        <v>282</v>
      </c>
      <c r="C378" s="115" t="s">
        <v>244</v>
      </c>
      <c r="D378" s="112" t="s">
        <v>2351</v>
      </c>
      <c r="E378" s="112">
        <v>2016</v>
      </c>
      <c r="F378" s="112" t="s">
        <v>2352</v>
      </c>
      <c r="G378" s="112" t="s">
        <v>2353</v>
      </c>
      <c r="H378" s="112" t="s">
        <v>2354</v>
      </c>
      <c r="I378" s="112" t="s">
        <v>2355</v>
      </c>
      <c r="J378" s="112" t="s">
        <v>2356</v>
      </c>
      <c r="K378" s="112" t="s">
        <v>2357</v>
      </c>
      <c r="L378" s="112" t="s">
        <v>2358</v>
      </c>
      <c r="M378" s="112" t="s">
        <v>2359</v>
      </c>
      <c r="N378" s="112" t="s">
        <v>15</v>
      </c>
      <c r="O378" s="112" t="s">
        <v>5740</v>
      </c>
      <c r="P378" s="112" t="s">
        <v>5740</v>
      </c>
      <c r="Q378" s="283" t="s">
        <v>5577</v>
      </c>
      <c r="R378" s="112" t="str">
        <f>INDEX([2]Outcome_GWASs!K:K,MATCH([2]Luke!Q506,[2]Outcome_GWASs!C:C,0))</f>
        <v>Defined in individual GWASs</v>
      </c>
      <c r="S378" s="112" t="s">
        <v>2378</v>
      </c>
      <c r="T378" s="112" t="str">
        <f>INDEX([2]Outcome_GWASs!I:I,MATCH([2]Luke!Q506,[2]Outcome_GWASs!C:C,0))</f>
        <v>18+</v>
      </c>
      <c r="U378" s="112" t="str">
        <f>INDEX([2]Outcome_GWASs!H:H,MATCH([2]Luke!Q506,[2]Outcome_GWASs!C:C,0))</f>
        <v>both</v>
      </c>
      <c r="V378" s="112">
        <f>INDEX([2]Outcome_GWASs!F:F,MATCH([2]Luke!Q506,[2]Outcome_GWASs!C:C,0))</f>
        <v>4450</v>
      </c>
      <c r="W378" s="112">
        <f>INDEX([2]Outcome_GWASs!G:G,MATCH([2]Luke!Q506,[2]Outcome_GWASs!C:C,0))</f>
        <v>12724</v>
      </c>
      <c r="X378" s="112">
        <f>INDEX([2]Outcome_GWASs!F:F,MATCH([2]Luke!Q506,[2]Outcome_GWASs!C:C,0))</f>
        <v>4450</v>
      </c>
      <c r="Y378" s="112">
        <f>INDEX([2]Outcome_GWASs!G:G,MATCH([2]Luke!Q506,[2]Outcome_GWASs!C:C,0))</f>
        <v>12724</v>
      </c>
      <c r="Z378" s="112" t="s">
        <v>10</v>
      </c>
      <c r="AA378" s="112" t="s">
        <v>1005</v>
      </c>
      <c r="AB378" s="112" t="str">
        <f>INDEX([2]Outcome_GWASs!E:E,MATCH([2]Luke!Q506,[2]Outcome_GWASs!C:C,0))</f>
        <v>European</v>
      </c>
      <c r="AC378" s="112" t="s">
        <v>127</v>
      </c>
      <c r="AD378" s="112" t="s">
        <v>5512</v>
      </c>
      <c r="AE378" s="112" t="s">
        <v>1555</v>
      </c>
      <c r="AF378" s="112"/>
      <c r="AG378" s="112" t="s">
        <v>140</v>
      </c>
      <c r="AH378" s="112" t="s">
        <v>11</v>
      </c>
      <c r="AI378" s="112">
        <f>INDEX([2]Exposure_GWASs!F:F,MATCH([2]Luke!AB506,[2]Exposure_GWASs!C:C,0))</f>
        <v>35668</v>
      </c>
      <c r="AJ378" s="112" t="s">
        <v>11</v>
      </c>
      <c r="AK378" s="112" t="s">
        <v>1005</v>
      </c>
      <c r="AL378" s="112" t="s">
        <v>249</v>
      </c>
      <c r="AM378" s="112" t="s">
        <v>10</v>
      </c>
      <c r="AN378" s="112" t="s">
        <v>10</v>
      </c>
      <c r="AO378" s="112" t="s">
        <v>11</v>
      </c>
      <c r="AP378" s="112" t="s">
        <v>11</v>
      </c>
      <c r="AQ378" s="112" t="s">
        <v>138</v>
      </c>
      <c r="AR378" s="112" t="s">
        <v>11</v>
      </c>
      <c r="AS378" s="112" t="s">
        <v>2361</v>
      </c>
      <c r="AT378" s="112" t="s">
        <v>11</v>
      </c>
      <c r="AU378" s="112" t="s">
        <v>10</v>
      </c>
      <c r="AV378" s="112" t="s">
        <v>10</v>
      </c>
      <c r="AW378" s="112">
        <v>15</v>
      </c>
      <c r="AX378" s="112">
        <f>INDEX([2]Exposure_GWASs!S:S,MATCH([2]Luke!AB506,[2]Exposure_GWASs!C:C,0))</f>
        <v>15</v>
      </c>
      <c r="AY378" s="112" t="s">
        <v>10</v>
      </c>
      <c r="AZ378" s="112" t="s">
        <v>11</v>
      </c>
      <c r="BA378" s="112" t="s">
        <v>10</v>
      </c>
      <c r="BB378" s="112" t="s">
        <v>13</v>
      </c>
      <c r="BC378" s="112" t="s">
        <v>17</v>
      </c>
      <c r="BD378" s="112"/>
      <c r="BE378" s="112"/>
      <c r="BF378" s="112"/>
      <c r="BG378" s="112"/>
      <c r="BH378" s="112" t="s">
        <v>1011</v>
      </c>
      <c r="BI378" s="112" t="s">
        <v>11</v>
      </c>
      <c r="BJ378" s="112" t="s">
        <v>11</v>
      </c>
      <c r="BK378" s="112" t="s">
        <v>11</v>
      </c>
      <c r="BL378" s="112" t="s">
        <v>11</v>
      </c>
      <c r="BM378" s="112" t="s">
        <v>11</v>
      </c>
      <c r="BN378" s="112" t="s">
        <v>2362</v>
      </c>
      <c r="BO378" s="112" t="s">
        <v>167</v>
      </c>
      <c r="BP378" s="112" t="s">
        <v>1059</v>
      </c>
      <c r="BQ378" s="112" t="s">
        <v>1029</v>
      </c>
      <c r="BR378" s="112">
        <v>0.9</v>
      </c>
      <c r="BS378" s="112"/>
      <c r="BT378" s="112">
        <v>95</v>
      </c>
      <c r="BU378" s="112">
        <v>1.59</v>
      </c>
      <c r="BV378" s="112">
        <v>1.2</v>
      </c>
      <c r="BW378" s="112">
        <v>0.21</v>
      </c>
      <c r="BX378" s="112" t="s">
        <v>1791</v>
      </c>
      <c r="BY378" s="112" t="s">
        <v>10</v>
      </c>
      <c r="BZ378" s="112" t="s">
        <v>2363</v>
      </c>
      <c r="CA378" s="112" t="s">
        <v>2364</v>
      </c>
      <c r="CB378" s="112" t="s">
        <v>2365</v>
      </c>
      <c r="CC378" s="112" t="s">
        <v>2366</v>
      </c>
      <c r="CD378" s="112" t="s">
        <v>2367</v>
      </c>
      <c r="CE378" s="112"/>
      <c r="CF378" s="112"/>
      <c r="CG378" s="112"/>
      <c r="CH378" s="112"/>
    </row>
    <row r="379" spans="1:86">
      <c r="A379" s="112">
        <v>51</v>
      </c>
      <c r="B379" s="105" t="s">
        <v>282</v>
      </c>
      <c r="C379" s="115" t="s">
        <v>244</v>
      </c>
      <c r="D379" s="112" t="s">
        <v>2351</v>
      </c>
      <c r="E379" s="112">
        <v>2016</v>
      </c>
      <c r="F379" s="112" t="s">
        <v>2352</v>
      </c>
      <c r="G379" s="112" t="s">
        <v>2353</v>
      </c>
      <c r="H379" s="112" t="s">
        <v>2354</v>
      </c>
      <c r="I379" s="112" t="s">
        <v>2355</v>
      </c>
      <c r="J379" s="112" t="s">
        <v>2356</v>
      </c>
      <c r="K379" s="112" t="s">
        <v>2357</v>
      </c>
      <c r="L379" s="112" t="s">
        <v>2358</v>
      </c>
      <c r="M379" s="112" t="s">
        <v>2359</v>
      </c>
      <c r="N379" s="112" t="s">
        <v>15</v>
      </c>
      <c r="O379" s="112" t="s">
        <v>5615</v>
      </c>
      <c r="P379" s="112" t="s">
        <v>5615</v>
      </c>
      <c r="Q379" s="283" t="s">
        <v>5577</v>
      </c>
      <c r="R379" s="112" t="str">
        <f>INDEX([2]Outcome_GWASs!K:K,MATCH([2]Luke!Q507,[2]Outcome_GWASs!C:C,0))</f>
        <v>Defined in individual GWASs</v>
      </c>
      <c r="S379" s="112" t="s">
        <v>2360</v>
      </c>
      <c r="T379" s="112" t="str">
        <f>INDEX([2]Outcome_GWASs!I:I,MATCH([2]Luke!Q507,[2]Outcome_GWASs!C:C,0))</f>
        <v>18+</v>
      </c>
      <c r="U379" s="112" t="str">
        <f>INDEX([2]Outcome_GWASs!H:H,MATCH([2]Luke!Q507,[2]Outcome_GWASs!C:C,0))</f>
        <v>both</v>
      </c>
      <c r="V379" s="112">
        <f>INDEX([2]Outcome_GWASs!F:F,MATCH([2]Luke!Q507,[2]Outcome_GWASs!C:C,0))</f>
        <v>15748</v>
      </c>
      <c r="W379" s="112">
        <f>INDEX([2]Outcome_GWASs!G:G,MATCH([2]Luke!Q507,[2]Outcome_GWASs!C:C,0))</f>
        <v>18084</v>
      </c>
      <c r="X379" s="112">
        <f>INDEX([2]Outcome_GWASs!F:F,MATCH([2]Luke!Q507,[2]Outcome_GWASs!C:C,0))</f>
        <v>15748</v>
      </c>
      <c r="Y379" s="112">
        <f>INDEX([2]Outcome_GWASs!G:G,MATCH([2]Luke!Q507,[2]Outcome_GWASs!C:C,0))</f>
        <v>18084</v>
      </c>
      <c r="Z379" s="112" t="s">
        <v>10</v>
      </c>
      <c r="AA379" s="112" t="s">
        <v>1005</v>
      </c>
      <c r="AB379" s="112" t="str">
        <f>INDEX([2]Outcome_GWASs!E:E,MATCH([2]Luke!Q507,[2]Outcome_GWASs!C:C,0))</f>
        <v>European</v>
      </c>
      <c r="AC379" s="112" t="str">
        <f>INDEX([2]Exposure_GWASs!G:G,MATCH([2]Luke!AB507,[2]Exposure_GWASs!C:C,0))</f>
        <v>BMI</v>
      </c>
      <c r="AD379" s="112" t="s">
        <v>127</v>
      </c>
      <c r="AE379" s="112" t="s">
        <v>1060</v>
      </c>
      <c r="AF379" s="112" t="s">
        <v>139</v>
      </c>
      <c r="AG379" s="112" t="s">
        <v>140</v>
      </c>
      <c r="AH379" s="112" t="s">
        <v>11</v>
      </c>
      <c r="AI379" s="112">
        <f>INDEX([2]Exposure_GWASs!F:F,MATCH([2]Luke!AB507,[2]Exposure_GWASs!C:C,0))</f>
        <v>339224</v>
      </c>
      <c r="AJ379" s="112" t="s">
        <v>11</v>
      </c>
      <c r="AK379" s="112" t="s">
        <v>1005</v>
      </c>
      <c r="AL379" s="112" t="s">
        <v>249</v>
      </c>
      <c r="AM379" s="112" t="s">
        <v>10</v>
      </c>
      <c r="AN379" s="112" t="s">
        <v>10</v>
      </c>
      <c r="AO379" s="112" t="s">
        <v>11</v>
      </c>
      <c r="AP379" s="112" t="s">
        <v>11</v>
      </c>
      <c r="AQ379" s="112" t="s">
        <v>138</v>
      </c>
      <c r="AR379" s="112" t="s">
        <v>11</v>
      </c>
      <c r="AS379" s="112" t="s">
        <v>2361</v>
      </c>
      <c r="AT379" s="112" t="s">
        <v>11</v>
      </c>
      <c r="AU379" s="112" t="s">
        <v>10</v>
      </c>
      <c r="AV379" s="112" t="s">
        <v>10</v>
      </c>
      <c r="AW379" s="112">
        <v>77</v>
      </c>
      <c r="AX379" s="112">
        <f>INDEX([2]Exposure_GWASs!S:S,MATCH([2]Luke!AB507,[2]Exposure_GWASs!C:C,0))</f>
        <v>97</v>
      </c>
      <c r="AY379" s="112" t="s">
        <v>2380</v>
      </c>
      <c r="AZ379" s="112" t="s">
        <v>11</v>
      </c>
      <c r="BA379" s="112" t="s">
        <v>10</v>
      </c>
      <c r="BB379" s="112" t="s">
        <v>13</v>
      </c>
      <c r="BC379" s="112" t="s">
        <v>17</v>
      </c>
      <c r="BD379" s="112"/>
      <c r="BE379" s="112"/>
      <c r="BF379" s="112"/>
      <c r="BG379" s="112"/>
      <c r="BH379" s="112" t="s">
        <v>1011</v>
      </c>
      <c r="BI379" s="112" t="s">
        <v>11</v>
      </c>
      <c r="BJ379" s="112" t="s">
        <v>11</v>
      </c>
      <c r="BK379" s="112" t="s">
        <v>11</v>
      </c>
      <c r="BL379" s="112" t="s">
        <v>11</v>
      </c>
      <c r="BM379" s="112" t="s">
        <v>11</v>
      </c>
      <c r="BN379" s="112" t="s">
        <v>2362</v>
      </c>
      <c r="BO379" s="112" t="s">
        <v>167</v>
      </c>
      <c r="BP379" s="112" t="s">
        <v>1059</v>
      </c>
      <c r="BQ379" s="112" t="s">
        <v>1029</v>
      </c>
      <c r="BR379" s="112">
        <v>0.66</v>
      </c>
      <c r="BS379" s="112"/>
      <c r="BT379" s="112">
        <v>95</v>
      </c>
      <c r="BU379" s="112">
        <v>0.56999999999999995</v>
      </c>
      <c r="BV379" s="112">
        <v>0.77</v>
      </c>
      <c r="BW379" s="112" t="s">
        <v>2381</v>
      </c>
      <c r="BX379" s="112" t="s">
        <v>1791</v>
      </c>
      <c r="BY379" s="112" t="s">
        <v>10</v>
      </c>
      <c r="BZ379" s="112" t="s">
        <v>2363</v>
      </c>
      <c r="CA379" s="112" t="s">
        <v>2364</v>
      </c>
      <c r="CB379" s="112" t="s">
        <v>2365</v>
      </c>
      <c r="CC379" s="112" t="s">
        <v>2366</v>
      </c>
      <c r="CD379" s="112" t="s">
        <v>2367</v>
      </c>
      <c r="CE379" s="112"/>
      <c r="CF379" s="112"/>
      <c r="CG379" s="112"/>
      <c r="CH379" s="112"/>
    </row>
    <row r="380" spans="1:86">
      <c r="A380" s="112">
        <v>51</v>
      </c>
      <c r="B380" s="105" t="s">
        <v>282</v>
      </c>
      <c r="C380" s="115" t="s">
        <v>244</v>
      </c>
      <c r="D380" s="112" t="s">
        <v>2351</v>
      </c>
      <c r="E380" s="112">
        <v>2016</v>
      </c>
      <c r="F380" s="112" t="s">
        <v>2352</v>
      </c>
      <c r="G380" s="112" t="s">
        <v>2353</v>
      </c>
      <c r="H380" s="112" t="s">
        <v>2354</v>
      </c>
      <c r="I380" s="112" t="s">
        <v>2355</v>
      </c>
      <c r="J380" s="112" t="s">
        <v>2356</v>
      </c>
      <c r="K380" s="112" t="s">
        <v>2357</v>
      </c>
      <c r="L380" s="112" t="s">
        <v>2358</v>
      </c>
      <c r="M380" s="112" t="s">
        <v>2359</v>
      </c>
      <c r="N380" s="112" t="s">
        <v>15</v>
      </c>
      <c r="O380" s="112" t="s">
        <v>5615</v>
      </c>
      <c r="P380" s="112" t="s">
        <v>5802</v>
      </c>
      <c r="Q380" s="283" t="s">
        <v>5577</v>
      </c>
      <c r="R380" s="112" t="str">
        <f>INDEX([2]Outcome_GWASs!K:K,MATCH([2]Luke!Q508,[2]Outcome_GWASs!C:C,0))</f>
        <v>Defined in individual GWASs</v>
      </c>
      <c r="S380" s="112" t="s">
        <v>2368</v>
      </c>
      <c r="T380" s="112" t="str">
        <f>INDEX([2]Outcome_GWASs!I:I,MATCH([2]Luke!Q508,[2]Outcome_GWASs!C:C,0))</f>
        <v>18+</v>
      </c>
      <c r="U380" s="112" t="str">
        <f>INDEX([2]Outcome_GWASs!H:H,MATCH([2]Luke!Q508,[2]Outcome_GWASs!C:C,0))</f>
        <v>both</v>
      </c>
      <c r="V380" s="112">
        <f>INDEX([2]Outcome_GWASs!F:F,MATCH([2]Luke!Q508,[2]Outcome_GWASs!C:C,0))</f>
        <v>4939</v>
      </c>
      <c r="W380" s="112">
        <f>INDEX([2]Outcome_GWASs!G:G,MATCH([2]Luke!Q508,[2]Outcome_GWASs!C:C,0))</f>
        <v>13128</v>
      </c>
      <c r="X380" s="112">
        <f>INDEX([2]Outcome_GWASs!F:F,MATCH([2]Luke!Q508,[2]Outcome_GWASs!C:C,0))</f>
        <v>4939</v>
      </c>
      <c r="Y380" s="112">
        <f>INDEX([2]Outcome_GWASs!G:G,MATCH([2]Luke!Q508,[2]Outcome_GWASs!C:C,0))</f>
        <v>13128</v>
      </c>
      <c r="Z380" s="112" t="s">
        <v>10</v>
      </c>
      <c r="AA380" s="112" t="s">
        <v>1005</v>
      </c>
      <c r="AB380" s="112" t="str">
        <f>INDEX([2]Outcome_GWASs!E:E,MATCH([2]Luke!Q508,[2]Outcome_GWASs!C:C,0))</f>
        <v>European</v>
      </c>
      <c r="AC380" s="112" t="str">
        <f>INDEX([2]Exposure_GWASs!G:G,MATCH([2]Luke!AB508,[2]Exposure_GWASs!C:C,0))</f>
        <v>BMI</v>
      </c>
      <c r="AD380" s="112" t="s">
        <v>127</v>
      </c>
      <c r="AE380" s="112" t="s">
        <v>1060</v>
      </c>
      <c r="AF380" s="112" t="s">
        <v>139</v>
      </c>
      <c r="AG380" s="112" t="s">
        <v>140</v>
      </c>
      <c r="AH380" s="112" t="s">
        <v>11</v>
      </c>
      <c r="AI380" s="112">
        <f>INDEX([2]Exposure_GWASs!F:F,MATCH([2]Luke!AB508,[2]Exposure_GWASs!C:C,0))</f>
        <v>339224</v>
      </c>
      <c r="AJ380" s="112" t="s">
        <v>11</v>
      </c>
      <c r="AK380" s="112" t="s">
        <v>1005</v>
      </c>
      <c r="AL380" s="112" t="s">
        <v>249</v>
      </c>
      <c r="AM380" s="112" t="s">
        <v>10</v>
      </c>
      <c r="AN380" s="112" t="s">
        <v>10</v>
      </c>
      <c r="AO380" s="112" t="s">
        <v>11</v>
      </c>
      <c r="AP380" s="112" t="s">
        <v>11</v>
      </c>
      <c r="AQ380" s="112" t="s">
        <v>138</v>
      </c>
      <c r="AR380" s="112" t="s">
        <v>11</v>
      </c>
      <c r="AS380" s="112" t="s">
        <v>2361</v>
      </c>
      <c r="AT380" s="112" t="s">
        <v>11</v>
      </c>
      <c r="AU380" s="112" t="s">
        <v>10</v>
      </c>
      <c r="AV380" s="112" t="s">
        <v>10</v>
      </c>
      <c r="AW380" s="112">
        <v>77</v>
      </c>
      <c r="AX380" s="112">
        <f>INDEX([2]Exposure_GWASs!S:S,MATCH([2]Luke!AB508,[2]Exposure_GWASs!C:C,0))</f>
        <v>97</v>
      </c>
      <c r="AY380" s="112" t="s">
        <v>2380</v>
      </c>
      <c r="AZ380" s="112" t="s">
        <v>11</v>
      </c>
      <c r="BA380" s="112" t="s">
        <v>10</v>
      </c>
      <c r="BB380" s="112" t="s">
        <v>13</v>
      </c>
      <c r="BC380" s="112" t="s">
        <v>17</v>
      </c>
      <c r="BD380" s="112"/>
      <c r="BE380" s="112"/>
      <c r="BF380" s="112"/>
      <c r="BG380" s="112"/>
      <c r="BH380" s="112" t="s">
        <v>1011</v>
      </c>
      <c r="BI380" s="112" t="s">
        <v>11</v>
      </c>
      <c r="BJ380" s="112" t="s">
        <v>11</v>
      </c>
      <c r="BK380" s="112" t="s">
        <v>11</v>
      </c>
      <c r="BL380" s="112" t="s">
        <v>11</v>
      </c>
      <c r="BM380" s="112" t="s">
        <v>11</v>
      </c>
      <c r="BN380" s="112" t="s">
        <v>2362</v>
      </c>
      <c r="BO380" s="112" t="s">
        <v>167</v>
      </c>
      <c r="BP380" s="112" t="s">
        <v>1059</v>
      </c>
      <c r="BQ380" s="112" t="s">
        <v>1029</v>
      </c>
      <c r="BR380" s="112">
        <v>0.59</v>
      </c>
      <c r="BS380" s="112"/>
      <c r="BT380" s="112">
        <v>95</v>
      </c>
      <c r="BU380" s="112">
        <v>0.46</v>
      </c>
      <c r="BV380" s="112">
        <v>0.75</v>
      </c>
      <c r="BW380" s="112" t="s">
        <v>2382</v>
      </c>
      <c r="BX380" s="112" t="s">
        <v>1791</v>
      </c>
      <c r="BY380" s="112" t="s">
        <v>10</v>
      </c>
      <c r="BZ380" s="112" t="s">
        <v>2363</v>
      </c>
      <c r="CA380" s="112" t="s">
        <v>2364</v>
      </c>
      <c r="CB380" s="112" t="s">
        <v>2365</v>
      </c>
      <c r="CC380" s="112" t="s">
        <v>2366</v>
      </c>
      <c r="CD380" s="112" t="s">
        <v>2367</v>
      </c>
      <c r="CE380" s="112"/>
      <c r="CF380" s="112"/>
      <c r="CG380" s="112"/>
      <c r="CH380" s="112"/>
    </row>
    <row r="381" spans="1:86">
      <c r="A381" s="112">
        <v>51</v>
      </c>
      <c r="B381" s="105" t="s">
        <v>282</v>
      </c>
      <c r="C381" s="115" t="s">
        <v>244</v>
      </c>
      <c r="D381" s="112" t="s">
        <v>2351</v>
      </c>
      <c r="E381" s="112">
        <v>2016</v>
      </c>
      <c r="F381" s="112" t="s">
        <v>2352</v>
      </c>
      <c r="G381" s="112" t="s">
        <v>2353</v>
      </c>
      <c r="H381" s="112" t="s">
        <v>2354</v>
      </c>
      <c r="I381" s="112" t="s">
        <v>2355</v>
      </c>
      <c r="J381" s="112" t="s">
        <v>2356</v>
      </c>
      <c r="K381" s="112" t="s">
        <v>2357</v>
      </c>
      <c r="L381" s="112" t="s">
        <v>2358</v>
      </c>
      <c r="M381" s="112" t="s">
        <v>2359</v>
      </c>
      <c r="N381" s="112" t="s">
        <v>15</v>
      </c>
      <c r="O381" s="112" t="s">
        <v>5712</v>
      </c>
      <c r="P381" s="112" t="s">
        <v>5712</v>
      </c>
      <c r="Q381" s="283" t="s">
        <v>5577</v>
      </c>
      <c r="R381" s="112" t="str">
        <f>INDEX([2]Outcome_GWASs!K:K,MATCH([2]Luke!Q509,[2]Outcome_GWASs!C:C,0))</f>
        <v>Defined in individual GWASs</v>
      </c>
      <c r="S381" s="112" t="s">
        <v>2369</v>
      </c>
      <c r="T381" s="112" t="str">
        <f>INDEX([2]Outcome_GWASs!I:I,MATCH([2]Luke!Q509,[2]Outcome_GWASs!C:C,0))</f>
        <v>18+</v>
      </c>
      <c r="U381" s="112" t="str">
        <f>INDEX([2]Outcome_GWASs!H:H,MATCH([2]Luke!Q509,[2]Outcome_GWASs!C:C,0))</f>
        <v>both</v>
      </c>
      <c r="V381" s="112">
        <f>INDEX([2]Outcome_GWASs!F:F,MATCH([2]Luke!Q509,[2]Outcome_GWASs!C:C,0))</f>
        <v>5100</v>
      </c>
      <c r="W381" s="112">
        <f>INDEX([2]Outcome_GWASs!G:G,MATCH([2]Luke!Q509,[2]Outcome_GWASs!C:C,0))</f>
        <v>4831</v>
      </c>
      <c r="X381" s="112">
        <f>INDEX([2]Outcome_GWASs!F:F,MATCH([2]Luke!Q509,[2]Outcome_GWASs!C:C,0))</f>
        <v>5100</v>
      </c>
      <c r="Y381" s="112">
        <f>INDEX([2]Outcome_GWASs!G:G,MATCH([2]Luke!Q509,[2]Outcome_GWASs!C:C,0))</f>
        <v>4831</v>
      </c>
      <c r="Z381" s="112" t="s">
        <v>10</v>
      </c>
      <c r="AA381" s="112" t="s">
        <v>1005</v>
      </c>
      <c r="AB381" s="112" t="str">
        <f>INDEX([2]Outcome_GWASs!E:E,MATCH([2]Luke!Q509,[2]Outcome_GWASs!C:C,0))</f>
        <v>European</v>
      </c>
      <c r="AC381" s="112" t="str">
        <f>INDEX([2]Exposure_GWASs!G:G,MATCH([2]Luke!AB509,[2]Exposure_GWASs!C:C,0))</f>
        <v>BMI</v>
      </c>
      <c r="AD381" s="112" t="s">
        <v>127</v>
      </c>
      <c r="AE381" s="112" t="s">
        <v>1060</v>
      </c>
      <c r="AF381" s="112" t="s">
        <v>139</v>
      </c>
      <c r="AG381" s="112" t="s">
        <v>140</v>
      </c>
      <c r="AH381" s="112" t="s">
        <v>11</v>
      </c>
      <c r="AI381" s="112">
        <f>INDEX([2]Exposure_GWASs!F:F,MATCH([2]Luke!AB509,[2]Exposure_GWASs!C:C,0))</f>
        <v>339224</v>
      </c>
      <c r="AJ381" s="112" t="s">
        <v>11</v>
      </c>
      <c r="AK381" s="112" t="s">
        <v>1005</v>
      </c>
      <c r="AL381" s="112" t="s">
        <v>249</v>
      </c>
      <c r="AM381" s="112" t="s">
        <v>10</v>
      </c>
      <c r="AN381" s="112" t="s">
        <v>10</v>
      </c>
      <c r="AO381" s="112" t="s">
        <v>11</v>
      </c>
      <c r="AP381" s="112" t="s">
        <v>11</v>
      </c>
      <c r="AQ381" s="112" t="s">
        <v>138</v>
      </c>
      <c r="AR381" s="112" t="s">
        <v>11</v>
      </c>
      <c r="AS381" s="112" t="s">
        <v>2361</v>
      </c>
      <c r="AT381" s="112" t="s">
        <v>11</v>
      </c>
      <c r="AU381" s="112" t="s">
        <v>10</v>
      </c>
      <c r="AV381" s="112" t="s">
        <v>10</v>
      </c>
      <c r="AW381" s="112">
        <v>77</v>
      </c>
      <c r="AX381" s="112">
        <f>INDEX([2]Exposure_GWASs!S:S,MATCH([2]Luke!AB509,[2]Exposure_GWASs!C:C,0))</f>
        <v>97</v>
      </c>
      <c r="AY381" s="112" t="s">
        <v>2380</v>
      </c>
      <c r="AZ381" s="112" t="s">
        <v>11</v>
      </c>
      <c r="BA381" s="112" t="s">
        <v>10</v>
      </c>
      <c r="BB381" s="112" t="s">
        <v>13</v>
      </c>
      <c r="BC381" s="112" t="s">
        <v>17</v>
      </c>
      <c r="BD381" s="112"/>
      <c r="BE381" s="112"/>
      <c r="BF381" s="112"/>
      <c r="BG381" s="112"/>
      <c r="BH381" s="112" t="s">
        <v>1011</v>
      </c>
      <c r="BI381" s="112" t="s">
        <v>11</v>
      </c>
      <c r="BJ381" s="112" t="s">
        <v>11</v>
      </c>
      <c r="BK381" s="112" t="s">
        <v>11</v>
      </c>
      <c r="BL381" s="112" t="s">
        <v>11</v>
      </c>
      <c r="BM381" s="112" t="s">
        <v>11</v>
      </c>
      <c r="BN381" s="112" t="s">
        <v>2362</v>
      </c>
      <c r="BO381" s="112" t="s">
        <v>167</v>
      </c>
      <c r="BP381" s="112" t="s">
        <v>1059</v>
      </c>
      <c r="BQ381" s="112" t="s">
        <v>1029</v>
      </c>
      <c r="BR381" s="112">
        <v>1.35</v>
      </c>
      <c r="BS381" s="112"/>
      <c r="BT381" s="112">
        <v>95</v>
      </c>
      <c r="BU381" s="112">
        <v>1.05</v>
      </c>
      <c r="BV381" s="112">
        <v>1.72</v>
      </c>
      <c r="BW381" s="112">
        <v>1.7000000000000001E-2</v>
      </c>
      <c r="BX381" s="112" t="s">
        <v>1791</v>
      </c>
      <c r="BY381" s="112" t="s">
        <v>10</v>
      </c>
      <c r="BZ381" s="112" t="s">
        <v>2363</v>
      </c>
      <c r="CA381" s="112" t="s">
        <v>2364</v>
      </c>
      <c r="CB381" s="112" t="s">
        <v>2365</v>
      </c>
      <c r="CC381" s="112" t="s">
        <v>2366</v>
      </c>
      <c r="CD381" s="112" t="s">
        <v>2367</v>
      </c>
      <c r="CE381" s="112"/>
      <c r="CF381" s="112"/>
      <c r="CG381" s="112"/>
      <c r="CH381" s="112"/>
    </row>
    <row r="382" spans="1:86">
      <c r="A382" s="112">
        <v>51</v>
      </c>
      <c r="B382" s="105" t="s">
        <v>282</v>
      </c>
      <c r="C382" s="115" t="s">
        <v>244</v>
      </c>
      <c r="D382" s="112" t="s">
        <v>2351</v>
      </c>
      <c r="E382" s="112">
        <v>2016</v>
      </c>
      <c r="F382" s="112" t="s">
        <v>2352</v>
      </c>
      <c r="G382" s="112" t="s">
        <v>2353</v>
      </c>
      <c r="H382" s="112" t="s">
        <v>2354</v>
      </c>
      <c r="I382" s="112" t="s">
        <v>2355</v>
      </c>
      <c r="J382" s="112" t="s">
        <v>2356</v>
      </c>
      <c r="K382" s="112" t="s">
        <v>2357</v>
      </c>
      <c r="L382" s="112" t="s">
        <v>2358</v>
      </c>
      <c r="M382" s="112" t="s">
        <v>2359</v>
      </c>
      <c r="N382" s="112" t="s">
        <v>15</v>
      </c>
      <c r="O382" s="112" t="s">
        <v>5712</v>
      </c>
      <c r="P382" s="112" t="s">
        <v>5710</v>
      </c>
      <c r="Q382" s="283" t="s">
        <v>5577</v>
      </c>
      <c r="R382" s="112" t="str">
        <f>INDEX([2]Outcome_GWASs!K:K,MATCH([2]Luke!Q510,[2]Outcome_GWASs!C:C,0))</f>
        <v>Defined in individual GWASs</v>
      </c>
      <c r="S382" s="112" t="s">
        <v>2370</v>
      </c>
      <c r="T382" s="112" t="str">
        <f>INDEX([2]Outcome_GWASs!I:I,MATCH([2]Luke!Q510,[2]Outcome_GWASs!C:C,0))</f>
        <v>18+</v>
      </c>
      <c r="U382" s="112" t="str">
        <f>INDEX([2]Outcome_GWASs!H:H,MATCH([2]Luke!Q510,[2]Outcome_GWASs!C:C,0))</f>
        <v>both</v>
      </c>
      <c r="V382" s="112">
        <f>INDEX([2]Outcome_GWASs!F:F,MATCH([2]Luke!Q510,[2]Outcome_GWASs!C:C,0))</f>
        <v>12160</v>
      </c>
      <c r="W382" s="112">
        <f>INDEX([2]Outcome_GWASs!G:G,MATCH([2]Luke!Q510,[2]Outcome_GWASs!C:C,0))</f>
        <v>16838</v>
      </c>
      <c r="X382" s="112">
        <f>INDEX([2]Outcome_GWASs!F:F,MATCH([2]Luke!Q510,[2]Outcome_GWASs!C:C,0))</f>
        <v>12160</v>
      </c>
      <c r="Y382" s="112">
        <f>INDEX([2]Outcome_GWASs!G:G,MATCH([2]Luke!Q510,[2]Outcome_GWASs!C:C,0))</f>
        <v>16838</v>
      </c>
      <c r="Z382" s="112" t="s">
        <v>10</v>
      </c>
      <c r="AA382" s="112" t="s">
        <v>1005</v>
      </c>
      <c r="AB382" s="112" t="str">
        <f>INDEX([2]Outcome_GWASs!E:E,MATCH([2]Luke!Q510,[2]Outcome_GWASs!C:C,0))</f>
        <v>European</v>
      </c>
      <c r="AC382" s="112" t="str">
        <f>INDEX([2]Exposure_GWASs!G:G,MATCH([2]Luke!AB510,[2]Exposure_GWASs!C:C,0))</f>
        <v>BMI</v>
      </c>
      <c r="AD382" s="112" t="s">
        <v>127</v>
      </c>
      <c r="AE382" s="112" t="s">
        <v>1060</v>
      </c>
      <c r="AF382" s="112" t="s">
        <v>139</v>
      </c>
      <c r="AG382" s="112" t="s">
        <v>140</v>
      </c>
      <c r="AH382" s="112" t="s">
        <v>11</v>
      </c>
      <c r="AI382" s="112">
        <f>INDEX([2]Exposure_GWASs!F:F,MATCH([2]Luke!AB510,[2]Exposure_GWASs!C:C,0))</f>
        <v>339224</v>
      </c>
      <c r="AJ382" s="112" t="s">
        <v>11</v>
      </c>
      <c r="AK382" s="112" t="s">
        <v>1005</v>
      </c>
      <c r="AL382" s="112" t="s">
        <v>249</v>
      </c>
      <c r="AM382" s="112" t="s">
        <v>10</v>
      </c>
      <c r="AN382" s="112" t="s">
        <v>10</v>
      </c>
      <c r="AO382" s="112" t="s">
        <v>11</v>
      </c>
      <c r="AP382" s="112" t="s">
        <v>11</v>
      </c>
      <c r="AQ382" s="112" t="s">
        <v>138</v>
      </c>
      <c r="AR382" s="112" t="s">
        <v>11</v>
      </c>
      <c r="AS382" s="112" t="s">
        <v>2361</v>
      </c>
      <c r="AT382" s="112" t="s">
        <v>11</v>
      </c>
      <c r="AU382" s="112" t="s">
        <v>10</v>
      </c>
      <c r="AV382" s="112" t="s">
        <v>10</v>
      </c>
      <c r="AW382" s="112">
        <v>77</v>
      </c>
      <c r="AX382" s="112">
        <f>INDEX([2]Exposure_GWASs!S:S,MATCH([2]Luke!AB510,[2]Exposure_GWASs!C:C,0))</f>
        <v>97</v>
      </c>
      <c r="AY382" s="112" t="s">
        <v>2380</v>
      </c>
      <c r="AZ382" s="112" t="s">
        <v>11</v>
      </c>
      <c r="BA382" s="112" t="s">
        <v>10</v>
      </c>
      <c r="BB382" s="112" t="s">
        <v>13</v>
      </c>
      <c r="BC382" s="112" t="s">
        <v>17</v>
      </c>
      <c r="BD382" s="112"/>
      <c r="BE382" s="112"/>
      <c r="BF382" s="112"/>
      <c r="BG382" s="112"/>
      <c r="BH382" s="112" t="s">
        <v>1011</v>
      </c>
      <c r="BI382" s="112" t="s">
        <v>11</v>
      </c>
      <c r="BJ382" s="112" t="s">
        <v>11</v>
      </c>
      <c r="BK382" s="112" t="s">
        <v>11</v>
      </c>
      <c r="BL382" s="112" t="s">
        <v>11</v>
      </c>
      <c r="BM382" s="112" t="s">
        <v>11</v>
      </c>
      <c r="BN382" s="112" t="s">
        <v>2362</v>
      </c>
      <c r="BO382" s="112" t="s">
        <v>167</v>
      </c>
      <c r="BP382" s="112" t="s">
        <v>1059</v>
      </c>
      <c r="BQ382" s="112" t="s">
        <v>1029</v>
      </c>
      <c r="BR382" s="112">
        <v>1.68</v>
      </c>
      <c r="BS382" s="112"/>
      <c r="BT382" s="112">
        <v>95</v>
      </c>
      <c r="BU382" s="112">
        <v>0.84</v>
      </c>
      <c r="BV382" s="112">
        <v>3.36</v>
      </c>
      <c r="BW382" s="112">
        <v>0.14000000000000001</v>
      </c>
      <c r="BX382" s="112" t="s">
        <v>1791</v>
      </c>
      <c r="BY382" s="112" t="s">
        <v>10</v>
      </c>
      <c r="BZ382" s="112" t="s">
        <v>2363</v>
      </c>
      <c r="CA382" s="112" t="s">
        <v>2364</v>
      </c>
      <c r="CB382" s="112" t="s">
        <v>2365</v>
      </c>
      <c r="CC382" s="112" t="s">
        <v>2366</v>
      </c>
      <c r="CD382" s="112" t="s">
        <v>2367</v>
      </c>
      <c r="CE382" s="112"/>
      <c r="CF382" s="112"/>
      <c r="CG382" s="112"/>
      <c r="CH382" s="112"/>
    </row>
    <row r="383" spans="1:86">
      <c r="A383" s="112">
        <v>51</v>
      </c>
      <c r="B383" s="105" t="s">
        <v>282</v>
      </c>
      <c r="C383" s="115" t="s">
        <v>244</v>
      </c>
      <c r="D383" s="112" t="s">
        <v>2351</v>
      </c>
      <c r="E383" s="112">
        <v>2016</v>
      </c>
      <c r="F383" s="112" t="s">
        <v>2352</v>
      </c>
      <c r="G383" s="112" t="s">
        <v>2353</v>
      </c>
      <c r="H383" s="112" t="s">
        <v>2354</v>
      </c>
      <c r="I383" s="112" t="s">
        <v>2355</v>
      </c>
      <c r="J383" s="112" t="s">
        <v>2356</v>
      </c>
      <c r="K383" s="112" t="s">
        <v>2357</v>
      </c>
      <c r="L383" s="112" t="s">
        <v>2358</v>
      </c>
      <c r="M383" s="112" t="s">
        <v>2359</v>
      </c>
      <c r="N383" s="112" t="s">
        <v>15</v>
      </c>
      <c r="O383" s="112" t="s">
        <v>5712</v>
      </c>
      <c r="P383" s="112" t="s">
        <v>5709</v>
      </c>
      <c r="Q383" s="283" t="s">
        <v>5577</v>
      </c>
      <c r="R383" s="112" t="str">
        <f>INDEX([2]Outcome_GWASs!K:K,MATCH([2]Luke!Q511,[2]Outcome_GWASs!C:C,0))</f>
        <v>Defined in individual GWASs</v>
      </c>
      <c r="S383" s="112" t="s">
        <v>2371</v>
      </c>
      <c r="T383" s="112" t="str">
        <f>INDEX([2]Outcome_GWASs!I:I,MATCH([2]Luke!Q511,[2]Outcome_GWASs!C:C,0))</f>
        <v>18+</v>
      </c>
      <c r="U383" s="112" t="str">
        <f>INDEX([2]Outcome_GWASs!H:H,MATCH([2]Luke!Q511,[2]Outcome_GWASs!C:C,0))</f>
        <v>both</v>
      </c>
      <c r="V383" s="112">
        <f>INDEX([2]Outcome_GWASs!F:F,MATCH([2]Luke!Q511,[2]Outcome_GWASs!C:C,0))</f>
        <v>3718</v>
      </c>
      <c r="W383" s="112">
        <f>INDEX([2]Outcome_GWASs!G:G,MATCH([2]Luke!Q511,[2]Outcome_GWASs!C:C,0))</f>
        <v>15871</v>
      </c>
      <c r="X383" s="112">
        <f>INDEX([2]Outcome_GWASs!F:F,MATCH([2]Luke!Q511,[2]Outcome_GWASs!C:C,0))</f>
        <v>3718</v>
      </c>
      <c r="Y383" s="112">
        <f>INDEX([2]Outcome_GWASs!G:G,MATCH([2]Luke!Q511,[2]Outcome_GWASs!C:C,0))</f>
        <v>15871</v>
      </c>
      <c r="Z383" s="112" t="s">
        <v>10</v>
      </c>
      <c r="AA383" s="112" t="s">
        <v>1005</v>
      </c>
      <c r="AB383" s="112" t="str">
        <f>INDEX([2]Outcome_GWASs!E:E,MATCH([2]Luke!Q511,[2]Outcome_GWASs!C:C,0))</f>
        <v>European</v>
      </c>
      <c r="AC383" s="112" t="str">
        <f>INDEX([2]Exposure_GWASs!G:G,MATCH([2]Luke!AB511,[2]Exposure_GWASs!C:C,0))</f>
        <v>BMI</v>
      </c>
      <c r="AD383" s="112" t="s">
        <v>127</v>
      </c>
      <c r="AE383" s="112" t="s">
        <v>1060</v>
      </c>
      <c r="AF383" s="112" t="s">
        <v>139</v>
      </c>
      <c r="AG383" s="112" t="s">
        <v>140</v>
      </c>
      <c r="AH383" s="112" t="s">
        <v>11</v>
      </c>
      <c r="AI383" s="112">
        <f>INDEX([2]Exposure_GWASs!F:F,MATCH([2]Luke!AB511,[2]Exposure_GWASs!C:C,0))</f>
        <v>339224</v>
      </c>
      <c r="AJ383" s="112" t="s">
        <v>11</v>
      </c>
      <c r="AK383" s="112" t="s">
        <v>1005</v>
      </c>
      <c r="AL383" s="112" t="s">
        <v>249</v>
      </c>
      <c r="AM383" s="112" t="s">
        <v>10</v>
      </c>
      <c r="AN383" s="112" t="s">
        <v>10</v>
      </c>
      <c r="AO383" s="112" t="s">
        <v>11</v>
      </c>
      <c r="AP383" s="112" t="s">
        <v>11</v>
      </c>
      <c r="AQ383" s="112" t="s">
        <v>138</v>
      </c>
      <c r="AR383" s="112" t="s">
        <v>11</v>
      </c>
      <c r="AS383" s="112" t="s">
        <v>2361</v>
      </c>
      <c r="AT383" s="112" t="s">
        <v>11</v>
      </c>
      <c r="AU383" s="112" t="s">
        <v>10</v>
      </c>
      <c r="AV383" s="112" t="s">
        <v>10</v>
      </c>
      <c r="AW383" s="112">
        <v>77</v>
      </c>
      <c r="AX383" s="112">
        <f>INDEX([2]Exposure_GWASs!S:S,MATCH([2]Luke!AB511,[2]Exposure_GWASs!C:C,0))</f>
        <v>97</v>
      </c>
      <c r="AY383" s="112" t="s">
        <v>2380</v>
      </c>
      <c r="AZ383" s="112" t="s">
        <v>11</v>
      </c>
      <c r="BA383" s="112" t="s">
        <v>10</v>
      </c>
      <c r="BB383" s="112" t="s">
        <v>13</v>
      </c>
      <c r="BC383" s="112" t="s">
        <v>17</v>
      </c>
      <c r="BD383" s="112"/>
      <c r="BE383" s="112"/>
      <c r="BF383" s="112"/>
      <c r="BG383" s="112"/>
      <c r="BH383" s="112" t="s">
        <v>1011</v>
      </c>
      <c r="BI383" s="112" t="s">
        <v>11</v>
      </c>
      <c r="BJ383" s="112" t="s">
        <v>11</v>
      </c>
      <c r="BK383" s="112" t="s">
        <v>11</v>
      </c>
      <c r="BL383" s="112" t="s">
        <v>11</v>
      </c>
      <c r="BM383" s="112" t="s">
        <v>11</v>
      </c>
      <c r="BN383" s="112" t="s">
        <v>2362</v>
      </c>
      <c r="BO383" s="112" t="s">
        <v>167</v>
      </c>
      <c r="BP383" s="112" t="s">
        <v>1059</v>
      </c>
      <c r="BQ383" s="112" t="s">
        <v>1029</v>
      </c>
      <c r="BR383" s="112">
        <v>1.34</v>
      </c>
      <c r="BS383" s="112"/>
      <c r="BT383" s="112">
        <v>95</v>
      </c>
      <c r="BU383" s="112">
        <v>0.8</v>
      </c>
      <c r="BV383" s="112">
        <v>2.2599999999999998</v>
      </c>
      <c r="BW383" s="112">
        <v>0.26</v>
      </c>
      <c r="BX383" s="112" t="s">
        <v>1791</v>
      </c>
      <c r="BY383" s="112" t="s">
        <v>10</v>
      </c>
      <c r="BZ383" s="112" t="s">
        <v>2363</v>
      </c>
      <c r="CA383" s="112" t="s">
        <v>2364</v>
      </c>
      <c r="CB383" s="112" t="s">
        <v>2365</v>
      </c>
      <c r="CC383" s="112" t="s">
        <v>2366</v>
      </c>
      <c r="CD383" s="112" t="s">
        <v>2367</v>
      </c>
      <c r="CE383" s="112"/>
      <c r="CF383" s="112"/>
      <c r="CG383" s="112"/>
      <c r="CH383" s="112"/>
    </row>
    <row r="384" spans="1:86">
      <c r="A384" s="112">
        <v>51</v>
      </c>
      <c r="B384" s="105" t="s">
        <v>282</v>
      </c>
      <c r="C384" s="115" t="s">
        <v>244</v>
      </c>
      <c r="D384" s="112" t="s">
        <v>2351</v>
      </c>
      <c r="E384" s="112">
        <v>2016</v>
      </c>
      <c r="F384" s="112" t="s">
        <v>2352</v>
      </c>
      <c r="G384" s="112" t="s">
        <v>2353</v>
      </c>
      <c r="H384" s="112" t="s">
        <v>2354</v>
      </c>
      <c r="I384" s="112" t="s">
        <v>2355</v>
      </c>
      <c r="J384" s="112" t="s">
        <v>2356</v>
      </c>
      <c r="K384" s="112" t="s">
        <v>2357</v>
      </c>
      <c r="L384" s="112" t="s">
        <v>2358</v>
      </c>
      <c r="M384" s="112" t="s">
        <v>2359</v>
      </c>
      <c r="N384" s="112" t="s">
        <v>15</v>
      </c>
      <c r="O384" s="112" t="s">
        <v>5712</v>
      </c>
      <c r="P384" s="112" t="s">
        <v>5738</v>
      </c>
      <c r="Q384" s="283" t="s">
        <v>5577</v>
      </c>
      <c r="R384" s="112" t="str">
        <f>INDEX([2]Outcome_GWASs!K:K,MATCH([2]Luke!Q512,[2]Outcome_GWASs!C:C,0))</f>
        <v>Defined in individual GWASs</v>
      </c>
      <c r="S384" s="112" t="s">
        <v>2372</v>
      </c>
      <c r="T384" s="112" t="str">
        <f>INDEX([2]Outcome_GWASs!I:I,MATCH([2]Luke!Q512,[2]Outcome_GWASs!C:C,0))</f>
        <v>18+</v>
      </c>
      <c r="U384" s="112" t="str">
        <f>INDEX([2]Outcome_GWASs!H:H,MATCH([2]Luke!Q512,[2]Outcome_GWASs!C:C,0))</f>
        <v>both</v>
      </c>
      <c r="V384" s="112">
        <f>INDEX([2]Outcome_GWASs!F:F,MATCH([2]Luke!Q512,[2]Outcome_GWASs!C:C,0))</f>
        <v>3422</v>
      </c>
      <c r="W384" s="112">
        <f>INDEX([2]Outcome_GWASs!G:G,MATCH([2]Luke!Q512,[2]Outcome_GWASs!C:C,0))</f>
        <v>16015</v>
      </c>
      <c r="X384" s="112">
        <f>INDEX([2]Outcome_GWASs!F:F,MATCH([2]Luke!Q512,[2]Outcome_GWASs!C:C,0))</f>
        <v>3422</v>
      </c>
      <c r="Y384" s="112">
        <f>INDEX([2]Outcome_GWASs!G:G,MATCH([2]Luke!Q512,[2]Outcome_GWASs!C:C,0))</f>
        <v>16015</v>
      </c>
      <c r="Z384" s="112" t="s">
        <v>10</v>
      </c>
      <c r="AA384" s="112" t="s">
        <v>1005</v>
      </c>
      <c r="AB384" s="112" t="str">
        <f>INDEX([2]Outcome_GWASs!E:E,MATCH([2]Luke!Q512,[2]Outcome_GWASs!C:C,0))</f>
        <v>European</v>
      </c>
      <c r="AC384" s="112" t="str">
        <f>INDEX([2]Exposure_GWASs!G:G,MATCH([2]Luke!AB512,[2]Exposure_GWASs!C:C,0))</f>
        <v>BMI</v>
      </c>
      <c r="AD384" s="112" t="s">
        <v>127</v>
      </c>
      <c r="AE384" s="112" t="s">
        <v>1060</v>
      </c>
      <c r="AF384" s="112" t="s">
        <v>139</v>
      </c>
      <c r="AG384" s="112" t="s">
        <v>140</v>
      </c>
      <c r="AH384" s="112" t="s">
        <v>11</v>
      </c>
      <c r="AI384" s="112">
        <f>INDEX([2]Exposure_GWASs!F:F,MATCH([2]Luke!AB512,[2]Exposure_GWASs!C:C,0))</f>
        <v>339224</v>
      </c>
      <c r="AJ384" s="112" t="s">
        <v>11</v>
      </c>
      <c r="AK384" s="112" t="s">
        <v>1005</v>
      </c>
      <c r="AL384" s="112" t="s">
        <v>249</v>
      </c>
      <c r="AM384" s="112" t="s">
        <v>10</v>
      </c>
      <c r="AN384" s="112" t="s">
        <v>10</v>
      </c>
      <c r="AO384" s="112" t="s">
        <v>11</v>
      </c>
      <c r="AP384" s="112" t="s">
        <v>11</v>
      </c>
      <c r="AQ384" s="112" t="s">
        <v>138</v>
      </c>
      <c r="AR384" s="112" t="s">
        <v>11</v>
      </c>
      <c r="AS384" s="112" t="s">
        <v>2361</v>
      </c>
      <c r="AT384" s="112" t="s">
        <v>11</v>
      </c>
      <c r="AU384" s="112" t="s">
        <v>10</v>
      </c>
      <c r="AV384" s="112" t="s">
        <v>10</v>
      </c>
      <c r="AW384" s="112">
        <v>77</v>
      </c>
      <c r="AX384" s="112">
        <f>INDEX([2]Exposure_GWASs!S:S,MATCH([2]Luke!AB512,[2]Exposure_GWASs!C:C,0))</f>
        <v>97</v>
      </c>
      <c r="AY384" s="112" t="s">
        <v>2380</v>
      </c>
      <c r="AZ384" s="112" t="s">
        <v>11</v>
      </c>
      <c r="BA384" s="112" t="s">
        <v>10</v>
      </c>
      <c r="BB384" s="112" t="s">
        <v>13</v>
      </c>
      <c r="BC384" s="112" t="s">
        <v>17</v>
      </c>
      <c r="BD384" s="112"/>
      <c r="BE384" s="112"/>
      <c r="BF384" s="112"/>
      <c r="BG384" s="112"/>
      <c r="BH384" s="112" t="s">
        <v>1011</v>
      </c>
      <c r="BI384" s="112" t="s">
        <v>11</v>
      </c>
      <c r="BJ384" s="112" t="s">
        <v>11</v>
      </c>
      <c r="BK384" s="112" t="s">
        <v>11</v>
      </c>
      <c r="BL384" s="112" t="s">
        <v>11</v>
      </c>
      <c r="BM384" s="112" t="s">
        <v>11</v>
      </c>
      <c r="BN384" s="112" t="s">
        <v>2362</v>
      </c>
      <c r="BO384" s="112" t="s">
        <v>167</v>
      </c>
      <c r="BP384" s="112" t="s">
        <v>1059</v>
      </c>
      <c r="BQ384" s="112" t="s">
        <v>1029</v>
      </c>
      <c r="BR384" s="112">
        <v>1.3</v>
      </c>
      <c r="BS384" s="112"/>
      <c r="BT384" s="112">
        <v>95</v>
      </c>
      <c r="BU384" s="112">
        <v>0.97</v>
      </c>
      <c r="BV384" s="112">
        <v>1.76</v>
      </c>
      <c r="BW384" s="112">
        <v>8.8999999999999996E-2</v>
      </c>
      <c r="BX384" s="112" t="s">
        <v>1791</v>
      </c>
      <c r="BY384" s="112" t="s">
        <v>10</v>
      </c>
      <c r="BZ384" s="112" t="s">
        <v>2363</v>
      </c>
      <c r="CA384" s="112" t="s">
        <v>2364</v>
      </c>
      <c r="CB384" s="112" t="s">
        <v>2365</v>
      </c>
      <c r="CC384" s="112" t="s">
        <v>2366</v>
      </c>
      <c r="CD384" s="112" t="s">
        <v>2367</v>
      </c>
      <c r="CE384" s="112"/>
      <c r="CF384" s="112"/>
      <c r="CG384" s="112"/>
      <c r="CH384" s="112"/>
    </row>
    <row r="385" spans="1:86">
      <c r="A385" s="112">
        <v>51</v>
      </c>
      <c r="B385" s="105" t="s">
        <v>282</v>
      </c>
      <c r="C385" s="115" t="s">
        <v>244</v>
      </c>
      <c r="D385" s="112" t="s">
        <v>2351</v>
      </c>
      <c r="E385" s="112">
        <v>2016</v>
      </c>
      <c r="F385" s="112" t="s">
        <v>2352</v>
      </c>
      <c r="G385" s="112" t="s">
        <v>2353</v>
      </c>
      <c r="H385" s="112" t="s">
        <v>2354</v>
      </c>
      <c r="I385" s="112" t="s">
        <v>2355</v>
      </c>
      <c r="J385" s="112" t="s">
        <v>2356</v>
      </c>
      <c r="K385" s="112" t="s">
        <v>2357</v>
      </c>
      <c r="L385" s="112" t="s">
        <v>2358</v>
      </c>
      <c r="M385" s="112" t="s">
        <v>2359</v>
      </c>
      <c r="N385" s="112" t="s">
        <v>15</v>
      </c>
      <c r="O385" s="112" t="s">
        <v>1211</v>
      </c>
      <c r="P385" s="112" t="s">
        <v>1211</v>
      </c>
      <c r="Q385" s="283" t="s">
        <v>5577</v>
      </c>
      <c r="R385" s="112" t="str">
        <f>INDEX([2]Outcome_GWASs!K:K,MATCH([2]Luke!Q513,[2]Outcome_GWASs!C:C,0))</f>
        <v>Defined in individual GWASs</v>
      </c>
      <c r="S385" s="112" t="s">
        <v>2373</v>
      </c>
      <c r="T385" s="112" t="str">
        <f>INDEX([2]Outcome_GWASs!I:I,MATCH([2]Luke!Q513,[2]Outcome_GWASs!C:C,0))</f>
        <v>18+</v>
      </c>
      <c r="U385" s="112" t="str">
        <f>INDEX([2]Outcome_GWASs!H:H,MATCH([2]Luke!Q513,[2]Outcome_GWASs!C:C,0))</f>
        <v>both</v>
      </c>
      <c r="V385" s="112">
        <f>INDEX([2]Outcome_GWASs!F:F,MATCH([2]Luke!Q513,[2]Outcome_GWASs!C:C,0))</f>
        <v>4369</v>
      </c>
      <c r="W385" s="112">
        <f>INDEX([2]Outcome_GWASs!G:G,MATCH([2]Luke!Q513,[2]Outcome_GWASs!C:C,0))</f>
        <v>9123</v>
      </c>
      <c r="X385" s="112">
        <f>INDEX([2]Outcome_GWASs!F:F,MATCH([2]Luke!Q513,[2]Outcome_GWASs!C:C,0))</f>
        <v>4369</v>
      </c>
      <c r="Y385" s="112">
        <f>INDEX([2]Outcome_GWASs!G:G,MATCH([2]Luke!Q513,[2]Outcome_GWASs!C:C,0))</f>
        <v>9123</v>
      </c>
      <c r="Z385" s="112" t="s">
        <v>10</v>
      </c>
      <c r="AA385" s="112" t="s">
        <v>1005</v>
      </c>
      <c r="AB385" s="112" t="str">
        <f>INDEX([2]Outcome_GWASs!E:E,MATCH([2]Luke!Q513,[2]Outcome_GWASs!C:C,0))</f>
        <v>European</v>
      </c>
      <c r="AC385" s="112" t="str">
        <f>INDEX([2]Exposure_GWASs!G:G,MATCH([2]Luke!AB513,[2]Exposure_GWASs!C:C,0))</f>
        <v>BMI</v>
      </c>
      <c r="AD385" s="112" t="s">
        <v>127</v>
      </c>
      <c r="AE385" s="112" t="s">
        <v>1060</v>
      </c>
      <c r="AF385" s="112" t="s">
        <v>139</v>
      </c>
      <c r="AG385" s="112" t="s">
        <v>140</v>
      </c>
      <c r="AH385" s="112" t="s">
        <v>11</v>
      </c>
      <c r="AI385" s="112">
        <f>INDEX([2]Exposure_GWASs!F:F,MATCH([2]Luke!AB513,[2]Exposure_GWASs!C:C,0))</f>
        <v>339224</v>
      </c>
      <c r="AJ385" s="112" t="s">
        <v>11</v>
      </c>
      <c r="AK385" s="112" t="s">
        <v>1005</v>
      </c>
      <c r="AL385" s="112" t="s">
        <v>249</v>
      </c>
      <c r="AM385" s="112" t="s">
        <v>10</v>
      </c>
      <c r="AN385" s="112" t="s">
        <v>10</v>
      </c>
      <c r="AO385" s="112" t="s">
        <v>11</v>
      </c>
      <c r="AP385" s="112" t="s">
        <v>11</v>
      </c>
      <c r="AQ385" s="112" t="s">
        <v>138</v>
      </c>
      <c r="AR385" s="112" t="s">
        <v>11</v>
      </c>
      <c r="AS385" s="112" t="s">
        <v>2361</v>
      </c>
      <c r="AT385" s="112" t="s">
        <v>11</v>
      </c>
      <c r="AU385" s="112" t="s">
        <v>10</v>
      </c>
      <c r="AV385" s="112" t="s">
        <v>10</v>
      </c>
      <c r="AW385" s="112">
        <v>77</v>
      </c>
      <c r="AX385" s="112">
        <f>INDEX([2]Exposure_GWASs!S:S,MATCH([2]Luke!AB513,[2]Exposure_GWASs!C:C,0))</f>
        <v>97</v>
      </c>
      <c r="AY385" s="112" t="s">
        <v>2380</v>
      </c>
      <c r="AZ385" s="112" t="s">
        <v>11</v>
      </c>
      <c r="BA385" s="112" t="s">
        <v>10</v>
      </c>
      <c r="BB385" s="112" t="s">
        <v>13</v>
      </c>
      <c r="BC385" s="112" t="s">
        <v>17</v>
      </c>
      <c r="BD385" s="112"/>
      <c r="BE385" s="112"/>
      <c r="BF385" s="112"/>
      <c r="BG385" s="112"/>
      <c r="BH385" s="112" t="s">
        <v>1011</v>
      </c>
      <c r="BI385" s="112" t="s">
        <v>11</v>
      </c>
      <c r="BJ385" s="112" t="s">
        <v>11</v>
      </c>
      <c r="BK385" s="112" t="s">
        <v>11</v>
      </c>
      <c r="BL385" s="112" t="s">
        <v>11</v>
      </c>
      <c r="BM385" s="112" t="s">
        <v>11</v>
      </c>
      <c r="BN385" s="112" t="s">
        <v>2362</v>
      </c>
      <c r="BO385" s="112" t="s">
        <v>167</v>
      </c>
      <c r="BP385" s="112" t="s">
        <v>1059</v>
      </c>
      <c r="BQ385" s="112" t="s">
        <v>1029</v>
      </c>
      <c r="BR385" s="112">
        <v>1.01</v>
      </c>
      <c r="BS385" s="112"/>
      <c r="BT385" s="112">
        <v>95</v>
      </c>
      <c r="BU385" s="112">
        <v>0.84</v>
      </c>
      <c r="BV385" s="112">
        <v>1.21</v>
      </c>
      <c r="BW385" s="112">
        <v>0.97</v>
      </c>
      <c r="BX385" s="112" t="s">
        <v>1791</v>
      </c>
      <c r="BY385" s="112" t="s">
        <v>10</v>
      </c>
      <c r="BZ385" s="112" t="s">
        <v>2363</v>
      </c>
      <c r="CA385" s="112" t="s">
        <v>2364</v>
      </c>
      <c r="CB385" s="112" t="s">
        <v>2365</v>
      </c>
      <c r="CC385" s="112" t="s">
        <v>2366</v>
      </c>
      <c r="CD385" s="112" t="s">
        <v>2367</v>
      </c>
      <c r="CE385" s="112"/>
      <c r="CF385" s="112"/>
      <c r="CG385" s="112"/>
      <c r="CH385" s="112"/>
    </row>
    <row r="386" spans="1:86">
      <c r="A386" s="112">
        <v>51</v>
      </c>
      <c r="B386" s="105" t="s">
        <v>282</v>
      </c>
      <c r="C386" s="115" t="s">
        <v>244</v>
      </c>
      <c r="D386" s="112" t="s">
        <v>2351</v>
      </c>
      <c r="E386" s="112">
        <v>2016</v>
      </c>
      <c r="F386" s="112" t="s">
        <v>2352</v>
      </c>
      <c r="G386" s="112" t="s">
        <v>2353</v>
      </c>
      <c r="H386" s="112" t="s">
        <v>2354</v>
      </c>
      <c r="I386" s="112" t="s">
        <v>2355</v>
      </c>
      <c r="J386" s="112" t="s">
        <v>2356</v>
      </c>
      <c r="K386" s="112" t="s">
        <v>2357</v>
      </c>
      <c r="L386" s="112" t="s">
        <v>2358</v>
      </c>
      <c r="M386" s="112" t="s">
        <v>2359</v>
      </c>
      <c r="N386" s="112" t="s">
        <v>15</v>
      </c>
      <c r="O386" s="112" t="s">
        <v>1211</v>
      </c>
      <c r="P386" s="112" t="s">
        <v>5739</v>
      </c>
      <c r="Q386" s="283" t="s">
        <v>5577</v>
      </c>
      <c r="R386" s="112" t="str">
        <f>INDEX([2]Outcome_GWASs!K:K,MATCH([2]Luke!Q514,[2]Outcome_GWASs!C:C,0))</f>
        <v>Defined in individual GWASs</v>
      </c>
      <c r="S386" s="112" t="s">
        <v>2374</v>
      </c>
      <c r="T386" s="112" t="str">
        <f>INDEX([2]Outcome_GWASs!I:I,MATCH([2]Luke!Q514,[2]Outcome_GWASs!C:C,0))</f>
        <v>18+</v>
      </c>
      <c r="U386" s="112" t="str">
        <f>INDEX([2]Outcome_GWASs!H:H,MATCH([2]Luke!Q514,[2]Outcome_GWASs!C:C,0))</f>
        <v>both</v>
      </c>
      <c r="V386" s="112">
        <f>INDEX([2]Outcome_GWASs!F:F,MATCH([2]Luke!Q514,[2]Outcome_GWASs!C:C,0))</f>
        <v>356</v>
      </c>
      <c r="W386" s="112">
        <f>INDEX([2]Outcome_GWASs!G:G,MATCH([2]Luke!Q514,[2]Outcome_GWASs!C:C,0))</f>
        <v>9123</v>
      </c>
      <c r="X386" s="112">
        <f>INDEX([2]Outcome_GWASs!F:F,MATCH([2]Luke!Q514,[2]Outcome_GWASs!C:C,0))</f>
        <v>356</v>
      </c>
      <c r="Y386" s="112">
        <f>INDEX([2]Outcome_GWASs!G:G,MATCH([2]Luke!Q514,[2]Outcome_GWASs!C:C,0))</f>
        <v>9123</v>
      </c>
      <c r="Z386" s="112" t="s">
        <v>10</v>
      </c>
      <c r="AA386" s="112" t="s">
        <v>1005</v>
      </c>
      <c r="AB386" s="112" t="str">
        <f>INDEX([2]Outcome_GWASs!E:E,MATCH([2]Luke!Q514,[2]Outcome_GWASs!C:C,0))</f>
        <v>European</v>
      </c>
      <c r="AC386" s="112" t="str">
        <f>INDEX([2]Exposure_GWASs!G:G,MATCH([2]Luke!AB514,[2]Exposure_GWASs!C:C,0))</f>
        <v>BMI</v>
      </c>
      <c r="AD386" s="112" t="s">
        <v>127</v>
      </c>
      <c r="AE386" s="112" t="s">
        <v>1060</v>
      </c>
      <c r="AF386" s="112" t="s">
        <v>139</v>
      </c>
      <c r="AG386" s="112" t="s">
        <v>140</v>
      </c>
      <c r="AH386" s="112" t="s">
        <v>11</v>
      </c>
      <c r="AI386" s="112">
        <f>INDEX([2]Exposure_GWASs!F:F,MATCH([2]Luke!AB514,[2]Exposure_GWASs!C:C,0))</f>
        <v>339224</v>
      </c>
      <c r="AJ386" s="112" t="s">
        <v>11</v>
      </c>
      <c r="AK386" s="112" t="s">
        <v>1005</v>
      </c>
      <c r="AL386" s="112" t="s">
        <v>249</v>
      </c>
      <c r="AM386" s="112" t="s">
        <v>10</v>
      </c>
      <c r="AN386" s="112" t="s">
        <v>10</v>
      </c>
      <c r="AO386" s="112" t="s">
        <v>11</v>
      </c>
      <c r="AP386" s="112" t="s">
        <v>11</v>
      </c>
      <c r="AQ386" s="112" t="s">
        <v>138</v>
      </c>
      <c r="AR386" s="112" t="s">
        <v>11</v>
      </c>
      <c r="AS386" s="112" t="s">
        <v>2361</v>
      </c>
      <c r="AT386" s="112" t="s">
        <v>11</v>
      </c>
      <c r="AU386" s="112" t="s">
        <v>10</v>
      </c>
      <c r="AV386" s="112" t="s">
        <v>10</v>
      </c>
      <c r="AW386" s="112">
        <v>77</v>
      </c>
      <c r="AX386" s="112">
        <f>INDEX([2]Exposure_GWASs!S:S,MATCH([2]Luke!AB514,[2]Exposure_GWASs!C:C,0))</f>
        <v>97</v>
      </c>
      <c r="AY386" s="112" t="s">
        <v>2380</v>
      </c>
      <c r="AZ386" s="112" t="s">
        <v>11</v>
      </c>
      <c r="BA386" s="112" t="s">
        <v>10</v>
      </c>
      <c r="BB386" s="112" t="s">
        <v>13</v>
      </c>
      <c r="BC386" s="112" t="s">
        <v>17</v>
      </c>
      <c r="BD386" s="112"/>
      <c r="BE386" s="112"/>
      <c r="BF386" s="112"/>
      <c r="BG386" s="112"/>
      <c r="BH386" s="112" t="s">
        <v>1011</v>
      </c>
      <c r="BI386" s="112" t="s">
        <v>11</v>
      </c>
      <c r="BJ386" s="112" t="s">
        <v>11</v>
      </c>
      <c r="BK386" s="112" t="s">
        <v>11</v>
      </c>
      <c r="BL386" s="112" t="s">
        <v>11</v>
      </c>
      <c r="BM386" s="112" t="s">
        <v>11</v>
      </c>
      <c r="BN386" s="112" t="s">
        <v>2362</v>
      </c>
      <c r="BO386" s="112" t="s">
        <v>167</v>
      </c>
      <c r="BP386" s="112" t="s">
        <v>1059</v>
      </c>
      <c r="BQ386" s="112" t="s">
        <v>1029</v>
      </c>
      <c r="BR386" s="112">
        <v>1.1100000000000001</v>
      </c>
      <c r="BS386" s="112"/>
      <c r="BT386" s="112">
        <v>95</v>
      </c>
      <c r="BU386" s="112">
        <v>0.85</v>
      </c>
      <c r="BV386" s="112">
        <v>1.44</v>
      </c>
      <c r="BW386" s="112">
        <v>0.44</v>
      </c>
      <c r="BX386" s="112" t="s">
        <v>1791</v>
      </c>
      <c r="BY386" s="112" t="s">
        <v>10</v>
      </c>
      <c r="BZ386" s="112" t="s">
        <v>2363</v>
      </c>
      <c r="CA386" s="112" t="s">
        <v>2364</v>
      </c>
      <c r="CB386" s="112" t="s">
        <v>2365</v>
      </c>
      <c r="CC386" s="112" t="s">
        <v>2366</v>
      </c>
      <c r="CD386" s="112" t="s">
        <v>2367</v>
      </c>
      <c r="CE386" s="112"/>
      <c r="CF386" s="112"/>
      <c r="CG386" s="112"/>
      <c r="CH386" s="112"/>
    </row>
    <row r="387" spans="1:86">
      <c r="A387" s="112">
        <v>51</v>
      </c>
      <c r="B387" s="105" t="s">
        <v>282</v>
      </c>
      <c r="C387" s="115" t="s">
        <v>244</v>
      </c>
      <c r="D387" s="112" t="s">
        <v>2351</v>
      </c>
      <c r="E387" s="112">
        <v>2016</v>
      </c>
      <c r="F387" s="112" t="s">
        <v>2352</v>
      </c>
      <c r="G387" s="112" t="s">
        <v>2353</v>
      </c>
      <c r="H387" s="112" t="s">
        <v>2354</v>
      </c>
      <c r="I387" s="112" t="s">
        <v>2355</v>
      </c>
      <c r="J387" s="112" t="s">
        <v>2356</v>
      </c>
      <c r="K387" s="112" t="s">
        <v>2357</v>
      </c>
      <c r="L387" s="112" t="s">
        <v>2358</v>
      </c>
      <c r="M387" s="112" t="s">
        <v>2359</v>
      </c>
      <c r="N387" s="112" t="s">
        <v>15</v>
      </c>
      <c r="O387" s="112" t="s">
        <v>1203</v>
      </c>
      <c r="P387" s="112" t="s">
        <v>1203</v>
      </c>
      <c r="Q387" s="283" t="s">
        <v>5577</v>
      </c>
      <c r="R387" s="112" t="str">
        <f>INDEX([2]Outcome_GWASs!K:K,MATCH([2]Luke!Q515,[2]Outcome_GWASs!C:C,0))</f>
        <v>Defined in individual GWASs</v>
      </c>
      <c r="S387" s="112" t="s">
        <v>2375</v>
      </c>
      <c r="T387" s="112" t="str">
        <f>INDEX([2]Outcome_GWASs!I:I,MATCH([2]Luke!Q515,[2]Outcome_GWASs!C:C,0))</f>
        <v>18+</v>
      </c>
      <c r="U387" s="112" t="str">
        <f>INDEX([2]Outcome_GWASs!H:H,MATCH([2]Luke!Q515,[2]Outcome_GWASs!C:C,0))</f>
        <v>both</v>
      </c>
      <c r="V387" s="112">
        <f>INDEX([2]Outcome_GWASs!F:F,MATCH([2]Luke!Q515,[2]Outcome_GWASs!C:C,0))</f>
        <v>715</v>
      </c>
      <c r="W387" s="112">
        <f>INDEX([2]Outcome_GWASs!G:G,MATCH([2]Luke!Q515,[2]Outcome_GWASs!C:C,0))</f>
        <v>9123</v>
      </c>
      <c r="X387" s="112">
        <f>INDEX([2]Outcome_GWASs!F:F,MATCH([2]Luke!Q515,[2]Outcome_GWASs!C:C,0))</f>
        <v>715</v>
      </c>
      <c r="Y387" s="112">
        <f>INDEX([2]Outcome_GWASs!G:G,MATCH([2]Luke!Q515,[2]Outcome_GWASs!C:C,0))</f>
        <v>9123</v>
      </c>
      <c r="Z387" s="112" t="s">
        <v>10</v>
      </c>
      <c r="AA387" s="112" t="s">
        <v>1005</v>
      </c>
      <c r="AB387" s="112" t="str">
        <f>INDEX([2]Outcome_GWASs!E:E,MATCH([2]Luke!Q515,[2]Outcome_GWASs!C:C,0))</f>
        <v>European</v>
      </c>
      <c r="AC387" s="112" t="str">
        <f>INDEX([2]Exposure_GWASs!G:G,MATCH([2]Luke!AB515,[2]Exposure_GWASs!C:C,0))</f>
        <v>BMI</v>
      </c>
      <c r="AD387" s="112" t="s">
        <v>127</v>
      </c>
      <c r="AE387" s="112" t="s">
        <v>1060</v>
      </c>
      <c r="AF387" s="112" t="s">
        <v>139</v>
      </c>
      <c r="AG387" s="112" t="s">
        <v>140</v>
      </c>
      <c r="AH387" s="112" t="s">
        <v>11</v>
      </c>
      <c r="AI387" s="112">
        <f>INDEX([2]Exposure_GWASs!F:F,MATCH([2]Luke!AB515,[2]Exposure_GWASs!C:C,0))</f>
        <v>339224</v>
      </c>
      <c r="AJ387" s="112" t="s">
        <v>11</v>
      </c>
      <c r="AK387" s="112" t="s">
        <v>1005</v>
      </c>
      <c r="AL387" s="112" t="s">
        <v>249</v>
      </c>
      <c r="AM387" s="112" t="s">
        <v>10</v>
      </c>
      <c r="AN387" s="112" t="s">
        <v>10</v>
      </c>
      <c r="AO387" s="112" t="s">
        <v>11</v>
      </c>
      <c r="AP387" s="112" t="s">
        <v>11</v>
      </c>
      <c r="AQ387" s="112" t="s">
        <v>138</v>
      </c>
      <c r="AR387" s="112" t="s">
        <v>11</v>
      </c>
      <c r="AS387" s="112" t="s">
        <v>2361</v>
      </c>
      <c r="AT387" s="112" t="s">
        <v>11</v>
      </c>
      <c r="AU387" s="112" t="s">
        <v>10</v>
      </c>
      <c r="AV387" s="112" t="s">
        <v>10</v>
      </c>
      <c r="AW387" s="112">
        <v>77</v>
      </c>
      <c r="AX387" s="112">
        <f>INDEX([2]Exposure_GWASs!S:S,MATCH([2]Luke!AB515,[2]Exposure_GWASs!C:C,0))</f>
        <v>97</v>
      </c>
      <c r="AY387" s="112" t="s">
        <v>2380</v>
      </c>
      <c r="AZ387" s="112" t="s">
        <v>11</v>
      </c>
      <c r="BA387" s="112" t="s">
        <v>10</v>
      </c>
      <c r="BB387" s="112" t="s">
        <v>13</v>
      </c>
      <c r="BC387" s="112" t="s">
        <v>17</v>
      </c>
      <c r="BD387" s="112"/>
      <c r="BE387" s="112"/>
      <c r="BF387" s="112"/>
      <c r="BG387" s="112"/>
      <c r="BH387" s="112" t="s">
        <v>1011</v>
      </c>
      <c r="BI387" s="112" t="s">
        <v>11</v>
      </c>
      <c r="BJ387" s="112" t="s">
        <v>11</v>
      </c>
      <c r="BK387" s="112" t="s">
        <v>11</v>
      </c>
      <c r="BL387" s="112" t="s">
        <v>11</v>
      </c>
      <c r="BM387" s="112" t="s">
        <v>11</v>
      </c>
      <c r="BN387" s="112" t="s">
        <v>2362</v>
      </c>
      <c r="BO387" s="112" t="s">
        <v>167</v>
      </c>
      <c r="BP387" s="112" t="s">
        <v>1059</v>
      </c>
      <c r="BQ387" s="112" t="s">
        <v>1029</v>
      </c>
      <c r="BR387" s="112">
        <v>1.27</v>
      </c>
      <c r="BS387" s="112"/>
      <c r="BT387" s="112">
        <v>95</v>
      </c>
      <c r="BU387" s="112">
        <v>1.0900000000000001</v>
      </c>
      <c r="BV387" s="112">
        <v>1.49</v>
      </c>
      <c r="BW387" s="112" t="s">
        <v>2383</v>
      </c>
      <c r="BX387" s="112" t="s">
        <v>1791</v>
      </c>
      <c r="BY387" s="112" t="s">
        <v>10</v>
      </c>
      <c r="BZ387" s="112" t="s">
        <v>2363</v>
      </c>
      <c r="CA387" s="112" t="s">
        <v>2364</v>
      </c>
      <c r="CB387" s="112" t="s">
        <v>2365</v>
      </c>
      <c r="CC387" s="112" t="s">
        <v>2366</v>
      </c>
      <c r="CD387" s="112" t="s">
        <v>2367</v>
      </c>
      <c r="CE387" s="112"/>
      <c r="CF387" s="112"/>
      <c r="CG387" s="112"/>
      <c r="CH387" s="112"/>
    </row>
    <row r="388" spans="1:86">
      <c r="A388" s="112">
        <v>51</v>
      </c>
      <c r="B388" s="105" t="s">
        <v>282</v>
      </c>
      <c r="C388" s="115" t="s">
        <v>244</v>
      </c>
      <c r="D388" s="112" t="s">
        <v>2351</v>
      </c>
      <c r="E388" s="112">
        <v>2016</v>
      </c>
      <c r="F388" s="112" t="s">
        <v>2352</v>
      </c>
      <c r="G388" s="112" t="s">
        <v>2353</v>
      </c>
      <c r="H388" s="112" t="s">
        <v>2354</v>
      </c>
      <c r="I388" s="112" t="s">
        <v>2355</v>
      </c>
      <c r="J388" s="112" t="s">
        <v>2356</v>
      </c>
      <c r="K388" s="112" t="s">
        <v>2357</v>
      </c>
      <c r="L388" s="112" t="s">
        <v>2358</v>
      </c>
      <c r="M388" s="112" t="s">
        <v>2359</v>
      </c>
      <c r="N388" s="112" t="s">
        <v>15</v>
      </c>
      <c r="O388" s="112" t="s">
        <v>1203</v>
      </c>
      <c r="P388" s="112" t="s">
        <v>5631</v>
      </c>
      <c r="Q388" s="283" t="s">
        <v>5577</v>
      </c>
      <c r="R388" s="112" t="str">
        <f>INDEX([2]Outcome_GWASs!K:K,MATCH([2]Luke!Q516,[2]Outcome_GWASs!C:C,0))</f>
        <v>Defined in individual GWASs</v>
      </c>
      <c r="S388" s="112" t="s">
        <v>2376</v>
      </c>
      <c r="T388" s="119" t="str">
        <f>INDEX([2]Outcome_GWASs!I:I,MATCH([2]Luke!Q516,[2]Outcome_GWASs!C:C,0))</f>
        <v>18+</v>
      </c>
      <c r="U388" s="112" t="str">
        <f>INDEX([2]Outcome_GWASs!H:H,MATCH([2]Luke!Q516,[2]Outcome_GWASs!C:C,0))</f>
        <v>both</v>
      </c>
      <c r="V388" s="112">
        <f>INDEX([2]Outcome_GWASs!F:F,MATCH([2]Luke!Q516,[2]Outcome_GWASs!C:C,0))</f>
        <v>2556</v>
      </c>
      <c r="W388" s="112">
        <f>INDEX([2]Outcome_GWASs!G:G,MATCH([2]Luke!Q516,[2]Outcome_GWASs!C:C,0))</f>
        <v>9123</v>
      </c>
      <c r="X388" s="112">
        <f>INDEX([2]Outcome_GWASs!F:F,MATCH([2]Luke!Q516,[2]Outcome_GWASs!C:C,0))</f>
        <v>2556</v>
      </c>
      <c r="Y388" s="112">
        <f>INDEX([2]Outcome_GWASs!G:G,MATCH([2]Luke!Q516,[2]Outcome_GWASs!C:C,0))</f>
        <v>9123</v>
      </c>
      <c r="Z388" s="112" t="s">
        <v>10</v>
      </c>
      <c r="AA388" s="112" t="s">
        <v>1005</v>
      </c>
      <c r="AB388" s="112" t="str">
        <f>INDEX([2]Outcome_GWASs!E:E,MATCH([2]Luke!Q516,[2]Outcome_GWASs!C:C,0))</f>
        <v>European</v>
      </c>
      <c r="AC388" s="112" t="str">
        <f>INDEX([2]Exposure_GWASs!G:G,MATCH([2]Luke!AB516,[2]Exposure_GWASs!C:C,0))</f>
        <v>BMI</v>
      </c>
      <c r="AD388" s="112" t="s">
        <v>127</v>
      </c>
      <c r="AE388" s="112" t="s">
        <v>1060</v>
      </c>
      <c r="AF388" s="112" t="s">
        <v>139</v>
      </c>
      <c r="AG388" s="112" t="s">
        <v>140</v>
      </c>
      <c r="AH388" s="112" t="s">
        <v>11</v>
      </c>
      <c r="AI388" s="112">
        <f>INDEX([2]Exposure_GWASs!F:F,MATCH([2]Luke!AB516,[2]Exposure_GWASs!C:C,0))</f>
        <v>339224</v>
      </c>
      <c r="AJ388" s="112" t="s">
        <v>11</v>
      </c>
      <c r="AK388" s="112" t="s">
        <v>1005</v>
      </c>
      <c r="AL388" s="112" t="s">
        <v>249</v>
      </c>
      <c r="AM388" s="112" t="s">
        <v>10</v>
      </c>
      <c r="AN388" s="112" t="s">
        <v>10</v>
      </c>
      <c r="AO388" s="112" t="s">
        <v>11</v>
      </c>
      <c r="AP388" s="112" t="s">
        <v>11</v>
      </c>
      <c r="AQ388" s="112" t="s">
        <v>138</v>
      </c>
      <c r="AR388" s="112" t="s">
        <v>11</v>
      </c>
      <c r="AS388" s="112" t="s">
        <v>2361</v>
      </c>
      <c r="AT388" s="112" t="s">
        <v>11</v>
      </c>
      <c r="AU388" s="112" t="s">
        <v>10</v>
      </c>
      <c r="AV388" s="112" t="s">
        <v>10</v>
      </c>
      <c r="AW388" s="112">
        <v>77</v>
      </c>
      <c r="AX388" s="112">
        <f>INDEX([2]Exposure_GWASs!S:S,MATCH([2]Luke!AB516,[2]Exposure_GWASs!C:C,0))</f>
        <v>97</v>
      </c>
      <c r="AY388" s="112" t="s">
        <v>2380</v>
      </c>
      <c r="AZ388" s="112" t="s">
        <v>11</v>
      </c>
      <c r="BA388" s="112" t="s">
        <v>10</v>
      </c>
      <c r="BB388" s="112" t="s">
        <v>13</v>
      </c>
      <c r="BC388" s="112" t="s">
        <v>17</v>
      </c>
      <c r="BD388" s="112"/>
      <c r="BE388" s="112"/>
      <c r="BF388" s="112"/>
      <c r="BG388" s="112"/>
      <c r="BH388" s="112" t="s">
        <v>1011</v>
      </c>
      <c r="BI388" s="112" t="s">
        <v>11</v>
      </c>
      <c r="BJ388" s="112" t="s">
        <v>11</v>
      </c>
      <c r="BK388" s="112" t="s">
        <v>11</v>
      </c>
      <c r="BL388" s="112" t="s">
        <v>11</v>
      </c>
      <c r="BM388" s="112" t="s">
        <v>11</v>
      </c>
      <c r="BN388" s="112" t="s">
        <v>2362</v>
      </c>
      <c r="BO388" s="112" t="s">
        <v>167</v>
      </c>
      <c r="BP388" s="112" t="s">
        <v>1059</v>
      </c>
      <c r="BQ388" s="112" t="s">
        <v>1029</v>
      </c>
      <c r="BR388" s="112">
        <v>0.93</v>
      </c>
      <c r="BS388" s="112"/>
      <c r="BT388" s="112">
        <v>95</v>
      </c>
      <c r="BU388" s="112">
        <v>0.73</v>
      </c>
      <c r="BV388" s="112">
        <v>1.19</v>
      </c>
      <c r="BW388" s="112">
        <v>0.59</v>
      </c>
      <c r="BX388" s="112" t="s">
        <v>1791</v>
      </c>
      <c r="BY388" s="112" t="s">
        <v>10</v>
      </c>
      <c r="BZ388" s="112" t="s">
        <v>2363</v>
      </c>
      <c r="CA388" s="112" t="s">
        <v>2364</v>
      </c>
      <c r="CB388" s="112" t="s">
        <v>2365</v>
      </c>
      <c r="CC388" s="112" t="s">
        <v>2366</v>
      </c>
      <c r="CD388" s="112" t="s">
        <v>2367</v>
      </c>
      <c r="CE388" s="112"/>
      <c r="CF388" s="112"/>
      <c r="CG388" s="112"/>
      <c r="CH388" s="112"/>
    </row>
    <row r="389" spans="1:86">
      <c r="A389" s="112">
        <v>51</v>
      </c>
      <c r="B389" s="105" t="s">
        <v>282</v>
      </c>
      <c r="C389" s="115" t="s">
        <v>244</v>
      </c>
      <c r="D389" s="112" t="s">
        <v>2351</v>
      </c>
      <c r="E389" s="112">
        <v>2016</v>
      </c>
      <c r="F389" s="112" t="s">
        <v>2352</v>
      </c>
      <c r="G389" s="112" t="s">
        <v>2353</v>
      </c>
      <c r="H389" s="112" t="s">
        <v>2354</v>
      </c>
      <c r="I389" s="112" t="s">
        <v>2355</v>
      </c>
      <c r="J389" s="112" t="s">
        <v>2356</v>
      </c>
      <c r="K389" s="112" t="s">
        <v>2357</v>
      </c>
      <c r="L389" s="112" t="s">
        <v>2358</v>
      </c>
      <c r="M389" s="112" t="s">
        <v>2359</v>
      </c>
      <c r="N389" s="112" t="s">
        <v>15</v>
      </c>
      <c r="O389" s="112" t="s">
        <v>1203</v>
      </c>
      <c r="P389" s="112" t="s">
        <v>5630</v>
      </c>
      <c r="Q389" s="283" t="s">
        <v>5577</v>
      </c>
      <c r="R389" s="112" t="str">
        <f>INDEX([2]Outcome_GWASs!K:K,MATCH([2]Luke!Q517,[2]Outcome_GWASs!C:C,0))</f>
        <v>Defined in individual GWASs</v>
      </c>
      <c r="S389" s="112" t="s">
        <v>2377</v>
      </c>
      <c r="T389" s="119" t="str">
        <f>INDEX([2]Outcome_GWASs!I:I,MATCH([2]Luke!Q517,[2]Outcome_GWASs!C:C,0))</f>
        <v>18+</v>
      </c>
      <c r="U389" s="112" t="str">
        <f>INDEX([2]Outcome_GWASs!H:H,MATCH([2]Luke!Q517,[2]Outcome_GWASs!C:C,0))</f>
        <v>both</v>
      </c>
      <c r="V389" s="112">
        <f>INDEX([2]Outcome_GWASs!F:F,MATCH([2]Luke!Q517,[2]Outcome_GWASs!C:C,0))</f>
        <v>14160</v>
      </c>
      <c r="W389" s="112">
        <f>INDEX([2]Outcome_GWASs!G:G,MATCH([2]Luke!Q517,[2]Outcome_GWASs!C:C,0))</f>
        <v>12724</v>
      </c>
      <c r="X389" s="112">
        <f>INDEX([2]Outcome_GWASs!F:F,MATCH([2]Luke!Q517,[2]Outcome_GWASs!C:C,0))</f>
        <v>14160</v>
      </c>
      <c r="Y389" s="112">
        <f>INDEX([2]Outcome_GWASs!G:G,MATCH([2]Luke!Q517,[2]Outcome_GWASs!C:C,0))</f>
        <v>12724</v>
      </c>
      <c r="Z389" s="112" t="s">
        <v>10</v>
      </c>
      <c r="AA389" s="112" t="s">
        <v>1005</v>
      </c>
      <c r="AB389" s="112" t="str">
        <f>INDEX([2]Outcome_GWASs!E:E,MATCH([2]Luke!Q517,[2]Outcome_GWASs!C:C,0))</f>
        <v>European</v>
      </c>
      <c r="AC389" s="112" t="str">
        <f>INDEX([2]Exposure_GWASs!G:G,MATCH([2]Luke!AB517,[2]Exposure_GWASs!C:C,0))</f>
        <v>BMI</v>
      </c>
      <c r="AD389" s="112" t="s">
        <v>127</v>
      </c>
      <c r="AE389" s="112" t="s">
        <v>1060</v>
      </c>
      <c r="AF389" s="112" t="s">
        <v>139</v>
      </c>
      <c r="AG389" s="112" t="s">
        <v>140</v>
      </c>
      <c r="AH389" s="112" t="s">
        <v>11</v>
      </c>
      <c r="AI389" s="112">
        <f>INDEX([2]Exposure_GWASs!F:F,MATCH([2]Luke!AB517,[2]Exposure_GWASs!C:C,0))</f>
        <v>339224</v>
      </c>
      <c r="AJ389" s="112" t="s">
        <v>11</v>
      </c>
      <c r="AK389" s="112" t="s">
        <v>1005</v>
      </c>
      <c r="AL389" s="112" t="s">
        <v>249</v>
      </c>
      <c r="AM389" s="112" t="s">
        <v>10</v>
      </c>
      <c r="AN389" s="112" t="s">
        <v>10</v>
      </c>
      <c r="AO389" s="112" t="s">
        <v>11</v>
      </c>
      <c r="AP389" s="112" t="s">
        <v>11</v>
      </c>
      <c r="AQ389" s="112" t="s">
        <v>138</v>
      </c>
      <c r="AR389" s="112" t="s">
        <v>11</v>
      </c>
      <c r="AS389" s="112" t="s">
        <v>2361</v>
      </c>
      <c r="AT389" s="112" t="s">
        <v>11</v>
      </c>
      <c r="AU389" s="112" t="s">
        <v>10</v>
      </c>
      <c r="AV389" s="112" t="s">
        <v>10</v>
      </c>
      <c r="AW389" s="112">
        <v>77</v>
      </c>
      <c r="AX389" s="112">
        <f>INDEX([2]Exposure_GWASs!S:S,MATCH([2]Luke!AB517,[2]Exposure_GWASs!C:C,0))</f>
        <v>97</v>
      </c>
      <c r="AY389" s="112" t="s">
        <v>2380</v>
      </c>
      <c r="AZ389" s="112" t="s">
        <v>11</v>
      </c>
      <c r="BA389" s="112" t="s">
        <v>10</v>
      </c>
      <c r="BB389" s="112" t="s">
        <v>13</v>
      </c>
      <c r="BC389" s="112" t="s">
        <v>17</v>
      </c>
      <c r="BD389" s="112"/>
      <c r="BE389" s="112"/>
      <c r="BF389" s="112"/>
      <c r="BG389" s="112"/>
      <c r="BH389" s="112" t="s">
        <v>1011</v>
      </c>
      <c r="BI389" s="112" t="s">
        <v>11</v>
      </c>
      <c r="BJ389" s="112" t="s">
        <v>11</v>
      </c>
      <c r="BK389" s="112" t="s">
        <v>11</v>
      </c>
      <c r="BL389" s="112" t="s">
        <v>11</v>
      </c>
      <c r="BM389" s="112" t="s">
        <v>11</v>
      </c>
      <c r="BN389" s="112" t="s">
        <v>2362</v>
      </c>
      <c r="BO389" s="112" t="s">
        <v>167</v>
      </c>
      <c r="BP389" s="112" t="s">
        <v>1059</v>
      </c>
      <c r="BQ389" s="112" t="s">
        <v>1029</v>
      </c>
      <c r="BR389" s="112">
        <v>1.54</v>
      </c>
      <c r="BS389" s="112"/>
      <c r="BT389" s="112">
        <v>95</v>
      </c>
      <c r="BU389" s="112">
        <v>1.2</v>
      </c>
      <c r="BV389" s="112">
        <v>1.96</v>
      </c>
      <c r="BW389" s="112" t="s">
        <v>2384</v>
      </c>
      <c r="BX389" s="112" t="s">
        <v>1791</v>
      </c>
      <c r="BY389" s="112" t="s">
        <v>10</v>
      </c>
      <c r="BZ389" s="112" t="s">
        <v>2363</v>
      </c>
      <c r="CA389" s="112" t="s">
        <v>2364</v>
      </c>
      <c r="CB389" s="112" t="s">
        <v>2365</v>
      </c>
      <c r="CC389" s="112" t="s">
        <v>2366</v>
      </c>
      <c r="CD389" s="112" t="s">
        <v>2367</v>
      </c>
      <c r="CE389" s="112"/>
      <c r="CF389" s="112"/>
      <c r="CG389" s="112"/>
      <c r="CH389" s="112"/>
    </row>
    <row r="390" spans="1:86">
      <c r="A390" s="112">
        <v>51</v>
      </c>
      <c r="B390" s="105" t="s">
        <v>282</v>
      </c>
      <c r="C390" s="115" t="s">
        <v>244</v>
      </c>
      <c r="D390" s="112" t="s">
        <v>2351</v>
      </c>
      <c r="E390" s="112">
        <v>2016</v>
      </c>
      <c r="F390" s="112" t="s">
        <v>2352</v>
      </c>
      <c r="G390" s="112" t="s">
        <v>2353</v>
      </c>
      <c r="H390" s="112" t="s">
        <v>2354</v>
      </c>
      <c r="I390" s="112" t="s">
        <v>2355</v>
      </c>
      <c r="J390" s="112" t="s">
        <v>2356</v>
      </c>
      <c r="K390" s="112" t="s">
        <v>2357</v>
      </c>
      <c r="L390" s="112" t="s">
        <v>2358</v>
      </c>
      <c r="M390" s="112" t="s">
        <v>2359</v>
      </c>
      <c r="N390" s="112" t="s">
        <v>15</v>
      </c>
      <c r="O390" s="112" t="s">
        <v>5740</v>
      </c>
      <c r="P390" s="112" t="s">
        <v>5740</v>
      </c>
      <c r="Q390" s="283" t="s">
        <v>5577</v>
      </c>
      <c r="R390" s="112" t="str">
        <f>INDEX([2]Outcome_GWASs!K:K,MATCH([2]Luke!Q518,[2]Outcome_GWASs!C:C,0))</f>
        <v>Defined in individual GWASs</v>
      </c>
      <c r="S390" s="112" t="s">
        <v>2378</v>
      </c>
      <c r="T390" s="119" t="str">
        <f>INDEX([2]Outcome_GWASs!I:I,MATCH([2]Luke!Q518,[2]Outcome_GWASs!C:C,0))</f>
        <v>18+</v>
      </c>
      <c r="U390" s="112" t="str">
        <f>INDEX([2]Outcome_GWASs!H:H,MATCH([2]Luke!Q518,[2]Outcome_GWASs!C:C,0))</f>
        <v>both</v>
      </c>
      <c r="V390" s="112">
        <f>INDEX([2]Outcome_GWASs!F:F,MATCH([2]Luke!Q518,[2]Outcome_GWASs!C:C,0))</f>
        <v>4450</v>
      </c>
      <c r="W390" s="112">
        <f>INDEX([2]Outcome_GWASs!G:G,MATCH([2]Luke!Q518,[2]Outcome_GWASs!C:C,0))</f>
        <v>12724</v>
      </c>
      <c r="X390" s="112">
        <f>INDEX([2]Outcome_GWASs!F:F,MATCH([2]Luke!Q518,[2]Outcome_GWASs!C:C,0))</f>
        <v>4450</v>
      </c>
      <c r="Y390" s="112">
        <f>INDEX([2]Outcome_GWASs!G:G,MATCH([2]Luke!Q518,[2]Outcome_GWASs!C:C,0))</f>
        <v>12724</v>
      </c>
      <c r="Z390" s="112" t="s">
        <v>10</v>
      </c>
      <c r="AA390" s="112" t="s">
        <v>1005</v>
      </c>
      <c r="AB390" s="112" t="str">
        <f>INDEX([2]Outcome_GWASs!E:E,MATCH([2]Luke!Q518,[2]Outcome_GWASs!C:C,0))</f>
        <v>European</v>
      </c>
      <c r="AC390" s="112" t="str">
        <f>INDEX([2]Exposure_GWASs!G:G,MATCH([2]Luke!AB518,[2]Exposure_GWASs!C:C,0))</f>
        <v>BMI</v>
      </c>
      <c r="AD390" s="112" t="s">
        <v>127</v>
      </c>
      <c r="AE390" s="112" t="s">
        <v>1060</v>
      </c>
      <c r="AF390" s="112" t="s">
        <v>139</v>
      </c>
      <c r="AG390" s="112" t="s">
        <v>140</v>
      </c>
      <c r="AH390" s="112" t="s">
        <v>11</v>
      </c>
      <c r="AI390" s="112">
        <f>INDEX([2]Exposure_GWASs!F:F,MATCH([2]Luke!AB518,[2]Exposure_GWASs!C:C,0))</f>
        <v>339224</v>
      </c>
      <c r="AJ390" s="112" t="s">
        <v>11</v>
      </c>
      <c r="AK390" s="112" t="s">
        <v>1005</v>
      </c>
      <c r="AL390" s="112" t="s">
        <v>249</v>
      </c>
      <c r="AM390" s="112" t="s">
        <v>10</v>
      </c>
      <c r="AN390" s="112" t="s">
        <v>10</v>
      </c>
      <c r="AO390" s="112" t="s">
        <v>11</v>
      </c>
      <c r="AP390" s="112" t="s">
        <v>11</v>
      </c>
      <c r="AQ390" s="112" t="s">
        <v>138</v>
      </c>
      <c r="AR390" s="112" t="s">
        <v>11</v>
      </c>
      <c r="AS390" s="112" t="s">
        <v>2361</v>
      </c>
      <c r="AT390" s="112" t="s">
        <v>11</v>
      </c>
      <c r="AU390" s="112" t="s">
        <v>10</v>
      </c>
      <c r="AV390" s="112" t="s">
        <v>10</v>
      </c>
      <c r="AW390" s="112">
        <v>77</v>
      </c>
      <c r="AX390" s="112">
        <f>INDEX([2]Exposure_GWASs!S:S,MATCH([2]Luke!AB518,[2]Exposure_GWASs!C:C,0))</f>
        <v>97</v>
      </c>
      <c r="AY390" s="112" t="s">
        <v>2380</v>
      </c>
      <c r="AZ390" s="112" t="s">
        <v>11</v>
      </c>
      <c r="BA390" s="112" t="s">
        <v>10</v>
      </c>
      <c r="BB390" s="112" t="s">
        <v>13</v>
      </c>
      <c r="BC390" s="112" t="s">
        <v>17</v>
      </c>
      <c r="BD390" s="112"/>
      <c r="BE390" s="112"/>
      <c r="BF390" s="112"/>
      <c r="BG390" s="112"/>
      <c r="BH390" s="112" t="s">
        <v>1011</v>
      </c>
      <c r="BI390" s="112" t="s">
        <v>11</v>
      </c>
      <c r="BJ390" s="112" t="s">
        <v>11</v>
      </c>
      <c r="BK390" s="112" t="s">
        <v>11</v>
      </c>
      <c r="BL390" s="112" t="s">
        <v>11</v>
      </c>
      <c r="BM390" s="112" t="s">
        <v>11</v>
      </c>
      <c r="BN390" s="112" t="s">
        <v>2362</v>
      </c>
      <c r="BO390" s="112" t="s">
        <v>167</v>
      </c>
      <c r="BP390" s="112" t="s">
        <v>1059</v>
      </c>
      <c r="BQ390" s="112" t="s">
        <v>1029</v>
      </c>
      <c r="BR390" s="112">
        <v>1.39</v>
      </c>
      <c r="BS390" s="112"/>
      <c r="BT390" s="112">
        <v>95</v>
      </c>
      <c r="BU390" s="112">
        <v>1.06</v>
      </c>
      <c r="BV390" s="112">
        <v>1.82</v>
      </c>
      <c r="BW390" s="112">
        <v>1.6E-2</v>
      </c>
      <c r="BX390" s="112" t="s">
        <v>1791</v>
      </c>
      <c r="BY390" s="112" t="s">
        <v>10</v>
      </c>
      <c r="BZ390" s="112" t="s">
        <v>2363</v>
      </c>
      <c r="CA390" s="112" t="s">
        <v>2364</v>
      </c>
      <c r="CB390" s="112" t="s">
        <v>2365</v>
      </c>
      <c r="CC390" s="112" t="s">
        <v>2366</v>
      </c>
      <c r="CD390" s="112" t="s">
        <v>2367</v>
      </c>
      <c r="CE390" s="112"/>
      <c r="CF390" s="112"/>
      <c r="CG390" s="112"/>
      <c r="CH390" s="112"/>
    </row>
    <row r="391" spans="1:86">
      <c r="A391" s="112">
        <v>51</v>
      </c>
      <c r="B391" s="105" t="s">
        <v>282</v>
      </c>
      <c r="C391" s="115" t="s">
        <v>244</v>
      </c>
      <c r="D391" s="112" t="s">
        <v>2351</v>
      </c>
      <c r="E391" s="112">
        <v>2016</v>
      </c>
      <c r="F391" s="112" t="s">
        <v>2352</v>
      </c>
      <c r="G391" s="112" t="s">
        <v>2353</v>
      </c>
      <c r="H391" s="112" t="s">
        <v>2354</v>
      </c>
      <c r="I391" s="112" t="s">
        <v>2355</v>
      </c>
      <c r="J391" s="112" t="s">
        <v>2356</v>
      </c>
      <c r="K391" s="112" t="s">
        <v>2357</v>
      </c>
      <c r="L391" s="112" t="s">
        <v>2358</v>
      </c>
      <c r="M391" s="112" t="s">
        <v>2359</v>
      </c>
      <c r="N391" s="112" t="s">
        <v>15</v>
      </c>
      <c r="O391" s="112" t="s">
        <v>5615</v>
      </c>
      <c r="P391" s="112" t="s">
        <v>5615</v>
      </c>
      <c r="Q391" s="283" t="s">
        <v>5577</v>
      </c>
      <c r="R391" s="112" t="str">
        <f>INDEX([2]Outcome_GWASs!K:K,MATCH([2]Luke!Q519,[2]Outcome_GWASs!C:C,0))</f>
        <v>Defined in individual GWASs</v>
      </c>
      <c r="S391" s="112" t="s">
        <v>2360</v>
      </c>
      <c r="T391" s="119" t="str">
        <f>INDEX([2]Outcome_GWASs!I:I,MATCH([2]Luke!Q519,[2]Outcome_GWASs!C:C,0))</f>
        <v>18+</v>
      </c>
      <c r="U391" s="112" t="str">
        <f>INDEX([2]Outcome_GWASs!H:H,MATCH([2]Luke!Q519,[2]Outcome_GWASs!C:C,0))</f>
        <v>both</v>
      </c>
      <c r="V391" s="112">
        <f>INDEX([2]Outcome_GWASs!F:F,MATCH([2]Luke!Q519,[2]Outcome_GWASs!C:C,0))</f>
        <v>15748</v>
      </c>
      <c r="W391" s="112">
        <f>INDEX([2]Outcome_GWASs!G:G,MATCH([2]Luke!Q519,[2]Outcome_GWASs!C:C,0))</f>
        <v>18084</v>
      </c>
      <c r="X391" s="112">
        <f>INDEX([2]Outcome_GWASs!F:F,MATCH([2]Luke!Q519,[2]Outcome_GWASs!C:C,0))</f>
        <v>15748</v>
      </c>
      <c r="Y391" s="112">
        <f>INDEX([2]Outcome_GWASs!G:G,MATCH([2]Luke!Q519,[2]Outcome_GWASs!C:C,0))</f>
        <v>18084</v>
      </c>
      <c r="Z391" s="112" t="s">
        <v>10</v>
      </c>
      <c r="AA391" s="112" t="s">
        <v>1005</v>
      </c>
      <c r="AB391" s="112" t="str">
        <f>INDEX([2]Outcome_GWASs!E:E,MATCH([2]Luke!Q519,[2]Outcome_GWASs!C:C,0))</f>
        <v>European</v>
      </c>
      <c r="AC391" s="112" t="str">
        <f>INDEX([2]Exposure_GWASs!G:G,MATCH([2]Luke!AB519,[2]Exposure_GWASs!C:C,0))</f>
        <v>WHR</v>
      </c>
      <c r="AD391" s="112" t="s">
        <v>160</v>
      </c>
      <c r="AE391" s="112" t="s">
        <v>1979</v>
      </c>
      <c r="AF391" s="112" t="s">
        <v>139</v>
      </c>
      <c r="AG391" s="112" t="s">
        <v>140</v>
      </c>
      <c r="AH391" s="112" t="s">
        <v>11</v>
      </c>
      <c r="AI391" s="112">
        <f>INDEX([2]Exposure_GWASs!F:F,MATCH([2]Luke!AB519,[2]Exposure_GWASs!C:C,0))</f>
        <v>190803</v>
      </c>
      <c r="AJ391" s="112" t="s">
        <v>11</v>
      </c>
      <c r="AK391" s="112" t="s">
        <v>1005</v>
      </c>
      <c r="AL391" s="112" t="s">
        <v>249</v>
      </c>
      <c r="AM391" s="112" t="s">
        <v>10</v>
      </c>
      <c r="AN391" s="112" t="s">
        <v>10</v>
      </c>
      <c r="AO391" s="112" t="s">
        <v>11</v>
      </c>
      <c r="AP391" s="112" t="s">
        <v>11</v>
      </c>
      <c r="AQ391" s="112" t="s">
        <v>138</v>
      </c>
      <c r="AR391" s="112" t="s">
        <v>11</v>
      </c>
      <c r="AS391" s="112" t="s">
        <v>2361</v>
      </c>
      <c r="AT391" s="112" t="s">
        <v>11</v>
      </c>
      <c r="AU391" s="112" t="s">
        <v>10</v>
      </c>
      <c r="AV391" s="112" t="s">
        <v>10</v>
      </c>
      <c r="AW391" s="112">
        <v>14</v>
      </c>
      <c r="AX391" s="112">
        <f>INDEX([2]Exposure_GWASs!S:S,MATCH([2]Luke!AB519,[2]Exposure_GWASs!C:C,0))</f>
        <v>14</v>
      </c>
      <c r="AY391" s="112" t="s">
        <v>10</v>
      </c>
      <c r="AZ391" s="112" t="s">
        <v>11</v>
      </c>
      <c r="BA391" s="112" t="s">
        <v>10</v>
      </c>
      <c r="BB391" s="112" t="s">
        <v>13</v>
      </c>
      <c r="BC391" s="112" t="s">
        <v>17</v>
      </c>
      <c r="BD391" s="112"/>
      <c r="BE391" s="112"/>
      <c r="BF391" s="112"/>
      <c r="BG391" s="112"/>
      <c r="BH391" s="112" t="s">
        <v>1011</v>
      </c>
      <c r="BI391" s="112" t="s">
        <v>11</v>
      </c>
      <c r="BJ391" s="112" t="s">
        <v>11</v>
      </c>
      <c r="BK391" s="112" t="s">
        <v>11</v>
      </c>
      <c r="BL391" s="112" t="s">
        <v>11</v>
      </c>
      <c r="BM391" s="112" t="s">
        <v>11</v>
      </c>
      <c r="BN391" s="112" t="s">
        <v>2362</v>
      </c>
      <c r="BO391" s="112" t="s">
        <v>167</v>
      </c>
      <c r="BP391" s="112" t="s">
        <v>1059</v>
      </c>
      <c r="BQ391" s="112" t="s">
        <v>1029</v>
      </c>
      <c r="BR391" s="112">
        <v>0.73</v>
      </c>
      <c r="BS391" s="112"/>
      <c r="BT391" s="112">
        <v>95</v>
      </c>
      <c r="BU391" s="112">
        <v>0.53</v>
      </c>
      <c r="BV391" s="112">
        <v>1</v>
      </c>
      <c r="BW391" s="112">
        <v>5.0999999999999997E-2</v>
      </c>
      <c r="BX391" s="112" t="s">
        <v>1791</v>
      </c>
      <c r="BY391" s="112" t="s">
        <v>10</v>
      </c>
      <c r="BZ391" s="112" t="s">
        <v>2363</v>
      </c>
      <c r="CA391" s="112" t="s">
        <v>2364</v>
      </c>
      <c r="CB391" s="112" t="s">
        <v>2365</v>
      </c>
      <c r="CC391" s="112" t="s">
        <v>2366</v>
      </c>
      <c r="CD391" s="112" t="s">
        <v>2367</v>
      </c>
      <c r="CE391" s="112"/>
      <c r="CF391" s="112"/>
      <c r="CG391" s="112"/>
      <c r="CH391" s="112"/>
    </row>
    <row r="392" spans="1:86">
      <c r="A392" s="112">
        <v>51</v>
      </c>
      <c r="B392" s="105" t="s">
        <v>282</v>
      </c>
      <c r="C392" s="115" t="s">
        <v>244</v>
      </c>
      <c r="D392" s="112" t="s">
        <v>2351</v>
      </c>
      <c r="E392" s="112">
        <v>2016</v>
      </c>
      <c r="F392" s="112" t="s">
        <v>2352</v>
      </c>
      <c r="G392" s="112" t="s">
        <v>2353</v>
      </c>
      <c r="H392" s="112" t="s">
        <v>2354</v>
      </c>
      <c r="I392" s="112" t="s">
        <v>2355</v>
      </c>
      <c r="J392" s="112" t="s">
        <v>2356</v>
      </c>
      <c r="K392" s="112" t="s">
        <v>2357</v>
      </c>
      <c r="L392" s="112" t="s">
        <v>2358</v>
      </c>
      <c r="M392" s="112" t="s">
        <v>2359</v>
      </c>
      <c r="N392" s="112" t="s">
        <v>15</v>
      </c>
      <c r="O392" s="112" t="s">
        <v>5615</v>
      </c>
      <c r="P392" s="112" t="s">
        <v>5802</v>
      </c>
      <c r="Q392" s="283" t="s">
        <v>5577</v>
      </c>
      <c r="R392" s="112" t="str">
        <f>INDEX([2]Outcome_GWASs!K:K,MATCH([2]Luke!Q520,[2]Outcome_GWASs!C:C,0))</f>
        <v>Defined in individual GWASs</v>
      </c>
      <c r="S392" s="112" t="s">
        <v>2368</v>
      </c>
      <c r="T392" s="119" t="str">
        <f>INDEX([2]Outcome_GWASs!I:I,MATCH([2]Luke!Q520,[2]Outcome_GWASs!C:C,0))</f>
        <v>18+</v>
      </c>
      <c r="U392" s="112" t="str">
        <f>INDEX([2]Outcome_GWASs!H:H,MATCH([2]Luke!Q520,[2]Outcome_GWASs!C:C,0))</f>
        <v>both</v>
      </c>
      <c r="V392" s="112">
        <f>INDEX([2]Outcome_GWASs!F:F,MATCH([2]Luke!Q520,[2]Outcome_GWASs!C:C,0))</f>
        <v>4939</v>
      </c>
      <c r="W392" s="112">
        <f>INDEX([2]Outcome_GWASs!G:G,MATCH([2]Luke!Q520,[2]Outcome_GWASs!C:C,0))</f>
        <v>13128</v>
      </c>
      <c r="X392" s="112">
        <f>INDEX([2]Outcome_GWASs!F:F,MATCH([2]Luke!Q520,[2]Outcome_GWASs!C:C,0))</f>
        <v>4939</v>
      </c>
      <c r="Y392" s="112">
        <f>INDEX([2]Outcome_GWASs!G:G,MATCH([2]Luke!Q520,[2]Outcome_GWASs!C:C,0))</f>
        <v>13128</v>
      </c>
      <c r="Z392" s="112" t="s">
        <v>10</v>
      </c>
      <c r="AA392" s="112" t="s">
        <v>1005</v>
      </c>
      <c r="AB392" s="112" t="str">
        <f>INDEX([2]Outcome_GWASs!E:E,MATCH([2]Luke!Q520,[2]Outcome_GWASs!C:C,0))</f>
        <v>European</v>
      </c>
      <c r="AC392" s="112" t="str">
        <f>INDEX([2]Exposure_GWASs!G:G,MATCH([2]Luke!AB520,[2]Exposure_GWASs!C:C,0))</f>
        <v>WHR</v>
      </c>
      <c r="AD392" s="112" t="s">
        <v>160</v>
      </c>
      <c r="AE392" s="112" t="s">
        <v>1979</v>
      </c>
      <c r="AF392" s="112" t="s">
        <v>139</v>
      </c>
      <c r="AG392" s="112" t="s">
        <v>140</v>
      </c>
      <c r="AH392" s="112" t="s">
        <v>11</v>
      </c>
      <c r="AI392" s="112">
        <f>INDEX([2]Exposure_GWASs!F:F,MATCH([2]Luke!AB520,[2]Exposure_GWASs!C:C,0))</f>
        <v>190803</v>
      </c>
      <c r="AJ392" s="112" t="s">
        <v>11</v>
      </c>
      <c r="AK392" s="112" t="s">
        <v>1005</v>
      </c>
      <c r="AL392" s="112" t="s">
        <v>249</v>
      </c>
      <c r="AM392" s="112" t="s">
        <v>10</v>
      </c>
      <c r="AN392" s="112" t="s">
        <v>10</v>
      </c>
      <c r="AO392" s="112" t="s">
        <v>11</v>
      </c>
      <c r="AP392" s="112" t="s">
        <v>11</v>
      </c>
      <c r="AQ392" s="112" t="s">
        <v>138</v>
      </c>
      <c r="AR392" s="112" t="s">
        <v>11</v>
      </c>
      <c r="AS392" s="112" t="s">
        <v>2361</v>
      </c>
      <c r="AT392" s="112" t="s">
        <v>11</v>
      </c>
      <c r="AU392" s="112" t="s">
        <v>10</v>
      </c>
      <c r="AV392" s="112" t="s">
        <v>10</v>
      </c>
      <c r="AW392" s="112">
        <v>14</v>
      </c>
      <c r="AX392" s="112">
        <f>INDEX([2]Exposure_GWASs!S:S,MATCH([2]Luke!AB520,[2]Exposure_GWASs!C:C,0))</f>
        <v>14</v>
      </c>
      <c r="AY392" s="112" t="s">
        <v>10</v>
      </c>
      <c r="AZ392" s="112" t="s">
        <v>11</v>
      </c>
      <c r="BA392" s="112" t="s">
        <v>10</v>
      </c>
      <c r="BB392" s="112" t="s">
        <v>13</v>
      </c>
      <c r="BC392" s="112" t="s">
        <v>17</v>
      </c>
      <c r="BD392" s="112"/>
      <c r="BE392" s="112"/>
      <c r="BF392" s="112"/>
      <c r="BG392" s="112"/>
      <c r="BH392" s="112" t="s">
        <v>1011</v>
      </c>
      <c r="BI392" s="112" t="s">
        <v>11</v>
      </c>
      <c r="BJ392" s="112" t="s">
        <v>11</v>
      </c>
      <c r="BK392" s="112" t="s">
        <v>11</v>
      </c>
      <c r="BL392" s="112" t="s">
        <v>11</v>
      </c>
      <c r="BM392" s="112" t="s">
        <v>11</v>
      </c>
      <c r="BN392" s="112" t="s">
        <v>2362</v>
      </c>
      <c r="BO392" s="112" t="s">
        <v>167</v>
      </c>
      <c r="BP392" s="112" t="s">
        <v>1059</v>
      </c>
      <c r="BQ392" s="112" t="s">
        <v>1029</v>
      </c>
      <c r="BR392" s="112">
        <v>0.74</v>
      </c>
      <c r="BS392" s="112"/>
      <c r="BT392" s="112">
        <v>95</v>
      </c>
      <c r="BU392" s="112">
        <v>0.45</v>
      </c>
      <c r="BV392" s="112">
        <v>1.21</v>
      </c>
      <c r="BW392" s="112">
        <v>0.23</v>
      </c>
      <c r="BX392" s="112" t="s">
        <v>1791</v>
      </c>
      <c r="BY392" s="112" t="s">
        <v>10</v>
      </c>
      <c r="BZ392" s="112" t="s">
        <v>2363</v>
      </c>
      <c r="CA392" s="112" t="s">
        <v>2364</v>
      </c>
      <c r="CB392" s="112" t="s">
        <v>2365</v>
      </c>
      <c r="CC392" s="112" t="s">
        <v>2366</v>
      </c>
      <c r="CD392" s="112" t="s">
        <v>2367</v>
      </c>
      <c r="CE392" s="112"/>
      <c r="CF392" s="112"/>
      <c r="CG392" s="112"/>
      <c r="CH392" s="112"/>
    </row>
    <row r="393" spans="1:86">
      <c r="A393" s="112">
        <v>51</v>
      </c>
      <c r="B393" s="105" t="s">
        <v>282</v>
      </c>
      <c r="C393" s="115" t="s">
        <v>244</v>
      </c>
      <c r="D393" s="112" t="s">
        <v>2351</v>
      </c>
      <c r="E393" s="112">
        <v>2016</v>
      </c>
      <c r="F393" s="112" t="s">
        <v>2352</v>
      </c>
      <c r="G393" s="112" t="s">
        <v>2353</v>
      </c>
      <c r="H393" s="112" t="s">
        <v>2354</v>
      </c>
      <c r="I393" s="112" t="s">
        <v>2355</v>
      </c>
      <c r="J393" s="112" t="s">
        <v>2356</v>
      </c>
      <c r="K393" s="112" t="s">
        <v>2357</v>
      </c>
      <c r="L393" s="112" t="s">
        <v>2358</v>
      </c>
      <c r="M393" s="112" t="s">
        <v>2359</v>
      </c>
      <c r="N393" s="112" t="s">
        <v>15</v>
      </c>
      <c r="O393" s="112" t="s">
        <v>5712</v>
      </c>
      <c r="P393" s="112" t="s">
        <v>5712</v>
      </c>
      <c r="Q393" s="283" t="s">
        <v>5577</v>
      </c>
      <c r="R393" s="112" t="str">
        <f>INDEX([2]Outcome_GWASs!K:K,MATCH([2]Luke!Q521,[2]Outcome_GWASs!C:C,0))</f>
        <v>Defined in individual GWASs</v>
      </c>
      <c r="S393" s="112" t="s">
        <v>2369</v>
      </c>
      <c r="T393" s="119" t="str">
        <f>INDEX([2]Outcome_GWASs!I:I,MATCH([2]Luke!Q521,[2]Outcome_GWASs!C:C,0))</f>
        <v>18+</v>
      </c>
      <c r="U393" s="112" t="str">
        <f>INDEX([2]Outcome_GWASs!H:H,MATCH([2]Luke!Q521,[2]Outcome_GWASs!C:C,0))</f>
        <v>both</v>
      </c>
      <c r="V393" s="112">
        <f>INDEX([2]Outcome_GWASs!F:F,MATCH([2]Luke!Q521,[2]Outcome_GWASs!C:C,0))</f>
        <v>5100</v>
      </c>
      <c r="W393" s="112">
        <f>INDEX([2]Outcome_GWASs!G:G,MATCH([2]Luke!Q521,[2]Outcome_GWASs!C:C,0))</f>
        <v>4831</v>
      </c>
      <c r="X393" s="112">
        <f>INDEX([2]Outcome_GWASs!F:F,MATCH([2]Luke!Q521,[2]Outcome_GWASs!C:C,0))</f>
        <v>5100</v>
      </c>
      <c r="Y393" s="112">
        <f>INDEX([2]Outcome_GWASs!G:G,MATCH([2]Luke!Q521,[2]Outcome_GWASs!C:C,0))</f>
        <v>4831</v>
      </c>
      <c r="Z393" s="112" t="s">
        <v>10</v>
      </c>
      <c r="AA393" s="112" t="s">
        <v>1005</v>
      </c>
      <c r="AB393" s="112" t="str">
        <f>INDEX([2]Outcome_GWASs!E:E,MATCH([2]Luke!Q521,[2]Outcome_GWASs!C:C,0))</f>
        <v>European</v>
      </c>
      <c r="AC393" s="112" t="str">
        <f>INDEX([2]Exposure_GWASs!G:G,MATCH([2]Luke!AB521,[2]Exposure_GWASs!C:C,0))</f>
        <v>WHR</v>
      </c>
      <c r="AD393" s="112" t="s">
        <v>160</v>
      </c>
      <c r="AE393" s="112" t="s">
        <v>1979</v>
      </c>
      <c r="AF393" s="112" t="s">
        <v>139</v>
      </c>
      <c r="AG393" s="112" t="s">
        <v>140</v>
      </c>
      <c r="AH393" s="112" t="s">
        <v>11</v>
      </c>
      <c r="AI393" s="112">
        <f>INDEX([2]Exposure_GWASs!F:F,MATCH([2]Luke!AB521,[2]Exposure_GWASs!C:C,0))</f>
        <v>190803</v>
      </c>
      <c r="AJ393" s="112" t="s">
        <v>11</v>
      </c>
      <c r="AK393" s="112" t="s">
        <v>1005</v>
      </c>
      <c r="AL393" s="112" t="s">
        <v>249</v>
      </c>
      <c r="AM393" s="112" t="s">
        <v>10</v>
      </c>
      <c r="AN393" s="112" t="s">
        <v>10</v>
      </c>
      <c r="AO393" s="112" t="s">
        <v>11</v>
      </c>
      <c r="AP393" s="112" t="s">
        <v>11</v>
      </c>
      <c r="AQ393" s="112" t="s">
        <v>138</v>
      </c>
      <c r="AR393" s="112" t="s">
        <v>11</v>
      </c>
      <c r="AS393" s="112" t="s">
        <v>2361</v>
      </c>
      <c r="AT393" s="112" t="s">
        <v>11</v>
      </c>
      <c r="AU393" s="112" t="s">
        <v>10</v>
      </c>
      <c r="AV393" s="112" t="s">
        <v>10</v>
      </c>
      <c r="AW393" s="112">
        <v>14</v>
      </c>
      <c r="AX393" s="112">
        <f>INDEX([2]Exposure_GWASs!S:S,MATCH([2]Luke!AB521,[2]Exposure_GWASs!C:C,0))</f>
        <v>14</v>
      </c>
      <c r="AY393" s="112" t="s">
        <v>10</v>
      </c>
      <c r="AZ393" s="112" t="s">
        <v>11</v>
      </c>
      <c r="BA393" s="112" t="s">
        <v>10</v>
      </c>
      <c r="BB393" s="112" t="s">
        <v>13</v>
      </c>
      <c r="BC393" s="112" t="s">
        <v>17</v>
      </c>
      <c r="BD393" s="112"/>
      <c r="BE393" s="112"/>
      <c r="BF393" s="112"/>
      <c r="BG393" s="112"/>
      <c r="BH393" s="112" t="s">
        <v>1011</v>
      </c>
      <c r="BI393" s="112" t="s">
        <v>11</v>
      </c>
      <c r="BJ393" s="112" t="s">
        <v>11</v>
      </c>
      <c r="BK393" s="112" t="s">
        <v>11</v>
      </c>
      <c r="BL393" s="112" t="s">
        <v>11</v>
      </c>
      <c r="BM393" s="112" t="s">
        <v>11</v>
      </c>
      <c r="BN393" s="112" t="s">
        <v>2362</v>
      </c>
      <c r="BO393" s="112" t="s">
        <v>167</v>
      </c>
      <c r="BP393" s="112" t="s">
        <v>1059</v>
      </c>
      <c r="BQ393" s="112" t="s">
        <v>1029</v>
      </c>
      <c r="BR393" s="112">
        <v>1.19</v>
      </c>
      <c r="BS393" s="112"/>
      <c r="BT393" s="112">
        <v>95</v>
      </c>
      <c r="BU393" s="112">
        <v>0.73</v>
      </c>
      <c r="BV393" s="112">
        <v>1.94</v>
      </c>
      <c r="BW393" s="112">
        <v>0.5</v>
      </c>
      <c r="BX393" s="112" t="s">
        <v>1791</v>
      </c>
      <c r="BY393" s="112" t="s">
        <v>10</v>
      </c>
      <c r="BZ393" s="112" t="s">
        <v>2363</v>
      </c>
      <c r="CA393" s="112" t="s">
        <v>2364</v>
      </c>
      <c r="CB393" s="112" t="s">
        <v>2365</v>
      </c>
      <c r="CC393" s="112" t="s">
        <v>2366</v>
      </c>
      <c r="CD393" s="112" t="s">
        <v>2367</v>
      </c>
      <c r="CE393" s="112"/>
      <c r="CF393" s="112"/>
      <c r="CG393" s="112"/>
      <c r="CH393" s="112"/>
    </row>
    <row r="394" spans="1:86">
      <c r="A394" s="112">
        <v>51</v>
      </c>
      <c r="B394" s="105" t="s">
        <v>282</v>
      </c>
      <c r="C394" s="115" t="s">
        <v>244</v>
      </c>
      <c r="D394" s="112" t="s">
        <v>2351</v>
      </c>
      <c r="E394" s="112">
        <v>2016</v>
      </c>
      <c r="F394" s="112" t="s">
        <v>2352</v>
      </c>
      <c r="G394" s="112" t="s">
        <v>2353</v>
      </c>
      <c r="H394" s="112" t="s">
        <v>2354</v>
      </c>
      <c r="I394" s="112" t="s">
        <v>2355</v>
      </c>
      <c r="J394" s="112" t="s">
        <v>2356</v>
      </c>
      <c r="K394" s="112" t="s">
        <v>2357</v>
      </c>
      <c r="L394" s="112" t="s">
        <v>2358</v>
      </c>
      <c r="M394" s="112" t="s">
        <v>2359</v>
      </c>
      <c r="N394" s="112" t="s">
        <v>15</v>
      </c>
      <c r="O394" s="112" t="s">
        <v>5712</v>
      </c>
      <c r="P394" s="112" t="s">
        <v>5710</v>
      </c>
      <c r="Q394" s="283" t="s">
        <v>5577</v>
      </c>
      <c r="R394" s="112" t="str">
        <f>INDEX([2]Outcome_GWASs!K:K,MATCH([2]Luke!Q522,[2]Outcome_GWASs!C:C,0))</f>
        <v>Defined in individual GWASs</v>
      </c>
      <c r="S394" s="112" t="s">
        <v>2370</v>
      </c>
      <c r="T394" s="119" t="str">
        <f>INDEX([2]Outcome_GWASs!I:I,MATCH([2]Luke!Q522,[2]Outcome_GWASs!C:C,0))</f>
        <v>18+</v>
      </c>
      <c r="U394" s="112" t="str">
        <f>INDEX([2]Outcome_GWASs!H:H,MATCH([2]Luke!Q522,[2]Outcome_GWASs!C:C,0))</f>
        <v>both</v>
      </c>
      <c r="V394" s="112">
        <f>INDEX([2]Outcome_GWASs!F:F,MATCH([2]Luke!Q522,[2]Outcome_GWASs!C:C,0))</f>
        <v>12160</v>
      </c>
      <c r="W394" s="112">
        <f>INDEX([2]Outcome_GWASs!G:G,MATCH([2]Luke!Q522,[2]Outcome_GWASs!C:C,0))</f>
        <v>16838</v>
      </c>
      <c r="X394" s="112">
        <f>INDEX([2]Outcome_GWASs!F:F,MATCH([2]Luke!Q522,[2]Outcome_GWASs!C:C,0))</f>
        <v>12160</v>
      </c>
      <c r="Y394" s="112">
        <f>INDEX([2]Outcome_GWASs!G:G,MATCH([2]Luke!Q522,[2]Outcome_GWASs!C:C,0))</f>
        <v>16838</v>
      </c>
      <c r="Z394" s="112" t="s">
        <v>10</v>
      </c>
      <c r="AA394" s="112" t="s">
        <v>1005</v>
      </c>
      <c r="AB394" s="112" t="str">
        <f>INDEX([2]Outcome_GWASs!E:E,MATCH([2]Luke!Q522,[2]Outcome_GWASs!C:C,0))</f>
        <v>European</v>
      </c>
      <c r="AC394" s="112" t="str">
        <f>INDEX([2]Exposure_GWASs!G:G,MATCH([2]Luke!AB522,[2]Exposure_GWASs!C:C,0))</f>
        <v>WHR</v>
      </c>
      <c r="AD394" s="112" t="s">
        <v>160</v>
      </c>
      <c r="AE394" s="112" t="s">
        <v>1979</v>
      </c>
      <c r="AF394" s="112" t="s">
        <v>139</v>
      </c>
      <c r="AG394" s="112" t="s">
        <v>140</v>
      </c>
      <c r="AH394" s="112" t="s">
        <v>11</v>
      </c>
      <c r="AI394" s="112">
        <f>INDEX([2]Exposure_GWASs!F:F,MATCH([2]Luke!AB522,[2]Exposure_GWASs!C:C,0))</f>
        <v>190803</v>
      </c>
      <c r="AJ394" s="112" t="s">
        <v>11</v>
      </c>
      <c r="AK394" s="112" t="s">
        <v>1005</v>
      </c>
      <c r="AL394" s="112" t="s">
        <v>249</v>
      </c>
      <c r="AM394" s="112" t="s">
        <v>10</v>
      </c>
      <c r="AN394" s="112" t="s">
        <v>10</v>
      </c>
      <c r="AO394" s="112" t="s">
        <v>11</v>
      </c>
      <c r="AP394" s="112" t="s">
        <v>11</v>
      </c>
      <c r="AQ394" s="112" t="s">
        <v>138</v>
      </c>
      <c r="AR394" s="112" t="s">
        <v>11</v>
      </c>
      <c r="AS394" s="112" t="s">
        <v>2361</v>
      </c>
      <c r="AT394" s="112" t="s">
        <v>11</v>
      </c>
      <c r="AU394" s="112" t="s">
        <v>10</v>
      </c>
      <c r="AV394" s="112" t="s">
        <v>10</v>
      </c>
      <c r="AW394" s="112">
        <v>14</v>
      </c>
      <c r="AX394" s="112">
        <f>INDEX([2]Exposure_GWASs!S:S,MATCH([2]Luke!AB522,[2]Exposure_GWASs!C:C,0))</f>
        <v>14</v>
      </c>
      <c r="AY394" s="112" t="s">
        <v>10</v>
      </c>
      <c r="AZ394" s="112" t="s">
        <v>11</v>
      </c>
      <c r="BA394" s="112" t="s">
        <v>10</v>
      </c>
      <c r="BB394" s="112" t="s">
        <v>13</v>
      </c>
      <c r="BC394" s="112" t="s">
        <v>17</v>
      </c>
      <c r="BD394" s="112"/>
      <c r="BE394" s="112"/>
      <c r="BF394" s="112"/>
      <c r="BG394" s="112"/>
      <c r="BH394" s="112" t="s">
        <v>1011</v>
      </c>
      <c r="BI394" s="112" t="s">
        <v>11</v>
      </c>
      <c r="BJ394" s="112" t="s">
        <v>11</v>
      </c>
      <c r="BK394" s="112" t="s">
        <v>11</v>
      </c>
      <c r="BL394" s="112" t="s">
        <v>11</v>
      </c>
      <c r="BM394" s="112" t="s">
        <v>11</v>
      </c>
      <c r="BN394" s="112" t="s">
        <v>2362</v>
      </c>
      <c r="BO394" s="112" t="s">
        <v>167</v>
      </c>
      <c r="BP394" s="112" t="s">
        <v>1059</v>
      </c>
      <c r="BQ394" s="112" t="s">
        <v>1029</v>
      </c>
      <c r="BR394" s="112">
        <v>1.31</v>
      </c>
      <c r="BS394" s="112"/>
      <c r="BT394" s="112">
        <v>95</v>
      </c>
      <c r="BU394" s="112">
        <v>0.32</v>
      </c>
      <c r="BV394" s="112">
        <v>5.3</v>
      </c>
      <c r="BW394" s="112">
        <v>0.71</v>
      </c>
      <c r="BX394" s="112" t="s">
        <v>1791</v>
      </c>
      <c r="BY394" s="112" t="s">
        <v>10</v>
      </c>
      <c r="BZ394" s="112" t="s">
        <v>2363</v>
      </c>
      <c r="CA394" s="112" t="s">
        <v>2364</v>
      </c>
      <c r="CB394" s="112" t="s">
        <v>2365</v>
      </c>
      <c r="CC394" s="112" t="s">
        <v>2366</v>
      </c>
      <c r="CD394" s="112" t="s">
        <v>2367</v>
      </c>
      <c r="CE394" s="112"/>
      <c r="CF394" s="112"/>
      <c r="CG394" s="112"/>
      <c r="CH394" s="112"/>
    </row>
    <row r="395" spans="1:86">
      <c r="A395" s="112">
        <v>51</v>
      </c>
      <c r="B395" s="105" t="s">
        <v>282</v>
      </c>
      <c r="C395" s="115" t="s">
        <v>244</v>
      </c>
      <c r="D395" s="112" t="s">
        <v>2351</v>
      </c>
      <c r="E395" s="112">
        <v>2016</v>
      </c>
      <c r="F395" s="112" t="s">
        <v>2352</v>
      </c>
      <c r="G395" s="112" t="s">
        <v>2353</v>
      </c>
      <c r="H395" s="112" t="s">
        <v>2354</v>
      </c>
      <c r="I395" s="112" t="s">
        <v>2355</v>
      </c>
      <c r="J395" s="112" t="s">
        <v>2356</v>
      </c>
      <c r="K395" s="112" t="s">
        <v>2357</v>
      </c>
      <c r="L395" s="112" t="s">
        <v>2358</v>
      </c>
      <c r="M395" s="112" t="s">
        <v>2359</v>
      </c>
      <c r="N395" s="112" t="s">
        <v>15</v>
      </c>
      <c r="O395" s="112" t="s">
        <v>5712</v>
      </c>
      <c r="P395" s="112" t="s">
        <v>5709</v>
      </c>
      <c r="Q395" s="283" t="s">
        <v>5577</v>
      </c>
      <c r="R395" s="112" t="str">
        <f>INDEX([2]Outcome_GWASs!K:K,MATCH([2]Luke!Q523,[2]Outcome_GWASs!C:C,0))</f>
        <v>Defined in individual GWASs</v>
      </c>
      <c r="S395" s="112" t="s">
        <v>2371</v>
      </c>
      <c r="T395" s="119" t="str">
        <f>INDEX([2]Outcome_GWASs!I:I,MATCH([2]Luke!Q523,[2]Outcome_GWASs!C:C,0))</f>
        <v>18+</v>
      </c>
      <c r="U395" s="112" t="str">
        <f>INDEX([2]Outcome_GWASs!H:H,MATCH([2]Luke!Q523,[2]Outcome_GWASs!C:C,0))</f>
        <v>both</v>
      </c>
      <c r="V395" s="112">
        <f>INDEX([2]Outcome_GWASs!F:F,MATCH([2]Luke!Q523,[2]Outcome_GWASs!C:C,0))</f>
        <v>3718</v>
      </c>
      <c r="W395" s="112">
        <f>INDEX([2]Outcome_GWASs!G:G,MATCH([2]Luke!Q523,[2]Outcome_GWASs!C:C,0))</f>
        <v>15871</v>
      </c>
      <c r="X395" s="112">
        <f>INDEX([2]Outcome_GWASs!F:F,MATCH([2]Luke!Q523,[2]Outcome_GWASs!C:C,0))</f>
        <v>3718</v>
      </c>
      <c r="Y395" s="112">
        <f>INDEX([2]Outcome_GWASs!G:G,MATCH([2]Luke!Q523,[2]Outcome_GWASs!C:C,0))</f>
        <v>15871</v>
      </c>
      <c r="Z395" s="112" t="s">
        <v>10</v>
      </c>
      <c r="AA395" s="112" t="s">
        <v>1005</v>
      </c>
      <c r="AB395" s="112" t="str">
        <f>INDEX([2]Outcome_GWASs!E:E,MATCH([2]Luke!Q523,[2]Outcome_GWASs!C:C,0))</f>
        <v>European</v>
      </c>
      <c r="AC395" s="112" t="str">
        <f>INDEX([2]Exposure_GWASs!G:G,MATCH([2]Luke!AB523,[2]Exposure_GWASs!C:C,0))</f>
        <v>WHR</v>
      </c>
      <c r="AD395" s="112" t="s">
        <v>160</v>
      </c>
      <c r="AE395" s="112" t="s">
        <v>1979</v>
      </c>
      <c r="AF395" s="112" t="s">
        <v>139</v>
      </c>
      <c r="AG395" s="112" t="s">
        <v>140</v>
      </c>
      <c r="AH395" s="112" t="s">
        <v>11</v>
      </c>
      <c r="AI395" s="112">
        <f>INDEX([2]Exposure_GWASs!F:F,MATCH([2]Luke!AB523,[2]Exposure_GWASs!C:C,0))</f>
        <v>190803</v>
      </c>
      <c r="AJ395" s="112" t="s">
        <v>11</v>
      </c>
      <c r="AK395" s="112" t="s">
        <v>1005</v>
      </c>
      <c r="AL395" s="112" t="s">
        <v>249</v>
      </c>
      <c r="AM395" s="112" t="s">
        <v>10</v>
      </c>
      <c r="AN395" s="112" t="s">
        <v>10</v>
      </c>
      <c r="AO395" s="112" t="s">
        <v>11</v>
      </c>
      <c r="AP395" s="112" t="s">
        <v>11</v>
      </c>
      <c r="AQ395" s="112" t="s">
        <v>138</v>
      </c>
      <c r="AR395" s="112" t="s">
        <v>11</v>
      </c>
      <c r="AS395" s="112" t="s">
        <v>2361</v>
      </c>
      <c r="AT395" s="112" t="s">
        <v>11</v>
      </c>
      <c r="AU395" s="112" t="s">
        <v>10</v>
      </c>
      <c r="AV395" s="112" t="s">
        <v>10</v>
      </c>
      <c r="AW395" s="112">
        <v>14</v>
      </c>
      <c r="AX395" s="112">
        <f>INDEX([2]Exposure_GWASs!S:S,MATCH([2]Luke!AB523,[2]Exposure_GWASs!C:C,0))</f>
        <v>14</v>
      </c>
      <c r="AY395" s="112" t="s">
        <v>10</v>
      </c>
      <c r="AZ395" s="112" t="s">
        <v>11</v>
      </c>
      <c r="BA395" s="112" t="s">
        <v>10</v>
      </c>
      <c r="BB395" s="112" t="s">
        <v>13</v>
      </c>
      <c r="BC395" s="112" t="s">
        <v>17</v>
      </c>
      <c r="BD395" s="112"/>
      <c r="BE395" s="112"/>
      <c r="BF395" s="112"/>
      <c r="BG395" s="112"/>
      <c r="BH395" s="112" t="s">
        <v>1011</v>
      </c>
      <c r="BI395" s="112" t="s">
        <v>11</v>
      </c>
      <c r="BJ395" s="112" t="s">
        <v>11</v>
      </c>
      <c r="BK395" s="112" t="s">
        <v>11</v>
      </c>
      <c r="BL395" s="112" t="s">
        <v>11</v>
      </c>
      <c r="BM395" s="112" t="s">
        <v>11</v>
      </c>
      <c r="BN395" s="112" t="s">
        <v>2362</v>
      </c>
      <c r="BO395" s="112" t="s">
        <v>167</v>
      </c>
      <c r="BP395" s="112" t="s">
        <v>1059</v>
      </c>
      <c r="BQ395" s="112" t="s">
        <v>1029</v>
      </c>
      <c r="BR395" s="112">
        <v>1.03</v>
      </c>
      <c r="BS395" s="112"/>
      <c r="BT395" s="112">
        <v>95</v>
      </c>
      <c r="BU395" s="112">
        <v>0.38</v>
      </c>
      <c r="BV395" s="112">
        <v>2.84</v>
      </c>
      <c r="BW395" s="112">
        <v>0.95</v>
      </c>
      <c r="BX395" s="112" t="s">
        <v>1791</v>
      </c>
      <c r="BY395" s="112" t="s">
        <v>10</v>
      </c>
      <c r="BZ395" s="112" t="s">
        <v>2363</v>
      </c>
      <c r="CA395" s="112" t="s">
        <v>2364</v>
      </c>
      <c r="CB395" s="112" t="s">
        <v>2365</v>
      </c>
      <c r="CC395" s="112" t="s">
        <v>2366</v>
      </c>
      <c r="CD395" s="112" t="s">
        <v>2367</v>
      </c>
      <c r="CE395" s="112"/>
      <c r="CF395" s="112"/>
      <c r="CG395" s="112"/>
      <c r="CH395" s="112"/>
    </row>
    <row r="396" spans="1:86">
      <c r="A396" s="112">
        <v>51</v>
      </c>
      <c r="B396" s="105" t="s">
        <v>282</v>
      </c>
      <c r="C396" s="115" t="s">
        <v>244</v>
      </c>
      <c r="D396" s="112" t="s">
        <v>2351</v>
      </c>
      <c r="E396" s="112">
        <v>2016</v>
      </c>
      <c r="F396" s="112" t="s">
        <v>2352</v>
      </c>
      <c r="G396" s="112" t="s">
        <v>2353</v>
      </c>
      <c r="H396" s="112" t="s">
        <v>2354</v>
      </c>
      <c r="I396" s="112" t="s">
        <v>2355</v>
      </c>
      <c r="J396" s="112" t="s">
        <v>2356</v>
      </c>
      <c r="K396" s="112" t="s">
        <v>2357</v>
      </c>
      <c r="L396" s="112" t="s">
        <v>2358</v>
      </c>
      <c r="M396" s="112" t="s">
        <v>2359</v>
      </c>
      <c r="N396" s="112" t="s">
        <v>15</v>
      </c>
      <c r="O396" s="112" t="s">
        <v>5712</v>
      </c>
      <c r="P396" s="112" t="s">
        <v>5738</v>
      </c>
      <c r="Q396" s="283" t="s">
        <v>5577</v>
      </c>
      <c r="R396" s="112" t="str">
        <f>INDEX([2]Outcome_GWASs!K:K,MATCH([2]Luke!Q524,[2]Outcome_GWASs!C:C,0))</f>
        <v>Defined in individual GWASs</v>
      </c>
      <c r="S396" s="112" t="s">
        <v>2372</v>
      </c>
      <c r="T396" s="119" t="str">
        <f>INDEX([2]Outcome_GWASs!I:I,MATCH([2]Luke!Q524,[2]Outcome_GWASs!C:C,0))</f>
        <v>18+</v>
      </c>
      <c r="U396" s="112" t="str">
        <f>INDEX([2]Outcome_GWASs!H:H,MATCH([2]Luke!Q524,[2]Outcome_GWASs!C:C,0))</f>
        <v>both</v>
      </c>
      <c r="V396" s="112">
        <f>INDEX([2]Outcome_GWASs!F:F,MATCH([2]Luke!Q524,[2]Outcome_GWASs!C:C,0))</f>
        <v>3422</v>
      </c>
      <c r="W396" s="112">
        <f>INDEX([2]Outcome_GWASs!G:G,MATCH([2]Luke!Q524,[2]Outcome_GWASs!C:C,0))</f>
        <v>16015</v>
      </c>
      <c r="X396" s="112">
        <f>INDEX([2]Outcome_GWASs!F:F,MATCH([2]Luke!Q524,[2]Outcome_GWASs!C:C,0))</f>
        <v>3422</v>
      </c>
      <c r="Y396" s="112">
        <f>INDEX([2]Outcome_GWASs!G:G,MATCH([2]Luke!Q524,[2]Outcome_GWASs!C:C,0))</f>
        <v>16015</v>
      </c>
      <c r="Z396" s="112" t="s">
        <v>10</v>
      </c>
      <c r="AA396" s="112" t="s">
        <v>1005</v>
      </c>
      <c r="AB396" s="112" t="str">
        <f>INDEX([2]Outcome_GWASs!E:E,MATCH([2]Luke!Q524,[2]Outcome_GWASs!C:C,0))</f>
        <v>European</v>
      </c>
      <c r="AC396" s="112" t="str">
        <f>INDEX([2]Exposure_GWASs!G:G,MATCH([2]Luke!AB524,[2]Exposure_GWASs!C:C,0))</f>
        <v>WHR</v>
      </c>
      <c r="AD396" s="112" t="s">
        <v>160</v>
      </c>
      <c r="AE396" s="112" t="s">
        <v>1979</v>
      </c>
      <c r="AF396" s="112" t="s">
        <v>139</v>
      </c>
      <c r="AG396" s="112" t="s">
        <v>140</v>
      </c>
      <c r="AH396" s="112" t="s">
        <v>11</v>
      </c>
      <c r="AI396" s="112">
        <f>INDEX([2]Exposure_GWASs!F:F,MATCH([2]Luke!AB524,[2]Exposure_GWASs!C:C,0))</f>
        <v>190803</v>
      </c>
      <c r="AJ396" s="112" t="s">
        <v>11</v>
      </c>
      <c r="AK396" s="112" t="s">
        <v>1005</v>
      </c>
      <c r="AL396" s="112" t="s">
        <v>249</v>
      </c>
      <c r="AM396" s="112" t="s">
        <v>10</v>
      </c>
      <c r="AN396" s="112" t="s">
        <v>10</v>
      </c>
      <c r="AO396" s="112" t="s">
        <v>11</v>
      </c>
      <c r="AP396" s="112" t="s">
        <v>11</v>
      </c>
      <c r="AQ396" s="112" t="s">
        <v>138</v>
      </c>
      <c r="AR396" s="112" t="s">
        <v>11</v>
      </c>
      <c r="AS396" s="112" t="s">
        <v>2361</v>
      </c>
      <c r="AT396" s="112" t="s">
        <v>11</v>
      </c>
      <c r="AU396" s="112" t="s">
        <v>10</v>
      </c>
      <c r="AV396" s="112" t="s">
        <v>10</v>
      </c>
      <c r="AW396" s="112">
        <v>14</v>
      </c>
      <c r="AX396" s="112">
        <f>INDEX([2]Exposure_GWASs!S:S,MATCH([2]Luke!AB524,[2]Exposure_GWASs!C:C,0))</f>
        <v>14</v>
      </c>
      <c r="AY396" s="112" t="s">
        <v>10</v>
      </c>
      <c r="AZ396" s="112" t="s">
        <v>11</v>
      </c>
      <c r="BA396" s="112" t="s">
        <v>10</v>
      </c>
      <c r="BB396" s="112" t="s">
        <v>13</v>
      </c>
      <c r="BC396" s="112" t="s">
        <v>17</v>
      </c>
      <c r="BD396" s="112"/>
      <c r="BE396" s="112"/>
      <c r="BF396" s="112"/>
      <c r="BG396" s="112"/>
      <c r="BH396" s="112" t="s">
        <v>1011</v>
      </c>
      <c r="BI396" s="112" t="s">
        <v>11</v>
      </c>
      <c r="BJ396" s="112" t="s">
        <v>11</v>
      </c>
      <c r="BK396" s="112" t="s">
        <v>11</v>
      </c>
      <c r="BL396" s="112" t="s">
        <v>11</v>
      </c>
      <c r="BM396" s="112" t="s">
        <v>11</v>
      </c>
      <c r="BN396" s="112" t="s">
        <v>2362</v>
      </c>
      <c r="BO396" s="112" t="s">
        <v>167</v>
      </c>
      <c r="BP396" s="112" t="s">
        <v>1059</v>
      </c>
      <c r="BQ396" s="112" t="s">
        <v>1029</v>
      </c>
      <c r="BR396" s="112">
        <v>1.34</v>
      </c>
      <c r="BS396" s="112"/>
      <c r="BT396" s="112">
        <v>95</v>
      </c>
      <c r="BU396" s="112">
        <v>0.73</v>
      </c>
      <c r="BV396" s="112">
        <v>2.46</v>
      </c>
      <c r="BW396" s="112">
        <v>0.34</v>
      </c>
      <c r="BX396" s="112" t="s">
        <v>1791</v>
      </c>
      <c r="BY396" s="112" t="s">
        <v>10</v>
      </c>
      <c r="BZ396" s="112" t="s">
        <v>2363</v>
      </c>
      <c r="CA396" s="112" t="s">
        <v>2364</v>
      </c>
      <c r="CB396" s="112" t="s">
        <v>2365</v>
      </c>
      <c r="CC396" s="112" t="s">
        <v>2366</v>
      </c>
      <c r="CD396" s="112" t="s">
        <v>2367</v>
      </c>
      <c r="CE396" s="112"/>
      <c r="CF396" s="112"/>
      <c r="CG396" s="112"/>
      <c r="CH396" s="112"/>
    </row>
    <row r="397" spans="1:86">
      <c r="A397" s="112">
        <v>51</v>
      </c>
      <c r="B397" s="105" t="s">
        <v>282</v>
      </c>
      <c r="C397" s="115" t="s">
        <v>244</v>
      </c>
      <c r="D397" s="112" t="s">
        <v>2351</v>
      </c>
      <c r="E397" s="112">
        <v>2016</v>
      </c>
      <c r="F397" s="112" t="s">
        <v>2352</v>
      </c>
      <c r="G397" s="112" t="s">
        <v>2353</v>
      </c>
      <c r="H397" s="112" t="s">
        <v>2354</v>
      </c>
      <c r="I397" s="112" t="s">
        <v>2355</v>
      </c>
      <c r="J397" s="112" t="s">
        <v>2356</v>
      </c>
      <c r="K397" s="112" t="s">
        <v>2357</v>
      </c>
      <c r="L397" s="112" t="s">
        <v>2358</v>
      </c>
      <c r="M397" s="112" t="s">
        <v>2359</v>
      </c>
      <c r="N397" s="112" t="s">
        <v>15</v>
      </c>
      <c r="O397" s="112" t="s">
        <v>1211</v>
      </c>
      <c r="P397" s="112" t="s">
        <v>1211</v>
      </c>
      <c r="Q397" s="283" t="s">
        <v>5577</v>
      </c>
      <c r="R397" s="112" t="str">
        <f>INDEX([2]Outcome_GWASs!K:K,MATCH([2]Luke!Q525,[2]Outcome_GWASs!C:C,0))</f>
        <v>Defined in individual GWASs</v>
      </c>
      <c r="S397" s="112" t="s">
        <v>2373</v>
      </c>
      <c r="T397" s="119" t="str">
        <f>INDEX([2]Outcome_GWASs!I:I,MATCH([2]Luke!Q525,[2]Outcome_GWASs!C:C,0))</f>
        <v>18+</v>
      </c>
      <c r="U397" s="112" t="str">
        <f>INDEX([2]Outcome_GWASs!H:H,MATCH([2]Luke!Q525,[2]Outcome_GWASs!C:C,0))</f>
        <v>both</v>
      </c>
      <c r="V397" s="112">
        <f>INDEX([2]Outcome_GWASs!F:F,MATCH([2]Luke!Q525,[2]Outcome_GWASs!C:C,0))</f>
        <v>4369</v>
      </c>
      <c r="W397" s="112">
        <f>INDEX([2]Outcome_GWASs!G:G,MATCH([2]Luke!Q525,[2]Outcome_GWASs!C:C,0))</f>
        <v>9123</v>
      </c>
      <c r="X397" s="112">
        <f>INDEX([2]Outcome_GWASs!F:F,MATCH([2]Luke!Q525,[2]Outcome_GWASs!C:C,0))</f>
        <v>4369</v>
      </c>
      <c r="Y397" s="112">
        <f>INDEX([2]Outcome_GWASs!G:G,MATCH([2]Luke!Q525,[2]Outcome_GWASs!C:C,0))</f>
        <v>9123</v>
      </c>
      <c r="Z397" s="112" t="s">
        <v>10</v>
      </c>
      <c r="AA397" s="112" t="s">
        <v>1005</v>
      </c>
      <c r="AB397" s="112" t="str">
        <f>INDEX([2]Outcome_GWASs!E:E,MATCH([2]Luke!Q525,[2]Outcome_GWASs!C:C,0))</f>
        <v>European</v>
      </c>
      <c r="AC397" s="112" t="str">
        <f>INDEX([2]Exposure_GWASs!G:G,MATCH([2]Luke!AB525,[2]Exposure_GWASs!C:C,0))</f>
        <v>WHR</v>
      </c>
      <c r="AD397" s="112" t="s">
        <v>160</v>
      </c>
      <c r="AE397" s="112" t="s">
        <v>1979</v>
      </c>
      <c r="AF397" s="112" t="s">
        <v>139</v>
      </c>
      <c r="AG397" s="112" t="s">
        <v>140</v>
      </c>
      <c r="AH397" s="112" t="s">
        <v>11</v>
      </c>
      <c r="AI397" s="112">
        <f>INDEX([2]Exposure_GWASs!F:F,MATCH([2]Luke!AB525,[2]Exposure_GWASs!C:C,0))</f>
        <v>190803</v>
      </c>
      <c r="AJ397" s="112" t="s">
        <v>11</v>
      </c>
      <c r="AK397" s="112" t="s">
        <v>1005</v>
      </c>
      <c r="AL397" s="112" t="s">
        <v>249</v>
      </c>
      <c r="AM397" s="112" t="s">
        <v>10</v>
      </c>
      <c r="AN397" s="112" t="s">
        <v>10</v>
      </c>
      <c r="AO397" s="112" t="s">
        <v>11</v>
      </c>
      <c r="AP397" s="112" t="s">
        <v>11</v>
      </c>
      <c r="AQ397" s="112" t="s">
        <v>138</v>
      </c>
      <c r="AR397" s="112" t="s">
        <v>11</v>
      </c>
      <c r="AS397" s="112" t="s">
        <v>2361</v>
      </c>
      <c r="AT397" s="112" t="s">
        <v>11</v>
      </c>
      <c r="AU397" s="112" t="s">
        <v>10</v>
      </c>
      <c r="AV397" s="112" t="s">
        <v>10</v>
      </c>
      <c r="AW397" s="112">
        <v>14</v>
      </c>
      <c r="AX397" s="112">
        <f>INDEX([2]Exposure_GWASs!S:S,MATCH([2]Luke!AB525,[2]Exposure_GWASs!C:C,0))</f>
        <v>14</v>
      </c>
      <c r="AY397" s="112" t="s">
        <v>10</v>
      </c>
      <c r="AZ397" s="112" t="s">
        <v>11</v>
      </c>
      <c r="BA397" s="112" t="s">
        <v>10</v>
      </c>
      <c r="BB397" s="112" t="s">
        <v>13</v>
      </c>
      <c r="BC397" s="112" t="s">
        <v>17</v>
      </c>
      <c r="BD397" s="112"/>
      <c r="BE397" s="112"/>
      <c r="BF397" s="112"/>
      <c r="BG397" s="112"/>
      <c r="BH397" s="112" t="s">
        <v>1011</v>
      </c>
      <c r="BI397" s="112" t="s">
        <v>11</v>
      </c>
      <c r="BJ397" s="112" t="s">
        <v>11</v>
      </c>
      <c r="BK397" s="112" t="s">
        <v>11</v>
      </c>
      <c r="BL397" s="112" t="s">
        <v>11</v>
      </c>
      <c r="BM397" s="112" t="s">
        <v>11</v>
      </c>
      <c r="BN397" s="112" t="s">
        <v>2362</v>
      </c>
      <c r="BO397" s="112" t="s">
        <v>167</v>
      </c>
      <c r="BP397" s="112" t="s">
        <v>1059</v>
      </c>
      <c r="BQ397" s="112" t="s">
        <v>1029</v>
      </c>
      <c r="BR397" s="112">
        <v>1.02</v>
      </c>
      <c r="BS397" s="112"/>
      <c r="BT397" s="112">
        <v>95</v>
      </c>
      <c r="BU397" s="112">
        <v>0.72</v>
      </c>
      <c r="BV397" s="112">
        <v>1.46</v>
      </c>
      <c r="BW397" s="112">
        <v>0.9</v>
      </c>
      <c r="BX397" s="112" t="s">
        <v>1791</v>
      </c>
      <c r="BY397" s="112" t="s">
        <v>10</v>
      </c>
      <c r="BZ397" s="112" t="s">
        <v>2363</v>
      </c>
      <c r="CA397" s="112" t="s">
        <v>2364</v>
      </c>
      <c r="CB397" s="112" t="s">
        <v>2365</v>
      </c>
      <c r="CC397" s="112" t="s">
        <v>2366</v>
      </c>
      <c r="CD397" s="112" t="s">
        <v>2367</v>
      </c>
      <c r="CE397" s="112"/>
      <c r="CF397" s="112"/>
      <c r="CG397" s="112"/>
      <c r="CH397" s="112"/>
    </row>
    <row r="398" spans="1:86">
      <c r="A398" s="112">
        <v>51</v>
      </c>
      <c r="B398" s="105" t="s">
        <v>282</v>
      </c>
      <c r="C398" s="115" t="s">
        <v>244</v>
      </c>
      <c r="D398" s="112" t="s">
        <v>2351</v>
      </c>
      <c r="E398" s="112">
        <v>2016</v>
      </c>
      <c r="F398" s="112" t="s">
        <v>2352</v>
      </c>
      <c r="G398" s="112" t="s">
        <v>2353</v>
      </c>
      <c r="H398" s="112" t="s">
        <v>2354</v>
      </c>
      <c r="I398" s="112" t="s">
        <v>2355</v>
      </c>
      <c r="J398" s="112" t="s">
        <v>2356</v>
      </c>
      <c r="K398" s="112" t="s">
        <v>2357</v>
      </c>
      <c r="L398" s="112" t="s">
        <v>2358</v>
      </c>
      <c r="M398" s="112" t="s">
        <v>2359</v>
      </c>
      <c r="N398" s="112" t="s">
        <v>15</v>
      </c>
      <c r="O398" s="112" t="s">
        <v>1211</v>
      </c>
      <c r="P398" s="112" t="s">
        <v>5739</v>
      </c>
      <c r="Q398" s="283" t="s">
        <v>5577</v>
      </c>
      <c r="R398" s="112" t="str">
        <f>INDEX([2]Outcome_GWASs!K:K,MATCH([2]Luke!Q526,[2]Outcome_GWASs!C:C,0))</f>
        <v>Defined in individual GWASs</v>
      </c>
      <c r="S398" s="112" t="s">
        <v>2374</v>
      </c>
      <c r="T398" s="119" t="str">
        <f>INDEX([2]Outcome_GWASs!I:I,MATCH([2]Luke!Q526,[2]Outcome_GWASs!C:C,0))</f>
        <v>18+</v>
      </c>
      <c r="U398" s="112" t="str">
        <f>INDEX([2]Outcome_GWASs!H:H,MATCH([2]Luke!Q526,[2]Outcome_GWASs!C:C,0))</f>
        <v>both</v>
      </c>
      <c r="V398" s="112">
        <f>INDEX([2]Outcome_GWASs!F:F,MATCH([2]Luke!Q526,[2]Outcome_GWASs!C:C,0))</f>
        <v>356</v>
      </c>
      <c r="W398" s="112">
        <f>INDEX([2]Outcome_GWASs!G:G,MATCH([2]Luke!Q526,[2]Outcome_GWASs!C:C,0))</f>
        <v>9123</v>
      </c>
      <c r="X398" s="112">
        <f>INDEX([2]Outcome_GWASs!F:F,MATCH([2]Luke!Q526,[2]Outcome_GWASs!C:C,0))</f>
        <v>356</v>
      </c>
      <c r="Y398" s="112">
        <f>INDEX([2]Outcome_GWASs!G:G,MATCH([2]Luke!Q526,[2]Outcome_GWASs!C:C,0))</f>
        <v>9123</v>
      </c>
      <c r="Z398" s="112" t="s">
        <v>10</v>
      </c>
      <c r="AA398" s="112" t="s">
        <v>1005</v>
      </c>
      <c r="AB398" s="112" t="str">
        <f>INDEX([2]Outcome_GWASs!E:E,MATCH([2]Luke!Q526,[2]Outcome_GWASs!C:C,0))</f>
        <v>European</v>
      </c>
      <c r="AC398" s="112" t="str">
        <f>INDEX([2]Exposure_GWASs!G:G,MATCH([2]Luke!AB526,[2]Exposure_GWASs!C:C,0))</f>
        <v>WHR</v>
      </c>
      <c r="AD398" s="112" t="s">
        <v>160</v>
      </c>
      <c r="AE398" s="112" t="s">
        <v>1979</v>
      </c>
      <c r="AF398" s="112" t="s">
        <v>139</v>
      </c>
      <c r="AG398" s="112" t="s">
        <v>140</v>
      </c>
      <c r="AH398" s="112" t="s">
        <v>11</v>
      </c>
      <c r="AI398" s="112">
        <f>INDEX([2]Exposure_GWASs!F:F,MATCH([2]Luke!AB526,[2]Exposure_GWASs!C:C,0))</f>
        <v>190803</v>
      </c>
      <c r="AJ398" s="112" t="s">
        <v>11</v>
      </c>
      <c r="AK398" s="112" t="s">
        <v>1005</v>
      </c>
      <c r="AL398" s="112" t="s">
        <v>249</v>
      </c>
      <c r="AM398" s="112" t="s">
        <v>10</v>
      </c>
      <c r="AN398" s="112" t="s">
        <v>10</v>
      </c>
      <c r="AO398" s="112" t="s">
        <v>11</v>
      </c>
      <c r="AP398" s="112" t="s">
        <v>11</v>
      </c>
      <c r="AQ398" s="112" t="s">
        <v>138</v>
      </c>
      <c r="AR398" s="112" t="s">
        <v>11</v>
      </c>
      <c r="AS398" s="112" t="s">
        <v>2361</v>
      </c>
      <c r="AT398" s="112" t="s">
        <v>11</v>
      </c>
      <c r="AU398" s="112" t="s">
        <v>10</v>
      </c>
      <c r="AV398" s="112" t="s">
        <v>10</v>
      </c>
      <c r="AW398" s="112">
        <v>14</v>
      </c>
      <c r="AX398" s="112">
        <f>INDEX([2]Exposure_GWASs!S:S,MATCH([2]Luke!AB526,[2]Exposure_GWASs!C:C,0))</f>
        <v>14</v>
      </c>
      <c r="AY398" s="112" t="s">
        <v>10</v>
      </c>
      <c r="AZ398" s="112" t="s">
        <v>11</v>
      </c>
      <c r="BA398" s="112" t="s">
        <v>10</v>
      </c>
      <c r="BB398" s="112" t="s">
        <v>13</v>
      </c>
      <c r="BC398" s="112" t="s">
        <v>17</v>
      </c>
      <c r="BD398" s="112"/>
      <c r="BE398" s="112"/>
      <c r="BF398" s="112"/>
      <c r="BG398" s="112"/>
      <c r="BH398" s="112" t="s">
        <v>1011</v>
      </c>
      <c r="BI398" s="112" t="s">
        <v>11</v>
      </c>
      <c r="BJ398" s="112" t="s">
        <v>11</v>
      </c>
      <c r="BK398" s="112" t="s">
        <v>11</v>
      </c>
      <c r="BL398" s="112" t="s">
        <v>11</v>
      </c>
      <c r="BM398" s="112" t="s">
        <v>11</v>
      </c>
      <c r="BN398" s="112" t="s">
        <v>2362</v>
      </c>
      <c r="BO398" s="112" t="s">
        <v>167</v>
      </c>
      <c r="BP398" s="112" t="s">
        <v>1059</v>
      </c>
      <c r="BQ398" s="112" t="s">
        <v>1029</v>
      </c>
      <c r="BR398" s="112">
        <v>1.19</v>
      </c>
      <c r="BS398" s="112"/>
      <c r="BT398" s="112">
        <v>95</v>
      </c>
      <c r="BU398" s="112">
        <v>0.71</v>
      </c>
      <c r="BV398" s="112">
        <v>1.98</v>
      </c>
      <c r="BW398" s="112">
        <v>0.51</v>
      </c>
      <c r="BX398" s="112" t="s">
        <v>1791</v>
      </c>
      <c r="BY398" s="112" t="s">
        <v>10</v>
      </c>
      <c r="BZ398" s="112" t="s">
        <v>2363</v>
      </c>
      <c r="CA398" s="112" t="s">
        <v>2364</v>
      </c>
      <c r="CB398" s="112" t="s">
        <v>2365</v>
      </c>
      <c r="CC398" s="112" t="s">
        <v>2366</v>
      </c>
      <c r="CD398" s="112" t="s">
        <v>2367</v>
      </c>
      <c r="CE398" s="112"/>
      <c r="CF398" s="112"/>
      <c r="CG398" s="112"/>
      <c r="CH398" s="112"/>
    </row>
    <row r="399" spans="1:86">
      <c r="A399" s="112">
        <v>51</v>
      </c>
      <c r="B399" s="105" t="s">
        <v>282</v>
      </c>
      <c r="C399" s="115" t="s">
        <v>244</v>
      </c>
      <c r="D399" s="112" t="s">
        <v>2351</v>
      </c>
      <c r="E399" s="112">
        <v>2016</v>
      </c>
      <c r="F399" s="112" t="s">
        <v>2352</v>
      </c>
      <c r="G399" s="112" t="s">
        <v>2353</v>
      </c>
      <c r="H399" s="112" t="s">
        <v>2354</v>
      </c>
      <c r="I399" s="112" t="s">
        <v>2355</v>
      </c>
      <c r="J399" s="112" t="s">
        <v>2356</v>
      </c>
      <c r="K399" s="112" t="s">
        <v>2357</v>
      </c>
      <c r="L399" s="112" t="s">
        <v>2358</v>
      </c>
      <c r="M399" s="112" t="s">
        <v>2359</v>
      </c>
      <c r="N399" s="112" t="s">
        <v>15</v>
      </c>
      <c r="O399" s="112" t="s">
        <v>1203</v>
      </c>
      <c r="P399" s="112" t="s">
        <v>1203</v>
      </c>
      <c r="Q399" s="283" t="s">
        <v>5577</v>
      </c>
      <c r="R399" s="112" t="str">
        <f>INDEX([2]Outcome_GWASs!K:K,MATCH([2]Luke!Q527,[2]Outcome_GWASs!C:C,0))</f>
        <v>Defined in individual GWASs</v>
      </c>
      <c r="S399" s="112" t="s">
        <v>2375</v>
      </c>
      <c r="T399" s="119" t="str">
        <f>INDEX([2]Outcome_GWASs!I:I,MATCH([2]Luke!Q527,[2]Outcome_GWASs!C:C,0))</f>
        <v>18+</v>
      </c>
      <c r="U399" s="112" t="str">
        <f>INDEX([2]Outcome_GWASs!H:H,MATCH([2]Luke!Q527,[2]Outcome_GWASs!C:C,0))</f>
        <v>both</v>
      </c>
      <c r="V399" s="112">
        <f>INDEX([2]Outcome_GWASs!F:F,MATCH([2]Luke!Q527,[2]Outcome_GWASs!C:C,0))</f>
        <v>715</v>
      </c>
      <c r="W399" s="112">
        <f>INDEX([2]Outcome_GWASs!G:G,MATCH([2]Luke!Q527,[2]Outcome_GWASs!C:C,0))</f>
        <v>9123</v>
      </c>
      <c r="X399" s="112">
        <f>INDEX([2]Outcome_GWASs!F:F,MATCH([2]Luke!Q527,[2]Outcome_GWASs!C:C,0))</f>
        <v>715</v>
      </c>
      <c r="Y399" s="112">
        <f>INDEX([2]Outcome_GWASs!G:G,MATCH([2]Luke!Q527,[2]Outcome_GWASs!C:C,0))</f>
        <v>9123</v>
      </c>
      <c r="Z399" s="112" t="s">
        <v>10</v>
      </c>
      <c r="AA399" s="112" t="s">
        <v>1005</v>
      </c>
      <c r="AB399" s="112" t="str">
        <f>INDEX([2]Outcome_GWASs!E:E,MATCH([2]Luke!Q527,[2]Outcome_GWASs!C:C,0))</f>
        <v>European</v>
      </c>
      <c r="AC399" s="112" t="str">
        <f>INDEX([2]Exposure_GWASs!G:G,MATCH([2]Luke!AB527,[2]Exposure_GWASs!C:C,0))</f>
        <v>WHR</v>
      </c>
      <c r="AD399" s="112" t="s">
        <v>160</v>
      </c>
      <c r="AE399" s="112" t="s">
        <v>1979</v>
      </c>
      <c r="AF399" s="112" t="s">
        <v>139</v>
      </c>
      <c r="AG399" s="112" t="s">
        <v>140</v>
      </c>
      <c r="AH399" s="112" t="s">
        <v>11</v>
      </c>
      <c r="AI399" s="112">
        <f>INDEX([2]Exposure_GWASs!F:F,MATCH([2]Luke!AB527,[2]Exposure_GWASs!C:C,0))</f>
        <v>190803</v>
      </c>
      <c r="AJ399" s="112" t="s">
        <v>11</v>
      </c>
      <c r="AK399" s="112" t="s">
        <v>1005</v>
      </c>
      <c r="AL399" s="112" t="s">
        <v>249</v>
      </c>
      <c r="AM399" s="112" t="s">
        <v>10</v>
      </c>
      <c r="AN399" s="112" t="s">
        <v>10</v>
      </c>
      <c r="AO399" s="112" t="s">
        <v>11</v>
      </c>
      <c r="AP399" s="112" t="s">
        <v>11</v>
      </c>
      <c r="AQ399" s="112" t="s">
        <v>138</v>
      </c>
      <c r="AR399" s="112" t="s">
        <v>11</v>
      </c>
      <c r="AS399" s="112" t="s">
        <v>2361</v>
      </c>
      <c r="AT399" s="112" t="s">
        <v>11</v>
      </c>
      <c r="AU399" s="112" t="s">
        <v>10</v>
      </c>
      <c r="AV399" s="112" t="s">
        <v>10</v>
      </c>
      <c r="AW399" s="112">
        <v>14</v>
      </c>
      <c r="AX399" s="112">
        <f>INDEX([2]Exposure_GWASs!S:S,MATCH([2]Luke!AB527,[2]Exposure_GWASs!C:C,0))</f>
        <v>14</v>
      </c>
      <c r="AY399" s="112" t="s">
        <v>10</v>
      </c>
      <c r="AZ399" s="112" t="s">
        <v>11</v>
      </c>
      <c r="BA399" s="112" t="s">
        <v>10</v>
      </c>
      <c r="BB399" s="112" t="s">
        <v>13</v>
      </c>
      <c r="BC399" s="112" t="s">
        <v>17</v>
      </c>
      <c r="BD399" s="112"/>
      <c r="BE399" s="112"/>
      <c r="BF399" s="112"/>
      <c r="BG399" s="112"/>
      <c r="BH399" s="112" t="s">
        <v>1011</v>
      </c>
      <c r="BI399" s="112" t="s">
        <v>11</v>
      </c>
      <c r="BJ399" s="112" t="s">
        <v>11</v>
      </c>
      <c r="BK399" s="112" t="s">
        <v>11</v>
      </c>
      <c r="BL399" s="112" t="s">
        <v>11</v>
      </c>
      <c r="BM399" s="112" t="s">
        <v>11</v>
      </c>
      <c r="BN399" s="112" t="s">
        <v>2362</v>
      </c>
      <c r="BO399" s="112" t="s">
        <v>167</v>
      </c>
      <c r="BP399" s="112" t="s">
        <v>1059</v>
      </c>
      <c r="BQ399" s="112" t="s">
        <v>1029</v>
      </c>
      <c r="BR399" s="112">
        <v>1.1499999999999999</v>
      </c>
      <c r="BS399" s="112"/>
      <c r="BT399" s="112">
        <v>95</v>
      </c>
      <c r="BU399" s="112">
        <v>0.8</v>
      </c>
      <c r="BV399" s="112">
        <v>1.66</v>
      </c>
      <c r="BW399" s="112">
        <v>0.46</v>
      </c>
      <c r="BX399" s="112" t="s">
        <v>1791</v>
      </c>
      <c r="BY399" s="112" t="s">
        <v>10</v>
      </c>
      <c r="BZ399" s="112" t="s">
        <v>2363</v>
      </c>
      <c r="CA399" s="112" t="s">
        <v>2364</v>
      </c>
      <c r="CB399" s="112" t="s">
        <v>2365</v>
      </c>
      <c r="CC399" s="112" t="s">
        <v>2366</v>
      </c>
      <c r="CD399" s="112" t="s">
        <v>2367</v>
      </c>
      <c r="CE399" s="112"/>
      <c r="CF399" s="112"/>
      <c r="CG399" s="112"/>
      <c r="CH399" s="112"/>
    </row>
    <row r="400" spans="1:86">
      <c r="A400" s="112">
        <v>51</v>
      </c>
      <c r="B400" s="105" t="s">
        <v>282</v>
      </c>
      <c r="C400" s="115" t="s">
        <v>244</v>
      </c>
      <c r="D400" s="112" t="s">
        <v>2351</v>
      </c>
      <c r="E400" s="112">
        <v>2016</v>
      </c>
      <c r="F400" s="112" t="s">
        <v>2352</v>
      </c>
      <c r="G400" s="112" t="s">
        <v>2353</v>
      </c>
      <c r="H400" s="112" t="s">
        <v>2354</v>
      </c>
      <c r="I400" s="112" t="s">
        <v>2355</v>
      </c>
      <c r="J400" s="112" t="s">
        <v>2356</v>
      </c>
      <c r="K400" s="112" t="s">
        <v>2357</v>
      </c>
      <c r="L400" s="112" t="s">
        <v>2358</v>
      </c>
      <c r="M400" s="112" t="s">
        <v>2359</v>
      </c>
      <c r="N400" s="112" t="s">
        <v>15</v>
      </c>
      <c r="O400" s="112" t="s">
        <v>1203</v>
      </c>
      <c r="P400" s="112" t="s">
        <v>5631</v>
      </c>
      <c r="Q400" s="283" t="s">
        <v>5577</v>
      </c>
      <c r="R400" s="112" t="str">
        <f>INDEX([2]Outcome_GWASs!K:K,MATCH([2]Luke!Q528,[2]Outcome_GWASs!C:C,0))</f>
        <v>Defined in individual GWASs</v>
      </c>
      <c r="S400" s="112" t="s">
        <v>2376</v>
      </c>
      <c r="T400" s="119" t="str">
        <f>INDEX([2]Outcome_GWASs!I:I,MATCH([2]Luke!Q528,[2]Outcome_GWASs!C:C,0))</f>
        <v>18+</v>
      </c>
      <c r="U400" s="112" t="str">
        <f>INDEX([2]Outcome_GWASs!H:H,MATCH([2]Luke!Q528,[2]Outcome_GWASs!C:C,0))</f>
        <v>both</v>
      </c>
      <c r="V400" s="112">
        <f>INDEX([2]Outcome_GWASs!F:F,MATCH([2]Luke!Q528,[2]Outcome_GWASs!C:C,0))</f>
        <v>2556</v>
      </c>
      <c r="W400" s="112">
        <f>INDEX([2]Outcome_GWASs!G:G,MATCH([2]Luke!Q528,[2]Outcome_GWASs!C:C,0))</f>
        <v>9123</v>
      </c>
      <c r="X400" s="112">
        <f>INDEX([2]Outcome_GWASs!F:F,MATCH([2]Luke!Q528,[2]Outcome_GWASs!C:C,0))</f>
        <v>2556</v>
      </c>
      <c r="Y400" s="112">
        <f>INDEX([2]Outcome_GWASs!G:G,MATCH([2]Luke!Q528,[2]Outcome_GWASs!C:C,0))</f>
        <v>9123</v>
      </c>
      <c r="Z400" s="112" t="s">
        <v>10</v>
      </c>
      <c r="AA400" s="112" t="s">
        <v>1005</v>
      </c>
      <c r="AB400" s="112" t="str">
        <f>INDEX([2]Outcome_GWASs!E:E,MATCH([2]Luke!Q528,[2]Outcome_GWASs!C:C,0))</f>
        <v>European</v>
      </c>
      <c r="AC400" s="112" t="str">
        <f>INDEX([2]Exposure_GWASs!G:G,MATCH([2]Luke!AB528,[2]Exposure_GWASs!C:C,0))</f>
        <v>WHR</v>
      </c>
      <c r="AD400" s="112" t="s">
        <v>160</v>
      </c>
      <c r="AE400" s="112" t="s">
        <v>1979</v>
      </c>
      <c r="AF400" s="112" t="s">
        <v>139</v>
      </c>
      <c r="AG400" s="112" t="s">
        <v>140</v>
      </c>
      <c r="AH400" s="112" t="s">
        <v>11</v>
      </c>
      <c r="AI400" s="112">
        <f>INDEX([2]Exposure_GWASs!F:F,MATCH([2]Luke!AB528,[2]Exposure_GWASs!C:C,0))</f>
        <v>190803</v>
      </c>
      <c r="AJ400" s="112" t="s">
        <v>11</v>
      </c>
      <c r="AK400" s="112" t="s">
        <v>1005</v>
      </c>
      <c r="AL400" s="112" t="s">
        <v>249</v>
      </c>
      <c r="AM400" s="112" t="s">
        <v>10</v>
      </c>
      <c r="AN400" s="112" t="s">
        <v>10</v>
      </c>
      <c r="AO400" s="112" t="s">
        <v>11</v>
      </c>
      <c r="AP400" s="112" t="s">
        <v>11</v>
      </c>
      <c r="AQ400" s="112" t="s">
        <v>138</v>
      </c>
      <c r="AR400" s="112" t="s">
        <v>11</v>
      </c>
      <c r="AS400" s="112" t="s">
        <v>2361</v>
      </c>
      <c r="AT400" s="112" t="s">
        <v>11</v>
      </c>
      <c r="AU400" s="112" t="s">
        <v>10</v>
      </c>
      <c r="AV400" s="112" t="s">
        <v>10</v>
      </c>
      <c r="AW400" s="112">
        <v>14</v>
      </c>
      <c r="AX400" s="112">
        <f>INDEX([2]Exposure_GWASs!S:S,MATCH([2]Luke!AB528,[2]Exposure_GWASs!C:C,0))</f>
        <v>14</v>
      </c>
      <c r="AY400" s="112" t="s">
        <v>10</v>
      </c>
      <c r="AZ400" s="112" t="s">
        <v>11</v>
      </c>
      <c r="BA400" s="112" t="s">
        <v>10</v>
      </c>
      <c r="BB400" s="112" t="s">
        <v>13</v>
      </c>
      <c r="BC400" s="112" t="s">
        <v>17</v>
      </c>
      <c r="BD400" s="112"/>
      <c r="BE400" s="112"/>
      <c r="BF400" s="112"/>
      <c r="BG400" s="112"/>
      <c r="BH400" s="112" t="s">
        <v>1011</v>
      </c>
      <c r="BI400" s="112" t="s">
        <v>11</v>
      </c>
      <c r="BJ400" s="112" t="s">
        <v>11</v>
      </c>
      <c r="BK400" s="112" t="s">
        <v>11</v>
      </c>
      <c r="BL400" s="112" t="s">
        <v>11</v>
      </c>
      <c r="BM400" s="112" t="s">
        <v>11</v>
      </c>
      <c r="BN400" s="112" t="s">
        <v>2362</v>
      </c>
      <c r="BO400" s="112" t="s">
        <v>167</v>
      </c>
      <c r="BP400" s="112" t="s">
        <v>1059</v>
      </c>
      <c r="BQ400" s="112" t="s">
        <v>1029</v>
      </c>
      <c r="BR400" s="112">
        <v>0.9</v>
      </c>
      <c r="BS400" s="112"/>
      <c r="BT400" s="112">
        <v>95</v>
      </c>
      <c r="BU400" s="112">
        <v>0.51</v>
      </c>
      <c r="BV400" s="112">
        <v>1.58</v>
      </c>
      <c r="BW400" s="112">
        <v>0.71</v>
      </c>
      <c r="BX400" s="112" t="s">
        <v>1791</v>
      </c>
      <c r="BY400" s="112" t="s">
        <v>10</v>
      </c>
      <c r="BZ400" s="112" t="s">
        <v>2363</v>
      </c>
      <c r="CA400" s="112" t="s">
        <v>2364</v>
      </c>
      <c r="CB400" s="112" t="s">
        <v>2365</v>
      </c>
      <c r="CC400" s="112" t="s">
        <v>2366</v>
      </c>
      <c r="CD400" s="112" t="s">
        <v>2367</v>
      </c>
      <c r="CE400" s="112"/>
      <c r="CF400" s="112"/>
      <c r="CG400" s="112"/>
      <c r="CH400" s="112"/>
    </row>
    <row r="401" spans="1:86">
      <c r="A401" s="112">
        <v>51</v>
      </c>
      <c r="B401" s="105" t="s">
        <v>282</v>
      </c>
      <c r="C401" s="115" t="s">
        <v>244</v>
      </c>
      <c r="D401" s="112" t="s">
        <v>2351</v>
      </c>
      <c r="E401" s="112">
        <v>2016</v>
      </c>
      <c r="F401" s="112" t="s">
        <v>2352</v>
      </c>
      <c r="G401" s="112" t="s">
        <v>2353</v>
      </c>
      <c r="H401" s="112" t="s">
        <v>2354</v>
      </c>
      <c r="I401" s="112" t="s">
        <v>2355</v>
      </c>
      <c r="J401" s="112" t="s">
        <v>2356</v>
      </c>
      <c r="K401" s="112" t="s">
        <v>2357</v>
      </c>
      <c r="L401" s="112" t="s">
        <v>2358</v>
      </c>
      <c r="M401" s="112" t="s">
        <v>2359</v>
      </c>
      <c r="N401" s="112" t="s">
        <v>15</v>
      </c>
      <c r="O401" s="112" t="s">
        <v>1203</v>
      </c>
      <c r="P401" s="112" t="s">
        <v>5630</v>
      </c>
      <c r="Q401" s="283" t="s">
        <v>5577</v>
      </c>
      <c r="R401" s="112" t="str">
        <f>INDEX([2]Outcome_GWASs!K:K,MATCH([2]Luke!Q529,[2]Outcome_GWASs!C:C,0))</f>
        <v>Defined in individual GWASs</v>
      </c>
      <c r="S401" s="112" t="s">
        <v>2377</v>
      </c>
      <c r="T401" s="112" t="str">
        <f>INDEX([2]Outcome_GWASs!I:I,MATCH([2]Luke!Q529,[2]Outcome_GWASs!C:C,0))</f>
        <v>18+</v>
      </c>
      <c r="U401" s="112" t="str">
        <f>INDEX([2]Outcome_GWASs!H:H,MATCH([2]Luke!Q529,[2]Outcome_GWASs!C:C,0))</f>
        <v>both</v>
      </c>
      <c r="V401" s="112">
        <f>INDEX([2]Outcome_GWASs!F:F,MATCH([2]Luke!Q529,[2]Outcome_GWASs!C:C,0))</f>
        <v>14160</v>
      </c>
      <c r="W401" s="112">
        <f>INDEX([2]Outcome_GWASs!G:G,MATCH([2]Luke!Q529,[2]Outcome_GWASs!C:C,0))</f>
        <v>12724</v>
      </c>
      <c r="X401" s="112">
        <f>INDEX([2]Outcome_GWASs!F:F,MATCH([2]Luke!Q529,[2]Outcome_GWASs!C:C,0))</f>
        <v>14160</v>
      </c>
      <c r="Y401" s="112">
        <f>INDEX([2]Outcome_GWASs!G:G,MATCH([2]Luke!Q529,[2]Outcome_GWASs!C:C,0))</f>
        <v>12724</v>
      </c>
      <c r="Z401" s="112" t="s">
        <v>10</v>
      </c>
      <c r="AA401" s="112" t="s">
        <v>1005</v>
      </c>
      <c r="AB401" s="112" t="str">
        <f>INDEX([2]Outcome_GWASs!E:E,MATCH([2]Luke!Q529,[2]Outcome_GWASs!C:C,0))</f>
        <v>European</v>
      </c>
      <c r="AC401" s="112" t="str">
        <f>INDEX([2]Exposure_GWASs!G:G,MATCH([2]Luke!AB529,[2]Exposure_GWASs!C:C,0))</f>
        <v>WHR</v>
      </c>
      <c r="AD401" s="112" t="s">
        <v>160</v>
      </c>
      <c r="AE401" s="112" t="s">
        <v>1979</v>
      </c>
      <c r="AF401" s="112" t="s">
        <v>139</v>
      </c>
      <c r="AG401" s="112" t="s">
        <v>140</v>
      </c>
      <c r="AH401" s="112" t="s">
        <v>11</v>
      </c>
      <c r="AI401" s="112">
        <f>INDEX([2]Exposure_GWASs!F:F,MATCH([2]Luke!AB529,[2]Exposure_GWASs!C:C,0))</f>
        <v>190803</v>
      </c>
      <c r="AJ401" s="112" t="s">
        <v>11</v>
      </c>
      <c r="AK401" s="112" t="s">
        <v>1005</v>
      </c>
      <c r="AL401" s="112" t="s">
        <v>249</v>
      </c>
      <c r="AM401" s="112" t="s">
        <v>10</v>
      </c>
      <c r="AN401" s="112" t="s">
        <v>10</v>
      </c>
      <c r="AO401" s="112" t="s">
        <v>11</v>
      </c>
      <c r="AP401" s="112" t="s">
        <v>11</v>
      </c>
      <c r="AQ401" s="112" t="s">
        <v>138</v>
      </c>
      <c r="AR401" s="112" t="s">
        <v>11</v>
      </c>
      <c r="AS401" s="112" t="s">
        <v>2361</v>
      </c>
      <c r="AT401" s="112" t="s">
        <v>11</v>
      </c>
      <c r="AU401" s="112" t="s">
        <v>10</v>
      </c>
      <c r="AV401" s="112" t="s">
        <v>10</v>
      </c>
      <c r="AW401" s="112">
        <v>14</v>
      </c>
      <c r="AX401" s="112">
        <f>INDEX([2]Exposure_GWASs!S:S,MATCH([2]Luke!AB529,[2]Exposure_GWASs!C:C,0))</f>
        <v>14</v>
      </c>
      <c r="AY401" s="112" t="s">
        <v>10</v>
      </c>
      <c r="AZ401" s="112" t="s">
        <v>11</v>
      </c>
      <c r="BA401" s="112" t="s">
        <v>10</v>
      </c>
      <c r="BB401" s="112" t="s">
        <v>13</v>
      </c>
      <c r="BC401" s="112" t="s">
        <v>17</v>
      </c>
      <c r="BD401" s="112"/>
      <c r="BE401" s="112"/>
      <c r="BF401" s="112"/>
      <c r="BG401" s="112"/>
      <c r="BH401" s="112" t="s">
        <v>1011</v>
      </c>
      <c r="BI401" s="112" t="s">
        <v>11</v>
      </c>
      <c r="BJ401" s="112" t="s">
        <v>11</v>
      </c>
      <c r="BK401" s="112" t="s">
        <v>11</v>
      </c>
      <c r="BL401" s="112" t="s">
        <v>11</v>
      </c>
      <c r="BM401" s="112" t="s">
        <v>11</v>
      </c>
      <c r="BN401" s="112" t="s">
        <v>2362</v>
      </c>
      <c r="BO401" s="112" t="s">
        <v>167</v>
      </c>
      <c r="BP401" s="112" t="s">
        <v>1059</v>
      </c>
      <c r="BQ401" s="112" t="s">
        <v>1029</v>
      </c>
      <c r="BR401" s="112">
        <v>1.33</v>
      </c>
      <c r="BS401" s="112"/>
      <c r="BT401" s="112">
        <v>95</v>
      </c>
      <c r="BU401" s="112">
        <v>0.75</v>
      </c>
      <c r="BV401" s="112">
        <v>2.36</v>
      </c>
      <c r="BW401" s="112">
        <v>0.33</v>
      </c>
      <c r="BX401" s="112" t="s">
        <v>1791</v>
      </c>
      <c r="BY401" s="112" t="s">
        <v>10</v>
      </c>
      <c r="BZ401" s="112" t="s">
        <v>2363</v>
      </c>
      <c r="CA401" s="112" t="s">
        <v>2364</v>
      </c>
      <c r="CB401" s="112" t="s">
        <v>2365</v>
      </c>
      <c r="CC401" s="112" t="s">
        <v>2366</v>
      </c>
      <c r="CD401" s="112" t="s">
        <v>2367</v>
      </c>
      <c r="CE401" s="112"/>
      <c r="CF401" s="112"/>
      <c r="CG401" s="112"/>
      <c r="CH401" s="112"/>
    </row>
    <row r="402" spans="1:86">
      <c r="A402" s="112">
        <v>51</v>
      </c>
      <c r="B402" s="105" t="s">
        <v>282</v>
      </c>
      <c r="C402" s="115" t="s">
        <v>244</v>
      </c>
      <c r="D402" s="112" t="s">
        <v>2351</v>
      </c>
      <c r="E402" s="112">
        <v>2016</v>
      </c>
      <c r="F402" s="112" t="s">
        <v>2352</v>
      </c>
      <c r="G402" s="112" t="s">
        <v>2353</v>
      </c>
      <c r="H402" s="112" t="s">
        <v>2354</v>
      </c>
      <c r="I402" s="112" t="s">
        <v>2355</v>
      </c>
      <c r="J402" s="112" t="s">
        <v>2356</v>
      </c>
      <c r="K402" s="112" t="s">
        <v>2357</v>
      </c>
      <c r="L402" s="112" t="s">
        <v>2358</v>
      </c>
      <c r="M402" s="112" t="s">
        <v>2359</v>
      </c>
      <c r="N402" s="112" t="s">
        <v>15</v>
      </c>
      <c r="O402" s="112" t="s">
        <v>5740</v>
      </c>
      <c r="P402" s="112" t="s">
        <v>5740</v>
      </c>
      <c r="Q402" s="283" t="s">
        <v>5577</v>
      </c>
      <c r="R402" s="112" t="str">
        <f>INDEX([2]Outcome_GWASs!K:K,MATCH([2]Luke!Q530,[2]Outcome_GWASs!C:C,0))</f>
        <v>Defined in individual GWASs</v>
      </c>
      <c r="S402" s="112" t="s">
        <v>2378</v>
      </c>
      <c r="T402" s="112" t="str">
        <f>INDEX([2]Outcome_GWASs!I:I,MATCH([2]Luke!Q530,[2]Outcome_GWASs!C:C,0))</f>
        <v>18+</v>
      </c>
      <c r="U402" s="112" t="str">
        <f>INDEX([2]Outcome_GWASs!H:H,MATCH([2]Luke!Q530,[2]Outcome_GWASs!C:C,0))</f>
        <v>both</v>
      </c>
      <c r="V402" s="112">
        <f>INDEX([2]Outcome_GWASs!F:F,MATCH([2]Luke!Q530,[2]Outcome_GWASs!C:C,0))</f>
        <v>4450</v>
      </c>
      <c r="W402" s="112">
        <f>INDEX([2]Outcome_GWASs!G:G,MATCH([2]Luke!Q530,[2]Outcome_GWASs!C:C,0))</f>
        <v>12724</v>
      </c>
      <c r="X402" s="112">
        <f>INDEX([2]Outcome_GWASs!F:F,MATCH([2]Luke!Q530,[2]Outcome_GWASs!C:C,0))</f>
        <v>4450</v>
      </c>
      <c r="Y402" s="112">
        <f>INDEX([2]Outcome_GWASs!G:G,MATCH([2]Luke!Q530,[2]Outcome_GWASs!C:C,0))</f>
        <v>12724</v>
      </c>
      <c r="Z402" s="112" t="s">
        <v>10</v>
      </c>
      <c r="AA402" s="112" t="s">
        <v>1005</v>
      </c>
      <c r="AB402" s="112" t="str">
        <f>INDEX([2]Outcome_GWASs!E:E,MATCH([2]Luke!Q530,[2]Outcome_GWASs!C:C,0))</f>
        <v>European</v>
      </c>
      <c r="AC402" s="112" t="str">
        <f>INDEX([2]Exposure_GWASs!G:G,MATCH([2]Luke!AB530,[2]Exposure_GWASs!C:C,0))</f>
        <v>WHR</v>
      </c>
      <c r="AD402" s="112" t="s">
        <v>160</v>
      </c>
      <c r="AE402" s="112" t="s">
        <v>1979</v>
      </c>
      <c r="AF402" s="112" t="s">
        <v>139</v>
      </c>
      <c r="AG402" s="112" t="s">
        <v>140</v>
      </c>
      <c r="AH402" s="112" t="s">
        <v>11</v>
      </c>
      <c r="AI402" s="112">
        <f>INDEX([2]Exposure_GWASs!F:F,MATCH([2]Luke!AB530,[2]Exposure_GWASs!C:C,0))</f>
        <v>190803</v>
      </c>
      <c r="AJ402" s="112" t="s">
        <v>11</v>
      </c>
      <c r="AK402" s="112" t="s">
        <v>1005</v>
      </c>
      <c r="AL402" s="112" t="s">
        <v>249</v>
      </c>
      <c r="AM402" s="112" t="s">
        <v>10</v>
      </c>
      <c r="AN402" s="112" t="s">
        <v>10</v>
      </c>
      <c r="AO402" s="112" t="s">
        <v>11</v>
      </c>
      <c r="AP402" s="112" t="s">
        <v>11</v>
      </c>
      <c r="AQ402" s="112" t="s">
        <v>138</v>
      </c>
      <c r="AR402" s="112" t="s">
        <v>11</v>
      </c>
      <c r="AS402" s="112" t="s">
        <v>2361</v>
      </c>
      <c r="AT402" s="112" t="s">
        <v>11</v>
      </c>
      <c r="AU402" s="112" t="s">
        <v>10</v>
      </c>
      <c r="AV402" s="112" t="s">
        <v>10</v>
      </c>
      <c r="AW402" s="112">
        <v>14</v>
      </c>
      <c r="AX402" s="112">
        <f>INDEX([2]Exposure_GWASs!S:S,MATCH([2]Luke!AB530,[2]Exposure_GWASs!C:C,0))</f>
        <v>14</v>
      </c>
      <c r="AY402" s="112" t="s">
        <v>10</v>
      </c>
      <c r="AZ402" s="112" t="s">
        <v>11</v>
      </c>
      <c r="BA402" s="112" t="s">
        <v>10</v>
      </c>
      <c r="BB402" s="112" t="s">
        <v>13</v>
      </c>
      <c r="BC402" s="112" t="s">
        <v>17</v>
      </c>
      <c r="BD402" s="112"/>
      <c r="BE402" s="112"/>
      <c r="BF402" s="112"/>
      <c r="BG402" s="112"/>
      <c r="BH402" s="112" t="s">
        <v>1011</v>
      </c>
      <c r="BI402" s="112" t="s">
        <v>11</v>
      </c>
      <c r="BJ402" s="112" t="s">
        <v>11</v>
      </c>
      <c r="BK402" s="112" t="s">
        <v>11</v>
      </c>
      <c r="BL402" s="112" t="s">
        <v>11</v>
      </c>
      <c r="BM402" s="112" t="s">
        <v>11</v>
      </c>
      <c r="BN402" s="112" t="s">
        <v>2362</v>
      </c>
      <c r="BO402" s="112" t="s">
        <v>167</v>
      </c>
      <c r="BP402" s="112" t="s">
        <v>1059</v>
      </c>
      <c r="BQ402" s="112" t="s">
        <v>1029</v>
      </c>
      <c r="BR402" s="112">
        <v>1.29</v>
      </c>
      <c r="BS402" s="112"/>
      <c r="BT402" s="112">
        <v>95</v>
      </c>
      <c r="BU402" s="112">
        <v>0.75</v>
      </c>
      <c r="BV402" s="112">
        <v>2.2200000000000002</v>
      </c>
      <c r="BW402" s="112">
        <v>0.35</v>
      </c>
      <c r="BX402" s="112" t="s">
        <v>1791</v>
      </c>
      <c r="BY402" s="112" t="s">
        <v>10</v>
      </c>
      <c r="BZ402" s="112" t="s">
        <v>2363</v>
      </c>
      <c r="CA402" s="112" t="s">
        <v>2364</v>
      </c>
      <c r="CB402" s="112" t="s">
        <v>2365</v>
      </c>
      <c r="CC402" s="112" t="s">
        <v>2366</v>
      </c>
      <c r="CD402" s="112" t="s">
        <v>2367</v>
      </c>
      <c r="CE402" s="112"/>
      <c r="CF402" s="112"/>
      <c r="CG402" s="112"/>
      <c r="CH402" s="112"/>
    </row>
    <row r="403" spans="1:86">
      <c r="A403" s="112">
        <v>51</v>
      </c>
      <c r="B403" s="105" t="s">
        <v>282</v>
      </c>
      <c r="C403" s="115" t="s">
        <v>244</v>
      </c>
      <c r="D403" s="112" t="s">
        <v>2351</v>
      </c>
      <c r="E403" s="112">
        <v>2016</v>
      </c>
      <c r="F403" s="112" t="s">
        <v>2352</v>
      </c>
      <c r="G403" s="112" t="s">
        <v>2353</v>
      </c>
      <c r="H403" s="112" t="s">
        <v>2354</v>
      </c>
      <c r="I403" s="112" t="s">
        <v>2355</v>
      </c>
      <c r="J403" s="112" t="s">
        <v>2356</v>
      </c>
      <c r="K403" s="112" t="s">
        <v>2357</v>
      </c>
      <c r="L403" s="112" t="s">
        <v>2358</v>
      </c>
      <c r="M403" s="112" t="s">
        <v>2359</v>
      </c>
      <c r="N403" s="112" t="s">
        <v>15</v>
      </c>
      <c r="O403" s="112" t="s">
        <v>5615</v>
      </c>
      <c r="P403" s="112" t="s">
        <v>5615</v>
      </c>
      <c r="Q403" s="283" t="s">
        <v>5577</v>
      </c>
      <c r="R403" s="112" t="str">
        <f>INDEX([2]Outcome_GWASs!K:K,MATCH([2]Luke!Q531,[2]Outcome_GWASs!C:C,0))</f>
        <v>Defined in individual GWASs</v>
      </c>
      <c r="S403" s="112" t="s">
        <v>2360</v>
      </c>
      <c r="T403" s="112" t="str">
        <f>INDEX([2]Outcome_GWASs!I:I,MATCH([2]Luke!Q531,[2]Outcome_GWASs!C:C,0))</f>
        <v>18+</v>
      </c>
      <c r="U403" s="112" t="str">
        <f>INDEX([2]Outcome_GWASs!H:H,MATCH([2]Luke!Q531,[2]Outcome_GWASs!C:C,0))</f>
        <v>both</v>
      </c>
      <c r="V403" s="112">
        <f>INDEX([2]Outcome_GWASs!F:F,MATCH([2]Luke!Q531,[2]Outcome_GWASs!C:C,0))</f>
        <v>15748</v>
      </c>
      <c r="W403" s="112">
        <f>INDEX([2]Outcome_GWASs!G:G,MATCH([2]Luke!Q531,[2]Outcome_GWASs!C:C,0))</f>
        <v>18084</v>
      </c>
      <c r="X403" s="112">
        <f>INDEX([2]Outcome_GWASs!F:F,MATCH([2]Luke!Q531,[2]Outcome_GWASs!C:C,0))</f>
        <v>15748</v>
      </c>
      <c r="Y403" s="112">
        <f>INDEX([2]Outcome_GWASs!G:G,MATCH([2]Luke!Q531,[2]Outcome_GWASs!C:C,0))</f>
        <v>18084</v>
      </c>
      <c r="Z403" s="112" t="s">
        <v>10</v>
      </c>
      <c r="AA403" s="112" t="s">
        <v>1005</v>
      </c>
      <c r="AB403" s="112" t="str">
        <f>INDEX([2]Outcome_GWASs!E:E,MATCH([2]Luke!Q531,[2]Outcome_GWASs!C:C,0))</f>
        <v>European</v>
      </c>
      <c r="AC403" s="112" t="s">
        <v>127</v>
      </c>
      <c r="AD403" s="112" t="s">
        <v>5512</v>
      </c>
      <c r="AE403" s="112" t="s">
        <v>1555</v>
      </c>
      <c r="AF403" s="112"/>
      <c r="AG403" s="112" t="s">
        <v>140</v>
      </c>
      <c r="AH403" s="112" t="s">
        <v>11</v>
      </c>
      <c r="AI403" s="112">
        <f>INDEX([2]Exposure_GWASs!F:F,MATCH([2]Luke!AB531,[2]Exposure_GWASs!C:C,0))</f>
        <v>35668</v>
      </c>
      <c r="AJ403" s="112" t="s">
        <v>11</v>
      </c>
      <c r="AK403" s="112" t="s">
        <v>1005</v>
      </c>
      <c r="AL403" s="112" t="s">
        <v>249</v>
      </c>
      <c r="AM403" s="112" t="s">
        <v>10</v>
      </c>
      <c r="AN403" s="112" t="s">
        <v>10</v>
      </c>
      <c r="AO403" s="112" t="s">
        <v>11</v>
      </c>
      <c r="AP403" s="112" t="s">
        <v>11</v>
      </c>
      <c r="AQ403" s="112" t="s">
        <v>138</v>
      </c>
      <c r="AR403" s="112" t="s">
        <v>11</v>
      </c>
      <c r="AS403" s="112" t="s">
        <v>2361</v>
      </c>
      <c r="AT403" s="112" t="s">
        <v>11</v>
      </c>
      <c r="AU403" s="112" t="s">
        <v>10</v>
      </c>
      <c r="AV403" s="112" t="s">
        <v>10</v>
      </c>
      <c r="AW403" s="112">
        <v>15</v>
      </c>
      <c r="AX403" s="112">
        <f>INDEX([2]Exposure_GWASs!S:S,MATCH([2]Luke!AB531,[2]Exposure_GWASs!C:C,0))</f>
        <v>15</v>
      </c>
      <c r="AY403" s="112" t="s">
        <v>10</v>
      </c>
      <c r="AZ403" s="112" t="s">
        <v>11</v>
      </c>
      <c r="BA403" s="112" t="s">
        <v>10</v>
      </c>
      <c r="BB403" s="112" t="s">
        <v>13</v>
      </c>
      <c r="BC403" s="112" t="s">
        <v>17</v>
      </c>
      <c r="BD403" s="112"/>
      <c r="BE403" s="112"/>
      <c r="BF403" s="112"/>
      <c r="BG403" s="112"/>
      <c r="BH403" s="112" t="s">
        <v>1011</v>
      </c>
      <c r="BI403" s="112" t="s">
        <v>11</v>
      </c>
      <c r="BJ403" s="112" t="s">
        <v>11</v>
      </c>
      <c r="BK403" s="112" t="s">
        <v>11</v>
      </c>
      <c r="BL403" s="112" t="s">
        <v>11</v>
      </c>
      <c r="BM403" s="112" t="s">
        <v>11</v>
      </c>
      <c r="BN403" s="112" t="s">
        <v>2362</v>
      </c>
      <c r="BO403" s="112" t="s">
        <v>167</v>
      </c>
      <c r="BP403" s="112" t="s">
        <v>1059</v>
      </c>
      <c r="BQ403" s="112" t="s">
        <v>1029</v>
      </c>
      <c r="BR403" s="112">
        <v>1.05</v>
      </c>
      <c r="BS403" s="112"/>
      <c r="BT403" s="112">
        <v>95</v>
      </c>
      <c r="BU403" s="112">
        <v>0.74</v>
      </c>
      <c r="BV403" s="112">
        <v>1.48</v>
      </c>
      <c r="BW403" s="112">
        <v>0.8</v>
      </c>
      <c r="BX403" s="112" t="s">
        <v>1791</v>
      </c>
      <c r="BY403" s="112" t="s">
        <v>10</v>
      </c>
      <c r="BZ403" s="112" t="s">
        <v>2363</v>
      </c>
      <c r="CA403" s="112" t="s">
        <v>2364</v>
      </c>
      <c r="CB403" s="112" t="s">
        <v>2365</v>
      </c>
      <c r="CC403" s="112" t="s">
        <v>2366</v>
      </c>
      <c r="CD403" s="112" t="s">
        <v>2367</v>
      </c>
      <c r="CE403" s="112"/>
      <c r="CF403" s="112"/>
      <c r="CG403" s="112"/>
      <c r="CH403" s="112"/>
    </row>
    <row r="404" spans="1:86">
      <c r="A404" s="112">
        <v>51</v>
      </c>
      <c r="B404" s="105" t="s">
        <v>282</v>
      </c>
      <c r="C404" s="115" t="s">
        <v>244</v>
      </c>
      <c r="D404" s="112" t="s">
        <v>2351</v>
      </c>
      <c r="E404" s="112">
        <v>2016</v>
      </c>
      <c r="F404" s="112" t="s">
        <v>2352</v>
      </c>
      <c r="G404" s="112" t="s">
        <v>2353</v>
      </c>
      <c r="H404" s="112" t="s">
        <v>2354</v>
      </c>
      <c r="I404" s="112" t="s">
        <v>2355</v>
      </c>
      <c r="J404" s="112" t="s">
        <v>2356</v>
      </c>
      <c r="K404" s="112" t="s">
        <v>2357</v>
      </c>
      <c r="L404" s="112" t="s">
        <v>2358</v>
      </c>
      <c r="M404" s="112" t="s">
        <v>2359</v>
      </c>
      <c r="N404" s="112" t="s">
        <v>15</v>
      </c>
      <c r="O404" s="112" t="s">
        <v>5615</v>
      </c>
      <c r="P404" s="112" t="s">
        <v>5802</v>
      </c>
      <c r="Q404" s="283" t="s">
        <v>5577</v>
      </c>
      <c r="R404" s="112" t="str">
        <f>INDEX([2]Outcome_GWASs!K:K,MATCH([2]Luke!Q532,[2]Outcome_GWASs!C:C,0))</f>
        <v>Defined in individual GWASs</v>
      </c>
      <c r="S404" s="112" t="s">
        <v>2368</v>
      </c>
      <c r="T404" s="112" t="str">
        <f>INDEX([2]Outcome_GWASs!I:I,MATCH([2]Luke!Q532,[2]Outcome_GWASs!C:C,0))</f>
        <v>18+</v>
      </c>
      <c r="U404" s="112" t="str">
        <f>INDEX([2]Outcome_GWASs!H:H,MATCH([2]Luke!Q532,[2]Outcome_GWASs!C:C,0))</f>
        <v>both</v>
      </c>
      <c r="V404" s="112">
        <f>INDEX([2]Outcome_GWASs!F:F,MATCH([2]Luke!Q532,[2]Outcome_GWASs!C:C,0))</f>
        <v>4939</v>
      </c>
      <c r="W404" s="112">
        <f>INDEX([2]Outcome_GWASs!G:G,MATCH([2]Luke!Q532,[2]Outcome_GWASs!C:C,0))</f>
        <v>13128</v>
      </c>
      <c r="X404" s="112">
        <f>INDEX([2]Outcome_GWASs!F:F,MATCH([2]Luke!Q532,[2]Outcome_GWASs!C:C,0))</f>
        <v>4939</v>
      </c>
      <c r="Y404" s="112">
        <f>INDEX([2]Outcome_GWASs!G:G,MATCH([2]Luke!Q532,[2]Outcome_GWASs!C:C,0))</f>
        <v>13128</v>
      </c>
      <c r="Z404" s="112" t="s">
        <v>10</v>
      </c>
      <c r="AA404" s="112" t="s">
        <v>1005</v>
      </c>
      <c r="AB404" s="112" t="str">
        <f>INDEX([2]Outcome_GWASs!E:E,MATCH([2]Luke!Q532,[2]Outcome_GWASs!C:C,0))</f>
        <v>European</v>
      </c>
      <c r="AC404" s="112" t="s">
        <v>127</v>
      </c>
      <c r="AD404" s="112" t="s">
        <v>5512</v>
      </c>
      <c r="AE404" s="112" t="s">
        <v>1555</v>
      </c>
      <c r="AF404" s="112"/>
      <c r="AG404" s="112" t="s">
        <v>140</v>
      </c>
      <c r="AH404" s="112" t="s">
        <v>11</v>
      </c>
      <c r="AI404" s="112">
        <f>INDEX([2]Exposure_GWASs!F:F,MATCH([2]Luke!AB532,[2]Exposure_GWASs!C:C,0))</f>
        <v>35668</v>
      </c>
      <c r="AJ404" s="112" t="s">
        <v>11</v>
      </c>
      <c r="AK404" s="112" t="s">
        <v>1005</v>
      </c>
      <c r="AL404" s="112" t="s">
        <v>249</v>
      </c>
      <c r="AM404" s="112" t="s">
        <v>10</v>
      </c>
      <c r="AN404" s="112" t="s">
        <v>10</v>
      </c>
      <c r="AO404" s="112" t="s">
        <v>11</v>
      </c>
      <c r="AP404" s="112" t="s">
        <v>11</v>
      </c>
      <c r="AQ404" s="112" t="s">
        <v>138</v>
      </c>
      <c r="AR404" s="112" t="s">
        <v>11</v>
      </c>
      <c r="AS404" s="112" t="s">
        <v>2361</v>
      </c>
      <c r="AT404" s="112" t="s">
        <v>11</v>
      </c>
      <c r="AU404" s="112" t="s">
        <v>10</v>
      </c>
      <c r="AV404" s="112" t="s">
        <v>10</v>
      </c>
      <c r="AW404" s="112">
        <v>15</v>
      </c>
      <c r="AX404" s="112">
        <f>INDEX([2]Exposure_GWASs!S:S,MATCH([2]Luke!AB532,[2]Exposure_GWASs!C:C,0))</f>
        <v>15</v>
      </c>
      <c r="AY404" s="112" t="s">
        <v>10</v>
      </c>
      <c r="AZ404" s="112" t="s">
        <v>11</v>
      </c>
      <c r="BA404" s="112" t="s">
        <v>10</v>
      </c>
      <c r="BB404" s="112" t="s">
        <v>13</v>
      </c>
      <c r="BC404" s="112" t="s">
        <v>17</v>
      </c>
      <c r="BD404" s="112"/>
      <c r="BE404" s="112"/>
      <c r="BF404" s="112"/>
      <c r="BG404" s="112"/>
      <c r="BH404" s="112" t="s">
        <v>1011</v>
      </c>
      <c r="BI404" s="112" t="s">
        <v>11</v>
      </c>
      <c r="BJ404" s="112" t="s">
        <v>11</v>
      </c>
      <c r="BK404" s="112" t="s">
        <v>11</v>
      </c>
      <c r="BL404" s="112" t="s">
        <v>11</v>
      </c>
      <c r="BM404" s="112" t="s">
        <v>11</v>
      </c>
      <c r="BN404" s="112" t="s">
        <v>2362</v>
      </c>
      <c r="BO404" s="112" t="s">
        <v>167</v>
      </c>
      <c r="BP404" s="112" t="s">
        <v>1059</v>
      </c>
      <c r="BQ404" s="112" t="s">
        <v>1029</v>
      </c>
      <c r="BR404" s="112">
        <v>1.17</v>
      </c>
      <c r="BS404" s="112"/>
      <c r="BT404" s="112">
        <v>95</v>
      </c>
      <c r="BU404" s="112">
        <v>0.68</v>
      </c>
      <c r="BV404" s="112">
        <v>2.0299999999999998</v>
      </c>
      <c r="BW404" s="112">
        <v>0.56999999999999995</v>
      </c>
      <c r="BX404" s="112" t="s">
        <v>1791</v>
      </c>
      <c r="BY404" s="112" t="s">
        <v>10</v>
      </c>
      <c r="BZ404" s="112" t="s">
        <v>2363</v>
      </c>
      <c r="CA404" s="112" t="s">
        <v>2364</v>
      </c>
      <c r="CB404" s="112" t="s">
        <v>2365</v>
      </c>
      <c r="CC404" s="112" t="s">
        <v>2366</v>
      </c>
      <c r="CD404" s="112" t="s">
        <v>2367</v>
      </c>
      <c r="CE404" s="112"/>
      <c r="CF404" s="112"/>
      <c r="CG404" s="112"/>
      <c r="CH404" s="112"/>
    </row>
    <row r="405" spans="1:86">
      <c r="A405" s="112">
        <v>51</v>
      </c>
      <c r="B405" s="105" t="s">
        <v>282</v>
      </c>
      <c r="C405" s="115" t="s">
        <v>244</v>
      </c>
      <c r="D405" s="112" t="s">
        <v>2351</v>
      </c>
      <c r="E405" s="112">
        <v>2016</v>
      </c>
      <c r="F405" s="112" t="s">
        <v>2352</v>
      </c>
      <c r="G405" s="112" t="s">
        <v>2353</v>
      </c>
      <c r="H405" s="112" t="s">
        <v>2354</v>
      </c>
      <c r="I405" s="112" t="s">
        <v>2355</v>
      </c>
      <c r="J405" s="112" t="s">
        <v>2356</v>
      </c>
      <c r="K405" s="112" t="s">
        <v>2357</v>
      </c>
      <c r="L405" s="112" t="s">
        <v>2358</v>
      </c>
      <c r="M405" s="112" t="s">
        <v>2359</v>
      </c>
      <c r="N405" s="112" t="s">
        <v>15</v>
      </c>
      <c r="O405" s="112" t="s">
        <v>5712</v>
      </c>
      <c r="P405" s="112" t="s">
        <v>5712</v>
      </c>
      <c r="Q405" s="283" t="s">
        <v>5577</v>
      </c>
      <c r="R405" s="112" t="str">
        <f>INDEX([2]Outcome_GWASs!K:K,MATCH([2]Luke!Q533,[2]Outcome_GWASs!C:C,0))</f>
        <v>Defined in individual GWASs</v>
      </c>
      <c r="S405" s="112" t="s">
        <v>2369</v>
      </c>
      <c r="T405" s="112" t="str">
        <f>INDEX([2]Outcome_GWASs!I:I,MATCH([2]Luke!Q533,[2]Outcome_GWASs!C:C,0))</f>
        <v>18+</v>
      </c>
      <c r="U405" s="112" t="str">
        <f>INDEX([2]Outcome_GWASs!H:H,MATCH([2]Luke!Q533,[2]Outcome_GWASs!C:C,0))</f>
        <v>both</v>
      </c>
      <c r="V405" s="112">
        <f>INDEX([2]Outcome_GWASs!F:F,MATCH([2]Luke!Q533,[2]Outcome_GWASs!C:C,0))</f>
        <v>5100</v>
      </c>
      <c r="W405" s="112">
        <f>INDEX([2]Outcome_GWASs!G:G,MATCH([2]Luke!Q533,[2]Outcome_GWASs!C:C,0))</f>
        <v>4831</v>
      </c>
      <c r="X405" s="112">
        <f>INDEX([2]Outcome_GWASs!F:F,MATCH([2]Luke!Q533,[2]Outcome_GWASs!C:C,0))</f>
        <v>5100</v>
      </c>
      <c r="Y405" s="112">
        <f>INDEX([2]Outcome_GWASs!G:G,MATCH([2]Luke!Q533,[2]Outcome_GWASs!C:C,0))</f>
        <v>4831</v>
      </c>
      <c r="Z405" s="112" t="s">
        <v>10</v>
      </c>
      <c r="AA405" s="112" t="s">
        <v>1005</v>
      </c>
      <c r="AB405" s="112" t="str">
        <f>INDEX([2]Outcome_GWASs!E:E,MATCH([2]Luke!Q533,[2]Outcome_GWASs!C:C,0))</f>
        <v>European</v>
      </c>
      <c r="AC405" s="112" t="s">
        <v>127</v>
      </c>
      <c r="AD405" s="112" t="s">
        <v>5512</v>
      </c>
      <c r="AE405" s="112" t="s">
        <v>1555</v>
      </c>
      <c r="AF405" s="112"/>
      <c r="AG405" s="112" t="s">
        <v>140</v>
      </c>
      <c r="AH405" s="112" t="s">
        <v>11</v>
      </c>
      <c r="AI405" s="112">
        <f>INDEX([2]Exposure_GWASs!F:F,MATCH([2]Luke!AB533,[2]Exposure_GWASs!C:C,0))</f>
        <v>35668</v>
      </c>
      <c r="AJ405" s="112" t="s">
        <v>11</v>
      </c>
      <c r="AK405" s="112" t="s">
        <v>1005</v>
      </c>
      <c r="AL405" s="112" t="s">
        <v>249</v>
      </c>
      <c r="AM405" s="112" t="s">
        <v>10</v>
      </c>
      <c r="AN405" s="112" t="s">
        <v>10</v>
      </c>
      <c r="AO405" s="112" t="s">
        <v>11</v>
      </c>
      <c r="AP405" s="112" t="s">
        <v>11</v>
      </c>
      <c r="AQ405" s="112" t="s">
        <v>138</v>
      </c>
      <c r="AR405" s="112" t="s">
        <v>11</v>
      </c>
      <c r="AS405" s="112" t="s">
        <v>2361</v>
      </c>
      <c r="AT405" s="112" t="s">
        <v>11</v>
      </c>
      <c r="AU405" s="112" t="s">
        <v>10</v>
      </c>
      <c r="AV405" s="112" t="s">
        <v>10</v>
      </c>
      <c r="AW405" s="112">
        <v>15</v>
      </c>
      <c r="AX405" s="112">
        <f>INDEX([2]Exposure_GWASs!S:S,MATCH([2]Luke!AB533,[2]Exposure_GWASs!C:C,0))</f>
        <v>15</v>
      </c>
      <c r="AY405" s="112" t="s">
        <v>10</v>
      </c>
      <c r="AZ405" s="112" t="s">
        <v>11</v>
      </c>
      <c r="BA405" s="112" t="s">
        <v>10</v>
      </c>
      <c r="BB405" s="112" t="s">
        <v>13</v>
      </c>
      <c r="BC405" s="112" t="s">
        <v>17</v>
      </c>
      <c r="BD405" s="112"/>
      <c r="BE405" s="112"/>
      <c r="BF405" s="112"/>
      <c r="BG405" s="112"/>
      <c r="BH405" s="112" t="s">
        <v>1011</v>
      </c>
      <c r="BI405" s="112" t="s">
        <v>11</v>
      </c>
      <c r="BJ405" s="112" t="s">
        <v>11</v>
      </c>
      <c r="BK405" s="112" t="s">
        <v>11</v>
      </c>
      <c r="BL405" s="112" t="s">
        <v>11</v>
      </c>
      <c r="BM405" s="112" t="s">
        <v>11</v>
      </c>
      <c r="BN405" s="112" t="s">
        <v>2362</v>
      </c>
      <c r="BO405" s="112" t="s">
        <v>167</v>
      </c>
      <c r="BP405" s="112" t="s">
        <v>1059</v>
      </c>
      <c r="BQ405" s="112" t="s">
        <v>1029</v>
      </c>
      <c r="BR405" s="112">
        <v>0.57999999999999996</v>
      </c>
      <c r="BS405" s="112"/>
      <c r="BT405" s="112">
        <v>95</v>
      </c>
      <c r="BU405" s="112">
        <v>0.34</v>
      </c>
      <c r="BV405" s="112">
        <v>1.01</v>
      </c>
      <c r="BW405" s="112">
        <v>5.2999999999999999E-2</v>
      </c>
      <c r="BX405" s="112" t="s">
        <v>1791</v>
      </c>
      <c r="BY405" s="112" t="s">
        <v>10</v>
      </c>
      <c r="BZ405" s="112" t="s">
        <v>2363</v>
      </c>
      <c r="CA405" s="112" t="s">
        <v>2364</v>
      </c>
      <c r="CB405" s="112" t="s">
        <v>2365</v>
      </c>
      <c r="CC405" s="112" t="s">
        <v>2366</v>
      </c>
      <c r="CD405" s="112" t="s">
        <v>2367</v>
      </c>
      <c r="CE405" s="112"/>
      <c r="CF405" s="112"/>
      <c r="CG405" s="112"/>
      <c r="CH405" s="112"/>
    </row>
    <row r="406" spans="1:86">
      <c r="A406" s="112">
        <v>51</v>
      </c>
      <c r="B406" s="105" t="s">
        <v>282</v>
      </c>
      <c r="C406" s="115" t="s">
        <v>244</v>
      </c>
      <c r="D406" s="112" t="s">
        <v>2351</v>
      </c>
      <c r="E406" s="112">
        <v>2016</v>
      </c>
      <c r="F406" s="112" t="s">
        <v>2352</v>
      </c>
      <c r="G406" s="112" t="s">
        <v>2353</v>
      </c>
      <c r="H406" s="112" t="s">
        <v>2354</v>
      </c>
      <c r="I406" s="112" t="s">
        <v>2355</v>
      </c>
      <c r="J406" s="112" t="s">
        <v>2356</v>
      </c>
      <c r="K406" s="112" t="s">
        <v>2357</v>
      </c>
      <c r="L406" s="112" t="s">
        <v>2358</v>
      </c>
      <c r="M406" s="112" t="s">
        <v>2359</v>
      </c>
      <c r="N406" s="112" t="s">
        <v>15</v>
      </c>
      <c r="O406" s="112" t="s">
        <v>5712</v>
      </c>
      <c r="P406" s="112" t="s">
        <v>5710</v>
      </c>
      <c r="Q406" s="283" t="s">
        <v>5577</v>
      </c>
      <c r="R406" s="112" t="str">
        <f>INDEX([2]Outcome_GWASs!K:K,MATCH([2]Luke!Q534,[2]Outcome_GWASs!C:C,0))</f>
        <v>Defined in individual GWASs</v>
      </c>
      <c r="S406" s="112" t="s">
        <v>2370</v>
      </c>
      <c r="T406" s="112" t="str">
        <f>INDEX([2]Outcome_GWASs!I:I,MATCH([2]Luke!Q534,[2]Outcome_GWASs!C:C,0))</f>
        <v>18+</v>
      </c>
      <c r="U406" s="112" t="str">
        <f>INDEX([2]Outcome_GWASs!H:H,MATCH([2]Luke!Q534,[2]Outcome_GWASs!C:C,0))</f>
        <v>both</v>
      </c>
      <c r="V406" s="112">
        <f>INDEX([2]Outcome_GWASs!F:F,MATCH([2]Luke!Q534,[2]Outcome_GWASs!C:C,0))</f>
        <v>12160</v>
      </c>
      <c r="W406" s="112">
        <f>INDEX([2]Outcome_GWASs!G:G,MATCH([2]Luke!Q534,[2]Outcome_GWASs!C:C,0))</f>
        <v>16838</v>
      </c>
      <c r="X406" s="112">
        <f>INDEX([2]Outcome_GWASs!F:F,MATCH([2]Luke!Q534,[2]Outcome_GWASs!C:C,0))</f>
        <v>12160</v>
      </c>
      <c r="Y406" s="112">
        <f>INDEX([2]Outcome_GWASs!G:G,MATCH([2]Luke!Q534,[2]Outcome_GWASs!C:C,0))</f>
        <v>16838</v>
      </c>
      <c r="Z406" s="112" t="s">
        <v>10</v>
      </c>
      <c r="AA406" s="112" t="s">
        <v>1005</v>
      </c>
      <c r="AB406" s="112" t="str">
        <f>INDEX([2]Outcome_GWASs!E:E,MATCH([2]Luke!Q534,[2]Outcome_GWASs!C:C,0))</f>
        <v>European</v>
      </c>
      <c r="AC406" s="112" t="s">
        <v>127</v>
      </c>
      <c r="AD406" s="112" t="s">
        <v>5512</v>
      </c>
      <c r="AE406" s="112" t="s">
        <v>1555</v>
      </c>
      <c r="AF406" s="112"/>
      <c r="AG406" s="112" t="s">
        <v>140</v>
      </c>
      <c r="AH406" s="112" t="s">
        <v>11</v>
      </c>
      <c r="AI406" s="112">
        <f>INDEX([2]Exposure_GWASs!F:F,MATCH([2]Luke!AB534,[2]Exposure_GWASs!C:C,0))</f>
        <v>35668</v>
      </c>
      <c r="AJ406" s="112" t="s">
        <v>11</v>
      </c>
      <c r="AK406" s="112" t="s">
        <v>1005</v>
      </c>
      <c r="AL406" s="112" t="s">
        <v>249</v>
      </c>
      <c r="AM406" s="112" t="s">
        <v>10</v>
      </c>
      <c r="AN406" s="112" t="s">
        <v>10</v>
      </c>
      <c r="AO406" s="112" t="s">
        <v>11</v>
      </c>
      <c r="AP406" s="112" t="s">
        <v>11</v>
      </c>
      <c r="AQ406" s="112" t="s">
        <v>138</v>
      </c>
      <c r="AR406" s="112" t="s">
        <v>11</v>
      </c>
      <c r="AS406" s="112" t="s">
        <v>2361</v>
      </c>
      <c r="AT406" s="112" t="s">
        <v>11</v>
      </c>
      <c r="AU406" s="112" t="s">
        <v>10</v>
      </c>
      <c r="AV406" s="112" t="s">
        <v>10</v>
      </c>
      <c r="AW406" s="112">
        <v>15</v>
      </c>
      <c r="AX406" s="112">
        <f>INDEX([2]Exposure_GWASs!S:S,MATCH([2]Luke!AB534,[2]Exposure_GWASs!C:C,0))</f>
        <v>15</v>
      </c>
      <c r="AY406" s="112" t="s">
        <v>10</v>
      </c>
      <c r="AZ406" s="112" t="s">
        <v>11</v>
      </c>
      <c r="BA406" s="112" t="s">
        <v>10</v>
      </c>
      <c r="BB406" s="112" t="s">
        <v>13</v>
      </c>
      <c r="BC406" s="112" t="s">
        <v>17</v>
      </c>
      <c r="BD406" s="112"/>
      <c r="BE406" s="112"/>
      <c r="BF406" s="112"/>
      <c r="BG406" s="112"/>
      <c r="BH406" s="112" t="s">
        <v>1011</v>
      </c>
      <c r="BI406" s="112" t="s">
        <v>11</v>
      </c>
      <c r="BJ406" s="112" t="s">
        <v>11</v>
      </c>
      <c r="BK406" s="112" t="s">
        <v>11</v>
      </c>
      <c r="BL406" s="112" t="s">
        <v>11</v>
      </c>
      <c r="BM406" s="112" t="s">
        <v>11</v>
      </c>
      <c r="BN406" s="112" t="s">
        <v>2362</v>
      </c>
      <c r="BO406" s="112" t="s">
        <v>167</v>
      </c>
      <c r="BP406" s="112" t="s">
        <v>1059</v>
      </c>
      <c r="BQ406" s="112" t="s">
        <v>1029</v>
      </c>
      <c r="BR406" s="112">
        <v>0.7</v>
      </c>
      <c r="BS406" s="112"/>
      <c r="BT406" s="112">
        <v>95</v>
      </c>
      <c r="BU406" s="112">
        <v>0.15</v>
      </c>
      <c r="BV406" s="112">
        <v>3.25</v>
      </c>
      <c r="BW406" s="112">
        <v>0.69</v>
      </c>
      <c r="BX406" s="112" t="s">
        <v>1791</v>
      </c>
      <c r="BY406" s="112" t="s">
        <v>10</v>
      </c>
      <c r="BZ406" s="112" t="s">
        <v>2363</v>
      </c>
      <c r="CA406" s="112" t="s">
        <v>2364</v>
      </c>
      <c r="CB406" s="112" t="s">
        <v>2365</v>
      </c>
      <c r="CC406" s="112" t="s">
        <v>2366</v>
      </c>
      <c r="CD406" s="112" t="s">
        <v>2367</v>
      </c>
      <c r="CE406" s="112"/>
      <c r="CF406" s="112"/>
      <c r="CG406" s="112"/>
      <c r="CH406" s="112"/>
    </row>
    <row r="407" spans="1:86">
      <c r="A407" s="112">
        <v>51</v>
      </c>
      <c r="B407" s="105" t="s">
        <v>282</v>
      </c>
      <c r="C407" s="115" t="s">
        <v>244</v>
      </c>
      <c r="D407" s="112" t="s">
        <v>2351</v>
      </c>
      <c r="E407" s="112">
        <v>2016</v>
      </c>
      <c r="F407" s="112" t="s">
        <v>2352</v>
      </c>
      <c r="G407" s="112" t="s">
        <v>2353</v>
      </c>
      <c r="H407" s="112" t="s">
        <v>2354</v>
      </c>
      <c r="I407" s="112" t="s">
        <v>2355</v>
      </c>
      <c r="J407" s="112" t="s">
        <v>2356</v>
      </c>
      <c r="K407" s="112" t="s">
        <v>2357</v>
      </c>
      <c r="L407" s="112" t="s">
        <v>2358</v>
      </c>
      <c r="M407" s="112" t="s">
        <v>2359</v>
      </c>
      <c r="N407" s="112" t="s">
        <v>15</v>
      </c>
      <c r="O407" s="112" t="s">
        <v>5712</v>
      </c>
      <c r="P407" s="112" t="s">
        <v>5709</v>
      </c>
      <c r="Q407" s="283" t="s">
        <v>5577</v>
      </c>
      <c r="R407" s="112" t="str">
        <f>INDEX([2]Outcome_GWASs!K:K,MATCH([2]Luke!Q535,[2]Outcome_GWASs!C:C,0))</f>
        <v>Defined in individual GWASs</v>
      </c>
      <c r="S407" s="112" t="s">
        <v>2371</v>
      </c>
      <c r="T407" s="112" t="str">
        <f>INDEX([2]Outcome_GWASs!I:I,MATCH([2]Luke!Q535,[2]Outcome_GWASs!C:C,0))</f>
        <v>18+</v>
      </c>
      <c r="U407" s="112" t="str">
        <f>INDEX([2]Outcome_GWASs!H:H,MATCH([2]Luke!Q535,[2]Outcome_GWASs!C:C,0))</f>
        <v>both</v>
      </c>
      <c r="V407" s="112">
        <f>INDEX([2]Outcome_GWASs!F:F,MATCH([2]Luke!Q535,[2]Outcome_GWASs!C:C,0))</f>
        <v>3718</v>
      </c>
      <c r="W407" s="112">
        <f>INDEX([2]Outcome_GWASs!G:G,MATCH([2]Luke!Q535,[2]Outcome_GWASs!C:C,0))</f>
        <v>15871</v>
      </c>
      <c r="X407" s="112">
        <f>INDEX([2]Outcome_GWASs!F:F,MATCH([2]Luke!Q535,[2]Outcome_GWASs!C:C,0))</f>
        <v>3718</v>
      </c>
      <c r="Y407" s="112">
        <f>INDEX([2]Outcome_GWASs!G:G,MATCH([2]Luke!Q535,[2]Outcome_GWASs!C:C,0))</f>
        <v>15871</v>
      </c>
      <c r="Z407" s="112" t="s">
        <v>10</v>
      </c>
      <c r="AA407" s="112" t="s">
        <v>1005</v>
      </c>
      <c r="AB407" s="112" t="str">
        <f>INDEX([2]Outcome_GWASs!E:E,MATCH([2]Luke!Q535,[2]Outcome_GWASs!C:C,0))</f>
        <v>European</v>
      </c>
      <c r="AC407" s="112" t="s">
        <v>127</v>
      </c>
      <c r="AD407" s="112" t="s">
        <v>5512</v>
      </c>
      <c r="AE407" s="112" t="s">
        <v>1555</v>
      </c>
      <c r="AF407" s="112"/>
      <c r="AG407" s="112" t="s">
        <v>140</v>
      </c>
      <c r="AH407" s="112" t="s">
        <v>11</v>
      </c>
      <c r="AI407" s="112">
        <f>INDEX([2]Exposure_GWASs!F:F,MATCH([2]Luke!AB535,[2]Exposure_GWASs!C:C,0))</f>
        <v>35668</v>
      </c>
      <c r="AJ407" s="112" t="s">
        <v>11</v>
      </c>
      <c r="AK407" s="112" t="s">
        <v>1005</v>
      </c>
      <c r="AL407" s="112" t="s">
        <v>249</v>
      </c>
      <c r="AM407" s="112" t="s">
        <v>10</v>
      </c>
      <c r="AN407" s="112" t="s">
        <v>10</v>
      </c>
      <c r="AO407" s="112" t="s">
        <v>11</v>
      </c>
      <c r="AP407" s="112" t="s">
        <v>11</v>
      </c>
      <c r="AQ407" s="112" t="s">
        <v>138</v>
      </c>
      <c r="AR407" s="112" t="s">
        <v>11</v>
      </c>
      <c r="AS407" s="112" t="s">
        <v>2361</v>
      </c>
      <c r="AT407" s="112" t="s">
        <v>11</v>
      </c>
      <c r="AU407" s="112" t="s">
        <v>10</v>
      </c>
      <c r="AV407" s="112" t="s">
        <v>10</v>
      </c>
      <c r="AW407" s="112">
        <v>15</v>
      </c>
      <c r="AX407" s="112">
        <f>INDEX([2]Exposure_GWASs!S:S,MATCH([2]Luke!AB535,[2]Exposure_GWASs!C:C,0))</f>
        <v>15</v>
      </c>
      <c r="AY407" s="112" t="s">
        <v>10</v>
      </c>
      <c r="AZ407" s="112" t="s">
        <v>11</v>
      </c>
      <c r="BA407" s="112" t="s">
        <v>10</v>
      </c>
      <c r="BB407" s="112" t="s">
        <v>13</v>
      </c>
      <c r="BC407" s="112" t="s">
        <v>17</v>
      </c>
      <c r="BD407" s="112"/>
      <c r="BE407" s="112"/>
      <c r="BF407" s="112"/>
      <c r="BG407" s="112"/>
      <c r="BH407" s="112" t="s">
        <v>1011</v>
      </c>
      <c r="BI407" s="112" t="s">
        <v>11</v>
      </c>
      <c r="BJ407" s="112" t="s">
        <v>11</v>
      </c>
      <c r="BK407" s="112" t="s">
        <v>11</v>
      </c>
      <c r="BL407" s="112" t="s">
        <v>11</v>
      </c>
      <c r="BM407" s="112" t="s">
        <v>11</v>
      </c>
      <c r="BN407" s="112" t="s">
        <v>2362</v>
      </c>
      <c r="BO407" s="112" t="s">
        <v>167</v>
      </c>
      <c r="BP407" s="112" t="s">
        <v>1059</v>
      </c>
      <c r="BQ407" s="112" t="s">
        <v>1029</v>
      </c>
      <c r="BR407" s="112">
        <v>0.67</v>
      </c>
      <c r="BS407" s="112"/>
      <c r="BT407" s="112">
        <v>95</v>
      </c>
      <c r="BU407" s="112">
        <v>0.22</v>
      </c>
      <c r="BV407" s="112">
        <v>2.0299999999999998</v>
      </c>
      <c r="BW407" s="112">
        <v>0.47</v>
      </c>
      <c r="BX407" s="112" t="s">
        <v>1791</v>
      </c>
      <c r="BY407" s="112" t="s">
        <v>10</v>
      </c>
      <c r="BZ407" s="112" t="s">
        <v>2363</v>
      </c>
      <c r="CA407" s="112" t="s">
        <v>2364</v>
      </c>
      <c r="CB407" s="112" t="s">
        <v>2365</v>
      </c>
      <c r="CC407" s="112" t="s">
        <v>2366</v>
      </c>
      <c r="CD407" s="112" t="s">
        <v>2367</v>
      </c>
      <c r="CE407" s="112"/>
      <c r="CF407" s="112"/>
      <c r="CG407" s="112"/>
      <c r="CH407" s="112"/>
    </row>
    <row r="408" spans="1:86">
      <c r="A408" s="112">
        <v>51</v>
      </c>
      <c r="B408" s="105" t="s">
        <v>282</v>
      </c>
      <c r="C408" s="115" t="s">
        <v>244</v>
      </c>
      <c r="D408" s="112" t="s">
        <v>2351</v>
      </c>
      <c r="E408" s="112">
        <v>2016</v>
      </c>
      <c r="F408" s="112" t="s">
        <v>2352</v>
      </c>
      <c r="G408" s="112" t="s">
        <v>2353</v>
      </c>
      <c r="H408" s="112" t="s">
        <v>2354</v>
      </c>
      <c r="I408" s="112" t="s">
        <v>2355</v>
      </c>
      <c r="J408" s="112" t="s">
        <v>2356</v>
      </c>
      <c r="K408" s="112" t="s">
        <v>2357</v>
      </c>
      <c r="L408" s="112" t="s">
        <v>2358</v>
      </c>
      <c r="M408" s="112" t="s">
        <v>2359</v>
      </c>
      <c r="N408" s="112" t="s">
        <v>15</v>
      </c>
      <c r="O408" s="112" t="s">
        <v>5712</v>
      </c>
      <c r="P408" s="112" t="s">
        <v>5738</v>
      </c>
      <c r="Q408" s="283" t="s">
        <v>5577</v>
      </c>
      <c r="R408" s="112" t="str">
        <f>INDEX([2]Outcome_GWASs!K:K,MATCH([2]Luke!Q536,[2]Outcome_GWASs!C:C,0))</f>
        <v>Defined in individual GWASs</v>
      </c>
      <c r="S408" s="112" t="s">
        <v>2372</v>
      </c>
      <c r="T408" s="112" t="str">
        <f>INDEX([2]Outcome_GWASs!I:I,MATCH([2]Luke!Q536,[2]Outcome_GWASs!C:C,0))</f>
        <v>18+</v>
      </c>
      <c r="U408" s="112" t="str">
        <f>INDEX([2]Outcome_GWASs!H:H,MATCH([2]Luke!Q536,[2]Outcome_GWASs!C:C,0))</f>
        <v>both</v>
      </c>
      <c r="V408" s="112">
        <f>INDEX([2]Outcome_GWASs!F:F,MATCH([2]Luke!Q536,[2]Outcome_GWASs!C:C,0))</f>
        <v>3422</v>
      </c>
      <c r="W408" s="112">
        <f>INDEX([2]Outcome_GWASs!G:G,MATCH([2]Luke!Q536,[2]Outcome_GWASs!C:C,0))</f>
        <v>16015</v>
      </c>
      <c r="X408" s="112">
        <f>INDEX([2]Outcome_GWASs!F:F,MATCH([2]Luke!Q536,[2]Outcome_GWASs!C:C,0))</f>
        <v>3422</v>
      </c>
      <c r="Y408" s="112">
        <f>INDEX([2]Outcome_GWASs!G:G,MATCH([2]Luke!Q536,[2]Outcome_GWASs!C:C,0))</f>
        <v>16015</v>
      </c>
      <c r="Z408" s="112" t="s">
        <v>10</v>
      </c>
      <c r="AA408" s="112" t="s">
        <v>1005</v>
      </c>
      <c r="AB408" s="112" t="str">
        <f>INDEX([2]Outcome_GWASs!E:E,MATCH([2]Luke!Q536,[2]Outcome_GWASs!C:C,0))</f>
        <v>European</v>
      </c>
      <c r="AC408" s="112" t="s">
        <v>127</v>
      </c>
      <c r="AD408" s="112" t="s">
        <v>5512</v>
      </c>
      <c r="AE408" s="112" t="s">
        <v>1555</v>
      </c>
      <c r="AF408" s="112"/>
      <c r="AG408" s="112" t="s">
        <v>140</v>
      </c>
      <c r="AH408" s="112" t="s">
        <v>11</v>
      </c>
      <c r="AI408" s="112">
        <f>INDEX([2]Exposure_GWASs!F:F,MATCH([2]Luke!AB536,[2]Exposure_GWASs!C:C,0))</f>
        <v>35668</v>
      </c>
      <c r="AJ408" s="112" t="s">
        <v>11</v>
      </c>
      <c r="AK408" s="112" t="s">
        <v>1005</v>
      </c>
      <c r="AL408" s="112" t="s">
        <v>249</v>
      </c>
      <c r="AM408" s="112" t="s">
        <v>10</v>
      </c>
      <c r="AN408" s="112" t="s">
        <v>10</v>
      </c>
      <c r="AO408" s="112" t="s">
        <v>11</v>
      </c>
      <c r="AP408" s="112" t="s">
        <v>11</v>
      </c>
      <c r="AQ408" s="112" t="s">
        <v>138</v>
      </c>
      <c r="AR408" s="112" t="s">
        <v>11</v>
      </c>
      <c r="AS408" s="112" t="s">
        <v>2361</v>
      </c>
      <c r="AT408" s="112" t="s">
        <v>11</v>
      </c>
      <c r="AU408" s="112" t="s">
        <v>10</v>
      </c>
      <c r="AV408" s="112" t="s">
        <v>10</v>
      </c>
      <c r="AW408" s="112">
        <v>15</v>
      </c>
      <c r="AX408" s="112">
        <f>INDEX([2]Exposure_GWASs!S:S,MATCH([2]Luke!AB536,[2]Exposure_GWASs!C:C,0))</f>
        <v>15</v>
      </c>
      <c r="AY408" s="112" t="s">
        <v>10</v>
      </c>
      <c r="AZ408" s="112" t="s">
        <v>11</v>
      </c>
      <c r="BA408" s="112" t="s">
        <v>10</v>
      </c>
      <c r="BB408" s="112" t="s">
        <v>13</v>
      </c>
      <c r="BC408" s="112" t="s">
        <v>17</v>
      </c>
      <c r="BD408" s="112"/>
      <c r="BE408" s="112"/>
      <c r="BF408" s="112"/>
      <c r="BG408" s="112"/>
      <c r="BH408" s="112" t="s">
        <v>1011</v>
      </c>
      <c r="BI408" s="112" t="s">
        <v>11</v>
      </c>
      <c r="BJ408" s="112" t="s">
        <v>11</v>
      </c>
      <c r="BK408" s="112" t="s">
        <v>11</v>
      </c>
      <c r="BL408" s="112" t="s">
        <v>11</v>
      </c>
      <c r="BM408" s="112" t="s">
        <v>11</v>
      </c>
      <c r="BN408" s="112" t="s">
        <v>2362</v>
      </c>
      <c r="BO408" s="112" t="s">
        <v>167</v>
      </c>
      <c r="BP408" s="112" t="s">
        <v>1059</v>
      </c>
      <c r="BQ408" s="112" t="s">
        <v>1029</v>
      </c>
      <c r="BR408" s="112">
        <v>0.54</v>
      </c>
      <c r="BS408" s="112"/>
      <c r="BT408" s="112">
        <v>95</v>
      </c>
      <c r="BU408" s="112">
        <v>0.27</v>
      </c>
      <c r="BV408" s="112">
        <v>1.06</v>
      </c>
      <c r="BW408" s="112">
        <v>7.0000000000000007E-2</v>
      </c>
      <c r="BX408" s="112" t="s">
        <v>1791</v>
      </c>
      <c r="BY408" s="112" t="s">
        <v>10</v>
      </c>
      <c r="BZ408" s="112" t="s">
        <v>2363</v>
      </c>
      <c r="CA408" s="112" t="s">
        <v>2364</v>
      </c>
      <c r="CB408" s="112" t="s">
        <v>2365</v>
      </c>
      <c r="CC408" s="112" t="s">
        <v>2366</v>
      </c>
      <c r="CD408" s="112" t="s">
        <v>2367</v>
      </c>
      <c r="CE408" s="112"/>
      <c r="CF408" s="112"/>
      <c r="CG408" s="112"/>
      <c r="CH408" s="112"/>
    </row>
    <row r="409" spans="1:86">
      <c r="A409" s="112">
        <v>51</v>
      </c>
      <c r="B409" s="105" t="s">
        <v>282</v>
      </c>
      <c r="C409" s="115" t="s">
        <v>244</v>
      </c>
      <c r="D409" s="112" t="s">
        <v>2351</v>
      </c>
      <c r="E409" s="112">
        <v>2016</v>
      </c>
      <c r="F409" s="112" t="s">
        <v>2352</v>
      </c>
      <c r="G409" s="112" t="s">
        <v>2353</v>
      </c>
      <c r="H409" s="112" t="s">
        <v>2354</v>
      </c>
      <c r="I409" s="112" t="s">
        <v>2355</v>
      </c>
      <c r="J409" s="112" t="s">
        <v>2356</v>
      </c>
      <c r="K409" s="112" t="s">
        <v>2357</v>
      </c>
      <c r="L409" s="112" t="s">
        <v>2358</v>
      </c>
      <c r="M409" s="112" t="s">
        <v>2359</v>
      </c>
      <c r="N409" s="112" t="s">
        <v>15</v>
      </c>
      <c r="O409" s="112" t="s">
        <v>1211</v>
      </c>
      <c r="P409" s="112" t="s">
        <v>1211</v>
      </c>
      <c r="Q409" s="283" t="s">
        <v>5577</v>
      </c>
      <c r="R409" s="112" t="str">
        <f>INDEX([2]Outcome_GWASs!K:K,MATCH([2]Luke!Q537,[2]Outcome_GWASs!C:C,0))</f>
        <v>Defined in individual GWASs</v>
      </c>
      <c r="S409" s="112" t="s">
        <v>2373</v>
      </c>
      <c r="T409" s="112" t="str">
        <f>INDEX([2]Outcome_GWASs!I:I,MATCH([2]Luke!Q537,[2]Outcome_GWASs!C:C,0))</f>
        <v>18+</v>
      </c>
      <c r="U409" s="112" t="str">
        <f>INDEX([2]Outcome_GWASs!H:H,MATCH([2]Luke!Q537,[2]Outcome_GWASs!C:C,0))</f>
        <v>both</v>
      </c>
      <c r="V409" s="112">
        <f>INDEX([2]Outcome_GWASs!F:F,MATCH([2]Luke!Q537,[2]Outcome_GWASs!C:C,0))</f>
        <v>4369</v>
      </c>
      <c r="W409" s="112">
        <f>INDEX([2]Outcome_GWASs!G:G,MATCH([2]Luke!Q537,[2]Outcome_GWASs!C:C,0))</f>
        <v>9123</v>
      </c>
      <c r="X409" s="112">
        <f>INDEX([2]Outcome_GWASs!F:F,MATCH([2]Luke!Q537,[2]Outcome_GWASs!C:C,0))</f>
        <v>4369</v>
      </c>
      <c r="Y409" s="112">
        <f>INDEX([2]Outcome_GWASs!G:G,MATCH([2]Luke!Q537,[2]Outcome_GWASs!C:C,0))</f>
        <v>9123</v>
      </c>
      <c r="Z409" s="112" t="s">
        <v>10</v>
      </c>
      <c r="AA409" s="112" t="s">
        <v>1005</v>
      </c>
      <c r="AB409" s="112" t="str">
        <f>INDEX([2]Outcome_GWASs!E:E,MATCH([2]Luke!Q537,[2]Outcome_GWASs!C:C,0))</f>
        <v>European</v>
      </c>
      <c r="AC409" s="112" t="s">
        <v>127</v>
      </c>
      <c r="AD409" s="112" t="s">
        <v>5512</v>
      </c>
      <c r="AE409" s="112" t="s">
        <v>1555</v>
      </c>
      <c r="AF409" s="112"/>
      <c r="AG409" s="112" t="s">
        <v>140</v>
      </c>
      <c r="AH409" s="112" t="s">
        <v>11</v>
      </c>
      <c r="AI409" s="112">
        <f>INDEX([2]Exposure_GWASs!F:F,MATCH([2]Luke!AB537,[2]Exposure_GWASs!C:C,0))</f>
        <v>35668</v>
      </c>
      <c r="AJ409" s="112" t="s">
        <v>11</v>
      </c>
      <c r="AK409" s="112" t="s">
        <v>1005</v>
      </c>
      <c r="AL409" s="112" t="s">
        <v>249</v>
      </c>
      <c r="AM409" s="112" t="s">
        <v>10</v>
      </c>
      <c r="AN409" s="112" t="s">
        <v>10</v>
      </c>
      <c r="AO409" s="112" t="s">
        <v>11</v>
      </c>
      <c r="AP409" s="112" t="s">
        <v>11</v>
      </c>
      <c r="AQ409" s="112" t="s">
        <v>138</v>
      </c>
      <c r="AR409" s="112" t="s">
        <v>11</v>
      </c>
      <c r="AS409" s="112" t="s">
        <v>2361</v>
      </c>
      <c r="AT409" s="112" t="s">
        <v>11</v>
      </c>
      <c r="AU409" s="112" t="s">
        <v>10</v>
      </c>
      <c r="AV409" s="112" t="s">
        <v>10</v>
      </c>
      <c r="AW409" s="112">
        <v>15</v>
      </c>
      <c r="AX409" s="112">
        <f>INDEX([2]Exposure_GWASs!S:S,MATCH([2]Luke!AB537,[2]Exposure_GWASs!C:C,0))</f>
        <v>15</v>
      </c>
      <c r="AY409" s="112" t="s">
        <v>10</v>
      </c>
      <c r="AZ409" s="112" t="s">
        <v>11</v>
      </c>
      <c r="BA409" s="112" t="s">
        <v>10</v>
      </c>
      <c r="BB409" s="112" t="s">
        <v>13</v>
      </c>
      <c r="BC409" s="112" t="s">
        <v>17</v>
      </c>
      <c r="BD409" s="112"/>
      <c r="BE409" s="112"/>
      <c r="BF409" s="112"/>
      <c r="BG409" s="112"/>
      <c r="BH409" s="112" t="s">
        <v>1011</v>
      </c>
      <c r="BI409" s="112" t="s">
        <v>11</v>
      </c>
      <c r="BJ409" s="112" t="s">
        <v>11</v>
      </c>
      <c r="BK409" s="112" t="s">
        <v>11</v>
      </c>
      <c r="BL409" s="112" t="s">
        <v>11</v>
      </c>
      <c r="BM409" s="112" t="s">
        <v>11</v>
      </c>
      <c r="BN409" s="112" t="s">
        <v>2362</v>
      </c>
      <c r="BO409" s="112" t="s">
        <v>167</v>
      </c>
      <c r="BP409" s="112" t="s">
        <v>1059</v>
      </c>
      <c r="BQ409" s="112" t="s">
        <v>1029</v>
      </c>
      <c r="BR409" s="112">
        <v>1.29</v>
      </c>
      <c r="BS409" s="112"/>
      <c r="BT409" s="112">
        <v>95</v>
      </c>
      <c r="BU409" s="112">
        <v>0.88</v>
      </c>
      <c r="BV409" s="112">
        <v>1.87</v>
      </c>
      <c r="BW409" s="112">
        <v>0.19</v>
      </c>
      <c r="BX409" s="112" t="s">
        <v>1791</v>
      </c>
      <c r="BY409" s="112" t="s">
        <v>10</v>
      </c>
      <c r="BZ409" s="112" t="s">
        <v>2363</v>
      </c>
      <c r="CA409" s="112" t="s">
        <v>2364</v>
      </c>
      <c r="CB409" s="112" t="s">
        <v>2365</v>
      </c>
      <c r="CC409" s="112" t="s">
        <v>2366</v>
      </c>
      <c r="CD409" s="112" t="s">
        <v>2367</v>
      </c>
      <c r="CE409" s="112"/>
      <c r="CF409" s="112"/>
      <c r="CG409" s="112"/>
      <c r="CH409" s="112"/>
    </row>
    <row r="410" spans="1:86">
      <c r="A410" s="112">
        <v>51</v>
      </c>
      <c r="B410" s="105" t="s">
        <v>282</v>
      </c>
      <c r="C410" s="115" t="s">
        <v>244</v>
      </c>
      <c r="D410" s="112" t="s">
        <v>2351</v>
      </c>
      <c r="E410" s="112">
        <v>2016</v>
      </c>
      <c r="F410" s="112" t="s">
        <v>2352</v>
      </c>
      <c r="G410" s="112" t="s">
        <v>2353</v>
      </c>
      <c r="H410" s="112" t="s">
        <v>2354</v>
      </c>
      <c r="I410" s="112" t="s">
        <v>2355</v>
      </c>
      <c r="J410" s="112" t="s">
        <v>2356</v>
      </c>
      <c r="K410" s="112" t="s">
        <v>2357</v>
      </c>
      <c r="L410" s="112" t="s">
        <v>2358</v>
      </c>
      <c r="M410" s="112" t="s">
        <v>2359</v>
      </c>
      <c r="N410" s="112" t="s">
        <v>15</v>
      </c>
      <c r="O410" s="112" t="s">
        <v>1211</v>
      </c>
      <c r="P410" s="112" t="s">
        <v>5739</v>
      </c>
      <c r="Q410" s="283" t="s">
        <v>5577</v>
      </c>
      <c r="R410" s="112" t="str">
        <f>INDEX([2]Outcome_GWASs!K:K,MATCH([2]Luke!Q538,[2]Outcome_GWASs!C:C,0))</f>
        <v>Defined in individual GWASs</v>
      </c>
      <c r="S410" s="112" t="s">
        <v>2374</v>
      </c>
      <c r="T410" s="112" t="str">
        <f>INDEX([2]Outcome_GWASs!I:I,MATCH([2]Luke!Q538,[2]Outcome_GWASs!C:C,0))</f>
        <v>18+</v>
      </c>
      <c r="U410" s="112" t="str">
        <f>INDEX([2]Outcome_GWASs!H:H,MATCH([2]Luke!Q538,[2]Outcome_GWASs!C:C,0))</f>
        <v>both</v>
      </c>
      <c r="V410" s="112">
        <f>INDEX([2]Outcome_GWASs!F:F,MATCH([2]Luke!Q538,[2]Outcome_GWASs!C:C,0))</f>
        <v>356</v>
      </c>
      <c r="W410" s="112">
        <f>INDEX([2]Outcome_GWASs!G:G,MATCH([2]Luke!Q538,[2]Outcome_GWASs!C:C,0))</f>
        <v>9123</v>
      </c>
      <c r="X410" s="112">
        <f>INDEX([2]Outcome_GWASs!F:F,MATCH([2]Luke!Q538,[2]Outcome_GWASs!C:C,0))</f>
        <v>356</v>
      </c>
      <c r="Y410" s="112">
        <f>INDEX([2]Outcome_GWASs!G:G,MATCH([2]Luke!Q538,[2]Outcome_GWASs!C:C,0))</f>
        <v>9123</v>
      </c>
      <c r="Z410" s="112" t="s">
        <v>10</v>
      </c>
      <c r="AA410" s="112" t="s">
        <v>1005</v>
      </c>
      <c r="AB410" s="112" t="str">
        <f>INDEX([2]Outcome_GWASs!E:E,MATCH([2]Luke!Q538,[2]Outcome_GWASs!C:C,0))</f>
        <v>European</v>
      </c>
      <c r="AC410" s="112" t="s">
        <v>127</v>
      </c>
      <c r="AD410" s="112" t="s">
        <v>5512</v>
      </c>
      <c r="AE410" s="112" t="s">
        <v>1555</v>
      </c>
      <c r="AF410" s="112"/>
      <c r="AG410" s="112" t="s">
        <v>140</v>
      </c>
      <c r="AH410" s="112" t="s">
        <v>11</v>
      </c>
      <c r="AI410" s="112">
        <f>INDEX([2]Exposure_GWASs!F:F,MATCH([2]Luke!AB538,[2]Exposure_GWASs!C:C,0))</f>
        <v>35668</v>
      </c>
      <c r="AJ410" s="112" t="s">
        <v>11</v>
      </c>
      <c r="AK410" s="112" t="s">
        <v>1005</v>
      </c>
      <c r="AL410" s="112" t="s">
        <v>249</v>
      </c>
      <c r="AM410" s="112" t="s">
        <v>10</v>
      </c>
      <c r="AN410" s="112" t="s">
        <v>10</v>
      </c>
      <c r="AO410" s="112" t="s">
        <v>11</v>
      </c>
      <c r="AP410" s="112" t="s">
        <v>11</v>
      </c>
      <c r="AQ410" s="112" t="s">
        <v>138</v>
      </c>
      <c r="AR410" s="112" t="s">
        <v>11</v>
      </c>
      <c r="AS410" s="112" t="s">
        <v>2361</v>
      </c>
      <c r="AT410" s="112" t="s">
        <v>11</v>
      </c>
      <c r="AU410" s="112" t="s">
        <v>10</v>
      </c>
      <c r="AV410" s="112" t="s">
        <v>10</v>
      </c>
      <c r="AW410" s="112">
        <v>15</v>
      </c>
      <c r="AX410" s="112">
        <f>INDEX([2]Exposure_GWASs!S:S,MATCH([2]Luke!AB538,[2]Exposure_GWASs!C:C,0))</f>
        <v>15</v>
      </c>
      <c r="AY410" s="112" t="s">
        <v>10</v>
      </c>
      <c r="AZ410" s="112" t="s">
        <v>11</v>
      </c>
      <c r="BA410" s="112" t="s">
        <v>10</v>
      </c>
      <c r="BB410" s="112" t="s">
        <v>13</v>
      </c>
      <c r="BC410" s="112" t="s">
        <v>17</v>
      </c>
      <c r="BD410" s="112"/>
      <c r="BE410" s="112"/>
      <c r="BF410" s="112"/>
      <c r="BG410" s="112"/>
      <c r="BH410" s="112" t="s">
        <v>1011</v>
      </c>
      <c r="BI410" s="112" t="s">
        <v>11</v>
      </c>
      <c r="BJ410" s="112" t="s">
        <v>11</v>
      </c>
      <c r="BK410" s="112" t="s">
        <v>11</v>
      </c>
      <c r="BL410" s="112" t="s">
        <v>11</v>
      </c>
      <c r="BM410" s="112" t="s">
        <v>11</v>
      </c>
      <c r="BN410" s="112" t="s">
        <v>2362</v>
      </c>
      <c r="BO410" s="112" t="s">
        <v>167</v>
      </c>
      <c r="BP410" s="112" t="s">
        <v>1059</v>
      </c>
      <c r="BQ410" s="112" t="s">
        <v>1029</v>
      </c>
      <c r="BR410" s="112">
        <v>1.32</v>
      </c>
      <c r="BS410" s="112"/>
      <c r="BT410" s="112">
        <v>95</v>
      </c>
      <c r="BU410" s="112">
        <v>0.77</v>
      </c>
      <c r="BV410" s="112">
        <v>2.29</v>
      </c>
      <c r="BW410" s="112">
        <v>0.32</v>
      </c>
      <c r="BX410" s="112" t="s">
        <v>1791</v>
      </c>
      <c r="BY410" s="112" t="s">
        <v>10</v>
      </c>
      <c r="BZ410" s="112" t="s">
        <v>2363</v>
      </c>
      <c r="CA410" s="112" t="s">
        <v>2364</v>
      </c>
      <c r="CB410" s="112" t="s">
        <v>2365</v>
      </c>
      <c r="CC410" s="112" t="s">
        <v>2366</v>
      </c>
      <c r="CD410" s="112" t="s">
        <v>2367</v>
      </c>
      <c r="CE410" s="112"/>
      <c r="CF410" s="112"/>
      <c r="CG410" s="112"/>
      <c r="CH410" s="112"/>
    </row>
    <row r="411" spans="1:86">
      <c r="A411" s="112">
        <v>51</v>
      </c>
      <c r="B411" s="105" t="s">
        <v>282</v>
      </c>
      <c r="C411" s="115" t="s">
        <v>244</v>
      </c>
      <c r="D411" s="112" t="s">
        <v>2351</v>
      </c>
      <c r="E411" s="112">
        <v>2016</v>
      </c>
      <c r="F411" s="112" t="s">
        <v>2352</v>
      </c>
      <c r="G411" s="112" t="s">
        <v>2353</v>
      </c>
      <c r="H411" s="112" t="s">
        <v>2354</v>
      </c>
      <c r="I411" s="112" t="s">
        <v>2355</v>
      </c>
      <c r="J411" s="112" t="s">
        <v>2356</v>
      </c>
      <c r="K411" s="112" t="s">
        <v>2357</v>
      </c>
      <c r="L411" s="112" t="s">
        <v>2358</v>
      </c>
      <c r="M411" s="112" t="s">
        <v>2359</v>
      </c>
      <c r="N411" s="112" t="s">
        <v>15</v>
      </c>
      <c r="O411" s="112" t="s">
        <v>1203</v>
      </c>
      <c r="P411" s="112" t="s">
        <v>1203</v>
      </c>
      <c r="Q411" s="283" t="s">
        <v>5577</v>
      </c>
      <c r="R411" s="112" t="str">
        <f>INDEX([2]Outcome_GWASs!K:K,MATCH([2]Luke!Q539,[2]Outcome_GWASs!C:C,0))</f>
        <v>Defined in individual GWASs</v>
      </c>
      <c r="S411" s="112" t="s">
        <v>2375</v>
      </c>
      <c r="T411" s="112" t="str">
        <f>INDEX([2]Outcome_GWASs!I:I,MATCH([2]Luke!Q539,[2]Outcome_GWASs!C:C,0))</f>
        <v>18+</v>
      </c>
      <c r="U411" s="112" t="str">
        <f>INDEX([2]Outcome_GWASs!H:H,MATCH([2]Luke!Q539,[2]Outcome_GWASs!C:C,0))</f>
        <v>both</v>
      </c>
      <c r="V411" s="112">
        <f>INDEX([2]Outcome_GWASs!F:F,MATCH([2]Luke!Q539,[2]Outcome_GWASs!C:C,0))</f>
        <v>715</v>
      </c>
      <c r="W411" s="112">
        <f>INDEX([2]Outcome_GWASs!G:G,MATCH([2]Luke!Q539,[2]Outcome_GWASs!C:C,0))</f>
        <v>9123</v>
      </c>
      <c r="X411" s="112">
        <f>INDEX([2]Outcome_GWASs!F:F,MATCH([2]Luke!Q539,[2]Outcome_GWASs!C:C,0))</f>
        <v>715</v>
      </c>
      <c r="Y411" s="112">
        <f>INDEX([2]Outcome_GWASs!G:G,MATCH([2]Luke!Q539,[2]Outcome_GWASs!C:C,0))</f>
        <v>9123</v>
      </c>
      <c r="Z411" s="112" t="s">
        <v>10</v>
      </c>
      <c r="AA411" s="112" t="s">
        <v>1005</v>
      </c>
      <c r="AB411" s="112" t="str">
        <f>INDEX([2]Outcome_GWASs!E:E,MATCH([2]Luke!Q539,[2]Outcome_GWASs!C:C,0))</f>
        <v>European</v>
      </c>
      <c r="AC411" s="112" t="s">
        <v>127</v>
      </c>
      <c r="AD411" s="112" t="s">
        <v>5512</v>
      </c>
      <c r="AE411" s="112" t="s">
        <v>1555</v>
      </c>
      <c r="AF411" s="112"/>
      <c r="AG411" s="112" t="s">
        <v>140</v>
      </c>
      <c r="AH411" s="112" t="s">
        <v>11</v>
      </c>
      <c r="AI411" s="112">
        <f>INDEX([2]Exposure_GWASs!F:F,MATCH([2]Luke!AB539,[2]Exposure_GWASs!C:C,0))</f>
        <v>35668</v>
      </c>
      <c r="AJ411" s="112" t="s">
        <v>11</v>
      </c>
      <c r="AK411" s="112" t="s">
        <v>1005</v>
      </c>
      <c r="AL411" s="112" t="s">
        <v>249</v>
      </c>
      <c r="AM411" s="112" t="s">
        <v>10</v>
      </c>
      <c r="AN411" s="112" t="s">
        <v>10</v>
      </c>
      <c r="AO411" s="112" t="s">
        <v>11</v>
      </c>
      <c r="AP411" s="112" t="s">
        <v>11</v>
      </c>
      <c r="AQ411" s="112" t="s">
        <v>138</v>
      </c>
      <c r="AR411" s="112" t="s">
        <v>11</v>
      </c>
      <c r="AS411" s="112" t="s">
        <v>2361</v>
      </c>
      <c r="AT411" s="112" t="s">
        <v>11</v>
      </c>
      <c r="AU411" s="112" t="s">
        <v>10</v>
      </c>
      <c r="AV411" s="112" t="s">
        <v>10</v>
      </c>
      <c r="AW411" s="112">
        <v>15</v>
      </c>
      <c r="AX411" s="112">
        <f>INDEX([2]Exposure_GWASs!S:S,MATCH([2]Luke!AB539,[2]Exposure_GWASs!C:C,0))</f>
        <v>15</v>
      </c>
      <c r="AY411" s="112" t="s">
        <v>10</v>
      </c>
      <c r="AZ411" s="112" t="s">
        <v>11</v>
      </c>
      <c r="BA411" s="112" t="s">
        <v>10</v>
      </c>
      <c r="BB411" s="112" t="s">
        <v>13</v>
      </c>
      <c r="BC411" s="112" t="s">
        <v>17</v>
      </c>
      <c r="BD411" s="112"/>
      <c r="BE411" s="112"/>
      <c r="BF411" s="112"/>
      <c r="BG411" s="112"/>
      <c r="BH411" s="112" t="s">
        <v>1011</v>
      </c>
      <c r="BI411" s="112" t="s">
        <v>11</v>
      </c>
      <c r="BJ411" s="112" t="s">
        <v>11</v>
      </c>
      <c r="BK411" s="112" t="s">
        <v>11</v>
      </c>
      <c r="BL411" s="112" t="s">
        <v>11</v>
      </c>
      <c r="BM411" s="112" t="s">
        <v>11</v>
      </c>
      <c r="BN411" s="112" t="s">
        <v>2362</v>
      </c>
      <c r="BO411" s="112" t="s">
        <v>167</v>
      </c>
      <c r="BP411" s="112" t="s">
        <v>1059</v>
      </c>
      <c r="BQ411" s="112" t="s">
        <v>1029</v>
      </c>
      <c r="BR411" s="112">
        <v>0.9</v>
      </c>
      <c r="BS411" s="112"/>
      <c r="BT411" s="112">
        <v>95</v>
      </c>
      <c r="BU411" s="112">
        <v>0.63</v>
      </c>
      <c r="BV411" s="112">
        <v>1.28</v>
      </c>
      <c r="BW411" s="112">
        <v>0.55000000000000004</v>
      </c>
      <c r="BX411" s="112" t="s">
        <v>1791</v>
      </c>
      <c r="BY411" s="112" t="s">
        <v>10</v>
      </c>
      <c r="BZ411" s="112" t="s">
        <v>2363</v>
      </c>
      <c r="CA411" s="112" t="s">
        <v>2364</v>
      </c>
      <c r="CB411" s="112" t="s">
        <v>2365</v>
      </c>
      <c r="CC411" s="112" t="s">
        <v>2366</v>
      </c>
      <c r="CD411" s="112" t="s">
        <v>2367</v>
      </c>
      <c r="CE411" s="112"/>
      <c r="CF411" s="112"/>
      <c r="CG411" s="112"/>
      <c r="CH411" s="112"/>
    </row>
    <row r="412" spans="1:86">
      <c r="A412" s="112">
        <v>51</v>
      </c>
      <c r="B412" s="105" t="s">
        <v>282</v>
      </c>
      <c r="C412" s="115" t="s">
        <v>244</v>
      </c>
      <c r="D412" s="112" t="s">
        <v>2351</v>
      </c>
      <c r="E412" s="112">
        <v>2016</v>
      </c>
      <c r="F412" s="112" t="s">
        <v>2352</v>
      </c>
      <c r="G412" s="112" t="s">
        <v>2353</v>
      </c>
      <c r="H412" s="112" t="s">
        <v>2354</v>
      </c>
      <c r="I412" s="112" t="s">
        <v>2355</v>
      </c>
      <c r="J412" s="112" t="s">
        <v>2356</v>
      </c>
      <c r="K412" s="112" t="s">
        <v>2357</v>
      </c>
      <c r="L412" s="112" t="s">
        <v>2358</v>
      </c>
      <c r="M412" s="112" t="s">
        <v>2359</v>
      </c>
      <c r="N412" s="112" t="s">
        <v>15</v>
      </c>
      <c r="O412" s="112" t="s">
        <v>1203</v>
      </c>
      <c r="P412" s="112" t="s">
        <v>5631</v>
      </c>
      <c r="Q412" s="283" t="s">
        <v>5577</v>
      </c>
      <c r="R412" s="112" t="str">
        <f>INDEX([2]Outcome_GWASs!K:K,MATCH([2]Luke!Q540,[2]Outcome_GWASs!C:C,0))</f>
        <v>Defined in individual GWASs</v>
      </c>
      <c r="S412" s="112" t="s">
        <v>2376</v>
      </c>
      <c r="T412" s="112" t="str">
        <f>INDEX([2]Outcome_GWASs!I:I,MATCH([2]Luke!Q540,[2]Outcome_GWASs!C:C,0))</f>
        <v>18+</v>
      </c>
      <c r="U412" s="112" t="str">
        <f>INDEX([2]Outcome_GWASs!H:H,MATCH([2]Luke!Q540,[2]Outcome_GWASs!C:C,0))</f>
        <v>both</v>
      </c>
      <c r="V412" s="112">
        <f>INDEX([2]Outcome_GWASs!F:F,MATCH([2]Luke!Q540,[2]Outcome_GWASs!C:C,0))</f>
        <v>2556</v>
      </c>
      <c r="W412" s="112">
        <f>INDEX([2]Outcome_GWASs!G:G,MATCH([2]Luke!Q540,[2]Outcome_GWASs!C:C,0))</f>
        <v>9123</v>
      </c>
      <c r="X412" s="112">
        <f>INDEX([2]Outcome_GWASs!F:F,MATCH([2]Luke!Q540,[2]Outcome_GWASs!C:C,0))</f>
        <v>2556</v>
      </c>
      <c r="Y412" s="112">
        <f>INDEX([2]Outcome_GWASs!G:G,MATCH([2]Luke!Q540,[2]Outcome_GWASs!C:C,0))</f>
        <v>9123</v>
      </c>
      <c r="Z412" s="112" t="s">
        <v>10</v>
      </c>
      <c r="AA412" s="112" t="s">
        <v>1005</v>
      </c>
      <c r="AB412" s="112" t="str">
        <f>INDEX([2]Outcome_GWASs!E:E,MATCH([2]Luke!Q540,[2]Outcome_GWASs!C:C,0))</f>
        <v>European</v>
      </c>
      <c r="AC412" s="112" t="s">
        <v>127</v>
      </c>
      <c r="AD412" s="112" t="s">
        <v>5512</v>
      </c>
      <c r="AE412" s="112" t="s">
        <v>1555</v>
      </c>
      <c r="AF412" s="112"/>
      <c r="AG412" s="112" t="s">
        <v>140</v>
      </c>
      <c r="AH412" s="112" t="s">
        <v>11</v>
      </c>
      <c r="AI412" s="112">
        <f>INDEX([2]Exposure_GWASs!F:F,MATCH([2]Luke!AB540,[2]Exposure_GWASs!C:C,0))</f>
        <v>35668</v>
      </c>
      <c r="AJ412" s="112" t="s">
        <v>11</v>
      </c>
      <c r="AK412" s="112" t="s">
        <v>1005</v>
      </c>
      <c r="AL412" s="112" t="s">
        <v>249</v>
      </c>
      <c r="AM412" s="112" t="s">
        <v>10</v>
      </c>
      <c r="AN412" s="112" t="s">
        <v>10</v>
      </c>
      <c r="AO412" s="112" t="s">
        <v>11</v>
      </c>
      <c r="AP412" s="112" t="s">
        <v>11</v>
      </c>
      <c r="AQ412" s="112" t="s">
        <v>138</v>
      </c>
      <c r="AR412" s="112" t="s">
        <v>11</v>
      </c>
      <c r="AS412" s="112" t="s">
        <v>2361</v>
      </c>
      <c r="AT412" s="112" t="s">
        <v>11</v>
      </c>
      <c r="AU412" s="112" t="s">
        <v>10</v>
      </c>
      <c r="AV412" s="112" t="s">
        <v>10</v>
      </c>
      <c r="AW412" s="112">
        <v>15</v>
      </c>
      <c r="AX412" s="112">
        <f>INDEX([2]Exposure_GWASs!S:S,MATCH([2]Luke!AB540,[2]Exposure_GWASs!C:C,0))</f>
        <v>15</v>
      </c>
      <c r="AY412" s="112" t="s">
        <v>10</v>
      </c>
      <c r="AZ412" s="112" t="s">
        <v>11</v>
      </c>
      <c r="BA412" s="112" t="s">
        <v>10</v>
      </c>
      <c r="BB412" s="112" t="s">
        <v>13</v>
      </c>
      <c r="BC412" s="112" t="s">
        <v>17</v>
      </c>
      <c r="BD412" s="112"/>
      <c r="BE412" s="112"/>
      <c r="BF412" s="112"/>
      <c r="BG412" s="112"/>
      <c r="BH412" s="112" t="s">
        <v>1011</v>
      </c>
      <c r="BI412" s="112" t="s">
        <v>11</v>
      </c>
      <c r="BJ412" s="112" t="s">
        <v>11</v>
      </c>
      <c r="BK412" s="112" t="s">
        <v>11</v>
      </c>
      <c r="BL412" s="112" t="s">
        <v>11</v>
      </c>
      <c r="BM412" s="112" t="s">
        <v>11</v>
      </c>
      <c r="BN412" s="112" t="s">
        <v>2362</v>
      </c>
      <c r="BO412" s="112" t="s">
        <v>167</v>
      </c>
      <c r="BP412" s="112" t="s">
        <v>1059</v>
      </c>
      <c r="BQ412" s="112" t="s">
        <v>1029</v>
      </c>
      <c r="BR412" s="112">
        <v>1.06</v>
      </c>
      <c r="BS412" s="112"/>
      <c r="BT412" s="112">
        <v>95</v>
      </c>
      <c r="BU412" s="112">
        <v>0.62</v>
      </c>
      <c r="BV412" s="112">
        <v>1.83</v>
      </c>
      <c r="BW412" s="112">
        <v>0.83</v>
      </c>
      <c r="BX412" s="112" t="s">
        <v>1791</v>
      </c>
      <c r="BY412" s="112" t="s">
        <v>10</v>
      </c>
      <c r="BZ412" s="112" t="s">
        <v>2363</v>
      </c>
      <c r="CA412" s="112" t="s">
        <v>2364</v>
      </c>
      <c r="CB412" s="112" t="s">
        <v>2365</v>
      </c>
      <c r="CC412" s="112" t="s">
        <v>2366</v>
      </c>
      <c r="CD412" s="112" t="s">
        <v>2367</v>
      </c>
      <c r="CE412" s="112"/>
      <c r="CF412" s="112"/>
      <c r="CG412" s="112"/>
      <c r="CH412" s="112"/>
    </row>
    <row r="413" spans="1:86">
      <c r="A413" s="112">
        <v>51</v>
      </c>
      <c r="B413" s="105" t="s">
        <v>282</v>
      </c>
      <c r="C413" s="115" t="s">
        <v>244</v>
      </c>
      <c r="D413" s="112" t="s">
        <v>2351</v>
      </c>
      <c r="E413" s="112">
        <v>2016</v>
      </c>
      <c r="F413" s="112" t="s">
        <v>2352</v>
      </c>
      <c r="G413" s="112" t="s">
        <v>2353</v>
      </c>
      <c r="H413" s="112" t="s">
        <v>2354</v>
      </c>
      <c r="I413" s="112" t="s">
        <v>2355</v>
      </c>
      <c r="J413" s="112" t="s">
        <v>2356</v>
      </c>
      <c r="K413" s="112" t="s">
        <v>2357</v>
      </c>
      <c r="L413" s="112" t="s">
        <v>2358</v>
      </c>
      <c r="M413" s="112" t="s">
        <v>2359</v>
      </c>
      <c r="N413" s="112" t="s">
        <v>15</v>
      </c>
      <c r="O413" s="112" t="s">
        <v>1203</v>
      </c>
      <c r="P413" s="112" t="s">
        <v>5630</v>
      </c>
      <c r="Q413" s="283" t="s">
        <v>5577</v>
      </c>
      <c r="R413" s="112" t="str">
        <f>INDEX([2]Outcome_GWASs!K:K,MATCH([2]Luke!Q541,[2]Outcome_GWASs!C:C,0))</f>
        <v>Defined in individual GWASs</v>
      </c>
      <c r="S413" s="112" t="s">
        <v>2377</v>
      </c>
      <c r="T413" s="112" t="str">
        <f>INDEX([2]Outcome_GWASs!I:I,MATCH([2]Luke!Q541,[2]Outcome_GWASs!C:C,0))</f>
        <v>18+</v>
      </c>
      <c r="U413" s="112" t="str">
        <f>INDEX([2]Outcome_GWASs!H:H,MATCH([2]Luke!Q541,[2]Outcome_GWASs!C:C,0))</f>
        <v>both</v>
      </c>
      <c r="V413" s="112">
        <f>INDEX([2]Outcome_GWASs!F:F,MATCH([2]Luke!Q541,[2]Outcome_GWASs!C:C,0))</f>
        <v>14160</v>
      </c>
      <c r="W413" s="112">
        <f>INDEX([2]Outcome_GWASs!G:G,MATCH([2]Luke!Q541,[2]Outcome_GWASs!C:C,0))</f>
        <v>12724</v>
      </c>
      <c r="X413" s="112">
        <f>INDEX([2]Outcome_GWASs!F:F,MATCH([2]Luke!Q541,[2]Outcome_GWASs!C:C,0))</f>
        <v>14160</v>
      </c>
      <c r="Y413" s="112">
        <f>INDEX([2]Outcome_GWASs!G:G,MATCH([2]Luke!Q541,[2]Outcome_GWASs!C:C,0))</f>
        <v>12724</v>
      </c>
      <c r="Z413" s="112" t="s">
        <v>10</v>
      </c>
      <c r="AA413" s="112" t="s">
        <v>1005</v>
      </c>
      <c r="AB413" s="112" t="str">
        <f>INDEX([2]Outcome_GWASs!E:E,MATCH([2]Luke!Q541,[2]Outcome_GWASs!C:C,0))</f>
        <v>European</v>
      </c>
      <c r="AC413" s="112" t="s">
        <v>127</v>
      </c>
      <c r="AD413" s="112" t="s">
        <v>5512</v>
      </c>
      <c r="AE413" s="112" t="s">
        <v>1555</v>
      </c>
      <c r="AF413" s="112"/>
      <c r="AG413" s="112" t="s">
        <v>140</v>
      </c>
      <c r="AH413" s="112" t="s">
        <v>11</v>
      </c>
      <c r="AI413" s="112">
        <f>INDEX([2]Exposure_GWASs!F:F,MATCH([2]Luke!AB541,[2]Exposure_GWASs!C:C,0))</f>
        <v>35668</v>
      </c>
      <c r="AJ413" s="112" t="s">
        <v>11</v>
      </c>
      <c r="AK413" s="112" t="s">
        <v>1005</v>
      </c>
      <c r="AL413" s="112" t="s">
        <v>249</v>
      </c>
      <c r="AM413" s="112" t="s">
        <v>10</v>
      </c>
      <c r="AN413" s="112" t="s">
        <v>10</v>
      </c>
      <c r="AO413" s="112" t="s">
        <v>11</v>
      </c>
      <c r="AP413" s="112" t="s">
        <v>11</v>
      </c>
      <c r="AQ413" s="112" t="s">
        <v>138</v>
      </c>
      <c r="AR413" s="112" t="s">
        <v>11</v>
      </c>
      <c r="AS413" s="112" t="s">
        <v>2361</v>
      </c>
      <c r="AT413" s="112" t="s">
        <v>11</v>
      </c>
      <c r="AU413" s="112" t="s">
        <v>10</v>
      </c>
      <c r="AV413" s="112" t="s">
        <v>10</v>
      </c>
      <c r="AW413" s="112">
        <v>15</v>
      </c>
      <c r="AX413" s="112">
        <f>INDEX([2]Exposure_GWASs!S:S,MATCH([2]Luke!AB541,[2]Exposure_GWASs!C:C,0))</f>
        <v>15</v>
      </c>
      <c r="AY413" s="112" t="s">
        <v>10</v>
      </c>
      <c r="AZ413" s="112" t="s">
        <v>11</v>
      </c>
      <c r="BA413" s="112" t="s">
        <v>10</v>
      </c>
      <c r="BB413" s="112" t="s">
        <v>13</v>
      </c>
      <c r="BC413" s="112" t="s">
        <v>17</v>
      </c>
      <c r="BD413" s="112"/>
      <c r="BE413" s="112"/>
      <c r="BF413" s="112"/>
      <c r="BG413" s="112"/>
      <c r="BH413" s="112" t="s">
        <v>1011</v>
      </c>
      <c r="BI413" s="112" t="s">
        <v>11</v>
      </c>
      <c r="BJ413" s="112" t="s">
        <v>11</v>
      </c>
      <c r="BK413" s="112" t="s">
        <v>11</v>
      </c>
      <c r="BL413" s="112" t="s">
        <v>11</v>
      </c>
      <c r="BM413" s="112" t="s">
        <v>11</v>
      </c>
      <c r="BN413" s="112" t="s">
        <v>2362</v>
      </c>
      <c r="BO413" s="112" t="s">
        <v>167</v>
      </c>
      <c r="BP413" s="112" t="s">
        <v>1059</v>
      </c>
      <c r="BQ413" s="112" t="s">
        <v>1029</v>
      </c>
      <c r="BR413" s="112">
        <v>0.66</v>
      </c>
      <c r="BS413" s="112"/>
      <c r="BT413" s="112">
        <v>95</v>
      </c>
      <c r="BU413" s="112">
        <v>0.38</v>
      </c>
      <c r="BV413" s="112">
        <v>1.1399999999999999</v>
      </c>
      <c r="BW413" s="112">
        <v>0.13</v>
      </c>
      <c r="BX413" s="112" t="s">
        <v>1791</v>
      </c>
      <c r="BY413" s="112" t="s">
        <v>10</v>
      </c>
      <c r="BZ413" s="112" t="s">
        <v>2363</v>
      </c>
      <c r="CA413" s="112" t="s">
        <v>2364</v>
      </c>
      <c r="CB413" s="112" t="s">
        <v>2365</v>
      </c>
      <c r="CC413" s="112" t="s">
        <v>2366</v>
      </c>
      <c r="CD413" s="112" t="s">
        <v>2367</v>
      </c>
      <c r="CE413" s="112"/>
      <c r="CF413" s="112"/>
      <c r="CG413" s="112"/>
      <c r="CH413" s="112"/>
    </row>
    <row r="414" spans="1:86">
      <c r="A414" s="112">
        <v>51</v>
      </c>
      <c r="B414" s="105" t="s">
        <v>282</v>
      </c>
      <c r="C414" s="115" t="s">
        <v>244</v>
      </c>
      <c r="D414" s="112" t="s">
        <v>2351</v>
      </c>
      <c r="E414" s="112">
        <v>2016</v>
      </c>
      <c r="F414" s="112" t="s">
        <v>2352</v>
      </c>
      <c r="G414" s="112" t="s">
        <v>2353</v>
      </c>
      <c r="H414" s="112" t="s">
        <v>2354</v>
      </c>
      <c r="I414" s="112" t="s">
        <v>2355</v>
      </c>
      <c r="J414" s="112" t="s">
        <v>2356</v>
      </c>
      <c r="K414" s="112" t="s">
        <v>2357</v>
      </c>
      <c r="L414" s="112" t="s">
        <v>2358</v>
      </c>
      <c r="M414" s="112" t="s">
        <v>2359</v>
      </c>
      <c r="N414" s="112" t="s">
        <v>15</v>
      </c>
      <c r="O414" s="112" t="s">
        <v>5740</v>
      </c>
      <c r="P414" s="112" t="s">
        <v>5740</v>
      </c>
      <c r="Q414" s="283" t="s">
        <v>5577</v>
      </c>
      <c r="R414" s="112" t="str">
        <f>INDEX([2]Outcome_GWASs!K:K,MATCH([2]Luke!Q542,[2]Outcome_GWASs!C:C,0))</f>
        <v>Defined in individual GWASs</v>
      </c>
      <c r="S414" s="112" t="s">
        <v>2378</v>
      </c>
      <c r="T414" s="112" t="str">
        <f>INDEX([2]Outcome_GWASs!I:I,MATCH([2]Luke!Q542,[2]Outcome_GWASs!C:C,0))</f>
        <v>18+</v>
      </c>
      <c r="U414" s="112" t="str">
        <f>INDEX([2]Outcome_GWASs!H:H,MATCH([2]Luke!Q542,[2]Outcome_GWASs!C:C,0))</f>
        <v>both</v>
      </c>
      <c r="V414" s="112">
        <f>INDEX([2]Outcome_GWASs!F:F,MATCH([2]Luke!Q542,[2]Outcome_GWASs!C:C,0))</f>
        <v>4450</v>
      </c>
      <c r="W414" s="112">
        <f>INDEX([2]Outcome_GWASs!G:G,MATCH([2]Luke!Q542,[2]Outcome_GWASs!C:C,0))</f>
        <v>12724</v>
      </c>
      <c r="X414" s="112">
        <f>INDEX([2]Outcome_GWASs!F:F,MATCH([2]Luke!Q542,[2]Outcome_GWASs!C:C,0))</f>
        <v>4450</v>
      </c>
      <c r="Y414" s="112">
        <f>INDEX([2]Outcome_GWASs!G:G,MATCH([2]Luke!Q542,[2]Outcome_GWASs!C:C,0))</f>
        <v>12724</v>
      </c>
      <c r="Z414" s="112" t="s">
        <v>10</v>
      </c>
      <c r="AA414" s="112" t="s">
        <v>1005</v>
      </c>
      <c r="AB414" s="112" t="str">
        <f>INDEX([2]Outcome_GWASs!E:E,MATCH([2]Luke!Q542,[2]Outcome_GWASs!C:C,0))</f>
        <v>European</v>
      </c>
      <c r="AC414" s="112" t="s">
        <v>127</v>
      </c>
      <c r="AD414" s="112" t="s">
        <v>5512</v>
      </c>
      <c r="AE414" s="112" t="s">
        <v>1555</v>
      </c>
      <c r="AF414" s="112"/>
      <c r="AG414" s="112" t="s">
        <v>140</v>
      </c>
      <c r="AH414" s="112" t="s">
        <v>11</v>
      </c>
      <c r="AI414" s="112">
        <f>INDEX([2]Exposure_GWASs!F:F,MATCH([2]Luke!AB542,[2]Exposure_GWASs!C:C,0))</f>
        <v>35668</v>
      </c>
      <c r="AJ414" s="112" t="s">
        <v>11</v>
      </c>
      <c r="AK414" s="112" t="s">
        <v>1005</v>
      </c>
      <c r="AL414" s="112" t="s">
        <v>249</v>
      </c>
      <c r="AM414" s="112" t="s">
        <v>10</v>
      </c>
      <c r="AN414" s="112" t="s">
        <v>10</v>
      </c>
      <c r="AO414" s="112" t="s">
        <v>11</v>
      </c>
      <c r="AP414" s="112" t="s">
        <v>11</v>
      </c>
      <c r="AQ414" s="112" t="s">
        <v>138</v>
      </c>
      <c r="AR414" s="112" t="s">
        <v>11</v>
      </c>
      <c r="AS414" s="112" t="s">
        <v>2361</v>
      </c>
      <c r="AT414" s="112" t="s">
        <v>11</v>
      </c>
      <c r="AU414" s="112" t="s">
        <v>10</v>
      </c>
      <c r="AV414" s="112" t="s">
        <v>10</v>
      </c>
      <c r="AW414" s="112">
        <v>15</v>
      </c>
      <c r="AX414" s="112">
        <f>INDEX([2]Exposure_GWASs!S:S,MATCH([2]Luke!AB542,[2]Exposure_GWASs!C:C,0))</f>
        <v>15</v>
      </c>
      <c r="AY414" s="112" t="s">
        <v>10</v>
      </c>
      <c r="AZ414" s="112" t="s">
        <v>11</v>
      </c>
      <c r="BA414" s="112" t="s">
        <v>10</v>
      </c>
      <c r="BB414" s="112" t="s">
        <v>13</v>
      </c>
      <c r="BC414" s="112" t="s">
        <v>17</v>
      </c>
      <c r="BD414" s="112"/>
      <c r="BE414" s="112"/>
      <c r="BF414" s="112"/>
      <c r="BG414" s="112"/>
      <c r="BH414" s="112" t="s">
        <v>1011</v>
      </c>
      <c r="BI414" s="112" t="s">
        <v>11</v>
      </c>
      <c r="BJ414" s="112" t="s">
        <v>11</v>
      </c>
      <c r="BK414" s="112" t="s">
        <v>11</v>
      </c>
      <c r="BL414" s="112" t="s">
        <v>11</v>
      </c>
      <c r="BM414" s="112" t="s">
        <v>11</v>
      </c>
      <c r="BN414" s="112" t="s">
        <v>2362</v>
      </c>
      <c r="BO414" s="112" t="s">
        <v>167</v>
      </c>
      <c r="BP414" s="112" t="s">
        <v>1059</v>
      </c>
      <c r="BQ414" s="112" t="s">
        <v>1029</v>
      </c>
      <c r="BR414" s="112">
        <v>0.85</v>
      </c>
      <c r="BS414" s="112"/>
      <c r="BT414" s="112">
        <v>95</v>
      </c>
      <c r="BU414" s="112">
        <v>0.48</v>
      </c>
      <c r="BV414" s="112">
        <v>1.5</v>
      </c>
      <c r="BW414" s="112">
        <v>0.56999999999999995</v>
      </c>
      <c r="BX414" s="112" t="s">
        <v>1791</v>
      </c>
      <c r="BY414" s="112" t="s">
        <v>10</v>
      </c>
      <c r="BZ414" s="112" t="s">
        <v>2363</v>
      </c>
      <c r="CA414" s="112" t="s">
        <v>2364</v>
      </c>
      <c r="CB414" s="112" t="s">
        <v>2365</v>
      </c>
      <c r="CC414" s="112" t="s">
        <v>2366</v>
      </c>
      <c r="CD414" s="112" t="s">
        <v>2367</v>
      </c>
      <c r="CE414" s="112"/>
      <c r="CF414" s="112"/>
      <c r="CG414" s="112"/>
      <c r="CH414" s="112"/>
    </row>
    <row r="415" spans="1:86">
      <c r="A415" s="112">
        <v>51</v>
      </c>
      <c r="B415" s="105" t="s">
        <v>282</v>
      </c>
      <c r="C415" s="115" t="s">
        <v>244</v>
      </c>
      <c r="D415" s="112" t="s">
        <v>2351</v>
      </c>
      <c r="E415" s="112">
        <v>2016</v>
      </c>
      <c r="F415" s="112" t="s">
        <v>2352</v>
      </c>
      <c r="G415" s="112" t="s">
        <v>2353</v>
      </c>
      <c r="H415" s="112" t="s">
        <v>2354</v>
      </c>
      <c r="I415" s="112" t="s">
        <v>2355</v>
      </c>
      <c r="J415" s="112" t="s">
        <v>2356</v>
      </c>
      <c r="K415" s="112" t="s">
        <v>2357</v>
      </c>
      <c r="L415" s="112" t="s">
        <v>2358</v>
      </c>
      <c r="M415" s="112" t="s">
        <v>2359</v>
      </c>
      <c r="N415" s="112" t="s">
        <v>15</v>
      </c>
      <c r="O415" s="112" t="s">
        <v>5615</v>
      </c>
      <c r="P415" s="112" t="s">
        <v>5615</v>
      </c>
      <c r="Q415" s="283" t="s">
        <v>5577</v>
      </c>
      <c r="R415" s="112" t="str">
        <f>INDEX([2]Outcome_GWASs!K:K,MATCH([2]Luke!Q543,[2]Outcome_GWASs!C:C,0))</f>
        <v>Defined in individual GWASs</v>
      </c>
      <c r="S415" s="112" t="s">
        <v>2360</v>
      </c>
      <c r="T415" s="112" t="str">
        <f>INDEX([2]Outcome_GWASs!I:I,MATCH([2]Luke!Q543,[2]Outcome_GWASs!C:C,0))</f>
        <v>18+</v>
      </c>
      <c r="U415" s="112" t="str">
        <f>INDEX([2]Outcome_GWASs!H:H,MATCH([2]Luke!Q543,[2]Outcome_GWASs!C:C,0))</f>
        <v>both</v>
      </c>
      <c r="V415" s="112">
        <f>INDEX([2]Outcome_GWASs!F:F,MATCH([2]Luke!Q543,[2]Outcome_GWASs!C:C,0))</f>
        <v>15748</v>
      </c>
      <c r="W415" s="112">
        <f>INDEX([2]Outcome_GWASs!G:G,MATCH([2]Luke!Q543,[2]Outcome_GWASs!C:C,0))</f>
        <v>18084</v>
      </c>
      <c r="X415" s="112">
        <f>INDEX([2]Outcome_GWASs!F:F,MATCH([2]Luke!Q543,[2]Outcome_GWASs!C:C,0))</f>
        <v>15748</v>
      </c>
      <c r="Y415" s="112">
        <f>INDEX([2]Outcome_GWASs!G:G,MATCH([2]Luke!Q543,[2]Outcome_GWASs!C:C,0))</f>
        <v>18084</v>
      </c>
      <c r="Z415" s="112" t="s">
        <v>10</v>
      </c>
      <c r="AA415" s="112" t="s">
        <v>1005</v>
      </c>
      <c r="AB415" s="112" t="str">
        <f>INDEX([2]Outcome_GWASs!E:E,MATCH([2]Luke!Q543,[2]Outcome_GWASs!C:C,0))</f>
        <v>European</v>
      </c>
      <c r="AC415" s="112" t="str">
        <f>INDEX([2]Exposure_GWASs!G:G,MATCH([2]Luke!AB543,[2]Exposure_GWASs!C:C,0))</f>
        <v>BMI</v>
      </c>
      <c r="AD415" s="112" t="s">
        <v>127</v>
      </c>
      <c r="AE415" s="112" t="s">
        <v>1060</v>
      </c>
      <c r="AF415" s="112" t="s">
        <v>139</v>
      </c>
      <c r="AG415" s="112" t="s">
        <v>140</v>
      </c>
      <c r="AH415" s="112" t="s">
        <v>11</v>
      </c>
      <c r="AI415" s="112">
        <f>INDEX([2]Exposure_GWASs!F:F,MATCH([2]Luke!AB543,[2]Exposure_GWASs!C:C,0))</f>
        <v>339224</v>
      </c>
      <c r="AJ415" s="112" t="s">
        <v>11</v>
      </c>
      <c r="AK415" s="112" t="s">
        <v>1005</v>
      </c>
      <c r="AL415" s="112" t="s">
        <v>249</v>
      </c>
      <c r="AM415" s="112" t="s">
        <v>10</v>
      </c>
      <c r="AN415" s="112" t="s">
        <v>10</v>
      </c>
      <c r="AO415" s="112" t="s">
        <v>11</v>
      </c>
      <c r="AP415" s="112" t="s">
        <v>11</v>
      </c>
      <c r="AQ415" s="112" t="s">
        <v>138</v>
      </c>
      <c r="AR415" s="112" t="s">
        <v>11</v>
      </c>
      <c r="AS415" s="112" t="s">
        <v>2361</v>
      </c>
      <c r="AT415" s="112" t="s">
        <v>11</v>
      </c>
      <c r="AU415" s="112" t="s">
        <v>10</v>
      </c>
      <c r="AV415" s="112" t="s">
        <v>10</v>
      </c>
      <c r="AW415" s="112">
        <v>77</v>
      </c>
      <c r="AX415" s="112">
        <f>INDEX([2]Exposure_GWASs!S:S,MATCH([2]Luke!AB543,[2]Exposure_GWASs!C:C,0))</f>
        <v>97</v>
      </c>
      <c r="AY415" s="112" t="s">
        <v>2380</v>
      </c>
      <c r="AZ415" s="112" t="s">
        <v>11</v>
      </c>
      <c r="BA415" s="112" t="s">
        <v>10</v>
      </c>
      <c r="BB415" s="112" t="s">
        <v>13</v>
      </c>
      <c r="BC415" s="112" t="s">
        <v>17</v>
      </c>
      <c r="BD415" s="112"/>
      <c r="BE415" s="112"/>
      <c r="BF415" s="112"/>
      <c r="BG415" s="112"/>
      <c r="BH415" s="112" t="s">
        <v>1011</v>
      </c>
      <c r="BI415" s="112" t="s">
        <v>11</v>
      </c>
      <c r="BJ415" s="112" t="s">
        <v>11</v>
      </c>
      <c r="BK415" s="112" t="s">
        <v>11</v>
      </c>
      <c r="BL415" s="112" t="s">
        <v>11</v>
      </c>
      <c r="BM415" s="112" t="s">
        <v>11</v>
      </c>
      <c r="BN415" s="112" t="s">
        <v>2362</v>
      </c>
      <c r="BO415" s="112" t="s">
        <v>167</v>
      </c>
      <c r="BP415" s="112" t="s">
        <v>1059</v>
      </c>
      <c r="BQ415" s="112" t="s">
        <v>1029</v>
      </c>
      <c r="BR415" s="112">
        <v>0.75</v>
      </c>
      <c r="BS415" s="112"/>
      <c r="BT415" s="112">
        <v>95</v>
      </c>
      <c r="BU415" s="112">
        <v>0.62</v>
      </c>
      <c r="BV415" s="112">
        <v>0.92</v>
      </c>
      <c r="BW415" s="112" t="s">
        <v>2385</v>
      </c>
      <c r="BX415" s="112" t="s">
        <v>1791</v>
      </c>
      <c r="BY415" s="112" t="s">
        <v>10</v>
      </c>
      <c r="BZ415" s="112" t="s">
        <v>2363</v>
      </c>
      <c r="CA415" s="112" t="s">
        <v>2364</v>
      </c>
      <c r="CB415" s="112" t="s">
        <v>2365</v>
      </c>
      <c r="CC415" s="112" t="s">
        <v>2366</v>
      </c>
      <c r="CD415" s="112" t="s">
        <v>2367</v>
      </c>
      <c r="CE415" s="112"/>
      <c r="CF415" s="112"/>
      <c r="CG415" s="112"/>
      <c r="CH415" s="112"/>
    </row>
    <row r="416" spans="1:86">
      <c r="A416" s="112">
        <v>51</v>
      </c>
      <c r="B416" s="105" t="s">
        <v>282</v>
      </c>
      <c r="C416" s="115" t="s">
        <v>244</v>
      </c>
      <c r="D416" s="112" t="s">
        <v>2351</v>
      </c>
      <c r="E416" s="112">
        <v>2016</v>
      </c>
      <c r="F416" s="112" t="s">
        <v>2352</v>
      </c>
      <c r="G416" s="112" t="s">
        <v>2353</v>
      </c>
      <c r="H416" s="112" t="s">
        <v>2354</v>
      </c>
      <c r="I416" s="112" t="s">
        <v>2355</v>
      </c>
      <c r="J416" s="112" t="s">
        <v>2356</v>
      </c>
      <c r="K416" s="112" t="s">
        <v>2357</v>
      </c>
      <c r="L416" s="112" t="s">
        <v>2358</v>
      </c>
      <c r="M416" s="112" t="s">
        <v>2359</v>
      </c>
      <c r="N416" s="112" t="s">
        <v>15</v>
      </c>
      <c r="O416" s="112" t="s">
        <v>5615</v>
      </c>
      <c r="P416" s="112" t="s">
        <v>5802</v>
      </c>
      <c r="Q416" s="283" t="s">
        <v>5577</v>
      </c>
      <c r="R416" s="112" t="str">
        <f>INDEX([2]Outcome_GWASs!K:K,MATCH([2]Luke!Q544,[2]Outcome_GWASs!C:C,0))</f>
        <v>Defined in individual GWASs</v>
      </c>
      <c r="S416" s="112" t="s">
        <v>2368</v>
      </c>
      <c r="T416" s="112" t="str">
        <f>INDEX([2]Outcome_GWASs!I:I,MATCH([2]Luke!Q544,[2]Outcome_GWASs!C:C,0))</f>
        <v>18+</v>
      </c>
      <c r="U416" s="112" t="str">
        <f>INDEX([2]Outcome_GWASs!H:H,MATCH([2]Luke!Q544,[2]Outcome_GWASs!C:C,0))</f>
        <v>both</v>
      </c>
      <c r="V416" s="112">
        <f>INDEX([2]Outcome_GWASs!F:F,MATCH([2]Luke!Q544,[2]Outcome_GWASs!C:C,0))</f>
        <v>4939</v>
      </c>
      <c r="W416" s="112">
        <f>INDEX([2]Outcome_GWASs!G:G,MATCH([2]Luke!Q544,[2]Outcome_GWASs!C:C,0))</f>
        <v>13128</v>
      </c>
      <c r="X416" s="112">
        <f>INDEX([2]Outcome_GWASs!F:F,MATCH([2]Luke!Q544,[2]Outcome_GWASs!C:C,0))</f>
        <v>4939</v>
      </c>
      <c r="Y416" s="112">
        <f>INDEX([2]Outcome_GWASs!G:G,MATCH([2]Luke!Q544,[2]Outcome_GWASs!C:C,0))</f>
        <v>13128</v>
      </c>
      <c r="Z416" s="112" t="s">
        <v>10</v>
      </c>
      <c r="AA416" s="112" t="s">
        <v>1005</v>
      </c>
      <c r="AB416" s="112" t="str">
        <f>INDEX([2]Outcome_GWASs!E:E,MATCH([2]Luke!Q544,[2]Outcome_GWASs!C:C,0))</f>
        <v>European</v>
      </c>
      <c r="AC416" s="112" t="str">
        <f>INDEX([2]Exposure_GWASs!G:G,MATCH([2]Luke!AB544,[2]Exposure_GWASs!C:C,0))</f>
        <v>BMI</v>
      </c>
      <c r="AD416" s="112" t="s">
        <v>127</v>
      </c>
      <c r="AE416" s="112" t="s">
        <v>1060</v>
      </c>
      <c r="AF416" s="112" t="s">
        <v>139</v>
      </c>
      <c r="AG416" s="112" t="s">
        <v>140</v>
      </c>
      <c r="AH416" s="112" t="s">
        <v>11</v>
      </c>
      <c r="AI416" s="112">
        <f>INDEX([2]Exposure_GWASs!F:F,MATCH([2]Luke!AB544,[2]Exposure_GWASs!C:C,0))</f>
        <v>339224</v>
      </c>
      <c r="AJ416" s="112" t="s">
        <v>11</v>
      </c>
      <c r="AK416" s="112" t="s">
        <v>1005</v>
      </c>
      <c r="AL416" s="112" t="s">
        <v>249</v>
      </c>
      <c r="AM416" s="112" t="s">
        <v>10</v>
      </c>
      <c r="AN416" s="112" t="s">
        <v>10</v>
      </c>
      <c r="AO416" s="112" t="s">
        <v>11</v>
      </c>
      <c r="AP416" s="112" t="s">
        <v>11</v>
      </c>
      <c r="AQ416" s="112" t="s">
        <v>138</v>
      </c>
      <c r="AR416" s="112" t="s">
        <v>11</v>
      </c>
      <c r="AS416" s="112" t="s">
        <v>2361</v>
      </c>
      <c r="AT416" s="112" t="s">
        <v>11</v>
      </c>
      <c r="AU416" s="112" t="s">
        <v>10</v>
      </c>
      <c r="AV416" s="112" t="s">
        <v>10</v>
      </c>
      <c r="AW416" s="112">
        <v>77</v>
      </c>
      <c r="AX416" s="112">
        <f>INDEX([2]Exposure_GWASs!S:S,MATCH([2]Luke!AB544,[2]Exposure_GWASs!C:C,0))</f>
        <v>97</v>
      </c>
      <c r="AY416" s="112" t="s">
        <v>2380</v>
      </c>
      <c r="AZ416" s="112" t="s">
        <v>11</v>
      </c>
      <c r="BA416" s="112" t="s">
        <v>10</v>
      </c>
      <c r="BB416" s="112" t="s">
        <v>13</v>
      </c>
      <c r="BC416" s="112" t="s">
        <v>17</v>
      </c>
      <c r="BD416" s="112"/>
      <c r="BE416" s="112"/>
      <c r="BF416" s="112"/>
      <c r="BG416" s="112"/>
      <c r="BH416" s="112" t="s">
        <v>1011</v>
      </c>
      <c r="BI416" s="112" t="s">
        <v>11</v>
      </c>
      <c r="BJ416" s="112" t="s">
        <v>11</v>
      </c>
      <c r="BK416" s="112" t="s">
        <v>11</v>
      </c>
      <c r="BL416" s="112" t="s">
        <v>11</v>
      </c>
      <c r="BM416" s="112" t="s">
        <v>11</v>
      </c>
      <c r="BN416" s="112" t="s">
        <v>2362</v>
      </c>
      <c r="BO416" s="112" t="s">
        <v>167</v>
      </c>
      <c r="BP416" s="112" t="s">
        <v>1059</v>
      </c>
      <c r="BQ416" s="112" t="s">
        <v>1029</v>
      </c>
      <c r="BR416" s="112">
        <v>0.66</v>
      </c>
      <c r="BS416" s="112"/>
      <c r="BT416" s="112">
        <v>95</v>
      </c>
      <c r="BU416" s="112">
        <v>0.49</v>
      </c>
      <c r="BV416" s="112">
        <v>0.91</v>
      </c>
      <c r="BW416" s="112">
        <v>1.0999999999999999E-2</v>
      </c>
      <c r="BX416" s="112" t="s">
        <v>1791</v>
      </c>
      <c r="BY416" s="112" t="s">
        <v>10</v>
      </c>
      <c r="BZ416" s="112" t="s">
        <v>2363</v>
      </c>
      <c r="CA416" s="112" t="s">
        <v>2364</v>
      </c>
      <c r="CB416" s="112" t="s">
        <v>2365</v>
      </c>
      <c r="CC416" s="112" t="s">
        <v>2366</v>
      </c>
      <c r="CD416" s="112" t="s">
        <v>2367</v>
      </c>
      <c r="CE416" s="112"/>
      <c r="CF416" s="112"/>
      <c r="CG416" s="112"/>
      <c r="CH416" s="112"/>
    </row>
    <row r="417" spans="1:86">
      <c r="A417" s="112">
        <v>51</v>
      </c>
      <c r="B417" s="105" t="s">
        <v>282</v>
      </c>
      <c r="C417" s="115" t="s">
        <v>244</v>
      </c>
      <c r="D417" s="112" t="s">
        <v>2351</v>
      </c>
      <c r="E417" s="112">
        <v>2016</v>
      </c>
      <c r="F417" s="112" t="s">
        <v>2352</v>
      </c>
      <c r="G417" s="112" t="s">
        <v>2353</v>
      </c>
      <c r="H417" s="112" t="s">
        <v>2354</v>
      </c>
      <c r="I417" s="112" t="s">
        <v>2355</v>
      </c>
      <c r="J417" s="112" t="s">
        <v>2356</v>
      </c>
      <c r="K417" s="112" t="s">
        <v>2357</v>
      </c>
      <c r="L417" s="112" t="s">
        <v>2358</v>
      </c>
      <c r="M417" s="112" t="s">
        <v>2359</v>
      </c>
      <c r="N417" s="112" t="s">
        <v>15</v>
      </c>
      <c r="O417" s="112" t="s">
        <v>5712</v>
      </c>
      <c r="P417" s="112" t="s">
        <v>5712</v>
      </c>
      <c r="Q417" s="283" t="s">
        <v>5577</v>
      </c>
      <c r="R417" s="112" t="str">
        <f>INDEX([2]Outcome_GWASs!K:K,MATCH([2]Luke!Q545,[2]Outcome_GWASs!C:C,0))</f>
        <v>Defined in individual GWASs</v>
      </c>
      <c r="S417" s="112" t="s">
        <v>2369</v>
      </c>
      <c r="T417" s="112" t="str">
        <f>INDEX([2]Outcome_GWASs!I:I,MATCH([2]Luke!Q545,[2]Outcome_GWASs!C:C,0))</f>
        <v>18+</v>
      </c>
      <c r="U417" s="112" t="str">
        <f>INDEX([2]Outcome_GWASs!H:H,MATCH([2]Luke!Q545,[2]Outcome_GWASs!C:C,0))</f>
        <v>both</v>
      </c>
      <c r="V417" s="112">
        <f>INDEX([2]Outcome_GWASs!F:F,MATCH([2]Luke!Q545,[2]Outcome_GWASs!C:C,0))</f>
        <v>5100</v>
      </c>
      <c r="W417" s="112">
        <f>INDEX([2]Outcome_GWASs!G:G,MATCH([2]Luke!Q545,[2]Outcome_GWASs!C:C,0))</f>
        <v>4831</v>
      </c>
      <c r="X417" s="112">
        <f>INDEX([2]Outcome_GWASs!F:F,MATCH([2]Luke!Q545,[2]Outcome_GWASs!C:C,0))</f>
        <v>5100</v>
      </c>
      <c r="Y417" s="112">
        <f>INDEX([2]Outcome_GWASs!G:G,MATCH([2]Luke!Q545,[2]Outcome_GWASs!C:C,0))</f>
        <v>4831</v>
      </c>
      <c r="Z417" s="112" t="s">
        <v>10</v>
      </c>
      <c r="AA417" s="112" t="s">
        <v>1005</v>
      </c>
      <c r="AB417" s="112" t="str">
        <f>INDEX([2]Outcome_GWASs!E:E,MATCH([2]Luke!Q545,[2]Outcome_GWASs!C:C,0))</f>
        <v>European</v>
      </c>
      <c r="AC417" s="112" t="str">
        <f>INDEX([2]Exposure_GWASs!G:G,MATCH([2]Luke!AB545,[2]Exposure_GWASs!C:C,0))</f>
        <v>BMI</v>
      </c>
      <c r="AD417" s="112" t="s">
        <v>127</v>
      </c>
      <c r="AE417" s="112" t="s">
        <v>1060</v>
      </c>
      <c r="AF417" s="112" t="s">
        <v>139</v>
      </c>
      <c r="AG417" s="112" t="s">
        <v>140</v>
      </c>
      <c r="AH417" s="112" t="s">
        <v>11</v>
      </c>
      <c r="AI417" s="112">
        <f>INDEX([2]Exposure_GWASs!F:F,MATCH([2]Luke!AB545,[2]Exposure_GWASs!C:C,0))</f>
        <v>339224</v>
      </c>
      <c r="AJ417" s="112" t="s">
        <v>11</v>
      </c>
      <c r="AK417" s="112" t="s">
        <v>1005</v>
      </c>
      <c r="AL417" s="112" t="s">
        <v>249</v>
      </c>
      <c r="AM417" s="112" t="s">
        <v>10</v>
      </c>
      <c r="AN417" s="112" t="s">
        <v>10</v>
      </c>
      <c r="AO417" s="112" t="s">
        <v>11</v>
      </c>
      <c r="AP417" s="112" t="s">
        <v>11</v>
      </c>
      <c r="AQ417" s="112" t="s">
        <v>138</v>
      </c>
      <c r="AR417" s="112" t="s">
        <v>11</v>
      </c>
      <c r="AS417" s="112" t="s">
        <v>2361</v>
      </c>
      <c r="AT417" s="112" t="s">
        <v>11</v>
      </c>
      <c r="AU417" s="112" t="s">
        <v>10</v>
      </c>
      <c r="AV417" s="112" t="s">
        <v>10</v>
      </c>
      <c r="AW417" s="112">
        <v>77</v>
      </c>
      <c r="AX417" s="112">
        <f>INDEX([2]Exposure_GWASs!S:S,MATCH([2]Luke!AB545,[2]Exposure_GWASs!C:C,0))</f>
        <v>97</v>
      </c>
      <c r="AY417" s="112" t="s">
        <v>2380</v>
      </c>
      <c r="AZ417" s="112" t="s">
        <v>11</v>
      </c>
      <c r="BA417" s="112" t="s">
        <v>10</v>
      </c>
      <c r="BB417" s="112" t="s">
        <v>13</v>
      </c>
      <c r="BC417" s="112" t="s">
        <v>17</v>
      </c>
      <c r="BD417" s="112"/>
      <c r="BE417" s="112"/>
      <c r="BF417" s="112"/>
      <c r="BG417" s="112"/>
      <c r="BH417" s="112" t="s">
        <v>1011</v>
      </c>
      <c r="BI417" s="112" t="s">
        <v>11</v>
      </c>
      <c r="BJ417" s="112" t="s">
        <v>11</v>
      </c>
      <c r="BK417" s="112" t="s">
        <v>11</v>
      </c>
      <c r="BL417" s="112" t="s">
        <v>11</v>
      </c>
      <c r="BM417" s="112" t="s">
        <v>11</v>
      </c>
      <c r="BN417" s="112" t="s">
        <v>2362</v>
      </c>
      <c r="BO417" s="112" t="s">
        <v>167</v>
      </c>
      <c r="BP417" s="112" t="s">
        <v>1059</v>
      </c>
      <c r="BQ417" s="112" t="s">
        <v>1029</v>
      </c>
      <c r="BR417" s="112">
        <v>1.26</v>
      </c>
      <c r="BS417" s="112"/>
      <c r="BT417" s="112">
        <v>95</v>
      </c>
      <c r="BU417" s="112">
        <v>0.93</v>
      </c>
      <c r="BV417" s="112">
        <v>1.72</v>
      </c>
      <c r="BW417" s="112">
        <v>0.14000000000000001</v>
      </c>
      <c r="BX417" s="112" t="s">
        <v>1791</v>
      </c>
      <c r="BY417" s="112" t="s">
        <v>10</v>
      </c>
      <c r="BZ417" s="112" t="s">
        <v>2363</v>
      </c>
      <c r="CA417" s="112" t="s">
        <v>2364</v>
      </c>
      <c r="CB417" s="112" t="s">
        <v>2365</v>
      </c>
      <c r="CC417" s="112" t="s">
        <v>2366</v>
      </c>
      <c r="CD417" s="112" t="s">
        <v>2367</v>
      </c>
      <c r="CE417" s="112"/>
      <c r="CF417" s="112"/>
      <c r="CG417" s="112"/>
      <c r="CH417" s="112"/>
    </row>
    <row r="418" spans="1:86">
      <c r="A418" s="112">
        <v>51</v>
      </c>
      <c r="B418" s="105" t="s">
        <v>282</v>
      </c>
      <c r="C418" s="115" t="s">
        <v>244</v>
      </c>
      <c r="D418" s="112" t="s">
        <v>2351</v>
      </c>
      <c r="E418" s="112">
        <v>2016</v>
      </c>
      <c r="F418" s="112" t="s">
        <v>2352</v>
      </c>
      <c r="G418" s="112" t="s">
        <v>2353</v>
      </c>
      <c r="H418" s="112" t="s">
        <v>2354</v>
      </c>
      <c r="I418" s="112" t="s">
        <v>2355</v>
      </c>
      <c r="J418" s="112" t="s">
        <v>2356</v>
      </c>
      <c r="K418" s="112" t="s">
        <v>2357</v>
      </c>
      <c r="L418" s="112" t="s">
        <v>2358</v>
      </c>
      <c r="M418" s="112" t="s">
        <v>2359</v>
      </c>
      <c r="N418" s="112" t="s">
        <v>15</v>
      </c>
      <c r="O418" s="112" t="s">
        <v>5712</v>
      </c>
      <c r="P418" s="112" t="s">
        <v>5710</v>
      </c>
      <c r="Q418" s="283" t="s">
        <v>5577</v>
      </c>
      <c r="R418" s="112" t="str">
        <f>INDEX([2]Outcome_GWASs!K:K,MATCH([2]Luke!Q546,[2]Outcome_GWASs!C:C,0))</f>
        <v>Defined in individual GWASs</v>
      </c>
      <c r="S418" s="112" t="s">
        <v>2370</v>
      </c>
      <c r="T418" s="112" t="str">
        <f>INDEX([2]Outcome_GWASs!I:I,MATCH([2]Luke!Q546,[2]Outcome_GWASs!C:C,0))</f>
        <v>18+</v>
      </c>
      <c r="U418" s="112" t="str">
        <f>INDEX([2]Outcome_GWASs!H:H,MATCH([2]Luke!Q546,[2]Outcome_GWASs!C:C,0))</f>
        <v>both</v>
      </c>
      <c r="V418" s="112">
        <f>INDEX([2]Outcome_GWASs!F:F,MATCH([2]Luke!Q546,[2]Outcome_GWASs!C:C,0))</f>
        <v>12160</v>
      </c>
      <c r="W418" s="112">
        <f>INDEX([2]Outcome_GWASs!G:G,MATCH([2]Luke!Q546,[2]Outcome_GWASs!C:C,0))</f>
        <v>16838</v>
      </c>
      <c r="X418" s="112">
        <f>INDEX([2]Outcome_GWASs!F:F,MATCH([2]Luke!Q546,[2]Outcome_GWASs!C:C,0))</f>
        <v>12160</v>
      </c>
      <c r="Y418" s="112">
        <f>INDEX([2]Outcome_GWASs!G:G,MATCH([2]Luke!Q546,[2]Outcome_GWASs!C:C,0))</f>
        <v>16838</v>
      </c>
      <c r="Z418" s="112" t="s">
        <v>10</v>
      </c>
      <c r="AA418" s="112" t="s">
        <v>1005</v>
      </c>
      <c r="AB418" s="112" t="str">
        <f>INDEX([2]Outcome_GWASs!E:E,MATCH([2]Luke!Q546,[2]Outcome_GWASs!C:C,0))</f>
        <v>European</v>
      </c>
      <c r="AC418" s="112" t="str">
        <f>INDEX([2]Exposure_GWASs!G:G,MATCH([2]Luke!AB546,[2]Exposure_GWASs!C:C,0))</f>
        <v>BMI</v>
      </c>
      <c r="AD418" s="112" t="s">
        <v>127</v>
      </c>
      <c r="AE418" s="112" t="s">
        <v>1060</v>
      </c>
      <c r="AF418" s="112" t="s">
        <v>139</v>
      </c>
      <c r="AG418" s="112" t="s">
        <v>140</v>
      </c>
      <c r="AH418" s="112" t="s">
        <v>11</v>
      </c>
      <c r="AI418" s="112">
        <f>INDEX([2]Exposure_GWASs!F:F,MATCH([2]Luke!AB546,[2]Exposure_GWASs!C:C,0))</f>
        <v>339224</v>
      </c>
      <c r="AJ418" s="112" t="s">
        <v>11</v>
      </c>
      <c r="AK418" s="112" t="s">
        <v>1005</v>
      </c>
      <c r="AL418" s="112" t="s">
        <v>249</v>
      </c>
      <c r="AM418" s="112" t="s">
        <v>10</v>
      </c>
      <c r="AN418" s="112" t="s">
        <v>10</v>
      </c>
      <c r="AO418" s="112" t="s">
        <v>11</v>
      </c>
      <c r="AP418" s="112" t="s">
        <v>11</v>
      </c>
      <c r="AQ418" s="112" t="s">
        <v>138</v>
      </c>
      <c r="AR418" s="112" t="s">
        <v>11</v>
      </c>
      <c r="AS418" s="112" t="s">
        <v>2361</v>
      </c>
      <c r="AT418" s="112" t="s">
        <v>11</v>
      </c>
      <c r="AU418" s="112" t="s">
        <v>10</v>
      </c>
      <c r="AV418" s="112" t="s">
        <v>10</v>
      </c>
      <c r="AW418" s="112">
        <v>77</v>
      </c>
      <c r="AX418" s="112">
        <f>INDEX([2]Exposure_GWASs!S:S,MATCH([2]Luke!AB546,[2]Exposure_GWASs!C:C,0))</f>
        <v>97</v>
      </c>
      <c r="AY418" s="112" t="s">
        <v>2380</v>
      </c>
      <c r="AZ418" s="112" t="s">
        <v>11</v>
      </c>
      <c r="BA418" s="112" t="s">
        <v>10</v>
      </c>
      <c r="BB418" s="112" t="s">
        <v>13</v>
      </c>
      <c r="BC418" s="112" t="s">
        <v>17</v>
      </c>
      <c r="BD418" s="112"/>
      <c r="BE418" s="112"/>
      <c r="BF418" s="112"/>
      <c r="BG418" s="112"/>
      <c r="BH418" s="112" t="s">
        <v>1011</v>
      </c>
      <c r="BI418" s="112" t="s">
        <v>11</v>
      </c>
      <c r="BJ418" s="112" t="s">
        <v>11</v>
      </c>
      <c r="BK418" s="112" t="s">
        <v>11</v>
      </c>
      <c r="BL418" s="112" t="s">
        <v>11</v>
      </c>
      <c r="BM418" s="112" t="s">
        <v>11</v>
      </c>
      <c r="BN418" s="112" t="s">
        <v>2362</v>
      </c>
      <c r="BO418" s="112" t="s">
        <v>167</v>
      </c>
      <c r="BP418" s="112" t="s">
        <v>1059</v>
      </c>
      <c r="BQ418" s="112" t="s">
        <v>1029</v>
      </c>
      <c r="BR418" s="112">
        <v>1.44</v>
      </c>
      <c r="BS418" s="112"/>
      <c r="BT418" s="112">
        <v>95</v>
      </c>
      <c r="BU418" s="112">
        <v>0.6</v>
      </c>
      <c r="BV418" s="112">
        <v>3.43</v>
      </c>
      <c r="BW418" s="112">
        <v>0.42</v>
      </c>
      <c r="BX418" s="112" t="s">
        <v>1791</v>
      </c>
      <c r="BY418" s="112" t="s">
        <v>10</v>
      </c>
      <c r="BZ418" s="112" t="s">
        <v>2363</v>
      </c>
      <c r="CA418" s="112" t="s">
        <v>2364</v>
      </c>
      <c r="CB418" s="112" t="s">
        <v>2365</v>
      </c>
      <c r="CC418" s="112" t="s">
        <v>2366</v>
      </c>
      <c r="CD418" s="112" t="s">
        <v>2367</v>
      </c>
      <c r="CE418" s="112"/>
      <c r="CF418" s="112"/>
      <c r="CG418" s="112"/>
      <c r="CH418" s="112"/>
    </row>
    <row r="419" spans="1:86">
      <c r="A419" s="112">
        <v>51</v>
      </c>
      <c r="B419" s="105" t="s">
        <v>282</v>
      </c>
      <c r="C419" s="115" t="s">
        <v>244</v>
      </c>
      <c r="D419" s="112" t="s">
        <v>2351</v>
      </c>
      <c r="E419" s="112">
        <v>2016</v>
      </c>
      <c r="F419" s="112" t="s">
        <v>2352</v>
      </c>
      <c r="G419" s="112" t="s">
        <v>2353</v>
      </c>
      <c r="H419" s="112" t="s">
        <v>2354</v>
      </c>
      <c r="I419" s="112" t="s">
        <v>2355</v>
      </c>
      <c r="J419" s="112" t="s">
        <v>2356</v>
      </c>
      <c r="K419" s="112" t="s">
        <v>2357</v>
      </c>
      <c r="L419" s="112" t="s">
        <v>2358</v>
      </c>
      <c r="M419" s="112" t="s">
        <v>2359</v>
      </c>
      <c r="N419" s="112" t="s">
        <v>15</v>
      </c>
      <c r="O419" s="112" t="s">
        <v>5712</v>
      </c>
      <c r="P419" s="112" t="s">
        <v>5709</v>
      </c>
      <c r="Q419" s="283" t="s">
        <v>5577</v>
      </c>
      <c r="R419" s="112" t="str">
        <f>INDEX([2]Outcome_GWASs!K:K,MATCH([2]Luke!Q547,[2]Outcome_GWASs!C:C,0))</f>
        <v>Defined in individual GWASs</v>
      </c>
      <c r="S419" s="112" t="s">
        <v>2371</v>
      </c>
      <c r="T419" s="112" t="str">
        <f>INDEX([2]Outcome_GWASs!I:I,MATCH([2]Luke!Q547,[2]Outcome_GWASs!C:C,0))</f>
        <v>18+</v>
      </c>
      <c r="U419" s="112" t="str">
        <f>INDEX([2]Outcome_GWASs!H:H,MATCH([2]Luke!Q547,[2]Outcome_GWASs!C:C,0))</f>
        <v>both</v>
      </c>
      <c r="V419" s="112">
        <f>INDEX([2]Outcome_GWASs!F:F,MATCH([2]Luke!Q547,[2]Outcome_GWASs!C:C,0))</f>
        <v>3718</v>
      </c>
      <c r="W419" s="112">
        <f>INDEX([2]Outcome_GWASs!G:G,MATCH([2]Luke!Q547,[2]Outcome_GWASs!C:C,0))</f>
        <v>15871</v>
      </c>
      <c r="X419" s="112">
        <f>INDEX([2]Outcome_GWASs!F:F,MATCH([2]Luke!Q547,[2]Outcome_GWASs!C:C,0))</f>
        <v>3718</v>
      </c>
      <c r="Y419" s="112">
        <f>INDEX([2]Outcome_GWASs!G:G,MATCH([2]Luke!Q547,[2]Outcome_GWASs!C:C,0))</f>
        <v>15871</v>
      </c>
      <c r="Z419" s="112" t="s">
        <v>10</v>
      </c>
      <c r="AA419" s="112" t="s">
        <v>1005</v>
      </c>
      <c r="AB419" s="112" t="str">
        <f>INDEX([2]Outcome_GWASs!E:E,MATCH([2]Luke!Q547,[2]Outcome_GWASs!C:C,0))</f>
        <v>European</v>
      </c>
      <c r="AC419" s="112" t="str">
        <f>INDEX([2]Exposure_GWASs!G:G,MATCH([2]Luke!AB547,[2]Exposure_GWASs!C:C,0))</f>
        <v>BMI</v>
      </c>
      <c r="AD419" s="112" t="s">
        <v>127</v>
      </c>
      <c r="AE419" s="112" t="s">
        <v>1060</v>
      </c>
      <c r="AF419" s="112" t="s">
        <v>139</v>
      </c>
      <c r="AG419" s="112" t="s">
        <v>140</v>
      </c>
      <c r="AH419" s="112" t="s">
        <v>11</v>
      </c>
      <c r="AI419" s="112">
        <f>INDEX([2]Exposure_GWASs!F:F,MATCH([2]Luke!AB547,[2]Exposure_GWASs!C:C,0))</f>
        <v>339224</v>
      </c>
      <c r="AJ419" s="112" t="s">
        <v>11</v>
      </c>
      <c r="AK419" s="112" t="s">
        <v>1005</v>
      </c>
      <c r="AL419" s="112" t="s">
        <v>249</v>
      </c>
      <c r="AM419" s="112" t="s">
        <v>10</v>
      </c>
      <c r="AN419" s="112" t="s">
        <v>10</v>
      </c>
      <c r="AO419" s="112" t="s">
        <v>11</v>
      </c>
      <c r="AP419" s="112" t="s">
        <v>11</v>
      </c>
      <c r="AQ419" s="112" t="s">
        <v>138</v>
      </c>
      <c r="AR419" s="112" t="s">
        <v>11</v>
      </c>
      <c r="AS419" s="112" t="s">
        <v>2361</v>
      </c>
      <c r="AT419" s="112" t="s">
        <v>11</v>
      </c>
      <c r="AU419" s="112" t="s">
        <v>10</v>
      </c>
      <c r="AV419" s="112" t="s">
        <v>10</v>
      </c>
      <c r="AW419" s="112">
        <v>77</v>
      </c>
      <c r="AX419" s="112">
        <f>INDEX([2]Exposure_GWASs!S:S,MATCH([2]Luke!AB547,[2]Exposure_GWASs!C:C,0))</f>
        <v>97</v>
      </c>
      <c r="AY419" s="112" t="s">
        <v>2380</v>
      </c>
      <c r="AZ419" s="112" t="s">
        <v>11</v>
      </c>
      <c r="BA419" s="112" t="s">
        <v>10</v>
      </c>
      <c r="BB419" s="112" t="s">
        <v>13</v>
      </c>
      <c r="BC419" s="112" t="s">
        <v>17</v>
      </c>
      <c r="BD419" s="112"/>
      <c r="BE419" s="112"/>
      <c r="BF419" s="112"/>
      <c r="BG419" s="112"/>
      <c r="BH419" s="112" t="s">
        <v>1011</v>
      </c>
      <c r="BI419" s="112" t="s">
        <v>11</v>
      </c>
      <c r="BJ419" s="112" t="s">
        <v>11</v>
      </c>
      <c r="BK419" s="112" t="s">
        <v>11</v>
      </c>
      <c r="BL419" s="112" t="s">
        <v>11</v>
      </c>
      <c r="BM419" s="112" t="s">
        <v>11</v>
      </c>
      <c r="BN419" s="112" t="s">
        <v>2362</v>
      </c>
      <c r="BO419" s="112" t="s">
        <v>167</v>
      </c>
      <c r="BP419" s="112" t="s">
        <v>1059</v>
      </c>
      <c r="BQ419" s="112" t="s">
        <v>1029</v>
      </c>
      <c r="BR419" s="112">
        <v>0.84</v>
      </c>
      <c r="BS419" s="112"/>
      <c r="BT419" s="112">
        <v>95</v>
      </c>
      <c r="BU419" s="112">
        <v>0.43</v>
      </c>
      <c r="BV419" s="112">
        <v>1.64</v>
      </c>
      <c r="BW419" s="112">
        <v>0.61</v>
      </c>
      <c r="BX419" s="112" t="s">
        <v>1791</v>
      </c>
      <c r="BY419" s="112" t="s">
        <v>10</v>
      </c>
      <c r="BZ419" s="112" t="s">
        <v>2363</v>
      </c>
      <c r="CA419" s="112" t="s">
        <v>2364</v>
      </c>
      <c r="CB419" s="112" t="s">
        <v>2365</v>
      </c>
      <c r="CC419" s="112" t="s">
        <v>2366</v>
      </c>
      <c r="CD419" s="112" t="s">
        <v>2367</v>
      </c>
      <c r="CE419" s="112"/>
      <c r="CF419" s="112"/>
      <c r="CG419" s="112"/>
      <c r="CH419" s="112"/>
    </row>
    <row r="420" spans="1:86">
      <c r="A420" s="112">
        <v>51</v>
      </c>
      <c r="B420" s="105" t="s">
        <v>282</v>
      </c>
      <c r="C420" s="115" t="s">
        <v>244</v>
      </c>
      <c r="D420" s="112" t="s">
        <v>2351</v>
      </c>
      <c r="E420" s="112">
        <v>2016</v>
      </c>
      <c r="F420" s="112" t="s">
        <v>2352</v>
      </c>
      <c r="G420" s="112" t="s">
        <v>2353</v>
      </c>
      <c r="H420" s="112" t="s">
        <v>2354</v>
      </c>
      <c r="I420" s="112" t="s">
        <v>2355</v>
      </c>
      <c r="J420" s="112" t="s">
        <v>2356</v>
      </c>
      <c r="K420" s="112" t="s">
        <v>2357</v>
      </c>
      <c r="L420" s="112" t="s">
        <v>2358</v>
      </c>
      <c r="M420" s="112" t="s">
        <v>2359</v>
      </c>
      <c r="N420" s="112" t="s">
        <v>15</v>
      </c>
      <c r="O420" s="112" t="s">
        <v>5712</v>
      </c>
      <c r="P420" s="112" t="s">
        <v>5738</v>
      </c>
      <c r="Q420" s="283" t="s">
        <v>5577</v>
      </c>
      <c r="R420" s="112" t="str">
        <f>INDEX([2]Outcome_GWASs!K:K,MATCH([2]Luke!Q548,[2]Outcome_GWASs!C:C,0))</f>
        <v>Defined in individual GWASs</v>
      </c>
      <c r="S420" s="112" t="s">
        <v>2372</v>
      </c>
      <c r="T420" s="112" t="str">
        <f>INDEX([2]Outcome_GWASs!I:I,MATCH([2]Luke!Q548,[2]Outcome_GWASs!C:C,0))</f>
        <v>18+</v>
      </c>
      <c r="U420" s="112" t="str">
        <f>INDEX([2]Outcome_GWASs!H:H,MATCH([2]Luke!Q548,[2]Outcome_GWASs!C:C,0))</f>
        <v>both</v>
      </c>
      <c r="V420" s="112">
        <f>INDEX([2]Outcome_GWASs!F:F,MATCH([2]Luke!Q548,[2]Outcome_GWASs!C:C,0))</f>
        <v>3422</v>
      </c>
      <c r="W420" s="112">
        <f>INDEX([2]Outcome_GWASs!G:G,MATCH([2]Luke!Q548,[2]Outcome_GWASs!C:C,0))</f>
        <v>16015</v>
      </c>
      <c r="X420" s="112">
        <f>INDEX([2]Outcome_GWASs!F:F,MATCH([2]Luke!Q548,[2]Outcome_GWASs!C:C,0))</f>
        <v>3422</v>
      </c>
      <c r="Y420" s="112">
        <f>INDEX([2]Outcome_GWASs!G:G,MATCH([2]Luke!Q548,[2]Outcome_GWASs!C:C,0))</f>
        <v>16015</v>
      </c>
      <c r="Z420" s="112" t="s">
        <v>10</v>
      </c>
      <c r="AA420" s="112" t="s">
        <v>1005</v>
      </c>
      <c r="AB420" s="112" t="str">
        <f>INDEX([2]Outcome_GWASs!E:E,MATCH([2]Luke!Q548,[2]Outcome_GWASs!C:C,0))</f>
        <v>European</v>
      </c>
      <c r="AC420" s="112" t="str">
        <f>INDEX([2]Exposure_GWASs!G:G,MATCH([2]Luke!AB548,[2]Exposure_GWASs!C:C,0))</f>
        <v>BMI</v>
      </c>
      <c r="AD420" s="112" t="s">
        <v>127</v>
      </c>
      <c r="AE420" s="112" t="s">
        <v>1060</v>
      </c>
      <c r="AF420" s="112" t="s">
        <v>139</v>
      </c>
      <c r="AG420" s="112" t="s">
        <v>140</v>
      </c>
      <c r="AH420" s="112" t="s">
        <v>11</v>
      </c>
      <c r="AI420" s="112">
        <f>INDEX([2]Exposure_GWASs!F:F,MATCH([2]Luke!AB548,[2]Exposure_GWASs!C:C,0))</f>
        <v>339224</v>
      </c>
      <c r="AJ420" s="112" t="s">
        <v>11</v>
      </c>
      <c r="AK420" s="112" t="s">
        <v>1005</v>
      </c>
      <c r="AL420" s="112" t="s">
        <v>249</v>
      </c>
      <c r="AM420" s="112" t="s">
        <v>10</v>
      </c>
      <c r="AN420" s="112" t="s">
        <v>10</v>
      </c>
      <c r="AO420" s="112" t="s">
        <v>11</v>
      </c>
      <c r="AP420" s="112" t="s">
        <v>11</v>
      </c>
      <c r="AQ420" s="112" t="s">
        <v>138</v>
      </c>
      <c r="AR420" s="112" t="s">
        <v>11</v>
      </c>
      <c r="AS420" s="112" t="s">
        <v>2361</v>
      </c>
      <c r="AT420" s="112" t="s">
        <v>11</v>
      </c>
      <c r="AU420" s="112" t="s">
        <v>10</v>
      </c>
      <c r="AV420" s="112" t="s">
        <v>10</v>
      </c>
      <c r="AW420" s="112">
        <v>77</v>
      </c>
      <c r="AX420" s="112">
        <f>INDEX([2]Exposure_GWASs!S:S,MATCH([2]Luke!AB548,[2]Exposure_GWASs!C:C,0))</f>
        <v>97</v>
      </c>
      <c r="AY420" s="112" t="s">
        <v>2380</v>
      </c>
      <c r="AZ420" s="112" t="s">
        <v>11</v>
      </c>
      <c r="BA420" s="112" t="s">
        <v>10</v>
      </c>
      <c r="BB420" s="112" t="s">
        <v>13</v>
      </c>
      <c r="BC420" s="112" t="s">
        <v>17</v>
      </c>
      <c r="BD420" s="112"/>
      <c r="BE420" s="112"/>
      <c r="BF420" s="112"/>
      <c r="BG420" s="112"/>
      <c r="BH420" s="112" t="s">
        <v>1011</v>
      </c>
      <c r="BI420" s="112" t="s">
        <v>11</v>
      </c>
      <c r="BJ420" s="112" t="s">
        <v>11</v>
      </c>
      <c r="BK420" s="112" t="s">
        <v>11</v>
      </c>
      <c r="BL420" s="112" t="s">
        <v>11</v>
      </c>
      <c r="BM420" s="112" t="s">
        <v>11</v>
      </c>
      <c r="BN420" s="112" t="s">
        <v>2362</v>
      </c>
      <c r="BO420" s="112" t="s">
        <v>167</v>
      </c>
      <c r="BP420" s="112" t="s">
        <v>1059</v>
      </c>
      <c r="BQ420" s="112" t="s">
        <v>1029</v>
      </c>
      <c r="BR420" s="112">
        <v>1.43</v>
      </c>
      <c r="BS420" s="112"/>
      <c r="BT420" s="112">
        <v>95</v>
      </c>
      <c r="BU420" s="112">
        <v>0.98</v>
      </c>
      <c r="BV420" s="112">
        <v>2.1</v>
      </c>
      <c r="BW420" s="112">
        <v>6.2E-2</v>
      </c>
      <c r="BX420" s="112" t="s">
        <v>1791</v>
      </c>
      <c r="BY420" s="112" t="s">
        <v>10</v>
      </c>
      <c r="BZ420" s="112" t="s">
        <v>2363</v>
      </c>
      <c r="CA420" s="112" t="s">
        <v>2364</v>
      </c>
      <c r="CB420" s="112" t="s">
        <v>2365</v>
      </c>
      <c r="CC420" s="112" t="s">
        <v>2366</v>
      </c>
      <c r="CD420" s="112" t="s">
        <v>2367</v>
      </c>
      <c r="CE420" s="112"/>
      <c r="CF420" s="112"/>
      <c r="CG420" s="112"/>
      <c r="CH420" s="112"/>
    </row>
    <row r="421" spans="1:86">
      <c r="A421" s="112">
        <v>51</v>
      </c>
      <c r="B421" s="105" t="s">
        <v>282</v>
      </c>
      <c r="C421" s="115" t="s">
        <v>244</v>
      </c>
      <c r="D421" s="112" t="s">
        <v>2351</v>
      </c>
      <c r="E421" s="112">
        <v>2016</v>
      </c>
      <c r="F421" s="112" t="s">
        <v>2352</v>
      </c>
      <c r="G421" s="112" t="s">
        <v>2353</v>
      </c>
      <c r="H421" s="112" t="s">
        <v>2354</v>
      </c>
      <c r="I421" s="112" t="s">
        <v>2355</v>
      </c>
      <c r="J421" s="112" t="s">
        <v>2356</v>
      </c>
      <c r="K421" s="112" t="s">
        <v>2357</v>
      </c>
      <c r="L421" s="112" t="s">
        <v>2358</v>
      </c>
      <c r="M421" s="112" t="s">
        <v>2359</v>
      </c>
      <c r="N421" s="112" t="s">
        <v>15</v>
      </c>
      <c r="O421" s="112" t="s">
        <v>1211</v>
      </c>
      <c r="P421" s="112" t="s">
        <v>1211</v>
      </c>
      <c r="Q421" s="283" t="s">
        <v>5577</v>
      </c>
      <c r="R421" s="112" t="str">
        <f>INDEX([2]Outcome_GWASs!K:K,MATCH([2]Luke!Q549,[2]Outcome_GWASs!C:C,0))</f>
        <v>Defined in individual GWASs</v>
      </c>
      <c r="S421" s="112" t="s">
        <v>2373</v>
      </c>
      <c r="T421" s="112" t="str">
        <f>INDEX([2]Outcome_GWASs!I:I,MATCH([2]Luke!Q549,[2]Outcome_GWASs!C:C,0))</f>
        <v>18+</v>
      </c>
      <c r="U421" s="112" t="str">
        <f>INDEX([2]Outcome_GWASs!H:H,MATCH([2]Luke!Q549,[2]Outcome_GWASs!C:C,0))</f>
        <v>both</v>
      </c>
      <c r="V421" s="112">
        <f>INDEX([2]Outcome_GWASs!F:F,MATCH([2]Luke!Q549,[2]Outcome_GWASs!C:C,0))</f>
        <v>4369</v>
      </c>
      <c r="W421" s="112">
        <f>INDEX([2]Outcome_GWASs!G:G,MATCH([2]Luke!Q549,[2]Outcome_GWASs!C:C,0))</f>
        <v>9123</v>
      </c>
      <c r="X421" s="112">
        <f>INDEX([2]Outcome_GWASs!F:F,MATCH([2]Luke!Q549,[2]Outcome_GWASs!C:C,0))</f>
        <v>4369</v>
      </c>
      <c r="Y421" s="112">
        <f>INDEX([2]Outcome_GWASs!G:G,MATCH([2]Luke!Q549,[2]Outcome_GWASs!C:C,0))</f>
        <v>9123</v>
      </c>
      <c r="Z421" s="112" t="s">
        <v>10</v>
      </c>
      <c r="AA421" s="112" t="s">
        <v>1005</v>
      </c>
      <c r="AB421" s="112" t="str">
        <f>INDEX([2]Outcome_GWASs!E:E,MATCH([2]Luke!Q549,[2]Outcome_GWASs!C:C,0))</f>
        <v>European</v>
      </c>
      <c r="AC421" s="112" t="str">
        <f>INDEX([2]Exposure_GWASs!G:G,MATCH([2]Luke!AB549,[2]Exposure_GWASs!C:C,0))</f>
        <v>BMI</v>
      </c>
      <c r="AD421" s="112" t="s">
        <v>127</v>
      </c>
      <c r="AE421" s="112" t="s">
        <v>1060</v>
      </c>
      <c r="AF421" s="112" t="s">
        <v>139</v>
      </c>
      <c r="AG421" s="112" t="s">
        <v>140</v>
      </c>
      <c r="AH421" s="112" t="s">
        <v>11</v>
      </c>
      <c r="AI421" s="112">
        <f>INDEX([2]Exposure_GWASs!F:F,MATCH([2]Luke!AB549,[2]Exposure_GWASs!C:C,0))</f>
        <v>339224</v>
      </c>
      <c r="AJ421" s="112" t="s">
        <v>11</v>
      </c>
      <c r="AK421" s="112" t="s">
        <v>1005</v>
      </c>
      <c r="AL421" s="112" t="s">
        <v>249</v>
      </c>
      <c r="AM421" s="112" t="s">
        <v>10</v>
      </c>
      <c r="AN421" s="112" t="s">
        <v>10</v>
      </c>
      <c r="AO421" s="112" t="s">
        <v>11</v>
      </c>
      <c r="AP421" s="112" t="s">
        <v>11</v>
      </c>
      <c r="AQ421" s="112" t="s">
        <v>138</v>
      </c>
      <c r="AR421" s="112" t="s">
        <v>11</v>
      </c>
      <c r="AS421" s="112" t="s">
        <v>2361</v>
      </c>
      <c r="AT421" s="112" t="s">
        <v>11</v>
      </c>
      <c r="AU421" s="112" t="s">
        <v>10</v>
      </c>
      <c r="AV421" s="112" t="s">
        <v>10</v>
      </c>
      <c r="AW421" s="112">
        <v>77</v>
      </c>
      <c r="AX421" s="112">
        <f>INDEX([2]Exposure_GWASs!S:S,MATCH([2]Luke!AB549,[2]Exposure_GWASs!C:C,0))</f>
        <v>97</v>
      </c>
      <c r="AY421" s="112" t="s">
        <v>2380</v>
      </c>
      <c r="AZ421" s="112" t="s">
        <v>11</v>
      </c>
      <c r="BA421" s="112" t="s">
        <v>10</v>
      </c>
      <c r="BB421" s="112" t="s">
        <v>13</v>
      </c>
      <c r="BC421" s="112" t="s">
        <v>17</v>
      </c>
      <c r="BD421" s="112"/>
      <c r="BE421" s="112"/>
      <c r="BF421" s="112"/>
      <c r="BG421" s="112"/>
      <c r="BH421" s="112" t="s">
        <v>1011</v>
      </c>
      <c r="BI421" s="112" t="s">
        <v>11</v>
      </c>
      <c r="BJ421" s="112" t="s">
        <v>11</v>
      </c>
      <c r="BK421" s="112" t="s">
        <v>11</v>
      </c>
      <c r="BL421" s="112" t="s">
        <v>11</v>
      </c>
      <c r="BM421" s="112" t="s">
        <v>11</v>
      </c>
      <c r="BN421" s="112" t="s">
        <v>2362</v>
      </c>
      <c r="BO421" s="112" t="s">
        <v>167</v>
      </c>
      <c r="BP421" s="112" t="s">
        <v>1059</v>
      </c>
      <c r="BQ421" s="112" t="s">
        <v>1029</v>
      </c>
      <c r="BR421" s="112">
        <v>1.0900000000000001</v>
      </c>
      <c r="BS421" s="112"/>
      <c r="BT421" s="112">
        <v>95</v>
      </c>
      <c r="BU421" s="112">
        <v>0.86</v>
      </c>
      <c r="BV421" s="112">
        <v>1.37</v>
      </c>
      <c r="BW421" s="112">
        <v>0.48</v>
      </c>
      <c r="BX421" s="112" t="s">
        <v>1791</v>
      </c>
      <c r="BY421" s="112" t="s">
        <v>10</v>
      </c>
      <c r="BZ421" s="112" t="s">
        <v>2363</v>
      </c>
      <c r="CA421" s="112" t="s">
        <v>2364</v>
      </c>
      <c r="CB421" s="112" t="s">
        <v>2365</v>
      </c>
      <c r="CC421" s="112" t="s">
        <v>2366</v>
      </c>
      <c r="CD421" s="112" t="s">
        <v>2367</v>
      </c>
      <c r="CE421" s="112"/>
      <c r="CF421" s="112"/>
      <c r="CG421" s="112"/>
      <c r="CH421" s="112"/>
    </row>
    <row r="422" spans="1:86">
      <c r="A422" s="112">
        <v>51</v>
      </c>
      <c r="B422" s="105" t="s">
        <v>282</v>
      </c>
      <c r="C422" s="115" t="s">
        <v>244</v>
      </c>
      <c r="D422" s="112" t="s">
        <v>2351</v>
      </c>
      <c r="E422" s="112">
        <v>2016</v>
      </c>
      <c r="F422" s="112" t="s">
        <v>2352</v>
      </c>
      <c r="G422" s="112" t="s">
        <v>2353</v>
      </c>
      <c r="H422" s="112" t="s">
        <v>2354</v>
      </c>
      <c r="I422" s="112" t="s">
        <v>2355</v>
      </c>
      <c r="J422" s="112" t="s">
        <v>2356</v>
      </c>
      <c r="K422" s="112" t="s">
        <v>2357</v>
      </c>
      <c r="L422" s="112" t="s">
        <v>2358</v>
      </c>
      <c r="M422" s="112" t="s">
        <v>2359</v>
      </c>
      <c r="N422" s="112" t="s">
        <v>15</v>
      </c>
      <c r="O422" s="112" t="s">
        <v>1211</v>
      </c>
      <c r="P422" s="112" t="s">
        <v>5739</v>
      </c>
      <c r="Q422" s="283" t="s">
        <v>5577</v>
      </c>
      <c r="R422" s="112" t="str">
        <f>INDEX([2]Outcome_GWASs!K:K,MATCH([2]Luke!Q550,[2]Outcome_GWASs!C:C,0))</f>
        <v>Defined in individual GWASs</v>
      </c>
      <c r="S422" s="112" t="s">
        <v>2374</v>
      </c>
      <c r="T422" s="112" t="str">
        <f>INDEX([2]Outcome_GWASs!I:I,MATCH([2]Luke!Q550,[2]Outcome_GWASs!C:C,0))</f>
        <v>18+</v>
      </c>
      <c r="U422" s="112" t="str">
        <f>INDEX([2]Outcome_GWASs!H:H,MATCH([2]Luke!Q550,[2]Outcome_GWASs!C:C,0))</f>
        <v>both</v>
      </c>
      <c r="V422" s="112">
        <f>INDEX([2]Outcome_GWASs!F:F,MATCH([2]Luke!Q550,[2]Outcome_GWASs!C:C,0))</f>
        <v>356</v>
      </c>
      <c r="W422" s="112">
        <f>INDEX([2]Outcome_GWASs!G:G,MATCH([2]Luke!Q550,[2]Outcome_GWASs!C:C,0))</f>
        <v>9123</v>
      </c>
      <c r="X422" s="112">
        <f>INDEX([2]Outcome_GWASs!F:F,MATCH([2]Luke!Q550,[2]Outcome_GWASs!C:C,0))</f>
        <v>356</v>
      </c>
      <c r="Y422" s="112">
        <f>INDEX([2]Outcome_GWASs!G:G,MATCH([2]Luke!Q550,[2]Outcome_GWASs!C:C,0))</f>
        <v>9123</v>
      </c>
      <c r="Z422" s="112" t="s">
        <v>10</v>
      </c>
      <c r="AA422" s="112" t="s">
        <v>1005</v>
      </c>
      <c r="AB422" s="112" t="str">
        <f>INDEX([2]Outcome_GWASs!E:E,MATCH([2]Luke!Q550,[2]Outcome_GWASs!C:C,0))</f>
        <v>European</v>
      </c>
      <c r="AC422" s="112" t="str">
        <f>INDEX([2]Exposure_GWASs!G:G,MATCH([2]Luke!AB550,[2]Exposure_GWASs!C:C,0))</f>
        <v>BMI</v>
      </c>
      <c r="AD422" s="112" t="s">
        <v>127</v>
      </c>
      <c r="AE422" s="112" t="s">
        <v>1060</v>
      </c>
      <c r="AF422" s="112" t="s">
        <v>139</v>
      </c>
      <c r="AG422" s="112" t="s">
        <v>140</v>
      </c>
      <c r="AH422" s="112" t="s">
        <v>11</v>
      </c>
      <c r="AI422" s="112">
        <f>INDEX([2]Exposure_GWASs!F:F,MATCH([2]Luke!AB550,[2]Exposure_GWASs!C:C,0))</f>
        <v>339224</v>
      </c>
      <c r="AJ422" s="112" t="s">
        <v>11</v>
      </c>
      <c r="AK422" s="112" t="s">
        <v>1005</v>
      </c>
      <c r="AL422" s="112" t="s">
        <v>249</v>
      </c>
      <c r="AM422" s="112" t="s">
        <v>10</v>
      </c>
      <c r="AN422" s="112" t="s">
        <v>10</v>
      </c>
      <c r="AO422" s="112" t="s">
        <v>11</v>
      </c>
      <c r="AP422" s="112" t="s">
        <v>11</v>
      </c>
      <c r="AQ422" s="112" t="s">
        <v>138</v>
      </c>
      <c r="AR422" s="112" t="s">
        <v>11</v>
      </c>
      <c r="AS422" s="112" t="s">
        <v>2361</v>
      </c>
      <c r="AT422" s="112" t="s">
        <v>11</v>
      </c>
      <c r="AU422" s="112" t="s">
        <v>10</v>
      </c>
      <c r="AV422" s="112" t="s">
        <v>10</v>
      </c>
      <c r="AW422" s="112">
        <v>77</v>
      </c>
      <c r="AX422" s="112">
        <f>INDEX([2]Exposure_GWASs!S:S,MATCH([2]Luke!AB550,[2]Exposure_GWASs!C:C,0))</f>
        <v>97</v>
      </c>
      <c r="AY422" s="112" t="s">
        <v>2380</v>
      </c>
      <c r="AZ422" s="112" t="s">
        <v>11</v>
      </c>
      <c r="BA422" s="112" t="s">
        <v>10</v>
      </c>
      <c r="BB422" s="112" t="s">
        <v>13</v>
      </c>
      <c r="BC422" s="112" t="s">
        <v>17</v>
      </c>
      <c r="BD422" s="112"/>
      <c r="BE422" s="112"/>
      <c r="BF422" s="112"/>
      <c r="BG422" s="112"/>
      <c r="BH422" s="112" t="s">
        <v>1011</v>
      </c>
      <c r="BI422" s="112" t="s">
        <v>11</v>
      </c>
      <c r="BJ422" s="112" t="s">
        <v>11</v>
      </c>
      <c r="BK422" s="112" t="s">
        <v>11</v>
      </c>
      <c r="BL422" s="112" t="s">
        <v>11</v>
      </c>
      <c r="BM422" s="112" t="s">
        <v>11</v>
      </c>
      <c r="BN422" s="112" t="s">
        <v>2362</v>
      </c>
      <c r="BO422" s="112" t="s">
        <v>167</v>
      </c>
      <c r="BP422" s="112" t="s">
        <v>1059</v>
      </c>
      <c r="BQ422" s="112" t="s">
        <v>1029</v>
      </c>
      <c r="BR422" s="112">
        <v>1.24</v>
      </c>
      <c r="BS422" s="112"/>
      <c r="BT422" s="112">
        <v>95</v>
      </c>
      <c r="BU422" s="112">
        <v>0.89</v>
      </c>
      <c r="BV422" s="112">
        <v>1.73</v>
      </c>
      <c r="BW422" s="112">
        <v>0.2</v>
      </c>
      <c r="BX422" s="112" t="s">
        <v>1791</v>
      </c>
      <c r="BY422" s="112" t="s">
        <v>10</v>
      </c>
      <c r="BZ422" s="112" t="s">
        <v>2363</v>
      </c>
      <c r="CA422" s="112" t="s">
        <v>2364</v>
      </c>
      <c r="CB422" s="112" t="s">
        <v>2365</v>
      </c>
      <c r="CC422" s="112" t="s">
        <v>2366</v>
      </c>
      <c r="CD422" s="112" t="s">
        <v>2367</v>
      </c>
      <c r="CE422" s="112"/>
      <c r="CF422" s="112"/>
      <c r="CG422" s="112"/>
      <c r="CH422" s="112"/>
    </row>
    <row r="423" spans="1:86">
      <c r="A423" s="112">
        <v>51</v>
      </c>
      <c r="B423" s="105" t="s">
        <v>282</v>
      </c>
      <c r="C423" s="115" t="s">
        <v>244</v>
      </c>
      <c r="D423" s="112" t="s">
        <v>2351</v>
      </c>
      <c r="E423" s="112">
        <v>2016</v>
      </c>
      <c r="F423" s="112" t="s">
        <v>2352</v>
      </c>
      <c r="G423" s="112" t="s">
        <v>2353</v>
      </c>
      <c r="H423" s="112" t="s">
        <v>2354</v>
      </c>
      <c r="I423" s="112" t="s">
        <v>2355</v>
      </c>
      <c r="J423" s="112" t="s">
        <v>2356</v>
      </c>
      <c r="K423" s="112" t="s">
        <v>2357</v>
      </c>
      <c r="L423" s="112" t="s">
        <v>2358</v>
      </c>
      <c r="M423" s="112" t="s">
        <v>2359</v>
      </c>
      <c r="N423" s="112" t="s">
        <v>15</v>
      </c>
      <c r="O423" s="112" t="s">
        <v>1203</v>
      </c>
      <c r="P423" s="112" t="s">
        <v>1203</v>
      </c>
      <c r="Q423" s="283" t="s">
        <v>5577</v>
      </c>
      <c r="R423" s="112" t="str">
        <f>INDEX([2]Outcome_GWASs!K:K,MATCH([2]Luke!Q551,[2]Outcome_GWASs!C:C,0))</f>
        <v>Defined in individual GWASs</v>
      </c>
      <c r="S423" s="112" t="s">
        <v>2375</v>
      </c>
      <c r="T423" s="112" t="str">
        <f>INDEX([2]Outcome_GWASs!I:I,MATCH([2]Luke!Q551,[2]Outcome_GWASs!C:C,0))</f>
        <v>18+</v>
      </c>
      <c r="U423" s="112" t="str">
        <f>INDEX([2]Outcome_GWASs!H:H,MATCH([2]Luke!Q551,[2]Outcome_GWASs!C:C,0))</f>
        <v>both</v>
      </c>
      <c r="V423" s="112">
        <f>INDEX([2]Outcome_GWASs!F:F,MATCH([2]Luke!Q551,[2]Outcome_GWASs!C:C,0))</f>
        <v>715</v>
      </c>
      <c r="W423" s="112">
        <f>INDEX([2]Outcome_GWASs!G:G,MATCH([2]Luke!Q551,[2]Outcome_GWASs!C:C,0))</f>
        <v>9123</v>
      </c>
      <c r="X423" s="112">
        <f>INDEX([2]Outcome_GWASs!F:F,MATCH([2]Luke!Q551,[2]Outcome_GWASs!C:C,0))</f>
        <v>715</v>
      </c>
      <c r="Y423" s="112">
        <f>INDEX([2]Outcome_GWASs!G:G,MATCH([2]Luke!Q551,[2]Outcome_GWASs!C:C,0))</f>
        <v>9123</v>
      </c>
      <c r="Z423" s="112" t="s">
        <v>10</v>
      </c>
      <c r="AA423" s="112" t="s">
        <v>1005</v>
      </c>
      <c r="AB423" s="112" t="str">
        <f>INDEX([2]Outcome_GWASs!E:E,MATCH([2]Luke!Q551,[2]Outcome_GWASs!C:C,0))</f>
        <v>European</v>
      </c>
      <c r="AC423" s="112" t="str">
        <f>INDEX([2]Exposure_GWASs!G:G,MATCH([2]Luke!AB551,[2]Exposure_GWASs!C:C,0))</f>
        <v>BMI</v>
      </c>
      <c r="AD423" s="112" t="s">
        <v>127</v>
      </c>
      <c r="AE423" s="112" t="s">
        <v>1060</v>
      </c>
      <c r="AF423" s="112" t="s">
        <v>139</v>
      </c>
      <c r="AG423" s="112" t="s">
        <v>140</v>
      </c>
      <c r="AH423" s="112" t="s">
        <v>11</v>
      </c>
      <c r="AI423" s="112">
        <f>INDEX([2]Exposure_GWASs!F:F,MATCH([2]Luke!AB551,[2]Exposure_GWASs!C:C,0))</f>
        <v>339224</v>
      </c>
      <c r="AJ423" s="112" t="s">
        <v>11</v>
      </c>
      <c r="AK423" s="112" t="s">
        <v>1005</v>
      </c>
      <c r="AL423" s="112" t="s">
        <v>249</v>
      </c>
      <c r="AM423" s="112" t="s">
        <v>10</v>
      </c>
      <c r="AN423" s="112" t="s">
        <v>10</v>
      </c>
      <c r="AO423" s="112" t="s">
        <v>11</v>
      </c>
      <c r="AP423" s="112" t="s">
        <v>11</v>
      </c>
      <c r="AQ423" s="112" t="s">
        <v>138</v>
      </c>
      <c r="AR423" s="112" t="s">
        <v>11</v>
      </c>
      <c r="AS423" s="112" t="s">
        <v>2361</v>
      </c>
      <c r="AT423" s="112" t="s">
        <v>11</v>
      </c>
      <c r="AU423" s="112" t="s">
        <v>10</v>
      </c>
      <c r="AV423" s="112" t="s">
        <v>10</v>
      </c>
      <c r="AW423" s="112">
        <v>77</v>
      </c>
      <c r="AX423" s="112">
        <f>INDEX([2]Exposure_GWASs!S:S,MATCH([2]Luke!AB551,[2]Exposure_GWASs!C:C,0))</f>
        <v>97</v>
      </c>
      <c r="AY423" s="112" t="s">
        <v>2380</v>
      </c>
      <c r="AZ423" s="112" t="s">
        <v>11</v>
      </c>
      <c r="BA423" s="112" t="s">
        <v>10</v>
      </c>
      <c r="BB423" s="112" t="s">
        <v>13</v>
      </c>
      <c r="BC423" s="112" t="s">
        <v>17</v>
      </c>
      <c r="BD423" s="112"/>
      <c r="BE423" s="112"/>
      <c r="BF423" s="112"/>
      <c r="BG423" s="112"/>
      <c r="BH423" s="112" t="s">
        <v>1011</v>
      </c>
      <c r="BI423" s="112" t="s">
        <v>11</v>
      </c>
      <c r="BJ423" s="112" t="s">
        <v>11</v>
      </c>
      <c r="BK423" s="112" t="s">
        <v>11</v>
      </c>
      <c r="BL423" s="112" t="s">
        <v>11</v>
      </c>
      <c r="BM423" s="112" t="s">
        <v>11</v>
      </c>
      <c r="BN423" s="112" t="s">
        <v>2362</v>
      </c>
      <c r="BO423" s="112" t="s">
        <v>167</v>
      </c>
      <c r="BP423" s="112" t="s">
        <v>1059</v>
      </c>
      <c r="BQ423" s="112" t="s">
        <v>1029</v>
      </c>
      <c r="BR423" s="112">
        <v>1.41</v>
      </c>
      <c r="BS423" s="112"/>
      <c r="BT423" s="112">
        <v>95</v>
      </c>
      <c r="BU423" s="112">
        <v>1.1599999999999999</v>
      </c>
      <c r="BV423" s="112">
        <v>1.73</v>
      </c>
      <c r="BW423" s="112" t="s">
        <v>2386</v>
      </c>
      <c r="BX423" s="112" t="s">
        <v>1791</v>
      </c>
      <c r="BY423" s="112" t="s">
        <v>10</v>
      </c>
      <c r="BZ423" s="112" t="s">
        <v>2363</v>
      </c>
      <c r="CA423" s="112" t="s">
        <v>2364</v>
      </c>
      <c r="CB423" s="112" t="s">
        <v>2365</v>
      </c>
      <c r="CC423" s="112" t="s">
        <v>2366</v>
      </c>
      <c r="CD423" s="112" t="s">
        <v>2367</v>
      </c>
      <c r="CE423" s="112"/>
      <c r="CF423" s="112"/>
      <c r="CG423" s="112"/>
      <c r="CH423" s="112"/>
    </row>
    <row r="424" spans="1:86">
      <c r="A424" s="115">
        <v>51</v>
      </c>
      <c r="B424" s="105" t="s">
        <v>282</v>
      </c>
      <c r="C424" s="115" t="s">
        <v>244</v>
      </c>
      <c r="D424" s="115" t="s">
        <v>2351</v>
      </c>
      <c r="E424" s="115">
        <v>2016</v>
      </c>
      <c r="F424" s="115" t="s">
        <v>2352</v>
      </c>
      <c r="G424" s="115" t="s">
        <v>2353</v>
      </c>
      <c r="H424" s="115" t="s">
        <v>2354</v>
      </c>
      <c r="I424" s="115" t="s">
        <v>2355</v>
      </c>
      <c r="J424" s="115" t="s">
        <v>2356</v>
      </c>
      <c r="K424" s="115" t="s">
        <v>2357</v>
      </c>
      <c r="L424" s="115" t="s">
        <v>2358</v>
      </c>
      <c r="M424" s="115" t="s">
        <v>2359</v>
      </c>
      <c r="N424" s="115" t="s">
        <v>15</v>
      </c>
      <c r="O424" s="112" t="s">
        <v>1203</v>
      </c>
      <c r="P424" s="112" t="s">
        <v>5631</v>
      </c>
      <c r="Q424" s="283" t="s">
        <v>5577</v>
      </c>
      <c r="R424" s="115" t="str">
        <f>INDEX([2]Outcome_GWASs!K:K,MATCH([2]Luke!Q552,[2]Outcome_GWASs!C:C,0))</f>
        <v>Defined in individual GWASs</v>
      </c>
      <c r="S424" s="115" t="s">
        <v>2376</v>
      </c>
      <c r="T424" s="115" t="str">
        <f>INDEX([2]Outcome_GWASs!I:I,MATCH([2]Luke!Q552,[2]Outcome_GWASs!C:C,0))</f>
        <v>18+</v>
      </c>
      <c r="U424" s="115" t="str">
        <f>INDEX([2]Outcome_GWASs!H:H,MATCH([2]Luke!Q552,[2]Outcome_GWASs!C:C,0))</f>
        <v>both</v>
      </c>
      <c r="V424" s="115">
        <f>INDEX([2]Outcome_GWASs!F:F,MATCH([2]Luke!Q552,[2]Outcome_GWASs!C:C,0))</f>
        <v>2556</v>
      </c>
      <c r="W424" s="115">
        <f>INDEX([2]Outcome_GWASs!G:G,MATCH([2]Luke!Q552,[2]Outcome_GWASs!C:C,0))</f>
        <v>9123</v>
      </c>
      <c r="X424" s="115">
        <f>INDEX([2]Outcome_GWASs!F:F,MATCH([2]Luke!Q552,[2]Outcome_GWASs!C:C,0))</f>
        <v>2556</v>
      </c>
      <c r="Y424" s="115">
        <f>INDEX([2]Outcome_GWASs!G:G,MATCH([2]Luke!Q552,[2]Outcome_GWASs!C:C,0))</f>
        <v>9123</v>
      </c>
      <c r="Z424" s="115" t="s">
        <v>10</v>
      </c>
      <c r="AA424" s="115" t="s">
        <v>1005</v>
      </c>
      <c r="AB424" s="115" t="str">
        <f>INDEX([2]Outcome_GWASs!E:E,MATCH([2]Luke!Q552,[2]Outcome_GWASs!C:C,0))</f>
        <v>European</v>
      </c>
      <c r="AC424" s="115" t="str">
        <f>INDEX([2]Exposure_GWASs!G:G,MATCH([2]Luke!AB552,[2]Exposure_GWASs!C:C,0))</f>
        <v>BMI</v>
      </c>
      <c r="AD424" s="112" t="s">
        <v>127</v>
      </c>
      <c r="AE424" s="115" t="s">
        <v>1060</v>
      </c>
      <c r="AF424" s="115" t="s">
        <v>139</v>
      </c>
      <c r="AG424" s="115" t="s">
        <v>140</v>
      </c>
      <c r="AH424" s="115" t="s">
        <v>11</v>
      </c>
      <c r="AI424" s="115">
        <f>INDEX([2]Exposure_GWASs!F:F,MATCH([2]Luke!AB552,[2]Exposure_GWASs!C:C,0))</f>
        <v>339224</v>
      </c>
      <c r="AJ424" s="115" t="s">
        <v>11</v>
      </c>
      <c r="AK424" s="115" t="s">
        <v>1005</v>
      </c>
      <c r="AL424" s="115" t="s">
        <v>249</v>
      </c>
      <c r="AM424" s="115" t="s">
        <v>10</v>
      </c>
      <c r="AN424" s="115" t="s">
        <v>10</v>
      </c>
      <c r="AO424" s="115" t="s">
        <v>11</v>
      </c>
      <c r="AP424" s="115" t="s">
        <v>11</v>
      </c>
      <c r="AQ424" s="115" t="s">
        <v>138</v>
      </c>
      <c r="AR424" s="115" t="s">
        <v>11</v>
      </c>
      <c r="AS424" s="115" t="s">
        <v>2361</v>
      </c>
      <c r="AT424" s="115" t="s">
        <v>11</v>
      </c>
      <c r="AU424" s="115" t="s">
        <v>10</v>
      </c>
      <c r="AV424" s="115" t="s">
        <v>10</v>
      </c>
      <c r="AW424" s="115">
        <v>77</v>
      </c>
      <c r="AX424" s="115">
        <f>INDEX([2]Exposure_GWASs!S:S,MATCH([2]Luke!AB552,[2]Exposure_GWASs!C:C,0))</f>
        <v>97</v>
      </c>
      <c r="AY424" s="115" t="s">
        <v>2380</v>
      </c>
      <c r="AZ424" s="115" t="s">
        <v>11</v>
      </c>
      <c r="BA424" s="115" t="s">
        <v>10</v>
      </c>
      <c r="BB424" s="115" t="s">
        <v>13</v>
      </c>
      <c r="BC424" s="115" t="s">
        <v>17</v>
      </c>
      <c r="BD424" s="115"/>
      <c r="BE424" s="115"/>
      <c r="BF424" s="115"/>
      <c r="BG424" s="115"/>
      <c r="BH424" s="115" t="s">
        <v>1011</v>
      </c>
      <c r="BI424" s="115" t="s">
        <v>11</v>
      </c>
      <c r="BJ424" s="115" t="s">
        <v>11</v>
      </c>
      <c r="BK424" s="115" t="s">
        <v>11</v>
      </c>
      <c r="BL424" s="115" t="s">
        <v>11</v>
      </c>
      <c r="BM424" s="115" t="s">
        <v>11</v>
      </c>
      <c r="BN424" s="115" t="s">
        <v>2362</v>
      </c>
      <c r="BO424" s="115" t="s">
        <v>167</v>
      </c>
      <c r="BP424" s="115" t="s">
        <v>1059</v>
      </c>
      <c r="BQ424" s="115" t="s">
        <v>1029</v>
      </c>
      <c r="BR424" s="115">
        <v>1</v>
      </c>
      <c r="BS424" s="115"/>
      <c r="BT424" s="115">
        <v>95</v>
      </c>
      <c r="BU424" s="115">
        <v>0.74</v>
      </c>
      <c r="BV424" s="115">
        <v>1.36</v>
      </c>
      <c r="BW424" s="115">
        <v>0.99</v>
      </c>
      <c r="BX424" s="115" t="s">
        <v>1791</v>
      </c>
      <c r="BY424" s="115" t="s">
        <v>10</v>
      </c>
      <c r="BZ424" s="115" t="s">
        <v>2363</v>
      </c>
      <c r="CA424" s="115" t="s">
        <v>2364</v>
      </c>
      <c r="CB424" s="115" t="s">
        <v>2365</v>
      </c>
      <c r="CC424" s="115" t="s">
        <v>2366</v>
      </c>
      <c r="CD424" s="115" t="s">
        <v>2367</v>
      </c>
      <c r="CE424" s="115"/>
      <c r="CF424" s="115"/>
      <c r="CG424" s="115"/>
      <c r="CH424" s="115"/>
    </row>
    <row r="425" spans="1:86">
      <c r="A425" s="115">
        <v>51</v>
      </c>
      <c r="B425" s="105" t="s">
        <v>282</v>
      </c>
      <c r="C425" s="115" t="s">
        <v>244</v>
      </c>
      <c r="D425" s="115" t="s">
        <v>2351</v>
      </c>
      <c r="E425" s="115">
        <v>2016</v>
      </c>
      <c r="F425" s="115" t="s">
        <v>2352</v>
      </c>
      <c r="G425" s="115" t="s">
        <v>2353</v>
      </c>
      <c r="H425" s="115" t="s">
        <v>2354</v>
      </c>
      <c r="I425" s="115" t="s">
        <v>2355</v>
      </c>
      <c r="J425" s="115" t="s">
        <v>2356</v>
      </c>
      <c r="K425" s="115" t="s">
        <v>2357</v>
      </c>
      <c r="L425" s="115" t="s">
        <v>2358</v>
      </c>
      <c r="M425" s="115" t="s">
        <v>2359</v>
      </c>
      <c r="N425" s="115" t="s">
        <v>15</v>
      </c>
      <c r="O425" s="112" t="s">
        <v>1203</v>
      </c>
      <c r="P425" s="112" t="s">
        <v>5630</v>
      </c>
      <c r="Q425" s="283" t="s">
        <v>5577</v>
      </c>
      <c r="R425" s="115" t="str">
        <f>INDEX([2]Outcome_GWASs!K:K,MATCH([2]Luke!Q553,[2]Outcome_GWASs!C:C,0))</f>
        <v>Defined in individual GWASs</v>
      </c>
      <c r="S425" s="115" t="s">
        <v>2377</v>
      </c>
      <c r="T425" s="115" t="str">
        <f>INDEX([2]Outcome_GWASs!I:I,MATCH([2]Luke!Q553,[2]Outcome_GWASs!C:C,0))</f>
        <v>18+</v>
      </c>
      <c r="U425" s="115" t="str">
        <f>INDEX([2]Outcome_GWASs!H:H,MATCH([2]Luke!Q553,[2]Outcome_GWASs!C:C,0))</f>
        <v>both</v>
      </c>
      <c r="V425" s="115">
        <f>INDEX([2]Outcome_GWASs!F:F,MATCH([2]Luke!Q553,[2]Outcome_GWASs!C:C,0))</f>
        <v>14160</v>
      </c>
      <c r="W425" s="115">
        <f>INDEX([2]Outcome_GWASs!G:G,MATCH([2]Luke!Q553,[2]Outcome_GWASs!C:C,0))</f>
        <v>12724</v>
      </c>
      <c r="X425" s="115">
        <f>INDEX([2]Outcome_GWASs!F:F,MATCH([2]Luke!Q553,[2]Outcome_GWASs!C:C,0))</f>
        <v>14160</v>
      </c>
      <c r="Y425" s="115">
        <f>INDEX([2]Outcome_GWASs!G:G,MATCH([2]Luke!Q553,[2]Outcome_GWASs!C:C,0))</f>
        <v>12724</v>
      </c>
      <c r="Z425" s="115" t="s">
        <v>10</v>
      </c>
      <c r="AA425" s="115" t="s">
        <v>1005</v>
      </c>
      <c r="AB425" s="115" t="str">
        <f>INDEX([2]Outcome_GWASs!E:E,MATCH([2]Luke!Q553,[2]Outcome_GWASs!C:C,0))</f>
        <v>European</v>
      </c>
      <c r="AC425" s="115" t="str">
        <f>INDEX([2]Exposure_GWASs!G:G,MATCH([2]Luke!AB553,[2]Exposure_GWASs!C:C,0))</f>
        <v>BMI</v>
      </c>
      <c r="AD425" s="112" t="s">
        <v>127</v>
      </c>
      <c r="AE425" s="115" t="s">
        <v>1060</v>
      </c>
      <c r="AF425" s="115" t="s">
        <v>139</v>
      </c>
      <c r="AG425" s="115" t="s">
        <v>140</v>
      </c>
      <c r="AH425" s="115" t="s">
        <v>11</v>
      </c>
      <c r="AI425" s="115">
        <f>INDEX([2]Exposure_GWASs!F:F,MATCH([2]Luke!AB553,[2]Exposure_GWASs!C:C,0))</f>
        <v>339224</v>
      </c>
      <c r="AJ425" s="115" t="s">
        <v>11</v>
      </c>
      <c r="AK425" s="115" t="s">
        <v>1005</v>
      </c>
      <c r="AL425" s="115" t="s">
        <v>249</v>
      </c>
      <c r="AM425" s="115" t="s">
        <v>10</v>
      </c>
      <c r="AN425" s="115" t="s">
        <v>10</v>
      </c>
      <c r="AO425" s="115" t="s">
        <v>11</v>
      </c>
      <c r="AP425" s="115" t="s">
        <v>11</v>
      </c>
      <c r="AQ425" s="115" t="s">
        <v>138</v>
      </c>
      <c r="AR425" s="115" t="s">
        <v>11</v>
      </c>
      <c r="AS425" s="115" t="s">
        <v>2361</v>
      </c>
      <c r="AT425" s="115" t="s">
        <v>11</v>
      </c>
      <c r="AU425" s="115" t="s">
        <v>10</v>
      </c>
      <c r="AV425" s="115" t="s">
        <v>10</v>
      </c>
      <c r="AW425" s="115">
        <v>77</v>
      </c>
      <c r="AX425" s="115">
        <f>INDEX([2]Exposure_GWASs!S:S,MATCH([2]Luke!AB553,[2]Exposure_GWASs!C:C,0))</f>
        <v>97</v>
      </c>
      <c r="AY425" s="115" t="s">
        <v>2380</v>
      </c>
      <c r="AZ425" s="115" t="s">
        <v>11</v>
      </c>
      <c r="BA425" s="115" t="s">
        <v>10</v>
      </c>
      <c r="BB425" s="115" t="s">
        <v>13</v>
      </c>
      <c r="BC425" s="115" t="s">
        <v>17</v>
      </c>
      <c r="BD425" s="115"/>
      <c r="BE425" s="115"/>
      <c r="BF425" s="115"/>
      <c r="BG425" s="115"/>
      <c r="BH425" s="115" t="s">
        <v>1011</v>
      </c>
      <c r="BI425" s="115" t="s">
        <v>11</v>
      </c>
      <c r="BJ425" s="115" t="s">
        <v>11</v>
      </c>
      <c r="BK425" s="115" t="s">
        <v>11</v>
      </c>
      <c r="BL425" s="115" t="s">
        <v>11</v>
      </c>
      <c r="BM425" s="115" t="s">
        <v>11</v>
      </c>
      <c r="BN425" s="115" t="s">
        <v>2362</v>
      </c>
      <c r="BO425" s="115" t="s">
        <v>167</v>
      </c>
      <c r="BP425" s="115" t="s">
        <v>1059</v>
      </c>
      <c r="BQ425" s="115" t="s">
        <v>1029</v>
      </c>
      <c r="BR425" s="115">
        <v>1.73</v>
      </c>
      <c r="BS425" s="115"/>
      <c r="BT425" s="115">
        <v>95</v>
      </c>
      <c r="BU425" s="115">
        <v>1.27</v>
      </c>
      <c r="BV425" s="115">
        <v>2.38</v>
      </c>
      <c r="BW425" s="115" t="s">
        <v>2387</v>
      </c>
      <c r="BX425" s="115" t="s">
        <v>1791</v>
      </c>
      <c r="BY425" s="115" t="s">
        <v>10</v>
      </c>
      <c r="BZ425" s="115" t="s">
        <v>2363</v>
      </c>
      <c r="CA425" s="115" t="s">
        <v>2364</v>
      </c>
      <c r="CB425" s="115" t="s">
        <v>2365</v>
      </c>
      <c r="CC425" s="115" t="s">
        <v>2366</v>
      </c>
      <c r="CD425" s="115" t="s">
        <v>2367</v>
      </c>
      <c r="CE425" s="115"/>
      <c r="CF425" s="115"/>
      <c r="CG425" s="115"/>
      <c r="CH425" s="115"/>
    </row>
    <row r="426" spans="1:86">
      <c r="A426" s="115">
        <v>51</v>
      </c>
      <c r="B426" s="105" t="s">
        <v>282</v>
      </c>
      <c r="C426" s="115" t="s">
        <v>244</v>
      </c>
      <c r="D426" s="115" t="s">
        <v>2351</v>
      </c>
      <c r="E426" s="115">
        <v>2016</v>
      </c>
      <c r="F426" s="115" t="s">
        <v>2352</v>
      </c>
      <c r="G426" s="115" t="s">
        <v>2353</v>
      </c>
      <c r="H426" s="115" t="s">
        <v>2354</v>
      </c>
      <c r="I426" s="115" t="s">
        <v>2355</v>
      </c>
      <c r="J426" s="115" t="s">
        <v>2356</v>
      </c>
      <c r="K426" s="115" t="s">
        <v>2357</v>
      </c>
      <c r="L426" s="115" t="s">
        <v>2358</v>
      </c>
      <c r="M426" s="115" t="s">
        <v>2359</v>
      </c>
      <c r="N426" s="115" t="s">
        <v>15</v>
      </c>
      <c r="O426" s="112" t="s">
        <v>5740</v>
      </c>
      <c r="P426" s="112" t="s">
        <v>5740</v>
      </c>
      <c r="Q426" s="283" t="s">
        <v>5577</v>
      </c>
      <c r="R426" s="115" t="str">
        <f>INDEX([2]Outcome_GWASs!K:K,MATCH([2]Luke!Q554,[2]Outcome_GWASs!C:C,0))</f>
        <v>Defined in individual GWASs</v>
      </c>
      <c r="S426" s="115" t="s">
        <v>2378</v>
      </c>
      <c r="T426" s="115" t="str">
        <f>INDEX([2]Outcome_GWASs!I:I,MATCH([2]Luke!Q554,[2]Outcome_GWASs!C:C,0))</f>
        <v>18+</v>
      </c>
      <c r="U426" s="115" t="str">
        <f>INDEX([2]Outcome_GWASs!H:H,MATCH([2]Luke!Q554,[2]Outcome_GWASs!C:C,0))</f>
        <v>both</v>
      </c>
      <c r="V426" s="115">
        <f>INDEX([2]Outcome_GWASs!F:F,MATCH([2]Luke!Q554,[2]Outcome_GWASs!C:C,0))</f>
        <v>4450</v>
      </c>
      <c r="W426" s="115">
        <f>INDEX([2]Outcome_GWASs!G:G,MATCH([2]Luke!Q554,[2]Outcome_GWASs!C:C,0))</f>
        <v>12724</v>
      </c>
      <c r="X426" s="115">
        <f>INDEX([2]Outcome_GWASs!F:F,MATCH([2]Luke!Q554,[2]Outcome_GWASs!C:C,0))</f>
        <v>4450</v>
      </c>
      <c r="Y426" s="115">
        <f>INDEX([2]Outcome_GWASs!G:G,MATCH([2]Luke!Q554,[2]Outcome_GWASs!C:C,0))</f>
        <v>12724</v>
      </c>
      <c r="Z426" s="115" t="s">
        <v>10</v>
      </c>
      <c r="AA426" s="115" t="s">
        <v>1005</v>
      </c>
      <c r="AB426" s="115" t="str">
        <f>INDEX([2]Outcome_GWASs!E:E,MATCH([2]Luke!Q554,[2]Outcome_GWASs!C:C,0))</f>
        <v>European</v>
      </c>
      <c r="AC426" s="115" t="str">
        <f>INDEX([2]Exposure_GWASs!G:G,MATCH([2]Luke!AB554,[2]Exposure_GWASs!C:C,0))</f>
        <v>BMI</v>
      </c>
      <c r="AD426" s="112" t="s">
        <v>127</v>
      </c>
      <c r="AE426" s="115" t="s">
        <v>1060</v>
      </c>
      <c r="AF426" s="115" t="s">
        <v>139</v>
      </c>
      <c r="AG426" s="115" t="s">
        <v>140</v>
      </c>
      <c r="AH426" s="115" t="s">
        <v>11</v>
      </c>
      <c r="AI426" s="115">
        <f>INDEX([2]Exposure_GWASs!F:F,MATCH([2]Luke!AB554,[2]Exposure_GWASs!C:C,0))</f>
        <v>339224</v>
      </c>
      <c r="AJ426" s="115" t="s">
        <v>11</v>
      </c>
      <c r="AK426" s="115" t="s">
        <v>1005</v>
      </c>
      <c r="AL426" s="115" t="s">
        <v>249</v>
      </c>
      <c r="AM426" s="115" t="s">
        <v>10</v>
      </c>
      <c r="AN426" s="115" t="s">
        <v>10</v>
      </c>
      <c r="AO426" s="115" t="s">
        <v>11</v>
      </c>
      <c r="AP426" s="115" t="s">
        <v>11</v>
      </c>
      <c r="AQ426" s="115" t="s">
        <v>138</v>
      </c>
      <c r="AR426" s="115" t="s">
        <v>11</v>
      </c>
      <c r="AS426" s="115" t="s">
        <v>2361</v>
      </c>
      <c r="AT426" s="115" t="s">
        <v>11</v>
      </c>
      <c r="AU426" s="115" t="s">
        <v>10</v>
      </c>
      <c r="AV426" s="115" t="s">
        <v>10</v>
      </c>
      <c r="AW426" s="115">
        <v>77</v>
      </c>
      <c r="AX426" s="115">
        <f>INDEX([2]Exposure_GWASs!S:S,MATCH([2]Luke!AB554,[2]Exposure_GWASs!C:C,0))</f>
        <v>97</v>
      </c>
      <c r="AY426" s="115" t="s">
        <v>2380</v>
      </c>
      <c r="AZ426" s="115" t="s">
        <v>11</v>
      </c>
      <c r="BA426" s="115" t="s">
        <v>10</v>
      </c>
      <c r="BB426" s="115" t="s">
        <v>13</v>
      </c>
      <c r="BC426" s="115" t="s">
        <v>17</v>
      </c>
      <c r="BD426" s="115"/>
      <c r="BE426" s="115"/>
      <c r="BF426" s="115"/>
      <c r="BG426" s="115"/>
      <c r="BH426" s="115" t="s">
        <v>1011</v>
      </c>
      <c r="BI426" s="115" t="s">
        <v>11</v>
      </c>
      <c r="BJ426" s="115" t="s">
        <v>11</v>
      </c>
      <c r="BK426" s="115" t="s">
        <v>11</v>
      </c>
      <c r="BL426" s="115" t="s">
        <v>11</v>
      </c>
      <c r="BM426" s="115" t="s">
        <v>11</v>
      </c>
      <c r="BN426" s="115" t="s">
        <v>2362</v>
      </c>
      <c r="BO426" s="115" t="s">
        <v>167</v>
      </c>
      <c r="BP426" s="115" t="s">
        <v>1059</v>
      </c>
      <c r="BQ426" s="115" t="s">
        <v>1029</v>
      </c>
      <c r="BR426" s="115">
        <v>1.36</v>
      </c>
      <c r="BS426" s="115"/>
      <c r="BT426" s="115">
        <v>95</v>
      </c>
      <c r="BU426" s="115">
        <v>0.96</v>
      </c>
      <c r="BV426" s="115">
        <v>1.92</v>
      </c>
      <c r="BW426" s="115">
        <v>0.08</v>
      </c>
      <c r="BX426" s="115" t="s">
        <v>1791</v>
      </c>
      <c r="BY426" s="115" t="s">
        <v>10</v>
      </c>
      <c r="BZ426" s="115" t="s">
        <v>2363</v>
      </c>
      <c r="CA426" s="115" t="s">
        <v>2364</v>
      </c>
      <c r="CB426" s="115" t="s">
        <v>2365</v>
      </c>
      <c r="CC426" s="115" t="s">
        <v>2366</v>
      </c>
      <c r="CD426" s="115" t="s">
        <v>2367</v>
      </c>
      <c r="CE426" s="115"/>
      <c r="CF426" s="115"/>
      <c r="CG426" s="115"/>
      <c r="CH426" s="115"/>
    </row>
    <row r="427" spans="1:86">
      <c r="A427" s="115">
        <v>52</v>
      </c>
      <c r="B427" s="105" t="s">
        <v>282</v>
      </c>
      <c r="C427" s="115" t="s">
        <v>244</v>
      </c>
      <c r="D427" s="115" t="s">
        <v>2388</v>
      </c>
      <c r="E427" s="115">
        <v>2018</v>
      </c>
      <c r="F427" s="115" t="s">
        <v>2389</v>
      </c>
      <c r="G427" s="115" t="s">
        <v>2390</v>
      </c>
      <c r="H427" s="115" t="s">
        <v>2391</v>
      </c>
      <c r="I427" s="115" t="s">
        <v>2392</v>
      </c>
      <c r="J427" s="115" t="s">
        <v>2393</v>
      </c>
      <c r="K427" s="115" t="s">
        <v>2394</v>
      </c>
      <c r="L427" s="115" t="s">
        <v>2395</v>
      </c>
      <c r="M427" s="115" t="s">
        <v>2396</v>
      </c>
      <c r="N427" s="115" t="s">
        <v>15</v>
      </c>
      <c r="O427" s="115" t="s">
        <v>5741</v>
      </c>
      <c r="P427" s="115" t="s">
        <v>5741</v>
      </c>
      <c r="Q427" s="283" t="s">
        <v>5669</v>
      </c>
      <c r="R427" s="115" t="s">
        <v>1099</v>
      </c>
      <c r="S427" s="115" t="s">
        <v>2397</v>
      </c>
      <c r="T427" s="115">
        <f>INDEX([3]Outcome_GWASs!I:I,MATCH([3]Luke!Q578,[3]Outcome_GWASs!C:C,0))</f>
        <v>0</v>
      </c>
      <c r="U427" s="115" t="str">
        <f>INDEX([3]Outcome_GWASs!H:H,MATCH([3]Luke!Q578,[3]Outcome_GWASs!C:C,0))</f>
        <v>both</v>
      </c>
      <c r="V427" s="115">
        <f>INDEX([3]Outcome_GWASs!F:F,MATCH([3]Luke!Q578,[3]Outcome_GWASs!C:C,0))</f>
        <v>322154</v>
      </c>
      <c r="W427" s="115" t="s">
        <v>10</v>
      </c>
      <c r="X427" s="115">
        <f>INDEX([3]Outcome_GWASs!F:F,MATCH([3]Luke!Q578,[3]Outcome_GWASs!C:C,0))</f>
        <v>322154</v>
      </c>
      <c r="Y427" s="115" t="s">
        <v>10</v>
      </c>
      <c r="Z427" s="115" t="s">
        <v>10</v>
      </c>
      <c r="AA427" s="115" t="s">
        <v>1005</v>
      </c>
      <c r="AB427" s="115" t="str">
        <f>INDEX([3]Outcome_GWASs!E:E,MATCH([3]Luke!Q578,[3]Outcome_GWASs!C:C,0))</f>
        <v>European</v>
      </c>
      <c r="AC427" s="112" t="s">
        <v>127</v>
      </c>
      <c r="AD427" s="112" t="s">
        <v>5512</v>
      </c>
      <c r="AE427" s="115" t="s">
        <v>1555</v>
      </c>
      <c r="AF427" s="115" t="s">
        <v>262</v>
      </c>
      <c r="AG427" s="115" t="s">
        <v>140</v>
      </c>
      <c r="AH427" s="115">
        <v>35668</v>
      </c>
      <c r="AI427" s="115">
        <f>INDEX([3]Exposure_GWASs!F:F,MATCH([3]Luke!AB578,[3]Exposure_GWASs!C:C,0))</f>
        <v>35668</v>
      </c>
      <c r="AJ427" s="115" t="s">
        <v>10</v>
      </c>
      <c r="AK427" s="115" t="s">
        <v>1005</v>
      </c>
      <c r="AL427" s="115" t="s">
        <v>249</v>
      </c>
      <c r="AM427" s="115" t="s">
        <v>11</v>
      </c>
      <c r="AN427" s="115" t="s">
        <v>11</v>
      </c>
      <c r="AO427" s="115" t="s">
        <v>2398</v>
      </c>
      <c r="AP427" s="115" t="s">
        <v>11</v>
      </c>
      <c r="AQ427" s="115" t="s">
        <v>138</v>
      </c>
      <c r="AR427" s="115" t="s">
        <v>11</v>
      </c>
      <c r="AS427" s="115" t="s">
        <v>11</v>
      </c>
      <c r="AT427" s="115" t="s">
        <v>11</v>
      </c>
      <c r="AU427" s="115" t="s">
        <v>10</v>
      </c>
      <c r="AV427" s="115" t="s">
        <v>10</v>
      </c>
      <c r="AW427" s="115">
        <v>15</v>
      </c>
      <c r="AX427" s="115">
        <f>INDEX([3]Exposure_GWASs!S:S,MATCH([3]Luke!AB578,[3]Exposure_GWASs!C:C,0))</f>
        <v>15</v>
      </c>
      <c r="AY427" s="115" t="s">
        <v>10</v>
      </c>
      <c r="AZ427" s="115" t="s">
        <v>11</v>
      </c>
      <c r="BA427" s="115" t="s">
        <v>10</v>
      </c>
      <c r="BB427" s="115" t="s">
        <v>13</v>
      </c>
      <c r="BC427" s="115" t="s">
        <v>23</v>
      </c>
      <c r="BD427" s="115" t="s">
        <v>26</v>
      </c>
      <c r="BE427" s="115" t="s">
        <v>17</v>
      </c>
      <c r="BF427" s="115"/>
      <c r="BG427" s="115"/>
      <c r="BH427" s="115" t="s">
        <v>1011</v>
      </c>
      <c r="BI427" s="115" t="s">
        <v>2399</v>
      </c>
      <c r="BJ427" s="115" t="s">
        <v>2400</v>
      </c>
      <c r="BK427" s="115" t="s">
        <v>11</v>
      </c>
      <c r="BL427" s="115" t="s">
        <v>11</v>
      </c>
      <c r="BM427" s="115" t="s">
        <v>11</v>
      </c>
      <c r="BN427" s="115" t="s">
        <v>11</v>
      </c>
      <c r="BO427" s="115" t="s">
        <v>2401</v>
      </c>
      <c r="BP427" s="115" t="s">
        <v>167</v>
      </c>
      <c r="BQ427" s="115" t="s">
        <v>1012</v>
      </c>
      <c r="BR427" s="115">
        <v>3.0000000000000001E-3</v>
      </c>
      <c r="BS427" s="115"/>
      <c r="BT427" s="115">
        <v>95</v>
      </c>
      <c r="BU427" s="115">
        <v>-9.7000000000000003E-2</v>
      </c>
      <c r="BV427" s="115">
        <v>0.104</v>
      </c>
      <c r="BW427" s="115">
        <v>0.95699999999999996</v>
      </c>
      <c r="BX427" s="115" t="s">
        <v>1791</v>
      </c>
      <c r="BY427" s="115" t="s">
        <v>10</v>
      </c>
      <c r="BZ427" s="115" t="s">
        <v>2402</v>
      </c>
      <c r="CA427" s="115" t="s">
        <v>2403</v>
      </c>
      <c r="CB427" s="115" t="s">
        <v>2404</v>
      </c>
      <c r="CC427" s="115" t="s">
        <v>2405</v>
      </c>
      <c r="CD427" s="106" t="s">
        <v>10</v>
      </c>
      <c r="CE427" s="115"/>
      <c r="CF427" s="115"/>
      <c r="CG427" s="115"/>
      <c r="CH427" s="115"/>
    </row>
    <row r="428" spans="1:86">
      <c r="A428" s="115">
        <v>52</v>
      </c>
      <c r="B428" s="105" t="s">
        <v>282</v>
      </c>
      <c r="C428" s="115" t="s">
        <v>244</v>
      </c>
      <c r="D428" s="115" t="s">
        <v>2388</v>
      </c>
      <c r="E428" s="115">
        <v>2018</v>
      </c>
      <c r="F428" s="115" t="s">
        <v>2389</v>
      </c>
      <c r="G428" s="115" t="s">
        <v>2390</v>
      </c>
      <c r="H428" s="115" t="s">
        <v>2391</v>
      </c>
      <c r="I428" s="115" t="s">
        <v>2392</v>
      </c>
      <c r="J428" s="115" t="s">
        <v>2393</v>
      </c>
      <c r="K428" s="115" t="s">
        <v>2394</v>
      </c>
      <c r="L428" s="115" t="s">
        <v>2395</v>
      </c>
      <c r="M428" s="115" t="s">
        <v>2396</v>
      </c>
      <c r="N428" s="115" t="s">
        <v>15</v>
      </c>
      <c r="O428" s="115" t="s">
        <v>5741</v>
      </c>
      <c r="P428" s="115" t="s">
        <v>5741</v>
      </c>
      <c r="Q428" s="283" t="s">
        <v>5669</v>
      </c>
      <c r="R428" s="115" t="s">
        <v>1099</v>
      </c>
      <c r="S428" s="115" t="s">
        <v>2397</v>
      </c>
      <c r="T428" s="115">
        <f>INDEX([3]Outcome_GWASs!I:I,MATCH([3]Luke!Q579,[3]Outcome_GWASs!C:C,0))</f>
        <v>0</v>
      </c>
      <c r="U428" s="115" t="str">
        <f>INDEX([3]Outcome_GWASs!H:H,MATCH([3]Luke!Q579,[3]Outcome_GWASs!C:C,0))</f>
        <v>both</v>
      </c>
      <c r="V428" s="115">
        <f>INDEX([3]Outcome_GWASs!F:F,MATCH([3]Luke!Q579,[3]Outcome_GWASs!C:C,0))</f>
        <v>322154</v>
      </c>
      <c r="W428" s="115" t="s">
        <v>10</v>
      </c>
      <c r="X428" s="115">
        <f>INDEX([3]Outcome_GWASs!F:F,MATCH([3]Luke!Q579,[3]Outcome_GWASs!C:C,0))</f>
        <v>322154</v>
      </c>
      <c r="Y428" s="115" t="s">
        <v>10</v>
      </c>
      <c r="Z428" s="115" t="s">
        <v>10</v>
      </c>
      <c r="AA428" s="115" t="s">
        <v>1005</v>
      </c>
      <c r="AB428" s="115" t="str">
        <f>INDEX([3]Outcome_GWASs!E:E,MATCH([3]Luke!Q579,[3]Outcome_GWASs!C:C,0))</f>
        <v>European</v>
      </c>
      <c r="AC428" s="112" t="s">
        <v>127</v>
      </c>
      <c r="AD428" s="112" t="s">
        <v>5512</v>
      </c>
      <c r="AE428" s="115" t="s">
        <v>1555</v>
      </c>
      <c r="AF428" s="115" t="s">
        <v>262</v>
      </c>
      <c r="AG428" s="115" t="s">
        <v>140</v>
      </c>
      <c r="AH428" s="115">
        <v>35668</v>
      </c>
      <c r="AI428" s="115">
        <f>INDEX([3]Exposure_GWASs!F:F,MATCH([3]Luke!AB579,[3]Exposure_GWASs!C:C,0))</f>
        <v>35668</v>
      </c>
      <c r="AJ428" s="115" t="s">
        <v>10</v>
      </c>
      <c r="AK428" s="115" t="s">
        <v>1005</v>
      </c>
      <c r="AL428" s="115" t="s">
        <v>249</v>
      </c>
      <c r="AM428" s="115" t="s">
        <v>11</v>
      </c>
      <c r="AN428" s="115" t="s">
        <v>11</v>
      </c>
      <c r="AO428" s="115" t="s">
        <v>2398</v>
      </c>
      <c r="AP428" s="115" t="s">
        <v>11</v>
      </c>
      <c r="AQ428" s="115" t="s">
        <v>138</v>
      </c>
      <c r="AR428" s="115" t="s">
        <v>11</v>
      </c>
      <c r="AS428" s="115" t="s">
        <v>11</v>
      </c>
      <c r="AT428" s="115" t="s">
        <v>11</v>
      </c>
      <c r="AU428" s="115" t="s">
        <v>10</v>
      </c>
      <c r="AV428" s="115" t="s">
        <v>10</v>
      </c>
      <c r="AW428" s="115">
        <v>15</v>
      </c>
      <c r="AX428" s="115">
        <f>INDEX([3]Exposure_GWASs!S:S,MATCH([3]Luke!AB579,[3]Exposure_GWASs!C:C,0))</f>
        <v>15</v>
      </c>
      <c r="AY428" s="115" t="s">
        <v>10</v>
      </c>
      <c r="AZ428" s="115" t="s">
        <v>11</v>
      </c>
      <c r="BA428" s="115" t="s">
        <v>10</v>
      </c>
      <c r="BB428" s="115" t="s">
        <v>13</v>
      </c>
      <c r="BC428" s="115" t="s">
        <v>23</v>
      </c>
      <c r="BD428" s="115" t="s">
        <v>26</v>
      </c>
      <c r="BE428" s="115" t="s">
        <v>17</v>
      </c>
      <c r="BF428" s="115"/>
      <c r="BG428" s="115"/>
      <c r="BH428" s="115" t="s">
        <v>1011</v>
      </c>
      <c r="BI428" s="115" t="s">
        <v>2399</v>
      </c>
      <c r="BJ428" s="115" t="s">
        <v>2400</v>
      </c>
      <c r="BK428" s="115" t="s">
        <v>11</v>
      </c>
      <c r="BL428" s="115" t="s">
        <v>11</v>
      </c>
      <c r="BM428" s="115" t="s">
        <v>11</v>
      </c>
      <c r="BN428" s="115" t="s">
        <v>11</v>
      </c>
      <c r="BO428" s="115" t="s">
        <v>2401</v>
      </c>
      <c r="BP428" s="115" t="s">
        <v>167</v>
      </c>
      <c r="BQ428" s="115" t="s">
        <v>1012</v>
      </c>
      <c r="BR428" s="115">
        <v>0.58699999999999997</v>
      </c>
      <c r="BS428" s="115"/>
      <c r="BT428" s="115">
        <v>95</v>
      </c>
      <c r="BU428" s="115">
        <v>0.45800000000000002</v>
      </c>
      <c r="BV428" s="115">
        <v>0.71599999999999997</v>
      </c>
      <c r="BW428" s="115">
        <v>4.9310217999999999</v>
      </c>
      <c r="BX428" s="115" t="s">
        <v>1791</v>
      </c>
      <c r="BY428" s="115" t="s">
        <v>10</v>
      </c>
      <c r="BZ428" s="115" t="s">
        <v>2402</v>
      </c>
      <c r="CA428" s="115" t="s">
        <v>2403</v>
      </c>
      <c r="CB428" s="115" t="s">
        <v>2404</v>
      </c>
      <c r="CC428" s="115" t="s">
        <v>2405</v>
      </c>
      <c r="CD428" s="106" t="s">
        <v>10</v>
      </c>
      <c r="CE428" s="115"/>
      <c r="CF428" s="115"/>
      <c r="CG428" s="115"/>
      <c r="CH428" s="115"/>
    </row>
    <row r="429" spans="1:86">
      <c r="A429" s="115">
        <v>52</v>
      </c>
      <c r="B429" s="105" t="s">
        <v>282</v>
      </c>
      <c r="C429" s="115" t="s">
        <v>244</v>
      </c>
      <c r="D429" s="115" t="s">
        <v>2388</v>
      </c>
      <c r="E429" s="115">
        <v>2018</v>
      </c>
      <c r="F429" s="115" t="s">
        <v>2389</v>
      </c>
      <c r="G429" s="115" t="s">
        <v>2390</v>
      </c>
      <c r="H429" s="115" t="s">
        <v>2391</v>
      </c>
      <c r="I429" s="115" t="s">
        <v>2392</v>
      </c>
      <c r="J429" s="115" t="s">
        <v>2393</v>
      </c>
      <c r="K429" s="115" t="s">
        <v>2394</v>
      </c>
      <c r="L429" s="115" t="s">
        <v>2395</v>
      </c>
      <c r="M429" s="115" t="s">
        <v>2396</v>
      </c>
      <c r="N429" s="115" t="s">
        <v>15</v>
      </c>
      <c r="O429" s="115" t="s">
        <v>5742</v>
      </c>
      <c r="P429" s="115" t="s">
        <v>5742</v>
      </c>
      <c r="Q429" s="283" t="s">
        <v>5669</v>
      </c>
      <c r="R429" s="115" t="s">
        <v>1099</v>
      </c>
      <c r="S429" s="115" t="s">
        <v>2397</v>
      </c>
      <c r="T429" s="115">
        <f>INDEX([3]Outcome_GWASs!I:I,MATCH([3]Luke!Q580,[3]Outcome_GWASs!C:C,0))</f>
        <v>0</v>
      </c>
      <c r="U429" s="115" t="str">
        <f>INDEX([3]Outcome_GWASs!H:H,MATCH([3]Luke!Q580,[3]Outcome_GWASs!C:C,0))</f>
        <v>both</v>
      </c>
      <c r="V429" s="115">
        <f>INDEX([3]Outcome_GWASs!F:F,MATCH([3]Luke!Q580,[3]Outcome_GWASs!C:C,0))</f>
        <v>322154</v>
      </c>
      <c r="W429" s="115" t="s">
        <v>10</v>
      </c>
      <c r="X429" s="115">
        <f>INDEX([3]Outcome_GWASs!F:F,MATCH([3]Luke!Q580,[3]Outcome_GWASs!C:C,0))</f>
        <v>322154</v>
      </c>
      <c r="Y429" s="115" t="s">
        <v>10</v>
      </c>
      <c r="Z429" s="115" t="s">
        <v>10</v>
      </c>
      <c r="AA429" s="115" t="s">
        <v>1005</v>
      </c>
      <c r="AB429" s="115" t="str">
        <f>INDEX([3]Outcome_GWASs!E:E,MATCH([3]Luke!Q580,[3]Outcome_GWASs!C:C,0))</f>
        <v>European</v>
      </c>
      <c r="AC429" s="112" t="s">
        <v>127</v>
      </c>
      <c r="AD429" s="112" t="s">
        <v>5512</v>
      </c>
      <c r="AE429" s="115" t="s">
        <v>1555</v>
      </c>
      <c r="AF429" s="115" t="s">
        <v>262</v>
      </c>
      <c r="AG429" s="115" t="s">
        <v>140</v>
      </c>
      <c r="AH429" s="115">
        <v>35668</v>
      </c>
      <c r="AI429" s="115">
        <f>INDEX([3]Exposure_GWASs!F:F,MATCH([3]Luke!AB580,[3]Exposure_GWASs!C:C,0))</f>
        <v>35668</v>
      </c>
      <c r="AJ429" s="115" t="s">
        <v>10</v>
      </c>
      <c r="AK429" s="115" t="s">
        <v>1005</v>
      </c>
      <c r="AL429" s="115" t="s">
        <v>249</v>
      </c>
      <c r="AM429" s="115" t="s">
        <v>11</v>
      </c>
      <c r="AN429" s="115" t="s">
        <v>11</v>
      </c>
      <c r="AO429" s="115" t="s">
        <v>2398</v>
      </c>
      <c r="AP429" s="115" t="s">
        <v>11</v>
      </c>
      <c r="AQ429" s="115" t="s">
        <v>138</v>
      </c>
      <c r="AR429" s="115" t="s">
        <v>11</v>
      </c>
      <c r="AS429" s="115" t="s">
        <v>11</v>
      </c>
      <c r="AT429" s="115" t="s">
        <v>11</v>
      </c>
      <c r="AU429" s="115" t="s">
        <v>10</v>
      </c>
      <c r="AV429" s="115" t="s">
        <v>10</v>
      </c>
      <c r="AW429" s="115">
        <v>15</v>
      </c>
      <c r="AX429" s="115">
        <f>INDEX([3]Exposure_GWASs!S:S,MATCH([3]Luke!AB580,[3]Exposure_GWASs!C:C,0))</f>
        <v>15</v>
      </c>
      <c r="AY429" s="115" t="s">
        <v>10</v>
      </c>
      <c r="AZ429" s="115" t="s">
        <v>11</v>
      </c>
      <c r="BA429" s="115" t="s">
        <v>10</v>
      </c>
      <c r="BB429" s="115" t="s">
        <v>13</v>
      </c>
      <c r="BC429" s="115" t="s">
        <v>23</v>
      </c>
      <c r="BD429" s="115" t="s">
        <v>26</v>
      </c>
      <c r="BE429" s="115" t="s">
        <v>17</v>
      </c>
      <c r="BF429" s="115"/>
      <c r="BG429" s="115"/>
      <c r="BH429" s="115" t="s">
        <v>1011</v>
      </c>
      <c r="BI429" s="115" t="s">
        <v>2399</v>
      </c>
      <c r="BJ429" s="115" t="s">
        <v>2400</v>
      </c>
      <c r="BK429" s="115" t="s">
        <v>11</v>
      </c>
      <c r="BL429" s="115" t="s">
        <v>11</v>
      </c>
      <c r="BM429" s="115" t="s">
        <v>11</v>
      </c>
      <c r="BN429" s="115" t="s">
        <v>11</v>
      </c>
      <c r="BO429" s="115" t="s">
        <v>2401</v>
      </c>
      <c r="BP429" s="115" t="s">
        <v>167</v>
      </c>
      <c r="BQ429" s="115" t="s">
        <v>1012</v>
      </c>
      <c r="BR429" s="115">
        <v>6.2E-2</v>
      </c>
      <c r="BS429" s="115"/>
      <c r="BT429" s="115">
        <v>95</v>
      </c>
      <c r="BU429" s="115">
        <v>2.5000000000000001E-2</v>
      </c>
      <c r="BV429" s="115">
        <v>9.9000000000000005E-2</v>
      </c>
      <c r="BW429" s="115">
        <v>1E-3</v>
      </c>
      <c r="BX429" s="115" t="s">
        <v>1791</v>
      </c>
      <c r="BY429" s="115" t="s">
        <v>10</v>
      </c>
      <c r="BZ429" s="115" t="s">
        <v>2402</v>
      </c>
      <c r="CA429" s="115" t="s">
        <v>2403</v>
      </c>
      <c r="CB429" s="115" t="s">
        <v>2404</v>
      </c>
      <c r="CC429" s="115" t="s">
        <v>2405</v>
      </c>
      <c r="CD429" s="106" t="s">
        <v>10</v>
      </c>
      <c r="CE429" s="115"/>
      <c r="CF429" s="115"/>
      <c r="CG429" s="115"/>
      <c r="CH429" s="115"/>
    </row>
    <row r="430" spans="1:86">
      <c r="A430" s="115">
        <v>52</v>
      </c>
      <c r="B430" s="105" t="s">
        <v>282</v>
      </c>
      <c r="C430" s="115" t="s">
        <v>244</v>
      </c>
      <c r="D430" s="115" t="s">
        <v>2388</v>
      </c>
      <c r="E430" s="115">
        <v>2018</v>
      </c>
      <c r="F430" s="115" t="s">
        <v>2389</v>
      </c>
      <c r="G430" s="115" t="s">
        <v>2390</v>
      </c>
      <c r="H430" s="115" t="s">
        <v>2391</v>
      </c>
      <c r="I430" s="115" t="s">
        <v>2392</v>
      </c>
      <c r="J430" s="115" t="s">
        <v>2393</v>
      </c>
      <c r="K430" s="115" t="s">
        <v>2394</v>
      </c>
      <c r="L430" s="115" t="s">
        <v>2395</v>
      </c>
      <c r="M430" s="115" t="s">
        <v>2396</v>
      </c>
      <c r="N430" s="115" t="s">
        <v>15</v>
      </c>
      <c r="O430" s="115" t="s">
        <v>2406</v>
      </c>
      <c r="P430" s="115" t="s">
        <v>2406</v>
      </c>
      <c r="Q430" s="283" t="s">
        <v>5669</v>
      </c>
      <c r="R430" s="115" t="s">
        <v>1099</v>
      </c>
      <c r="S430" s="115" t="s">
        <v>2397</v>
      </c>
      <c r="T430" s="115">
        <f>INDEX([3]Outcome_GWASs!I:I,MATCH([3]Luke!Q581,[3]Outcome_GWASs!C:C,0))</f>
        <v>0</v>
      </c>
      <c r="U430" s="115" t="str">
        <f>INDEX([3]Outcome_GWASs!H:H,MATCH([3]Luke!Q581,[3]Outcome_GWASs!C:C,0))</f>
        <v>both</v>
      </c>
      <c r="V430" s="115">
        <f>INDEX([3]Outcome_GWASs!F:F,MATCH([3]Luke!Q581,[3]Outcome_GWASs!C:C,0))</f>
        <v>322154</v>
      </c>
      <c r="W430" s="115" t="s">
        <v>10</v>
      </c>
      <c r="X430" s="115">
        <f>INDEX([3]Outcome_GWASs!F:F,MATCH([3]Luke!Q581,[3]Outcome_GWASs!C:C,0))</f>
        <v>322154</v>
      </c>
      <c r="Y430" s="115" t="s">
        <v>10</v>
      </c>
      <c r="Z430" s="115" t="s">
        <v>10</v>
      </c>
      <c r="AA430" s="115" t="s">
        <v>1005</v>
      </c>
      <c r="AB430" s="115" t="str">
        <f>INDEX([3]Outcome_GWASs!E:E,MATCH([3]Luke!Q581,[3]Outcome_GWASs!C:C,0))</f>
        <v>European</v>
      </c>
      <c r="AC430" s="112" t="s">
        <v>127</v>
      </c>
      <c r="AD430" s="112" t="s">
        <v>5512</v>
      </c>
      <c r="AE430" s="115" t="s">
        <v>1555</v>
      </c>
      <c r="AF430" s="115" t="s">
        <v>262</v>
      </c>
      <c r="AG430" s="115" t="s">
        <v>140</v>
      </c>
      <c r="AH430" s="115">
        <v>35668</v>
      </c>
      <c r="AI430" s="115">
        <f>INDEX([3]Exposure_GWASs!F:F,MATCH([3]Luke!AB581,[3]Exposure_GWASs!C:C,0))</f>
        <v>35668</v>
      </c>
      <c r="AJ430" s="115" t="s">
        <v>10</v>
      </c>
      <c r="AK430" s="115" t="s">
        <v>1005</v>
      </c>
      <c r="AL430" s="115" t="s">
        <v>249</v>
      </c>
      <c r="AM430" s="115" t="s">
        <v>11</v>
      </c>
      <c r="AN430" s="115" t="s">
        <v>11</v>
      </c>
      <c r="AO430" s="115" t="s">
        <v>2398</v>
      </c>
      <c r="AP430" s="115" t="s">
        <v>11</v>
      </c>
      <c r="AQ430" s="115" t="s">
        <v>138</v>
      </c>
      <c r="AR430" s="115" t="s">
        <v>11</v>
      </c>
      <c r="AS430" s="115" t="s">
        <v>11</v>
      </c>
      <c r="AT430" s="115" t="s">
        <v>11</v>
      </c>
      <c r="AU430" s="115" t="s">
        <v>10</v>
      </c>
      <c r="AV430" s="115" t="s">
        <v>10</v>
      </c>
      <c r="AW430" s="115">
        <v>15</v>
      </c>
      <c r="AX430" s="115">
        <f>INDEX([3]Exposure_GWASs!S:S,MATCH([3]Luke!AB581,[3]Exposure_GWASs!C:C,0))</f>
        <v>15</v>
      </c>
      <c r="AY430" s="115" t="s">
        <v>10</v>
      </c>
      <c r="AZ430" s="115" t="s">
        <v>11</v>
      </c>
      <c r="BA430" s="115" t="s">
        <v>10</v>
      </c>
      <c r="BB430" s="115" t="s">
        <v>13</v>
      </c>
      <c r="BC430" s="115" t="s">
        <v>23</v>
      </c>
      <c r="BD430" s="115" t="s">
        <v>26</v>
      </c>
      <c r="BE430" s="115" t="s">
        <v>17</v>
      </c>
      <c r="BF430" s="115"/>
      <c r="BG430" s="115"/>
      <c r="BH430" s="115" t="s">
        <v>1011</v>
      </c>
      <c r="BI430" s="115" t="s">
        <v>2399</v>
      </c>
      <c r="BJ430" s="115" t="s">
        <v>2400</v>
      </c>
      <c r="BK430" s="115" t="s">
        <v>11</v>
      </c>
      <c r="BL430" s="115" t="s">
        <v>11</v>
      </c>
      <c r="BM430" s="115" t="s">
        <v>11</v>
      </c>
      <c r="BN430" s="115" t="s">
        <v>11</v>
      </c>
      <c r="BO430" s="115" t="s">
        <v>2401</v>
      </c>
      <c r="BP430" s="115" t="s">
        <v>167</v>
      </c>
      <c r="BQ430" s="115" t="s">
        <v>1012</v>
      </c>
      <c r="BR430" s="115">
        <v>-3.7999999999999999E-2</v>
      </c>
      <c r="BS430" s="115"/>
      <c r="BT430" s="115">
        <v>95</v>
      </c>
      <c r="BU430" s="115">
        <v>-6.9000000000000006E-2</v>
      </c>
      <c r="BV430" s="115">
        <v>-7.0000000000000001E-3</v>
      </c>
      <c r="BW430" s="115">
        <v>1.6E-2</v>
      </c>
      <c r="BX430" s="115" t="s">
        <v>1791</v>
      </c>
      <c r="BY430" s="115" t="s">
        <v>10</v>
      </c>
      <c r="BZ430" s="115" t="s">
        <v>2402</v>
      </c>
      <c r="CA430" s="115" t="s">
        <v>2403</v>
      </c>
      <c r="CB430" s="115" t="s">
        <v>2404</v>
      </c>
      <c r="CC430" s="115" t="s">
        <v>2405</v>
      </c>
      <c r="CD430" s="106" t="s">
        <v>10</v>
      </c>
      <c r="CE430" s="115"/>
      <c r="CF430" s="115"/>
      <c r="CG430" s="115"/>
      <c r="CH430" s="115"/>
    </row>
    <row r="431" spans="1:86">
      <c r="A431" s="115">
        <v>52</v>
      </c>
      <c r="B431" s="105" t="s">
        <v>282</v>
      </c>
      <c r="C431" s="115" t="s">
        <v>244</v>
      </c>
      <c r="D431" s="115" t="s">
        <v>2388</v>
      </c>
      <c r="E431" s="115">
        <v>2018</v>
      </c>
      <c r="F431" s="115" t="s">
        <v>2389</v>
      </c>
      <c r="G431" s="115" t="s">
        <v>2390</v>
      </c>
      <c r="H431" s="115" t="s">
        <v>2391</v>
      </c>
      <c r="I431" s="115" t="s">
        <v>2392</v>
      </c>
      <c r="J431" s="115" t="s">
        <v>2393</v>
      </c>
      <c r="K431" s="115" t="s">
        <v>2394</v>
      </c>
      <c r="L431" s="115" t="s">
        <v>2395</v>
      </c>
      <c r="M431" s="115" t="s">
        <v>2396</v>
      </c>
      <c r="N431" s="115" t="s">
        <v>15</v>
      </c>
      <c r="O431" s="115" t="s">
        <v>2407</v>
      </c>
      <c r="P431" s="115" t="s">
        <v>2407</v>
      </c>
      <c r="Q431" s="283" t="s">
        <v>5669</v>
      </c>
      <c r="R431" s="115" t="s">
        <v>1099</v>
      </c>
      <c r="S431" s="115" t="s">
        <v>2397</v>
      </c>
      <c r="T431" s="115">
        <f>INDEX([3]Outcome_GWASs!I:I,MATCH([3]Luke!Q582,[3]Outcome_GWASs!C:C,0))</f>
        <v>0</v>
      </c>
      <c r="U431" s="115" t="str">
        <f>INDEX([3]Outcome_GWASs!H:H,MATCH([3]Luke!Q582,[3]Outcome_GWASs!C:C,0))</f>
        <v>both</v>
      </c>
      <c r="V431" s="115">
        <f>INDEX([3]Outcome_GWASs!F:F,MATCH([3]Luke!Q582,[3]Outcome_GWASs!C:C,0))</f>
        <v>322154</v>
      </c>
      <c r="W431" s="115" t="s">
        <v>10</v>
      </c>
      <c r="X431" s="115">
        <f>INDEX([3]Outcome_GWASs!F:F,MATCH([3]Luke!Q582,[3]Outcome_GWASs!C:C,0))</f>
        <v>322154</v>
      </c>
      <c r="Y431" s="115" t="s">
        <v>10</v>
      </c>
      <c r="Z431" s="115" t="s">
        <v>10</v>
      </c>
      <c r="AA431" s="115" t="s">
        <v>1005</v>
      </c>
      <c r="AB431" s="115" t="str">
        <f>INDEX([3]Outcome_GWASs!E:E,MATCH([3]Luke!Q582,[3]Outcome_GWASs!C:C,0))</f>
        <v>European</v>
      </c>
      <c r="AC431" s="112" t="s">
        <v>127</v>
      </c>
      <c r="AD431" s="112" t="s">
        <v>5512</v>
      </c>
      <c r="AE431" s="115" t="s">
        <v>1555</v>
      </c>
      <c r="AF431" s="115" t="s">
        <v>262</v>
      </c>
      <c r="AG431" s="115" t="s">
        <v>140</v>
      </c>
      <c r="AH431" s="115">
        <v>35668</v>
      </c>
      <c r="AI431" s="115">
        <f>INDEX([3]Exposure_GWASs!F:F,MATCH([3]Luke!AB582,[3]Exposure_GWASs!C:C,0))</f>
        <v>35668</v>
      </c>
      <c r="AJ431" s="115" t="s">
        <v>10</v>
      </c>
      <c r="AK431" s="115" t="s">
        <v>1005</v>
      </c>
      <c r="AL431" s="115" t="s">
        <v>249</v>
      </c>
      <c r="AM431" s="115" t="s">
        <v>11</v>
      </c>
      <c r="AN431" s="115" t="s">
        <v>11</v>
      </c>
      <c r="AO431" s="115" t="s">
        <v>2398</v>
      </c>
      <c r="AP431" s="115" t="s">
        <v>11</v>
      </c>
      <c r="AQ431" s="115" t="s">
        <v>138</v>
      </c>
      <c r="AR431" s="115" t="s">
        <v>11</v>
      </c>
      <c r="AS431" s="115" t="s">
        <v>11</v>
      </c>
      <c r="AT431" s="115" t="s">
        <v>11</v>
      </c>
      <c r="AU431" s="115" t="s">
        <v>10</v>
      </c>
      <c r="AV431" s="115" t="s">
        <v>10</v>
      </c>
      <c r="AW431" s="115">
        <v>15</v>
      </c>
      <c r="AX431" s="115">
        <f>INDEX([3]Exposure_GWASs!S:S,MATCH([3]Luke!AB582,[3]Exposure_GWASs!C:C,0))</f>
        <v>15</v>
      </c>
      <c r="AY431" s="115" t="s">
        <v>10</v>
      </c>
      <c r="AZ431" s="115" t="s">
        <v>11</v>
      </c>
      <c r="BA431" s="115" t="s">
        <v>10</v>
      </c>
      <c r="BB431" s="115" t="s">
        <v>13</v>
      </c>
      <c r="BC431" s="115" t="s">
        <v>23</v>
      </c>
      <c r="BD431" s="115" t="s">
        <v>26</v>
      </c>
      <c r="BE431" s="115" t="s">
        <v>17</v>
      </c>
      <c r="BF431" s="115"/>
      <c r="BG431" s="115"/>
      <c r="BH431" s="115" t="s">
        <v>1011</v>
      </c>
      <c r="BI431" s="115" t="s">
        <v>2399</v>
      </c>
      <c r="BJ431" s="115" t="s">
        <v>2400</v>
      </c>
      <c r="BK431" s="115" t="s">
        <v>11</v>
      </c>
      <c r="BL431" s="115" t="s">
        <v>11</v>
      </c>
      <c r="BM431" s="115" t="s">
        <v>11</v>
      </c>
      <c r="BN431" s="115" t="s">
        <v>11</v>
      </c>
      <c r="BO431" s="115" t="s">
        <v>2401</v>
      </c>
      <c r="BP431" s="115" t="s">
        <v>167</v>
      </c>
      <c r="BQ431" s="115" t="s">
        <v>1012</v>
      </c>
      <c r="BR431" s="115">
        <v>0.60199999999999998</v>
      </c>
      <c r="BS431" s="115"/>
      <c r="BT431" s="115">
        <v>95</v>
      </c>
      <c r="BU431" s="115">
        <v>0.37</v>
      </c>
      <c r="BV431" s="115">
        <v>0.83399999999999996</v>
      </c>
      <c r="BW431" s="115" t="s">
        <v>2408</v>
      </c>
      <c r="BX431" s="115" t="s">
        <v>1791</v>
      </c>
      <c r="BY431" s="115" t="s">
        <v>10</v>
      </c>
      <c r="BZ431" s="115" t="s">
        <v>2402</v>
      </c>
      <c r="CA431" s="115" t="s">
        <v>2403</v>
      </c>
      <c r="CB431" s="115" t="s">
        <v>2404</v>
      </c>
      <c r="CC431" s="115" t="s">
        <v>2405</v>
      </c>
      <c r="CD431" s="106" t="s">
        <v>10</v>
      </c>
      <c r="CE431" s="115"/>
      <c r="CF431" s="115"/>
      <c r="CG431" s="115"/>
      <c r="CH431" s="115"/>
    </row>
    <row r="432" spans="1:86">
      <c r="A432" s="115">
        <v>52</v>
      </c>
      <c r="B432" s="105" t="s">
        <v>282</v>
      </c>
      <c r="C432" s="115" t="s">
        <v>244</v>
      </c>
      <c r="D432" s="115" t="s">
        <v>2388</v>
      </c>
      <c r="E432" s="115">
        <v>2018</v>
      </c>
      <c r="F432" s="115" t="s">
        <v>2389</v>
      </c>
      <c r="G432" s="115" t="s">
        <v>2390</v>
      </c>
      <c r="H432" s="115" t="s">
        <v>2391</v>
      </c>
      <c r="I432" s="115" t="s">
        <v>2392</v>
      </c>
      <c r="J432" s="115" t="s">
        <v>2393</v>
      </c>
      <c r="K432" s="115" t="s">
        <v>2394</v>
      </c>
      <c r="L432" s="115" t="s">
        <v>2395</v>
      </c>
      <c r="M432" s="115" t="s">
        <v>2396</v>
      </c>
      <c r="N432" s="115" t="s">
        <v>15</v>
      </c>
      <c r="O432" s="115" t="s">
        <v>5743</v>
      </c>
      <c r="P432" s="115" t="s">
        <v>5743</v>
      </c>
      <c r="Q432" s="283" t="s">
        <v>5600</v>
      </c>
      <c r="R432" s="115" t="s">
        <v>1099</v>
      </c>
      <c r="S432" s="115" t="s">
        <v>2409</v>
      </c>
      <c r="T432" s="115">
        <f>INDEX([3]Outcome_GWASs!I:I,MATCH([3]Luke!Q583,[3]Outcome_GWASs!C:C,0))</f>
        <v>49.59</v>
      </c>
      <c r="U432" s="115" t="str">
        <f>INDEX([3]Outcome_GWASs!H:H,MATCH([3]Luke!Q583,[3]Outcome_GWASs!C:C,0))</f>
        <v xml:space="preserve">both </v>
      </c>
      <c r="V432" s="115">
        <f>INDEX([3]Outcome_GWASs!F:F,MATCH([3]Luke!Q583,[3]Outcome_GWASs!C:C,0))</f>
        <v>26037</v>
      </c>
      <c r="W432" s="115" t="s">
        <v>10</v>
      </c>
      <c r="X432" s="115">
        <f>INDEX([3]Outcome_GWASs!F:F,MATCH([3]Luke!Q583,[3]Outcome_GWASs!C:C,0))</f>
        <v>26037</v>
      </c>
      <c r="Y432" s="115" t="s">
        <v>10</v>
      </c>
      <c r="Z432" s="115" t="s">
        <v>10</v>
      </c>
      <c r="AA432" s="115" t="s">
        <v>1005</v>
      </c>
      <c r="AB432" s="115" t="str">
        <f>INDEX([3]Outcome_GWASs!E:E,MATCH([3]Luke!Q583,[3]Outcome_GWASs!C:C,0))</f>
        <v>European</v>
      </c>
      <c r="AC432" s="112" t="s">
        <v>127</v>
      </c>
      <c r="AD432" s="112" t="s">
        <v>5512</v>
      </c>
      <c r="AE432" s="115" t="s">
        <v>1555</v>
      </c>
      <c r="AF432" s="115" t="s">
        <v>262</v>
      </c>
      <c r="AG432" s="115" t="s">
        <v>140</v>
      </c>
      <c r="AH432" s="115">
        <v>35668</v>
      </c>
      <c r="AI432" s="115">
        <f>INDEX([3]Exposure_GWASs!F:F,MATCH([3]Luke!AB583,[3]Exposure_GWASs!C:C,0))</f>
        <v>35668</v>
      </c>
      <c r="AJ432" s="115" t="s">
        <v>10</v>
      </c>
      <c r="AK432" s="115" t="s">
        <v>1005</v>
      </c>
      <c r="AL432" s="115" t="s">
        <v>249</v>
      </c>
      <c r="AM432" s="115" t="s">
        <v>11</v>
      </c>
      <c r="AN432" s="115" t="s">
        <v>11</v>
      </c>
      <c r="AO432" s="115" t="s">
        <v>2398</v>
      </c>
      <c r="AP432" s="115" t="s">
        <v>11</v>
      </c>
      <c r="AQ432" s="115" t="s">
        <v>138</v>
      </c>
      <c r="AR432" s="115" t="s">
        <v>11</v>
      </c>
      <c r="AS432" s="115" t="s">
        <v>11</v>
      </c>
      <c r="AT432" s="115" t="s">
        <v>11</v>
      </c>
      <c r="AU432" s="115" t="s">
        <v>10</v>
      </c>
      <c r="AV432" s="115" t="s">
        <v>10</v>
      </c>
      <c r="AW432" s="115">
        <v>15</v>
      </c>
      <c r="AX432" s="115">
        <f>INDEX([3]Exposure_GWASs!S:S,MATCH([3]Luke!AB583,[3]Exposure_GWASs!C:C,0))</f>
        <v>15</v>
      </c>
      <c r="AY432" s="115" t="s">
        <v>10</v>
      </c>
      <c r="AZ432" s="115" t="s">
        <v>11</v>
      </c>
      <c r="BA432" s="115" t="s">
        <v>10</v>
      </c>
      <c r="BB432" s="115" t="s">
        <v>13</v>
      </c>
      <c r="BC432" s="115" t="s">
        <v>23</v>
      </c>
      <c r="BD432" s="115" t="s">
        <v>26</v>
      </c>
      <c r="BE432" s="115" t="s">
        <v>17</v>
      </c>
      <c r="BF432" s="115"/>
      <c r="BG432" s="115"/>
      <c r="BH432" s="115" t="s">
        <v>1011</v>
      </c>
      <c r="BI432" s="115" t="s">
        <v>2399</v>
      </c>
      <c r="BJ432" s="115" t="s">
        <v>2400</v>
      </c>
      <c r="BK432" s="115" t="s">
        <v>11</v>
      </c>
      <c r="BL432" s="115" t="s">
        <v>11</v>
      </c>
      <c r="BM432" s="115" t="s">
        <v>11</v>
      </c>
      <c r="BN432" s="115" t="s">
        <v>11</v>
      </c>
      <c r="BO432" s="115" t="s">
        <v>2401</v>
      </c>
      <c r="BP432" s="115" t="s">
        <v>2410</v>
      </c>
      <c r="BQ432" s="115" t="s">
        <v>1012</v>
      </c>
      <c r="BR432" s="115">
        <v>5.3999999999999999E-2</v>
      </c>
      <c r="BS432" s="115"/>
      <c r="BT432" s="115">
        <v>95</v>
      </c>
      <c r="BU432" s="115">
        <v>1.2E-2</v>
      </c>
      <c r="BV432" s="115">
        <v>9.6000000000000002E-2</v>
      </c>
      <c r="BW432" s="115">
        <v>1.0999999999999999E-2</v>
      </c>
      <c r="BX432" s="115" t="s">
        <v>1791</v>
      </c>
      <c r="BY432" s="115" t="s">
        <v>10</v>
      </c>
      <c r="BZ432" s="115" t="s">
        <v>2402</v>
      </c>
      <c r="CA432" s="115" t="s">
        <v>2403</v>
      </c>
      <c r="CB432" s="115" t="s">
        <v>2404</v>
      </c>
      <c r="CC432" s="115" t="s">
        <v>2405</v>
      </c>
      <c r="CD432" s="106" t="s">
        <v>10</v>
      </c>
      <c r="CE432" s="115"/>
      <c r="CF432" s="115"/>
      <c r="CG432" s="115"/>
      <c r="CH432" s="115"/>
    </row>
    <row r="433" spans="1:86">
      <c r="A433" s="115">
        <v>52</v>
      </c>
      <c r="B433" s="105" t="s">
        <v>282</v>
      </c>
      <c r="C433" s="115" t="s">
        <v>244</v>
      </c>
      <c r="D433" s="115" t="s">
        <v>2388</v>
      </c>
      <c r="E433" s="115">
        <v>2018</v>
      </c>
      <c r="F433" s="115" t="s">
        <v>2389</v>
      </c>
      <c r="G433" s="115" t="s">
        <v>2390</v>
      </c>
      <c r="H433" s="115" t="s">
        <v>2391</v>
      </c>
      <c r="I433" s="115" t="s">
        <v>2392</v>
      </c>
      <c r="J433" s="115" t="s">
        <v>2393</v>
      </c>
      <c r="K433" s="115" t="s">
        <v>2394</v>
      </c>
      <c r="L433" s="115" t="s">
        <v>2395</v>
      </c>
      <c r="M433" s="115" t="s">
        <v>2396</v>
      </c>
      <c r="N433" s="115" t="s">
        <v>15</v>
      </c>
      <c r="O433" s="115" t="s">
        <v>714</v>
      </c>
      <c r="P433" s="115" t="s">
        <v>5744</v>
      </c>
      <c r="Q433" s="283" t="s">
        <v>5600</v>
      </c>
      <c r="R433" s="115" t="s">
        <v>1099</v>
      </c>
      <c r="S433" s="115" t="s">
        <v>2199</v>
      </c>
      <c r="T433" s="115">
        <f>INDEX([3]Outcome_GWASs!I:I,MATCH([3]Luke!Q584,[3]Outcome_GWASs!C:C,0))</f>
        <v>49.59</v>
      </c>
      <c r="U433" s="115" t="str">
        <f>INDEX([3]Outcome_GWASs!H:H,MATCH([3]Luke!Q584,[3]Outcome_GWASs!C:C,0))</f>
        <v xml:space="preserve">both </v>
      </c>
      <c r="V433" s="115">
        <f>INDEX([3]Outcome_GWASs!F:F,MATCH([3]Luke!Q584,[3]Outcome_GWASs!C:C,0))</f>
        <v>26037</v>
      </c>
      <c r="W433" s="115" t="s">
        <v>10</v>
      </c>
      <c r="X433" s="115">
        <f>INDEX([3]Outcome_GWASs!F:F,MATCH([3]Luke!Q584,[3]Outcome_GWASs!C:C,0))</f>
        <v>26037</v>
      </c>
      <c r="Y433" s="115" t="s">
        <v>10</v>
      </c>
      <c r="Z433" s="115" t="s">
        <v>10</v>
      </c>
      <c r="AA433" s="115" t="s">
        <v>1005</v>
      </c>
      <c r="AB433" s="115" t="str">
        <f>INDEX([3]Outcome_GWASs!E:E,MATCH([3]Luke!Q584,[3]Outcome_GWASs!C:C,0))</f>
        <v>European</v>
      </c>
      <c r="AC433" s="112" t="s">
        <v>127</v>
      </c>
      <c r="AD433" s="112" t="s">
        <v>5512</v>
      </c>
      <c r="AE433" s="115" t="s">
        <v>1555</v>
      </c>
      <c r="AF433" s="115" t="s">
        <v>262</v>
      </c>
      <c r="AG433" s="115" t="s">
        <v>140</v>
      </c>
      <c r="AH433" s="115">
        <v>35668</v>
      </c>
      <c r="AI433" s="115">
        <f>INDEX([3]Exposure_GWASs!F:F,MATCH([3]Luke!AB584,[3]Exposure_GWASs!C:C,0))</f>
        <v>35668</v>
      </c>
      <c r="AJ433" s="115" t="s">
        <v>10</v>
      </c>
      <c r="AK433" s="115" t="s">
        <v>1005</v>
      </c>
      <c r="AL433" s="115" t="s">
        <v>249</v>
      </c>
      <c r="AM433" s="115" t="s">
        <v>11</v>
      </c>
      <c r="AN433" s="115" t="s">
        <v>11</v>
      </c>
      <c r="AO433" s="115" t="s">
        <v>2398</v>
      </c>
      <c r="AP433" s="115" t="s">
        <v>11</v>
      </c>
      <c r="AQ433" s="115" t="s">
        <v>138</v>
      </c>
      <c r="AR433" s="115" t="s">
        <v>11</v>
      </c>
      <c r="AS433" s="115" t="s">
        <v>11</v>
      </c>
      <c r="AT433" s="115" t="s">
        <v>11</v>
      </c>
      <c r="AU433" s="115" t="s">
        <v>10</v>
      </c>
      <c r="AV433" s="115" t="s">
        <v>10</v>
      </c>
      <c r="AW433" s="115">
        <v>15</v>
      </c>
      <c r="AX433" s="115">
        <f>INDEX([3]Exposure_GWASs!S:S,MATCH([3]Luke!AB584,[3]Exposure_GWASs!C:C,0))</f>
        <v>15</v>
      </c>
      <c r="AY433" s="115" t="s">
        <v>10</v>
      </c>
      <c r="AZ433" s="115" t="s">
        <v>11</v>
      </c>
      <c r="BA433" s="115" t="s">
        <v>10</v>
      </c>
      <c r="BB433" s="115" t="s">
        <v>13</v>
      </c>
      <c r="BC433" s="115" t="s">
        <v>23</v>
      </c>
      <c r="BD433" s="115" t="s">
        <v>26</v>
      </c>
      <c r="BE433" s="115" t="s">
        <v>17</v>
      </c>
      <c r="BF433" s="115"/>
      <c r="BG433" s="115"/>
      <c r="BH433" s="115" t="s">
        <v>1011</v>
      </c>
      <c r="BI433" s="115" t="s">
        <v>2399</v>
      </c>
      <c r="BJ433" s="115" t="s">
        <v>2400</v>
      </c>
      <c r="BK433" s="115" t="s">
        <v>11</v>
      </c>
      <c r="BL433" s="115" t="s">
        <v>11</v>
      </c>
      <c r="BM433" s="115" t="s">
        <v>11</v>
      </c>
      <c r="BN433" s="115" t="s">
        <v>11</v>
      </c>
      <c r="BO433" s="115" t="s">
        <v>2401</v>
      </c>
      <c r="BP433" s="115" t="s">
        <v>2411</v>
      </c>
      <c r="BQ433" s="115" t="s">
        <v>1012</v>
      </c>
      <c r="BR433" s="115">
        <v>0.111</v>
      </c>
      <c r="BS433" s="115"/>
      <c r="BT433" s="115">
        <v>95</v>
      </c>
      <c r="BU433" s="115">
        <v>6.5000000000000002E-2</v>
      </c>
      <c r="BV433" s="115">
        <v>0.157</v>
      </c>
      <c r="BW433" s="115" t="s">
        <v>2412</v>
      </c>
      <c r="BX433" s="115" t="s">
        <v>1791</v>
      </c>
      <c r="BY433" s="115" t="s">
        <v>10</v>
      </c>
      <c r="BZ433" s="115" t="s">
        <v>2402</v>
      </c>
      <c r="CA433" s="115" t="s">
        <v>2403</v>
      </c>
      <c r="CB433" s="115" t="s">
        <v>2404</v>
      </c>
      <c r="CC433" s="115" t="s">
        <v>2405</v>
      </c>
      <c r="CD433" s="106" t="s">
        <v>10</v>
      </c>
      <c r="CE433" s="115"/>
      <c r="CF433" s="115"/>
      <c r="CG433" s="115"/>
      <c r="CH433" s="115"/>
    </row>
    <row r="434" spans="1:86">
      <c r="A434" s="115">
        <v>52</v>
      </c>
      <c r="B434" s="105" t="s">
        <v>282</v>
      </c>
      <c r="C434" s="115" t="s">
        <v>244</v>
      </c>
      <c r="D434" s="115" t="s">
        <v>2388</v>
      </c>
      <c r="E434" s="115">
        <v>2018</v>
      </c>
      <c r="F434" s="115" t="s">
        <v>2389</v>
      </c>
      <c r="G434" s="115" t="s">
        <v>2390</v>
      </c>
      <c r="H434" s="115" t="s">
        <v>2391</v>
      </c>
      <c r="I434" s="115" t="s">
        <v>2392</v>
      </c>
      <c r="J434" s="115" t="s">
        <v>2393</v>
      </c>
      <c r="K434" s="115" t="s">
        <v>2394</v>
      </c>
      <c r="L434" s="115" t="s">
        <v>2395</v>
      </c>
      <c r="M434" s="115" t="s">
        <v>2396</v>
      </c>
      <c r="N434" s="115" t="s">
        <v>15</v>
      </c>
      <c r="O434" s="115" t="s">
        <v>2264</v>
      </c>
      <c r="P434" s="115" t="s">
        <v>2264</v>
      </c>
      <c r="Q434" s="283" t="s">
        <v>5600</v>
      </c>
      <c r="R434" s="115" t="s">
        <v>1099</v>
      </c>
      <c r="S434" s="115" t="s">
        <v>2193</v>
      </c>
      <c r="T434" s="115">
        <f>INDEX([3]Outcome_GWASs!I:I,MATCH([3]Luke!Q585,[3]Outcome_GWASs!C:C,0))</f>
        <v>49.59</v>
      </c>
      <c r="U434" s="115" t="str">
        <f>INDEX([3]Outcome_GWASs!H:H,MATCH([3]Luke!Q585,[3]Outcome_GWASs!C:C,0))</f>
        <v xml:space="preserve">both </v>
      </c>
      <c r="V434" s="115">
        <f>INDEX([3]Outcome_GWASs!F:F,MATCH([3]Luke!Q585,[3]Outcome_GWASs!C:C,0))</f>
        <v>26037</v>
      </c>
      <c r="W434" s="115" t="s">
        <v>10</v>
      </c>
      <c r="X434" s="115">
        <f>INDEX([3]Outcome_GWASs!F:F,MATCH([3]Luke!Q585,[3]Outcome_GWASs!C:C,0))</f>
        <v>26037</v>
      </c>
      <c r="Y434" s="115" t="s">
        <v>10</v>
      </c>
      <c r="Z434" s="115" t="s">
        <v>10</v>
      </c>
      <c r="AA434" s="115" t="s">
        <v>1005</v>
      </c>
      <c r="AB434" s="115" t="str">
        <f>INDEX([3]Outcome_GWASs!E:E,MATCH([3]Luke!Q585,[3]Outcome_GWASs!C:C,0))</f>
        <v>European</v>
      </c>
      <c r="AC434" s="112" t="s">
        <v>127</v>
      </c>
      <c r="AD434" s="112" t="s">
        <v>5512</v>
      </c>
      <c r="AE434" s="115" t="s">
        <v>1555</v>
      </c>
      <c r="AF434" s="115" t="s">
        <v>262</v>
      </c>
      <c r="AG434" s="115" t="s">
        <v>140</v>
      </c>
      <c r="AH434" s="115">
        <v>35668</v>
      </c>
      <c r="AI434" s="115">
        <f>INDEX([3]Exposure_GWASs!F:F,MATCH([3]Luke!AB585,[3]Exposure_GWASs!C:C,0))</f>
        <v>35668</v>
      </c>
      <c r="AJ434" s="115" t="s">
        <v>10</v>
      </c>
      <c r="AK434" s="115" t="s">
        <v>1005</v>
      </c>
      <c r="AL434" s="115" t="s">
        <v>249</v>
      </c>
      <c r="AM434" s="115" t="s">
        <v>11</v>
      </c>
      <c r="AN434" s="115" t="s">
        <v>11</v>
      </c>
      <c r="AO434" s="115" t="s">
        <v>2398</v>
      </c>
      <c r="AP434" s="115" t="s">
        <v>11</v>
      </c>
      <c r="AQ434" s="115" t="s">
        <v>138</v>
      </c>
      <c r="AR434" s="115" t="s">
        <v>11</v>
      </c>
      <c r="AS434" s="115" t="s">
        <v>11</v>
      </c>
      <c r="AT434" s="115" t="s">
        <v>11</v>
      </c>
      <c r="AU434" s="115" t="s">
        <v>10</v>
      </c>
      <c r="AV434" s="115" t="s">
        <v>10</v>
      </c>
      <c r="AW434" s="115">
        <v>15</v>
      </c>
      <c r="AX434" s="115">
        <f>INDEX([3]Exposure_GWASs!S:S,MATCH([3]Luke!AB585,[3]Exposure_GWASs!C:C,0))</f>
        <v>15</v>
      </c>
      <c r="AY434" s="115" t="s">
        <v>10</v>
      </c>
      <c r="AZ434" s="115" t="s">
        <v>11</v>
      </c>
      <c r="BA434" s="115" t="s">
        <v>10</v>
      </c>
      <c r="BB434" s="115" t="s">
        <v>13</v>
      </c>
      <c r="BC434" s="115" t="s">
        <v>23</v>
      </c>
      <c r="BD434" s="115" t="s">
        <v>26</v>
      </c>
      <c r="BE434" s="115" t="s">
        <v>17</v>
      </c>
      <c r="BF434" s="115"/>
      <c r="BG434" s="115"/>
      <c r="BH434" s="115" t="s">
        <v>1011</v>
      </c>
      <c r="BI434" s="115" t="s">
        <v>2399</v>
      </c>
      <c r="BJ434" s="115" t="s">
        <v>2400</v>
      </c>
      <c r="BK434" s="115" t="s">
        <v>11</v>
      </c>
      <c r="BL434" s="115" t="s">
        <v>11</v>
      </c>
      <c r="BM434" s="115" t="s">
        <v>11</v>
      </c>
      <c r="BN434" s="115" t="s">
        <v>11</v>
      </c>
      <c r="BO434" s="115" t="s">
        <v>2401</v>
      </c>
      <c r="BP434" s="115" t="s">
        <v>2413</v>
      </c>
      <c r="BQ434" s="115" t="s">
        <v>1012</v>
      </c>
      <c r="BR434" s="115">
        <v>2.5000000000000001E-2</v>
      </c>
      <c r="BS434" s="115"/>
      <c r="BT434" s="115">
        <v>95</v>
      </c>
      <c r="BU434" s="115">
        <v>-1.7000000000000001E-2</v>
      </c>
      <c r="BV434" s="115">
        <v>6.8000000000000005E-2</v>
      </c>
      <c r="BW434" s="115">
        <v>0.249</v>
      </c>
      <c r="BX434" s="115" t="s">
        <v>1791</v>
      </c>
      <c r="BY434" s="115" t="s">
        <v>10</v>
      </c>
      <c r="BZ434" s="115" t="s">
        <v>2402</v>
      </c>
      <c r="CA434" s="115" t="s">
        <v>2403</v>
      </c>
      <c r="CB434" s="115" t="s">
        <v>2404</v>
      </c>
      <c r="CC434" s="115" t="s">
        <v>2405</v>
      </c>
      <c r="CD434" s="106" t="s">
        <v>10</v>
      </c>
      <c r="CE434" s="115"/>
      <c r="CF434" s="115"/>
      <c r="CG434" s="115"/>
      <c r="CH434" s="115"/>
    </row>
    <row r="435" spans="1:86">
      <c r="A435" s="115">
        <v>52</v>
      </c>
      <c r="B435" s="105" t="s">
        <v>282</v>
      </c>
      <c r="C435" s="115" t="s">
        <v>244</v>
      </c>
      <c r="D435" s="115" t="s">
        <v>2388</v>
      </c>
      <c r="E435" s="115">
        <v>2018</v>
      </c>
      <c r="F435" s="115" t="s">
        <v>2389</v>
      </c>
      <c r="G435" s="115" t="s">
        <v>2390</v>
      </c>
      <c r="H435" s="115" t="s">
        <v>2391</v>
      </c>
      <c r="I435" s="115" t="s">
        <v>2392</v>
      </c>
      <c r="J435" s="115" t="s">
        <v>2393</v>
      </c>
      <c r="K435" s="115" t="s">
        <v>2394</v>
      </c>
      <c r="L435" s="115" t="s">
        <v>2395</v>
      </c>
      <c r="M435" s="115" t="s">
        <v>2396</v>
      </c>
      <c r="N435" s="115" t="s">
        <v>15</v>
      </c>
      <c r="O435" s="115" t="s">
        <v>5745</v>
      </c>
      <c r="P435" s="115" t="s">
        <v>2414</v>
      </c>
      <c r="Q435" s="283" t="s">
        <v>5600</v>
      </c>
      <c r="R435" s="115" t="s">
        <v>1099</v>
      </c>
      <c r="S435" s="115" t="s">
        <v>2193</v>
      </c>
      <c r="T435" s="115">
        <f>INDEX([3]Outcome_GWASs!I:I,MATCH([3]Luke!Q586,[3]Outcome_GWASs!C:C,0))</f>
        <v>49.59</v>
      </c>
      <c r="U435" s="115" t="str">
        <f>INDEX([3]Outcome_GWASs!H:H,MATCH([3]Luke!Q586,[3]Outcome_GWASs!C:C,0))</f>
        <v xml:space="preserve">both </v>
      </c>
      <c r="V435" s="115">
        <f>INDEX([3]Outcome_GWASs!F:F,MATCH([3]Luke!Q586,[3]Outcome_GWASs!C:C,0))</f>
        <v>26037</v>
      </c>
      <c r="W435" s="115" t="s">
        <v>10</v>
      </c>
      <c r="X435" s="115">
        <f>INDEX([3]Outcome_GWASs!F:F,MATCH([3]Luke!Q586,[3]Outcome_GWASs!C:C,0))</f>
        <v>26037</v>
      </c>
      <c r="Y435" s="115" t="s">
        <v>10</v>
      </c>
      <c r="Z435" s="115" t="s">
        <v>10</v>
      </c>
      <c r="AA435" s="115" t="s">
        <v>1005</v>
      </c>
      <c r="AB435" s="115" t="str">
        <f>INDEX([3]Outcome_GWASs!E:E,MATCH([3]Luke!Q586,[3]Outcome_GWASs!C:C,0))</f>
        <v>European</v>
      </c>
      <c r="AC435" s="112" t="s">
        <v>127</v>
      </c>
      <c r="AD435" s="112" t="s">
        <v>5512</v>
      </c>
      <c r="AE435" s="115" t="s">
        <v>1555</v>
      </c>
      <c r="AF435" s="115" t="s">
        <v>262</v>
      </c>
      <c r="AG435" s="115" t="s">
        <v>140</v>
      </c>
      <c r="AH435" s="115">
        <v>35668</v>
      </c>
      <c r="AI435" s="115">
        <f>INDEX([3]Exposure_GWASs!F:F,MATCH([3]Luke!AB586,[3]Exposure_GWASs!C:C,0))</f>
        <v>35668</v>
      </c>
      <c r="AJ435" s="115" t="s">
        <v>10</v>
      </c>
      <c r="AK435" s="115" t="s">
        <v>1005</v>
      </c>
      <c r="AL435" s="115" t="s">
        <v>249</v>
      </c>
      <c r="AM435" s="115" t="s">
        <v>11</v>
      </c>
      <c r="AN435" s="115" t="s">
        <v>11</v>
      </c>
      <c r="AO435" s="115" t="s">
        <v>2398</v>
      </c>
      <c r="AP435" s="115" t="s">
        <v>11</v>
      </c>
      <c r="AQ435" s="115" t="s">
        <v>138</v>
      </c>
      <c r="AR435" s="115" t="s">
        <v>11</v>
      </c>
      <c r="AS435" s="115" t="s">
        <v>11</v>
      </c>
      <c r="AT435" s="115" t="s">
        <v>11</v>
      </c>
      <c r="AU435" s="115" t="s">
        <v>10</v>
      </c>
      <c r="AV435" s="115" t="s">
        <v>10</v>
      </c>
      <c r="AW435" s="115">
        <v>15</v>
      </c>
      <c r="AX435" s="115">
        <f>INDEX([3]Exposure_GWASs!S:S,MATCH([3]Luke!AB586,[3]Exposure_GWASs!C:C,0))</f>
        <v>15</v>
      </c>
      <c r="AY435" s="115" t="s">
        <v>10</v>
      </c>
      <c r="AZ435" s="115" t="s">
        <v>11</v>
      </c>
      <c r="BA435" s="115" t="s">
        <v>10</v>
      </c>
      <c r="BB435" s="115" t="s">
        <v>13</v>
      </c>
      <c r="BC435" s="115" t="s">
        <v>23</v>
      </c>
      <c r="BD435" s="115" t="s">
        <v>26</v>
      </c>
      <c r="BE435" s="115" t="s">
        <v>17</v>
      </c>
      <c r="BF435" s="115"/>
      <c r="BG435" s="115"/>
      <c r="BH435" s="115" t="s">
        <v>1011</v>
      </c>
      <c r="BI435" s="115" t="s">
        <v>2399</v>
      </c>
      <c r="BJ435" s="115" t="s">
        <v>2400</v>
      </c>
      <c r="BK435" s="115" t="s">
        <v>11</v>
      </c>
      <c r="BL435" s="115" t="s">
        <v>11</v>
      </c>
      <c r="BM435" s="115" t="s">
        <v>11</v>
      </c>
      <c r="BN435" s="115" t="s">
        <v>11</v>
      </c>
      <c r="BO435" s="115" t="s">
        <v>2401</v>
      </c>
      <c r="BP435" s="115" t="s">
        <v>2415</v>
      </c>
      <c r="BQ435" s="115" t="s">
        <v>1012</v>
      </c>
      <c r="BR435" s="115">
        <v>6.8000000000000005E-2</v>
      </c>
      <c r="BS435" s="115"/>
      <c r="BT435" s="115">
        <v>95</v>
      </c>
      <c r="BU435" s="115">
        <v>2.5999999999999999E-2</v>
      </c>
      <c r="BV435" s="115">
        <v>0.11</v>
      </c>
      <c r="BW435" s="115">
        <v>1E-3</v>
      </c>
      <c r="BX435" s="115" t="s">
        <v>1791</v>
      </c>
      <c r="BY435" s="115" t="s">
        <v>10</v>
      </c>
      <c r="BZ435" s="115" t="s">
        <v>2402</v>
      </c>
      <c r="CA435" s="115" t="s">
        <v>2403</v>
      </c>
      <c r="CB435" s="115" t="s">
        <v>2404</v>
      </c>
      <c r="CC435" s="115" t="s">
        <v>2405</v>
      </c>
      <c r="CD435" s="106" t="s">
        <v>10</v>
      </c>
      <c r="CE435" s="115"/>
      <c r="CF435" s="115"/>
      <c r="CG435" s="115"/>
      <c r="CH435" s="115"/>
    </row>
    <row r="436" spans="1:86">
      <c r="A436" s="115">
        <v>52</v>
      </c>
      <c r="B436" s="105" t="s">
        <v>282</v>
      </c>
      <c r="C436" s="115" t="s">
        <v>244</v>
      </c>
      <c r="D436" s="115" t="s">
        <v>2388</v>
      </c>
      <c r="E436" s="115">
        <v>2018</v>
      </c>
      <c r="F436" s="115" t="s">
        <v>2389</v>
      </c>
      <c r="G436" s="115" t="s">
        <v>2390</v>
      </c>
      <c r="H436" s="115" t="s">
        <v>2391</v>
      </c>
      <c r="I436" s="115" t="s">
        <v>2392</v>
      </c>
      <c r="J436" s="115" t="s">
        <v>2393</v>
      </c>
      <c r="K436" s="115" t="s">
        <v>2394</v>
      </c>
      <c r="L436" s="115" t="s">
        <v>2395</v>
      </c>
      <c r="M436" s="115" t="s">
        <v>2396</v>
      </c>
      <c r="N436" s="115" t="s">
        <v>15</v>
      </c>
      <c r="O436" s="115" t="s">
        <v>5746</v>
      </c>
      <c r="P436" s="115" t="s">
        <v>2416</v>
      </c>
      <c r="Q436" s="283" t="s">
        <v>5600</v>
      </c>
      <c r="R436" s="115" t="s">
        <v>1099</v>
      </c>
      <c r="S436" s="115" t="s">
        <v>2193</v>
      </c>
      <c r="T436" s="115">
        <f>INDEX([3]Outcome_GWASs!I:I,MATCH([3]Luke!Q587,[3]Outcome_GWASs!C:C,0))</f>
        <v>49.59</v>
      </c>
      <c r="U436" s="115" t="str">
        <f>INDEX([3]Outcome_GWASs!H:H,MATCH([3]Luke!Q587,[3]Outcome_GWASs!C:C,0))</f>
        <v xml:space="preserve">both </v>
      </c>
      <c r="V436" s="115">
        <f>INDEX([3]Outcome_GWASs!F:F,MATCH([3]Luke!Q587,[3]Outcome_GWASs!C:C,0))</f>
        <v>26037</v>
      </c>
      <c r="W436" s="115" t="s">
        <v>10</v>
      </c>
      <c r="X436" s="115">
        <f>INDEX([3]Outcome_GWASs!F:F,MATCH([3]Luke!Q587,[3]Outcome_GWASs!C:C,0))</f>
        <v>26037</v>
      </c>
      <c r="Y436" s="115" t="s">
        <v>10</v>
      </c>
      <c r="Z436" s="115" t="s">
        <v>10</v>
      </c>
      <c r="AA436" s="115" t="s">
        <v>1005</v>
      </c>
      <c r="AB436" s="115" t="str">
        <f>INDEX([3]Outcome_GWASs!E:E,MATCH([3]Luke!Q587,[3]Outcome_GWASs!C:C,0))</f>
        <v>European</v>
      </c>
      <c r="AC436" s="112" t="s">
        <v>127</v>
      </c>
      <c r="AD436" s="112" t="s">
        <v>5512</v>
      </c>
      <c r="AE436" s="115" t="s">
        <v>1555</v>
      </c>
      <c r="AF436" s="115" t="s">
        <v>262</v>
      </c>
      <c r="AG436" s="115" t="s">
        <v>140</v>
      </c>
      <c r="AH436" s="115">
        <v>35668</v>
      </c>
      <c r="AI436" s="115">
        <f>INDEX([3]Exposure_GWASs!F:F,MATCH([3]Luke!AB587,[3]Exposure_GWASs!C:C,0))</f>
        <v>35668</v>
      </c>
      <c r="AJ436" s="115" t="s">
        <v>10</v>
      </c>
      <c r="AK436" s="115" t="s">
        <v>1005</v>
      </c>
      <c r="AL436" s="115" t="s">
        <v>249</v>
      </c>
      <c r="AM436" s="115" t="s">
        <v>11</v>
      </c>
      <c r="AN436" s="115" t="s">
        <v>11</v>
      </c>
      <c r="AO436" s="115" t="s">
        <v>2398</v>
      </c>
      <c r="AP436" s="115" t="s">
        <v>11</v>
      </c>
      <c r="AQ436" s="115" t="s">
        <v>138</v>
      </c>
      <c r="AR436" s="115" t="s">
        <v>11</v>
      </c>
      <c r="AS436" s="115" t="s">
        <v>11</v>
      </c>
      <c r="AT436" s="115" t="s">
        <v>11</v>
      </c>
      <c r="AU436" s="115" t="s">
        <v>10</v>
      </c>
      <c r="AV436" s="115" t="s">
        <v>10</v>
      </c>
      <c r="AW436" s="115">
        <v>15</v>
      </c>
      <c r="AX436" s="115">
        <f>INDEX([3]Exposure_GWASs!S:S,MATCH([3]Luke!AB587,[3]Exposure_GWASs!C:C,0))</f>
        <v>15</v>
      </c>
      <c r="AY436" s="115" t="s">
        <v>10</v>
      </c>
      <c r="AZ436" s="115" t="s">
        <v>11</v>
      </c>
      <c r="BA436" s="115" t="s">
        <v>10</v>
      </c>
      <c r="BB436" s="115" t="s">
        <v>13</v>
      </c>
      <c r="BC436" s="115" t="s">
        <v>23</v>
      </c>
      <c r="BD436" s="115" t="s">
        <v>26</v>
      </c>
      <c r="BE436" s="115" t="s">
        <v>17</v>
      </c>
      <c r="BF436" s="115"/>
      <c r="BG436" s="115"/>
      <c r="BH436" s="115" t="s">
        <v>1011</v>
      </c>
      <c r="BI436" s="115" t="s">
        <v>2399</v>
      </c>
      <c r="BJ436" s="115" t="s">
        <v>2400</v>
      </c>
      <c r="BK436" s="115" t="s">
        <v>11</v>
      </c>
      <c r="BL436" s="115" t="s">
        <v>11</v>
      </c>
      <c r="BM436" s="115" t="s">
        <v>11</v>
      </c>
      <c r="BN436" s="115" t="s">
        <v>11</v>
      </c>
      <c r="BO436" s="115" t="s">
        <v>2401</v>
      </c>
      <c r="BP436" s="115" t="s">
        <v>2417</v>
      </c>
      <c r="BQ436" s="115" t="s">
        <v>1012</v>
      </c>
      <c r="BR436" s="115">
        <v>0.126</v>
      </c>
      <c r="BS436" s="115"/>
      <c r="BT436" s="115">
        <v>95</v>
      </c>
      <c r="BU436" s="115">
        <v>8.5000000000000006E-2</v>
      </c>
      <c r="BV436" s="115">
        <v>0.16800000000000001</v>
      </c>
      <c r="BW436" s="115" t="s">
        <v>2418</v>
      </c>
      <c r="BX436" s="115" t="s">
        <v>1791</v>
      </c>
      <c r="BY436" s="115" t="s">
        <v>10</v>
      </c>
      <c r="BZ436" s="115" t="s">
        <v>2402</v>
      </c>
      <c r="CA436" s="115" t="s">
        <v>2403</v>
      </c>
      <c r="CB436" s="115" t="s">
        <v>2404</v>
      </c>
      <c r="CC436" s="115" t="s">
        <v>2405</v>
      </c>
      <c r="CD436" s="106" t="s">
        <v>10</v>
      </c>
      <c r="CE436" s="115"/>
      <c r="CF436" s="115"/>
      <c r="CG436" s="115"/>
      <c r="CH436" s="115"/>
    </row>
    <row r="437" spans="1:86">
      <c r="A437" s="115">
        <v>52</v>
      </c>
      <c r="B437" s="105" t="s">
        <v>282</v>
      </c>
      <c r="C437" s="115" t="s">
        <v>244</v>
      </c>
      <c r="D437" s="115" t="s">
        <v>2388</v>
      </c>
      <c r="E437" s="115">
        <v>2018</v>
      </c>
      <c r="F437" s="115" t="s">
        <v>2389</v>
      </c>
      <c r="G437" s="115" t="s">
        <v>2390</v>
      </c>
      <c r="H437" s="115" t="s">
        <v>2391</v>
      </c>
      <c r="I437" s="115" t="s">
        <v>2392</v>
      </c>
      <c r="J437" s="115" t="s">
        <v>2393</v>
      </c>
      <c r="K437" s="115" t="s">
        <v>2394</v>
      </c>
      <c r="L437" s="115" t="s">
        <v>2395</v>
      </c>
      <c r="M437" s="115" t="s">
        <v>2396</v>
      </c>
      <c r="N437" s="115" t="s">
        <v>15</v>
      </c>
      <c r="O437" s="115" t="s">
        <v>5747</v>
      </c>
      <c r="P437" s="115" t="s">
        <v>2419</v>
      </c>
      <c r="Q437" s="283" t="s">
        <v>5600</v>
      </c>
      <c r="R437" s="115" t="s">
        <v>1099</v>
      </c>
      <c r="S437" s="115" t="s">
        <v>2193</v>
      </c>
      <c r="T437" s="115">
        <f>INDEX([3]Outcome_GWASs!I:I,MATCH([3]Luke!Q588,[3]Outcome_GWASs!C:C,0))</f>
        <v>49.59</v>
      </c>
      <c r="U437" s="115" t="str">
        <f>INDEX([3]Outcome_GWASs!H:H,MATCH([3]Luke!Q588,[3]Outcome_GWASs!C:C,0))</f>
        <v xml:space="preserve">both </v>
      </c>
      <c r="V437" s="115">
        <f>INDEX([3]Outcome_GWASs!F:F,MATCH([3]Luke!Q588,[3]Outcome_GWASs!C:C,0))</f>
        <v>26037</v>
      </c>
      <c r="W437" s="115" t="s">
        <v>10</v>
      </c>
      <c r="X437" s="115">
        <f>INDEX([3]Outcome_GWASs!F:F,MATCH([3]Luke!Q588,[3]Outcome_GWASs!C:C,0))</f>
        <v>26037</v>
      </c>
      <c r="Y437" s="115" t="s">
        <v>10</v>
      </c>
      <c r="Z437" s="115" t="s">
        <v>10</v>
      </c>
      <c r="AA437" s="115" t="s">
        <v>1005</v>
      </c>
      <c r="AB437" s="115" t="str">
        <f>INDEX([3]Outcome_GWASs!E:E,MATCH([3]Luke!Q588,[3]Outcome_GWASs!C:C,0))</f>
        <v>European</v>
      </c>
      <c r="AC437" s="112" t="s">
        <v>127</v>
      </c>
      <c r="AD437" s="112" t="s">
        <v>5512</v>
      </c>
      <c r="AE437" s="115" t="s">
        <v>1555</v>
      </c>
      <c r="AF437" s="115" t="s">
        <v>262</v>
      </c>
      <c r="AG437" s="115" t="s">
        <v>140</v>
      </c>
      <c r="AH437" s="115">
        <v>35668</v>
      </c>
      <c r="AI437" s="115">
        <f>INDEX([3]Exposure_GWASs!F:F,MATCH([3]Luke!AB588,[3]Exposure_GWASs!C:C,0))</f>
        <v>35668</v>
      </c>
      <c r="AJ437" s="115" t="s">
        <v>10</v>
      </c>
      <c r="AK437" s="115" t="s">
        <v>1005</v>
      </c>
      <c r="AL437" s="115" t="s">
        <v>249</v>
      </c>
      <c r="AM437" s="115" t="s">
        <v>11</v>
      </c>
      <c r="AN437" s="115" t="s">
        <v>11</v>
      </c>
      <c r="AO437" s="115" t="s">
        <v>2398</v>
      </c>
      <c r="AP437" s="115" t="s">
        <v>11</v>
      </c>
      <c r="AQ437" s="115" t="s">
        <v>138</v>
      </c>
      <c r="AR437" s="115" t="s">
        <v>11</v>
      </c>
      <c r="AS437" s="115" t="s">
        <v>11</v>
      </c>
      <c r="AT437" s="115" t="s">
        <v>11</v>
      </c>
      <c r="AU437" s="115" t="s">
        <v>10</v>
      </c>
      <c r="AV437" s="115" t="s">
        <v>10</v>
      </c>
      <c r="AW437" s="115">
        <v>15</v>
      </c>
      <c r="AX437" s="115">
        <f>INDEX([3]Exposure_GWASs!S:S,MATCH([3]Luke!AB588,[3]Exposure_GWASs!C:C,0))</f>
        <v>15</v>
      </c>
      <c r="AY437" s="115" t="s">
        <v>10</v>
      </c>
      <c r="AZ437" s="115" t="s">
        <v>11</v>
      </c>
      <c r="BA437" s="115" t="s">
        <v>10</v>
      </c>
      <c r="BB437" s="115" t="s">
        <v>13</v>
      </c>
      <c r="BC437" s="115" t="s">
        <v>23</v>
      </c>
      <c r="BD437" s="115" t="s">
        <v>26</v>
      </c>
      <c r="BE437" s="115" t="s">
        <v>17</v>
      </c>
      <c r="BF437" s="115"/>
      <c r="BG437" s="115"/>
      <c r="BH437" s="115" t="s">
        <v>1011</v>
      </c>
      <c r="BI437" s="115" t="s">
        <v>2399</v>
      </c>
      <c r="BJ437" s="115" t="s">
        <v>2400</v>
      </c>
      <c r="BK437" s="115" t="s">
        <v>11</v>
      </c>
      <c r="BL437" s="115" t="s">
        <v>11</v>
      </c>
      <c r="BM437" s="115" t="s">
        <v>11</v>
      </c>
      <c r="BN437" s="115" t="s">
        <v>11</v>
      </c>
      <c r="BO437" s="115" t="s">
        <v>2401</v>
      </c>
      <c r="BP437" s="115" t="s">
        <v>2420</v>
      </c>
      <c r="BQ437" s="115" t="s">
        <v>1012</v>
      </c>
      <c r="BR437" s="115">
        <v>2.1000000000000001E-2</v>
      </c>
      <c r="BS437" s="115"/>
      <c r="BT437" s="115">
        <v>95</v>
      </c>
      <c r="BU437" s="115">
        <v>-4.8000000000000001E-2</v>
      </c>
      <c r="BV437" s="115">
        <v>0.09</v>
      </c>
      <c r="BW437" s="115">
        <v>0.56000000000000005</v>
      </c>
      <c r="BX437" s="115" t="s">
        <v>1791</v>
      </c>
      <c r="BY437" s="115" t="s">
        <v>10</v>
      </c>
      <c r="BZ437" s="115" t="s">
        <v>2402</v>
      </c>
      <c r="CA437" s="115" t="s">
        <v>2403</v>
      </c>
      <c r="CB437" s="115" t="s">
        <v>2404</v>
      </c>
      <c r="CC437" s="115" t="s">
        <v>2405</v>
      </c>
      <c r="CD437" s="106" t="s">
        <v>10</v>
      </c>
      <c r="CE437" s="115"/>
      <c r="CF437" s="115"/>
      <c r="CG437" s="115"/>
      <c r="CH437" s="115"/>
    </row>
    <row r="438" spans="1:86">
      <c r="A438" s="115">
        <v>52</v>
      </c>
      <c r="B438" s="105" t="s">
        <v>282</v>
      </c>
      <c r="C438" s="115" t="s">
        <v>244</v>
      </c>
      <c r="D438" s="115" t="s">
        <v>2388</v>
      </c>
      <c r="E438" s="115">
        <v>2018</v>
      </c>
      <c r="F438" s="115" t="s">
        <v>2389</v>
      </c>
      <c r="G438" s="115" t="s">
        <v>2390</v>
      </c>
      <c r="H438" s="115" t="s">
        <v>2391</v>
      </c>
      <c r="I438" s="115" t="s">
        <v>2392</v>
      </c>
      <c r="J438" s="115" t="s">
        <v>2393</v>
      </c>
      <c r="K438" s="115" t="s">
        <v>2394</v>
      </c>
      <c r="L438" s="115" t="s">
        <v>2395</v>
      </c>
      <c r="M438" s="115" t="s">
        <v>2396</v>
      </c>
      <c r="N438" s="115" t="s">
        <v>15</v>
      </c>
      <c r="O438" s="115" t="s">
        <v>5766</v>
      </c>
      <c r="P438" s="115" t="s">
        <v>5766</v>
      </c>
      <c r="Q438" s="283" t="s">
        <v>5600</v>
      </c>
      <c r="R438" s="115" t="s">
        <v>1099</v>
      </c>
      <c r="S438" s="115" t="s">
        <v>2193</v>
      </c>
      <c r="T438" s="115">
        <f>INDEX([3]Outcome_GWASs!I:I,MATCH([3]Luke!Q589,[3]Outcome_GWASs!C:C,0))</f>
        <v>49.59</v>
      </c>
      <c r="U438" s="115" t="str">
        <f>INDEX([3]Outcome_GWASs!H:H,MATCH([3]Luke!Q589,[3]Outcome_GWASs!C:C,0))</f>
        <v xml:space="preserve">both </v>
      </c>
      <c r="V438" s="115">
        <f>INDEX([3]Outcome_GWASs!F:F,MATCH([3]Luke!Q589,[3]Outcome_GWASs!C:C,0))</f>
        <v>26037</v>
      </c>
      <c r="W438" s="115" t="s">
        <v>10</v>
      </c>
      <c r="X438" s="115">
        <f>INDEX([3]Outcome_GWASs!F:F,MATCH([3]Luke!Q589,[3]Outcome_GWASs!C:C,0))</f>
        <v>26037</v>
      </c>
      <c r="Y438" s="115" t="s">
        <v>10</v>
      </c>
      <c r="Z438" s="115" t="s">
        <v>10</v>
      </c>
      <c r="AA438" s="115" t="s">
        <v>1005</v>
      </c>
      <c r="AB438" s="115" t="str">
        <f>INDEX([3]Outcome_GWASs!E:E,MATCH([3]Luke!Q589,[3]Outcome_GWASs!C:C,0))</f>
        <v>European</v>
      </c>
      <c r="AC438" s="112" t="s">
        <v>127</v>
      </c>
      <c r="AD438" s="112" t="s">
        <v>5512</v>
      </c>
      <c r="AE438" s="115" t="s">
        <v>1555</v>
      </c>
      <c r="AF438" s="115" t="s">
        <v>262</v>
      </c>
      <c r="AG438" s="115" t="s">
        <v>140</v>
      </c>
      <c r="AH438" s="115">
        <v>35668</v>
      </c>
      <c r="AI438" s="115">
        <f>INDEX([3]Exposure_GWASs!F:F,MATCH([3]Luke!AB589,[3]Exposure_GWASs!C:C,0))</f>
        <v>35668</v>
      </c>
      <c r="AJ438" s="115" t="s">
        <v>10</v>
      </c>
      <c r="AK438" s="115" t="s">
        <v>1005</v>
      </c>
      <c r="AL438" s="115" t="s">
        <v>249</v>
      </c>
      <c r="AM438" s="115" t="s">
        <v>11</v>
      </c>
      <c r="AN438" s="115" t="s">
        <v>11</v>
      </c>
      <c r="AO438" s="115" t="s">
        <v>2398</v>
      </c>
      <c r="AP438" s="115" t="s">
        <v>11</v>
      </c>
      <c r="AQ438" s="115" t="s">
        <v>138</v>
      </c>
      <c r="AR438" s="115" t="s">
        <v>11</v>
      </c>
      <c r="AS438" s="115" t="s">
        <v>11</v>
      </c>
      <c r="AT438" s="115" t="s">
        <v>11</v>
      </c>
      <c r="AU438" s="115" t="s">
        <v>10</v>
      </c>
      <c r="AV438" s="115" t="s">
        <v>10</v>
      </c>
      <c r="AW438" s="115">
        <v>15</v>
      </c>
      <c r="AX438" s="115">
        <f>INDEX([3]Exposure_GWASs!S:S,MATCH([3]Luke!AB589,[3]Exposure_GWASs!C:C,0))</f>
        <v>15</v>
      </c>
      <c r="AY438" s="115" t="s">
        <v>10</v>
      </c>
      <c r="AZ438" s="115" t="s">
        <v>11</v>
      </c>
      <c r="BA438" s="115" t="s">
        <v>10</v>
      </c>
      <c r="BB438" s="115" t="s">
        <v>13</v>
      </c>
      <c r="BC438" s="115" t="s">
        <v>23</v>
      </c>
      <c r="BD438" s="115" t="s">
        <v>26</v>
      </c>
      <c r="BE438" s="115" t="s">
        <v>17</v>
      </c>
      <c r="BF438" s="115"/>
      <c r="BG438" s="115"/>
      <c r="BH438" s="115" t="s">
        <v>1011</v>
      </c>
      <c r="BI438" s="115" t="s">
        <v>2399</v>
      </c>
      <c r="BJ438" s="115" t="s">
        <v>2400</v>
      </c>
      <c r="BK438" s="115" t="s">
        <v>11</v>
      </c>
      <c r="BL438" s="115" t="s">
        <v>11</v>
      </c>
      <c r="BM438" s="115" t="s">
        <v>11</v>
      </c>
      <c r="BN438" s="115" t="s">
        <v>11</v>
      </c>
      <c r="BO438" s="115" t="s">
        <v>2401</v>
      </c>
      <c r="BP438" s="115" t="s">
        <v>2421</v>
      </c>
      <c r="BQ438" s="115" t="s">
        <v>1012</v>
      </c>
      <c r="BR438" s="115">
        <v>0.02</v>
      </c>
      <c r="BS438" s="115"/>
      <c r="BT438" s="115">
        <v>95</v>
      </c>
      <c r="BU438" s="115">
        <v>-0.16900000000000001</v>
      </c>
      <c r="BV438" s="115">
        <v>0.20799999999999999</v>
      </c>
      <c r="BW438" s="115">
        <v>0.84499999999999997</v>
      </c>
      <c r="BX438" s="115" t="s">
        <v>1791</v>
      </c>
      <c r="BY438" s="115" t="s">
        <v>10</v>
      </c>
      <c r="BZ438" s="115" t="s">
        <v>2402</v>
      </c>
      <c r="CA438" s="115" t="s">
        <v>2403</v>
      </c>
      <c r="CB438" s="115" t="s">
        <v>2404</v>
      </c>
      <c r="CC438" s="115" t="s">
        <v>2405</v>
      </c>
      <c r="CD438" s="106" t="s">
        <v>10</v>
      </c>
      <c r="CE438" s="115"/>
      <c r="CF438" s="115"/>
      <c r="CG438" s="115"/>
      <c r="CH438" s="115"/>
    </row>
    <row r="439" spans="1:86">
      <c r="A439" s="115">
        <v>52</v>
      </c>
      <c r="B439" s="105" t="s">
        <v>282</v>
      </c>
      <c r="C439" s="115" t="s">
        <v>244</v>
      </c>
      <c r="D439" s="115" t="s">
        <v>2388</v>
      </c>
      <c r="E439" s="115">
        <v>2018</v>
      </c>
      <c r="F439" s="115" t="s">
        <v>2389</v>
      </c>
      <c r="G439" s="115" t="s">
        <v>2390</v>
      </c>
      <c r="H439" s="115" t="s">
        <v>2391</v>
      </c>
      <c r="I439" s="115" t="s">
        <v>2392</v>
      </c>
      <c r="J439" s="115" t="s">
        <v>2393</v>
      </c>
      <c r="K439" s="115" t="s">
        <v>2394</v>
      </c>
      <c r="L439" s="115" t="s">
        <v>2395</v>
      </c>
      <c r="M439" s="115" t="s">
        <v>2396</v>
      </c>
      <c r="N439" s="115" t="s">
        <v>15</v>
      </c>
      <c r="O439" s="115" t="s">
        <v>2422</v>
      </c>
      <c r="P439" s="115" t="s">
        <v>2422</v>
      </c>
      <c r="Q439" s="283" t="s">
        <v>5600</v>
      </c>
      <c r="R439" s="115" t="str">
        <f>INDEX([3]Outcome_GWASs!K:K,MATCH([3]Luke!Q590,[3]Outcome_GWASs!C:C,0))</f>
        <v>Directly measured or estimated</v>
      </c>
      <c r="S439" s="115" t="s">
        <v>1127</v>
      </c>
      <c r="T439" s="115" t="str">
        <f>INDEX([3]Outcome_GWASs!I:I,MATCH([3]Luke!Q590,[3]Outcome_GWASs!C:C,0))</f>
        <v>18+</v>
      </c>
      <c r="U439" s="115" t="str">
        <f>INDEX([3]Outcome_GWASs!H:H,MATCH([3]Luke!Q590,[3]Outcome_GWASs!C:C,0))</f>
        <v xml:space="preserve">both </v>
      </c>
      <c r="V439" s="115">
        <f>INDEX([3]Outcome_GWASs!F:F,MATCH([3]Luke!Q590,[3]Outcome_GWASs!C:C,0))</f>
        <v>188578</v>
      </c>
      <c r="W439" s="115" t="s">
        <v>10</v>
      </c>
      <c r="X439" s="115">
        <f>INDEX([3]Outcome_GWASs!F:F,MATCH([3]Luke!Q590,[3]Outcome_GWASs!C:C,0))</f>
        <v>188578</v>
      </c>
      <c r="Y439" s="115" t="s">
        <v>10</v>
      </c>
      <c r="Z439" s="115" t="s">
        <v>10</v>
      </c>
      <c r="AA439" s="115" t="s">
        <v>1005</v>
      </c>
      <c r="AB439" s="115" t="str">
        <f>INDEX([3]Outcome_GWASs!E:E,MATCH([3]Luke!Q590,[3]Outcome_GWASs!C:C,0))</f>
        <v>All ancestry</v>
      </c>
      <c r="AC439" s="112" t="s">
        <v>127</v>
      </c>
      <c r="AD439" s="112" t="s">
        <v>5512</v>
      </c>
      <c r="AE439" s="115" t="s">
        <v>1555</v>
      </c>
      <c r="AF439" s="115" t="s">
        <v>262</v>
      </c>
      <c r="AG439" s="115" t="s">
        <v>140</v>
      </c>
      <c r="AH439" s="115">
        <v>35668</v>
      </c>
      <c r="AI439" s="115">
        <f>INDEX([3]Exposure_GWASs!F:F,MATCH([3]Luke!AB590,[3]Exposure_GWASs!C:C,0))</f>
        <v>35668</v>
      </c>
      <c r="AJ439" s="115" t="s">
        <v>10</v>
      </c>
      <c r="AK439" s="115" t="s">
        <v>1005</v>
      </c>
      <c r="AL439" s="115" t="s">
        <v>249</v>
      </c>
      <c r="AM439" s="115" t="s">
        <v>11</v>
      </c>
      <c r="AN439" s="115" t="s">
        <v>11</v>
      </c>
      <c r="AO439" s="115" t="s">
        <v>2398</v>
      </c>
      <c r="AP439" s="115" t="s">
        <v>11</v>
      </c>
      <c r="AQ439" s="115" t="s">
        <v>138</v>
      </c>
      <c r="AR439" s="115" t="s">
        <v>11</v>
      </c>
      <c r="AS439" s="115" t="s">
        <v>11</v>
      </c>
      <c r="AT439" s="115" t="s">
        <v>11</v>
      </c>
      <c r="AU439" s="115" t="s">
        <v>10</v>
      </c>
      <c r="AV439" s="115" t="s">
        <v>10</v>
      </c>
      <c r="AW439" s="115">
        <v>15</v>
      </c>
      <c r="AX439" s="115">
        <f>INDEX([3]Exposure_GWASs!S:S,MATCH([3]Luke!AB590,[3]Exposure_GWASs!C:C,0))</f>
        <v>15</v>
      </c>
      <c r="AY439" s="115" t="s">
        <v>10</v>
      </c>
      <c r="AZ439" s="115" t="s">
        <v>11</v>
      </c>
      <c r="BA439" s="115" t="s">
        <v>10</v>
      </c>
      <c r="BB439" s="115" t="s">
        <v>13</v>
      </c>
      <c r="BC439" s="115" t="s">
        <v>23</v>
      </c>
      <c r="BD439" s="115" t="s">
        <v>26</v>
      </c>
      <c r="BE439" s="115" t="s">
        <v>17</v>
      </c>
      <c r="BF439" s="115"/>
      <c r="BG439" s="115"/>
      <c r="BH439" s="115" t="s">
        <v>1011</v>
      </c>
      <c r="BI439" s="115" t="s">
        <v>2399</v>
      </c>
      <c r="BJ439" s="115" t="s">
        <v>2400</v>
      </c>
      <c r="BK439" s="115" t="s">
        <v>11</v>
      </c>
      <c r="BL439" s="115" t="s">
        <v>11</v>
      </c>
      <c r="BM439" s="115" t="s">
        <v>11</v>
      </c>
      <c r="BN439" s="115" t="s">
        <v>11</v>
      </c>
      <c r="BO439" s="115" t="s">
        <v>2401</v>
      </c>
      <c r="BP439" s="115" t="s">
        <v>167</v>
      </c>
      <c r="BQ439" s="115" t="s">
        <v>1012</v>
      </c>
      <c r="BR439" s="115">
        <v>-0.13800000000000001</v>
      </c>
      <c r="BS439" s="115"/>
      <c r="BT439" s="115">
        <v>95</v>
      </c>
      <c r="BU439" s="115">
        <v>-0.20699999999999999</v>
      </c>
      <c r="BV439" s="115">
        <v>-6.9000000000000006E-2</v>
      </c>
      <c r="BW439" s="115" t="s">
        <v>2423</v>
      </c>
      <c r="BX439" s="115" t="s">
        <v>1791</v>
      </c>
      <c r="BY439" s="115" t="s">
        <v>10</v>
      </c>
      <c r="BZ439" s="115" t="s">
        <v>2402</v>
      </c>
      <c r="CA439" s="115" t="s">
        <v>2403</v>
      </c>
      <c r="CB439" s="115" t="s">
        <v>2404</v>
      </c>
      <c r="CC439" s="115" t="s">
        <v>2405</v>
      </c>
      <c r="CD439" s="106" t="s">
        <v>10</v>
      </c>
      <c r="CE439" s="115"/>
      <c r="CF439" s="115"/>
      <c r="CG439" s="115"/>
      <c r="CH439" s="115"/>
    </row>
    <row r="440" spans="1:86">
      <c r="A440" s="115">
        <v>52</v>
      </c>
      <c r="B440" s="105" t="s">
        <v>282</v>
      </c>
      <c r="C440" s="115" t="s">
        <v>244</v>
      </c>
      <c r="D440" s="115" t="s">
        <v>2388</v>
      </c>
      <c r="E440" s="115">
        <v>2018</v>
      </c>
      <c r="F440" s="115" t="s">
        <v>2389</v>
      </c>
      <c r="G440" s="115" t="s">
        <v>2390</v>
      </c>
      <c r="H440" s="115" t="s">
        <v>2391</v>
      </c>
      <c r="I440" s="115" t="s">
        <v>2392</v>
      </c>
      <c r="J440" s="115" t="s">
        <v>2393</v>
      </c>
      <c r="K440" s="115" t="s">
        <v>2394</v>
      </c>
      <c r="L440" s="115" t="s">
        <v>2395</v>
      </c>
      <c r="M440" s="115" t="s">
        <v>2396</v>
      </c>
      <c r="N440" s="115" t="s">
        <v>15</v>
      </c>
      <c r="O440" s="115" t="s">
        <v>2424</v>
      </c>
      <c r="P440" s="115" t="s">
        <v>2424</v>
      </c>
      <c r="Q440" s="283" t="s">
        <v>5600</v>
      </c>
      <c r="R440" s="115" t="str">
        <f>INDEX([3]Outcome_GWASs!K:K,MATCH([3]Luke!Q591,[3]Outcome_GWASs!C:C,0))</f>
        <v>Directly measured or estimated</v>
      </c>
      <c r="S440" s="115" t="s">
        <v>1128</v>
      </c>
      <c r="T440" s="115" t="str">
        <f>INDEX([3]Outcome_GWASs!I:I,MATCH([3]Luke!Q591,[3]Outcome_GWASs!C:C,0))</f>
        <v>18+</v>
      </c>
      <c r="U440" s="115" t="str">
        <f>INDEX([3]Outcome_GWASs!H:H,MATCH([3]Luke!Q591,[3]Outcome_GWASs!C:C,0))</f>
        <v xml:space="preserve">both </v>
      </c>
      <c r="V440" s="115">
        <f>INDEX([3]Outcome_GWASs!F:F,MATCH([3]Luke!Q591,[3]Outcome_GWASs!C:C,0))</f>
        <v>188578</v>
      </c>
      <c r="W440" s="115" t="s">
        <v>10</v>
      </c>
      <c r="X440" s="115">
        <f>INDEX([3]Outcome_GWASs!F:F,MATCH([3]Luke!Q591,[3]Outcome_GWASs!C:C,0))</f>
        <v>188578</v>
      </c>
      <c r="Y440" s="115" t="s">
        <v>10</v>
      </c>
      <c r="Z440" s="115" t="s">
        <v>10</v>
      </c>
      <c r="AA440" s="115" t="s">
        <v>1005</v>
      </c>
      <c r="AB440" s="115" t="str">
        <f>INDEX([3]Outcome_GWASs!E:E,MATCH([3]Luke!Q591,[3]Outcome_GWASs!C:C,0))</f>
        <v>All ancestry</v>
      </c>
      <c r="AC440" s="112" t="s">
        <v>127</v>
      </c>
      <c r="AD440" s="112" t="s">
        <v>5512</v>
      </c>
      <c r="AE440" s="115" t="s">
        <v>1555</v>
      </c>
      <c r="AF440" s="115" t="s">
        <v>262</v>
      </c>
      <c r="AG440" s="115" t="s">
        <v>140</v>
      </c>
      <c r="AH440" s="115">
        <v>35668</v>
      </c>
      <c r="AI440" s="115">
        <f>INDEX([3]Exposure_GWASs!F:F,MATCH([3]Luke!AB591,[3]Exposure_GWASs!C:C,0))</f>
        <v>35668</v>
      </c>
      <c r="AJ440" s="115" t="s">
        <v>10</v>
      </c>
      <c r="AK440" s="115" t="s">
        <v>1005</v>
      </c>
      <c r="AL440" s="115" t="s">
        <v>249</v>
      </c>
      <c r="AM440" s="115" t="s">
        <v>11</v>
      </c>
      <c r="AN440" s="115" t="s">
        <v>11</v>
      </c>
      <c r="AO440" s="115" t="s">
        <v>2398</v>
      </c>
      <c r="AP440" s="115" t="s">
        <v>11</v>
      </c>
      <c r="AQ440" s="115" t="s">
        <v>138</v>
      </c>
      <c r="AR440" s="115" t="s">
        <v>11</v>
      </c>
      <c r="AS440" s="115" t="s">
        <v>11</v>
      </c>
      <c r="AT440" s="115" t="s">
        <v>11</v>
      </c>
      <c r="AU440" s="115" t="s">
        <v>10</v>
      </c>
      <c r="AV440" s="115" t="s">
        <v>10</v>
      </c>
      <c r="AW440" s="115">
        <v>15</v>
      </c>
      <c r="AX440" s="115">
        <f>INDEX([3]Exposure_GWASs!S:S,MATCH([3]Luke!AB591,[3]Exposure_GWASs!C:C,0))</f>
        <v>15</v>
      </c>
      <c r="AY440" s="115" t="s">
        <v>10</v>
      </c>
      <c r="AZ440" s="115" t="s">
        <v>11</v>
      </c>
      <c r="BA440" s="115" t="s">
        <v>10</v>
      </c>
      <c r="BB440" s="115" t="s">
        <v>13</v>
      </c>
      <c r="BC440" s="115" t="s">
        <v>23</v>
      </c>
      <c r="BD440" s="115" t="s">
        <v>26</v>
      </c>
      <c r="BE440" s="115" t="s">
        <v>17</v>
      </c>
      <c r="BF440" s="115"/>
      <c r="BG440" s="115"/>
      <c r="BH440" s="115" t="s">
        <v>1011</v>
      </c>
      <c r="BI440" s="115" t="s">
        <v>2399</v>
      </c>
      <c r="BJ440" s="115" t="s">
        <v>2400</v>
      </c>
      <c r="BK440" s="115" t="s">
        <v>11</v>
      </c>
      <c r="BL440" s="115" t="s">
        <v>11</v>
      </c>
      <c r="BM440" s="115" t="s">
        <v>11</v>
      </c>
      <c r="BN440" s="115" t="s">
        <v>11</v>
      </c>
      <c r="BO440" s="115" t="s">
        <v>2401</v>
      </c>
      <c r="BP440" s="115" t="s">
        <v>167</v>
      </c>
      <c r="BQ440" s="115" t="s">
        <v>1012</v>
      </c>
      <c r="BR440" s="115">
        <v>-3.0000000000000001E-3</v>
      </c>
      <c r="BS440" s="115"/>
      <c r="BT440" s="115">
        <v>95</v>
      </c>
      <c r="BU440" s="115">
        <v>-7.6999999999999999E-2</v>
      </c>
      <c r="BV440" s="115">
        <v>7.0999999999999994E-2</v>
      </c>
      <c r="BW440" s="115">
        <v>0.94199999999999995</v>
      </c>
      <c r="BX440" s="115" t="s">
        <v>1791</v>
      </c>
      <c r="BY440" s="115" t="s">
        <v>10</v>
      </c>
      <c r="BZ440" s="115" t="s">
        <v>2402</v>
      </c>
      <c r="CA440" s="115" t="s">
        <v>2403</v>
      </c>
      <c r="CB440" s="115" t="s">
        <v>2404</v>
      </c>
      <c r="CC440" s="115" t="s">
        <v>2405</v>
      </c>
      <c r="CD440" s="106" t="s">
        <v>10</v>
      </c>
      <c r="CE440" s="115"/>
      <c r="CF440" s="115"/>
      <c r="CG440" s="115"/>
      <c r="CH440" s="115"/>
    </row>
    <row r="441" spans="1:86">
      <c r="A441" s="115">
        <v>52</v>
      </c>
      <c r="B441" s="105" t="s">
        <v>282</v>
      </c>
      <c r="C441" s="115" t="s">
        <v>244</v>
      </c>
      <c r="D441" s="115" t="s">
        <v>2388</v>
      </c>
      <c r="E441" s="115">
        <v>2018</v>
      </c>
      <c r="F441" s="115" t="s">
        <v>2389</v>
      </c>
      <c r="G441" s="115" t="s">
        <v>2390</v>
      </c>
      <c r="H441" s="115" t="s">
        <v>2391</v>
      </c>
      <c r="I441" s="115" t="s">
        <v>2392</v>
      </c>
      <c r="J441" s="115" t="s">
        <v>2393</v>
      </c>
      <c r="K441" s="115" t="s">
        <v>2394</v>
      </c>
      <c r="L441" s="115" t="s">
        <v>2395</v>
      </c>
      <c r="M441" s="115" t="s">
        <v>2396</v>
      </c>
      <c r="N441" s="115" t="s">
        <v>15</v>
      </c>
      <c r="O441" s="115" t="s">
        <v>5571</v>
      </c>
      <c r="P441" s="115" t="s">
        <v>5571</v>
      </c>
      <c r="Q441" s="283" t="s">
        <v>5600</v>
      </c>
      <c r="R441" s="115" t="str">
        <f>INDEX([3]Outcome_GWASs!K:K,MATCH([3]Luke!Q592,[3]Outcome_GWASs!C:C,0))</f>
        <v>Directly measured or estimated</v>
      </c>
      <c r="S441" s="115" t="s">
        <v>1129</v>
      </c>
      <c r="T441" s="115" t="str">
        <f>INDEX([3]Outcome_GWASs!I:I,MATCH([3]Luke!Q592,[3]Outcome_GWASs!C:C,0))</f>
        <v>18+</v>
      </c>
      <c r="U441" s="115" t="str">
        <f>INDEX([3]Outcome_GWASs!H:H,MATCH([3]Luke!Q592,[3]Outcome_GWASs!C:C,0))</f>
        <v xml:space="preserve">both </v>
      </c>
      <c r="V441" s="115">
        <f>INDEX([3]Outcome_GWASs!F:F,MATCH([3]Luke!Q592,[3]Outcome_GWASs!C:C,0))</f>
        <v>188578</v>
      </c>
      <c r="W441" s="115" t="s">
        <v>10</v>
      </c>
      <c r="X441" s="115">
        <f>INDEX([3]Outcome_GWASs!F:F,MATCH([3]Luke!Q592,[3]Outcome_GWASs!C:C,0))</f>
        <v>188578</v>
      </c>
      <c r="Y441" s="115" t="s">
        <v>10</v>
      </c>
      <c r="Z441" s="115" t="s">
        <v>10</v>
      </c>
      <c r="AA441" s="115" t="s">
        <v>1005</v>
      </c>
      <c r="AB441" s="115" t="str">
        <f>INDEX([3]Outcome_GWASs!E:E,MATCH([3]Luke!Q592,[3]Outcome_GWASs!C:C,0))</f>
        <v>All ancestry</v>
      </c>
      <c r="AC441" s="112" t="s">
        <v>127</v>
      </c>
      <c r="AD441" s="112" t="s">
        <v>5512</v>
      </c>
      <c r="AE441" s="115" t="s">
        <v>1555</v>
      </c>
      <c r="AF441" s="115" t="s">
        <v>262</v>
      </c>
      <c r="AG441" s="115" t="s">
        <v>140</v>
      </c>
      <c r="AH441" s="115">
        <v>35668</v>
      </c>
      <c r="AI441" s="115">
        <f>INDEX([3]Exposure_GWASs!F:F,MATCH([3]Luke!AB592,[3]Exposure_GWASs!C:C,0))</f>
        <v>35668</v>
      </c>
      <c r="AJ441" s="115" t="s">
        <v>10</v>
      </c>
      <c r="AK441" s="115" t="s">
        <v>1005</v>
      </c>
      <c r="AL441" s="115" t="s">
        <v>249</v>
      </c>
      <c r="AM441" s="115" t="s">
        <v>11</v>
      </c>
      <c r="AN441" s="115" t="s">
        <v>11</v>
      </c>
      <c r="AO441" s="115" t="s">
        <v>2398</v>
      </c>
      <c r="AP441" s="115" t="s">
        <v>11</v>
      </c>
      <c r="AQ441" s="115" t="s">
        <v>138</v>
      </c>
      <c r="AR441" s="115" t="s">
        <v>11</v>
      </c>
      <c r="AS441" s="115" t="s">
        <v>11</v>
      </c>
      <c r="AT441" s="115" t="s">
        <v>11</v>
      </c>
      <c r="AU441" s="115" t="s">
        <v>10</v>
      </c>
      <c r="AV441" s="115" t="s">
        <v>10</v>
      </c>
      <c r="AW441" s="115">
        <v>15</v>
      </c>
      <c r="AX441" s="115">
        <f>INDEX([3]Exposure_GWASs!S:S,MATCH([3]Luke!AB592,[3]Exposure_GWASs!C:C,0))</f>
        <v>15</v>
      </c>
      <c r="AY441" s="115" t="s">
        <v>10</v>
      </c>
      <c r="AZ441" s="115" t="s">
        <v>11</v>
      </c>
      <c r="BA441" s="115" t="s">
        <v>10</v>
      </c>
      <c r="BB441" s="115" t="s">
        <v>13</v>
      </c>
      <c r="BC441" s="115" t="s">
        <v>23</v>
      </c>
      <c r="BD441" s="115" t="s">
        <v>26</v>
      </c>
      <c r="BE441" s="115" t="s">
        <v>17</v>
      </c>
      <c r="BF441" s="115"/>
      <c r="BG441" s="115"/>
      <c r="BH441" s="115" t="s">
        <v>1011</v>
      </c>
      <c r="BI441" s="115" t="s">
        <v>2399</v>
      </c>
      <c r="BJ441" s="115" t="s">
        <v>2400</v>
      </c>
      <c r="BK441" s="115" t="s">
        <v>11</v>
      </c>
      <c r="BL441" s="115" t="s">
        <v>11</v>
      </c>
      <c r="BM441" s="115" t="s">
        <v>11</v>
      </c>
      <c r="BN441" s="115" t="s">
        <v>11</v>
      </c>
      <c r="BO441" s="115" t="s">
        <v>2401</v>
      </c>
      <c r="BP441" s="115" t="s">
        <v>167</v>
      </c>
      <c r="BQ441" s="115" t="s">
        <v>1012</v>
      </c>
      <c r="BR441" s="115">
        <v>-3.3000000000000002E-2</v>
      </c>
      <c r="BS441" s="115"/>
      <c r="BT441" s="115">
        <v>95</v>
      </c>
      <c r="BU441" s="115">
        <v>-0.108</v>
      </c>
      <c r="BV441" s="115">
        <v>4.2000000000000003E-2</v>
      </c>
      <c r="BW441" s="115">
        <v>0.39300000000000002</v>
      </c>
      <c r="BX441" s="115" t="s">
        <v>1791</v>
      </c>
      <c r="BY441" s="115" t="s">
        <v>10</v>
      </c>
      <c r="BZ441" s="115" t="s">
        <v>2402</v>
      </c>
      <c r="CA441" s="115" t="s">
        <v>2403</v>
      </c>
      <c r="CB441" s="115" t="s">
        <v>2404</v>
      </c>
      <c r="CC441" s="115" t="s">
        <v>2405</v>
      </c>
      <c r="CD441" s="106" t="s">
        <v>10</v>
      </c>
      <c r="CE441" s="115"/>
      <c r="CF441" s="115"/>
      <c r="CG441" s="115"/>
      <c r="CH441" s="115"/>
    </row>
    <row r="442" spans="1:86">
      <c r="A442" s="115">
        <v>52</v>
      </c>
      <c r="B442" s="105" t="s">
        <v>282</v>
      </c>
      <c r="C442" s="115" t="s">
        <v>244</v>
      </c>
      <c r="D442" s="115" t="s">
        <v>2388</v>
      </c>
      <c r="E442" s="115">
        <v>2018</v>
      </c>
      <c r="F442" s="115" t="s">
        <v>2389</v>
      </c>
      <c r="G442" s="115" t="s">
        <v>2390</v>
      </c>
      <c r="H442" s="115" t="s">
        <v>2391</v>
      </c>
      <c r="I442" s="115" t="s">
        <v>2392</v>
      </c>
      <c r="J442" s="115" t="s">
        <v>2393</v>
      </c>
      <c r="K442" s="115" t="s">
        <v>2394</v>
      </c>
      <c r="L442" s="115" t="s">
        <v>2395</v>
      </c>
      <c r="M442" s="115" t="s">
        <v>2396</v>
      </c>
      <c r="N442" s="115" t="s">
        <v>15</v>
      </c>
      <c r="O442" s="115" t="s">
        <v>5571</v>
      </c>
      <c r="P442" s="115" t="s">
        <v>5571</v>
      </c>
      <c r="Q442" s="283" t="s">
        <v>5600</v>
      </c>
      <c r="R442" s="115" t="str">
        <f>INDEX([3]Outcome_GWASs!K:K,MATCH([3]Luke!Q593,[3]Outcome_GWASs!C:C,0))</f>
        <v>Total cholesterol</v>
      </c>
      <c r="S442" s="115" t="s">
        <v>2425</v>
      </c>
      <c r="T442" s="115" t="str">
        <f>INDEX([3]Outcome_GWASs!I:I,MATCH([3]Luke!Q593,[3]Outcome_GWASs!C:C,0))</f>
        <v>18+</v>
      </c>
      <c r="U442" s="115" t="str">
        <f>INDEX([3]Outcome_GWASs!H:H,MATCH([3]Luke!Q593,[3]Outcome_GWASs!C:C,0))</f>
        <v xml:space="preserve">both </v>
      </c>
      <c r="V442" s="115">
        <f>INDEX([3]Outcome_GWASs!F:F,MATCH([3]Luke!Q593,[3]Outcome_GWASs!C:C,0))</f>
        <v>188578</v>
      </c>
      <c r="W442" s="115" t="s">
        <v>10</v>
      </c>
      <c r="X442" s="115">
        <f>INDEX([3]Outcome_GWASs!F:F,MATCH([3]Luke!Q593,[3]Outcome_GWASs!C:C,0))</f>
        <v>188578</v>
      </c>
      <c r="Y442" s="115" t="s">
        <v>10</v>
      </c>
      <c r="Z442" s="115" t="s">
        <v>10</v>
      </c>
      <c r="AA442" s="115" t="s">
        <v>1005</v>
      </c>
      <c r="AB442" s="115" t="str">
        <f>INDEX([3]Outcome_GWASs!E:E,MATCH([3]Luke!Q593,[3]Outcome_GWASs!C:C,0))</f>
        <v>All ancestry</v>
      </c>
      <c r="AC442" s="112" t="s">
        <v>127</v>
      </c>
      <c r="AD442" s="112" t="s">
        <v>5512</v>
      </c>
      <c r="AE442" s="115" t="s">
        <v>1555</v>
      </c>
      <c r="AF442" s="115" t="s">
        <v>262</v>
      </c>
      <c r="AG442" s="115" t="s">
        <v>140</v>
      </c>
      <c r="AH442" s="115">
        <v>35668</v>
      </c>
      <c r="AI442" s="115">
        <f>INDEX([3]Exposure_GWASs!F:F,MATCH([3]Luke!AB593,[3]Exposure_GWASs!C:C,0))</f>
        <v>35668</v>
      </c>
      <c r="AJ442" s="115" t="s">
        <v>10</v>
      </c>
      <c r="AK442" s="115" t="s">
        <v>1005</v>
      </c>
      <c r="AL442" s="115" t="s">
        <v>249</v>
      </c>
      <c r="AM442" s="115" t="s">
        <v>11</v>
      </c>
      <c r="AN442" s="115" t="s">
        <v>11</v>
      </c>
      <c r="AO442" s="115" t="s">
        <v>2398</v>
      </c>
      <c r="AP442" s="115" t="s">
        <v>11</v>
      </c>
      <c r="AQ442" s="115" t="s">
        <v>138</v>
      </c>
      <c r="AR442" s="115" t="s">
        <v>11</v>
      </c>
      <c r="AS442" s="115" t="s">
        <v>11</v>
      </c>
      <c r="AT442" s="115" t="s">
        <v>11</v>
      </c>
      <c r="AU442" s="115" t="s">
        <v>10</v>
      </c>
      <c r="AV442" s="115" t="s">
        <v>10</v>
      </c>
      <c r="AW442" s="115">
        <v>15</v>
      </c>
      <c r="AX442" s="115">
        <f>INDEX([3]Exposure_GWASs!S:S,MATCH([3]Luke!AB593,[3]Exposure_GWASs!C:C,0))</f>
        <v>15</v>
      </c>
      <c r="AY442" s="115" t="s">
        <v>10</v>
      </c>
      <c r="AZ442" s="115" t="s">
        <v>11</v>
      </c>
      <c r="BA442" s="115" t="s">
        <v>10</v>
      </c>
      <c r="BB442" s="115" t="s">
        <v>13</v>
      </c>
      <c r="BC442" s="115" t="s">
        <v>23</v>
      </c>
      <c r="BD442" s="115" t="s">
        <v>26</v>
      </c>
      <c r="BE442" s="115" t="s">
        <v>17</v>
      </c>
      <c r="BF442" s="115"/>
      <c r="BG442" s="115"/>
      <c r="BH442" s="115" t="s">
        <v>1011</v>
      </c>
      <c r="BI442" s="115" t="s">
        <v>2399</v>
      </c>
      <c r="BJ442" s="115" t="s">
        <v>2400</v>
      </c>
      <c r="BK442" s="115" t="s">
        <v>11</v>
      </c>
      <c r="BL442" s="115" t="s">
        <v>11</v>
      </c>
      <c r="BM442" s="115" t="s">
        <v>11</v>
      </c>
      <c r="BN442" s="115" t="s">
        <v>11</v>
      </c>
      <c r="BO442" s="115" t="s">
        <v>2401</v>
      </c>
      <c r="BP442" s="115" t="s">
        <v>167</v>
      </c>
      <c r="BQ442" s="115" t="s">
        <v>1012</v>
      </c>
      <c r="BR442" s="115">
        <v>0.109</v>
      </c>
      <c r="BS442" s="115"/>
      <c r="BT442" s="115">
        <v>95</v>
      </c>
      <c r="BU442" s="115">
        <v>5.8000000000000003E-2</v>
      </c>
      <c r="BV442" s="115">
        <v>0.16</v>
      </c>
      <c r="BW442" s="115" t="s">
        <v>2125</v>
      </c>
      <c r="BX442" s="115" t="s">
        <v>1791</v>
      </c>
      <c r="BY442" s="115" t="s">
        <v>10</v>
      </c>
      <c r="BZ442" s="115" t="s">
        <v>2402</v>
      </c>
      <c r="CA442" s="115" t="s">
        <v>2403</v>
      </c>
      <c r="CB442" s="115" t="s">
        <v>2404</v>
      </c>
      <c r="CC442" s="115" t="s">
        <v>2405</v>
      </c>
      <c r="CD442" s="106" t="s">
        <v>10</v>
      </c>
      <c r="CE442" s="115"/>
      <c r="CF442" s="115"/>
      <c r="CG442" s="115"/>
      <c r="CH442" s="115"/>
    </row>
    <row r="443" spans="1:86">
      <c r="A443" s="115">
        <v>52</v>
      </c>
      <c r="B443" s="105" t="s">
        <v>282</v>
      </c>
      <c r="C443" s="115" t="s">
        <v>244</v>
      </c>
      <c r="D443" s="115" t="s">
        <v>2388</v>
      </c>
      <c r="E443" s="115">
        <v>2018</v>
      </c>
      <c r="F443" s="115" t="s">
        <v>2389</v>
      </c>
      <c r="G443" s="115" t="s">
        <v>2390</v>
      </c>
      <c r="H443" s="115" t="s">
        <v>2391</v>
      </c>
      <c r="I443" s="115" t="s">
        <v>2392</v>
      </c>
      <c r="J443" s="115" t="s">
        <v>2393</v>
      </c>
      <c r="K443" s="115" t="s">
        <v>2394</v>
      </c>
      <c r="L443" s="115" t="s">
        <v>2395</v>
      </c>
      <c r="M443" s="115" t="s">
        <v>2396</v>
      </c>
      <c r="N443" s="115" t="s">
        <v>15</v>
      </c>
      <c r="O443" s="115" t="s">
        <v>1915</v>
      </c>
      <c r="P443" s="115" t="s">
        <v>5785</v>
      </c>
      <c r="Q443" s="283" t="s">
        <v>5600</v>
      </c>
      <c r="R443" s="115" t="str">
        <f>INDEX([3]Outcome_GWASs!K:K,MATCH([3]Luke!Q594,[3]Outcome_GWASs!C:C,0))</f>
        <v>serum creatinine results among patients with diabetes</v>
      </c>
      <c r="S443" s="115" t="s">
        <v>2426</v>
      </c>
      <c r="T443" s="115" t="str">
        <f>INDEX([3]Outcome_GWASs!I:I,MATCH([3]Luke!Q594,[3]Outcome_GWASs!C:C,0))</f>
        <v>18+</v>
      </c>
      <c r="U443" s="115" t="str">
        <f>INDEX([3]Outcome_GWASs!H:H,MATCH([3]Luke!Q594,[3]Outcome_GWASs!C:C,0))</f>
        <v>both</v>
      </c>
      <c r="V443" s="115">
        <f>INDEX([3]Outcome_GWASs!F:F,MATCH([3]Luke!Q594,[3]Outcome_GWASs!C:C,0))</f>
        <v>133413</v>
      </c>
      <c r="W443" s="115" t="s">
        <v>10</v>
      </c>
      <c r="X443" s="115">
        <f>INDEX([3]Outcome_GWASs!F:F,MATCH([3]Luke!Q594,[3]Outcome_GWASs!C:C,0))</f>
        <v>133413</v>
      </c>
      <c r="Y443" s="115" t="s">
        <v>10</v>
      </c>
      <c r="Z443" s="115" t="s">
        <v>10</v>
      </c>
      <c r="AA443" s="115" t="s">
        <v>1005</v>
      </c>
      <c r="AB443" s="115" t="str">
        <f>INDEX([3]Outcome_GWASs!E:E,MATCH([3]Luke!Q594,[3]Outcome_GWASs!C:C,0))</f>
        <v>European?</v>
      </c>
      <c r="AC443" s="112" t="s">
        <v>127</v>
      </c>
      <c r="AD443" s="112" t="s">
        <v>5512</v>
      </c>
      <c r="AE443" s="115" t="s">
        <v>1555</v>
      </c>
      <c r="AF443" s="115" t="s">
        <v>262</v>
      </c>
      <c r="AG443" s="115" t="s">
        <v>140</v>
      </c>
      <c r="AH443" s="115">
        <v>35668</v>
      </c>
      <c r="AI443" s="115">
        <f>INDEX([3]Exposure_GWASs!F:F,MATCH([3]Luke!AB594,[3]Exposure_GWASs!C:C,0))</f>
        <v>35668</v>
      </c>
      <c r="AJ443" s="115" t="s">
        <v>10</v>
      </c>
      <c r="AK443" s="115" t="s">
        <v>1005</v>
      </c>
      <c r="AL443" s="115" t="s">
        <v>249</v>
      </c>
      <c r="AM443" s="115" t="s">
        <v>11</v>
      </c>
      <c r="AN443" s="115" t="s">
        <v>11</v>
      </c>
      <c r="AO443" s="115" t="s">
        <v>2398</v>
      </c>
      <c r="AP443" s="115" t="s">
        <v>11</v>
      </c>
      <c r="AQ443" s="115" t="s">
        <v>138</v>
      </c>
      <c r="AR443" s="115" t="s">
        <v>11</v>
      </c>
      <c r="AS443" s="115" t="s">
        <v>11</v>
      </c>
      <c r="AT443" s="115" t="s">
        <v>11</v>
      </c>
      <c r="AU443" s="115" t="s">
        <v>10</v>
      </c>
      <c r="AV443" s="115" t="s">
        <v>10</v>
      </c>
      <c r="AW443" s="115">
        <v>15</v>
      </c>
      <c r="AX443" s="115">
        <f>INDEX([3]Exposure_GWASs!S:S,MATCH([3]Luke!AB594,[3]Exposure_GWASs!C:C,0))</f>
        <v>15</v>
      </c>
      <c r="AY443" s="115" t="s">
        <v>10</v>
      </c>
      <c r="AZ443" s="115" t="s">
        <v>11</v>
      </c>
      <c r="BA443" s="115" t="s">
        <v>10</v>
      </c>
      <c r="BB443" s="115" t="s">
        <v>13</v>
      </c>
      <c r="BC443" s="115" t="s">
        <v>23</v>
      </c>
      <c r="BD443" s="115" t="s">
        <v>26</v>
      </c>
      <c r="BE443" s="115" t="s">
        <v>17</v>
      </c>
      <c r="BF443" s="115"/>
      <c r="BG443" s="115"/>
      <c r="BH443" s="115" t="s">
        <v>1011</v>
      </c>
      <c r="BI443" s="115" t="s">
        <v>2399</v>
      </c>
      <c r="BJ443" s="115" t="s">
        <v>2400</v>
      </c>
      <c r="BK443" s="115" t="s">
        <v>11</v>
      </c>
      <c r="BL443" s="115" t="s">
        <v>11</v>
      </c>
      <c r="BM443" s="115" t="s">
        <v>11</v>
      </c>
      <c r="BN443" s="115" t="s">
        <v>11</v>
      </c>
      <c r="BO443" s="115" t="s">
        <v>2401</v>
      </c>
      <c r="BP443" s="115" t="s">
        <v>2427</v>
      </c>
      <c r="BQ443" s="115" t="s">
        <v>1012</v>
      </c>
      <c r="BR443" s="115">
        <v>3.4000000000000002E-2</v>
      </c>
      <c r="BS443" s="115"/>
      <c r="BT443" s="115">
        <v>95</v>
      </c>
      <c r="BU443" s="115">
        <v>1E-3</v>
      </c>
      <c r="BV443" s="115">
        <v>6.7000000000000004E-2</v>
      </c>
      <c r="BW443" s="115">
        <v>5.8000000000000003E-2</v>
      </c>
      <c r="BX443" s="115" t="s">
        <v>1791</v>
      </c>
      <c r="BY443" s="115" t="s">
        <v>10</v>
      </c>
      <c r="BZ443" s="115" t="s">
        <v>2402</v>
      </c>
      <c r="CA443" s="115" t="s">
        <v>2403</v>
      </c>
      <c r="CB443" s="115" t="s">
        <v>2404</v>
      </c>
      <c r="CC443" s="115" t="s">
        <v>2405</v>
      </c>
      <c r="CD443" s="106" t="s">
        <v>10</v>
      </c>
      <c r="CE443" s="115"/>
      <c r="CF443" s="115"/>
      <c r="CG443" s="115"/>
      <c r="CH443" s="115"/>
    </row>
    <row r="444" spans="1:86">
      <c r="A444" s="115">
        <v>52</v>
      </c>
      <c r="B444" s="105" t="s">
        <v>282</v>
      </c>
      <c r="C444" s="115" t="s">
        <v>244</v>
      </c>
      <c r="D444" s="115" t="s">
        <v>2388</v>
      </c>
      <c r="E444" s="115">
        <v>2018</v>
      </c>
      <c r="F444" s="115" t="s">
        <v>2389</v>
      </c>
      <c r="G444" s="115" t="s">
        <v>2390</v>
      </c>
      <c r="H444" s="115" t="s">
        <v>2391</v>
      </c>
      <c r="I444" s="115" t="s">
        <v>2392</v>
      </c>
      <c r="J444" s="115" t="s">
        <v>2393</v>
      </c>
      <c r="K444" s="115" t="s">
        <v>2394</v>
      </c>
      <c r="L444" s="115" t="s">
        <v>2395</v>
      </c>
      <c r="M444" s="115" t="s">
        <v>2396</v>
      </c>
      <c r="N444" s="115" t="s">
        <v>15</v>
      </c>
      <c r="O444" s="115" t="s">
        <v>1915</v>
      </c>
      <c r="P444" s="115" t="s">
        <v>5783</v>
      </c>
      <c r="Q444" s="283" t="s">
        <v>5600</v>
      </c>
      <c r="R444" s="115" t="str">
        <f>INDEX([3]Outcome_GWASs!K:K,MATCH([3]Luke!Q595,[3]Outcome_GWASs!C:C,0))</f>
        <v>serum creatinine</v>
      </c>
      <c r="S444" s="115" t="s">
        <v>2428</v>
      </c>
      <c r="T444" s="115" t="str">
        <f>INDEX([3]Outcome_GWASs!I:I,MATCH([3]Luke!Q595,[3]Outcome_GWASs!C:C,0))</f>
        <v>18+</v>
      </c>
      <c r="U444" s="115" t="str">
        <f>INDEX([3]Outcome_GWASs!H:H,MATCH([3]Luke!Q595,[3]Outcome_GWASs!C:C,0))</f>
        <v>both</v>
      </c>
      <c r="V444" s="115">
        <f>INDEX([3]Outcome_GWASs!F:F,MATCH([3]Luke!Q595,[3]Outcome_GWASs!C:C,0))</f>
        <v>133413</v>
      </c>
      <c r="W444" s="115" t="s">
        <v>10</v>
      </c>
      <c r="X444" s="115">
        <f>INDEX([3]Outcome_GWASs!F:F,MATCH([3]Luke!Q595,[3]Outcome_GWASs!C:C,0))</f>
        <v>133413</v>
      </c>
      <c r="Y444" s="115" t="s">
        <v>10</v>
      </c>
      <c r="Z444" s="115" t="s">
        <v>10</v>
      </c>
      <c r="AA444" s="115" t="s">
        <v>1005</v>
      </c>
      <c r="AB444" s="115" t="str">
        <f>INDEX([3]Outcome_GWASs!E:E,MATCH([3]Luke!Q595,[3]Outcome_GWASs!C:C,0))</f>
        <v>European?</v>
      </c>
      <c r="AC444" s="112" t="s">
        <v>127</v>
      </c>
      <c r="AD444" s="112" t="s">
        <v>5512</v>
      </c>
      <c r="AE444" s="115" t="s">
        <v>1555</v>
      </c>
      <c r="AF444" s="115" t="s">
        <v>262</v>
      </c>
      <c r="AG444" s="115" t="s">
        <v>140</v>
      </c>
      <c r="AH444" s="115">
        <v>35668</v>
      </c>
      <c r="AI444" s="115">
        <f>INDEX([3]Exposure_GWASs!F:F,MATCH([3]Luke!AB595,[3]Exposure_GWASs!C:C,0))</f>
        <v>35668</v>
      </c>
      <c r="AJ444" s="115" t="s">
        <v>10</v>
      </c>
      <c r="AK444" s="115" t="s">
        <v>1005</v>
      </c>
      <c r="AL444" s="115" t="s">
        <v>249</v>
      </c>
      <c r="AM444" s="115" t="s">
        <v>11</v>
      </c>
      <c r="AN444" s="115" t="s">
        <v>11</v>
      </c>
      <c r="AO444" s="115" t="s">
        <v>2398</v>
      </c>
      <c r="AP444" s="115" t="s">
        <v>11</v>
      </c>
      <c r="AQ444" s="115" t="s">
        <v>138</v>
      </c>
      <c r="AR444" s="115" t="s">
        <v>11</v>
      </c>
      <c r="AS444" s="115" t="s">
        <v>11</v>
      </c>
      <c r="AT444" s="115" t="s">
        <v>11</v>
      </c>
      <c r="AU444" s="115" t="s">
        <v>10</v>
      </c>
      <c r="AV444" s="115" t="s">
        <v>10</v>
      </c>
      <c r="AW444" s="115">
        <v>15</v>
      </c>
      <c r="AX444" s="115">
        <f>INDEX([3]Exposure_GWASs!S:S,MATCH([3]Luke!AB595,[3]Exposure_GWASs!C:C,0))</f>
        <v>15</v>
      </c>
      <c r="AY444" s="115" t="s">
        <v>10</v>
      </c>
      <c r="AZ444" s="115" t="s">
        <v>11</v>
      </c>
      <c r="BA444" s="115" t="s">
        <v>10</v>
      </c>
      <c r="BB444" s="115" t="s">
        <v>13</v>
      </c>
      <c r="BC444" s="115" t="s">
        <v>23</v>
      </c>
      <c r="BD444" s="115" t="s">
        <v>26</v>
      </c>
      <c r="BE444" s="115" t="s">
        <v>17</v>
      </c>
      <c r="BF444" s="115"/>
      <c r="BG444" s="115"/>
      <c r="BH444" s="115" t="s">
        <v>1011</v>
      </c>
      <c r="BI444" s="115" t="s">
        <v>2399</v>
      </c>
      <c r="BJ444" s="115" t="s">
        <v>2400</v>
      </c>
      <c r="BK444" s="115" t="s">
        <v>11</v>
      </c>
      <c r="BL444" s="115" t="s">
        <v>11</v>
      </c>
      <c r="BM444" s="115" t="s">
        <v>11</v>
      </c>
      <c r="BN444" s="115" t="s">
        <v>11</v>
      </c>
      <c r="BO444" s="115" t="s">
        <v>2401</v>
      </c>
      <c r="BP444" s="115" t="s">
        <v>2429</v>
      </c>
      <c r="BQ444" s="115" t="s">
        <v>1012</v>
      </c>
      <c r="BR444" s="115">
        <v>4.0000000000000001E-3</v>
      </c>
      <c r="BS444" s="115"/>
      <c r="BT444" s="115">
        <v>95</v>
      </c>
      <c r="BU444" s="115">
        <v>-8.0000000000000002E-3</v>
      </c>
      <c r="BV444" s="115">
        <v>1.6E-2</v>
      </c>
      <c r="BW444" s="115">
        <v>0.55400000000000005</v>
      </c>
      <c r="BX444" s="115" t="s">
        <v>1791</v>
      </c>
      <c r="BY444" s="115" t="s">
        <v>10</v>
      </c>
      <c r="BZ444" s="115" t="s">
        <v>2402</v>
      </c>
      <c r="CA444" s="115" t="s">
        <v>2403</v>
      </c>
      <c r="CB444" s="115" t="s">
        <v>2404</v>
      </c>
      <c r="CC444" s="115" t="s">
        <v>2405</v>
      </c>
      <c r="CD444" s="106" t="s">
        <v>10</v>
      </c>
      <c r="CE444" s="115"/>
      <c r="CF444" s="115"/>
      <c r="CG444" s="115"/>
      <c r="CH444" s="115"/>
    </row>
    <row r="445" spans="1:86">
      <c r="A445" s="115">
        <v>52</v>
      </c>
      <c r="B445" s="105" t="s">
        <v>282</v>
      </c>
      <c r="C445" s="115" t="s">
        <v>244</v>
      </c>
      <c r="D445" s="115" t="s">
        <v>2388</v>
      </c>
      <c r="E445" s="115">
        <v>2018</v>
      </c>
      <c r="F445" s="115" t="s">
        <v>2389</v>
      </c>
      <c r="G445" s="115" t="s">
        <v>2390</v>
      </c>
      <c r="H445" s="115" t="s">
        <v>2391</v>
      </c>
      <c r="I445" s="115" t="s">
        <v>2392</v>
      </c>
      <c r="J445" s="115" t="s">
        <v>2393</v>
      </c>
      <c r="K445" s="115" t="s">
        <v>2394</v>
      </c>
      <c r="L445" s="115" t="s">
        <v>2395</v>
      </c>
      <c r="M445" s="115" t="s">
        <v>2396</v>
      </c>
      <c r="N445" s="115" t="s">
        <v>15</v>
      </c>
      <c r="O445" s="115" t="s">
        <v>1915</v>
      </c>
      <c r="P445" s="115" t="s">
        <v>5784</v>
      </c>
      <c r="Q445" s="283" t="s">
        <v>5600</v>
      </c>
      <c r="R445" s="115" t="str">
        <f>INDEX([3]Outcome_GWASs!K:K,MATCH([3]Luke!Q596,[3]Outcome_GWASs!C:C,0))</f>
        <v>serum creatinine calculated based on cystatin C (an additional, complementary biomarker of renal function);</v>
      </c>
      <c r="S445" s="115" t="s">
        <v>2430</v>
      </c>
      <c r="T445" s="115" t="str">
        <f>INDEX([3]Outcome_GWASs!I:I,MATCH([3]Luke!Q596,[3]Outcome_GWASs!C:C,0))</f>
        <v>18+</v>
      </c>
      <c r="U445" s="115" t="str">
        <f>INDEX([3]Outcome_GWASs!H:H,MATCH([3]Luke!Q596,[3]Outcome_GWASs!C:C,0))</f>
        <v>both</v>
      </c>
      <c r="V445" s="115">
        <f>INDEX([3]Outcome_GWASs!F:F,MATCH([3]Luke!Q596,[3]Outcome_GWASs!C:C,0))</f>
        <v>133413</v>
      </c>
      <c r="W445" s="115" t="s">
        <v>10</v>
      </c>
      <c r="X445" s="115">
        <f>INDEX([3]Outcome_GWASs!F:F,MATCH([3]Luke!Q596,[3]Outcome_GWASs!C:C,0))</f>
        <v>133413</v>
      </c>
      <c r="Y445" s="115" t="s">
        <v>10</v>
      </c>
      <c r="Z445" s="115" t="s">
        <v>10</v>
      </c>
      <c r="AA445" s="115" t="s">
        <v>1005</v>
      </c>
      <c r="AB445" s="115" t="str">
        <f>INDEX([3]Outcome_GWASs!E:E,MATCH([3]Luke!Q596,[3]Outcome_GWASs!C:C,0))</f>
        <v>European?</v>
      </c>
      <c r="AC445" s="112" t="s">
        <v>127</v>
      </c>
      <c r="AD445" s="112" t="s">
        <v>5512</v>
      </c>
      <c r="AE445" s="115" t="s">
        <v>1555</v>
      </c>
      <c r="AF445" s="115" t="s">
        <v>262</v>
      </c>
      <c r="AG445" s="115" t="s">
        <v>140</v>
      </c>
      <c r="AH445" s="115">
        <v>35668</v>
      </c>
      <c r="AI445" s="115">
        <f>INDEX([3]Exposure_GWASs!F:F,MATCH([3]Luke!AB596,[3]Exposure_GWASs!C:C,0))</f>
        <v>35668</v>
      </c>
      <c r="AJ445" s="115" t="s">
        <v>10</v>
      </c>
      <c r="AK445" s="115" t="s">
        <v>1005</v>
      </c>
      <c r="AL445" s="115" t="s">
        <v>249</v>
      </c>
      <c r="AM445" s="115" t="s">
        <v>11</v>
      </c>
      <c r="AN445" s="115" t="s">
        <v>11</v>
      </c>
      <c r="AO445" s="115" t="s">
        <v>2398</v>
      </c>
      <c r="AP445" s="115" t="s">
        <v>11</v>
      </c>
      <c r="AQ445" s="115" t="s">
        <v>138</v>
      </c>
      <c r="AR445" s="115" t="s">
        <v>11</v>
      </c>
      <c r="AS445" s="115" t="s">
        <v>11</v>
      </c>
      <c r="AT445" s="115" t="s">
        <v>11</v>
      </c>
      <c r="AU445" s="115" t="s">
        <v>10</v>
      </c>
      <c r="AV445" s="115" t="s">
        <v>10</v>
      </c>
      <c r="AW445" s="115">
        <v>15</v>
      </c>
      <c r="AX445" s="115">
        <f>INDEX([3]Exposure_GWASs!S:S,MATCH([3]Luke!AB596,[3]Exposure_GWASs!C:C,0))</f>
        <v>15</v>
      </c>
      <c r="AY445" s="115" t="s">
        <v>10</v>
      </c>
      <c r="AZ445" s="115" t="s">
        <v>11</v>
      </c>
      <c r="BA445" s="115" t="s">
        <v>10</v>
      </c>
      <c r="BB445" s="115" t="s">
        <v>13</v>
      </c>
      <c r="BC445" s="115" t="s">
        <v>23</v>
      </c>
      <c r="BD445" s="115" t="s">
        <v>26</v>
      </c>
      <c r="BE445" s="115" t="s">
        <v>17</v>
      </c>
      <c r="BF445" s="115"/>
      <c r="BG445" s="115"/>
      <c r="BH445" s="115" t="s">
        <v>1011</v>
      </c>
      <c r="BI445" s="115" t="s">
        <v>2399</v>
      </c>
      <c r="BJ445" s="115" t="s">
        <v>2400</v>
      </c>
      <c r="BK445" s="115" t="s">
        <v>11</v>
      </c>
      <c r="BL445" s="115" t="s">
        <v>11</v>
      </c>
      <c r="BM445" s="115" t="s">
        <v>11</v>
      </c>
      <c r="BN445" s="115" t="s">
        <v>11</v>
      </c>
      <c r="BO445" s="115" t="s">
        <v>2401</v>
      </c>
      <c r="BP445" s="115" t="s">
        <v>2431</v>
      </c>
      <c r="BQ445" s="115" t="s">
        <v>1012</v>
      </c>
      <c r="BR445" s="115">
        <v>-2.7E-2</v>
      </c>
      <c r="BS445" s="115"/>
      <c r="BT445" s="115">
        <v>95</v>
      </c>
      <c r="BU445" s="115">
        <v>-5.1999999999999998E-2</v>
      </c>
      <c r="BV445" s="115">
        <v>-2E-3</v>
      </c>
      <c r="BW445" s="115">
        <v>5.5E-2</v>
      </c>
      <c r="BX445" s="115" t="s">
        <v>1791</v>
      </c>
      <c r="BY445" s="115" t="s">
        <v>10</v>
      </c>
      <c r="BZ445" s="115" t="s">
        <v>2402</v>
      </c>
      <c r="CA445" s="115" t="s">
        <v>2403</v>
      </c>
      <c r="CB445" s="115" t="s">
        <v>2404</v>
      </c>
      <c r="CC445" s="115" t="s">
        <v>2405</v>
      </c>
      <c r="CD445" s="106" t="s">
        <v>10</v>
      </c>
      <c r="CE445" s="115"/>
      <c r="CF445" s="115"/>
      <c r="CG445" s="115"/>
      <c r="CH445" s="115"/>
    </row>
    <row r="446" spans="1:86">
      <c r="A446" s="115">
        <v>52</v>
      </c>
      <c r="B446" s="105" t="s">
        <v>282</v>
      </c>
      <c r="C446" s="115" t="s">
        <v>244</v>
      </c>
      <c r="D446" s="115" t="s">
        <v>2388</v>
      </c>
      <c r="E446" s="115">
        <v>2018</v>
      </c>
      <c r="F446" s="115" t="s">
        <v>2389</v>
      </c>
      <c r="G446" s="115" t="s">
        <v>2390</v>
      </c>
      <c r="H446" s="115" t="s">
        <v>2391</v>
      </c>
      <c r="I446" s="115" t="s">
        <v>2392</v>
      </c>
      <c r="J446" s="115" t="s">
        <v>2393</v>
      </c>
      <c r="K446" s="115" t="s">
        <v>2394</v>
      </c>
      <c r="L446" s="115" t="s">
        <v>2395</v>
      </c>
      <c r="M446" s="115" t="s">
        <v>2396</v>
      </c>
      <c r="N446" s="115" t="s">
        <v>15</v>
      </c>
      <c r="O446" s="115" t="s">
        <v>5560</v>
      </c>
      <c r="P446" s="115" t="s">
        <v>5560</v>
      </c>
      <c r="Q446" s="283" t="s">
        <v>5600</v>
      </c>
      <c r="R446" s="115" t="str">
        <f>INDEX([3]Outcome_GWASs!K:K,MATCH([3]Luke!Q597,[3]Outcome_GWASs!C:C,0))</f>
        <v>Type 2 Diabetes</v>
      </c>
      <c r="S446" s="115" t="s">
        <v>2432</v>
      </c>
      <c r="T446" s="115" t="str">
        <f>INDEX([3]Outcome_GWASs!I:I,MATCH([3]Luke!Q597,[3]Outcome_GWASs!C:C,0))</f>
        <v>18+</v>
      </c>
      <c r="U446" s="115" t="str">
        <f>INDEX([3]Outcome_GWASs!H:H,MATCH([3]Luke!Q597,[3]Outcome_GWASs!C:C,0))</f>
        <v>both</v>
      </c>
      <c r="V446" s="115">
        <f>INDEX([3]Outcome_GWASs!F:F,MATCH([3]Luke!Q597,[3]Outcome_GWASs!C:C,0))</f>
        <v>26488</v>
      </c>
      <c r="W446" s="115">
        <f>INDEX([3]Outcome_GWASs!G:G,MATCH([3]Luke!Q597,[3]Outcome_GWASs!C:C,0))</f>
        <v>83964</v>
      </c>
      <c r="X446" s="115">
        <f>INDEX([3]Outcome_GWASs!F:F,MATCH([3]Luke!Q597,[3]Outcome_GWASs!C:C,0))</f>
        <v>26488</v>
      </c>
      <c r="Y446" s="115">
        <f>INDEX([3]Outcome_GWASs!G:G,MATCH([3]Luke!Q597,[3]Outcome_GWASs!C:C,0))</f>
        <v>83964</v>
      </c>
      <c r="Z446" s="115" t="s">
        <v>10</v>
      </c>
      <c r="AA446" s="115" t="s">
        <v>1005</v>
      </c>
      <c r="AB446" s="115" t="str">
        <f>INDEX([3]Outcome_GWASs!E:E,MATCH([3]Luke!Q597,[3]Outcome_GWASs!C:C,0))</f>
        <v>Trans-ethnic</v>
      </c>
      <c r="AC446" s="112" t="s">
        <v>127</v>
      </c>
      <c r="AD446" s="112" t="s">
        <v>5512</v>
      </c>
      <c r="AE446" s="115" t="s">
        <v>1555</v>
      </c>
      <c r="AF446" s="115" t="s">
        <v>262</v>
      </c>
      <c r="AG446" s="115" t="s">
        <v>140</v>
      </c>
      <c r="AH446" s="115">
        <v>35668</v>
      </c>
      <c r="AI446" s="115">
        <f>INDEX([3]Exposure_GWASs!F:F,MATCH([3]Luke!AB597,[3]Exposure_GWASs!C:C,0))</f>
        <v>35668</v>
      </c>
      <c r="AJ446" s="115" t="s">
        <v>10</v>
      </c>
      <c r="AK446" s="115" t="s">
        <v>1005</v>
      </c>
      <c r="AL446" s="115" t="s">
        <v>249</v>
      </c>
      <c r="AM446" s="115" t="s">
        <v>11</v>
      </c>
      <c r="AN446" s="115" t="s">
        <v>11</v>
      </c>
      <c r="AO446" s="115" t="s">
        <v>2398</v>
      </c>
      <c r="AP446" s="115" t="s">
        <v>11</v>
      </c>
      <c r="AQ446" s="115" t="s">
        <v>138</v>
      </c>
      <c r="AR446" s="115" t="s">
        <v>11</v>
      </c>
      <c r="AS446" s="115" t="s">
        <v>11</v>
      </c>
      <c r="AT446" s="115" t="s">
        <v>11</v>
      </c>
      <c r="AU446" s="115" t="s">
        <v>10</v>
      </c>
      <c r="AV446" s="115" t="s">
        <v>10</v>
      </c>
      <c r="AW446" s="115">
        <v>15</v>
      </c>
      <c r="AX446" s="115">
        <f>INDEX([3]Exposure_GWASs!S:S,MATCH([3]Luke!AB597,[3]Exposure_GWASs!C:C,0))</f>
        <v>15</v>
      </c>
      <c r="AY446" s="115" t="s">
        <v>10</v>
      </c>
      <c r="AZ446" s="115" t="s">
        <v>11</v>
      </c>
      <c r="BA446" s="115" t="s">
        <v>10</v>
      </c>
      <c r="BB446" s="115" t="s">
        <v>13</v>
      </c>
      <c r="BC446" s="115" t="s">
        <v>23</v>
      </c>
      <c r="BD446" s="115" t="s">
        <v>26</v>
      </c>
      <c r="BE446" s="115" t="s">
        <v>17</v>
      </c>
      <c r="BF446" s="115"/>
      <c r="BG446" s="115"/>
      <c r="BH446" s="115" t="s">
        <v>1011</v>
      </c>
      <c r="BI446" s="115" t="s">
        <v>2399</v>
      </c>
      <c r="BJ446" s="115" t="s">
        <v>2400</v>
      </c>
      <c r="BK446" s="115" t="s">
        <v>11</v>
      </c>
      <c r="BL446" s="115" t="s">
        <v>11</v>
      </c>
      <c r="BM446" s="115" t="s">
        <v>11</v>
      </c>
      <c r="BN446" s="115" t="s">
        <v>11</v>
      </c>
      <c r="BO446" s="115" t="s">
        <v>2433</v>
      </c>
      <c r="BP446" s="115" t="s">
        <v>1059</v>
      </c>
      <c r="BQ446" s="115" t="s">
        <v>1029</v>
      </c>
      <c r="BR446" s="115">
        <v>1.83</v>
      </c>
      <c r="BS446" s="115"/>
      <c r="BT446" s="115">
        <v>95</v>
      </c>
      <c r="BU446" s="115">
        <v>1.46</v>
      </c>
      <c r="BV446" s="115">
        <v>2.2999999999999998</v>
      </c>
      <c r="BW446" s="115" t="s">
        <v>2434</v>
      </c>
      <c r="BX446" s="115" t="s">
        <v>1791</v>
      </c>
      <c r="BY446" s="115" t="s">
        <v>10</v>
      </c>
      <c r="BZ446" s="115" t="s">
        <v>2402</v>
      </c>
      <c r="CA446" s="115" t="s">
        <v>2403</v>
      </c>
      <c r="CB446" s="115" t="s">
        <v>2404</v>
      </c>
      <c r="CC446" s="115" t="s">
        <v>2405</v>
      </c>
      <c r="CD446" s="106" t="s">
        <v>10</v>
      </c>
      <c r="CE446" s="115"/>
      <c r="CF446" s="115"/>
      <c r="CG446" s="115"/>
      <c r="CH446" s="115"/>
    </row>
    <row r="447" spans="1:86">
      <c r="A447" s="115">
        <v>52</v>
      </c>
      <c r="B447" s="105" t="s">
        <v>282</v>
      </c>
      <c r="C447" s="115" t="s">
        <v>244</v>
      </c>
      <c r="D447" s="115" t="s">
        <v>2388</v>
      </c>
      <c r="E447" s="115">
        <v>2018</v>
      </c>
      <c r="F447" s="115" t="s">
        <v>2389</v>
      </c>
      <c r="G447" s="115" t="s">
        <v>2390</v>
      </c>
      <c r="H447" s="115" t="s">
        <v>2391</v>
      </c>
      <c r="I447" s="115" t="s">
        <v>2392</v>
      </c>
      <c r="J447" s="115" t="s">
        <v>2393</v>
      </c>
      <c r="K447" s="115" t="s">
        <v>2394</v>
      </c>
      <c r="L447" s="115" t="s">
        <v>2395</v>
      </c>
      <c r="M447" s="115" t="s">
        <v>2396</v>
      </c>
      <c r="N447" s="115" t="s">
        <v>15</v>
      </c>
      <c r="O447" s="115" t="s">
        <v>5277</v>
      </c>
      <c r="P447" s="115" t="s">
        <v>5277</v>
      </c>
      <c r="Q447" s="283" t="s">
        <v>5602</v>
      </c>
      <c r="R447" s="115" t="str">
        <f>INDEX([3]Outcome_GWASs!K:K,MATCH([3]Luke!Q598,[3]Outcome_GWASs!C:C,0))</f>
        <v>Defined in individual GWASs</v>
      </c>
      <c r="S447" s="115" t="s">
        <v>1111</v>
      </c>
      <c r="T447" s="115" t="str">
        <f>INDEX([3]Outcome_GWASs!I:I,MATCH([3]Luke!Q598,[3]Outcome_GWASs!C:C,0))</f>
        <v>18-88</v>
      </c>
      <c r="U447" s="115" t="str">
        <f>INDEX([3]Outcome_GWASs!H:H,MATCH([3]Luke!Q598,[3]Outcome_GWASs!C:C,0))</f>
        <v xml:space="preserve">both </v>
      </c>
      <c r="V447" s="115">
        <f>INDEX([3]Outcome_GWASs!F:F,MATCH([3]Luke!Q598,[3]Outcome_GWASs!C:C,0))</f>
        <v>60801</v>
      </c>
      <c r="W447" s="115">
        <f>INDEX([3]Outcome_GWASs!G:G,MATCH([3]Luke!Q598,[3]Outcome_GWASs!C:C,0))</f>
        <v>123504</v>
      </c>
      <c r="X447" s="115">
        <f>INDEX([3]Outcome_GWASs!F:F,MATCH([3]Luke!Q598,[3]Outcome_GWASs!C:C,0))</f>
        <v>60801</v>
      </c>
      <c r="Y447" s="115">
        <f>INDEX([3]Outcome_GWASs!G:G,MATCH([3]Luke!Q598,[3]Outcome_GWASs!C:C,0))</f>
        <v>123504</v>
      </c>
      <c r="Z447" s="115" t="s">
        <v>10</v>
      </c>
      <c r="AA447" s="115" t="s">
        <v>1005</v>
      </c>
      <c r="AB447" s="115" t="str">
        <f>INDEX([3]Outcome_GWASs!E:E,MATCH([3]Luke!Q598,[3]Outcome_GWASs!C:C,0))</f>
        <v>All ancestry</v>
      </c>
      <c r="AC447" s="112" t="s">
        <v>127</v>
      </c>
      <c r="AD447" s="112" t="s">
        <v>5512</v>
      </c>
      <c r="AE447" s="115" t="s">
        <v>1555</v>
      </c>
      <c r="AF447" s="115" t="s">
        <v>262</v>
      </c>
      <c r="AG447" s="115" t="s">
        <v>140</v>
      </c>
      <c r="AH447" s="115">
        <v>35668</v>
      </c>
      <c r="AI447" s="115">
        <f>INDEX([3]Exposure_GWASs!F:F,MATCH([3]Luke!AB598,[3]Exposure_GWASs!C:C,0))</f>
        <v>35668</v>
      </c>
      <c r="AJ447" s="115" t="s">
        <v>10</v>
      </c>
      <c r="AK447" s="115" t="s">
        <v>1005</v>
      </c>
      <c r="AL447" s="115" t="s">
        <v>249</v>
      </c>
      <c r="AM447" s="115" t="s">
        <v>11</v>
      </c>
      <c r="AN447" s="115" t="s">
        <v>11</v>
      </c>
      <c r="AO447" s="115" t="s">
        <v>2398</v>
      </c>
      <c r="AP447" s="115" t="s">
        <v>11</v>
      </c>
      <c r="AQ447" s="115" t="s">
        <v>138</v>
      </c>
      <c r="AR447" s="115" t="s">
        <v>11</v>
      </c>
      <c r="AS447" s="115" t="s">
        <v>11</v>
      </c>
      <c r="AT447" s="115" t="s">
        <v>11</v>
      </c>
      <c r="AU447" s="115" t="s">
        <v>10</v>
      </c>
      <c r="AV447" s="115" t="s">
        <v>10</v>
      </c>
      <c r="AW447" s="115">
        <v>15</v>
      </c>
      <c r="AX447" s="115">
        <f>INDEX([3]Exposure_GWASs!S:S,MATCH([3]Luke!AB598,[3]Exposure_GWASs!C:C,0))</f>
        <v>15</v>
      </c>
      <c r="AY447" s="115" t="s">
        <v>10</v>
      </c>
      <c r="AZ447" s="115" t="s">
        <v>11</v>
      </c>
      <c r="BA447" s="115" t="s">
        <v>10</v>
      </c>
      <c r="BB447" s="115" t="s">
        <v>13</v>
      </c>
      <c r="BC447" s="115" t="s">
        <v>23</v>
      </c>
      <c r="BD447" s="115" t="s">
        <v>26</v>
      </c>
      <c r="BE447" s="115" t="s">
        <v>17</v>
      </c>
      <c r="BF447" s="115"/>
      <c r="BG447" s="115"/>
      <c r="BH447" s="115" t="s">
        <v>1011</v>
      </c>
      <c r="BI447" s="115" t="s">
        <v>2399</v>
      </c>
      <c r="BJ447" s="115" t="s">
        <v>2400</v>
      </c>
      <c r="BK447" s="115" t="s">
        <v>11</v>
      </c>
      <c r="BL447" s="115" t="s">
        <v>11</v>
      </c>
      <c r="BM447" s="115" t="s">
        <v>11</v>
      </c>
      <c r="BN447" s="115" t="s">
        <v>11</v>
      </c>
      <c r="BO447" s="115" t="s">
        <v>2433</v>
      </c>
      <c r="BP447" s="115" t="s">
        <v>1059</v>
      </c>
      <c r="BQ447" s="115" t="s">
        <v>1029</v>
      </c>
      <c r="BR447" s="115">
        <v>1.28</v>
      </c>
      <c r="BS447" s="115"/>
      <c r="BT447" s="115">
        <v>95</v>
      </c>
      <c r="BU447" s="115">
        <v>1.17</v>
      </c>
      <c r="BV447" s="115">
        <v>1.39</v>
      </c>
      <c r="BW447" s="115" t="s">
        <v>2435</v>
      </c>
      <c r="BX447" s="115" t="s">
        <v>1791</v>
      </c>
      <c r="BY447" s="115" t="s">
        <v>10</v>
      </c>
      <c r="BZ447" s="115" t="s">
        <v>2402</v>
      </c>
      <c r="CA447" s="115" t="s">
        <v>2403</v>
      </c>
      <c r="CB447" s="115" t="s">
        <v>2404</v>
      </c>
      <c r="CC447" s="115" t="s">
        <v>2405</v>
      </c>
      <c r="CD447" s="106" t="s">
        <v>10</v>
      </c>
      <c r="CE447" s="115"/>
      <c r="CF447" s="115"/>
      <c r="CG447" s="115"/>
      <c r="CH447" s="115"/>
    </row>
    <row r="448" spans="1:86">
      <c r="A448" s="115">
        <v>52</v>
      </c>
      <c r="B448" s="105" t="s">
        <v>282</v>
      </c>
      <c r="C448" s="115" t="s">
        <v>244</v>
      </c>
      <c r="D448" s="115" t="s">
        <v>2388</v>
      </c>
      <c r="E448" s="115">
        <v>2018</v>
      </c>
      <c r="F448" s="115" t="s">
        <v>2389</v>
      </c>
      <c r="G448" s="115" t="s">
        <v>2390</v>
      </c>
      <c r="H448" s="115" t="s">
        <v>2391</v>
      </c>
      <c r="I448" s="115" t="s">
        <v>2392</v>
      </c>
      <c r="J448" s="115" t="s">
        <v>2393</v>
      </c>
      <c r="K448" s="115" t="s">
        <v>2394</v>
      </c>
      <c r="L448" s="115" t="s">
        <v>2395</v>
      </c>
      <c r="M448" s="115" t="s">
        <v>2396</v>
      </c>
      <c r="N448" s="115" t="s">
        <v>15</v>
      </c>
      <c r="O448" s="115" t="s">
        <v>758</v>
      </c>
      <c r="P448" s="115" t="s">
        <v>758</v>
      </c>
      <c r="Q448" s="283" t="s">
        <v>5612</v>
      </c>
      <c r="R448" s="115" t="str">
        <f>INDEX([3]Outcome_GWASs!K:K,MATCH([3]Luke!Q599,[3]Outcome_GWASs!C:C,0))</f>
        <v>Chronic kidney disease</v>
      </c>
      <c r="S448" s="115" t="s">
        <v>2436</v>
      </c>
      <c r="T448" s="115" t="str">
        <f>INDEX([3]Outcome_GWASs!I:I,MATCH([3]Luke!Q599,[3]Outcome_GWASs!C:C,0))</f>
        <v>18+</v>
      </c>
      <c r="U448" s="115" t="str">
        <f>INDEX([3]Outcome_GWASs!H:H,MATCH([3]Luke!Q599,[3]Outcome_GWASs!C:C,0))</f>
        <v>both</v>
      </c>
      <c r="V448" s="115">
        <f>INDEX([3]Outcome_GWASs!F:F,MATCH([3]Luke!Q599,[3]Outcome_GWASs!C:C,0))</f>
        <v>12385</v>
      </c>
      <c r="W448" s="115">
        <f>INDEX([3]Outcome_GWASs!G:G,MATCH([3]Luke!Q599,[3]Outcome_GWASs!C:C,0))</f>
        <v>104780</v>
      </c>
      <c r="X448" s="115">
        <f>INDEX([3]Outcome_GWASs!F:F,MATCH([3]Luke!Q599,[3]Outcome_GWASs!C:C,0))</f>
        <v>12385</v>
      </c>
      <c r="Y448" s="115">
        <f>INDEX([3]Outcome_GWASs!G:G,MATCH([3]Luke!Q599,[3]Outcome_GWASs!C:C,0))</f>
        <v>104780</v>
      </c>
      <c r="Z448" s="115" t="s">
        <v>10</v>
      </c>
      <c r="AA448" s="115" t="s">
        <v>1005</v>
      </c>
      <c r="AB448" s="115" t="str">
        <f>INDEX([3]Outcome_GWASs!E:E,MATCH([3]Luke!Q599,[3]Outcome_GWASs!C:C,0))</f>
        <v>European?</v>
      </c>
      <c r="AC448" s="112" t="s">
        <v>127</v>
      </c>
      <c r="AD448" s="112" t="s">
        <v>5512</v>
      </c>
      <c r="AE448" s="115" t="s">
        <v>1555</v>
      </c>
      <c r="AF448" s="115" t="s">
        <v>262</v>
      </c>
      <c r="AG448" s="115" t="s">
        <v>140</v>
      </c>
      <c r="AH448" s="115">
        <v>35668</v>
      </c>
      <c r="AI448" s="115">
        <f>INDEX([3]Exposure_GWASs!F:F,MATCH([3]Luke!AB599,[3]Exposure_GWASs!C:C,0))</f>
        <v>35668</v>
      </c>
      <c r="AJ448" s="115" t="s">
        <v>10</v>
      </c>
      <c r="AK448" s="115" t="s">
        <v>1005</v>
      </c>
      <c r="AL448" s="115" t="s">
        <v>249</v>
      </c>
      <c r="AM448" s="115" t="s">
        <v>11</v>
      </c>
      <c r="AN448" s="115" t="s">
        <v>11</v>
      </c>
      <c r="AO448" s="115" t="s">
        <v>2398</v>
      </c>
      <c r="AP448" s="115" t="s">
        <v>11</v>
      </c>
      <c r="AQ448" s="115" t="s">
        <v>138</v>
      </c>
      <c r="AR448" s="115" t="s">
        <v>11</v>
      </c>
      <c r="AS448" s="115" t="s">
        <v>11</v>
      </c>
      <c r="AT448" s="115" t="s">
        <v>11</v>
      </c>
      <c r="AU448" s="115" t="s">
        <v>10</v>
      </c>
      <c r="AV448" s="115" t="s">
        <v>10</v>
      </c>
      <c r="AW448" s="115">
        <v>15</v>
      </c>
      <c r="AX448" s="115">
        <f>INDEX([3]Exposure_GWASs!S:S,MATCH([3]Luke!AB599,[3]Exposure_GWASs!C:C,0))</f>
        <v>15</v>
      </c>
      <c r="AY448" s="115" t="s">
        <v>10</v>
      </c>
      <c r="AZ448" s="115" t="s">
        <v>11</v>
      </c>
      <c r="BA448" s="115" t="s">
        <v>10</v>
      </c>
      <c r="BB448" s="115" t="s">
        <v>13</v>
      </c>
      <c r="BC448" s="115" t="s">
        <v>23</v>
      </c>
      <c r="BD448" s="115" t="s">
        <v>26</v>
      </c>
      <c r="BE448" s="115" t="s">
        <v>17</v>
      </c>
      <c r="BF448" s="115"/>
      <c r="BG448" s="115"/>
      <c r="BH448" s="115" t="s">
        <v>1011</v>
      </c>
      <c r="BI448" s="115" t="s">
        <v>2399</v>
      </c>
      <c r="BJ448" s="115" t="s">
        <v>2400</v>
      </c>
      <c r="BK448" s="115" t="s">
        <v>11</v>
      </c>
      <c r="BL448" s="115" t="s">
        <v>11</v>
      </c>
      <c r="BM448" s="115" t="s">
        <v>11</v>
      </c>
      <c r="BN448" s="115" t="s">
        <v>11</v>
      </c>
      <c r="BO448" s="115" t="s">
        <v>2433</v>
      </c>
      <c r="BP448" s="115" t="s">
        <v>1059</v>
      </c>
      <c r="BQ448" s="115" t="s">
        <v>1029</v>
      </c>
      <c r="BR448" s="115">
        <v>1.1399999999999999</v>
      </c>
      <c r="BS448" s="115"/>
      <c r="BT448" s="115">
        <v>95</v>
      </c>
      <c r="BU448" s="115">
        <v>0.99</v>
      </c>
      <c r="BV448" s="115">
        <v>1.31</v>
      </c>
      <c r="BW448" s="115">
        <v>7.5999999999999998E-2</v>
      </c>
      <c r="BX448" s="115" t="s">
        <v>1791</v>
      </c>
      <c r="BY448" s="115" t="s">
        <v>10</v>
      </c>
      <c r="BZ448" s="115" t="s">
        <v>2402</v>
      </c>
      <c r="CA448" s="115" t="s">
        <v>2403</v>
      </c>
      <c r="CB448" s="115" t="s">
        <v>2404</v>
      </c>
      <c r="CC448" s="115" t="s">
        <v>2405</v>
      </c>
      <c r="CD448" s="106" t="s">
        <v>10</v>
      </c>
      <c r="CE448" s="115"/>
      <c r="CF448" s="115"/>
      <c r="CG448" s="115"/>
      <c r="CH448" s="115"/>
    </row>
  </sheetData>
  <mergeCells count="15">
    <mergeCell ref="I2:K2"/>
    <mergeCell ref="BZ2:CC2"/>
    <mergeCell ref="O2:AB2"/>
    <mergeCell ref="AC2:AT2"/>
    <mergeCell ref="AU2:AW2"/>
    <mergeCell ref="AZ2:BA2"/>
    <mergeCell ref="BC2:BH2"/>
    <mergeCell ref="BL2:BM2"/>
    <mergeCell ref="BQ2:BY2"/>
    <mergeCell ref="CD1:CH1"/>
    <mergeCell ref="D1:H1"/>
    <mergeCell ref="L1:M1"/>
    <mergeCell ref="N1:BP1"/>
    <mergeCell ref="BQ1:BY1"/>
    <mergeCell ref="BZ1:CC1"/>
  </mergeCells>
  <dataValidations count="1">
    <dataValidation type="date" allowBlank="1" showInputMessage="1" showErrorMessage="1" sqref="E4:E37" xr:uid="{5CEF0B24-00CC-4DAE-BAFF-3195024A7552}">
      <formula1>1990</formula1>
      <formula2>2019</formula2>
    </dataValidation>
  </dataValidations>
  <hyperlinks>
    <hyperlink ref="J65" r:id="rId1" xr:uid="{6AFDC01A-AE4F-ED46-A8D0-83D39B368578}"/>
  </hyperlinks>
  <pageMargins left="0.7" right="0.7" top="0.75" bottom="0.75" header="0.3" footer="0.3"/>
  <pageSetup paperSize="9" orientation="portrait" verticalDpi="0" r:id="rId2"/>
  <extLst>
    <ext xmlns:x14="http://schemas.microsoft.com/office/spreadsheetml/2009/9/main" uri="{CCE6A557-97BC-4b89-ADB6-D9C93CAAB3DF}">
      <x14:dataValidations xmlns:xm="http://schemas.microsoft.com/office/excel/2006/main" count="5">
        <x14:dataValidation type="list" allowBlank="1" showInputMessage="1" showErrorMessage="1" xr:uid="{237E8968-E321-481B-B818-795D758C31CF}">
          <x14:formula1>
            <xm:f>'Autofill-data'!$A:$A</xm:f>
          </x14:formula1>
          <xm:sqref>N4:N10 N12:N64 N66:N163</xm:sqref>
        </x14:dataValidation>
        <x14:dataValidation type="list" allowBlank="1" showInputMessage="1" showErrorMessage="1" xr:uid="{72582810-EB8D-45F8-9D1F-BE9BAE2181C7}">
          <x14:formula1>
            <xm:f>'Autofill-data'!$C:$C</xm:f>
          </x14:formula1>
          <xm:sqref>BC4:BG64 BC66:BG137</xm:sqref>
        </x14:dataValidation>
        <x14:dataValidation type="list" allowBlank="1" showInputMessage="1" showErrorMessage="1" xr:uid="{85E60952-A769-450D-AF38-9AB2E0249D39}">
          <x14:formula1>
            <xm:f>'Autofill-data'!$B:$B</xm:f>
          </x14:formula1>
          <xm:sqref>BB4:BB64 BB66:BB124</xm:sqref>
        </x14:dataValidation>
        <x14:dataValidation type="list" allowBlank="1" showInputMessage="1" showErrorMessage="1" xr:uid="{391E14F5-D361-4004-B800-DA0625998F01}">
          <x14:formula1>
            <xm:f>Exposure_GWASs!$C:$C</xm:f>
          </x14:formula1>
          <xm:sqref>AE4:AE64 AE66:AE163</xm:sqref>
        </x14:dataValidation>
        <x14:dataValidation type="list" allowBlank="1" showInputMessage="1" showErrorMessage="1" xr:uid="{CFE6F871-831C-4950-B8E4-FD713E1D54EB}">
          <x14:formula1>
            <xm:f>Outcome_GWASs!$C:$C</xm:f>
          </x14:formula1>
          <xm:sqref>S4:S64 S66:S163</xm:sqref>
        </x14:dataValidation>
      </x14:dataValidation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0CA3D7-7BC1-914D-B892-3B91BF39035E}">
  <dimension ref="A1:CH536"/>
  <sheetViews>
    <sheetView topLeftCell="BJ1" zoomScale="125" zoomScaleNormal="90" workbookViewId="0">
      <pane ySplit="3" topLeftCell="A327" activePane="bottomLeft" state="frozen"/>
      <selection pane="bottomLeft" activeCell="BR342" sqref="BR342"/>
    </sheetView>
  </sheetViews>
  <sheetFormatPr baseColWidth="10" defaultColWidth="11" defaultRowHeight="16"/>
  <cols>
    <col min="1" max="1" width="7.83203125" style="120" bestFit="1" customWidth="1"/>
    <col min="2" max="2" width="7.33203125" style="120" customWidth="1"/>
    <col min="3" max="3" width="9" style="120" bestFit="1" customWidth="1"/>
    <col min="4" max="7" width="9" style="120"/>
    <col min="8" max="11" width="15.83203125" style="120" customWidth="1"/>
    <col min="12" max="12" width="12" style="120" customWidth="1"/>
    <col min="13" max="13" width="10.33203125" style="120" customWidth="1"/>
    <col min="14" max="14" width="23.5" style="120" bestFit="1" customWidth="1"/>
    <col min="15" max="15" width="30.5" style="120" customWidth="1"/>
    <col min="16" max="16" width="12.83203125" style="120" bestFit="1" customWidth="1"/>
    <col min="17" max="17" width="13.6640625" style="120" bestFit="1" customWidth="1"/>
    <col min="18" max="18" width="31" style="120" bestFit="1" customWidth="1"/>
    <col min="19" max="19" width="36.5" style="120" bestFit="1" customWidth="1"/>
    <col min="20" max="20" width="10.5" style="120" customWidth="1"/>
    <col min="21" max="21" width="9.83203125" style="120" customWidth="1"/>
    <col min="22" max="22" width="9" style="120" customWidth="1"/>
    <col min="23" max="23" width="8" style="120" bestFit="1" customWidth="1"/>
    <col min="24" max="26" width="8" style="120" customWidth="1"/>
    <col min="27" max="27" width="11.5" style="120" customWidth="1"/>
    <col min="28" max="28" width="16" style="120" bestFit="1" customWidth="1"/>
    <col min="29" max="30" width="14.5" style="120" customWidth="1"/>
    <col min="31" max="31" width="34.83203125" style="120" bestFit="1" customWidth="1"/>
    <col min="32" max="32" width="7.1640625" style="120" bestFit="1" customWidth="1"/>
    <col min="33" max="33" width="4" style="120" bestFit="1" customWidth="1"/>
    <col min="34" max="34" width="7.5" style="120" bestFit="1" customWidth="1"/>
    <col min="35" max="35" width="9.33203125" style="120" customWidth="1"/>
    <col min="36" max="36" width="7" style="120" customWidth="1"/>
    <col min="37" max="37" width="11.83203125" style="120" bestFit="1" customWidth="1"/>
    <col min="38" max="38" width="11.83203125" style="120" customWidth="1"/>
    <col min="39" max="46" width="15.83203125" style="120" customWidth="1"/>
    <col min="47" max="47" width="6" style="120" bestFit="1" customWidth="1"/>
    <col min="48" max="48" width="8" style="120" bestFit="1" customWidth="1"/>
    <col min="49" max="49" width="4.5" style="120" bestFit="1" customWidth="1"/>
    <col min="50" max="50" width="15.83203125" style="120" bestFit="1" customWidth="1"/>
    <col min="51" max="51" width="10.5" style="120" customWidth="1"/>
    <col min="52" max="53" width="15.83203125" style="120" customWidth="1"/>
    <col min="54" max="54" width="22.5" style="120" bestFit="1" customWidth="1"/>
    <col min="55" max="79" width="15.83203125" style="120" customWidth="1"/>
    <col min="80" max="86" width="11" style="120"/>
    <col min="87" max="87" width="11.83203125" style="120" bestFit="1" customWidth="1"/>
    <col min="88" max="16384" width="11" style="120"/>
  </cols>
  <sheetData>
    <row r="1" spans="1:86" s="139" customFormat="1" ht="27" customHeight="1">
      <c r="A1" s="226"/>
      <c r="B1" s="226"/>
      <c r="C1" s="226"/>
      <c r="D1" s="295" t="s">
        <v>916</v>
      </c>
      <c r="E1" s="296"/>
      <c r="F1" s="296"/>
      <c r="G1" s="296"/>
      <c r="H1" s="297"/>
      <c r="I1" s="225"/>
      <c r="J1" s="225"/>
      <c r="K1" s="225"/>
      <c r="L1" s="295" t="s">
        <v>917</v>
      </c>
      <c r="M1" s="297"/>
      <c r="N1" s="296"/>
      <c r="O1" s="296"/>
      <c r="P1" s="296"/>
      <c r="Q1" s="296"/>
      <c r="R1" s="296"/>
      <c r="S1" s="296"/>
      <c r="T1" s="296"/>
      <c r="U1" s="296"/>
      <c r="V1" s="296"/>
      <c r="W1" s="296"/>
      <c r="X1" s="296"/>
      <c r="Y1" s="296"/>
      <c r="Z1" s="296"/>
      <c r="AA1" s="296"/>
      <c r="AB1" s="296"/>
      <c r="AC1" s="296"/>
      <c r="AD1" s="296"/>
      <c r="AE1" s="296"/>
      <c r="AF1" s="296"/>
      <c r="AG1" s="296"/>
      <c r="AH1" s="296"/>
      <c r="AI1" s="296"/>
      <c r="AJ1" s="296"/>
      <c r="AK1" s="296"/>
      <c r="AL1" s="296"/>
      <c r="AM1" s="296"/>
      <c r="AN1" s="296"/>
      <c r="AO1" s="296"/>
      <c r="AP1" s="296"/>
      <c r="AQ1" s="296"/>
      <c r="AR1" s="296"/>
      <c r="AS1" s="296"/>
      <c r="AT1" s="296"/>
      <c r="AU1" s="296"/>
      <c r="AV1" s="296"/>
      <c r="AW1" s="296"/>
      <c r="AX1" s="296"/>
      <c r="AY1" s="296"/>
      <c r="AZ1" s="296"/>
      <c r="BA1" s="296"/>
      <c r="BB1" s="296"/>
      <c r="BC1" s="296"/>
      <c r="BD1" s="296"/>
      <c r="BE1" s="296"/>
      <c r="BF1" s="296"/>
      <c r="BG1" s="296"/>
      <c r="BH1" s="296"/>
      <c r="BI1" s="296"/>
      <c r="BJ1" s="296"/>
      <c r="BK1" s="296"/>
      <c r="BL1" s="296"/>
      <c r="BM1" s="296"/>
      <c r="BN1" s="296"/>
      <c r="BO1" s="296"/>
      <c r="BP1" s="297"/>
      <c r="BQ1" s="295" t="s">
        <v>919</v>
      </c>
      <c r="BR1" s="296"/>
      <c r="BS1" s="296"/>
      <c r="BT1" s="296"/>
      <c r="BU1" s="296"/>
      <c r="BV1" s="296"/>
      <c r="BW1" s="296"/>
      <c r="BX1" s="296"/>
      <c r="BY1" s="297"/>
      <c r="BZ1" s="295" t="s">
        <v>920</v>
      </c>
      <c r="CA1" s="298"/>
      <c r="CB1" s="298"/>
      <c r="CC1" s="298"/>
      <c r="CD1" s="224" t="s">
        <v>921</v>
      </c>
      <c r="CE1" s="225"/>
      <c r="CF1" s="225"/>
      <c r="CG1" s="225"/>
      <c r="CH1" s="225"/>
    </row>
    <row r="2" spans="1:86" s="140" customFormat="1" ht="54" customHeight="1">
      <c r="A2" s="223" t="s">
        <v>922</v>
      </c>
      <c r="B2" s="223"/>
      <c r="C2" s="223"/>
      <c r="D2" s="222" t="s">
        <v>923</v>
      </c>
      <c r="E2" s="220" t="s">
        <v>924</v>
      </c>
      <c r="F2" s="220" t="s">
        <v>925</v>
      </c>
      <c r="G2" s="220" t="s">
        <v>121</v>
      </c>
      <c r="H2" s="220" t="s">
        <v>926</v>
      </c>
      <c r="I2" s="299" t="s">
        <v>927</v>
      </c>
      <c r="J2" s="299"/>
      <c r="K2" s="300"/>
      <c r="L2" s="222" t="s">
        <v>928</v>
      </c>
      <c r="M2" s="221" t="s">
        <v>929</v>
      </c>
      <c r="N2" s="220" t="s">
        <v>930</v>
      </c>
      <c r="O2" s="301" t="s">
        <v>931</v>
      </c>
      <c r="P2" s="299"/>
      <c r="Q2" s="299"/>
      <c r="R2" s="299"/>
      <c r="S2" s="299"/>
      <c r="T2" s="299"/>
      <c r="U2" s="299"/>
      <c r="V2" s="299"/>
      <c r="W2" s="299"/>
      <c r="X2" s="299"/>
      <c r="Y2" s="299"/>
      <c r="Z2" s="299"/>
      <c r="AA2" s="299"/>
      <c r="AB2" s="300"/>
      <c r="AC2" s="299" t="s">
        <v>932</v>
      </c>
      <c r="AD2" s="299"/>
      <c r="AE2" s="299"/>
      <c r="AF2" s="299"/>
      <c r="AG2" s="299"/>
      <c r="AH2" s="299"/>
      <c r="AI2" s="299"/>
      <c r="AJ2" s="299"/>
      <c r="AK2" s="299"/>
      <c r="AL2" s="299"/>
      <c r="AM2" s="299"/>
      <c r="AN2" s="299"/>
      <c r="AO2" s="299"/>
      <c r="AP2" s="299"/>
      <c r="AQ2" s="299"/>
      <c r="AR2" s="299"/>
      <c r="AS2" s="299"/>
      <c r="AT2" s="299"/>
      <c r="AU2" s="299" t="s">
        <v>933</v>
      </c>
      <c r="AV2" s="299"/>
      <c r="AW2" s="299"/>
      <c r="AX2" s="220" t="s">
        <v>934</v>
      </c>
      <c r="AY2" s="220" t="s">
        <v>935</v>
      </c>
      <c r="AZ2" s="299" t="s">
        <v>936</v>
      </c>
      <c r="BA2" s="299"/>
      <c r="BB2" s="220" t="s">
        <v>5</v>
      </c>
      <c r="BC2" s="299" t="s">
        <v>937</v>
      </c>
      <c r="BD2" s="299"/>
      <c r="BE2" s="299"/>
      <c r="BF2" s="299"/>
      <c r="BG2" s="299"/>
      <c r="BH2" s="299"/>
      <c r="BI2" s="220" t="s">
        <v>938</v>
      </c>
      <c r="BJ2" s="220" t="s">
        <v>939</v>
      </c>
      <c r="BK2" s="220" t="s">
        <v>940</v>
      </c>
      <c r="BL2" s="299" t="s">
        <v>941</v>
      </c>
      <c r="BM2" s="299"/>
      <c r="BN2" s="220" t="s">
        <v>942</v>
      </c>
      <c r="BO2" s="71" t="s">
        <v>943</v>
      </c>
      <c r="BP2" s="72" t="s">
        <v>944</v>
      </c>
      <c r="BQ2" s="301" t="s">
        <v>945</v>
      </c>
      <c r="BR2" s="299"/>
      <c r="BS2" s="299"/>
      <c r="BT2" s="299"/>
      <c r="BU2" s="299"/>
      <c r="BV2" s="299"/>
      <c r="BW2" s="299"/>
      <c r="BX2" s="299"/>
      <c r="BY2" s="300"/>
      <c r="BZ2" s="301" t="s">
        <v>946</v>
      </c>
      <c r="CA2" s="302"/>
      <c r="CB2" s="302"/>
      <c r="CC2" s="302"/>
      <c r="CD2" s="73" t="s">
        <v>947</v>
      </c>
      <c r="CE2" s="71"/>
      <c r="CF2" s="71"/>
      <c r="CG2" s="71"/>
      <c r="CH2" s="71"/>
    </row>
    <row r="3" spans="1:86" s="130" customFormat="1" ht="62.25" customHeight="1">
      <c r="A3" s="100"/>
      <c r="B3" s="100" t="s">
        <v>948</v>
      </c>
      <c r="C3" s="100" t="s">
        <v>949</v>
      </c>
      <c r="D3" s="101"/>
      <c r="E3" s="102"/>
      <c r="F3" s="102"/>
      <c r="G3" s="102"/>
      <c r="H3" s="102"/>
      <c r="I3" s="102" t="s">
        <v>950</v>
      </c>
      <c r="J3" s="102" t="s">
        <v>951</v>
      </c>
      <c r="K3" s="103" t="s">
        <v>952</v>
      </c>
      <c r="L3" s="101"/>
      <c r="M3" s="103"/>
      <c r="N3" s="102"/>
      <c r="O3" s="73" t="s">
        <v>5597</v>
      </c>
      <c r="P3" s="71" t="s">
        <v>5598</v>
      </c>
      <c r="Q3" s="71" t="s">
        <v>5599</v>
      </c>
      <c r="R3" s="71" t="s">
        <v>386</v>
      </c>
      <c r="S3" s="71" t="s">
        <v>953</v>
      </c>
      <c r="T3" s="71" t="s">
        <v>954</v>
      </c>
      <c r="U3" s="71" t="s">
        <v>120</v>
      </c>
      <c r="V3" s="74" t="s">
        <v>955</v>
      </c>
      <c r="W3" s="74" t="s">
        <v>956</v>
      </c>
      <c r="X3" s="71" t="s">
        <v>957</v>
      </c>
      <c r="Y3" s="71" t="s">
        <v>958</v>
      </c>
      <c r="Z3" s="71" t="s">
        <v>959</v>
      </c>
      <c r="AA3" s="71" t="s">
        <v>960</v>
      </c>
      <c r="AB3" s="72" t="s">
        <v>104</v>
      </c>
      <c r="AC3" s="71" t="s">
        <v>961</v>
      </c>
      <c r="AD3" s="71" t="s">
        <v>5530</v>
      </c>
      <c r="AE3" s="71" t="s">
        <v>962</v>
      </c>
      <c r="AF3" s="71" t="s">
        <v>963</v>
      </c>
      <c r="AG3" s="71" t="s">
        <v>120</v>
      </c>
      <c r="AH3" s="71" t="s">
        <v>964</v>
      </c>
      <c r="AI3" s="71" t="s">
        <v>965</v>
      </c>
      <c r="AJ3" s="71" t="s">
        <v>966</v>
      </c>
      <c r="AK3" s="71" t="s">
        <v>960</v>
      </c>
      <c r="AL3" s="71" t="s">
        <v>967</v>
      </c>
      <c r="AM3" s="71" t="s">
        <v>968</v>
      </c>
      <c r="AN3" s="71" t="s">
        <v>969</v>
      </c>
      <c r="AO3" s="71" t="s">
        <v>970</v>
      </c>
      <c r="AP3" s="71" t="s">
        <v>971</v>
      </c>
      <c r="AQ3" s="71" t="s">
        <v>972</v>
      </c>
      <c r="AR3" s="71" t="s">
        <v>973</v>
      </c>
      <c r="AS3" s="71" t="s">
        <v>974</v>
      </c>
      <c r="AT3" s="71" t="s">
        <v>975</v>
      </c>
      <c r="AU3" s="71" t="s">
        <v>976</v>
      </c>
      <c r="AV3" s="71" t="s">
        <v>568</v>
      </c>
      <c r="AW3" s="71" t="s">
        <v>977</v>
      </c>
      <c r="AX3" s="71"/>
      <c r="AY3" s="71"/>
      <c r="AZ3" s="71" t="s">
        <v>978</v>
      </c>
      <c r="BA3" s="71" t="s">
        <v>979</v>
      </c>
      <c r="BB3" s="71"/>
      <c r="BC3" s="107" t="s">
        <v>981</v>
      </c>
      <c r="BD3" s="107"/>
      <c r="BE3" s="107"/>
      <c r="BF3" s="107"/>
      <c r="BG3" s="107"/>
      <c r="BH3" s="107" t="s">
        <v>947</v>
      </c>
      <c r="BI3" s="71"/>
      <c r="BJ3" s="71"/>
      <c r="BK3" s="71"/>
      <c r="BL3" s="71" t="s">
        <v>982</v>
      </c>
      <c r="BM3" s="71" t="s">
        <v>983</v>
      </c>
      <c r="BN3" s="71"/>
      <c r="BO3" s="102"/>
      <c r="BP3" s="103"/>
      <c r="BQ3" s="73" t="s">
        <v>984</v>
      </c>
      <c r="BR3" s="71" t="s">
        <v>985</v>
      </c>
      <c r="BS3" s="71" t="s">
        <v>986</v>
      </c>
      <c r="BT3" s="71" t="s">
        <v>987</v>
      </c>
      <c r="BU3" s="71" t="s">
        <v>988</v>
      </c>
      <c r="BV3" s="71" t="s">
        <v>989</v>
      </c>
      <c r="BW3" s="71" t="s">
        <v>990</v>
      </c>
      <c r="BX3" s="71" t="s">
        <v>991</v>
      </c>
      <c r="BY3" s="72" t="s">
        <v>992</v>
      </c>
      <c r="BZ3" s="74" t="s">
        <v>993</v>
      </c>
      <c r="CA3" s="74" t="s">
        <v>994</v>
      </c>
      <c r="CB3" s="74" t="s">
        <v>995</v>
      </c>
      <c r="CC3" s="74" t="s">
        <v>996</v>
      </c>
      <c r="CD3" s="73"/>
      <c r="CE3" s="71"/>
      <c r="CF3" s="71"/>
      <c r="CG3" s="71"/>
      <c r="CH3" s="71"/>
    </row>
    <row r="4" spans="1:86">
      <c r="A4" s="105">
        <v>53</v>
      </c>
      <c r="B4" s="105" t="s">
        <v>2437</v>
      </c>
      <c r="C4" s="105" t="s">
        <v>244</v>
      </c>
      <c r="D4" s="106" t="s">
        <v>2438</v>
      </c>
      <c r="E4" s="107">
        <v>2018</v>
      </c>
      <c r="F4" s="107" t="s">
        <v>2439</v>
      </c>
      <c r="G4" s="107" t="s">
        <v>2440</v>
      </c>
      <c r="H4" s="110" t="s">
        <v>2391</v>
      </c>
      <c r="I4" s="107" t="s">
        <v>2392</v>
      </c>
      <c r="J4" s="107" t="s">
        <v>2393</v>
      </c>
      <c r="K4" s="107" t="s">
        <v>2441</v>
      </c>
      <c r="L4" s="106" t="s">
        <v>2442</v>
      </c>
      <c r="M4" s="110" t="s">
        <v>2443</v>
      </c>
      <c r="N4" s="107" t="s">
        <v>15</v>
      </c>
      <c r="O4" s="107" t="s">
        <v>5528</v>
      </c>
      <c r="P4" s="107" t="s">
        <v>5528</v>
      </c>
      <c r="Q4" s="107" t="s">
        <v>5669</v>
      </c>
      <c r="R4" s="107" t="s">
        <v>393</v>
      </c>
      <c r="S4" s="107" t="s">
        <v>2444</v>
      </c>
      <c r="T4" s="107">
        <f>INDEX(Outcome_GWASs!I:I,MATCH(Charlie!S4,Outcome_GWASs!C:C,0))</f>
        <v>0</v>
      </c>
      <c r="U4" s="107" t="str">
        <f>INDEX(Outcome_GWASs!H:H,MATCH(Charlie!S4,Outcome_GWASs!C:C,0))</f>
        <v xml:space="preserve">both </v>
      </c>
      <c r="V4" s="107">
        <v>153781</v>
      </c>
      <c r="W4" s="107" t="str">
        <f>INDEX(Outcome_GWASs!G:G,MATCH(Charlie!S4,Outcome_GWASs!C:C,0))</f>
        <v>NA</v>
      </c>
      <c r="X4" s="107">
        <f>INDEX(Outcome_GWASs!F:F,MATCH(Charlie!S4,Outcome_GWASs!C:C,0))</f>
        <v>143677</v>
      </c>
      <c r="Y4" s="107" t="str">
        <f>INDEX(Outcome_GWASs!G:G,MATCH(Charlie!S4,Outcome_GWASs!C:C,0))</f>
        <v>NA</v>
      </c>
      <c r="Z4" s="107" t="s">
        <v>2445</v>
      </c>
      <c r="AA4" s="107" t="s">
        <v>1005</v>
      </c>
      <c r="AB4" s="107" t="str">
        <f>INDEX(Outcome_GWASs!E:E,MATCH(Charlie!S4,Outcome_GWASs!C:C,0))</f>
        <v>European</v>
      </c>
      <c r="AC4" s="120" t="s">
        <v>162</v>
      </c>
      <c r="AD4" s="120" t="s">
        <v>162</v>
      </c>
      <c r="AE4" s="107" t="s">
        <v>2446</v>
      </c>
      <c r="AF4" s="107"/>
      <c r="AG4" s="107" t="s">
        <v>2056</v>
      </c>
      <c r="AH4" s="111">
        <v>224459</v>
      </c>
      <c r="AI4" s="120">
        <f>INDEX(Exposure_GWASs!F:F,MATCH(Charlie!AE4,Exposure_GWASs!C:C,0))</f>
        <v>116709</v>
      </c>
      <c r="AJ4" s="107" t="s">
        <v>2447</v>
      </c>
      <c r="AK4" s="107" t="s">
        <v>1005</v>
      </c>
      <c r="AL4" s="107" t="s">
        <v>249</v>
      </c>
      <c r="AM4" s="107" t="s">
        <v>11</v>
      </c>
      <c r="AN4" s="107" t="s">
        <v>1009</v>
      </c>
      <c r="AO4" s="107">
        <v>0.05</v>
      </c>
      <c r="AP4" s="107" t="s">
        <v>1009</v>
      </c>
      <c r="AQ4" s="107" t="s">
        <v>2448</v>
      </c>
      <c r="AR4" s="107" t="s">
        <v>1009</v>
      </c>
      <c r="AS4" s="107" t="s">
        <v>2449</v>
      </c>
      <c r="AT4" s="107" t="s">
        <v>1009</v>
      </c>
      <c r="AU4" s="107" t="s">
        <v>10</v>
      </c>
      <c r="AV4" s="107">
        <v>35</v>
      </c>
      <c r="AW4" s="107" t="s">
        <v>10</v>
      </c>
      <c r="AX4" s="107">
        <f>INDEX(Exposure_GWASs!S:S,MATCH(Charlie!AE4,Exposure_GWASs!C:C,0))</f>
        <v>47</v>
      </c>
      <c r="AY4" s="107" t="s">
        <v>2450</v>
      </c>
      <c r="AZ4" s="107" t="s">
        <v>1009</v>
      </c>
      <c r="BA4" s="107" t="s">
        <v>10</v>
      </c>
      <c r="BB4" s="107" t="s">
        <v>13</v>
      </c>
      <c r="BC4" s="105" t="s">
        <v>26</v>
      </c>
      <c r="BD4" s="105" t="s">
        <v>17</v>
      </c>
      <c r="BE4" s="105"/>
      <c r="BF4" s="105"/>
      <c r="BG4" s="105"/>
      <c r="BH4" s="107" t="s">
        <v>2451</v>
      </c>
      <c r="BI4" s="107" t="s">
        <v>1009</v>
      </c>
      <c r="BJ4" s="107" t="s">
        <v>2452</v>
      </c>
      <c r="BK4" s="107" t="s">
        <v>1009</v>
      </c>
      <c r="BL4" s="107" t="s">
        <v>1009</v>
      </c>
      <c r="BM4" s="107" t="s">
        <v>1009</v>
      </c>
      <c r="BN4" s="107" t="s">
        <v>2453</v>
      </c>
      <c r="BO4" s="110" t="s">
        <v>167</v>
      </c>
      <c r="BP4" s="110" t="s">
        <v>167</v>
      </c>
      <c r="BQ4" s="106" t="s">
        <v>2454</v>
      </c>
      <c r="BR4" s="107">
        <v>-2.1000000000000001E-2</v>
      </c>
      <c r="BS4" s="107"/>
      <c r="BT4" s="107">
        <v>95</v>
      </c>
      <c r="BU4" s="107">
        <v>-9.5000000000000001E-2</v>
      </c>
      <c r="BV4" s="107">
        <v>5.2999999999999999E-2</v>
      </c>
      <c r="BW4" s="107">
        <v>0.57899999999999996</v>
      </c>
      <c r="BX4" s="107" t="s">
        <v>2453</v>
      </c>
      <c r="BY4" s="110" t="s">
        <v>2455</v>
      </c>
      <c r="BZ4" s="105" t="s">
        <v>2456</v>
      </c>
      <c r="CA4" s="105" t="s">
        <v>2457</v>
      </c>
      <c r="CB4" s="105" t="s">
        <v>2458</v>
      </c>
      <c r="CC4" s="105" t="s">
        <v>2459</v>
      </c>
      <c r="CD4" s="106" t="s">
        <v>10</v>
      </c>
      <c r="CE4" s="107"/>
      <c r="CF4" s="107"/>
      <c r="CG4" s="107"/>
      <c r="CH4" s="107"/>
    </row>
    <row r="5" spans="1:86">
      <c r="A5" s="105">
        <v>53</v>
      </c>
      <c r="B5" s="105" t="s">
        <v>2437</v>
      </c>
      <c r="C5" s="105" t="s">
        <v>244</v>
      </c>
      <c r="D5" s="106" t="s">
        <v>2438</v>
      </c>
      <c r="E5" s="107">
        <v>2018</v>
      </c>
      <c r="F5" s="107" t="s">
        <v>2439</v>
      </c>
      <c r="G5" s="107" t="s">
        <v>2440</v>
      </c>
      <c r="H5" s="110" t="s">
        <v>2391</v>
      </c>
      <c r="I5" s="107" t="s">
        <v>2392</v>
      </c>
      <c r="J5" s="107" t="s">
        <v>2393</v>
      </c>
      <c r="K5" s="107" t="s">
        <v>2441</v>
      </c>
      <c r="L5" s="106" t="s">
        <v>2442</v>
      </c>
      <c r="M5" s="110" t="s">
        <v>2443</v>
      </c>
      <c r="N5" s="107" t="s">
        <v>15</v>
      </c>
      <c r="O5" s="107" t="s">
        <v>5786</v>
      </c>
      <c r="P5" s="107" t="s">
        <v>5786</v>
      </c>
      <c r="Q5" s="107" t="s">
        <v>5669</v>
      </c>
      <c r="R5" s="107" t="s">
        <v>393</v>
      </c>
      <c r="S5" s="107" t="s">
        <v>2460</v>
      </c>
      <c r="T5" s="107">
        <f>INDEX(Outcome_GWASs!I:I,MATCH(Charlie!S5,Outcome_GWASs!C:C,0))</f>
        <v>0</v>
      </c>
      <c r="U5" s="107" t="str">
        <f>INDEX(Outcome_GWASs!H:H,MATCH(Charlie!S5,Outcome_GWASs!C:C,0))</f>
        <v>both</v>
      </c>
      <c r="V5" s="107">
        <f>INDEX(Outcome_GWASs!F:F,MATCH(Charlie!S5,Outcome_GWASs!C:C,0))</f>
        <v>28459</v>
      </c>
      <c r="W5" s="107" t="str">
        <f>INDEX(Outcome_GWASs!G:G,MATCH(Charlie!S5,Outcome_GWASs!C:C,0))</f>
        <v>NA</v>
      </c>
      <c r="X5" s="107">
        <f>INDEX(Outcome_GWASs!F:F,MATCH(Charlie!S5,Outcome_GWASs!C:C,0))</f>
        <v>28459</v>
      </c>
      <c r="Y5" s="107" t="str">
        <f>INDEX(Outcome_GWASs!G:G,MATCH(Charlie!S5,Outcome_GWASs!C:C,0))</f>
        <v>NA</v>
      </c>
      <c r="Z5" s="107" t="s">
        <v>10</v>
      </c>
      <c r="AA5" s="107" t="s">
        <v>1005</v>
      </c>
      <c r="AB5" s="107" t="str">
        <f>INDEX(Outcome_GWASs!E:E,MATCH(Charlie!S5,Outcome_GWASs!C:C,0))</f>
        <v>European</v>
      </c>
      <c r="AC5" s="120" t="s">
        <v>162</v>
      </c>
      <c r="AD5" s="120" t="s">
        <v>162</v>
      </c>
      <c r="AE5" s="107" t="s">
        <v>2446</v>
      </c>
      <c r="AF5" s="107"/>
      <c r="AG5" s="107" t="s">
        <v>2056</v>
      </c>
      <c r="AH5" s="121">
        <v>224459</v>
      </c>
      <c r="AI5" s="120">
        <f>INDEX(Exposure_GWASs!F:F,MATCH(Charlie!AE5,Exposure_GWASs!C:C,0))</f>
        <v>116709</v>
      </c>
      <c r="AJ5" s="107" t="s">
        <v>2447</v>
      </c>
      <c r="AK5" s="107" t="s">
        <v>1005</v>
      </c>
      <c r="AL5" s="107" t="s">
        <v>249</v>
      </c>
      <c r="AM5" s="107" t="s">
        <v>11</v>
      </c>
      <c r="AN5" s="107" t="s">
        <v>1009</v>
      </c>
      <c r="AO5" s="107">
        <v>0.05</v>
      </c>
      <c r="AP5" s="107" t="s">
        <v>1009</v>
      </c>
      <c r="AQ5" s="107" t="s">
        <v>2448</v>
      </c>
      <c r="AR5" s="107" t="s">
        <v>1009</v>
      </c>
      <c r="AS5" s="107" t="s">
        <v>2449</v>
      </c>
      <c r="AT5" s="107" t="s">
        <v>1009</v>
      </c>
      <c r="AU5" s="107" t="s">
        <v>10</v>
      </c>
      <c r="AV5" s="107">
        <v>35</v>
      </c>
      <c r="AW5" s="107" t="s">
        <v>10</v>
      </c>
      <c r="AX5" s="107">
        <f>INDEX(Exposure_GWASs!S:S,MATCH(Charlie!AE5,Exposure_GWASs!C:C,0))</f>
        <v>47</v>
      </c>
      <c r="AY5" s="107" t="s">
        <v>2450</v>
      </c>
      <c r="AZ5" s="107" t="s">
        <v>1009</v>
      </c>
      <c r="BA5" s="107" t="s">
        <v>10</v>
      </c>
      <c r="BB5" s="107" t="s">
        <v>13</v>
      </c>
      <c r="BC5" s="105" t="s">
        <v>26</v>
      </c>
      <c r="BD5" s="105" t="s">
        <v>17</v>
      </c>
      <c r="BE5" s="105"/>
      <c r="BF5" s="105"/>
      <c r="BG5" s="105"/>
      <c r="BH5" s="107" t="s">
        <v>2451</v>
      </c>
      <c r="BI5" s="107" t="s">
        <v>1009</v>
      </c>
      <c r="BJ5" s="107" t="s">
        <v>2452</v>
      </c>
      <c r="BK5" s="107" t="s">
        <v>1009</v>
      </c>
      <c r="BL5" s="107" t="s">
        <v>1009</v>
      </c>
      <c r="BM5" s="107" t="s">
        <v>1009</v>
      </c>
      <c r="BN5" s="107" t="s">
        <v>2453</v>
      </c>
      <c r="BO5" s="110" t="s">
        <v>167</v>
      </c>
      <c r="BP5" s="110" t="s">
        <v>167</v>
      </c>
      <c r="BQ5" s="106" t="s">
        <v>2454</v>
      </c>
      <c r="BR5" s="107">
        <v>-0.01</v>
      </c>
      <c r="BS5" s="107"/>
      <c r="BT5" s="107">
        <v>95</v>
      </c>
      <c r="BU5" s="107">
        <v>-0.154</v>
      </c>
      <c r="BV5" s="107">
        <v>0.13500000000000001</v>
      </c>
      <c r="BW5" s="107">
        <v>0.89600000000000002</v>
      </c>
      <c r="BX5" s="107" t="s">
        <v>2453</v>
      </c>
      <c r="BY5" s="110" t="s">
        <v>2455</v>
      </c>
      <c r="BZ5" s="105" t="s">
        <v>2456</v>
      </c>
      <c r="CA5" s="105" t="s">
        <v>2457</v>
      </c>
      <c r="CB5" s="105" t="s">
        <v>2458</v>
      </c>
      <c r="CC5" s="105" t="s">
        <v>2459</v>
      </c>
      <c r="CD5" s="106" t="s">
        <v>10</v>
      </c>
      <c r="CE5" s="107"/>
      <c r="CF5" s="107"/>
      <c r="CG5" s="107"/>
      <c r="CH5" s="107"/>
    </row>
    <row r="6" spans="1:86">
      <c r="A6" s="105">
        <v>53</v>
      </c>
      <c r="B6" s="105" t="s">
        <v>2437</v>
      </c>
      <c r="C6" s="105" t="s">
        <v>244</v>
      </c>
      <c r="D6" s="106" t="s">
        <v>2438</v>
      </c>
      <c r="E6" s="107">
        <v>2018</v>
      </c>
      <c r="F6" s="107" t="s">
        <v>2439</v>
      </c>
      <c r="G6" s="107" t="s">
        <v>2440</v>
      </c>
      <c r="H6" s="110" t="s">
        <v>2391</v>
      </c>
      <c r="I6" s="107" t="s">
        <v>2392</v>
      </c>
      <c r="J6" s="107" t="s">
        <v>2393</v>
      </c>
      <c r="K6" s="107" t="s">
        <v>2441</v>
      </c>
      <c r="L6" s="106" t="s">
        <v>2442</v>
      </c>
      <c r="M6" s="110" t="s">
        <v>2443</v>
      </c>
      <c r="N6" s="107" t="s">
        <v>15</v>
      </c>
      <c r="O6" s="107" t="s">
        <v>5787</v>
      </c>
      <c r="P6" s="107" t="s">
        <v>5787</v>
      </c>
      <c r="Q6" s="107" t="s">
        <v>5669</v>
      </c>
      <c r="R6" s="107" t="s">
        <v>393</v>
      </c>
      <c r="S6" s="107" t="s">
        <v>2461</v>
      </c>
      <c r="T6" s="107" t="str">
        <f>INDEX(Outcome_GWASs!I:I,MATCH(Charlie!S6,Outcome_GWASs!C:C,0))</f>
        <v>0.5-1.5</v>
      </c>
      <c r="U6" s="107" t="str">
        <f>INDEX(Outcome_GWASs!H:H,MATCH(Charlie!S6,Outcome_GWASs!C:C,0))</f>
        <v>both</v>
      </c>
      <c r="V6" s="107">
        <f>INDEX(Outcome_GWASs!F:F,MATCH(Charlie!S6,Outcome_GWASs!C:C,0))</f>
        <v>10768</v>
      </c>
      <c r="W6" s="107" t="str">
        <f>INDEX(Outcome_GWASs!G:G,MATCH(Charlie!S6,Outcome_GWASs!C:C,0))</f>
        <v>NA</v>
      </c>
      <c r="X6" s="107">
        <f>INDEX(Outcome_GWASs!F:F,MATCH(Charlie!S6,Outcome_GWASs!C:C,0))</f>
        <v>10768</v>
      </c>
      <c r="Y6" s="107" t="str">
        <f>INDEX(Outcome_GWASs!G:G,MATCH(Charlie!S6,Outcome_GWASs!C:C,0))</f>
        <v>NA</v>
      </c>
      <c r="Z6" s="107" t="s">
        <v>10</v>
      </c>
      <c r="AA6" s="107" t="s">
        <v>1005</v>
      </c>
      <c r="AB6" s="107" t="str">
        <f>INDEX(Outcome_GWASs!E:E,MATCH(Charlie!S6,Outcome_GWASs!C:C,0))</f>
        <v>European</v>
      </c>
      <c r="AC6" s="120" t="s">
        <v>162</v>
      </c>
      <c r="AD6" s="120" t="s">
        <v>162</v>
      </c>
      <c r="AE6" s="107" t="s">
        <v>2446</v>
      </c>
      <c r="AF6" s="107"/>
      <c r="AG6" s="107" t="s">
        <v>2056</v>
      </c>
      <c r="AH6" s="121">
        <v>224459</v>
      </c>
      <c r="AI6" s="120">
        <f>INDEX(Exposure_GWASs!F:F,MATCH(Charlie!AE6,Exposure_GWASs!C:C,0))</f>
        <v>116709</v>
      </c>
      <c r="AJ6" s="107" t="s">
        <v>2447</v>
      </c>
      <c r="AK6" s="107" t="s">
        <v>1005</v>
      </c>
      <c r="AL6" s="107" t="s">
        <v>249</v>
      </c>
      <c r="AM6" s="107" t="s">
        <v>11</v>
      </c>
      <c r="AN6" s="107" t="s">
        <v>1009</v>
      </c>
      <c r="AO6" s="107">
        <v>0.05</v>
      </c>
      <c r="AP6" s="107" t="s">
        <v>1009</v>
      </c>
      <c r="AQ6" s="107" t="s">
        <v>2448</v>
      </c>
      <c r="AR6" s="107" t="s">
        <v>1009</v>
      </c>
      <c r="AS6" s="107" t="s">
        <v>2449</v>
      </c>
      <c r="AT6" s="107" t="s">
        <v>1009</v>
      </c>
      <c r="AU6" s="107" t="s">
        <v>10</v>
      </c>
      <c r="AV6" s="107">
        <v>35</v>
      </c>
      <c r="AW6" s="107" t="s">
        <v>10</v>
      </c>
      <c r="AX6" s="107">
        <f>INDEX(Exposure_GWASs!S:S,MATCH(Charlie!AE6,Exposure_GWASs!C:C,0))</f>
        <v>47</v>
      </c>
      <c r="AY6" s="107" t="s">
        <v>2450</v>
      </c>
      <c r="AZ6" s="107" t="s">
        <v>1009</v>
      </c>
      <c r="BA6" s="107" t="s">
        <v>10</v>
      </c>
      <c r="BB6" s="107" t="s">
        <v>13</v>
      </c>
      <c r="BC6" s="105" t="s">
        <v>26</v>
      </c>
      <c r="BD6" s="105" t="s">
        <v>17</v>
      </c>
      <c r="BE6" s="105"/>
      <c r="BF6" s="105"/>
      <c r="BG6" s="105"/>
      <c r="BH6" s="107" t="s">
        <v>2451</v>
      </c>
      <c r="BI6" s="107" t="s">
        <v>1009</v>
      </c>
      <c r="BJ6" s="107" t="s">
        <v>2452</v>
      </c>
      <c r="BK6" s="107" t="s">
        <v>1009</v>
      </c>
      <c r="BL6" s="107" t="s">
        <v>1009</v>
      </c>
      <c r="BM6" s="107" t="s">
        <v>1009</v>
      </c>
      <c r="BN6" s="107" t="s">
        <v>2453</v>
      </c>
      <c r="BO6" s="110" t="s">
        <v>167</v>
      </c>
      <c r="BP6" s="110" t="s">
        <v>167</v>
      </c>
      <c r="BQ6" s="106" t="s">
        <v>2454</v>
      </c>
      <c r="BR6" s="107">
        <v>-0.01</v>
      </c>
      <c r="BS6" s="107"/>
      <c r="BT6" s="107">
        <v>95</v>
      </c>
      <c r="BU6" s="107">
        <v>-0.154</v>
      </c>
      <c r="BV6" s="107">
        <v>0.13500000000000001</v>
      </c>
      <c r="BW6" s="107">
        <v>0.89600000000000002</v>
      </c>
      <c r="BX6" s="107" t="s">
        <v>2453</v>
      </c>
      <c r="BY6" s="110" t="s">
        <v>2455</v>
      </c>
      <c r="BZ6" s="105" t="s">
        <v>2456</v>
      </c>
      <c r="CA6" s="105" t="s">
        <v>2457</v>
      </c>
      <c r="CB6" s="105" t="s">
        <v>2458</v>
      </c>
      <c r="CC6" s="105" t="s">
        <v>2459</v>
      </c>
      <c r="CD6" s="106" t="s">
        <v>10</v>
      </c>
      <c r="CE6" s="107"/>
      <c r="CF6" s="107"/>
      <c r="CG6" s="107"/>
      <c r="CH6" s="107"/>
    </row>
    <row r="7" spans="1:86">
      <c r="A7" s="105">
        <v>53</v>
      </c>
      <c r="B7" s="105" t="s">
        <v>2437</v>
      </c>
      <c r="C7" s="105" t="s">
        <v>244</v>
      </c>
      <c r="D7" s="106" t="s">
        <v>2438</v>
      </c>
      <c r="E7" s="107">
        <v>2018</v>
      </c>
      <c r="F7" s="107" t="s">
        <v>2439</v>
      </c>
      <c r="G7" s="107" t="s">
        <v>2440</v>
      </c>
      <c r="H7" s="110" t="s">
        <v>2391</v>
      </c>
      <c r="I7" s="107" t="s">
        <v>2392</v>
      </c>
      <c r="J7" s="107" t="s">
        <v>2393</v>
      </c>
      <c r="K7" s="107" t="s">
        <v>2441</v>
      </c>
      <c r="L7" s="106" t="s">
        <v>2442</v>
      </c>
      <c r="M7" s="110" t="s">
        <v>2443</v>
      </c>
      <c r="N7" s="107" t="s">
        <v>15</v>
      </c>
      <c r="O7" s="107" t="s">
        <v>5741</v>
      </c>
      <c r="P7" s="107" t="s">
        <v>5788</v>
      </c>
      <c r="Q7" s="107" t="s">
        <v>5669</v>
      </c>
      <c r="R7" s="107" t="s">
        <v>393</v>
      </c>
      <c r="S7" s="107" t="s">
        <v>2462</v>
      </c>
      <c r="T7" s="122">
        <v>0.42499999999999999</v>
      </c>
      <c r="U7" s="107" t="str">
        <f>INDEX(Outcome_GWASs!H:H,MATCH(Charlie!S7,Outcome_GWASs!C:C,0))</f>
        <v>both</v>
      </c>
      <c r="V7" s="107">
        <f>INDEX(Outcome_GWASs!F:F,MATCH(Charlie!S7,Outcome_GWASs!C:C,0))</f>
        <v>18737</v>
      </c>
      <c r="W7" s="107" t="str">
        <f>INDEX(Outcome_GWASs!G:G,MATCH(Charlie!S7,Outcome_GWASs!C:C,0))</f>
        <v>NA</v>
      </c>
      <c r="X7" s="107">
        <f>INDEX(Outcome_GWASs!F:F,MATCH(Charlie!S7,Outcome_GWASs!C:C,0))</f>
        <v>18737</v>
      </c>
      <c r="Y7" s="107" t="str">
        <f>INDEX(Outcome_GWASs!G:G,MATCH(Charlie!S7,Outcome_GWASs!C:C,0))</f>
        <v>NA</v>
      </c>
      <c r="Z7" s="107" t="s">
        <v>10</v>
      </c>
      <c r="AA7" s="107" t="s">
        <v>1005</v>
      </c>
      <c r="AB7" s="107" t="str">
        <f>INDEX(Outcome_GWASs!E:E,MATCH(Charlie!S7,Outcome_GWASs!C:C,0))</f>
        <v>European</v>
      </c>
      <c r="AC7" s="120" t="s">
        <v>162</v>
      </c>
      <c r="AD7" s="120" t="s">
        <v>162</v>
      </c>
      <c r="AE7" s="107" t="s">
        <v>2446</v>
      </c>
      <c r="AF7" s="107"/>
      <c r="AG7" s="107" t="s">
        <v>2056</v>
      </c>
      <c r="AH7" s="121">
        <v>224459</v>
      </c>
      <c r="AI7" s="120">
        <f>INDEX(Exposure_GWASs!F:F,MATCH(Charlie!AE7,Exposure_GWASs!C:C,0))</f>
        <v>116709</v>
      </c>
      <c r="AJ7" s="107" t="s">
        <v>2447</v>
      </c>
      <c r="AK7" s="107" t="s">
        <v>1005</v>
      </c>
      <c r="AL7" s="107" t="s">
        <v>249</v>
      </c>
      <c r="AM7" s="107" t="s">
        <v>11</v>
      </c>
      <c r="AN7" s="107" t="s">
        <v>1009</v>
      </c>
      <c r="AO7" s="107">
        <v>0.05</v>
      </c>
      <c r="AP7" s="107" t="s">
        <v>1009</v>
      </c>
      <c r="AQ7" s="107" t="s">
        <v>2448</v>
      </c>
      <c r="AR7" s="107" t="s">
        <v>1009</v>
      </c>
      <c r="AS7" s="107" t="s">
        <v>2449</v>
      </c>
      <c r="AT7" s="107" t="s">
        <v>1009</v>
      </c>
      <c r="AU7" s="107" t="s">
        <v>10</v>
      </c>
      <c r="AV7" s="107">
        <v>35</v>
      </c>
      <c r="AW7" s="107" t="s">
        <v>10</v>
      </c>
      <c r="AX7" s="107">
        <f>INDEX(Exposure_GWASs!S:S,MATCH(Charlie!AE7,Exposure_GWASs!C:C,0))</f>
        <v>47</v>
      </c>
      <c r="AY7" s="107" t="s">
        <v>2450</v>
      </c>
      <c r="AZ7" s="107" t="s">
        <v>1009</v>
      </c>
      <c r="BA7" s="107" t="s">
        <v>10</v>
      </c>
      <c r="BB7" s="107" t="s">
        <v>13</v>
      </c>
      <c r="BC7" s="105" t="s">
        <v>26</v>
      </c>
      <c r="BD7" s="105" t="s">
        <v>17</v>
      </c>
      <c r="BE7" s="105"/>
      <c r="BF7" s="105"/>
      <c r="BG7" s="105"/>
      <c r="BH7" s="107" t="s">
        <v>2451</v>
      </c>
      <c r="BI7" s="107" t="s">
        <v>1009</v>
      </c>
      <c r="BJ7" s="107" t="s">
        <v>2452</v>
      </c>
      <c r="BK7" s="107" t="s">
        <v>1009</v>
      </c>
      <c r="BL7" s="107" t="s">
        <v>1009</v>
      </c>
      <c r="BM7" s="107" t="s">
        <v>1009</v>
      </c>
      <c r="BN7" s="107" t="s">
        <v>2453</v>
      </c>
      <c r="BO7" s="110" t="s">
        <v>167</v>
      </c>
      <c r="BP7" s="110" t="s">
        <v>167</v>
      </c>
      <c r="BQ7" s="106" t="s">
        <v>2454</v>
      </c>
      <c r="BR7" s="107">
        <v>-0.1</v>
      </c>
      <c r="BS7" s="107"/>
      <c r="BT7" s="107">
        <v>95</v>
      </c>
      <c r="BU7" s="107">
        <v>-0.26</v>
      </c>
      <c r="BV7" s="107">
        <v>0.05</v>
      </c>
      <c r="BW7" s="107">
        <v>0.20699999999999999</v>
      </c>
      <c r="BX7" s="107" t="s">
        <v>2453</v>
      </c>
      <c r="BY7" s="110" t="s">
        <v>2455</v>
      </c>
      <c r="BZ7" s="105" t="s">
        <v>2456</v>
      </c>
      <c r="CA7" s="105" t="s">
        <v>2457</v>
      </c>
      <c r="CB7" s="105" t="s">
        <v>2458</v>
      </c>
      <c r="CC7" s="105" t="s">
        <v>2459</v>
      </c>
      <c r="CD7" s="106" t="s">
        <v>10</v>
      </c>
      <c r="CE7" s="107"/>
      <c r="CF7" s="107"/>
      <c r="CG7" s="107"/>
      <c r="CH7" s="107"/>
    </row>
    <row r="8" spans="1:86">
      <c r="A8" s="105">
        <v>53</v>
      </c>
      <c r="B8" s="105" t="s">
        <v>2437</v>
      </c>
      <c r="C8" s="105" t="s">
        <v>244</v>
      </c>
      <c r="D8" s="106" t="s">
        <v>2438</v>
      </c>
      <c r="E8" s="107">
        <v>2018</v>
      </c>
      <c r="F8" s="107" t="s">
        <v>2439</v>
      </c>
      <c r="G8" s="107" t="s">
        <v>2440</v>
      </c>
      <c r="H8" s="110" t="s">
        <v>2391</v>
      </c>
      <c r="I8" s="107" t="s">
        <v>2392</v>
      </c>
      <c r="J8" s="107" t="s">
        <v>2393</v>
      </c>
      <c r="K8" s="107" t="s">
        <v>2441</v>
      </c>
      <c r="L8" s="106" t="s">
        <v>2442</v>
      </c>
      <c r="M8" s="110" t="s">
        <v>2443</v>
      </c>
      <c r="N8" s="107" t="s">
        <v>15</v>
      </c>
      <c r="O8" s="107" t="s">
        <v>5741</v>
      </c>
      <c r="P8" s="107" t="s">
        <v>5789</v>
      </c>
      <c r="Q8" s="107" t="s">
        <v>5669</v>
      </c>
      <c r="R8" s="107" t="s">
        <v>393</v>
      </c>
      <c r="S8" s="107" t="s">
        <v>2463</v>
      </c>
      <c r="T8" s="107">
        <f>INDEX(Outcome_GWASs!I:I,MATCH(Charlie!S8,Outcome_GWASs!C:C,0))</f>
        <v>10</v>
      </c>
      <c r="U8" s="107" t="str">
        <f>INDEX(Outcome_GWASs!H:H,MATCH(Charlie!S8,Outcome_GWASs!C:C,0))</f>
        <v>female</v>
      </c>
      <c r="V8" s="107">
        <f>INDEX(Outcome_GWASs!F:F,MATCH(Charlie!S8,Outcome_GWASs!C:C,0))</f>
        <v>6879</v>
      </c>
      <c r="W8" s="107" t="str">
        <f>INDEX(Outcome_GWASs!G:G,MATCH(Charlie!S8,Outcome_GWASs!C:C,0))</f>
        <v>NA</v>
      </c>
      <c r="X8" s="107">
        <f>INDEX(Outcome_GWASs!F:F,MATCH(Charlie!S8,Outcome_GWASs!C:C,0))</f>
        <v>6879</v>
      </c>
      <c r="Y8" s="107" t="str">
        <f>INDEX(Outcome_GWASs!G:G,MATCH(Charlie!S8,Outcome_GWASs!C:C,0))</f>
        <v>NA</v>
      </c>
      <c r="Z8" s="107" t="s">
        <v>10</v>
      </c>
      <c r="AA8" s="107" t="s">
        <v>1005</v>
      </c>
      <c r="AB8" s="107" t="str">
        <f>INDEX(Outcome_GWASs!E:E,MATCH(Charlie!S8,Outcome_GWASs!C:C,0))</f>
        <v>European</v>
      </c>
      <c r="AC8" s="120" t="s">
        <v>162</v>
      </c>
      <c r="AD8" s="120" t="s">
        <v>162</v>
      </c>
      <c r="AE8" s="107" t="s">
        <v>2446</v>
      </c>
      <c r="AF8" s="107"/>
      <c r="AG8" s="107" t="s">
        <v>2056</v>
      </c>
      <c r="AH8" s="121">
        <v>224459</v>
      </c>
      <c r="AI8" s="120">
        <f>INDEX(Exposure_GWASs!F:F,MATCH(Charlie!AE8,Exposure_GWASs!C:C,0))</f>
        <v>116709</v>
      </c>
      <c r="AJ8" s="107" t="s">
        <v>2447</v>
      </c>
      <c r="AK8" s="107" t="s">
        <v>1005</v>
      </c>
      <c r="AL8" s="107" t="s">
        <v>249</v>
      </c>
      <c r="AM8" s="107" t="s">
        <v>11</v>
      </c>
      <c r="AN8" s="107" t="s">
        <v>1009</v>
      </c>
      <c r="AO8" s="107">
        <v>0.05</v>
      </c>
      <c r="AP8" s="107" t="s">
        <v>1009</v>
      </c>
      <c r="AQ8" s="107" t="s">
        <v>2448</v>
      </c>
      <c r="AR8" s="107" t="s">
        <v>1009</v>
      </c>
      <c r="AS8" s="107" t="s">
        <v>2449</v>
      </c>
      <c r="AT8" s="107" t="s">
        <v>1009</v>
      </c>
      <c r="AU8" s="107" t="s">
        <v>10</v>
      </c>
      <c r="AV8" s="107">
        <v>35</v>
      </c>
      <c r="AW8" s="107" t="s">
        <v>10</v>
      </c>
      <c r="AX8" s="107">
        <f>INDEX(Exposure_GWASs!S:S,MATCH(Charlie!AE8,Exposure_GWASs!C:C,0))</f>
        <v>47</v>
      </c>
      <c r="AY8" s="107" t="s">
        <v>2450</v>
      </c>
      <c r="AZ8" s="107" t="s">
        <v>1009</v>
      </c>
      <c r="BA8" s="107" t="s">
        <v>10</v>
      </c>
      <c r="BB8" s="107" t="s">
        <v>13</v>
      </c>
      <c r="BC8" s="105" t="s">
        <v>26</v>
      </c>
      <c r="BD8" s="105" t="s">
        <v>17</v>
      </c>
      <c r="BE8" s="105"/>
      <c r="BF8" s="105"/>
      <c r="BG8" s="105"/>
      <c r="BH8" s="107" t="s">
        <v>2451</v>
      </c>
      <c r="BI8" s="107" t="s">
        <v>1009</v>
      </c>
      <c r="BJ8" s="107" t="s">
        <v>2452</v>
      </c>
      <c r="BK8" s="107" t="s">
        <v>1009</v>
      </c>
      <c r="BL8" s="107" t="s">
        <v>1009</v>
      </c>
      <c r="BM8" s="107" t="s">
        <v>1009</v>
      </c>
      <c r="BN8" s="107" t="s">
        <v>2453</v>
      </c>
      <c r="BO8" s="110" t="s">
        <v>167</v>
      </c>
      <c r="BP8" s="110" t="s">
        <v>167</v>
      </c>
      <c r="BQ8" s="106" t="s">
        <v>2454</v>
      </c>
      <c r="BR8" s="107">
        <v>-6.4000000000000001E-2</v>
      </c>
      <c r="BS8" s="107"/>
      <c r="BT8" s="107">
        <v>95</v>
      </c>
      <c r="BU8" s="107">
        <v>-0.26700000000000002</v>
      </c>
      <c r="BV8" s="107">
        <v>0.13700000000000001</v>
      </c>
      <c r="BW8" s="107">
        <v>0.53700000000000003</v>
      </c>
      <c r="BX8" s="107" t="s">
        <v>2453</v>
      </c>
      <c r="BY8" s="110" t="s">
        <v>2455</v>
      </c>
      <c r="BZ8" s="105" t="s">
        <v>2456</v>
      </c>
      <c r="CA8" s="105" t="s">
        <v>2457</v>
      </c>
      <c r="CB8" s="105" t="s">
        <v>2458</v>
      </c>
      <c r="CC8" s="105" t="s">
        <v>2459</v>
      </c>
      <c r="CD8" s="106" t="s">
        <v>10</v>
      </c>
      <c r="CE8" s="107"/>
      <c r="CF8" s="107"/>
      <c r="CG8" s="107"/>
      <c r="CH8" s="107"/>
    </row>
    <row r="9" spans="1:86">
      <c r="A9" s="105">
        <v>53</v>
      </c>
      <c r="B9" s="105" t="s">
        <v>2437</v>
      </c>
      <c r="C9" s="105" t="s">
        <v>244</v>
      </c>
      <c r="D9" s="106" t="s">
        <v>2438</v>
      </c>
      <c r="E9" s="107">
        <v>2018</v>
      </c>
      <c r="F9" s="107" t="s">
        <v>2439</v>
      </c>
      <c r="G9" s="107" t="s">
        <v>2440</v>
      </c>
      <c r="H9" s="110" t="s">
        <v>2391</v>
      </c>
      <c r="I9" s="107" t="s">
        <v>2392</v>
      </c>
      <c r="J9" s="107" t="s">
        <v>2393</v>
      </c>
      <c r="K9" s="107" t="s">
        <v>2441</v>
      </c>
      <c r="L9" s="106" t="s">
        <v>2442</v>
      </c>
      <c r="M9" s="110" t="s">
        <v>2443</v>
      </c>
      <c r="N9" s="107" t="s">
        <v>15</v>
      </c>
      <c r="O9" s="107" t="s">
        <v>5741</v>
      </c>
      <c r="P9" s="107" t="s">
        <v>5790</v>
      </c>
      <c r="Q9" s="107" t="s">
        <v>5669</v>
      </c>
      <c r="R9" s="107" t="s">
        <v>393</v>
      </c>
      <c r="S9" s="107" t="s">
        <v>2464</v>
      </c>
      <c r="T9" s="107">
        <f>INDEX(Outcome_GWASs!I:I,MATCH(Charlie!S9,Outcome_GWASs!C:C,0))</f>
        <v>12</v>
      </c>
      <c r="U9" s="107" t="str">
        <f>INDEX(Outcome_GWASs!H:H,MATCH(Charlie!S9,Outcome_GWASs!C:C,0))</f>
        <v>male</v>
      </c>
      <c r="V9" s="107">
        <f>INDEX(Outcome_GWASs!F:F,MATCH(Charlie!S9,Outcome_GWASs!C:C,0))</f>
        <v>7161</v>
      </c>
      <c r="W9" s="107" t="str">
        <f>INDEX(Outcome_GWASs!G:G,MATCH(Charlie!S9,Outcome_GWASs!C:C,0))</f>
        <v>NA</v>
      </c>
      <c r="X9" s="107">
        <f>INDEX(Outcome_GWASs!F:F,MATCH(Charlie!S9,Outcome_GWASs!C:C,0))</f>
        <v>7161</v>
      </c>
      <c r="Y9" s="107" t="str">
        <f>INDEX(Outcome_GWASs!G:G,MATCH(Charlie!S9,Outcome_GWASs!C:C,0))</f>
        <v>NA</v>
      </c>
      <c r="Z9" s="107" t="s">
        <v>10</v>
      </c>
      <c r="AA9" s="107" t="s">
        <v>2465</v>
      </c>
      <c r="AB9" s="107" t="str">
        <f>INDEX(Outcome_GWASs!E:E,MATCH(Charlie!S9,Outcome_GWASs!C:C,0))</f>
        <v>European </v>
      </c>
      <c r="AC9" s="120" t="s">
        <v>162</v>
      </c>
      <c r="AD9" s="120" t="s">
        <v>162</v>
      </c>
      <c r="AE9" s="107" t="s">
        <v>2446</v>
      </c>
      <c r="AF9" s="107"/>
      <c r="AG9" s="107" t="s">
        <v>2056</v>
      </c>
      <c r="AH9" s="121">
        <v>224459</v>
      </c>
      <c r="AI9" s="120">
        <f>INDEX(Exposure_GWASs!F:F,MATCH(Charlie!AE9,Exposure_GWASs!C:C,0))</f>
        <v>116709</v>
      </c>
      <c r="AJ9" s="107" t="s">
        <v>2447</v>
      </c>
      <c r="AK9" s="107" t="s">
        <v>1005</v>
      </c>
      <c r="AL9" s="107" t="s">
        <v>249</v>
      </c>
      <c r="AM9" s="107" t="s">
        <v>11</v>
      </c>
      <c r="AN9" s="107" t="s">
        <v>1009</v>
      </c>
      <c r="AO9" s="107">
        <v>0.05</v>
      </c>
      <c r="AP9" s="107" t="s">
        <v>1009</v>
      </c>
      <c r="AQ9" s="107" t="s">
        <v>2448</v>
      </c>
      <c r="AR9" s="107" t="s">
        <v>1009</v>
      </c>
      <c r="AS9" s="107" t="s">
        <v>2449</v>
      </c>
      <c r="AT9" s="107" t="s">
        <v>1009</v>
      </c>
      <c r="AU9" s="107" t="s">
        <v>10</v>
      </c>
      <c r="AV9" s="107">
        <v>35</v>
      </c>
      <c r="AW9" s="107" t="s">
        <v>10</v>
      </c>
      <c r="AX9" s="107">
        <f>INDEX(Exposure_GWASs!S:S,MATCH(Charlie!AE9,Exposure_GWASs!C:C,0))</f>
        <v>47</v>
      </c>
      <c r="AY9" s="107" t="s">
        <v>2450</v>
      </c>
      <c r="AZ9" s="107" t="s">
        <v>1009</v>
      </c>
      <c r="BA9" s="107" t="s">
        <v>10</v>
      </c>
      <c r="BB9" s="107" t="s">
        <v>13</v>
      </c>
      <c r="BC9" s="105" t="s">
        <v>26</v>
      </c>
      <c r="BD9" s="105" t="s">
        <v>17</v>
      </c>
      <c r="BE9" s="105"/>
      <c r="BF9" s="105"/>
      <c r="BG9" s="105"/>
      <c r="BH9" s="107" t="s">
        <v>2451</v>
      </c>
      <c r="BI9" s="107" t="s">
        <v>1009</v>
      </c>
      <c r="BJ9" s="107" t="s">
        <v>2452</v>
      </c>
      <c r="BK9" s="107" t="s">
        <v>1009</v>
      </c>
      <c r="BL9" s="107" t="s">
        <v>1009</v>
      </c>
      <c r="BM9" s="107" t="s">
        <v>1009</v>
      </c>
      <c r="BN9" s="107" t="s">
        <v>2453</v>
      </c>
      <c r="BO9" s="110" t="s">
        <v>167</v>
      </c>
      <c r="BP9" s="110" t="s">
        <v>167</v>
      </c>
      <c r="BQ9" s="106" t="s">
        <v>2454</v>
      </c>
      <c r="BR9" s="107">
        <v>-6.2E-2</v>
      </c>
      <c r="BS9" s="107"/>
      <c r="BT9" s="107">
        <v>95</v>
      </c>
      <c r="BU9" s="107">
        <v>-0.252</v>
      </c>
      <c r="BV9" s="107">
        <v>0.52900000000000003</v>
      </c>
      <c r="BW9" s="107">
        <v>0.52900000000000003</v>
      </c>
      <c r="BX9" s="107" t="s">
        <v>2453</v>
      </c>
      <c r="BY9" s="110" t="s">
        <v>2455</v>
      </c>
      <c r="BZ9" s="105" t="s">
        <v>2456</v>
      </c>
      <c r="CA9" s="105" t="s">
        <v>2457</v>
      </c>
      <c r="CB9" s="105" t="s">
        <v>2458</v>
      </c>
      <c r="CC9" s="105" t="s">
        <v>2459</v>
      </c>
      <c r="CD9" s="106" t="s">
        <v>10</v>
      </c>
      <c r="CE9" s="107"/>
      <c r="CF9" s="107"/>
      <c r="CG9" s="107"/>
      <c r="CH9" s="107"/>
    </row>
    <row r="10" spans="1:86">
      <c r="A10" s="105">
        <v>53</v>
      </c>
      <c r="B10" s="105" t="s">
        <v>2437</v>
      </c>
      <c r="C10" s="105" t="s">
        <v>244</v>
      </c>
      <c r="D10" s="106" t="s">
        <v>2438</v>
      </c>
      <c r="E10" s="107">
        <v>2018</v>
      </c>
      <c r="F10" s="107" t="s">
        <v>2439</v>
      </c>
      <c r="G10" s="107" t="s">
        <v>2440</v>
      </c>
      <c r="H10" s="110" t="s">
        <v>2391</v>
      </c>
      <c r="I10" s="107" t="s">
        <v>2392</v>
      </c>
      <c r="J10" s="107" t="s">
        <v>2393</v>
      </c>
      <c r="K10" s="107" t="s">
        <v>2441</v>
      </c>
      <c r="L10" s="106" t="s">
        <v>2442</v>
      </c>
      <c r="M10" s="110" t="s">
        <v>2443</v>
      </c>
      <c r="N10" s="107" t="s">
        <v>15</v>
      </c>
      <c r="O10" s="107" t="s">
        <v>5528</v>
      </c>
      <c r="P10" s="107" t="s">
        <v>5528</v>
      </c>
      <c r="Q10" s="107" t="s">
        <v>5669</v>
      </c>
      <c r="R10" s="107" t="s">
        <v>393</v>
      </c>
      <c r="S10" s="107" t="s">
        <v>2444</v>
      </c>
      <c r="T10" s="107">
        <f>INDEX(Outcome_GWASs!I:I,MATCH(Charlie!S10,Outcome_GWASs!C:C,0))</f>
        <v>0</v>
      </c>
      <c r="U10" s="107" t="str">
        <f>INDEX(Outcome_GWASs!H:H,MATCH(Charlie!S10,Outcome_GWASs!C:C,0))</f>
        <v xml:space="preserve">both </v>
      </c>
      <c r="V10" s="107">
        <v>153781</v>
      </c>
      <c r="W10" s="107" t="str">
        <f>INDEX(Outcome_GWASs!G:G,MATCH(Charlie!S10,Outcome_GWASs!C:C,0))</f>
        <v>NA</v>
      </c>
      <c r="X10" s="107">
        <v>143677</v>
      </c>
      <c r="Y10" s="107" t="str">
        <f>INDEX(Outcome_GWASs!G:G,MATCH(Charlie!S10,Outcome_GWASs!C:C,0))</f>
        <v>NA</v>
      </c>
      <c r="Z10" s="107" t="s">
        <v>2466</v>
      </c>
      <c r="AA10" s="107" t="s">
        <v>1005</v>
      </c>
      <c r="AB10" s="107" t="str">
        <f>INDEX(Outcome_GWASs!E:E,MATCH(Charlie!S10,Outcome_GWASs!C:C,0))</f>
        <v>European</v>
      </c>
      <c r="AC10" s="120" t="s">
        <v>159</v>
      </c>
      <c r="AD10" s="120" t="s">
        <v>159</v>
      </c>
      <c r="AE10" s="107" t="s">
        <v>2467</v>
      </c>
      <c r="AF10" s="107"/>
      <c r="AG10" s="107" t="s">
        <v>2056</v>
      </c>
      <c r="AH10" s="121">
        <v>224459</v>
      </c>
      <c r="AI10" s="120">
        <f>INDEX(Exposure_GWASs!F:F,MATCH(Charlie!AE10,Exposure_GWASs!C:C,0))</f>
        <v>127437</v>
      </c>
      <c r="AJ10" s="107" t="s">
        <v>2447</v>
      </c>
      <c r="AK10" s="107" t="s">
        <v>1005</v>
      </c>
      <c r="AL10" s="107" t="s">
        <v>249</v>
      </c>
      <c r="AM10" s="107" t="s">
        <v>11</v>
      </c>
      <c r="AN10" s="107" t="s">
        <v>1009</v>
      </c>
      <c r="AO10" s="107">
        <v>0.05</v>
      </c>
      <c r="AP10" s="107" t="s">
        <v>1009</v>
      </c>
      <c r="AQ10" s="107" t="s">
        <v>2448</v>
      </c>
      <c r="AR10" s="107" t="s">
        <v>1009</v>
      </c>
      <c r="AS10" s="107" t="s">
        <v>2449</v>
      </c>
      <c r="AT10" s="107" t="s">
        <v>1009</v>
      </c>
      <c r="AU10" s="107" t="s">
        <v>10</v>
      </c>
      <c r="AV10" s="107">
        <v>25</v>
      </c>
      <c r="AW10" s="107" t="s">
        <v>10</v>
      </c>
      <c r="AX10" s="107">
        <f>INDEX(Exposure_GWASs!S:S,MATCH(Charlie!AE10,Exposure_GWASs!C:C,0))</f>
        <v>28</v>
      </c>
      <c r="AY10" s="107" t="s">
        <v>2450</v>
      </c>
      <c r="AZ10" s="107" t="s">
        <v>1009</v>
      </c>
      <c r="BA10" s="107" t="s">
        <v>10</v>
      </c>
      <c r="BB10" s="107" t="s">
        <v>13</v>
      </c>
      <c r="BC10" s="105" t="s">
        <v>26</v>
      </c>
      <c r="BD10" s="105" t="s">
        <v>17</v>
      </c>
      <c r="BE10" s="105"/>
      <c r="BF10" s="105"/>
      <c r="BG10" s="105"/>
      <c r="BH10" s="107" t="s">
        <v>2451</v>
      </c>
      <c r="BI10" s="107" t="s">
        <v>1009</v>
      </c>
      <c r="BJ10" s="107" t="s">
        <v>2452</v>
      </c>
      <c r="BK10" s="107" t="s">
        <v>1009</v>
      </c>
      <c r="BL10" s="107" t="s">
        <v>1009</v>
      </c>
      <c r="BM10" s="107" t="s">
        <v>1009</v>
      </c>
      <c r="BN10" s="107" t="s">
        <v>2453</v>
      </c>
      <c r="BO10" s="110" t="s">
        <v>167</v>
      </c>
      <c r="BP10" s="110" t="s">
        <v>167</v>
      </c>
      <c r="BQ10" s="106" t="s">
        <v>2454</v>
      </c>
      <c r="BR10" s="107">
        <v>0.114</v>
      </c>
      <c r="BS10" s="107"/>
      <c r="BT10" s="107">
        <v>95</v>
      </c>
      <c r="BU10" s="107">
        <v>-2.8000000000000001E-2</v>
      </c>
      <c r="BV10" s="107">
        <v>0.255</v>
      </c>
      <c r="BW10" s="107">
        <v>0.129</v>
      </c>
      <c r="BX10" s="107" t="s">
        <v>2453</v>
      </c>
      <c r="BY10" s="110" t="s">
        <v>2468</v>
      </c>
      <c r="BZ10" s="105" t="s">
        <v>2456</v>
      </c>
      <c r="CA10" s="105" t="s">
        <v>2457</v>
      </c>
      <c r="CB10" s="105" t="s">
        <v>2458</v>
      </c>
      <c r="CC10" s="105" t="s">
        <v>2459</v>
      </c>
      <c r="CD10" s="106" t="s">
        <v>10</v>
      </c>
      <c r="CE10" s="107"/>
      <c r="CF10" s="107"/>
      <c r="CG10" s="107"/>
      <c r="CH10" s="107"/>
    </row>
    <row r="11" spans="1:86">
      <c r="A11" s="105">
        <v>53</v>
      </c>
      <c r="B11" s="105" t="s">
        <v>2437</v>
      </c>
      <c r="C11" s="105" t="s">
        <v>244</v>
      </c>
      <c r="D11" s="106" t="s">
        <v>2438</v>
      </c>
      <c r="E11" s="107">
        <v>2018</v>
      </c>
      <c r="F11" s="107" t="s">
        <v>2439</v>
      </c>
      <c r="G11" s="107" t="s">
        <v>2440</v>
      </c>
      <c r="H11" s="110" t="s">
        <v>2391</v>
      </c>
      <c r="I11" s="107" t="s">
        <v>2392</v>
      </c>
      <c r="J11" s="107" t="s">
        <v>2393</v>
      </c>
      <c r="K11" s="107" t="s">
        <v>2441</v>
      </c>
      <c r="L11" s="106" t="s">
        <v>2442</v>
      </c>
      <c r="M11" s="110" t="s">
        <v>2443</v>
      </c>
      <c r="N11" s="107" t="s">
        <v>15</v>
      </c>
      <c r="O11" s="107" t="s">
        <v>5786</v>
      </c>
      <c r="P11" s="107" t="s">
        <v>5786</v>
      </c>
      <c r="Q11" s="107" t="s">
        <v>5669</v>
      </c>
      <c r="R11" s="107" t="s">
        <v>393</v>
      </c>
      <c r="S11" s="107" t="s">
        <v>2460</v>
      </c>
      <c r="T11" s="107">
        <f>INDEX(Outcome_GWASs!I:I,MATCH(Charlie!S11,Outcome_GWASs!C:C,0))</f>
        <v>0</v>
      </c>
      <c r="U11" s="107" t="str">
        <f>INDEX(Outcome_GWASs!H:H,MATCH(Charlie!S11,Outcome_GWASs!C:C,0))</f>
        <v>both</v>
      </c>
      <c r="V11" s="107">
        <f>INDEX(Outcome_GWASs!F:F,MATCH(Charlie!S11,Outcome_GWASs!C:C,0))</f>
        <v>28459</v>
      </c>
      <c r="W11" s="107" t="str">
        <f>INDEX(Outcome_GWASs!G:G,MATCH(Charlie!S11,Outcome_GWASs!C:C,0))</f>
        <v>NA</v>
      </c>
      <c r="X11" s="107">
        <f>INDEX(Outcome_GWASs!F:F,MATCH(Charlie!S11,Outcome_GWASs!C:C,0))</f>
        <v>28459</v>
      </c>
      <c r="Y11" s="107" t="str">
        <f>INDEX(Outcome_GWASs!G:G,MATCH(Charlie!S11,Outcome_GWASs!C:C,0))</f>
        <v>NA</v>
      </c>
      <c r="Z11" s="107" t="s">
        <v>10</v>
      </c>
      <c r="AA11" s="107" t="s">
        <v>1005</v>
      </c>
      <c r="AB11" s="107" t="str">
        <f>INDEX(Outcome_GWASs!E:E,MATCH(Charlie!S11,Outcome_GWASs!C:C,0))</f>
        <v>European</v>
      </c>
      <c r="AC11" s="120" t="s">
        <v>159</v>
      </c>
      <c r="AD11" s="120" t="s">
        <v>159</v>
      </c>
      <c r="AE11" s="107" t="s">
        <v>2467</v>
      </c>
      <c r="AF11" s="107"/>
      <c r="AG11" s="107" t="s">
        <v>2056</v>
      </c>
      <c r="AH11" s="121">
        <v>224459</v>
      </c>
      <c r="AI11" s="120">
        <f>INDEX(Exposure_GWASs!F:F,MATCH(Charlie!AE11,Exposure_GWASs!C:C,0))</f>
        <v>127437</v>
      </c>
      <c r="AJ11" s="107" t="s">
        <v>2447</v>
      </c>
      <c r="AK11" s="107" t="s">
        <v>1005</v>
      </c>
      <c r="AL11" s="107" t="s">
        <v>249</v>
      </c>
      <c r="AM11" s="107" t="s">
        <v>11</v>
      </c>
      <c r="AN11" s="107" t="s">
        <v>1009</v>
      </c>
      <c r="AO11" s="107">
        <v>0.05</v>
      </c>
      <c r="AP11" s="107" t="s">
        <v>1009</v>
      </c>
      <c r="AQ11" s="107" t="s">
        <v>2448</v>
      </c>
      <c r="AR11" s="107" t="s">
        <v>1009</v>
      </c>
      <c r="AS11" s="107" t="s">
        <v>2449</v>
      </c>
      <c r="AT11" s="107" t="s">
        <v>1009</v>
      </c>
      <c r="AU11" s="107" t="s">
        <v>10</v>
      </c>
      <c r="AV11" s="107">
        <v>25</v>
      </c>
      <c r="AW11" s="107" t="s">
        <v>10</v>
      </c>
      <c r="AX11" s="107">
        <f>INDEX(Exposure_GWASs!S:S,MATCH(Charlie!AE11,Exposure_GWASs!C:C,0))</f>
        <v>28</v>
      </c>
      <c r="AY11" s="107" t="s">
        <v>2450</v>
      </c>
      <c r="AZ11" s="107" t="s">
        <v>1009</v>
      </c>
      <c r="BA11" s="107" t="s">
        <v>10</v>
      </c>
      <c r="BB11" s="107" t="s">
        <v>13</v>
      </c>
      <c r="BC11" s="105" t="s">
        <v>26</v>
      </c>
      <c r="BD11" s="105" t="s">
        <v>17</v>
      </c>
      <c r="BE11" s="105"/>
      <c r="BF11" s="105"/>
      <c r="BG11" s="105"/>
      <c r="BH11" s="107" t="s">
        <v>2451</v>
      </c>
      <c r="BI11" s="107" t="s">
        <v>1009</v>
      </c>
      <c r="BJ11" s="107" t="s">
        <v>2452</v>
      </c>
      <c r="BK11" s="107" t="s">
        <v>1009</v>
      </c>
      <c r="BL11" s="107" t="s">
        <v>1009</v>
      </c>
      <c r="BM11" s="107" t="s">
        <v>1009</v>
      </c>
      <c r="BN11" s="107" t="s">
        <v>2453</v>
      </c>
      <c r="BO11" s="110" t="s">
        <v>167</v>
      </c>
      <c r="BP11" s="110" t="s">
        <v>167</v>
      </c>
      <c r="BQ11" s="106" t="s">
        <v>2454</v>
      </c>
      <c r="BR11" s="107">
        <v>0.27900000000000003</v>
      </c>
      <c r="BS11" s="107"/>
      <c r="BT11" s="107">
        <v>95</v>
      </c>
      <c r="BU11" s="107">
        <v>9.5000000000000001E-2</v>
      </c>
      <c r="BV11" s="107">
        <v>0.46400000000000002</v>
      </c>
      <c r="BW11" s="107">
        <v>7.0000000000000001E-3</v>
      </c>
      <c r="BX11" s="107" t="s">
        <v>2453</v>
      </c>
      <c r="BY11" s="110" t="s">
        <v>2468</v>
      </c>
      <c r="BZ11" s="105" t="s">
        <v>2456</v>
      </c>
      <c r="CA11" s="105" t="s">
        <v>2457</v>
      </c>
      <c r="CB11" s="105" t="s">
        <v>2458</v>
      </c>
      <c r="CC11" s="105" t="s">
        <v>2459</v>
      </c>
      <c r="CD11" s="106" t="s">
        <v>10</v>
      </c>
      <c r="CE11" s="107"/>
      <c r="CF11" s="107"/>
      <c r="CG11" s="107"/>
      <c r="CH11" s="107"/>
    </row>
    <row r="12" spans="1:86">
      <c r="A12" s="105">
        <v>53</v>
      </c>
      <c r="B12" s="105" t="s">
        <v>2437</v>
      </c>
      <c r="C12" s="105" t="s">
        <v>244</v>
      </c>
      <c r="D12" s="106" t="s">
        <v>2438</v>
      </c>
      <c r="E12" s="107">
        <v>2018</v>
      </c>
      <c r="F12" s="107" t="s">
        <v>2439</v>
      </c>
      <c r="G12" s="107" t="s">
        <v>2440</v>
      </c>
      <c r="H12" s="110" t="s">
        <v>2391</v>
      </c>
      <c r="I12" s="107" t="s">
        <v>2392</v>
      </c>
      <c r="J12" s="107" t="s">
        <v>2393</v>
      </c>
      <c r="K12" s="107" t="s">
        <v>2441</v>
      </c>
      <c r="L12" s="106" t="s">
        <v>2442</v>
      </c>
      <c r="M12" s="110" t="s">
        <v>2443</v>
      </c>
      <c r="N12" s="107" t="s">
        <v>15</v>
      </c>
      <c r="O12" s="107" t="s">
        <v>5787</v>
      </c>
      <c r="P12" s="107" t="s">
        <v>5787</v>
      </c>
      <c r="Q12" s="107" t="s">
        <v>5669</v>
      </c>
      <c r="R12" s="107" t="s">
        <v>393</v>
      </c>
      <c r="S12" s="107" t="s">
        <v>2461</v>
      </c>
      <c r="T12" s="107" t="str">
        <f>INDEX(Outcome_GWASs!I:I,MATCH(Charlie!S12,Outcome_GWASs!C:C,0))</f>
        <v>0.5-1.5</v>
      </c>
      <c r="U12" s="107" t="str">
        <f>INDEX(Outcome_GWASs!H:H,MATCH(Charlie!S12,Outcome_GWASs!C:C,0))</f>
        <v>both</v>
      </c>
      <c r="V12" s="107">
        <f>INDEX(Outcome_GWASs!F:F,MATCH(Charlie!S12,Outcome_GWASs!C:C,0))</f>
        <v>10768</v>
      </c>
      <c r="W12" s="107" t="str">
        <f>INDEX(Outcome_GWASs!G:G,MATCH(Charlie!S12,Outcome_GWASs!C:C,0))</f>
        <v>NA</v>
      </c>
      <c r="X12" s="107">
        <f>INDEX(Outcome_GWASs!F:F,MATCH(Charlie!S12,Outcome_GWASs!C:C,0))</f>
        <v>10768</v>
      </c>
      <c r="Y12" s="107" t="str">
        <f>INDEX(Outcome_GWASs!G:G,MATCH(Charlie!S12,Outcome_GWASs!C:C,0))</f>
        <v>NA</v>
      </c>
      <c r="Z12" s="107" t="s">
        <v>10</v>
      </c>
      <c r="AA12" s="107" t="s">
        <v>1005</v>
      </c>
      <c r="AB12" s="107" t="str">
        <f>INDEX(Outcome_GWASs!E:E,MATCH(Charlie!S12,Outcome_GWASs!C:C,0))</f>
        <v>European</v>
      </c>
      <c r="AC12" s="120" t="s">
        <v>159</v>
      </c>
      <c r="AD12" s="120" t="s">
        <v>159</v>
      </c>
      <c r="AE12" s="107" t="s">
        <v>2467</v>
      </c>
      <c r="AF12" s="107"/>
      <c r="AG12" s="107" t="s">
        <v>2056</v>
      </c>
      <c r="AH12" s="121">
        <v>224459</v>
      </c>
      <c r="AI12" s="120">
        <f>INDEX(Exposure_GWASs!F:F,MATCH(Charlie!AE12,Exposure_GWASs!C:C,0))</f>
        <v>127437</v>
      </c>
      <c r="AJ12" s="107" t="s">
        <v>2447</v>
      </c>
      <c r="AK12" s="107" t="s">
        <v>1005</v>
      </c>
      <c r="AL12" s="107" t="s">
        <v>249</v>
      </c>
      <c r="AM12" s="107" t="s">
        <v>11</v>
      </c>
      <c r="AN12" s="107" t="s">
        <v>1009</v>
      </c>
      <c r="AO12" s="107">
        <v>0.05</v>
      </c>
      <c r="AP12" s="107" t="s">
        <v>1009</v>
      </c>
      <c r="AQ12" s="107" t="s">
        <v>2448</v>
      </c>
      <c r="AR12" s="107" t="s">
        <v>1009</v>
      </c>
      <c r="AS12" s="107" t="s">
        <v>2449</v>
      </c>
      <c r="AT12" s="107" t="s">
        <v>1009</v>
      </c>
      <c r="AU12" s="107" t="s">
        <v>10</v>
      </c>
      <c r="AV12" s="107">
        <v>25</v>
      </c>
      <c r="AW12" s="107" t="s">
        <v>10</v>
      </c>
      <c r="AX12" s="107">
        <f>INDEX(Exposure_GWASs!S:S,MATCH(Charlie!AE12,Exposure_GWASs!C:C,0))</f>
        <v>28</v>
      </c>
      <c r="AY12" s="107" t="s">
        <v>2450</v>
      </c>
      <c r="AZ12" s="107" t="s">
        <v>1009</v>
      </c>
      <c r="BA12" s="107" t="s">
        <v>10</v>
      </c>
      <c r="BB12" s="107" t="s">
        <v>13</v>
      </c>
      <c r="BC12" s="105" t="s">
        <v>26</v>
      </c>
      <c r="BD12" s="105" t="s">
        <v>17</v>
      </c>
      <c r="BE12" s="105"/>
      <c r="BF12" s="105"/>
      <c r="BG12" s="105"/>
      <c r="BH12" s="107" t="s">
        <v>2451</v>
      </c>
      <c r="BI12" s="107" t="s">
        <v>1009</v>
      </c>
      <c r="BJ12" s="107" t="s">
        <v>2452</v>
      </c>
      <c r="BK12" s="107" t="s">
        <v>1009</v>
      </c>
      <c r="BL12" s="107" t="s">
        <v>1009</v>
      </c>
      <c r="BM12" s="107" t="s">
        <v>1009</v>
      </c>
      <c r="BN12" s="107" t="s">
        <v>2453</v>
      </c>
      <c r="BO12" s="110" t="s">
        <v>167</v>
      </c>
      <c r="BP12" s="110" t="s">
        <v>167</v>
      </c>
      <c r="BQ12" s="106" t="s">
        <v>2454</v>
      </c>
      <c r="BR12" s="107">
        <v>-0.02</v>
      </c>
      <c r="BS12" s="107"/>
      <c r="BT12" s="107">
        <v>95</v>
      </c>
      <c r="BU12" s="107">
        <v>-0.19900000000000001</v>
      </c>
      <c r="BV12" s="107">
        <v>0.159</v>
      </c>
      <c r="BW12" s="107">
        <v>0.82099999999999995</v>
      </c>
      <c r="BX12" s="107" t="s">
        <v>2453</v>
      </c>
      <c r="BY12" s="110" t="s">
        <v>2468</v>
      </c>
      <c r="BZ12" s="105" t="s">
        <v>2456</v>
      </c>
      <c r="CA12" s="105" t="s">
        <v>2457</v>
      </c>
      <c r="CB12" s="105" t="s">
        <v>2458</v>
      </c>
      <c r="CC12" s="105" t="s">
        <v>2459</v>
      </c>
      <c r="CD12" s="106" t="s">
        <v>10</v>
      </c>
      <c r="CE12" s="107"/>
      <c r="CF12" s="107"/>
      <c r="CG12" s="107"/>
      <c r="CH12" s="107"/>
    </row>
    <row r="13" spans="1:86">
      <c r="A13" s="105">
        <v>53</v>
      </c>
      <c r="B13" s="105" t="s">
        <v>2437</v>
      </c>
      <c r="C13" s="105" t="s">
        <v>244</v>
      </c>
      <c r="D13" s="106" t="s">
        <v>2438</v>
      </c>
      <c r="E13" s="107">
        <v>2018</v>
      </c>
      <c r="F13" s="107" t="s">
        <v>2439</v>
      </c>
      <c r="G13" s="107" t="s">
        <v>2440</v>
      </c>
      <c r="H13" s="110" t="s">
        <v>2391</v>
      </c>
      <c r="I13" s="107" t="s">
        <v>2392</v>
      </c>
      <c r="J13" s="107" t="s">
        <v>2393</v>
      </c>
      <c r="K13" s="107" t="s">
        <v>2441</v>
      </c>
      <c r="L13" s="106" t="s">
        <v>2442</v>
      </c>
      <c r="M13" s="110" t="s">
        <v>2443</v>
      </c>
      <c r="N13" s="107" t="s">
        <v>15</v>
      </c>
      <c r="O13" s="107" t="s">
        <v>5741</v>
      </c>
      <c r="P13" s="107" t="s">
        <v>5788</v>
      </c>
      <c r="Q13" s="107" t="s">
        <v>5669</v>
      </c>
      <c r="R13" s="107" t="s">
        <v>393</v>
      </c>
      <c r="S13" s="107" t="s">
        <v>2462</v>
      </c>
      <c r="T13" s="123">
        <v>0.42499999999999999</v>
      </c>
      <c r="U13" s="107" t="str">
        <f>INDEX(Outcome_GWASs!H:H,MATCH(Charlie!S13,Outcome_GWASs!C:C,0))</f>
        <v>both</v>
      </c>
      <c r="V13" s="107">
        <f>INDEX(Outcome_GWASs!F:F,MATCH(Charlie!S13,Outcome_GWASs!C:C,0))</f>
        <v>18737</v>
      </c>
      <c r="W13" s="107" t="str">
        <f>INDEX(Outcome_GWASs!G:G,MATCH(Charlie!S13,Outcome_GWASs!C:C,0))</f>
        <v>NA</v>
      </c>
      <c r="X13" s="107">
        <f>INDEX(Outcome_GWASs!F:F,MATCH(Charlie!S13,Outcome_GWASs!C:C,0))</f>
        <v>18737</v>
      </c>
      <c r="Y13" s="107" t="str">
        <f>INDEX(Outcome_GWASs!G:G,MATCH(Charlie!S13,Outcome_GWASs!C:C,0))</f>
        <v>NA</v>
      </c>
      <c r="Z13" s="107" t="s">
        <v>10</v>
      </c>
      <c r="AA13" s="107" t="s">
        <v>1005</v>
      </c>
      <c r="AB13" s="107" t="str">
        <f>INDEX(Outcome_GWASs!E:E,MATCH(Charlie!S13,Outcome_GWASs!C:C,0))</f>
        <v>European</v>
      </c>
      <c r="AC13" s="120" t="s">
        <v>159</v>
      </c>
      <c r="AD13" s="120" t="s">
        <v>159</v>
      </c>
      <c r="AE13" s="107" t="s">
        <v>2467</v>
      </c>
      <c r="AF13" s="107"/>
      <c r="AG13" s="107" t="s">
        <v>2056</v>
      </c>
      <c r="AH13" s="121">
        <v>224459</v>
      </c>
      <c r="AI13" s="120">
        <f>INDEX(Exposure_GWASs!F:F,MATCH(Charlie!AE13,Exposure_GWASs!C:C,0))</f>
        <v>127437</v>
      </c>
      <c r="AJ13" s="107" t="s">
        <v>2447</v>
      </c>
      <c r="AK13" s="107" t="s">
        <v>1005</v>
      </c>
      <c r="AL13" s="107" t="s">
        <v>249</v>
      </c>
      <c r="AM13" s="107" t="s">
        <v>11</v>
      </c>
      <c r="AN13" s="107" t="s">
        <v>1009</v>
      </c>
      <c r="AO13" s="107">
        <v>0.05</v>
      </c>
      <c r="AP13" s="107" t="s">
        <v>1009</v>
      </c>
      <c r="AQ13" s="107" t="s">
        <v>2448</v>
      </c>
      <c r="AR13" s="107" t="s">
        <v>1009</v>
      </c>
      <c r="AS13" s="107" t="s">
        <v>2449</v>
      </c>
      <c r="AT13" s="107" t="s">
        <v>1009</v>
      </c>
      <c r="AU13" s="107" t="s">
        <v>10</v>
      </c>
      <c r="AV13" s="107">
        <v>25</v>
      </c>
      <c r="AW13" s="107" t="s">
        <v>10</v>
      </c>
      <c r="AX13" s="107">
        <f>INDEX(Exposure_GWASs!S:S,MATCH(Charlie!AE13,Exposure_GWASs!C:C,0))</f>
        <v>28</v>
      </c>
      <c r="AY13" s="107" t="s">
        <v>2450</v>
      </c>
      <c r="AZ13" s="107" t="s">
        <v>1009</v>
      </c>
      <c r="BA13" s="107" t="s">
        <v>10</v>
      </c>
      <c r="BB13" s="107" t="s">
        <v>13</v>
      </c>
      <c r="BC13" s="105" t="s">
        <v>26</v>
      </c>
      <c r="BD13" s="105" t="s">
        <v>17</v>
      </c>
      <c r="BE13" s="105"/>
      <c r="BF13" s="105"/>
      <c r="BG13" s="105"/>
      <c r="BH13" s="107" t="s">
        <v>2451</v>
      </c>
      <c r="BI13" s="107" t="s">
        <v>1009</v>
      </c>
      <c r="BJ13" s="107" t="s">
        <v>2452</v>
      </c>
      <c r="BK13" s="107" t="s">
        <v>1009</v>
      </c>
      <c r="BL13" s="107" t="s">
        <v>1009</v>
      </c>
      <c r="BM13" s="107" t="s">
        <v>1009</v>
      </c>
      <c r="BN13" s="107" t="s">
        <v>2453</v>
      </c>
      <c r="BO13" s="110" t="s">
        <v>167</v>
      </c>
      <c r="BP13" s="110" t="s">
        <v>167</v>
      </c>
      <c r="BQ13" s="106" t="s">
        <v>2454</v>
      </c>
      <c r="BR13" s="107">
        <v>0.34499999999999997</v>
      </c>
      <c r="BS13" s="107"/>
      <c r="BT13" s="107">
        <v>95</v>
      </c>
      <c r="BU13" s="107">
        <v>5.8999999999999997E-2</v>
      </c>
      <c r="BV13" s="107">
        <v>0.63200000000000001</v>
      </c>
      <c r="BW13" s="107">
        <v>2.7E-2</v>
      </c>
      <c r="BX13" s="107" t="s">
        <v>2453</v>
      </c>
      <c r="BY13" s="110" t="s">
        <v>2468</v>
      </c>
      <c r="BZ13" s="105" t="s">
        <v>2456</v>
      </c>
      <c r="CA13" s="105" t="s">
        <v>2457</v>
      </c>
      <c r="CB13" s="105" t="s">
        <v>2458</v>
      </c>
      <c r="CC13" s="105" t="s">
        <v>2459</v>
      </c>
      <c r="CD13" s="106" t="s">
        <v>10</v>
      </c>
      <c r="CE13" s="107"/>
      <c r="CF13" s="107"/>
      <c r="CG13" s="107"/>
      <c r="CH13" s="107"/>
    </row>
    <row r="14" spans="1:86">
      <c r="A14" s="105">
        <v>53</v>
      </c>
      <c r="B14" s="105" t="s">
        <v>2437</v>
      </c>
      <c r="C14" s="105" t="s">
        <v>244</v>
      </c>
      <c r="D14" s="106" t="s">
        <v>2438</v>
      </c>
      <c r="E14" s="107">
        <v>2018</v>
      </c>
      <c r="F14" s="107" t="s">
        <v>2439</v>
      </c>
      <c r="G14" s="107" t="s">
        <v>2440</v>
      </c>
      <c r="H14" s="110" t="s">
        <v>2391</v>
      </c>
      <c r="I14" s="107" t="s">
        <v>2392</v>
      </c>
      <c r="J14" s="107" t="s">
        <v>2393</v>
      </c>
      <c r="K14" s="107" t="s">
        <v>2441</v>
      </c>
      <c r="L14" s="106" t="s">
        <v>2442</v>
      </c>
      <c r="M14" s="110" t="s">
        <v>2443</v>
      </c>
      <c r="N14" s="107" t="s">
        <v>15</v>
      </c>
      <c r="O14" s="107" t="s">
        <v>5741</v>
      </c>
      <c r="P14" s="107" t="s">
        <v>5789</v>
      </c>
      <c r="Q14" s="107" t="s">
        <v>5669</v>
      </c>
      <c r="R14" s="107" t="s">
        <v>393</v>
      </c>
      <c r="S14" s="107" t="s">
        <v>2463</v>
      </c>
      <c r="T14" s="107">
        <f>INDEX(Outcome_GWASs!I:I,MATCH(Charlie!S14,Outcome_GWASs!C:C,0))</f>
        <v>10</v>
      </c>
      <c r="U14" s="107" t="str">
        <f>INDEX(Outcome_GWASs!H:H,MATCH(Charlie!S14,Outcome_GWASs!C:C,0))</f>
        <v>female</v>
      </c>
      <c r="V14" s="107">
        <f>INDEX(Outcome_GWASs!F:F,MATCH(Charlie!S14,Outcome_GWASs!C:C,0))</f>
        <v>6879</v>
      </c>
      <c r="W14" s="107" t="str">
        <f>INDEX(Outcome_GWASs!G:G,MATCH(Charlie!S14,Outcome_GWASs!C:C,0))</f>
        <v>NA</v>
      </c>
      <c r="X14" s="107">
        <f>INDEX(Outcome_GWASs!F:F,MATCH(Charlie!S14,Outcome_GWASs!C:C,0))</f>
        <v>6879</v>
      </c>
      <c r="Y14" s="107" t="str">
        <f>INDEX(Outcome_GWASs!G:G,MATCH(Charlie!S14,Outcome_GWASs!C:C,0))</f>
        <v>NA</v>
      </c>
      <c r="Z14" s="107" t="s">
        <v>10</v>
      </c>
      <c r="AA14" s="107" t="s">
        <v>1005</v>
      </c>
      <c r="AB14" s="107" t="str">
        <f>INDEX(Outcome_GWASs!E:E,MATCH(Charlie!S14,Outcome_GWASs!C:C,0))</f>
        <v>European</v>
      </c>
      <c r="AC14" s="120" t="s">
        <v>159</v>
      </c>
      <c r="AD14" s="120" t="s">
        <v>159</v>
      </c>
      <c r="AE14" s="107" t="s">
        <v>2467</v>
      </c>
      <c r="AF14" s="107"/>
      <c r="AG14" s="107" t="s">
        <v>2056</v>
      </c>
      <c r="AH14" s="121">
        <v>224459</v>
      </c>
      <c r="AI14" s="120">
        <f>INDEX(Exposure_GWASs!F:F,MATCH(Charlie!AE14,Exposure_GWASs!C:C,0))</f>
        <v>127437</v>
      </c>
      <c r="AJ14" s="107" t="s">
        <v>2447</v>
      </c>
      <c r="AK14" s="107" t="s">
        <v>1005</v>
      </c>
      <c r="AL14" s="107" t="s">
        <v>249</v>
      </c>
      <c r="AM14" s="107" t="s">
        <v>11</v>
      </c>
      <c r="AN14" s="107" t="s">
        <v>1009</v>
      </c>
      <c r="AO14" s="107">
        <v>0.05</v>
      </c>
      <c r="AP14" s="107" t="s">
        <v>1009</v>
      </c>
      <c r="AQ14" s="107" t="s">
        <v>2448</v>
      </c>
      <c r="AR14" s="107" t="s">
        <v>1009</v>
      </c>
      <c r="AS14" s="107" t="s">
        <v>2449</v>
      </c>
      <c r="AT14" s="107" t="s">
        <v>1009</v>
      </c>
      <c r="AU14" s="107" t="s">
        <v>10</v>
      </c>
      <c r="AV14" s="107">
        <v>25</v>
      </c>
      <c r="AW14" s="107" t="s">
        <v>10</v>
      </c>
      <c r="AX14" s="107">
        <f>INDEX(Exposure_GWASs!S:S,MATCH(Charlie!AE14,Exposure_GWASs!C:C,0))</f>
        <v>28</v>
      </c>
      <c r="AY14" s="107" t="s">
        <v>2450</v>
      </c>
      <c r="AZ14" s="107" t="s">
        <v>1009</v>
      </c>
      <c r="BA14" s="107" t="s">
        <v>10</v>
      </c>
      <c r="BB14" s="107" t="s">
        <v>13</v>
      </c>
      <c r="BC14" s="105" t="s">
        <v>26</v>
      </c>
      <c r="BD14" s="105" t="s">
        <v>17</v>
      </c>
      <c r="BE14" s="105"/>
      <c r="BF14" s="105"/>
      <c r="BG14" s="105"/>
      <c r="BH14" s="107" t="s">
        <v>2451</v>
      </c>
      <c r="BI14" s="107" t="s">
        <v>1009</v>
      </c>
      <c r="BJ14" s="107" t="s">
        <v>2452</v>
      </c>
      <c r="BK14" s="107" t="s">
        <v>1009</v>
      </c>
      <c r="BL14" s="107" t="s">
        <v>1009</v>
      </c>
      <c r="BM14" s="107" t="s">
        <v>1009</v>
      </c>
      <c r="BN14" s="107" t="s">
        <v>2453</v>
      </c>
      <c r="BO14" s="110" t="s">
        <v>167</v>
      </c>
      <c r="BP14" s="110" t="s">
        <v>167</v>
      </c>
      <c r="BQ14" s="106" t="s">
        <v>2454</v>
      </c>
      <c r="BR14" s="107">
        <v>0.379</v>
      </c>
      <c r="BS14" s="107"/>
      <c r="BT14" s="107">
        <v>95</v>
      </c>
      <c r="BU14" s="107">
        <v>0.10299999999999999</v>
      </c>
      <c r="BV14" s="107">
        <v>0.65500000000000003</v>
      </c>
      <c r="BW14" s="107">
        <v>1.2999999999999999E-2</v>
      </c>
      <c r="BX14" s="107" t="s">
        <v>2453</v>
      </c>
      <c r="BY14" s="110" t="s">
        <v>2468</v>
      </c>
      <c r="BZ14" s="105" t="s">
        <v>2456</v>
      </c>
      <c r="CA14" s="105" t="s">
        <v>2457</v>
      </c>
      <c r="CB14" s="105" t="s">
        <v>2458</v>
      </c>
      <c r="CC14" s="105" t="s">
        <v>2459</v>
      </c>
      <c r="CD14" s="106" t="s">
        <v>10</v>
      </c>
      <c r="CE14" s="107"/>
      <c r="CF14" s="107"/>
      <c r="CG14" s="107"/>
      <c r="CH14" s="107"/>
    </row>
    <row r="15" spans="1:86">
      <c r="A15" s="105">
        <v>53</v>
      </c>
      <c r="B15" s="105" t="s">
        <v>2437</v>
      </c>
      <c r="C15" s="105" t="s">
        <v>244</v>
      </c>
      <c r="D15" s="106" t="s">
        <v>2438</v>
      </c>
      <c r="E15" s="107">
        <v>2018</v>
      </c>
      <c r="F15" s="107" t="s">
        <v>2439</v>
      </c>
      <c r="G15" s="107" t="s">
        <v>2440</v>
      </c>
      <c r="H15" s="110" t="s">
        <v>2391</v>
      </c>
      <c r="I15" s="107" t="s">
        <v>2392</v>
      </c>
      <c r="J15" s="107" t="s">
        <v>2393</v>
      </c>
      <c r="K15" s="107" t="s">
        <v>2441</v>
      </c>
      <c r="L15" s="106" t="s">
        <v>2442</v>
      </c>
      <c r="M15" s="110" t="s">
        <v>2443</v>
      </c>
      <c r="N15" s="107" t="s">
        <v>15</v>
      </c>
      <c r="O15" s="107" t="s">
        <v>5741</v>
      </c>
      <c r="P15" s="107" t="s">
        <v>5790</v>
      </c>
      <c r="Q15" s="107" t="s">
        <v>5669</v>
      </c>
      <c r="R15" s="107" t="s">
        <v>393</v>
      </c>
      <c r="S15" s="107" t="s">
        <v>2464</v>
      </c>
      <c r="T15" s="107">
        <f>INDEX(Outcome_GWASs!I:I,MATCH(Charlie!S15,Outcome_GWASs!C:C,0))</f>
        <v>12</v>
      </c>
      <c r="U15" s="107" t="str">
        <f>INDEX(Outcome_GWASs!H:H,MATCH(Charlie!S15,Outcome_GWASs!C:C,0))</f>
        <v>male</v>
      </c>
      <c r="V15" s="107">
        <f>INDEX(Outcome_GWASs!F:F,MATCH(Charlie!S15,Outcome_GWASs!C:C,0))</f>
        <v>7161</v>
      </c>
      <c r="W15" s="107" t="str">
        <f>INDEX(Outcome_GWASs!G:G,MATCH(Charlie!S15,Outcome_GWASs!C:C,0))</f>
        <v>NA</v>
      </c>
      <c r="X15" s="107">
        <f>INDEX(Outcome_GWASs!F:F,MATCH(Charlie!S15,Outcome_GWASs!C:C,0))</f>
        <v>7161</v>
      </c>
      <c r="Y15" s="107" t="str">
        <f>INDEX(Outcome_GWASs!G:G,MATCH(Charlie!S15,Outcome_GWASs!C:C,0))</f>
        <v>NA</v>
      </c>
      <c r="Z15" s="107" t="s">
        <v>10</v>
      </c>
      <c r="AA15" s="107" t="s">
        <v>2465</v>
      </c>
      <c r="AB15" s="107" t="str">
        <f>INDEX(Outcome_GWASs!E:E,MATCH(Charlie!S15,Outcome_GWASs!C:C,0))</f>
        <v>European </v>
      </c>
      <c r="AC15" s="120" t="s">
        <v>159</v>
      </c>
      <c r="AD15" s="120" t="s">
        <v>159</v>
      </c>
      <c r="AE15" s="107" t="s">
        <v>2467</v>
      </c>
      <c r="AF15" s="107"/>
      <c r="AG15" s="107" t="s">
        <v>2056</v>
      </c>
      <c r="AH15" s="121">
        <v>224459</v>
      </c>
      <c r="AI15" s="120">
        <f>INDEX(Exposure_GWASs!F:F,MATCH(Charlie!AE15,Exposure_GWASs!C:C,0))</f>
        <v>127437</v>
      </c>
      <c r="AJ15" s="107" t="s">
        <v>2447</v>
      </c>
      <c r="AK15" s="107" t="s">
        <v>1005</v>
      </c>
      <c r="AL15" s="107" t="s">
        <v>249</v>
      </c>
      <c r="AM15" s="107" t="s">
        <v>11</v>
      </c>
      <c r="AN15" s="107" t="s">
        <v>1009</v>
      </c>
      <c r="AO15" s="107">
        <v>0.05</v>
      </c>
      <c r="AP15" s="107" t="s">
        <v>1009</v>
      </c>
      <c r="AQ15" s="107" t="s">
        <v>2448</v>
      </c>
      <c r="AR15" s="107" t="s">
        <v>1009</v>
      </c>
      <c r="AS15" s="107" t="s">
        <v>2449</v>
      </c>
      <c r="AT15" s="107" t="s">
        <v>1009</v>
      </c>
      <c r="AU15" s="107" t="s">
        <v>10</v>
      </c>
      <c r="AV15" s="107">
        <v>25</v>
      </c>
      <c r="AW15" s="107" t="s">
        <v>10</v>
      </c>
      <c r="AX15" s="107">
        <f>INDEX(Exposure_GWASs!S:S,MATCH(Charlie!AE15,Exposure_GWASs!C:C,0))</f>
        <v>28</v>
      </c>
      <c r="AY15" s="107" t="s">
        <v>2450</v>
      </c>
      <c r="AZ15" s="107" t="s">
        <v>1009</v>
      </c>
      <c r="BA15" s="107" t="s">
        <v>10</v>
      </c>
      <c r="BB15" s="107" t="s">
        <v>13</v>
      </c>
      <c r="BC15" s="105" t="s">
        <v>26</v>
      </c>
      <c r="BD15" s="105" t="s">
        <v>17</v>
      </c>
      <c r="BE15" s="105"/>
      <c r="BF15" s="105"/>
      <c r="BG15" s="105"/>
      <c r="BH15" s="107" t="s">
        <v>2451</v>
      </c>
      <c r="BI15" s="107" t="s">
        <v>1009</v>
      </c>
      <c r="BJ15" s="107" t="s">
        <v>2452</v>
      </c>
      <c r="BK15" s="107" t="s">
        <v>1009</v>
      </c>
      <c r="BL15" s="107" t="s">
        <v>1009</v>
      </c>
      <c r="BM15" s="107" t="s">
        <v>1009</v>
      </c>
      <c r="BN15" s="107" t="s">
        <v>2453</v>
      </c>
      <c r="BO15" s="110" t="s">
        <v>167</v>
      </c>
      <c r="BP15" s="110" t="s">
        <v>167</v>
      </c>
      <c r="BQ15" s="106" t="s">
        <v>2454</v>
      </c>
      <c r="BR15" s="107">
        <v>0.30299999999999999</v>
      </c>
      <c r="BS15" s="107"/>
      <c r="BT15" s="107">
        <v>95</v>
      </c>
      <c r="BU15" s="107">
        <v>-2.1999999999999999E-2</v>
      </c>
      <c r="BV15" s="107">
        <v>0.627</v>
      </c>
      <c r="BW15" s="107">
        <v>8.1000000000000003E-2</v>
      </c>
      <c r="BX15" s="107" t="s">
        <v>2453</v>
      </c>
      <c r="BY15" s="110" t="s">
        <v>2468</v>
      </c>
      <c r="BZ15" s="105" t="s">
        <v>2456</v>
      </c>
      <c r="CA15" s="105" t="s">
        <v>2457</v>
      </c>
      <c r="CB15" s="105" t="s">
        <v>2458</v>
      </c>
      <c r="CC15" s="105" t="s">
        <v>2459</v>
      </c>
      <c r="CD15" s="106" t="s">
        <v>10</v>
      </c>
      <c r="CE15" s="107"/>
      <c r="CF15" s="107"/>
      <c r="CG15" s="107"/>
      <c r="CH15" s="107"/>
    </row>
    <row r="16" spans="1:86">
      <c r="A16" s="105">
        <v>53</v>
      </c>
      <c r="B16" s="105" t="s">
        <v>2437</v>
      </c>
      <c r="C16" s="105" t="s">
        <v>244</v>
      </c>
      <c r="D16" s="106" t="s">
        <v>2438</v>
      </c>
      <c r="E16" s="107">
        <v>2018</v>
      </c>
      <c r="F16" s="107" t="s">
        <v>2439</v>
      </c>
      <c r="G16" s="107" t="s">
        <v>2440</v>
      </c>
      <c r="H16" s="110" t="s">
        <v>2391</v>
      </c>
      <c r="I16" s="107" t="s">
        <v>2392</v>
      </c>
      <c r="J16" s="107" t="s">
        <v>2393</v>
      </c>
      <c r="K16" s="107" t="s">
        <v>2441</v>
      </c>
      <c r="L16" s="106" t="s">
        <v>2442</v>
      </c>
      <c r="M16" s="110" t="s">
        <v>2443</v>
      </c>
      <c r="N16" s="107" t="s">
        <v>15</v>
      </c>
      <c r="O16" s="107" t="s">
        <v>5528</v>
      </c>
      <c r="P16" s="107" t="s">
        <v>5528</v>
      </c>
      <c r="Q16" s="107" t="s">
        <v>5669</v>
      </c>
      <c r="R16" s="107" t="s">
        <v>393</v>
      </c>
      <c r="S16" s="107" t="s">
        <v>2444</v>
      </c>
      <c r="T16" s="107">
        <f>INDEX(Outcome_GWASs!I:I,MATCH(Charlie!S16,Outcome_GWASs!C:C,0))</f>
        <v>0</v>
      </c>
      <c r="U16" s="107" t="str">
        <f>INDEX(Outcome_GWASs!H:H,MATCH(Charlie!S16,Outcome_GWASs!C:C,0))</f>
        <v xml:space="preserve">both </v>
      </c>
      <c r="V16" s="107">
        <v>153781</v>
      </c>
      <c r="W16" s="107" t="str">
        <f>INDEX(Outcome_GWASs!G:G,MATCH(Charlie!S16,Outcome_GWASs!C:C,0))</f>
        <v>NA</v>
      </c>
      <c r="X16" s="107">
        <v>143677</v>
      </c>
      <c r="Y16" s="107" t="str">
        <f>INDEX(Outcome_GWASs!G:G,MATCH(Charlie!S16,Outcome_GWASs!C:C,0))</f>
        <v>NA</v>
      </c>
      <c r="Z16" s="107" t="s">
        <v>2466</v>
      </c>
      <c r="AA16" s="107" t="s">
        <v>1005</v>
      </c>
      <c r="AB16" s="107" t="str">
        <f>INDEX(Outcome_GWASs!E:E,MATCH(Charlie!S16,Outcome_GWASs!C:C,0))</f>
        <v>European</v>
      </c>
      <c r="AC16" s="120" t="s">
        <v>5121</v>
      </c>
      <c r="AD16" s="120" t="s">
        <v>5121</v>
      </c>
      <c r="AE16" s="107" t="s">
        <v>2469</v>
      </c>
      <c r="AF16" s="107"/>
      <c r="AG16" s="107" t="s">
        <v>2056</v>
      </c>
      <c r="AH16" s="111">
        <v>224459</v>
      </c>
      <c r="AI16" s="120">
        <f>INDEX(Exposure_GWASs!F:F,MATCH(Charlie!AE16,Exposure_GWASs!C:C,0))</f>
        <v>117307</v>
      </c>
      <c r="AJ16" s="107" t="s">
        <v>2447</v>
      </c>
      <c r="AK16" s="107" t="s">
        <v>1005</v>
      </c>
      <c r="AL16" s="107" t="s">
        <v>249</v>
      </c>
      <c r="AM16" s="107" t="s">
        <v>11</v>
      </c>
      <c r="AN16" s="107" t="s">
        <v>1009</v>
      </c>
      <c r="AO16" s="107">
        <v>0.05</v>
      </c>
      <c r="AP16" s="107" t="s">
        <v>1009</v>
      </c>
      <c r="AQ16" s="107" t="s">
        <v>2448</v>
      </c>
      <c r="AR16" s="107" t="s">
        <v>1009</v>
      </c>
      <c r="AS16" s="107" t="s">
        <v>2449</v>
      </c>
      <c r="AT16" s="107" t="s">
        <v>1009</v>
      </c>
      <c r="AU16" s="107" t="s">
        <v>10</v>
      </c>
      <c r="AV16" s="107">
        <v>41</v>
      </c>
      <c r="AW16" s="107" t="s">
        <v>10</v>
      </c>
      <c r="AX16" s="107">
        <f>INDEX(Exposure_GWASs!S:S,MATCH(Charlie!AE16,Exposure_GWASs!C:C,0))</f>
        <v>14</v>
      </c>
      <c r="AY16" s="107" t="s">
        <v>2450</v>
      </c>
      <c r="AZ16" s="107" t="s">
        <v>1009</v>
      </c>
      <c r="BA16" s="107" t="s">
        <v>10</v>
      </c>
      <c r="BB16" s="107" t="s">
        <v>13</v>
      </c>
      <c r="BC16" s="105" t="s">
        <v>26</v>
      </c>
      <c r="BD16" s="105" t="s">
        <v>17</v>
      </c>
      <c r="BE16" s="105"/>
      <c r="BF16" s="105"/>
      <c r="BG16" s="105"/>
      <c r="BH16" s="107" t="s">
        <v>2451</v>
      </c>
      <c r="BI16" s="107" t="s">
        <v>1009</v>
      </c>
      <c r="BJ16" s="107" t="s">
        <v>2452</v>
      </c>
      <c r="BK16" s="107" t="s">
        <v>1009</v>
      </c>
      <c r="BL16" s="107" t="s">
        <v>1009</v>
      </c>
      <c r="BM16" s="107" t="s">
        <v>1009</v>
      </c>
      <c r="BN16" s="107" t="s">
        <v>2453</v>
      </c>
      <c r="BO16" s="110" t="s">
        <v>167</v>
      </c>
      <c r="BP16" s="110" t="s">
        <v>167</v>
      </c>
      <c r="BQ16" s="106" t="s">
        <v>2454</v>
      </c>
      <c r="BR16" s="107">
        <v>0.16800000000000001</v>
      </c>
      <c r="BS16" s="107"/>
      <c r="BT16" s="107">
        <v>95</v>
      </c>
      <c r="BU16" s="107">
        <v>9.2999999999999999E-2</v>
      </c>
      <c r="BV16" s="107">
        <v>0.24199999999999999</v>
      </c>
      <c r="BW16" s="107" t="s">
        <v>2470</v>
      </c>
      <c r="BX16" s="107" t="s">
        <v>2453</v>
      </c>
      <c r="BY16" s="110" t="s">
        <v>2471</v>
      </c>
      <c r="BZ16" s="105" t="s">
        <v>2456</v>
      </c>
      <c r="CA16" s="105" t="s">
        <v>2457</v>
      </c>
      <c r="CB16" s="105" t="s">
        <v>2458</v>
      </c>
      <c r="CC16" s="105" t="s">
        <v>2459</v>
      </c>
      <c r="CD16" s="106" t="s">
        <v>10</v>
      </c>
      <c r="CE16" s="107"/>
      <c r="CF16" s="107"/>
      <c r="CG16" s="107"/>
      <c r="CH16" s="107"/>
    </row>
    <row r="17" spans="1:86">
      <c r="A17" s="105">
        <v>53</v>
      </c>
      <c r="B17" s="105" t="s">
        <v>2437</v>
      </c>
      <c r="C17" s="105" t="s">
        <v>244</v>
      </c>
      <c r="D17" s="106" t="s">
        <v>2438</v>
      </c>
      <c r="E17" s="107">
        <v>2018</v>
      </c>
      <c r="F17" s="107" t="s">
        <v>2439</v>
      </c>
      <c r="G17" s="107" t="s">
        <v>2440</v>
      </c>
      <c r="H17" s="110" t="s">
        <v>2391</v>
      </c>
      <c r="I17" s="107" t="s">
        <v>2392</v>
      </c>
      <c r="J17" s="107" t="s">
        <v>2393</v>
      </c>
      <c r="K17" s="107" t="s">
        <v>2441</v>
      </c>
      <c r="L17" s="106" t="s">
        <v>2442</v>
      </c>
      <c r="M17" s="110" t="s">
        <v>2443</v>
      </c>
      <c r="N17" s="107" t="s">
        <v>15</v>
      </c>
      <c r="O17" s="107" t="s">
        <v>5786</v>
      </c>
      <c r="P17" s="107" t="s">
        <v>5786</v>
      </c>
      <c r="Q17" s="107" t="s">
        <v>5669</v>
      </c>
      <c r="R17" s="107" t="s">
        <v>393</v>
      </c>
      <c r="S17" s="107" t="s">
        <v>2460</v>
      </c>
      <c r="T17" s="107">
        <f>INDEX(Outcome_GWASs!I:I,MATCH(Charlie!S17,Outcome_GWASs!C:C,0))</f>
        <v>0</v>
      </c>
      <c r="U17" s="107" t="str">
        <f>INDEX(Outcome_GWASs!H:H,MATCH(Charlie!S17,Outcome_GWASs!C:C,0))</f>
        <v>both</v>
      </c>
      <c r="V17" s="107">
        <f>INDEX(Outcome_GWASs!F:F,MATCH(Charlie!S17,Outcome_GWASs!C:C,0))</f>
        <v>28459</v>
      </c>
      <c r="W17" s="107" t="str">
        <f>INDEX(Outcome_GWASs!G:G,MATCH(Charlie!S17,Outcome_GWASs!C:C,0))</f>
        <v>NA</v>
      </c>
      <c r="X17" s="107">
        <f>INDEX(Outcome_GWASs!F:F,MATCH(Charlie!S17,Outcome_GWASs!C:C,0))</f>
        <v>28459</v>
      </c>
      <c r="Y17" s="107" t="str">
        <f>INDEX(Outcome_GWASs!G:G,MATCH(Charlie!S17,Outcome_GWASs!C:C,0))</f>
        <v>NA</v>
      </c>
      <c r="Z17" s="107" t="s">
        <v>10</v>
      </c>
      <c r="AA17" s="107" t="s">
        <v>1005</v>
      </c>
      <c r="AB17" s="107" t="str">
        <f>INDEX(Outcome_GWASs!E:E,MATCH(Charlie!S17,Outcome_GWASs!C:C,0))</f>
        <v>European</v>
      </c>
      <c r="AC17" s="120" t="s">
        <v>5121</v>
      </c>
      <c r="AD17" s="120" t="s">
        <v>5121</v>
      </c>
      <c r="AE17" s="107" t="s">
        <v>2469</v>
      </c>
      <c r="AF17" s="107"/>
      <c r="AG17" s="107" t="s">
        <v>2056</v>
      </c>
      <c r="AH17" s="121">
        <v>224459</v>
      </c>
      <c r="AI17" s="120">
        <f>INDEX(Exposure_GWASs!F:F,MATCH(Charlie!AE17,Exposure_GWASs!C:C,0))</f>
        <v>117307</v>
      </c>
      <c r="AJ17" s="107" t="s">
        <v>2447</v>
      </c>
      <c r="AK17" s="107" t="s">
        <v>1005</v>
      </c>
      <c r="AL17" s="107" t="s">
        <v>249</v>
      </c>
      <c r="AM17" s="107" t="s">
        <v>11</v>
      </c>
      <c r="AN17" s="107" t="s">
        <v>1009</v>
      </c>
      <c r="AO17" s="107">
        <v>0.05</v>
      </c>
      <c r="AP17" s="107" t="s">
        <v>1009</v>
      </c>
      <c r="AQ17" s="107" t="s">
        <v>2448</v>
      </c>
      <c r="AR17" s="107" t="s">
        <v>1009</v>
      </c>
      <c r="AS17" s="107" t="s">
        <v>2449</v>
      </c>
      <c r="AT17" s="107" t="s">
        <v>1009</v>
      </c>
      <c r="AU17" s="107" t="s">
        <v>10</v>
      </c>
      <c r="AV17" s="107">
        <v>41</v>
      </c>
      <c r="AW17" s="107" t="s">
        <v>10</v>
      </c>
      <c r="AX17" s="107">
        <f>INDEX(Exposure_GWASs!S:S,MATCH(Charlie!AE17,Exposure_GWASs!C:C,0))</f>
        <v>14</v>
      </c>
      <c r="AY17" s="107" t="s">
        <v>2450</v>
      </c>
      <c r="AZ17" s="107" t="s">
        <v>1009</v>
      </c>
      <c r="BA17" s="107" t="s">
        <v>10</v>
      </c>
      <c r="BB17" s="107" t="s">
        <v>13</v>
      </c>
      <c r="BC17" s="105" t="s">
        <v>26</v>
      </c>
      <c r="BD17" s="105" t="s">
        <v>17</v>
      </c>
      <c r="BE17" s="105"/>
      <c r="BF17" s="105"/>
      <c r="BG17" s="105"/>
      <c r="BH17" s="107" t="s">
        <v>2451</v>
      </c>
      <c r="BI17" s="107" t="s">
        <v>1009</v>
      </c>
      <c r="BJ17" s="107" t="s">
        <v>2452</v>
      </c>
      <c r="BK17" s="107" t="s">
        <v>1009</v>
      </c>
      <c r="BL17" s="107" t="s">
        <v>1009</v>
      </c>
      <c r="BM17" s="107" t="s">
        <v>1009</v>
      </c>
      <c r="BN17" s="107" t="s">
        <v>2453</v>
      </c>
      <c r="BO17" s="110" t="s">
        <v>167</v>
      </c>
      <c r="BP17" s="110" t="s">
        <v>167</v>
      </c>
      <c r="BQ17" s="106" t="s">
        <v>2454</v>
      </c>
      <c r="BR17" s="107">
        <v>0.39200000000000002</v>
      </c>
      <c r="BS17" s="107"/>
      <c r="BT17" s="107">
        <v>95</v>
      </c>
      <c r="BU17" s="107">
        <v>0.25800000000000001</v>
      </c>
      <c r="BV17" s="107">
        <v>0.52600000000000002</v>
      </c>
      <c r="BW17" s="107" t="s">
        <v>2472</v>
      </c>
      <c r="BX17" s="107" t="s">
        <v>2453</v>
      </c>
      <c r="BY17" s="110" t="s">
        <v>2471</v>
      </c>
      <c r="BZ17" s="105" t="s">
        <v>2456</v>
      </c>
      <c r="CA17" s="105" t="s">
        <v>2457</v>
      </c>
      <c r="CB17" s="105" t="s">
        <v>2458</v>
      </c>
      <c r="CC17" s="105" t="s">
        <v>2459</v>
      </c>
      <c r="CD17" s="106" t="s">
        <v>10</v>
      </c>
      <c r="CE17" s="107"/>
      <c r="CF17" s="107"/>
      <c r="CG17" s="107"/>
      <c r="CH17" s="107"/>
    </row>
    <row r="18" spans="1:86">
      <c r="A18" s="105">
        <v>53</v>
      </c>
      <c r="B18" s="105" t="s">
        <v>2437</v>
      </c>
      <c r="C18" s="105" t="s">
        <v>244</v>
      </c>
      <c r="D18" s="106" t="s">
        <v>2438</v>
      </c>
      <c r="E18" s="107">
        <v>2018</v>
      </c>
      <c r="F18" s="107" t="s">
        <v>2439</v>
      </c>
      <c r="G18" s="107" t="s">
        <v>2440</v>
      </c>
      <c r="H18" s="110" t="s">
        <v>2391</v>
      </c>
      <c r="I18" s="107" t="s">
        <v>2392</v>
      </c>
      <c r="J18" s="107" t="s">
        <v>2393</v>
      </c>
      <c r="K18" s="107" t="s">
        <v>2441</v>
      </c>
      <c r="L18" s="106" t="s">
        <v>2442</v>
      </c>
      <c r="M18" s="110" t="s">
        <v>2443</v>
      </c>
      <c r="N18" s="107" t="s">
        <v>15</v>
      </c>
      <c r="O18" s="107" t="s">
        <v>5787</v>
      </c>
      <c r="P18" s="107" t="s">
        <v>5787</v>
      </c>
      <c r="Q18" s="107" t="s">
        <v>5669</v>
      </c>
      <c r="R18" s="107" t="s">
        <v>393</v>
      </c>
      <c r="S18" s="107" t="s">
        <v>2461</v>
      </c>
      <c r="T18" s="107" t="str">
        <f>INDEX(Outcome_GWASs!I:I,MATCH(Charlie!S18,Outcome_GWASs!C:C,0))</f>
        <v>0.5-1.5</v>
      </c>
      <c r="U18" s="107" t="str">
        <f>INDEX(Outcome_GWASs!H:H,MATCH(Charlie!S18,Outcome_GWASs!C:C,0))</f>
        <v>both</v>
      </c>
      <c r="V18" s="107">
        <f>INDEX(Outcome_GWASs!F:F,MATCH(Charlie!S18,Outcome_GWASs!C:C,0))</f>
        <v>10768</v>
      </c>
      <c r="W18" s="107" t="str">
        <f>INDEX(Outcome_GWASs!G:G,MATCH(Charlie!S18,Outcome_GWASs!C:C,0))</f>
        <v>NA</v>
      </c>
      <c r="X18" s="107">
        <f>INDEX(Outcome_GWASs!F:F,MATCH(Charlie!S18,Outcome_GWASs!C:C,0))</f>
        <v>10768</v>
      </c>
      <c r="Y18" s="107" t="str">
        <f>INDEX(Outcome_GWASs!G:G,MATCH(Charlie!S18,Outcome_GWASs!C:C,0))</f>
        <v>NA</v>
      </c>
      <c r="Z18" s="107" t="s">
        <v>10</v>
      </c>
      <c r="AA18" s="107" t="s">
        <v>1005</v>
      </c>
      <c r="AB18" s="107" t="str">
        <f>INDEX(Outcome_GWASs!E:E,MATCH(Charlie!S18,Outcome_GWASs!C:C,0))</f>
        <v>European</v>
      </c>
      <c r="AC18" s="120" t="s">
        <v>5121</v>
      </c>
      <c r="AD18" s="120" t="s">
        <v>5121</v>
      </c>
      <c r="AE18" s="107" t="s">
        <v>2469</v>
      </c>
      <c r="AF18" s="107"/>
      <c r="AG18" s="107" t="s">
        <v>2056</v>
      </c>
      <c r="AH18" s="121">
        <v>224459</v>
      </c>
      <c r="AI18" s="120">
        <f>INDEX(Exposure_GWASs!F:F,MATCH(Charlie!AE18,Exposure_GWASs!C:C,0))</f>
        <v>117307</v>
      </c>
      <c r="AJ18" s="107" t="s">
        <v>2447</v>
      </c>
      <c r="AK18" s="107" t="s">
        <v>1005</v>
      </c>
      <c r="AL18" s="107" t="s">
        <v>249</v>
      </c>
      <c r="AM18" s="107" t="s">
        <v>11</v>
      </c>
      <c r="AN18" s="107" t="s">
        <v>1009</v>
      </c>
      <c r="AO18" s="107">
        <v>0.05</v>
      </c>
      <c r="AP18" s="107" t="s">
        <v>1009</v>
      </c>
      <c r="AQ18" s="107" t="s">
        <v>2448</v>
      </c>
      <c r="AR18" s="107" t="s">
        <v>1009</v>
      </c>
      <c r="AS18" s="107" t="s">
        <v>2449</v>
      </c>
      <c r="AT18" s="107" t="s">
        <v>1009</v>
      </c>
      <c r="AU18" s="107" t="s">
        <v>10</v>
      </c>
      <c r="AV18" s="107">
        <v>41</v>
      </c>
      <c r="AW18" s="107" t="s">
        <v>10</v>
      </c>
      <c r="AX18" s="107">
        <f>INDEX(Exposure_GWASs!S:S,MATCH(Charlie!AE18,Exposure_GWASs!C:C,0))</f>
        <v>14</v>
      </c>
      <c r="AY18" s="107" t="s">
        <v>2450</v>
      </c>
      <c r="AZ18" s="107" t="s">
        <v>1009</v>
      </c>
      <c r="BA18" s="107" t="s">
        <v>10</v>
      </c>
      <c r="BB18" s="107" t="s">
        <v>13</v>
      </c>
      <c r="BC18" s="105" t="s">
        <v>26</v>
      </c>
      <c r="BD18" s="105" t="s">
        <v>17</v>
      </c>
      <c r="BE18" s="105"/>
      <c r="BF18" s="105"/>
      <c r="BG18" s="105"/>
      <c r="BH18" s="107" t="s">
        <v>2451</v>
      </c>
      <c r="BI18" s="107" t="s">
        <v>1009</v>
      </c>
      <c r="BJ18" s="107" t="s">
        <v>2452</v>
      </c>
      <c r="BK18" s="107" t="s">
        <v>1009</v>
      </c>
      <c r="BL18" s="107" t="s">
        <v>1009</v>
      </c>
      <c r="BM18" s="107" t="s">
        <v>1009</v>
      </c>
      <c r="BN18" s="107" t="s">
        <v>2453</v>
      </c>
      <c r="BO18" s="110" t="s">
        <v>167</v>
      </c>
      <c r="BP18" s="110" t="s">
        <v>167</v>
      </c>
      <c r="BQ18" s="106" t="s">
        <v>2454</v>
      </c>
      <c r="BR18" s="107">
        <v>0.14099999999999999</v>
      </c>
      <c r="BS18" s="107"/>
      <c r="BT18" s="107">
        <v>95</v>
      </c>
      <c r="BU18" s="107">
        <v>-5.7000000000000002E-2</v>
      </c>
      <c r="BV18" s="107">
        <v>0.33900000000000002</v>
      </c>
      <c r="BW18" s="107">
        <v>0.17199999999999999</v>
      </c>
      <c r="BX18" s="107" t="s">
        <v>2453</v>
      </c>
      <c r="BY18" s="110" t="s">
        <v>2471</v>
      </c>
      <c r="BZ18" s="105" t="s">
        <v>2456</v>
      </c>
      <c r="CA18" s="105" t="s">
        <v>2457</v>
      </c>
      <c r="CB18" s="105" t="s">
        <v>2458</v>
      </c>
      <c r="CC18" s="105" t="s">
        <v>2459</v>
      </c>
      <c r="CD18" s="106" t="s">
        <v>10</v>
      </c>
      <c r="CE18" s="107"/>
      <c r="CF18" s="107"/>
      <c r="CG18" s="107"/>
      <c r="CH18" s="107"/>
    </row>
    <row r="19" spans="1:86">
      <c r="A19" s="105">
        <v>53</v>
      </c>
      <c r="B19" s="105" t="s">
        <v>2437</v>
      </c>
      <c r="C19" s="105" t="s">
        <v>244</v>
      </c>
      <c r="D19" s="106" t="s">
        <v>2438</v>
      </c>
      <c r="E19" s="107">
        <v>2018</v>
      </c>
      <c r="F19" s="107" t="s">
        <v>2439</v>
      </c>
      <c r="G19" s="107" t="s">
        <v>2440</v>
      </c>
      <c r="H19" s="110" t="s">
        <v>2391</v>
      </c>
      <c r="I19" s="107" t="s">
        <v>2392</v>
      </c>
      <c r="J19" s="107" t="s">
        <v>2393</v>
      </c>
      <c r="K19" s="107" t="s">
        <v>2441</v>
      </c>
      <c r="L19" s="106" t="s">
        <v>2442</v>
      </c>
      <c r="M19" s="110" t="s">
        <v>2443</v>
      </c>
      <c r="N19" s="107" t="s">
        <v>15</v>
      </c>
      <c r="O19" s="107" t="s">
        <v>5741</v>
      </c>
      <c r="P19" s="107" t="s">
        <v>5788</v>
      </c>
      <c r="Q19" s="107" t="s">
        <v>5669</v>
      </c>
      <c r="R19" s="107" t="s">
        <v>393</v>
      </c>
      <c r="S19" s="107" t="s">
        <v>2462</v>
      </c>
      <c r="T19" s="123">
        <v>0.42499999999999999</v>
      </c>
      <c r="U19" s="107" t="str">
        <f>INDEX(Outcome_GWASs!H:H,MATCH(Charlie!S19,Outcome_GWASs!C:C,0))</f>
        <v>both</v>
      </c>
      <c r="V19" s="107">
        <f>INDEX(Outcome_GWASs!F:F,MATCH(Charlie!S19,Outcome_GWASs!C:C,0))</f>
        <v>18737</v>
      </c>
      <c r="W19" s="107" t="str">
        <f>INDEX(Outcome_GWASs!G:G,MATCH(Charlie!S19,Outcome_GWASs!C:C,0))</f>
        <v>NA</v>
      </c>
      <c r="X19" s="107">
        <f>INDEX(Outcome_GWASs!F:F,MATCH(Charlie!S19,Outcome_GWASs!C:C,0))</f>
        <v>18737</v>
      </c>
      <c r="Y19" s="107" t="str">
        <f>INDEX(Outcome_GWASs!G:G,MATCH(Charlie!S19,Outcome_GWASs!C:C,0))</f>
        <v>NA</v>
      </c>
      <c r="Z19" s="107" t="s">
        <v>10</v>
      </c>
      <c r="AA19" s="107" t="s">
        <v>1005</v>
      </c>
      <c r="AB19" s="107" t="str">
        <f>INDEX(Outcome_GWASs!E:E,MATCH(Charlie!S19,Outcome_GWASs!C:C,0))</f>
        <v>European</v>
      </c>
      <c r="AC19" s="120" t="s">
        <v>5121</v>
      </c>
      <c r="AD19" s="120" t="s">
        <v>5121</v>
      </c>
      <c r="AE19" s="107" t="s">
        <v>2469</v>
      </c>
      <c r="AF19" s="107"/>
      <c r="AG19" s="107" t="s">
        <v>2056</v>
      </c>
      <c r="AH19" s="121">
        <v>224459</v>
      </c>
      <c r="AI19" s="120">
        <f>INDEX(Exposure_GWASs!F:F,MATCH(Charlie!AE19,Exposure_GWASs!C:C,0))</f>
        <v>117307</v>
      </c>
      <c r="AJ19" s="107" t="s">
        <v>2447</v>
      </c>
      <c r="AK19" s="107" t="s">
        <v>1005</v>
      </c>
      <c r="AL19" s="107" t="s">
        <v>249</v>
      </c>
      <c r="AM19" s="107" t="s">
        <v>11</v>
      </c>
      <c r="AN19" s="107" t="s">
        <v>1009</v>
      </c>
      <c r="AO19" s="107">
        <v>0.05</v>
      </c>
      <c r="AP19" s="107" t="s">
        <v>1009</v>
      </c>
      <c r="AQ19" s="107" t="s">
        <v>2448</v>
      </c>
      <c r="AR19" s="107" t="s">
        <v>1009</v>
      </c>
      <c r="AS19" s="107" t="s">
        <v>2449</v>
      </c>
      <c r="AT19" s="107" t="s">
        <v>1009</v>
      </c>
      <c r="AU19" s="107" t="s">
        <v>10</v>
      </c>
      <c r="AV19" s="107">
        <v>41</v>
      </c>
      <c r="AW19" s="107" t="s">
        <v>10</v>
      </c>
      <c r="AX19" s="107">
        <f>INDEX(Exposure_GWASs!S:S,MATCH(Charlie!AE19,Exposure_GWASs!C:C,0))</f>
        <v>14</v>
      </c>
      <c r="AY19" s="107" t="s">
        <v>2450</v>
      </c>
      <c r="AZ19" s="107" t="s">
        <v>1009</v>
      </c>
      <c r="BA19" s="107" t="s">
        <v>10</v>
      </c>
      <c r="BB19" s="107" t="s">
        <v>13</v>
      </c>
      <c r="BC19" s="105" t="s">
        <v>26</v>
      </c>
      <c r="BD19" s="105" t="s">
        <v>17</v>
      </c>
      <c r="BE19" s="105"/>
      <c r="BF19" s="105"/>
      <c r="BG19" s="105"/>
      <c r="BH19" s="107" t="s">
        <v>2451</v>
      </c>
      <c r="BI19" s="107" t="s">
        <v>1009</v>
      </c>
      <c r="BJ19" s="107" t="s">
        <v>2452</v>
      </c>
      <c r="BK19" s="107" t="s">
        <v>1009</v>
      </c>
      <c r="BL19" s="107" t="s">
        <v>1009</v>
      </c>
      <c r="BM19" s="107" t="s">
        <v>1009</v>
      </c>
      <c r="BN19" s="107" t="s">
        <v>2453</v>
      </c>
      <c r="BO19" s="110" t="s">
        <v>167</v>
      </c>
      <c r="BP19" s="110" t="s">
        <v>167</v>
      </c>
      <c r="BQ19" s="106" t="s">
        <v>2454</v>
      </c>
      <c r="BR19" s="107">
        <v>0.83499999999999996</v>
      </c>
      <c r="BS19" s="107"/>
      <c r="BT19" s="107">
        <v>95</v>
      </c>
      <c r="BU19" s="107">
        <v>0.63100000000000001</v>
      </c>
      <c r="BV19" s="107">
        <v>1.038</v>
      </c>
      <c r="BW19" s="107" t="s">
        <v>2473</v>
      </c>
      <c r="BX19" s="107" t="s">
        <v>2453</v>
      </c>
      <c r="BY19" s="110" t="s">
        <v>2471</v>
      </c>
      <c r="BZ19" s="105" t="s">
        <v>2456</v>
      </c>
      <c r="CA19" s="105" t="s">
        <v>2457</v>
      </c>
      <c r="CB19" s="105" t="s">
        <v>2458</v>
      </c>
      <c r="CC19" s="105" t="s">
        <v>2459</v>
      </c>
      <c r="CD19" s="106" t="s">
        <v>10</v>
      </c>
      <c r="CE19" s="107"/>
      <c r="CF19" s="107"/>
      <c r="CG19" s="107"/>
      <c r="CH19" s="107"/>
    </row>
    <row r="20" spans="1:86">
      <c r="A20" s="105">
        <v>53</v>
      </c>
      <c r="B20" s="105" t="s">
        <v>2437</v>
      </c>
      <c r="C20" s="105" t="s">
        <v>244</v>
      </c>
      <c r="D20" s="106" t="s">
        <v>2438</v>
      </c>
      <c r="E20" s="107">
        <v>2018</v>
      </c>
      <c r="F20" s="107" t="s">
        <v>2439</v>
      </c>
      <c r="G20" s="107" t="s">
        <v>2440</v>
      </c>
      <c r="H20" s="110" t="s">
        <v>2391</v>
      </c>
      <c r="I20" s="107" t="s">
        <v>2392</v>
      </c>
      <c r="J20" s="107" t="s">
        <v>2393</v>
      </c>
      <c r="K20" s="107" t="s">
        <v>2441</v>
      </c>
      <c r="L20" s="106" t="s">
        <v>2442</v>
      </c>
      <c r="M20" s="110" t="s">
        <v>2443</v>
      </c>
      <c r="N20" s="107" t="s">
        <v>15</v>
      </c>
      <c r="O20" s="107" t="s">
        <v>5741</v>
      </c>
      <c r="P20" s="107" t="s">
        <v>5789</v>
      </c>
      <c r="Q20" s="107" t="s">
        <v>5669</v>
      </c>
      <c r="R20" s="107" t="s">
        <v>393</v>
      </c>
      <c r="S20" s="107" t="s">
        <v>2463</v>
      </c>
      <c r="T20" s="107">
        <f>INDEX(Outcome_GWASs!I:I,MATCH(Charlie!S20,Outcome_GWASs!C:C,0))</f>
        <v>10</v>
      </c>
      <c r="U20" s="107" t="str">
        <f>INDEX(Outcome_GWASs!H:H,MATCH(Charlie!S20,Outcome_GWASs!C:C,0))</f>
        <v>female</v>
      </c>
      <c r="V20" s="107">
        <f>INDEX(Outcome_GWASs!F:F,MATCH(Charlie!S20,Outcome_GWASs!C:C,0))</f>
        <v>6879</v>
      </c>
      <c r="W20" s="107" t="str">
        <f>INDEX(Outcome_GWASs!G:G,MATCH(Charlie!S20,Outcome_GWASs!C:C,0))</f>
        <v>NA</v>
      </c>
      <c r="X20" s="107">
        <f>INDEX(Outcome_GWASs!F:F,MATCH(Charlie!S20,Outcome_GWASs!C:C,0))</f>
        <v>6879</v>
      </c>
      <c r="Y20" s="107" t="str">
        <f>INDEX(Outcome_GWASs!G:G,MATCH(Charlie!S20,Outcome_GWASs!C:C,0))</f>
        <v>NA</v>
      </c>
      <c r="Z20" s="107" t="s">
        <v>10</v>
      </c>
      <c r="AA20" s="107" t="s">
        <v>1005</v>
      </c>
      <c r="AB20" s="107" t="str">
        <f>INDEX(Outcome_GWASs!E:E,MATCH(Charlie!S20,Outcome_GWASs!C:C,0))</f>
        <v>European</v>
      </c>
      <c r="AC20" s="120" t="s">
        <v>5121</v>
      </c>
      <c r="AD20" s="120" t="s">
        <v>5121</v>
      </c>
      <c r="AE20" s="107" t="s">
        <v>2469</v>
      </c>
      <c r="AF20" s="107"/>
      <c r="AG20" s="107" t="s">
        <v>2056</v>
      </c>
      <c r="AH20" s="121">
        <v>224459</v>
      </c>
      <c r="AI20" s="120">
        <f>INDEX(Exposure_GWASs!F:F,MATCH(Charlie!AE20,Exposure_GWASs!C:C,0))</f>
        <v>117307</v>
      </c>
      <c r="AJ20" s="107" t="s">
        <v>2447</v>
      </c>
      <c r="AK20" s="107" t="s">
        <v>1005</v>
      </c>
      <c r="AL20" s="107" t="s">
        <v>249</v>
      </c>
      <c r="AM20" s="107" t="s">
        <v>11</v>
      </c>
      <c r="AN20" s="107" t="s">
        <v>1009</v>
      </c>
      <c r="AO20" s="107">
        <v>0.05</v>
      </c>
      <c r="AP20" s="107" t="s">
        <v>1009</v>
      </c>
      <c r="AQ20" s="107" t="s">
        <v>2448</v>
      </c>
      <c r="AR20" s="107" t="s">
        <v>1009</v>
      </c>
      <c r="AS20" s="107" t="s">
        <v>2449</v>
      </c>
      <c r="AT20" s="107" t="s">
        <v>1009</v>
      </c>
      <c r="AU20" s="107" t="s">
        <v>10</v>
      </c>
      <c r="AV20" s="107">
        <v>41</v>
      </c>
      <c r="AW20" s="107" t="s">
        <v>10</v>
      </c>
      <c r="AX20" s="107">
        <f>INDEX(Exposure_GWASs!S:S,MATCH(Charlie!AE20,Exposure_GWASs!C:C,0))</f>
        <v>14</v>
      </c>
      <c r="AY20" s="107" t="s">
        <v>2450</v>
      </c>
      <c r="AZ20" s="107" t="s">
        <v>1009</v>
      </c>
      <c r="BA20" s="107" t="s">
        <v>10</v>
      </c>
      <c r="BB20" s="107" t="s">
        <v>13</v>
      </c>
      <c r="BC20" s="105" t="s">
        <v>26</v>
      </c>
      <c r="BD20" s="105" t="s">
        <v>17</v>
      </c>
      <c r="BE20" s="105"/>
      <c r="BF20" s="105"/>
      <c r="BG20" s="105"/>
      <c r="BH20" s="107" t="s">
        <v>2451</v>
      </c>
      <c r="BI20" s="107" t="s">
        <v>1009</v>
      </c>
      <c r="BJ20" s="107" t="s">
        <v>2452</v>
      </c>
      <c r="BK20" s="107" t="s">
        <v>1009</v>
      </c>
      <c r="BL20" s="107" t="s">
        <v>1009</v>
      </c>
      <c r="BM20" s="107" t="s">
        <v>1009</v>
      </c>
      <c r="BN20" s="107" t="s">
        <v>2453</v>
      </c>
      <c r="BO20" s="110" t="s">
        <v>167</v>
      </c>
      <c r="BP20" s="110" t="s">
        <v>167</v>
      </c>
      <c r="BQ20" s="106" t="s">
        <v>2454</v>
      </c>
      <c r="BR20" s="107">
        <v>0.747</v>
      </c>
      <c r="BS20" s="107"/>
      <c r="BT20" s="107">
        <v>95</v>
      </c>
      <c r="BU20" s="107">
        <v>0.45200000000000001</v>
      </c>
      <c r="BV20" s="107">
        <v>1.0409999999999999</v>
      </c>
      <c r="BW20" s="107" t="s">
        <v>2474</v>
      </c>
      <c r="BX20" s="107" t="s">
        <v>2453</v>
      </c>
      <c r="BY20" s="110" t="s">
        <v>2471</v>
      </c>
      <c r="BZ20" s="105" t="s">
        <v>2456</v>
      </c>
      <c r="CA20" s="105" t="s">
        <v>2457</v>
      </c>
      <c r="CB20" s="105" t="s">
        <v>2458</v>
      </c>
      <c r="CC20" s="105" t="s">
        <v>2459</v>
      </c>
      <c r="CD20" s="106" t="s">
        <v>10</v>
      </c>
      <c r="CE20" s="107"/>
      <c r="CF20" s="107"/>
      <c r="CG20" s="107"/>
      <c r="CH20" s="107"/>
    </row>
    <row r="21" spans="1:86">
      <c r="A21" s="105">
        <v>53</v>
      </c>
      <c r="B21" s="105" t="s">
        <v>2437</v>
      </c>
      <c r="C21" s="105" t="s">
        <v>244</v>
      </c>
      <c r="D21" s="106" t="s">
        <v>2438</v>
      </c>
      <c r="E21" s="107">
        <v>2018</v>
      </c>
      <c r="F21" s="107" t="s">
        <v>2439</v>
      </c>
      <c r="G21" s="107" t="s">
        <v>2440</v>
      </c>
      <c r="H21" s="110" t="s">
        <v>2391</v>
      </c>
      <c r="I21" s="107" t="s">
        <v>2392</v>
      </c>
      <c r="J21" s="107" t="s">
        <v>2393</v>
      </c>
      <c r="K21" s="107" t="s">
        <v>2441</v>
      </c>
      <c r="L21" s="106" t="s">
        <v>2442</v>
      </c>
      <c r="M21" s="110" t="s">
        <v>2443</v>
      </c>
      <c r="N21" s="107" t="s">
        <v>15</v>
      </c>
      <c r="O21" s="107" t="s">
        <v>5741</v>
      </c>
      <c r="P21" s="107" t="s">
        <v>5790</v>
      </c>
      <c r="Q21" s="107" t="s">
        <v>5669</v>
      </c>
      <c r="R21" s="107" t="s">
        <v>393</v>
      </c>
      <c r="S21" s="107" t="s">
        <v>2464</v>
      </c>
      <c r="T21" s="107">
        <f>INDEX(Outcome_GWASs!I:I,MATCH(Charlie!S21,Outcome_GWASs!C:C,0))</f>
        <v>12</v>
      </c>
      <c r="U21" s="107" t="str">
        <f>INDEX(Outcome_GWASs!H:H,MATCH(Charlie!S21,Outcome_GWASs!C:C,0))</f>
        <v>male</v>
      </c>
      <c r="V21" s="107">
        <f>INDEX(Outcome_GWASs!F:F,MATCH(Charlie!S21,Outcome_GWASs!C:C,0))</f>
        <v>7161</v>
      </c>
      <c r="W21" s="107" t="str">
        <f>INDEX(Outcome_GWASs!G:G,MATCH(Charlie!S21,Outcome_GWASs!C:C,0))</f>
        <v>NA</v>
      </c>
      <c r="X21" s="107">
        <f>INDEX(Outcome_GWASs!F:F,MATCH(Charlie!S21,Outcome_GWASs!C:C,0))</f>
        <v>7161</v>
      </c>
      <c r="Y21" s="107" t="str">
        <f>INDEX(Outcome_GWASs!G:G,MATCH(Charlie!S21,Outcome_GWASs!C:C,0))</f>
        <v>NA</v>
      </c>
      <c r="Z21" s="107" t="s">
        <v>10</v>
      </c>
      <c r="AA21" s="107" t="s">
        <v>2465</v>
      </c>
      <c r="AB21" s="107" t="str">
        <f>INDEX(Outcome_GWASs!E:E,MATCH(Charlie!S21,Outcome_GWASs!C:C,0))</f>
        <v>European </v>
      </c>
      <c r="AC21" s="120" t="s">
        <v>5121</v>
      </c>
      <c r="AD21" s="120" t="s">
        <v>5121</v>
      </c>
      <c r="AE21" s="107" t="s">
        <v>2469</v>
      </c>
      <c r="AF21" s="107"/>
      <c r="AG21" s="107" t="s">
        <v>2056</v>
      </c>
      <c r="AH21" s="121">
        <v>224459</v>
      </c>
      <c r="AI21" s="120">
        <f>INDEX(Exposure_GWASs!F:F,MATCH(Charlie!AE21,Exposure_GWASs!C:C,0))</f>
        <v>117307</v>
      </c>
      <c r="AJ21" s="107" t="s">
        <v>2447</v>
      </c>
      <c r="AK21" s="107" t="s">
        <v>1005</v>
      </c>
      <c r="AL21" s="107" t="s">
        <v>249</v>
      </c>
      <c r="AM21" s="107" t="s">
        <v>11</v>
      </c>
      <c r="AN21" s="107" t="s">
        <v>1009</v>
      </c>
      <c r="AO21" s="107">
        <v>0.05</v>
      </c>
      <c r="AP21" s="107" t="s">
        <v>1009</v>
      </c>
      <c r="AQ21" s="107" t="s">
        <v>2448</v>
      </c>
      <c r="AR21" s="107" t="s">
        <v>1009</v>
      </c>
      <c r="AS21" s="107" t="s">
        <v>2449</v>
      </c>
      <c r="AT21" s="107" t="s">
        <v>1009</v>
      </c>
      <c r="AU21" s="107" t="s">
        <v>10</v>
      </c>
      <c r="AV21" s="107">
        <v>41</v>
      </c>
      <c r="AW21" s="107" t="s">
        <v>10</v>
      </c>
      <c r="AX21" s="107">
        <f>INDEX(Exposure_GWASs!S:S,MATCH(Charlie!AE21,Exposure_GWASs!C:C,0))</f>
        <v>14</v>
      </c>
      <c r="AY21" s="107" t="s">
        <v>2450</v>
      </c>
      <c r="AZ21" s="107" t="s">
        <v>1009</v>
      </c>
      <c r="BA21" s="107" t="s">
        <v>10</v>
      </c>
      <c r="BB21" s="107" t="s">
        <v>13</v>
      </c>
      <c r="BC21" s="105" t="s">
        <v>26</v>
      </c>
      <c r="BD21" s="105" t="s">
        <v>17</v>
      </c>
      <c r="BE21" s="105"/>
      <c r="BF21" s="105"/>
      <c r="BG21" s="105"/>
      <c r="BH21" s="107" t="s">
        <v>2451</v>
      </c>
      <c r="BI21" s="107" t="s">
        <v>1009</v>
      </c>
      <c r="BJ21" s="107" t="s">
        <v>2452</v>
      </c>
      <c r="BK21" s="107" t="s">
        <v>1009</v>
      </c>
      <c r="BL21" s="107" t="s">
        <v>1009</v>
      </c>
      <c r="BM21" s="107" t="s">
        <v>1009</v>
      </c>
      <c r="BN21" s="107" t="s">
        <v>2453</v>
      </c>
      <c r="BO21" s="110" t="s">
        <v>167</v>
      </c>
      <c r="BP21" s="110" t="s">
        <v>167</v>
      </c>
      <c r="BQ21" s="106" t="s">
        <v>2454</v>
      </c>
      <c r="BR21" s="107">
        <v>0.82799999999999996</v>
      </c>
      <c r="BS21" s="107"/>
      <c r="BT21" s="107">
        <v>95</v>
      </c>
      <c r="BU21" s="107">
        <v>0.55700000000000005</v>
      </c>
      <c r="BV21" s="107">
        <v>1.1000000000000001</v>
      </c>
      <c r="BW21" s="107" t="s">
        <v>2475</v>
      </c>
      <c r="BX21" s="107" t="s">
        <v>2453</v>
      </c>
      <c r="BY21" s="110" t="s">
        <v>2471</v>
      </c>
      <c r="BZ21" s="105" t="s">
        <v>2456</v>
      </c>
      <c r="CA21" s="105" t="s">
        <v>2457</v>
      </c>
      <c r="CB21" s="105" t="s">
        <v>2458</v>
      </c>
      <c r="CC21" s="105" t="s">
        <v>2459</v>
      </c>
      <c r="CD21" s="106" t="s">
        <v>10</v>
      </c>
      <c r="CE21" s="107"/>
      <c r="CF21" s="107"/>
      <c r="CG21" s="107"/>
      <c r="CH21" s="107"/>
    </row>
    <row r="22" spans="1:86">
      <c r="A22" s="105">
        <v>54</v>
      </c>
      <c r="B22" s="105" t="s">
        <v>2437</v>
      </c>
      <c r="C22" s="105" t="s">
        <v>244</v>
      </c>
      <c r="D22" s="106" t="s">
        <v>2476</v>
      </c>
      <c r="E22" s="107">
        <v>2019</v>
      </c>
      <c r="F22" s="107" t="s">
        <v>2028</v>
      </c>
      <c r="G22" s="107" t="s">
        <v>2477</v>
      </c>
      <c r="H22" s="120" t="s">
        <v>2478</v>
      </c>
      <c r="I22" s="109" t="s">
        <v>198</v>
      </c>
      <c r="J22" s="108" t="s">
        <v>2479</v>
      </c>
      <c r="K22" s="108" t="s">
        <v>2480</v>
      </c>
      <c r="L22" s="106" t="s">
        <v>2481</v>
      </c>
      <c r="M22" s="110" t="s">
        <v>2482</v>
      </c>
      <c r="N22" s="107" t="s">
        <v>12</v>
      </c>
      <c r="O22" s="107" t="s">
        <v>5791</v>
      </c>
      <c r="P22" s="107" t="s">
        <v>5791</v>
      </c>
      <c r="Q22" s="107" t="s">
        <v>5577</v>
      </c>
      <c r="R22" s="107" t="str">
        <f>INDEX(Outcome_GWASs!K:K,MATCH(Charlie!S22,Outcome_GWASs!C:C,0))</f>
        <v>ICD-10 classification</v>
      </c>
      <c r="S22" s="107" t="s">
        <v>2483</v>
      </c>
      <c r="T22" s="107" t="str">
        <f>INDEX(Outcome_GWASs!I:I,MATCH(Charlie!S22,Outcome_GWASs!C:C,0))</f>
        <v>40-69</v>
      </c>
      <c r="U22" s="107" t="str">
        <f>INDEX(Outcome_GWASs!H:H,MATCH(Charlie!S22,Outcome_GWASs!C:C,0))</f>
        <v xml:space="preserve">both </v>
      </c>
      <c r="V22" s="107">
        <f>INDEX(Outcome_GWASs!F:F,MATCH(Charlie!S22,Outcome_GWASs!C:C,0))</f>
        <v>46155</v>
      </c>
      <c r="W22" s="107">
        <f>INDEX(Outcome_GWASs!G:G,MATCH(Charlie!S22,Outcome_GWASs!C:C,0))</f>
        <v>264638</v>
      </c>
      <c r="X22" s="107">
        <f>INDEX(Outcome_GWASs!F:F,MATCH(Charlie!S22,Outcome_GWASs!C:C,0))</f>
        <v>46155</v>
      </c>
      <c r="Y22" s="107">
        <f>INDEX(Outcome_GWASs!G:G,MATCH(Charlie!S22,Outcome_GWASs!C:C,0))</f>
        <v>264638</v>
      </c>
      <c r="Z22" s="107" t="s">
        <v>10</v>
      </c>
      <c r="AA22" s="107" t="s">
        <v>1059</v>
      </c>
      <c r="AB22" s="107" t="str">
        <f>INDEX(Outcome_GWASs!E:E,MATCH(Charlie!S22,Outcome_GWASs!C:C,0))</f>
        <v>White-British</v>
      </c>
      <c r="AC22" s="120" t="s">
        <v>2484</v>
      </c>
      <c r="AD22" s="120" t="s">
        <v>2484</v>
      </c>
      <c r="AE22" s="107" t="s">
        <v>2485</v>
      </c>
      <c r="AF22" s="107"/>
      <c r="AG22" s="107" t="s">
        <v>483</v>
      </c>
      <c r="AH22" s="120">
        <v>390628</v>
      </c>
      <c r="AI22" s="120">
        <f>INDEX(Exposure_GWASs!F:F,MATCH(Charlie!AE22,Exposure_GWASs!C:C,0))</f>
        <v>390628</v>
      </c>
      <c r="AJ22" s="107"/>
      <c r="AK22" s="107" t="s">
        <v>2486</v>
      </c>
      <c r="AL22" s="107" t="s">
        <v>421</v>
      </c>
      <c r="AM22" s="107" t="s">
        <v>2487</v>
      </c>
      <c r="AN22" s="107" t="s">
        <v>2488</v>
      </c>
      <c r="AO22" s="107">
        <v>0.01</v>
      </c>
      <c r="AP22" s="107" t="s">
        <v>2489</v>
      </c>
      <c r="AQ22" s="107" t="s">
        <v>202</v>
      </c>
      <c r="AR22" s="107" t="s">
        <v>11</v>
      </c>
      <c r="AS22" s="107" t="s">
        <v>11</v>
      </c>
      <c r="AT22" s="107" t="s">
        <v>11</v>
      </c>
      <c r="AU22" s="107" t="s">
        <v>10</v>
      </c>
      <c r="AV22" s="107">
        <v>520</v>
      </c>
      <c r="AW22" s="107" t="s">
        <v>10</v>
      </c>
      <c r="AX22" s="107">
        <f>INDEX(Exposure_GWASs!S:S,MATCH(Charlie!AE22,Exposure_GWASs!C:C,0))</f>
        <v>520</v>
      </c>
      <c r="AY22" s="107" t="s">
        <v>10</v>
      </c>
      <c r="AZ22" s="107" t="s">
        <v>1009</v>
      </c>
      <c r="BA22" s="107" t="s">
        <v>10</v>
      </c>
      <c r="BB22" s="107" t="s">
        <v>19</v>
      </c>
      <c r="BC22" s="105" t="s">
        <v>63</v>
      </c>
      <c r="BD22" s="105" t="s">
        <v>61</v>
      </c>
      <c r="BE22" s="105" t="s">
        <v>17</v>
      </c>
      <c r="BF22" s="105"/>
      <c r="BG22" s="105"/>
      <c r="BH22" s="107" t="s">
        <v>2490</v>
      </c>
      <c r="BI22" s="107" t="s">
        <v>2491</v>
      </c>
      <c r="BJ22" s="107" t="s">
        <v>1009</v>
      </c>
      <c r="BK22" s="107" t="s">
        <v>1009</v>
      </c>
      <c r="BL22" s="107" t="s">
        <v>1009</v>
      </c>
      <c r="BM22" s="107" t="s">
        <v>171</v>
      </c>
      <c r="BN22" s="107" t="s">
        <v>201</v>
      </c>
      <c r="BO22" s="107" t="s">
        <v>167</v>
      </c>
      <c r="BP22" s="110" t="s">
        <v>1197</v>
      </c>
      <c r="BQ22" s="106" t="s">
        <v>1029</v>
      </c>
      <c r="BR22" s="107">
        <v>1.07</v>
      </c>
      <c r="BS22" s="107"/>
      <c r="BT22" s="107">
        <v>95</v>
      </c>
      <c r="BU22" s="107">
        <v>1.02</v>
      </c>
      <c r="BV22" s="107">
        <v>1.1200000000000001</v>
      </c>
      <c r="BW22" s="107" t="s">
        <v>2492</v>
      </c>
      <c r="BX22" s="107" t="s">
        <v>10</v>
      </c>
      <c r="BY22" s="110" t="s">
        <v>10</v>
      </c>
      <c r="BZ22" s="105" t="s">
        <v>2493</v>
      </c>
      <c r="CA22" s="105" t="s">
        <v>1009</v>
      </c>
      <c r="CB22" s="105" t="s">
        <v>2494</v>
      </c>
      <c r="CC22" s="105" t="s">
        <v>2495</v>
      </c>
      <c r="CD22" s="106" t="s">
        <v>10</v>
      </c>
      <c r="CE22" s="107"/>
      <c r="CF22" s="107"/>
      <c r="CG22" s="107"/>
      <c r="CH22" s="107"/>
    </row>
    <row r="23" spans="1:86">
      <c r="A23" s="105">
        <v>54</v>
      </c>
      <c r="B23" s="105" t="s">
        <v>2437</v>
      </c>
      <c r="C23" s="105" t="s">
        <v>244</v>
      </c>
      <c r="D23" s="106" t="s">
        <v>2476</v>
      </c>
      <c r="E23" s="107">
        <v>2019</v>
      </c>
      <c r="F23" s="107" t="s">
        <v>2028</v>
      </c>
      <c r="G23" s="107" t="s">
        <v>2477</v>
      </c>
      <c r="H23" s="120" t="s">
        <v>2478</v>
      </c>
      <c r="I23" s="109" t="s">
        <v>198</v>
      </c>
      <c r="J23" s="108" t="s">
        <v>2479</v>
      </c>
      <c r="K23" s="108" t="s">
        <v>2480</v>
      </c>
      <c r="L23" s="106" t="s">
        <v>2481</v>
      </c>
      <c r="M23" s="110" t="s">
        <v>2482</v>
      </c>
      <c r="N23" s="107" t="s">
        <v>12</v>
      </c>
      <c r="O23" s="107" t="s">
        <v>5791</v>
      </c>
      <c r="P23" s="107" t="s">
        <v>5791</v>
      </c>
      <c r="Q23" s="107" t="s">
        <v>5577</v>
      </c>
      <c r="R23" s="107" t="str">
        <f>INDEX(Outcome_GWASs!K:K,MATCH(Charlie!S23,Outcome_GWASs!C:C,0))</f>
        <v>ICD-10  classification</v>
      </c>
      <c r="S23" s="107" t="s">
        <v>2496</v>
      </c>
      <c r="T23" s="107" t="str">
        <f>INDEX(Outcome_GWASs!I:I,MATCH(Charlie!S23,Outcome_GWASs!C:C,0))</f>
        <v>40-69</v>
      </c>
      <c r="U23" s="107" t="str">
        <f>INDEX(Outcome_GWASs!H:H,MATCH(Charlie!S23,Outcome_GWASs!C:C,0))</f>
        <v>female</v>
      </c>
      <c r="V23" s="107">
        <f>INDEX(Outcome_GWASs!F:F,MATCH(Charlie!S23,Outcome_GWASs!C:C,0))</f>
        <v>25152</v>
      </c>
      <c r="W23" s="107">
        <f>INDEX(Outcome_GWASs!G:G,MATCH(Charlie!S23,Outcome_GWASs!C:C,0))</f>
        <v>141351</v>
      </c>
      <c r="X23" s="107">
        <f>INDEX(Outcome_GWASs!F:F,MATCH(Charlie!S23,Outcome_GWASs!C:C,0))</f>
        <v>25152</v>
      </c>
      <c r="Y23" s="107">
        <f>INDEX(Outcome_GWASs!G:G,MATCH(Charlie!S23,Outcome_GWASs!C:C,0))</f>
        <v>141351</v>
      </c>
      <c r="Z23" s="107" t="s">
        <v>10</v>
      </c>
      <c r="AA23" s="107" t="s">
        <v>1059</v>
      </c>
      <c r="AB23" s="107" t="str">
        <f>INDEX(Outcome_GWASs!E:E,MATCH(Charlie!S23,Outcome_GWASs!C:C,0))</f>
        <v>White-British</v>
      </c>
      <c r="AC23" s="120" t="s">
        <v>2484</v>
      </c>
      <c r="AD23" s="120" t="s">
        <v>2484</v>
      </c>
      <c r="AE23" s="107" t="s">
        <v>2485</v>
      </c>
      <c r="AF23" s="107"/>
      <c r="AG23" s="107" t="s">
        <v>483</v>
      </c>
      <c r="AH23" s="120">
        <v>390628</v>
      </c>
      <c r="AI23" s="120">
        <f>INDEX(Exposure_GWASs!F:F,MATCH(Charlie!AE23,Exposure_GWASs!C:C,0))</f>
        <v>390628</v>
      </c>
      <c r="AJ23" s="107"/>
      <c r="AK23" s="107" t="s">
        <v>2486</v>
      </c>
      <c r="AL23" s="107" t="s">
        <v>421</v>
      </c>
      <c r="AM23" s="107" t="s">
        <v>2487</v>
      </c>
      <c r="AN23" s="107" t="s">
        <v>2488</v>
      </c>
      <c r="AO23" s="107">
        <v>0.01</v>
      </c>
      <c r="AP23" s="107" t="s">
        <v>2489</v>
      </c>
      <c r="AQ23" s="107" t="s">
        <v>202</v>
      </c>
      <c r="AR23" s="107" t="s">
        <v>11</v>
      </c>
      <c r="AS23" s="107" t="s">
        <v>11</v>
      </c>
      <c r="AT23" s="107" t="s">
        <v>11</v>
      </c>
      <c r="AU23" s="107" t="s">
        <v>10</v>
      </c>
      <c r="AV23" s="107">
        <v>520</v>
      </c>
      <c r="AW23" s="107" t="s">
        <v>10</v>
      </c>
      <c r="AX23" s="107">
        <f>INDEX(Exposure_GWASs!S:S,MATCH(Charlie!AE23,Exposure_GWASs!C:C,0))</f>
        <v>520</v>
      </c>
      <c r="AY23" s="107" t="s">
        <v>10</v>
      </c>
      <c r="AZ23" s="107" t="s">
        <v>1009</v>
      </c>
      <c r="BA23" s="107" t="s">
        <v>10</v>
      </c>
      <c r="BB23" s="107" t="s">
        <v>19</v>
      </c>
      <c r="BC23" s="105" t="s">
        <v>63</v>
      </c>
      <c r="BD23" s="105" t="s">
        <v>61</v>
      </c>
      <c r="BE23" s="105" t="s">
        <v>17</v>
      </c>
      <c r="BF23" s="105"/>
      <c r="BG23" s="105"/>
      <c r="BH23" s="107" t="s">
        <v>2490</v>
      </c>
      <c r="BI23" s="107" t="s">
        <v>2491</v>
      </c>
      <c r="BJ23" s="107" t="s">
        <v>1009</v>
      </c>
      <c r="BK23" s="107" t="s">
        <v>1009</v>
      </c>
      <c r="BL23" s="107" t="s">
        <v>1009</v>
      </c>
      <c r="BM23" s="107" t="s">
        <v>171</v>
      </c>
      <c r="BN23" s="107" t="s">
        <v>201</v>
      </c>
      <c r="BO23" s="107" t="s">
        <v>167</v>
      </c>
      <c r="BP23" s="110" t="s">
        <v>1197</v>
      </c>
      <c r="BQ23" s="106" t="s">
        <v>1029</v>
      </c>
      <c r="BR23" s="107">
        <v>1.07</v>
      </c>
      <c r="BS23" s="107"/>
      <c r="BT23" s="107">
        <v>95</v>
      </c>
      <c r="BU23" s="107">
        <v>1.01</v>
      </c>
      <c r="BV23" s="107">
        <v>1.1399999999999999</v>
      </c>
      <c r="BW23" s="107" t="s">
        <v>2497</v>
      </c>
      <c r="BX23" s="107" t="s">
        <v>10</v>
      </c>
      <c r="BY23" s="110" t="s">
        <v>10</v>
      </c>
      <c r="BZ23" s="105" t="s">
        <v>2493</v>
      </c>
      <c r="CA23" s="105" t="s">
        <v>1009</v>
      </c>
      <c r="CB23" s="105" t="s">
        <v>2494</v>
      </c>
      <c r="CC23" s="105" t="s">
        <v>2495</v>
      </c>
      <c r="CD23" s="106" t="s">
        <v>10</v>
      </c>
      <c r="CE23" s="107"/>
      <c r="CF23" s="107"/>
      <c r="CG23" s="107"/>
      <c r="CH23" s="107"/>
    </row>
    <row r="24" spans="1:86">
      <c r="A24" s="105">
        <v>54</v>
      </c>
      <c r="B24" s="105" t="s">
        <v>2437</v>
      </c>
      <c r="C24" s="105" t="s">
        <v>244</v>
      </c>
      <c r="D24" s="106" t="s">
        <v>2476</v>
      </c>
      <c r="E24" s="107">
        <v>2019</v>
      </c>
      <c r="F24" s="107" t="s">
        <v>2028</v>
      </c>
      <c r="G24" s="107" t="s">
        <v>2477</v>
      </c>
      <c r="H24" s="120" t="s">
        <v>2478</v>
      </c>
      <c r="I24" s="109" t="s">
        <v>198</v>
      </c>
      <c r="J24" s="108" t="s">
        <v>2479</v>
      </c>
      <c r="K24" s="108" t="s">
        <v>2480</v>
      </c>
      <c r="L24" s="106" t="s">
        <v>2481</v>
      </c>
      <c r="M24" s="110" t="s">
        <v>2482</v>
      </c>
      <c r="N24" s="107" t="s">
        <v>12</v>
      </c>
      <c r="O24" s="107" t="s">
        <v>5791</v>
      </c>
      <c r="P24" s="107" t="s">
        <v>5791</v>
      </c>
      <c r="Q24" s="107" t="s">
        <v>5577</v>
      </c>
      <c r="R24" s="107" t="str">
        <f>INDEX(Outcome_GWASs!K:K,MATCH(Charlie!S24,Outcome_GWASs!C:C,0))</f>
        <v>ICD-10 classification</v>
      </c>
      <c r="S24" s="107" t="s">
        <v>2498</v>
      </c>
      <c r="T24" s="107" t="str">
        <f>INDEX(Outcome_GWASs!I:I,MATCH(Charlie!S24,Outcome_GWASs!C:C,0))</f>
        <v>40-69</v>
      </c>
      <c r="U24" s="107" t="str">
        <f>INDEX(Outcome_GWASs!H:H,MATCH(Charlie!S24,Outcome_GWASs!C:C,0))</f>
        <v>male</v>
      </c>
      <c r="V24" s="107">
        <f>INDEX(Outcome_GWASs!F:F,MATCH(Charlie!S24,Outcome_GWASs!C:C,0))</f>
        <v>21324</v>
      </c>
      <c r="W24" s="107">
        <f>INDEX(Outcome_GWASs!G:G,MATCH(Charlie!S24,Outcome_GWASs!C:C,0))</f>
        <v>131834</v>
      </c>
      <c r="X24" s="107">
        <f>INDEX(Outcome_GWASs!F:F,MATCH(Charlie!S24,Outcome_GWASs!C:C,0))</f>
        <v>21324</v>
      </c>
      <c r="Y24" s="107">
        <f>INDEX(Outcome_GWASs!G:G,MATCH(Charlie!S24,Outcome_GWASs!C:C,0))</f>
        <v>131834</v>
      </c>
      <c r="Z24" s="107" t="s">
        <v>10</v>
      </c>
      <c r="AA24" s="107" t="s">
        <v>1059</v>
      </c>
      <c r="AB24" s="107" t="str">
        <f>INDEX(Outcome_GWASs!E:E,MATCH(Charlie!S24,Outcome_GWASs!C:C,0))</f>
        <v>White-British</v>
      </c>
      <c r="AC24" s="120" t="s">
        <v>2484</v>
      </c>
      <c r="AD24" s="120" t="s">
        <v>2484</v>
      </c>
      <c r="AE24" s="107" t="s">
        <v>2485</v>
      </c>
      <c r="AF24" s="107"/>
      <c r="AG24" s="107" t="s">
        <v>483</v>
      </c>
      <c r="AH24" s="120">
        <v>390628</v>
      </c>
      <c r="AI24" s="120">
        <f>INDEX(Exposure_GWASs!F:F,MATCH(Charlie!AE24,Exposure_GWASs!C:C,0))</f>
        <v>390628</v>
      </c>
      <c r="AJ24" s="107"/>
      <c r="AK24" s="107" t="s">
        <v>2486</v>
      </c>
      <c r="AL24" s="107" t="s">
        <v>421</v>
      </c>
      <c r="AM24" s="107" t="s">
        <v>2487</v>
      </c>
      <c r="AN24" s="107" t="s">
        <v>2488</v>
      </c>
      <c r="AO24" s="107">
        <v>0.01</v>
      </c>
      <c r="AP24" s="107" t="s">
        <v>2489</v>
      </c>
      <c r="AQ24" s="107" t="s">
        <v>202</v>
      </c>
      <c r="AR24" s="107" t="s">
        <v>11</v>
      </c>
      <c r="AS24" s="107" t="s">
        <v>11</v>
      </c>
      <c r="AT24" s="107" t="s">
        <v>11</v>
      </c>
      <c r="AU24" s="107" t="s">
        <v>10</v>
      </c>
      <c r="AV24" s="107">
        <v>520</v>
      </c>
      <c r="AW24" s="107" t="s">
        <v>10</v>
      </c>
      <c r="AX24" s="107">
        <f>INDEX(Exposure_GWASs!S:S,MATCH(Charlie!AE24,Exposure_GWASs!C:C,0))</f>
        <v>520</v>
      </c>
      <c r="AY24" s="107" t="s">
        <v>10</v>
      </c>
      <c r="AZ24" s="107" t="s">
        <v>1009</v>
      </c>
      <c r="BA24" s="107" t="s">
        <v>10</v>
      </c>
      <c r="BB24" s="107" t="s">
        <v>19</v>
      </c>
      <c r="BC24" s="105" t="s">
        <v>63</v>
      </c>
      <c r="BD24" s="105" t="s">
        <v>61</v>
      </c>
      <c r="BE24" s="105" t="s">
        <v>17</v>
      </c>
      <c r="BF24" s="105"/>
      <c r="BG24" s="105"/>
      <c r="BH24" s="107" t="s">
        <v>2490</v>
      </c>
      <c r="BI24" s="107" t="s">
        <v>2491</v>
      </c>
      <c r="BJ24" s="107" t="s">
        <v>1009</v>
      </c>
      <c r="BK24" s="107" t="s">
        <v>1009</v>
      </c>
      <c r="BL24" s="107" t="s">
        <v>1009</v>
      </c>
      <c r="BM24" s="107" t="s">
        <v>171</v>
      </c>
      <c r="BN24" s="107" t="s">
        <v>201</v>
      </c>
      <c r="BO24" s="107" t="s">
        <v>167</v>
      </c>
      <c r="BP24" s="110" t="s">
        <v>1197</v>
      </c>
      <c r="BQ24" s="106" t="s">
        <v>1029</v>
      </c>
      <c r="BR24" s="107">
        <v>1.08</v>
      </c>
      <c r="BS24" s="107"/>
      <c r="BT24" s="107">
        <v>95</v>
      </c>
      <c r="BU24" s="107">
        <v>1.01</v>
      </c>
      <c r="BV24" s="107">
        <v>1.1499999999999999</v>
      </c>
      <c r="BW24" s="107" t="s">
        <v>2499</v>
      </c>
      <c r="BX24" s="107" t="s">
        <v>10</v>
      </c>
      <c r="BY24" s="110" t="s">
        <v>10</v>
      </c>
      <c r="BZ24" s="105" t="s">
        <v>2493</v>
      </c>
      <c r="CA24" s="105" t="s">
        <v>1009</v>
      </c>
      <c r="CB24" s="105" t="s">
        <v>2494</v>
      </c>
      <c r="CC24" s="105" t="s">
        <v>2495</v>
      </c>
      <c r="CD24" s="106" t="s">
        <v>10</v>
      </c>
      <c r="CE24" s="107"/>
      <c r="CF24" s="107"/>
      <c r="CG24" s="107"/>
      <c r="CH24" s="107"/>
    </row>
    <row r="25" spans="1:86">
      <c r="A25" s="105">
        <v>54</v>
      </c>
      <c r="B25" s="105" t="s">
        <v>2437</v>
      </c>
      <c r="C25" s="105" t="s">
        <v>244</v>
      </c>
      <c r="D25" s="106" t="s">
        <v>2476</v>
      </c>
      <c r="E25" s="107">
        <v>2019</v>
      </c>
      <c r="F25" s="107" t="s">
        <v>2028</v>
      </c>
      <c r="G25" s="107" t="s">
        <v>2477</v>
      </c>
      <c r="H25" s="120" t="s">
        <v>2478</v>
      </c>
      <c r="I25" s="109" t="s">
        <v>198</v>
      </c>
      <c r="J25" s="108" t="s">
        <v>2479</v>
      </c>
      <c r="K25" s="108" t="s">
        <v>2480</v>
      </c>
      <c r="L25" s="106" t="s">
        <v>2481</v>
      </c>
      <c r="M25" s="110" t="s">
        <v>2482</v>
      </c>
      <c r="N25" s="107" t="s">
        <v>12</v>
      </c>
      <c r="O25" s="107" t="s">
        <v>5792</v>
      </c>
      <c r="P25" s="107" t="s">
        <v>5792</v>
      </c>
      <c r="Q25" s="107" t="s">
        <v>5577</v>
      </c>
      <c r="R25" s="107" t="str">
        <f>INDEX(Outcome_GWASs!K:K,MATCH(Charlie!S25,Outcome_GWASs!C:C,0))</f>
        <v xml:space="preserve">We used information from the UKBB field IDs 40001 (Underlying (primary) cause of death: ICD-10—Death register) and 40002 (Underlying (secondary) cause of death: ICD-10—Death register) to ensure that cancer was the main cause of death in these individuals. </v>
      </c>
      <c r="S25" s="107" t="s">
        <v>2500</v>
      </c>
      <c r="T25" s="107" t="str">
        <f>INDEX(Outcome_GWASs!I:I,MATCH(Charlie!S25,Outcome_GWASs!C:C,0))</f>
        <v>40-69</v>
      </c>
      <c r="U25" s="107" t="str">
        <f>INDEX(Outcome_GWASs!H:H,MATCH(Charlie!S25,Outcome_GWASs!C:C,0))</f>
        <v xml:space="preserve">both </v>
      </c>
      <c r="V25" s="107">
        <f>INDEX(Outcome_GWASs!F:F,MATCH(Charlie!S25,Outcome_GWASs!C:C,0))</f>
        <v>6998</v>
      </c>
      <c r="W25" s="107">
        <f>INDEX(Outcome_GWASs!G:G,MATCH(Charlie!S25,Outcome_GWASs!C:C,0))</f>
        <v>270342</v>
      </c>
      <c r="X25" s="107">
        <f>INDEX(Outcome_GWASs!F:F,MATCH(Charlie!S25,Outcome_GWASs!C:C,0))</f>
        <v>6998</v>
      </c>
      <c r="Y25" s="107">
        <f>INDEX(Outcome_GWASs!G:G,MATCH(Charlie!S25,Outcome_GWASs!C:C,0))</f>
        <v>270342</v>
      </c>
      <c r="Z25" s="107" t="s">
        <v>10</v>
      </c>
      <c r="AA25" s="107" t="s">
        <v>1059</v>
      </c>
      <c r="AB25" s="107" t="str">
        <f>INDEX(Outcome_GWASs!E:E,MATCH(Charlie!S25,Outcome_GWASs!C:C,0))</f>
        <v>White-British</v>
      </c>
      <c r="AC25" s="120" t="s">
        <v>2484</v>
      </c>
      <c r="AD25" s="120" t="s">
        <v>2484</v>
      </c>
      <c r="AE25" s="107" t="s">
        <v>2485</v>
      </c>
      <c r="AF25" s="107"/>
      <c r="AG25" s="107" t="s">
        <v>483</v>
      </c>
      <c r="AH25" s="120">
        <v>390628</v>
      </c>
      <c r="AI25" s="120">
        <f>INDEX(Exposure_GWASs!F:F,MATCH(Charlie!AE25,Exposure_GWASs!C:C,0))</f>
        <v>390628</v>
      </c>
      <c r="AJ25" s="107"/>
      <c r="AK25" s="107" t="s">
        <v>2486</v>
      </c>
      <c r="AL25" s="107" t="s">
        <v>421</v>
      </c>
      <c r="AM25" s="107" t="s">
        <v>2487</v>
      </c>
      <c r="AN25" s="107" t="s">
        <v>2488</v>
      </c>
      <c r="AO25" s="107">
        <v>0.01</v>
      </c>
      <c r="AP25" s="107" t="s">
        <v>2489</v>
      </c>
      <c r="AQ25" s="107" t="s">
        <v>202</v>
      </c>
      <c r="AR25" s="107" t="s">
        <v>11</v>
      </c>
      <c r="AS25" s="107" t="s">
        <v>11</v>
      </c>
      <c r="AT25" s="107" t="s">
        <v>11</v>
      </c>
      <c r="AU25" s="107" t="s">
        <v>10</v>
      </c>
      <c r="AV25" s="107">
        <v>520</v>
      </c>
      <c r="AW25" s="107" t="s">
        <v>10</v>
      </c>
      <c r="AX25" s="107">
        <f>INDEX(Exposure_GWASs!S:S,MATCH(Charlie!AE25,Exposure_GWASs!C:C,0))</f>
        <v>520</v>
      </c>
      <c r="AY25" s="107" t="s">
        <v>10</v>
      </c>
      <c r="AZ25" s="107" t="s">
        <v>1009</v>
      </c>
      <c r="BA25" s="107" t="s">
        <v>10</v>
      </c>
      <c r="BB25" s="107" t="s">
        <v>19</v>
      </c>
      <c r="BC25" s="105" t="s">
        <v>63</v>
      </c>
      <c r="BD25" s="105" t="s">
        <v>61</v>
      </c>
      <c r="BE25" s="105" t="s">
        <v>17</v>
      </c>
      <c r="BF25" s="105"/>
      <c r="BG25" s="105"/>
      <c r="BH25" s="107" t="s">
        <v>2490</v>
      </c>
      <c r="BI25" s="107" t="s">
        <v>2491</v>
      </c>
      <c r="BJ25" s="107" t="s">
        <v>1009</v>
      </c>
      <c r="BK25" s="107" t="s">
        <v>1009</v>
      </c>
      <c r="BL25" s="107" t="s">
        <v>1009</v>
      </c>
      <c r="BM25" s="107" t="s">
        <v>171</v>
      </c>
      <c r="BN25" s="107" t="s">
        <v>201</v>
      </c>
      <c r="BO25" s="107" t="s">
        <v>167</v>
      </c>
      <c r="BP25" s="110" t="s">
        <v>1197</v>
      </c>
      <c r="BQ25" s="106" t="s">
        <v>1029</v>
      </c>
      <c r="BR25" s="107">
        <v>1.28</v>
      </c>
      <c r="BS25" s="107"/>
      <c r="BT25" s="107">
        <v>95</v>
      </c>
      <c r="BU25" s="107">
        <v>1.1599999999999999</v>
      </c>
      <c r="BV25" s="107">
        <v>1.41</v>
      </c>
      <c r="BW25" s="107" t="s">
        <v>2501</v>
      </c>
      <c r="BX25" s="107" t="s">
        <v>10</v>
      </c>
      <c r="BY25" s="110" t="s">
        <v>10</v>
      </c>
      <c r="BZ25" s="105" t="s">
        <v>2493</v>
      </c>
      <c r="CA25" s="105" t="s">
        <v>1009</v>
      </c>
      <c r="CB25" s="105" t="s">
        <v>2494</v>
      </c>
      <c r="CC25" s="105" t="s">
        <v>2495</v>
      </c>
      <c r="CD25" s="106" t="s">
        <v>10</v>
      </c>
      <c r="CE25" s="107"/>
      <c r="CF25" s="107"/>
      <c r="CG25" s="107"/>
      <c r="CH25" s="107"/>
    </row>
    <row r="26" spans="1:86">
      <c r="A26" s="105">
        <v>54</v>
      </c>
      <c r="B26" s="105" t="s">
        <v>2437</v>
      </c>
      <c r="C26" s="105" t="s">
        <v>244</v>
      </c>
      <c r="D26" s="106" t="s">
        <v>2476</v>
      </c>
      <c r="E26" s="107">
        <v>2019</v>
      </c>
      <c r="F26" s="107" t="s">
        <v>2028</v>
      </c>
      <c r="G26" s="107" t="s">
        <v>2477</v>
      </c>
      <c r="H26" s="120" t="s">
        <v>2478</v>
      </c>
      <c r="I26" s="109" t="s">
        <v>198</v>
      </c>
      <c r="J26" s="108" t="s">
        <v>2479</v>
      </c>
      <c r="K26" s="108" t="s">
        <v>2480</v>
      </c>
      <c r="L26" s="106" t="s">
        <v>2481</v>
      </c>
      <c r="M26" s="110" t="s">
        <v>2482</v>
      </c>
      <c r="N26" s="107" t="s">
        <v>12</v>
      </c>
      <c r="O26" s="107" t="s">
        <v>5792</v>
      </c>
      <c r="P26" s="107" t="s">
        <v>5792</v>
      </c>
      <c r="Q26" s="107" t="s">
        <v>5577</v>
      </c>
      <c r="R26" s="107" t="str">
        <f>INDEX(Outcome_GWASs!K:K,MATCH(Charlie!S26,Outcome_GWASs!C:C,0))</f>
        <v xml:space="preserve">We used information from the UKBB field IDs 40001 (Underlying (primary) cause of death: ICD-10—Death register) and 40002 (Underlying (secondary) cause of death: ICD-10—Death register) to ensure that cancer was the main cause of death in these individuals. </v>
      </c>
      <c r="S26" s="107" t="s">
        <v>2502</v>
      </c>
      <c r="T26" s="107" t="str">
        <f>INDEX(Outcome_GWASs!I:I,MATCH(Charlie!S26,Outcome_GWASs!C:C,0))</f>
        <v>40-69</v>
      </c>
      <c r="U26" s="107" t="str">
        <f>INDEX(Outcome_GWASs!H:H,MATCH(Charlie!S26,Outcome_GWASs!C:C,0))</f>
        <v>female</v>
      </c>
      <c r="V26" s="107">
        <f>INDEX(Outcome_GWASs!F:F,MATCH(Charlie!S26,Outcome_GWASs!C:C,0))</f>
        <v>3836</v>
      </c>
      <c r="W26" s="107">
        <f>INDEX(Outcome_GWASs!G:G,MATCH(Charlie!S26,Outcome_GWASs!C:C,0))</f>
        <v>133272</v>
      </c>
      <c r="X26" s="107">
        <f>INDEX(Outcome_GWASs!F:F,MATCH(Charlie!S26,Outcome_GWASs!C:C,0))</f>
        <v>3836</v>
      </c>
      <c r="Y26" s="107">
        <f>INDEX(Outcome_GWASs!G:G,MATCH(Charlie!S26,Outcome_GWASs!C:C,0))</f>
        <v>133272</v>
      </c>
      <c r="Z26" s="107" t="s">
        <v>10</v>
      </c>
      <c r="AA26" s="107" t="s">
        <v>1059</v>
      </c>
      <c r="AB26" s="107" t="str">
        <f>INDEX(Outcome_GWASs!E:E,MATCH(Charlie!S26,Outcome_GWASs!C:C,0))</f>
        <v>White-British</v>
      </c>
      <c r="AC26" s="120" t="s">
        <v>2484</v>
      </c>
      <c r="AD26" s="120" t="s">
        <v>2484</v>
      </c>
      <c r="AE26" s="107" t="s">
        <v>2485</v>
      </c>
      <c r="AF26" s="107"/>
      <c r="AG26" s="107" t="s">
        <v>483</v>
      </c>
      <c r="AH26" s="120">
        <v>390628</v>
      </c>
      <c r="AI26" s="120">
        <f>INDEX(Exposure_GWASs!F:F,MATCH(Charlie!AE26,Exposure_GWASs!C:C,0))</f>
        <v>390628</v>
      </c>
      <c r="AJ26" s="107"/>
      <c r="AK26" s="107" t="s">
        <v>2486</v>
      </c>
      <c r="AL26" s="107" t="s">
        <v>421</v>
      </c>
      <c r="AM26" s="107" t="s">
        <v>2487</v>
      </c>
      <c r="AN26" s="107" t="s">
        <v>2488</v>
      </c>
      <c r="AO26" s="107">
        <v>0.01</v>
      </c>
      <c r="AP26" s="107" t="s">
        <v>2489</v>
      </c>
      <c r="AQ26" s="107" t="s">
        <v>202</v>
      </c>
      <c r="AR26" s="107" t="s">
        <v>11</v>
      </c>
      <c r="AS26" s="107" t="s">
        <v>11</v>
      </c>
      <c r="AT26" s="107" t="s">
        <v>11</v>
      </c>
      <c r="AU26" s="107" t="s">
        <v>10</v>
      </c>
      <c r="AV26" s="107">
        <v>520</v>
      </c>
      <c r="AW26" s="107" t="s">
        <v>10</v>
      </c>
      <c r="AX26" s="107">
        <f>INDEX(Exposure_GWASs!S:S,MATCH(Charlie!AE26,Exposure_GWASs!C:C,0))</f>
        <v>520</v>
      </c>
      <c r="AY26" s="107" t="s">
        <v>10</v>
      </c>
      <c r="AZ26" s="107" t="s">
        <v>1009</v>
      </c>
      <c r="BA26" s="107" t="s">
        <v>10</v>
      </c>
      <c r="BB26" s="107" t="s">
        <v>19</v>
      </c>
      <c r="BC26" s="105" t="s">
        <v>63</v>
      </c>
      <c r="BD26" s="105" t="s">
        <v>61</v>
      </c>
      <c r="BE26" s="105" t="s">
        <v>17</v>
      </c>
      <c r="BF26" s="105"/>
      <c r="BG26" s="105"/>
      <c r="BH26" s="107" t="s">
        <v>2490</v>
      </c>
      <c r="BI26" s="107" t="s">
        <v>2491</v>
      </c>
      <c r="BJ26" s="107" t="s">
        <v>1009</v>
      </c>
      <c r="BK26" s="107" t="s">
        <v>1009</v>
      </c>
      <c r="BL26" s="107" t="s">
        <v>1009</v>
      </c>
      <c r="BM26" s="107" t="s">
        <v>171</v>
      </c>
      <c r="BN26" s="107" t="s">
        <v>201</v>
      </c>
      <c r="BO26" s="107" t="s">
        <v>167</v>
      </c>
      <c r="BP26" s="110" t="s">
        <v>1197</v>
      </c>
      <c r="BQ26" s="106" t="s">
        <v>1029</v>
      </c>
      <c r="BR26" s="107">
        <v>1.25</v>
      </c>
      <c r="BS26" s="107"/>
      <c r="BT26" s="107">
        <v>95</v>
      </c>
      <c r="BU26" s="107">
        <v>1.08</v>
      </c>
      <c r="BV26" s="107">
        <v>1.45</v>
      </c>
      <c r="BW26" s="107" t="s">
        <v>2503</v>
      </c>
      <c r="BX26" s="107" t="s">
        <v>10</v>
      </c>
      <c r="BY26" s="110" t="s">
        <v>10</v>
      </c>
      <c r="BZ26" s="105" t="s">
        <v>2493</v>
      </c>
      <c r="CA26" s="105" t="s">
        <v>1009</v>
      </c>
      <c r="CB26" s="105" t="s">
        <v>2494</v>
      </c>
      <c r="CC26" s="105" t="s">
        <v>2495</v>
      </c>
      <c r="CD26" s="106" t="s">
        <v>10</v>
      </c>
      <c r="CE26" s="107"/>
      <c r="CF26" s="107"/>
      <c r="CG26" s="107"/>
      <c r="CH26" s="107"/>
    </row>
    <row r="27" spans="1:86">
      <c r="A27" s="105">
        <v>54</v>
      </c>
      <c r="B27" s="105" t="s">
        <v>2437</v>
      </c>
      <c r="C27" s="105" t="s">
        <v>244</v>
      </c>
      <c r="D27" s="106" t="s">
        <v>2476</v>
      </c>
      <c r="E27" s="107">
        <v>2019</v>
      </c>
      <c r="F27" s="107" t="s">
        <v>2028</v>
      </c>
      <c r="G27" s="107" t="s">
        <v>2477</v>
      </c>
      <c r="H27" s="120" t="s">
        <v>2478</v>
      </c>
      <c r="I27" s="109" t="s">
        <v>198</v>
      </c>
      <c r="J27" s="108" t="s">
        <v>2479</v>
      </c>
      <c r="K27" s="108" t="s">
        <v>2480</v>
      </c>
      <c r="L27" s="106" t="s">
        <v>2481</v>
      </c>
      <c r="M27" s="110" t="s">
        <v>2482</v>
      </c>
      <c r="N27" s="107" t="s">
        <v>12</v>
      </c>
      <c r="O27" s="107" t="s">
        <v>5792</v>
      </c>
      <c r="P27" s="107" t="s">
        <v>5792</v>
      </c>
      <c r="Q27" s="107" t="s">
        <v>5577</v>
      </c>
      <c r="R27" s="107" t="str">
        <f>INDEX(Outcome_GWASs!K:K,MATCH(Charlie!S27,Outcome_GWASs!C:C,0))</f>
        <v xml:space="preserve">We used information from the UKBB field IDs 40001 (Underlying (primary) cause of death: ICD-10—Death register) and 40002 (Underlying (secondary) cause of death: ICD-10—Death register) to ensure that cancer was the main cause of death in these individuals. </v>
      </c>
      <c r="S27" s="107" t="s">
        <v>2504</v>
      </c>
      <c r="T27" s="107" t="str">
        <f>INDEX(Outcome_GWASs!I:I,MATCH(Charlie!S27,Outcome_GWASs!C:C,0))</f>
        <v>40-69</v>
      </c>
      <c r="U27" s="107" t="str">
        <f>INDEX(Outcome_GWASs!H:H,MATCH(Charlie!S27,Outcome_GWASs!C:C,0))</f>
        <v>male</v>
      </c>
      <c r="V27" s="107">
        <f>INDEX(Outcome_GWASs!F:F,MATCH(Charlie!S27,Outcome_GWASs!C:C,0))</f>
        <v>3165</v>
      </c>
      <c r="W27" s="107">
        <f>INDEX(Outcome_GWASs!G:G,MATCH(Charlie!S27,Outcome_GWASs!C:C,0))</f>
        <v>143465</v>
      </c>
      <c r="X27" s="107">
        <f>INDEX(Outcome_GWASs!F:F,MATCH(Charlie!S27,Outcome_GWASs!C:C,0))</f>
        <v>3165</v>
      </c>
      <c r="Y27" s="107">
        <f>INDEX(Outcome_GWASs!G:G,MATCH(Charlie!S27,Outcome_GWASs!C:C,0))</f>
        <v>143465</v>
      </c>
      <c r="Z27" s="107" t="s">
        <v>10</v>
      </c>
      <c r="AA27" s="107" t="s">
        <v>1059</v>
      </c>
      <c r="AB27" s="107" t="str">
        <f>INDEX(Outcome_GWASs!E:E,MATCH(Charlie!S27,Outcome_GWASs!C:C,0))</f>
        <v>White-British</v>
      </c>
      <c r="AC27" s="120" t="s">
        <v>2484</v>
      </c>
      <c r="AD27" s="120" t="s">
        <v>2484</v>
      </c>
      <c r="AE27" s="107" t="s">
        <v>2485</v>
      </c>
      <c r="AF27" s="107"/>
      <c r="AG27" s="107" t="s">
        <v>483</v>
      </c>
      <c r="AH27" s="120">
        <v>390628</v>
      </c>
      <c r="AI27" s="120">
        <f>INDEX(Exposure_GWASs!F:F,MATCH(Charlie!AE27,Exposure_GWASs!C:C,0))</f>
        <v>390628</v>
      </c>
      <c r="AJ27" s="107"/>
      <c r="AK27" s="107" t="s">
        <v>2486</v>
      </c>
      <c r="AL27" s="107" t="s">
        <v>421</v>
      </c>
      <c r="AM27" s="107" t="s">
        <v>2487</v>
      </c>
      <c r="AN27" s="107" t="s">
        <v>2488</v>
      </c>
      <c r="AO27" s="107">
        <v>0.01</v>
      </c>
      <c r="AP27" s="107" t="s">
        <v>2489</v>
      </c>
      <c r="AQ27" s="107" t="s">
        <v>202</v>
      </c>
      <c r="AR27" s="107" t="s">
        <v>11</v>
      </c>
      <c r="AS27" s="107" t="s">
        <v>11</v>
      </c>
      <c r="AT27" s="107" t="s">
        <v>11</v>
      </c>
      <c r="AU27" s="107" t="s">
        <v>10</v>
      </c>
      <c r="AV27" s="107">
        <v>520</v>
      </c>
      <c r="AW27" s="107" t="s">
        <v>10</v>
      </c>
      <c r="AX27" s="107">
        <f>INDEX(Exposure_GWASs!S:S,MATCH(Charlie!AE27,Exposure_GWASs!C:C,0))</f>
        <v>520</v>
      </c>
      <c r="AY27" s="107" t="s">
        <v>10</v>
      </c>
      <c r="AZ27" s="107" t="s">
        <v>1009</v>
      </c>
      <c r="BA27" s="107" t="s">
        <v>10</v>
      </c>
      <c r="BB27" s="107" t="s">
        <v>19</v>
      </c>
      <c r="BC27" s="105" t="s">
        <v>63</v>
      </c>
      <c r="BD27" s="105" t="s">
        <v>61</v>
      </c>
      <c r="BE27" s="105" t="s">
        <v>17</v>
      </c>
      <c r="BF27" s="105"/>
      <c r="BG27" s="105"/>
      <c r="BH27" s="107" t="s">
        <v>2490</v>
      </c>
      <c r="BI27" s="107" t="s">
        <v>2491</v>
      </c>
      <c r="BJ27" s="107" t="s">
        <v>1009</v>
      </c>
      <c r="BK27" s="107" t="s">
        <v>1009</v>
      </c>
      <c r="BL27" s="107" t="s">
        <v>1009</v>
      </c>
      <c r="BM27" s="107" t="s">
        <v>171</v>
      </c>
      <c r="BN27" s="107" t="s">
        <v>201</v>
      </c>
      <c r="BO27" s="107" t="s">
        <v>167</v>
      </c>
      <c r="BP27" s="110" t="s">
        <v>1197</v>
      </c>
      <c r="BQ27" s="106" t="s">
        <v>1029</v>
      </c>
      <c r="BR27" s="107">
        <v>1.31</v>
      </c>
      <c r="BS27" s="107"/>
      <c r="BT27" s="107">
        <v>95</v>
      </c>
      <c r="BU27" s="107">
        <v>1.1499999999999999</v>
      </c>
      <c r="BV27" s="107">
        <v>1.48</v>
      </c>
      <c r="BW27" s="107" t="s">
        <v>2505</v>
      </c>
      <c r="BX27" s="107" t="s">
        <v>10</v>
      </c>
      <c r="BY27" s="110" t="s">
        <v>10</v>
      </c>
      <c r="BZ27" s="105" t="s">
        <v>2493</v>
      </c>
      <c r="CA27" s="105" t="s">
        <v>1009</v>
      </c>
      <c r="CB27" s="105" t="s">
        <v>2494</v>
      </c>
      <c r="CC27" s="105" t="s">
        <v>2495</v>
      </c>
      <c r="CD27" s="106" t="s">
        <v>10</v>
      </c>
      <c r="CE27" s="107"/>
      <c r="CF27" s="107"/>
      <c r="CG27" s="107"/>
      <c r="CH27" s="107"/>
    </row>
    <row r="28" spans="1:86">
      <c r="A28" s="105">
        <v>54</v>
      </c>
      <c r="B28" s="105" t="s">
        <v>2437</v>
      </c>
      <c r="C28" s="105" t="s">
        <v>244</v>
      </c>
      <c r="D28" s="106" t="s">
        <v>2476</v>
      </c>
      <c r="E28" s="107">
        <v>2019</v>
      </c>
      <c r="F28" s="107" t="s">
        <v>2028</v>
      </c>
      <c r="G28" s="107" t="s">
        <v>2477</v>
      </c>
      <c r="H28" s="120" t="s">
        <v>2478</v>
      </c>
      <c r="I28" s="109" t="s">
        <v>198</v>
      </c>
      <c r="J28" s="108" t="s">
        <v>2479</v>
      </c>
      <c r="K28" s="108" t="s">
        <v>2480</v>
      </c>
      <c r="L28" s="106" t="s">
        <v>2481</v>
      </c>
      <c r="M28" s="110" t="s">
        <v>2482</v>
      </c>
      <c r="N28" s="107" t="s">
        <v>12</v>
      </c>
      <c r="O28" s="107" t="s">
        <v>5793</v>
      </c>
      <c r="P28" s="107" t="s">
        <v>428</v>
      </c>
      <c r="Q28" s="107" t="s">
        <v>5577</v>
      </c>
      <c r="R28" s="107" t="s">
        <v>6141</v>
      </c>
      <c r="S28" s="107" t="s">
        <v>2506</v>
      </c>
      <c r="T28" s="107" t="str">
        <f>INDEX(Outcome_GWASs!I:I,MATCH(Charlie!S28,Outcome_GWASs!C:C,0))</f>
        <v>40-69</v>
      </c>
      <c r="U28" s="107" t="str">
        <f>INDEX(Outcome_GWASs!H:H,MATCH(Charlie!S28,Outcome_GWASs!C:C,0))</f>
        <v xml:space="preserve">both </v>
      </c>
      <c r="V28" s="107">
        <f>INDEX(Outcome_GWASs!F:F,MATCH(Charlie!S28,Outcome_GWASs!C:C,0))</f>
        <v>959</v>
      </c>
      <c r="W28" s="107" t="str">
        <f>INDEX(Outcome_GWASs!G:G,MATCH(Charlie!S28,Outcome_GWASs!C:C,0))</f>
        <v>NA</v>
      </c>
      <c r="X28" s="107">
        <f>INDEX(Outcome_GWASs!F:F,MATCH(Charlie!S28,Outcome_GWASs!C:C,0))</f>
        <v>959</v>
      </c>
      <c r="Y28" s="107" t="str">
        <f>INDEX(Outcome_GWASs!G:G,MATCH(Charlie!S28,Outcome_GWASs!C:C,0))</f>
        <v>NA</v>
      </c>
      <c r="Z28" s="107" t="s">
        <v>10</v>
      </c>
      <c r="AA28" s="124" t="s">
        <v>428</v>
      </c>
      <c r="AB28" s="107" t="str">
        <f>INDEX(Outcome_GWASs!E:E,MATCH(Charlie!S28,Outcome_GWASs!C:C,0))</f>
        <v>White-British</v>
      </c>
      <c r="AC28" s="120" t="s">
        <v>2484</v>
      </c>
      <c r="AD28" s="120" t="s">
        <v>2484</v>
      </c>
      <c r="AE28" s="107" t="s">
        <v>2485</v>
      </c>
      <c r="AF28" s="107"/>
      <c r="AG28" s="107" t="s">
        <v>483</v>
      </c>
      <c r="AH28" s="120">
        <v>390628</v>
      </c>
      <c r="AI28" s="120">
        <f>INDEX(Exposure_GWASs!F:F,MATCH(Charlie!AE28,Exposure_GWASs!C:C,0))</f>
        <v>390628</v>
      </c>
      <c r="AJ28" s="107"/>
      <c r="AK28" s="107" t="s">
        <v>2486</v>
      </c>
      <c r="AL28" s="107" t="s">
        <v>421</v>
      </c>
      <c r="AM28" s="107" t="s">
        <v>2487</v>
      </c>
      <c r="AN28" s="107" t="s">
        <v>2488</v>
      </c>
      <c r="AO28" s="107">
        <v>0.01</v>
      </c>
      <c r="AP28" s="107" t="s">
        <v>2489</v>
      </c>
      <c r="AQ28" s="107" t="s">
        <v>202</v>
      </c>
      <c r="AR28" s="107" t="s">
        <v>11</v>
      </c>
      <c r="AS28" s="107" t="s">
        <v>11</v>
      </c>
      <c r="AT28" s="107" t="s">
        <v>11</v>
      </c>
      <c r="AU28" s="107" t="s">
        <v>10</v>
      </c>
      <c r="AV28" s="107">
        <v>520</v>
      </c>
      <c r="AW28" s="107" t="s">
        <v>10</v>
      </c>
      <c r="AX28" s="107">
        <f>INDEX(Exposure_GWASs!S:S,MATCH(Charlie!AE28,Exposure_GWASs!C:C,0))</f>
        <v>520</v>
      </c>
      <c r="AY28" s="107" t="s">
        <v>10</v>
      </c>
      <c r="AZ28" s="107" t="s">
        <v>1009</v>
      </c>
      <c r="BA28" s="107" t="s">
        <v>10</v>
      </c>
      <c r="BB28" s="107" t="s">
        <v>19</v>
      </c>
      <c r="BC28" s="105" t="s">
        <v>63</v>
      </c>
      <c r="BD28" s="105" t="s">
        <v>61</v>
      </c>
      <c r="BE28" s="105" t="s">
        <v>17</v>
      </c>
      <c r="BF28" s="105"/>
      <c r="BG28" s="105"/>
      <c r="BH28" s="107" t="s">
        <v>2490</v>
      </c>
      <c r="BI28" s="107" t="s">
        <v>2491</v>
      </c>
      <c r="BJ28" s="107" t="s">
        <v>1009</v>
      </c>
      <c r="BK28" s="107" t="s">
        <v>1009</v>
      </c>
      <c r="BL28" s="107" t="s">
        <v>1009</v>
      </c>
      <c r="BM28" s="107" t="s">
        <v>171</v>
      </c>
      <c r="BN28" s="107" t="s">
        <v>201</v>
      </c>
      <c r="BO28" s="107" t="s">
        <v>167</v>
      </c>
      <c r="BP28" s="110" t="s">
        <v>1197</v>
      </c>
      <c r="BQ28" s="106" t="s">
        <v>1029</v>
      </c>
      <c r="BR28" s="107">
        <v>1.6</v>
      </c>
      <c r="BS28" s="107"/>
      <c r="BT28" s="107">
        <v>95</v>
      </c>
      <c r="BU28" s="107">
        <v>1.27</v>
      </c>
      <c r="BV28" s="107">
        <v>2.02</v>
      </c>
      <c r="BW28" s="107" t="s">
        <v>2507</v>
      </c>
      <c r="BX28" s="107" t="s">
        <v>10</v>
      </c>
      <c r="BY28" s="110" t="s">
        <v>10</v>
      </c>
      <c r="BZ28" s="105" t="s">
        <v>2493</v>
      </c>
      <c r="CA28" s="105" t="s">
        <v>1009</v>
      </c>
      <c r="CB28" s="105" t="s">
        <v>2494</v>
      </c>
      <c r="CC28" s="105" t="s">
        <v>2495</v>
      </c>
      <c r="CD28" s="106" t="s">
        <v>10</v>
      </c>
      <c r="CE28" s="107"/>
      <c r="CF28" s="107"/>
      <c r="CG28" s="107"/>
      <c r="CH28" s="107"/>
    </row>
    <row r="29" spans="1:86">
      <c r="A29" s="105">
        <v>54</v>
      </c>
      <c r="B29" s="105" t="s">
        <v>2437</v>
      </c>
      <c r="C29" s="105" t="s">
        <v>244</v>
      </c>
      <c r="D29" s="106" t="s">
        <v>2476</v>
      </c>
      <c r="E29" s="107">
        <v>2019</v>
      </c>
      <c r="F29" s="107" t="s">
        <v>2028</v>
      </c>
      <c r="G29" s="107" t="s">
        <v>2477</v>
      </c>
      <c r="H29" s="120" t="s">
        <v>2478</v>
      </c>
      <c r="I29" s="109" t="s">
        <v>198</v>
      </c>
      <c r="J29" s="108" t="s">
        <v>2479</v>
      </c>
      <c r="K29" s="108" t="s">
        <v>2480</v>
      </c>
      <c r="L29" s="106" t="s">
        <v>2481</v>
      </c>
      <c r="M29" s="110" t="s">
        <v>2482</v>
      </c>
      <c r="N29" s="107" t="s">
        <v>12</v>
      </c>
      <c r="O29" s="107" t="s">
        <v>5740</v>
      </c>
      <c r="P29" s="107" t="s">
        <v>5740</v>
      </c>
      <c r="Q29" s="107" t="s">
        <v>5577</v>
      </c>
      <c r="R29" s="107" t="s">
        <v>6142</v>
      </c>
      <c r="S29" s="107" t="s">
        <v>2508</v>
      </c>
      <c r="T29" s="107" t="str">
        <f>INDEX(Outcome_GWASs!I:I,MATCH(Charlie!S29,Outcome_GWASs!C:C,0))</f>
        <v>40-69</v>
      </c>
      <c r="U29" s="107" t="str">
        <f>INDEX(Outcome_GWASs!H:H,MATCH(Charlie!S29,Outcome_GWASs!C:C,0))</f>
        <v xml:space="preserve">both </v>
      </c>
      <c r="V29" s="107">
        <f>INDEX(Outcome_GWASs!F:F,MATCH(Charlie!S29,Outcome_GWASs!C:C,0))</f>
        <v>4442</v>
      </c>
      <c r="W29" s="107" t="str">
        <f>INDEX(Outcome_GWASs!G:G,MATCH(Charlie!S29,Outcome_GWASs!C:C,0))</f>
        <v>NA</v>
      </c>
      <c r="X29" s="107">
        <f>INDEX(Outcome_GWASs!F:F,MATCH(Charlie!S29,Outcome_GWASs!C:C,0))</f>
        <v>4442</v>
      </c>
      <c r="Y29" s="107" t="str">
        <f>INDEX(Outcome_GWASs!G:G,MATCH(Charlie!S29,Outcome_GWASs!C:C,0))</f>
        <v>NA</v>
      </c>
      <c r="Z29" s="107" t="s">
        <v>10</v>
      </c>
      <c r="AA29" s="124" t="s">
        <v>429</v>
      </c>
      <c r="AB29" s="107" t="str">
        <f>INDEX(Outcome_GWASs!E:E,MATCH(Charlie!S29,Outcome_GWASs!C:C,0))</f>
        <v>White-British</v>
      </c>
      <c r="AC29" s="120" t="s">
        <v>2484</v>
      </c>
      <c r="AD29" s="120" t="s">
        <v>2484</v>
      </c>
      <c r="AE29" s="107" t="s">
        <v>2485</v>
      </c>
      <c r="AF29" s="107"/>
      <c r="AG29" s="107" t="s">
        <v>483</v>
      </c>
      <c r="AH29" s="120">
        <v>390628</v>
      </c>
      <c r="AI29" s="120">
        <f>INDEX(Exposure_GWASs!F:F,MATCH(Charlie!AE29,Exposure_GWASs!C:C,0))</f>
        <v>390628</v>
      </c>
      <c r="AJ29" s="107"/>
      <c r="AK29" s="107" t="s">
        <v>2486</v>
      </c>
      <c r="AL29" s="107" t="s">
        <v>421</v>
      </c>
      <c r="AM29" s="107" t="s">
        <v>2487</v>
      </c>
      <c r="AN29" s="107" t="s">
        <v>2488</v>
      </c>
      <c r="AO29" s="107">
        <v>0.01</v>
      </c>
      <c r="AP29" s="107" t="s">
        <v>2489</v>
      </c>
      <c r="AQ29" s="107" t="s">
        <v>202</v>
      </c>
      <c r="AR29" s="107" t="s">
        <v>11</v>
      </c>
      <c r="AS29" s="107" t="s">
        <v>11</v>
      </c>
      <c r="AT29" s="107" t="s">
        <v>11</v>
      </c>
      <c r="AU29" s="107" t="s">
        <v>10</v>
      </c>
      <c r="AV29" s="107">
        <v>520</v>
      </c>
      <c r="AW29" s="107" t="s">
        <v>10</v>
      </c>
      <c r="AX29" s="107">
        <f>INDEX(Exposure_GWASs!S:S,MATCH(Charlie!AE29,Exposure_GWASs!C:C,0))</f>
        <v>520</v>
      </c>
      <c r="AY29" s="107" t="s">
        <v>10</v>
      </c>
      <c r="AZ29" s="107" t="s">
        <v>1009</v>
      </c>
      <c r="BA29" s="107" t="s">
        <v>10</v>
      </c>
      <c r="BB29" s="107" t="s">
        <v>19</v>
      </c>
      <c r="BC29" s="105" t="s">
        <v>63</v>
      </c>
      <c r="BD29" s="105" t="s">
        <v>61</v>
      </c>
      <c r="BE29" s="105" t="s">
        <v>17</v>
      </c>
      <c r="BF29" s="105"/>
      <c r="BG29" s="105"/>
      <c r="BH29" s="107" t="s">
        <v>2490</v>
      </c>
      <c r="BI29" s="107" t="s">
        <v>2491</v>
      </c>
      <c r="BJ29" s="107" t="s">
        <v>1009</v>
      </c>
      <c r="BK29" s="107" t="s">
        <v>1009</v>
      </c>
      <c r="BL29" s="107" t="s">
        <v>1009</v>
      </c>
      <c r="BM29" s="107" t="s">
        <v>171</v>
      </c>
      <c r="BN29" s="107" t="s">
        <v>201</v>
      </c>
      <c r="BO29" s="107" t="s">
        <v>167</v>
      </c>
      <c r="BP29" s="110" t="s">
        <v>1197</v>
      </c>
      <c r="BQ29" s="106" t="s">
        <v>1029</v>
      </c>
      <c r="BR29" s="107">
        <v>1.06</v>
      </c>
      <c r="BS29" s="107"/>
      <c r="BT29" s="107">
        <v>95</v>
      </c>
      <c r="BU29" s="107">
        <v>0.94</v>
      </c>
      <c r="BV29" s="107">
        <v>1.19</v>
      </c>
      <c r="BW29" s="107" t="s">
        <v>2509</v>
      </c>
      <c r="BX29" s="107" t="s">
        <v>10</v>
      </c>
      <c r="BY29" s="110" t="s">
        <v>10</v>
      </c>
      <c r="BZ29" s="105" t="s">
        <v>2493</v>
      </c>
      <c r="CA29" s="105" t="s">
        <v>1009</v>
      </c>
      <c r="CB29" s="105" t="s">
        <v>2494</v>
      </c>
      <c r="CC29" s="105" t="s">
        <v>2495</v>
      </c>
      <c r="CD29" s="106" t="s">
        <v>10</v>
      </c>
      <c r="CE29" s="107"/>
      <c r="CF29" s="107"/>
      <c r="CG29" s="107"/>
      <c r="CH29" s="107"/>
    </row>
    <row r="30" spans="1:86">
      <c r="A30" s="105">
        <v>54</v>
      </c>
      <c r="B30" s="105" t="s">
        <v>2437</v>
      </c>
      <c r="C30" s="105" t="s">
        <v>244</v>
      </c>
      <c r="D30" s="106" t="s">
        <v>2476</v>
      </c>
      <c r="E30" s="107">
        <v>2019</v>
      </c>
      <c r="F30" s="107" t="s">
        <v>2028</v>
      </c>
      <c r="G30" s="107" t="s">
        <v>2477</v>
      </c>
      <c r="H30" s="120" t="s">
        <v>2478</v>
      </c>
      <c r="I30" s="109" t="s">
        <v>198</v>
      </c>
      <c r="J30" s="108" t="s">
        <v>2479</v>
      </c>
      <c r="K30" s="108" t="s">
        <v>2480</v>
      </c>
      <c r="L30" s="106" t="s">
        <v>2481</v>
      </c>
      <c r="M30" s="110" t="s">
        <v>2482</v>
      </c>
      <c r="N30" s="107" t="s">
        <v>12</v>
      </c>
      <c r="O30" s="107" t="s">
        <v>5614</v>
      </c>
      <c r="P30" s="107" t="s">
        <v>5614</v>
      </c>
      <c r="Q30" s="107" t="s">
        <v>5577</v>
      </c>
      <c r="R30" s="107" t="s">
        <v>6143</v>
      </c>
      <c r="S30" s="107" t="s">
        <v>2510</v>
      </c>
      <c r="T30" s="107" t="str">
        <f>INDEX(Outcome_GWASs!I:I,MATCH(Charlie!S30,Outcome_GWASs!C:C,0))</f>
        <v>40-69</v>
      </c>
      <c r="U30" s="107" t="str">
        <f>INDEX(Outcome_GWASs!H:H,MATCH(Charlie!S30,Outcome_GWASs!C:C,0))</f>
        <v xml:space="preserve">both </v>
      </c>
      <c r="V30" s="107">
        <f>INDEX(Outcome_GWASs!F:F,MATCH(Charlie!S30,Outcome_GWASs!C:C,0))</f>
        <v>500</v>
      </c>
      <c r="W30" s="107" t="str">
        <f>INDEX(Outcome_GWASs!G:G,MATCH(Charlie!S30,Outcome_GWASs!C:C,0))</f>
        <v>NA</v>
      </c>
      <c r="X30" s="107">
        <f>INDEX(Outcome_GWASs!F:F,MATCH(Charlie!S30,Outcome_GWASs!C:C,0))</f>
        <v>500</v>
      </c>
      <c r="Y30" s="107" t="str">
        <f>INDEX(Outcome_GWASs!G:G,MATCH(Charlie!S30,Outcome_GWASs!C:C,0))</f>
        <v>NA</v>
      </c>
      <c r="Z30" s="107" t="s">
        <v>10</v>
      </c>
      <c r="AA30" s="124" t="s">
        <v>430</v>
      </c>
      <c r="AB30" s="107" t="str">
        <f>INDEX(Outcome_GWASs!E:E,MATCH(Charlie!S30,Outcome_GWASs!C:C,0))</f>
        <v>White-British</v>
      </c>
      <c r="AC30" s="120" t="s">
        <v>2484</v>
      </c>
      <c r="AD30" s="120" t="s">
        <v>2484</v>
      </c>
      <c r="AE30" s="107" t="s">
        <v>2485</v>
      </c>
      <c r="AF30" s="107"/>
      <c r="AG30" s="107" t="s">
        <v>483</v>
      </c>
      <c r="AH30" s="120">
        <v>390628</v>
      </c>
      <c r="AI30" s="120">
        <f>INDEX(Exposure_GWASs!F:F,MATCH(Charlie!AE30,Exposure_GWASs!C:C,0))</f>
        <v>390628</v>
      </c>
      <c r="AJ30" s="107"/>
      <c r="AK30" s="107" t="s">
        <v>2486</v>
      </c>
      <c r="AL30" s="107" t="s">
        <v>421</v>
      </c>
      <c r="AM30" s="107" t="s">
        <v>2487</v>
      </c>
      <c r="AN30" s="107" t="s">
        <v>2488</v>
      </c>
      <c r="AO30" s="107">
        <v>0.01</v>
      </c>
      <c r="AP30" s="107" t="s">
        <v>2489</v>
      </c>
      <c r="AQ30" s="107" t="s">
        <v>202</v>
      </c>
      <c r="AR30" s="107" t="s">
        <v>11</v>
      </c>
      <c r="AS30" s="107" t="s">
        <v>11</v>
      </c>
      <c r="AT30" s="107" t="s">
        <v>11</v>
      </c>
      <c r="AU30" s="107" t="s">
        <v>10</v>
      </c>
      <c r="AV30" s="107">
        <v>520</v>
      </c>
      <c r="AW30" s="107" t="s">
        <v>10</v>
      </c>
      <c r="AX30" s="107">
        <f>INDEX(Exposure_GWASs!S:S,MATCH(Charlie!AE30,Exposure_GWASs!C:C,0))</f>
        <v>520</v>
      </c>
      <c r="AY30" s="107" t="s">
        <v>10</v>
      </c>
      <c r="AZ30" s="107" t="s">
        <v>1009</v>
      </c>
      <c r="BA30" s="107" t="s">
        <v>10</v>
      </c>
      <c r="BB30" s="107" t="s">
        <v>19</v>
      </c>
      <c r="BC30" s="105" t="s">
        <v>63</v>
      </c>
      <c r="BD30" s="105" t="s">
        <v>61</v>
      </c>
      <c r="BE30" s="105" t="s">
        <v>17</v>
      </c>
      <c r="BF30" s="105"/>
      <c r="BG30" s="105"/>
      <c r="BH30" s="107" t="s">
        <v>2490</v>
      </c>
      <c r="BI30" s="107" t="s">
        <v>2491</v>
      </c>
      <c r="BJ30" s="107" t="s">
        <v>1009</v>
      </c>
      <c r="BK30" s="107" t="s">
        <v>1009</v>
      </c>
      <c r="BL30" s="107" t="s">
        <v>1009</v>
      </c>
      <c r="BM30" s="107" t="s">
        <v>171</v>
      </c>
      <c r="BN30" s="107" t="s">
        <v>201</v>
      </c>
      <c r="BO30" s="107" t="s">
        <v>167</v>
      </c>
      <c r="BP30" s="110" t="s">
        <v>1197</v>
      </c>
      <c r="BQ30" s="106" t="s">
        <v>1029</v>
      </c>
      <c r="BR30" s="107">
        <v>1.33</v>
      </c>
      <c r="BS30" s="107"/>
      <c r="BT30" s="107">
        <v>95</v>
      </c>
      <c r="BU30" s="107">
        <v>0.96</v>
      </c>
      <c r="BV30" s="107">
        <v>1.84</v>
      </c>
      <c r="BW30" s="107" t="s">
        <v>2511</v>
      </c>
      <c r="BX30" s="107" t="s">
        <v>10</v>
      </c>
      <c r="BY30" s="110" t="s">
        <v>10</v>
      </c>
      <c r="BZ30" s="105" t="s">
        <v>2493</v>
      </c>
      <c r="CA30" s="105" t="s">
        <v>1009</v>
      </c>
      <c r="CB30" s="105" t="s">
        <v>2494</v>
      </c>
      <c r="CC30" s="105" t="s">
        <v>2495</v>
      </c>
      <c r="CD30" s="106" t="s">
        <v>10</v>
      </c>
      <c r="CE30" s="107"/>
      <c r="CF30" s="107"/>
      <c r="CG30" s="107"/>
      <c r="CH30" s="107"/>
    </row>
    <row r="31" spans="1:86">
      <c r="A31" s="105">
        <v>54</v>
      </c>
      <c r="B31" s="105" t="s">
        <v>2437</v>
      </c>
      <c r="C31" s="105" t="s">
        <v>244</v>
      </c>
      <c r="D31" s="106" t="s">
        <v>2476</v>
      </c>
      <c r="E31" s="107">
        <v>2019</v>
      </c>
      <c r="F31" s="107" t="s">
        <v>2028</v>
      </c>
      <c r="G31" s="107" t="s">
        <v>2477</v>
      </c>
      <c r="H31" s="120" t="s">
        <v>2478</v>
      </c>
      <c r="I31" s="109" t="s">
        <v>198</v>
      </c>
      <c r="J31" s="108" t="s">
        <v>2479</v>
      </c>
      <c r="K31" s="108" t="s">
        <v>2480</v>
      </c>
      <c r="L31" s="106" t="s">
        <v>2481</v>
      </c>
      <c r="M31" s="110" t="s">
        <v>2482</v>
      </c>
      <c r="N31" s="107" t="s">
        <v>12</v>
      </c>
      <c r="O31" s="107" t="s">
        <v>1203</v>
      </c>
      <c r="P31" s="107" t="s">
        <v>1203</v>
      </c>
      <c r="Q31" s="107" t="s">
        <v>5577</v>
      </c>
      <c r="R31" s="107" t="s">
        <v>6144</v>
      </c>
      <c r="S31" s="107" t="s">
        <v>2512</v>
      </c>
      <c r="T31" s="107" t="str">
        <f>INDEX(Outcome_GWASs!I:I,MATCH(Charlie!S31,Outcome_GWASs!C:C,0))</f>
        <v>40-69</v>
      </c>
      <c r="U31" s="107" t="str">
        <f>INDEX(Outcome_GWASs!H:H,MATCH(Charlie!S31,Outcome_GWASs!C:C,0))</f>
        <v xml:space="preserve">both </v>
      </c>
      <c r="V31" s="107">
        <f>INDEX(Outcome_GWASs!F:F,MATCH(Charlie!S31,Outcome_GWASs!C:C,0))</f>
        <v>1863</v>
      </c>
      <c r="W31" s="107" t="str">
        <f>INDEX(Outcome_GWASs!G:G,MATCH(Charlie!S31,Outcome_GWASs!C:C,0))</f>
        <v>NA</v>
      </c>
      <c r="X31" s="107">
        <f>INDEX(Outcome_GWASs!F:F,MATCH(Charlie!S31,Outcome_GWASs!C:C,0))</f>
        <v>1863</v>
      </c>
      <c r="Y31" s="107" t="str">
        <f>INDEX(Outcome_GWASs!G:G,MATCH(Charlie!S31,Outcome_GWASs!C:C,0))</f>
        <v>NA</v>
      </c>
      <c r="Z31" s="107" t="s">
        <v>10</v>
      </c>
      <c r="AA31" s="124" t="s">
        <v>431</v>
      </c>
      <c r="AB31" s="107" t="str">
        <f>INDEX(Outcome_GWASs!E:E,MATCH(Charlie!S31,Outcome_GWASs!C:C,0))</f>
        <v>White-British</v>
      </c>
      <c r="AC31" s="120" t="s">
        <v>2484</v>
      </c>
      <c r="AD31" s="120" t="s">
        <v>2484</v>
      </c>
      <c r="AE31" s="107" t="s">
        <v>2485</v>
      </c>
      <c r="AF31" s="107"/>
      <c r="AG31" s="107" t="s">
        <v>483</v>
      </c>
      <c r="AH31" s="120">
        <v>390628</v>
      </c>
      <c r="AI31" s="120">
        <f>INDEX(Exposure_GWASs!F:F,MATCH(Charlie!AE31,Exposure_GWASs!C:C,0))</f>
        <v>390628</v>
      </c>
      <c r="AJ31" s="107"/>
      <c r="AK31" s="107" t="s">
        <v>2486</v>
      </c>
      <c r="AL31" s="107" t="s">
        <v>421</v>
      </c>
      <c r="AM31" s="107" t="s">
        <v>2487</v>
      </c>
      <c r="AN31" s="107" t="s">
        <v>2488</v>
      </c>
      <c r="AO31" s="107">
        <v>0.01</v>
      </c>
      <c r="AP31" s="107" t="s">
        <v>2489</v>
      </c>
      <c r="AQ31" s="107" t="s">
        <v>202</v>
      </c>
      <c r="AR31" s="107" t="s">
        <v>11</v>
      </c>
      <c r="AS31" s="107" t="s">
        <v>11</v>
      </c>
      <c r="AT31" s="107" t="s">
        <v>11</v>
      </c>
      <c r="AU31" s="107" t="s">
        <v>10</v>
      </c>
      <c r="AV31" s="107">
        <v>520</v>
      </c>
      <c r="AW31" s="107" t="s">
        <v>10</v>
      </c>
      <c r="AX31" s="107">
        <f>INDEX(Exposure_GWASs!S:S,MATCH(Charlie!AE31,Exposure_GWASs!C:C,0))</f>
        <v>520</v>
      </c>
      <c r="AY31" s="107" t="s">
        <v>10</v>
      </c>
      <c r="AZ31" s="107" t="s">
        <v>1009</v>
      </c>
      <c r="BA31" s="107" t="s">
        <v>10</v>
      </c>
      <c r="BB31" s="107" t="s">
        <v>19</v>
      </c>
      <c r="BC31" s="105" t="s">
        <v>63</v>
      </c>
      <c r="BD31" s="105" t="s">
        <v>61</v>
      </c>
      <c r="BE31" s="105" t="s">
        <v>17</v>
      </c>
      <c r="BF31" s="105"/>
      <c r="BG31" s="105"/>
      <c r="BH31" s="107" t="s">
        <v>2490</v>
      </c>
      <c r="BI31" s="107" t="s">
        <v>2491</v>
      </c>
      <c r="BJ31" s="107" t="s">
        <v>1009</v>
      </c>
      <c r="BK31" s="107" t="s">
        <v>1009</v>
      </c>
      <c r="BL31" s="107" t="s">
        <v>1009</v>
      </c>
      <c r="BM31" s="107" t="s">
        <v>171</v>
      </c>
      <c r="BN31" s="107" t="s">
        <v>201</v>
      </c>
      <c r="BO31" s="107" t="s">
        <v>167</v>
      </c>
      <c r="BP31" s="110" t="s">
        <v>1197</v>
      </c>
      <c r="BQ31" s="106" t="s">
        <v>1029</v>
      </c>
      <c r="BR31" s="107">
        <v>1.53</v>
      </c>
      <c r="BS31" s="107"/>
      <c r="BT31" s="107">
        <v>95</v>
      </c>
      <c r="BU31" s="107">
        <v>1.28</v>
      </c>
      <c r="BV31" s="107">
        <v>1.83</v>
      </c>
      <c r="BW31" s="107" t="s">
        <v>2412</v>
      </c>
      <c r="BX31" s="107" t="s">
        <v>10</v>
      </c>
      <c r="BY31" s="110" t="s">
        <v>10</v>
      </c>
      <c r="BZ31" s="105" t="s">
        <v>2493</v>
      </c>
      <c r="CA31" s="105" t="s">
        <v>1009</v>
      </c>
      <c r="CB31" s="105" t="s">
        <v>2494</v>
      </c>
      <c r="CC31" s="105" t="s">
        <v>2495</v>
      </c>
      <c r="CD31" s="106" t="s">
        <v>10</v>
      </c>
      <c r="CE31" s="107"/>
      <c r="CF31" s="107"/>
      <c r="CG31" s="107"/>
      <c r="CH31" s="107"/>
    </row>
    <row r="32" spans="1:86">
      <c r="A32" s="105">
        <v>54</v>
      </c>
      <c r="B32" s="105" t="s">
        <v>2437</v>
      </c>
      <c r="C32" s="105" t="s">
        <v>244</v>
      </c>
      <c r="D32" s="106" t="s">
        <v>2476</v>
      </c>
      <c r="E32" s="107">
        <v>2019</v>
      </c>
      <c r="F32" s="107" t="s">
        <v>2028</v>
      </c>
      <c r="G32" s="107" t="s">
        <v>2477</v>
      </c>
      <c r="H32" s="120" t="s">
        <v>2478</v>
      </c>
      <c r="I32" s="109" t="s">
        <v>198</v>
      </c>
      <c r="J32" s="108" t="s">
        <v>2479</v>
      </c>
      <c r="K32" s="108" t="s">
        <v>2480</v>
      </c>
      <c r="L32" s="106" t="s">
        <v>2481</v>
      </c>
      <c r="M32" s="110" t="s">
        <v>2482</v>
      </c>
      <c r="N32" s="107" t="s">
        <v>12</v>
      </c>
      <c r="O32" s="107" t="s">
        <v>5794</v>
      </c>
      <c r="P32" s="107" t="s">
        <v>5794</v>
      </c>
      <c r="Q32" s="107" t="s">
        <v>5577</v>
      </c>
      <c r="R32" s="107" t="s">
        <v>6145</v>
      </c>
      <c r="S32" s="107" t="s">
        <v>2513</v>
      </c>
      <c r="T32" s="107" t="str">
        <f>INDEX(Outcome_GWASs!I:I,MATCH(Charlie!S32,Outcome_GWASs!C:C,0))</f>
        <v>40-69</v>
      </c>
      <c r="U32" s="107" t="str">
        <f>INDEX(Outcome_GWASs!H:H,MATCH(Charlie!S32,Outcome_GWASs!C:C,0))</f>
        <v xml:space="preserve">both </v>
      </c>
      <c r="V32" s="107">
        <f>INDEX(Outcome_GWASs!F:F,MATCH(Charlie!S32,Outcome_GWASs!C:C,0))</f>
        <v>2758</v>
      </c>
      <c r="W32" s="107" t="str">
        <f>INDEX(Outcome_GWASs!G:G,MATCH(Charlie!S32,Outcome_GWASs!C:C,0))</f>
        <v>NA</v>
      </c>
      <c r="X32" s="107">
        <f>INDEX(Outcome_GWASs!F:F,MATCH(Charlie!S32,Outcome_GWASs!C:C,0))</f>
        <v>2758</v>
      </c>
      <c r="Y32" s="107" t="str">
        <f>INDEX(Outcome_GWASs!G:G,MATCH(Charlie!S32,Outcome_GWASs!C:C,0))</f>
        <v>NA</v>
      </c>
      <c r="Z32" s="107" t="s">
        <v>10</v>
      </c>
      <c r="AA32" s="124" t="s">
        <v>432</v>
      </c>
      <c r="AB32" s="107" t="str">
        <f>INDEX(Outcome_GWASs!E:E,MATCH(Charlie!S32,Outcome_GWASs!C:C,0))</f>
        <v>White-British</v>
      </c>
      <c r="AC32" s="120" t="s">
        <v>2484</v>
      </c>
      <c r="AD32" s="120" t="s">
        <v>2484</v>
      </c>
      <c r="AE32" s="107" t="s">
        <v>2485</v>
      </c>
      <c r="AF32" s="107"/>
      <c r="AG32" s="107" t="s">
        <v>483</v>
      </c>
      <c r="AH32" s="120">
        <v>390628</v>
      </c>
      <c r="AI32" s="120">
        <f>INDEX(Exposure_GWASs!F:F,MATCH(Charlie!AE32,Exposure_GWASs!C:C,0))</f>
        <v>390628</v>
      </c>
      <c r="AJ32" s="107"/>
      <c r="AK32" s="107" t="s">
        <v>2486</v>
      </c>
      <c r="AL32" s="107" t="s">
        <v>421</v>
      </c>
      <c r="AM32" s="107" t="s">
        <v>2487</v>
      </c>
      <c r="AN32" s="107" t="s">
        <v>2488</v>
      </c>
      <c r="AO32" s="107">
        <v>0.01</v>
      </c>
      <c r="AP32" s="107" t="s">
        <v>2489</v>
      </c>
      <c r="AQ32" s="107" t="s">
        <v>202</v>
      </c>
      <c r="AR32" s="107" t="s">
        <v>11</v>
      </c>
      <c r="AS32" s="107" t="s">
        <v>11</v>
      </c>
      <c r="AT32" s="107" t="s">
        <v>11</v>
      </c>
      <c r="AU32" s="107" t="s">
        <v>10</v>
      </c>
      <c r="AV32" s="107">
        <v>520</v>
      </c>
      <c r="AW32" s="107" t="s">
        <v>10</v>
      </c>
      <c r="AX32" s="107">
        <f>INDEX(Exposure_GWASs!S:S,MATCH(Charlie!AE32,Exposure_GWASs!C:C,0))</f>
        <v>520</v>
      </c>
      <c r="AY32" s="107" t="s">
        <v>10</v>
      </c>
      <c r="AZ32" s="107" t="s">
        <v>1009</v>
      </c>
      <c r="BA32" s="107" t="s">
        <v>10</v>
      </c>
      <c r="BB32" s="107" t="s">
        <v>19</v>
      </c>
      <c r="BC32" s="105" t="s">
        <v>63</v>
      </c>
      <c r="BD32" s="105" t="s">
        <v>61</v>
      </c>
      <c r="BE32" s="105" t="s">
        <v>17</v>
      </c>
      <c r="BF32" s="105"/>
      <c r="BG32" s="105"/>
      <c r="BH32" s="107" t="s">
        <v>2490</v>
      </c>
      <c r="BI32" s="107" t="s">
        <v>2491</v>
      </c>
      <c r="BJ32" s="107" t="s">
        <v>1009</v>
      </c>
      <c r="BK32" s="107" t="s">
        <v>1009</v>
      </c>
      <c r="BL32" s="107" t="s">
        <v>1009</v>
      </c>
      <c r="BM32" s="107" t="s">
        <v>171</v>
      </c>
      <c r="BN32" s="107" t="s">
        <v>201</v>
      </c>
      <c r="BO32" s="107" t="s">
        <v>167</v>
      </c>
      <c r="BP32" s="110" t="s">
        <v>1197</v>
      </c>
      <c r="BQ32" s="106" t="s">
        <v>1029</v>
      </c>
      <c r="BR32" s="107">
        <v>0.98</v>
      </c>
      <c r="BS32" s="107"/>
      <c r="BT32" s="107">
        <v>95</v>
      </c>
      <c r="BU32" s="107">
        <v>0.85</v>
      </c>
      <c r="BV32" s="107">
        <v>1.1399999999999999</v>
      </c>
      <c r="BW32" s="107" t="s">
        <v>2514</v>
      </c>
      <c r="BX32" s="107" t="s">
        <v>10</v>
      </c>
      <c r="BY32" s="110" t="s">
        <v>10</v>
      </c>
      <c r="BZ32" s="105" t="s">
        <v>2493</v>
      </c>
      <c r="CA32" s="105" t="s">
        <v>1009</v>
      </c>
      <c r="CB32" s="105" t="s">
        <v>2494</v>
      </c>
      <c r="CC32" s="105" t="s">
        <v>2495</v>
      </c>
      <c r="CD32" s="106" t="s">
        <v>10</v>
      </c>
      <c r="CE32" s="107"/>
      <c r="CF32" s="107"/>
      <c r="CG32" s="107"/>
      <c r="CH32" s="107"/>
    </row>
    <row r="33" spans="1:86">
      <c r="A33" s="105">
        <v>54</v>
      </c>
      <c r="B33" s="105" t="s">
        <v>2437</v>
      </c>
      <c r="C33" s="105" t="s">
        <v>244</v>
      </c>
      <c r="D33" s="106" t="s">
        <v>2476</v>
      </c>
      <c r="E33" s="107">
        <v>2019</v>
      </c>
      <c r="F33" s="107" t="s">
        <v>2028</v>
      </c>
      <c r="G33" s="107" t="s">
        <v>2477</v>
      </c>
      <c r="H33" s="120" t="s">
        <v>2478</v>
      </c>
      <c r="I33" s="109" t="s">
        <v>198</v>
      </c>
      <c r="J33" s="108" t="s">
        <v>2479</v>
      </c>
      <c r="K33" s="108" t="s">
        <v>2480</v>
      </c>
      <c r="L33" s="106" t="s">
        <v>2481</v>
      </c>
      <c r="M33" s="110" t="s">
        <v>2482</v>
      </c>
      <c r="N33" s="107" t="s">
        <v>12</v>
      </c>
      <c r="O33" s="107" t="s">
        <v>5615</v>
      </c>
      <c r="P33" s="107" t="s">
        <v>5615</v>
      </c>
      <c r="Q33" s="107" t="s">
        <v>5577</v>
      </c>
      <c r="R33" s="107" t="s">
        <v>6146</v>
      </c>
      <c r="S33" s="107" t="s">
        <v>2515</v>
      </c>
      <c r="T33" s="107" t="str">
        <f>INDEX(Outcome_GWASs!I:I,MATCH(Charlie!S33,Outcome_GWASs!C:C,0))</f>
        <v>40-69</v>
      </c>
      <c r="U33" s="107" t="str">
        <f>INDEX(Outcome_GWASs!H:H,MATCH(Charlie!S33,Outcome_GWASs!C:C,0))</f>
        <v xml:space="preserve">both </v>
      </c>
      <c r="V33" s="107">
        <f>INDEX(Outcome_GWASs!F:F,MATCH(Charlie!S33,Outcome_GWASs!C:C,0))</f>
        <v>11703</v>
      </c>
      <c r="W33" s="107" t="str">
        <f>INDEX(Outcome_GWASs!G:G,MATCH(Charlie!S33,Outcome_GWASs!C:C,0))</f>
        <v>NA</v>
      </c>
      <c r="X33" s="107">
        <f>INDEX(Outcome_GWASs!F:F,MATCH(Charlie!S33,Outcome_GWASs!C:C,0))</f>
        <v>11703</v>
      </c>
      <c r="Y33" s="107" t="str">
        <f>INDEX(Outcome_GWASs!G:G,MATCH(Charlie!S33,Outcome_GWASs!C:C,0))</f>
        <v>NA</v>
      </c>
      <c r="Z33" s="107" t="s">
        <v>10</v>
      </c>
      <c r="AA33" s="124" t="s">
        <v>433</v>
      </c>
      <c r="AB33" s="107" t="str">
        <f>INDEX(Outcome_GWASs!E:E,MATCH(Charlie!S33,Outcome_GWASs!C:C,0))</f>
        <v>White-British</v>
      </c>
      <c r="AC33" s="120" t="s">
        <v>2484</v>
      </c>
      <c r="AD33" s="120" t="s">
        <v>2484</v>
      </c>
      <c r="AE33" s="107" t="s">
        <v>2485</v>
      </c>
      <c r="AF33" s="107"/>
      <c r="AG33" s="107" t="s">
        <v>483</v>
      </c>
      <c r="AH33" s="120">
        <v>390628</v>
      </c>
      <c r="AI33" s="120">
        <f>INDEX(Exposure_GWASs!F:F,MATCH(Charlie!AE33,Exposure_GWASs!C:C,0))</f>
        <v>390628</v>
      </c>
      <c r="AJ33" s="107"/>
      <c r="AK33" s="107" t="s">
        <v>2486</v>
      </c>
      <c r="AL33" s="107" t="s">
        <v>421</v>
      </c>
      <c r="AM33" s="107" t="s">
        <v>2487</v>
      </c>
      <c r="AN33" s="107" t="s">
        <v>2488</v>
      </c>
      <c r="AO33" s="107">
        <v>0.01</v>
      </c>
      <c r="AP33" s="107" t="s">
        <v>2489</v>
      </c>
      <c r="AQ33" s="107" t="s">
        <v>202</v>
      </c>
      <c r="AR33" s="107" t="s">
        <v>11</v>
      </c>
      <c r="AS33" s="107" t="s">
        <v>11</v>
      </c>
      <c r="AT33" s="107" t="s">
        <v>11</v>
      </c>
      <c r="AU33" s="107" t="s">
        <v>10</v>
      </c>
      <c r="AV33" s="107">
        <v>520</v>
      </c>
      <c r="AW33" s="107" t="s">
        <v>10</v>
      </c>
      <c r="AX33" s="107">
        <f>INDEX(Exposure_GWASs!S:S,MATCH(Charlie!AE33,Exposure_GWASs!C:C,0))</f>
        <v>520</v>
      </c>
      <c r="AY33" s="107" t="s">
        <v>10</v>
      </c>
      <c r="AZ33" s="107" t="s">
        <v>1009</v>
      </c>
      <c r="BA33" s="107" t="s">
        <v>10</v>
      </c>
      <c r="BB33" s="107" t="s">
        <v>19</v>
      </c>
      <c r="BC33" s="105" t="s">
        <v>63</v>
      </c>
      <c r="BD33" s="105" t="s">
        <v>61</v>
      </c>
      <c r="BE33" s="105" t="s">
        <v>17</v>
      </c>
      <c r="BF33" s="105"/>
      <c r="BG33" s="105"/>
      <c r="BH33" s="107" t="s">
        <v>2490</v>
      </c>
      <c r="BI33" s="107" t="s">
        <v>2491</v>
      </c>
      <c r="BJ33" s="107" t="s">
        <v>1009</v>
      </c>
      <c r="BK33" s="107" t="s">
        <v>1009</v>
      </c>
      <c r="BL33" s="107" t="s">
        <v>1009</v>
      </c>
      <c r="BM33" s="107" t="s">
        <v>171</v>
      </c>
      <c r="BN33" s="107" t="s">
        <v>201</v>
      </c>
      <c r="BO33" s="107" t="s">
        <v>167</v>
      </c>
      <c r="BP33" s="110" t="s">
        <v>1197</v>
      </c>
      <c r="BQ33" s="106" t="s">
        <v>1029</v>
      </c>
      <c r="BR33" s="107">
        <v>1.01</v>
      </c>
      <c r="BS33" s="107"/>
      <c r="BT33" s="107">
        <v>95</v>
      </c>
      <c r="BU33" s="107">
        <v>0.93</v>
      </c>
      <c r="BV33" s="107">
        <v>1.1000000000000001</v>
      </c>
      <c r="BW33" s="107" t="s">
        <v>2516</v>
      </c>
      <c r="BX33" s="107" t="s">
        <v>10</v>
      </c>
      <c r="BY33" s="110" t="s">
        <v>10</v>
      </c>
      <c r="BZ33" s="105" t="s">
        <v>2493</v>
      </c>
      <c r="CA33" s="105" t="s">
        <v>1009</v>
      </c>
      <c r="CB33" s="105" t="s">
        <v>2494</v>
      </c>
      <c r="CC33" s="105" t="s">
        <v>2495</v>
      </c>
      <c r="CD33" s="106" t="s">
        <v>10</v>
      </c>
      <c r="CE33" s="107"/>
      <c r="CF33" s="107"/>
      <c r="CG33" s="107"/>
      <c r="CH33" s="107"/>
    </row>
    <row r="34" spans="1:86">
      <c r="A34" s="105">
        <v>54</v>
      </c>
      <c r="B34" s="105" t="s">
        <v>2437</v>
      </c>
      <c r="C34" s="105" t="s">
        <v>244</v>
      </c>
      <c r="D34" s="106" t="s">
        <v>2476</v>
      </c>
      <c r="E34" s="107">
        <v>2019</v>
      </c>
      <c r="F34" s="107" t="s">
        <v>2028</v>
      </c>
      <c r="G34" s="107" t="s">
        <v>2477</v>
      </c>
      <c r="H34" s="120" t="s">
        <v>2478</v>
      </c>
      <c r="I34" s="109" t="s">
        <v>198</v>
      </c>
      <c r="J34" s="108" t="s">
        <v>2479</v>
      </c>
      <c r="K34" s="108" t="s">
        <v>2480</v>
      </c>
      <c r="L34" s="106" t="s">
        <v>2481</v>
      </c>
      <c r="M34" s="110" t="s">
        <v>2482</v>
      </c>
      <c r="N34" s="107" t="s">
        <v>12</v>
      </c>
      <c r="O34" s="107" t="s">
        <v>5898</v>
      </c>
      <c r="P34" s="107" t="s">
        <v>5898</v>
      </c>
      <c r="Q34" s="107" t="s">
        <v>5577</v>
      </c>
      <c r="R34" s="107" t="s">
        <v>6147</v>
      </c>
      <c r="S34" s="107" t="s">
        <v>2517</v>
      </c>
      <c r="T34" s="107" t="str">
        <f>INDEX(Outcome_GWASs!I:I,MATCH(Charlie!S34,Outcome_GWASs!C:C,0))</f>
        <v>40-69</v>
      </c>
      <c r="U34" s="107" t="str">
        <f>INDEX(Outcome_GWASs!H:H,MATCH(Charlie!S34,Outcome_GWASs!C:C,0))</f>
        <v xml:space="preserve">both </v>
      </c>
      <c r="V34" s="107">
        <f>INDEX(Outcome_GWASs!F:F,MATCH(Charlie!S34,Outcome_GWASs!C:C,0))</f>
        <v>1012</v>
      </c>
      <c r="W34" s="107" t="str">
        <f>INDEX(Outcome_GWASs!G:G,MATCH(Charlie!S34,Outcome_GWASs!C:C,0))</f>
        <v>NA</v>
      </c>
      <c r="X34" s="107">
        <f>INDEX(Outcome_GWASs!F:F,MATCH(Charlie!S34,Outcome_GWASs!C:C,0))</f>
        <v>1012</v>
      </c>
      <c r="Y34" s="107" t="str">
        <f>INDEX(Outcome_GWASs!G:G,MATCH(Charlie!S34,Outcome_GWASs!C:C,0))</f>
        <v>NA</v>
      </c>
      <c r="Z34" s="107" t="s">
        <v>10</v>
      </c>
      <c r="AA34" s="124" t="s">
        <v>434</v>
      </c>
      <c r="AB34" s="107" t="str">
        <f>INDEX(Outcome_GWASs!E:E,MATCH(Charlie!S34,Outcome_GWASs!C:C,0))</f>
        <v>White-British</v>
      </c>
      <c r="AC34" s="120" t="s">
        <v>2484</v>
      </c>
      <c r="AD34" s="120" t="s">
        <v>2484</v>
      </c>
      <c r="AE34" s="107" t="s">
        <v>2485</v>
      </c>
      <c r="AF34" s="107"/>
      <c r="AG34" s="107" t="s">
        <v>483</v>
      </c>
      <c r="AH34" s="120">
        <v>390628</v>
      </c>
      <c r="AI34" s="120">
        <f>INDEX(Exposure_GWASs!F:F,MATCH(Charlie!AE34,Exposure_GWASs!C:C,0))</f>
        <v>390628</v>
      </c>
      <c r="AJ34" s="107"/>
      <c r="AK34" s="107" t="s">
        <v>2486</v>
      </c>
      <c r="AL34" s="107" t="s">
        <v>421</v>
      </c>
      <c r="AM34" s="107" t="s">
        <v>2487</v>
      </c>
      <c r="AN34" s="107" t="s">
        <v>2488</v>
      </c>
      <c r="AO34" s="107">
        <v>0.01</v>
      </c>
      <c r="AP34" s="107" t="s">
        <v>2489</v>
      </c>
      <c r="AQ34" s="107" t="s">
        <v>202</v>
      </c>
      <c r="AR34" s="107" t="s">
        <v>11</v>
      </c>
      <c r="AS34" s="107" t="s">
        <v>11</v>
      </c>
      <c r="AT34" s="107" t="s">
        <v>11</v>
      </c>
      <c r="AU34" s="107" t="s">
        <v>10</v>
      </c>
      <c r="AV34" s="107">
        <v>520</v>
      </c>
      <c r="AW34" s="107" t="s">
        <v>10</v>
      </c>
      <c r="AX34" s="107">
        <f>INDEX(Exposure_GWASs!S:S,MATCH(Charlie!AE34,Exposure_GWASs!C:C,0))</f>
        <v>520</v>
      </c>
      <c r="AY34" s="107" t="s">
        <v>10</v>
      </c>
      <c r="AZ34" s="107" t="s">
        <v>1009</v>
      </c>
      <c r="BA34" s="107" t="s">
        <v>10</v>
      </c>
      <c r="BB34" s="107" t="s">
        <v>19</v>
      </c>
      <c r="BC34" s="105" t="s">
        <v>63</v>
      </c>
      <c r="BD34" s="105" t="s">
        <v>61</v>
      </c>
      <c r="BE34" s="105" t="s">
        <v>17</v>
      </c>
      <c r="BF34" s="105"/>
      <c r="BG34" s="105"/>
      <c r="BH34" s="107" t="s">
        <v>2490</v>
      </c>
      <c r="BI34" s="107" t="s">
        <v>2491</v>
      </c>
      <c r="BJ34" s="107" t="s">
        <v>1009</v>
      </c>
      <c r="BK34" s="107" t="s">
        <v>1009</v>
      </c>
      <c r="BL34" s="107" t="s">
        <v>1009</v>
      </c>
      <c r="BM34" s="107" t="s">
        <v>171</v>
      </c>
      <c r="BN34" s="107" t="s">
        <v>201</v>
      </c>
      <c r="BO34" s="107" t="s">
        <v>167</v>
      </c>
      <c r="BP34" s="110" t="s">
        <v>1197</v>
      </c>
      <c r="BQ34" s="106" t="s">
        <v>1029</v>
      </c>
      <c r="BR34" s="107">
        <v>1.17</v>
      </c>
      <c r="BS34" s="107"/>
      <c r="BT34" s="107">
        <v>95</v>
      </c>
      <c r="BU34" s="107">
        <v>0.93</v>
      </c>
      <c r="BV34" s="107">
        <v>1.47</v>
      </c>
      <c r="BW34" s="107" t="s">
        <v>2518</v>
      </c>
      <c r="BX34" s="107" t="s">
        <v>10</v>
      </c>
      <c r="BY34" s="110" t="s">
        <v>10</v>
      </c>
      <c r="BZ34" s="105" t="s">
        <v>2493</v>
      </c>
      <c r="CA34" s="105" t="s">
        <v>1009</v>
      </c>
      <c r="CB34" s="105" t="s">
        <v>2494</v>
      </c>
      <c r="CC34" s="105" t="s">
        <v>2495</v>
      </c>
      <c r="CD34" s="106" t="s">
        <v>10</v>
      </c>
      <c r="CE34" s="107"/>
      <c r="CF34" s="107"/>
      <c r="CG34" s="107"/>
      <c r="CH34" s="107"/>
    </row>
    <row r="35" spans="1:86">
      <c r="A35" s="105">
        <v>54</v>
      </c>
      <c r="B35" s="105" t="s">
        <v>2437</v>
      </c>
      <c r="C35" s="105" t="s">
        <v>244</v>
      </c>
      <c r="D35" s="106" t="s">
        <v>2476</v>
      </c>
      <c r="E35" s="107">
        <v>2019</v>
      </c>
      <c r="F35" s="107" t="s">
        <v>2028</v>
      </c>
      <c r="G35" s="107" t="s">
        <v>2477</v>
      </c>
      <c r="H35" s="120" t="s">
        <v>2478</v>
      </c>
      <c r="I35" s="109" t="s">
        <v>198</v>
      </c>
      <c r="J35" s="108" t="s">
        <v>2479</v>
      </c>
      <c r="K35" s="108" t="s">
        <v>2480</v>
      </c>
      <c r="L35" s="106" t="s">
        <v>2481</v>
      </c>
      <c r="M35" s="110" t="s">
        <v>2482</v>
      </c>
      <c r="N35" s="107" t="s">
        <v>12</v>
      </c>
      <c r="O35" s="107" t="s">
        <v>5712</v>
      </c>
      <c r="P35" s="107" t="s">
        <v>5712</v>
      </c>
      <c r="Q35" s="107" t="s">
        <v>5577</v>
      </c>
      <c r="R35" s="107" t="s">
        <v>6148</v>
      </c>
      <c r="S35" s="107" t="s">
        <v>2519</v>
      </c>
      <c r="T35" s="107" t="str">
        <f>INDEX(Outcome_GWASs!I:I,MATCH(Charlie!S35,Outcome_GWASs!C:C,0))</f>
        <v>40-69</v>
      </c>
      <c r="U35" s="107" t="str">
        <f>INDEX(Outcome_GWASs!H:H,MATCH(Charlie!S35,Outcome_GWASs!C:C,0))</f>
        <v xml:space="preserve">both </v>
      </c>
      <c r="V35" s="107">
        <f>INDEX(Outcome_GWASs!F:F,MATCH(Charlie!S35,Outcome_GWASs!C:C,0))</f>
        <v>1938</v>
      </c>
      <c r="W35" s="107" t="str">
        <f>INDEX(Outcome_GWASs!G:G,MATCH(Charlie!S35,Outcome_GWASs!C:C,0))</f>
        <v>NA</v>
      </c>
      <c r="X35" s="107">
        <f>INDEX(Outcome_GWASs!F:F,MATCH(Charlie!S35,Outcome_GWASs!C:C,0))</f>
        <v>1938</v>
      </c>
      <c r="Y35" s="107" t="str">
        <f>INDEX(Outcome_GWASs!G:G,MATCH(Charlie!S35,Outcome_GWASs!C:C,0))</f>
        <v>NA</v>
      </c>
      <c r="Z35" s="107" t="s">
        <v>10</v>
      </c>
      <c r="AA35" s="124" t="s">
        <v>435</v>
      </c>
      <c r="AB35" s="107" t="str">
        <f>INDEX(Outcome_GWASs!E:E,MATCH(Charlie!S35,Outcome_GWASs!C:C,0))</f>
        <v>White-British</v>
      </c>
      <c r="AC35" s="120" t="s">
        <v>2484</v>
      </c>
      <c r="AD35" s="120" t="s">
        <v>2484</v>
      </c>
      <c r="AE35" s="107" t="s">
        <v>2485</v>
      </c>
      <c r="AF35" s="107"/>
      <c r="AG35" s="107" t="s">
        <v>483</v>
      </c>
      <c r="AH35" s="120">
        <v>390628</v>
      </c>
      <c r="AI35" s="120">
        <f>INDEX(Exposure_GWASs!F:F,MATCH(Charlie!AE35,Exposure_GWASs!C:C,0))</f>
        <v>390628</v>
      </c>
      <c r="AJ35" s="107"/>
      <c r="AK35" s="107" t="s">
        <v>2486</v>
      </c>
      <c r="AL35" s="107" t="s">
        <v>421</v>
      </c>
      <c r="AM35" s="107" t="s">
        <v>2487</v>
      </c>
      <c r="AN35" s="107" t="s">
        <v>2488</v>
      </c>
      <c r="AO35" s="107">
        <v>0.01</v>
      </c>
      <c r="AP35" s="107" t="s">
        <v>2489</v>
      </c>
      <c r="AQ35" s="107" t="s">
        <v>202</v>
      </c>
      <c r="AR35" s="107" t="s">
        <v>11</v>
      </c>
      <c r="AS35" s="107" t="s">
        <v>11</v>
      </c>
      <c r="AT35" s="107" t="s">
        <v>11</v>
      </c>
      <c r="AU35" s="107" t="s">
        <v>10</v>
      </c>
      <c r="AV35" s="107">
        <v>520</v>
      </c>
      <c r="AW35" s="107" t="s">
        <v>10</v>
      </c>
      <c r="AX35" s="107">
        <f>INDEX(Exposure_GWASs!S:S,MATCH(Charlie!AE35,Exposure_GWASs!C:C,0))</f>
        <v>520</v>
      </c>
      <c r="AY35" s="107" t="s">
        <v>10</v>
      </c>
      <c r="AZ35" s="107" t="s">
        <v>1009</v>
      </c>
      <c r="BA35" s="107" t="s">
        <v>10</v>
      </c>
      <c r="BB35" s="107" t="s">
        <v>19</v>
      </c>
      <c r="BC35" s="105" t="s">
        <v>63</v>
      </c>
      <c r="BD35" s="105" t="s">
        <v>61</v>
      </c>
      <c r="BE35" s="105" t="s">
        <v>17</v>
      </c>
      <c r="BF35" s="105"/>
      <c r="BG35" s="105"/>
      <c r="BH35" s="107" t="s">
        <v>2490</v>
      </c>
      <c r="BI35" s="107" t="s">
        <v>2491</v>
      </c>
      <c r="BJ35" s="107" t="s">
        <v>1009</v>
      </c>
      <c r="BK35" s="107" t="s">
        <v>1009</v>
      </c>
      <c r="BL35" s="107" t="s">
        <v>1009</v>
      </c>
      <c r="BM35" s="107" t="s">
        <v>171</v>
      </c>
      <c r="BN35" s="107" t="s">
        <v>201</v>
      </c>
      <c r="BO35" s="107" t="s">
        <v>167</v>
      </c>
      <c r="BP35" s="110" t="s">
        <v>1197</v>
      </c>
      <c r="BQ35" s="106" t="s">
        <v>1029</v>
      </c>
      <c r="BR35" s="107">
        <v>1.41</v>
      </c>
      <c r="BS35" s="107"/>
      <c r="BT35" s="107">
        <v>95</v>
      </c>
      <c r="BU35" s="107">
        <v>1.18</v>
      </c>
      <c r="BV35" s="107">
        <v>1.69</v>
      </c>
      <c r="BW35" s="107" t="s">
        <v>2520</v>
      </c>
      <c r="BX35" s="107" t="s">
        <v>10</v>
      </c>
      <c r="BY35" s="110" t="s">
        <v>10</v>
      </c>
      <c r="BZ35" s="105" t="s">
        <v>2493</v>
      </c>
      <c r="CA35" s="105" t="s">
        <v>1009</v>
      </c>
      <c r="CB35" s="105" t="s">
        <v>2494</v>
      </c>
      <c r="CC35" s="105" t="s">
        <v>2495</v>
      </c>
      <c r="CD35" s="106" t="s">
        <v>10</v>
      </c>
      <c r="CE35" s="107"/>
      <c r="CF35" s="107"/>
      <c r="CG35" s="107"/>
      <c r="CH35" s="107"/>
    </row>
    <row r="36" spans="1:86">
      <c r="A36" s="105">
        <v>54</v>
      </c>
      <c r="B36" s="105" t="s">
        <v>2437</v>
      </c>
      <c r="C36" s="105" t="s">
        <v>244</v>
      </c>
      <c r="D36" s="106" t="s">
        <v>2476</v>
      </c>
      <c r="E36" s="107">
        <v>2019</v>
      </c>
      <c r="F36" s="107" t="s">
        <v>2028</v>
      </c>
      <c r="G36" s="107" t="s">
        <v>2477</v>
      </c>
      <c r="H36" s="120" t="s">
        <v>2478</v>
      </c>
      <c r="I36" s="109" t="s">
        <v>198</v>
      </c>
      <c r="J36" s="108" t="s">
        <v>2479</v>
      </c>
      <c r="K36" s="108" t="s">
        <v>2480</v>
      </c>
      <c r="L36" s="106" t="s">
        <v>2481</v>
      </c>
      <c r="M36" s="110" t="s">
        <v>2482</v>
      </c>
      <c r="N36" s="107" t="s">
        <v>12</v>
      </c>
      <c r="O36" s="107" t="s">
        <v>1211</v>
      </c>
      <c r="P36" s="107" t="s">
        <v>1211</v>
      </c>
      <c r="Q36" s="107" t="s">
        <v>5577</v>
      </c>
      <c r="R36" s="107" t="s">
        <v>6149</v>
      </c>
      <c r="S36" s="107" t="s">
        <v>2521</v>
      </c>
      <c r="T36" s="107" t="str">
        <f>INDEX(Outcome_GWASs!I:I,MATCH(Charlie!S36,Outcome_GWASs!C:C,0))</f>
        <v>40-69</v>
      </c>
      <c r="U36" s="107" t="str">
        <f>INDEX(Outcome_GWASs!H:H,MATCH(Charlie!S36,Outcome_GWASs!C:C,0))</f>
        <v xml:space="preserve">both </v>
      </c>
      <c r="V36" s="107">
        <f>INDEX(Outcome_GWASs!F:F,MATCH(Charlie!S36,Outcome_GWASs!C:C,0))</f>
        <v>1031</v>
      </c>
      <c r="W36" s="107" t="str">
        <f>INDEX(Outcome_GWASs!G:G,MATCH(Charlie!S36,Outcome_GWASs!C:C,0))</f>
        <v>NA</v>
      </c>
      <c r="X36" s="107">
        <f>INDEX(Outcome_GWASs!F:F,MATCH(Charlie!S36,Outcome_GWASs!C:C,0))</f>
        <v>1031</v>
      </c>
      <c r="Y36" s="107" t="str">
        <f>INDEX(Outcome_GWASs!G:G,MATCH(Charlie!S36,Outcome_GWASs!C:C,0))</f>
        <v>NA</v>
      </c>
      <c r="Z36" s="107" t="s">
        <v>10</v>
      </c>
      <c r="AA36" s="124" t="s">
        <v>436</v>
      </c>
      <c r="AB36" s="107" t="str">
        <f>INDEX(Outcome_GWASs!E:E,MATCH(Charlie!S36,Outcome_GWASs!C:C,0))</f>
        <v>White-British</v>
      </c>
      <c r="AC36" s="120" t="s">
        <v>2484</v>
      </c>
      <c r="AD36" s="120" t="s">
        <v>2484</v>
      </c>
      <c r="AE36" s="107" t="s">
        <v>2485</v>
      </c>
      <c r="AF36" s="107"/>
      <c r="AG36" s="107" t="s">
        <v>483</v>
      </c>
      <c r="AH36" s="120">
        <v>390628</v>
      </c>
      <c r="AI36" s="120">
        <f>INDEX(Exposure_GWASs!F:F,MATCH(Charlie!AE36,Exposure_GWASs!C:C,0))</f>
        <v>390628</v>
      </c>
      <c r="AJ36" s="107"/>
      <c r="AK36" s="107" t="s">
        <v>2486</v>
      </c>
      <c r="AL36" s="107" t="s">
        <v>421</v>
      </c>
      <c r="AM36" s="107" t="s">
        <v>2487</v>
      </c>
      <c r="AN36" s="107" t="s">
        <v>2488</v>
      </c>
      <c r="AO36" s="107">
        <v>0.01</v>
      </c>
      <c r="AP36" s="107" t="s">
        <v>2489</v>
      </c>
      <c r="AQ36" s="107" t="s">
        <v>202</v>
      </c>
      <c r="AR36" s="107" t="s">
        <v>11</v>
      </c>
      <c r="AS36" s="107" t="s">
        <v>11</v>
      </c>
      <c r="AT36" s="107" t="s">
        <v>11</v>
      </c>
      <c r="AU36" s="107" t="s">
        <v>10</v>
      </c>
      <c r="AV36" s="107">
        <v>520</v>
      </c>
      <c r="AW36" s="107" t="s">
        <v>10</v>
      </c>
      <c r="AX36" s="107">
        <f>INDEX(Exposure_GWASs!S:S,MATCH(Charlie!AE36,Exposure_GWASs!C:C,0))</f>
        <v>520</v>
      </c>
      <c r="AY36" s="107" t="s">
        <v>10</v>
      </c>
      <c r="AZ36" s="107" t="s">
        <v>1009</v>
      </c>
      <c r="BA36" s="107" t="s">
        <v>10</v>
      </c>
      <c r="BB36" s="107" t="s">
        <v>19</v>
      </c>
      <c r="BC36" s="105" t="s">
        <v>63</v>
      </c>
      <c r="BD36" s="105" t="s">
        <v>61</v>
      </c>
      <c r="BE36" s="105" t="s">
        <v>17</v>
      </c>
      <c r="BF36" s="105"/>
      <c r="BG36" s="105"/>
      <c r="BH36" s="107" t="s">
        <v>2490</v>
      </c>
      <c r="BI36" s="107" t="s">
        <v>2491</v>
      </c>
      <c r="BJ36" s="107" t="s">
        <v>1009</v>
      </c>
      <c r="BK36" s="107" t="s">
        <v>1009</v>
      </c>
      <c r="BL36" s="107" t="s">
        <v>1009</v>
      </c>
      <c r="BM36" s="107" t="s">
        <v>171</v>
      </c>
      <c r="BN36" s="107" t="s">
        <v>201</v>
      </c>
      <c r="BO36" s="107" t="s">
        <v>167</v>
      </c>
      <c r="BP36" s="110" t="s">
        <v>1197</v>
      </c>
      <c r="BQ36" s="106" t="s">
        <v>1029</v>
      </c>
      <c r="BR36" s="107">
        <v>1.21</v>
      </c>
      <c r="BS36" s="107"/>
      <c r="BT36" s="107">
        <v>95</v>
      </c>
      <c r="BU36" s="107">
        <v>0.94</v>
      </c>
      <c r="BV36" s="107">
        <v>1.56</v>
      </c>
      <c r="BW36" s="107" t="s">
        <v>2522</v>
      </c>
      <c r="BX36" s="107" t="s">
        <v>10</v>
      </c>
      <c r="BY36" s="110" t="s">
        <v>10</v>
      </c>
      <c r="BZ36" s="105" t="s">
        <v>2493</v>
      </c>
      <c r="CA36" s="105" t="s">
        <v>1009</v>
      </c>
      <c r="CB36" s="105" t="s">
        <v>2494</v>
      </c>
      <c r="CC36" s="105" t="s">
        <v>2495</v>
      </c>
      <c r="CD36" s="106" t="s">
        <v>10</v>
      </c>
      <c r="CE36" s="107"/>
      <c r="CF36" s="107"/>
      <c r="CG36" s="107"/>
      <c r="CH36" s="107"/>
    </row>
    <row r="37" spans="1:86">
      <c r="A37" s="105">
        <v>54</v>
      </c>
      <c r="B37" s="105" t="s">
        <v>2437</v>
      </c>
      <c r="C37" s="105" t="s">
        <v>244</v>
      </c>
      <c r="D37" s="106" t="s">
        <v>2476</v>
      </c>
      <c r="E37" s="107">
        <v>2019</v>
      </c>
      <c r="F37" s="107" t="s">
        <v>2028</v>
      </c>
      <c r="G37" s="107" t="s">
        <v>2477</v>
      </c>
      <c r="H37" s="120" t="s">
        <v>2478</v>
      </c>
      <c r="I37" s="109" t="s">
        <v>198</v>
      </c>
      <c r="J37" s="108" t="s">
        <v>2479</v>
      </c>
      <c r="K37" s="108" t="s">
        <v>2480</v>
      </c>
      <c r="L37" s="106" t="s">
        <v>2481</v>
      </c>
      <c r="M37" s="110" t="s">
        <v>2482</v>
      </c>
      <c r="N37" s="107" t="s">
        <v>12</v>
      </c>
      <c r="O37" s="107" t="s">
        <v>1208</v>
      </c>
      <c r="P37" s="107" t="s">
        <v>1208</v>
      </c>
      <c r="Q37" s="107" t="s">
        <v>5577</v>
      </c>
      <c r="R37" s="107" t="s">
        <v>6150</v>
      </c>
      <c r="S37" s="107" t="s">
        <v>2523</v>
      </c>
      <c r="T37" s="107" t="str">
        <f>INDEX(Outcome_GWASs!I:I,MATCH(Charlie!S37,Outcome_GWASs!C:C,0))</f>
        <v>40-69</v>
      </c>
      <c r="U37" s="107" t="str">
        <f>INDEX(Outcome_GWASs!H:H,MATCH(Charlie!S37,Outcome_GWASs!C:C,0))</f>
        <v xml:space="preserve">both </v>
      </c>
      <c r="V37" s="107">
        <f>INDEX(Outcome_GWASs!F:F,MATCH(Charlie!S37,Outcome_GWASs!C:C,0))</f>
        <v>7532</v>
      </c>
      <c r="W37" s="107" t="str">
        <f>INDEX(Outcome_GWASs!G:G,MATCH(Charlie!S37,Outcome_GWASs!C:C,0))</f>
        <v>NA</v>
      </c>
      <c r="X37" s="107">
        <f>INDEX(Outcome_GWASs!F:F,MATCH(Charlie!S37,Outcome_GWASs!C:C,0))</f>
        <v>7532</v>
      </c>
      <c r="Y37" s="107" t="str">
        <f>INDEX(Outcome_GWASs!G:G,MATCH(Charlie!S37,Outcome_GWASs!C:C,0))</f>
        <v>NA</v>
      </c>
      <c r="Z37" s="107" t="s">
        <v>10</v>
      </c>
      <c r="AA37" s="124" t="s">
        <v>437</v>
      </c>
      <c r="AB37" s="107" t="str">
        <f>INDEX(Outcome_GWASs!E:E,MATCH(Charlie!S37,Outcome_GWASs!C:C,0))</f>
        <v>White-British</v>
      </c>
      <c r="AC37" s="120" t="s">
        <v>2484</v>
      </c>
      <c r="AD37" s="120" t="s">
        <v>2484</v>
      </c>
      <c r="AE37" s="107" t="s">
        <v>2485</v>
      </c>
      <c r="AF37" s="107"/>
      <c r="AG37" s="107" t="s">
        <v>483</v>
      </c>
      <c r="AH37" s="120">
        <v>390628</v>
      </c>
      <c r="AI37" s="120">
        <f>INDEX(Exposure_GWASs!F:F,MATCH(Charlie!AE37,Exposure_GWASs!C:C,0))</f>
        <v>390628</v>
      </c>
      <c r="AJ37" s="107"/>
      <c r="AK37" s="107" t="s">
        <v>2486</v>
      </c>
      <c r="AL37" s="107" t="s">
        <v>421</v>
      </c>
      <c r="AM37" s="107" t="s">
        <v>2487</v>
      </c>
      <c r="AN37" s="107" t="s">
        <v>2488</v>
      </c>
      <c r="AO37" s="107">
        <v>0.01</v>
      </c>
      <c r="AP37" s="107" t="s">
        <v>2489</v>
      </c>
      <c r="AQ37" s="107" t="s">
        <v>202</v>
      </c>
      <c r="AR37" s="107" t="s">
        <v>11</v>
      </c>
      <c r="AS37" s="107" t="s">
        <v>11</v>
      </c>
      <c r="AT37" s="107" t="s">
        <v>11</v>
      </c>
      <c r="AU37" s="107" t="s">
        <v>10</v>
      </c>
      <c r="AV37" s="107">
        <v>520</v>
      </c>
      <c r="AW37" s="107" t="s">
        <v>10</v>
      </c>
      <c r="AX37" s="107">
        <f>INDEX(Exposure_GWASs!S:S,MATCH(Charlie!AE37,Exposure_GWASs!C:C,0))</f>
        <v>520</v>
      </c>
      <c r="AY37" s="107" t="s">
        <v>10</v>
      </c>
      <c r="AZ37" s="107" t="s">
        <v>1009</v>
      </c>
      <c r="BA37" s="107" t="s">
        <v>10</v>
      </c>
      <c r="BB37" s="107" t="s">
        <v>19</v>
      </c>
      <c r="BC37" s="105" t="s">
        <v>63</v>
      </c>
      <c r="BD37" s="105" t="s">
        <v>61</v>
      </c>
      <c r="BE37" s="105" t="s">
        <v>17</v>
      </c>
      <c r="BF37" s="105"/>
      <c r="BG37" s="105"/>
      <c r="BH37" s="107" t="s">
        <v>2490</v>
      </c>
      <c r="BI37" s="107" t="s">
        <v>2491</v>
      </c>
      <c r="BJ37" s="107" t="s">
        <v>1009</v>
      </c>
      <c r="BK37" s="107" t="s">
        <v>1009</v>
      </c>
      <c r="BL37" s="107" t="s">
        <v>1009</v>
      </c>
      <c r="BM37" s="107" t="s">
        <v>171</v>
      </c>
      <c r="BN37" s="107" t="s">
        <v>201</v>
      </c>
      <c r="BO37" s="107" t="s">
        <v>167</v>
      </c>
      <c r="BP37" s="110" t="s">
        <v>1197</v>
      </c>
      <c r="BQ37" s="106" t="s">
        <v>1029</v>
      </c>
      <c r="BR37" s="107">
        <v>0.93</v>
      </c>
      <c r="BS37" s="107"/>
      <c r="BT37" s="107">
        <v>95</v>
      </c>
      <c r="BU37" s="107">
        <v>0.83</v>
      </c>
      <c r="BV37" s="107">
        <v>1.03</v>
      </c>
      <c r="BW37" s="107" t="s">
        <v>2524</v>
      </c>
      <c r="BX37" s="107" t="s">
        <v>10</v>
      </c>
      <c r="BY37" s="110" t="s">
        <v>10</v>
      </c>
      <c r="BZ37" s="105" t="s">
        <v>2493</v>
      </c>
      <c r="CA37" s="105" t="s">
        <v>1009</v>
      </c>
      <c r="CB37" s="105" t="s">
        <v>2494</v>
      </c>
      <c r="CC37" s="105" t="s">
        <v>2495</v>
      </c>
      <c r="CD37" s="106" t="s">
        <v>10</v>
      </c>
      <c r="CE37" s="107"/>
      <c r="CF37" s="107"/>
      <c r="CG37" s="107"/>
      <c r="CH37" s="107"/>
    </row>
    <row r="38" spans="1:86">
      <c r="A38" s="105">
        <v>54</v>
      </c>
      <c r="B38" s="105" t="s">
        <v>2437</v>
      </c>
      <c r="C38" s="105" t="s">
        <v>244</v>
      </c>
      <c r="D38" s="106" t="s">
        <v>2476</v>
      </c>
      <c r="E38" s="107">
        <v>2019</v>
      </c>
      <c r="F38" s="107" t="s">
        <v>2028</v>
      </c>
      <c r="G38" s="107" t="s">
        <v>2477</v>
      </c>
      <c r="H38" s="120" t="s">
        <v>2478</v>
      </c>
      <c r="I38" s="109" t="s">
        <v>198</v>
      </c>
      <c r="J38" s="108" t="s">
        <v>2479</v>
      </c>
      <c r="K38" s="108" t="s">
        <v>2480</v>
      </c>
      <c r="L38" s="106" t="s">
        <v>2481</v>
      </c>
      <c r="M38" s="110" t="s">
        <v>2482</v>
      </c>
      <c r="N38" s="107" t="s">
        <v>12</v>
      </c>
      <c r="O38" s="107" t="s">
        <v>5795</v>
      </c>
      <c r="P38" s="107" t="s">
        <v>5795</v>
      </c>
      <c r="Q38" s="107" t="s">
        <v>5577</v>
      </c>
      <c r="R38" s="107" t="s">
        <v>6151</v>
      </c>
      <c r="S38" s="107" t="s">
        <v>2525</v>
      </c>
      <c r="T38" s="107" t="str">
        <f>INDEX(Outcome_GWASs!I:I,MATCH(Charlie!S38,Outcome_GWASs!C:C,0))</f>
        <v>40-69</v>
      </c>
      <c r="U38" s="107" t="str">
        <f>INDEX(Outcome_GWASs!H:H,MATCH(Charlie!S38,Outcome_GWASs!C:C,0))</f>
        <v xml:space="preserve">both </v>
      </c>
      <c r="V38" s="107">
        <f>INDEX(Outcome_GWASs!F:F,MATCH(Charlie!S38,Outcome_GWASs!C:C,0))</f>
        <v>3576</v>
      </c>
      <c r="W38" s="107" t="str">
        <f>INDEX(Outcome_GWASs!G:G,MATCH(Charlie!S38,Outcome_GWASs!C:C,0))</f>
        <v>NA</v>
      </c>
      <c r="X38" s="107">
        <f>INDEX(Outcome_GWASs!F:F,MATCH(Charlie!S38,Outcome_GWASs!C:C,0))</f>
        <v>3576</v>
      </c>
      <c r="Y38" s="107" t="str">
        <f>INDEX(Outcome_GWASs!G:G,MATCH(Charlie!S38,Outcome_GWASs!C:C,0))</f>
        <v>NA</v>
      </c>
      <c r="Z38" s="107" t="s">
        <v>10</v>
      </c>
      <c r="AA38" s="124" t="s">
        <v>438</v>
      </c>
      <c r="AB38" s="107" t="str">
        <f>INDEX(Outcome_GWASs!E:E,MATCH(Charlie!S38,Outcome_GWASs!C:C,0))</f>
        <v>White-British</v>
      </c>
      <c r="AC38" s="120" t="s">
        <v>2484</v>
      </c>
      <c r="AD38" s="120" t="s">
        <v>2484</v>
      </c>
      <c r="AE38" s="107" t="s">
        <v>2485</v>
      </c>
      <c r="AF38" s="107"/>
      <c r="AG38" s="107" t="s">
        <v>483</v>
      </c>
      <c r="AH38" s="120">
        <v>390628</v>
      </c>
      <c r="AI38" s="120">
        <f>INDEX(Exposure_GWASs!F:F,MATCH(Charlie!AE38,Exposure_GWASs!C:C,0))</f>
        <v>390628</v>
      </c>
      <c r="AJ38" s="107"/>
      <c r="AK38" s="107" t="s">
        <v>2486</v>
      </c>
      <c r="AL38" s="107" t="s">
        <v>421</v>
      </c>
      <c r="AM38" s="107" t="s">
        <v>2487</v>
      </c>
      <c r="AN38" s="107" t="s">
        <v>2488</v>
      </c>
      <c r="AO38" s="107">
        <v>0.01</v>
      </c>
      <c r="AP38" s="107" t="s">
        <v>2489</v>
      </c>
      <c r="AQ38" s="107" t="s">
        <v>202</v>
      </c>
      <c r="AR38" s="107" t="s">
        <v>11</v>
      </c>
      <c r="AS38" s="107" t="s">
        <v>11</v>
      </c>
      <c r="AT38" s="107" t="s">
        <v>11</v>
      </c>
      <c r="AU38" s="107" t="s">
        <v>10</v>
      </c>
      <c r="AV38" s="107">
        <v>520</v>
      </c>
      <c r="AW38" s="107" t="s">
        <v>10</v>
      </c>
      <c r="AX38" s="107">
        <f>INDEX(Exposure_GWASs!S:S,MATCH(Charlie!AE38,Exposure_GWASs!C:C,0))</f>
        <v>520</v>
      </c>
      <c r="AY38" s="105" t="s">
        <v>10</v>
      </c>
      <c r="AZ38" s="105" t="s">
        <v>1009</v>
      </c>
      <c r="BA38" s="105" t="s">
        <v>10</v>
      </c>
      <c r="BB38" s="107" t="s">
        <v>19</v>
      </c>
      <c r="BC38" s="105" t="s">
        <v>63</v>
      </c>
      <c r="BD38" s="105" t="s">
        <v>61</v>
      </c>
      <c r="BE38" s="105" t="s">
        <v>17</v>
      </c>
      <c r="BF38" s="105"/>
      <c r="BG38" s="105"/>
      <c r="BH38" s="105" t="s">
        <v>2490</v>
      </c>
      <c r="BI38" s="107" t="s">
        <v>2491</v>
      </c>
      <c r="BJ38" s="105" t="s">
        <v>1009</v>
      </c>
      <c r="BK38" s="105" t="s">
        <v>1009</v>
      </c>
      <c r="BL38" s="105" t="s">
        <v>1009</v>
      </c>
      <c r="BM38" s="105" t="s">
        <v>171</v>
      </c>
      <c r="BN38" s="105" t="s">
        <v>201</v>
      </c>
      <c r="BO38" s="105" t="s">
        <v>167</v>
      </c>
      <c r="BP38" s="110" t="s">
        <v>1197</v>
      </c>
      <c r="BQ38" s="106" t="s">
        <v>1029</v>
      </c>
      <c r="BR38" s="105">
        <v>1.19</v>
      </c>
      <c r="BS38" s="105"/>
      <c r="BT38" s="105">
        <v>95</v>
      </c>
      <c r="BU38" s="105">
        <v>1.05</v>
      </c>
      <c r="BV38" s="105">
        <v>1.35</v>
      </c>
      <c r="BW38" s="105" t="s">
        <v>2526</v>
      </c>
      <c r="BX38" s="107" t="s">
        <v>10</v>
      </c>
      <c r="BY38" s="110" t="s">
        <v>10</v>
      </c>
      <c r="BZ38" s="105" t="s">
        <v>2493</v>
      </c>
      <c r="CA38" s="105" t="s">
        <v>1009</v>
      </c>
      <c r="CB38" s="105" t="s">
        <v>2494</v>
      </c>
      <c r="CC38" s="105" t="s">
        <v>2495</v>
      </c>
      <c r="CD38" s="106" t="s">
        <v>10</v>
      </c>
      <c r="CE38" s="105"/>
      <c r="CF38" s="105"/>
      <c r="CG38" s="105"/>
      <c r="CH38" s="105"/>
    </row>
    <row r="39" spans="1:86" ht="17">
      <c r="A39" s="105">
        <v>55</v>
      </c>
      <c r="B39" s="105" t="s">
        <v>2437</v>
      </c>
      <c r="C39" s="105" t="s">
        <v>236</v>
      </c>
      <c r="D39" s="107" t="s">
        <v>2527</v>
      </c>
      <c r="E39" s="107">
        <v>2017</v>
      </c>
      <c r="F39" s="107" t="s">
        <v>2528</v>
      </c>
      <c r="G39" s="107" t="s">
        <v>2529</v>
      </c>
      <c r="H39" s="125" t="s">
        <v>2530</v>
      </c>
      <c r="I39" s="108" t="s">
        <v>2531</v>
      </c>
      <c r="J39" s="108" t="s">
        <v>2532</v>
      </c>
      <c r="K39" s="108" t="s">
        <v>2533</v>
      </c>
      <c r="L39" s="106" t="s">
        <v>2534</v>
      </c>
      <c r="M39" s="110" t="s">
        <v>2535</v>
      </c>
      <c r="N39" s="107" t="s">
        <v>12</v>
      </c>
      <c r="O39" s="107" t="s">
        <v>726</v>
      </c>
      <c r="P39" s="107" t="s">
        <v>5796</v>
      </c>
      <c r="Q39" s="107" t="s">
        <v>5654</v>
      </c>
      <c r="R39" s="107" t="s">
        <v>2536</v>
      </c>
      <c r="S39" s="107" t="s">
        <v>123</v>
      </c>
      <c r="T39" s="107" t="s">
        <v>2537</v>
      </c>
      <c r="U39" s="107" t="s">
        <v>295</v>
      </c>
      <c r="V39" s="107">
        <v>1014</v>
      </c>
      <c r="W39" s="107">
        <v>10536</v>
      </c>
      <c r="X39" s="107" t="s">
        <v>10</v>
      </c>
      <c r="Y39" s="107" t="s">
        <v>10</v>
      </c>
      <c r="Z39" s="107" t="s">
        <v>10</v>
      </c>
      <c r="AA39" s="126" t="s">
        <v>2538</v>
      </c>
      <c r="AB39" s="107" t="s">
        <v>2539</v>
      </c>
      <c r="AC39" s="120" t="s">
        <v>2484</v>
      </c>
      <c r="AD39" s="120" t="s">
        <v>2484</v>
      </c>
      <c r="AE39" s="107" t="s">
        <v>1060</v>
      </c>
      <c r="AF39" s="107" t="s">
        <v>2540</v>
      </c>
      <c r="AG39" s="107" t="s">
        <v>140</v>
      </c>
      <c r="AH39" s="120">
        <v>11548</v>
      </c>
      <c r="AI39" s="120">
        <f>INDEX(Exposure_GWASs!F:F,MATCH(Charlie!AE39,Exposure_GWASs!C:C,0))</f>
        <v>339224</v>
      </c>
      <c r="AJ39" s="107" t="s">
        <v>1291</v>
      </c>
      <c r="AK39" s="107" t="s">
        <v>1005</v>
      </c>
      <c r="AL39" s="107" t="s">
        <v>2541</v>
      </c>
      <c r="AM39" s="107" t="s">
        <v>2542</v>
      </c>
      <c r="AN39" s="107" t="s">
        <v>2543</v>
      </c>
      <c r="AO39" s="107" t="s">
        <v>1009</v>
      </c>
      <c r="AP39" s="107" t="s">
        <v>1009</v>
      </c>
      <c r="AQ39" s="107" t="s">
        <v>138</v>
      </c>
      <c r="AR39" s="107" t="s">
        <v>1009</v>
      </c>
      <c r="AS39" s="107" t="s">
        <v>11</v>
      </c>
      <c r="AT39" s="107" t="s">
        <v>1009</v>
      </c>
      <c r="AU39" s="107" t="s">
        <v>10</v>
      </c>
      <c r="AV39" s="107" t="s">
        <v>10</v>
      </c>
      <c r="AW39" s="107">
        <v>97</v>
      </c>
      <c r="AX39" s="107">
        <f>INDEX(Exposure_GWASs!S:S,MATCH(Charlie!AE39,Exposure_GWASs!C:C,0))</f>
        <v>97</v>
      </c>
      <c r="AY39" s="105" t="s">
        <v>10</v>
      </c>
      <c r="AZ39" s="105" t="s">
        <v>1009</v>
      </c>
      <c r="BA39" s="105" t="s">
        <v>2544</v>
      </c>
      <c r="BB39" s="107" t="s">
        <v>54</v>
      </c>
      <c r="BC39" s="105"/>
      <c r="BD39" s="105"/>
      <c r="BE39" s="105"/>
      <c r="BF39" s="105"/>
      <c r="BG39" s="105"/>
      <c r="BH39" s="105" t="s">
        <v>2545</v>
      </c>
      <c r="BI39" s="105" t="s">
        <v>2546</v>
      </c>
      <c r="BJ39" s="105" t="s">
        <v>2547</v>
      </c>
      <c r="BK39" s="105" t="s">
        <v>1009</v>
      </c>
      <c r="BL39" s="105" t="s">
        <v>1009</v>
      </c>
      <c r="BM39" s="105" t="s">
        <v>2548</v>
      </c>
      <c r="BN39" s="105" t="s">
        <v>201</v>
      </c>
      <c r="BO39" s="105" t="s">
        <v>2549</v>
      </c>
      <c r="BP39" s="110" t="s">
        <v>1197</v>
      </c>
      <c r="BQ39" s="107" t="s">
        <v>1029</v>
      </c>
      <c r="BR39" s="105">
        <v>1.1299999999999999</v>
      </c>
      <c r="BS39" s="105"/>
      <c r="BT39" s="105">
        <v>95</v>
      </c>
      <c r="BU39" s="105">
        <v>1.04</v>
      </c>
      <c r="BV39" s="105">
        <v>1.22</v>
      </c>
      <c r="BW39" s="105">
        <v>4.0000000000000001E-3</v>
      </c>
      <c r="BX39" s="105" t="s">
        <v>10</v>
      </c>
      <c r="BY39" s="105" t="s">
        <v>10</v>
      </c>
      <c r="BZ39" s="105" t="s">
        <v>2550</v>
      </c>
      <c r="CA39" s="105" t="s">
        <v>2551</v>
      </c>
      <c r="CB39" s="105" t="s">
        <v>2552</v>
      </c>
      <c r="CC39" s="105" t="s">
        <v>2553</v>
      </c>
      <c r="CD39" s="105" t="s">
        <v>2554</v>
      </c>
      <c r="CE39" s="105"/>
      <c r="CF39" s="105"/>
      <c r="CG39" s="105"/>
      <c r="CH39" s="105"/>
    </row>
    <row r="40" spans="1:86" ht="17">
      <c r="A40" s="105">
        <v>56</v>
      </c>
      <c r="B40" s="105" t="s">
        <v>2437</v>
      </c>
      <c r="C40" s="105" t="s">
        <v>236</v>
      </c>
      <c r="D40" s="107" t="s">
        <v>2555</v>
      </c>
      <c r="E40" s="107">
        <v>2017</v>
      </c>
      <c r="F40" s="107" t="s">
        <v>2556</v>
      </c>
      <c r="G40" s="107" t="s">
        <v>2557</v>
      </c>
      <c r="H40" s="125" t="s">
        <v>2530</v>
      </c>
      <c r="I40" s="108" t="s">
        <v>2558</v>
      </c>
      <c r="J40" s="108" t="s">
        <v>2559</v>
      </c>
      <c r="K40" s="108" t="s">
        <v>6119</v>
      </c>
      <c r="L40" s="106" t="s">
        <v>2560</v>
      </c>
      <c r="M40" s="110" t="s">
        <v>2561</v>
      </c>
      <c r="N40" s="107" t="s">
        <v>12</v>
      </c>
      <c r="O40" s="107" t="s">
        <v>726</v>
      </c>
      <c r="P40" s="107" t="s">
        <v>5797</v>
      </c>
      <c r="Q40" s="107" t="s">
        <v>5654</v>
      </c>
      <c r="R40" s="107" t="s">
        <v>2562</v>
      </c>
      <c r="S40" s="107" t="s">
        <v>123</v>
      </c>
      <c r="T40" s="120" t="s">
        <v>139</v>
      </c>
      <c r="U40" s="107" t="s">
        <v>295</v>
      </c>
      <c r="V40" s="107">
        <v>569</v>
      </c>
      <c r="W40" s="107">
        <v>16251</v>
      </c>
      <c r="X40" s="107" t="s">
        <v>10</v>
      </c>
      <c r="Y40" s="107" t="s">
        <v>10</v>
      </c>
      <c r="Z40" s="107" t="s">
        <v>10</v>
      </c>
      <c r="AA40" s="126" t="s">
        <v>2538</v>
      </c>
      <c r="AB40" s="107" t="s">
        <v>2539</v>
      </c>
      <c r="AC40" s="120" t="s">
        <v>2484</v>
      </c>
      <c r="AD40" s="120" t="s">
        <v>2484</v>
      </c>
      <c r="AE40" s="107" t="s">
        <v>1060</v>
      </c>
      <c r="AF40" s="107"/>
      <c r="AG40" s="107"/>
      <c r="AH40" s="120">
        <v>16820</v>
      </c>
      <c r="AI40" s="120">
        <f>INDEX(Exposure_GWASs!F:F,MATCH(Charlie!AE40,Exposure_GWASs!C:C,0))</f>
        <v>339224</v>
      </c>
      <c r="AJ40" s="107" t="s">
        <v>1291</v>
      </c>
      <c r="AK40" s="107" t="s">
        <v>2465</v>
      </c>
      <c r="AL40" s="107" t="s">
        <v>2563</v>
      </c>
      <c r="AM40" s="107" t="s">
        <v>11</v>
      </c>
      <c r="AN40" s="107" t="s">
        <v>2564</v>
      </c>
      <c r="AO40" s="107" t="s">
        <v>1009</v>
      </c>
      <c r="AP40" s="107" t="s">
        <v>1009</v>
      </c>
      <c r="AQ40" s="107" t="s">
        <v>2448</v>
      </c>
      <c r="AR40" s="107" t="s">
        <v>1009</v>
      </c>
      <c r="AS40" s="107" t="s">
        <v>2565</v>
      </c>
      <c r="AT40" s="107" t="s">
        <v>2566</v>
      </c>
      <c r="AU40" s="107" t="s">
        <v>10</v>
      </c>
      <c r="AV40" s="107" t="s">
        <v>10</v>
      </c>
      <c r="AW40" s="107">
        <v>96</v>
      </c>
      <c r="AX40" s="107">
        <f>INDEX(Exposure_GWASs!S:S,MATCH(Charlie!AE40,Exposure_GWASs!C:C,0))</f>
        <v>97</v>
      </c>
      <c r="AY40" s="105" t="s">
        <v>2567</v>
      </c>
      <c r="AZ40" s="105" t="s">
        <v>1009</v>
      </c>
      <c r="BA40" s="105" t="s">
        <v>2544</v>
      </c>
      <c r="BB40" s="107" t="s">
        <v>54</v>
      </c>
      <c r="BC40" s="105"/>
      <c r="BD40" s="105"/>
      <c r="BE40" s="105"/>
      <c r="BF40" s="105"/>
      <c r="BG40" s="105"/>
      <c r="BH40" s="105"/>
      <c r="BI40" s="105" t="s">
        <v>2568</v>
      </c>
      <c r="BJ40" s="105" t="s">
        <v>2547</v>
      </c>
      <c r="BK40" s="105" t="s">
        <v>1009</v>
      </c>
      <c r="BL40" s="105" t="s">
        <v>1009</v>
      </c>
      <c r="BM40" s="105" t="s">
        <v>2569</v>
      </c>
      <c r="BN40" s="105"/>
      <c r="BO40" s="105" t="s">
        <v>2549</v>
      </c>
      <c r="BP40" s="110" t="s">
        <v>1197</v>
      </c>
      <c r="BQ40" s="107" t="s">
        <v>1029</v>
      </c>
      <c r="BR40" s="105">
        <v>1.17</v>
      </c>
      <c r="BS40" s="105"/>
      <c r="BT40" s="105">
        <v>95</v>
      </c>
      <c r="BU40" s="105">
        <v>1.05</v>
      </c>
      <c r="BV40" s="105">
        <v>1.3</v>
      </c>
      <c r="BW40" s="105">
        <v>0.01</v>
      </c>
      <c r="BX40" s="105" t="s">
        <v>10</v>
      </c>
      <c r="BY40" s="105" t="s">
        <v>10</v>
      </c>
      <c r="BZ40" s="105" t="s">
        <v>2570</v>
      </c>
      <c r="CA40" s="105" t="s">
        <v>2571</v>
      </c>
      <c r="CB40" s="105" t="s">
        <v>2572</v>
      </c>
      <c r="CC40" s="120" t="s">
        <v>2573</v>
      </c>
      <c r="CD40" s="105"/>
      <c r="CE40" s="105"/>
      <c r="CF40" s="105"/>
      <c r="CG40" s="105"/>
      <c r="CH40" s="105"/>
    </row>
    <row r="41" spans="1:86" ht="17">
      <c r="A41" s="105">
        <v>56</v>
      </c>
      <c r="B41" s="105" t="s">
        <v>2437</v>
      </c>
      <c r="C41" s="105" t="s">
        <v>236</v>
      </c>
      <c r="D41" s="107" t="s">
        <v>2555</v>
      </c>
      <c r="E41" s="107">
        <v>2017</v>
      </c>
      <c r="F41" s="107" t="s">
        <v>2556</v>
      </c>
      <c r="G41" s="107" t="s">
        <v>2557</v>
      </c>
      <c r="H41" s="125" t="s">
        <v>2530</v>
      </c>
      <c r="I41" s="108" t="s">
        <v>2558</v>
      </c>
      <c r="J41" s="108" t="s">
        <v>2559</v>
      </c>
      <c r="K41" s="108" t="s">
        <v>6119</v>
      </c>
      <c r="L41" s="106" t="s">
        <v>2560</v>
      </c>
      <c r="M41" s="110" t="s">
        <v>2561</v>
      </c>
      <c r="N41" s="107" t="s">
        <v>12</v>
      </c>
      <c r="O41" s="107" t="s">
        <v>726</v>
      </c>
      <c r="P41" s="107" t="s">
        <v>5797</v>
      </c>
      <c r="Q41" s="107" t="s">
        <v>5654</v>
      </c>
      <c r="R41" s="107" t="s">
        <v>2562</v>
      </c>
      <c r="S41" s="107" t="s">
        <v>123</v>
      </c>
      <c r="T41" s="120" t="s">
        <v>139</v>
      </c>
      <c r="U41" s="107" t="s">
        <v>295</v>
      </c>
      <c r="V41" s="107">
        <v>569</v>
      </c>
      <c r="W41" s="107">
        <v>16251</v>
      </c>
      <c r="X41" s="107" t="s">
        <v>10</v>
      </c>
      <c r="Y41" s="107" t="s">
        <v>10</v>
      </c>
      <c r="Z41" s="107" t="s">
        <v>10</v>
      </c>
      <c r="AA41" s="126" t="s">
        <v>2538</v>
      </c>
      <c r="AB41" s="107" t="s">
        <v>2539</v>
      </c>
      <c r="AC41" s="120" t="s">
        <v>127</v>
      </c>
      <c r="AD41" s="120" t="s">
        <v>5512</v>
      </c>
      <c r="AE41" s="107" t="s">
        <v>123</v>
      </c>
      <c r="AF41" s="107"/>
      <c r="AG41" s="107"/>
      <c r="AH41" s="120">
        <v>16820</v>
      </c>
      <c r="AI41" s="120" t="s">
        <v>1919</v>
      </c>
      <c r="AJ41" s="107" t="s">
        <v>1291</v>
      </c>
      <c r="AK41" s="107" t="s">
        <v>2465</v>
      </c>
      <c r="AL41" s="107" t="s">
        <v>2574</v>
      </c>
      <c r="AM41" s="107" t="s">
        <v>1009</v>
      </c>
      <c r="AN41" s="107" t="s">
        <v>2564</v>
      </c>
      <c r="AO41" s="107" t="s">
        <v>1009</v>
      </c>
      <c r="AP41" s="107" t="s">
        <v>1009</v>
      </c>
      <c r="AQ41" s="107" t="s">
        <v>1919</v>
      </c>
      <c r="AR41" s="107" t="s">
        <v>1009</v>
      </c>
      <c r="AS41" s="107" t="s">
        <v>2565</v>
      </c>
      <c r="AT41" s="107" t="s">
        <v>2566</v>
      </c>
      <c r="AU41" s="107" t="s">
        <v>10</v>
      </c>
      <c r="AV41" s="107" t="s">
        <v>10</v>
      </c>
      <c r="AW41" s="107">
        <v>28</v>
      </c>
      <c r="AX41" s="107" t="s">
        <v>1919</v>
      </c>
      <c r="AY41" s="105" t="s">
        <v>10</v>
      </c>
      <c r="AZ41" s="105" t="s">
        <v>1009</v>
      </c>
      <c r="BA41" s="105" t="s">
        <v>2544</v>
      </c>
      <c r="BB41" s="107" t="s">
        <v>54</v>
      </c>
      <c r="BC41" s="105"/>
      <c r="BD41" s="105"/>
      <c r="BE41" s="105"/>
      <c r="BF41" s="105"/>
      <c r="BG41" s="105"/>
      <c r="BH41" s="105"/>
      <c r="BI41" s="105" t="s">
        <v>2575</v>
      </c>
      <c r="BJ41" s="105" t="s">
        <v>2547</v>
      </c>
      <c r="BK41" s="105" t="s">
        <v>1009</v>
      </c>
      <c r="BL41" s="105" t="s">
        <v>1009</v>
      </c>
      <c r="BM41" s="105" t="s">
        <v>2569</v>
      </c>
      <c r="BN41" s="105"/>
      <c r="BO41" s="105" t="s">
        <v>2549</v>
      </c>
      <c r="BP41" s="110" t="s">
        <v>1197</v>
      </c>
      <c r="BQ41" s="107" t="s">
        <v>1029</v>
      </c>
      <c r="BR41" s="105">
        <v>1.02</v>
      </c>
      <c r="BS41" s="105"/>
      <c r="BT41" s="105">
        <v>95</v>
      </c>
      <c r="BU41" s="105">
        <v>0.79</v>
      </c>
      <c r="BV41" s="105">
        <v>1.33</v>
      </c>
      <c r="BW41" s="105">
        <v>0.88</v>
      </c>
      <c r="BX41" s="105" t="s">
        <v>10</v>
      </c>
      <c r="BY41" s="105" t="s">
        <v>10</v>
      </c>
      <c r="BZ41" s="105" t="s">
        <v>2570</v>
      </c>
      <c r="CA41" s="105" t="s">
        <v>2571</v>
      </c>
      <c r="CB41" s="105" t="s">
        <v>2572</v>
      </c>
      <c r="CC41" s="105" t="s">
        <v>2573</v>
      </c>
      <c r="CD41" s="105" t="s">
        <v>2576</v>
      </c>
      <c r="CE41" s="105"/>
      <c r="CF41" s="105"/>
      <c r="CG41" s="105"/>
      <c r="CH41" s="105"/>
    </row>
    <row r="42" spans="1:86">
      <c r="A42" s="105">
        <v>57</v>
      </c>
      <c r="B42" s="105" t="s">
        <v>2437</v>
      </c>
      <c r="C42" s="105" t="s">
        <v>244</v>
      </c>
      <c r="D42" s="105" t="s">
        <v>6116</v>
      </c>
      <c r="E42" s="105">
        <v>2014</v>
      </c>
      <c r="F42" s="105" t="s">
        <v>2577</v>
      </c>
      <c r="G42" s="107" t="s">
        <v>2578</v>
      </c>
      <c r="H42" s="109" t="s">
        <v>2579</v>
      </c>
      <c r="I42" s="108" t="s">
        <v>2580</v>
      </c>
      <c r="J42" s="108" t="s">
        <v>2581</v>
      </c>
      <c r="K42" s="108" t="s">
        <v>2582</v>
      </c>
      <c r="L42" s="106" t="s">
        <v>2583</v>
      </c>
      <c r="M42" s="110" t="s">
        <v>2584</v>
      </c>
      <c r="N42" s="107" t="s">
        <v>12</v>
      </c>
      <c r="O42" s="107" t="s">
        <v>5663</v>
      </c>
      <c r="P42" s="107" t="s">
        <v>5633</v>
      </c>
      <c r="Q42" s="107" t="s">
        <v>5608</v>
      </c>
      <c r="R42" s="107" t="s">
        <v>2585</v>
      </c>
      <c r="S42" s="107" t="s">
        <v>123</v>
      </c>
      <c r="T42" s="107">
        <v>7.5</v>
      </c>
      <c r="U42" s="107" t="s">
        <v>140</v>
      </c>
      <c r="V42" s="107">
        <v>594</v>
      </c>
      <c r="W42" s="107">
        <v>4241</v>
      </c>
      <c r="X42" s="107">
        <v>594</v>
      </c>
      <c r="Y42" s="107">
        <v>4241</v>
      </c>
      <c r="Z42" s="107" t="s">
        <v>10</v>
      </c>
      <c r="AA42" s="107" t="s">
        <v>1059</v>
      </c>
      <c r="AB42" s="107" t="s">
        <v>555</v>
      </c>
      <c r="AC42" s="120" t="s">
        <v>2484</v>
      </c>
      <c r="AD42" s="120" t="s">
        <v>2484</v>
      </c>
      <c r="AE42" s="107" t="s">
        <v>1224</v>
      </c>
      <c r="AF42" s="107">
        <v>7</v>
      </c>
      <c r="AG42" s="107" t="s">
        <v>140</v>
      </c>
      <c r="AH42" s="107">
        <f t="shared" ref="AH42:AH71" si="0">V42+W42</f>
        <v>4835</v>
      </c>
      <c r="AI42" s="120">
        <f>INDEX(Exposure_GWASs!F:F,MATCH(Charlie!AE42,Exposure_GWASs!C:C,0))</f>
        <v>249796</v>
      </c>
      <c r="AJ42" s="107" t="s">
        <v>1291</v>
      </c>
      <c r="AK42" s="107" t="s">
        <v>2465</v>
      </c>
      <c r="AL42" s="107" t="s">
        <v>273</v>
      </c>
      <c r="AM42" s="107" t="s">
        <v>1009</v>
      </c>
      <c r="AN42" s="107" t="s">
        <v>2586</v>
      </c>
      <c r="AO42" s="107" t="s">
        <v>1009</v>
      </c>
      <c r="AP42" s="107" t="s">
        <v>1009</v>
      </c>
      <c r="AQ42" s="107" t="s">
        <v>2587</v>
      </c>
      <c r="AR42" s="107" t="s">
        <v>1009</v>
      </c>
      <c r="AS42" s="107" t="s">
        <v>1009</v>
      </c>
      <c r="AT42" s="107" t="s">
        <v>2588</v>
      </c>
      <c r="AU42" s="107" t="s">
        <v>10</v>
      </c>
      <c r="AV42" s="107" t="s">
        <v>10</v>
      </c>
      <c r="AW42" s="107">
        <v>32</v>
      </c>
      <c r="AX42" s="107">
        <v>32</v>
      </c>
      <c r="AY42" s="105" t="s">
        <v>10</v>
      </c>
      <c r="AZ42" s="105" t="s">
        <v>1009</v>
      </c>
      <c r="BA42" s="105" t="s">
        <v>2544</v>
      </c>
      <c r="BB42" s="107" t="s">
        <v>56</v>
      </c>
      <c r="BC42" s="105"/>
      <c r="BD42" s="105"/>
      <c r="BE42" s="105"/>
      <c r="BF42" s="105"/>
      <c r="BG42" s="105"/>
      <c r="BH42" s="105" t="s">
        <v>2589</v>
      </c>
      <c r="BI42" s="105" t="s">
        <v>1009</v>
      </c>
      <c r="BJ42" s="105" t="s">
        <v>2590</v>
      </c>
      <c r="BK42" s="105" t="s">
        <v>1009</v>
      </c>
      <c r="BL42" s="105" t="s">
        <v>1009</v>
      </c>
      <c r="BM42" s="105" t="s">
        <v>1009</v>
      </c>
      <c r="BN42" s="105" t="s">
        <v>201</v>
      </c>
      <c r="BO42" s="105" t="s">
        <v>2549</v>
      </c>
      <c r="BP42" s="110" t="s">
        <v>1197</v>
      </c>
      <c r="BQ42" s="105" t="s">
        <v>1752</v>
      </c>
      <c r="BR42" s="105">
        <v>1.55</v>
      </c>
      <c r="BS42" s="105"/>
      <c r="BT42" s="105">
        <v>95</v>
      </c>
      <c r="BU42" s="105">
        <v>1.1599999999999999</v>
      </c>
      <c r="BV42" s="105">
        <v>2.0699999999999998</v>
      </c>
      <c r="BW42" s="105">
        <v>3.0000000000000001E-3</v>
      </c>
      <c r="BX42" s="105" t="s">
        <v>10</v>
      </c>
      <c r="BY42" s="105" t="s">
        <v>10</v>
      </c>
      <c r="BZ42" s="105" t="s">
        <v>2591</v>
      </c>
      <c r="CA42" s="105" t="s">
        <v>2592</v>
      </c>
      <c r="CB42" s="105" t="s">
        <v>2593</v>
      </c>
      <c r="CC42" s="105" t="s">
        <v>2594</v>
      </c>
      <c r="CD42" s="106" t="s">
        <v>10</v>
      </c>
      <c r="CE42" s="105"/>
      <c r="CF42" s="105"/>
      <c r="CG42" s="105"/>
      <c r="CH42" s="105"/>
    </row>
    <row r="43" spans="1:86">
      <c r="A43" s="105">
        <v>57</v>
      </c>
      <c r="B43" s="105" t="s">
        <v>2437</v>
      </c>
      <c r="C43" s="105" t="s">
        <v>244</v>
      </c>
      <c r="D43" s="105" t="s">
        <v>6116</v>
      </c>
      <c r="E43" s="105">
        <v>2014</v>
      </c>
      <c r="F43" s="105" t="s">
        <v>2577</v>
      </c>
      <c r="G43" s="107" t="s">
        <v>2578</v>
      </c>
      <c r="H43" s="109" t="s">
        <v>2579</v>
      </c>
      <c r="I43" s="108" t="s">
        <v>2580</v>
      </c>
      <c r="J43" s="108" t="s">
        <v>2581</v>
      </c>
      <c r="K43" s="108" t="s">
        <v>2582</v>
      </c>
      <c r="L43" s="106" t="s">
        <v>2583</v>
      </c>
      <c r="M43" s="110" t="s">
        <v>2584</v>
      </c>
      <c r="N43" s="107" t="s">
        <v>12</v>
      </c>
      <c r="O43" s="107" t="s">
        <v>5663</v>
      </c>
      <c r="P43" s="107" t="s">
        <v>5633</v>
      </c>
      <c r="Q43" s="107" t="s">
        <v>5608</v>
      </c>
      <c r="R43" s="107" t="s">
        <v>2595</v>
      </c>
      <c r="S43" s="107" t="s">
        <v>123</v>
      </c>
      <c r="T43" s="107">
        <v>7.5</v>
      </c>
      <c r="U43" s="107" t="s">
        <v>269</v>
      </c>
      <c r="V43" s="107">
        <v>352</v>
      </c>
      <c r="W43" s="107">
        <v>2107</v>
      </c>
      <c r="X43" s="107">
        <v>352</v>
      </c>
      <c r="Y43" s="107">
        <v>2107</v>
      </c>
      <c r="Z43" s="107" t="s">
        <v>10</v>
      </c>
      <c r="AA43" s="107" t="s">
        <v>1059</v>
      </c>
      <c r="AB43" s="107" t="s">
        <v>555</v>
      </c>
      <c r="AC43" s="120" t="s">
        <v>2484</v>
      </c>
      <c r="AD43" s="120" t="s">
        <v>2484</v>
      </c>
      <c r="AE43" s="107" t="s">
        <v>1224</v>
      </c>
      <c r="AF43" s="107">
        <v>7</v>
      </c>
      <c r="AG43" s="107" t="s">
        <v>269</v>
      </c>
      <c r="AH43" s="107">
        <f t="shared" si="0"/>
        <v>2459</v>
      </c>
      <c r="AI43" s="120">
        <f>INDEX(Exposure_GWASs!F:F,MATCH(Charlie!AE43,Exposure_GWASs!C:C,0))</f>
        <v>249796</v>
      </c>
      <c r="AJ43" s="107" t="s">
        <v>1291</v>
      </c>
      <c r="AK43" s="107" t="s">
        <v>2465</v>
      </c>
      <c r="AL43" s="107" t="s">
        <v>273</v>
      </c>
      <c r="AM43" s="107" t="s">
        <v>1009</v>
      </c>
      <c r="AN43" s="107" t="s">
        <v>2586</v>
      </c>
      <c r="AO43" s="107" t="s">
        <v>1009</v>
      </c>
      <c r="AP43" s="107" t="s">
        <v>1009</v>
      </c>
      <c r="AQ43" s="107" t="s">
        <v>2596</v>
      </c>
      <c r="AR43" s="107" t="s">
        <v>1009</v>
      </c>
      <c r="AS43" s="107" t="s">
        <v>1009</v>
      </c>
      <c r="AT43" s="107" t="s">
        <v>2588</v>
      </c>
      <c r="AU43" s="107" t="s">
        <v>10</v>
      </c>
      <c r="AV43" s="107" t="s">
        <v>10</v>
      </c>
      <c r="AW43" s="107">
        <v>32</v>
      </c>
      <c r="AX43" s="107">
        <v>32</v>
      </c>
      <c r="AY43" s="105" t="s">
        <v>10</v>
      </c>
      <c r="AZ43" s="105" t="s">
        <v>1009</v>
      </c>
      <c r="BA43" s="105" t="s">
        <v>2544</v>
      </c>
      <c r="BB43" s="107" t="s">
        <v>56</v>
      </c>
      <c r="BC43" s="105"/>
      <c r="BD43" s="105"/>
      <c r="BE43" s="105"/>
      <c r="BF43" s="105"/>
      <c r="BG43" s="105"/>
      <c r="BH43" s="105" t="s">
        <v>2589</v>
      </c>
      <c r="BI43" s="105" t="s">
        <v>1009</v>
      </c>
      <c r="BJ43" s="105" t="s">
        <v>2590</v>
      </c>
      <c r="BK43" s="105" t="s">
        <v>1009</v>
      </c>
      <c r="BL43" s="105" t="s">
        <v>1009</v>
      </c>
      <c r="BM43" s="105" t="s">
        <v>1009</v>
      </c>
      <c r="BN43" s="105" t="s">
        <v>201</v>
      </c>
      <c r="BO43" s="105" t="s">
        <v>2549</v>
      </c>
      <c r="BP43" s="110" t="s">
        <v>1197</v>
      </c>
      <c r="BQ43" s="105" t="s">
        <v>1752</v>
      </c>
      <c r="BR43" s="105">
        <v>1.4</v>
      </c>
      <c r="BS43" s="105"/>
      <c r="BT43" s="105">
        <v>95</v>
      </c>
      <c r="BU43" s="105">
        <v>0.96</v>
      </c>
      <c r="BV43" s="105">
        <v>2.04</v>
      </c>
      <c r="BW43" s="105">
        <v>0.08</v>
      </c>
      <c r="BX43" s="105" t="s">
        <v>10</v>
      </c>
      <c r="BY43" s="105" t="s">
        <v>10</v>
      </c>
      <c r="BZ43" s="105" t="s">
        <v>2591</v>
      </c>
      <c r="CA43" s="105" t="s">
        <v>2592</v>
      </c>
      <c r="CB43" s="105" t="s">
        <v>2593</v>
      </c>
      <c r="CC43" s="105" t="s">
        <v>2594</v>
      </c>
      <c r="CD43" s="106" t="s">
        <v>10</v>
      </c>
      <c r="CE43" s="105"/>
      <c r="CF43" s="105"/>
      <c r="CG43" s="105"/>
      <c r="CH43" s="105"/>
    </row>
    <row r="44" spans="1:86">
      <c r="A44" s="105">
        <v>57</v>
      </c>
      <c r="B44" s="105" t="s">
        <v>2437</v>
      </c>
      <c r="C44" s="105" t="s">
        <v>244</v>
      </c>
      <c r="D44" s="105" t="s">
        <v>6116</v>
      </c>
      <c r="E44" s="105">
        <v>2014</v>
      </c>
      <c r="F44" s="105" t="s">
        <v>2577</v>
      </c>
      <c r="G44" s="107" t="s">
        <v>2578</v>
      </c>
      <c r="H44" s="109" t="s">
        <v>2579</v>
      </c>
      <c r="I44" s="108" t="s">
        <v>2580</v>
      </c>
      <c r="J44" s="108" t="s">
        <v>2581</v>
      </c>
      <c r="K44" s="108" t="s">
        <v>2582</v>
      </c>
      <c r="L44" s="106" t="s">
        <v>2583</v>
      </c>
      <c r="M44" s="110" t="s">
        <v>2584</v>
      </c>
      <c r="N44" s="107" t="s">
        <v>12</v>
      </c>
      <c r="O44" s="107" t="s">
        <v>5663</v>
      </c>
      <c r="P44" s="107" t="s">
        <v>5633</v>
      </c>
      <c r="Q44" s="107" t="s">
        <v>5608</v>
      </c>
      <c r="R44" s="107" t="s">
        <v>2595</v>
      </c>
      <c r="S44" s="107" t="s">
        <v>123</v>
      </c>
      <c r="T44" s="107">
        <v>7.5</v>
      </c>
      <c r="U44" s="107" t="s">
        <v>268</v>
      </c>
      <c r="V44" s="107">
        <v>242</v>
      </c>
      <c r="W44" s="107">
        <v>2134</v>
      </c>
      <c r="X44" s="107">
        <v>242</v>
      </c>
      <c r="Y44" s="107">
        <v>2134</v>
      </c>
      <c r="Z44" s="107" t="s">
        <v>10</v>
      </c>
      <c r="AA44" s="107" t="s">
        <v>1059</v>
      </c>
      <c r="AB44" s="107" t="s">
        <v>555</v>
      </c>
      <c r="AC44" s="120" t="s">
        <v>2484</v>
      </c>
      <c r="AD44" s="120" t="s">
        <v>2484</v>
      </c>
      <c r="AE44" s="107" t="s">
        <v>1224</v>
      </c>
      <c r="AF44" s="107">
        <v>7</v>
      </c>
      <c r="AG44" s="107" t="s">
        <v>268</v>
      </c>
      <c r="AH44" s="107">
        <f t="shared" si="0"/>
        <v>2376</v>
      </c>
      <c r="AI44" s="120">
        <f>INDEX(Exposure_GWASs!F:F,MATCH(Charlie!AE44,Exposure_GWASs!C:C,0))</f>
        <v>249796</v>
      </c>
      <c r="AJ44" s="107" t="s">
        <v>1291</v>
      </c>
      <c r="AK44" s="107" t="s">
        <v>2465</v>
      </c>
      <c r="AL44" s="107" t="s">
        <v>273</v>
      </c>
      <c r="AM44" s="107" t="s">
        <v>1009</v>
      </c>
      <c r="AN44" s="107" t="s">
        <v>2586</v>
      </c>
      <c r="AO44" s="107" t="s">
        <v>1009</v>
      </c>
      <c r="AP44" s="107" t="s">
        <v>1009</v>
      </c>
      <c r="AQ44" s="107" t="s">
        <v>2597</v>
      </c>
      <c r="AR44" s="107" t="s">
        <v>1009</v>
      </c>
      <c r="AS44" s="107" t="s">
        <v>1009</v>
      </c>
      <c r="AT44" s="107" t="s">
        <v>2588</v>
      </c>
      <c r="AU44" s="107" t="s">
        <v>10</v>
      </c>
      <c r="AV44" s="107" t="s">
        <v>10</v>
      </c>
      <c r="AW44" s="107">
        <v>32</v>
      </c>
      <c r="AX44" s="107">
        <v>32</v>
      </c>
      <c r="AY44" s="105" t="s">
        <v>10</v>
      </c>
      <c r="AZ44" s="105" t="s">
        <v>1009</v>
      </c>
      <c r="BA44" s="105" t="s">
        <v>2544</v>
      </c>
      <c r="BB44" s="107" t="s">
        <v>56</v>
      </c>
      <c r="BC44" s="105"/>
      <c r="BD44" s="105"/>
      <c r="BE44" s="105"/>
      <c r="BF44" s="105"/>
      <c r="BG44" s="105"/>
      <c r="BH44" s="105" t="s">
        <v>2589</v>
      </c>
      <c r="BI44" s="105" t="s">
        <v>1009</v>
      </c>
      <c r="BJ44" s="105" t="s">
        <v>2590</v>
      </c>
      <c r="BK44" s="105" t="s">
        <v>1009</v>
      </c>
      <c r="BL44" s="105" t="s">
        <v>1009</v>
      </c>
      <c r="BM44" s="105" t="s">
        <v>1009</v>
      </c>
      <c r="BN44" s="105" t="s">
        <v>201</v>
      </c>
      <c r="BO44" s="105" t="s">
        <v>128</v>
      </c>
      <c r="BP44" s="110" t="s">
        <v>1197</v>
      </c>
      <c r="BQ44" s="105" t="s">
        <v>1752</v>
      </c>
      <c r="BR44" s="105">
        <v>1.77</v>
      </c>
      <c r="BS44" s="105"/>
      <c r="BT44" s="105">
        <v>95</v>
      </c>
      <c r="BU44" s="105">
        <v>1.1299999999999999</v>
      </c>
      <c r="BV44" s="105">
        <v>2.77</v>
      </c>
      <c r="BW44" s="105">
        <v>0.01</v>
      </c>
      <c r="BX44" s="105" t="s">
        <v>10</v>
      </c>
      <c r="BY44" s="105" t="s">
        <v>10</v>
      </c>
      <c r="BZ44" s="105" t="s">
        <v>2591</v>
      </c>
      <c r="CA44" s="105" t="s">
        <v>2592</v>
      </c>
      <c r="CB44" s="105" t="s">
        <v>2593</v>
      </c>
      <c r="CC44" s="105" t="s">
        <v>2594</v>
      </c>
      <c r="CD44" s="106" t="s">
        <v>10</v>
      </c>
      <c r="CE44" s="105"/>
      <c r="CF44" s="105"/>
      <c r="CG44" s="105"/>
      <c r="CH44" s="105"/>
    </row>
    <row r="45" spans="1:86">
      <c r="A45" s="105">
        <v>57</v>
      </c>
      <c r="B45" s="105" t="s">
        <v>2437</v>
      </c>
      <c r="C45" s="105" t="s">
        <v>244</v>
      </c>
      <c r="D45" s="105" t="s">
        <v>6116</v>
      </c>
      <c r="E45" s="105">
        <v>2014</v>
      </c>
      <c r="F45" s="105" t="s">
        <v>2577</v>
      </c>
      <c r="G45" s="107" t="s">
        <v>2578</v>
      </c>
      <c r="H45" s="109" t="s">
        <v>2579</v>
      </c>
      <c r="I45" s="108" t="s">
        <v>2580</v>
      </c>
      <c r="J45" s="108" t="s">
        <v>2581</v>
      </c>
      <c r="K45" s="108" t="s">
        <v>2582</v>
      </c>
      <c r="L45" s="106" t="s">
        <v>2583</v>
      </c>
      <c r="M45" s="110" t="s">
        <v>2584</v>
      </c>
      <c r="N45" s="107" t="s">
        <v>12</v>
      </c>
      <c r="O45" s="107" t="s">
        <v>5663</v>
      </c>
      <c r="P45" s="107" t="s">
        <v>5661</v>
      </c>
      <c r="Q45" s="107" t="s">
        <v>5608</v>
      </c>
      <c r="R45" s="107" t="s">
        <v>2598</v>
      </c>
      <c r="S45" s="107" t="s">
        <v>123</v>
      </c>
      <c r="T45" s="107">
        <v>7.5</v>
      </c>
      <c r="U45" s="107" t="s">
        <v>140</v>
      </c>
      <c r="V45" s="107">
        <v>249</v>
      </c>
      <c r="W45" s="107">
        <v>4241</v>
      </c>
      <c r="X45" s="107">
        <v>249</v>
      </c>
      <c r="Y45" s="107">
        <v>4241</v>
      </c>
      <c r="Z45" s="107" t="s">
        <v>10</v>
      </c>
      <c r="AA45" s="107" t="s">
        <v>1059</v>
      </c>
      <c r="AB45" s="107" t="s">
        <v>555</v>
      </c>
      <c r="AC45" s="120" t="s">
        <v>2484</v>
      </c>
      <c r="AD45" s="120" t="s">
        <v>2484</v>
      </c>
      <c r="AE45" s="107" t="s">
        <v>1224</v>
      </c>
      <c r="AF45" s="107">
        <v>7</v>
      </c>
      <c r="AG45" s="107" t="s">
        <v>140</v>
      </c>
      <c r="AH45" s="107">
        <f t="shared" si="0"/>
        <v>4490</v>
      </c>
      <c r="AI45" s="120">
        <f>INDEX(Exposure_GWASs!F:F,MATCH(Charlie!AE45,Exposure_GWASs!C:C,0))</f>
        <v>249796</v>
      </c>
      <c r="AJ45" s="107" t="s">
        <v>1291</v>
      </c>
      <c r="AK45" s="107" t="s">
        <v>2465</v>
      </c>
      <c r="AL45" s="107" t="s">
        <v>273</v>
      </c>
      <c r="AM45" s="107" t="s">
        <v>1009</v>
      </c>
      <c r="AN45" s="107" t="s">
        <v>2586</v>
      </c>
      <c r="AO45" s="107" t="s">
        <v>1009</v>
      </c>
      <c r="AP45" s="107" t="s">
        <v>1009</v>
      </c>
      <c r="AQ45" s="107" t="s">
        <v>2587</v>
      </c>
      <c r="AR45" s="107" t="s">
        <v>1009</v>
      </c>
      <c r="AS45" s="107" t="s">
        <v>1009</v>
      </c>
      <c r="AT45" s="107" t="s">
        <v>2588</v>
      </c>
      <c r="AU45" s="107" t="s">
        <v>10</v>
      </c>
      <c r="AV45" s="107" t="s">
        <v>10</v>
      </c>
      <c r="AW45" s="107">
        <v>32</v>
      </c>
      <c r="AX45" s="107">
        <v>32</v>
      </c>
      <c r="AY45" s="105" t="s">
        <v>10</v>
      </c>
      <c r="AZ45" s="105" t="s">
        <v>1009</v>
      </c>
      <c r="BA45" s="105" t="s">
        <v>2544</v>
      </c>
      <c r="BB45" s="107" t="s">
        <v>56</v>
      </c>
      <c r="BC45" s="105"/>
      <c r="BD45" s="105"/>
      <c r="BE45" s="105"/>
      <c r="BF45" s="105"/>
      <c r="BG45" s="105"/>
      <c r="BH45" s="105" t="s">
        <v>2589</v>
      </c>
      <c r="BI45" s="105" t="s">
        <v>1009</v>
      </c>
      <c r="BJ45" s="105" t="s">
        <v>2599</v>
      </c>
      <c r="BK45" s="105" t="s">
        <v>1009</v>
      </c>
      <c r="BL45" s="105" t="s">
        <v>1009</v>
      </c>
      <c r="BM45" s="105" t="s">
        <v>1009</v>
      </c>
      <c r="BN45" s="105" t="s">
        <v>201</v>
      </c>
      <c r="BO45" s="105" t="s">
        <v>128</v>
      </c>
      <c r="BP45" s="110" t="s">
        <v>1197</v>
      </c>
      <c r="BQ45" s="105" t="s">
        <v>1752</v>
      </c>
      <c r="BR45" s="105">
        <v>1.9</v>
      </c>
      <c r="BS45" s="105"/>
      <c r="BT45" s="105">
        <v>95</v>
      </c>
      <c r="BU45" s="105">
        <v>1.19</v>
      </c>
      <c r="BV45" s="105">
        <v>3.03</v>
      </c>
      <c r="BW45" s="105">
        <v>8.0000000000000002E-3</v>
      </c>
      <c r="BX45" s="105" t="s">
        <v>10</v>
      </c>
      <c r="BY45" s="105" t="s">
        <v>10</v>
      </c>
      <c r="BZ45" s="105" t="s">
        <v>2591</v>
      </c>
      <c r="CA45" s="105" t="s">
        <v>2592</v>
      </c>
      <c r="CB45" s="105" t="s">
        <v>2593</v>
      </c>
      <c r="CC45" s="105" t="s">
        <v>2594</v>
      </c>
      <c r="CD45" s="106" t="s">
        <v>10</v>
      </c>
      <c r="CE45" s="105"/>
      <c r="CF45" s="105"/>
      <c r="CG45" s="105"/>
      <c r="CH45" s="105"/>
    </row>
    <row r="46" spans="1:86">
      <c r="A46" s="105">
        <v>57</v>
      </c>
      <c r="B46" s="105" t="s">
        <v>2437</v>
      </c>
      <c r="C46" s="105" t="s">
        <v>244</v>
      </c>
      <c r="D46" s="105" t="s">
        <v>6116</v>
      </c>
      <c r="E46" s="105">
        <v>2014</v>
      </c>
      <c r="F46" s="105" t="s">
        <v>2577</v>
      </c>
      <c r="G46" s="107" t="s">
        <v>2578</v>
      </c>
      <c r="H46" s="109" t="s">
        <v>2579</v>
      </c>
      <c r="I46" s="108" t="s">
        <v>2580</v>
      </c>
      <c r="J46" s="108" t="s">
        <v>2581</v>
      </c>
      <c r="K46" s="108" t="s">
        <v>2582</v>
      </c>
      <c r="L46" s="106" t="s">
        <v>2583</v>
      </c>
      <c r="M46" s="110" t="s">
        <v>2584</v>
      </c>
      <c r="N46" s="107" t="s">
        <v>12</v>
      </c>
      <c r="O46" s="107" t="s">
        <v>5663</v>
      </c>
      <c r="P46" s="107" t="s">
        <v>5661</v>
      </c>
      <c r="Q46" s="107" t="s">
        <v>5608</v>
      </c>
      <c r="R46" s="107" t="s">
        <v>2598</v>
      </c>
      <c r="S46" s="107" t="s">
        <v>123</v>
      </c>
      <c r="T46" s="107">
        <v>7.5</v>
      </c>
      <c r="U46" s="107" t="s">
        <v>269</v>
      </c>
      <c r="V46" s="107">
        <v>133</v>
      </c>
      <c r="W46" s="107">
        <v>2107</v>
      </c>
      <c r="X46" s="107">
        <v>133</v>
      </c>
      <c r="Y46" s="107">
        <v>2107</v>
      </c>
      <c r="Z46" s="107" t="s">
        <v>10</v>
      </c>
      <c r="AA46" s="107" t="s">
        <v>1059</v>
      </c>
      <c r="AB46" s="107" t="s">
        <v>555</v>
      </c>
      <c r="AC46" s="120" t="s">
        <v>2484</v>
      </c>
      <c r="AD46" s="120" t="s">
        <v>2484</v>
      </c>
      <c r="AE46" s="107" t="s">
        <v>1224</v>
      </c>
      <c r="AF46" s="107">
        <v>7</v>
      </c>
      <c r="AG46" s="107" t="s">
        <v>269</v>
      </c>
      <c r="AH46" s="107">
        <f t="shared" si="0"/>
        <v>2240</v>
      </c>
      <c r="AI46" s="120">
        <f>INDEX(Exposure_GWASs!F:F,MATCH(Charlie!AE46,Exposure_GWASs!C:C,0))</f>
        <v>249796</v>
      </c>
      <c r="AJ46" s="107" t="s">
        <v>1291</v>
      </c>
      <c r="AK46" s="107" t="s">
        <v>2465</v>
      </c>
      <c r="AL46" s="107" t="s">
        <v>273</v>
      </c>
      <c r="AM46" s="107" t="s">
        <v>1009</v>
      </c>
      <c r="AN46" s="107" t="s">
        <v>2586</v>
      </c>
      <c r="AO46" s="107" t="s">
        <v>1009</v>
      </c>
      <c r="AP46" s="107" t="s">
        <v>1009</v>
      </c>
      <c r="AQ46" s="107" t="s">
        <v>2596</v>
      </c>
      <c r="AR46" s="107" t="s">
        <v>1009</v>
      </c>
      <c r="AS46" s="107" t="s">
        <v>1009</v>
      </c>
      <c r="AT46" s="107" t="s">
        <v>2588</v>
      </c>
      <c r="AU46" s="107" t="s">
        <v>10</v>
      </c>
      <c r="AV46" s="107" t="s">
        <v>10</v>
      </c>
      <c r="AW46" s="107">
        <v>32</v>
      </c>
      <c r="AX46" s="107">
        <v>32</v>
      </c>
      <c r="AY46" s="105" t="s">
        <v>10</v>
      </c>
      <c r="AZ46" s="105" t="s">
        <v>1009</v>
      </c>
      <c r="BA46" s="105" t="s">
        <v>2544</v>
      </c>
      <c r="BB46" s="107" t="s">
        <v>56</v>
      </c>
      <c r="BC46" s="105"/>
      <c r="BD46" s="105"/>
      <c r="BE46" s="105"/>
      <c r="BF46" s="105"/>
      <c r="BG46" s="105"/>
      <c r="BH46" s="105" t="s">
        <v>2589</v>
      </c>
      <c r="BI46" s="105" t="s">
        <v>1009</v>
      </c>
      <c r="BJ46" s="105" t="s">
        <v>2599</v>
      </c>
      <c r="BK46" s="105" t="s">
        <v>1009</v>
      </c>
      <c r="BL46" s="105" t="s">
        <v>1009</v>
      </c>
      <c r="BM46" s="105" t="s">
        <v>1009</v>
      </c>
      <c r="BN46" s="105" t="s">
        <v>201</v>
      </c>
      <c r="BO46" s="105" t="s">
        <v>128</v>
      </c>
      <c r="BP46" s="110" t="s">
        <v>1197</v>
      </c>
      <c r="BQ46" s="105" t="s">
        <v>1752</v>
      </c>
      <c r="BR46" s="105">
        <v>1.47</v>
      </c>
      <c r="BS46" s="105"/>
      <c r="BT46" s="105">
        <v>95</v>
      </c>
      <c r="BU46" s="105">
        <v>0.78</v>
      </c>
      <c r="BV46" s="105">
        <v>2.77</v>
      </c>
      <c r="BW46" s="105">
        <v>0.23</v>
      </c>
      <c r="BX46" s="105" t="s">
        <v>10</v>
      </c>
      <c r="BY46" s="105" t="s">
        <v>10</v>
      </c>
      <c r="BZ46" s="105" t="s">
        <v>2591</v>
      </c>
      <c r="CA46" s="105" t="s">
        <v>2592</v>
      </c>
      <c r="CB46" s="105" t="s">
        <v>2593</v>
      </c>
      <c r="CC46" s="105" t="s">
        <v>2594</v>
      </c>
      <c r="CD46" s="106" t="s">
        <v>10</v>
      </c>
      <c r="CE46" s="105"/>
      <c r="CF46" s="105"/>
      <c r="CG46" s="105"/>
      <c r="CH46" s="105"/>
    </row>
    <row r="47" spans="1:86">
      <c r="A47" s="105">
        <v>57</v>
      </c>
      <c r="B47" s="105" t="s">
        <v>2437</v>
      </c>
      <c r="C47" s="105" t="s">
        <v>244</v>
      </c>
      <c r="D47" s="105" t="s">
        <v>6116</v>
      </c>
      <c r="E47" s="105">
        <v>2014</v>
      </c>
      <c r="F47" s="105" t="s">
        <v>2577</v>
      </c>
      <c r="G47" s="107" t="s">
        <v>2578</v>
      </c>
      <c r="H47" s="109" t="s">
        <v>2579</v>
      </c>
      <c r="I47" s="108" t="s">
        <v>2580</v>
      </c>
      <c r="J47" s="108" t="s">
        <v>2581</v>
      </c>
      <c r="K47" s="108" t="s">
        <v>2582</v>
      </c>
      <c r="L47" s="106" t="s">
        <v>2583</v>
      </c>
      <c r="M47" s="110" t="s">
        <v>2584</v>
      </c>
      <c r="N47" s="107" t="s">
        <v>12</v>
      </c>
      <c r="O47" s="107" t="s">
        <v>5663</v>
      </c>
      <c r="P47" s="107" t="s">
        <v>5661</v>
      </c>
      <c r="Q47" s="107" t="s">
        <v>5608</v>
      </c>
      <c r="R47" s="107" t="s">
        <v>2598</v>
      </c>
      <c r="S47" s="107" t="s">
        <v>123</v>
      </c>
      <c r="T47" s="107">
        <v>7.5</v>
      </c>
      <c r="U47" s="107" t="s">
        <v>268</v>
      </c>
      <c r="V47" s="107">
        <v>116</v>
      </c>
      <c r="W47" s="107">
        <v>2134</v>
      </c>
      <c r="X47" s="107">
        <v>116</v>
      </c>
      <c r="Y47" s="107">
        <v>2134</v>
      </c>
      <c r="Z47" s="107" t="s">
        <v>10</v>
      </c>
      <c r="AA47" s="107" t="s">
        <v>1059</v>
      </c>
      <c r="AB47" s="107" t="s">
        <v>555</v>
      </c>
      <c r="AC47" s="120" t="s">
        <v>2484</v>
      </c>
      <c r="AD47" s="120" t="s">
        <v>2484</v>
      </c>
      <c r="AE47" s="107" t="s">
        <v>1224</v>
      </c>
      <c r="AF47" s="107">
        <v>7</v>
      </c>
      <c r="AG47" s="107" t="s">
        <v>268</v>
      </c>
      <c r="AH47" s="107">
        <f t="shared" si="0"/>
        <v>2250</v>
      </c>
      <c r="AI47" s="120">
        <f>INDEX(Exposure_GWASs!F:F,MATCH(Charlie!AE47,Exposure_GWASs!C:C,0))</f>
        <v>249796</v>
      </c>
      <c r="AJ47" s="107" t="s">
        <v>1291</v>
      </c>
      <c r="AK47" s="107" t="s">
        <v>2465</v>
      </c>
      <c r="AL47" s="107" t="s">
        <v>273</v>
      </c>
      <c r="AM47" s="107" t="s">
        <v>1009</v>
      </c>
      <c r="AN47" s="107" t="s">
        <v>2586</v>
      </c>
      <c r="AO47" s="107" t="s">
        <v>1009</v>
      </c>
      <c r="AP47" s="107" t="s">
        <v>1009</v>
      </c>
      <c r="AQ47" s="107" t="s">
        <v>2597</v>
      </c>
      <c r="AR47" s="107" t="s">
        <v>1009</v>
      </c>
      <c r="AS47" s="107" t="s">
        <v>1009</v>
      </c>
      <c r="AT47" s="107" t="s">
        <v>2588</v>
      </c>
      <c r="AU47" s="107" t="s">
        <v>10</v>
      </c>
      <c r="AV47" s="107" t="s">
        <v>10</v>
      </c>
      <c r="AW47" s="107">
        <v>32</v>
      </c>
      <c r="AX47" s="107">
        <v>32</v>
      </c>
      <c r="AY47" s="105" t="s">
        <v>10</v>
      </c>
      <c r="AZ47" s="105" t="s">
        <v>1009</v>
      </c>
      <c r="BA47" s="105" t="s">
        <v>2544</v>
      </c>
      <c r="BB47" s="107" t="s">
        <v>56</v>
      </c>
      <c r="BC47" s="105"/>
      <c r="BD47" s="105"/>
      <c r="BE47" s="105"/>
      <c r="BF47" s="105"/>
      <c r="BG47" s="105"/>
      <c r="BH47" s="105" t="s">
        <v>2589</v>
      </c>
      <c r="BI47" s="105" t="s">
        <v>1009</v>
      </c>
      <c r="BJ47" s="105" t="s">
        <v>2599</v>
      </c>
      <c r="BK47" s="105" t="s">
        <v>1009</v>
      </c>
      <c r="BL47" s="105" t="s">
        <v>1009</v>
      </c>
      <c r="BM47" s="105" t="s">
        <v>1009</v>
      </c>
      <c r="BN47" s="105" t="s">
        <v>201</v>
      </c>
      <c r="BO47" s="105" t="s">
        <v>128</v>
      </c>
      <c r="BP47" s="110" t="s">
        <v>1197</v>
      </c>
      <c r="BQ47" s="105" t="s">
        <v>1752</v>
      </c>
      <c r="BR47" s="105">
        <v>2.4900000000000002</v>
      </c>
      <c r="BS47" s="105"/>
      <c r="BT47" s="105">
        <v>95</v>
      </c>
      <c r="BU47" s="105">
        <v>1.22</v>
      </c>
      <c r="BV47" s="105">
        <v>5.0599999999999996</v>
      </c>
      <c r="BW47" s="105">
        <v>0.01</v>
      </c>
      <c r="BX47" s="105" t="s">
        <v>10</v>
      </c>
      <c r="BY47" s="105" t="s">
        <v>10</v>
      </c>
      <c r="BZ47" s="105" t="s">
        <v>2591</v>
      </c>
      <c r="CA47" s="105" t="s">
        <v>2592</v>
      </c>
      <c r="CB47" s="105" t="s">
        <v>2593</v>
      </c>
      <c r="CC47" s="105" t="s">
        <v>2594</v>
      </c>
      <c r="CD47" s="106" t="s">
        <v>10</v>
      </c>
      <c r="CE47" s="105"/>
      <c r="CF47" s="105"/>
      <c r="CG47" s="105"/>
      <c r="CH47" s="105"/>
    </row>
    <row r="48" spans="1:86">
      <c r="A48" s="105">
        <v>57</v>
      </c>
      <c r="B48" s="105" t="s">
        <v>2437</v>
      </c>
      <c r="C48" s="105" t="s">
        <v>244</v>
      </c>
      <c r="D48" s="105" t="s">
        <v>6116</v>
      </c>
      <c r="E48" s="105">
        <v>2014</v>
      </c>
      <c r="F48" s="105" t="s">
        <v>2577</v>
      </c>
      <c r="G48" s="107" t="s">
        <v>2578</v>
      </c>
      <c r="H48" s="109" t="s">
        <v>2579</v>
      </c>
      <c r="I48" s="108" t="s">
        <v>2580</v>
      </c>
      <c r="J48" s="108" t="s">
        <v>2581</v>
      </c>
      <c r="K48" s="108" t="s">
        <v>2582</v>
      </c>
      <c r="L48" s="106" t="s">
        <v>2583</v>
      </c>
      <c r="M48" s="110" t="s">
        <v>2584</v>
      </c>
      <c r="N48" s="107" t="s">
        <v>12</v>
      </c>
      <c r="O48" s="107" t="s">
        <v>5663</v>
      </c>
      <c r="P48" s="107" t="s">
        <v>5662</v>
      </c>
      <c r="Q48" s="107" t="s">
        <v>5608</v>
      </c>
      <c r="R48" s="107" t="s">
        <v>2598</v>
      </c>
      <c r="S48" s="107" t="s">
        <v>123</v>
      </c>
      <c r="T48" s="107">
        <v>7.5</v>
      </c>
      <c r="U48" s="107" t="s">
        <v>140</v>
      </c>
      <c r="V48" s="107">
        <v>252</v>
      </c>
      <c r="W48" s="107">
        <v>4241</v>
      </c>
      <c r="X48" s="107">
        <v>252</v>
      </c>
      <c r="Y48" s="107">
        <v>4241</v>
      </c>
      <c r="Z48" s="107" t="s">
        <v>10</v>
      </c>
      <c r="AA48" s="107" t="s">
        <v>1059</v>
      </c>
      <c r="AB48" s="107" t="s">
        <v>555</v>
      </c>
      <c r="AC48" s="120" t="s">
        <v>2484</v>
      </c>
      <c r="AD48" s="120" t="s">
        <v>2484</v>
      </c>
      <c r="AE48" s="107" t="s">
        <v>1224</v>
      </c>
      <c r="AF48" s="107">
        <v>7</v>
      </c>
      <c r="AG48" s="107" t="s">
        <v>140</v>
      </c>
      <c r="AH48" s="107">
        <f t="shared" si="0"/>
        <v>4493</v>
      </c>
      <c r="AI48" s="120">
        <f>INDEX(Exposure_GWASs!F:F,MATCH(Charlie!AE48,Exposure_GWASs!C:C,0))</f>
        <v>249796</v>
      </c>
      <c r="AJ48" s="107" t="s">
        <v>1291</v>
      </c>
      <c r="AK48" s="107" t="s">
        <v>2465</v>
      </c>
      <c r="AL48" s="107" t="s">
        <v>273</v>
      </c>
      <c r="AM48" s="107" t="s">
        <v>1009</v>
      </c>
      <c r="AN48" s="107" t="s">
        <v>2586</v>
      </c>
      <c r="AO48" s="107" t="s">
        <v>1009</v>
      </c>
      <c r="AP48" s="107" t="s">
        <v>1009</v>
      </c>
      <c r="AQ48" s="107" t="s">
        <v>2587</v>
      </c>
      <c r="AR48" s="107" t="s">
        <v>1009</v>
      </c>
      <c r="AS48" s="107" t="s">
        <v>1009</v>
      </c>
      <c r="AT48" s="107" t="s">
        <v>2588</v>
      </c>
      <c r="AU48" s="107" t="s">
        <v>10</v>
      </c>
      <c r="AV48" s="107" t="s">
        <v>10</v>
      </c>
      <c r="AW48" s="107">
        <v>32</v>
      </c>
      <c r="AX48" s="107">
        <v>32</v>
      </c>
      <c r="AY48" s="105" t="s">
        <v>10</v>
      </c>
      <c r="AZ48" s="105" t="s">
        <v>1009</v>
      </c>
      <c r="BA48" s="105" t="s">
        <v>2544</v>
      </c>
      <c r="BB48" s="107" t="s">
        <v>56</v>
      </c>
      <c r="BC48" s="105"/>
      <c r="BD48" s="105"/>
      <c r="BE48" s="105"/>
      <c r="BF48" s="105"/>
      <c r="BG48" s="105"/>
      <c r="BH48" s="105" t="s">
        <v>2589</v>
      </c>
      <c r="BI48" s="105" t="s">
        <v>1009</v>
      </c>
      <c r="BJ48" s="105" t="s">
        <v>2599</v>
      </c>
      <c r="BK48" s="105" t="s">
        <v>1009</v>
      </c>
      <c r="BL48" s="105" t="s">
        <v>1009</v>
      </c>
      <c r="BM48" s="105" t="s">
        <v>1009</v>
      </c>
      <c r="BN48" s="105" t="s">
        <v>201</v>
      </c>
      <c r="BO48" s="105" t="s">
        <v>128</v>
      </c>
      <c r="BP48" s="110" t="s">
        <v>1197</v>
      </c>
      <c r="BQ48" s="105" t="s">
        <v>1752</v>
      </c>
      <c r="BR48" s="105">
        <v>1.37</v>
      </c>
      <c r="BS48" s="105"/>
      <c r="BT48" s="105">
        <v>95</v>
      </c>
      <c r="BU48" s="105">
        <v>0.89</v>
      </c>
      <c r="BV48" s="105">
        <v>2.11</v>
      </c>
      <c r="BW48" s="105">
        <v>0.16</v>
      </c>
      <c r="BX48" s="105" t="s">
        <v>10</v>
      </c>
      <c r="BY48" s="105" t="s">
        <v>10</v>
      </c>
      <c r="BZ48" s="105" t="s">
        <v>2591</v>
      </c>
      <c r="CA48" s="105" t="s">
        <v>2592</v>
      </c>
      <c r="CB48" s="105" t="s">
        <v>2593</v>
      </c>
      <c r="CC48" s="105" t="s">
        <v>2594</v>
      </c>
      <c r="CD48" s="106" t="s">
        <v>10</v>
      </c>
      <c r="CE48" s="105"/>
      <c r="CF48" s="105"/>
      <c r="CG48" s="105"/>
      <c r="CH48" s="105"/>
    </row>
    <row r="49" spans="1:86">
      <c r="A49" s="105">
        <v>57</v>
      </c>
      <c r="B49" s="105" t="s">
        <v>2437</v>
      </c>
      <c r="C49" s="105" t="s">
        <v>244</v>
      </c>
      <c r="D49" s="105" t="s">
        <v>6116</v>
      </c>
      <c r="E49" s="105">
        <v>2014</v>
      </c>
      <c r="F49" s="105" t="s">
        <v>2577</v>
      </c>
      <c r="G49" s="107" t="s">
        <v>2578</v>
      </c>
      <c r="H49" s="109" t="s">
        <v>2579</v>
      </c>
      <c r="I49" s="108" t="s">
        <v>2580</v>
      </c>
      <c r="J49" s="108" t="s">
        <v>2581</v>
      </c>
      <c r="K49" s="108" t="s">
        <v>2582</v>
      </c>
      <c r="L49" s="106" t="s">
        <v>2583</v>
      </c>
      <c r="M49" s="110" t="s">
        <v>2584</v>
      </c>
      <c r="N49" s="107" t="s">
        <v>12</v>
      </c>
      <c r="O49" s="107" t="s">
        <v>5663</v>
      </c>
      <c r="P49" s="107" t="s">
        <v>5662</v>
      </c>
      <c r="Q49" s="107" t="s">
        <v>5608</v>
      </c>
      <c r="R49" s="107" t="s">
        <v>2598</v>
      </c>
      <c r="S49" s="107" t="s">
        <v>123</v>
      </c>
      <c r="T49" s="107">
        <v>7.5</v>
      </c>
      <c r="U49" s="107" t="s">
        <v>269</v>
      </c>
      <c r="V49" s="107">
        <v>158</v>
      </c>
      <c r="W49" s="107">
        <v>2107</v>
      </c>
      <c r="X49" s="107">
        <v>158</v>
      </c>
      <c r="Y49" s="107">
        <v>2107</v>
      </c>
      <c r="Z49" s="107" t="s">
        <v>10</v>
      </c>
      <c r="AA49" s="107" t="s">
        <v>1059</v>
      </c>
      <c r="AB49" s="107" t="s">
        <v>555</v>
      </c>
      <c r="AC49" s="120" t="s">
        <v>2484</v>
      </c>
      <c r="AD49" s="120" t="s">
        <v>2484</v>
      </c>
      <c r="AE49" s="107" t="s">
        <v>1224</v>
      </c>
      <c r="AF49" s="107">
        <v>7</v>
      </c>
      <c r="AG49" s="107" t="s">
        <v>269</v>
      </c>
      <c r="AH49" s="107">
        <f t="shared" si="0"/>
        <v>2265</v>
      </c>
      <c r="AI49" s="120">
        <f>INDEX(Exposure_GWASs!F:F,MATCH(Charlie!AE49,Exposure_GWASs!C:C,0))</f>
        <v>249796</v>
      </c>
      <c r="AJ49" s="107" t="s">
        <v>1291</v>
      </c>
      <c r="AK49" s="107" t="s">
        <v>2465</v>
      </c>
      <c r="AL49" s="107" t="s">
        <v>273</v>
      </c>
      <c r="AM49" s="107" t="s">
        <v>1009</v>
      </c>
      <c r="AN49" s="107" t="s">
        <v>2586</v>
      </c>
      <c r="AO49" s="107" t="s">
        <v>1009</v>
      </c>
      <c r="AP49" s="107" t="s">
        <v>1009</v>
      </c>
      <c r="AQ49" s="107" t="s">
        <v>2596</v>
      </c>
      <c r="AR49" s="107" t="s">
        <v>1009</v>
      </c>
      <c r="AS49" s="107" t="s">
        <v>1009</v>
      </c>
      <c r="AT49" s="107" t="s">
        <v>2588</v>
      </c>
      <c r="AU49" s="107" t="s">
        <v>10</v>
      </c>
      <c r="AV49" s="107" t="s">
        <v>10</v>
      </c>
      <c r="AW49" s="107">
        <v>32</v>
      </c>
      <c r="AX49" s="107">
        <v>32</v>
      </c>
      <c r="AY49" s="105" t="s">
        <v>10</v>
      </c>
      <c r="AZ49" s="105" t="s">
        <v>1009</v>
      </c>
      <c r="BA49" s="105" t="s">
        <v>2544</v>
      </c>
      <c r="BB49" s="107" t="s">
        <v>56</v>
      </c>
      <c r="BC49" s="105"/>
      <c r="BD49" s="105"/>
      <c r="BE49" s="105"/>
      <c r="BF49" s="105"/>
      <c r="BG49" s="105"/>
      <c r="BH49" s="105" t="s">
        <v>2589</v>
      </c>
      <c r="BI49" s="105" t="s">
        <v>1009</v>
      </c>
      <c r="BJ49" s="105" t="s">
        <v>2599</v>
      </c>
      <c r="BK49" s="105" t="s">
        <v>1009</v>
      </c>
      <c r="BL49" s="105" t="s">
        <v>1009</v>
      </c>
      <c r="BM49" s="105" t="s">
        <v>1009</v>
      </c>
      <c r="BN49" s="105" t="s">
        <v>201</v>
      </c>
      <c r="BO49" s="105" t="s">
        <v>128</v>
      </c>
      <c r="BP49" s="110" t="s">
        <v>1197</v>
      </c>
      <c r="BQ49" s="105" t="s">
        <v>1752</v>
      </c>
      <c r="BR49" s="105">
        <v>1.25</v>
      </c>
      <c r="BS49" s="105"/>
      <c r="BT49" s="105">
        <v>95</v>
      </c>
      <c r="BU49" s="105">
        <v>0.71</v>
      </c>
      <c r="BV49" s="105">
        <v>2.2000000000000002</v>
      </c>
      <c r="BW49" s="105">
        <v>0.43</v>
      </c>
      <c r="BX49" s="105" t="s">
        <v>10</v>
      </c>
      <c r="BY49" s="105" t="s">
        <v>10</v>
      </c>
      <c r="BZ49" s="105" t="s">
        <v>2591</v>
      </c>
      <c r="CA49" s="105" t="s">
        <v>2592</v>
      </c>
      <c r="CB49" s="105" t="s">
        <v>2593</v>
      </c>
      <c r="CC49" s="105" t="s">
        <v>2594</v>
      </c>
      <c r="CD49" s="106" t="s">
        <v>10</v>
      </c>
      <c r="CE49" s="105"/>
      <c r="CF49" s="105"/>
      <c r="CG49" s="105"/>
      <c r="CH49" s="105"/>
    </row>
    <row r="50" spans="1:86">
      <c r="A50" s="105">
        <v>57</v>
      </c>
      <c r="B50" s="105" t="s">
        <v>2437</v>
      </c>
      <c r="C50" s="105" t="s">
        <v>244</v>
      </c>
      <c r="D50" s="105" t="s">
        <v>6116</v>
      </c>
      <c r="E50" s="105">
        <v>2014</v>
      </c>
      <c r="F50" s="105" t="s">
        <v>2577</v>
      </c>
      <c r="G50" s="107" t="s">
        <v>2578</v>
      </c>
      <c r="H50" s="109" t="s">
        <v>2579</v>
      </c>
      <c r="I50" s="108" t="s">
        <v>2580</v>
      </c>
      <c r="J50" s="108" t="s">
        <v>2581</v>
      </c>
      <c r="K50" s="108" t="s">
        <v>2582</v>
      </c>
      <c r="L50" s="106" t="s">
        <v>2583</v>
      </c>
      <c r="M50" s="110" t="s">
        <v>2584</v>
      </c>
      <c r="N50" s="107" t="s">
        <v>12</v>
      </c>
      <c r="O50" s="107" t="s">
        <v>5663</v>
      </c>
      <c r="P50" s="107" t="s">
        <v>5662</v>
      </c>
      <c r="Q50" s="107" t="s">
        <v>5608</v>
      </c>
      <c r="R50" s="107" t="s">
        <v>2598</v>
      </c>
      <c r="S50" s="107" t="s">
        <v>123</v>
      </c>
      <c r="T50" s="107">
        <v>7.5</v>
      </c>
      <c r="U50" s="107" t="s">
        <v>268</v>
      </c>
      <c r="V50" s="107">
        <v>94</v>
      </c>
      <c r="W50" s="107">
        <v>2134</v>
      </c>
      <c r="X50" s="107">
        <v>94</v>
      </c>
      <c r="Y50" s="107">
        <v>2134</v>
      </c>
      <c r="Z50" s="107" t="s">
        <v>10</v>
      </c>
      <c r="AA50" s="107" t="s">
        <v>1059</v>
      </c>
      <c r="AB50" s="107" t="s">
        <v>555</v>
      </c>
      <c r="AC50" s="120" t="s">
        <v>2484</v>
      </c>
      <c r="AD50" s="120" t="s">
        <v>2484</v>
      </c>
      <c r="AE50" s="107" t="s">
        <v>1224</v>
      </c>
      <c r="AF50" s="107">
        <v>7</v>
      </c>
      <c r="AG50" s="107" t="s">
        <v>268</v>
      </c>
      <c r="AH50" s="107">
        <f t="shared" si="0"/>
        <v>2228</v>
      </c>
      <c r="AI50" s="120">
        <f>INDEX(Exposure_GWASs!F:F,MATCH(Charlie!AE50,Exposure_GWASs!C:C,0))</f>
        <v>249796</v>
      </c>
      <c r="AJ50" s="107" t="s">
        <v>1291</v>
      </c>
      <c r="AK50" s="107" t="s">
        <v>2465</v>
      </c>
      <c r="AL50" s="107" t="s">
        <v>273</v>
      </c>
      <c r="AM50" s="107" t="s">
        <v>1009</v>
      </c>
      <c r="AN50" s="107" t="s">
        <v>2586</v>
      </c>
      <c r="AO50" s="107" t="s">
        <v>1009</v>
      </c>
      <c r="AP50" s="107" t="s">
        <v>1009</v>
      </c>
      <c r="AQ50" s="107" t="s">
        <v>2597</v>
      </c>
      <c r="AR50" s="107" t="s">
        <v>1009</v>
      </c>
      <c r="AS50" s="107" t="s">
        <v>1009</v>
      </c>
      <c r="AT50" s="107" t="s">
        <v>2588</v>
      </c>
      <c r="AU50" s="107" t="s">
        <v>10</v>
      </c>
      <c r="AV50" s="107" t="s">
        <v>10</v>
      </c>
      <c r="AW50" s="107">
        <v>32</v>
      </c>
      <c r="AX50" s="107">
        <v>32</v>
      </c>
      <c r="AY50" s="105" t="s">
        <v>10</v>
      </c>
      <c r="AZ50" s="105" t="s">
        <v>1009</v>
      </c>
      <c r="BA50" s="105" t="s">
        <v>2544</v>
      </c>
      <c r="BB50" s="107" t="s">
        <v>56</v>
      </c>
      <c r="BC50" s="105"/>
      <c r="BD50" s="105"/>
      <c r="BE50" s="105"/>
      <c r="BF50" s="105"/>
      <c r="BG50" s="105"/>
      <c r="BH50" s="105" t="s">
        <v>2589</v>
      </c>
      <c r="BI50" s="105" t="s">
        <v>1009</v>
      </c>
      <c r="BJ50" s="105" t="s">
        <v>2599</v>
      </c>
      <c r="BK50" s="105" t="s">
        <v>1009</v>
      </c>
      <c r="BL50" s="105" t="s">
        <v>1009</v>
      </c>
      <c r="BM50" s="105" t="s">
        <v>1009</v>
      </c>
      <c r="BN50" s="105" t="s">
        <v>201</v>
      </c>
      <c r="BO50" s="105" t="s">
        <v>128</v>
      </c>
      <c r="BP50" s="110" t="s">
        <v>1197</v>
      </c>
      <c r="BQ50" s="105" t="s">
        <v>1752</v>
      </c>
      <c r="BR50" s="105">
        <v>1.54</v>
      </c>
      <c r="BS50" s="105"/>
      <c r="BT50" s="105">
        <v>95</v>
      </c>
      <c r="BU50" s="105">
        <v>0.78</v>
      </c>
      <c r="BV50" s="105">
        <v>3.02</v>
      </c>
      <c r="BW50" s="105">
        <v>0.21</v>
      </c>
      <c r="BX50" s="105" t="s">
        <v>10</v>
      </c>
      <c r="BY50" s="105" t="s">
        <v>10</v>
      </c>
      <c r="BZ50" s="105" t="s">
        <v>2591</v>
      </c>
      <c r="CA50" s="105" t="s">
        <v>2592</v>
      </c>
      <c r="CB50" s="105" t="s">
        <v>2593</v>
      </c>
      <c r="CC50" s="105" t="s">
        <v>2594</v>
      </c>
      <c r="CD50" s="106" t="s">
        <v>10</v>
      </c>
      <c r="CE50" s="105"/>
      <c r="CF50" s="105"/>
      <c r="CG50" s="105"/>
      <c r="CH50" s="105"/>
    </row>
    <row r="51" spans="1:86">
      <c r="A51" s="105">
        <v>57</v>
      </c>
      <c r="B51" s="105" t="s">
        <v>2437</v>
      </c>
      <c r="C51" s="105" t="s">
        <v>244</v>
      </c>
      <c r="D51" s="105" t="s">
        <v>6116</v>
      </c>
      <c r="E51" s="105">
        <v>2014</v>
      </c>
      <c r="F51" s="105" t="s">
        <v>2577</v>
      </c>
      <c r="G51" s="107" t="s">
        <v>2578</v>
      </c>
      <c r="H51" s="109" t="s">
        <v>2579</v>
      </c>
      <c r="I51" s="108" t="s">
        <v>2580</v>
      </c>
      <c r="J51" s="108" t="s">
        <v>2581</v>
      </c>
      <c r="K51" s="108" t="s">
        <v>2582</v>
      </c>
      <c r="L51" s="106" t="s">
        <v>2583</v>
      </c>
      <c r="M51" s="110" t="s">
        <v>2584</v>
      </c>
      <c r="N51" s="107" t="s">
        <v>12</v>
      </c>
      <c r="O51" s="107" t="s">
        <v>5663</v>
      </c>
      <c r="P51" s="107" t="s">
        <v>5633</v>
      </c>
      <c r="Q51" s="107" t="s">
        <v>5608</v>
      </c>
      <c r="R51" s="107" t="s">
        <v>2595</v>
      </c>
      <c r="S51" s="107" t="s">
        <v>123</v>
      </c>
      <c r="T51" s="107">
        <v>7.5</v>
      </c>
      <c r="U51" s="107" t="s">
        <v>295</v>
      </c>
      <c r="V51" s="107">
        <v>242</v>
      </c>
      <c r="W51" s="107">
        <v>3586</v>
      </c>
      <c r="X51" s="107">
        <v>242</v>
      </c>
      <c r="Y51" s="107">
        <v>3586</v>
      </c>
      <c r="Z51" s="107" t="s">
        <v>10</v>
      </c>
      <c r="AA51" s="107" t="s">
        <v>1059</v>
      </c>
      <c r="AB51" s="107" t="s">
        <v>555</v>
      </c>
      <c r="AC51" s="120" t="s">
        <v>4617</v>
      </c>
      <c r="AD51" s="120" t="s">
        <v>4617</v>
      </c>
      <c r="AE51" s="107" t="s">
        <v>1224</v>
      </c>
      <c r="AF51" s="107">
        <v>9</v>
      </c>
      <c r="AG51" s="107" t="s">
        <v>140</v>
      </c>
      <c r="AH51" s="107">
        <f t="shared" si="0"/>
        <v>3828</v>
      </c>
      <c r="AI51" s="120">
        <f>INDEX(Exposure_GWASs!F:F,MATCH(Charlie!AE51,Exposure_GWASs!C:C,0))</f>
        <v>249796</v>
      </c>
      <c r="AJ51" s="107" t="s">
        <v>1291</v>
      </c>
      <c r="AK51" s="107" t="s">
        <v>2465</v>
      </c>
      <c r="AL51" s="107" t="s">
        <v>273</v>
      </c>
      <c r="AM51" s="107" t="s">
        <v>1009</v>
      </c>
      <c r="AN51" s="107" t="s">
        <v>2586</v>
      </c>
      <c r="AO51" s="107" t="s">
        <v>1009</v>
      </c>
      <c r="AP51" s="107" t="s">
        <v>1009</v>
      </c>
      <c r="AQ51" s="107" t="s">
        <v>2587</v>
      </c>
      <c r="AR51" s="107" t="s">
        <v>1009</v>
      </c>
      <c r="AS51" s="107" t="s">
        <v>1009</v>
      </c>
      <c r="AT51" s="107" t="s">
        <v>2588</v>
      </c>
      <c r="AU51" s="107" t="s">
        <v>10</v>
      </c>
      <c r="AV51" s="107" t="s">
        <v>10</v>
      </c>
      <c r="AW51" s="107">
        <v>32</v>
      </c>
      <c r="AX51" s="107">
        <v>32</v>
      </c>
      <c r="AY51" s="105" t="s">
        <v>10</v>
      </c>
      <c r="AZ51" s="105" t="s">
        <v>1009</v>
      </c>
      <c r="BA51" s="105" t="s">
        <v>2544</v>
      </c>
      <c r="BB51" s="107" t="s">
        <v>56</v>
      </c>
      <c r="BC51" s="105"/>
      <c r="BD51" s="105"/>
      <c r="BE51" s="105"/>
      <c r="BF51" s="105"/>
      <c r="BG51" s="105"/>
      <c r="BH51" s="105" t="s">
        <v>2589</v>
      </c>
      <c r="BI51" s="105" t="s">
        <v>1009</v>
      </c>
      <c r="BJ51" s="105" t="s">
        <v>2599</v>
      </c>
      <c r="BK51" s="105" t="s">
        <v>1009</v>
      </c>
      <c r="BL51" s="105" t="s">
        <v>1009</v>
      </c>
      <c r="BM51" s="105" t="s">
        <v>1009</v>
      </c>
      <c r="BN51" s="105" t="s">
        <v>201</v>
      </c>
      <c r="BO51" s="105" t="s">
        <v>2600</v>
      </c>
      <c r="BP51" s="110" t="s">
        <v>1197</v>
      </c>
      <c r="BQ51" s="105" t="s">
        <v>1752</v>
      </c>
      <c r="BR51" s="105">
        <v>1.41</v>
      </c>
      <c r="BS51" s="105"/>
      <c r="BT51" s="105">
        <v>95</v>
      </c>
      <c r="BU51" s="105">
        <v>1.1100000000000001</v>
      </c>
      <c r="BV51" s="105">
        <v>1.79</v>
      </c>
      <c r="BW51" s="105">
        <v>6.0000000000000001E-3</v>
      </c>
      <c r="BX51" s="105" t="s">
        <v>10</v>
      </c>
      <c r="BY51" s="105" t="s">
        <v>10</v>
      </c>
      <c r="BZ51" s="105" t="s">
        <v>2591</v>
      </c>
      <c r="CA51" s="105" t="s">
        <v>2592</v>
      </c>
      <c r="CB51" s="105" t="s">
        <v>2593</v>
      </c>
      <c r="CC51" s="105" t="s">
        <v>2594</v>
      </c>
      <c r="CD51" s="106" t="s">
        <v>10</v>
      </c>
      <c r="CE51" s="105"/>
      <c r="CF51" s="105"/>
      <c r="CG51" s="105"/>
      <c r="CH51" s="105"/>
    </row>
    <row r="52" spans="1:86">
      <c r="A52" s="105">
        <v>57</v>
      </c>
      <c r="B52" s="105" t="s">
        <v>2437</v>
      </c>
      <c r="C52" s="105" t="s">
        <v>244</v>
      </c>
      <c r="D52" s="105" t="s">
        <v>6116</v>
      </c>
      <c r="E52" s="105">
        <v>2014</v>
      </c>
      <c r="F52" s="105" t="s">
        <v>2577</v>
      </c>
      <c r="G52" s="107" t="s">
        <v>2578</v>
      </c>
      <c r="H52" s="109" t="s">
        <v>2579</v>
      </c>
      <c r="I52" s="108" t="s">
        <v>2580</v>
      </c>
      <c r="J52" s="108" t="s">
        <v>2581</v>
      </c>
      <c r="K52" s="108" t="s">
        <v>2582</v>
      </c>
      <c r="L52" s="106" t="s">
        <v>2583</v>
      </c>
      <c r="M52" s="110" t="s">
        <v>2584</v>
      </c>
      <c r="N52" s="107" t="s">
        <v>12</v>
      </c>
      <c r="O52" s="107" t="s">
        <v>5663</v>
      </c>
      <c r="P52" s="107" t="s">
        <v>5661</v>
      </c>
      <c r="Q52" s="107" t="s">
        <v>5608</v>
      </c>
      <c r="R52" s="107" t="s">
        <v>2598</v>
      </c>
      <c r="S52" s="107" t="s">
        <v>123</v>
      </c>
      <c r="T52" s="107">
        <v>7.5</v>
      </c>
      <c r="U52" s="107" t="s">
        <v>295</v>
      </c>
      <c r="V52" s="107">
        <v>116</v>
      </c>
      <c r="W52" s="107">
        <v>3586</v>
      </c>
      <c r="X52" s="107">
        <v>116</v>
      </c>
      <c r="Y52" s="107">
        <v>3586</v>
      </c>
      <c r="Z52" s="107" t="s">
        <v>10</v>
      </c>
      <c r="AA52" s="107" t="s">
        <v>1059</v>
      </c>
      <c r="AB52" s="107" t="s">
        <v>555</v>
      </c>
      <c r="AC52" s="120" t="s">
        <v>4617</v>
      </c>
      <c r="AD52" s="120" t="s">
        <v>4617</v>
      </c>
      <c r="AE52" s="107" t="s">
        <v>1224</v>
      </c>
      <c r="AF52" s="107">
        <v>9</v>
      </c>
      <c r="AG52" s="107" t="s">
        <v>140</v>
      </c>
      <c r="AH52" s="107">
        <f t="shared" si="0"/>
        <v>3702</v>
      </c>
      <c r="AI52" s="120">
        <f>INDEX(Exposure_GWASs!F:F,MATCH(Charlie!AE52,Exposure_GWASs!C:C,0))</f>
        <v>249796</v>
      </c>
      <c r="AJ52" s="107" t="s">
        <v>1291</v>
      </c>
      <c r="AK52" s="107" t="s">
        <v>2465</v>
      </c>
      <c r="AL52" s="107" t="s">
        <v>273</v>
      </c>
      <c r="AM52" s="107" t="s">
        <v>1009</v>
      </c>
      <c r="AN52" s="107" t="s">
        <v>2586</v>
      </c>
      <c r="AO52" s="107" t="s">
        <v>1009</v>
      </c>
      <c r="AP52" s="107" t="s">
        <v>1009</v>
      </c>
      <c r="AQ52" s="107" t="s">
        <v>2596</v>
      </c>
      <c r="AR52" s="107" t="s">
        <v>1009</v>
      </c>
      <c r="AS52" s="107" t="s">
        <v>1009</v>
      </c>
      <c r="AT52" s="107" t="s">
        <v>2588</v>
      </c>
      <c r="AU52" s="107" t="s">
        <v>10</v>
      </c>
      <c r="AV52" s="107" t="s">
        <v>10</v>
      </c>
      <c r="AW52" s="107">
        <v>32</v>
      </c>
      <c r="AX52" s="107">
        <v>32</v>
      </c>
      <c r="AY52" s="105" t="s">
        <v>10</v>
      </c>
      <c r="AZ52" s="105" t="s">
        <v>1009</v>
      </c>
      <c r="BA52" s="105" t="s">
        <v>2544</v>
      </c>
      <c r="BB52" s="107" t="s">
        <v>56</v>
      </c>
      <c r="BC52" s="105"/>
      <c r="BD52" s="105"/>
      <c r="BE52" s="105"/>
      <c r="BF52" s="105"/>
      <c r="BG52" s="105"/>
      <c r="BH52" s="105" t="s">
        <v>2589</v>
      </c>
      <c r="BI52" s="105" t="s">
        <v>1009</v>
      </c>
      <c r="BJ52" s="105" t="s">
        <v>2599</v>
      </c>
      <c r="BK52" s="105" t="s">
        <v>1009</v>
      </c>
      <c r="BL52" s="105" t="s">
        <v>1009</v>
      </c>
      <c r="BM52" s="105" t="s">
        <v>1009</v>
      </c>
      <c r="BN52" s="105" t="s">
        <v>201</v>
      </c>
      <c r="BO52" s="105" t="s">
        <v>2600</v>
      </c>
      <c r="BP52" s="110" t="s">
        <v>1197</v>
      </c>
      <c r="BQ52" s="105" t="s">
        <v>1752</v>
      </c>
      <c r="BR52" s="105">
        <v>1.73</v>
      </c>
      <c r="BS52" s="105"/>
      <c r="BT52" s="105">
        <v>95</v>
      </c>
      <c r="BU52" s="105">
        <v>1.17</v>
      </c>
      <c r="BV52" s="105">
        <v>2.5499999999999998</v>
      </c>
      <c r="BW52" s="105">
        <v>6.0000000000000001E-3</v>
      </c>
      <c r="BX52" s="105" t="s">
        <v>10</v>
      </c>
      <c r="BY52" s="105" t="s">
        <v>10</v>
      </c>
      <c r="BZ52" s="105" t="s">
        <v>2591</v>
      </c>
      <c r="CA52" s="105" t="s">
        <v>2592</v>
      </c>
      <c r="CB52" s="105" t="s">
        <v>2593</v>
      </c>
      <c r="CC52" s="105" t="s">
        <v>2594</v>
      </c>
      <c r="CD52" s="106" t="s">
        <v>10</v>
      </c>
      <c r="CE52" s="105"/>
      <c r="CF52" s="105"/>
      <c r="CG52" s="105"/>
      <c r="CH52" s="105"/>
    </row>
    <row r="53" spans="1:86">
      <c r="A53" s="105">
        <v>57</v>
      </c>
      <c r="B53" s="105" t="s">
        <v>2437</v>
      </c>
      <c r="C53" s="105" t="s">
        <v>244</v>
      </c>
      <c r="D53" s="105" t="s">
        <v>6116</v>
      </c>
      <c r="E53" s="105">
        <v>2014</v>
      </c>
      <c r="F53" s="105" t="s">
        <v>2577</v>
      </c>
      <c r="G53" s="107" t="s">
        <v>2578</v>
      </c>
      <c r="H53" s="109" t="s">
        <v>2579</v>
      </c>
      <c r="I53" s="108" t="s">
        <v>2580</v>
      </c>
      <c r="J53" s="108" t="s">
        <v>2581</v>
      </c>
      <c r="K53" s="108" t="s">
        <v>2582</v>
      </c>
      <c r="L53" s="106" t="s">
        <v>2583</v>
      </c>
      <c r="M53" s="110" t="s">
        <v>2584</v>
      </c>
      <c r="N53" s="107" t="s">
        <v>12</v>
      </c>
      <c r="O53" s="107" t="s">
        <v>5663</v>
      </c>
      <c r="P53" s="107" t="s">
        <v>5662</v>
      </c>
      <c r="Q53" s="107" t="s">
        <v>5608</v>
      </c>
      <c r="R53" s="107" t="s">
        <v>2598</v>
      </c>
      <c r="S53" s="107" t="s">
        <v>123</v>
      </c>
      <c r="T53" s="107">
        <v>7.5</v>
      </c>
      <c r="U53" s="107" t="s">
        <v>295</v>
      </c>
      <c r="V53" s="107">
        <v>94</v>
      </c>
      <c r="W53" s="107">
        <v>3586</v>
      </c>
      <c r="X53" s="107">
        <v>94</v>
      </c>
      <c r="Y53" s="107">
        <v>3586</v>
      </c>
      <c r="Z53" s="107" t="s">
        <v>10</v>
      </c>
      <c r="AA53" s="107" t="s">
        <v>1059</v>
      </c>
      <c r="AB53" s="107" t="s">
        <v>555</v>
      </c>
      <c r="AC53" s="120" t="s">
        <v>4617</v>
      </c>
      <c r="AD53" s="120" t="s">
        <v>4617</v>
      </c>
      <c r="AE53" s="107" t="s">
        <v>1224</v>
      </c>
      <c r="AF53" s="107">
        <v>9</v>
      </c>
      <c r="AG53" s="107" t="s">
        <v>140</v>
      </c>
      <c r="AH53" s="107">
        <f t="shared" si="0"/>
        <v>3680</v>
      </c>
      <c r="AI53" s="120">
        <f>INDEX(Exposure_GWASs!F:F,MATCH(Charlie!AE53,Exposure_GWASs!C:C,0))</f>
        <v>249796</v>
      </c>
      <c r="AJ53" s="107" t="s">
        <v>1291</v>
      </c>
      <c r="AK53" s="107" t="s">
        <v>2465</v>
      </c>
      <c r="AL53" s="107" t="s">
        <v>273</v>
      </c>
      <c r="AM53" s="107" t="s">
        <v>1009</v>
      </c>
      <c r="AN53" s="107" t="s">
        <v>2586</v>
      </c>
      <c r="AO53" s="107" t="s">
        <v>1009</v>
      </c>
      <c r="AP53" s="107" t="s">
        <v>1009</v>
      </c>
      <c r="AQ53" s="107" t="s">
        <v>2597</v>
      </c>
      <c r="AR53" s="107" t="s">
        <v>1009</v>
      </c>
      <c r="AS53" s="107" t="s">
        <v>1009</v>
      </c>
      <c r="AT53" s="107" t="s">
        <v>2588</v>
      </c>
      <c r="AU53" s="107" t="s">
        <v>10</v>
      </c>
      <c r="AV53" s="107" t="s">
        <v>10</v>
      </c>
      <c r="AW53" s="107">
        <v>32</v>
      </c>
      <c r="AX53" s="107">
        <v>32</v>
      </c>
      <c r="AY53" s="105" t="s">
        <v>10</v>
      </c>
      <c r="AZ53" s="105" t="s">
        <v>1009</v>
      </c>
      <c r="BA53" s="105" t="s">
        <v>2544</v>
      </c>
      <c r="BB53" s="107" t="s">
        <v>56</v>
      </c>
      <c r="BC53" s="105"/>
      <c r="BD53" s="105"/>
      <c r="BE53" s="105"/>
      <c r="BF53" s="105"/>
      <c r="BG53" s="105"/>
      <c r="BH53" s="105" t="s">
        <v>2589</v>
      </c>
      <c r="BI53" s="105" t="s">
        <v>1009</v>
      </c>
      <c r="BJ53" s="105" t="s">
        <v>2599</v>
      </c>
      <c r="BK53" s="105" t="s">
        <v>1009</v>
      </c>
      <c r="BL53" s="105" t="s">
        <v>1009</v>
      </c>
      <c r="BM53" s="105" t="s">
        <v>1009</v>
      </c>
      <c r="BN53" s="105" t="s">
        <v>201</v>
      </c>
      <c r="BO53" s="105" t="s">
        <v>2600</v>
      </c>
      <c r="BP53" s="110" t="s">
        <v>1197</v>
      </c>
      <c r="BQ53" s="105" t="s">
        <v>1752</v>
      </c>
      <c r="BR53" s="105">
        <v>1.25</v>
      </c>
      <c r="BS53" s="105"/>
      <c r="BT53" s="105">
        <v>95</v>
      </c>
      <c r="BU53" s="105">
        <v>0.86</v>
      </c>
      <c r="BV53" s="105">
        <v>1.8</v>
      </c>
      <c r="BW53" s="105">
        <v>0.24</v>
      </c>
      <c r="BX53" s="105" t="s">
        <v>10</v>
      </c>
      <c r="BY53" s="105" t="s">
        <v>10</v>
      </c>
      <c r="BZ53" s="105" t="s">
        <v>2591</v>
      </c>
      <c r="CA53" s="105" t="s">
        <v>2592</v>
      </c>
      <c r="CB53" s="105" t="s">
        <v>2593</v>
      </c>
      <c r="CC53" s="105" t="s">
        <v>2594</v>
      </c>
      <c r="CD53" s="106" t="s">
        <v>10</v>
      </c>
      <c r="CE53" s="105"/>
      <c r="CF53" s="105"/>
      <c r="CG53" s="105"/>
      <c r="CH53" s="105"/>
    </row>
    <row r="54" spans="1:86">
      <c r="A54" s="105">
        <v>57</v>
      </c>
      <c r="B54" s="105" t="s">
        <v>2437</v>
      </c>
      <c r="C54" s="105" t="s">
        <v>244</v>
      </c>
      <c r="D54" s="105" t="s">
        <v>6116</v>
      </c>
      <c r="E54" s="105">
        <v>2014</v>
      </c>
      <c r="F54" s="105" t="s">
        <v>2577</v>
      </c>
      <c r="G54" s="107" t="s">
        <v>2578</v>
      </c>
      <c r="H54" s="109" t="s">
        <v>2579</v>
      </c>
      <c r="I54" s="108" t="s">
        <v>2580</v>
      </c>
      <c r="J54" s="108" t="s">
        <v>2581</v>
      </c>
      <c r="K54" s="108" t="s">
        <v>2582</v>
      </c>
      <c r="L54" s="106" t="s">
        <v>2583</v>
      </c>
      <c r="M54" s="110" t="s">
        <v>2584</v>
      </c>
      <c r="N54" s="107" t="s">
        <v>12</v>
      </c>
      <c r="O54" s="107" t="s">
        <v>5663</v>
      </c>
      <c r="P54" s="107" t="s">
        <v>5633</v>
      </c>
      <c r="Q54" s="107" t="s">
        <v>5608</v>
      </c>
      <c r="R54" s="107" t="s">
        <v>2595</v>
      </c>
      <c r="S54" s="107" t="s">
        <v>123</v>
      </c>
      <c r="T54" s="107">
        <v>7.5</v>
      </c>
      <c r="U54" s="107" t="s">
        <v>295</v>
      </c>
      <c r="V54" s="107">
        <v>242</v>
      </c>
      <c r="W54" s="107">
        <v>3586</v>
      </c>
      <c r="X54" s="107">
        <v>242</v>
      </c>
      <c r="Y54" s="107">
        <v>3586</v>
      </c>
      <c r="Z54" s="107" t="s">
        <v>10</v>
      </c>
      <c r="AA54" s="107" t="s">
        <v>1059</v>
      </c>
      <c r="AB54" s="107" t="s">
        <v>555</v>
      </c>
      <c r="AC54" s="120" t="s">
        <v>5531</v>
      </c>
      <c r="AD54" s="120" t="s">
        <v>5531</v>
      </c>
      <c r="AE54" s="107" t="s">
        <v>1224</v>
      </c>
      <c r="AF54" s="107">
        <v>9</v>
      </c>
      <c r="AG54" s="107" t="s">
        <v>140</v>
      </c>
      <c r="AH54" s="107">
        <f t="shared" si="0"/>
        <v>3828</v>
      </c>
      <c r="AI54" s="120">
        <f>INDEX(Exposure_GWASs!F:F,MATCH(Charlie!AE54,Exposure_GWASs!C:C,0))</f>
        <v>249796</v>
      </c>
      <c r="AJ54" s="107" t="s">
        <v>1291</v>
      </c>
      <c r="AK54" s="107" t="s">
        <v>2465</v>
      </c>
      <c r="AL54" s="107" t="s">
        <v>273</v>
      </c>
      <c r="AM54" s="107" t="s">
        <v>1009</v>
      </c>
      <c r="AN54" s="107" t="s">
        <v>2586</v>
      </c>
      <c r="AO54" s="107" t="s">
        <v>1009</v>
      </c>
      <c r="AP54" s="107" t="s">
        <v>1009</v>
      </c>
      <c r="AQ54" s="107" t="s">
        <v>2587</v>
      </c>
      <c r="AR54" s="107" t="s">
        <v>1009</v>
      </c>
      <c r="AS54" s="107" t="s">
        <v>1009</v>
      </c>
      <c r="AT54" s="107" t="s">
        <v>2588</v>
      </c>
      <c r="AU54" s="107" t="s">
        <v>10</v>
      </c>
      <c r="AV54" s="107" t="s">
        <v>10</v>
      </c>
      <c r="AW54" s="107">
        <v>32</v>
      </c>
      <c r="AX54" s="107">
        <v>32</v>
      </c>
      <c r="AY54" s="105" t="s">
        <v>10</v>
      </c>
      <c r="AZ54" s="105" t="s">
        <v>1009</v>
      </c>
      <c r="BA54" s="105" t="s">
        <v>2544</v>
      </c>
      <c r="BB54" s="107" t="s">
        <v>56</v>
      </c>
      <c r="BC54" s="105"/>
      <c r="BD54" s="105"/>
      <c r="BE54" s="105"/>
      <c r="BF54" s="105"/>
      <c r="BG54" s="105"/>
      <c r="BH54" s="105" t="s">
        <v>2589</v>
      </c>
      <c r="BI54" s="105" t="s">
        <v>1009</v>
      </c>
      <c r="BJ54" s="105" t="s">
        <v>2599</v>
      </c>
      <c r="BK54" s="105" t="s">
        <v>1009</v>
      </c>
      <c r="BL54" s="105" t="s">
        <v>1009</v>
      </c>
      <c r="BM54" s="105" t="s">
        <v>1009</v>
      </c>
      <c r="BN54" s="105" t="s">
        <v>201</v>
      </c>
      <c r="BO54" s="105" t="s">
        <v>220</v>
      </c>
      <c r="BP54" s="110" t="s">
        <v>1197</v>
      </c>
      <c r="BQ54" s="105" t="s">
        <v>1752</v>
      </c>
      <c r="BR54" s="105">
        <v>2.25</v>
      </c>
      <c r="BS54" s="105"/>
      <c r="BT54" s="105">
        <v>95</v>
      </c>
      <c r="BU54" s="105">
        <v>1.23</v>
      </c>
      <c r="BV54" s="105">
        <v>4.1100000000000003</v>
      </c>
      <c r="BW54" s="105">
        <v>8.9999999999999993E-3</v>
      </c>
      <c r="BX54" s="105" t="s">
        <v>10</v>
      </c>
      <c r="BY54" s="105" t="s">
        <v>10</v>
      </c>
      <c r="BZ54" s="105" t="s">
        <v>2591</v>
      </c>
      <c r="CA54" s="105" t="s">
        <v>2592</v>
      </c>
      <c r="CB54" s="105" t="s">
        <v>2593</v>
      </c>
      <c r="CC54" s="105" t="s">
        <v>2594</v>
      </c>
      <c r="CD54" s="106" t="s">
        <v>10</v>
      </c>
      <c r="CE54" s="105"/>
      <c r="CF54" s="105"/>
      <c r="CG54" s="105"/>
      <c r="CH54" s="105"/>
    </row>
    <row r="55" spans="1:86">
      <c r="A55" s="105">
        <v>57</v>
      </c>
      <c r="B55" s="105" t="s">
        <v>2437</v>
      </c>
      <c r="C55" s="105" t="s">
        <v>244</v>
      </c>
      <c r="D55" s="105" t="s">
        <v>6116</v>
      </c>
      <c r="E55" s="105">
        <v>2014</v>
      </c>
      <c r="F55" s="105" t="s">
        <v>2577</v>
      </c>
      <c r="G55" s="107" t="s">
        <v>2578</v>
      </c>
      <c r="H55" s="109" t="s">
        <v>2579</v>
      </c>
      <c r="I55" s="108" t="s">
        <v>2580</v>
      </c>
      <c r="J55" s="108" t="s">
        <v>2581</v>
      </c>
      <c r="K55" s="108" t="s">
        <v>2582</v>
      </c>
      <c r="L55" s="106" t="s">
        <v>2583</v>
      </c>
      <c r="M55" s="110" t="s">
        <v>2584</v>
      </c>
      <c r="N55" s="107" t="s">
        <v>12</v>
      </c>
      <c r="O55" s="107" t="s">
        <v>5663</v>
      </c>
      <c r="P55" s="269" t="s">
        <v>5661</v>
      </c>
      <c r="Q55" s="107" t="s">
        <v>5608</v>
      </c>
      <c r="R55" s="107" t="s">
        <v>2598</v>
      </c>
      <c r="S55" s="107" t="s">
        <v>123</v>
      </c>
      <c r="T55" s="107">
        <v>7.5</v>
      </c>
      <c r="U55" s="107" t="s">
        <v>295</v>
      </c>
      <c r="V55" s="107">
        <v>116</v>
      </c>
      <c r="W55" s="107">
        <v>3586</v>
      </c>
      <c r="X55" s="107">
        <v>116</v>
      </c>
      <c r="Y55" s="107">
        <v>3586</v>
      </c>
      <c r="Z55" s="107" t="s">
        <v>10</v>
      </c>
      <c r="AA55" s="107" t="s">
        <v>1059</v>
      </c>
      <c r="AB55" s="107" t="s">
        <v>555</v>
      </c>
      <c r="AC55" s="120" t="s">
        <v>5531</v>
      </c>
      <c r="AD55" s="120" t="s">
        <v>5531</v>
      </c>
      <c r="AE55" s="107" t="s">
        <v>1224</v>
      </c>
      <c r="AF55" s="107">
        <v>9</v>
      </c>
      <c r="AG55" s="107" t="s">
        <v>140</v>
      </c>
      <c r="AH55" s="107">
        <f t="shared" si="0"/>
        <v>3702</v>
      </c>
      <c r="AI55" s="120">
        <f>INDEX(Exposure_GWASs!F:F,MATCH(Charlie!AE55,Exposure_GWASs!C:C,0))</f>
        <v>249796</v>
      </c>
      <c r="AJ55" s="107" t="s">
        <v>1291</v>
      </c>
      <c r="AK55" s="107" t="s">
        <v>2465</v>
      </c>
      <c r="AL55" s="107" t="s">
        <v>273</v>
      </c>
      <c r="AM55" s="107" t="s">
        <v>1009</v>
      </c>
      <c r="AN55" s="107" t="s">
        <v>2586</v>
      </c>
      <c r="AO55" s="107" t="s">
        <v>1009</v>
      </c>
      <c r="AP55" s="107" t="s">
        <v>1009</v>
      </c>
      <c r="AQ55" s="107" t="s">
        <v>2596</v>
      </c>
      <c r="AR55" s="107" t="s">
        <v>1009</v>
      </c>
      <c r="AS55" s="107" t="s">
        <v>1009</v>
      </c>
      <c r="AT55" s="107" t="s">
        <v>2588</v>
      </c>
      <c r="AU55" s="107" t="s">
        <v>10</v>
      </c>
      <c r="AV55" s="107" t="s">
        <v>10</v>
      </c>
      <c r="AW55" s="107">
        <v>32</v>
      </c>
      <c r="AX55" s="107">
        <v>32</v>
      </c>
      <c r="AY55" s="105" t="s">
        <v>10</v>
      </c>
      <c r="AZ55" s="105" t="s">
        <v>1009</v>
      </c>
      <c r="BA55" s="105" t="s">
        <v>2544</v>
      </c>
      <c r="BB55" s="107" t="s">
        <v>56</v>
      </c>
      <c r="BC55" s="105"/>
      <c r="BD55" s="105"/>
      <c r="BE55" s="105"/>
      <c r="BF55" s="105"/>
      <c r="BG55" s="105"/>
      <c r="BH55" s="105" t="s">
        <v>2589</v>
      </c>
      <c r="BI55" s="105" t="s">
        <v>1009</v>
      </c>
      <c r="BJ55" s="105" t="s">
        <v>2599</v>
      </c>
      <c r="BK55" s="105" t="s">
        <v>1009</v>
      </c>
      <c r="BL55" s="105" t="s">
        <v>1009</v>
      </c>
      <c r="BM55" s="105" t="s">
        <v>1009</v>
      </c>
      <c r="BN55" s="105" t="s">
        <v>201</v>
      </c>
      <c r="BO55" s="105" t="s">
        <v>220</v>
      </c>
      <c r="BP55" s="110" t="s">
        <v>1197</v>
      </c>
      <c r="BQ55" s="105" t="s">
        <v>1752</v>
      </c>
      <c r="BR55" s="105">
        <v>4.3600000000000003</v>
      </c>
      <c r="BS55" s="105"/>
      <c r="BT55" s="105">
        <v>95</v>
      </c>
      <c r="BU55" s="105">
        <v>1.4</v>
      </c>
      <c r="BV55" s="105">
        <v>13.59</v>
      </c>
      <c r="BW55" s="105">
        <v>0.01</v>
      </c>
      <c r="BX55" s="105" t="s">
        <v>10</v>
      </c>
      <c r="BY55" s="105" t="s">
        <v>10</v>
      </c>
      <c r="BZ55" s="105" t="s">
        <v>2591</v>
      </c>
      <c r="CA55" s="105" t="s">
        <v>2592</v>
      </c>
      <c r="CB55" s="105" t="s">
        <v>2593</v>
      </c>
      <c r="CC55" s="105" t="s">
        <v>2594</v>
      </c>
      <c r="CD55" s="106" t="s">
        <v>10</v>
      </c>
      <c r="CE55" s="105"/>
      <c r="CF55" s="105"/>
      <c r="CG55" s="105"/>
      <c r="CH55" s="105"/>
    </row>
    <row r="56" spans="1:86">
      <c r="A56" s="105">
        <v>57</v>
      </c>
      <c r="B56" s="105" t="s">
        <v>2437</v>
      </c>
      <c r="C56" s="105" t="s">
        <v>244</v>
      </c>
      <c r="D56" s="105" t="s">
        <v>6116</v>
      </c>
      <c r="E56" s="105">
        <v>2014</v>
      </c>
      <c r="F56" s="105" t="s">
        <v>2577</v>
      </c>
      <c r="G56" s="107" t="s">
        <v>2578</v>
      </c>
      <c r="H56" s="109" t="s">
        <v>2579</v>
      </c>
      <c r="I56" s="108" t="s">
        <v>2580</v>
      </c>
      <c r="J56" s="108" t="s">
        <v>2581</v>
      </c>
      <c r="K56" s="108" t="s">
        <v>2582</v>
      </c>
      <c r="L56" s="106" t="s">
        <v>2583</v>
      </c>
      <c r="M56" s="110" t="s">
        <v>2584</v>
      </c>
      <c r="N56" s="107" t="s">
        <v>12</v>
      </c>
      <c r="O56" s="107" t="s">
        <v>5663</v>
      </c>
      <c r="P56" s="107" t="s">
        <v>5662</v>
      </c>
      <c r="Q56" s="107" t="s">
        <v>5608</v>
      </c>
      <c r="R56" s="107" t="s">
        <v>2598</v>
      </c>
      <c r="S56" s="107" t="s">
        <v>123</v>
      </c>
      <c r="T56" s="107">
        <v>7.5</v>
      </c>
      <c r="U56" s="107" t="s">
        <v>295</v>
      </c>
      <c r="V56" s="107">
        <v>94</v>
      </c>
      <c r="W56" s="107">
        <v>3586</v>
      </c>
      <c r="X56" s="107">
        <v>94</v>
      </c>
      <c r="Y56" s="107">
        <v>3586</v>
      </c>
      <c r="Z56" s="107" t="s">
        <v>10</v>
      </c>
      <c r="AA56" s="107" t="s">
        <v>1059</v>
      </c>
      <c r="AB56" s="107" t="s">
        <v>555</v>
      </c>
      <c r="AC56" s="120" t="s">
        <v>5531</v>
      </c>
      <c r="AD56" s="120" t="s">
        <v>5531</v>
      </c>
      <c r="AE56" s="107" t="s">
        <v>1224</v>
      </c>
      <c r="AF56" s="107">
        <v>9</v>
      </c>
      <c r="AG56" s="107" t="s">
        <v>140</v>
      </c>
      <c r="AH56" s="107">
        <f t="shared" si="0"/>
        <v>3680</v>
      </c>
      <c r="AI56" s="120">
        <f>INDEX(Exposure_GWASs!F:F,MATCH(Charlie!AE56,Exposure_GWASs!C:C,0))</f>
        <v>249796</v>
      </c>
      <c r="AJ56" s="107" t="s">
        <v>1291</v>
      </c>
      <c r="AK56" s="107" t="s">
        <v>2465</v>
      </c>
      <c r="AL56" s="107" t="s">
        <v>273</v>
      </c>
      <c r="AM56" s="107" t="s">
        <v>1009</v>
      </c>
      <c r="AN56" s="107" t="s">
        <v>2586</v>
      </c>
      <c r="AO56" s="107" t="s">
        <v>1009</v>
      </c>
      <c r="AP56" s="107" t="s">
        <v>1009</v>
      </c>
      <c r="AQ56" s="107" t="s">
        <v>2597</v>
      </c>
      <c r="AR56" s="107" t="s">
        <v>1009</v>
      </c>
      <c r="AS56" s="107" t="s">
        <v>1009</v>
      </c>
      <c r="AT56" s="107" t="s">
        <v>2588</v>
      </c>
      <c r="AU56" s="107" t="s">
        <v>10</v>
      </c>
      <c r="AV56" s="107" t="s">
        <v>10</v>
      </c>
      <c r="AW56" s="107">
        <v>32</v>
      </c>
      <c r="AX56" s="107">
        <v>32</v>
      </c>
      <c r="AY56" s="105" t="s">
        <v>10</v>
      </c>
      <c r="AZ56" s="105" t="s">
        <v>1009</v>
      </c>
      <c r="BA56" s="105" t="s">
        <v>2544</v>
      </c>
      <c r="BB56" s="107" t="s">
        <v>56</v>
      </c>
      <c r="BC56" s="105"/>
      <c r="BD56" s="105"/>
      <c r="BE56" s="105"/>
      <c r="BF56" s="105"/>
      <c r="BG56" s="105"/>
      <c r="BH56" s="105" t="s">
        <v>2589</v>
      </c>
      <c r="BI56" s="105" t="s">
        <v>1009</v>
      </c>
      <c r="BJ56" s="105" t="s">
        <v>2599</v>
      </c>
      <c r="BK56" s="105" t="s">
        <v>1009</v>
      </c>
      <c r="BL56" s="105" t="s">
        <v>1009</v>
      </c>
      <c r="BM56" s="105" t="s">
        <v>1009</v>
      </c>
      <c r="BN56" s="105" t="s">
        <v>201</v>
      </c>
      <c r="BO56" s="105" t="s">
        <v>220</v>
      </c>
      <c r="BP56" s="110" t="s">
        <v>1197</v>
      </c>
      <c r="BQ56" s="105" t="s">
        <v>1752</v>
      </c>
      <c r="BR56" s="105">
        <v>1.69</v>
      </c>
      <c r="BS56" s="105"/>
      <c r="BT56" s="105">
        <v>95</v>
      </c>
      <c r="BU56" s="105">
        <v>0.7</v>
      </c>
      <c r="BV56" s="105">
        <v>4.12</v>
      </c>
      <c r="BW56" s="105">
        <v>0.25</v>
      </c>
      <c r="BX56" s="105" t="s">
        <v>10</v>
      </c>
      <c r="BY56" s="105" t="s">
        <v>10</v>
      </c>
      <c r="BZ56" s="105" t="s">
        <v>2591</v>
      </c>
      <c r="CA56" s="105" t="s">
        <v>2592</v>
      </c>
      <c r="CB56" s="105" t="s">
        <v>2593</v>
      </c>
      <c r="CC56" s="105" t="s">
        <v>2594</v>
      </c>
      <c r="CD56" s="106" t="s">
        <v>10</v>
      </c>
      <c r="CE56" s="105"/>
      <c r="CF56" s="105"/>
      <c r="CG56" s="105"/>
      <c r="CH56" s="105"/>
    </row>
    <row r="57" spans="1:86">
      <c r="A57" s="105">
        <v>57</v>
      </c>
      <c r="B57" s="105" t="s">
        <v>2437</v>
      </c>
      <c r="C57" s="105" t="s">
        <v>244</v>
      </c>
      <c r="D57" s="105" t="s">
        <v>6116</v>
      </c>
      <c r="E57" s="105">
        <v>2014</v>
      </c>
      <c r="F57" s="105" t="s">
        <v>2577</v>
      </c>
      <c r="G57" s="107" t="s">
        <v>2578</v>
      </c>
      <c r="H57" s="109" t="s">
        <v>2579</v>
      </c>
      <c r="I57" s="108" t="s">
        <v>2580</v>
      </c>
      <c r="J57" s="108" t="s">
        <v>2581</v>
      </c>
      <c r="K57" s="108" t="s">
        <v>2582</v>
      </c>
      <c r="L57" s="106" t="s">
        <v>2583</v>
      </c>
      <c r="M57" s="110" t="s">
        <v>2584</v>
      </c>
      <c r="N57" s="107" t="s">
        <v>12</v>
      </c>
      <c r="O57" s="107" t="s">
        <v>5663</v>
      </c>
      <c r="P57" s="107" t="s">
        <v>5633</v>
      </c>
      <c r="Q57" s="107" t="s">
        <v>5608</v>
      </c>
      <c r="R57" s="107" t="s">
        <v>2601</v>
      </c>
      <c r="S57" s="107" t="s">
        <v>123</v>
      </c>
      <c r="T57" s="107">
        <v>9</v>
      </c>
      <c r="U57" s="107" t="s">
        <v>140</v>
      </c>
      <c r="V57" s="107">
        <v>594</v>
      </c>
      <c r="W57" s="107">
        <v>4241</v>
      </c>
      <c r="X57" s="107">
        <v>594</v>
      </c>
      <c r="Y57" s="107">
        <v>4241</v>
      </c>
      <c r="Z57" s="107" t="s">
        <v>10</v>
      </c>
      <c r="AA57" s="107" t="s">
        <v>1059</v>
      </c>
      <c r="AB57" s="107" t="s">
        <v>555</v>
      </c>
      <c r="AC57" s="120" t="s">
        <v>2484</v>
      </c>
      <c r="AD57" s="120" t="s">
        <v>2484</v>
      </c>
      <c r="AE57" s="107" t="s">
        <v>1224</v>
      </c>
      <c r="AF57" s="107">
        <v>7</v>
      </c>
      <c r="AG57" s="107" t="s">
        <v>140</v>
      </c>
      <c r="AH57" s="107">
        <f t="shared" si="0"/>
        <v>4835</v>
      </c>
      <c r="AI57" s="120">
        <f>INDEX(Exposure_GWASs!F:F,MATCH(Charlie!AE57,Exposure_GWASs!C:C,0))</f>
        <v>249796</v>
      </c>
      <c r="AJ57" s="107" t="s">
        <v>1291</v>
      </c>
      <c r="AK57" s="107" t="s">
        <v>2465</v>
      </c>
      <c r="AL57" s="107" t="s">
        <v>273</v>
      </c>
      <c r="AM57" s="107" t="s">
        <v>1009</v>
      </c>
      <c r="AN57" s="107" t="s">
        <v>2586</v>
      </c>
      <c r="AO57" s="107" t="s">
        <v>1009</v>
      </c>
      <c r="AP57" s="107" t="s">
        <v>1009</v>
      </c>
      <c r="AQ57" s="107" t="s">
        <v>2587</v>
      </c>
      <c r="AR57" s="107" t="s">
        <v>1009</v>
      </c>
      <c r="AS57" s="107" t="s">
        <v>1009</v>
      </c>
      <c r="AT57" s="107" t="s">
        <v>2588</v>
      </c>
      <c r="AU57" s="107" t="s">
        <v>10</v>
      </c>
      <c r="AV57" s="107" t="s">
        <v>10</v>
      </c>
      <c r="AW57" s="107">
        <v>32</v>
      </c>
      <c r="AX57" s="107">
        <v>32</v>
      </c>
      <c r="AY57" s="105" t="s">
        <v>10</v>
      </c>
      <c r="AZ57" s="105" t="s">
        <v>1009</v>
      </c>
      <c r="BA57" s="105" t="s">
        <v>2544</v>
      </c>
      <c r="BB57" s="107" t="s">
        <v>56</v>
      </c>
      <c r="BC57" s="105"/>
      <c r="BD57" s="105"/>
      <c r="BE57" s="105"/>
      <c r="BF57" s="105"/>
      <c r="BG57" s="105"/>
      <c r="BH57" s="105" t="s">
        <v>2589</v>
      </c>
      <c r="BI57" s="105" t="s">
        <v>1009</v>
      </c>
      <c r="BJ57" s="105" t="s">
        <v>2599</v>
      </c>
      <c r="BK57" s="105" t="s">
        <v>1009</v>
      </c>
      <c r="BL57" s="105" t="s">
        <v>1009</v>
      </c>
      <c r="BM57" s="105" t="s">
        <v>1009</v>
      </c>
      <c r="BN57" s="105" t="s">
        <v>201</v>
      </c>
      <c r="BO57" s="105" t="s">
        <v>2549</v>
      </c>
      <c r="BP57" s="110" t="s">
        <v>1197</v>
      </c>
      <c r="BQ57" s="105" t="s">
        <v>1752</v>
      </c>
      <c r="BR57" s="105">
        <v>1.38</v>
      </c>
      <c r="BS57" s="105"/>
      <c r="BT57" s="105">
        <v>95</v>
      </c>
      <c r="BU57" s="105">
        <v>1.06</v>
      </c>
      <c r="BV57" s="105">
        <v>1.8</v>
      </c>
      <c r="BW57" s="105">
        <v>0.02</v>
      </c>
      <c r="BX57" s="105" t="s">
        <v>10</v>
      </c>
      <c r="BY57" s="105" t="s">
        <v>10</v>
      </c>
      <c r="BZ57" s="105" t="s">
        <v>2591</v>
      </c>
      <c r="CA57" s="105" t="s">
        <v>2592</v>
      </c>
      <c r="CB57" s="105" t="s">
        <v>2593</v>
      </c>
      <c r="CC57" s="105" t="s">
        <v>2594</v>
      </c>
      <c r="CD57" s="106" t="s">
        <v>10</v>
      </c>
      <c r="CE57" s="105"/>
      <c r="CF57" s="105"/>
      <c r="CG57" s="105"/>
      <c r="CH57" s="105"/>
    </row>
    <row r="58" spans="1:86">
      <c r="A58" s="105">
        <v>57</v>
      </c>
      <c r="B58" s="105" t="s">
        <v>2437</v>
      </c>
      <c r="C58" s="105" t="s">
        <v>244</v>
      </c>
      <c r="D58" s="105" t="s">
        <v>6116</v>
      </c>
      <c r="E58" s="105">
        <v>2014</v>
      </c>
      <c r="F58" s="105" t="s">
        <v>2577</v>
      </c>
      <c r="G58" s="107" t="s">
        <v>2578</v>
      </c>
      <c r="H58" s="109" t="s">
        <v>2579</v>
      </c>
      <c r="I58" s="108" t="s">
        <v>2580</v>
      </c>
      <c r="J58" s="108" t="s">
        <v>2581</v>
      </c>
      <c r="K58" s="108" t="s">
        <v>2582</v>
      </c>
      <c r="L58" s="106" t="s">
        <v>2583</v>
      </c>
      <c r="M58" s="110" t="s">
        <v>2584</v>
      </c>
      <c r="N58" s="107" t="s">
        <v>12</v>
      </c>
      <c r="O58" s="107" t="s">
        <v>5663</v>
      </c>
      <c r="P58" s="107" t="s">
        <v>5633</v>
      </c>
      <c r="Q58" s="107" t="s">
        <v>5608</v>
      </c>
      <c r="R58" s="107" t="s">
        <v>2601</v>
      </c>
      <c r="S58" s="107" t="s">
        <v>123</v>
      </c>
      <c r="T58" s="107">
        <v>9</v>
      </c>
      <c r="U58" s="107" t="s">
        <v>269</v>
      </c>
      <c r="V58" s="107">
        <v>352</v>
      </c>
      <c r="W58" s="107">
        <v>2107</v>
      </c>
      <c r="X58" s="107">
        <v>352</v>
      </c>
      <c r="Y58" s="107">
        <v>2107</v>
      </c>
      <c r="Z58" s="107" t="s">
        <v>10</v>
      </c>
      <c r="AA58" s="107" t="s">
        <v>1059</v>
      </c>
      <c r="AB58" s="107" t="s">
        <v>555</v>
      </c>
      <c r="AC58" s="120" t="s">
        <v>2484</v>
      </c>
      <c r="AD58" s="120" t="s">
        <v>2484</v>
      </c>
      <c r="AE58" s="107" t="s">
        <v>1224</v>
      </c>
      <c r="AF58" s="107">
        <v>7</v>
      </c>
      <c r="AG58" s="107" t="s">
        <v>269</v>
      </c>
      <c r="AH58" s="107">
        <f t="shared" si="0"/>
        <v>2459</v>
      </c>
      <c r="AI58" s="120">
        <f>INDEX(Exposure_GWASs!F:F,MATCH(Charlie!AE58,Exposure_GWASs!C:C,0))</f>
        <v>249796</v>
      </c>
      <c r="AJ58" s="107" t="s">
        <v>1291</v>
      </c>
      <c r="AK58" s="107" t="s">
        <v>2465</v>
      </c>
      <c r="AL58" s="107" t="s">
        <v>273</v>
      </c>
      <c r="AM58" s="107" t="s">
        <v>1009</v>
      </c>
      <c r="AN58" s="107" t="s">
        <v>2586</v>
      </c>
      <c r="AO58" s="107" t="s">
        <v>1009</v>
      </c>
      <c r="AP58" s="107" t="s">
        <v>1009</v>
      </c>
      <c r="AQ58" s="107" t="s">
        <v>2596</v>
      </c>
      <c r="AR58" s="107" t="s">
        <v>1009</v>
      </c>
      <c r="AS58" s="107" t="s">
        <v>1009</v>
      </c>
      <c r="AT58" s="107" t="s">
        <v>2588</v>
      </c>
      <c r="AU58" s="107" t="s">
        <v>10</v>
      </c>
      <c r="AV58" s="107" t="s">
        <v>10</v>
      </c>
      <c r="AW58" s="107">
        <v>32</v>
      </c>
      <c r="AX58" s="107">
        <v>32</v>
      </c>
      <c r="AY58" s="105" t="s">
        <v>10</v>
      </c>
      <c r="AZ58" s="105" t="s">
        <v>1009</v>
      </c>
      <c r="BA58" s="105" t="s">
        <v>2544</v>
      </c>
      <c r="BB58" s="107" t="s">
        <v>56</v>
      </c>
      <c r="BC58" s="105"/>
      <c r="BD58" s="105"/>
      <c r="BE58" s="105"/>
      <c r="BF58" s="105"/>
      <c r="BG58" s="105"/>
      <c r="BH58" s="105" t="s">
        <v>2589</v>
      </c>
      <c r="BI58" s="105" t="s">
        <v>1009</v>
      </c>
      <c r="BJ58" s="105" t="s">
        <v>2599</v>
      </c>
      <c r="BK58" s="105" t="s">
        <v>1009</v>
      </c>
      <c r="BL58" s="105" t="s">
        <v>1009</v>
      </c>
      <c r="BM58" s="105" t="s">
        <v>1009</v>
      </c>
      <c r="BN58" s="105" t="s">
        <v>201</v>
      </c>
      <c r="BO58" s="105" t="s">
        <v>2549</v>
      </c>
      <c r="BP58" s="110" t="s">
        <v>1197</v>
      </c>
      <c r="BQ58" s="105" t="s">
        <v>1752</v>
      </c>
      <c r="BR58" s="105">
        <v>1.46</v>
      </c>
      <c r="BS58" s="105"/>
      <c r="BT58" s="105">
        <v>95</v>
      </c>
      <c r="BU58" s="105">
        <v>1</v>
      </c>
      <c r="BV58" s="105">
        <v>2.15</v>
      </c>
      <c r="BW58" s="105">
        <v>0.05</v>
      </c>
      <c r="BX58" s="105" t="s">
        <v>10</v>
      </c>
      <c r="BY58" s="105" t="s">
        <v>10</v>
      </c>
      <c r="BZ58" s="105" t="s">
        <v>2591</v>
      </c>
      <c r="CA58" s="105" t="s">
        <v>2592</v>
      </c>
      <c r="CB58" s="105" t="s">
        <v>2593</v>
      </c>
      <c r="CC58" s="105" t="s">
        <v>2594</v>
      </c>
      <c r="CD58" s="106" t="s">
        <v>10</v>
      </c>
      <c r="CE58" s="105"/>
      <c r="CF58" s="105"/>
      <c r="CG58" s="105"/>
      <c r="CH58" s="105"/>
    </row>
    <row r="59" spans="1:86">
      <c r="A59" s="105">
        <v>57</v>
      </c>
      <c r="B59" s="105" t="s">
        <v>2437</v>
      </c>
      <c r="C59" s="105" t="s">
        <v>244</v>
      </c>
      <c r="D59" s="105" t="s">
        <v>6116</v>
      </c>
      <c r="E59" s="105">
        <v>2014</v>
      </c>
      <c r="F59" s="105" t="s">
        <v>2577</v>
      </c>
      <c r="G59" s="107" t="s">
        <v>2578</v>
      </c>
      <c r="H59" s="109" t="s">
        <v>2579</v>
      </c>
      <c r="I59" s="108" t="s">
        <v>2580</v>
      </c>
      <c r="J59" s="108" t="s">
        <v>2581</v>
      </c>
      <c r="K59" s="108" t="s">
        <v>2582</v>
      </c>
      <c r="L59" s="106" t="s">
        <v>2583</v>
      </c>
      <c r="M59" s="110" t="s">
        <v>2584</v>
      </c>
      <c r="N59" s="107" t="s">
        <v>12</v>
      </c>
      <c r="O59" s="107" t="s">
        <v>5663</v>
      </c>
      <c r="P59" s="107" t="s">
        <v>5633</v>
      </c>
      <c r="Q59" s="107" t="s">
        <v>5608</v>
      </c>
      <c r="R59" s="107" t="s">
        <v>2601</v>
      </c>
      <c r="S59" s="107" t="s">
        <v>123</v>
      </c>
      <c r="T59" s="107">
        <v>9</v>
      </c>
      <c r="U59" s="107" t="s">
        <v>268</v>
      </c>
      <c r="V59" s="107">
        <v>242</v>
      </c>
      <c r="W59" s="107">
        <v>2134</v>
      </c>
      <c r="X59" s="107">
        <v>242</v>
      </c>
      <c r="Y59" s="107">
        <v>2134</v>
      </c>
      <c r="Z59" s="107" t="s">
        <v>10</v>
      </c>
      <c r="AA59" s="107" t="s">
        <v>1059</v>
      </c>
      <c r="AB59" s="107" t="s">
        <v>555</v>
      </c>
      <c r="AC59" s="120" t="s">
        <v>2484</v>
      </c>
      <c r="AD59" s="120" t="s">
        <v>2484</v>
      </c>
      <c r="AE59" s="107" t="s">
        <v>1224</v>
      </c>
      <c r="AF59" s="107">
        <v>7</v>
      </c>
      <c r="AG59" s="107" t="s">
        <v>268</v>
      </c>
      <c r="AH59" s="107">
        <f t="shared" si="0"/>
        <v>2376</v>
      </c>
      <c r="AI59" s="120">
        <f>INDEX(Exposure_GWASs!F:F,MATCH(Charlie!AE59,Exposure_GWASs!C:C,0))</f>
        <v>249796</v>
      </c>
      <c r="AJ59" s="107" t="s">
        <v>1291</v>
      </c>
      <c r="AK59" s="107" t="s">
        <v>2465</v>
      </c>
      <c r="AL59" s="107" t="s">
        <v>273</v>
      </c>
      <c r="AM59" s="107" t="s">
        <v>1009</v>
      </c>
      <c r="AN59" s="107" t="s">
        <v>2586</v>
      </c>
      <c r="AO59" s="107" t="s">
        <v>1009</v>
      </c>
      <c r="AP59" s="107" t="s">
        <v>1009</v>
      </c>
      <c r="AQ59" s="107" t="s">
        <v>2597</v>
      </c>
      <c r="AR59" s="107" t="s">
        <v>1009</v>
      </c>
      <c r="AS59" s="107" t="s">
        <v>1009</v>
      </c>
      <c r="AT59" s="107" t="s">
        <v>2588</v>
      </c>
      <c r="AU59" s="107" t="s">
        <v>10</v>
      </c>
      <c r="AV59" s="107" t="s">
        <v>10</v>
      </c>
      <c r="AW59" s="107">
        <v>32</v>
      </c>
      <c r="AX59" s="107">
        <v>32</v>
      </c>
      <c r="AY59" s="105" t="s">
        <v>10</v>
      </c>
      <c r="AZ59" s="105" t="s">
        <v>1009</v>
      </c>
      <c r="BA59" s="105" t="s">
        <v>2544</v>
      </c>
      <c r="BB59" s="107" t="s">
        <v>56</v>
      </c>
      <c r="BC59" s="105"/>
      <c r="BD59" s="105"/>
      <c r="BE59" s="105"/>
      <c r="BF59" s="105"/>
      <c r="BG59" s="105"/>
      <c r="BH59" s="105" t="s">
        <v>2589</v>
      </c>
      <c r="BI59" s="105" t="s">
        <v>1009</v>
      </c>
      <c r="BJ59" s="105" t="s">
        <v>2599</v>
      </c>
      <c r="BK59" s="105" t="s">
        <v>1009</v>
      </c>
      <c r="BL59" s="105" t="s">
        <v>1009</v>
      </c>
      <c r="BM59" s="105" t="s">
        <v>1009</v>
      </c>
      <c r="BN59" s="105" t="s">
        <v>201</v>
      </c>
      <c r="BO59" s="105" t="s">
        <v>128</v>
      </c>
      <c r="BP59" s="110" t="s">
        <v>1197</v>
      </c>
      <c r="BQ59" s="105" t="s">
        <v>1752</v>
      </c>
      <c r="BR59" s="105">
        <v>1.29</v>
      </c>
      <c r="BS59" s="105"/>
      <c r="BT59" s="105">
        <v>95</v>
      </c>
      <c r="BU59" s="105">
        <v>0.89</v>
      </c>
      <c r="BV59" s="105">
        <v>1.88</v>
      </c>
      <c r="BW59" s="105">
        <v>0.18</v>
      </c>
      <c r="BX59" s="105" t="s">
        <v>10</v>
      </c>
      <c r="BY59" s="105" t="s">
        <v>10</v>
      </c>
      <c r="BZ59" s="105" t="s">
        <v>2591</v>
      </c>
      <c r="CA59" s="105" t="s">
        <v>2592</v>
      </c>
      <c r="CB59" s="105" t="s">
        <v>2593</v>
      </c>
      <c r="CC59" s="105" t="s">
        <v>2594</v>
      </c>
      <c r="CD59" s="106" t="s">
        <v>10</v>
      </c>
      <c r="CE59" s="105"/>
      <c r="CF59" s="105"/>
      <c r="CG59" s="105"/>
      <c r="CH59" s="105"/>
    </row>
    <row r="60" spans="1:86">
      <c r="A60" s="105">
        <v>57</v>
      </c>
      <c r="B60" s="105" t="s">
        <v>2437</v>
      </c>
      <c r="C60" s="105" t="s">
        <v>244</v>
      </c>
      <c r="D60" s="105" t="s">
        <v>6116</v>
      </c>
      <c r="E60" s="105">
        <v>2014</v>
      </c>
      <c r="F60" s="105" t="s">
        <v>2577</v>
      </c>
      <c r="G60" s="107" t="s">
        <v>2578</v>
      </c>
      <c r="H60" s="109" t="s">
        <v>2579</v>
      </c>
      <c r="I60" s="108" t="s">
        <v>2580</v>
      </c>
      <c r="J60" s="108" t="s">
        <v>2581</v>
      </c>
      <c r="K60" s="108" t="s">
        <v>2582</v>
      </c>
      <c r="L60" s="106" t="s">
        <v>2583</v>
      </c>
      <c r="M60" s="110" t="s">
        <v>2584</v>
      </c>
      <c r="N60" s="107" t="s">
        <v>12</v>
      </c>
      <c r="O60" s="107" t="s">
        <v>5663</v>
      </c>
      <c r="P60" s="269" t="s">
        <v>5661</v>
      </c>
      <c r="Q60" s="107" t="s">
        <v>5608</v>
      </c>
      <c r="R60" s="107" t="s">
        <v>2602</v>
      </c>
      <c r="S60" s="107" t="s">
        <v>123</v>
      </c>
      <c r="T60" s="107">
        <v>9</v>
      </c>
      <c r="U60" s="107" t="s">
        <v>140</v>
      </c>
      <c r="V60" s="107">
        <v>249</v>
      </c>
      <c r="W60" s="107">
        <v>4241</v>
      </c>
      <c r="X60" s="107">
        <v>249</v>
      </c>
      <c r="Y60" s="107">
        <v>4241</v>
      </c>
      <c r="Z60" s="107" t="s">
        <v>10</v>
      </c>
      <c r="AA60" s="107" t="s">
        <v>1059</v>
      </c>
      <c r="AB60" s="107" t="s">
        <v>555</v>
      </c>
      <c r="AC60" s="120" t="s">
        <v>2484</v>
      </c>
      <c r="AD60" s="120" t="s">
        <v>2484</v>
      </c>
      <c r="AE60" s="107" t="s">
        <v>1224</v>
      </c>
      <c r="AF60" s="107">
        <v>7</v>
      </c>
      <c r="AG60" s="107" t="s">
        <v>140</v>
      </c>
      <c r="AH60" s="107">
        <f t="shared" si="0"/>
        <v>4490</v>
      </c>
      <c r="AI60" s="120">
        <f>INDEX(Exposure_GWASs!F:F,MATCH(Charlie!AE60,Exposure_GWASs!C:C,0))</f>
        <v>249796</v>
      </c>
      <c r="AJ60" s="107" t="s">
        <v>1291</v>
      </c>
      <c r="AK60" s="107" t="s">
        <v>2465</v>
      </c>
      <c r="AL60" s="107" t="s">
        <v>273</v>
      </c>
      <c r="AM60" s="107" t="s">
        <v>1009</v>
      </c>
      <c r="AN60" s="107" t="s">
        <v>2586</v>
      </c>
      <c r="AO60" s="107" t="s">
        <v>1009</v>
      </c>
      <c r="AP60" s="107" t="s">
        <v>1009</v>
      </c>
      <c r="AQ60" s="107" t="s">
        <v>2587</v>
      </c>
      <c r="AR60" s="107" t="s">
        <v>1009</v>
      </c>
      <c r="AS60" s="107" t="s">
        <v>1009</v>
      </c>
      <c r="AT60" s="107" t="s">
        <v>2588</v>
      </c>
      <c r="AU60" s="107" t="s">
        <v>10</v>
      </c>
      <c r="AV60" s="107" t="s">
        <v>10</v>
      </c>
      <c r="AW60" s="107">
        <v>32</v>
      </c>
      <c r="AX60" s="107">
        <v>32</v>
      </c>
      <c r="AY60" s="105" t="s">
        <v>10</v>
      </c>
      <c r="AZ60" s="105" t="s">
        <v>1009</v>
      </c>
      <c r="BA60" s="105" t="s">
        <v>2544</v>
      </c>
      <c r="BB60" s="107" t="s">
        <v>56</v>
      </c>
      <c r="BC60" s="105"/>
      <c r="BD60" s="105"/>
      <c r="BE60" s="105"/>
      <c r="BF60" s="105"/>
      <c r="BG60" s="105"/>
      <c r="BH60" s="105" t="s">
        <v>2589</v>
      </c>
      <c r="BI60" s="105" t="s">
        <v>1009</v>
      </c>
      <c r="BJ60" s="105" t="s">
        <v>2599</v>
      </c>
      <c r="BK60" s="105" t="s">
        <v>1009</v>
      </c>
      <c r="BL60" s="105" t="s">
        <v>1009</v>
      </c>
      <c r="BM60" s="105" t="s">
        <v>1009</v>
      </c>
      <c r="BN60" s="105" t="s">
        <v>201</v>
      </c>
      <c r="BO60" s="105" t="s">
        <v>128</v>
      </c>
      <c r="BP60" s="110" t="s">
        <v>1197</v>
      </c>
      <c r="BQ60" s="105" t="s">
        <v>1752</v>
      </c>
      <c r="BR60" s="105">
        <v>1.44</v>
      </c>
      <c r="BS60" s="105"/>
      <c r="BT60" s="105">
        <v>95</v>
      </c>
      <c r="BU60" s="105">
        <v>0.95</v>
      </c>
      <c r="BV60" s="105">
        <v>2.1800000000000002</v>
      </c>
      <c r="BW60" s="105">
        <v>0.09</v>
      </c>
      <c r="BX60" s="105" t="s">
        <v>10</v>
      </c>
      <c r="BY60" s="105" t="s">
        <v>10</v>
      </c>
      <c r="BZ60" s="105" t="s">
        <v>2591</v>
      </c>
      <c r="CA60" s="105" t="s">
        <v>2592</v>
      </c>
      <c r="CB60" s="105" t="s">
        <v>2593</v>
      </c>
      <c r="CC60" s="105" t="s">
        <v>2594</v>
      </c>
      <c r="CD60" s="106" t="s">
        <v>10</v>
      </c>
      <c r="CE60" s="105"/>
      <c r="CF60" s="105"/>
      <c r="CG60" s="105"/>
      <c r="CH60" s="105"/>
    </row>
    <row r="61" spans="1:86">
      <c r="A61" s="105">
        <v>57</v>
      </c>
      <c r="B61" s="105" t="s">
        <v>2437</v>
      </c>
      <c r="C61" s="105" t="s">
        <v>244</v>
      </c>
      <c r="D61" s="105" t="s">
        <v>6116</v>
      </c>
      <c r="E61" s="105">
        <v>2014</v>
      </c>
      <c r="F61" s="105" t="s">
        <v>2577</v>
      </c>
      <c r="G61" s="107" t="s">
        <v>2578</v>
      </c>
      <c r="H61" s="109" t="s">
        <v>2579</v>
      </c>
      <c r="I61" s="108" t="s">
        <v>2580</v>
      </c>
      <c r="J61" s="108" t="s">
        <v>2581</v>
      </c>
      <c r="K61" s="108" t="s">
        <v>2582</v>
      </c>
      <c r="L61" s="106" t="s">
        <v>2583</v>
      </c>
      <c r="M61" s="110" t="s">
        <v>2584</v>
      </c>
      <c r="N61" s="107" t="s">
        <v>12</v>
      </c>
      <c r="O61" s="107" t="s">
        <v>5663</v>
      </c>
      <c r="P61" s="269" t="s">
        <v>5661</v>
      </c>
      <c r="Q61" s="107" t="s">
        <v>5608</v>
      </c>
      <c r="R61" s="107" t="s">
        <v>2602</v>
      </c>
      <c r="S61" s="107" t="s">
        <v>123</v>
      </c>
      <c r="T61" s="107">
        <v>9</v>
      </c>
      <c r="U61" s="107" t="s">
        <v>269</v>
      </c>
      <c r="V61" s="107">
        <v>133</v>
      </c>
      <c r="W61" s="107">
        <v>2107</v>
      </c>
      <c r="X61" s="107">
        <v>133</v>
      </c>
      <c r="Y61" s="107">
        <v>2107</v>
      </c>
      <c r="Z61" s="107" t="s">
        <v>10</v>
      </c>
      <c r="AA61" s="107" t="s">
        <v>1059</v>
      </c>
      <c r="AB61" s="107" t="s">
        <v>555</v>
      </c>
      <c r="AC61" s="120" t="s">
        <v>2484</v>
      </c>
      <c r="AD61" s="120" t="s">
        <v>2484</v>
      </c>
      <c r="AE61" s="107" t="s">
        <v>1224</v>
      </c>
      <c r="AF61" s="107">
        <v>7</v>
      </c>
      <c r="AG61" s="107" t="s">
        <v>269</v>
      </c>
      <c r="AH61" s="107">
        <f t="shared" si="0"/>
        <v>2240</v>
      </c>
      <c r="AI61" s="120">
        <f>INDEX(Exposure_GWASs!F:F,MATCH(Charlie!AE61,Exposure_GWASs!C:C,0))</f>
        <v>249796</v>
      </c>
      <c r="AJ61" s="107" t="s">
        <v>1291</v>
      </c>
      <c r="AK61" s="107" t="s">
        <v>2465</v>
      </c>
      <c r="AL61" s="107" t="s">
        <v>273</v>
      </c>
      <c r="AM61" s="107" t="s">
        <v>1009</v>
      </c>
      <c r="AN61" s="107" t="s">
        <v>2586</v>
      </c>
      <c r="AO61" s="107" t="s">
        <v>1009</v>
      </c>
      <c r="AP61" s="107" t="s">
        <v>1009</v>
      </c>
      <c r="AQ61" s="107" t="s">
        <v>2596</v>
      </c>
      <c r="AR61" s="107" t="s">
        <v>1009</v>
      </c>
      <c r="AS61" s="107" t="s">
        <v>1009</v>
      </c>
      <c r="AT61" s="107" t="s">
        <v>2588</v>
      </c>
      <c r="AU61" s="107" t="s">
        <v>10</v>
      </c>
      <c r="AV61" s="107" t="s">
        <v>10</v>
      </c>
      <c r="AW61" s="107">
        <v>32</v>
      </c>
      <c r="AX61" s="107">
        <v>32</v>
      </c>
      <c r="AY61" s="105" t="s">
        <v>10</v>
      </c>
      <c r="AZ61" s="105" t="s">
        <v>1009</v>
      </c>
      <c r="BA61" s="105" t="s">
        <v>2544</v>
      </c>
      <c r="BB61" s="107" t="s">
        <v>56</v>
      </c>
      <c r="BC61" s="105"/>
      <c r="BD61" s="105"/>
      <c r="BE61" s="105"/>
      <c r="BF61" s="105"/>
      <c r="BG61" s="105"/>
      <c r="BH61" s="105" t="s">
        <v>2589</v>
      </c>
      <c r="BI61" s="105" t="s">
        <v>1009</v>
      </c>
      <c r="BJ61" s="105" t="s">
        <v>2599</v>
      </c>
      <c r="BK61" s="105" t="s">
        <v>1009</v>
      </c>
      <c r="BL61" s="105" t="s">
        <v>1009</v>
      </c>
      <c r="BM61" s="105" t="s">
        <v>1009</v>
      </c>
      <c r="BN61" s="105" t="s">
        <v>201</v>
      </c>
      <c r="BO61" s="105" t="s">
        <v>128</v>
      </c>
      <c r="BP61" s="110" t="s">
        <v>1197</v>
      </c>
      <c r="BQ61" s="105" t="s">
        <v>1752</v>
      </c>
      <c r="BR61" s="105">
        <v>1.38</v>
      </c>
      <c r="BS61" s="105"/>
      <c r="BT61" s="105">
        <v>95</v>
      </c>
      <c r="BU61" s="105">
        <v>0.74</v>
      </c>
      <c r="BV61" s="105">
        <v>2.59</v>
      </c>
      <c r="BW61" s="105">
        <v>0.31</v>
      </c>
      <c r="BX61" s="105" t="s">
        <v>10</v>
      </c>
      <c r="BY61" s="105" t="s">
        <v>10</v>
      </c>
      <c r="BZ61" s="105" t="s">
        <v>2591</v>
      </c>
      <c r="CA61" s="105" t="s">
        <v>2592</v>
      </c>
      <c r="CB61" s="105" t="s">
        <v>2593</v>
      </c>
      <c r="CC61" s="105" t="s">
        <v>2594</v>
      </c>
      <c r="CD61" s="106" t="s">
        <v>10</v>
      </c>
      <c r="CE61" s="105"/>
      <c r="CF61" s="105"/>
      <c r="CG61" s="105"/>
      <c r="CH61" s="105"/>
    </row>
    <row r="62" spans="1:86">
      <c r="A62" s="105">
        <v>57</v>
      </c>
      <c r="B62" s="105" t="s">
        <v>2437</v>
      </c>
      <c r="C62" s="105" t="s">
        <v>244</v>
      </c>
      <c r="D62" s="105" t="s">
        <v>6116</v>
      </c>
      <c r="E62" s="105">
        <v>2014</v>
      </c>
      <c r="F62" s="105" t="s">
        <v>2577</v>
      </c>
      <c r="G62" s="107" t="s">
        <v>2578</v>
      </c>
      <c r="H62" s="109" t="s">
        <v>2579</v>
      </c>
      <c r="I62" s="108" t="s">
        <v>2580</v>
      </c>
      <c r="J62" s="108" t="s">
        <v>2581</v>
      </c>
      <c r="K62" s="108" t="s">
        <v>2582</v>
      </c>
      <c r="L62" s="106" t="s">
        <v>2583</v>
      </c>
      <c r="M62" s="110" t="s">
        <v>2584</v>
      </c>
      <c r="N62" s="107" t="s">
        <v>12</v>
      </c>
      <c r="O62" s="107" t="s">
        <v>5663</v>
      </c>
      <c r="P62" s="269" t="s">
        <v>5661</v>
      </c>
      <c r="Q62" s="107" t="s">
        <v>5608</v>
      </c>
      <c r="R62" s="107" t="s">
        <v>2602</v>
      </c>
      <c r="S62" s="107" t="s">
        <v>123</v>
      </c>
      <c r="T62" s="107">
        <v>9</v>
      </c>
      <c r="U62" s="107" t="s">
        <v>268</v>
      </c>
      <c r="V62" s="107">
        <v>116</v>
      </c>
      <c r="W62" s="107">
        <v>2134</v>
      </c>
      <c r="X62" s="107">
        <v>116</v>
      </c>
      <c r="Y62" s="107">
        <v>2134</v>
      </c>
      <c r="Z62" s="107" t="s">
        <v>10</v>
      </c>
      <c r="AA62" s="107" t="s">
        <v>1059</v>
      </c>
      <c r="AB62" s="107" t="s">
        <v>555</v>
      </c>
      <c r="AC62" s="120" t="s">
        <v>2484</v>
      </c>
      <c r="AD62" s="120" t="s">
        <v>2484</v>
      </c>
      <c r="AE62" s="107" t="s">
        <v>1224</v>
      </c>
      <c r="AF62" s="107">
        <v>7</v>
      </c>
      <c r="AG62" s="107" t="s">
        <v>268</v>
      </c>
      <c r="AH62" s="107">
        <f t="shared" si="0"/>
        <v>2250</v>
      </c>
      <c r="AI62" s="120">
        <f>INDEX(Exposure_GWASs!F:F,MATCH(Charlie!AE62,Exposure_GWASs!C:C,0))</f>
        <v>249796</v>
      </c>
      <c r="AJ62" s="107" t="s">
        <v>1291</v>
      </c>
      <c r="AK62" s="107" t="s">
        <v>2465</v>
      </c>
      <c r="AL62" s="107" t="s">
        <v>273</v>
      </c>
      <c r="AM62" s="107" t="s">
        <v>1009</v>
      </c>
      <c r="AN62" s="107" t="s">
        <v>2586</v>
      </c>
      <c r="AO62" s="107" t="s">
        <v>1009</v>
      </c>
      <c r="AP62" s="107" t="s">
        <v>1009</v>
      </c>
      <c r="AQ62" s="107" t="s">
        <v>2597</v>
      </c>
      <c r="AR62" s="107" t="s">
        <v>1009</v>
      </c>
      <c r="AS62" s="107" t="s">
        <v>1009</v>
      </c>
      <c r="AT62" s="107" t="s">
        <v>2588</v>
      </c>
      <c r="AU62" s="107" t="s">
        <v>10</v>
      </c>
      <c r="AV62" s="107" t="s">
        <v>10</v>
      </c>
      <c r="AW62" s="107">
        <v>32</v>
      </c>
      <c r="AX62" s="107">
        <v>32</v>
      </c>
      <c r="AY62" s="105" t="s">
        <v>10</v>
      </c>
      <c r="AZ62" s="105" t="s">
        <v>1009</v>
      </c>
      <c r="BA62" s="105" t="s">
        <v>2544</v>
      </c>
      <c r="BB62" s="107" t="s">
        <v>56</v>
      </c>
      <c r="BC62" s="105"/>
      <c r="BD62" s="105"/>
      <c r="BE62" s="105"/>
      <c r="BF62" s="105"/>
      <c r="BG62" s="105"/>
      <c r="BH62" s="105" t="s">
        <v>2589</v>
      </c>
      <c r="BI62" s="105" t="s">
        <v>1009</v>
      </c>
      <c r="BJ62" s="105" t="s">
        <v>2599</v>
      </c>
      <c r="BK62" s="105" t="s">
        <v>1009</v>
      </c>
      <c r="BL62" s="105" t="s">
        <v>1009</v>
      </c>
      <c r="BM62" s="105" t="s">
        <v>1009</v>
      </c>
      <c r="BN62" s="105" t="s">
        <v>201</v>
      </c>
      <c r="BO62" s="105" t="s">
        <v>128</v>
      </c>
      <c r="BP62" s="110" t="s">
        <v>1197</v>
      </c>
      <c r="BQ62" s="105" t="s">
        <v>1752</v>
      </c>
      <c r="BR62" s="105">
        <v>1.5</v>
      </c>
      <c r="BS62" s="105"/>
      <c r="BT62" s="105">
        <v>95</v>
      </c>
      <c r="BU62" s="105">
        <v>0.86</v>
      </c>
      <c r="BV62" s="105">
        <v>2.62</v>
      </c>
      <c r="BW62" s="105">
        <v>0.16</v>
      </c>
      <c r="BX62" s="105" t="s">
        <v>10</v>
      </c>
      <c r="BY62" s="105" t="s">
        <v>10</v>
      </c>
      <c r="BZ62" s="105" t="s">
        <v>2591</v>
      </c>
      <c r="CA62" s="105" t="s">
        <v>2592</v>
      </c>
      <c r="CB62" s="105" t="s">
        <v>2593</v>
      </c>
      <c r="CC62" s="105" t="s">
        <v>2594</v>
      </c>
      <c r="CD62" s="106" t="s">
        <v>10</v>
      </c>
      <c r="CE62" s="105"/>
      <c r="CF62" s="105"/>
      <c r="CG62" s="105"/>
      <c r="CH62" s="105"/>
    </row>
    <row r="63" spans="1:86">
      <c r="A63" s="105">
        <v>57</v>
      </c>
      <c r="B63" s="105" t="s">
        <v>2437</v>
      </c>
      <c r="C63" s="105" t="s">
        <v>244</v>
      </c>
      <c r="D63" s="105" t="s">
        <v>6116</v>
      </c>
      <c r="E63" s="105">
        <v>2014</v>
      </c>
      <c r="F63" s="105" t="s">
        <v>2577</v>
      </c>
      <c r="G63" s="107" t="s">
        <v>2578</v>
      </c>
      <c r="H63" s="109" t="s">
        <v>2579</v>
      </c>
      <c r="I63" s="108" t="s">
        <v>2580</v>
      </c>
      <c r="J63" s="108" t="s">
        <v>2581</v>
      </c>
      <c r="K63" s="108" t="s">
        <v>2582</v>
      </c>
      <c r="L63" s="106" t="s">
        <v>2583</v>
      </c>
      <c r="M63" s="110" t="s">
        <v>2584</v>
      </c>
      <c r="N63" s="107" t="s">
        <v>12</v>
      </c>
      <c r="O63" s="107" t="s">
        <v>5663</v>
      </c>
      <c r="P63" s="107" t="s">
        <v>5662</v>
      </c>
      <c r="Q63" s="107" t="s">
        <v>5608</v>
      </c>
      <c r="R63" s="107" t="s">
        <v>2602</v>
      </c>
      <c r="S63" s="107" t="s">
        <v>123</v>
      </c>
      <c r="T63" s="107">
        <v>9</v>
      </c>
      <c r="U63" s="107" t="s">
        <v>140</v>
      </c>
      <c r="V63" s="107">
        <v>252</v>
      </c>
      <c r="W63" s="107">
        <v>4241</v>
      </c>
      <c r="X63" s="107">
        <v>252</v>
      </c>
      <c r="Y63" s="107">
        <v>4241</v>
      </c>
      <c r="Z63" s="107" t="s">
        <v>10</v>
      </c>
      <c r="AA63" s="107" t="s">
        <v>1059</v>
      </c>
      <c r="AB63" s="107" t="s">
        <v>555</v>
      </c>
      <c r="AC63" s="120" t="s">
        <v>2484</v>
      </c>
      <c r="AD63" s="120" t="s">
        <v>2484</v>
      </c>
      <c r="AE63" s="107" t="s">
        <v>1224</v>
      </c>
      <c r="AF63" s="107">
        <v>7</v>
      </c>
      <c r="AG63" s="107" t="s">
        <v>140</v>
      </c>
      <c r="AH63" s="107">
        <f t="shared" si="0"/>
        <v>4493</v>
      </c>
      <c r="AI63" s="120">
        <f>INDEX(Exposure_GWASs!F:F,MATCH(Charlie!AE63,Exposure_GWASs!C:C,0))</f>
        <v>249796</v>
      </c>
      <c r="AJ63" s="107" t="s">
        <v>1291</v>
      </c>
      <c r="AK63" s="107" t="s">
        <v>2465</v>
      </c>
      <c r="AL63" s="107" t="s">
        <v>273</v>
      </c>
      <c r="AM63" s="107" t="s">
        <v>1009</v>
      </c>
      <c r="AN63" s="107" t="s">
        <v>2586</v>
      </c>
      <c r="AO63" s="107" t="s">
        <v>1009</v>
      </c>
      <c r="AP63" s="107" t="s">
        <v>1009</v>
      </c>
      <c r="AQ63" s="107" t="s">
        <v>2587</v>
      </c>
      <c r="AR63" s="107" t="s">
        <v>1009</v>
      </c>
      <c r="AS63" s="107" t="s">
        <v>1009</v>
      </c>
      <c r="AT63" s="107" t="s">
        <v>2588</v>
      </c>
      <c r="AU63" s="107" t="s">
        <v>10</v>
      </c>
      <c r="AV63" s="107" t="s">
        <v>10</v>
      </c>
      <c r="AW63" s="107">
        <v>32</v>
      </c>
      <c r="AX63" s="107">
        <v>32</v>
      </c>
      <c r="AY63" s="105" t="s">
        <v>10</v>
      </c>
      <c r="AZ63" s="105" t="s">
        <v>1009</v>
      </c>
      <c r="BA63" s="105" t="s">
        <v>2544</v>
      </c>
      <c r="BB63" s="107" t="s">
        <v>56</v>
      </c>
      <c r="BC63" s="105"/>
      <c r="BD63" s="105"/>
      <c r="BE63" s="105"/>
      <c r="BF63" s="105"/>
      <c r="BG63" s="105"/>
      <c r="BH63" s="105" t="s">
        <v>2589</v>
      </c>
      <c r="BI63" s="105" t="s">
        <v>1009</v>
      </c>
      <c r="BJ63" s="105" t="s">
        <v>2599</v>
      </c>
      <c r="BK63" s="105" t="s">
        <v>1009</v>
      </c>
      <c r="BL63" s="105" t="s">
        <v>1009</v>
      </c>
      <c r="BM63" s="105" t="s">
        <v>1009</v>
      </c>
      <c r="BN63" s="105" t="s">
        <v>201</v>
      </c>
      <c r="BO63" s="105" t="s">
        <v>128</v>
      </c>
      <c r="BP63" s="110" t="s">
        <v>1197</v>
      </c>
      <c r="BQ63" s="105" t="s">
        <v>1752</v>
      </c>
      <c r="BR63" s="105">
        <v>1.2</v>
      </c>
      <c r="BS63" s="105"/>
      <c r="BT63" s="105">
        <v>95</v>
      </c>
      <c r="BU63" s="105">
        <v>0.81</v>
      </c>
      <c r="BV63" s="105">
        <v>1.78</v>
      </c>
      <c r="BW63" s="105">
        <v>0.36</v>
      </c>
      <c r="BX63" s="105" t="s">
        <v>10</v>
      </c>
      <c r="BY63" s="105" t="s">
        <v>10</v>
      </c>
      <c r="BZ63" s="105" t="s">
        <v>2591</v>
      </c>
      <c r="CA63" s="105" t="s">
        <v>2592</v>
      </c>
      <c r="CB63" s="105" t="s">
        <v>2593</v>
      </c>
      <c r="CC63" s="105" t="s">
        <v>2594</v>
      </c>
      <c r="CD63" s="106" t="s">
        <v>10</v>
      </c>
      <c r="CE63" s="105"/>
      <c r="CF63" s="105"/>
      <c r="CG63" s="105"/>
      <c r="CH63" s="105"/>
    </row>
    <row r="64" spans="1:86">
      <c r="A64" s="105">
        <v>57</v>
      </c>
      <c r="B64" s="105" t="s">
        <v>2437</v>
      </c>
      <c r="C64" s="105" t="s">
        <v>244</v>
      </c>
      <c r="D64" s="105" t="s">
        <v>6116</v>
      </c>
      <c r="E64" s="105">
        <v>2014</v>
      </c>
      <c r="F64" s="105" t="s">
        <v>2577</v>
      </c>
      <c r="G64" s="107" t="s">
        <v>2578</v>
      </c>
      <c r="H64" s="109" t="s">
        <v>2579</v>
      </c>
      <c r="I64" s="108" t="s">
        <v>2580</v>
      </c>
      <c r="J64" s="108" t="s">
        <v>2581</v>
      </c>
      <c r="K64" s="108" t="s">
        <v>2582</v>
      </c>
      <c r="L64" s="106" t="s">
        <v>2583</v>
      </c>
      <c r="M64" s="110" t="s">
        <v>2584</v>
      </c>
      <c r="N64" s="107" t="s">
        <v>12</v>
      </c>
      <c r="O64" s="107" t="s">
        <v>5663</v>
      </c>
      <c r="P64" s="107" t="s">
        <v>5662</v>
      </c>
      <c r="Q64" s="107" t="s">
        <v>5608</v>
      </c>
      <c r="R64" s="107" t="s">
        <v>2602</v>
      </c>
      <c r="S64" s="107" t="s">
        <v>123</v>
      </c>
      <c r="T64" s="107">
        <v>9</v>
      </c>
      <c r="U64" s="107" t="s">
        <v>269</v>
      </c>
      <c r="V64" s="107">
        <v>158</v>
      </c>
      <c r="W64" s="107">
        <v>2107</v>
      </c>
      <c r="X64" s="107">
        <v>158</v>
      </c>
      <c r="Y64" s="107">
        <v>2107</v>
      </c>
      <c r="Z64" s="107" t="s">
        <v>10</v>
      </c>
      <c r="AA64" s="107" t="s">
        <v>1059</v>
      </c>
      <c r="AB64" s="107" t="s">
        <v>555</v>
      </c>
      <c r="AC64" s="120" t="s">
        <v>2484</v>
      </c>
      <c r="AD64" s="120" t="s">
        <v>2484</v>
      </c>
      <c r="AE64" s="107" t="s">
        <v>1224</v>
      </c>
      <c r="AF64" s="107">
        <v>7</v>
      </c>
      <c r="AG64" s="107" t="s">
        <v>269</v>
      </c>
      <c r="AH64" s="107">
        <f t="shared" si="0"/>
        <v>2265</v>
      </c>
      <c r="AI64" s="120">
        <f>INDEX(Exposure_GWASs!F:F,MATCH(Charlie!AE64,Exposure_GWASs!C:C,0))</f>
        <v>249796</v>
      </c>
      <c r="AJ64" s="107" t="s">
        <v>1291</v>
      </c>
      <c r="AK64" s="107" t="s">
        <v>2465</v>
      </c>
      <c r="AL64" s="107" t="s">
        <v>273</v>
      </c>
      <c r="AM64" s="107" t="s">
        <v>1009</v>
      </c>
      <c r="AN64" s="107" t="s">
        <v>2586</v>
      </c>
      <c r="AO64" s="107" t="s">
        <v>1009</v>
      </c>
      <c r="AP64" s="107" t="s">
        <v>1009</v>
      </c>
      <c r="AQ64" s="107" t="s">
        <v>2596</v>
      </c>
      <c r="AR64" s="107" t="s">
        <v>1009</v>
      </c>
      <c r="AS64" s="107" t="s">
        <v>1009</v>
      </c>
      <c r="AT64" s="107" t="s">
        <v>2588</v>
      </c>
      <c r="AU64" s="107" t="s">
        <v>10</v>
      </c>
      <c r="AV64" s="107" t="s">
        <v>10</v>
      </c>
      <c r="AW64" s="107">
        <v>32</v>
      </c>
      <c r="AX64" s="107">
        <v>32</v>
      </c>
      <c r="AY64" s="105" t="s">
        <v>10</v>
      </c>
      <c r="AZ64" s="105" t="s">
        <v>1009</v>
      </c>
      <c r="BA64" s="105" t="s">
        <v>2544</v>
      </c>
      <c r="BB64" s="107" t="s">
        <v>56</v>
      </c>
      <c r="BC64" s="105"/>
      <c r="BD64" s="105"/>
      <c r="BE64" s="105"/>
      <c r="BF64" s="105"/>
      <c r="BG64" s="105"/>
      <c r="BH64" s="105" t="s">
        <v>2589</v>
      </c>
      <c r="BI64" s="105" t="s">
        <v>1009</v>
      </c>
      <c r="BJ64" s="105" t="s">
        <v>2599</v>
      </c>
      <c r="BK64" s="105" t="s">
        <v>1009</v>
      </c>
      <c r="BL64" s="105" t="s">
        <v>1009</v>
      </c>
      <c r="BM64" s="105" t="s">
        <v>1009</v>
      </c>
      <c r="BN64" s="105" t="s">
        <v>201</v>
      </c>
      <c r="BO64" s="105" t="s">
        <v>128</v>
      </c>
      <c r="BP64" s="110" t="s">
        <v>1197</v>
      </c>
      <c r="BQ64" s="105" t="s">
        <v>1752</v>
      </c>
      <c r="BR64" s="105">
        <v>1.24</v>
      </c>
      <c r="BS64" s="105"/>
      <c r="BT64" s="105">
        <v>95</v>
      </c>
      <c r="BU64" s="105">
        <v>0.74</v>
      </c>
      <c r="BV64" s="105">
        <v>2.1</v>
      </c>
      <c r="BW64" s="105">
        <v>0.41</v>
      </c>
      <c r="BX64" s="105" t="s">
        <v>10</v>
      </c>
      <c r="BY64" s="105" t="s">
        <v>10</v>
      </c>
      <c r="BZ64" s="105" t="s">
        <v>2591</v>
      </c>
      <c r="CA64" s="105" t="s">
        <v>2592</v>
      </c>
      <c r="CB64" s="105" t="s">
        <v>2593</v>
      </c>
      <c r="CC64" s="105" t="s">
        <v>2594</v>
      </c>
      <c r="CD64" s="106" t="s">
        <v>10</v>
      </c>
      <c r="CE64" s="105"/>
      <c r="CF64" s="105"/>
      <c r="CG64" s="105"/>
      <c r="CH64" s="105"/>
    </row>
    <row r="65" spans="1:86">
      <c r="A65" s="105">
        <v>57</v>
      </c>
      <c r="B65" s="105" t="s">
        <v>2437</v>
      </c>
      <c r="C65" s="105" t="s">
        <v>244</v>
      </c>
      <c r="D65" s="105" t="s">
        <v>6116</v>
      </c>
      <c r="E65" s="105">
        <v>2014</v>
      </c>
      <c r="F65" s="105" t="s">
        <v>2577</v>
      </c>
      <c r="G65" s="107" t="s">
        <v>2578</v>
      </c>
      <c r="H65" s="109" t="s">
        <v>2579</v>
      </c>
      <c r="I65" s="108" t="s">
        <v>2580</v>
      </c>
      <c r="J65" s="108" t="s">
        <v>2581</v>
      </c>
      <c r="K65" s="108" t="s">
        <v>2582</v>
      </c>
      <c r="L65" s="106" t="s">
        <v>2583</v>
      </c>
      <c r="M65" s="110" t="s">
        <v>2584</v>
      </c>
      <c r="N65" s="107" t="s">
        <v>12</v>
      </c>
      <c r="O65" s="107" t="s">
        <v>5663</v>
      </c>
      <c r="P65" s="107" t="s">
        <v>5662</v>
      </c>
      <c r="Q65" s="107" t="s">
        <v>5608</v>
      </c>
      <c r="R65" s="107" t="s">
        <v>2602</v>
      </c>
      <c r="S65" s="107" t="s">
        <v>123</v>
      </c>
      <c r="T65" s="107">
        <v>9</v>
      </c>
      <c r="U65" s="107" t="s">
        <v>268</v>
      </c>
      <c r="V65" s="107">
        <v>94</v>
      </c>
      <c r="W65" s="107">
        <v>2134</v>
      </c>
      <c r="X65" s="107">
        <v>94</v>
      </c>
      <c r="Y65" s="107">
        <v>2134</v>
      </c>
      <c r="Z65" s="107" t="s">
        <v>10</v>
      </c>
      <c r="AA65" s="107" t="s">
        <v>1059</v>
      </c>
      <c r="AB65" s="107" t="s">
        <v>555</v>
      </c>
      <c r="AC65" s="120" t="s">
        <v>2484</v>
      </c>
      <c r="AD65" s="120" t="s">
        <v>2484</v>
      </c>
      <c r="AE65" s="107" t="s">
        <v>1224</v>
      </c>
      <c r="AF65" s="107">
        <v>7</v>
      </c>
      <c r="AG65" s="107" t="s">
        <v>268</v>
      </c>
      <c r="AH65" s="107">
        <f t="shared" si="0"/>
        <v>2228</v>
      </c>
      <c r="AI65" s="120">
        <f>INDEX(Exposure_GWASs!F:F,MATCH(Charlie!AE65,Exposure_GWASs!C:C,0))</f>
        <v>249796</v>
      </c>
      <c r="AJ65" s="107" t="s">
        <v>1291</v>
      </c>
      <c r="AK65" s="107" t="s">
        <v>2465</v>
      </c>
      <c r="AL65" s="107" t="s">
        <v>273</v>
      </c>
      <c r="AM65" s="107" t="s">
        <v>1009</v>
      </c>
      <c r="AN65" s="107" t="s">
        <v>2586</v>
      </c>
      <c r="AO65" s="107" t="s">
        <v>1009</v>
      </c>
      <c r="AP65" s="107" t="s">
        <v>1009</v>
      </c>
      <c r="AQ65" s="107" t="s">
        <v>2597</v>
      </c>
      <c r="AR65" s="107" t="s">
        <v>1009</v>
      </c>
      <c r="AS65" s="107" t="s">
        <v>1009</v>
      </c>
      <c r="AT65" s="107" t="s">
        <v>2588</v>
      </c>
      <c r="AU65" s="107" t="s">
        <v>10</v>
      </c>
      <c r="AV65" s="107" t="s">
        <v>10</v>
      </c>
      <c r="AW65" s="107">
        <v>32</v>
      </c>
      <c r="AX65" s="107">
        <v>32</v>
      </c>
      <c r="AY65" s="105" t="s">
        <v>10</v>
      </c>
      <c r="AZ65" s="105" t="s">
        <v>1009</v>
      </c>
      <c r="BA65" s="105" t="s">
        <v>2544</v>
      </c>
      <c r="BB65" s="107" t="s">
        <v>56</v>
      </c>
      <c r="BC65" s="105"/>
      <c r="BD65" s="105"/>
      <c r="BE65" s="105"/>
      <c r="BF65" s="105"/>
      <c r="BG65" s="105"/>
      <c r="BH65" s="105" t="s">
        <v>2589</v>
      </c>
      <c r="BI65" s="105" t="s">
        <v>1009</v>
      </c>
      <c r="BJ65" s="105" t="s">
        <v>2599</v>
      </c>
      <c r="BK65" s="105" t="s">
        <v>1009</v>
      </c>
      <c r="BL65" s="105" t="s">
        <v>1009</v>
      </c>
      <c r="BM65" s="105" t="s">
        <v>1009</v>
      </c>
      <c r="BN65" s="105" t="s">
        <v>201</v>
      </c>
      <c r="BO65" s="105" t="s">
        <v>128</v>
      </c>
      <c r="BP65" s="110" t="s">
        <v>1197</v>
      </c>
      <c r="BQ65" s="105" t="s">
        <v>1752</v>
      </c>
      <c r="BR65" s="105">
        <v>1.1299999999999999</v>
      </c>
      <c r="BS65" s="105"/>
      <c r="BT65" s="105">
        <v>95</v>
      </c>
      <c r="BU65" s="105">
        <v>0.62</v>
      </c>
      <c r="BV65" s="105">
        <v>2.0499999999999998</v>
      </c>
      <c r="BW65" s="105">
        <v>0.68</v>
      </c>
      <c r="BX65" s="105" t="s">
        <v>10</v>
      </c>
      <c r="BY65" s="105" t="s">
        <v>10</v>
      </c>
      <c r="BZ65" s="105" t="s">
        <v>2591</v>
      </c>
      <c r="CA65" s="105" t="s">
        <v>2592</v>
      </c>
      <c r="CB65" s="105" t="s">
        <v>2593</v>
      </c>
      <c r="CC65" s="105" t="s">
        <v>2594</v>
      </c>
      <c r="CD65" s="106" t="s">
        <v>10</v>
      </c>
      <c r="CE65" s="105"/>
      <c r="CF65" s="105"/>
      <c r="CG65" s="105"/>
      <c r="CH65" s="105"/>
    </row>
    <row r="66" spans="1:86">
      <c r="A66" s="105">
        <v>57</v>
      </c>
      <c r="B66" s="105" t="s">
        <v>2437</v>
      </c>
      <c r="C66" s="105" t="s">
        <v>244</v>
      </c>
      <c r="D66" s="105" t="s">
        <v>6116</v>
      </c>
      <c r="E66" s="105">
        <v>2014</v>
      </c>
      <c r="F66" s="105" t="s">
        <v>2577</v>
      </c>
      <c r="G66" s="107" t="s">
        <v>2578</v>
      </c>
      <c r="H66" s="109" t="s">
        <v>2579</v>
      </c>
      <c r="I66" s="108" t="s">
        <v>2580</v>
      </c>
      <c r="J66" s="108" t="s">
        <v>2581</v>
      </c>
      <c r="K66" s="108" t="s">
        <v>2582</v>
      </c>
      <c r="L66" s="106" t="s">
        <v>2583</v>
      </c>
      <c r="M66" s="110" t="s">
        <v>2584</v>
      </c>
      <c r="N66" s="107" t="s">
        <v>12</v>
      </c>
      <c r="O66" s="107" t="s">
        <v>5663</v>
      </c>
      <c r="P66" s="107" t="s">
        <v>5633</v>
      </c>
      <c r="Q66" s="107" t="s">
        <v>5608</v>
      </c>
      <c r="R66" s="107" t="s">
        <v>2601</v>
      </c>
      <c r="S66" s="107" t="s">
        <v>123</v>
      </c>
      <c r="T66" s="107">
        <v>9</v>
      </c>
      <c r="U66" s="107" t="s">
        <v>295</v>
      </c>
      <c r="V66" s="107">
        <v>242</v>
      </c>
      <c r="W66" s="107">
        <v>3586</v>
      </c>
      <c r="X66" s="107">
        <v>242</v>
      </c>
      <c r="Y66" s="107">
        <v>3586</v>
      </c>
      <c r="Z66" s="107" t="s">
        <v>10</v>
      </c>
      <c r="AA66" s="107" t="s">
        <v>1059</v>
      </c>
      <c r="AB66" s="107" t="s">
        <v>555</v>
      </c>
      <c r="AC66" s="120" t="s">
        <v>4617</v>
      </c>
      <c r="AD66" s="120" t="s">
        <v>4617</v>
      </c>
      <c r="AE66" s="107" t="s">
        <v>1224</v>
      </c>
      <c r="AF66" s="107">
        <v>9</v>
      </c>
      <c r="AG66" s="107" t="s">
        <v>140</v>
      </c>
      <c r="AH66" s="107">
        <f t="shared" si="0"/>
        <v>3828</v>
      </c>
      <c r="AI66" s="120">
        <f>INDEX(Exposure_GWASs!F:F,MATCH(Charlie!AE66,Exposure_GWASs!C:C,0))</f>
        <v>249796</v>
      </c>
      <c r="AJ66" s="107" t="s">
        <v>1291</v>
      </c>
      <c r="AK66" s="107" t="s">
        <v>2465</v>
      </c>
      <c r="AL66" s="107" t="s">
        <v>273</v>
      </c>
      <c r="AM66" s="107" t="s">
        <v>1009</v>
      </c>
      <c r="AN66" s="107" t="s">
        <v>2586</v>
      </c>
      <c r="AO66" s="107" t="s">
        <v>1009</v>
      </c>
      <c r="AP66" s="107" t="s">
        <v>1009</v>
      </c>
      <c r="AQ66" s="107" t="s">
        <v>2587</v>
      </c>
      <c r="AR66" s="107" t="s">
        <v>1009</v>
      </c>
      <c r="AS66" s="107" t="s">
        <v>1009</v>
      </c>
      <c r="AT66" s="107" t="s">
        <v>2588</v>
      </c>
      <c r="AU66" s="107" t="s">
        <v>10</v>
      </c>
      <c r="AV66" s="107" t="s">
        <v>10</v>
      </c>
      <c r="AW66" s="107">
        <v>32</v>
      </c>
      <c r="AX66" s="107">
        <v>32</v>
      </c>
      <c r="AY66" s="105" t="s">
        <v>10</v>
      </c>
      <c r="AZ66" s="105" t="s">
        <v>1009</v>
      </c>
      <c r="BA66" s="105" t="s">
        <v>2544</v>
      </c>
      <c r="BB66" s="107" t="s">
        <v>56</v>
      </c>
      <c r="BC66" s="105"/>
      <c r="BD66" s="105"/>
      <c r="BE66" s="105"/>
      <c r="BF66" s="105"/>
      <c r="BG66" s="105"/>
      <c r="BH66" s="105" t="s">
        <v>2589</v>
      </c>
      <c r="BI66" s="105" t="s">
        <v>1009</v>
      </c>
      <c r="BJ66" s="105" t="s">
        <v>2599</v>
      </c>
      <c r="BK66" s="105" t="s">
        <v>1009</v>
      </c>
      <c r="BL66" s="105" t="s">
        <v>1009</v>
      </c>
      <c r="BM66" s="105" t="s">
        <v>1009</v>
      </c>
      <c r="BN66" s="105" t="s">
        <v>201</v>
      </c>
      <c r="BO66" s="105" t="s">
        <v>2600</v>
      </c>
      <c r="BP66" s="110" t="s">
        <v>1197</v>
      </c>
      <c r="BQ66" s="105" t="s">
        <v>1752</v>
      </c>
      <c r="BR66" s="105">
        <v>1.28</v>
      </c>
      <c r="BS66" s="105"/>
      <c r="BT66" s="105">
        <v>95</v>
      </c>
      <c r="BU66" s="105">
        <v>1.03</v>
      </c>
      <c r="BV66" s="105">
        <v>1.59</v>
      </c>
      <c r="BW66" s="105">
        <v>0.03</v>
      </c>
      <c r="BX66" s="105" t="s">
        <v>10</v>
      </c>
      <c r="BY66" s="105" t="s">
        <v>10</v>
      </c>
      <c r="BZ66" s="105" t="s">
        <v>2591</v>
      </c>
      <c r="CA66" s="105" t="s">
        <v>2592</v>
      </c>
      <c r="CB66" s="105" t="s">
        <v>2593</v>
      </c>
      <c r="CC66" s="105" t="s">
        <v>2594</v>
      </c>
      <c r="CD66" s="106" t="s">
        <v>10</v>
      </c>
      <c r="CE66" s="105"/>
      <c r="CF66" s="105"/>
      <c r="CG66" s="105"/>
      <c r="CH66" s="105"/>
    </row>
    <row r="67" spans="1:86">
      <c r="A67" s="105">
        <v>57</v>
      </c>
      <c r="B67" s="105" t="s">
        <v>2437</v>
      </c>
      <c r="C67" s="105" t="s">
        <v>244</v>
      </c>
      <c r="D67" s="105" t="s">
        <v>6116</v>
      </c>
      <c r="E67" s="105">
        <v>2014</v>
      </c>
      <c r="F67" s="105" t="s">
        <v>2577</v>
      </c>
      <c r="G67" s="107" t="s">
        <v>2578</v>
      </c>
      <c r="H67" s="109" t="s">
        <v>2579</v>
      </c>
      <c r="I67" s="108" t="s">
        <v>2580</v>
      </c>
      <c r="J67" s="108" t="s">
        <v>2581</v>
      </c>
      <c r="K67" s="108" t="s">
        <v>2582</v>
      </c>
      <c r="L67" s="106" t="s">
        <v>2583</v>
      </c>
      <c r="M67" s="110" t="s">
        <v>2584</v>
      </c>
      <c r="N67" s="107" t="s">
        <v>12</v>
      </c>
      <c r="O67" s="107" t="s">
        <v>5663</v>
      </c>
      <c r="P67" s="269" t="s">
        <v>5661</v>
      </c>
      <c r="Q67" s="107" t="s">
        <v>5608</v>
      </c>
      <c r="R67" s="107" t="s">
        <v>2602</v>
      </c>
      <c r="S67" s="107" t="s">
        <v>123</v>
      </c>
      <c r="T67" s="107">
        <v>9</v>
      </c>
      <c r="U67" s="107" t="s">
        <v>295</v>
      </c>
      <c r="V67" s="107">
        <v>116</v>
      </c>
      <c r="W67" s="107">
        <v>3586</v>
      </c>
      <c r="X67" s="107">
        <v>116</v>
      </c>
      <c r="Y67" s="107">
        <v>3586</v>
      </c>
      <c r="Z67" s="107" t="s">
        <v>10</v>
      </c>
      <c r="AA67" s="107" t="s">
        <v>1059</v>
      </c>
      <c r="AB67" s="107" t="s">
        <v>555</v>
      </c>
      <c r="AC67" s="120" t="s">
        <v>4617</v>
      </c>
      <c r="AD67" s="120" t="s">
        <v>4617</v>
      </c>
      <c r="AE67" s="107" t="s">
        <v>1224</v>
      </c>
      <c r="AF67" s="107">
        <v>9</v>
      </c>
      <c r="AG67" s="107" t="s">
        <v>140</v>
      </c>
      <c r="AH67" s="107">
        <f t="shared" si="0"/>
        <v>3702</v>
      </c>
      <c r="AI67" s="120">
        <f>INDEX(Exposure_GWASs!F:F,MATCH(Charlie!AE67,Exposure_GWASs!C:C,0))</f>
        <v>249796</v>
      </c>
      <c r="AJ67" s="107" t="s">
        <v>1291</v>
      </c>
      <c r="AK67" s="107" t="s">
        <v>2465</v>
      </c>
      <c r="AL67" s="107" t="s">
        <v>273</v>
      </c>
      <c r="AM67" s="107" t="s">
        <v>1009</v>
      </c>
      <c r="AN67" s="107" t="s">
        <v>2586</v>
      </c>
      <c r="AO67" s="107" t="s">
        <v>1009</v>
      </c>
      <c r="AP67" s="107" t="s">
        <v>1009</v>
      </c>
      <c r="AQ67" s="107" t="s">
        <v>2596</v>
      </c>
      <c r="AR67" s="107" t="s">
        <v>1009</v>
      </c>
      <c r="AS67" s="107" t="s">
        <v>1009</v>
      </c>
      <c r="AT67" s="107" t="s">
        <v>2588</v>
      </c>
      <c r="AU67" s="107" t="s">
        <v>10</v>
      </c>
      <c r="AV67" s="107" t="s">
        <v>10</v>
      </c>
      <c r="AW67" s="107">
        <v>32</v>
      </c>
      <c r="AX67" s="107">
        <v>32</v>
      </c>
      <c r="AY67" s="105" t="s">
        <v>10</v>
      </c>
      <c r="AZ67" s="105" t="s">
        <v>1009</v>
      </c>
      <c r="BA67" s="105" t="s">
        <v>2544</v>
      </c>
      <c r="BB67" s="107" t="s">
        <v>56</v>
      </c>
      <c r="BC67" s="105"/>
      <c r="BD67" s="105"/>
      <c r="BE67" s="105"/>
      <c r="BF67" s="105"/>
      <c r="BG67" s="105"/>
      <c r="BH67" s="105" t="s">
        <v>2589</v>
      </c>
      <c r="BI67" s="105" t="s">
        <v>1009</v>
      </c>
      <c r="BJ67" s="105" t="s">
        <v>2599</v>
      </c>
      <c r="BK67" s="105" t="s">
        <v>1009</v>
      </c>
      <c r="BL67" s="105" t="s">
        <v>1009</v>
      </c>
      <c r="BM67" s="105" t="s">
        <v>1009</v>
      </c>
      <c r="BN67" s="105" t="s">
        <v>201</v>
      </c>
      <c r="BO67" s="105" t="s">
        <v>2600</v>
      </c>
      <c r="BP67" s="110" t="s">
        <v>1197</v>
      </c>
      <c r="BQ67" s="105" t="s">
        <v>1752</v>
      </c>
      <c r="BR67" s="105">
        <v>1.33</v>
      </c>
      <c r="BS67" s="105"/>
      <c r="BT67" s="105">
        <v>95</v>
      </c>
      <c r="BU67" s="105">
        <v>0.95</v>
      </c>
      <c r="BV67" s="105">
        <v>1.87</v>
      </c>
      <c r="BW67" s="105">
        <v>0.1</v>
      </c>
      <c r="BX67" s="105" t="s">
        <v>10</v>
      </c>
      <c r="BY67" s="105" t="s">
        <v>10</v>
      </c>
      <c r="BZ67" s="105" t="s">
        <v>2591</v>
      </c>
      <c r="CA67" s="105" t="s">
        <v>2592</v>
      </c>
      <c r="CB67" s="105" t="s">
        <v>2593</v>
      </c>
      <c r="CC67" s="105" t="s">
        <v>2594</v>
      </c>
      <c r="CD67" s="106" t="s">
        <v>10</v>
      </c>
      <c r="CE67" s="105"/>
      <c r="CF67" s="105"/>
      <c r="CG67" s="105"/>
      <c r="CH67" s="105"/>
    </row>
    <row r="68" spans="1:86">
      <c r="A68" s="105">
        <v>57</v>
      </c>
      <c r="B68" s="105" t="s">
        <v>2437</v>
      </c>
      <c r="C68" s="105" t="s">
        <v>244</v>
      </c>
      <c r="D68" s="105" t="s">
        <v>6116</v>
      </c>
      <c r="E68" s="105">
        <v>2014</v>
      </c>
      <c r="F68" s="105" t="s">
        <v>2577</v>
      </c>
      <c r="G68" s="107" t="s">
        <v>2578</v>
      </c>
      <c r="H68" s="109" t="s">
        <v>2579</v>
      </c>
      <c r="I68" s="108" t="s">
        <v>2580</v>
      </c>
      <c r="J68" s="108" t="s">
        <v>2581</v>
      </c>
      <c r="K68" s="108" t="s">
        <v>2582</v>
      </c>
      <c r="L68" s="106" t="s">
        <v>2583</v>
      </c>
      <c r="M68" s="110" t="s">
        <v>2584</v>
      </c>
      <c r="N68" s="107" t="s">
        <v>12</v>
      </c>
      <c r="O68" s="107" t="s">
        <v>5663</v>
      </c>
      <c r="P68" s="107" t="s">
        <v>5662</v>
      </c>
      <c r="Q68" s="107" t="s">
        <v>5608</v>
      </c>
      <c r="R68" s="107" t="s">
        <v>2602</v>
      </c>
      <c r="S68" s="107" t="s">
        <v>123</v>
      </c>
      <c r="T68" s="107">
        <v>9</v>
      </c>
      <c r="U68" s="107" t="s">
        <v>295</v>
      </c>
      <c r="V68" s="107">
        <v>94</v>
      </c>
      <c r="W68" s="107">
        <v>3586</v>
      </c>
      <c r="X68" s="107">
        <v>94</v>
      </c>
      <c r="Y68" s="107">
        <v>3586</v>
      </c>
      <c r="Z68" s="107" t="s">
        <v>10</v>
      </c>
      <c r="AA68" s="107" t="s">
        <v>1059</v>
      </c>
      <c r="AB68" s="107" t="s">
        <v>555</v>
      </c>
      <c r="AC68" s="120" t="s">
        <v>4617</v>
      </c>
      <c r="AD68" s="120" t="s">
        <v>4617</v>
      </c>
      <c r="AE68" s="107" t="s">
        <v>1224</v>
      </c>
      <c r="AF68" s="107">
        <v>9</v>
      </c>
      <c r="AG68" s="107" t="s">
        <v>140</v>
      </c>
      <c r="AH68" s="107">
        <f t="shared" si="0"/>
        <v>3680</v>
      </c>
      <c r="AI68" s="120">
        <f>INDEX(Exposure_GWASs!F:F,MATCH(Charlie!AE68,Exposure_GWASs!C:C,0))</f>
        <v>249796</v>
      </c>
      <c r="AJ68" s="107" t="s">
        <v>1291</v>
      </c>
      <c r="AK68" s="107" t="s">
        <v>2465</v>
      </c>
      <c r="AL68" s="107" t="s">
        <v>273</v>
      </c>
      <c r="AM68" s="107" t="s">
        <v>1009</v>
      </c>
      <c r="AN68" s="107" t="s">
        <v>2586</v>
      </c>
      <c r="AO68" s="107" t="s">
        <v>1009</v>
      </c>
      <c r="AP68" s="107" t="s">
        <v>1009</v>
      </c>
      <c r="AQ68" s="107" t="s">
        <v>2597</v>
      </c>
      <c r="AR68" s="107" t="s">
        <v>1009</v>
      </c>
      <c r="AS68" s="107" t="s">
        <v>1009</v>
      </c>
      <c r="AT68" s="107" t="s">
        <v>2588</v>
      </c>
      <c r="AU68" s="107" t="s">
        <v>10</v>
      </c>
      <c r="AV68" s="107" t="s">
        <v>10</v>
      </c>
      <c r="AW68" s="107">
        <v>32</v>
      </c>
      <c r="AX68" s="107">
        <v>32</v>
      </c>
      <c r="AY68" s="105" t="s">
        <v>10</v>
      </c>
      <c r="AZ68" s="105" t="s">
        <v>1009</v>
      </c>
      <c r="BA68" s="105" t="s">
        <v>2544</v>
      </c>
      <c r="BB68" s="107" t="s">
        <v>56</v>
      </c>
      <c r="BC68" s="105"/>
      <c r="BD68" s="105"/>
      <c r="BE68" s="105"/>
      <c r="BF68" s="105"/>
      <c r="BG68" s="105"/>
      <c r="BH68" s="105" t="s">
        <v>2589</v>
      </c>
      <c r="BI68" s="105" t="s">
        <v>1009</v>
      </c>
      <c r="BJ68" s="105" t="s">
        <v>2599</v>
      </c>
      <c r="BK68" s="105" t="s">
        <v>1009</v>
      </c>
      <c r="BL68" s="105" t="s">
        <v>1009</v>
      </c>
      <c r="BM68" s="105" t="s">
        <v>1009</v>
      </c>
      <c r="BN68" s="105" t="s">
        <v>201</v>
      </c>
      <c r="BO68" s="105" t="s">
        <v>2600</v>
      </c>
      <c r="BP68" s="110" t="s">
        <v>1197</v>
      </c>
      <c r="BQ68" s="105" t="s">
        <v>1752</v>
      </c>
      <c r="BR68" s="105">
        <v>1.19</v>
      </c>
      <c r="BS68" s="105"/>
      <c r="BT68" s="105">
        <v>95</v>
      </c>
      <c r="BU68" s="105">
        <v>0.85</v>
      </c>
      <c r="BV68" s="105">
        <v>1.65</v>
      </c>
      <c r="BW68" s="105">
        <v>0.32</v>
      </c>
      <c r="BX68" s="105" t="s">
        <v>10</v>
      </c>
      <c r="BY68" s="105" t="s">
        <v>10</v>
      </c>
      <c r="BZ68" s="105" t="s">
        <v>2591</v>
      </c>
      <c r="CA68" s="105" t="s">
        <v>2592</v>
      </c>
      <c r="CB68" s="105" t="s">
        <v>2593</v>
      </c>
      <c r="CC68" s="105" t="s">
        <v>2594</v>
      </c>
      <c r="CD68" s="106" t="s">
        <v>10</v>
      </c>
      <c r="CE68" s="105"/>
      <c r="CF68" s="105"/>
      <c r="CG68" s="105"/>
      <c r="CH68" s="105"/>
    </row>
    <row r="69" spans="1:86">
      <c r="A69" s="105">
        <v>57</v>
      </c>
      <c r="B69" s="105" t="s">
        <v>2437</v>
      </c>
      <c r="C69" s="105" t="s">
        <v>244</v>
      </c>
      <c r="D69" s="105" t="s">
        <v>6116</v>
      </c>
      <c r="E69" s="105">
        <v>2014</v>
      </c>
      <c r="F69" s="105" t="s">
        <v>2577</v>
      </c>
      <c r="G69" s="107" t="s">
        <v>2578</v>
      </c>
      <c r="H69" s="109" t="s">
        <v>2579</v>
      </c>
      <c r="I69" s="108" t="s">
        <v>2580</v>
      </c>
      <c r="J69" s="108" t="s">
        <v>2581</v>
      </c>
      <c r="K69" s="108" t="s">
        <v>2582</v>
      </c>
      <c r="L69" s="106" t="s">
        <v>2583</v>
      </c>
      <c r="M69" s="110" t="s">
        <v>2584</v>
      </c>
      <c r="N69" s="107" t="s">
        <v>12</v>
      </c>
      <c r="O69" s="107" t="s">
        <v>5663</v>
      </c>
      <c r="P69" s="107" t="s">
        <v>5633</v>
      </c>
      <c r="Q69" s="107" t="s">
        <v>5608</v>
      </c>
      <c r="R69" s="107" t="s">
        <v>2601</v>
      </c>
      <c r="S69" s="107" t="s">
        <v>123</v>
      </c>
      <c r="T69" s="107">
        <v>9</v>
      </c>
      <c r="U69" s="107" t="s">
        <v>295</v>
      </c>
      <c r="V69" s="107">
        <v>242</v>
      </c>
      <c r="W69" s="107">
        <v>3586</v>
      </c>
      <c r="X69" s="107">
        <v>242</v>
      </c>
      <c r="Y69" s="107">
        <v>3586</v>
      </c>
      <c r="Z69" s="107" t="s">
        <v>10</v>
      </c>
      <c r="AA69" s="107" t="s">
        <v>1059</v>
      </c>
      <c r="AB69" s="107" t="s">
        <v>555</v>
      </c>
      <c r="AC69" s="120" t="s">
        <v>5531</v>
      </c>
      <c r="AD69" s="120" t="s">
        <v>5531</v>
      </c>
      <c r="AE69" s="107" t="s">
        <v>1224</v>
      </c>
      <c r="AF69" s="107">
        <v>9</v>
      </c>
      <c r="AG69" s="107" t="s">
        <v>140</v>
      </c>
      <c r="AH69" s="107">
        <f t="shared" si="0"/>
        <v>3828</v>
      </c>
      <c r="AI69" s="120">
        <f>INDEX(Exposure_GWASs!F:F,MATCH(Charlie!AE69,Exposure_GWASs!C:C,0))</f>
        <v>249796</v>
      </c>
      <c r="AJ69" s="107" t="s">
        <v>1291</v>
      </c>
      <c r="AK69" s="107" t="s">
        <v>2465</v>
      </c>
      <c r="AL69" s="107" t="s">
        <v>273</v>
      </c>
      <c r="AM69" s="107" t="s">
        <v>1009</v>
      </c>
      <c r="AN69" s="107" t="s">
        <v>2586</v>
      </c>
      <c r="AO69" s="107" t="s">
        <v>1009</v>
      </c>
      <c r="AP69" s="107" t="s">
        <v>1009</v>
      </c>
      <c r="AQ69" s="107" t="s">
        <v>2587</v>
      </c>
      <c r="AR69" s="107" t="s">
        <v>1009</v>
      </c>
      <c r="AS69" s="107" t="s">
        <v>1009</v>
      </c>
      <c r="AT69" s="107" t="s">
        <v>2588</v>
      </c>
      <c r="AU69" s="107" t="s">
        <v>10</v>
      </c>
      <c r="AV69" s="107" t="s">
        <v>10</v>
      </c>
      <c r="AW69" s="107">
        <v>32</v>
      </c>
      <c r="AX69" s="107">
        <v>32</v>
      </c>
      <c r="AY69" s="105" t="s">
        <v>10</v>
      </c>
      <c r="AZ69" s="105" t="s">
        <v>1009</v>
      </c>
      <c r="BA69" s="105" t="s">
        <v>2544</v>
      </c>
      <c r="BB69" s="107" t="s">
        <v>56</v>
      </c>
      <c r="BC69" s="105"/>
      <c r="BD69" s="105"/>
      <c r="BE69" s="105"/>
      <c r="BF69" s="105"/>
      <c r="BG69" s="105"/>
      <c r="BH69" s="105" t="s">
        <v>2589</v>
      </c>
      <c r="BI69" s="105" t="s">
        <v>1009</v>
      </c>
      <c r="BJ69" s="105" t="s">
        <v>2599</v>
      </c>
      <c r="BK69" s="105" t="s">
        <v>1009</v>
      </c>
      <c r="BL69" s="105" t="s">
        <v>1009</v>
      </c>
      <c r="BM69" s="105" t="s">
        <v>1009</v>
      </c>
      <c r="BN69" s="105" t="s">
        <v>201</v>
      </c>
      <c r="BO69" s="105" t="s">
        <v>220</v>
      </c>
      <c r="BP69" s="110" t="s">
        <v>1197</v>
      </c>
      <c r="BQ69" s="105" t="s">
        <v>1752</v>
      </c>
      <c r="BR69" s="105">
        <v>1.74</v>
      </c>
      <c r="BS69" s="105"/>
      <c r="BT69" s="105">
        <v>95</v>
      </c>
      <c r="BU69" s="105">
        <v>1.04</v>
      </c>
      <c r="BV69" s="105">
        <v>2.9</v>
      </c>
      <c r="BW69" s="105">
        <v>0.03</v>
      </c>
      <c r="BX69" s="105" t="s">
        <v>10</v>
      </c>
      <c r="BY69" s="105" t="s">
        <v>10</v>
      </c>
      <c r="BZ69" s="105" t="s">
        <v>2591</v>
      </c>
      <c r="CA69" s="105" t="s">
        <v>2592</v>
      </c>
      <c r="CB69" s="105" t="s">
        <v>2593</v>
      </c>
      <c r="CC69" s="105" t="s">
        <v>2594</v>
      </c>
      <c r="CD69" s="106" t="s">
        <v>10</v>
      </c>
      <c r="CE69" s="105"/>
      <c r="CF69" s="105"/>
      <c r="CG69" s="105"/>
      <c r="CH69" s="105"/>
    </row>
    <row r="70" spans="1:86">
      <c r="A70" s="105">
        <v>57</v>
      </c>
      <c r="B70" s="105" t="s">
        <v>2437</v>
      </c>
      <c r="C70" s="105" t="s">
        <v>244</v>
      </c>
      <c r="D70" s="105" t="s">
        <v>6116</v>
      </c>
      <c r="E70" s="105">
        <v>2014</v>
      </c>
      <c r="F70" s="105" t="s">
        <v>2577</v>
      </c>
      <c r="G70" s="107" t="s">
        <v>2578</v>
      </c>
      <c r="H70" s="109" t="s">
        <v>2579</v>
      </c>
      <c r="I70" s="108" t="s">
        <v>2580</v>
      </c>
      <c r="J70" s="108" t="s">
        <v>2581</v>
      </c>
      <c r="K70" s="108" t="s">
        <v>2582</v>
      </c>
      <c r="L70" s="106" t="s">
        <v>2583</v>
      </c>
      <c r="M70" s="110" t="s">
        <v>2584</v>
      </c>
      <c r="N70" s="107" t="s">
        <v>12</v>
      </c>
      <c r="O70" s="107" t="s">
        <v>5663</v>
      </c>
      <c r="P70" s="269" t="s">
        <v>5661</v>
      </c>
      <c r="Q70" s="107" t="s">
        <v>5608</v>
      </c>
      <c r="R70" s="107" t="s">
        <v>2602</v>
      </c>
      <c r="S70" s="107" t="s">
        <v>123</v>
      </c>
      <c r="T70" s="107">
        <v>9</v>
      </c>
      <c r="U70" s="107" t="s">
        <v>295</v>
      </c>
      <c r="V70" s="107">
        <v>116</v>
      </c>
      <c r="W70" s="107">
        <v>3586</v>
      </c>
      <c r="X70" s="107">
        <v>116</v>
      </c>
      <c r="Y70" s="107">
        <v>3586</v>
      </c>
      <c r="Z70" s="107" t="s">
        <v>10</v>
      </c>
      <c r="AA70" s="107" t="s">
        <v>1059</v>
      </c>
      <c r="AB70" s="107" t="s">
        <v>555</v>
      </c>
      <c r="AC70" s="120" t="s">
        <v>5531</v>
      </c>
      <c r="AD70" s="120" t="s">
        <v>5531</v>
      </c>
      <c r="AE70" s="107" t="s">
        <v>1224</v>
      </c>
      <c r="AF70" s="107">
        <v>9</v>
      </c>
      <c r="AG70" s="107" t="s">
        <v>140</v>
      </c>
      <c r="AH70" s="107">
        <f t="shared" si="0"/>
        <v>3702</v>
      </c>
      <c r="AI70" s="120">
        <f>INDEX(Exposure_GWASs!F:F,MATCH(Charlie!AE70,Exposure_GWASs!C:C,0))</f>
        <v>249796</v>
      </c>
      <c r="AJ70" s="107" t="s">
        <v>1291</v>
      </c>
      <c r="AK70" s="107" t="s">
        <v>2465</v>
      </c>
      <c r="AL70" s="107" t="s">
        <v>273</v>
      </c>
      <c r="AM70" s="107" t="s">
        <v>1009</v>
      </c>
      <c r="AN70" s="107" t="s">
        <v>2586</v>
      </c>
      <c r="AO70" s="107" t="s">
        <v>1009</v>
      </c>
      <c r="AP70" s="107" t="s">
        <v>1009</v>
      </c>
      <c r="AQ70" s="107" t="s">
        <v>2596</v>
      </c>
      <c r="AR70" s="107" t="s">
        <v>1009</v>
      </c>
      <c r="AS70" s="107" t="s">
        <v>1009</v>
      </c>
      <c r="AT70" s="107" t="s">
        <v>2588</v>
      </c>
      <c r="AU70" s="107" t="s">
        <v>10</v>
      </c>
      <c r="AV70" s="107" t="s">
        <v>10</v>
      </c>
      <c r="AW70" s="107">
        <v>32</v>
      </c>
      <c r="AX70" s="107">
        <v>32</v>
      </c>
      <c r="AY70" s="105" t="s">
        <v>10</v>
      </c>
      <c r="AZ70" s="105" t="s">
        <v>1009</v>
      </c>
      <c r="BA70" s="105" t="s">
        <v>2544</v>
      </c>
      <c r="BB70" s="107" t="s">
        <v>56</v>
      </c>
      <c r="BC70" s="105"/>
      <c r="BD70" s="105"/>
      <c r="BE70" s="105"/>
      <c r="BF70" s="105"/>
      <c r="BG70" s="105"/>
      <c r="BH70" s="105" t="s">
        <v>2589</v>
      </c>
      <c r="BI70" s="105" t="s">
        <v>1009</v>
      </c>
      <c r="BJ70" s="105" t="s">
        <v>2599</v>
      </c>
      <c r="BK70" s="105" t="s">
        <v>1009</v>
      </c>
      <c r="BL70" s="105" t="s">
        <v>1009</v>
      </c>
      <c r="BM70" s="105" t="s">
        <v>1009</v>
      </c>
      <c r="BN70" s="105" t="s">
        <v>201</v>
      </c>
      <c r="BO70" s="105" t="s">
        <v>220</v>
      </c>
      <c r="BP70" s="110" t="s">
        <v>1197</v>
      </c>
      <c r="BQ70" s="105" t="s">
        <v>1752</v>
      </c>
      <c r="BR70" s="105">
        <v>2.0499999999999998</v>
      </c>
      <c r="BS70" s="105"/>
      <c r="BT70" s="105">
        <v>95</v>
      </c>
      <c r="BU70" s="105">
        <v>0.86</v>
      </c>
      <c r="BV70" s="105">
        <v>4.92</v>
      </c>
      <c r="BW70" s="105">
        <v>0.11</v>
      </c>
      <c r="BX70" s="105" t="s">
        <v>10</v>
      </c>
      <c r="BY70" s="105" t="s">
        <v>10</v>
      </c>
      <c r="BZ70" s="105" t="s">
        <v>2591</v>
      </c>
      <c r="CA70" s="105" t="s">
        <v>2592</v>
      </c>
      <c r="CB70" s="105" t="s">
        <v>2593</v>
      </c>
      <c r="CC70" s="105" t="s">
        <v>2594</v>
      </c>
      <c r="CD70" s="106" t="s">
        <v>10</v>
      </c>
      <c r="CE70" s="105"/>
      <c r="CF70" s="105"/>
      <c r="CG70" s="105"/>
      <c r="CH70" s="105"/>
    </row>
    <row r="71" spans="1:86">
      <c r="A71" s="105">
        <v>57</v>
      </c>
      <c r="B71" s="105" t="s">
        <v>2437</v>
      </c>
      <c r="C71" s="105" t="s">
        <v>244</v>
      </c>
      <c r="D71" s="105" t="s">
        <v>6116</v>
      </c>
      <c r="E71" s="105">
        <v>2014</v>
      </c>
      <c r="F71" s="105" t="s">
        <v>2577</v>
      </c>
      <c r="G71" s="107" t="s">
        <v>2578</v>
      </c>
      <c r="H71" s="109" t="s">
        <v>2579</v>
      </c>
      <c r="I71" s="108" t="s">
        <v>2580</v>
      </c>
      <c r="J71" s="108" t="s">
        <v>2581</v>
      </c>
      <c r="K71" s="108" t="s">
        <v>2582</v>
      </c>
      <c r="L71" s="106" t="s">
        <v>2583</v>
      </c>
      <c r="M71" s="110" t="s">
        <v>2584</v>
      </c>
      <c r="N71" s="107" t="s">
        <v>12</v>
      </c>
      <c r="O71" s="107" t="s">
        <v>5663</v>
      </c>
      <c r="P71" s="107" t="s">
        <v>5662</v>
      </c>
      <c r="Q71" s="107" t="s">
        <v>5608</v>
      </c>
      <c r="R71" s="107" t="s">
        <v>2602</v>
      </c>
      <c r="S71" s="107" t="s">
        <v>123</v>
      </c>
      <c r="T71" s="107">
        <v>9</v>
      </c>
      <c r="U71" s="107" t="s">
        <v>295</v>
      </c>
      <c r="V71" s="107">
        <v>94</v>
      </c>
      <c r="W71" s="107">
        <v>3586</v>
      </c>
      <c r="X71" s="107">
        <v>94</v>
      </c>
      <c r="Y71" s="107">
        <v>3586</v>
      </c>
      <c r="Z71" s="107" t="s">
        <v>10</v>
      </c>
      <c r="AA71" s="107" t="s">
        <v>1059</v>
      </c>
      <c r="AB71" s="107" t="s">
        <v>555</v>
      </c>
      <c r="AC71" s="120" t="s">
        <v>5531</v>
      </c>
      <c r="AD71" s="120" t="s">
        <v>5531</v>
      </c>
      <c r="AE71" s="107" t="s">
        <v>1224</v>
      </c>
      <c r="AF71" s="107">
        <v>9</v>
      </c>
      <c r="AG71" s="107" t="s">
        <v>140</v>
      </c>
      <c r="AH71" s="107">
        <f t="shared" si="0"/>
        <v>3680</v>
      </c>
      <c r="AI71" s="120">
        <f>INDEX(Exposure_GWASs!F:F,MATCH(Charlie!AE71,Exposure_GWASs!C:C,0))</f>
        <v>249796</v>
      </c>
      <c r="AJ71" s="107" t="s">
        <v>1291</v>
      </c>
      <c r="AK71" s="107" t="s">
        <v>2465</v>
      </c>
      <c r="AL71" s="107" t="s">
        <v>273</v>
      </c>
      <c r="AM71" s="107" t="s">
        <v>1009</v>
      </c>
      <c r="AN71" s="107" t="s">
        <v>2586</v>
      </c>
      <c r="AO71" s="107" t="s">
        <v>1009</v>
      </c>
      <c r="AP71" s="107" t="s">
        <v>1009</v>
      </c>
      <c r="AQ71" s="107" t="s">
        <v>2597</v>
      </c>
      <c r="AR71" s="107" t="s">
        <v>1009</v>
      </c>
      <c r="AS71" s="107" t="s">
        <v>1009</v>
      </c>
      <c r="AT71" s="107" t="s">
        <v>2588</v>
      </c>
      <c r="AU71" s="107" t="s">
        <v>10</v>
      </c>
      <c r="AV71" s="107" t="s">
        <v>10</v>
      </c>
      <c r="AW71" s="107">
        <v>32</v>
      </c>
      <c r="AX71" s="107">
        <v>32</v>
      </c>
      <c r="AY71" s="105" t="s">
        <v>10</v>
      </c>
      <c r="AZ71" s="105" t="s">
        <v>1009</v>
      </c>
      <c r="BA71" s="105" t="s">
        <v>2544</v>
      </c>
      <c r="BB71" s="107" t="s">
        <v>56</v>
      </c>
      <c r="BC71" s="105"/>
      <c r="BD71" s="105"/>
      <c r="BE71" s="105"/>
      <c r="BF71" s="105"/>
      <c r="BG71" s="105"/>
      <c r="BH71" s="105" t="s">
        <v>2589</v>
      </c>
      <c r="BI71" s="105" t="s">
        <v>1009</v>
      </c>
      <c r="BJ71" s="105" t="s">
        <v>2599</v>
      </c>
      <c r="BK71" s="105" t="s">
        <v>1009</v>
      </c>
      <c r="BL71" s="105" t="s">
        <v>1009</v>
      </c>
      <c r="BM71" s="105" t="s">
        <v>1009</v>
      </c>
      <c r="BN71" s="105" t="s">
        <v>201</v>
      </c>
      <c r="BO71" s="105" t="s">
        <v>220</v>
      </c>
      <c r="BP71" s="110" t="s">
        <v>1197</v>
      </c>
      <c r="BQ71" s="105" t="s">
        <v>1752</v>
      </c>
      <c r="BR71" s="105">
        <v>1.48</v>
      </c>
      <c r="BS71" s="105"/>
      <c r="BT71" s="105">
        <v>95</v>
      </c>
      <c r="BU71" s="105">
        <v>0.69</v>
      </c>
      <c r="BV71" s="105">
        <v>3.18</v>
      </c>
      <c r="BW71" s="105">
        <v>0.32</v>
      </c>
      <c r="BX71" s="105" t="s">
        <v>10</v>
      </c>
      <c r="BY71" s="105" t="s">
        <v>10</v>
      </c>
      <c r="BZ71" s="105" t="s">
        <v>2591</v>
      </c>
      <c r="CA71" s="105" t="s">
        <v>2592</v>
      </c>
      <c r="CB71" s="105" t="s">
        <v>2593</v>
      </c>
      <c r="CC71" s="105" t="s">
        <v>2594</v>
      </c>
      <c r="CD71" s="106" t="s">
        <v>10</v>
      </c>
      <c r="CE71" s="105"/>
      <c r="CF71" s="105"/>
      <c r="CG71" s="105"/>
      <c r="CH71" s="105"/>
    </row>
    <row r="72" spans="1:86">
      <c r="A72" s="105">
        <v>57</v>
      </c>
      <c r="B72" s="105" t="s">
        <v>2437</v>
      </c>
      <c r="C72" s="105" t="s">
        <v>244</v>
      </c>
      <c r="D72" s="105" t="s">
        <v>6116</v>
      </c>
      <c r="E72" s="105">
        <v>2014</v>
      </c>
      <c r="F72" s="105" t="s">
        <v>2577</v>
      </c>
      <c r="G72" s="107" t="s">
        <v>2578</v>
      </c>
      <c r="H72" s="109" t="s">
        <v>2579</v>
      </c>
      <c r="I72" s="108" t="s">
        <v>2580</v>
      </c>
      <c r="J72" s="108" t="s">
        <v>2581</v>
      </c>
      <c r="K72" s="108" t="s">
        <v>2582</v>
      </c>
      <c r="L72" s="106" t="s">
        <v>2583</v>
      </c>
      <c r="M72" s="110" t="s">
        <v>2584</v>
      </c>
      <c r="N72" s="107" t="s">
        <v>12</v>
      </c>
      <c r="O72" s="107" t="s">
        <v>5663</v>
      </c>
      <c r="P72" s="107" t="s">
        <v>5633</v>
      </c>
      <c r="Q72" s="107" t="s">
        <v>5608</v>
      </c>
      <c r="R72" s="107" t="s">
        <v>2603</v>
      </c>
      <c r="S72" s="107" t="s">
        <v>123</v>
      </c>
      <c r="T72" s="107">
        <v>11</v>
      </c>
      <c r="U72" s="107" t="s">
        <v>140</v>
      </c>
      <c r="V72" s="107">
        <v>633</v>
      </c>
      <c r="W72" s="111">
        <v>3169</v>
      </c>
      <c r="X72" s="107">
        <v>633</v>
      </c>
      <c r="Y72" s="111">
        <v>3169</v>
      </c>
      <c r="Z72" s="107" t="s">
        <v>10</v>
      </c>
      <c r="AA72" s="107" t="s">
        <v>1059</v>
      </c>
      <c r="AB72" s="107" t="s">
        <v>555</v>
      </c>
      <c r="AC72" s="120" t="s">
        <v>2484</v>
      </c>
      <c r="AD72" s="120" t="s">
        <v>2484</v>
      </c>
      <c r="AE72" s="107" t="s">
        <v>1224</v>
      </c>
      <c r="AF72" s="107">
        <v>7</v>
      </c>
      <c r="AG72" s="107" t="s">
        <v>140</v>
      </c>
      <c r="AH72" s="107">
        <f>V72+W72</f>
        <v>3802</v>
      </c>
      <c r="AI72" s="120">
        <f>INDEX(Exposure_GWASs!F:F,MATCH(Charlie!AE72,Exposure_GWASs!C:C,0))</f>
        <v>249796</v>
      </c>
      <c r="AJ72" s="107" t="s">
        <v>1291</v>
      </c>
      <c r="AK72" s="107" t="s">
        <v>2465</v>
      </c>
      <c r="AL72" s="107" t="s">
        <v>273</v>
      </c>
      <c r="AM72" s="107" t="s">
        <v>1009</v>
      </c>
      <c r="AN72" s="107" t="s">
        <v>2586</v>
      </c>
      <c r="AO72" s="107" t="s">
        <v>1009</v>
      </c>
      <c r="AP72" s="107" t="s">
        <v>1009</v>
      </c>
      <c r="AQ72" s="107" t="s">
        <v>2604</v>
      </c>
      <c r="AR72" s="107" t="s">
        <v>1009</v>
      </c>
      <c r="AS72" s="107" t="s">
        <v>1009</v>
      </c>
      <c r="AT72" s="107" t="s">
        <v>2588</v>
      </c>
      <c r="AU72" s="107" t="s">
        <v>10</v>
      </c>
      <c r="AV72" s="107" t="s">
        <v>10</v>
      </c>
      <c r="AW72" s="107">
        <v>32</v>
      </c>
      <c r="AX72" s="107">
        <v>32</v>
      </c>
      <c r="AY72" s="105" t="s">
        <v>10</v>
      </c>
      <c r="AZ72" s="105" t="s">
        <v>1009</v>
      </c>
      <c r="BA72" s="105" t="s">
        <v>2544</v>
      </c>
      <c r="BB72" s="107" t="s">
        <v>56</v>
      </c>
      <c r="BC72" s="105"/>
      <c r="BD72" s="105"/>
      <c r="BE72" s="105"/>
      <c r="BF72" s="105"/>
      <c r="BG72" s="105"/>
      <c r="BH72" s="105" t="s">
        <v>2589</v>
      </c>
      <c r="BI72" s="105" t="s">
        <v>1009</v>
      </c>
      <c r="BJ72" s="105" t="s">
        <v>2599</v>
      </c>
      <c r="BK72" s="105" t="s">
        <v>1009</v>
      </c>
      <c r="BL72" s="105" t="s">
        <v>1009</v>
      </c>
      <c r="BM72" s="105" t="s">
        <v>1009</v>
      </c>
      <c r="BN72" s="105" t="s">
        <v>201</v>
      </c>
      <c r="BO72" s="105" t="s">
        <v>128</v>
      </c>
      <c r="BP72" s="110" t="s">
        <v>1197</v>
      </c>
      <c r="BQ72" s="105" t="s">
        <v>1752</v>
      </c>
      <c r="BR72" s="105">
        <v>1.27</v>
      </c>
      <c r="BS72" s="105"/>
      <c r="BT72" s="105">
        <v>95</v>
      </c>
      <c r="BU72" s="105">
        <v>0.96</v>
      </c>
      <c r="BV72" s="105">
        <v>1.68</v>
      </c>
      <c r="BW72" s="105" t="s">
        <v>10</v>
      </c>
      <c r="BX72" s="105" t="s">
        <v>10</v>
      </c>
      <c r="BY72" s="105" t="s">
        <v>10</v>
      </c>
      <c r="BZ72" s="105" t="s">
        <v>2591</v>
      </c>
      <c r="CA72" s="105" t="s">
        <v>2592</v>
      </c>
      <c r="CB72" s="105" t="s">
        <v>2593</v>
      </c>
      <c r="CC72" s="105" t="s">
        <v>2594</v>
      </c>
      <c r="CD72" s="106" t="s">
        <v>10</v>
      </c>
      <c r="CE72" s="105"/>
      <c r="CF72" s="105"/>
      <c r="CG72" s="105"/>
      <c r="CH72" s="105"/>
    </row>
    <row r="73" spans="1:86">
      <c r="A73" s="105">
        <v>57</v>
      </c>
      <c r="B73" s="105" t="s">
        <v>2437</v>
      </c>
      <c r="C73" s="105" t="s">
        <v>244</v>
      </c>
      <c r="D73" s="105" t="s">
        <v>6116</v>
      </c>
      <c r="E73" s="105">
        <v>2014</v>
      </c>
      <c r="F73" s="105" t="s">
        <v>2577</v>
      </c>
      <c r="G73" s="107" t="s">
        <v>2578</v>
      </c>
      <c r="H73" s="109" t="s">
        <v>2579</v>
      </c>
      <c r="I73" s="108" t="s">
        <v>2580</v>
      </c>
      <c r="J73" s="108" t="s">
        <v>2581</v>
      </c>
      <c r="K73" s="108" t="s">
        <v>2582</v>
      </c>
      <c r="L73" s="106" t="s">
        <v>2583</v>
      </c>
      <c r="M73" s="110" t="s">
        <v>2584</v>
      </c>
      <c r="N73" s="107" t="s">
        <v>12</v>
      </c>
      <c r="O73" s="107" t="s">
        <v>5663</v>
      </c>
      <c r="P73" s="107" t="s">
        <v>5633</v>
      </c>
      <c r="Q73" s="107" t="s">
        <v>5608</v>
      </c>
      <c r="R73" s="107" t="s">
        <v>2603</v>
      </c>
      <c r="S73" s="107" t="s">
        <v>123</v>
      </c>
      <c r="T73" s="107">
        <v>11</v>
      </c>
      <c r="U73" s="107" t="s">
        <v>269</v>
      </c>
      <c r="V73" s="107">
        <v>378</v>
      </c>
      <c r="W73" s="111">
        <v>1523</v>
      </c>
      <c r="X73" s="107">
        <v>378</v>
      </c>
      <c r="Y73" s="111">
        <v>1523</v>
      </c>
      <c r="Z73" s="107" t="s">
        <v>10</v>
      </c>
      <c r="AA73" s="107" t="s">
        <v>1059</v>
      </c>
      <c r="AB73" s="107" t="s">
        <v>555</v>
      </c>
      <c r="AC73" s="120" t="s">
        <v>2484</v>
      </c>
      <c r="AD73" s="120" t="s">
        <v>2484</v>
      </c>
      <c r="AE73" s="107" t="s">
        <v>1224</v>
      </c>
      <c r="AF73" s="107">
        <v>7</v>
      </c>
      <c r="AG73" s="107" t="s">
        <v>140</v>
      </c>
      <c r="AH73" s="107">
        <f t="shared" ref="AH73:AH106" si="1">V73+W73</f>
        <v>1901</v>
      </c>
      <c r="AI73" s="120">
        <f>INDEX(Exposure_GWASs!F:F,MATCH(Charlie!AE73,Exposure_GWASs!C:C,0))</f>
        <v>249796</v>
      </c>
      <c r="AJ73" s="107" t="s">
        <v>1291</v>
      </c>
      <c r="AK73" s="107" t="s">
        <v>2465</v>
      </c>
      <c r="AL73" s="107" t="s">
        <v>273</v>
      </c>
      <c r="AM73" s="107" t="s">
        <v>1009</v>
      </c>
      <c r="AN73" s="107" t="s">
        <v>2586</v>
      </c>
      <c r="AO73" s="107" t="s">
        <v>1009</v>
      </c>
      <c r="AP73" s="107" t="s">
        <v>1009</v>
      </c>
      <c r="AQ73" s="107" t="s">
        <v>2605</v>
      </c>
      <c r="AR73" s="107" t="s">
        <v>1009</v>
      </c>
      <c r="AS73" s="107" t="s">
        <v>1009</v>
      </c>
      <c r="AT73" s="107" t="s">
        <v>2588</v>
      </c>
      <c r="AU73" s="107" t="s">
        <v>10</v>
      </c>
      <c r="AV73" s="107" t="s">
        <v>10</v>
      </c>
      <c r="AW73" s="107">
        <v>32</v>
      </c>
      <c r="AX73" s="107">
        <v>32</v>
      </c>
      <c r="AY73" s="105" t="s">
        <v>10</v>
      </c>
      <c r="AZ73" s="105" t="s">
        <v>1009</v>
      </c>
      <c r="BA73" s="105" t="s">
        <v>2544</v>
      </c>
      <c r="BB73" s="107" t="s">
        <v>56</v>
      </c>
      <c r="BC73" s="105"/>
      <c r="BD73" s="105"/>
      <c r="BE73" s="105"/>
      <c r="BF73" s="105"/>
      <c r="BG73" s="105"/>
      <c r="BH73" s="105" t="s">
        <v>2589</v>
      </c>
      <c r="BI73" s="105" t="s">
        <v>1009</v>
      </c>
      <c r="BJ73" s="105" t="s">
        <v>2599</v>
      </c>
      <c r="BK73" s="105" t="s">
        <v>1009</v>
      </c>
      <c r="BL73" s="105" t="s">
        <v>1009</v>
      </c>
      <c r="BM73" s="105" t="s">
        <v>1009</v>
      </c>
      <c r="BN73" s="105" t="s">
        <v>201</v>
      </c>
      <c r="BO73" s="105" t="s">
        <v>2549</v>
      </c>
      <c r="BP73" s="110" t="s">
        <v>1197</v>
      </c>
      <c r="BQ73" s="105" t="s">
        <v>1752</v>
      </c>
      <c r="BR73" s="105">
        <v>1.21</v>
      </c>
      <c r="BS73" s="105"/>
      <c r="BT73" s="105">
        <v>95</v>
      </c>
      <c r="BU73" s="105">
        <v>0.82</v>
      </c>
      <c r="BV73" s="105">
        <v>1.76</v>
      </c>
      <c r="BW73" s="105" t="s">
        <v>2544</v>
      </c>
      <c r="BX73" s="105" t="s">
        <v>10</v>
      </c>
      <c r="BY73" s="105" t="s">
        <v>10</v>
      </c>
      <c r="BZ73" s="105" t="s">
        <v>2591</v>
      </c>
      <c r="CA73" s="105" t="s">
        <v>2592</v>
      </c>
      <c r="CB73" s="105" t="s">
        <v>2593</v>
      </c>
      <c r="CC73" s="105" t="s">
        <v>2594</v>
      </c>
      <c r="CD73" s="106" t="s">
        <v>10</v>
      </c>
      <c r="CE73" s="105"/>
      <c r="CF73" s="105"/>
      <c r="CG73" s="105"/>
      <c r="CH73" s="105"/>
    </row>
    <row r="74" spans="1:86">
      <c r="A74" s="105">
        <v>57</v>
      </c>
      <c r="B74" s="105" t="s">
        <v>2437</v>
      </c>
      <c r="C74" s="105" t="s">
        <v>244</v>
      </c>
      <c r="D74" s="105" t="s">
        <v>6116</v>
      </c>
      <c r="E74" s="105">
        <v>2014</v>
      </c>
      <c r="F74" s="105" t="s">
        <v>2577</v>
      </c>
      <c r="G74" s="107" t="s">
        <v>2578</v>
      </c>
      <c r="H74" s="109" t="s">
        <v>2579</v>
      </c>
      <c r="I74" s="108" t="s">
        <v>2580</v>
      </c>
      <c r="J74" s="108" t="s">
        <v>2581</v>
      </c>
      <c r="K74" s="108" t="s">
        <v>2582</v>
      </c>
      <c r="L74" s="106" t="s">
        <v>2583</v>
      </c>
      <c r="M74" s="110" t="s">
        <v>2584</v>
      </c>
      <c r="N74" s="107" t="s">
        <v>12</v>
      </c>
      <c r="O74" s="107" t="s">
        <v>5663</v>
      </c>
      <c r="P74" s="107" t="s">
        <v>5633</v>
      </c>
      <c r="Q74" s="107" t="s">
        <v>5608</v>
      </c>
      <c r="R74" s="107" t="s">
        <v>2603</v>
      </c>
      <c r="S74" s="107" t="s">
        <v>123</v>
      </c>
      <c r="T74" s="107">
        <v>11</v>
      </c>
      <c r="U74" s="107" t="s">
        <v>268</v>
      </c>
      <c r="V74" s="107">
        <v>255</v>
      </c>
      <c r="W74" s="111">
        <v>1646</v>
      </c>
      <c r="X74" s="107">
        <v>255</v>
      </c>
      <c r="Y74" s="111">
        <v>1646</v>
      </c>
      <c r="Z74" s="107" t="s">
        <v>10</v>
      </c>
      <c r="AA74" s="107" t="s">
        <v>1059</v>
      </c>
      <c r="AB74" s="107" t="s">
        <v>555</v>
      </c>
      <c r="AC74" s="120" t="s">
        <v>2484</v>
      </c>
      <c r="AD74" s="120" t="s">
        <v>2484</v>
      </c>
      <c r="AE74" s="107" t="s">
        <v>1224</v>
      </c>
      <c r="AF74" s="107">
        <v>7</v>
      </c>
      <c r="AG74" s="107" t="s">
        <v>140</v>
      </c>
      <c r="AH74" s="107">
        <f t="shared" si="1"/>
        <v>1901</v>
      </c>
      <c r="AI74" s="120">
        <f>INDEX(Exposure_GWASs!F:F,MATCH(Charlie!AE74,Exposure_GWASs!C:C,0))</f>
        <v>249796</v>
      </c>
      <c r="AJ74" s="107" t="s">
        <v>1291</v>
      </c>
      <c r="AK74" s="107" t="s">
        <v>2465</v>
      </c>
      <c r="AL74" s="107" t="s">
        <v>273</v>
      </c>
      <c r="AM74" s="107" t="s">
        <v>1009</v>
      </c>
      <c r="AN74" s="107" t="s">
        <v>2586</v>
      </c>
      <c r="AO74" s="107" t="s">
        <v>1009</v>
      </c>
      <c r="AP74" s="107" t="s">
        <v>1009</v>
      </c>
      <c r="AQ74" s="107" t="s">
        <v>2606</v>
      </c>
      <c r="AR74" s="107" t="s">
        <v>1009</v>
      </c>
      <c r="AS74" s="107" t="s">
        <v>1009</v>
      </c>
      <c r="AT74" s="107" t="s">
        <v>2588</v>
      </c>
      <c r="AU74" s="107" t="s">
        <v>10</v>
      </c>
      <c r="AV74" s="107" t="s">
        <v>10</v>
      </c>
      <c r="AW74" s="107">
        <v>32</v>
      </c>
      <c r="AX74" s="107">
        <v>32</v>
      </c>
      <c r="AY74" s="105" t="s">
        <v>10</v>
      </c>
      <c r="AZ74" s="105" t="s">
        <v>1009</v>
      </c>
      <c r="BA74" s="105" t="s">
        <v>2544</v>
      </c>
      <c r="BB74" s="107" t="s">
        <v>56</v>
      </c>
      <c r="BC74" s="105"/>
      <c r="BD74" s="105"/>
      <c r="BE74" s="105"/>
      <c r="BF74" s="105"/>
      <c r="BG74" s="105"/>
      <c r="BH74" s="105" t="s">
        <v>2589</v>
      </c>
      <c r="BI74" s="105" t="s">
        <v>1009</v>
      </c>
      <c r="BJ74" s="105" t="s">
        <v>2599</v>
      </c>
      <c r="BK74" s="105" t="s">
        <v>1009</v>
      </c>
      <c r="BL74" s="105" t="s">
        <v>1009</v>
      </c>
      <c r="BM74" s="105" t="s">
        <v>1009</v>
      </c>
      <c r="BN74" s="105" t="s">
        <v>201</v>
      </c>
      <c r="BO74" s="105" t="s">
        <v>128</v>
      </c>
      <c r="BP74" s="110" t="s">
        <v>1197</v>
      </c>
      <c r="BQ74" s="105" t="s">
        <v>1752</v>
      </c>
      <c r="BR74" s="105">
        <v>1.38</v>
      </c>
      <c r="BS74" s="105"/>
      <c r="BT74" s="105">
        <v>95</v>
      </c>
      <c r="BU74" s="105">
        <v>0.91</v>
      </c>
      <c r="BV74" s="105">
        <v>2.08</v>
      </c>
      <c r="BW74" s="105" t="s">
        <v>10</v>
      </c>
      <c r="BX74" s="105" t="s">
        <v>10</v>
      </c>
      <c r="BY74" s="105" t="s">
        <v>10</v>
      </c>
      <c r="BZ74" s="105" t="s">
        <v>2591</v>
      </c>
      <c r="CA74" s="105" t="s">
        <v>2592</v>
      </c>
      <c r="CB74" s="105" t="s">
        <v>2593</v>
      </c>
      <c r="CC74" s="105" t="s">
        <v>2594</v>
      </c>
      <c r="CD74" s="106" t="s">
        <v>10</v>
      </c>
      <c r="CE74" s="105"/>
      <c r="CF74" s="105"/>
      <c r="CG74" s="105"/>
      <c r="CH74" s="105"/>
    </row>
    <row r="75" spans="1:86">
      <c r="A75" s="105">
        <v>57</v>
      </c>
      <c r="B75" s="105" t="s">
        <v>2437</v>
      </c>
      <c r="C75" s="105" t="s">
        <v>244</v>
      </c>
      <c r="D75" s="105" t="s">
        <v>6116</v>
      </c>
      <c r="E75" s="105">
        <v>2014</v>
      </c>
      <c r="F75" s="105" t="s">
        <v>2577</v>
      </c>
      <c r="G75" s="107" t="s">
        <v>2578</v>
      </c>
      <c r="H75" s="109" t="s">
        <v>2579</v>
      </c>
      <c r="I75" s="108" t="s">
        <v>2580</v>
      </c>
      <c r="J75" s="108" t="s">
        <v>2581</v>
      </c>
      <c r="K75" s="108" t="s">
        <v>2582</v>
      </c>
      <c r="L75" s="106" t="s">
        <v>2583</v>
      </c>
      <c r="M75" s="110" t="s">
        <v>2584</v>
      </c>
      <c r="N75" s="107" t="s">
        <v>12</v>
      </c>
      <c r="O75" s="107" t="s">
        <v>5663</v>
      </c>
      <c r="P75" s="269" t="s">
        <v>5661</v>
      </c>
      <c r="Q75" s="107" t="s">
        <v>5608</v>
      </c>
      <c r="R75" s="107" t="s">
        <v>2602</v>
      </c>
      <c r="S75" s="107" t="s">
        <v>123</v>
      </c>
      <c r="T75" s="107">
        <v>11</v>
      </c>
      <c r="U75" s="107" t="s">
        <v>295</v>
      </c>
      <c r="V75" s="107">
        <v>241</v>
      </c>
      <c r="W75" s="111">
        <v>3169</v>
      </c>
      <c r="X75" s="107">
        <v>241</v>
      </c>
      <c r="Y75" s="111">
        <v>3169</v>
      </c>
      <c r="Z75" s="107" t="s">
        <v>10</v>
      </c>
      <c r="AA75" s="107" t="s">
        <v>1059</v>
      </c>
      <c r="AB75" s="107" t="s">
        <v>555</v>
      </c>
      <c r="AC75" s="120" t="s">
        <v>2484</v>
      </c>
      <c r="AD75" s="120" t="s">
        <v>2484</v>
      </c>
      <c r="AE75" s="107" t="s">
        <v>1224</v>
      </c>
      <c r="AF75" s="107">
        <v>7</v>
      </c>
      <c r="AG75" s="107" t="s">
        <v>140</v>
      </c>
      <c r="AH75" s="107">
        <f t="shared" si="1"/>
        <v>3410</v>
      </c>
      <c r="AI75" s="120">
        <f>INDEX(Exposure_GWASs!F:F,MATCH(Charlie!AE75,Exposure_GWASs!C:C,0))</f>
        <v>249796</v>
      </c>
      <c r="AJ75" s="107" t="s">
        <v>1291</v>
      </c>
      <c r="AK75" s="107" t="s">
        <v>2465</v>
      </c>
      <c r="AL75" s="107" t="s">
        <v>273</v>
      </c>
      <c r="AM75" s="107" t="s">
        <v>1009</v>
      </c>
      <c r="AN75" s="107" t="s">
        <v>2586</v>
      </c>
      <c r="AO75" s="107" t="s">
        <v>1009</v>
      </c>
      <c r="AP75" s="107" t="s">
        <v>1009</v>
      </c>
      <c r="AQ75" s="107" t="s">
        <v>2607</v>
      </c>
      <c r="AR75" s="107" t="s">
        <v>1009</v>
      </c>
      <c r="AS75" s="107" t="s">
        <v>1009</v>
      </c>
      <c r="AT75" s="107" t="s">
        <v>2588</v>
      </c>
      <c r="AU75" s="107" t="s">
        <v>10</v>
      </c>
      <c r="AV75" s="107" t="s">
        <v>10</v>
      </c>
      <c r="AW75" s="107">
        <v>32</v>
      </c>
      <c r="AX75" s="107">
        <v>32</v>
      </c>
      <c r="AY75" s="105" t="s">
        <v>10</v>
      </c>
      <c r="AZ75" s="105" t="s">
        <v>1009</v>
      </c>
      <c r="BA75" s="105" t="s">
        <v>2544</v>
      </c>
      <c r="BB75" s="107" t="s">
        <v>56</v>
      </c>
      <c r="BC75" s="105"/>
      <c r="BD75" s="105"/>
      <c r="BE75" s="105"/>
      <c r="BF75" s="105"/>
      <c r="BG75" s="105"/>
      <c r="BH75" s="105" t="s">
        <v>2589</v>
      </c>
      <c r="BI75" s="105" t="s">
        <v>1009</v>
      </c>
      <c r="BJ75" s="105" t="s">
        <v>2599</v>
      </c>
      <c r="BK75" s="105" t="s">
        <v>1009</v>
      </c>
      <c r="BL75" s="105" t="s">
        <v>1009</v>
      </c>
      <c r="BM75" s="105" t="s">
        <v>1009</v>
      </c>
      <c r="BN75" s="105" t="s">
        <v>201</v>
      </c>
      <c r="BO75" s="105" t="s">
        <v>128</v>
      </c>
      <c r="BP75" s="110" t="s">
        <v>1197</v>
      </c>
      <c r="BQ75" s="105" t="s">
        <v>1752</v>
      </c>
      <c r="BR75" s="105">
        <v>1.51</v>
      </c>
      <c r="BS75" s="105"/>
      <c r="BT75" s="105">
        <v>95</v>
      </c>
      <c r="BU75" s="105">
        <v>0.93</v>
      </c>
      <c r="BV75" s="105">
        <v>2.46</v>
      </c>
      <c r="BW75" s="105" t="s">
        <v>2544</v>
      </c>
      <c r="BX75" s="105" t="s">
        <v>10</v>
      </c>
      <c r="BY75" s="105" t="s">
        <v>10</v>
      </c>
      <c r="BZ75" s="105" t="s">
        <v>2591</v>
      </c>
      <c r="CA75" s="105" t="s">
        <v>2592</v>
      </c>
      <c r="CB75" s="105" t="s">
        <v>2593</v>
      </c>
      <c r="CC75" s="105" t="s">
        <v>2594</v>
      </c>
      <c r="CD75" s="106" t="s">
        <v>10</v>
      </c>
      <c r="CE75" s="105"/>
      <c r="CF75" s="105"/>
      <c r="CG75" s="105"/>
      <c r="CH75" s="105"/>
    </row>
    <row r="76" spans="1:86">
      <c r="A76" s="105">
        <v>57</v>
      </c>
      <c r="B76" s="105" t="s">
        <v>2437</v>
      </c>
      <c r="C76" s="105" t="s">
        <v>244</v>
      </c>
      <c r="D76" s="105" t="s">
        <v>6116</v>
      </c>
      <c r="E76" s="105">
        <v>2014</v>
      </c>
      <c r="F76" s="105" t="s">
        <v>2577</v>
      </c>
      <c r="G76" s="107" t="s">
        <v>2578</v>
      </c>
      <c r="H76" s="109" t="s">
        <v>2579</v>
      </c>
      <c r="I76" s="108" t="s">
        <v>2580</v>
      </c>
      <c r="J76" s="108" t="s">
        <v>2581</v>
      </c>
      <c r="K76" s="108" t="s">
        <v>2582</v>
      </c>
      <c r="L76" s="106" t="s">
        <v>2583</v>
      </c>
      <c r="M76" s="110" t="s">
        <v>2584</v>
      </c>
      <c r="N76" s="107" t="s">
        <v>12</v>
      </c>
      <c r="O76" s="107" t="s">
        <v>5663</v>
      </c>
      <c r="P76" s="107" t="s">
        <v>5662</v>
      </c>
      <c r="Q76" s="107" t="s">
        <v>5608</v>
      </c>
      <c r="R76" s="107" t="s">
        <v>2602</v>
      </c>
      <c r="S76" s="107" t="s">
        <v>123</v>
      </c>
      <c r="T76" s="107">
        <v>11</v>
      </c>
      <c r="U76" s="107" t="s">
        <v>295</v>
      </c>
      <c r="V76" s="107">
        <v>282</v>
      </c>
      <c r="W76" s="111">
        <v>3169</v>
      </c>
      <c r="X76" s="107">
        <v>282</v>
      </c>
      <c r="Y76" s="111">
        <v>3169</v>
      </c>
      <c r="Z76" s="107" t="s">
        <v>10</v>
      </c>
      <c r="AA76" s="107" t="s">
        <v>1059</v>
      </c>
      <c r="AB76" s="107" t="s">
        <v>555</v>
      </c>
      <c r="AC76" s="120" t="s">
        <v>2484</v>
      </c>
      <c r="AD76" s="120" t="s">
        <v>2484</v>
      </c>
      <c r="AE76" s="107" t="s">
        <v>1224</v>
      </c>
      <c r="AF76" s="107">
        <v>7</v>
      </c>
      <c r="AG76" s="107" t="s">
        <v>140</v>
      </c>
      <c r="AH76" s="107">
        <f t="shared" si="1"/>
        <v>3451</v>
      </c>
      <c r="AI76" s="120">
        <f>INDEX(Exposure_GWASs!F:F,MATCH(Charlie!AE76,Exposure_GWASs!C:C,0))</f>
        <v>249796</v>
      </c>
      <c r="AJ76" s="107" t="s">
        <v>1291</v>
      </c>
      <c r="AK76" s="107" t="s">
        <v>2465</v>
      </c>
      <c r="AL76" s="107" t="s">
        <v>273</v>
      </c>
      <c r="AM76" s="107" t="s">
        <v>1009</v>
      </c>
      <c r="AN76" s="107" t="s">
        <v>2586</v>
      </c>
      <c r="AO76" s="107" t="s">
        <v>1009</v>
      </c>
      <c r="AP76" s="107" t="s">
        <v>1009</v>
      </c>
      <c r="AQ76" s="107" t="s">
        <v>2608</v>
      </c>
      <c r="AR76" s="107" t="s">
        <v>1009</v>
      </c>
      <c r="AS76" s="107" t="s">
        <v>1009</v>
      </c>
      <c r="AT76" s="107" t="s">
        <v>2588</v>
      </c>
      <c r="AU76" s="107" t="s">
        <v>10</v>
      </c>
      <c r="AV76" s="107" t="s">
        <v>10</v>
      </c>
      <c r="AW76" s="107">
        <v>32</v>
      </c>
      <c r="AX76" s="107">
        <v>32</v>
      </c>
      <c r="AY76" s="105" t="s">
        <v>10</v>
      </c>
      <c r="AZ76" s="105" t="s">
        <v>1009</v>
      </c>
      <c r="BA76" s="105" t="s">
        <v>2544</v>
      </c>
      <c r="BB76" s="107" t="s">
        <v>56</v>
      </c>
      <c r="BC76" s="105"/>
      <c r="BD76" s="105"/>
      <c r="BE76" s="105"/>
      <c r="BF76" s="105"/>
      <c r="BG76" s="105"/>
      <c r="BH76" s="105" t="s">
        <v>2589</v>
      </c>
      <c r="BI76" s="105" t="s">
        <v>1009</v>
      </c>
      <c r="BJ76" s="105" t="s">
        <v>2599</v>
      </c>
      <c r="BK76" s="105" t="s">
        <v>1009</v>
      </c>
      <c r="BL76" s="105" t="s">
        <v>1009</v>
      </c>
      <c r="BM76" s="105" t="s">
        <v>1009</v>
      </c>
      <c r="BN76" s="105" t="s">
        <v>201</v>
      </c>
      <c r="BO76" s="105" t="s">
        <v>128</v>
      </c>
      <c r="BP76" s="110" t="s">
        <v>1197</v>
      </c>
      <c r="BQ76" s="105" t="s">
        <v>1752</v>
      </c>
      <c r="BR76" s="105">
        <v>1.0900000000000001</v>
      </c>
      <c r="BS76" s="105"/>
      <c r="BT76" s="105">
        <v>95</v>
      </c>
      <c r="BU76" s="105">
        <v>0.72</v>
      </c>
      <c r="BV76" s="105">
        <v>1.64</v>
      </c>
      <c r="BW76" s="105" t="s">
        <v>10</v>
      </c>
      <c r="BX76" s="105" t="s">
        <v>10</v>
      </c>
      <c r="BY76" s="105" t="s">
        <v>10</v>
      </c>
      <c r="BZ76" s="105" t="s">
        <v>2591</v>
      </c>
      <c r="CA76" s="105" t="s">
        <v>2592</v>
      </c>
      <c r="CB76" s="105" t="s">
        <v>2593</v>
      </c>
      <c r="CC76" s="105" t="s">
        <v>2594</v>
      </c>
      <c r="CD76" s="106" t="s">
        <v>10</v>
      </c>
      <c r="CE76" s="105"/>
      <c r="CF76" s="105"/>
      <c r="CG76" s="105"/>
      <c r="CH76" s="105"/>
    </row>
    <row r="77" spans="1:86">
      <c r="A77" s="105">
        <v>57</v>
      </c>
      <c r="B77" s="105" t="s">
        <v>2437</v>
      </c>
      <c r="C77" s="105" t="s">
        <v>244</v>
      </c>
      <c r="D77" s="105" t="s">
        <v>6116</v>
      </c>
      <c r="E77" s="105">
        <v>2014</v>
      </c>
      <c r="F77" s="105" t="s">
        <v>2577</v>
      </c>
      <c r="G77" s="107" t="s">
        <v>2578</v>
      </c>
      <c r="H77" s="109" t="s">
        <v>2579</v>
      </c>
      <c r="I77" s="108" t="s">
        <v>2580</v>
      </c>
      <c r="J77" s="108" t="s">
        <v>2581</v>
      </c>
      <c r="K77" s="108" t="s">
        <v>2582</v>
      </c>
      <c r="L77" s="106" t="s">
        <v>2583</v>
      </c>
      <c r="M77" s="110" t="s">
        <v>2584</v>
      </c>
      <c r="N77" s="107" t="s">
        <v>12</v>
      </c>
      <c r="O77" s="107" t="s">
        <v>5663</v>
      </c>
      <c r="P77" s="107" t="s">
        <v>5633</v>
      </c>
      <c r="Q77" s="107" t="s">
        <v>5608</v>
      </c>
      <c r="R77" s="107" t="s">
        <v>2609</v>
      </c>
      <c r="S77" s="107" t="s">
        <v>123</v>
      </c>
      <c r="T77" s="107">
        <v>13</v>
      </c>
      <c r="U77" s="107" t="s">
        <v>140</v>
      </c>
      <c r="V77" s="107">
        <v>545</v>
      </c>
      <c r="W77" s="111">
        <v>3348</v>
      </c>
      <c r="X77" s="107">
        <v>545</v>
      </c>
      <c r="Y77" s="111">
        <v>3348</v>
      </c>
      <c r="Z77" s="107" t="s">
        <v>10</v>
      </c>
      <c r="AA77" s="107" t="s">
        <v>1059</v>
      </c>
      <c r="AB77" s="107" t="s">
        <v>555</v>
      </c>
      <c r="AC77" s="120" t="s">
        <v>2484</v>
      </c>
      <c r="AD77" s="120" t="s">
        <v>2484</v>
      </c>
      <c r="AE77" s="107" t="s">
        <v>1224</v>
      </c>
      <c r="AF77" s="107">
        <v>7</v>
      </c>
      <c r="AG77" s="107" t="s">
        <v>140</v>
      </c>
      <c r="AH77" s="107">
        <f t="shared" si="1"/>
        <v>3893</v>
      </c>
      <c r="AI77" s="120">
        <f>INDEX(Exposure_GWASs!F:F,MATCH(Charlie!AE77,Exposure_GWASs!C:C,0))</f>
        <v>249796</v>
      </c>
      <c r="AJ77" s="107" t="s">
        <v>1291</v>
      </c>
      <c r="AK77" s="107" t="s">
        <v>2465</v>
      </c>
      <c r="AL77" s="107" t="s">
        <v>273</v>
      </c>
      <c r="AM77" s="107" t="s">
        <v>1009</v>
      </c>
      <c r="AN77" s="107" t="s">
        <v>2586</v>
      </c>
      <c r="AO77" s="107" t="s">
        <v>1009</v>
      </c>
      <c r="AP77" s="107" t="s">
        <v>1009</v>
      </c>
      <c r="AQ77" s="107" t="s">
        <v>2610</v>
      </c>
      <c r="AR77" s="107" t="s">
        <v>1009</v>
      </c>
      <c r="AS77" s="107" t="s">
        <v>1009</v>
      </c>
      <c r="AT77" s="107" t="s">
        <v>2588</v>
      </c>
      <c r="AU77" s="107" t="s">
        <v>10</v>
      </c>
      <c r="AV77" s="107" t="s">
        <v>10</v>
      </c>
      <c r="AW77" s="107">
        <v>32</v>
      </c>
      <c r="AX77" s="107">
        <v>32</v>
      </c>
      <c r="AY77" s="105" t="s">
        <v>10</v>
      </c>
      <c r="AZ77" s="105" t="s">
        <v>1009</v>
      </c>
      <c r="BA77" s="105" t="s">
        <v>2544</v>
      </c>
      <c r="BB77" s="107" t="s">
        <v>56</v>
      </c>
      <c r="BC77" s="105"/>
      <c r="BD77" s="105"/>
      <c r="BE77" s="105"/>
      <c r="BF77" s="105"/>
      <c r="BG77" s="105"/>
      <c r="BH77" s="105" t="s">
        <v>2589</v>
      </c>
      <c r="BI77" s="105" t="s">
        <v>1009</v>
      </c>
      <c r="BJ77" s="105" t="s">
        <v>2599</v>
      </c>
      <c r="BK77" s="105" t="s">
        <v>1009</v>
      </c>
      <c r="BL77" s="105" t="s">
        <v>1009</v>
      </c>
      <c r="BM77" s="105" t="s">
        <v>1009</v>
      </c>
      <c r="BN77" s="105" t="s">
        <v>201</v>
      </c>
      <c r="BO77" s="105" t="s">
        <v>128</v>
      </c>
      <c r="BP77" s="110" t="s">
        <v>1197</v>
      </c>
      <c r="BQ77" s="105" t="s">
        <v>1752</v>
      </c>
      <c r="BR77" s="105">
        <v>1.48</v>
      </c>
      <c r="BS77" s="105"/>
      <c r="BT77" s="105">
        <v>95</v>
      </c>
      <c r="BU77" s="105">
        <v>1.07</v>
      </c>
      <c r="BV77" s="105">
        <v>2.04</v>
      </c>
      <c r="BW77" s="105" t="s">
        <v>2544</v>
      </c>
      <c r="BX77" s="105" t="s">
        <v>10</v>
      </c>
      <c r="BY77" s="105" t="s">
        <v>10</v>
      </c>
      <c r="BZ77" s="105" t="s">
        <v>2591</v>
      </c>
      <c r="CA77" s="105" t="s">
        <v>2592</v>
      </c>
      <c r="CB77" s="105" t="s">
        <v>2593</v>
      </c>
      <c r="CC77" s="105" t="s">
        <v>2594</v>
      </c>
      <c r="CD77" s="106" t="s">
        <v>10</v>
      </c>
      <c r="CE77" s="105"/>
      <c r="CF77" s="105"/>
      <c r="CG77" s="105"/>
      <c r="CH77" s="105"/>
    </row>
    <row r="78" spans="1:86">
      <c r="A78" s="105">
        <v>57</v>
      </c>
      <c r="B78" s="105" t="s">
        <v>2437</v>
      </c>
      <c r="C78" s="105" t="s">
        <v>244</v>
      </c>
      <c r="D78" s="105" t="s">
        <v>6116</v>
      </c>
      <c r="E78" s="105">
        <v>2014</v>
      </c>
      <c r="F78" s="105" t="s">
        <v>2577</v>
      </c>
      <c r="G78" s="107" t="s">
        <v>2578</v>
      </c>
      <c r="H78" s="109" t="s">
        <v>2579</v>
      </c>
      <c r="I78" s="108" t="s">
        <v>2580</v>
      </c>
      <c r="J78" s="108" t="s">
        <v>2581</v>
      </c>
      <c r="K78" s="108" t="s">
        <v>2582</v>
      </c>
      <c r="L78" s="106" t="s">
        <v>2583</v>
      </c>
      <c r="M78" s="110" t="s">
        <v>2584</v>
      </c>
      <c r="N78" s="107" t="s">
        <v>12</v>
      </c>
      <c r="O78" s="107" t="s">
        <v>5663</v>
      </c>
      <c r="P78" s="107" t="s">
        <v>5633</v>
      </c>
      <c r="Q78" s="107" t="s">
        <v>5608</v>
      </c>
      <c r="R78" s="107" t="s">
        <v>2609</v>
      </c>
      <c r="S78" s="107" t="s">
        <v>123</v>
      </c>
      <c r="T78" s="107">
        <v>13</v>
      </c>
      <c r="U78" s="107" t="s">
        <v>269</v>
      </c>
      <c r="V78" s="107">
        <v>317</v>
      </c>
      <c r="W78" s="111">
        <v>1628</v>
      </c>
      <c r="X78" s="107">
        <v>317</v>
      </c>
      <c r="Y78" s="111">
        <v>1628</v>
      </c>
      <c r="Z78" s="107" t="s">
        <v>10</v>
      </c>
      <c r="AA78" s="107" t="s">
        <v>1059</v>
      </c>
      <c r="AB78" s="107" t="s">
        <v>555</v>
      </c>
      <c r="AC78" s="120" t="s">
        <v>2484</v>
      </c>
      <c r="AD78" s="120" t="s">
        <v>2484</v>
      </c>
      <c r="AE78" s="107" t="s">
        <v>1224</v>
      </c>
      <c r="AF78" s="107">
        <v>7</v>
      </c>
      <c r="AG78" s="107" t="s">
        <v>140</v>
      </c>
      <c r="AH78" s="107">
        <f t="shared" si="1"/>
        <v>1945</v>
      </c>
      <c r="AI78" s="120">
        <f>INDEX(Exposure_GWASs!F:F,MATCH(Charlie!AE78,Exposure_GWASs!C:C,0))</f>
        <v>249796</v>
      </c>
      <c r="AJ78" s="107" t="s">
        <v>1291</v>
      </c>
      <c r="AK78" s="107" t="s">
        <v>2465</v>
      </c>
      <c r="AL78" s="107" t="s">
        <v>273</v>
      </c>
      <c r="AM78" s="107" t="s">
        <v>1009</v>
      </c>
      <c r="AN78" s="107" t="s">
        <v>2586</v>
      </c>
      <c r="AO78" s="107" t="s">
        <v>1009</v>
      </c>
      <c r="AP78" s="107" t="s">
        <v>1009</v>
      </c>
      <c r="AQ78" s="107" t="s">
        <v>2611</v>
      </c>
      <c r="AR78" s="107" t="s">
        <v>1009</v>
      </c>
      <c r="AS78" s="107" t="s">
        <v>1009</v>
      </c>
      <c r="AT78" s="107" t="s">
        <v>2588</v>
      </c>
      <c r="AU78" s="107" t="s">
        <v>10</v>
      </c>
      <c r="AV78" s="107" t="s">
        <v>10</v>
      </c>
      <c r="AW78" s="107">
        <v>32</v>
      </c>
      <c r="AX78" s="107">
        <v>32</v>
      </c>
      <c r="AY78" s="105" t="s">
        <v>10</v>
      </c>
      <c r="AZ78" s="105" t="s">
        <v>1009</v>
      </c>
      <c r="BA78" s="105" t="s">
        <v>2544</v>
      </c>
      <c r="BB78" s="107" t="s">
        <v>56</v>
      </c>
      <c r="BC78" s="105"/>
      <c r="BD78" s="105"/>
      <c r="BE78" s="105"/>
      <c r="BF78" s="105"/>
      <c r="BG78" s="105"/>
      <c r="BH78" s="105" t="s">
        <v>2589</v>
      </c>
      <c r="BI78" s="105" t="s">
        <v>1009</v>
      </c>
      <c r="BJ78" s="105" t="s">
        <v>2599</v>
      </c>
      <c r="BK78" s="105" t="s">
        <v>1009</v>
      </c>
      <c r="BL78" s="105" t="s">
        <v>1009</v>
      </c>
      <c r="BM78" s="105" t="s">
        <v>1009</v>
      </c>
      <c r="BN78" s="105" t="s">
        <v>201</v>
      </c>
      <c r="BO78" s="105" t="s">
        <v>128</v>
      </c>
      <c r="BP78" s="110" t="s">
        <v>1197</v>
      </c>
      <c r="BQ78" s="105" t="s">
        <v>1752</v>
      </c>
      <c r="BR78" s="105">
        <v>1.2</v>
      </c>
      <c r="BS78" s="105"/>
      <c r="BT78" s="105">
        <v>95</v>
      </c>
      <c r="BU78" s="105">
        <v>0.76</v>
      </c>
      <c r="BV78" s="105">
        <v>1.9</v>
      </c>
      <c r="BW78" s="105" t="s">
        <v>10</v>
      </c>
      <c r="BX78" s="105" t="s">
        <v>10</v>
      </c>
      <c r="BY78" s="105" t="s">
        <v>10</v>
      </c>
      <c r="BZ78" s="105" t="s">
        <v>2591</v>
      </c>
      <c r="CA78" s="105" t="s">
        <v>2592</v>
      </c>
      <c r="CB78" s="105" t="s">
        <v>2593</v>
      </c>
      <c r="CC78" s="105" t="s">
        <v>2594</v>
      </c>
      <c r="CD78" s="106" t="s">
        <v>10</v>
      </c>
      <c r="CE78" s="105"/>
      <c r="CF78" s="105"/>
      <c r="CG78" s="105"/>
      <c r="CH78" s="105"/>
    </row>
    <row r="79" spans="1:86">
      <c r="A79" s="105">
        <v>57</v>
      </c>
      <c r="B79" s="105" t="s">
        <v>2437</v>
      </c>
      <c r="C79" s="105" t="s">
        <v>244</v>
      </c>
      <c r="D79" s="105" t="s">
        <v>6116</v>
      </c>
      <c r="E79" s="105">
        <v>2014</v>
      </c>
      <c r="F79" s="105" t="s">
        <v>2577</v>
      </c>
      <c r="G79" s="107" t="s">
        <v>2578</v>
      </c>
      <c r="H79" s="109" t="s">
        <v>2579</v>
      </c>
      <c r="I79" s="108" t="s">
        <v>2580</v>
      </c>
      <c r="J79" s="108" t="s">
        <v>2581</v>
      </c>
      <c r="K79" s="108" t="s">
        <v>2582</v>
      </c>
      <c r="L79" s="106" t="s">
        <v>2583</v>
      </c>
      <c r="M79" s="110" t="s">
        <v>2584</v>
      </c>
      <c r="N79" s="107" t="s">
        <v>12</v>
      </c>
      <c r="O79" s="107" t="s">
        <v>5663</v>
      </c>
      <c r="P79" s="107" t="s">
        <v>5633</v>
      </c>
      <c r="Q79" s="107" t="s">
        <v>5608</v>
      </c>
      <c r="R79" s="107" t="s">
        <v>2609</v>
      </c>
      <c r="S79" s="107" t="s">
        <v>123</v>
      </c>
      <c r="T79" s="107">
        <v>13</v>
      </c>
      <c r="U79" s="107" t="s">
        <v>268</v>
      </c>
      <c r="V79" s="107">
        <v>228</v>
      </c>
      <c r="W79" s="111">
        <v>1720</v>
      </c>
      <c r="X79" s="107">
        <v>228</v>
      </c>
      <c r="Y79" s="111">
        <v>1720</v>
      </c>
      <c r="Z79" s="107" t="s">
        <v>10</v>
      </c>
      <c r="AA79" s="107" t="s">
        <v>1059</v>
      </c>
      <c r="AB79" s="107" t="s">
        <v>555</v>
      </c>
      <c r="AC79" s="120" t="s">
        <v>2484</v>
      </c>
      <c r="AD79" s="120" t="s">
        <v>2484</v>
      </c>
      <c r="AE79" s="107" t="s">
        <v>1224</v>
      </c>
      <c r="AF79" s="107">
        <v>7</v>
      </c>
      <c r="AG79" s="107" t="s">
        <v>140</v>
      </c>
      <c r="AH79" s="107">
        <f t="shared" si="1"/>
        <v>1948</v>
      </c>
      <c r="AI79" s="120">
        <f>INDEX(Exposure_GWASs!F:F,MATCH(Charlie!AE79,Exposure_GWASs!C:C,0))</f>
        <v>249796</v>
      </c>
      <c r="AJ79" s="107" t="s">
        <v>1291</v>
      </c>
      <c r="AK79" s="107" t="s">
        <v>2465</v>
      </c>
      <c r="AL79" s="107" t="s">
        <v>273</v>
      </c>
      <c r="AM79" s="107" t="s">
        <v>1009</v>
      </c>
      <c r="AN79" s="107" t="s">
        <v>2586</v>
      </c>
      <c r="AO79" s="107" t="s">
        <v>1009</v>
      </c>
      <c r="AP79" s="107" t="s">
        <v>1009</v>
      </c>
      <c r="AQ79" s="107" t="s">
        <v>2612</v>
      </c>
      <c r="AR79" s="107" t="s">
        <v>1009</v>
      </c>
      <c r="AS79" s="107" t="s">
        <v>1009</v>
      </c>
      <c r="AT79" s="107" t="s">
        <v>2588</v>
      </c>
      <c r="AU79" s="107" t="s">
        <v>10</v>
      </c>
      <c r="AV79" s="107" t="s">
        <v>10</v>
      </c>
      <c r="AW79" s="107">
        <v>32</v>
      </c>
      <c r="AX79" s="107">
        <v>32</v>
      </c>
      <c r="AY79" s="105" t="s">
        <v>10</v>
      </c>
      <c r="AZ79" s="105" t="s">
        <v>1009</v>
      </c>
      <c r="BA79" s="105" t="s">
        <v>2544</v>
      </c>
      <c r="BB79" s="107" t="s">
        <v>56</v>
      </c>
      <c r="BC79" s="105"/>
      <c r="BD79" s="105"/>
      <c r="BE79" s="105"/>
      <c r="BF79" s="105"/>
      <c r="BG79" s="105"/>
      <c r="BH79" s="105" t="s">
        <v>2589</v>
      </c>
      <c r="BI79" s="105" t="s">
        <v>1009</v>
      </c>
      <c r="BJ79" s="105" t="s">
        <v>2599</v>
      </c>
      <c r="BK79" s="105" t="s">
        <v>1009</v>
      </c>
      <c r="BL79" s="105" t="s">
        <v>1009</v>
      </c>
      <c r="BM79" s="105" t="s">
        <v>1009</v>
      </c>
      <c r="BN79" s="105" t="s">
        <v>201</v>
      </c>
      <c r="BO79" s="105" t="s">
        <v>128</v>
      </c>
      <c r="BP79" s="110" t="s">
        <v>1197</v>
      </c>
      <c r="BQ79" s="105" t="s">
        <v>1752</v>
      </c>
      <c r="BR79" s="105">
        <v>1.86</v>
      </c>
      <c r="BS79" s="105"/>
      <c r="BT79" s="105">
        <v>95</v>
      </c>
      <c r="BU79" s="105">
        <v>1.18</v>
      </c>
      <c r="BV79" s="105">
        <v>2.94</v>
      </c>
      <c r="BW79" s="105" t="s">
        <v>2544</v>
      </c>
      <c r="BX79" s="105" t="s">
        <v>10</v>
      </c>
      <c r="BY79" s="105" t="s">
        <v>10</v>
      </c>
      <c r="BZ79" s="105" t="s">
        <v>2591</v>
      </c>
      <c r="CA79" s="105" t="s">
        <v>2592</v>
      </c>
      <c r="CB79" s="105" t="s">
        <v>2593</v>
      </c>
      <c r="CC79" s="105" t="s">
        <v>2594</v>
      </c>
      <c r="CD79" s="106" t="s">
        <v>10</v>
      </c>
      <c r="CE79" s="105"/>
      <c r="CF79" s="105"/>
      <c r="CG79" s="105"/>
      <c r="CH79" s="105"/>
    </row>
    <row r="80" spans="1:86">
      <c r="A80" s="105">
        <v>57</v>
      </c>
      <c r="B80" s="105" t="s">
        <v>2437</v>
      </c>
      <c r="C80" s="105" t="s">
        <v>244</v>
      </c>
      <c r="D80" s="105" t="s">
        <v>6116</v>
      </c>
      <c r="E80" s="105">
        <v>2014</v>
      </c>
      <c r="F80" s="105" t="s">
        <v>2577</v>
      </c>
      <c r="G80" s="107" t="s">
        <v>2578</v>
      </c>
      <c r="H80" s="109" t="s">
        <v>2579</v>
      </c>
      <c r="I80" s="108" t="s">
        <v>2580</v>
      </c>
      <c r="J80" s="108" t="s">
        <v>2581</v>
      </c>
      <c r="K80" s="108" t="s">
        <v>2582</v>
      </c>
      <c r="L80" s="106" t="s">
        <v>2583</v>
      </c>
      <c r="M80" s="110" t="s">
        <v>2584</v>
      </c>
      <c r="N80" s="107" t="s">
        <v>12</v>
      </c>
      <c r="O80" s="107" t="s">
        <v>5663</v>
      </c>
      <c r="P80" s="269" t="s">
        <v>5661</v>
      </c>
      <c r="Q80" s="107" t="s">
        <v>5608</v>
      </c>
      <c r="R80" s="107" t="s">
        <v>2602</v>
      </c>
      <c r="S80" s="107" t="s">
        <v>123</v>
      </c>
      <c r="T80" s="107">
        <v>13</v>
      </c>
      <c r="U80" s="107" t="s">
        <v>295</v>
      </c>
      <c r="V80" s="107">
        <v>217</v>
      </c>
      <c r="W80" s="111">
        <v>3348</v>
      </c>
      <c r="X80" s="107">
        <v>217</v>
      </c>
      <c r="Y80" s="111">
        <v>3348</v>
      </c>
      <c r="Z80" s="107" t="s">
        <v>10</v>
      </c>
      <c r="AA80" s="107" t="s">
        <v>1059</v>
      </c>
      <c r="AB80" s="107" t="s">
        <v>555</v>
      </c>
      <c r="AC80" s="120" t="s">
        <v>2484</v>
      </c>
      <c r="AD80" s="120" t="s">
        <v>2484</v>
      </c>
      <c r="AE80" s="107" t="s">
        <v>1224</v>
      </c>
      <c r="AF80" s="107">
        <v>7</v>
      </c>
      <c r="AG80" s="107" t="s">
        <v>140</v>
      </c>
      <c r="AH80" s="107">
        <f t="shared" si="1"/>
        <v>3565</v>
      </c>
      <c r="AI80" s="120">
        <f>INDEX(Exposure_GWASs!F:F,MATCH(Charlie!AE80,Exposure_GWASs!C:C,0))</f>
        <v>249796</v>
      </c>
      <c r="AJ80" s="107" t="s">
        <v>1291</v>
      </c>
      <c r="AK80" s="107" t="s">
        <v>2465</v>
      </c>
      <c r="AL80" s="107" t="s">
        <v>273</v>
      </c>
      <c r="AM80" s="107" t="s">
        <v>1009</v>
      </c>
      <c r="AN80" s="107" t="s">
        <v>2586</v>
      </c>
      <c r="AO80" s="107" t="s">
        <v>1009</v>
      </c>
      <c r="AP80" s="107" t="s">
        <v>1009</v>
      </c>
      <c r="AQ80" s="107" t="s">
        <v>2613</v>
      </c>
      <c r="AR80" s="107" t="s">
        <v>1009</v>
      </c>
      <c r="AS80" s="107" t="s">
        <v>1009</v>
      </c>
      <c r="AT80" s="107" t="s">
        <v>2588</v>
      </c>
      <c r="AU80" s="107" t="s">
        <v>10</v>
      </c>
      <c r="AV80" s="107" t="s">
        <v>10</v>
      </c>
      <c r="AW80" s="107">
        <v>32</v>
      </c>
      <c r="AX80" s="107">
        <v>32</v>
      </c>
      <c r="AY80" s="105" t="s">
        <v>10</v>
      </c>
      <c r="AZ80" s="105" t="s">
        <v>1009</v>
      </c>
      <c r="BA80" s="105" t="s">
        <v>2544</v>
      </c>
      <c r="BB80" s="107" t="s">
        <v>56</v>
      </c>
      <c r="BC80" s="105"/>
      <c r="BD80" s="105"/>
      <c r="BE80" s="105"/>
      <c r="BF80" s="105"/>
      <c r="BG80" s="105"/>
      <c r="BH80" s="105" t="s">
        <v>2589</v>
      </c>
      <c r="BI80" s="105" t="s">
        <v>1009</v>
      </c>
      <c r="BJ80" s="105" t="s">
        <v>2599</v>
      </c>
      <c r="BK80" s="105" t="s">
        <v>1009</v>
      </c>
      <c r="BL80" s="105" t="s">
        <v>1009</v>
      </c>
      <c r="BM80" s="105" t="s">
        <v>1009</v>
      </c>
      <c r="BN80" s="105" t="s">
        <v>201</v>
      </c>
      <c r="BO80" s="105" t="s">
        <v>128</v>
      </c>
      <c r="BP80" s="110" t="s">
        <v>1197</v>
      </c>
      <c r="BQ80" s="105" t="s">
        <v>1752</v>
      </c>
      <c r="BR80" s="105">
        <v>2.66</v>
      </c>
      <c r="BS80" s="105"/>
      <c r="BT80" s="105">
        <v>95</v>
      </c>
      <c r="BU80" s="105">
        <v>1.47</v>
      </c>
      <c r="BV80" s="105">
        <v>4.82</v>
      </c>
      <c r="BW80" s="105" t="s">
        <v>10</v>
      </c>
      <c r="BX80" s="105" t="s">
        <v>10</v>
      </c>
      <c r="BY80" s="105" t="s">
        <v>10</v>
      </c>
      <c r="BZ80" s="105" t="s">
        <v>2591</v>
      </c>
      <c r="CA80" s="105" t="s">
        <v>2592</v>
      </c>
      <c r="CB80" s="105" t="s">
        <v>2593</v>
      </c>
      <c r="CC80" s="105" t="s">
        <v>2594</v>
      </c>
      <c r="CD80" s="106" t="s">
        <v>10</v>
      </c>
      <c r="CE80" s="105"/>
      <c r="CF80" s="105"/>
      <c r="CG80" s="105"/>
      <c r="CH80" s="105"/>
    </row>
    <row r="81" spans="1:86">
      <c r="A81" s="105">
        <v>57</v>
      </c>
      <c r="B81" s="105" t="s">
        <v>2437</v>
      </c>
      <c r="C81" s="105" t="s">
        <v>244</v>
      </c>
      <c r="D81" s="105" t="s">
        <v>6116</v>
      </c>
      <c r="E81" s="105">
        <v>2014</v>
      </c>
      <c r="F81" s="105" t="s">
        <v>2577</v>
      </c>
      <c r="G81" s="107" t="s">
        <v>2578</v>
      </c>
      <c r="H81" s="109" t="s">
        <v>2579</v>
      </c>
      <c r="I81" s="108" t="s">
        <v>2580</v>
      </c>
      <c r="J81" s="108" t="s">
        <v>2581</v>
      </c>
      <c r="K81" s="108" t="s">
        <v>2582</v>
      </c>
      <c r="L81" s="106" t="s">
        <v>2583</v>
      </c>
      <c r="M81" s="110" t="s">
        <v>2584</v>
      </c>
      <c r="N81" s="107" t="s">
        <v>12</v>
      </c>
      <c r="O81" s="107" t="s">
        <v>5663</v>
      </c>
      <c r="P81" s="107" t="s">
        <v>5662</v>
      </c>
      <c r="Q81" s="107" t="s">
        <v>5608</v>
      </c>
      <c r="R81" s="107" t="s">
        <v>2602</v>
      </c>
      <c r="S81" s="107" t="s">
        <v>123</v>
      </c>
      <c r="T81" s="107">
        <v>13</v>
      </c>
      <c r="U81" s="107" t="s">
        <v>295</v>
      </c>
      <c r="V81" s="107">
        <v>239</v>
      </c>
      <c r="W81" s="111">
        <v>3348</v>
      </c>
      <c r="X81" s="107">
        <v>239</v>
      </c>
      <c r="Y81" s="111">
        <v>3348</v>
      </c>
      <c r="Z81" s="107" t="s">
        <v>10</v>
      </c>
      <c r="AA81" s="107" t="s">
        <v>1059</v>
      </c>
      <c r="AB81" s="107" t="s">
        <v>555</v>
      </c>
      <c r="AC81" s="120" t="s">
        <v>2484</v>
      </c>
      <c r="AD81" s="120" t="s">
        <v>2484</v>
      </c>
      <c r="AE81" s="107" t="s">
        <v>1224</v>
      </c>
      <c r="AF81" s="107">
        <v>7</v>
      </c>
      <c r="AG81" s="107" t="s">
        <v>140</v>
      </c>
      <c r="AH81" s="107">
        <f t="shared" si="1"/>
        <v>3587</v>
      </c>
      <c r="AI81" s="120">
        <f>INDEX(Exposure_GWASs!F:F,MATCH(Charlie!AE81,Exposure_GWASs!C:C,0))</f>
        <v>249796</v>
      </c>
      <c r="AJ81" s="107" t="s">
        <v>1291</v>
      </c>
      <c r="AK81" s="107" t="s">
        <v>2465</v>
      </c>
      <c r="AL81" s="107" t="s">
        <v>273</v>
      </c>
      <c r="AM81" s="107" t="s">
        <v>1009</v>
      </c>
      <c r="AN81" s="107" t="s">
        <v>2586</v>
      </c>
      <c r="AO81" s="107" t="s">
        <v>1009</v>
      </c>
      <c r="AP81" s="107" t="s">
        <v>1009</v>
      </c>
      <c r="AQ81" s="107" t="s">
        <v>2614</v>
      </c>
      <c r="AR81" s="107" t="s">
        <v>1009</v>
      </c>
      <c r="AS81" s="107" t="s">
        <v>1009</v>
      </c>
      <c r="AT81" s="107" t="s">
        <v>2588</v>
      </c>
      <c r="AU81" s="107" t="s">
        <v>10</v>
      </c>
      <c r="AV81" s="107" t="s">
        <v>10</v>
      </c>
      <c r="AW81" s="107">
        <v>32</v>
      </c>
      <c r="AX81" s="107">
        <v>32</v>
      </c>
      <c r="AY81" s="105" t="s">
        <v>10</v>
      </c>
      <c r="AZ81" s="105" t="s">
        <v>1009</v>
      </c>
      <c r="BA81" s="105" t="s">
        <v>2544</v>
      </c>
      <c r="BB81" s="107" t="s">
        <v>56</v>
      </c>
      <c r="BC81" s="105"/>
      <c r="BD81" s="105"/>
      <c r="BE81" s="105"/>
      <c r="BF81" s="105"/>
      <c r="BG81" s="105"/>
      <c r="BH81" s="105" t="s">
        <v>2589</v>
      </c>
      <c r="BI81" s="105" t="s">
        <v>1009</v>
      </c>
      <c r="BJ81" s="105" t="s">
        <v>2599</v>
      </c>
      <c r="BK81" s="105" t="s">
        <v>1009</v>
      </c>
      <c r="BL81" s="105" t="s">
        <v>1009</v>
      </c>
      <c r="BM81" s="105" t="s">
        <v>1009</v>
      </c>
      <c r="BN81" s="105" t="s">
        <v>201</v>
      </c>
      <c r="BO81" s="105" t="s">
        <v>128</v>
      </c>
      <c r="BP81" s="110" t="s">
        <v>1197</v>
      </c>
      <c r="BQ81" s="105" t="s">
        <v>1752</v>
      </c>
      <c r="BR81" s="105">
        <v>1.06</v>
      </c>
      <c r="BS81" s="105"/>
      <c r="BT81" s="105">
        <v>95</v>
      </c>
      <c r="BU81" s="105">
        <v>0.67</v>
      </c>
      <c r="BV81" s="105">
        <v>1.66</v>
      </c>
      <c r="BW81" s="105" t="s">
        <v>2544</v>
      </c>
      <c r="BX81" s="105" t="s">
        <v>10</v>
      </c>
      <c r="BY81" s="105" t="s">
        <v>10</v>
      </c>
      <c r="BZ81" s="105" t="s">
        <v>2591</v>
      </c>
      <c r="CA81" s="105" t="s">
        <v>2592</v>
      </c>
      <c r="CB81" s="105" t="s">
        <v>2593</v>
      </c>
      <c r="CC81" s="105" t="s">
        <v>2594</v>
      </c>
      <c r="CD81" s="106" t="s">
        <v>10</v>
      </c>
      <c r="CE81" s="105"/>
      <c r="CF81" s="105"/>
      <c r="CG81" s="105"/>
      <c r="CH81" s="105"/>
    </row>
    <row r="82" spans="1:86">
      <c r="A82" s="105">
        <v>57</v>
      </c>
      <c r="B82" s="105" t="s">
        <v>2437</v>
      </c>
      <c r="C82" s="105" t="s">
        <v>244</v>
      </c>
      <c r="D82" s="105" t="s">
        <v>6116</v>
      </c>
      <c r="E82" s="105">
        <v>2014</v>
      </c>
      <c r="F82" s="105" t="s">
        <v>2577</v>
      </c>
      <c r="G82" s="107" t="s">
        <v>2578</v>
      </c>
      <c r="H82" s="109" t="s">
        <v>2579</v>
      </c>
      <c r="I82" s="108" t="s">
        <v>2580</v>
      </c>
      <c r="J82" s="108" t="s">
        <v>2581</v>
      </c>
      <c r="K82" s="108" t="s">
        <v>2582</v>
      </c>
      <c r="L82" s="106" t="s">
        <v>2583</v>
      </c>
      <c r="M82" s="110" t="s">
        <v>2584</v>
      </c>
      <c r="N82" s="107" t="s">
        <v>12</v>
      </c>
      <c r="O82" s="107" t="s">
        <v>5663</v>
      </c>
      <c r="P82" s="107" t="s">
        <v>5633</v>
      </c>
      <c r="Q82" s="107" t="s">
        <v>5608</v>
      </c>
      <c r="R82" s="107" t="s">
        <v>2615</v>
      </c>
      <c r="S82" s="107" t="s">
        <v>123</v>
      </c>
      <c r="T82" s="107">
        <v>14</v>
      </c>
      <c r="U82" s="107" t="s">
        <v>140</v>
      </c>
      <c r="V82" s="107">
        <v>570</v>
      </c>
      <c r="W82" s="111">
        <v>2886</v>
      </c>
      <c r="X82" s="107">
        <v>570</v>
      </c>
      <c r="Y82" s="111">
        <v>2886</v>
      </c>
      <c r="Z82" s="107" t="s">
        <v>10</v>
      </c>
      <c r="AA82" s="107" t="s">
        <v>1059</v>
      </c>
      <c r="AB82" s="107" t="s">
        <v>555</v>
      </c>
      <c r="AC82" s="120" t="s">
        <v>2484</v>
      </c>
      <c r="AD82" s="120" t="s">
        <v>2484</v>
      </c>
      <c r="AE82" s="107" t="s">
        <v>1224</v>
      </c>
      <c r="AF82" s="107">
        <v>7</v>
      </c>
      <c r="AG82" s="107" t="s">
        <v>140</v>
      </c>
      <c r="AH82" s="107">
        <f t="shared" si="1"/>
        <v>3456</v>
      </c>
      <c r="AI82" s="120">
        <f>INDEX(Exposure_GWASs!F:F,MATCH(Charlie!AE82,Exposure_GWASs!C:C,0))</f>
        <v>249796</v>
      </c>
      <c r="AJ82" s="107" t="s">
        <v>1291</v>
      </c>
      <c r="AK82" s="107" t="s">
        <v>2465</v>
      </c>
      <c r="AL82" s="107" t="s">
        <v>273</v>
      </c>
      <c r="AM82" s="107" t="s">
        <v>1009</v>
      </c>
      <c r="AN82" s="107" t="s">
        <v>2586</v>
      </c>
      <c r="AO82" s="107" t="s">
        <v>1009</v>
      </c>
      <c r="AP82" s="107" t="s">
        <v>1009</v>
      </c>
      <c r="AQ82" s="107" t="s">
        <v>2616</v>
      </c>
      <c r="AR82" s="107" t="s">
        <v>1009</v>
      </c>
      <c r="AS82" s="107" t="s">
        <v>1009</v>
      </c>
      <c r="AT82" s="107" t="s">
        <v>2588</v>
      </c>
      <c r="AU82" s="107" t="s">
        <v>10</v>
      </c>
      <c r="AV82" s="107" t="s">
        <v>10</v>
      </c>
      <c r="AW82" s="107">
        <v>32</v>
      </c>
      <c r="AX82" s="107">
        <v>32</v>
      </c>
      <c r="AY82" s="105" t="s">
        <v>10</v>
      </c>
      <c r="AZ82" s="105" t="s">
        <v>1009</v>
      </c>
      <c r="BA82" s="105" t="s">
        <v>2544</v>
      </c>
      <c r="BB82" s="107" t="s">
        <v>56</v>
      </c>
      <c r="BC82" s="105"/>
      <c r="BD82" s="105"/>
      <c r="BE82" s="105"/>
      <c r="BF82" s="105"/>
      <c r="BG82" s="105"/>
      <c r="BH82" s="105" t="s">
        <v>2589</v>
      </c>
      <c r="BI82" s="105" t="s">
        <v>1009</v>
      </c>
      <c r="BJ82" s="105" t="s">
        <v>2599</v>
      </c>
      <c r="BK82" s="105" t="s">
        <v>1009</v>
      </c>
      <c r="BL82" s="105" t="s">
        <v>1009</v>
      </c>
      <c r="BM82" s="105" t="s">
        <v>1009</v>
      </c>
      <c r="BN82" s="105" t="s">
        <v>201</v>
      </c>
      <c r="BO82" s="105" t="s">
        <v>128</v>
      </c>
      <c r="BP82" s="110" t="s">
        <v>1197</v>
      </c>
      <c r="BQ82" s="105" t="s">
        <v>1752</v>
      </c>
      <c r="BR82" s="105">
        <v>1.29</v>
      </c>
      <c r="BS82" s="105"/>
      <c r="BT82" s="105">
        <v>95</v>
      </c>
      <c r="BU82" s="105">
        <v>0.92</v>
      </c>
      <c r="BV82" s="105">
        <v>1.8</v>
      </c>
      <c r="BW82" s="105" t="s">
        <v>10</v>
      </c>
      <c r="BX82" s="105" t="s">
        <v>10</v>
      </c>
      <c r="BY82" s="105" t="s">
        <v>10</v>
      </c>
      <c r="BZ82" s="105" t="s">
        <v>2591</v>
      </c>
      <c r="CA82" s="105" t="s">
        <v>2592</v>
      </c>
      <c r="CB82" s="105" t="s">
        <v>2593</v>
      </c>
      <c r="CC82" s="105" t="s">
        <v>2594</v>
      </c>
      <c r="CD82" s="106" t="s">
        <v>10</v>
      </c>
      <c r="CE82" s="105"/>
      <c r="CF82" s="105"/>
      <c r="CG82" s="105"/>
      <c r="CH82" s="105"/>
    </row>
    <row r="83" spans="1:86">
      <c r="A83" s="105">
        <v>57</v>
      </c>
      <c r="B83" s="105" t="s">
        <v>2437</v>
      </c>
      <c r="C83" s="105" t="s">
        <v>244</v>
      </c>
      <c r="D83" s="105" t="s">
        <v>6116</v>
      </c>
      <c r="E83" s="105">
        <v>2014</v>
      </c>
      <c r="F83" s="105" t="s">
        <v>2577</v>
      </c>
      <c r="G83" s="107" t="s">
        <v>2578</v>
      </c>
      <c r="H83" s="109" t="s">
        <v>2579</v>
      </c>
      <c r="I83" s="108" t="s">
        <v>2580</v>
      </c>
      <c r="J83" s="108" t="s">
        <v>2581</v>
      </c>
      <c r="K83" s="108" t="s">
        <v>2582</v>
      </c>
      <c r="L83" s="106" t="s">
        <v>2583</v>
      </c>
      <c r="M83" s="110" t="s">
        <v>2584</v>
      </c>
      <c r="N83" s="107" t="s">
        <v>12</v>
      </c>
      <c r="O83" s="107" t="s">
        <v>5663</v>
      </c>
      <c r="P83" s="107" t="s">
        <v>5633</v>
      </c>
      <c r="Q83" s="107" t="s">
        <v>5608</v>
      </c>
      <c r="R83" s="107" t="s">
        <v>2615</v>
      </c>
      <c r="S83" s="107" t="s">
        <v>123</v>
      </c>
      <c r="T83" s="107">
        <v>14</v>
      </c>
      <c r="U83" s="107" t="s">
        <v>269</v>
      </c>
      <c r="V83" s="107">
        <v>318</v>
      </c>
      <c r="W83" s="111">
        <v>1392</v>
      </c>
      <c r="X83" s="107">
        <v>318</v>
      </c>
      <c r="Y83" s="111">
        <v>1392</v>
      </c>
      <c r="Z83" s="107" t="s">
        <v>10</v>
      </c>
      <c r="AA83" s="107" t="s">
        <v>1059</v>
      </c>
      <c r="AB83" s="107" t="s">
        <v>555</v>
      </c>
      <c r="AC83" s="120" t="s">
        <v>2484</v>
      </c>
      <c r="AD83" s="120" t="s">
        <v>2484</v>
      </c>
      <c r="AE83" s="107" t="s">
        <v>1224</v>
      </c>
      <c r="AF83" s="107">
        <v>7</v>
      </c>
      <c r="AG83" s="107" t="s">
        <v>140</v>
      </c>
      <c r="AH83" s="107">
        <f t="shared" si="1"/>
        <v>1710</v>
      </c>
      <c r="AI83" s="120">
        <f>INDEX(Exposure_GWASs!F:F,MATCH(Charlie!AE83,Exposure_GWASs!C:C,0))</f>
        <v>249796</v>
      </c>
      <c r="AJ83" s="107" t="s">
        <v>1291</v>
      </c>
      <c r="AK83" s="107" t="s">
        <v>2465</v>
      </c>
      <c r="AL83" s="107" t="s">
        <v>273</v>
      </c>
      <c r="AM83" s="107" t="s">
        <v>1009</v>
      </c>
      <c r="AN83" s="107" t="s">
        <v>2586</v>
      </c>
      <c r="AO83" s="107" t="s">
        <v>1009</v>
      </c>
      <c r="AP83" s="107" t="s">
        <v>1009</v>
      </c>
      <c r="AQ83" s="107" t="s">
        <v>2617</v>
      </c>
      <c r="AR83" s="107" t="s">
        <v>1009</v>
      </c>
      <c r="AS83" s="107" t="s">
        <v>1009</v>
      </c>
      <c r="AT83" s="107" t="s">
        <v>2588</v>
      </c>
      <c r="AU83" s="107" t="s">
        <v>10</v>
      </c>
      <c r="AV83" s="107" t="s">
        <v>10</v>
      </c>
      <c r="AW83" s="107">
        <v>32</v>
      </c>
      <c r="AX83" s="107">
        <v>32</v>
      </c>
      <c r="AY83" s="105" t="s">
        <v>10</v>
      </c>
      <c r="AZ83" s="105" t="s">
        <v>1009</v>
      </c>
      <c r="BA83" s="105" t="s">
        <v>2544</v>
      </c>
      <c r="BB83" s="107" t="s">
        <v>56</v>
      </c>
      <c r="BC83" s="105"/>
      <c r="BD83" s="105"/>
      <c r="BE83" s="105"/>
      <c r="BF83" s="105"/>
      <c r="BG83" s="105"/>
      <c r="BH83" s="105" t="s">
        <v>2589</v>
      </c>
      <c r="BI83" s="105" t="s">
        <v>1009</v>
      </c>
      <c r="BJ83" s="105" t="s">
        <v>2599</v>
      </c>
      <c r="BK83" s="105" t="s">
        <v>1009</v>
      </c>
      <c r="BL83" s="105" t="s">
        <v>1009</v>
      </c>
      <c r="BM83" s="105" t="s">
        <v>1009</v>
      </c>
      <c r="BN83" s="105" t="s">
        <v>201</v>
      </c>
      <c r="BO83" s="105" t="s">
        <v>128</v>
      </c>
      <c r="BP83" s="110" t="s">
        <v>1197</v>
      </c>
      <c r="BQ83" s="105" t="s">
        <v>1752</v>
      </c>
      <c r="BR83" s="105">
        <v>1.36</v>
      </c>
      <c r="BS83" s="105"/>
      <c r="BT83" s="105">
        <v>95</v>
      </c>
      <c r="BU83" s="105">
        <v>0.85</v>
      </c>
      <c r="BV83" s="105">
        <v>2.19</v>
      </c>
      <c r="BW83" s="105" t="s">
        <v>2544</v>
      </c>
      <c r="BX83" s="105" t="s">
        <v>10</v>
      </c>
      <c r="BY83" s="105" t="s">
        <v>10</v>
      </c>
      <c r="BZ83" s="105" t="s">
        <v>2591</v>
      </c>
      <c r="CA83" s="105" t="s">
        <v>2592</v>
      </c>
      <c r="CB83" s="105" t="s">
        <v>2593</v>
      </c>
      <c r="CC83" s="105" t="s">
        <v>2594</v>
      </c>
      <c r="CD83" s="106" t="s">
        <v>10</v>
      </c>
      <c r="CE83" s="105"/>
      <c r="CF83" s="105"/>
      <c r="CG83" s="105"/>
      <c r="CH83" s="105"/>
    </row>
    <row r="84" spans="1:86">
      <c r="A84" s="105">
        <v>57</v>
      </c>
      <c r="B84" s="105" t="s">
        <v>2437</v>
      </c>
      <c r="C84" s="105" t="s">
        <v>244</v>
      </c>
      <c r="D84" s="105" t="s">
        <v>6116</v>
      </c>
      <c r="E84" s="105">
        <v>2014</v>
      </c>
      <c r="F84" s="105" t="s">
        <v>2577</v>
      </c>
      <c r="G84" s="107" t="s">
        <v>2578</v>
      </c>
      <c r="H84" s="109" t="s">
        <v>2579</v>
      </c>
      <c r="I84" s="108" t="s">
        <v>2580</v>
      </c>
      <c r="J84" s="108" t="s">
        <v>2581</v>
      </c>
      <c r="K84" s="108" t="s">
        <v>2582</v>
      </c>
      <c r="L84" s="106" t="s">
        <v>2583</v>
      </c>
      <c r="M84" s="110" t="s">
        <v>2584</v>
      </c>
      <c r="N84" s="107" t="s">
        <v>12</v>
      </c>
      <c r="O84" s="107" t="s">
        <v>5663</v>
      </c>
      <c r="P84" s="107" t="s">
        <v>5633</v>
      </c>
      <c r="Q84" s="107" t="s">
        <v>5608</v>
      </c>
      <c r="R84" s="107" t="s">
        <v>2615</v>
      </c>
      <c r="S84" s="107" t="s">
        <v>123</v>
      </c>
      <c r="T84" s="107">
        <v>14</v>
      </c>
      <c r="U84" s="107" t="s">
        <v>268</v>
      </c>
      <c r="V84" s="107">
        <v>252</v>
      </c>
      <c r="W84" s="111">
        <v>1494</v>
      </c>
      <c r="X84" s="107">
        <v>252</v>
      </c>
      <c r="Y84" s="111">
        <v>1494</v>
      </c>
      <c r="Z84" s="107" t="s">
        <v>10</v>
      </c>
      <c r="AA84" s="107" t="s">
        <v>1059</v>
      </c>
      <c r="AB84" s="107" t="s">
        <v>555</v>
      </c>
      <c r="AC84" s="120" t="s">
        <v>2484</v>
      </c>
      <c r="AD84" s="120" t="s">
        <v>2484</v>
      </c>
      <c r="AE84" s="107" t="s">
        <v>1224</v>
      </c>
      <c r="AF84" s="107">
        <v>7</v>
      </c>
      <c r="AG84" s="107" t="s">
        <v>140</v>
      </c>
      <c r="AH84" s="107">
        <f t="shared" si="1"/>
        <v>1746</v>
      </c>
      <c r="AI84" s="120">
        <f>INDEX(Exposure_GWASs!F:F,MATCH(Charlie!AE84,Exposure_GWASs!C:C,0))</f>
        <v>249796</v>
      </c>
      <c r="AJ84" s="107" t="s">
        <v>1291</v>
      </c>
      <c r="AK84" s="107" t="s">
        <v>2465</v>
      </c>
      <c r="AL84" s="107" t="s">
        <v>273</v>
      </c>
      <c r="AM84" s="107" t="s">
        <v>1009</v>
      </c>
      <c r="AN84" s="107" t="s">
        <v>2586</v>
      </c>
      <c r="AO84" s="107" t="s">
        <v>1009</v>
      </c>
      <c r="AP84" s="107" t="s">
        <v>1009</v>
      </c>
      <c r="AQ84" s="107" t="s">
        <v>2618</v>
      </c>
      <c r="AR84" s="107" t="s">
        <v>1009</v>
      </c>
      <c r="AS84" s="107" t="s">
        <v>1009</v>
      </c>
      <c r="AT84" s="107" t="s">
        <v>2588</v>
      </c>
      <c r="AU84" s="107" t="s">
        <v>10</v>
      </c>
      <c r="AV84" s="107" t="s">
        <v>10</v>
      </c>
      <c r="AW84" s="107">
        <v>32</v>
      </c>
      <c r="AX84" s="107">
        <v>32</v>
      </c>
      <c r="AY84" s="105" t="s">
        <v>10</v>
      </c>
      <c r="AZ84" s="105" t="s">
        <v>1009</v>
      </c>
      <c r="BA84" s="105" t="s">
        <v>2544</v>
      </c>
      <c r="BB84" s="107" t="s">
        <v>56</v>
      </c>
      <c r="BC84" s="105"/>
      <c r="BD84" s="105"/>
      <c r="BE84" s="105"/>
      <c r="BF84" s="105"/>
      <c r="BG84" s="105"/>
      <c r="BH84" s="105" t="s">
        <v>2589</v>
      </c>
      <c r="BI84" s="105" t="s">
        <v>1009</v>
      </c>
      <c r="BJ84" s="105" t="s">
        <v>2599</v>
      </c>
      <c r="BK84" s="105" t="s">
        <v>1009</v>
      </c>
      <c r="BL84" s="105" t="s">
        <v>1009</v>
      </c>
      <c r="BM84" s="105" t="s">
        <v>1009</v>
      </c>
      <c r="BN84" s="105" t="s">
        <v>201</v>
      </c>
      <c r="BO84" s="105" t="s">
        <v>128</v>
      </c>
      <c r="BP84" s="110" t="s">
        <v>1197</v>
      </c>
      <c r="BQ84" s="105" t="s">
        <v>1752</v>
      </c>
      <c r="BR84" s="105">
        <v>1.19</v>
      </c>
      <c r="BS84" s="105"/>
      <c r="BT84" s="105">
        <v>95</v>
      </c>
      <c r="BU84" s="105">
        <v>0.74</v>
      </c>
      <c r="BV84" s="105">
        <v>1.9</v>
      </c>
      <c r="BW84" s="105" t="s">
        <v>10</v>
      </c>
      <c r="BX84" s="105" t="s">
        <v>10</v>
      </c>
      <c r="BY84" s="105" t="s">
        <v>10</v>
      </c>
      <c r="BZ84" s="105" t="s">
        <v>2591</v>
      </c>
      <c r="CA84" s="105" t="s">
        <v>2592</v>
      </c>
      <c r="CB84" s="105" t="s">
        <v>2593</v>
      </c>
      <c r="CC84" s="105" t="s">
        <v>2594</v>
      </c>
      <c r="CD84" s="106" t="s">
        <v>10</v>
      </c>
      <c r="CE84" s="105"/>
      <c r="CF84" s="105"/>
      <c r="CG84" s="105"/>
      <c r="CH84" s="105"/>
    </row>
    <row r="85" spans="1:86">
      <c r="A85" s="105">
        <v>57</v>
      </c>
      <c r="B85" s="105" t="s">
        <v>2437</v>
      </c>
      <c r="C85" s="105" t="s">
        <v>244</v>
      </c>
      <c r="D85" s="105" t="s">
        <v>6116</v>
      </c>
      <c r="E85" s="105">
        <v>2014</v>
      </c>
      <c r="F85" s="105" t="s">
        <v>2577</v>
      </c>
      <c r="G85" s="107" t="s">
        <v>2578</v>
      </c>
      <c r="H85" s="109" t="s">
        <v>2579</v>
      </c>
      <c r="I85" s="108" t="s">
        <v>2580</v>
      </c>
      <c r="J85" s="108" t="s">
        <v>2581</v>
      </c>
      <c r="K85" s="108" t="s">
        <v>2582</v>
      </c>
      <c r="L85" s="106" t="s">
        <v>2583</v>
      </c>
      <c r="M85" s="110" t="s">
        <v>2584</v>
      </c>
      <c r="N85" s="107" t="s">
        <v>12</v>
      </c>
      <c r="O85" s="107" t="s">
        <v>5663</v>
      </c>
      <c r="P85" s="269" t="s">
        <v>5661</v>
      </c>
      <c r="Q85" s="107" t="s">
        <v>5608</v>
      </c>
      <c r="R85" s="107" t="s">
        <v>2602</v>
      </c>
      <c r="S85" s="107" t="s">
        <v>123</v>
      </c>
      <c r="T85" s="107">
        <v>14</v>
      </c>
      <c r="U85" s="107" t="s">
        <v>295</v>
      </c>
      <c r="V85" s="107">
        <v>227</v>
      </c>
      <c r="W85" s="111">
        <v>2886</v>
      </c>
      <c r="X85" s="107">
        <v>227</v>
      </c>
      <c r="Y85" s="111">
        <v>2886</v>
      </c>
      <c r="Z85" s="107" t="s">
        <v>10</v>
      </c>
      <c r="AA85" s="107" t="s">
        <v>1059</v>
      </c>
      <c r="AB85" s="107" t="s">
        <v>555</v>
      </c>
      <c r="AC85" s="120" t="s">
        <v>2484</v>
      </c>
      <c r="AD85" s="120" t="s">
        <v>2484</v>
      </c>
      <c r="AE85" s="107" t="s">
        <v>1224</v>
      </c>
      <c r="AF85" s="107">
        <v>7</v>
      </c>
      <c r="AG85" s="107" t="s">
        <v>140</v>
      </c>
      <c r="AH85" s="107">
        <f t="shared" si="1"/>
        <v>3113</v>
      </c>
      <c r="AI85" s="120">
        <f>INDEX(Exposure_GWASs!F:F,MATCH(Charlie!AE85,Exposure_GWASs!C:C,0))</f>
        <v>249796</v>
      </c>
      <c r="AJ85" s="107" t="s">
        <v>1291</v>
      </c>
      <c r="AK85" s="107" t="s">
        <v>2465</v>
      </c>
      <c r="AL85" s="107" t="s">
        <v>273</v>
      </c>
      <c r="AM85" s="107" t="s">
        <v>1009</v>
      </c>
      <c r="AN85" s="107" t="s">
        <v>2586</v>
      </c>
      <c r="AO85" s="107" t="s">
        <v>1009</v>
      </c>
      <c r="AP85" s="107" t="s">
        <v>1009</v>
      </c>
      <c r="AQ85" s="107" t="s">
        <v>2619</v>
      </c>
      <c r="AR85" s="107" t="s">
        <v>1009</v>
      </c>
      <c r="AS85" s="107" t="s">
        <v>1009</v>
      </c>
      <c r="AT85" s="107" t="s">
        <v>2588</v>
      </c>
      <c r="AU85" s="107" t="s">
        <v>10</v>
      </c>
      <c r="AV85" s="107" t="s">
        <v>10</v>
      </c>
      <c r="AW85" s="107">
        <v>32</v>
      </c>
      <c r="AX85" s="107">
        <v>32</v>
      </c>
      <c r="AY85" s="105" t="s">
        <v>10</v>
      </c>
      <c r="AZ85" s="105" t="s">
        <v>1009</v>
      </c>
      <c r="BA85" s="105" t="s">
        <v>2544</v>
      </c>
      <c r="BB85" s="107" t="s">
        <v>56</v>
      </c>
      <c r="BC85" s="105"/>
      <c r="BD85" s="105"/>
      <c r="BE85" s="105"/>
      <c r="BF85" s="105"/>
      <c r="BG85" s="105"/>
      <c r="BH85" s="105" t="s">
        <v>2589</v>
      </c>
      <c r="BI85" s="105" t="s">
        <v>1009</v>
      </c>
      <c r="BJ85" s="105" t="s">
        <v>2599</v>
      </c>
      <c r="BK85" s="105" t="s">
        <v>1009</v>
      </c>
      <c r="BL85" s="105" t="s">
        <v>1009</v>
      </c>
      <c r="BM85" s="105" t="s">
        <v>1009</v>
      </c>
      <c r="BN85" s="105" t="s">
        <v>201</v>
      </c>
      <c r="BO85" s="105" t="s">
        <v>128</v>
      </c>
      <c r="BP85" s="110" t="s">
        <v>1197</v>
      </c>
      <c r="BQ85" s="105" t="s">
        <v>1752</v>
      </c>
      <c r="BR85" s="105">
        <v>1.91</v>
      </c>
      <c r="BS85" s="105"/>
      <c r="BT85" s="105">
        <v>95</v>
      </c>
      <c r="BU85" s="105">
        <v>1.07</v>
      </c>
      <c r="BV85" s="105">
        <v>3.42</v>
      </c>
      <c r="BW85" s="105" t="s">
        <v>2544</v>
      </c>
      <c r="BX85" s="105" t="s">
        <v>10</v>
      </c>
      <c r="BY85" s="105" t="s">
        <v>10</v>
      </c>
      <c r="BZ85" s="105" t="s">
        <v>2591</v>
      </c>
      <c r="CA85" s="105" t="s">
        <v>2592</v>
      </c>
      <c r="CB85" s="105" t="s">
        <v>2593</v>
      </c>
      <c r="CC85" s="105" t="s">
        <v>2594</v>
      </c>
      <c r="CD85" s="106" t="s">
        <v>10</v>
      </c>
      <c r="CE85" s="105"/>
      <c r="CF85" s="105"/>
      <c r="CG85" s="105"/>
      <c r="CH85" s="105"/>
    </row>
    <row r="86" spans="1:86">
      <c r="A86" s="105">
        <v>57</v>
      </c>
      <c r="B86" s="105" t="s">
        <v>2437</v>
      </c>
      <c r="C86" s="105" t="s">
        <v>244</v>
      </c>
      <c r="D86" s="105" t="s">
        <v>6116</v>
      </c>
      <c r="E86" s="105">
        <v>2014</v>
      </c>
      <c r="F86" s="105" t="s">
        <v>2577</v>
      </c>
      <c r="G86" s="107" t="s">
        <v>2578</v>
      </c>
      <c r="H86" s="109" t="s">
        <v>2579</v>
      </c>
      <c r="I86" s="108" t="s">
        <v>2580</v>
      </c>
      <c r="J86" s="108" t="s">
        <v>2581</v>
      </c>
      <c r="K86" s="108" t="s">
        <v>2582</v>
      </c>
      <c r="L86" s="106" t="s">
        <v>2583</v>
      </c>
      <c r="M86" s="110" t="s">
        <v>2584</v>
      </c>
      <c r="N86" s="107" t="s">
        <v>12</v>
      </c>
      <c r="O86" s="107" t="s">
        <v>5663</v>
      </c>
      <c r="P86" s="107" t="s">
        <v>5662</v>
      </c>
      <c r="Q86" s="107" t="s">
        <v>5608</v>
      </c>
      <c r="R86" s="107" t="s">
        <v>2602</v>
      </c>
      <c r="S86" s="107" t="s">
        <v>123</v>
      </c>
      <c r="T86" s="107">
        <v>14</v>
      </c>
      <c r="U86" s="107" t="s">
        <v>295</v>
      </c>
      <c r="V86" s="107">
        <v>247</v>
      </c>
      <c r="W86" s="111">
        <v>2886</v>
      </c>
      <c r="X86" s="107">
        <v>247</v>
      </c>
      <c r="Y86" s="111">
        <v>2886</v>
      </c>
      <c r="Z86" s="107" t="s">
        <v>10</v>
      </c>
      <c r="AA86" s="107" t="s">
        <v>1059</v>
      </c>
      <c r="AB86" s="107" t="s">
        <v>555</v>
      </c>
      <c r="AC86" s="120" t="s">
        <v>2484</v>
      </c>
      <c r="AD86" s="120" t="s">
        <v>2484</v>
      </c>
      <c r="AE86" s="107" t="s">
        <v>1224</v>
      </c>
      <c r="AF86" s="107">
        <v>7</v>
      </c>
      <c r="AG86" s="107" t="s">
        <v>140</v>
      </c>
      <c r="AH86" s="107">
        <f t="shared" si="1"/>
        <v>3133</v>
      </c>
      <c r="AI86" s="120">
        <f>INDEX(Exposure_GWASs!F:F,MATCH(Charlie!AE86,Exposure_GWASs!C:C,0))</f>
        <v>249796</v>
      </c>
      <c r="AJ86" s="107" t="s">
        <v>1291</v>
      </c>
      <c r="AK86" s="107" t="s">
        <v>2465</v>
      </c>
      <c r="AL86" s="107" t="s">
        <v>273</v>
      </c>
      <c r="AM86" s="107" t="s">
        <v>1009</v>
      </c>
      <c r="AN86" s="107" t="s">
        <v>2586</v>
      </c>
      <c r="AO86" s="107" t="s">
        <v>1009</v>
      </c>
      <c r="AP86" s="107" t="s">
        <v>1009</v>
      </c>
      <c r="AQ86" s="107" t="s">
        <v>2620</v>
      </c>
      <c r="AR86" s="107" t="s">
        <v>1009</v>
      </c>
      <c r="AS86" s="107" t="s">
        <v>1009</v>
      </c>
      <c r="AT86" s="107" t="s">
        <v>2588</v>
      </c>
      <c r="AU86" s="107" t="s">
        <v>10</v>
      </c>
      <c r="AV86" s="107" t="s">
        <v>10</v>
      </c>
      <c r="AW86" s="107">
        <v>32</v>
      </c>
      <c r="AX86" s="107">
        <v>32</v>
      </c>
      <c r="AY86" s="105" t="s">
        <v>10</v>
      </c>
      <c r="AZ86" s="105" t="s">
        <v>1009</v>
      </c>
      <c r="BA86" s="105" t="s">
        <v>2544</v>
      </c>
      <c r="BB86" s="107" t="s">
        <v>56</v>
      </c>
      <c r="BC86" s="105"/>
      <c r="BD86" s="105"/>
      <c r="BE86" s="105"/>
      <c r="BF86" s="105"/>
      <c r="BG86" s="105"/>
      <c r="BH86" s="105" t="s">
        <v>2589</v>
      </c>
      <c r="BI86" s="105" t="s">
        <v>1009</v>
      </c>
      <c r="BJ86" s="105" t="s">
        <v>2599</v>
      </c>
      <c r="BK86" s="105" t="s">
        <v>1009</v>
      </c>
      <c r="BL86" s="105" t="s">
        <v>1009</v>
      </c>
      <c r="BM86" s="105" t="s">
        <v>1009</v>
      </c>
      <c r="BN86" s="105" t="s">
        <v>201</v>
      </c>
      <c r="BO86" s="105" t="s">
        <v>128</v>
      </c>
      <c r="BP86" s="110" t="s">
        <v>1197</v>
      </c>
      <c r="BQ86" s="105" t="s">
        <v>1752</v>
      </c>
      <c r="BR86" s="105">
        <v>0.92</v>
      </c>
      <c r="BS86" s="105"/>
      <c r="BT86" s="105">
        <v>95</v>
      </c>
      <c r="BU86" s="105">
        <v>0.56999999999999995</v>
      </c>
      <c r="BV86" s="105">
        <v>1.49</v>
      </c>
      <c r="BW86" s="105" t="s">
        <v>10</v>
      </c>
      <c r="BX86" s="105" t="s">
        <v>10</v>
      </c>
      <c r="BY86" s="105" t="s">
        <v>10</v>
      </c>
      <c r="BZ86" s="105" t="s">
        <v>2591</v>
      </c>
      <c r="CA86" s="105" t="s">
        <v>2592</v>
      </c>
      <c r="CB86" s="105" t="s">
        <v>2593</v>
      </c>
      <c r="CC86" s="105" t="s">
        <v>2594</v>
      </c>
      <c r="CD86" s="106" t="s">
        <v>10</v>
      </c>
      <c r="CE86" s="105"/>
      <c r="CF86" s="105"/>
      <c r="CG86" s="105"/>
      <c r="CH86" s="105"/>
    </row>
    <row r="87" spans="1:86">
      <c r="A87" s="105">
        <v>57</v>
      </c>
      <c r="B87" s="105" t="s">
        <v>2437</v>
      </c>
      <c r="C87" s="105" t="s">
        <v>244</v>
      </c>
      <c r="D87" s="105" t="s">
        <v>6116</v>
      </c>
      <c r="E87" s="105">
        <v>2014</v>
      </c>
      <c r="F87" s="105" t="s">
        <v>2577</v>
      </c>
      <c r="G87" s="107" t="s">
        <v>2578</v>
      </c>
      <c r="H87" s="109" t="s">
        <v>2579</v>
      </c>
      <c r="I87" s="108" t="s">
        <v>2580</v>
      </c>
      <c r="J87" s="108" t="s">
        <v>2581</v>
      </c>
      <c r="K87" s="108" t="s">
        <v>2582</v>
      </c>
      <c r="L87" s="106" t="s">
        <v>2583</v>
      </c>
      <c r="M87" s="110" t="s">
        <v>2584</v>
      </c>
      <c r="N87" s="107" t="s">
        <v>12</v>
      </c>
      <c r="O87" s="107" t="s">
        <v>5663</v>
      </c>
      <c r="P87" s="107" t="s">
        <v>5798</v>
      </c>
      <c r="Q87" s="107" t="s">
        <v>5608</v>
      </c>
      <c r="R87" s="107" t="s">
        <v>2595</v>
      </c>
      <c r="S87" s="107" t="s">
        <v>123</v>
      </c>
      <c r="T87" s="107">
        <v>7.5</v>
      </c>
      <c r="U87" s="107" t="s">
        <v>140</v>
      </c>
      <c r="V87" s="107">
        <v>958</v>
      </c>
      <c r="W87" s="111">
        <v>3877</v>
      </c>
      <c r="X87" s="107">
        <v>958</v>
      </c>
      <c r="Y87" s="111">
        <v>3877</v>
      </c>
      <c r="Z87" s="107" t="s">
        <v>10</v>
      </c>
      <c r="AA87" s="107" t="s">
        <v>1059</v>
      </c>
      <c r="AB87" s="107" t="s">
        <v>555</v>
      </c>
      <c r="AC87" s="120" t="s">
        <v>2484</v>
      </c>
      <c r="AD87" s="120" t="s">
        <v>2484</v>
      </c>
      <c r="AE87" s="107" t="s">
        <v>1224</v>
      </c>
      <c r="AF87" s="107">
        <v>7</v>
      </c>
      <c r="AG87" s="107" t="s">
        <v>140</v>
      </c>
      <c r="AH87" s="107">
        <f t="shared" si="1"/>
        <v>4835</v>
      </c>
      <c r="AI87" s="120">
        <f>INDEX(Exposure_GWASs!F:F,MATCH(Charlie!AE87,Exposure_GWASs!C:C,0))</f>
        <v>249796</v>
      </c>
      <c r="AJ87" s="107" t="s">
        <v>1291</v>
      </c>
      <c r="AK87" s="107" t="s">
        <v>2465</v>
      </c>
      <c r="AL87" s="107" t="s">
        <v>273</v>
      </c>
      <c r="AM87" s="107" t="s">
        <v>1009</v>
      </c>
      <c r="AN87" s="107" t="s">
        <v>2586</v>
      </c>
      <c r="AO87" s="107" t="s">
        <v>1009</v>
      </c>
      <c r="AP87" s="107" t="s">
        <v>1009</v>
      </c>
      <c r="AQ87" s="107" t="s">
        <v>2621</v>
      </c>
      <c r="AR87" s="107" t="s">
        <v>1009</v>
      </c>
      <c r="AS87" s="107" t="s">
        <v>1009</v>
      </c>
      <c r="AT87" s="107" t="s">
        <v>2588</v>
      </c>
      <c r="AU87" s="107" t="s">
        <v>10</v>
      </c>
      <c r="AV87" s="107" t="s">
        <v>10</v>
      </c>
      <c r="AW87" s="107">
        <v>32</v>
      </c>
      <c r="AX87" s="107">
        <v>32</v>
      </c>
      <c r="AY87" s="105" t="s">
        <v>10</v>
      </c>
      <c r="AZ87" s="105" t="s">
        <v>1009</v>
      </c>
      <c r="BA87" s="105" t="s">
        <v>2544</v>
      </c>
      <c r="BB87" s="107" t="s">
        <v>56</v>
      </c>
      <c r="BC87" s="105"/>
      <c r="BD87" s="105"/>
      <c r="BE87" s="105"/>
      <c r="BF87" s="105"/>
      <c r="BG87" s="105"/>
      <c r="BH87" s="105" t="s">
        <v>2589</v>
      </c>
      <c r="BI87" s="105" t="s">
        <v>1009</v>
      </c>
      <c r="BJ87" s="105" t="s">
        <v>2599</v>
      </c>
      <c r="BK87" s="105" t="s">
        <v>1009</v>
      </c>
      <c r="BL87" s="105" t="s">
        <v>1009</v>
      </c>
      <c r="BM87" s="105" t="s">
        <v>1009</v>
      </c>
      <c r="BN87" s="105" t="s">
        <v>201</v>
      </c>
      <c r="BO87" s="105" t="s">
        <v>128</v>
      </c>
      <c r="BP87" s="110" t="s">
        <v>1197</v>
      </c>
      <c r="BQ87" s="105" t="s">
        <v>1752</v>
      </c>
      <c r="BR87" s="105">
        <v>1.43</v>
      </c>
      <c r="BS87" s="105"/>
      <c r="BT87" s="105">
        <v>95</v>
      </c>
      <c r="BU87" s="105">
        <v>1.1499999999999999</v>
      </c>
      <c r="BV87" s="105">
        <v>1.78</v>
      </c>
      <c r="BW87" s="105" t="s">
        <v>2544</v>
      </c>
      <c r="BX87" s="105" t="s">
        <v>10</v>
      </c>
      <c r="BY87" s="105" t="s">
        <v>10</v>
      </c>
      <c r="BZ87" s="105" t="s">
        <v>2591</v>
      </c>
      <c r="CA87" s="105" t="s">
        <v>2592</v>
      </c>
      <c r="CB87" s="105" t="s">
        <v>2593</v>
      </c>
      <c r="CC87" s="105" t="s">
        <v>2594</v>
      </c>
      <c r="CD87" s="106" t="s">
        <v>10</v>
      </c>
      <c r="CE87" s="105"/>
      <c r="CF87" s="105"/>
      <c r="CG87" s="105"/>
      <c r="CH87" s="105"/>
    </row>
    <row r="88" spans="1:86">
      <c r="A88" s="105">
        <v>57</v>
      </c>
      <c r="B88" s="105" t="s">
        <v>2437</v>
      </c>
      <c r="C88" s="105" t="s">
        <v>244</v>
      </c>
      <c r="D88" s="105" t="s">
        <v>6116</v>
      </c>
      <c r="E88" s="105">
        <v>2014</v>
      </c>
      <c r="F88" s="105" t="s">
        <v>2577</v>
      </c>
      <c r="G88" s="107" t="s">
        <v>2578</v>
      </c>
      <c r="H88" s="109" t="s">
        <v>2579</v>
      </c>
      <c r="I88" s="108" t="s">
        <v>2580</v>
      </c>
      <c r="J88" s="108" t="s">
        <v>2581</v>
      </c>
      <c r="K88" s="108" t="s">
        <v>2582</v>
      </c>
      <c r="L88" s="106" t="s">
        <v>2583</v>
      </c>
      <c r="M88" s="110" t="s">
        <v>2584</v>
      </c>
      <c r="N88" s="107" t="s">
        <v>12</v>
      </c>
      <c r="O88" s="107" t="s">
        <v>5663</v>
      </c>
      <c r="P88" s="107" t="s">
        <v>5798</v>
      </c>
      <c r="Q88" s="107" t="s">
        <v>5608</v>
      </c>
      <c r="R88" s="107" t="s">
        <v>2595</v>
      </c>
      <c r="S88" s="107" t="s">
        <v>123</v>
      </c>
      <c r="T88" s="107">
        <v>7.5</v>
      </c>
      <c r="U88" s="107" t="s">
        <v>269</v>
      </c>
      <c r="V88" s="107">
        <v>548</v>
      </c>
      <c r="W88" s="111">
        <v>1911</v>
      </c>
      <c r="X88" s="107">
        <v>548</v>
      </c>
      <c r="Y88" s="111">
        <v>1911</v>
      </c>
      <c r="Z88" s="107" t="s">
        <v>10</v>
      </c>
      <c r="AA88" s="107" t="s">
        <v>1059</v>
      </c>
      <c r="AB88" s="107" t="s">
        <v>555</v>
      </c>
      <c r="AC88" s="120" t="s">
        <v>2484</v>
      </c>
      <c r="AD88" s="120" t="s">
        <v>2484</v>
      </c>
      <c r="AE88" s="107" t="s">
        <v>1224</v>
      </c>
      <c r="AF88" s="107">
        <v>7</v>
      </c>
      <c r="AG88" s="107" t="s">
        <v>140</v>
      </c>
      <c r="AH88" s="107">
        <f t="shared" si="1"/>
        <v>2459</v>
      </c>
      <c r="AI88" s="120">
        <f>INDEX(Exposure_GWASs!F:F,MATCH(Charlie!AE88,Exposure_GWASs!C:C,0))</f>
        <v>249796</v>
      </c>
      <c r="AJ88" s="107" t="s">
        <v>1291</v>
      </c>
      <c r="AK88" s="107" t="s">
        <v>2465</v>
      </c>
      <c r="AL88" s="107" t="s">
        <v>273</v>
      </c>
      <c r="AM88" s="107" t="s">
        <v>1009</v>
      </c>
      <c r="AN88" s="107" t="s">
        <v>2586</v>
      </c>
      <c r="AO88" s="107" t="s">
        <v>1009</v>
      </c>
      <c r="AP88" s="107" t="s">
        <v>1009</v>
      </c>
      <c r="AQ88" s="107" t="s">
        <v>2622</v>
      </c>
      <c r="AR88" s="107" t="s">
        <v>1009</v>
      </c>
      <c r="AS88" s="107" t="s">
        <v>1009</v>
      </c>
      <c r="AT88" s="107" t="s">
        <v>2588</v>
      </c>
      <c r="AU88" s="107" t="s">
        <v>10</v>
      </c>
      <c r="AV88" s="107" t="s">
        <v>10</v>
      </c>
      <c r="AW88" s="107">
        <v>32</v>
      </c>
      <c r="AX88" s="107">
        <v>32</v>
      </c>
      <c r="AY88" s="105" t="s">
        <v>10</v>
      </c>
      <c r="AZ88" s="105" t="s">
        <v>1009</v>
      </c>
      <c r="BA88" s="105" t="s">
        <v>2544</v>
      </c>
      <c r="BB88" s="107" t="s">
        <v>56</v>
      </c>
      <c r="BC88" s="105"/>
      <c r="BD88" s="105"/>
      <c r="BE88" s="105"/>
      <c r="BF88" s="105"/>
      <c r="BG88" s="105"/>
      <c r="BH88" s="105" t="s">
        <v>2589</v>
      </c>
      <c r="BI88" s="105" t="s">
        <v>1009</v>
      </c>
      <c r="BJ88" s="105" t="s">
        <v>2599</v>
      </c>
      <c r="BK88" s="105" t="s">
        <v>1009</v>
      </c>
      <c r="BL88" s="105" t="s">
        <v>1009</v>
      </c>
      <c r="BM88" s="105" t="s">
        <v>1009</v>
      </c>
      <c r="BN88" s="105" t="s">
        <v>201</v>
      </c>
      <c r="BO88" s="105" t="s">
        <v>128</v>
      </c>
      <c r="BP88" s="110" t="s">
        <v>1197</v>
      </c>
      <c r="BQ88" s="105" t="s">
        <v>1752</v>
      </c>
      <c r="BR88" s="105">
        <v>1.38</v>
      </c>
      <c r="BS88" s="105"/>
      <c r="BT88" s="105">
        <v>95</v>
      </c>
      <c r="BU88" s="105">
        <v>1.03</v>
      </c>
      <c r="BV88" s="105">
        <v>1.86</v>
      </c>
      <c r="BW88" s="105" t="s">
        <v>10</v>
      </c>
      <c r="BX88" s="105" t="s">
        <v>10</v>
      </c>
      <c r="BY88" s="105" t="s">
        <v>10</v>
      </c>
      <c r="BZ88" s="105" t="s">
        <v>2591</v>
      </c>
      <c r="CA88" s="105" t="s">
        <v>2592</v>
      </c>
      <c r="CB88" s="105" t="s">
        <v>2593</v>
      </c>
      <c r="CC88" s="105" t="s">
        <v>2594</v>
      </c>
      <c r="CD88" s="106" t="s">
        <v>10</v>
      </c>
      <c r="CE88" s="105"/>
      <c r="CF88" s="105"/>
      <c r="CG88" s="105"/>
      <c r="CH88" s="105"/>
    </row>
    <row r="89" spans="1:86">
      <c r="A89" s="105">
        <v>57</v>
      </c>
      <c r="B89" s="105" t="s">
        <v>2437</v>
      </c>
      <c r="C89" s="105" t="s">
        <v>244</v>
      </c>
      <c r="D89" s="105" t="s">
        <v>6116</v>
      </c>
      <c r="E89" s="105">
        <v>2014</v>
      </c>
      <c r="F89" s="105" t="s">
        <v>2577</v>
      </c>
      <c r="G89" s="107" t="s">
        <v>2578</v>
      </c>
      <c r="H89" s="109" t="s">
        <v>2579</v>
      </c>
      <c r="I89" s="108" t="s">
        <v>2580</v>
      </c>
      <c r="J89" s="108" t="s">
        <v>2581</v>
      </c>
      <c r="K89" s="108" t="s">
        <v>2582</v>
      </c>
      <c r="L89" s="106" t="s">
        <v>2583</v>
      </c>
      <c r="M89" s="110" t="s">
        <v>2584</v>
      </c>
      <c r="N89" s="107" t="s">
        <v>12</v>
      </c>
      <c r="O89" s="107" t="s">
        <v>5663</v>
      </c>
      <c r="P89" s="107" t="s">
        <v>5798</v>
      </c>
      <c r="Q89" s="107" t="s">
        <v>5608</v>
      </c>
      <c r="R89" s="107" t="s">
        <v>2595</v>
      </c>
      <c r="S89" s="107" t="s">
        <v>123</v>
      </c>
      <c r="T89" s="107">
        <v>7.5</v>
      </c>
      <c r="U89" s="107" t="s">
        <v>268</v>
      </c>
      <c r="V89" s="107">
        <v>410</v>
      </c>
      <c r="W89" s="111">
        <v>1966</v>
      </c>
      <c r="X89" s="107">
        <v>410</v>
      </c>
      <c r="Y89" s="111">
        <v>1966</v>
      </c>
      <c r="Z89" s="107" t="s">
        <v>10</v>
      </c>
      <c r="AA89" s="107" t="s">
        <v>1059</v>
      </c>
      <c r="AB89" s="107" t="s">
        <v>555</v>
      </c>
      <c r="AC89" s="120" t="s">
        <v>2484</v>
      </c>
      <c r="AD89" s="120" t="s">
        <v>2484</v>
      </c>
      <c r="AE89" s="107" t="s">
        <v>1224</v>
      </c>
      <c r="AF89" s="107">
        <v>7</v>
      </c>
      <c r="AG89" s="107" t="s">
        <v>140</v>
      </c>
      <c r="AH89" s="107">
        <f t="shared" si="1"/>
        <v>2376</v>
      </c>
      <c r="AI89" s="120">
        <f>INDEX(Exposure_GWASs!F:F,MATCH(Charlie!AE89,Exposure_GWASs!C:C,0))</f>
        <v>249796</v>
      </c>
      <c r="AJ89" s="107" t="s">
        <v>1291</v>
      </c>
      <c r="AK89" s="107" t="s">
        <v>2465</v>
      </c>
      <c r="AL89" s="107" t="s">
        <v>273</v>
      </c>
      <c r="AM89" s="107" t="s">
        <v>1009</v>
      </c>
      <c r="AN89" s="107" t="s">
        <v>2586</v>
      </c>
      <c r="AO89" s="107" t="s">
        <v>1009</v>
      </c>
      <c r="AP89" s="107" t="s">
        <v>1009</v>
      </c>
      <c r="AQ89" s="107" t="s">
        <v>2623</v>
      </c>
      <c r="AR89" s="107" t="s">
        <v>1009</v>
      </c>
      <c r="AS89" s="107" t="s">
        <v>1009</v>
      </c>
      <c r="AT89" s="107" t="s">
        <v>2588</v>
      </c>
      <c r="AU89" s="107" t="s">
        <v>10</v>
      </c>
      <c r="AV89" s="107" t="s">
        <v>10</v>
      </c>
      <c r="AW89" s="107">
        <v>32</v>
      </c>
      <c r="AX89" s="107">
        <v>32</v>
      </c>
      <c r="AY89" s="105" t="s">
        <v>10</v>
      </c>
      <c r="AZ89" s="105" t="s">
        <v>1009</v>
      </c>
      <c r="BA89" s="105" t="s">
        <v>2544</v>
      </c>
      <c r="BB89" s="107" t="s">
        <v>56</v>
      </c>
      <c r="BC89" s="105"/>
      <c r="BD89" s="105"/>
      <c r="BE89" s="105"/>
      <c r="BF89" s="105"/>
      <c r="BG89" s="105"/>
      <c r="BH89" s="105" t="s">
        <v>2589</v>
      </c>
      <c r="BI89" s="105" t="s">
        <v>1009</v>
      </c>
      <c r="BJ89" s="105" t="s">
        <v>2599</v>
      </c>
      <c r="BK89" s="105" t="s">
        <v>1009</v>
      </c>
      <c r="BL89" s="105" t="s">
        <v>1009</v>
      </c>
      <c r="BM89" s="105" t="s">
        <v>1009</v>
      </c>
      <c r="BN89" s="105" t="s">
        <v>201</v>
      </c>
      <c r="BO89" s="105" t="s">
        <v>128</v>
      </c>
      <c r="BP89" s="110" t="s">
        <v>1197</v>
      </c>
      <c r="BQ89" s="105" t="s">
        <v>1752</v>
      </c>
      <c r="BR89" s="105">
        <v>1.47</v>
      </c>
      <c r="BS89" s="105"/>
      <c r="BT89" s="105">
        <v>95</v>
      </c>
      <c r="BU89" s="105">
        <v>1.07</v>
      </c>
      <c r="BV89" s="105">
        <v>2.0299999999999998</v>
      </c>
      <c r="BW89" s="105" t="s">
        <v>2544</v>
      </c>
      <c r="BX89" s="105" t="s">
        <v>10</v>
      </c>
      <c r="BY89" s="105" t="s">
        <v>10</v>
      </c>
      <c r="BZ89" s="105" t="s">
        <v>2591</v>
      </c>
      <c r="CA89" s="105" t="s">
        <v>2592</v>
      </c>
      <c r="CB89" s="105" t="s">
        <v>2593</v>
      </c>
      <c r="CC89" s="105" t="s">
        <v>2594</v>
      </c>
      <c r="CD89" s="106" t="s">
        <v>10</v>
      </c>
      <c r="CE89" s="105"/>
      <c r="CF89" s="105"/>
      <c r="CG89" s="105"/>
      <c r="CH89" s="105"/>
    </row>
    <row r="90" spans="1:86">
      <c r="A90" s="105">
        <v>57</v>
      </c>
      <c r="B90" s="105" t="s">
        <v>2437</v>
      </c>
      <c r="C90" s="105" t="s">
        <v>244</v>
      </c>
      <c r="D90" s="105" t="s">
        <v>6116</v>
      </c>
      <c r="E90" s="105">
        <v>2014</v>
      </c>
      <c r="F90" s="105" t="s">
        <v>2577</v>
      </c>
      <c r="G90" s="107" t="s">
        <v>2578</v>
      </c>
      <c r="H90" s="109" t="s">
        <v>2579</v>
      </c>
      <c r="I90" s="108" t="s">
        <v>2580</v>
      </c>
      <c r="J90" s="108" t="s">
        <v>2581</v>
      </c>
      <c r="K90" s="108" t="s">
        <v>2582</v>
      </c>
      <c r="L90" s="106" t="s">
        <v>2583</v>
      </c>
      <c r="M90" s="110" t="s">
        <v>2584</v>
      </c>
      <c r="N90" s="107" t="s">
        <v>12</v>
      </c>
      <c r="O90" s="107" t="s">
        <v>5663</v>
      </c>
      <c r="P90" s="107" t="s">
        <v>5799</v>
      </c>
      <c r="Q90" s="107" t="s">
        <v>5608</v>
      </c>
      <c r="R90" s="107" t="s">
        <v>2624</v>
      </c>
      <c r="S90" s="107" t="s">
        <v>123</v>
      </c>
      <c r="T90" s="107">
        <v>7.5</v>
      </c>
      <c r="U90" s="107" t="s">
        <v>295</v>
      </c>
      <c r="V90" s="107">
        <v>494</v>
      </c>
      <c r="W90" s="111">
        <v>3877</v>
      </c>
      <c r="X90" s="107">
        <v>494</v>
      </c>
      <c r="Y90" s="111">
        <v>3877</v>
      </c>
      <c r="Z90" s="107" t="s">
        <v>10</v>
      </c>
      <c r="AA90" s="107" t="s">
        <v>1059</v>
      </c>
      <c r="AB90" s="107" t="s">
        <v>555</v>
      </c>
      <c r="AC90" s="120" t="s">
        <v>2484</v>
      </c>
      <c r="AD90" s="120" t="s">
        <v>2484</v>
      </c>
      <c r="AE90" s="107" t="s">
        <v>1224</v>
      </c>
      <c r="AF90" s="107">
        <v>7</v>
      </c>
      <c r="AG90" s="107" t="s">
        <v>140</v>
      </c>
      <c r="AH90" s="107">
        <f t="shared" si="1"/>
        <v>4371</v>
      </c>
      <c r="AI90" s="120">
        <f>INDEX(Exposure_GWASs!F:F,MATCH(Charlie!AE90,Exposure_GWASs!C:C,0))</f>
        <v>249796</v>
      </c>
      <c r="AJ90" s="107" t="s">
        <v>1291</v>
      </c>
      <c r="AK90" s="107" t="s">
        <v>2465</v>
      </c>
      <c r="AL90" s="107" t="s">
        <v>273</v>
      </c>
      <c r="AM90" s="107" t="s">
        <v>1009</v>
      </c>
      <c r="AN90" s="107" t="s">
        <v>2586</v>
      </c>
      <c r="AO90" s="107" t="s">
        <v>1009</v>
      </c>
      <c r="AP90" s="107" t="s">
        <v>1009</v>
      </c>
      <c r="AQ90" s="107" t="s">
        <v>2625</v>
      </c>
      <c r="AR90" s="107" t="s">
        <v>1009</v>
      </c>
      <c r="AS90" s="107" t="s">
        <v>1009</v>
      </c>
      <c r="AT90" s="107" t="s">
        <v>2588</v>
      </c>
      <c r="AU90" s="107" t="s">
        <v>10</v>
      </c>
      <c r="AV90" s="107" t="s">
        <v>10</v>
      </c>
      <c r="AW90" s="107">
        <v>32</v>
      </c>
      <c r="AX90" s="107">
        <v>32</v>
      </c>
      <c r="AY90" s="105" t="s">
        <v>10</v>
      </c>
      <c r="AZ90" s="105" t="s">
        <v>1009</v>
      </c>
      <c r="BA90" s="105" t="s">
        <v>2544</v>
      </c>
      <c r="BB90" s="107" t="s">
        <v>56</v>
      </c>
      <c r="BC90" s="105"/>
      <c r="BD90" s="105"/>
      <c r="BE90" s="105"/>
      <c r="BF90" s="105"/>
      <c r="BG90" s="105"/>
      <c r="BH90" s="105" t="s">
        <v>2589</v>
      </c>
      <c r="BI90" s="105" t="s">
        <v>1009</v>
      </c>
      <c r="BJ90" s="105" t="s">
        <v>2599</v>
      </c>
      <c r="BK90" s="105" t="s">
        <v>1009</v>
      </c>
      <c r="BL90" s="105" t="s">
        <v>1009</v>
      </c>
      <c r="BM90" s="105" t="s">
        <v>1009</v>
      </c>
      <c r="BN90" s="105" t="s">
        <v>201</v>
      </c>
      <c r="BO90" s="105" t="s">
        <v>128</v>
      </c>
      <c r="BP90" s="110" t="s">
        <v>1197</v>
      </c>
      <c r="BQ90" s="105" t="s">
        <v>1752</v>
      </c>
      <c r="BR90" s="105">
        <v>1.78</v>
      </c>
      <c r="BS90" s="105"/>
      <c r="BT90" s="105">
        <v>95</v>
      </c>
      <c r="BU90" s="105">
        <v>1.26</v>
      </c>
      <c r="BV90" s="105">
        <v>2.5</v>
      </c>
      <c r="BW90" s="105" t="s">
        <v>10</v>
      </c>
      <c r="BX90" s="105" t="s">
        <v>10</v>
      </c>
      <c r="BY90" s="105" t="s">
        <v>10</v>
      </c>
      <c r="BZ90" s="105" t="s">
        <v>2591</v>
      </c>
      <c r="CA90" s="105" t="s">
        <v>2592</v>
      </c>
      <c r="CB90" s="105" t="s">
        <v>2593</v>
      </c>
      <c r="CC90" s="105" t="s">
        <v>2594</v>
      </c>
      <c r="CD90" s="106" t="s">
        <v>10</v>
      </c>
      <c r="CE90" s="105"/>
      <c r="CF90" s="105"/>
      <c r="CG90" s="105"/>
      <c r="CH90" s="105"/>
    </row>
    <row r="91" spans="1:86">
      <c r="A91" s="105">
        <v>57</v>
      </c>
      <c r="B91" s="105" t="s">
        <v>2437</v>
      </c>
      <c r="C91" s="105" t="s">
        <v>244</v>
      </c>
      <c r="D91" s="105" t="s">
        <v>6116</v>
      </c>
      <c r="E91" s="105">
        <v>2014</v>
      </c>
      <c r="F91" s="105" t="s">
        <v>2577</v>
      </c>
      <c r="G91" s="107" t="s">
        <v>2578</v>
      </c>
      <c r="H91" s="109" t="s">
        <v>2579</v>
      </c>
      <c r="I91" s="108" t="s">
        <v>2580</v>
      </c>
      <c r="J91" s="108" t="s">
        <v>2581</v>
      </c>
      <c r="K91" s="108" t="s">
        <v>2582</v>
      </c>
      <c r="L91" s="106" t="s">
        <v>2583</v>
      </c>
      <c r="M91" s="110" t="s">
        <v>2584</v>
      </c>
      <c r="N91" s="107" t="s">
        <v>12</v>
      </c>
      <c r="O91" s="107" t="s">
        <v>5663</v>
      </c>
      <c r="P91" s="107" t="s">
        <v>5800</v>
      </c>
      <c r="Q91" s="107" t="s">
        <v>5608</v>
      </c>
      <c r="R91" s="107" t="s">
        <v>2624</v>
      </c>
      <c r="S91" s="107" t="s">
        <v>123</v>
      </c>
      <c r="T91" s="107">
        <v>7.5</v>
      </c>
      <c r="U91" s="107" t="s">
        <v>295</v>
      </c>
      <c r="V91" s="107">
        <v>315</v>
      </c>
      <c r="W91" s="111">
        <v>3877</v>
      </c>
      <c r="X91" s="107">
        <v>315</v>
      </c>
      <c r="Y91" s="111">
        <v>3877</v>
      </c>
      <c r="Z91" s="107" t="s">
        <v>10</v>
      </c>
      <c r="AA91" s="107" t="s">
        <v>1059</v>
      </c>
      <c r="AB91" s="107" t="s">
        <v>555</v>
      </c>
      <c r="AC91" s="120" t="s">
        <v>2484</v>
      </c>
      <c r="AD91" s="120" t="s">
        <v>2484</v>
      </c>
      <c r="AE91" s="107" t="s">
        <v>1224</v>
      </c>
      <c r="AF91" s="107">
        <v>7</v>
      </c>
      <c r="AG91" s="107" t="s">
        <v>140</v>
      </c>
      <c r="AH91" s="107">
        <f t="shared" si="1"/>
        <v>4192</v>
      </c>
      <c r="AI91" s="120">
        <f>INDEX(Exposure_GWASs!F:F,MATCH(Charlie!AE91,Exposure_GWASs!C:C,0))</f>
        <v>249796</v>
      </c>
      <c r="AJ91" s="107" t="s">
        <v>1291</v>
      </c>
      <c r="AK91" s="107" t="s">
        <v>2465</v>
      </c>
      <c r="AL91" s="107" t="s">
        <v>273</v>
      </c>
      <c r="AM91" s="107" t="s">
        <v>1009</v>
      </c>
      <c r="AN91" s="107" t="s">
        <v>2586</v>
      </c>
      <c r="AO91" s="107" t="s">
        <v>1009</v>
      </c>
      <c r="AP91" s="107" t="s">
        <v>1009</v>
      </c>
      <c r="AQ91" s="107" t="s">
        <v>2626</v>
      </c>
      <c r="AR91" s="107" t="s">
        <v>1009</v>
      </c>
      <c r="AS91" s="107" t="s">
        <v>1009</v>
      </c>
      <c r="AT91" s="107" t="s">
        <v>2588</v>
      </c>
      <c r="AU91" s="107" t="s">
        <v>10</v>
      </c>
      <c r="AV91" s="107" t="s">
        <v>10</v>
      </c>
      <c r="AW91" s="107">
        <v>32</v>
      </c>
      <c r="AX91" s="107">
        <v>32</v>
      </c>
      <c r="AY91" s="105" t="s">
        <v>10</v>
      </c>
      <c r="AZ91" s="105" t="s">
        <v>1009</v>
      </c>
      <c r="BA91" s="105" t="s">
        <v>2544</v>
      </c>
      <c r="BB91" s="107" t="s">
        <v>56</v>
      </c>
      <c r="BC91" s="105"/>
      <c r="BD91" s="105"/>
      <c r="BE91" s="105"/>
      <c r="BF91" s="105"/>
      <c r="BG91" s="105"/>
      <c r="BH91" s="105" t="s">
        <v>2589</v>
      </c>
      <c r="BI91" s="105" t="s">
        <v>1009</v>
      </c>
      <c r="BJ91" s="105" t="s">
        <v>2599</v>
      </c>
      <c r="BK91" s="105" t="s">
        <v>1009</v>
      </c>
      <c r="BL91" s="105" t="s">
        <v>1009</v>
      </c>
      <c r="BM91" s="105" t="s">
        <v>1009</v>
      </c>
      <c r="BN91" s="105" t="s">
        <v>201</v>
      </c>
      <c r="BO91" s="105" t="s">
        <v>128</v>
      </c>
      <c r="BP91" s="110" t="s">
        <v>1197</v>
      </c>
      <c r="BQ91" s="105" t="s">
        <v>1752</v>
      </c>
      <c r="BR91" s="105">
        <v>1.29</v>
      </c>
      <c r="BS91" s="105"/>
      <c r="BT91" s="105">
        <v>95</v>
      </c>
      <c r="BU91" s="105">
        <v>0.86</v>
      </c>
      <c r="BV91" s="105">
        <v>1.93</v>
      </c>
      <c r="BW91" s="105" t="s">
        <v>2544</v>
      </c>
      <c r="BX91" s="105" t="s">
        <v>10</v>
      </c>
      <c r="BY91" s="105" t="s">
        <v>10</v>
      </c>
      <c r="BZ91" s="105" t="s">
        <v>2591</v>
      </c>
      <c r="CA91" s="105" t="s">
        <v>2592</v>
      </c>
      <c r="CB91" s="105" t="s">
        <v>2593</v>
      </c>
      <c r="CC91" s="105" t="s">
        <v>2594</v>
      </c>
      <c r="CD91" s="106" t="s">
        <v>10</v>
      </c>
      <c r="CE91" s="105"/>
      <c r="CF91" s="105"/>
      <c r="CG91" s="105"/>
      <c r="CH91" s="105"/>
    </row>
    <row r="92" spans="1:86">
      <c r="A92" s="105">
        <v>57</v>
      </c>
      <c r="B92" s="105" t="s">
        <v>2437</v>
      </c>
      <c r="C92" s="105" t="s">
        <v>244</v>
      </c>
      <c r="D92" s="105" t="s">
        <v>6116</v>
      </c>
      <c r="E92" s="105">
        <v>2014</v>
      </c>
      <c r="F92" s="105" t="s">
        <v>2577</v>
      </c>
      <c r="G92" s="107" t="s">
        <v>2578</v>
      </c>
      <c r="H92" s="109" t="s">
        <v>2579</v>
      </c>
      <c r="I92" s="108" t="s">
        <v>2580</v>
      </c>
      <c r="J92" s="108" t="s">
        <v>2581</v>
      </c>
      <c r="K92" s="108" t="s">
        <v>2582</v>
      </c>
      <c r="L92" s="106" t="s">
        <v>2583</v>
      </c>
      <c r="M92" s="110" t="s">
        <v>2584</v>
      </c>
      <c r="N92" s="107" t="s">
        <v>12</v>
      </c>
      <c r="O92" s="107" t="s">
        <v>5663</v>
      </c>
      <c r="P92" s="107" t="s">
        <v>5798</v>
      </c>
      <c r="Q92" s="107" t="s">
        <v>5608</v>
      </c>
      <c r="R92" s="107" t="s">
        <v>2603</v>
      </c>
      <c r="S92" s="107" t="s">
        <v>123</v>
      </c>
      <c r="T92" s="107">
        <v>11</v>
      </c>
      <c r="U92" s="107" t="s">
        <v>140</v>
      </c>
      <c r="V92" s="107">
        <v>867</v>
      </c>
      <c r="W92" s="111">
        <v>3342</v>
      </c>
      <c r="X92" s="107">
        <v>867</v>
      </c>
      <c r="Y92" s="111">
        <v>3342</v>
      </c>
      <c r="Z92" s="107" t="s">
        <v>10</v>
      </c>
      <c r="AA92" s="107" t="s">
        <v>1059</v>
      </c>
      <c r="AB92" s="107" t="s">
        <v>555</v>
      </c>
      <c r="AC92" s="120" t="s">
        <v>2484</v>
      </c>
      <c r="AD92" s="120" t="s">
        <v>2484</v>
      </c>
      <c r="AE92" s="107" t="s">
        <v>1224</v>
      </c>
      <c r="AF92" s="107">
        <v>7</v>
      </c>
      <c r="AG92" s="107" t="s">
        <v>140</v>
      </c>
      <c r="AH92" s="107">
        <f t="shared" si="1"/>
        <v>4209</v>
      </c>
      <c r="AI92" s="120">
        <f>INDEX(Exposure_GWASs!F:F,MATCH(Charlie!AE92,Exposure_GWASs!C:C,0))</f>
        <v>249796</v>
      </c>
      <c r="AJ92" s="107" t="s">
        <v>1291</v>
      </c>
      <c r="AK92" s="107" t="s">
        <v>2465</v>
      </c>
      <c r="AL92" s="107" t="s">
        <v>273</v>
      </c>
      <c r="AM92" s="107" t="s">
        <v>1009</v>
      </c>
      <c r="AN92" s="107" t="s">
        <v>2586</v>
      </c>
      <c r="AO92" s="107" t="s">
        <v>1009</v>
      </c>
      <c r="AP92" s="107" t="s">
        <v>1009</v>
      </c>
      <c r="AQ92" s="107" t="s">
        <v>2627</v>
      </c>
      <c r="AR92" s="107" t="s">
        <v>1009</v>
      </c>
      <c r="AS92" s="107" t="s">
        <v>1009</v>
      </c>
      <c r="AT92" s="107" t="s">
        <v>2588</v>
      </c>
      <c r="AU92" s="107" t="s">
        <v>10</v>
      </c>
      <c r="AV92" s="107" t="s">
        <v>10</v>
      </c>
      <c r="AW92" s="107">
        <v>32</v>
      </c>
      <c r="AX92" s="107">
        <v>32</v>
      </c>
      <c r="AY92" s="105" t="s">
        <v>10</v>
      </c>
      <c r="AZ92" s="105" t="s">
        <v>1009</v>
      </c>
      <c r="BA92" s="105" t="s">
        <v>2544</v>
      </c>
      <c r="BB92" s="107" t="s">
        <v>56</v>
      </c>
      <c r="BC92" s="105"/>
      <c r="BD92" s="105"/>
      <c r="BE92" s="105"/>
      <c r="BF92" s="105"/>
      <c r="BG92" s="105"/>
      <c r="BH92" s="105" t="s">
        <v>2589</v>
      </c>
      <c r="BI92" s="105" t="s">
        <v>1009</v>
      </c>
      <c r="BJ92" s="105" t="s">
        <v>2599</v>
      </c>
      <c r="BK92" s="105" t="s">
        <v>1009</v>
      </c>
      <c r="BL92" s="105" t="s">
        <v>1009</v>
      </c>
      <c r="BM92" s="105" t="s">
        <v>1009</v>
      </c>
      <c r="BN92" s="105" t="s">
        <v>201</v>
      </c>
      <c r="BO92" s="105" t="s">
        <v>128</v>
      </c>
      <c r="BP92" s="110" t="s">
        <v>1197</v>
      </c>
      <c r="BQ92" s="105" t="s">
        <v>1752</v>
      </c>
      <c r="BR92" s="105">
        <v>1.4</v>
      </c>
      <c r="BS92" s="105"/>
      <c r="BT92" s="105">
        <v>95</v>
      </c>
      <c r="BU92" s="105">
        <v>1.1200000000000001</v>
      </c>
      <c r="BV92" s="105">
        <v>1.75</v>
      </c>
      <c r="BW92" s="105" t="s">
        <v>10</v>
      </c>
      <c r="BX92" s="105" t="s">
        <v>10</v>
      </c>
      <c r="BY92" s="105" t="s">
        <v>10</v>
      </c>
      <c r="BZ92" s="105" t="s">
        <v>2591</v>
      </c>
      <c r="CA92" s="105" t="s">
        <v>2592</v>
      </c>
      <c r="CB92" s="105" t="s">
        <v>2593</v>
      </c>
      <c r="CC92" s="105" t="s">
        <v>2594</v>
      </c>
      <c r="CD92" s="106" t="s">
        <v>10</v>
      </c>
      <c r="CE92" s="105"/>
      <c r="CF92" s="105"/>
      <c r="CG92" s="105"/>
      <c r="CH92" s="105"/>
    </row>
    <row r="93" spans="1:86">
      <c r="A93" s="105">
        <v>57</v>
      </c>
      <c r="B93" s="105" t="s">
        <v>2437</v>
      </c>
      <c r="C93" s="105" t="s">
        <v>244</v>
      </c>
      <c r="D93" s="105" t="s">
        <v>6116</v>
      </c>
      <c r="E93" s="105">
        <v>2014</v>
      </c>
      <c r="F93" s="105" t="s">
        <v>2577</v>
      </c>
      <c r="G93" s="107" t="s">
        <v>2578</v>
      </c>
      <c r="H93" s="109" t="s">
        <v>2579</v>
      </c>
      <c r="I93" s="108" t="s">
        <v>2580</v>
      </c>
      <c r="J93" s="108" t="s">
        <v>2581</v>
      </c>
      <c r="K93" s="108" t="s">
        <v>2582</v>
      </c>
      <c r="L93" s="106" t="s">
        <v>2583</v>
      </c>
      <c r="M93" s="110" t="s">
        <v>2584</v>
      </c>
      <c r="N93" s="107" t="s">
        <v>12</v>
      </c>
      <c r="O93" s="107" t="s">
        <v>5663</v>
      </c>
      <c r="P93" s="107" t="s">
        <v>5798</v>
      </c>
      <c r="Q93" s="107" t="s">
        <v>5608</v>
      </c>
      <c r="R93" s="107" t="s">
        <v>2603</v>
      </c>
      <c r="S93" s="107" t="s">
        <v>123</v>
      </c>
      <c r="T93" s="107">
        <v>11</v>
      </c>
      <c r="U93" s="107" t="s">
        <v>269</v>
      </c>
      <c r="V93" s="107">
        <v>509</v>
      </c>
      <c r="W93" s="111">
        <v>1625</v>
      </c>
      <c r="X93" s="107">
        <v>509</v>
      </c>
      <c r="Y93" s="111">
        <v>1625</v>
      </c>
      <c r="Z93" s="107" t="s">
        <v>10</v>
      </c>
      <c r="AA93" s="107" t="s">
        <v>1059</v>
      </c>
      <c r="AB93" s="107" t="s">
        <v>555</v>
      </c>
      <c r="AC93" s="120" t="s">
        <v>2484</v>
      </c>
      <c r="AD93" s="120" t="s">
        <v>2484</v>
      </c>
      <c r="AE93" s="107" t="s">
        <v>1224</v>
      </c>
      <c r="AF93" s="107">
        <v>7</v>
      </c>
      <c r="AG93" s="107" t="s">
        <v>140</v>
      </c>
      <c r="AH93" s="107">
        <f t="shared" si="1"/>
        <v>2134</v>
      </c>
      <c r="AI93" s="120">
        <f>INDEX(Exposure_GWASs!F:F,MATCH(Charlie!AE93,Exposure_GWASs!C:C,0))</f>
        <v>249796</v>
      </c>
      <c r="AJ93" s="107" t="s">
        <v>1291</v>
      </c>
      <c r="AK93" s="107" t="s">
        <v>2465</v>
      </c>
      <c r="AL93" s="107" t="s">
        <v>273</v>
      </c>
      <c r="AM93" s="107" t="s">
        <v>1009</v>
      </c>
      <c r="AN93" s="107" t="s">
        <v>2586</v>
      </c>
      <c r="AO93" s="107" t="s">
        <v>1009</v>
      </c>
      <c r="AP93" s="107" t="s">
        <v>1009</v>
      </c>
      <c r="AQ93" s="107" t="s">
        <v>2628</v>
      </c>
      <c r="AR93" s="107" t="s">
        <v>1009</v>
      </c>
      <c r="AS93" s="107" t="s">
        <v>1009</v>
      </c>
      <c r="AT93" s="107" t="s">
        <v>2588</v>
      </c>
      <c r="AU93" s="107" t="s">
        <v>10</v>
      </c>
      <c r="AV93" s="107" t="s">
        <v>10</v>
      </c>
      <c r="AW93" s="107">
        <v>32</v>
      </c>
      <c r="AX93" s="107">
        <v>32</v>
      </c>
      <c r="AY93" s="105" t="s">
        <v>10</v>
      </c>
      <c r="AZ93" s="105" t="s">
        <v>1009</v>
      </c>
      <c r="BA93" s="105" t="s">
        <v>2544</v>
      </c>
      <c r="BB93" s="107" t="s">
        <v>56</v>
      </c>
      <c r="BC93" s="105"/>
      <c r="BD93" s="105"/>
      <c r="BE93" s="105"/>
      <c r="BF93" s="105"/>
      <c r="BG93" s="105"/>
      <c r="BH93" s="105" t="s">
        <v>2589</v>
      </c>
      <c r="BI93" s="105" t="s">
        <v>1009</v>
      </c>
      <c r="BJ93" s="105" t="s">
        <v>2599</v>
      </c>
      <c r="BK93" s="105" t="s">
        <v>1009</v>
      </c>
      <c r="BL93" s="105" t="s">
        <v>1009</v>
      </c>
      <c r="BM93" s="105" t="s">
        <v>1009</v>
      </c>
      <c r="BN93" s="105" t="s">
        <v>201</v>
      </c>
      <c r="BO93" s="105" t="s">
        <v>128</v>
      </c>
      <c r="BP93" s="110" t="s">
        <v>1197</v>
      </c>
      <c r="BQ93" s="105" t="s">
        <v>1752</v>
      </c>
      <c r="BR93" s="105">
        <v>1.36</v>
      </c>
      <c r="BS93" s="105"/>
      <c r="BT93" s="105">
        <v>95</v>
      </c>
      <c r="BU93" s="105">
        <v>0.99</v>
      </c>
      <c r="BV93" s="105">
        <v>1.85</v>
      </c>
      <c r="BW93" s="105" t="s">
        <v>2544</v>
      </c>
      <c r="BX93" s="105" t="s">
        <v>10</v>
      </c>
      <c r="BY93" s="105" t="s">
        <v>10</v>
      </c>
      <c r="BZ93" s="105" t="s">
        <v>2591</v>
      </c>
      <c r="CA93" s="105" t="s">
        <v>2592</v>
      </c>
      <c r="CB93" s="105" t="s">
        <v>2593</v>
      </c>
      <c r="CC93" s="105" t="s">
        <v>2594</v>
      </c>
      <c r="CD93" s="106" t="s">
        <v>10</v>
      </c>
      <c r="CE93" s="105"/>
      <c r="CF93" s="105"/>
      <c r="CG93" s="105"/>
      <c r="CH93" s="105"/>
    </row>
    <row r="94" spans="1:86">
      <c r="A94" s="105">
        <v>57</v>
      </c>
      <c r="B94" s="105" t="s">
        <v>2437</v>
      </c>
      <c r="C94" s="105" t="s">
        <v>244</v>
      </c>
      <c r="D94" s="105" t="s">
        <v>6116</v>
      </c>
      <c r="E94" s="105">
        <v>2014</v>
      </c>
      <c r="F94" s="105" t="s">
        <v>2577</v>
      </c>
      <c r="G94" s="107" t="s">
        <v>2578</v>
      </c>
      <c r="H94" s="109" t="s">
        <v>2579</v>
      </c>
      <c r="I94" s="108" t="s">
        <v>2580</v>
      </c>
      <c r="J94" s="108" t="s">
        <v>2581</v>
      </c>
      <c r="K94" s="108" t="s">
        <v>2582</v>
      </c>
      <c r="L94" s="106" t="s">
        <v>2583</v>
      </c>
      <c r="M94" s="110" t="s">
        <v>2584</v>
      </c>
      <c r="N94" s="107" t="s">
        <v>12</v>
      </c>
      <c r="O94" s="107" t="s">
        <v>5663</v>
      </c>
      <c r="P94" s="107" t="s">
        <v>5798</v>
      </c>
      <c r="Q94" s="107" t="s">
        <v>5608</v>
      </c>
      <c r="R94" s="107" t="s">
        <v>2603</v>
      </c>
      <c r="S94" s="107" t="s">
        <v>123</v>
      </c>
      <c r="T94" s="107">
        <v>11</v>
      </c>
      <c r="U94" s="107" t="s">
        <v>268</v>
      </c>
      <c r="V94" s="107">
        <v>358</v>
      </c>
      <c r="W94" s="111">
        <v>1717</v>
      </c>
      <c r="X94" s="107">
        <v>358</v>
      </c>
      <c r="Y94" s="111">
        <v>1717</v>
      </c>
      <c r="Z94" s="107" t="s">
        <v>10</v>
      </c>
      <c r="AA94" s="107" t="s">
        <v>1059</v>
      </c>
      <c r="AB94" s="107" t="s">
        <v>555</v>
      </c>
      <c r="AC94" s="120" t="s">
        <v>2484</v>
      </c>
      <c r="AD94" s="120" t="s">
        <v>2484</v>
      </c>
      <c r="AE94" s="107" t="s">
        <v>1224</v>
      </c>
      <c r="AF94" s="107">
        <v>7</v>
      </c>
      <c r="AG94" s="107" t="s">
        <v>140</v>
      </c>
      <c r="AH94" s="107">
        <f t="shared" si="1"/>
        <v>2075</v>
      </c>
      <c r="AI94" s="120">
        <f>INDEX(Exposure_GWASs!F:F,MATCH(Charlie!AE94,Exposure_GWASs!C:C,0))</f>
        <v>249796</v>
      </c>
      <c r="AJ94" s="107" t="s">
        <v>1291</v>
      </c>
      <c r="AK94" s="107" t="s">
        <v>2465</v>
      </c>
      <c r="AL94" s="107" t="s">
        <v>273</v>
      </c>
      <c r="AM94" s="107" t="s">
        <v>1009</v>
      </c>
      <c r="AN94" s="107" t="s">
        <v>2586</v>
      </c>
      <c r="AO94" s="107" t="s">
        <v>1009</v>
      </c>
      <c r="AP94" s="107" t="s">
        <v>1009</v>
      </c>
      <c r="AQ94" s="107" t="s">
        <v>2629</v>
      </c>
      <c r="AR94" s="107" t="s">
        <v>1009</v>
      </c>
      <c r="AS94" s="107" t="s">
        <v>1009</v>
      </c>
      <c r="AT94" s="107" t="s">
        <v>2588</v>
      </c>
      <c r="AU94" s="107" t="s">
        <v>10</v>
      </c>
      <c r="AV94" s="107" t="s">
        <v>10</v>
      </c>
      <c r="AW94" s="107">
        <v>32</v>
      </c>
      <c r="AX94" s="107">
        <v>32</v>
      </c>
      <c r="AY94" s="105" t="s">
        <v>10</v>
      </c>
      <c r="AZ94" s="105" t="s">
        <v>1009</v>
      </c>
      <c r="BA94" s="105" t="s">
        <v>2544</v>
      </c>
      <c r="BB94" s="107" t="s">
        <v>56</v>
      </c>
      <c r="BC94" s="105"/>
      <c r="BD94" s="105"/>
      <c r="BE94" s="105"/>
      <c r="BF94" s="105"/>
      <c r="BG94" s="105"/>
      <c r="BH94" s="105" t="s">
        <v>2589</v>
      </c>
      <c r="BI94" s="105" t="s">
        <v>1009</v>
      </c>
      <c r="BJ94" s="105" t="s">
        <v>2599</v>
      </c>
      <c r="BK94" s="105" t="s">
        <v>1009</v>
      </c>
      <c r="BL94" s="105" t="s">
        <v>1009</v>
      </c>
      <c r="BM94" s="105" t="s">
        <v>1009</v>
      </c>
      <c r="BN94" s="105" t="s">
        <v>201</v>
      </c>
      <c r="BO94" s="105" t="s">
        <v>128</v>
      </c>
      <c r="BP94" s="110" t="s">
        <v>1197</v>
      </c>
      <c r="BQ94" s="105" t="s">
        <v>1752</v>
      </c>
      <c r="BR94" s="105">
        <v>1.45</v>
      </c>
      <c r="BS94" s="105"/>
      <c r="BT94" s="105">
        <v>95</v>
      </c>
      <c r="BU94" s="105">
        <v>1.06</v>
      </c>
      <c r="BV94" s="105">
        <v>2</v>
      </c>
      <c r="BW94" s="105" t="s">
        <v>10</v>
      </c>
      <c r="BX94" s="105" t="s">
        <v>10</v>
      </c>
      <c r="BY94" s="105" t="s">
        <v>10</v>
      </c>
      <c r="BZ94" s="105" t="s">
        <v>2591</v>
      </c>
      <c r="CA94" s="105" t="s">
        <v>2592</v>
      </c>
      <c r="CB94" s="105" t="s">
        <v>2593</v>
      </c>
      <c r="CC94" s="105" t="s">
        <v>2594</v>
      </c>
      <c r="CD94" s="106" t="s">
        <v>10</v>
      </c>
      <c r="CE94" s="105"/>
      <c r="CF94" s="105"/>
      <c r="CG94" s="105"/>
      <c r="CH94" s="105"/>
    </row>
    <row r="95" spans="1:86">
      <c r="A95" s="105">
        <v>57</v>
      </c>
      <c r="B95" s="105" t="s">
        <v>2437</v>
      </c>
      <c r="C95" s="105" t="s">
        <v>244</v>
      </c>
      <c r="D95" s="105" t="s">
        <v>6116</v>
      </c>
      <c r="E95" s="105">
        <v>2014</v>
      </c>
      <c r="F95" s="105" t="s">
        <v>2577</v>
      </c>
      <c r="G95" s="107" t="s">
        <v>2578</v>
      </c>
      <c r="H95" s="109" t="s">
        <v>2579</v>
      </c>
      <c r="I95" s="108" t="s">
        <v>2580</v>
      </c>
      <c r="J95" s="108" t="s">
        <v>2581</v>
      </c>
      <c r="K95" s="108" t="s">
        <v>2582</v>
      </c>
      <c r="L95" s="106" t="s">
        <v>2583</v>
      </c>
      <c r="M95" s="110" t="s">
        <v>2584</v>
      </c>
      <c r="N95" s="107" t="s">
        <v>12</v>
      </c>
      <c r="O95" s="107" t="s">
        <v>5663</v>
      </c>
      <c r="P95" s="107" t="s">
        <v>5799</v>
      </c>
      <c r="Q95" s="107" t="s">
        <v>5608</v>
      </c>
      <c r="R95" s="107" t="s">
        <v>2602</v>
      </c>
      <c r="S95" s="107" t="s">
        <v>123</v>
      </c>
      <c r="T95" s="107">
        <v>11</v>
      </c>
      <c r="U95" s="107" t="s">
        <v>295</v>
      </c>
      <c r="V95" s="107">
        <v>426</v>
      </c>
      <c r="W95" s="111">
        <v>3342</v>
      </c>
      <c r="X95" s="107">
        <v>426</v>
      </c>
      <c r="Y95" s="111">
        <v>3342</v>
      </c>
      <c r="Z95" s="107" t="s">
        <v>10</v>
      </c>
      <c r="AA95" s="107" t="s">
        <v>1059</v>
      </c>
      <c r="AB95" s="107" t="s">
        <v>555</v>
      </c>
      <c r="AC95" s="120" t="s">
        <v>2484</v>
      </c>
      <c r="AD95" s="120" t="s">
        <v>2484</v>
      </c>
      <c r="AE95" s="107" t="s">
        <v>1224</v>
      </c>
      <c r="AF95" s="107">
        <v>7</v>
      </c>
      <c r="AG95" s="107" t="s">
        <v>140</v>
      </c>
      <c r="AH95" s="107">
        <f t="shared" si="1"/>
        <v>3768</v>
      </c>
      <c r="AI95" s="120">
        <f>INDEX(Exposure_GWASs!F:F,MATCH(Charlie!AE95,Exposure_GWASs!C:C,0))</f>
        <v>249796</v>
      </c>
      <c r="AJ95" s="107" t="s">
        <v>1291</v>
      </c>
      <c r="AK95" s="107" t="s">
        <v>2465</v>
      </c>
      <c r="AL95" s="107" t="s">
        <v>273</v>
      </c>
      <c r="AM95" s="107" t="s">
        <v>1009</v>
      </c>
      <c r="AN95" s="107" t="s">
        <v>2586</v>
      </c>
      <c r="AO95" s="107" t="s">
        <v>1009</v>
      </c>
      <c r="AP95" s="107" t="s">
        <v>1009</v>
      </c>
      <c r="AQ95" s="107" t="s">
        <v>2630</v>
      </c>
      <c r="AR95" s="107" t="s">
        <v>1009</v>
      </c>
      <c r="AS95" s="107" t="s">
        <v>1009</v>
      </c>
      <c r="AT95" s="107" t="s">
        <v>2588</v>
      </c>
      <c r="AU95" s="107" t="s">
        <v>10</v>
      </c>
      <c r="AV95" s="107" t="s">
        <v>10</v>
      </c>
      <c r="AW95" s="107">
        <v>32</v>
      </c>
      <c r="AX95" s="107">
        <v>32</v>
      </c>
      <c r="AY95" s="105" t="s">
        <v>10</v>
      </c>
      <c r="AZ95" s="105" t="s">
        <v>1009</v>
      </c>
      <c r="BA95" s="105" t="s">
        <v>2544</v>
      </c>
      <c r="BB95" s="107" t="s">
        <v>56</v>
      </c>
      <c r="BC95" s="105"/>
      <c r="BD95" s="105"/>
      <c r="BE95" s="105"/>
      <c r="BF95" s="105"/>
      <c r="BG95" s="105"/>
      <c r="BH95" s="105" t="s">
        <v>2589</v>
      </c>
      <c r="BI95" s="105" t="s">
        <v>1009</v>
      </c>
      <c r="BJ95" s="105" t="s">
        <v>2599</v>
      </c>
      <c r="BK95" s="105" t="s">
        <v>1009</v>
      </c>
      <c r="BL95" s="105" t="s">
        <v>1009</v>
      </c>
      <c r="BM95" s="105" t="s">
        <v>1009</v>
      </c>
      <c r="BN95" s="105" t="s">
        <v>201</v>
      </c>
      <c r="BO95" s="105" t="s">
        <v>128</v>
      </c>
      <c r="BP95" s="110" t="s">
        <v>1197</v>
      </c>
      <c r="BQ95" s="105" t="s">
        <v>1752</v>
      </c>
      <c r="BR95" s="105">
        <v>1.83</v>
      </c>
      <c r="BS95" s="105"/>
      <c r="BT95" s="105">
        <v>95</v>
      </c>
      <c r="BU95" s="105">
        <v>1.29</v>
      </c>
      <c r="BV95" s="105">
        <v>2.6</v>
      </c>
      <c r="BW95" s="105" t="s">
        <v>2544</v>
      </c>
      <c r="BX95" s="105" t="s">
        <v>10</v>
      </c>
      <c r="BY95" s="105" t="s">
        <v>10</v>
      </c>
      <c r="BZ95" s="105" t="s">
        <v>2591</v>
      </c>
      <c r="CA95" s="105" t="s">
        <v>2592</v>
      </c>
      <c r="CB95" s="105" t="s">
        <v>2593</v>
      </c>
      <c r="CC95" s="105" t="s">
        <v>2594</v>
      </c>
      <c r="CD95" s="106" t="s">
        <v>10</v>
      </c>
      <c r="CE95" s="105"/>
      <c r="CF95" s="105"/>
      <c r="CG95" s="105"/>
      <c r="CH95" s="105"/>
    </row>
    <row r="96" spans="1:86">
      <c r="A96" s="105">
        <v>57</v>
      </c>
      <c r="B96" s="105" t="s">
        <v>2437</v>
      </c>
      <c r="C96" s="105" t="s">
        <v>244</v>
      </c>
      <c r="D96" s="105" t="s">
        <v>6116</v>
      </c>
      <c r="E96" s="105">
        <v>2014</v>
      </c>
      <c r="F96" s="105" t="s">
        <v>2577</v>
      </c>
      <c r="G96" s="107" t="s">
        <v>2578</v>
      </c>
      <c r="H96" s="109" t="s">
        <v>2579</v>
      </c>
      <c r="I96" s="108" t="s">
        <v>2580</v>
      </c>
      <c r="J96" s="108" t="s">
        <v>2581</v>
      </c>
      <c r="K96" s="108" t="s">
        <v>2582</v>
      </c>
      <c r="L96" s="106" t="s">
        <v>2583</v>
      </c>
      <c r="M96" s="110" t="s">
        <v>2584</v>
      </c>
      <c r="N96" s="107" t="s">
        <v>12</v>
      </c>
      <c r="O96" s="107" t="s">
        <v>5663</v>
      </c>
      <c r="P96" s="107" t="s">
        <v>5800</v>
      </c>
      <c r="Q96" s="107" t="s">
        <v>5608</v>
      </c>
      <c r="R96" s="107" t="s">
        <v>2602</v>
      </c>
      <c r="S96" s="107" t="s">
        <v>123</v>
      </c>
      <c r="T96" s="107">
        <v>11</v>
      </c>
      <c r="U96" s="107" t="s">
        <v>295</v>
      </c>
      <c r="V96" s="107">
        <v>305</v>
      </c>
      <c r="W96" s="111">
        <v>3342</v>
      </c>
      <c r="X96" s="107">
        <v>305</v>
      </c>
      <c r="Y96" s="111">
        <v>3342</v>
      </c>
      <c r="Z96" s="107" t="s">
        <v>10</v>
      </c>
      <c r="AA96" s="107" t="s">
        <v>1059</v>
      </c>
      <c r="AB96" s="107" t="s">
        <v>555</v>
      </c>
      <c r="AC96" s="120" t="s">
        <v>2484</v>
      </c>
      <c r="AD96" s="120" t="s">
        <v>2484</v>
      </c>
      <c r="AE96" s="107" t="s">
        <v>1224</v>
      </c>
      <c r="AF96" s="107">
        <v>7</v>
      </c>
      <c r="AG96" s="107" t="s">
        <v>140</v>
      </c>
      <c r="AH96" s="107">
        <f t="shared" si="1"/>
        <v>3647</v>
      </c>
      <c r="AI96" s="120">
        <f>INDEX(Exposure_GWASs!F:F,MATCH(Charlie!AE96,Exposure_GWASs!C:C,0))</f>
        <v>249796</v>
      </c>
      <c r="AJ96" s="107" t="s">
        <v>1291</v>
      </c>
      <c r="AK96" s="107" t="s">
        <v>2465</v>
      </c>
      <c r="AL96" s="107" t="s">
        <v>273</v>
      </c>
      <c r="AM96" s="107" t="s">
        <v>1009</v>
      </c>
      <c r="AN96" s="107" t="s">
        <v>2586</v>
      </c>
      <c r="AO96" s="107" t="s">
        <v>1009</v>
      </c>
      <c r="AP96" s="107" t="s">
        <v>1009</v>
      </c>
      <c r="AQ96" s="107" t="s">
        <v>2631</v>
      </c>
      <c r="AR96" s="107" t="s">
        <v>1009</v>
      </c>
      <c r="AS96" s="107" t="s">
        <v>1009</v>
      </c>
      <c r="AT96" s="107" t="s">
        <v>2588</v>
      </c>
      <c r="AU96" s="107" t="s">
        <v>10</v>
      </c>
      <c r="AV96" s="107" t="s">
        <v>10</v>
      </c>
      <c r="AW96" s="107">
        <v>32</v>
      </c>
      <c r="AX96" s="107">
        <v>32</v>
      </c>
      <c r="AY96" s="105" t="s">
        <v>10</v>
      </c>
      <c r="AZ96" s="105" t="s">
        <v>1009</v>
      </c>
      <c r="BA96" s="105" t="s">
        <v>2544</v>
      </c>
      <c r="BB96" s="107" t="s">
        <v>56</v>
      </c>
      <c r="BC96" s="105"/>
      <c r="BD96" s="105"/>
      <c r="BE96" s="105"/>
      <c r="BF96" s="105"/>
      <c r="BG96" s="105"/>
      <c r="BH96" s="105" t="s">
        <v>2589</v>
      </c>
      <c r="BI96" s="105" t="s">
        <v>1009</v>
      </c>
      <c r="BJ96" s="105" t="s">
        <v>2599</v>
      </c>
      <c r="BK96" s="105" t="s">
        <v>1009</v>
      </c>
      <c r="BL96" s="105" t="s">
        <v>1009</v>
      </c>
      <c r="BM96" s="105" t="s">
        <v>1009</v>
      </c>
      <c r="BN96" s="105" t="s">
        <v>201</v>
      </c>
      <c r="BO96" s="105" t="s">
        <v>128</v>
      </c>
      <c r="BP96" s="110" t="s">
        <v>1197</v>
      </c>
      <c r="BQ96" s="105" t="s">
        <v>1752</v>
      </c>
      <c r="BR96" s="105">
        <v>1.17</v>
      </c>
      <c r="BS96" s="105"/>
      <c r="BT96" s="105">
        <v>95</v>
      </c>
      <c r="BU96" s="105">
        <v>0.8</v>
      </c>
      <c r="BV96" s="105">
        <v>1.72</v>
      </c>
      <c r="BW96" s="105" t="s">
        <v>10</v>
      </c>
      <c r="BX96" s="105" t="s">
        <v>10</v>
      </c>
      <c r="BY96" s="105" t="s">
        <v>10</v>
      </c>
      <c r="BZ96" s="105" t="s">
        <v>2591</v>
      </c>
      <c r="CA96" s="105" t="s">
        <v>2592</v>
      </c>
      <c r="CB96" s="105" t="s">
        <v>2593</v>
      </c>
      <c r="CC96" s="105" t="s">
        <v>2594</v>
      </c>
      <c r="CD96" s="106" t="s">
        <v>10</v>
      </c>
      <c r="CE96" s="105"/>
      <c r="CF96" s="105"/>
      <c r="CG96" s="105"/>
      <c r="CH96" s="105"/>
    </row>
    <row r="97" spans="1:86">
      <c r="A97" s="105">
        <v>57</v>
      </c>
      <c r="B97" s="105" t="s">
        <v>2437</v>
      </c>
      <c r="C97" s="105" t="s">
        <v>244</v>
      </c>
      <c r="D97" s="105" t="s">
        <v>6116</v>
      </c>
      <c r="E97" s="105">
        <v>2014</v>
      </c>
      <c r="F97" s="105" t="s">
        <v>2577</v>
      </c>
      <c r="G97" s="107" t="s">
        <v>2578</v>
      </c>
      <c r="H97" s="109" t="s">
        <v>2579</v>
      </c>
      <c r="I97" s="108" t="s">
        <v>2580</v>
      </c>
      <c r="J97" s="108" t="s">
        <v>2581</v>
      </c>
      <c r="K97" s="108" t="s">
        <v>2582</v>
      </c>
      <c r="L97" s="106" t="s">
        <v>2583</v>
      </c>
      <c r="M97" s="110" t="s">
        <v>2584</v>
      </c>
      <c r="N97" s="107" t="s">
        <v>12</v>
      </c>
      <c r="O97" s="107" t="s">
        <v>5663</v>
      </c>
      <c r="P97" s="107" t="s">
        <v>5798</v>
      </c>
      <c r="Q97" s="107" t="s">
        <v>5608</v>
      </c>
      <c r="R97" s="107" t="s">
        <v>2615</v>
      </c>
      <c r="S97" s="107" t="s">
        <v>123</v>
      </c>
      <c r="T97" s="107">
        <v>14</v>
      </c>
      <c r="U97" s="107" t="s">
        <v>140</v>
      </c>
      <c r="V97" s="107">
        <v>868</v>
      </c>
      <c r="W97" s="111">
        <v>3047</v>
      </c>
      <c r="X97" s="107">
        <v>868</v>
      </c>
      <c r="Y97" s="111">
        <v>3047</v>
      </c>
      <c r="Z97" s="107" t="s">
        <v>10</v>
      </c>
      <c r="AA97" s="107" t="s">
        <v>1059</v>
      </c>
      <c r="AB97" s="107" t="s">
        <v>555</v>
      </c>
      <c r="AC97" s="120" t="s">
        <v>2484</v>
      </c>
      <c r="AD97" s="120" t="s">
        <v>2484</v>
      </c>
      <c r="AE97" s="107" t="s">
        <v>1224</v>
      </c>
      <c r="AF97" s="107">
        <v>7</v>
      </c>
      <c r="AG97" s="107" t="s">
        <v>140</v>
      </c>
      <c r="AH97" s="107">
        <f t="shared" si="1"/>
        <v>3915</v>
      </c>
      <c r="AI97" s="120">
        <f>INDEX(Exposure_GWASs!F:F,MATCH(Charlie!AE97,Exposure_GWASs!C:C,0))</f>
        <v>249796</v>
      </c>
      <c r="AJ97" s="107" t="s">
        <v>1291</v>
      </c>
      <c r="AK97" s="107" t="s">
        <v>2465</v>
      </c>
      <c r="AL97" s="107" t="s">
        <v>273</v>
      </c>
      <c r="AM97" s="107" t="s">
        <v>1009</v>
      </c>
      <c r="AN97" s="107" t="s">
        <v>2586</v>
      </c>
      <c r="AO97" s="107" t="s">
        <v>1009</v>
      </c>
      <c r="AP97" s="107" t="s">
        <v>1009</v>
      </c>
      <c r="AQ97" s="107" t="s">
        <v>2632</v>
      </c>
      <c r="AR97" s="107" t="s">
        <v>1009</v>
      </c>
      <c r="AS97" s="107" t="s">
        <v>1009</v>
      </c>
      <c r="AT97" s="107" t="s">
        <v>2588</v>
      </c>
      <c r="AU97" s="107" t="s">
        <v>10</v>
      </c>
      <c r="AV97" s="107" t="s">
        <v>10</v>
      </c>
      <c r="AW97" s="107">
        <v>32</v>
      </c>
      <c r="AX97" s="107">
        <v>32</v>
      </c>
      <c r="AY97" s="105" t="s">
        <v>10</v>
      </c>
      <c r="AZ97" s="105" t="s">
        <v>1009</v>
      </c>
      <c r="BA97" s="105" t="s">
        <v>2544</v>
      </c>
      <c r="BB97" s="107" t="s">
        <v>56</v>
      </c>
      <c r="BC97" s="105"/>
      <c r="BD97" s="105"/>
      <c r="BE97" s="105"/>
      <c r="BF97" s="105"/>
      <c r="BG97" s="105"/>
      <c r="BH97" s="105" t="s">
        <v>2589</v>
      </c>
      <c r="BI97" s="105" t="s">
        <v>1009</v>
      </c>
      <c r="BJ97" s="105" t="s">
        <v>2599</v>
      </c>
      <c r="BK97" s="105" t="s">
        <v>1009</v>
      </c>
      <c r="BL97" s="105" t="s">
        <v>1009</v>
      </c>
      <c r="BM97" s="105" t="s">
        <v>1009</v>
      </c>
      <c r="BN97" s="105" t="s">
        <v>201</v>
      </c>
      <c r="BO97" s="105" t="s">
        <v>128</v>
      </c>
      <c r="BP97" s="110" t="s">
        <v>1197</v>
      </c>
      <c r="BQ97" s="105" t="s">
        <v>1752</v>
      </c>
      <c r="BR97" s="105">
        <v>1.36</v>
      </c>
      <c r="BS97" s="105"/>
      <c r="BT97" s="105">
        <v>95</v>
      </c>
      <c r="BU97" s="105">
        <v>1.07</v>
      </c>
      <c r="BV97" s="105">
        <v>1.72</v>
      </c>
      <c r="BW97" s="105" t="s">
        <v>2544</v>
      </c>
      <c r="BX97" s="105" t="s">
        <v>10</v>
      </c>
      <c r="BY97" s="105" t="s">
        <v>10</v>
      </c>
      <c r="BZ97" s="105" t="s">
        <v>2591</v>
      </c>
      <c r="CA97" s="105" t="s">
        <v>2592</v>
      </c>
      <c r="CB97" s="105" t="s">
        <v>2593</v>
      </c>
      <c r="CC97" s="105" t="s">
        <v>2594</v>
      </c>
      <c r="CD97" s="106" t="s">
        <v>10</v>
      </c>
      <c r="CE97" s="105"/>
      <c r="CF97" s="105"/>
      <c r="CG97" s="105"/>
      <c r="CH97" s="105"/>
    </row>
    <row r="98" spans="1:86">
      <c r="A98" s="105">
        <v>57</v>
      </c>
      <c r="B98" s="105" t="s">
        <v>2437</v>
      </c>
      <c r="C98" s="105" t="s">
        <v>244</v>
      </c>
      <c r="D98" s="105" t="s">
        <v>6116</v>
      </c>
      <c r="E98" s="105">
        <v>2014</v>
      </c>
      <c r="F98" s="105" t="s">
        <v>2577</v>
      </c>
      <c r="G98" s="107" t="s">
        <v>2578</v>
      </c>
      <c r="H98" s="109" t="s">
        <v>2579</v>
      </c>
      <c r="I98" s="108" t="s">
        <v>2580</v>
      </c>
      <c r="J98" s="108" t="s">
        <v>2581</v>
      </c>
      <c r="K98" s="108" t="s">
        <v>2582</v>
      </c>
      <c r="L98" s="106" t="s">
        <v>2583</v>
      </c>
      <c r="M98" s="110" t="s">
        <v>2584</v>
      </c>
      <c r="N98" s="107" t="s">
        <v>12</v>
      </c>
      <c r="O98" s="107" t="s">
        <v>5663</v>
      </c>
      <c r="P98" s="107" t="s">
        <v>5798</v>
      </c>
      <c r="Q98" s="107" t="s">
        <v>5608</v>
      </c>
      <c r="R98" s="107" t="s">
        <v>2615</v>
      </c>
      <c r="S98" s="107" t="s">
        <v>123</v>
      </c>
      <c r="T98" s="107">
        <v>14</v>
      </c>
      <c r="U98" s="107" t="s">
        <v>269</v>
      </c>
      <c r="V98" s="107">
        <v>483</v>
      </c>
      <c r="W98" s="111">
        <v>1484</v>
      </c>
      <c r="X98" s="107">
        <v>483</v>
      </c>
      <c r="Y98" s="111">
        <v>1484</v>
      </c>
      <c r="Z98" s="107" t="s">
        <v>10</v>
      </c>
      <c r="AA98" s="107" t="s">
        <v>1059</v>
      </c>
      <c r="AB98" s="107" t="s">
        <v>555</v>
      </c>
      <c r="AC98" s="120" t="s">
        <v>2484</v>
      </c>
      <c r="AD98" s="120" t="s">
        <v>2484</v>
      </c>
      <c r="AE98" s="107" t="s">
        <v>1224</v>
      </c>
      <c r="AF98" s="107">
        <v>7</v>
      </c>
      <c r="AG98" s="107" t="s">
        <v>140</v>
      </c>
      <c r="AH98" s="107">
        <f t="shared" si="1"/>
        <v>1967</v>
      </c>
      <c r="AI98" s="120">
        <f>INDEX(Exposure_GWASs!F:F,MATCH(Charlie!AE98,Exposure_GWASs!C:C,0))</f>
        <v>249796</v>
      </c>
      <c r="AJ98" s="107" t="s">
        <v>1291</v>
      </c>
      <c r="AK98" s="107" t="s">
        <v>2465</v>
      </c>
      <c r="AL98" s="107" t="s">
        <v>273</v>
      </c>
      <c r="AM98" s="107" t="s">
        <v>1009</v>
      </c>
      <c r="AN98" s="107" t="s">
        <v>2586</v>
      </c>
      <c r="AO98" s="107" t="s">
        <v>1009</v>
      </c>
      <c r="AP98" s="107" t="s">
        <v>1009</v>
      </c>
      <c r="AQ98" s="107" t="s">
        <v>2633</v>
      </c>
      <c r="AR98" s="107" t="s">
        <v>1009</v>
      </c>
      <c r="AS98" s="107" t="s">
        <v>1009</v>
      </c>
      <c r="AT98" s="107" t="s">
        <v>2588</v>
      </c>
      <c r="AU98" s="107" t="s">
        <v>10</v>
      </c>
      <c r="AV98" s="107" t="s">
        <v>10</v>
      </c>
      <c r="AW98" s="107">
        <v>32</v>
      </c>
      <c r="AX98" s="107">
        <v>32</v>
      </c>
      <c r="AY98" s="105" t="s">
        <v>10</v>
      </c>
      <c r="AZ98" s="105" t="s">
        <v>1009</v>
      </c>
      <c r="BA98" s="105" t="s">
        <v>2544</v>
      </c>
      <c r="BB98" s="107" t="s">
        <v>56</v>
      </c>
      <c r="BC98" s="105"/>
      <c r="BD98" s="105"/>
      <c r="BE98" s="105"/>
      <c r="BF98" s="105"/>
      <c r="BG98" s="105"/>
      <c r="BH98" s="105" t="s">
        <v>2589</v>
      </c>
      <c r="BI98" s="105" t="s">
        <v>1009</v>
      </c>
      <c r="BJ98" s="105" t="s">
        <v>2599</v>
      </c>
      <c r="BK98" s="105" t="s">
        <v>1009</v>
      </c>
      <c r="BL98" s="105" t="s">
        <v>1009</v>
      </c>
      <c r="BM98" s="105" t="s">
        <v>1009</v>
      </c>
      <c r="BN98" s="105" t="s">
        <v>201</v>
      </c>
      <c r="BO98" s="105" t="s">
        <v>128</v>
      </c>
      <c r="BP98" s="110" t="s">
        <v>1197</v>
      </c>
      <c r="BQ98" s="105" t="s">
        <v>1752</v>
      </c>
      <c r="BR98" s="105">
        <v>1.38</v>
      </c>
      <c r="BS98" s="105"/>
      <c r="BT98" s="105">
        <v>95</v>
      </c>
      <c r="BU98" s="105">
        <v>1</v>
      </c>
      <c r="BV98" s="105">
        <v>1.91</v>
      </c>
      <c r="BW98" s="105" t="s">
        <v>10</v>
      </c>
      <c r="BX98" s="105" t="s">
        <v>10</v>
      </c>
      <c r="BY98" s="105" t="s">
        <v>10</v>
      </c>
      <c r="BZ98" s="105" t="s">
        <v>2591</v>
      </c>
      <c r="CA98" s="105" t="s">
        <v>2592</v>
      </c>
      <c r="CB98" s="105" t="s">
        <v>2593</v>
      </c>
      <c r="CC98" s="105" t="s">
        <v>2594</v>
      </c>
      <c r="CD98" s="106" t="s">
        <v>10</v>
      </c>
      <c r="CE98" s="105"/>
      <c r="CF98" s="105"/>
      <c r="CG98" s="105"/>
      <c r="CH98" s="105"/>
    </row>
    <row r="99" spans="1:86">
      <c r="A99" s="105">
        <v>57</v>
      </c>
      <c r="B99" s="105" t="s">
        <v>2437</v>
      </c>
      <c r="C99" s="105" t="s">
        <v>244</v>
      </c>
      <c r="D99" s="105" t="s">
        <v>6116</v>
      </c>
      <c r="E99" s="105">
        <v>2014</v>
      </c>
      <c r="F99" s="105" t="s">
        <v>2577</v>
      </c>
      <c r="G99" s="107" t="s">
        <v>2578</v>
      </c>
      <c r="H99" s="109" t="s">
        <v>2579</v>
      </c>
      <c r="I99" s="108" t="s">
        <v>2580</v>
      </c>
      <c r="J99" s="108" t="s">
        <v>2581</v>
      </c>
      <c r="K99" s="108" t="s">
        <v>2582</v>
      </c>
      <c r="L99" s="106" t="s">
        <v>2583</v>
      </c>
      <c r="M99" s="110" t="s">
        <v>2584</v>
      </c>
      <c r="N99" s="107" t="s">
        <v>12</v>
      </c>
      <c r="O99" s="107" t="s">
        <v>5663</v>
      </c>
      <c r="P99" s="107" t="s">
        <v>5798</v>
      </c>
      <c r="Q99" s="107" t="s">
        <v>5608</v>
      </c>
      <c r="R99" s="107" t="s">
        <v>2615</v>
      </c>
      <c r="S99" s="107" t="s">
        <v>123</v>
      </c>
      <c r="T99" s="107">
        <v>14</v>
      </c>
      <c r="U99" s="107" t="s">
        <v>268</v>
      </c>
      <c r="V99" s="107">
        <v>385</v>
      </c>
      <c r="W99" s="111">
        <v>1563</v>
      </c>
      <c r="X99" s="107">
        <v>385</v>
      </c>
      <c r="Y99" s="111">
        <v>1563</v>
      </c>
      <c r="Z99" s="107" t="s">
        <v>10</v>
      </c>
      <c r="AA99" s="107" t="s">
        <v>1059</v>
      </c>
      <c r="AB99" s="107" t="s">
        <v>555</v>
      </c>
      <c r="AC99" s="120" t="s">
        <v>2484</v>
      </c>
      <c r="AD99" s="120" t="s">
        <v>2484</v>
      </c>
      <c r="AE99" s="107" t="s">
        <v>1224</v>
      </c>
      <c r="AF99" s="107">
        <v>7</v>
      </c>
      <c r="AG99" s="107" t="s">
        <v>140</v>
      </c>
      <c r="AH99" s="107">
        <f t="shared" si="1"/>
        <v>1948</v>
      </c>
      <c r="AI99" s="120">
        <f>INDEX(Exposure_GWASs!F:F,MATCH(Charlie!AE99,Exposure_GWASs!C:C,0))</f>
        <v>249796</v>
      </c>
      <c r="AJ99" s="107" t="s">
        <v>1291</v>
      </c>
      <c r="AK99" s="107" t="s">
        <v>2465</v>
      </c>
      <c r="AL99" s="107" t="s">
        <v>273</v>
      </c>
      <c r="AM99" s="107" t="s">
        <v>1009</v>
      </c>
      <c r="AN99" s="107" t="s">
        <v>2586</v>
      </c>
      <c r="AO99" s="107" t="s">
        <v>1009</v>
      </c>
      <c r="AP99" s="107" t="s">
        <v>1009</v>
      </c>
      <c r="AQ99" s="107" t="s">
        <v>2634</v>
      </c>
      <c r="AR99" s="107" t="s">
        <v>1009</v>
      </c>
      <c r="AS99" s="107" t="s">
        <v>1009</v>
      </c>
      <c r="AT99" s="107" t="s">
        <v>2588</v>
      </c>
      <c r="AU99" s="107" t="s">
        <v>10</v>
      </c>
      <c r="AV99" s="107" t="s">
        <v>10</v>
      </c>
      <c r="AW99" s="107">
        <v>32</v>
      </c>
      <c r="AX99" s="107">
        <v>32</v>
      </c>
      <c r="AY99" s="105" t="s">
        <v>10</v>
      </c>
      <c r="AZ99" s="105" t="s">
        <v>1009</v>
      </c>
      <c r="BA99" s="105" t="s">
        <v>2544</v>
      </c>
      <c r="BB99" s="107" t="s">
        <v>56</v>
      </c>
      <c r="BC99" s="105"/>
      <c r="BD99" s="105"/>
      <c r="BE99" s="105"/>
      <c r="BF99" s="105"/>
      <c r="BG99" s="105"/>
      <c r="BH99" s="105" t="s">
        <v>2589</v>
      </c>
      <c r="BI99" s="105" t="s">
        <v>1009</v>
      </c>
      <c r="BJ99" s="105" t="s">
        <v>2599</v>
      </c>
      <c r="BK99" s="105" t="s">
        <v>1009</v>
      </c>
      <c r="BL99" s="105" t="s">
        <v>1009</v>
      </c>
      <c r="BM99" s="105" t="s">
        <v>1009</v>
      </c>
      <c r="BN99" s="105" t="s">
        <v>201</v>
      </c>
      <c r="BO99" s="105" t="s">
        <v>128</v>
      </c>
      <c r="BP99" s="110" t="s">
        <v>1197</v>
      </c>
      <c r="BQ99" s="105" t="s">
        <v>1752</v>
      </c>
      <c r="BR99" s="105">
        <v>1.32</v>
      </c>
      <c r="BS99" s="105"/>
      <c r="BT99" s="105">
        <v>95</v>
      </c>
      <c r="BU99" s="105">
        <v>0.94</v>
      </c>
      <c r="BV99" s="105">
        <v>1.84</v>
      </c>
      <c r="BW99" s="105" t="s">
        <v>2544</v>
      </c>
      <c r="BX99" s="105" t="s">
        <v>10</v>
      </c>
      <c r="BY99" s="105" t="s">
        <v>10</v>
      </c>
      <c r="BZ99" s="105" t="s">
        <v>2591</v>
      </c>
      <c r="CA99" s="105" t="s">
        <v>2592</v>
      </c>
      <c r="CB99" s="105" t="s">
        <v>2593</v>
      </c>
      <c r="CC99" s="105" t="s">
        <v>2594</v>
      </c>
      <c r="CD99" s="106" t="s">
        <v>10</v>
      </c>
      <c r="CE99" s="105"/>
      <c r="CF99" s="105"/>
      <c r="CG99" s="105"/>
      <c r="CH99" s="105"/>
    </row>
    <row r="100" spans="1:86">
      <c r="A100" s="105">
        <v>57</v>
      </c>
      <c r="B100" s="105" t="s">
        <v>2437</v>
      </c>
      <c r="C100" s="105" t="s">
        <v>244</v>
      </c>
      <c r="D100" s="105" t="s">
        <v>6116</v>
      </c>
      <c r="E100" s="105">
        <v>2014</v>
      </c>
      <c r="F100" s="105" t="s">
        <v>2577</v>
      </c>
      <c r="G100" s="107" t="s">
        <v>2578</v>
      </c>
      <c r="H100" s="109" t="s">
        <v>2579</v>
      </c>
      <c r="I100" s="108" t="s">
        <v>2580</v>
      </c>
      <c r="J100" s="108" t="s">
        <v>2581</v>
      </c>
      <c r="K100" s="108" t="s">
        <v>2582</v>
      </c>
      <c r="L100" s="106" t="s">
        <v>2583</v>
      </c>
      <c r="M100" s="110" t="s">
        <v>2584</v>
      </c>
      <c r="N100" s="107" t="s">
        <v>12</v>
      </c>
      <c r="O100" s="107" t="s">
        <v>5663</v>
      </c>
      <c r="P100" s="107" t="s">
        <v>5799</v>
      </c>
      <c r="Q100" s="107" t="s">
        <v>5608</v>
      </c>
      <c r="R100" s="107" t="s">
        <v>2602</v>
      </c>
      <c r="S100" s="107" t="s">
        <v>123</v>
      </c>
      <c r="T100" s="107">
        <v>14</v>
      </c>
      <c r="U100" s="107" t="s">
        <v>295</v>
      </c>
      <c r="V100" s="107">
        <v>435</v>
      </c>
      <c r="W100" s="111">
        <v>3047</v>
      </c>
      <c r="X100" s="107">
        <v>435</v>
      </c>
      <c r="Y100" s="111">
        <v>3047</v>
      </c>
      <c r="Z100" s="107" t="s">
        <v>10</v>
      </c>
      <c r="AA100" s="107" t="s">
        <v>1059</v>
      </c>
      <c r="AB100" s="107" t="s">
        <v>555</v>
      </c>
      <c r="AC100" s="120" t="s">
        <v>2484</v>
      </c>
      <c r="AD100" s="120" t="s">
        <v>2484</v>
      </c>
      <c r="AE100" s="107" t="s">
        <v>1224</v>
      </c>
      <c r="AF100" s="107">
        <v>7</v>
      </c>
      <c r="AG100" s="107" t="s">
        <v>140</v>
      </c>
      <c r="AH100" s="107">
        <f t="shared" si="1"/>
        <v>3482</v>
      </c>
      <c r="AI100" s="120">
        <f>INDEX(Exposure_GWASs!F:F,MATCH(Charlie!AE100,Exposure_GWASs!C:C,0))</f>
        <v>249796</v>
      </c>
      <c r="AJ100" s="107" t="s">
        <v>1291</v>
      </c>
      <c r="AK100" s="107" t="s">
        <v>2465</v>
      </c>
      <c r="AL100" s="107" t="s">
        <v>273</v>
      </c>
      <c r="AM100" s="107" t="s">
        <v>1009</v>
      </c>
      <c r="AN100" s="107" t="s">
        <v>2586</v>
      </c>
      <c r="AO100" s="107" t="s">
        <v>1009</v>
      </c>
      <c r="AP100" s="107" t="s">
        <v>1009</v>
      </c>
      <c r="AQ100" s="107" t="s">
        <v>2635</v>
      </c>
      <c r="AR100" s="107" t="s">
        <v>1009</v>
      </c>
      <c r="AS100" s="107" t="s">
        <v>1009</v>
      </c>
      <c r="AT100" s="107" t="s">
        <v>2588</v>
      </c>
      <c r="AU100" s="107" t="s">
        <v>10</v>
      </c>
      <c r="AV100" s="107" t="s">
        <v>10</v>
      </c>
      <c r="AW100" s="107">
        <v>32</v>
      </c>
      <c r="AX100" s="107">
        <v>32</v>
      </c>
      <c r="AY100" s="105" t="s">
        <v>10</v>
      </c>
      <c r="AZ100" s="105" t="s">
        <v>1009</v>
      </c>
      <c r="BA100" s="105" t="s">
        <v>2544</v>
      </c>
      <c r="BB100" s="107" t="s">
        <v>56</v>
      </c>
      <c r="BC100" s="105"/>
      <c r="BD100" s="105"/>
      <c r="BE100" s="105"/>
      <c r="BF100" s="105"/>
      <c r="BG100" s="105"/>
      <c r="BH100" s="105" t="s">
        <v>2589</v>
      </c>
      <c r="BI100" s="105" t="s">
        <v>1009</v>
      </c>
      <c r="BJ100" s="105" t="s">
        <v>2599</v>
      </c>
      <c r="BK100" s="105" t="s">
        <v>1009</v>
      </c>
      <c r="BL100" s="105" t="s">
        <v>1009</v>
      </c>
      <c r="BM100" s="105" t="s">
        <v>1009</v>
      </c>
      <c r="BN100" s="105" t="s">
        <v>201</v>
      </c>
      <c r="BO100" s="105" t="s">
        <v>128</v>
      </c>
      <c r="BP100" s="110" t="s">
        <v>1197</v>
      </c>
      <c r="BQ100" s="105" t="s">
        <v>1752</v>
      </c>
      <c r="BR100" s="105">
        <v>1.83</v>
      </c>
      <c r="BS100" s="105"/>
      <c r="BT100" s="105">
        <v>95</v>
      </c>
      <c r="BU100" s="105">
        <v>1.25</v>
      </c>
      <c r="BV100" s="105">
        <v>2.66</v>
      </c>
      <c r="BW100" s="105" t="s">
        <v>10</v>
      </c>
      <c r="BX100" s="105" t="s">
        <v>10</v>
      </c>
      <c r="BY100" s="105" t="s">
        <v>10</v>
      </c>
      <c r="BZ100" s="105" t="s">
        <v>2591</v>
      </c>
      <c r="CA100" s="105" t="s">
        <v>2592</v>
      </c>
      <c r="CB100" s="105" t="s">
        <v>2593</v>
      </c>
      <c r="CC100" s="105" t="s">
        <v>2594</v>
      </c>
      <c r="CD100" s="106" t="s">
        <v>10</v>
      </c>
      <c r="CE100" s="105"/>
      <c r="CF100" s="105"/>
      <c r="CG100" s="105"/>
      <c r="CH100" s="105"/>
    </row>
    <row r="101" spans="1:86">
      <c r="A101" s="105">
        <v>57</v>
      </c>
      <c r="B101" s="105" t="s">
        <v>2437</v>
      </c>
      <c r="C101" s="105" t="s">
        <v>244</v>
      </c>
      <c r="D101" s="105" t="s">
        <v>6116</v>
      </c>
      <c r="E101" s="105">
        <v>2014</v>
      </c>
      <c r="F101" s="105" t="s">
        <v>2577</v>
      </c>
      <c r="G101" s="107" t="s">
        <v>2578</v>
      </c>
      <c r="H101" s="109" t="s">
        <v>2579</v>
      </c>
      <c r="I101" s="108" t="s">
        <v>2580</v>
      </c>
      <c r="J101" s="108" t="s">
        <v>2581</v>
      </c>
      <c r="K101" s="108" t="s">
        <v>2582</v>
      </c>
      <c r="L101" s="106" t="s">
        <v>2583</v>
      </c>
      <c r="M101" s="110" t="s">
        <v>2584</v>
      </c>
      <c r="N101" s="107" t="s">
        <v>12</v>
      </c>
      <c r="O101" s="107" t="s">
        <v>5663</v>
      </c>
      <c r="P101" s="107" t="s">
        <v>5800</v>
      </c>
      <c r="Q101" s="107" t="s">
        <v>5608</v>
      </c>
      <c r="R101" s="107" t="s">
        <v>2602</v>
      </c>
      <c r="S101" s="107" t="s">
        <v>123</v>
      </c>
      <c r="T101" s="107">
        <v>14</v>
      </c>
      <c r="U101" s="107" t="s">
        <v>295</v>
      </c>
      <c r="V101" s="107">
        <v>306</v>
      </c>
      <c r="W101" s="111">
        <v>3047</v>
      </c>
      <c r="X101" s="107">
        <v>306</v>
      </c>
      <c r="Y101" s="111">
        <v>3047</v>
      </c>
      <c r="Z101" s="107" t="s">
        <v>10</v>
      </c>
      <c r="AA101" s="107" t="s">
        <v>1059</v>
      </c>
      <c r="AB101" s="107" t="s">
        <v>555</v>
      </c>
      <c r="AC101" s="120" t="s">
        <v>2484</v>
      </c>
      <c r="AD101" s="120" t="s">
        <v>2484</v>
      </c>
      <c r="AE101" s="107" t="s">
        <v>1224</v>
      </c>
      <c r="AF101" s="107">
        <v>7</v>
      </c>
      <c r="AG101" s="107" t="s">
        <v>140</v>
      </c>
      <c r="AH101" s="107">
        <f t="shared" si="1"/>
        <v>3353</v>
      </c>
      <c r="AI101" s="120">
        <f>INDEX(Exposure_GWASs!F:F,MATCH(Charlie!AE101,Exposure_GWASs!C:C,0))</f>
        <v>249796</v>
      </c>
      <c r="AJ101" s="107" t="s">
        <v>1291</v>
      </c>
      <c r="AK101" s="107" t="s">
        <v>2465</v>
      </c>
      <c r="AL101" s="107" t="s">
        <v>273</v>
      </c>
      <c r="AM101" s="107" t="s">
        <v>1009</v>
      </c>
      <c r="AN101" s="107" t="s">
        <v>2586</v>
      </c>
      <c r="AO101" s="107" t="s">
        <v>1009</v>
      </c>
      <c r="AP101" s="107" t="s">
        <v>1009</v>
      </c>
      <c r="AQ101" s="107" t="s">
        <v>2636</v>
      </c>
      <c r="AR101" s="107" t="s">
        <v>1009</v>
      </c>
      <c r="AS101" s="107" t="s">
        <v>1009</v>
      </c>
      <c r="AT101" s="107" t="s">
        <v>2588</v>
      </c>
      <c r="AU101" s="107" t="s">
        <v>10</v>
      </c>
      <c r="AV101" s="107" t="s">
        <v>10</v>
      </c>
      <c r="AW101" s="107">
        <v>32</v>
      </c>
      <c r="AX101" s="107">
        <v>32</v>
      </c>
      <c r="AY101" s="105" t="s">
        <v>10</v>
      </c>
      <c r="AZ101" s="105" t="s">
        <v>1009</v>
      </c>
      <c r="BA101" s="105" t="s">
        <v>2544</v>
      </c>
      <c r="BB101" s="107" t="s">
        <v>56</v>
      </c>
      <c r="BC101" s="105"/>
      <c r="BD101" s="105"/>
      <c r="BE101" s="105"/>
      <c r="BF101" s="105"/>
      <c r="BG101" s="105"/>
      <c r="BH101" s="105" t="s">
        <v>2589</v>
      </c>
      <c r="BI101" s="105" t="s">
        <v>1009</v>
      </c>
      <c r="BJ101" s="105" t="s">
        <v>2599</v>
      </c>
      <c r="BK101" s="105" t="s">
        <v>1009</v>
      </c>
      <c r="BL101" s="105" t="s">
        <v>1009</v>
      </c>
      <c r="BM101" s="105" t="s">
        <v>1009</v>
      </c>
      <c r="BN101" s="105" t="s">
        <v>201</v>
      </c>
      <c r="BO101" s="105" t="s">
        <v>128</v>
      </c>
      <c r="BP101" s="110" t="s">
        <v>1197</v>
      </c>
      <c r="BQ101" s="105" t="s">
        <v>1752</v>
      </c>
      <c r="BR101" s="105">
        <v>1.05</v>
      </c>
      <c r="BS101" s="105"/>
      <c r="BT101" s="105">
        <v>95</v>
      </c>
      <c r="BU101" s="105">
        <v>0.7</v>
      </c>
      <c r="BV101" s="105">
        <v>1.59</v>
      </c>
      <c r="BW101" s="105" t="s">
        <v>2544</v>
      </c>
      <c r="BX101" s="105" t="s">
        <v>10</v>
      </c>
      <c r="BY101" s="105" t="s">
        <v>10</v>
      </c>
      <c r="BZ101" s="105" t="s">
        <v>2591</v>
      </c>
      <c r="CA101" s="105" t="s">
        <v>2592</v>
      </c>
      <c r="CB101" s="105" t="s">
        <v>2593</v>
      </c>
      <c r="CC101" s="105" t="s">
        <v>2594</v>
      </c>
      <c r="CD101" s="106" t="s">
        <v>10</v>
      </c>
      <c r="CE101" s="105"/>
      <c r="CF101" s="105"/>
      <c r="CG101" s="105"/>
      <c r="CH101" s="105"/>
    </row>
    <row r="102" spans="1:86">
      <c r="A102" s="105">
        <v>57</v>
      </c>
      <c r="B102" s="105" t="s">
        <v>2437</v>
      </c>
      <c r="C102" s="105" t="s">
        <v>244</v>
      </c>
      <c r="D102" s="105" t="s">
        <v>6116</v>
      </c>
      <c r="E102" s="105">
        <v>2014</v>
      </c>
      <c r="F102" s="105" t="s">
        <v>2577</v>
      </c>
      <c r="G102" s="107" t="s">
        <v>2578</v>
      </c>
      <c r="H102" s="109" t="s">
        <v>2579</v>
      </c>
      <c r="I102" s="108" t="s">
        <v>2580</v>
      </c>
      <c r="J102" s="108" t="s">
        <v>2581</v>
      </c>
      <c r="K102" s="108" t="s">
        <v>2582</v>
      </c>
      <c r="L102" s="106" t="s">
        <v>2583</v>
      </c>
      <c r="M102" s="110" t="s">
        <v>2584</v>
      </c>
      <c r="N102" s="107" t="s">
        <v>12</v>
      </c>
      <c r="O102" s="107" t="s">
        <v>5663</v>
      </c>
      <c r="P102" s="107" t="s">
        <v>5798</v>
      </c>
      <c r="Q102" s="107" t="s">
        <v>5608</v>
      </c>
      <c r="R102" s="107" t="s">
        <v>2637</v>
      </c>
      <c r="S102" s="107" t="s">
        <v>123</v>
      </c>
      <c r="T102" s="107">
        <v>15</v>
      </c>
      <c r="U102" s="107" t="s">
        <v>140</v>
      </c>
      <c r="V102" s="107">
        <v>635</v>
      </c>
      <c r="W102" s="111">
        <v>2214</v>
      </c>
      <c r="X102" s="107">
        <v>635</v>
      </c>
      <c r="Y102" s="111">
        <v>2214</v>
      </c>
      <c r="Z102" s="107" t="s">
        <v>10</v>
      </c>
      <c r="AA102" s="107" t="s">
        <v>1059</v>
      </c>
      <c r="AB102" s="107" t="s">
        <v>555</v>
      </c>
      <c r="AC102" s="120" t="s">
        <v>2484</v>
      </c>
      <c r="AD102" s="120" t="s">
        <v>2484</v>
      </c>
      <c r="AE102" s="107" t="s">
        <v>1224</v>
      </c>
      <c r="AF102" s="107">
        <v>7</v>
      </c>
      <c r="AG102" s="107" t="s">
        <v>140</v>
      </c>
      <c r="AH102" s="107">
        <f t="shared" si="1"/>
        <v>2849</v>
      </c>
      <c r="AI102" s="120">
        <f>INDEX(Exposure_GWASs!F:F,MATCH(Charlie!AE102,Exposure_GWASs!C:C,0))</f>
        <v>249796</v>
      </c>
      <c r="AJ102" s="107" t="s">
        <v>1291</v>
      </c>
      <c r="AK102" s="107" t="s">
        <v>2465</v>
      </c>
      <c r="AL102" s="107" t="s">
        <v>273</v>
      </c>
      <c r="AM102" s="107" t="s">
        <v>1009</v>
      </c>
      <c r="AN102" s="107" t="s">
        <v>2586</v>
      </c>
      <c r="AO102" s="107" t="s">
        <v>1009</v>
      </c>
      <c r="AP102" s="107" t="s">
        <v>1009</v>
      </c>
      <c r="AQ102" s="107" t="s">
        <v>2638</v>
      </c>
      <c r="AR102" s="107" t="s">
        <v>1009</v>
      </c>
      <c r="AS102" s="107" t="s">
        <v>1009</v>
      </c>
      <c r="AT102" s="107" t="s">
        <v>2588</v>
      </c>
      <c r="AU102" s="107" t="s">
        <v>10</v>
      </c>
      <c r="AV102" s="107" t="s">
        <v>10</v>
      </c>
      <c r="AW102" s="107">
        <v>32</v>
      </c>
      <c r="AX102" s="107">
        <v>32</v>
      </c>
      <c r="AY102" s="105" t="s">
        <v>10</v>
      </c>
      <c r="AZ102" s="105" t="s">
        <v>1009</v>
      </c>
      <c r="BA102" s="105" t="s">
        <v>2544</v>
      </c>
      <c r="BB102" s="107" t="s">
        <v>56</v>
      </c>
      <c r="BC102" s="105"/>
      <c r="BD102" s="105"/>
      <c r="BE102" s="105"/>
      <c r="BF102" s="105"/>
      <c r="BG102" s="105"/>
      <c r="BH102" s="105" t="s">
        <v>2589</v>
      </c>
      <c r="BI102" s="105" t="s">
        <v>1009</v>
      </c>
      <c r="BJ102" s="105" t="s">
        <v>2599</v>
      </c>
      <c r="BK102" s="105" t="s">
        <v>1009</v>
      </c>
      <c r="BL102" s="105" t="s">
        <v>1009</v>
      </c>
      <c r="BM102" s="105" t="s">
        <v>1009</v>
      </c>
      <c r="BN102" s="105" t="s">
        <v>201</v>
      </c>
      <c r="BO102" s="105" t="s">
        <v>128</v>
      </c>
      <c r="BP102" s="110" t="s">
        <v>1197</v>
      </c>
      <c r="BQ102" s="105" t="s">
        <v>1752</v>
      </c>
      <c r="BR102" s="105">
        <v>1.43</v>
      </c>
      <c r="BS102" s="105"/>
      <c r="BT102" s="105">
        <v>95</v>
      </c>
      <c r="BU102" s="105">
        <v>1.1000000000000001</v>
      </c>
      <c r="BV102" s="105">
        <v>1.84</v>
      </c>
      <c r="BW102" s="105" t="s">
        <v>10</v>
      </c>
      <c r="BX102" s="105" t="s">
        <v>10</v>
      </c>
      <c r="BY102" s="105" t="s">
        <v>10</v>
      </c>
      <c r="BZ102" s="105" t="s">
        <v>2591</v>
      </c>
      <c r="CA102" s="105" t="s">
        <v>2592</v>
      </c>
      <c r="CB102" s="105" t="s">
        <v>2593</v>
      </c>
      <c r="CC102" s="105" t="s">
        <v>2594</v>
      </c>
      <c r="CD102" s="106" t="s">
        <v>10</v>
      </c>
      <c r="CE102" s="105"/>
      <c r="CF102" s="105"/>
      <c r="CG102" s="105"/>
      <c r="CH102" s="105"/>
    </row>
    <row r="103" spans="1:86">
      <c r="A103" s="105">
        <v>57</v>
      </c>
      <c r="B103" s="105" t="s">
        <v>2437</v>
      </c>
      <c r="C103" s="105" t="s">
        <v>244</v>
      </c>
      <c r="D103" s="105" t="s">
        <v>6116</v>
      </c>
      <c r="E103" s="105">
        <v>2014</v>
      </c>
      <c r="F103" s="105" t="s">
        <v>2577</v>
      </c>
      <c r="G103" s="107" t="s">
        <v>2578</v>
      </c>
      <c r="H103" s="109" t="s">
        <v>2579</v>
      </c>
      <c r="I103" s="108" t="s">
        <v>2580</v>
      </c>
      <c r="J103" s="108" t="s">
        <v>2581</v>
      </c>
      <c r="K103" s="108" t="s">
        <v>2582</v>
      </c>
      <c r="L103" s="106" t="s">
        <v>2583</v>
      </c>
      <c r="M103" s="110" t="s">
        <v>2584</v>
      </c>
      <c r="N103" s="107" t="s">
        <v>12</v>
      </c>
      <c r="O103" s="107" t="s">
        <v>5663</v>
      </c>
      <c r="P103" s="107" t="s">
        <v>5798</v>
      </c>
      <c r="Q103" s="107" t="s">
        <v>5608</v>
      </c>
      <c r="R103" s="107" t="s">
        <v>2637</v>
      </c>
      <c r="S103" s="107" t="s">
        <v>123</v>
      </c>
      <c r="T103" s="107">
        <v>15</v>
      </c>
      <c r="U103" s="107" t="s">
        <v>269</v>
      </c>
      <c r="V103" s="107">
        <v>332</v>
      </c>
      <c r="W103" s="111">
        <v>1046</v>
      </c>
      <c r="X103" s="107">
        <v>332</v>
      </c>
      <c r="Y103" s="111">
        <v>1046</v>
      </c>
      <c r="Z103" s="107" t="s">
        <v>10</v>
      </c>
      <c r="AA103" s="107" t="s">
        <v>1059</v>
      </c>
      <c r="AB103" s="107" t="s">
        <v>555</v>
      </c>
      <c r="AC103" s="120" t="s">
        <v>2484</v>
      </c>
      <c r="AD103" s="120" t="s">
        <v>2484</v>
      </c>
      <c r="AE103" s="107" t="s">
        <v>1224</v>
      </c>
      <c r="AF103" s="107">
        <v>7</v>
      </c>
      <c r="AG103" s="107" t="s">
        <v>140</v>
      </c>
      <c r="AH103" s="107">
        <f t="shared" si="1"/>
        <v>1378</v>
      </c>
      <c r="AI103" s="120">
        <f>INDEX(Exposure_GWASs!F:F,MATCH(Charlie!AE103,Exposure_GWASs!C:C,0))</f>
        <v>249796</v>
      </c>
      <c r="AJ103" s="107" t="s">
        <v>1291</v>
      </c>
      <c r="AK103" s="107" t="s">
        <v>2465</v>
      </c>
      <c r="AL103" s="107" t="s">
        <v>273</v>
      </c>
      <c r="AM103" s="107" t="s">
        <v>1009</v>
      </c>
      <c r="AN103" s="107" t="s">
        <v>2586</v>
      </c>
      <c r="AO103" s="107" t="s">
        <v>1009</v>
      </c>
      <c r="AP103" s="107" t="s">
        <v>1009</v>
      </c>
      <c r="AQ103" s="107" t="s">
        <v>2639</v>
      </c>
      <c r="AR103" s="107" t="s">
        <v>1009</v>
      </c>
      <c r="AS103" s="107" t="s">
        <v>1009</v>
      </c>
      <c r="AT103" s="107" t="s">
        <v>2588</v>
      </c>
      <c r="AU103" s="107" t="s">
        <v>10</v>
      </c>
      <c r="AV103" s="107" t="s">
        <v>10</v>
      </c>
      <c r="AW103" s="107">
        <v>32</v>
      </c>
      <c r="AX103" s="107">
        <v>32</v>
      </c>
      <c r="AY103" s="105" t="s">
        <v>10</v>
      </c>
      <c r="AZ103" s="105" t="s">
        <v>1009</v>
      </c>
      <c r="BA103" s="105" t="s">
        <v>2544</v>
      </c>
      <c r="BB103" s="107" t="s">
        <v>56</v>
      </c>
      <c r="BC103" s="105"/>
      <c r="BD103" s="105"/>
      <c r="BE103" s="105"/>
      <c r="BF103" s="105"/>
      <c r="BG103" s="105"/>
      <c r="BH103" s="105" t="s">
        <v>2589</v>
      </c>
      <c r="BI103" s="105" t="s">
        <v>1009</v>
      </c>
      <c r="BJ103" s="105" t="s">
        <v>2599</v>
      </c>
      <c r="BK103" s="105" t="s">
        <v>1009</v>
      </c>
      <c r="BL103" s="105" t="s">
        <v>1009</v>
      </c>
      <c r="BM103" s="105" t="s">
        <v>1009</v>
      </c>
      <c r="BN103" s="105" t="s">
        <v>201</v>
      </c>
      <c r="BO103" s="105" t="s">
        <v>128</v>
      </c>
      <c r="BP103" s="110" t="s">
        <v>1197</v>
      </c>
      <c r="BQ103" s="105" t="s">
        <v>1752</v>
      </c>
      <c r="BR103" s="105">
        <v>1.36</v>
      </c>
      <c r="BS103" s="105"/>
      <c r="BT103" s="105">
        <v>95</v>
      </c>
      <c r="BU103" s="105">
        <v>0.92</v>
      </c>
      <c r="BV103" s="105">
        <v>2.0099999999999998</v>
      </c>
      <c r="BW103" s="105" t="s">
        <v>2544</v>
      </c>
      <c r="BX103" s="105" t="s">
        <v>10</v>
      </c>
      <c r="BY103" s="105" t="s">
        <v>10</v>
      </c>
      <c r="BZ103" s="105" t="s">
        <v>2591</v>
      </c>
      <c r="CA103" s="105" t="s">
        <v>2592</v>
      </c>
      <c r="CB103" s="105" t="s">
        <v>2593</v>
      </c>
      <c r="CC103" s="105" t="s">
        <v>2594</v>
      </c>
      <c r="CD103" s="106" t="s">
        <v>10</v>
      </c>
      <c r="CE103" s="105"/>
      <c r="CF103" s="105"/>
      <c r="CG103" s="105"/>
      <c r="CH103" s="105"/>
    </row>
    <row r="104" spans="1:86">
      <c r="A104" s="105">
        <v>57</v>
      </c>
      <c r="B104" s="105" t="s">
        <v>2437</v>
      </c>
      <c r="C104" s="105" t="s">
        <v>244</v>
      </c>
      <c r="D104" s="105" t="s">
        <v>6116</v>
      </c>
      <c r="E104" s="105">
        <v>2014</v>
      </c>
      <c r="F104" s="105" t="s">
        <v>2577</v>
      </c>
      <c r="G104" s="107" t="s">
        <v>2578</v>
      </c>
      <c r="H104" s="109" t="s">
        <v>2579</v>
      </c>
      <c r="I104" s="108" t="s">
        <v>2580</v>
      </c>
      <c r="J104" s="108" t="s">
        <v>2581</v>
      </c>
      <c r="K104" s="108" t="s">
        <v>2582</v>
      </c>
      <c r="L104" s="106" t="s">
        <v>2583</v>
      </c>
      <c r="M104" s="110" t="s">
        <v>2584</v>
      </c>
      <c r="N104" s="107" t="s">
        <v>12</v>
      </c>
      <c r="O104" s="107" t="s">
        <v>5663</v>
      </c>
      <c r="P104" s="107" t="s">
        <v>5798</v>
      </c>
      <c r="Q104" s="107" t="s">
        <v>5608</v>
      </c>
      <c r="R104" s="107" t="s">
        <v>2637</v>
      </c>
      <c r="S104" s="107" t="s">
        <v>123</v>
      </c>
      <c r="T104" s="107">
        <v>15</v>
      </c>
      <c r="U104" s="107" t="s">
        <v>268</v>
      </c>
      <c r="V104" s="107">
        <v>303</v>
      </c>
      <c r="W104" s="111">
        <v>1168</v>
      </c>
      <c r="X104" s="107">
        <v>303</v>
      </c>
      <c r="Y104" s="111">
        <v>1168</v>
      </c>
      <c r="Z104" s="107" t="s">
        <v>10</v>
      </c>
      <c r="AA104" s="107" t="s">
        <v>1059</v>
      </c>
      <c r="AB104" s="107" t="s">
        <v>555</v>
      </c>
      <c r="AC104" s="120" t="s">
        <v>2484</v>
      </c>
      <c r="AD104" s="120" t="s">
        <v>2484</v>
      </c>
      <c r="AE104" s="107" t="s">
        <v>1224</v>
      </c>
      <c r="AF104" s="107">
        <v>7</v>
      </c>
      <c r="AG104" s="107" t="s">
        <v>140</v>
      </c>
      <c r="AH104" s="107">
        <f t="shared" si="1"/>
        <v>1471</v>
      </c>
      <c r="AI104" s="120">
        <f>INDEX(Exposure_GWASs!F:F,MATCH(Charlie!AE104,Exposure_GWASs!C:C,0))</f>
        <v>249796</v>
      </c>
      <c r="AJ104" s="107" t="s">
        <v>1291</v>
      </c>
      <c r="AK104" s="107" t="s">
        <v>2465</v>
      </c>
      <c r="AL104" s="107" t="s">
        <v>273</v>
      </c>
      <c r="AM104" s="107" t="s">
        <v>1009</v>
      </c>
      <c r="AN104" s="107" t="s">
        <v>2586</v>
      </c>
      <c r="AO104" s="107" t="s">
        <v>1009</v>
      </c>
      <c r="AP104" s="107" t="s">
        <v>1009</v>
      </c>
      <c r="AQ104" s="107" t="s">
        <v>2640</v>
      </c>
      <c r="AR104" s="107" t="s">
        <v>1009</v>
      </c>
      <c r="AS104" s="107" t="s">
        <v>1009</v>
      </c>
      <c r="AT104" s="107" t="s">
        <v>2588</v>
      </c>
      <c r="AU104" s="107" t="s">
        <v>10</v>
      </c>
      <c r="AV104" s="107" t="s">
        <v>10</v>
      </c>
      <c r="AW104" s="107">
        <v>32</v>
      </c>
      <c r="AX104" s="107">
        <v>32</v>
      </c>
      <c r="AY104" s="105" t="s">
        <v>10</v>
      </c>
      <c r="AZ104" s="105" t="s">
        <v>1009</v>
      </c>
      <c r="BA104" s="105" t="s">
        <v>2544</v>
      </c>
      <c r="BB104" s="107" t="s">
        <v>56</v>
      </c>
      <c r="BC104" s="105"/>
      <c r="BD104" s="105"/>
      <c r="BE104" s="105"/>
      <c r="BF104" s="105"/>
      <c r="BG104" s="105"/>
      <c r="BH104" s="105" t="s">
        <v>2589</v>
      </c>
      <c r="BI104" s="105" t="s">
        <v>1009</v>
      </c>
      <c r="BJ104" s="105" t="s">
        <v>2599</v>
      </c>
      <c r="BK104" s="105" t="s">
        <v>1009</v>
      </c>
      <c r="BL104" s="105" t="s">
        <v>1009</v>
      </c>
      <c r="BM104" s="105" t="s">
        <v>1009</v>
      </c>
      <c r="BN104" s="105" t="s">
        <v>201</v>
      </c>
      <c r="BO104" s="105" t="s">
        <v>128</v>
      </c>
      <c r="BP104" s="110" t="s">
        <v>1197</v>
      </c>
      <c r="BQ104" s="105" t="s">
        <v>1752</v>
      </c>
      <c r="BR104" s="105">
        <v>1.48</v>
      </c>
      <c r="BS104" s="105"/>
      <c r="BT104" s="105">
        <v>95</v>
      </c>
      <c r="BU104" s="105">
        <v>1.06</v>
      </c>
      <c r="BV104" s="105">
        <v>2.0699999999999998</v>
      </c>
      <c r="BW104" s="105" t="s">
        <v>10</v>
      </c>
      <c r="BX104" s="105" t="s">
        <v>10</v>
      </c>
      <c r="BY104" s="105" t="s">
        <v>10</v>
      </c>
      <c r="BZ104" s="105" t="s">
        <v>2591</v>
      </c>
      <c r="CA104" s="105" t="s">
        <v>2592</v>
      </c>
      <c r="CB104" s="105" t="s">
        <v>2593</v>
      </c>
      <c r="CC104" s="105" t="s">
        <v>2594</v>
      </c>
      <c r="CD104" s="106" t="s">
        <v>10</v>
      </c>
      <c r="CE104" s="105"/>
      <c r="CF104" s="105"/>
      <c r="CG104" s="105"/>
      <c r="CH104" s="105"/>
    </row>
    <row r="105" spans="1:86">
      <c r="A105" s="105">
        <v>57</v>
      </c>
      <c r="B105" s="105" t="s">
        <v>2437</v>
      </c>
      <c r="C105" s="105" t="s">
        <v>244</v>
      </c>
      <c r="D105" s="105" t="s">
        <v>6116</v>
      </c>
      <c r="E105" s="105">
        <v>2014</v>
      </c>
      <c r="F105" s="105" t="s">
        <v>2577</v>
      </c>
      <c r="G105" s="107" t="s">
        <v>2578</v>
      </c>
      <c r="H105" s="109" t="s">
        <v>2579</v>
      </c>
      <c r="I105" s="108" t="s">
        <v>2580</v>
      </c>
      <c r="J105" s="108" t="s">
        <v>2581</v>
      </c>
      <c r="K105" s="108" t="s">
        <v>2582</v>
      </c>
      <c r="L105" s="106" t="s">
        <v>2583</v>
      </c>
      <c r="M105" s="110" t="s">
        <v>2584</v>
      </c>
      <c r="N105" s="107" t="s">
        <v>12</v>
      </c>
      <c r="O105" s="107" t="s">
        <v>5663</v>
      </c>
      <c r="P105" s="107" t="s">
        <v>5799</v>
      </c>
      <c r="Q105" s="107" t="s">
        <v>5608</v>
      </c>
      <c r="R105" s="107" t="s">
        <v>2602</v>
      </c>
      <c r="S105" s="107" t="s">
        <v>123</v>
      </c>
      <c r="T105" s="107">
        <v>15</v>
      </c>
      <c r="U105" s="107" t="s">
        <v>295</v>
      </c>
      <c r="V105" s="107">
        <v>324</v>
      </c>
      <c r="W105" s="107">
        <v>2214</v>
      </c>
      <c r="X105" s="107">
        <v>324</v>
      </c>
      <c r="Y105" s="107">
        <v>2214</v>
      </c>
      <c r="Z105" s="107" t="s">
        <v>10</v>
      </c>
      <c r="AA105" s="107" t="s">
        <v>1059</v>
      </c>
      <c r="AB105" s="107" t="s">
        <v>555</v>
      </c>
      <c r="AC105" s="120" t="s">
        <v>2484</v>
      </c>
      <c r="AD105" s="120" t="s">
        <v>2484</v>
      </c>
      <c r="AE105" s="107" t="s">
        <v>1224</v>
      </c>
      <c r="AF105" s="107">
        <v>7</v>
      </c>
      <c r="AG105" s="107" t="s">
        <v>140</v>
      </c>
      <c r="AH105" s="107">
        <f t="shared" si="1"/>
        <v>2538</v>
      </c>
      <c r="AI105" s="120">
        <f>INDEX(Exposure_GWASs!F:F,MATCH(Charlie!AE105,Exposure_GWASs!C:C,0))</f>
        <v>249796</v>
      </c>
      <c r="AJ105" s="107" t="s">
        <v>1291</v>
      </c>
      <c r="AK105" s="107" t="s">
        <v>2465</v>
      </c>
      <c r="AL105" s="107" t="s">
        <v>273</v>
      </c>
      <c r="AM105" s="107" t="s">
        <v>1009</v>
      </c>
      <c r="AN105" s="107" t="s">
        <v>2586</v>
      </c>
      <c r="AO105" s="107" t="s">
        <v>1009</v>
      </c>
      <c r="AP105" s="107" t="s">
        <v>1009</v>
      </c>
      <c r="AQ105" s="107" t="s">
        <v>2641</v>
      </c>
      <c r="AR105" s="107" t="s">
        <v>1009</v>
      </c>
      <c r="AS105" s="107" t="s">
        <v>1009</v>
      </c>
      <c r="AT105" s="107" t="s">
        <v>2588</v>
      </c>
      <c r="AU105" s="107" t="s">
        <v>10</v>
      </c>
      <c r="AV105" s="107" t="s">
        <v>10</v>
      </c>
      <c r="AW105" s="107">
        <v>32</v>
      </c>
      <c r="AX105" s="107">
        <v>32</v>
      </c>
      <c r="AY105" s="105" t="s">
        <v>10</v>
      </c>
      <c r="AZ105" s="105" t="s">
        <v>1009</v>
      </c>
      <c r="BA105" s="105" t="s">
        <v>2544</v>
      </c>
      <c r="BB105" s="107" t="s">
        <v>56</v>
      </c>
      <c r="BC105" s="105"/>
      <c r="BD105" s="105"/>
      <c r="BE105" s="105"/>
      <c r="BF105" s="105"/>
      <c r="BG105" s="105"/>
      <c r="BH105" s="105" t="s">
        <v>2589</v>
      </c>
      <c r="BI105" s="105" t="s">
        <v>1009</v>
      </c>
      <c r="BJ105" s="105" t="s">
        <v>2599</v>
      </c>
      <c r="BK105" s="105" t="s">
        <v>1009</v>
      </c>
      <c r="BL105" s="105" t="s">
        <v>1009</v>
      </c>
      <c r="BM105" s="105" t="s">
        <v>1009</v>
      </c>
      <c r="BN105" s="105" t="s">
        <v>201</v>
      </c>
      <c r="BO105" s="105" t="s">
        <v>128</v>
      </c>
      <c r="BP105" s="110" t="s">
        <v>1197</v>
      </c>
      <c r="BQ105" s="105" t="s">
        <v>1752</v>
      </c>
      <c r="BR105" s="105">
        <v>1.68</v>
      </c>
      <c r="BS105" s="105"/>
      <c r="BT105" s="105">
        <v>95</v>
      </c>
      <c r="BU105" s="105">
        <v>1.1399999999999999</v>
      </c>
      <c r="BV105" s="105">
        <v>2.46</v>
      </c>
      <c r="BW105" s="105" t="s">
        <v>2544</v>
      </c>
      <c r="BX105" s="105" t="s">
        <v>10</v>
      </c>
      <c r="BY105" s="105" t="s">
        <v>10</v>
      </c>
      <c r="BZ105" s="105" t="s">
        <v>2591</v>
      </c>
      <c r="CA105" s="105" t="s">
        <v>2592</v>
      </c>
      <c r="CB105" s="105" t="s">
        <v>2593</v>
      </c>
      <c r="CC105" s="105" t="s">
        <v>2594</v>
      </c>
      <c r="CD105" s="106" t="s">
        <v>10</v>
      </c>
      <c r="CE105" s="105"/>
      <c r="CF105" s="105"/>
      <c r="CG105" s="105"/>
      <c r="CH105" s="105"/>
    </row>
    <row r="106" spans="1:86">
      <c r="A106" s="105">
        <v>57</v>
      </c>
      <c r="B106" s="105" t="s">
        <v>2437</v>
      </c>
      <c r="C106" s="105" t="s">
        <v>244</v>
      </c>
      <c r="D106" s="105" t="s">
        <v>6116</v>
      </c>
      <c r="E106" s="105">
        <v>2014</v>
      </c>
      <c r="F106" s="105" t="s">
        <v>2577</v>
      </c>
      <c r="G106" s="107" t="s">
        <v>2578</v>
      </c>
      <c r="H106" s="109" t="s">
        <v>2579</v>
      </c>
      <c r="I106" s="108" t="s">
        <v>2580</v>
      </c>
      <c r="J106" s="108" t="s">
        <v>2581</v>
      </c>
      <c r="K106" s="108" t="s">
        <v>2582</v>
      </c>
      <c r="L106" s="106" t="s">
        <v>2583</v>
      </c>
      <c r="M106" s="110" t="s">
        <v>2584</v>
      </c>
      <c r="N106" s="107" t="s">
        <v>12</v>
      </c>
      <c r="O106" s="107" t="s">
        <v>5663</v>
      </c>
      <c r="P106" s="107" t="s">
        <v>5800</v>
      </c>
      <c r="Q106" s="107" t="s">
        <v>5608</v>
      </c>
      <c r="R106" s="107" t="s">
        <v>2602</v>
      </c>
      <c r="S106" s="107" t="s">
        <v>123</v>
      </c>
      <c r="T106" s="107">
        <v>15</v>
      </c>
      <c r="U106" s="107" t="s">
        <v>295</v>
      </c>
      <c r="V106" s="107">
        <v>223</v>
      </c>
      <c r="W106" s="107">
        <v>2214</v>
      </c>
      <c r="X106" s="107">
        <v>223</v>
      </c>
      <c r="Y106" s="107">
        <v>2214</v>
      </c>
      <c r="Z106" s="107" t="s">
        <v>10</v>
      </c>
      <c r="AA106" s="107" t="s">
        <v>1059</v>
      </c>
      <c r="AB106" s="107" t="s">
        <v>555</v>
      </c>
      <c r="AC106" s="120" t="s">
        <v>2484</v>
      </c>
      <c r="AD106" s="120" t="s">
        <v>2484</v>
      </c>
      <c r="AE106" s="107" t="s">
        <v>1224</v>
      </c>
      <c r="AF106" s="107">
        <v>7</v>
      </c>
      <c r="AG106" s="107" t="s">
        <v>140</v>
      </c>
      <c r="AH106" s="107">
        <f t="shared" si="1"/>
        <v>2437</v>
      </c>
      <c r="AI106" s="120">
        <f>INDEX(Exposure_GWASs!F:F,MATCH(Charlie!AE106,Exposure_GWASs!C:C,0))</f>
        <v>249796</v>
      </c>
      <c r="AJ106" s="107" t="s">
        <v>1291</v>
      </c>
      <c r="AK106" s="107" t="s">
        <v>2465</v>
      </c>
      <c r="AL106" s="107" t="s">
        <v>273</v>
      </c>
      <c r="AM106" s="107" t="s">
        <v>1009</v>
      </c>
      <c r="AN106" s="107" t="s">
        <v>2586</v>
      </c>
      <c r="AO106" s="107" t="s">
        <v>1009</v>
      </c>
      <c r="AP106" s="107" t="s">
        <v>1009</v>
      </c>
      <c r="AQ106" s="107" t="s">
        <v>2642</v>
      </c>
      <c r="AR106" s="107" t="s">
        <v>1009</v>
      </c>
      <c r="AS106" s="107" t="s">
        <v>1009</v>
      </c>
      <c r="AT106" s="107" t="s">
        <v>2588</v>
      </c>
      <c r="AU106" s="107" t="s">
        <v>10</v>
      </c>
      <c r="AV106" s="107" t="s">
        <v>10</v>
      </c>
      <c r="AW106" s="107">
        <v>32</v>
      </c>
      <c r="AX106" s="107">
        <v>32</v>
      </c>
      <c r="AY106" s="105" t="s">
        <v>10</v>
      </c>
      <c r="AZ106" s="105" t="s">
        <v>1009</v>
      </c>
      <c r="BA106" s="105" t="s">
        <v>2544</v>
      </c>
      <c r="BB106" s="107" t="s">
        <v>56</v>
      </c>
      <c r="BC106" s="105"/>
      <c r="BD106" s="105"/>
      <c r="BE106" s="105"/>
      <c r="BF106" s="105"/>
      <c r="BG106" s="105"/>
      <c r="BH106" s="105" t="s">
        <v>2589</v>
      </c>
      <c r="BI106" s="105" t="s">
        <v>1009</v>
      </c>
      <c r="BJ106" s="105" t="s">
        <v>2599</v>
      </c>
      <c r="BK106" s="105" t="s">
        <v>1009</v>
      </c>
      <c r="BL106" s="105" t="s">
        <v>1009</v>
      </c>
      <c r="BM106" s="105" t="s">
        <v>1009</v>
      </c>
      <c r="BN106" s="105" t="s">
        <v>201</v>
      </c>
      <c r="BO106" s="105" t="s">
        <v>128</v>
      </c>
      <c r="BP106" s="110" t="s">
        <v>1197</v>
      </c>
      <c r="BQ106" s="105" t="s">
        <v>1752</v>
      </c>
      <c r="BR106" s="105">
        <v>1.25</v>
      </c>
      <c r="BS106" s="105"/>
      <c r="BT106" s="105">
        <v>95</v>
      </c>
      <c r="BU106" s="105">
        <v>0.78</v>
      </c>
      <c r="BV106" s="105">
        <v>1.99</v>
      </c>
      <c r="BW106" s="105" t="s">
        <v>10</v>
      </c>
      <c r="BX106" s="105" t="s">
        <v>10</v>
      </c>
      <c r="BY106" s="105" t="s">
        <v>10</v>
      </c>
      <c r="BZ106" s="105" t="s">
        <v>2591</v>
      </c>
      <c r="CA106" s="105" t="s">
        <v>2592</v>
      </c>
      <c r="CB106" s="105" t="s">
        <v>2593</v>
      </c>
      <c r="CC106" s="105" t="s">
        <v>2594</v>
      </c>
      <c r="CD106" s="106" t="s">
        <v>10</v>
      </c>
      <c r="CE106" s="105"/>
      <c r="CF106" s="105"/>
      <c r="CG106" s="105"/>
      <c r="CH106" s="105"/>
    </row>
    <row r="107" spans="1:86">
      <c r="A107" s="105">
        <v>58</v>
      </c>
      <c r="B107" s="105" t="s">
        <v>2437</v>
      </c>
      <c r="C107" s="105" t="s">
        <v>236</v>
      </c>
      <c r="D107" s="105" t="s">
        <v>2643</v>
      </c>
      <c r="E107" s="105">
        <v>2016</v>
      </c>
      <c r="F107" s="105" t="s">
        <v>2644</v>
      </c>
      <c r="G107" s="107" t="s">
        <v>2645</v>
      </c>
      <c r="H107" s="109" t="s">
        <v>241</v>
      </c>
      <c r="I107" s="108" t="s">
        <v>2646</v>
      </c>
      <c r="J107" s="108" t="s">
        <v>2647</v>
      </c>
      <c r="K107" s="108" t="s">
        <v>2648</v>
      </c>
      <c r="L107" s="106" t="s">
        <v>2649</v>
      </c>
      <c r="M107" s="110" t="s">
        <v>2650</v>
      </c>
      <c r="N107" s="107" t="s">
        <v>12</v>
      </c>
      <c r="O107" s="107" t="s">
        <v>5615</v>
      </c>
      <c r="P107" s="107" t="s">
        <v>5615</v>
      </c>
      <c r="Q107" s="107" t="s">
        <v>5577</v>
      </c>
      <c r="R107" s="107" t="s">
        <v>2651</v>
      </c>
      <c r="S107" s="107" t="s">
        <v>123</v>
      </c>
      <c r="T107" s="107"/>
      <c r="U107" s="107" t="s">
        <v>472</v>
      </c>
      <c r="V107" s="107">
        <v>46235</v>
      </c>
      <c r="W107" s="107">
        <v>42482</v>
      </c>
      <c r="X107" s="107">
        <v>46235</v>
      </c>
      <c r="Y107" s="107">
        <v>42482</v>
      </c>
      <c r="Z107" s="107" t="s">
        <v>10</v>
      </c>
      <c r="AA107" s="107" t="s">
        <v>1059</v>
      </c>
      <c r="AB107" s="107" t="s">
        <v>273</v>
      </c>
      <c r="AC107" s="120" t="s">
        <v>2484</v>
      </c>
      <c r="AD107" s="120" t="s">
        <v>5532</v>
      </c>
      <c r="AE107" s="107" t="s">
        <v>1139</v>
      </c>
      <c r="AF107" s="107"/>
      <c r="AG107" s="107" t="s">
        <v>268</v>
      </c>
      <c r="AH107" s="107">
        <v>88807</v>
      </c>
      <c r="AI107" s="120">
        <f>INDEX(Exposure_GWASs!F:F,MATCH(Charlie!AE107,Exposure_GWASs!C:C,0))</f>
        <v>322154</v>
      </c>
      <c r="AJ107" s="107" t="s">
        <v>1291</v>
      </c>
      <c r="AK107" s="107" t="s">
        <v>2465</v>
      </c>
      <c r="AL107" s="107" t="s">
        <v>273</v>
      </c>
      <c r="AM107" s="107" t="s">
        <v>1009</v>
      </c>
      <c r="AN107" s="107" t="s">
        <v>2652</v>
      </c>
      <c r="AO107" s="107" t="s">
        <v>2653</v>
      </c>
      <c r="AP107" s="107" t="s">
        <v>1009</v>
      </c>
      <c r="AQ107" s="107" t="s">
        <v>2448</v>
      </c>
      <c r="AR107" s="107" t="s">
        <v>1009</v>
      </c>
      <c r="AS107" s="107" t="s">
        <v>1009</v>
      </c>
      <c r="AT107" s="107" t="s">
        <v>1009</v>
      </c>
      <c r="AU107" s="107" t="s">
        <v>10</v>
      </c>
      <c r="AV107" s="107" t="s">
        <v>10</v>
      </c>
      <c r="AW107" s="107">
        <v>84</v>
      </c>
      <c r="AX107" s="107">
        <v>77</v>
      </c>
      <c r="AY107" s="105" t="s">
        <v>2654</v>
      </c>
      <c r="AZ107" s="105" t="s">
        <v>1009</v>
      </c>
      <c r="BA107" s="105" t="s">
        <v>2544</v>
      </c>
      <c r="BB107" s="107" t="s">
        <v>54</v>
      </c>
      <c r="BC107" s="105" t="s">
        <v>17</v>
      </c>
      <c r="BD107" s="105"/>
      <c r="BE107" s="105"/>
      <c r="BF107" s="105"/>
      <c r="BG107" s="105"/>
      <c r="BH107" s="105" t="s">
        <v>2655</v>
      </c>
      <c r="BI107" s="105" t="s">
        <v>2656</v>
      </c>
      <c r="BJ107" s="105" t="s">
        <v>2657</v>
      </c>
      <c r="BK107" s="105" t="s">
        <v>1009</v>
      </c>
      <c r="BL107" s="105" t="s">
        <v>201</v>
      </c>
      <c r="BM107" s="105" t="s">
        <v>2658</v>
      </c>
      <c r="BN107" s="105" t="s">
        <v>201</v>
      </c>
      <c r="BO107" s="105" t="s">
        <v>128</v>
      </c>
      <c r="BP107" s="105" t="s">
        <v>1197</v>
      </c>
      <c r="BQ107" s="105" t="s">
        <v>1029</v>
      </c>
      <c r="BR107" s="105">
        <v>0.95</v>
      </c>
      <c r="BS107" s="105"/>
      <c r="BT107" s="105">
        <v>95</v>
      </c>
      <c r="BU107" s="105">
        <v>0.87</v>
      </c>
      <c r="BV107" s="105">
        <v>1.02</v>
      </c>
      <c r="BW107" s="105" t="s">
        <v>2544</v>
      </c>
      <c r="BX107" s="105" t="s">
        <v>2544</v>
      </c>
      <c r="BY107" s="105" t="s">
        <v>2544</v>
      </c>
      <c r="BZ107" s="127" t="s">
        <v>2659</v>
      </c>
      <c r="CA107" s="105" t="s">
        <v>2660</v>
      </c>
      <c r="CB107" s="105" t="s">
        <v>11</v>
      </c>
      <c r="CC107" s="105" t="s">
        <v>2661</v>
      </c>
      <c r="CD107" s="106" t="s">
        <v>10</v>
      </c>
      <c r="CE107" s="105"/>
      <c r="CF107" s="105"/>
      <c r="CG107" s="105"/>
      <c r="CH107" s="105"/>
    </row>
    <row r="108" spans="1:86">
      <c r="A108" s="105">
        <v>58</v>
      </c>
      <c r="B108" s="105" t="s">
        <v>2437</v>
      </c>
      <c r="C108" s="105" t="s">
        <v>236</v>
      </c>
      <c r="D108" s="105" t="s">
        <v>2643</v>
      </c>
      <c r="E108" s="105">
        <v>2016</v>
      </c>
      <c r="F108" s="105" t="s">
        <v>2644</v>
      </c>
      <c r="G108" s="107" t="s">
        <v>2645</v>
      </c>
      <c r="H108" s="109" t="s">
        <v>241</v>
      </c>
      <c r="I108" s="108" t="s">
        <v>2646</v>
      </c>
      <c r="J108" s="108" t="s">
        <v>2647</v>
      </c>
      <c r="K108" s="108" t="s">
        <v>2648</v>
      </c>
      <c r="L108" s="106" t="s">
        <v>2649</v>
      </c>
      <c r="M108" s="110" t="s">
        <v>2650</v>
      </c>
      <c r="N108" s="107" t="s">
        <v>12</v>
      </c>
      <c r="O108" s="107" t="s">
        <v>5615</v>
      </c>
      <c r="P108" s="107" t="s">
        <v>5616</v>
      </c>
      <c r="Q108" s="107" t="s">
        <v>5577</v>
      </c>
      <c r="R108" s="107" t="s">
        <v>2651</v>
      </c>
      <c r="S108" s="107" t="s">
        <v>123</v>
      </c>
      <c r="T108" s="107"/>
      <c r="U108" s="107" t="s">
        <v>472</v>
      </c>
      <c r="V108" s="107">
        <v>19262</v>
      </c>
      <c r="W108" s="107" t="s">
        <v>10</v>
      </c>
      <c r="X108" s="107">
        <v>19262</v>
      </c>
      <c r="Y108" s="107" t="s">
        <v>10</v>
      </c>
      <c r="Z108" s="107" t="s">
        <v>2662</v>
      </c>
      <c r="AA108" s="107" t="s">
        <v>1059</v>
      </c>
      <c r="AB108" s="107" t="s">
        <v>273</v>
      </c>
      <c r="AC108" s="120" t="s">
        <v>2484</v>
      </c>
      <c r="AD108" s="120" t="s">
        <v>5532</v>
      </c>
      <c r="AE108" s="107" t="s">
        <v>1139</v>
      </c>
      <c r="AF108" s="107"/>
      <c r="AG108" s="107" t="s">
        <v>268</v>
      </c>
      <c r="AH108" s="107">
        <v>19262</v>
      </c>
      <c r="AI108" s="120">
        <f>INDEX(Exposure_GWASs!F:F,MATCH(Charlie!AE108,Exposure_GWASs!C:C,0))</f>
        <v>322154</v>
      </c>
      <c r="AJ108" s="107" t="s">
        <v>1291</v>
      </c>
      <c r="AK108" s="107" t="s">
        <v>2465</v>
      </c>
      <c r="AL108" s="107" t="s">
        <v>273</v>
      </c>
      <c r="AM108" s="107" t="s">
        <v>1009</v>
      </c>
      <c r="AN108" s="107" t="s">
        <v>2652</v>
      </c>
      <c r="AO108" s="107" t="s">
        <v>2653</v>
      </c>
      <c r="AP108" s="107" t="s">
        <v>1009</v>
      </c>
      <c r="AQ108" s="107" t="s">
        <v>2448</v>
      </c>
      <c r="AR108" s="107" t="s">
        <v>1009</v>
      </c>
      <c r="AS108" s="107" t="s">
        <v>1009</v>
      </c>
      <c r="AT108" s="107" t="s">
        <v>1009</v>
      </c>
      <c r="AU108" s="107" t="s">
        <v>10</v>
      </c>
      <c r="AV108" s="107" t="s">
        <v>10</v>
      </c>
      <c r="AW108" s="107">
        <v>84</v>
      </c>
      <c r="AX108" s="107">
        <v>77</v>
      </c>
      <c r="AY108" s="105" t="s">
        <v>2654</v>
      </c>
      <c r="AZ108" s="105" t="s">
        <v>1009</v>
      </c>
      <c r="BA108" s="105" t="s">
        <v>2544</v>
      </c>
      <c r="BB108" s="107" t="s">
        <v>54</v>
      </c>
      <c r="BC108" s="105" t="s">
        <v>17</v>
      </c>
      <c r="BD108" s="105"/>
      <c r="BE108" s="105"/>
      <c r="BF108" s="105"/>
      <c r="BG108" s="105"/>
      <c r="BH108" s="105" t="s">
        <v>2655</v>
      </c>
      <c r="BI108" s="105" t="s">
        <v>2656</v>
      </c>
      <c r="BJ108" s="105" t="s">
        <v>2657</v>
      </c>
      <c r="BK108" s="105" t="s">
        <v>1009</v>
      </c>
      <c r="BL108" s="105" t="s">
        <v>201</v>
      </c>
      <c r="BM108" s="105" t="s">
        <v>2658</v>
      </c>
      <c r="BN108" s="105" t="s">
        <v>201</v>
      </c>
      <c r="BO108" s="105" t="s">
        <v>128</v>
      </c>
      <c r="BP108" s="105" t="s">
        <v>1197</v>
      </c>
      <c r="BQ108" s="105" t="s">
        <v>1029</v>
      </c>
      <c r="BR108" s="105">
        <v>0.96</v>
      </c>
      <c r="BS108" s="105"/>
      <c r="BT108" s="105">
        <v>95</v>
      </c>
      <c r="BU108" s="105">
        <v>0.88</v>
      </c>
      <c r="BV108" s="105">
        <v>1.05</v>
      </c>
      <c r="BW108" s="105" t="s">
        <v>10</v>
      </c>
      <c r="BX108" s="105" t="s">
        <v>10</v>
      </c>
      <c r="BY108" s="105" t="s">
        <v>10</v>
      </c>
      <c r="BZ108" s="127" t="s">
        <v>2659</v>
      </c>
      <c r="CA108" s="105" t="s">
        <v>2660</v>
      </c>
      <c r="CB108" s="105" t="s">
        <v>11</v>
      </c>
      <c r="CC108" s="105" t="s">
        <v>2661</v>
      </c>
      <c r="CD108" s="106" t="s">
        <v>10</v>
      </c>
      <c r="CE108" s="105"/>
      <c r="CF108" s="105"/>
      <c r="CG108" s="105"/>
      <c r="CH108" s="105"/>
    </row>
    <row r="109" spans="1:86">
      <c r="A109" s="105">
        <v>58</v>
      </c>
      <c r="B109" s="105" t="s">
        <v>2437</v>
      </c>
      <c r="C109" s="105" t="s">
        <v>236</v>
      </c>
      <c r="D109" s="105" t="s">
        <v>2643</v>
      </c>
      <c r="E109" s="105">
        <v>2016</v>
      </c>
      <c r="F109" s="105" t="s">
        <v>2644</v>
      </c>
      <c r="G109" s="107" t="s">
        <v>2645</v>
      </c>
      <c r="H109" s="109" t="s">
        <v>241</v>
      </c>
      <c r="I109" s="108" t="s">
        <v>2646</v>
      </c>
      <c r="J109" s="108" t="s">
        <v>2647</v>
      </c>
      <c r="K109" s="108" t="s">
        <v>2648</v>
      </c>
      <c r="L109" s="106" t="s">
        <v>2649</v>
      </c>
      <c r="M109" s="110" t="s">
        <v>2650</v>
      </c>
      <c r="N109" s="107" t="s">
        <v>12</v>
      </c>
      <c r="O109" s="107" t="s">
        <v>5615</v>
      </c>
      <c r="P109" s="107" t="s">
        <v>5617</v>
      </c>
      <c r="Q109" s="107" t="s">
        <v>5577</v>
      </c>
      <c r="R109" s="107" t="s">
        <v>2651</v>
      </c>
      <c r="S109" s="107" t="s">
        <v>123</v>
      </c>
      <c r="T109" s="107"/>
      <c r="U109" s="107" t="s">
        <v>472</v>
      </c>
      <c r="V109" s="107">
        <v>42424</v>
      </c>
      <c r="W109" s="107" t="s">
        <v>10</v>
      </c>
      <c r="X109" s="107">
        <v>42424</v>
      </c>
      <c r="Y109" s="107" t="s">
        <v>10</v>
      </c>
      <c r="Z109" s="107" t="s">
        <v>2662</v>
      </c>
      <c r="AA109" s="107" t="s">
        <v>1059</v>
      </c>
      <c r="AB109" s="107" t="s">
        <v>273</v>
      </c>
      <c r="AC109" s="120" t="s">
        <v>2484</v>
      </c>
      <c r="AD109" s="120" t="s">
        <v>5532</v>
      </c>
      <c r="AE109" s="107" t="s">
        <v>1139</v>
      </c>
      <c r="AF109" s="107"/>
      <c r="AG109" s="107" t="s">
        <v>268</v>
      </c>
      <c r="AH109" s="107">
        <v>42424</v>
      </c>
      <c r="AI109" s="120">
        <f>INDEX(Exposure_GWASs!F:F,MATCH(Charlie!AE109,Exposure_GWASs!C:C,0))</f>
        <v>322154</v>
      </c>
      <c r="AJ109" s="107" t="s">
        <v>1291</v>
      </c>
      <c r="AK109" s="107" t="s">
        <v>2465</v>
      </c>
      <c r="AL109" s="107" t="s">
        <v>273</v>
      </c>
      <c r="AM109" s="107" t="s">
        <v>1009</v>
      </c>
      <c r="AN109" s="107" t="s">
        <v>2652</v>
      </c>
      <c r="AO109" s="107" t="s">
        <v>2653</v>
      </c>
      <c r="AP109" s="107" t="s">
        <v>1009</v>
      </c>
      <c r="AQ109" s="107" t="s">
        <v>138</v>
      </c>
      <c r="AR109" s="107" t="s">
        <v>1009</v>
      </c>
      <c r="AS109" s="107" t="s">
        <v>1009</v>
      </c>
      <c r="AT109" s="107" t="s">
        <v>1009</v>
      </c>
      <c r="AU109" s="107" t="s">
        <v>10</v>
      </c>
      <c r="AV109" s="107" t="s">
        <v>10</v>
      </c>
      <c r="AW109" s="107">
        <v>84</v>
      </c>
      <c r="AX109" s="107">
        <v>77</v>
      </c>
      <c r="AY109" s="105" t="s">
        <v>2654</v>
      </c>
      <c r="AZ109" s="105" t="s">
        <v>1009</v>
      </c>
      <c r="BA109" s="105" t="s">
        <v>2544</v>
      </c>
      <c r="BB109" s="107" t="s">
        <v>54</v>
      </c>
      <c r="BC109" s="105" t="s">
        <v>17</v>
      </c>
      <c r="BD109" s="105"/>
      <c r="BE109" s="105"/>
      <c r="BF109" s="105"/>
      <c r="BG109" s="105"/>
      <c r="BH109" s="105" t="s">
        <v>2655</v>
      </c>
      <c r="BI109" s="105" t="s">
        <v>2656</v>
      </c>
      <c r="BJ109" s="105" t="s">
        <v>2657</v>
      </c>
      <c r="BK109" s="105" t="s">
        <v>1009</v>
      </c>
      <c r="BL109" s="105" t="s">
        <v>201</v>
      </c>
      <c r="BM109" s="105" t="s">
        <v>2658</v>
      </c>
      <c r="BN109" s="105" t="s">
        <v>201</v>
      </c>
      <c r="BO109" s="105" t="s">
        <v>128</v>
      </c>
      <c r="BP109" s="105" t="s">
        <v>1197</v>
      </c>
      <c r="BQ109" s="105" t="s">
        <v>1029</v>
      </c>
      <c r="BR109" s="105">
        <v>0.96</v>
      </c>
      <c r="BS109" s="105"/>
      <c r="BT109" s="105">
        <v>95</v>
      </c>
      <c r="BU109" s="105">
        <v>0.9</v>
      </c>
      <c r="BV109" s="105">
        <v>1.01</v>
      </c>
      <c r="BW109" s="105" t="s">
        <v>2544</v>
      </c>
      <c r="BX109" s="105" t="s">
        <v>2544</v>
      </c>
      <c r="BY109" s="105" t="s">
        <v>2544</v>
      </c>
      <c r="BZ109" s="127" t="s">
        <v>2659</v>
      </c>
      <c r="CA109" s="105" t="s">
        <v>2660</v>
      </c>
      <c r="CB109" s="105" t="s">
        <v>11</v>
      </c>
      <c r="CC109" s="105" t="s">
        <v>2661</v>
      </c>
      <c r="CD109" s="106" t="s">
        <v>10</v>
      </c>
      <c r="CE109" s="105"/>
      <c r="CF109" s="105"/>
      <c r="CG109" s="105"/>
      <c r="CH109" s="105"/>
    </row>
    <row r="110" spans="1:86">
      <c r="A110" s="105">
        <v>58</v>
      </c>
      <c r="B110" s="105" t="s">
        <v>2437</v>
      </c>
      <c r="C110" s="105" t="s">
        <v>236</v>
      </c>
      <c r="D110" s="105" t="s">
        <v>2643</v>
      </c>
      <c r="E110" s="105">
        <v>2016</v>
      </c>
      <c r="F110" s="105" t="s">
        <v>2644</v>
      </c>
      <c r="G110" s="107" t="s">
        <v>2645</v>
      </c>
      <c r="H110" s="109" t="s">
        <v>241</v>
      </c>
      <c r="I110" s="108" t="s">
        <v>2646</v>
      </c>
      <c r="J110" s="108" t="s">
        <v>2647</v>
      </c>
      <c r="K110" s="108" t="s">
        <v>2648</v>
      </c>
      <c r="L110" s="106" t="s">
        <v>2649</v>
      </c>
      <c r="M110" s="110" t="s">
        <v>2650</v>
      </c>
      <c r="N110" s="107" t="s">
        <v>12</v>
      </c>
      <c r="O110" s="107" t="s">
        <v>5615</v>
      </c>
      <c r="P110" s="107" t="s">
        <v>6152</v>
      </c>
      <c r="Q110" s="107" t="s">
        <v>5577</v>
      </c>
      <c r="R110" s="107" t="s">
        <v>2651</v>
      </c>
      <c r="S110" s="107" t="s">
        <v>123</v>
      </c>
      <c r="T110" s="107"/>
      <c r="U110" s="107" t="s">
        <v>472</v>
      </c>
      <c r="V110" s="107">
        <v>11433</v>
      </c>
      <c r="W110" s="107" t="s">
        <v>10</v>
      </c>
      <c r="X110" s="107">
        <v>11433</v>
      </c>
      <c r="Y110" s="107" t="s">
        <v>10</v>
      </c>
      <c r="Z110" s="107" t="s">
        <v>2662</v>
      </c>
      <c r="AA110" s="107" t="s">
        <v>1059</v>
      </c>
      <c r="AB110" s="107" t="s">
        <v>273</v>
      </c>
      <c r="AC110" s="120" t="s">
        <v>2484</v>
      </c>
      <c r="AD110" s="120" t="s">
        <v>5532</v>
      </c>
      <c r="AE110" s="107" t="s">
        <v>1139</v>
      </c>
      <c r="AF110" s="107"/>
      <c r="AG110" s="107" t="s">
        <v>268</v>
      </c>
      <c r="AH110" s="107">
        <v>11433</v>
      </c>
      <c r="AI110" s="120">
        <f>INDEX(Exposure_GWASs!F:F,MATCH(Charlie!AE110,Exposure_GWASs!C:C,0))</f>
        <v>322154</v>
      </c>
      <c r="AJ110" s="107" t="s">
        <v>1291</v>
      </c>
      <c r="AK110" s="107" t="s">
        <v>2465</v>
      </c>
      <c r="AL110" s="107" t="s">
        <v>273</v>
      </c>
      <c r="AM110" s="107" t="s">
        <v>1009</v>
      </c>
      <c r="AN110" s="107" t="s">
        <v>2652</v>
      </c>
      <c r="AO110" s="107" t="s">
        <v>2653</v>
      </c>
      <c r="AP110" s="107" t="s">
        <v>1009</v>
      </c>
      <c r="AQ110" s="107" t="s">
        <v>138</v>
      </c>
      <c r="AR110" s="107" t="s">
        <v>1009</v>
      </c>
      <c r="AS110" s="107" t="s">
        <v>1009</v>
      </c>
      <c r="AT110" s="107" t="s">
        <v>1009</v>
      </c>
      <c r="AU110" s="107" t="s">
        <v>10</v>
      </c>
      <c r="AV110" s="107" t="s">
        <v>10</v>
      </c>
      <c r="AW110" s="107">
        <v>84</v>
      </c>
      <c r="AX110" s="107">
        <v>77</v>
      </c>
      <c r="AY110" s="105" t="s">
        <v>2654</v>
      </c>
      <c r="AZ110" s="105" t="s">
        <v>1009</v>
      </c>
      <c r="BA110" s="105" t="s">
        <v>2544</v>
      </c>
      <c r="BB110" s="107" t="s">
        <v>54</v>
      </c>
      <c r="BC110" s="105" t="s">
        <v>17</v>
      </c>
      <c r="BD110" s="105"/>
      <c r="BE110" s="105"/>
      <c r="BF110" s="105"/>
      <c r="BG110" s="105"/>
      <c r="BH110" s="105" t="s">
        <v>2655</v>
      </c>
      <c r="BI110" s="105" t="s">
        <v>2656</v>
      </c>
      <c r="BJ110" s="105" t="s">
        <v>2657</v>
      </c>
      <c r="BK110" s="105" t="s">
        <v>1009</v>
      </c>
      <c r="BL110" s="105" t="s">
        <v>201</v>
      </c>
      <c r="BM110" s="105" t="s">
        <v>2658</v>
      </c>
      <c r="BN110" s="105" t="s">
        <v>201</v>
      </c>
      <c r="BO110" s="105" t="s">
        <v>128</v>
      </c>
      <c r="BP110" s="105" t="s">
        <v>1197</v>
      </c>
      <c r="BQ110" s="105" t="s">
        <v>1029</v>
      </c>
      <c r="BR110" s="105">
        <v>0.98</v>
      </c>
      <c r="BS110" s="105"/>
      <c r="BT110" s="105">
        <v>95</v>
      </c>
      <c r="BU110" s="105">
        <v>0.87</v>
      </c>
      <c r="BV110" s="105">
        <v>1.0900000000000001</v>
      </c>
      <c r="BW110" s="105" t="s">
        <v>10</v>
      </c>
      <c r="BX110" s="105" t="s">
        <v>10</v>
      </c>
      <c r="BY110" s="105" t="s">
        <v>10</v>
      </c>
      <c r="BZ110" s="127" t="s">
        <v>2659</v>
      </c>
      <c r="CA110" s="105" t="s">
        <v>2660</v>
      </c>
      <c r="CB110" s="105" t="s">
        <v>11</v>
      </c>
      <c r="CC110" s="105" t="s">
        <v>2661</v>
      </c>
      <c r="CD110" s="106" t="s">
        <v>10</v>
      </c>
      <c r="CE110" s="105"/>
      <c r="CF110" s="105"/>
      <c r="CG110" s="105"/>
      <c r="CH110" s="105"/>
    </row>
    <row r="111" spans="1:86">
      <c r="A111" s="105">
        <v>58</v>
      </c>
      <c r="B111" s="105" t="s">
        <v>2437</v>
      </c>
      <c r="C111" s="105" t="s">
        <v>236</v>
      </c>
      <c r="D111" s="105" t="s">
        <v>2643</v>
      </c>
      <c r="E111" s="105">
        <v>2016</v>
      </c>
      <c r="F111" s="105" t="s">
        <v>2644</v>
      </c>
      <c r="G111" s="107" t="s">
        <v>2645</v>
      </c>
      <c r="H111" s="109" t="s">
        <v>241</v>
      </c>
      <c r="I111" s="108" t="s">
        <v>2646</v>
      </c>
      <c r="J111" s="108" t="s">
        <v>2647</v>
      </c>
      <c r="K111" s="108" t="s">
        <v>2648</v>
      </c>
      <c r="L111" s="106" t="s">
        <v>2649</v>
      </c>
      <c r="M111" s="110" t="s">
        <v>2650</v>
      </c>
      <c r="N111" s="107" t="s">
        <v>12</v>
      </c>
      <c r="O111" s="107" t="s">
        <v>5615</v>
      </c>
      <c r="P111" s="107" t="s">
        <v>6153</v>
      </c>
      <c r="Q111" s="107" t="s">
        <v>5577</v>
      </c>
      <c r="R111" s="107" t="s">
        <v>2651</v>
      </c>
      <c r="S111" s="107" t="s">
        <v>123</v>
      </c>
      <c r="T111" s="107"/>
      <c r="U111" s="107" t="s">
        <v>472</v>
      </c>
      <c r="V111" s="107">
        <v>10967</v>
      </c>
      <c r="W111" s="107" t="s">
        <v>10</v>
      </c>
      <c r="X111" s="107">
        <v>10967</v>
      </c>
      <c r="Y111" s="107" t="s">
        <v>10</v>
      </c>
      <c r="Z111" s="107" t="s">
        <v>2662</v>
      </c>
      <c r="AA111" s="107" t="s">
        <v>1059</v>
      </c>
      <c r="AB111" s="107" t="s">
        <v>273</v>
      </c>
      <c r="AC111" s="120" t="s">
        <v>2484</v>
      </c>
      <c r="AD111" s="120" t="s">
        <v>5532</v>
      </c>
      <c r="AE111" s="107" t="s">
        <v>1139</v>
      </c>
      <c r="AF111" s="107"/>
      <c r="AG111" s="107" t="s">
        <v>268</v>
      </c>
      <c r="AH111" s="107">
        <v>10967</v>
      </c>
      <c r="AI111" s="120">
        <f>INDEX(Exposure_GWASs!F:F,MATCH(Charlie!AE111,Exposure_GWASs!C:C,0))</f>
        <v>322154</v>
      </c>
      <c r="AJ111" s="107" t="s">
        <v>1291</v>
      </c>
      <c r="AK111" s="107" t="s">
        <v>2465</v>
      </c>
      <c r="AL111" s="107" t="s">
        <v>273</v>
      </c>
      <c r="AM111" s="107" t="s">
        <v>1009</v>
      </c>
      <c r="AN111" s="107" t="s">
        <v>2652</v>
      </c>
      <c r="AO111" s="107" t="s">
        <v>2653</v>
      </c>
      <c r="AP111" s="107" t="s">
        <v>1009</v>
      </c>
      <c r="AQ111" s="107" t="s">
        <v>138</v>
      </c>
      <c r="AR111" s="107" t="s">
        <v>1009</v>
      </c>
      <c r="AS111" s="107" t="s">
        <v>1009</v>
      </c>
      <c r="AT111" s="107" t="s">
        <v>1009</v>
      </c>
      <c r="AU111" s="107" t="s">
        <v>10</v>
      </c>
      <c r="AV111" s="107" t="s">
        <v>10</v>
      </c>
      <c r="AW111" s="107">
        <v>84</v>
      </c>
      <c r="AX111" s="107">
        <v>77</v>
      </c>
      <c r="AY111" s="105" t="s">
        <v>2654</v>
      </c>
      <c r="AZ111" s="105" t="s">
        <v>1009</v>
      </c>
      <c r="BA111" s="105" t="s">
        <v>2544</v>
      </c>
      <c r="BB111" s="107" t="s">
        <v>54</v>
      </c>
      <c r="BC111" s="105" t="s">
        <v>17</v>
      </c>
      <c r="BD111" s="105"/>
      <c r="BE111" s="105"/>
      <c r="BF111" s="105"/>
      <c r="BG111" s="105"/>
      <c r="BH111" s="105" t="s">
        <v>2655</v>
      </c>
      <c r="BI111" s="105" t="s">
        <v>2656</v>
      </c>
      <c r="BJ111" s="105" t="s">
        <v>2657</v>
      </c>
      <c r="BK111" s="105" t="s">
        <v>1009</v>
      </c>
      <c r="BL111" s="105" t="s">
        <v>201</v>
      </c>
      <c r="BM111" s="105" t="s">
        <v>2658</v>
      </c>
      <c r="BN111" s="105" t="s">
        <v>201</v>
      </c>
      <c r="BO111" s="105" t="s">
        <v>128</v>
      </c>
      <c r="BP111" s="105" t="s">
        <v>1197</v>
      </c>
      <c r="BQ111" s="105" t="s">
        <v>1029</v>
      </c>
      <c r="BR111" s="105">
        <v>0.93</v>
      </c>
      <c r="BS111" s="105"/>
      <c r="BT111" s="105">
        <v>95</v>
      </c>
      <c r="BU111" s="105">
        <v>0.82</v>
      </c>
      <c r="BV111" s="105">
        <v>1.04</v>
      </c>
      <c r="BW111" s="105" t="s">
        <v>2544</v>
      </c>
      <c r="BX111" s="105" t="s">
        <v>2544</v>
      </c>
      <c r="BY111" s="105" t="s">
        <v>2544</v>
      </c>
      <c r="BZ111" s="127" t="s">
        <v>2659</v>
      </c>
      <c r="CA111" s="105" t="s">
        <v>2660</v>
      </c>
      <c r="CB111" s="105" t="s">
        <v>11</v>
      </c>
      <c r="CC111" s="105" t="s">
        <v>2661</v>
      </c>
      <c r="CD111" s="106" t="s">
        <v>10</v>
      </c>
      <c r="CE111" s="105"/>
      <c r="CF111" s="105"/>
      <c r="CG111" s="105"/>
      <c r="CH111" s="105"/>
    </row>
    <row r="112" spans="1:86">
      <c r="A112" s="105">
        <v>58</v>
      </c>
      <c r="B112" s="105" t="s">
        <v>2437</v>
      </c>
      <c r="C112" s="105" t="s">
        <v>236</v>
      </c>
      <c r="D112" s="105" t="s">
        <v>2643</v>
      </c>
      <c r="E112" s="105">
        <v>2016</v>
      </c>
      <c r="F112" s="105" t="s">
        <v>2644</v>
      </c>
      <c r="G112" s="107" t="s">
        <v>2645</v>
      </c>
      <c r="H112" s="109" t="s">
        <v>241</v>
      </c>
      <c r="I112" s="108" t="s">
        <v>2646</v>
      </c>
      <c r="J112" s="108" t="s">
        <v>2647</v>
      </c>
      <c r="K112" s="108" t="s">
        <v>2648</v>
      </c>
      <c r="L112" s="106" t="s">
        <v>2649</v>
      </c>
      <c r="M112" s="110" t="s">
        <v>2650</v>
      </c>
      <c r="N112" s="107" t="s">
        <v>12</v>
      </c>
      <c r="O112" s="107" t="s">
        <v>5615</v>
      </c>
      <c r="P112" s="107" t="s">
        <v>5801</v>
      </c>
      <c r="Q112" s="107" t="s">
        <v>5577</v>
      </c>
      <c r="R112" s="107" t="s">
        <v>2651</v>
      </c>
      <c r="S112" s="107" t="s">
        <v>123</v>
      </c>
      <c r="T112" s="107"/>
      <c r="U112" s="107" t="s">
        <v>472</v>
      </c>
      <c r="V112" s="107">
        <v>69556</v>
      </c>
      <c r="W112" s="107" t="s">
        <v>10</v>
      </c>
      <c r="X112" s="107">
        <v>69556</v>
      </c>
      <c r="Y112" s="107" t="s">
        <v>10</v>
      </c>
      <c r="Z112" s="107" t="s">
        <v>2662</v>
      </c>
      <c r="AA112" s="107" t="s">
        <v>1059</v>
      </c>
      <c r="AB112" s="107" t="s">
        <v>273</v>
      </c>
      <c r="AC112" s="120" t="s">
        <v>2484</v>
      </c>
      <c r="AD112" s="120" t="s">
        <v>5532</v>
      </c>
      <c r="AE112" s="107" t="s">
        <v>1139</v>
      </c>
      <c r="AF112" s="107"/>
      <c r="AG112" s="107" t="s">
        <v>268</v>
      </c>
      <c r="AH112" s="107">
        <v>69556</v>
      </c>
      <c r="AI112" s="120">
        <f>INDEX(Exposure_GWASs!F:F,MATCH(Charlie!AE112,Exposure_GWASs!C:C,0))</f>
        <v>322154</v>
      </c>
      <c r="AJ112" s="107" t="s">
        <v>1291</v>
      </c>
      <c r="AK112" s="107" t="s">
        <v>2465</v>
      </c>
      <c r="AL112" s="107" t="s">
        <v>273</v>
      </c>
      <c r="AM112" s="107" t="s">
        <v>1009</v>
      </c>
      <c r="AN112" s="107" t="s">
        <v>2652</v>
      </c>
      <c r="AO112" s="107" t="s">
        <v>2653</v>
      </c>
      <c r="AP112" s="107" t="s">
        <v>1009</v>
      </c>
      <c r="AQ112" s="107" t="s">
        <v>138</v>
      </c>
      <c r="AR112" s="107" t="s">
        <v>1009</v>
      </c>
      <c r="AS112" s="107" t="s">
        <v>1009</v>
      </c>
      <c r="AT112" s="107" t="s">
        <v>1009</v>
      </c>
      <c r="AU112" s="107" t="s">
        <v>10</v>
      </c>
      <c r="AV112" s="107" t="s">
        <v>10</v>
      </c>
      <c r="AW112" s="107">
        <v>84</v>
      </c>
      <c r="AX112" s="107">
        <v>77</v>
      </c>
      <c r="AY112" s="105" t="s">
        <v>2654</v>
      </c>
      <c r="AZ112" s="105" t="s">
        <v>1009</v>
      </c>
      <c r="BA112" s="105" t="s">
        <v>2544</v>
      </c>
      <c r="BB112" s="107" t="s">
        <v>54</v>
      </c>
      <c r="BC112" s="105" t="s">
        <v>17</v>
      </c>
      <c r="BD112" s="105"/>
      <c r="BE112" s="105"/>
      <c r="BF112" s="105"/>
      <c r="BG112" s="105"/>
      <c r="BH112" s="105" t="s">
        <v>2655</v>
      </c>
      <c r="BI112" s="105" t="s">
        <v>2656</v>
      </c>
      <c r="BJ112" s="105" t="s">
        <v>2657</v>
      </c>
      <c r="BK112" s="105" t="s">
        <v>1009</v>
      </c>
      <c r="BL112" s="105" t="s">
        <v>201</v>
      </c>
      <c r="BM112" s="105" t="s">
        <v>2658</v>
      </c>
      <c r="BN112" s="105" t="s">
        <v>201</v>
      </c>
      <c r="BO112" s="105" t="s">
        <v>128</v>
      </c>
      <c r="BP112" s="105" t="s">
        <v>1197</v>
      </c>
      <c r="BQ112" s="105" t="s">
        <v>1029</v>
      </c>
      <c r="BR112" s="105">
        <v>0.98</v>
      </c>
      <c r="BS112" s="105"/>
      <c r="BT112" s="105">
        <v>95</v>
      </c>
      <c r="BU112" s="105">
        <v>0.93</v>
      </c>
      <c r="BV112" s="105">
        <v>1.02</v>
      </c>
      <c r="BW112" s="105" t="s">
        <v>10</v>
      </c>
      <c r="BX112" s="105" t="s">
        <v>10</v>
      </c>
      <c r="BY112" s="105" t="s">
        <v>10</v>
      </c>
      <c r="BZ112" s="127" t="s">
        <v>2659</v>
      </c>
      <c r="CA112" s="105" t="s">
        <v>2660</v>
      </c>
      <c r="CB112" s="105" t="s">
        <v>11</v>
      </c>
      <c r="CC112" s="105" t="s">
        <v>2661</v>
      </c>
      <c r="CD112" s="106" t="s">
        <v>10</v>
      </c>
      <c r="CE112" s="105"/>
      <c r="CF112" s="105"/>
      <c r="CG112" s="105"/>
      <c r="CH112" s="105"/>
    </row>
    <row r="113" spans="1:86">
      <c r="A113" s="105">
        <v>58</v>
      </c>
      <c r="B113" s="105" t="s">
        <v>2437</v>
      </c>
      <c r="C113" s="105" t="s">
        <v>236</v>
      </c>
      <c r="D113" s="105" t="s">
        <v>2643</v>
      </c>
      <c r="E113" s="105">
        <v>2016</v>
      </c>
      <c r="F113" s="105" t="s">
        <v>2644</v>
      </c>
      <c r="G113" s="107" t="s">
        <v>2645</v>
      </c>
      <c r="H113" s="109" t="s">
        <v>241</v>
      </c>
      <c r="I113" s="108" t="s">
        <v>2646</v>
      </c>
      <c r="J113" s="108" t="s">
        <v>2647</v>
      </c>
      <c r="K113" s="108" t="s">
        <v>2648</v>
      </c>
      <c r="L113" s="106" t="s">
        <v>2649</v>
      </c>
      <c r="M113" s="110" t="s">
        <v>2650</v>
      </c>
      <c r="N113" s="107" t="s">
        <v>12</v>
      </c>
      <c r="O113" s="107" t="s">
        <v>5615</v>
      </c>
      <c r="P113" s="107" t="s">
        <v>5802</v>
      </c>
      <c r="Q113" s="107" t="s">
        <v>5577</v>
      </c>
      <c r="R113" s="107" t="s">
        <v>2651</v>
      </c>
      <c r="S113" s="107" t="s">
        <v>123</v>
      </c>
      <c r="T113" s="107"/>
      <c r="U113" s="107" t="s">
        <v>472</v>
      </c>
      <c r="V113" s="107">
        <v>49770</v>
      </c>
      <c r="W113" s="107" t="s">
        <v>10</v>
      </c>
      <c r="X113" s="107">
        <v>49770</v>
      </c>
      <c r="Y113" s="107" t="s">
        <v>10</v>
      </c>
      <c r="Z113" s="107" t="s">
        <v>2662</v>
      </c>
      <c r="AA113" s="107" t="s">
        <v>1059</v>
      </c>
      <c r="AB113" s="107" t="s">
        <v>273</v>
      </c>
      <c r="AC113" s="120" t="s">
        <v>2484</v>
      </c>
      <c r="AD113" s="120" t="s">
        <v>5532</v>
      </c>
      <c r="AE113" s="107" t="s">
        <v>1139</v>
      </c>
      <c r="AF113" s="107"/>
      <c r="AG113" s="107" t="s">
        <v>268</v>
      </c>
      <c r="AH113" s="107">
        <v>49770</v>
      </c>
      <c r="AI113" s="120">
        <f>INDEX(Exposure_GWASs!F:F,MATCH(Charlie!AE113,Exposure_GWASs!C:C,0))</f>
        <v>322154</v>
      </c>
      <c r="AJ113" s="107" t="s">
        <v>1291</v>
      </c>
      <c r="AK113" s="107" t="s">
        <v>2465</v>
      </c>
      <c r="AL113" s="107" t="s">
        <v>273</v>
      </c>
      <c r="AM113" s="107" t="s">
        <v>1009</v>
      </c>
      <c r="AN113" s="107" t="s">
        <v>2652</v>
      </c>
      <c r="AO113" s="107" t="s">
        <v>2653</v>
      </c>
      <c r="AP113" s="107" t="s">
        <v>1009</v>
      </c>
      <c r="AQ113" s="107" t="s">
        <v>138</v>
      </c>
      <c r="AR113" s="107" t="s">
        <v>1009</v>
      </c>
      <c r="AS113" s="107" t="s">
        <v>1009</v>
      </c>
      <c r="AT113" s="107" t="s">
        <v>1009</v>
      </c>
      <c r="AU113" s="107" t="s">
        <v>10</v>
      </c>
      <c r="AV113" s="107" t="s">
        <v>10</v>
      </c>
      <c r="AW113" s="107">
        <v>84</v>
      </c>
      <c r="AX113" s="107">
        <v>77</v>
      </c>
      <c r="AY113" s="105" t="s">
        <v>2654</v>
      </c>
      <c r="AZ113" s="105" t="s">
        <v>1009</v>
      </c>
      <c r="BA113" s="105" t="s">
        <v>2544</v>
      </c>
      <c r="BB113" s="107" t="s">
        <v>54</v>
      </c>
      <c r="BC113" s="105" t="s">
        <v>17</v>
      </c>
      <c r="BD113" s="105"/>
      <c r="BE113" s="105"/>
      <c r="BF113" s="105"/>
      <c r="BG113" s="105"/>
      <c r="BH113" s="105" t="s">
        <v>2655</v>
      </c>
      <c r="BI113" s="105" t="s">
        <v>2656</v>
      </c>
      <c r="BJ113" s="105" t="s">
        <v>2657</v>
      </c>
      <c r="BK113" s="105" t="s">
        <v>1009</v>
      </c>
      <c r="BL113" s="105" t="s">
        <v>201</v>
      </c>
      <c r="BM113" s="105" t="s">
        <v>2658</v>
      </c>
      <c r="BN113" s="105" t="s">
        <v>201</v>
      </c>
      <c r="BO113" s="105" t="s">
        <v>128</v>
      </c>
      <c r="BP113" s="105" t="s">
        <v>1197</v>
      </c>
      <c r="BQ113" s="105" t="s">
        <v>1029</v>
      </c>
      <c r="BR113" s="105">
        <v>1.01</v>
      </c>
      <c r="BS113" s="105"/>
      <c r="BT113" s="105">
        <v>95</v>
      </c>
      <c r="BU113" s="105">
        <v>0.87</v>
      </c>
      <c r="BV113" s="105">
        <v>1.1499999999999999</v>
      </c>
      <c r="BW113" s="105" t="s">
        <v>2544</v>
      </c>
      <c r="BX113" s="105" t="s">
        <v>2544</v>
      </c>
      <c r="BY113" s="105" t="s">
        <v>2544</v>
      </c>
      <c r="BZ113" s="127" t="s">
        <v>2659</v>
      </c>
      <c r="CA113" s="105" t="s">
        <v>2660</v>
      </c>
      <c r="CB113" s="105" t="s">
        <v>11</v>
      </c>
      <c r="CC113" s="105" t="s">
        <v>2661</v>
      </c>
      <c r="CD113" s="106" t="s">
        <v>10</v>
      </c>
      <c r="CE113" s="105"/>
      <c r="CF113" s="105"/>
      <c r="CG113" s="105"/>
      <c r="CH113" s="105"/>
    </row>
    <row r="114" spans="1:86">
      <c r="A114" s="105">
        <v>58</v>
      </c>
      <c r="B114" s="105" t="s">
        <v>2437</v>
      </c>
      <c r="C114" s="105" t="s">
        <v>236</v>
      </c>
      <c r="D114" s="105" t="s">
        <v>2643</v>
      </c>
      <c r="E114" s="105">
        <v>2016</v>
      </c>
      <c r="F114" s="105" t="s">
        <v>2644</v>
      </c>
      <c r="G114" s="107" t="s">
        <v>2645</v>
      </c>
      <c r="H114" s="109" t="s">
        <v>241</v>
      </c>
      <c r="I114" s="108" t="s">
        <v>2646</v>
      </c>
      <c r="J114" s="108" t="s">
        <v>2647</v>
      </c>
      <c r="K114" s="108" t="s">
        <v>2648</v>
      </c>
      <c r="L114" s="106" t="s">
        <v>2649</v>
      </c>
      <c r="M114" s="110" t="s">
        <v>2650</v>
      </c>
      <c r="N114" s="107" t="s">
        <v>12</v>
      </c>
      <c r="O114" s="107" t="s">
        <v>5615</v>
      </c>
      <c r="P114" s="105" t="s">
        <v>5803</v>
      </c>
      <c r="Q114" s="107" t="s">
        <v>5577</v>
      </c>
      <c r="R114" s="107" t="s">
        <v>2651</v>
      </c>
      <c r="S114" s="107" t="s">
        <v>123</v>
      </c>
      <c r="T114" s="107"/>
      <c r="U114" s="107" t="s">
        <v>472</v>
      </c>
      <c r="V114" s="107">
        <v>62231</v>
      </c>
      <c r="W114" s="107" t="s">
        <v>10</v>
      </c>
      <c r="X114" s="107">
        <v>62231</v>
      </c>
      <c r="Y114" s="107" t="s">
        <v>10</v>
      </c>
      <c r="Z114" s="107" t="s">
        <v>2662</v>
      </c>
      <c r="AA114" s="107" t="s">
        <v>1059</v>
      </c>
      <c r="AB114" s="107" t="s">
        <v>273</v>
      </c>
      <c r="AC114" s="120" t="s">
        <v>2484</v>
      </c>
      <c r="AD114" s="120" t="s">
        <v>5532</v>
      </c>
      <c r="AE114" s="107" t="s">
        <v>1139</v>
      </c>
      <c r="AF114" s="107"/>
      <c r="AG114" s="107" t="s">
        <v>268</v>
      </c>
      <c r="AH114" s="107">
        <v>62231</v>
      </c>
      <c r="AI114" s="120">
        <f>INDEX(Exposure_GWASs!F:F,MATCH(Charlie!AE114,Exposure_GWASs!C:C,0))</f>
        <v>322154</v>
      </c>
      <c r="AJ114" s="107" t="s">
        <v>1291</v>
      </c>
      <c r="AK114" s="107" t="s">
        <v>2465</v>
      </c>
      <c r="AL114" s="107" t="s">
        <v>273</v>
      </c>
      <c r="AM114" s="107" t="s">
        <v>1009</v>
      </c>
      <c r="AN114" s="107" t="s">
        <v>2652</v>
      </c>
      <c r="AO114" s="107" t="s">
        <v>2653</v>
      </c>
      <c r="AP114" s="107" t="s">
        <v>1009</v>
      </c>
      <c r="AQ114" s="107" t="s">
        <v>138</v>
      </c>
      <c r="AR114" s="107" t="s">
        <v>1009</v>
      </c>
      <c r="AS114" s="107" t="s">
        <v>1009</v>
      </c>
      <c r="AT114" s="107" t="s">
        <v>1009</v>
      </c>
      <c r="AU114" s="107" t="s">
        <v>10</v>
      </c>
      <c r="AV114" s="107" t="s">
        <v>10</v>
      </c>
      <c r="AW114" s="107">
        <v>84</v>
      </c>
      <c r="AX114" s="107">
        <v>77</v>
      </c>
      <c r="AY114" s="105" t="s">
        <v>2654</v>
      </c>
      <c r="AZ114" s="105" t="s">
        <v>1009</v>
      </c>
      <c r="BA114" s="105" t="s">
        <v>2544</v>
      </c>
      <c r="BB114" s="107" t="s">
        <v>54</v>
      </c>
      <c r="BC114" s="105" t="s">
        <v>17</v>
      </c>
      <c r="BD114" s="105"/>
      <c r="BE114" s="105"/>
      <c r="BF114" s="105"/>
      <c r="BG114" s="105"/>
      <c r="BH114" s="105" t="s">
        <v>2655</v>
      </c>
      <c r="BI114" s="105" t="s">
        <v>2656</v>
      </c>
      <c r="BJ114" s="105" t="s">
        <v>2657</v>
      </c>
      <c r="BK114" s="105" t="s">
        <v>1009</v>
      </c>
      <c r="BL114" s="105" t="s">
        <v>201</v>
      </c>
      <c r="BM114" s="105" t="s">
        <v>2658</v>
      </c>
      <c r="BN114" s="105" t="s">
        <v>201</v>
      </c>
      <c r="BO114" s="105" t="s">
        <v>128</v>
      </c>
      <c r="BP114" s="105" t="s">
        <v>1197</v>
      </c>
      <c r="BQ114" s="105" t="s">
        <v>1029</v>
      </c>
      <c r="BR114" s="105">
        <v>0.98</v>
      </c>
      <c r="BS114" s="105"/>
      <c r="BT114" s="105">
        <v>95</v>
      </c>
      <c r="BU114" s="105">
        <v>0.93</v>
      </c>
      <c r="BV114" s="105">
        <v>1.02</v>
      </c>
      <c r="BW114" s="105" t="s">
        <v>10</v>
      </c>
      <c r="BX114" s="105" t="s">
        <v>10</v>
      </c>
      <c r="BY114" s="105" t="s">
        <v>10</v>
      </c>
      <c r="BZ114" s="127" t="s">
        <v>2659</v>
      </c>
      <c r="CA114" s="105" t="s">
        <v>2660</v>
      </c>
      <c r="CB114" s="105" t="s">
        <v>11</v>
      </c>
      <c r="CC114" s="105" t="s">
        <v>2661</v>
      </c>
      <c r="CD114" s="106" t="s">
        <v>10</v>
      </c>
      <c r="CE114" s="105"/>
      <c r="CF114" s="105"/>
      <c r="CG114" s="105"/>
      <c r="CH114" s="105"/>
    </row>
    <row r="115" spans="1:86">
      <c r="A115" s="105">
        <v>58</v>
      </c>
      <c r="B115" s="105" t="s">
        <v>2437</v>
      </c>
      <c r="C115" s="105" t="s">
        <v>236</v>
      </c>
      <c r="D115" s="105" t="s">
        <v>2643</v>
      </c>
      <c r="E115" s="105">
        <v>2016</v>
      </c>
      <c r="F115" s="105" t="s">
        <v>2644</v>
      </c>
      <c r="G115" s="107" t="s">
        <v>2645</v>
      </c>
      <c r="H115" s="109" t="s">
        <v>241</v>
      </c>
      <c r="I115" s="108" t="s">
        <v>2646</v>
      </c>
      <c r="J115" s="108" t="s">
        <v>2647</v>
      </c>
      <c r="K115" s="108" t="s">
        <v>2648</v>
      </c>
      <c r="L115" s="106" t="s">
        <v>2649</v>
      </c>
      <c r="M115" s="110" t="s">
        <v>2650</v>
      </c>
      <c r="N115" s="107" t="s">
        <v>12</v>
      </c>
      <c r="O115" s="107" t="s">
        <v>5615</v>
      </c>
      <c r="P115" s="107" t="s">
        <v>5804</v>
      </c>
      <c r="Q115" s="107" t="s">
        <v>5577</v>
      </c>
      <c r="R115" s="107" t="s">
        <v>2651</v>
      </c>
      <c r="S115" s="107" t="s">
        <v>123</v>
      </c>
      <c r="T115" s="107"/>
      <c r="U115" s="107" t="s">
        <v>472</v>
      </c>
      <c r="V115" s="107">
        <v>52208</v>
      </c>
      <c r="W115" s="107" t="s">
        <v>10</v>
      </c>
      <c r="X115" s="107">
        <v>52208</v>
      </c>
      <c r="Y115" s="107" t="s">
        <v>10</v>
      </c>
      <c r="Z115" s="107" t="s">
        <v>2662</v>
      </c>
      <c r="AA115" s="107" t="s">
        <v>1059</v>
      </c>
      <c r="AB115" s="107" t="s">
        <v>273</v>
      </c>
      <c r="AC115" s="120" t="s">
        <v>2484</v>
      </c>
      <c r="AD115" s="120" t="s">
        <v>5532</v>
      </c>
      <c r="AE115" s="107" t="s">
        <v>1139</v>
      </c>
      <c r="AF115" s="107"/>
      <c r="AG115" s="107" t="s">
        <v>268</v>
      </c>
      <c r="AH115" s="107">
        <v>52208</v>
      </c>
      <c r="AI115" s="120">
        <f>INDEX(Exposure_GWASs!F:F,MATCH(Charlie!AE115,Exposure_GWASs!C:C,0))</f>
        <v>322154</v>
      </c>
      <c r="AJ115" s="107" t="s">
        <v>1291</v>
      </c>
      <c r="AK115" s="107" t="s">
        <v>2465</v>
      </c>
      <c r="AL115" s="107" t="s">
        <v>273</v>
      </c>
      <c r="AM115" s="107" t="s">
        <v>1009</v>
      </c>
      <c r="AN115" s="107" t="s">
        <v>2652</v>
      </c>
      <c r="AO115" s="107" t="s">
        <v>2653</v>
      </c>
      <c r="AP115" s="107" t="s">
        <v>1009</v>
      </c>
      <c r="AQ115" s="107" t="s">
        <v>138</v>
      </c>
      <c r="AR115" s="107" t="s">
        <v>1009</v>
      </c>
      <c r="AS115" s="107" t="s">
        <v>1009</v>
      </c>
      <c r="AT115" s="107" t="s">
        <v>1009</v>
      </c>
      <c r="AU115" s="107" t="s">
        <v>10</v>
      </c>
      <c r="AV115" s="107" t="s">
        <v>10</v>
      </c>
      <c r="AW115" s="107">
        <v>84</v>
      </c>
      <c r="AX115" s="107">
        <v>77</v>
      </c>
      <c r="AY115" s="105" t="s">
        <v>2654</v>
      </c>
      <c r="AZ115" s="105" t="s">
        <v>1009</v>
      </c>
      <c r="BA115" s="105" t="s">
        <v>2544</v>
      </c>
      <c r="BB115" s="107" t="s">
        <v>54</v>
      </c>
      <c r="BC115" s="105" t="s">
        <v>17</v>
      </c>
      <c r="BD115" s="105"/>
      <c r="BE115" s="105"/>
      <c r="BF115" s="105"/>
      <c r="BG115" s="105"/>
      <c r="BH115" s="105" t="s">
        <v>2655</v>
      </c>
      <c r="BI115" s="105" t="s">
        <v>2656</v>
      </c>
      <c r="BJ115" s="105" t="s">
        <v>2657</v>
      </c>
      <c r="BK115" s="105" t="s">
        <v>1009</v>
      </c>
      <c r="BL115" s="105" t="s">
        <v>201</v>
      </c>
      <c r="BM115" s="105" t="s">
        <v>2658</v>
      </c>
      <c r="BN115" s="105" t="s">
        <v>201</v>
      </c>
      <c r="BO115" s="105" t="s">
        <v>128</v>
      </c>
      <c r="BP115" s="105" t="s">
        <v>1197</v>
      </c>
      <c r="BQ115" s="105" t="s">
        <v>1029</v>
      </c>
      <c r="BR115" s="105">
        <v>1.1299999999999999</v>
      </c>
      <c r="BS115" s="105"/>
      <c r="BT115" s="105">
        <v>95</v>
      </c>
      <c r="BU115" s="105">
        <v>1.01</v>
      </c>
      <c r="BV115" s="105">
        <v>1.25</v>
      </c>
      <c r="BW115" s="105" t="s">
        <v>2544</v>
      </c>
      <c r="BX115" s="105" t="s">
        <v>2544</v>
      </c>
      <c r="BY115" s="105" t="s">
        <v>2544</v>
      </c>
      <c r="BZ115" s="127" t="s">
        <v>2659</v>
      </c>
      <c r="CA115" s="105" t="s">
        <v>2660</v>
      </c>
      <c r="CB115" s="105" t="s">
        <v>11</v>
      </c>
      <c r="CC115" s="105" t="s">
        <v>2661</v>
      </c>
      <c r="CD115" s="106" t="s">
        <v>10</v>
      </c>
      <c r="CE115" s="105"/>
      <c r="CF115" s="105"/>
      <c r="CG115" s="105"/>
      <c r="CH115" s="105"/>
    </row>
    <row r="116" spans="1:86">
      <c r="A116" s="105">
        <v>58</v>
      </c>
      <c r="B116" s="105" t="s">
        <v>2437</v>
      </c>
      <c r="C116" s="105" t="s">
        <v>236</v>
      </c>
      <c r="D116" s="105" t="s">
        <v>2643</v>
      </c>
      <c r="E116" s="105">
        <v>2016</v>
      </c>
      <c r="F116" s="105" t="s">
        <v>2644</v>
      </c>
      <c r="G116" s="107" t="s">
        <v>2645</v>
      </c>
      <c r="H116" s="109" t="s">
        <v>241</v>
      </c>
      <c r="I116" s="108" t="s">
        <v>2646</v>
      </c>
      <c r="J116" s="108" t="s">
        <v>2647</v>
      </c>
      <c r="K116" s="108" t="s">
        <v>2648</v>
      </c>
      <c r="L116" s="106" t="s">
        <v>2649</v>
      </c>
      <c r="M116" s="110" t="s">
        <v>2650</v>
      </c>
      <c r="N116" s="107" t="s">
        <v>12</v>
      </c>
      <c r="O116" s="107" t="s">
        <v>5615</v>
      </c>
      <c r="P116" s="105" t="s">
        <v>5805</v>
      </c>
      <c r="Q116" s="107" t="s">
        <v>5577</v>
      </c>
      <c r="R116" s="107" t="s">
        <v>2651</v>
      </c>
      <c r="S116" s="107" t="s">
        <v>123</v>
      </c>
      <c r="T116" s="107"/>
      <c r="U116" s="107" t="s">
        <v>472</v>
      </c>
      <c r="V116" s="107">
        <v>61430</v>
      </c>
      <c r="W116" s="107" t="s">
        <v>10</v>
      </c>
      <c r="X116" s="107">
        <v>61430</v>
      </c>
      <c r="Y116" s="107" t="s">
        <v>10</v>
      </c>
      <c r="Z116" s="107" t="s">
        <v>2662</v>
      </c>
      <c r="AA116" s="107" t="s">
        <v>1059</v>
      </c>
      <c r="AB116" s="107" t="s">
        <v>273</v>
      </c>
      <c r="AC116" s="120" t="s">
        <v>2484</v>
      </c>
      <c r="AD116" s="120" t="s">
        <v>5532</v>
      </c>
      <c r="AE116" s="107" t="s">
        <v>1139</v>
      </c>
      <c r="AF116" s="107"/>
      <c r="AG116" s="107" t="s">
        <v>268</v>
      </c>
      <c r="AH116" s="107">
        <v>61430</v>
      </c>
      <c r="AI116" s="120">
        <f>INDEX(Exposure_GWASs!F:F,MATCH(Charlie!AE116,Exposure_GWASs!C:C,0))</f>
        <v>322154</v>
      </c>
      <c r="AJ116" s="107" t="s">
        <v>1291</v>
      </c>
      <c r="AK116" s="107" t="s">
        <v>2465</v>
      </c>
      <c r="AL116" s="107" t="s">
        <v>273</v>
      </c>
      <c r="AM116" s="107" t="s">
        <v>1009</v>
      </c>
      <c r="AN116" s="107" t="s">
        <v>2652</v>
      </c>
      <c r="AO116" s="107" t="s">
        <v>2653</v>
      </c>
      <c r="AP116" s="107" t="s">
        <v>1009</v>
      </c>
      <c r="AQ116" s="107" t="s">
        <v>138</v>
      </c>
      <c r="AR116" s="107" t="s">
        <v>1009</v>
      </c>
      <c r="AS116" s="107" t="s">
        <v>1009</v>
      </c>
      <c r="AT116" s="107" t="s">
        <v>1009</v>
      </c>
      <c r="AU116" s="107" t="s">
        <v>10</v>
      </c>
      <c r="AV116" s="107" t="s">
        <v>10</v>
      </c>
      <c r="AW116" s="107">
        <v>84</v>
      </c>
      <c r="AX116" s="107">
        <v>77</v>
      </c>
      <c r="AY116" s="105" t="s">
        <v>2654</v>
      </c>
      <c r="AZ116" s="105" t="s">
        <v>1009</v>
      </c>
      <c r="BA116" s="105" t="s">
        <v>2544</v>
      </c>
      <c r="BB116" s="107" t="s">
        <v>54</v>
      </c>
      <c r="BC116" s="105" t="s">
        <v>17</v>
      </c>
      <c r="BD116" s="105"/>
      <c r="BE116" s="105"/>
      <c r="BF116" s="105"/>
      <c r="BG116" s="105"/>
      <c r="BH116" s="105" t="s">
        <v>2655</v>
      </c>
      <c r="BI116" s="105" t="s">
        <v>2656</v>
      </c>
      <c r="BJ116" s="105" t="s">
        <v>2657</v>
      </c>
      <c r="BK116" s="105" t="s">
        <v>1009</v>
      </c>
      <c r="BL116" s="105" t="s">
        <v>201</v>
      </c>
      <c r="BM116" s="105" t="s">
        <v>2658</v>
      </c>
      <c r="BN116" s="105" t="s">
        <v>201</v>
      </c>
      <c r="BO116" s="105" t="s">
        <v>128</v>
      </c>
      <c r="BP116" s="105" t="s">
        <v>1197</v>
      </c>
      <c r="BQ116" s="105" t="s">
        <v>1029</v>
      </c>
      <c r="BR116" s="105">
        <v>0.97</v>
      </c>
      <c r="BS116" s="105"/>
      <c r="BT116" s="105">
        <v>95</v>
      </c>
      <c r="BU116" s="105">
        <v>0.92</v>
      </c>
      <c r="BV116" s="105">
        <v>1.02</v>
      </c>
      <c r="BW116" s="105" t="s">
        <v>10</v>
      </c>
      <c r="BX116" s="105" t="s">
        <v>10</v>
      </c>
      <c r="BY116" s="105" t="s">
        <v>10</v>
      </c>
      <c r="BZ116" s="127" t="s">
        <v>2659</v>
      </c>
      <c r="CA116" s="105" t="s">
        <v>2660</v>
      </c>
      <c r="CB116" s="105" t="s">
        <v>11</v>
      </c>
      <c r="CC116" s="105" t="s">
        <v>2661</v>
      </c>
      <c r="CD116" s="106" t="s">
        <v>10</v>
      </c>
      <c r="CE116" s="105"/>
      <c r="CF116" s="105"/>
      <c r="CG116" s="105"/>
      <c r="CH116" s="105"/>
    </row>
    <row r="117" spans="1:86">
      <c r="A117" s="105">
        <v>58</v>
      </c>
      <c r="B117" s="105" t="s">
        <v>2437</v>
      </c>
      <c r="C117" s="105" t="s">
        <v>236</v>
      </c>
      <c r="D117" s="105" t="s">
        <v>2643</v>
      </c>
      <c r="E117" s="105">
        <v>2016</v>
      </c>
      <c r="F117" s="105" t="s">
        <v>2644</v>
      </c>
      <c r="G117" s="107" t="s">
        <v>2645</v>
      </c>
      <c r="H117" s="109" t="s">
        <v>241</v>
      </c>
      <c r="I117" s="108" t="s">
        <v>2646</v>
      </c>
      <c r="J117" s="108" t="s">
        <v>2647</v>
      </c>
      <c r="K117" s="108" t="s">
        <v>2648</v>
      </c>
      <c r="L117" s="106" t="s">
        <v>2649</v>
      </c>
      <c r="M117" s="110" t="s">
        <v>2650</v>
      </c>
      <c r="N117" s="107" t="s">
        <v>12</v>
      </c>
      <c r="O117" s="107" t="s">
        <v>5615</v>
      </c>
      <c r="P117" s="105" t="s">
        <v>5806</v>
      </c>
      <c r="Q117" s="107" t="s">
        <v>5577</v>
      </c>
      <c r="R117" s="107" t="s">
        <v>2651</v>
      </c>
      <c r="S117" s="107" t="s">
        <v>123</v>
      </c>
      <c r="T117" s="107"/>
      <c r="U117" s="107" t="s">
        <v>472</v>
      </c>
      <c r="V117" s="107">
        <v>28855</v>
      </c>
      <c r="W117" s="107" t="s">
        <v>10</v>
      </c>
      <c r="X117" s="107">
        <v>28855</v>
      </c>
      <c r="Y117" s="107" t="s">
        <v>10</v>
      </c>
      <c r="Z117" s="107" t="s">
        <v>2662</v>
      </c>
      <c r="AA117" s="107" t="s">
        <v>1059</v>
      </c>
      <c r="AB117" s="107" t="s">
        <v>273</v>
      </c>
      <c r="AC117" s="120" t="s">
        <v>2484</v>
      </c>
      <c r="AD117" s="120" t="s">
        <v>5532</v>
      </c>
      <c r="AE117" s="107" t="s">
        <v>1139</v>
      </c>
      <c r="AF117" s="107"/>
      <c r="AG117" s="107" t="s">
        <v>268</v>
      </c>
      <c r="AH117" s="107">
        <v>28855</v>
      </c>
      <c r="AI117" s="120">
        <f>INDEX(Exposure_GWASs!F:F,MATCH(Charlie!AE117,Exposure_GWASs!C:C,0))</f>
        <v>322154</v>
      </c>
      <c r="AJ117" s="107" t="s">
        <v>1291</v>
      </c>
      <c r="AK117" s="107" t="s">
        <v>2465</v>
      </c>
      <c r="AL117" s="107" t="s">
        <v>273</v>
      </c>
      <c r="AM117" s="107" t="s">
        <v>1009</v>
      </c>
      <c r="AN117" s="107" t="s">
        <v>2652</v>
      </c>
      <c r="AO117" s="107" t="s">
        <v>2653</v>
      </c>
      <c r="AP117" s="107" t="s">
        <v>1009</v>
      </c>
      <c r="AQ117" s="107" t="s">
        <v>138</v>
      </c>
      <c r="AR117" s="107" t="s">
        <v>1009</v>
      </c>
      <c r="AS117" s="107" t="s">
        <v>1009</v>
      </c>
      <c r="AT117" s="107" t="s">
        <v>1009</v>
      </c>
      <c r="AU117" s="107" t="s">
        <v>10</v>
      </c>
      <c r="AV117" s="107" t="s">
        <v>10</v>
      </c>
      <c r="AW117" s="107">
        <v>84</v>
      </c>
      <c r="AX117" s="107">
        <v>77</v>
      </c>
      <c r="AY117" s="105" t="s">
        <v>2654</v>
      </c>
      <c r="AZ117" s="105" t="s">
        <v>1009</v>
      </c>
      <c r="BA117" s="105" t="s">
        <v>2544</v>
      </c>
      <c r="BB117" s="107" t="s">
        <v>54</v>
      </c>
      <c r="BC117" s="105" t="s">
        <v>17</v>
      </c>
      <c r="BD117" s="105"/>
      <c r="BE117" s="105"/>
      <c r="BF117" s="105"/>
      <c r="BG117" s="105"/>
      <c r="BH117" s="105" t="s">
        <v>2655</v>
      </c>
      <c r="BI117" s="105" t="s">
        <v>2656</v>
      </c>
      <c r="BJ117" s="105" t="s">
        <v>2657</v>
      </c>
      <c r="BK117" s="105" t="s">
        <v>1009</v>
      </c>
      <c r="BL117" s="105" t="s">
        <v>201</v>
      </c>
      <c r="BM117" s="105" t="s">
        <v>2658</v>
      </c>
      <c r="BN117" s="105" t="s">
        <v>201</v>
      </c>
      <c r="BO117" s="105" t="s">
        <v>128</v>
      </c>
      <c r="BP117" s="105" t="s">
        <v>1197</v>
      </c>
      <c r="BQ117" s="105" t="s">
        <v>1029</v>
      </c>
      <c r="BR117" s="105">
        <v>0.93</v>
      </c>
      <c r="BS117" s="105"/>
      <c r="BT117" s="105">
        <v>95</v>
      </c>
      <c r="BU117" s="105">
        <v>0.85</v>
      </c>
      <c r="BV117" s="105">
        <v>1.01</v>
      </c>
      <c r="BW117" s="105" t="s">
        <v>2544</v>
      </c>
      <c r="BX117" s="105" t="s">
        <v>2544</v>
      </c>
      <c r="BY117" s="105" t="s">
        <v>2544</v>
      </c>
      <c r="BZ117" s="127" t="s">
        <v>2659</v>
      </c>
      <c r="CA117" s="105" t="s">
        <v>2660</v>
      </c>
      <c r="CB117" s="105" t="s">
        <v>11</v>
      </c>
      <c r="CC117" s="105" t="s">
        <v>2661</v>
      </c>
      <c r="CD117" s="106" t="s">
        <v>10</v>
      </c>
      <c r="CE117" s="105"/>
      <c r="CF117" s="105"/>
      <c r="CG117" s="105"/>
      <c r="CH117" s="105"/>
    </row>
    <row r="118" spans="1:86">
      <c r="A118" s="105">
        <v>58</v>
      </c>
      <c r="B118" s="105" t="s">
        <v>2437</v>
      </c>
      <c r="C118" s="105" t="s">
        <v>236</v>
      </c>
      <c r="D118" s="105" t="s">
        <v>2643</v>
      </c>
      <c r="E118" s="105">
        <v>2016</v>
      </c>
      <c r="F118" s="105" t="s">
        <v>2644</v>
      </c>
      <c r="G118" s="107" t="s">
        <v>2645</v>
      </c>
      <c r="H118" s="109" t="s">
        <v>241</v>
      </c>
      <c r="I118" s="108" t="s">
        <v>2646</v>
      </c>
      <c r="J118" s="108" t="s">
        <v>2647</v>
      </c>
      <c r="K118" s="108" t="s">
        <v>2648</v>
      </c>
      <c r="L118" s="106" t="s">
        <v>2649</v>
      </c>
      <c r="M118" s="110" t="s">
        <v>2650</v>
      </c>
      <c r="N118" s="107" t="s">
        <v>12</v>
      </c>
      <c r="O118" s="107" t="s">
        <v>5615</v>
      </c>
      <c r="P118" s="107" t="s">
        <v>5615</v>
      </c>
      <c r="Q118" s="107" t="s">
        <v>5577</v>
      </c>
      <c r="R118" s="107" t="s">
        <v>2651</v>
      </c>
      <c r="S118" s="107" t="s">
        <v>123</v>
      </c>
      <c r="T118" s="107"/>
      <c r="U118" s="107" t="s">
        <v>472</v>
      </c>
      <c r="V118" s="107">
        <v>46235</v>
      </c>
      <c r="W118" s="107">
        <v>42482</v>
      </c>
      <c r="X118" s="107">
        <v>46235</v>
      </c>
      <c r="Y118" s="107">
        <v>42482</v>
      </c>
      <c r="Z118" s="107" t="s">
        <v>10</v>
      </c>
      <c r="AA118" s="107" t="s">
        <v>1059</v>
      </c>
      <c r="AB118" s="107" t="s">
        <v>273</v>
      </c>
      <c r="AC118" s="120" t="s">
        <v>2484</v>
      </c>
      <c r="AD118" s="120" t="s">
        <v>5533</v>
      </c>
      <c r="AE118" s="107" t="s">
        <v>1139</v>
      </c>
      <c r="AF118" s="107"/>
      <c r="AG118" s="107" t="s">
        <v>268</v>
      </c>
      <c r="AH118" s="107">
        <v>88807</v>
      </c>
      <c r="AI118" s="120">
        <f>INDEX(Exposure_GWASs!F:F,MATCH(Charlie!AE118,Exposure_GWASs!C:C,0))</f>
        <v>322154</v>
      </c>
      <c r="AJ118" s="107" t="s">
        <v>1291</v>
      </c>
      <c r="AK118" s="107" t="s">
        <v>2465</v>
      </c>
      <c r="AL118" s="107" t="s">
        <v>273</v>
      </c>
      <c r="AM118" s="107" t="s">
        <v>1009</v>
      </c>
      <c r="AN118" s="107" t="s">
        <v>2652</v>
      </c>
      <c r="AO118" s="107" t="s">
        <v>2653</v>
      </c>
      <c r="AP118" s="107" t="s">
        <v>1009</v>
      </c>
      <c r="AQ118" s="107" t="s">
        <v>138</v>
      </c>
      <c r="AR118" s="107" t="s">
        <v>1009</v>
      </c>
      <c r="AS118" s="107" t="s">
        <v>1009</v>
      </c>
      <c r="AT118" s="107" t="s">
        <v>1009</v>
      </c>
      <c r="AU118" s="107" t="s">
        <v>10</v>
      </c>
      <c r="AV118" s="107" t="s">
        <v>10</v>
      </c>
      <c r="AW118" s="107">
        <v>84</v>
      </c>
      <c r="AX118" s="107">
        <v>77</v>
      </c>
      <c r="AY118" s="105" t="s">
        <v>2654</v>
      </c>
      <c r="AZ118" s="105" t="s">
        <v>1009</v>
      </c>
      <c r="BA118" s="105" t="s">
        <v>2544</v>
      </c>
      <c r="BB118" s="107" t="s">
        <v>54</v>
      </c>
      <c r="BC118" s="105" t="s">
        <v>17</v>
      </c>
      <c r="BD118" s="105"/>
      <c r="BE118" s="105"/>
      <c r="BF118" s="105"/>
      <c r="BG118" s="105"/>
      <c r="BH118" s="105" t="s">
        <v>2655</v>
      </c>
      <c r="BI118" s="105" t="s">
        <v>2656</v>
      </c>
      <c r="BJ118" s="105" t="s">
        <v>2657</v>
      </c>
      <c r="BK118" s="105" t="s">
        <v>1009</v>
      </c>
      <c r="BL118" s="105" t="s">
        <v>201</v>
      </c>
      <c r="BM118" s="105" t="s">
        <v>2658</v>
      </c>
      <c r="BN118" s="105" t="s">
        <v>201</v>
      </c>
      <c r="BO118" s="105" t="s">
        <v>128</v>
      </c>
      <c r="BP118" s="105" t="s">
        <v>1197</v>
      </c>
      <c r="BQ118" s="105" t="s">
        <v>1029</v>
      </c>
      <c r="BR118" s="105">
        <v>0.9</v>
      </c>
      <c r="BS118" s="105"/>
      <c r="BT118" s="105">
        <v>95</v>
      </c>
      <c r="BU118" s="105">
        <v>0.82</v>
      </c>
      <c r="BV118" s="105">
        <v>0.98</v>
      </c>
      <c r="BW118" s="105" t="s">
        <v>10</v>
      </c>
      <c r="BX118" s="105" t="s">
        <v>10</v>
      </c>
      <c r="BY118" s="105" t="s">
        <v>10</v>
      </c>
      <c r="BZ118" s="127" t="s">
        <v>2659</v>
      </c>
      <c r="CA118" s="105" t="s">
        <v>2660</v>
      </c>
      <c r="CB118" s="105" t="s">
        <v>11</v>
      </c>
      <c r="CC118" s="105" t="s">
        <v>2661</v>
      </c>
      <c r="CD118" s="106" t="s">
        <v>10</v>
      </c>
      <c r="CE118" s="105"/>
      <c r="CF118" s="105"/>
      <c r="CG118" s="105"/>
      <c r="CH118" s="105"/>
    </row>
    <row r="119" spans="1:86">
      <c r="A119" s="105">
        <v>58</v>
      </c>
      <c r="B119" s="105" t="s">
        <v>2437</v>
      </c>
      <c r="C119" s="105" t="s">
        <v>236</v>
      </c>
      <c r="D119" s="105" t="s">
        <v>2643</v>
      </c>
      <c r="E119" s="105">
        <v>2016</v>
      </c>
      <c r="F119" s="105" t="s">
        <v>2644</v>
      </c>
      <c r="G119" s="107" t="s">
        <v>2645</v>
      </c>
      <c r="H119" s="109" t="s">
        <v>241</v>
      </c>
      <c r="I119" s="108" t="s">
        <v>2646</v>
      </c>
      <c r="J119" s="108" t="s">
        <v>2647</v>
      </c>
      <c r="K119" s="108" t="s">
        <v>2648</v>
      </c>
      <c r="L119" s="106" t="s">
        <v>2649</v>
      </c>
      <c r="M119" s="110" t="s">
        <v>2650</v>
      </c>
      <c r="N119" s="107" t="s">
        <v>12</v>
      </c>
      <c r="O119" s="107" t="s">
        <v>5615</v>
      </c>
      <c r="P119" s="107" t="s">
        <v>5616</v>
      </c>
      <c r="Q119" s="107" t="s">
        <v>5577</v>
      </c>
      <c r="R119" s="107" t="s">
        <v>2651</v>
      </c>
      <c r="S119" s="107" t="s">
        <v>123</v>
      </c>
      <c r="T119" s="107"/>
      <c r="U119" s="107" t="s">
        <v>472</v>
      </c>
      <c r="V119" s="107">
        <v>19262</v>
      </c>
      <c r="W119" s="107" t="s">
        <v>10</v>
      </c>
      <c r="X119" s="107">
        <v>19262</v>
      </c>
      <c r="Y119" s="107" t="s">
        <v>10</v>
      </c>
      <c r="Z119" s="107" t="s">
        <v>2662</v>
      </c>
      <c r="AA119" s="107" t="s">
        <v>1059</v>
      </c>
      <c r="AB119" s="107" t="s">
        <v>273</v>
      </c>
      <c r="AC119" s="120" t="s">
        <v>2484</v>
      </c>
      <c r="AD119" s="120" t="s">
        <v>5533</v>
      </c>
      <c r="AE119" s="107" t="s">
        <v>1139</v>
      </c>
      <c r="AF119" s="107"/>
      <c r="AG119" s="107" t="s">
        <v>268</v>
      </c>
      <c r="AH119" s="107">
        <v>19262</v>
      </c>
      <c r="AI119" s="120">
        <f>INDEX(Exposure_GWASs!F:F,MATCH(Charlie!AE119,Exposure_GWASs!C:C,0))</f>
        <v>322154</v>
      </c>
      <c r="AJ119" s="107" t="s">
        <v>1291</v>
      </c>
      <c r="AK119" s="107" t="s">
        <v>2465</v>
      </c>
      <c r="AL119" s="107" t="s">
        <v>273</v>
      </c>
      <c r="AM119" s="107" t="s">
        <v>1009</v>
      </c>
      <c r="AN119" s="107" t="s">
        <v>2652</v>
      </c>
      <c r="AO119" s="107" t="s">
        <v>2653</v>
      </c>
      <c r="AP119" s="107" t="s">
        <v>1009</v>
      </c>
      <c r="AQ119" s="107" t="s">
        <v>138</v>
      </c>
      <c r="AR119" s="107" t="s">
        <v>1009</v>
      </c>
      <c r="AS119" s="107" t="s">
        <v>1009</v>
      </c>
      <c r="AT119" s="107" t="s">
        <v>1009</v>
      </c>
      <c r="AU119" s="107" t="s">
        <v>10</v>
      </c>
      <c r="AV119" s="107" t="s">
        <v>10</v>
      </c>
      <c r="AW119" s="107">
        <v>84</v>
      </c>
      <c r="AX119" s="107">
        <v>77</v>
      </c>
      <c r="AY119" s="105" t="s">
        <v>2654</v>
      </c>
      <c r="AZ119" s="105" t="s">
        <v>1009</v>
      </c>
      <c r="BA119" s="105" t="s">
        <v>2544</v>
      </c>
      <c r="BB119" s="107" t="s">
        <v>54</v>
      </c>
      <c r="BC119" s="105" t="s">
        <v>17</v>
      </c>
      <c r="BD119" s="105"/>
      <c r="BE119" s="105"/>
      <c r="BF119" s="105"/>
      <c r="BG119" s="105"/>
      <c r="BH119" s="105" t="s">
        <v>2655</v>
      </c>
      <c r="BI119" s="105" t="s">
        <v>2656</v>
      </c>
      <c r="BJ119" s="105" t="s">
        <v>2657</v>
      </c>
      <c r="BK119" s="105" t="s">
        <v>1009</v>
      </c>
      <c r="BL119" s="105" t="s">
        <v>201</v>
      </c>
      <c r="BM119" s="105" t="s">
        <v>2658</v>
      </c>
      <c r="BN119" s="105" t="s">
        <v>201</v>
      </c>
      <c r="BO119" s="105" t="s">
        <v>128</v>
      </c>
      <c r="BP119" s="105" t="s">
        <v>1197</v>
      </c>
      <c r="BQ119" s="105" t="s">
        <v>1029</v>
      </c>
      <c r="BR119" s="105">
        <v>0.91</v>
      </c>
      <c r="BS119" s="105"/>
      <c r="BT119" s="105">
        <v>95</v>
      </c>
      <c r="BU119" s="105">
        <v>0.83</v>
      </c>
      <c r="BV119" s="105">
        <v>1</v>
      </c>
      <c r="BW119" s="105" t="s">
        <v>2544</v>
      </c>
      <c r="BX119" s="105" t="s">
        <v>2544</v>
      </c>
      <c r="BY119" s="105" t="s">
        <v>2544</v>
      </c>
      <c r="BZ119" s="127" t="s">
        <v>2659</v>
      </c>
      <c r="CA119" s="105" t="s">
        <v>2660</v>
      </c>
      <c r="CB119" s="105" t="s">
        <v>11</v>
      </c>
      <c r="CC119" s="105" t="s">
        <v>2661</v>
      </c>
      <c r="CD119" s="106" t="s">
        <v>10</v>
      </c>
      <c r="CE119" s="105"/>
      <c r="CF119" s="105"/>
      <c r="CG119" s="105"/>
      <c r="CH119" s="105"/>
    </row>
    <row r="120" spans="1:86">
      <c r="A120" s="105">
        <v>58</v>
      </c>
      <c r="B120" s="105" t="s">
        <v>2437</v>
      </c>
      <c r="C120" s="105" t="s">
        <v>236</v>
      </c>
      <c r="D120" s="105" t="s">
        <v>2643</v>
      </c>
      <c r="E120" s="105">
        <v>2016</v>
      </c>
      <c r="F120" s="105" t="s">
        <v>2644</v>
      </c>
      <c r="G120" s="107" t="s">
        <v>2645</v>
      </c>
      <c r="H120" s="109" t="s">
        <v>241</v>
      </c>
      <c r="I120" s="108" t="s">
        <v>2646</v>
      </c>
      <c r="J120" s="108" t="s">
        <v>2647</v>
      </c>
      <c r="K120" s="108" t="s">
        <v>2648</v>
      </c>
      <c r="L120" s="106" t="s">
        <v>2649</v>
      </c>
      <c r="M120" s="110" t="s">
        <v>2650</v>
      </c>
      <c r="N120" s="107" t="s">
        <v>12</v>
      </c>
      <c r="O120" s="107" t="s">
        <v>5615</v>
      </c>
      <c r="P120" s="107" t="s">
        <v>5617</v>
      </c>
      <c r="Q120" s="107" t="s">
        <v>5577</v>
      </c>
      <c r="R120" s="107" t="s">
        <v>2651</v>
      </c>
      <c r="S120" s="107" t="s">
        <v>123</v>
      </c>
      <c r="T120" s="107"/>
      <c r="U120" s="107" t="s">
        <v>472</v>
      </c>
      <c r="V120" s="107">
        <v>42424</v>
      </c>
      <c r="W120" s="107" t="s">
        <v>10</v>
      </c>
      <c r="X120" s="107">
        <v>42424</v>
      </c>
      <c r="Y120" s="107" t="s">
        <v>10</v>
      </c>
      <c r="Z120" s="107" t="s">
        <v>2662</v>
      </c>
      <c r="AA120" s="107" t="s">
        <v>1059</v>
      </c>
      <c r="AB120" s="107" t="s">
        <v>273</v>
      </c>
      <c r="AC120" s="120" t="s">
        <v>2484</v>
      </c>
      <c r="AD120" s="120" t="s">
        <v>5533</v>
      </c>
      <c r="AE120" s="107" t="s">
        <v>1139</v>
      </c>
      <c r="AF120" s="107"/>
      <c r="AG120" s="107" t="s">
        <v>268</v>
      </c>
      <c r="AH120" s="107">
        <v>42424</v>
      </c>
      <c r="AI120" s="120">
        <f>INDEX(Exposure_GWASs!F:F,MATCH(Charlie!AE120,Exposure_GWASs!C:C,0))</f>
        <v>322154</v>
      </c>
      <c r="AJ120" s="107" t="s">
        <v>1291</v>
      </c>
      <c r="AK120" s="107" t="s">
        <v>2465</v>
      </c>
      <c r="AL120" s="107" t="s">
        <v>273</v>
      </c>
      <c r="AM120" s="107" t="s">
        <v>1009</v>
      </c>
      <c r="AN120" s="107" t="s">
        <v>2652</v>
      </c>
      <c r="AO120" s="107" t="s">
        <v>2653</v>
      </c>
      <c r="AP120" s="107" t="s">
        <v>1009</v>
      </c>
      <c r="AQ120" s="107" t="s">
        <v>138</v>
      </c>
      <c r="AR120" s="107" t="s">
        <v>1009</v>
      </c>
      <c r="AS120" s="107" t="s">
        <v>1009</v>
      </c>
      <c r="AT120" s="107" t="s">
        <v>1009</v>
      </c>
      <c r="AU120" s="107" t="s">
        <v>10</v>
      </c>
      <c r="AV120" s="107" t="s">
        <v>10</v>
      </c>
      <c r="AW120" s="107">
        <v>84</v>
      </c>
      <c r="AX120" s="107">
        <v>77</v>
      </c>
      <c r="AY120" s="105" t="s">
        <v>2654</v>
      </c>
      <c r="AZ120" s="105" t="s">
        <v>1009</v>
      </c>
      <c r="BA120" s="105" t="s">
        <v>2544</v>
      </c>
      <c r="BB120" s="107" t="s">
        <v>54</v>
      </c>
      <c r="BC120" s="105" t="s">
        <v>17</v>
      </c>
      <c r="BD120" s="105"/>
      <c r="BE120" s="105"/>
      <c r="BF120" s="105"/>
      <c r="BG120" s="105"/>
      <c r="BH120" s="105" t="s">
        <v>2655</v>
      </c>
      <c r="BI120" s="105" t="s">
        <v>2656</v>
      </c>
      <c r="BJ120" s="105" t="s">
        <v>2657</v>
      </c>
      <c r="BK120" s="105" t="s">
        <v>1009</v>
      </c>
      <c r="BL120" s="105" t="s">
        <v>201</v>
      </c>
      <c r="BM120" s="105" t="s">
        <v>2658</v>
      </c>
      <c r="BN120" s="105" t="s">
        <v>201</v>
      </c>
      <c r="BO120" s="105" t="s">
        <v>128</v>
      </c>
      <c r="BP120" s="105" t="s">
        <v>1197</v>
      </c>
      <c r="BQ120" s="105" t="s">
        <v>1029</v>
      </c>
      <c r="BR120" s="105">
        <v>0.91</v>
      </c>
      <c r="BS120" s="105"/>
      <c r="BT120" s="105">
        <v>95</v>
      </c>
      <c r="BU120" s="105">
        <v>0.85</v>
      </c>
      <c r="BV120" s="105">
        <v>0.96</v>
      </c>
      <c r="BW120" s="105" t="s">
        <v>10</v>
      </c>
      <c r="BX120" s="105" t="s">
        <v>10</v>
      </c>
      <c r="BY120" s="105" t="s">
        <v>10</v>
      </c>
      <c r="BZ120" s="127" t="s">
        <v>2659</v>
      </c>
      <c r="CA120" s="105" t="s">
        <v>2660</v>
      </c>
      <c r="CB120" s="105" t="s">
        <v>11</v>
      </c>
      <c r="CC120" s="105" t="s">
        <v>2661</v>
      </c>
      <c r="CD120" s="106" t="s">
        <v>10</v>
      </c>
      <c r="CE120" s="105"/>
      <c r="CF120" s="105"/>
      <c r="CG120" s="105"/>
      <c r="CH120" s="105"/>
    </row>
    <row r="121" spans="1:86">
      <c r="A121" s="105">
        <v>58</v>
      </c>
      <c r="B121" s="105" t="s">
        <v>2437</v>
      </c>
      <c r="C121" s="105" t="s">
        <v>236</v>
      </c>
      <c r="D121" s="105" t="s">
        <v>2643</v>
      </c>
      <c r="E121" s="105">
        <v>2016</v>
      </c>
      <c r="F121" s="105" t="s">
        <v>2644</v>
      </c>
      <c r="G121" s="107" t="s">
        <v>2645</v>
      </c>
      <c r="H121" s="109" t="s">
        <v>241</v>
      </c>
      <c r="I121" s="108" t="s">
        <v>2646</v>
      </c>
      <c r="J121" s="108" t="s">
        <v>2647</v>
      </c>
      <c r="K121" s="108" t="s">
        <v>2648</v>
      </c>
      <c r="L121" s="106" t="s">
        <v>2649</v>
      </c>
      <c r="M121" s="110" t="s">
        <v>2650</v>
      </c>
      <c r="N121" s="107" t="s">
        <v>12</v>
      </c>
      <c r="O121" s="107" t="s">
        <v>5615</v>
      </c>
      <c r="P121" s="107" t="s">
        <v>6152</v>
      </c>
      <c r="Q121" s="107" t="s">
        <v>5577</v>
      </c>
      <c r="R121" s="107" t="s">
        <v>2651</v>
      </c>
      <c r="S121" s="107" t="s">
        <v>123</v>
      </c>
      <c r="T121" s="107"/>
      <c r="U121" s="107" t="s">
        <v>472</v>
      </c>
      <c r="V121" s="107">
        <v>11433</v>
      </c>
      <c r="W121" s="107" t="s">
        <v>10</v>
      </c>
      <c r="X121" s="107">
        <v>11433</v>
      </c>
      <c r="Y121" s="107" t="s">
        <v>10</v>
      </c>
      <c r="Z121" s="107" t="s">
        <v>2662</v>
      </c>
      <c r="AA121" s="107" t="s">
        <v>1059</v>
      </c>
      <c r="AB121" s="107" t="s">
        <v>273</v>
      </c>
      <c r="AC121" s="120" t="s">
        <v>2484</v>
      </c>
      <c r="AD121" s="120" t="s">
        <v>5533</v>
      </c>
      <c r="AE121" s="107" t="s">
        <v>1139</v>
      </c>
      <c r="AF121" s="107"/>
      <c r="AG121" s="107" t="s">
        <v>268</v>
      </c>
      <c r="AH121" s="107">
        <v>11433</v>
      </c>
      <c r="AI121" s="120">
        <f>INDEX(Exposure_GWASs!F:F,MATCH(Charlie!AE121,Exposure_GWASs!C:C,0))</f>
        <v>322154</v>
      </c>
      <c r="AJ121" s="107" t="s">
        <v>1291</v>
      </c>
      <c r="AK121" s="107" t="s">
        <v>2465</v>
      </c>
      <c r="AL121" s="107" t="s">
        <v>273</v>
      </c>
      <c r="AM121" s="107" t="s">
        <v>1009</v>
      </c>
      <c r="AN121" s="107" t="s">
        <v>2652</v>
      </c>
      <c r="AO121" s="107" t="s">
        <v>2653</v>
      </c>
      <c r="AP121" s="107" t="s">
        <v>1009</v>
      </c>
      <c r="AQ121" s="107" t="s">
        <v>138</v>
      </c>
      <c r="AR121" s="107" t="s">
        <v>1009</v>
      </c>
      <c r="AS121" s="107" t="s">
        <v>1009</v>
      </c>
      <c r="AT121" s="107" t="s">
        <v>1009</v>
      </c>
      <c r="AU121" s="107" t="s">
        <v>10</v>
      </c>
      <c r="AV121" s="107" t="s">
        <v>10</v>
      </c>
      <c r="AW121" s="107">
        <v>84</v>
      </c>
      <c r="AX121" s="107">
        <v>77</v>
      </c>
      <c r="AY121" s="105" t="s">
        <v>2654</v>
      </c>
      <c r="AZ121" s="105" t="s">
        <v>1009</v>
      </c>
      <c r="BA121" s="105" t="s">
        <v>2544</v>
      </c>
      <c r="BB121" s="107" t="s">
        <v>54</v>
      </c>
      <c r="BC121" s="105" t="s">
        <v>17</v>
      </c>
      <c r="BD121" s="105"/>
      <c r="BE121" s="105"/>
      <c r="BF121" s="105"/>
      <c r="BG121" s="105"/>
      <c r="BH121" s="105" t="s">
        <v>2655</v>
      </c>
      <c r="BI121" s="105" t="s">
        <v>2656</v>
      </c>
      <c r="BJ121" s="105" t="s">
        <v>2657</v>
      </c>
      <c r="BK121" s="105" t="s">
        <v>1009</v>
      </c>
      <c r="BL121" s="105" t="s">
        <v>201</v>
      </c>
      <c r="BM121" s="105" t="s">
        <v>2658</v>
      </c>
      <c r="BN121" s="105" t="s">
        <v>201</v>
      </c>
      <c r="BO121" s="105" t="s">
        <v>128</v>
      </c>
      <c r="BP121" s="105" t="s">
        <v>1197</v>
      </c>
      <c r="BQ121" s="105" t="s">
        <v>1029</v>
      </c>
      <c r="BR121" s="105">
        <v>0.92</v>
      </c>
      <c r="BS121" s="105"/>
      <c r="BT121" s="105">
        <v>95</v>
      </c>
      <c r="BU121" s="105">
        <v>0.8</v>
      </c>
      <c r="BV121" s="105">
        <v>1.03</v>
      </c>
      <c r="BW121" s="105" t="s">
        <v>2544</v>
      </c>
      <c r="BX121" s="105" t="s">
        <v>2544</v>
      </c>
      <c r="BY121" s="105" t="s">
        <v>2544</v>
      </c>
      <c r="BZ121" s="127" t="s">
        <v>2659</v>
      </c>
      <c r="CA121" s="105" t="s">
        <v>2660</v>
      </c>
      <c r="CB121" s="105" t="s">
        <v>11</v>
      </c>
      <c r="CC121" s="105" t="s">
        <v>2661</v>
      </c>
      <c r="CD121" s="106" t="s">
        <v>10</v>
      </c>
      <c r="CE121" s="105"/>
      <c r="CF121" s="105"/>
      <c r="CG121" s="105"/>
      <c r="CH121" s="105"/>
    </row>
    <row r="122" spans="1:86">
      <c r="A122" s="105">
        <v>58</v>
      </c>
      <c r="B122" s="105" t="s">
        <v>2437</v>
      </c>
      <c r="C122" s="105" t="s">
        <v>236</v>
      </c>
      <c r="D122" s="105" t="s">
        <v>2643</v>
      </c>
      <c r="E122" s="105">
        <v>2016</v>
      </c>
      <c r="F122" s="105" t="s">
        <v>2644</v>
      </c>
      <c r="G122" s="107" t="s">
        <v>2645</v>
      </c>
      <c r="H122" s="109" t="s">
        <v>241</v>
      </c>
      <c r="I122" s="108" t="s">
        <v>2646</v>
      </c>
      <c r="J122" s="108" t="s">
        <v>2647</v>
      </c>
      <c r="K122" s="108" t="s">
        <v>2648</v>
      </c>
      <c r="L122" s="106" t="s">
        <v>2649</v>
      </c>
      <c r="M122" s="110" t="s">
        <v>2650</v>
      </c>
      <c r="N122" s="107" t="s">
        <v>12</v>
      </c>
      <c r="O122" s="107" t="s">
        <v>5615</v>
      </c>
      <c r="P122" s="107" t="s">
        <v>6153</v>
      </c>
      <c r="Q122" s="107" t="s">
        <v>5577</v>
      </c>
      <c r="R122" s="107" t="s">
        <v>2651</v>
      </c>
      <c r="S122" s="107" t="s">
        <v>123</v>
      </c>
      <c r="T122" s="107"/>
      <c r="U122" s="107" t="s">
        <v>472</v>
      </c>
      <c r="V122" s="107">
        <v>10967</v>
      </c>
      <c r="W122" s="107" t="s">
        <v>10</v>
      </c>
      <c r="X122" s="107">
        <v>10967</v>
      </c>
      <c r="Y122" s="107" t="s">
        <v>10</v>
      </c>
      <c r="Z122" s="107" t="s">
        <v>2662</v>
      </c>
      <c r="AA122" s="107" t="s">
        <v>1059</v>
      </c>
      <c r="AB122" s="107" t="s">
        <v>273</v>
      </c>
      <c r="AC122" s="120" t="s">
        <v>2484</v>
      </c>
      <c r="AD122" s="120" t="s">
        <v>5533</v>
      </c>
      <c r="AE122" s="107" t="s">
        <v>1139</v>
      </c>
      <c r="AF122" s="107"/>
      <c r="AG122" s="107" t="s">
        <v>268</v>
      </c>
      <c r="AH122" s="107">
        <v>10967</v>
      </c>
      <c r="AI122" s="120">
        <f>INDEX(Exposure_GWASs!F:F,MATCH(Charlie!AE122,Exposure_GWASs!C:C,0))</f>
        <v>322154</v>
      </c>
      <c r="AJ122" s="107" t="s">
        <v>1291</v>
      </c>
      <c r="AK122" s="107" t="s">
        <v>2465</v>
      </c>
      <c r="AL122" s="107" t="s">
        <v>273</v>
      </c>
      <c r="AM122" s="107" t="s">
        <v>1009</v>
      </c>
      <c r="AN122" s="107" t="s">
        <v>2652</v>
      </c>
      <c r="AO122" s="107" t="s">
        <v>2653</v>
      </c>
      <c r="AP122" s="107" t="s">
        <v>1009</v>
      </c>
      <c r="AQ122" s="107" t="s">
        <v>138</v>
      </c>
      <c r="AR122" s="107" t="s">
        <v>1009</v>
      </c>
      <c r="AS122" s="107" t="s">
        <v>1009</v>
      </c>
      <c r="AT122" s="107" t="s">
        <v>1009</v>
      </c>
      <c r="AU122" s="107" t="s">
        <v>10</v>
      </c>
      <c r="AV122" s="107" t="s">
        <v>10</v>
      </c>
      <c r="AW122" s="107">
        <v>84</v>
      </c>
      <c r="AX122" s="107">
        <v>77</v>
      </c>
      <c r="AY122" s="105" t="s">
        <v>2654</v>
      </c>
      <c r="AZ122" s="105" t="s">
        <v>1009</v>
      </c>
      <c r="BA122" s="105" t="s">
        <v>2544</v>
      </c>
      <c r="BB122" s="107" t="s">
        <v>54</v>
      </c>
      <c r="BC122" s="105" t="s">
        <v>17</v>
      </c>
      <c r="BD122" s="105"/>
      <c r="BE122" s="105"/>
      <c r="BF122" s="105"/>
      <c r="BG122" s="105"/>
      <c r="BH122" s="105" t="s">
        <v>2655</v>
      </c>
      <c r="BI122" s="105" t="s">
        <v>2656</v>
      </c>
      <c r="BJ122" s="105" t="s">
        <v>2657</v>
      </c>
      <c r="BK122" s="105" t="s">
        <v>1009</v>
      </c>
      <c r="BL122" s="105" t="s">
        <v>201</v>
      </c>
      <c r="BM122" s="105" t="s">
        <v>2658</v>
      </c>
      <c r="BN122" s="105" t="s">
        <v>201</v>
      </c>
      <c r="BO122" s="105" t="s">
        <v>128</v>
      </c>
      <c r="BP122" s="105" t="s">
        <v>1197</v>
      </c>
      <c r="BQ122" s="105" t="s">
        <v>1029</v>
      </c>
      <c r="BR122" s="105">
        <v>0.86</v>
      </c>
      <c r="BS122" s="105"/>
      <c r="BT122" s="105">
        <v>95</v>
      </c>
      <c r="BU122" s="105">
        <v>0.74</v>
      </c>
      <c r="BV122" s="105">
        <v>0.97</v>
      </c>
      <c r="BW122" s="105" t="s">
        <v>10</v>
      </c>
      <c r="BX122" s="105" t="s">
        <v>10</v>
      </c>
      <c r="BY122" s="105" t="s">
        <v>10</v>
      </c>
      <c r="BZ122" s="127" t="s">
        <v>2659</v>
      </c>
      <c r="CA122" s="105" t="s">
        <v>2660</v>
      </c>
      <c r="CB122" s="105" t="s">
        <v>11</v>
      </c>
      <c r="CC122" s="105" t="s">
        <v>2661</v>
      </c>
      <c r="CD122" s="106" t="s">
        <v>10</v>
      </c>
      <c r="CE122" s="105"/>
      <c r="CF122" s="105"/>
      <c r="CG122" s="105"/>
      <c r="CH122" s="105"/>
    </row>
    <row r="123" spans="1:86">
      <c r="A123" s="105">
        <v>58</v>
      </c>
      <c r="B123" s="105" t="s">
        <v>2437</v>
      </c>
      <c r="C123" s="105" t="s">
        <v>236</v>
      </c>
      <c r="D123" s="105" t="s">
        <v>2643</v>
      </c>
      <c r="E123" s="105">
        <v>2016</v>
      </c>
      <c r="F123" s="105" t="s">
        <v>2644</v>
      </c>
      <c r="G123" s="107" t="s">
        <v>2645</v>
      </c>
      <c r="H123" s="109" t="s">
        <v>241</v>
      </c>
      <c r="I123" s="108" t="s">
        <v>2646</v>
      </c>
      <c r="J123" s="108" t="s">
        <v>2647</v>
      </c>
      <c r="K123" s="108" t="s">
        <v>2648</v>
      </c>
      <c r="L123" s="106" t="s">
        <v>2649</v>
      </c>
      <c r="M123" s="110" t="s">
        <v>2650</v>
      </c>
      <c r="N123" s="107" t="s">
        <v>12</v>
      </c>
      <c r="O123" s="107" t="s">
        <v>5615</v>
      </c>
      <c r="P123" s="107" t="s">
        <v>5801</v>
      </c>
      <c r="Q123" s="107" t="s">
        <v>5577</v>
      </c>
      <c r="R123" s="107" t="s">
        <v>2651</v>
      </c>
      <c r="S123" s="107" t="s">
        <v>123</v>
      </c>
      <c r="T123" s="107"/>
      <c r="U123" s="107" t="s">
        <v>472</v>
      </c>
      <c r="V123" s="107">
        <v>69556</v>
      </c>
      <c r="W123" s="107" t="s">
        <v>10</v>
      </c>
      <c r="X123" s="107">
        <v>69556</v>
      </c>
      <c r="Y123" s="107" t="s">
        <v>10</v>
      </c>
      <c r="Z123" s="107" t="s">
        <v>2662</v>
      </c>
      <c r="AA123" s="107" t="s">
        <v>1059</v>
      </c>
      <c r="AB123" s="107" t="s">
        <v>273</v>
      </c>
      <c r="AC123" s="120" t="s">
        <v>2484</v>
      </c>
      <c r="AD123" s="120" t="s">
        <v>5533</v>
      </c>
      <c r="AE123" s="107" t="s">
        <v>1139</v>
      </c>
      <c r="AF123" s="107"/>
      <c r="AG123" s="107" t="s">
        <v>268</v>
      </c>
      <c r="AH123" s="107">
        <v>69556</v>
      </c>
      <c r="AI123" s="120">
        <f>INDEX(Exposure_GWASs!F:F,MATCH(Charlie!AE123,Exposure_GWASs!C:C,0))</f>
        <v>322154</v>
      </c>
      <c r="AJ123" s="107" t="s">
        <v>1291</v>
      </c>
      <c r="AK123" s="107" t="s">
        <v>2465</v>
      </c>
      <c r="AL123" s="107" t="s">
        <v>273</v>
      </c>
      <c r="AM123" s="107" t="s">
        <v>1009</v>
      </c>
      <c r="AN123" s="107" t="s">
        <v>2652</v>
      </c>
      <c r="AO123" s="107" t="s">
        <v>2653</v>
      </c>
      <c r="AP123" s="107" t="s">
        <v>1009</v>
      </c>
      <c r="AQ123" s="107" t="s">
        <v>138</v>
      </c>
      <c r="AR123" s="107" t="s">
        <v>1009</v>
      </c>
      <c r="AS123" s="107" t="s">
        <v>1009</v>
      </c>
      <c r="AT123" s="107" t="s">
        <v>1009</v>
      </c>
      <c r="AU123" s="107" t="s">
        <v>10</v>
      </c>
      <c r="AV123" s="107" t="s">
        <v>10</v>
      </c>
      <c r="AW123" s="107">
        <v>84</v>
      </c>
      <c r="AX123" s="107">
        <v>77</v>
      </c>
      <c r="AY123" s="105" t="s">
        <v>2654</v>
      </c>
      <c r="AZ123" s="105" t="s">
        <v>1009</v>
      </c>
      <c r="BA123" s="105" t="s">
        <v>2544</v>
      </c>
      <c r="BB123" s="107" t="s">
        <v>54</v>
      </c>
      <c r="BC123" s="105" t="s">
        <v>17</v>
      </c>
      <c r="BD123" s="105"/>
      <c r="BE123" s="105"/>
      <c r="BF123" s="105"/>
      <c r="BG123" s="105"/>
      <c r="BH123" s="105" t="s">
        <v>2655</v>
      </c>
      <c r="BI123" s="105" t="s">
        <v>2656</v>
      </c>
      <c r="BJ123" s="105" t="s">
        <v>2657</v>
      </c>
      <c r="BK123" s="105" t="s">
        <v>1009</v>
      </c>
      <c r="BL123" s="105" t="s">
        <v>201</v>
      </c>
      <c r="BM123" s="105" t="s">
        <v>2658</v>
      </c>
      <c r="BN123" s="105" t="s">
        <v>201</v>
      </c>
      <c r="BO123" s="105" t="s">
        <v>128</v>
      </c>
      <c r="BP123" s="105" t="s">
        <v>1197</v>
      </c>
      <c r="BQ123" s="105" t="s">
        <v>1029</v>
      </c>
      <c r="BR123" s="105">
        <v>0.93</v>
      </c>
      <c r="BS123" s="105"/>
      <c r="BT123" s="105">
        <v>95</v>
      </c>
      <c r="BU123" s="105">
        <v>0.89</v>
      </c>
      <c r="BV123" s="105">
        <v>0.98</v>
      </c>
      <c r="BW123" s="105" t="s">
        <v>2544</v>
      </c>
      <c r="BX123" s="105" t="s">
        <v>2544</v>
      </c>
      <c r="BY123" s="105" t="s">
        <v>2544</v>
      </c>
      <c r="BZ123" s="127" t="s">
        <v>2659</v>
      </c>
      <c r="CA123" s="105" t="s">
        <v>2660</v>
      </c>
      <c r="CB123" s="105" t="s">
        <v>11</v>
      </c>
      <c r="CC123" s="105" t="s">
        <v>2661</v>
      </c>
      <c r="CD123" s="106" t="s">
        <v>10</v>
      </c>
      <c r="CE123" s="105"/>
      <c r="CF123" s="105"/>
      <c r="CG123" s="105"/>
      <c r="CH123" s="105"/>
    </row>
    <row r="124" spans="1:86">
      <c r="A124" s="105">
        <v>58</v>
      </c>
      <c r="B124" s="105" t="s">
        <v>2437</v>
      </c>
      <c r="C124" s="105" t="s">
        <v>236</v>
      </c>
      <c r="D124" s="105" t="s">
        <v>2643</v>
      </c>
      <c r="E124" s="105">
        <v>2016</v>
      </c>
      <c r="F124" s="105" t="s">
        <v>2644</v>
      </c>
      <c r="G124" s="107" t="s">
        <v>2645</v>
      </c>
      <c r="H124" s="109" t="s">
        <v>241</v>
      </c>
      <c r="I124" s="108" t="s">
        <v>2646</v>
      </c>
      <c r="J124" s="108" t="s">
        <v>2647</v>
      </c>
      <c r="K124" s="108" t="s">
        <v>2648</v>
      </c>
      <c r="L124" s="106" t="s">
        <v>2649</v>
      </c>
      <c r="M124" s="110" t="s">
        <v>2650</v>
      </c>
      <c r="N124" s="107" t="s">
        <v>12</v>
      </c>
      <c r="O124" s="107" t="s">
        <v>5615</v>
      </c>
      <c r="P124" s="107" t="s">
        <v>5802</v>
      </c>
      <c r="Q124" s="107" t="s">
        <v>5577</v>
      </c>
      <c r="R124" s="107" t="s">
        <v>2651</v>
      </c>
      <c r="S124" s="107" t="s">
        <v>123</v>
      </c>
      <c r="T124" s="107"/>
      <c r="U124" s="107" t="s">
        <v>472</v>
      </c>
      <c r="V124" s="107">
        <v>49770</v>
      </c>
      <c r="W124" s="107" t="s">
        <v>10</v>
      </c>
      <c r="X124" s="107">
        <v>49770</v>
      </c>
      <c r="Y124" s="107" t="s">
        <v>10</v>
      </c>
      <c r="Z124" s="107" t="s">
        <v>2662</v>
      </c>
      <c r="AA124" s="107" t="s">
        <v>1059</v>
      </c>
      <c r="AB124" s="107" t="s">
        <v>273</v>
      </c>
      <c r="AC124" s="120" t="s">
        <v>2484</v>
      </c>
      <c r="AD124" s="120" t="s">
        <v>5533</v>
      </c>
      <c r="AE124" s="107" t="s">
        <v>1139</v>
      </c>
      <c r="AF124" s="107"/>
      <c r="AG124" s="107" t="s">
        <v>268</v>
      </c>
      <c r="AH124" s="107">
        <v>49770</v>
      </c>
      <c r="AI124" s="120">
        <f>INDEX(Exposure_GWASs!F:F,MATCH(Charlie!AE124,Exposure_GWASs!C:C,0))</f>
        <v>322154</v>
      </c>
      <c r="AJ124" s="107" t="s">
        <v>1291</v>
      </c>
      <c r="AK124" s="107" t="s">
        <v>2465</v>
      </c>
      <c r="AL124" s="107" t="s">
        <v>273</v>
      </c>
      <c r="AM124" s="107" t="s">
        <v>1009</v>
      </c>
      <c r="AN124" s="107" t="s">
        <v>2652</v>
      </c>
      <c r="AO124" s="107" t="s">
        <v>2653</v>
      </c>
      <c r="AP124" s="107" t="s">
        <v>1009</v>
      </c>
      <c r="AQ124" s="107" t="s">
        <v>138</v>
      </c>
      <c r="AR124" s="107" t="s">
        <v>1009</v>
      </c>
      <c r="AS124" s="107" t="s">
        <v>1009</v>
      </c>
      <c r="AT124" s="107" t="s">
        <v>1009</v>
      </c>
      <c r="AU124" s="107" t="s">
        <v>10</v>
      </c>
      <c r="AV124" s="107" t="s">
        <v>10</v>
      </c>
      <c r="AW124" s="107">
        <v>84</v>
      </c>
      <c r="AX124" s="107">
        <v>77</v>
      </c>
      <c r="AY124" s="105" t="s">
        <v>2654</v>
      </c>
      <c r="AZ124" s="105" t="s">
        <v>1009</v>
      </c>
      <c r="BA124" s="105" t="s">
        <v>2544</v>
      </c>
      <c r="BB124" s="107" t="s">
        <v>54</v>
      </c>
      <c r="BC124" s="105" t="s">
        <v>17</v>
      </c>
      <c r="BD124" s="105"/>
      <c r="BE124" s="105"/>
      <c r="BF124" s="105"/>
      <c r="BG124" s="105"/>
      <c r="BH124" s="105" t="s">
        <v>2655</v>
      </c>
      <c r="BI124" s="105" t="s">
        <v>2656</v>
      </c>
      <c r="BJ124" s="105" t="s">
        <v>2657</v>
      </c>
      <c r="BK124" s="105" t="s">
        <v>1009</v>
      </c>
      <c r="BL124" s="105" t="s">
        <v>201</v>
      </c>
      <c r="BM124" s="105" t="s">
        <v>2658</v>
      </c>
      <c r="BN124" s="105" t="s">
        <v>201</v>
      </c>
      <c r="BO124" s="105" t="s">
        <v>128</v>
      </c>
      <c r="BP124" s="105" t="s">
        <v>1197</v>
      </c>
      <c r="BQ124" s="105" t="s">
        <v>1029</v>
      </c>
      <c r="BR124" s="105">
        <v>0.95</v>
      </c>
      <c r="BS124" s="105"/>
      <c r="BT124" s="105">
        <v>95</v>
      </c>
      <c r="BU124" s="105">
        <v>0.88</v>
      </c>
      <c r="BV124" s="105">
        <v>1.02</v>
      </c>
      <c r="BW124" s="105" t="s">
        <v>10</v>
      </c>
      <c r="BX124" s="105" t="s">
        <v>10</v>
      </c>
      <c r="BY124" s="105" t="s">
        <v>10</v>
      </c>
      <c r="BZ124" s="127" t="s">
        <v>2659</v>
      </c>
      <c r="CA124" s="105" t="s">
        <v>2660</v>
      </c>
      <c r="CB124" s="105" t="s">
        <v>11</v>
      </c>
      <c r="CC124" s="105" t="s">
        <v>2661</v>
      </c>
      <c r="CD124" s="106" t="s">
        <v>10</v>
      </c>
      <c r="CE124" s="105"/>
      <c r="CF124" s="105"/>
      <c r="CG124" s="105"/>
      <c r="CH124" s="105"/>
    </row>
    <row r="125" spans="1:86">
      <c r="A125" s="105">
        <v>58</v>
      </c>
      <c r="B125" s="105" t="s">
        <v>2437</v>
      </c>
      <c r="C125" s="105" t="s">
        <v>236</v>
      </c>
      <c r="D125" s="105" t="s">
        <v>2643</v>
      </c>
      <c r="E125" s="105">
        <v>2016</v>
      </c>
      <c r="F125" s="105" t="s">
        <v>2644</v>
      </c>
      <c r="G125" s="107" t="s">
        <v>2645</v>
      </c>
      <c r="H125" s="109" t="s">
        <v>241</v>
      </c>
      <c r="I125" s="108" t="s">
        <v>2646</v>
      </c>
      <c r="J125" s="108" t="s">
        <v>2647</v>
      </c>
      <c r="K125" s="108" t="s">
        <v>2648</v>
      </c>
      <c r="L125" s="106" t="s">
        <v>2649</v>
      </c>
      <c r="M125" s="110" t="s">
        <v>2650</v>
      </c>
      <c r="N125" s="107" t="s">
        <v>12</v>
      </c>
      <c r="O125" s="107" t="s">
        <v>5615</v>
      </c>
      <c r="P125" s="105" t="s">
        <v>5803</v>
      </c>
      <c r="Q125" s="107" t="s">
        <v>5577</v>
      </c>
      <c r="R125" s="107" t="s">
        <v>2651</v>
      </c>
      <c r="S125" s="107" t="s">
        <v>123</v>
      </c>
      <c r="T125" s="107"/>
      <c r="U125" s="107" t="s">
        <v>472</v>
      </c>
      <c r="V125" s="107">
        <v>62231</v>
      </c>
      <c r="W125" s="107" t="s">
        <v>10</v>
      </c>
      <c r="X125" s="107">
        <v>62231</v>
      </c>
      <c r="Y125" s="107" t="s">
        <v>10</v>
      </c>
      <c r="Z125" s="107" t="s">
        <v>2662</v>
      </c>
      <c r="AA125" s="107" t="s">
        <v>1059</v>
      </c>
      <c r="AB125" s="107" t="s">
        <v>273</v>
      </c>
      <c r="AC125" s="120" t="s">
        <v>2484</v>
      </c>
      <c r="AD125" s="120" t="s">
        <v>5533</v>
      </c>
      <c r="AE125" s="107" t="s">
        <v>1139</v>
      </c>
      <c r="AF125" s="107"/>
      <c r="AG125" s="107" t="s">
        <v>268</v>
      </c>
      <c r="AH125" s="107">
        <v>62231</v>
      </c>
      <c r="AI125" s="120">
        <f>INDEX(Exposure_GWASs!F:F,MATCH(Charlie!AE125,Exposure_GWASs!C:C,0))</f>
        <v>322154</v>
      </c>
      <c r="AJ125" s="107" t="s">
        <v>1291</v>
      </c>
      <c r="AK125" s="107" t="s">
        <v>2465</v>
      </c>
      <c r="AL125" s="107" t="s">
        <v>273</v>
      </c>
      <c r="AM125" s="107" t="s">
        <v>1009</v>
      </c>
      <c r="AN125" s="107" t="s">
        <v>2652</v>
      </c>
      <c r="AO125" s="107" t="s">
        <v>2653</v>
      </c>
      <c r="AP125" s="107" t="s">
        <v>1009</v>
      </c>
      <c r="AQ125" s="107" t="s">
        <v>138</v>
      </c>
      <c r="AR125" s="107" t="s">
        <v>1009</v>
      </c>
      <c r="AS125" s="107" t="s">
        <v>1009</v>
      </c>
      <c r="AT125" s="107" t="s">
        <v>1009</v>
      </c>
      <c r="AU125" s="107" t="s">
        <v>10</v>
      </c>
      <c r="AV125" s="107" t="s">
        <v>10</v>
      </c>
      <c r="AW125" s="107">
        <v>84</v>
      </c>
      <c r="AX125" s="107">
        <v>77</v>
      </c>
      <c r="AY125" s="105" t="s">
        <v>2654</v>
      </c>
      <c r="AZ125" s="105" t="s">
        <v>1009</v>
      </c>
      <c r="BA125" s="105" t="s">
        <v>2544</v>
      </c>
      <c r="BB125" s="107" t="s">
        <v>54</v>
      </c>
      <c r="BC125" s="105" t="s">
        <v>17</v>
      </c>
      <c r="BD125" s="105"/>
      <c r="BE125" s="105"/>
      <c r="BF125" s="105"/>
      <c r="BG125" s="105"/>
      <c r="BH125" s="105" t="s">
        <v>2655</v>
      </c>
      <c r="BI125" s="105" t="s">
        <v>2656</v>
      </c>
      <c r="BJ125" s="105" t="s">
        <v>2657</v>
      </c>
      <c r="BK125" s="105" t="s">
        <v>1009</v>
      </c>
      <c r="BL125" s="105" t="s">
        <v>201</v>
      </c>
      <c r="BM125" s="105" t="s">
        <v>2658</v>
      </c>
      <c r="BN125" s="105" t="s">
        <v>201</v>
      </c>
      <c r="BO125" s="105" t="s">
        <v>128</v>
      </c>
      <c r="BP125" s="105" t="s">
        <v>1197</v>
      </c>
      <c r="BQ125" s="105" t="s">
        <v>1029</v>
      </c>
      <c r="BR125" s="105">
        <v>0.93</v>
      </c>
      <c r="BS125" s="105"/>
      <c r="BT125" s="105">
        <v>95</v>
      </c>
      <c r="BU125" s="105">
        <v>0.87</v>
      </c>
      <c r="BV125" s="105">
        <v>0.98</v>
      </c>
      <c r="BW125" s="105" t="s">
        <v>2544</v>
      </c>
      <c r="BX125" s="105" t="s">
        <v>2544</v>
      </c>
      <c r="BY125" s="105" t="s">
        <v>2544</v>
      </c>
      <c r="BZ125" s="127" t="s">
        <v>2659</v>
      </c>
      <c r="CA125" s="105" t="s">
        <v>2660</v>
      </c>
      <c r="CB125" s="105" t="s">
        <v>11</v>
      </c>
      <c r="CC125" s="105" t="s">
        <v>2661</v>
      </c>
      <c r="CD125" s="106" t="s">
        <v>10</v>
      </c>
      <c r="CE125" s="105"/>
      <c r="CF125" s="105"/>
      <c r="CG125" s="105"/>
      <c r="CH125" s="105"/>
    </row>
    <row r="126" spans="1:86">
      <c r="A126" s="105">
        <v>58</v>
      </c>
      <c r="B126" s="105" t="s">
        <v>2437</v>
      </c>
      <c r="C126" s="105" t="s">
        <v>236</v>
      </c>
      <c r="D126" s="105" t="s">
        <v>2643</v>
      </c>
      <c r="E126" s="105">
        <v>2016</v>
      </c>
      <c r="F126" s="105" t="s">
        <v>2644</v>
      </c>
      <c r="G126" s="107" t="s">
        <v>2645</v>
      </c>
      <c r="H126" s="109" t="s">
        <v>241</v>
      </c>
      <c r="I126" s="108" t="s">
        <v>2646</v>
      </c>
      <c r="J126" s="108" t="s">
        <v>2647</v>
      </c>
      <c r="K126" s="108" t="s">
        <v>2648</v>
      </c>
      <c r="L126" s="106" t="s">
        <v>2649</v>
      </c>
      <c r="M126" s="110" t="s">
        <v>2650</v>
      </c>
      <c r="N126" s="107" t="s">
        <v>12</v>
      </c>
      <c r="O126" s="107" t="s">
        <v>5615</v>
      </c>
      <c r="P126" s="107" t="s">
        <v>5804</v>
      </c>
      <c r="Q126" s="107" t="s">
        <v>5577</v>
      </c>
      <c r="R126" s="107" t="s">
        <v>2651</v>
      </c>
      <c r="S126" s="107" t="s">
        <v>123</v>
      </c>
      <c r="T126" s="107"/>
      <c r="U126" s="107" t="s">
        <v>472</v>
      </c>
      <c r="V126" s="107">
        <v>52208</v>
      </c>
      <c r="W126" s="107" t="s">
        <v>10</v>
      </c>
      <c r="X126" s="107">
        <v>52208</v>
      </c>
      <c r="Y126" s="107" t="s">
        <v>10</v>
      </c>
      <c r="Z126" s="107" t="s">
        <v>2662</v>
      </c>
      <c r="AA126" s="107" t="s">
        <v>1059</v>
      </c>
      <c r="AB126" s="107" t="s">
        <v>273</v>
      </c>
      <c r="AC126" s="120" t="s">
        <v>2484</v>
      </c>
      <c r="AD126" s="120" t="s">
        <v>5533</v>
      </c>
      <c r="AE126" s="107" t="s">
        <v>1139</v>
      </c>
      <c r="AF126" s="107"/>
      <c r="AG126" s="107" t="s">
        <v>268</v>
      </c>
      <c r="AH126" s="107">
        <v>52208</v>
      </c>
      <c r="AI126" s="120">
        <f>INDEX(Exposure_GWASs!F:F,MATCH(Charlie!AE126,Exposure_GWASs!C:C,0))</f>
        <v>322154</v>
      </c>
      <c r="AJ126" s="107" t="s">
        <v>1291</v>
      </c>
      <c r="AK126" s="107" t="s">
        <v>2465</v>
      </c>
      <c r="AL126" s="107" t="s">
        <v>273</v>
      </c>
      <c r="AM126" s="107" t="s">
        <v>1009</v>
      </c>
      <c r="AN126" s="107" t="s">
        <v>2652</v>
      </c>
      <c r="AO126" s="107" t="s">
        <v>2653</v>
      </c>
      <c r="AP126" s="107" t="s">
        <v>1009</v>
      </c>
      <c r="AQ126" s="107" t="s">
        <v>138</v>
      </c>
      <c r="AR126" s="107" t="s">
        <v>1009</v>
      </c>
      <c r="AS126" s="107" t="s">
        <v>1009</v>
      </c>
      <c r="AT126" s="107" t="s">
        <v>1009</v>
      </c>
      <c r="AU126" s="107" t="s">
        <v>10</v>
      </c>
      <c r="AV126" s="107" t="s">
        <v>10</v>
      </c>
      <c r="AW126" s="107">
        <v>84</v>
      </c>
      <c r="AX126" s="107">
        <v>77</v>
      </c>
      <c r="AY126" s="105" t="s">
        <v>2654</v>
      </c>
      <c r="AZ126" s="105" t="s">
        <v>1009</v>
      </c>
      <c r="BA126" s="105" t="s">
        <v>2544</v>
      </c>
      <c r="BB126" s="107" t="s">
        <v>54</v>
      </c>
      <c r="BC126" s="105" t="s">
        <v>17</v>
      </c>
      <c r="BD126" s="105"/>
      <c r="BE126" s="105"/>
      <c r="BF126" s="105"/>
      <c r="BG126" s="105"/>
      <c r="BH126" s="105" t="s">
        <v>2655</v>
      </c>
      <c r="BI126" s="105" t="s">
        <v>2656</v>
      </c>
      <c r="BJ126" s="105" t="s">
        <v>2657</v>
      </c>
      <c r="BK126" s="105" t="s">
        <v>1009</v>
      </c>
      <c r="BL126" s="105" t="s">
        <v>201</v>
      </c>
      <c r="BM126" s="105" t="s">
        <v>2658</v>
      </c>
      <c r="BN126" s="105" t="s">
        <v>201</v>
      </c>
      <c r="BO126" s="105" t="s">
        <v>128</v>
      </c>
      <c r="BP126" s="105" t="s">
        <v>1197</v>
      </c>
      <c r="BQ126" s="105" t="s">
        <v>1029</v>
      </c>
      <c r="BR126" s="105">
        <v>0.92</v>
      </c>
      <c r="BS126" s="105"/>
      <c r="BT126" s="105">
        <v>95</v>
      </c>
      <c r="BU126" s="105">
        <v>0.86</v>
      </c>
      <c r="BV126" s="105">
        <v>0.98</v>
      </c>
      <c r="BW126" s="105" t="s">
        <v>10</v>
      </c>
      <c r="BX126" s="105" t="s">
        <v>10</v>
      </c>
      <c r="BY126" s="105" t="s">
        <v>10</v>
      </c>
      <c r="BZ126" s="127" t="s">
        <v>2659</v>
      </c>
      <c r="CA126" s="105" t="s">
        <v>2660</v>
      </c>
      <c r="CB126" s="105" t="s">
        <v>11</v>
      </c>
      <c r="CC126" s="105" t="s">
        <v>2661</v>
      </c>
      <c r="CD126" s="106" t="s">
        <v>10</v>
      </c>
      <c r="CE126" s="105"/>
      <c r="CF126" s="105"/>
      <c r="CG126" s="105"/>
      <c r="CH126" s="105"/>
    </row>
    <row r="127" spans="1:86">
      <c r="A127" s="105">
        <v>58</v>
      </c>
      <c r="B127" s="105" t="s">
        <v>2437</v>
      </c>
      <c r="C127" s="105" t="s">
        <v>236</v>
      </c>
      <c r="D127" s="105" t="s">
        <v>2643</v>
      </c>
      <c r="E127" s="105">
        <v>2016</v>
      </c>
      <c r="F127" s="105" t="s">
        <v>2644</v>
      </c>
      <c r="G127" s="107" t="s">
        <v>2645</v>
      </c>
      <c r="H127" s="109" t="s">
        <v>241</v>
      </c>
      <c r="I127" s="108" t="s">
        <v>2646</v>
      </c>
      <c r="J127" s="108" t="s">
        <v>2647</v>
      </c>
      <c r="K127" s="108" t="s">
        <v>2648</v>
      </c>
      <c r="L127" s="106" t="s">
        <v>2649</v>
      </c>
      <c r="M127" s="110" t="s">
        <v>2650</v>
      </c>
      <c r="N127" s="107" t="s">
        <v>12</v>
      </c>
      <c r="O127" s="107" t="s">
        <v>5615</v>
      </c>
      <c r="P127" s="105" t="s">
        <v>5805</v>
      </c>
      <c r="Q127" s="107" t="s">
        <v>5577</v>
      </c>
      <c r="R127" s="107" t="s">
        <v>2651</v>
      </c>
      <c r="S127" s="107" t="s">
        <v>123</v>
      </c>
      <c r="T127" s="107"/>
      <c r="U127" s="107" t="s">
        <v>472</v>
      </c>
      <c r="V127" s="107">
        <v>61430</v>
      </c>
      <c r="W127" s="107" t="s">
        <v>10</v>
      </c>
      <c r="X127" s="107">
        <v>61430</v>
      </c>
      <c r="Y127" s="107" t="s">
        <v>10</v>
      </c>
      <c r="Z127" s="107" t="s">
        <v>2662</v>
      </c>
      <c r="AA127" s="107" t="s">
        <v>1059</v>
      </c>
      <c r="AB127" s="107" t="s">
        <v>273</v>
      </c>
      <c r="AC127" s="120" t="s">
        <v>2484</v>
      </c>
      <c r="AD127" s="120" t="s">
        <v>5533</v>
      </c>
      <c r="AE127" s="107" t="s">
        <v>1139</v>
      </c>
      <c r="AF127" s="107"/>
      <c r="AG127" s="107" t="s">
        <v>268</v>
      </c>
      <c r="AH127" s="107">
        <v>61430</v>
      </c>
      <c r="AI127" s="120">
        <f>INDEX(Exposure_GWASs!F:F,MATCH(Charlie!AE127,Exposure_GWASs!C:C,0))</f>
        <v>322154</v>
      </c>
      <c r="AJ127" s="107" t="s">
        <v>1291</v>
      </c>
      <c r="AK127" s="107" t="s">
        <v>2465</v>
      </c>
      <c r="AL127" s="107" t="s">
        <v>273</v>
      </c>
      <c r="AM127" s="107" t="s">
        <v>1009</v>
      </c>
      <c r="AN127" s="107" t="s">
        <v>2652</v>
      </c>
      <c r="AO127" s="107" t="s">
        <v>2653</v>
      </c>
      <c r="AP127" s="107" t="s">
        <v>1009</v>
      </c>
      <c r="AQ127" s="107" t="s">
        <v>138</v>
      </c>
      <c r="AR127" s="107" t="s">
        <v>1009</v>
      </c>
      <c r="AS127" s="107" t="s">
        <v>1009</v>
      </c>
      <c r="AT127" s="107" t="s">
        <v>1009</v>
      </c>
      <c r="AU127" s="107" t="s">
        <v>10</v>
      </c>
      <c r="AV127" s="107" t="s">
        <v>10</v>
      </c>
      <c r="AW127" s="107">
        <v>84</v>
      </c>
      <c r="AX127" s="107">
        <v>77</v>
      </c>
      <c r="AY127" s="105" t="s">
        <v>2654</v>
      </c>
      <c r="AZ127" s="105" t="s">
        <v>1009</v>
      </c>
      <c r="BA127" s="105" t="s">
        <v>2544</v>
      </c>
      <c r="BB127" s="107" t="s">
        <v>54</v>
      </c>
      <c r="BC127" s="105" t="s">
        <v>17</v>
      </c>
      <c r="BD127" s="105"/>
      <c r="BE127" s="105"/>
      <c r="BF127" s="105"/>
      <c r="BG127" s="105"/>
      <c r="BH127" s="105" t="s">
        <v>2655</v>
      </c>
      <c r="BI127" s="105" t="s">
        <v>2656</v>
      </c>
      <c r="BJ127" s="105" t="s">
        <v>2657</v>
      </c>
      <c r="BK127" s="105" t="s">
        <v>1009</v>
      </c>
      <c r="BL127" s="105" t="s">
        <v>201</v>
      </c>
      <c r="BM127" s="105" t="s">
        <v>2658</v>
      </c>
      <c r="BN127" s="105" t="s">
        <v>201</v>
      </c>
      <c r="BO127" s="105" t="s">
        <v>128</v>
      </c>
      <c r="BP127" s="105" t="s">
        <v>1197</v>
      </c>
      <c r="BQ127" s="105" t="s">
        <v>1029</v>
      </c>
      <c r="BR127" s="105">
        <v>0.93</v>
      </c>
      <c r="BS127" s="105"/>
      <c r="BT127" s="105">
        <v>95</v>
      </c>
      <c r="BU127" s="105">
        <v>0.87</v>
      </c>
      <c r="BV127" s="105">
        <v>0.98</v>
      </c>
      <c r="BW127" s="105" t="s">
        <v>2544</v>
      </c>
      <c r="BX127" s="105" t="s">
        <v>2544</v>
      </c>
      <c r="BY127" s="105" t="s">
        <v>2544</v>
      </c>
      <c r="BZ127" s="127" t="s">
        <v>2659</v>
      </c>
      <c r="CA127" s="105" t="s">
        <v>2660</v>
      </c>
      <c r="CB127" s="105" t="s">
        <v>11</v>
      </c>
      <c r="CC127" s="105" t="s">
        <v>2661</v>
      </c>
      <c r="CD127" s="106" t="s">
        <v>10</v>
      </c>
      <c r="CE127" s="105"/>
      <c r="CF127" s="105"/>
      <c r="CG127" s="105"/>
      <c r="CH127" s="105"/>
    </row>
    <row r="128" spans="1:86">
      <c r="A128" s="105">
        <v>58</v>
      </c>
      <c r="B128" s="105" t="s">
        <v>2437</v>
      </c>
      <c r="C128" s="105" t="s">
        <v>236</v>
      </c>
      <c r="D128" s="105" t="s">
        <v>2643</v>
      </c>
      <c r="E128" s="105">
        <v>2016</v>
      </c>
      <c r="F128" s="105" t="s">
        <v>2644</v>
      </c>
      <c r="G128" s="107" t="s">
        <v>2645</v>
      </c>
      <c r="H128" s="109" t="s">
        <v>241</v>
      </c>
      <c r="I128" s="108" t="s">
        <v>2646</v>
      </c>
      <c r="J128" s="108" t="s">
        <v>2647</v>
      </c>
      <c r="K128" s="108" t="s">
        <v>2648</v>
      </c>
      <c r="L128" s="106" t="s">
        <v>2649</v>
      </c>
      <c r="M128" s="110" t="s">
        <v>2650</v>
      </c>
      <c r="N128" s="107" t="s">
        <v>12</v>
      </c>
      <c r="O128" s="107" t="s">
        <v>5615</v>
      </c>
      <c r="P128" s="105" t="s">
        <v>5806</v>
      </c>
      <c r="Q128" s="107" t="s">
        <v>5577</v>
      </c>
      <c r="R128" s="107" t="s">
        <v>2651</v>
      </c>
      <c r="S128" s="107" t="s">
        <v>123</v>
      </c>
      <c r="T128" s="107"/>
      <c r="U128" s="107" t="s">
        <v>472</v>
      </c>
      <c r="V128" s="107">
        <v>28855</v>
      </c>
      <c r="W128" s="107" t="s">
        <v>10</v>
      </c>
      <c r="X128" s="107">
        <v>28855</v>
      </c>
      <c r="Y128" s="107" t="s">
        <v>10</v>
      </c>
      <c r="Z128" s="107" t="s">
        <v>2662</v>
      </c>
      <c r="AA128" s="107" t="s">
        <v>1059</v>
      </c>
      <c r="AB128" s="107" t="s">
        <v>273</v>
      </c>
      <c r="AC128" s="120" t="s">
        <v>2484</v>
      </c>
      <c r="AD128" s="120" t="s">
        <v>5533</v>
      </c>
      <c r="AE128" s="107" t="s">
        <v>1139</v>
      </c>
      <c r="AF128" s="107"/>
      <c r="AG128" s="107" t="s">
        <v>268</v>
      </c>
      <c r="AH128" s="107">
        <v>28855</v>
      </c>
      <c r="AI128" s="120">
        <f>INDEX(Exposure_GWASs!F:F,MATCH(Charlie!AE128,Exposure_GWASs!C:C,0))</f>
        <v>322154</v>
      </c>
      <c r="AJ128" s="107" t="s">
        <v>1291</v>
      </c>
      <c r="AK128" s="107" t="s">
        <v>2465</v>
      </c>
      <c r="AL128" s="107" t="s">
        <v>273</v>
      </c>
      <c r="AM128" s="107" t="s">
        <v>1009</v>
      </c>
      <c r="AN128" s="107" t="s">
        <v>2652</v>
      </c>
      <c r="AO128" s="107" t="s">
        <v>2653</v>
      </c>
      <c r="AP128" s="107" t="s">
        <v>1009</v>
      </c>
      <c r="AQ128" s="107" t="s">
        <v>138</v>
      </c>
      <c r="AR128" s="107" t="s">
        <v>1009</v>
      </c>
      <c r="AS128" s="107" t="s">
        <v>1009</v>
      </c>
      <c r="AT128" s="107" t="s">
        <v>1009</v>
      </c>
      <c r="AU128" s="107" t="s">
        <v>10</v>
      </c>
      <c r="AV128" s="107" t="s">
        <v>10</v>
      </c>
      <c r="AW128" s="107">
        <v>84</v>
      </c>
      <c r="AX128" s="107">
        <v>77</v>
      </c>
      <c r="AY128" s="105" t="s">
        <v>2654</v>
      </c>
      <c r="AZ128" s="105" t="s">
        <v>1009</v>
      </c>
      <c r="BA128" s="105" t="s">
        <v>2544</v>
      </c>
      <c r="BB128" s="107" t="s">
        <v>54</v>
      </c>
      <c r="BC128" s="105" t="s">
        <v>17</v>
      </c>
      <c r="BD128" s="105"/>
      <c r="BE128" s="105"/>
      <c r="BF128" s="105"/>
      <c r="BG128" s="105"/>
      <c r="BH128" s="105" t="s">
        <v>2655</v>
      </c>
      <c r="BI128" s="105" t="s">
        <v>2656</v>
      </c>
      <c r="BJ128" s="105" t="s">
        <v>2657</v>
      </c>
      <c r="BK128" s="105" t="s">
        <v>1009</v>
      </c>
      <c r="BL128" s="105" t="s">
        <v>201</v>
      </c>
      <c r="BM128" s="105" t="s">
        <v>2658</v>
      </c>
      <c r="BN128" s="105" t="s">
        <v>201</v>
      </c>
      <c r="BO128" s="105" t="s">
        <v>128</v>
      </c>
      <c r="BP128" s="105" t="s">
        <v>1197</v>
      </c>
      <c r="BQ128" s="105" t="s">
        <v>1029</v>
      </c>
      <c r="BR128" s="105">
        <v>0.9</v>
      </c>
      <c r="BS128" s="105"/>
      <c r="BT128" s="105">
        <v>95</v>
      </c>
      <c r="BU128" s="105">
        <v>0.82</v>
      </c>
      <c r="BV128" s="105">
        <v>0.98</v>
      </c>
      <c r="BW128" s="105" t="s">
        <v>10</v>
      </c>
      <c r="BX128" s="105" t="s">
        <v>10</v>
      </c>
      <c r="BY128" s="105" t="s">
        <v>10</v>
      </c>
      <c r="BZ128" s="127" t="s">
        <v>2659</v>
      </c>
      <c r="CA128" s="105" t="s">
        <v>2660</v>
      </c>
      <c r="CB128" s="105" t="s">
        <v>11</v>
      </c>
      <c r="CC128" s="105" t="s">
        <v>2661</v>
      </c>
      <c r="CD128" s="106" t="s">
        <v>10</v>
      </c>
      <c r="CE128" s="105"/>
      <c r="CF128" s="105"/>
      <c r="CG128" s="105"/>
      <c r="CH128" s="105"/>
    </row>
    <row r="129" spans="1:86">
      <c r="A129" s="105">
        <v>58</v>
      </c>
      <c r="B129" s="105" t="s">
        <v>2437</v>
      </c>
      <c r="C129" s="105" t="s">
        <v>236</v>
      </c>
      <c r="D129" s="105" t="s">
        <v>2643</v>
      </c>
      <c r="E129" s="105">
        <v>2016</v>
      </c>
      <c r="F129" s="105" t="s">
        <v>2644</v>
      </c>
      <c r="G129" s="107" t="s">
        <v>2645</v>
      </c>
      <c r="H129" s="109" t="s">
        <v>241</v>
      </c>
      <c r="I129" s="108" t="s">
        <v>2646</v>
      </c>
      <c r="J129" s="108" t="s">
        <v>2647</v>
      </c>
      <c r="K129" s="108" t="s">
        <v>2648</v>
      </c>
      <c r="L129" s="106" t="s">
        <v>2649</v>
      </c>
      <c r="M129" s="110" t="s">
        <v>2650</v>
      </c>
      <c r="N129" s="107" t="s">
        <v>12</v>
      </c>
      <c r="O129" s="107" t="s">
        <v>5615</v>
      </c>
      <c r="P129" s="269" t="s">
        <v>5615</v>
      </c>
      <c r="Q129" s="107" t="s">
        <v>5577</v>
      </c>
      <c r="R129" s="107" t="s">
        <v>2651</v>
      </c>
      <c r="S129" s="107" t="s">
        <v>123</v>
      </c>
      <c r="T129" s="107"/>
      <c r="U129" s="107" t="s">
        <v>472</v>
      </c>
      <c r="V129" s="107">
        <v>46235</v>
      </c>
      <c r="W129" s="107">
        <v>42482</v>
      </c>
      <c r="X129" s="107">
        <v>46235</v>
      </c>
      <c r="Y129" s="107">
        <v>42482</v>
      </c>
      <c r="Z129" s="107" t="s">
        <v>10</v>
      </c>
      <c r="AA129" s="107" t="s">
        <v>1059</v>
      </c>
      <c r="AB129" s="107" t="s">
        <v>273</v>
      </c>
      <c r="AC129" s="120" t="s">
        <v>2484</v>
      </c>
      <c r="AD129" s="120" t="s">
        <v>5534</v>
      </c>
      <c r="AE129" s="107" t="s">
        <v>1139</v>
      </c>
      <c r="AF129" s="107"/>
      <c r="AG129" s="107" t="s">
        <v>268</v>
      </c>
      <c r="AH129" s="107">
        <v>88807</v>
      </c>
      <c r="AI129" s="120">
        <f>INDEX(Exposure_GWASs!F:F,MATCH(Charlie!AE129,Exposure_GWASs!C:C,0))</f>
        <v>322154</v>
      </c>
      <c r="AJ129" s="107" t="s">
        <v>1291</v>
      </c>
      <c r="AK129" s="107" t="s">
        <v>2465</v>
      </c>
      <c r="AL129" s="107" t="s">
        <v>273</v>
      </c>
      <c r="AM129" s="107" t="s">
        <v>1009</v>
      </c>
      <c r="AN129" s="107" t="s">
        <v>2652</v>
      </c>
      <c r="AO129" s="107" t="s">
        <v>2653</v>
      </c>
      <c r="AP129" s="107" t="s">
        <v>1009</v>
      </c>
      <c r="AQ129" s="107" t="s">
        <v>138</v>
      </c>
      <c r="AR129" s="107" t="s">
        <v>1009</v>
      </c>
      <c r="AS129" s="107" t="s">
        <v>1009</v>
      </c>
      <c r="AT129" s="107" t="s">
        <v>1009</v>
      </c>
      <c r="AU129" s="107" t="s">
        <v>10</v>
      </c>
      <c r="AV129" s="107" t="s">
        <v>10</v>
      </c>
      <c r="AW129" s="107">
        <v>84</v>
      </c>
      <c r="AX129" s="107">
        <v>77</v>
      </c>
      <c r="AY129" s="105" t="s">
        <v>2654</v>
      </c>
      <c r="AZ129" s="105" t="s">
        <v>1009</v>
      </c>
      <c r="BA129" s="105" t="s">
        <v>2544</v>
      </c>
      <c r="BB129" s="107" t="s">
        <v>54</v>
      </c>
      <c r="BC129" s="105" t="s">
        <v>17</v>
      </c>
      <c r="BD129" s="105"/>
      <c r="BE129" s="105"/>
      <c r="BF129" s="105"/>
      <c r="BG129" s="105"/>
      <c r="BH129" s="105" t="s">
        <v>2655</v>
      </c>
      <c r="BI129" s="105" t="s">
        <v>2656</v>
      </c>
      <c r="BJ129" s="105" t="s">
        <v>2657</v>
      </c>
      <c r="BK129" s="105" t="s">
        <v>1009</v>
      </c>
      <c r="BL129" s="105" t="s">
        <v>201</v>
      </c>
      <c r="BM129" s="105" t="s">
        <v>2658</v>
      </c>
      <c r="BN129" s="105" t="s">
        <v>201</v>
      </c>
      <c r="BO129" s="105" t="s">
        <v>128</v>
      </c>
      <c r="BP129" s="105" t="s">
        <v>1197</v>
      </c>
      <c r="BQ129" s="105" t="s">
        <v>1029</v>
      </c>
      <c r="BR129" s="105">
        <v>0.84</v>
      </c>
      <c r="BS129" s="105"/>
      <c r="BT129" s="105">
        <v>95</v>
      </c>
      <c r="BU129" s="105">
        <v>0.71</v>
      </c>
      <c r="BV129" s="105">
        <v>0.97</v>
      </c>
      <c r="BW129" s="105" t="s">
        <v>2544</v>
      </c>
      <c r="BX129" s="105" t="s">
        <v>2544</v>
      </c>
      <c r="BY129" s="105" t="s">
        <v>2544</v>
      </c>
      <c r="BZ129" s="127" t="s">
        <v>2659</v>
      </c>
      <c r="CA129" s="105" t="s">
        <v>2660</v>
      </c>
      <c r="CB129" s="105" t="s">
        <v>11</v>
      </c>
      <c r="CC129" s="105" t="s">
        <v>2661</v>
      </c>
      <c r="CD129" s="106" t="s">
        <v>10</v>
      </c>
      <c r="CE129" s="105"/>
      <c r="CF129" s="105"/>
      <c r="CG129" s="105"/>
      <c r="CH129" s="105"/>
    </row>
    <row r="130" spans="1:86">
      <c r="A130" s="105">
        <v>58</v>
      </c>
      <c r="B130" s="105" t="s">
        <v>2437</v>
      </c>
      <c r="C130" s="105" t="s">
        <v>236</v>
      </c>
      <c r="D130" s="105" t="s">
        <v>2643</v>
      </c>
      <c r="E130" s="105">
        <v>2016</v>
      </c>
      <c r="F130" s="105" t="s">
        <v>2644</v>
      </c>
      <c r="G130" s="107" t="s">
        <v>2645</v>
      </c>
      <c r="H130" s="109" t="s">
        <v>241</v>
      </c>
      <c r="I130" s="108" t="s">
        <v>2646</v>
      </c>
      <c r="J130" s="108" t="s">
        <v>2647</v>
      </c>
      <c r="K130" s="108" t="s">
        <v>2648</v>
      </c>
      <c r="L130" s="106" t="s">
        <v>2649</v>
      </c>
      <c r="M130" s="110" t="s">
        <v>2650</v>
      </c>
      <c r="N130" s="107" t="s">
        <v>12</v>
      </c>
      <c r="O130" s="107" t="s">
        <v>5615</v>
      </c>
      <c r="P130" s="107" t="s">
        <v>5616</v>
      </c>
      <c r="Q130" s="107" t="s">
        <v>5577</v>
      </c>
      <c r="R130" s="107" t="s">
        <v>2651</v>
      </c>
      <c r="S130" s="107" t="s">
        <v>123</v>
      </c>
      <c r="T130" s="107"/>
      <c r="U130" s="107" t="s">
        <v>472</v>
      </c>
      <c r="V130" s="107">
        <v>19262</v>
      </c>
      <c r="W130" s="107" t="s">
        <v>10</v>
      </c>
      <c r="X130" s="107">
        <v>19262</v>
      </c>
      <c r="Y130" s="107" t="s">
        <v>10</v>
      </c>
      <c r="Z130" s="107" t="s">
        <v>2662</v>
      </c>
      <c r="AA130" s="107" t="s">
        <v>1059</v>
      </c>
      <c r="AB130" s="107" t="s">
        <v>273</v>
      </c>
      <c r="AC130" s="120" t="s">
        <v>2484</v>
      </c>
      <c r="AD130" s="120" t="s">
        <v>5534</v>
      </c>
      <c r="AE130" s="107" t="s">
        <v>1139</v>
      </c>
      <c r="AF130" s="107"/>
      <c r="AG130" s="107" t="s">
        <v>268</v>
      </c>
      <c r="AH130" s="107">
        <v>19262</v>
      </c>
      <c r="AI130" s="120">
        <f>INDEX(Exposure_GWASs!F:F,MATCH(Charlie!AE130,Exposure_GWASs!C:C,0))</f>
        <v>322154</v>
      </c>
      <c r="AJ130" s="107" t="s">
        <v>1291</v>
      </c>
      <c r="AK130" s="107" t="s">
        <v>2465</v>
      </c>
      <c r="AL130" s="107" t="s">
        <v>273</v>
      </c>
      <c r="AM130" s="107" t="s">
        <v>1009</v>
      </c>
      <c r="AN130" s="107" t="s">
        <v>2652</v>
      </c>
      <c r="AO130" s="107" t="s">
        <v>2653</v>
      </c>
      <c r="AP130" s="107" t="s">
        <v>1009</v>
      </c>
      <c r="AQ130" s="107" t="s">
        <v>138</v>
      </c>
      <c r="AR130" s="107" t="s">
        <v>1009</v>
      </c>
      <c r="AS130" s="107" t="s">
        <v>1009</v>
      </c>
      <c r="AT130" s="107" t="s">
        <v>1009</v>
      </c>
      <c r="AU130" s="107" t="s">
        <v>10</v>
      </c>
      <c r="AV130" s="107" t="s">
        <v>10</v>
      </c>
      <c r="AW130" s="107">
        <v>84</v>
      </c>
      <c r="AX130" s="107">
        <v>77</v>
      </c>
      <c r="AY130" s="105" t="s">
        <v>2654</v>
      </c>
      <c r="AZ130" s="105" t="s">
        <v>1009</v>
      </c>
      <c r="BA130" s="105" t="s">
        <v>2544</v>
      </c>
      <c r="BB130" s="107" t="s">
        <v>54</v>
      </c>
      <c r="BC130" s="105" t="s">
        <v>17</v>
      </c>
      <c r="BD130" s="105"/>
      <c r="BE130" s="105"/>
      <c r="BF130" s="105"/>
      <c r="BG130" s="105"/>
      <c r="BH130" s="105" t="s">
        <v>2655</v>
      </c>
      <c r="BI130" s="105" t="s">
        <v>2656</v>
      </c>
      <c r="BJ130" s="105" t="s">
        <v>2657</v>
      </c>
      <c r="BK130" s="105" t="s">
        <v>1009</v>
      </c>
      <c r="BL130" s="105" t="s">
        <v>201</v>
      </c>
      <c r="BM130" s="105" t="s">
        <v>2658</v>
      </c>
      <c r="BN130" s="105" t="s">
        <v>201</v>
      </c>
      <c r="BO130" s="105" t="s">
        <v>128</v>
      </c>
      <c r="BP130" s="105" t="s">
        <v>1197</v>
      </c>
      <c r="BQ130" s="105" t="s">
        <v>1029</v>
      </c>
      <c r="BR130" s="105">
        <v>0.78</v>
      </c>
      <c r="BS130" s="105"/>
      <c r="BT130" s="105">
        <v>95</v>
      </c>
      <c r="BU130" s="105">
        <v>0.67</v>
      </c>
      <c r="BV130" s="105">
        <v>0.9</v>
      </c>
      <c r="BW130" s="105" t="s">
        <v>10</v>
      </c>
      <c r="BX130" s="105" t="s">
        <v>10</v>
      </c>
      <c r="BY130" s="105" t="s">
        <v>10</v>
      </c>
      <c r="BZ130" s="127" t="s">
        <v>2659</v>
      </c>
      <c r="CA130" s="105" t="s">
        <v>2660</v>
      </c>
      <c r="CB130" s="105" t="s">
        <v>11</v>
      </c>
      <c r="CC130" s="105" t="s">
        <v>2661</v>
      </c>
      <c r="CD130" s="106" t="s">
        <v>10</v>
      </c>
      <c r="CE130" s="105"/>
      <c r="CF130" s="105"/>
      <c r="CG130" s="105"/>
      <c r="CH130" s="105"/>
    </row>
    <row r="131" spans="1:86">
      <c r="A131" s="105">
        <v>58</v>
      </c>
      <c r="B131" s="105" t="s">
        <v>2437</v>
      </c>
      <c r="C131" s="105" t="s">
        <v>236</v>
      </c>
      <c r="D131" s="105" t="s">
        <v>2643</v>
      </c>
      <c r="E131" s="105">
        <v>2016</v>
      </c>
      <c r="F131" s="105" t="s">
        <v>2644</v>
      </c>
      <c r="G131" s="107" t="s">
        <v>2645</v>
      </c>
      <c r="H131" s="109" t="s">
        <v>241</v>
      </c>
      <c r="I131" s="108" t="s">
        <v>2646</v>
      </c>
      <c r="J131" s="108" t="s">
        <v>2647</v>
      </c>
      <c r="K131" s="108" t="s">
        <v>2648</v>
      </c>
      <c r="L131" s="106" t="s">
        <v>2649</v>
      </c>
      <c r="M131" s="110" t="s">
        <v>2650</v>
      </c>
      <c r="N131" s="107" t="s">
        <v>12</v>
      </c>
      <c r="O131" s="107" t="s">
        <v>5615</v>
      </c>
      <c r="P131" s="107" t="s">
        <v>5617</v>
      </c>
      <c r="Q131" s="107" t="s">
        <v>5577</v>
      </c>
      <c r="R131" s="107" t="s">
        <v>2651</v>
      </c>
      <c r="S131" s="107" t="s">
        <v>123</v>
      </c>
      <c r="T131" s="107"/>
      <c r="U131" s="107" t="s">
        <v>472</v>
      </c>
      <c r="V131" s="107">
        <v>42424</v>
      </c>
      <c r="W131" s="107" t="s">
        <v>10</v>
      </c>
      <c r="X131" s="107">
        <v>42424</v>
      </c>
      <c r="Y131" s="107" t="s">
        <v>10</v>
      </c>
      <c r="Z131" s="107" t="s">
        <v>2662</v>
      </c>
      <c r="AA131" s="107" t="s">
        <v>1059</v>
      </c>
      <c r="AB131" s="107" t="s">
        <v>273</v>
      </c>
      <c r="AC131" s="120" t="s">
        <v>2484</v>
      </c>
      <c r="AD131" s="120" t="s">
        <v>5534</v>
      </c>
      <c r="AE131" s="107" t="s">
        <v>1139</v>
      </c>
      <c r="AF131" s="107"/>
      <c r="AG131" s="107" t="s">
        <v>268</v>
      </c>
      <c r="AH131" s="107">
        <v>42424</v>
      </c>
      <c r="AI131" s="120">
        <f>INDEX(Exposure_GWASs!F:F,MATCH(Charlie!AE131,Exposure_GWASs!C:C,0))</f>
        <v>322154</v>
      </c>
      <c r="AJ131" s="107" t="s">
        <v>1291</v>
      </c>
      <c r="AK131" s="107" t="s">
        <v>2465</v>
      </c>
      <c r="AL131" s="107" t="s">
        <v>273</v>
      </c>
      <c r="AM131" s="107" t="s">
        <v>1009</v>
      </c>
      <c r="AN131" s="107" t="s">
        <v>2652</v>
      </c>
      <c r="AO131" s="107" t="s">
        <v>2653</v>
      </c>
      <c r="AP131" s="107" t="s">
        <v>1009</v>
      </c>
      <c r="AQ131" s="107" t="s">
        <v>138</v>
      </c>
      <c r="AR131" s="107" t="s">
        <v>1009</v>
      </c>
      <c r="AS131" s="107" t="s">
        <v>1009</v>
      </c>
      <c r="AT131" s="107" t="s">
        <v>1009</v>
      </c>
      <c r="AU131" s="107" t="s">
        <v>10</v>
      </c>
      <c r="AV131" s="107" t="s">
        <v>10</v>
      </c>
      <c r="AW131" s="107">
        <v>84</v>
      </c>
      <c r="AX131" s="107">
        <v>77</v>
      </c>
      <c r="AY131" s="105" t="s">
        <v>2654</v>
      </c>
      <c r="AZ131" s="105" t="s">
        <v>1009</v>
      </c>
      <c r="BA131" s="105" t="s">
        <v>2544</v>
      </c>
      <c r="BB131" s="107" t="s">
        <v>54</v>
      </c>
      <c r="BC131" s="105" t="s">
        <v>17</v>
      </c>
      <c r="BD131" s="105"/>
      <c r="BE131" s="105"/>
      <c r="BF131" s="105"/>
      <c r="BG131" s="105"/>
      <c r="BH131" s="105" t="s">
        <v>2655</v>
      </c>
      <c r="BI131" s="105" t="s">
        <v>2656</v>
      </c>
      <c r="BJ131" s="105" t="s">
        <v>2657</v>
      </c>
      <c r="BK131" s="105" t="s">
        <v>1009</v>
      </c>
      <c r="BL131" s="105" t="s">
        <v>201</v>
      </c>
      <c r="BM131" s="105" t="s">
        <v>2658</v>
      </c>
      <c r="BN131" s="105" t="s">
        <v>201</v>
      </c>
      <c r="BO131" s="105" t="s">
        <v>128</v>
      </c>
      <c r="BP131" s="105" t="s">
        <v>1197</v>
      </c>
      <c r="BQ131" s="105" t="s">
        <v>1029</v>
      </c>
      <c r="BR131" s="105">
        <v>0.88</v>
      </c>
      <c r="BS131" s="105"/>
      <c r="BT131" s="105">
        <v>95</v>
      </c>
      <c r="BU131" s="105">
        <v>0.81</v>
      </c>
      <c r="BV131" s="105">
        <v>0.96</v>
      </c>
      <c r="BW131" s="105" t="s">
        <v>2544</v>
      </c>
      <c r="BX131" s="105" t="s">
        <v>2544</v>
      </c>
      <c r="BY131" s="105" t="s">
        <v>2544</v>
      </c>
      <c r="BZ131" s="127" t="s">
        <v>2659</v>
      </c>
      <c r="CA131" s="105" t="s">
        <v>2660</v>
      </c>
      <c r="CB131" s="105" t="s">
        <v>11</v>
      </c>
      <c r="CC131" s="105" t="s">
        <v>2661</v>
      </c>
      <c r="CD131" s="106" t="s">
        <v>10</v>
      </c>
      <c r="CE131" s="105"/>
      <c r="CF131" s="105"/>
      <c r="CG131" s="105"/>
      <c r="CH131" s="105"/>
    </row>
    <row r="132" spans="1:86">
      <c r="A132" s="105">
        <v>58</v>
      </c>
      <c r="B132" s="105" t="s">
        <v>2437</v>
      </c>
      <c r="C132" s="105" t="s">
        <v>236</v>
      </c>
      <c r="D132" s="105" t="s">
        <v>2643</v>
      </c>
      <c r="E132" s="105">
        <v>2016</v>
      </c>
      <c r="F132" s="105" t="s">
        <v>2644</v>
      </c>
      <c r="G132" s="107" t="s">
        <v>2645</v>
      </c>
      <c r="H132" s="109" t="s">
        <v>241</v>
      </c>
      <c r="I132" s="108" t="s">
        <v>2646</v>
      </c>
      <c r="J132" s="108" t="s">
        <v>2647</v>
      </c>
      <c r="K132" s="108" t="s">
        <v>2648</v>
      </c>
      <c r="L132" s="106" t="s">
        <v>2649</v>
      </c>
      <c r="M132" s="110" t="s">
        <v>2650</v>
      </c>
      <c r="N132" s="107" t="s">
        <v>12</v>
      </c>
      <c r="O132" s="107" t="s">
        <v>5615</v>
      </c>
      <c r="P132" s="107" t="s">
        <v>6152</v>
      </c>
      <c r="Q132" s="107" t="s">
        <v>5577</v>
      </c>
      <c r="R132" s="107" t="s">
        <v>2651</v>
      </c>
      <c r="S132" s="107" t="s">
        <v>123</v>
      </c>
      <c r="T132" s="107"/>
      <c r="U132" s="107" t="s">
        <v>472</v>
      </c>
      <c r="V132" s="107">
        <v>11433</v>
      </c>
      <c r="W132" s="107" t="s">
        <v>10</v>
      </c>
      <c r="X132" s="107">
        <v>11433</v>
      </c>
      <c r="Y132" s="107" t="s">
        <v>10</v>
      </c>
      <c r="Z132" s="107" t="s">
        <v>2662</v>
      </c>
      <c r="AA132" s="107" t="s">
        <v>1059</v>
      </c>
      <c r="AB132" s="107" t="s">
        <v>273</v>
      </c>
      <c r="AC132" s="120" t="s">
        <v>2484</v>
      </c>
      <c r="AD132" s="120" t="s">
        <v>5534</v>
      </c>
      <c r="AE132" s="107" t="s">
        <v>1139</v>
      </c>
      <c r="AF132" s="107"/>
      <c r="AG132" s="107" t="s">
        <v>268</v>
      </c>
      <c r="AH132" s="107">
        <v>11433</v>
      </c>
      <c r="AI132" s="120">
        <f>INDEX(Exposure_GWASs!F:F,MATCH(Charlie!AE132,Exposure_GWASs!C:C,0))</f>
        <v>322154</v>
      </c>
      <c r="AJ132" s="107" t="s">
        <v>1291</v>
      </c>
      <c r="AK132" s="107" t="s">
        <v>2465</v>
      </c>
      <c r="AL132" s="107" t="s">
        <v>273</v>
      </c>
      <c r="AM132" s="107" t="s">
        <v>1009</v>
      </c>
      <c r="AN132" s="107" t="s">
        <v>2652</v>
      </c>
      <c r="AO132" s="107" t="s">
        <v>2653</v>
      </c>
      <c r="AP132" s="107" t="s">
        <v>1009</v>
      </c>
      <c r="AQ132" s="107" t="s">
        <v>138</v>
      </c>
      <c r="AR132" s="107" t="s">
        <v>1009</v>
      </c>
      <c r="AS132" s="107" t="s">
        <v>1009</v>
      </c>
      <c r="AT132" s="107" t="s">
        <v>1009</v>
      </c>
      <c r="AU132" s="107" t="s">
        <v>10</v>
      </c>
      <c r="AV132" s="107" t="s">
        <v>10</v>
      </c>
      <c r="AW132" s="107">
        <v>84</v>
      </c>
      <c r="AX132" s="107">
        <v>77</v>
      </c>
      <c r="AY132" s="105" t="s">
        <v>2654</v>
      </c>
      <c r="AZ132" s="105" t="s">
        <v>1009</v>
      </c>
      <c r="BA132" s="105" t="s">
        <v>2544</v>
      </c>
      <c r="BB132" s="107" t="s">
        <v>54</v>
      </c>
      <c r="BC132" s="105" t="s">
        <v>17</v>
      </c>
      <c r="BD132" s="105"/>
      <c r="BE132" s="105"/>
      <c r="BF132" s="105"/>
      <c r="BG132" s="105"/>
      <c r="BH132" s="105" t="s">
        <v>2655</v>
      </c>
      <c r="BI132" s="105" t="s">
        <v>2656</v>
      </c>
      <c r="BJ132" s="105" t="s">
        <v>2657</v>
      </c>
      <c r="BK132" s="105" t="s">
        <v>1009</v>
      </c>
      <c r="BL132" s="105" t="s">
        <v>201</v>
      </c>
      <c r="BM132" s="105" t="s">
        <v>2658</v>
      </c>
      <c r="BN132" s="105" t="s">
        <v>201</v>
      </c>
      <c r="BO132" s="105" t="s">
        <v>128</v>
      </c>
      <c r="BP132" s="105" t="s">
        <v>1197</v>
      </c>
      <c r="BQ132" s="105" t="s">
        <v>1029</v>
      </c>
      <c r="BR132" s="105">
        <v>0.89</v>
      </c>
      <c r="BS132" s="105"/>
      <c r="BT132" s="105">
        <v>95</v>
      </c>
      <c r="BU132" s="105">
        <v>0.75</v>
      </c>
      <c r="BV132" s="105">
        <v>1.04</v>
      </c>
      <c r="BW132" s="105" t="s">
        <v>10</v>
      </c>
      <c r="BX132" s="105" t="s">
        <v>10</v>
      </c>
      <c r="BY132" s="105" t="s">
        <v>10</v>
      </c>
      <c r="BZ132" s="127" t="s">
        <v>2659</v>
      </c>
      <c r="CA132" s="105" t="s">
        <v>2660</v>
      </c>
      <c r="CB132" s="105" t="s">
        <v>11</v>
      </c>
      <c r="CC132" s="105" t="s">
        <v>2661</v>
      </c>
      <c r="CD132" s="106" t="s">
        <v>10</v>
      </c>
      <c r="CE132" s="105"/>
      <c r="CF132" s="105"/>
      <c r="CG132" s="105"/>
      <c r="CH132" s="105"/>
    </row>
    <row r="133" spans="1:86">
      <c r="A133" s="105">
        <v>58</v>
      </c>
      <c r="B133" s="105" t="s">
        <v>2437</v>
      </c>
      <c r="C133" s="105" t="s">
        <v>236</v>
      </c>
      <c r="D133" s="105" t="s">
        <v>2643</v>
      </c>
      <c r="E133" s="105">
        <v>2016</v>
      </c>
      <c r="F133" s="105" t="s">
        <v>2644</v>
      </c>
      <c r="G133" s="107" t="s">
        <v>2645</v>
      </c>
      <c r="H133" s="109" t="s">
        <v>241</v>
      </c>
      <c r="I133" s="108" t="s">
        <v>2646</v>
      </c>
      <c r="J133" s="108" t="s">
        <v>2647</v>
      </c>
      <c r="K133" s="108" t="s">
        <v>2648</v>
      </c>
      <c r="L133" s="106" t="s">
        <v>2649</v>
      </c>
      <c r="M133" s="110" t="s">
        <v>2650</v>
      </c>
      <c r="N133" s="107" t="s">
        <v>12</v>
      </c>
      <c r="O133" s="107" t="s">
        <v>5615</v>
      </c>
      <c r="P133" s="107" t="s">
        <v>6153</v>
      </c>
      <c r="Q133" s="107" t="s">
        <v>5577</v>
      </c>
      <c r="R133" s="107" t="s">
        <v>2651</v>
      </c>
      <c r="S133" s="107" t="s">
        <v>123</v>
      </c>
      <c r="T133" s="107"/>
      <c r="U133" s="107" t="s">
        <v>472</v>
      </c>
      <c r="V133" s="107">
        <v>10967</v>
      </c>
      <c r="W133" s="107" t="s">
        <v>10</v>
      </c>
      <c r="X133" s="107">
        <v>10967</v>
      </c>
      <c r="Y133" s="107" t="s">
        <v>10</v>
      </c>
      <c r="Z133" s="107" t="s">
        <v>2662</v>
      </c>
      <c r="AA133" s="107" t="s">
        <v>1059</v>
      </c>
      <c r="AB133" s="107" t="s">
        <v>273</v>
      </c>
      <c r="AC133" s="120" t="s">
        <v>2484</v>
      </c>
      <c r="AD133" s="120" t="s">
        <v>5534</v>
      </c>
      <c r="AE133" s="107" t="s">
        <v>1139</v>
      </c>
      <c r="AF133" s="107"/>
      <c r="AG133" s="107" t="s">
        <v>268</v>
      </c>
      <c r="AH133" s="107">
        <v>10967</v>
      </c>
      <c r="AI133" s="120">
        <f>INDEX(Exposure_GWASs!F:F,MATCH(Charlie!AE133,Exposure_GWASs!C:C,0))</f>
        <v>322154</v>
      </c>
      <c r="AJ133" s="107" t="s">
        <v>1291</v>
      </c>
      <c r="AK133" s="107" t="s">
        <v>2465</v>
      </c>
      <c r="AL133" s="107" t="s">
        <v>273</v>
      </c>
      <c r="AM133" s="107" t="s">
        <v>1009</v>
      </c>
      <c r="AN133" s="107" t="s">
        <v>2652</v>
      </c>
      <c r="AO133" s="107" t="s">
        <v>2653</v>
      </c>
      <c r="AP133" s="107" t="s">
        <v>1009</v>
      </c>
      <c r="AQ133" s="107" t="s">
        <v>138</v>
      </c>
      <c r="AR133" s="107" t="s">
        <v>1009</v>
      </c>
      <c r="AS133" s="107" t="s">
        <v>1009</v>
      </c>
      <c r="AT133" s="107" t="s">
        <v>1009</v>
      </c>
      <c r="AU133" s="107" t="s">
        <v>10</v>
      </c>
      <c r="AV133" s="107" t="s">
        <v>10</v>
      </c>
      <c r="AW133" s="107">
        <v>84</v>
      </c>
      <c r="AX133" s="107">
        <v>77</v>
      </c>
      <c r="AY133" s="105" t="s">
        <v>2654</v>
      </c>
      <c r="AZ133" s="105" t="s">
        <v>1009</v>
      </c>
      <c r="BA133" s="105" t="s">
        <v>2544</v>
      </c>
      <c r="BB133" s="107" t="s">
        <v>54</v>
      </c>
      <c r="BC133" s="105" t="s">
        <v>17</v>
      </c>
      <c r="BD133" s="105"/>
      <c r="BE133" s="105"/>
      <c r="BF133" s="105"/>
      <c r="BG133" s="105"/>
      <c r="BH133" s="105" t="s">
        <v>2655</v>
      </c>
      <c r="BI133" s="105" t="s">
        <v>2656</v>
      </c>
      <c r="BJ133" s="105" t="s">
        <v>2657</v>
      </c>
      <c r="BK133" s="105" t="s">
        <v>1009</v>
      </c>
      <c r="BL133" s="105" t="s">
        <v>201</v>
      </c>
      <c r="BM133" s="105" t="s">
        <v>2658</v>
      </c>
      <c r="BN133" s="105" t="s">
        <v>201</v>
      </c>
      <c r="BO133" s="105" t="s">
        <v>128</v>
      </c>
      <c r="BP133" s="105" t="s">
        <v>1197</v>
      </c>
      <c r="BQ133" s="105" t="s">
        <v>1029</v>
      </c>
      <c r="BR133" s="105">
        <v>0.84</v>
      </c>
      <c r="BS133" s="105"/>
      <c r="BT133" s="105">
        <v>95</v>
      </c>
      <c r="BU133" s="105">
        <v>0.69</v>
      </c>
      <c r="BV133" s="105">
        <v>0.99</v>
      </c>
      <c r="BW133" s="105" t="s">
        <v>2544</v>
      </c>
      <c r="BX133" s="105" t="s">
        <v>2544</v>
      </c>
      <c r="BY133" s="105" t="s">
        <v>2544</v>
      </c>
      <c r="BZ133" s="127" t="s">
        <v>2659</v>
      </c>
      <c r="CA133" s="105" t="s">
        <v>2660</v>
      </c>
      <c r="CB133" s="105" t="s">
        <v>11</v>
      </c>
      <c r="CC133" s="105" t="s">
        <v>2661</v>
      </c>
      <c r="CD133" s="106" t="s">
        <v>10</v>
      </c>
      <c r="CE133" s="105"/>
      <c r="CF133" s="105"/>
      <c r="CG133" s="105"/>
      <c r="CH133" s="105"/>
    </row>
    <row r="134" spans="1:86">
      <c r="A134" s="105">
        <v>58</v>
      </c>
      <c r="B134" s="105" t="s">
        <v>2437</v>
      </c>
      <c r="C134" s="105" t="s">
        <v>236</v>
      </c>
      <c r="D134" s="105" t="s">
        <v>2643</v>
      </c>
      <c r="E134" s="105">
        <v>2016</v>
      </c>
      <c r="F134" s="105" t="s">
        <v>2644</v>
      </c>
      <c r="G134" s="107" t="s">
        <v>2645</v>
      </c>
      <c r="H134" s="109" t="s">
        <v>241</v>
      </c>
      <c r="I134" s="108" t="s">
        <v>2646</v>
      </c>
      <c r="J134" s="108" t="s">
        <v>2647</v>
      </c>
      <c r="K134" s="108" t="s">
        <v>2648</v>
      </c>
      <c r="L134" s="106" t="s">
        <v>2649</v>
      </c>
      <c r="M134" s="110" t="s">
        <v>2650</v>
      </c>
      <c r="N134" s="107" t="s">
        <v>12</v>
      </c>
      <c r="O134" s="107" t="s">
        <v>5615</v>
      </c>
      <c r="P134" s="107" t="s">
        <v>5801</v>
      </c>
      <c r="Q134" s="107" t="s">
        <v>5577</v>
      </c>
      <c r="R134" s="107" t="s">
        <v>2651</v>
      </c>
      <c r="S134" s="107" t="s">
        <v>123</v>
      </c>
      <c r="T134" s="107"/>
      <c r="U134" s="107" t="s">
        <v>472</v>
      </c>
      <c r="V134" s="107">
        <v>69556</v>
      </c>
      <c r="W134" s="107" t="s">
        <v>10</v>
      </c>
      <c r="X134" s="107">
        <v>69556</v>
      </c>
      <c r="Y134" s="107" t="s">
        <v>10</v>
      </c>
      <c r="Z134" s="107" t="s">
        <v>2662</v>
      </c>
      <c r="AA134" s="107" t="s">
        <v>1059</v>
      </c>
      <c r="AB134" s="107" t="s">
        <v>273</v>
      </c>
      <c r="AC134" s="120" t="s">
        <v>2484</v>
      </c>
      <c r="AD134" s="120" t="s">
        <v>5534</v>
      </c>
      <c r="AE134" s="107" t="s">
        <v>1139</v>
      </c>
      <c r="AF134" s="107"/>
      <c r="AG134" s="107" t="s">
        <v>268</v>
      </c>
      <c r="AH134" s="107">
        <v>69556</v>
      </c>
      <c r="AI134" s="120">
        <f>INDEX(Exposure_GWASs!F:F,MATCH(Charlie!AE134,Exposure_GWASs!C:C,0))</f>
        <v>322154</v>
      </c>
      <c r="AJ134" s="107" t="s">
        <v>1291</v>
      </c>
      <c r="AK134" s="107" t="s">
        <v>2465</v>
      </c>
      <c r="AL134" s="107" t="s">
        <v>273</v>
      </c>
      <c r="AM134" s="107" t="s">
        <v>1009</v>
      </c>
      <c r="AN134" s="107" t="s">
        <v>2652</v>
      </c>
      <c r="AO134" s="107" t="s">
        <v>2653</v>
      </c>
      <c r="AP134" s="107" t="s">
        <v>1009</v>
      </c>
      <c r="AQ134" s="107" t="s">
        <v>138</v>
      </c>
      <c r="AR134" s="107" t="s">
        <v>1009</v>
      </c>
      <c r="AS134" s="107" t="s">
        <v>1009</v>
      </c>
      <c r="AT134" s="107" t="s">
        <v>1009</v>
      </c>
      <c r="AU134" s="107" t="s">
        <v>10</v>
      </c>
      <c r="AV134" s="107" t="s">
        <v>10</v>
      </c>
      <c r="AW134" s="107">
        <v>84</v>
      </c>
      <c r="AX134" s="107">
        <v>77</v>
      </c>
      <c r="AY134" s="105" t="s">
        <v>2654</v>
      </c>
      <c r="AZ134" s="105" t="s">
        <v>1009</v>
      </c>
      <c r="BA134" s="105" t="s">
        <v>2544</v>
      </c>
      <c r="BB134" s="107" t="s">
        <v>54</v>
      </c>
      <c r="BC134" s="105" t="s">
        <v>17</v>
      </c>
      <c r="BD134" s="105"/>
      <c r="BE134" s="105"/>
      <c r="BF134" s="105"/>
      <c r="BG134" s="105"/>
      <c r="BH134" s="105" t="s">
        <v>2655</v>
      </c>
      <c r="BI134" s="105" t="s">
        <v>2656</v>
      </c>
      <c r="BJ134" s="105" t="s">
        <v>2657</v>
      </c>
      <c r="BK134" s="105" t="s">
        <v>1009</v>
      </c>
      <c r="BL134" s="105" t="s">
        <v>201</v>
      </c>
      <c r="BM134" s="105" t="s">
        <v>2658</v>
      </c>
      <c r="BN134" s="105" t="s">
        <v>201</v>
      </c>
      <c r="BO134" s="105" t="s">
        <v>128</v>
      </c>
      <c r="BP134" s="105" t="s">
        <v>1197</v>
      </c>
      <c r="BQ134" s="105" t="s">
        <v>1029</v>
      </c>
      <c r="BR134" s="105">
        <v>0.9</v>
      </c>
      <c r="BS134" s="105"/>
      <c r="BT134" s="105">
        <v>95</v>
      </c>
      <c r="BU134" s="105">
        <v>0.84</v>
      </c>
      <c r="BV134" s="105">
        <v>0.96</v>
      </c>
      <c r="BW134" s="105" t="s">
        <v>10</v>
      </c>
      <c r="BX134" s="105" t="s">
        <v>10</v>
      </c>
      <c r="BY134" s="105" t="s">
        <v>10</v>
      </c>
      <c r="BZ134" s="127" t="s">
        <v>2659</v>
      </c>
      <c r="CA134" s="105" t="s">
        <v>2660</v>
      </c>
      <c r="CB134" s="105" t="s">
        <v>11</v>
      </c>
      <c r="CC134" s="105" t="s">
        <v>2661</v>
      </c>
      <c r="CD134" s="106" t="s">
        <v>10</v>
      </c>
      <c r="CE134" s="105"/>
      <c r="CF134" s="105"/>
      <c r="CG134" s="105"/>
      <c r="CH134" s="105"/>
    </row>
    <row r="135" spans="1:86">
      <c r="A135" s="105">
        <v>58</v>
      </c>
      <c r="B135" s="105" t="s">
        <v>2437</v>
      </c>
      <c r="C135" s="105" t="s">
        <v>236</v>
      </c>
      <c r="D135" s="105" t="s">
        <v>2643</v>
      </c>
      <c r="E135" s="105">
        <v>2016</v>
      </c>
      <c r="F135" s="105" t="s">
        <v>2644</v>
      </c>
      <c r="G135" s="107" t="s">
        <v>2645</v>
      </c>
      <c r="H135" s="109" t="s">
        <v>241</v>
      </c>
      <c r="I135" s="108" t="s">
        <v>2646</v>
      </c>
      <c r="J135" s="108" t="s">
        <v>2647</v>
      </c>
      <c r="K135" s="108" t="s">
        <v>2648</v>
      </c>
      <c r="L135" s="106" t="s">
        <v>2649</v>
      </c>
      <c r="M135" s="110" t="s">
        <v>2650</v>
      </c>
      <c r="N135" s="107" t="s">
        <v>12</v>
      </c>
      <c r="O135" s="107" t="s">
        <v>5615</v>
      </c>
      <c r="P135" s="107" t="s">
        <v>5802</v>
      </c>
      <c r="Q135" s="107" t="s">
        <v>5577</v>
      </c>
      <c r="R135" s="107" t="s">
        <v>2651</v>
      </c>
      <c r="S135" s="107" t="s">
        <v>123</v>
      </c>
      <c r="T135" s="107"/>
      <c r="U135" s="107" t="s">
        <v>472</v>
      </c>
      <c r="V135" s="107">
        <v>49770</v>
      </c>
      <c r="W135" s="107" t="s">
        <v>10</v>
      </c>
      <c r="X135" s="107">
        <v>49770</v>
      </c>
      <c r="Y135" s="107" t="s">
        <v>10</v>
      </c>
      <c r="Z135" s="107" t="s">
        <v>2662</v>
      </c>
      <c r="AA135" s="107" t="s">
        <v>1059</v>
      </c>
      <c r="AB135" s="107" t="s">
        <v>273</v>
      </c>
      <c r="AC135" s="120" t="s">
        <v>2484</v>
      </c>
      <c r="AD135" s="120" t="s">
        <v>5534</v>
      </c>
      <c r="AE135" s="107" t="s">
        <v>1139</v>
      </c>
      <c r="AF135" s="107"/>
      <c r="AG135" s="107" t="s">
        <v>268</v>
      </c>
      <c r="AH135" s="107">
        <v>49770</v>
      </c>
      <c r="AI135" s="120">
        <f>INDEX(Exposure_GWASs!F:F,MATCH(Charlie!AE135,Exposure_GWASs!C:C,0))</f>
        <v>322154</v>
      </c>
      <c r="AJ135" s="107" t="s">
        <v>1291</v>
      </c>
      <c r="AK135" s="107" t="s">
        <v>2465</v>
      </c>
      <c r="AL135" s="107" t="s">
        <v>273</v>
      </c>
      <c r="AM135" s="107" t="s">
        <v>1009</v>
      </c>
      <c r="AN135" s="107" t="s">
        <v>2652</v>
      </c>
      <c r="AO135" s="107" t="s">
        <v>2653</v>
      </c>
      <c r="AP135" s="107" t="s">
        <v>1009</v>
      </c>
      <c r="AQ135" s="107" t="s">
        <v>138</v>
      </c>
      <c r="AR135" s="107" t="s">
        <v>1009</v>
      </c>
      <c r="AS135" s="107" t="s">
        <v>1009</v>
      </c>
      <c r="AT135" s="107" t="s">
        <v>1009</v>
      </c>
      <c r="AU135" s="107" t="s">
        <v>10</v>
      </c>
      <c r="AV135" s="107" t="s">
        <v>10</v>
      </c>
      <c r="AW135" s="107">
        <v>84</v>
      </c>
      <c r="AX135" s="107">
        <v>77</v>
      </c>
      <c r="AY135" s="105" t="s">
        <v>2654</v>
      </c>
      <c r="AZ135" s="105" t="s">
        <v>1009</v>
      </c>
      <c r="BA135" s="105" t="s">
        <v>2544</v>
      </c>
      <c r="BB135" s="107" t="s">
        <v>54</v>
      </c>
      <c r="BC135" s="105" t="s">
        <v>17</v>
      </c>
      <c r="BD135" s="105"/>
      <c r="BE135" s="105"/>
      <c r="BF135" s="105"/>
      <c r="BG135" s="105"/>
      <c r="BH135" s="105" t="s">
        <v>2655</v>
      </c>
      <c r="BI135" s="105" t="s">
        <v>2656</v>
      </c>
      <c r="BJ135" s="105" t="s">
        <v>2657</v>
      </c>
      <c r="BK135" s="105" t="s">
        <v>1009</v>
      </c>
      <c r="BL135" s="105" t="s">
        <v>201</v>
      </c>
      <c r="BM135" s="105" t="s">
        <v>2658</v>
      </c>
      <c r="BN135" s="105" t="s">
        <v>201</v>
      </c>
      <c r="BO135" s="105" t="s">
        <v>128</v>
      </c>
      <c r="BP135" s="105" t="s">
        <v>1197</v>
      </c>
      <c r="BQ135" s="105" t="s">
        <v>1029</v>
      </c>
      <c r="BR135" s="105">
        <v>0.91</v>
      </c>
      <c r="BS135" s="105"/>
      <c r="BT135" s="105">
        <v>95</v>
      </c>
      <c r="BU135" s="105">
        <v>0.83</v>
      </c>
      <c r="BV135" s="105">
        <v>0.98</v>
      </c>
      <c r="BW135" s="105" t="s">
        <v>2544</v>
      </c>
      <c r="BX135" s="105" t="s">
        <v>2544</v>
      </c>
      <c r="BY135" s="105" t="s">
        <v>2544</v>
      </c>
      <c r="BZ135" s="127" t="s">
        <v>2659</v>
      </c>
      <c r="CA135" s="105" t="s">
        <v>2660</v>
      </c>
      <c r="CB135" s="105" t="s">
        <v>11</v>
      </c>
      <c r="CC135" s="105" t="s">
        <v>2661</v>
      </c>
      <c r="CD135" s="106" t="s">
        <v>10</v>
      </c>
      <c r="CE135" s="105"/>
      <c r="CF135" s="105"/>
      <c r="CG135" s="105"/>
      <c r="CH135" s="105"/>
    </row>
    <row r="136" spans="1:86">
      <c r="A136" s="105">
        <v>58</v>
      </c>
      <c r="B136" s="105" t="s">
        <v>2437</v>
      </c>
      <c r="C136" s="105" t="s">
        <v>236</v>
      </c>
      <c r="D136" s="105" t="s">
        <v>2643</v>
      </c>
      <c r="E136" s="105">
        <v>2016</v>
      </c>
      <c r="F136" s="105" t="s">
        <v>2644</v>
      </c>
      <c r="G136" s="107" t="s">
        <v>2645</v>
      </c>
      <c r="H136" s="109" t="s">
        <v>241</v>
      </c>
      <c r="I136" s="108" t="s">
        <v>2646</v>
      </c>
      <c r="J136" s="108" t="s">
        <v>2647</v>
      </c>
      <c r="K136" s="108" t="s">
        <v>2648</v>
      </c>
      <c r="L136" s="106" t="s">
        <v>2649</v>
      </c>
      <c r="M136" s="110" t="s">
        <v>2650</v>
      </c>
      <c r="N136" s="107" t="s">
        <v>12</v>
      </c>
      <c r="O136" s="107" t="s">
        <v>5615</v>
      </c>
      <c r="P136" s="105" t="s">
        <v>5803</v>
      </c>
      <c r="Q136" s="107" t="s">
        <v>5577</v>
      </c>
      <c r="R136" s="107" t="s">
        <v>2651</v>
      </c>
      <c r="S136" s="107" t="s">
        <v>123</v>
      </c>
      <c r="T136" s="107"/>
      <c r="U136" s="107" t="s">
        <v>472</v>
      </c>
      <c r="V136" s="107">
        <v>62231</v>
      </c>
      <c r="W136" s="107" t="s">
        <v>10</v>
      </c>
      <c r="X136" s="107">
        <v>62231</v>
      </c>
      <c r="Y136" s="107" t="s">
        <v>10</v>
      </c>
      <c r="Z136" s="107" t="s">
        <v>2662</v>
      </c>
      <c r="AA136" s="107" t="s">
        <v>1059</v>
      </c>
      <c r="AB136" s="107" t="s">
        <v>273</v>
      </c>
      <c r="AC136" s="120" t="s">
        <v>2484</v>
      </c>
      <c r="AD136" s="120" t="s">
        <v>5534</v>
      </c>
      <c r="AE136" s="107" t="s">
        <v>1139</v>
      </c>
      <c r="AF136" s="107"/>
      <c r="AG136" s="107" t="s">
        <v>268</v>
      </c>
      <c r="AH136" s="107">
        <v>62231</v>
      </c>
      <c r="AI136" s="120">
        <f>INDEX(Exposure_GWASs!F:F,MATCH(Charlie!AE136,Exposure_GWASs!C:C,0))</f>
        <v>322154</v>
      </c>
      <c r="AJ136" s="107" t="s">
        <v>1291</v>
      </c>
      <c r="AK136" s="107" t="s">
        <v>2465</v>
      </c>
      <c r="AL136" s="107" t="s">
        <v>273</v>
      </c>
      <c r="AM136" s="107" t="s">
        <v>1009</v>
      </c>
      <c r="AN136" s="107" t="s">
        <v>2652</v>
      </c>
      <c r="AO136" s="107" t="s">
        <v>2653</v>
      </c>
      <c r="AP136" s="107" t="s">
        <v>1009</v>
      </c>
      <c r="AQ136" s="107" t="s">
        <v>138</v>
      </c>
      <c r="AR136" s="107" t="s">
        <v>1009</v>
      </c>
      <c r="AS136" s="107" t="s">
        <v>1009</v>
      </c>
      <c r="AT136" s="107" t="s">
        <v>1009</v>
      </c>
      <c r="AU136" s="107" t="s">
        <v>10</v>
      </c>
      <c r="AV136" s="107" t="s">
        <v>10</v>
      </c>
      <c r="AW136" s="107">
        <v>84</v>
      </c>
      <c r="AX136" s="107">
        <v>77</v>
      </c>
      <c r="AY136" s="105" t="s">
        <v>2654</v>
      </c>
      <c r="AZ136" s="105" t="s">
        <v>1009</v>
      </c>
      <c r="BA136" s="105" t="s">
        <v>2544</v>
      </c>
      <c r="BB136" s="107" t="s">
        <v>54</v>
      </c>
      <c r="BC136" s="105" t="s">
        <v>17</v>
      </c>
      <c r="BD136" s="105"/>
      <c r="BE136" s="105"/>
      <c r="BF136" s="105"/>
      <c r="BG136" s="105"/>
      <c r="BH136" s="105" t="s">
        <v>2655</v>
      </c>
      <c r="BI136" s="105" t="s">
        <v>2656</v>
      </c>
      <c r="BJ136" s="105" t="s">
        <v>2657</v>
      </c>
      <c r="BK136" s="105" t="s">
        <v>1009</v>
      </c>
      <c r="BL136" s="105" t="s">
        <v>201</v>
      </c>
      <c r="BM136" s="105" t="s">
        <v>2658</v>
      </c>
      <c r="BN136" s="105" t="s">
        <v>201</v>
      </c>
      <c r="BO136" s="105" t="s">
        <v>128</v>
      </c>
      <c r="BP136" s="105" t="s">
        <v>1197</v>
      </c>
      <c r="BQ136" s="105" t="s">
        <v>1029</v>
      </c>
      <c r="BR136" s="105">
        <v>0.89</v>
      </c>
      <c r="BS136" s="105"/>
      <c r="BT136" s="105">
        <v>95</v>
      </c>
      <c r="BU136" s="105">
        <v>0.82</v>
      </c>
      <c r="BV136" s="120">
        <v>0.95</v>
      </c>
      <c r="BW136" s="105" t="s">
        <v>10</v>
      </c>
      <c r="BX136" s="105" t="s">
        <v>10</v>
      </c>
      <c r="BY136" s="105" t="s">
        <v>10</v>
      </c>
      <c r="BZ136" s="127" t="s">
        <v>2659</v>
      </c>
      <c r="CA136" s="105" t="s">
        <v>2660</v>
      </c>
      <c r="CB136" s="105" t="s">
        <v>11</v>
      </c>
      <c r="CC136" s="105" t="s">
        <v>2661</v>
      </c>
      <c r="CD136" s="106" t="s">
        <v>10</v>
      </c>
      <c r="CE136" s="105"/>
      <c r="CF136" s="105"/>
      <c r="CG136" s="105"/>
      <c r="CH136" s="105"/>
    </row>
    <row r="137" spans="1:86">
      <c r="A137" s="105">
        <v>58</v>
      </c>
      <c r="B137" s="105" t="s">
        <v>2437</v>
      </c>
      <c r="C137" s="105" t="s">
        <v>236</v>
      </c>
      <c r="D137" s="105" t="s">
        <v>2643</v>
      </c>
      <c r="E137" s="105">
        <v>2016</v>
      </c>
      <c r="F137" s="105" t="s">
        <v>2644</v>
      </c>
      <c r="G137" s="107" t="s">
        <v>2645</v>
      </c>
      <c r="H137" s="109" t="s">
        <v>241</v>
      </c>
      <c r="I137" s="108" t="s">
        <v>2646</v>
      </c>
      <c r="J137" s="108" t="s">
        <v>2647</v>
      </c>
      <c r="K137" s="108" t="s">
        <v>2648</v>
      </c>
      <c r="L137" s="106" t="s">
        <v>2649</v>
      </c>
      <c r="M137" s="110" t="s">
        <v>2650</v>
      </c>
      <c r="N137" s="107" t="s">
        <v>12</v>
      </c>
      <c r="O137" s="107" t="s">
        <v>5615</v>
      </c>
      <c r="P137" s="107" t="s">
        <v>5804</v>
      </c>
      <c r="Q137" s="107" t="s">
        <v>5577</v>
      </c>
      <c r="R137" s="107" t="s">
        <v>2651</v>
      </c>
      <c r="S137" s="107" t="s">
        <v>123</v>
      </c>
      <c r="T137" s="107"/>
      <c r="U137" s="107" t="s">
        <v>472</v>
      </c>
      <c r="V137" s="107">
        <v>52208</v>
      </c>
      <c r="W137" s="107" t="s">
        <v>10</v>
      </c>
      <c r="X137" s="107">
        <v>52208</v>
      </c>
      <c r="Y137" s="107" t="s">
        <v>10</v>
      </c>
      <c r="Z137" s="107" t="s">
        <v>2662</v>
      </c>
      <c r="AA137" s="107" t="s">
        <v>1059</v>
      </c>
      <c r="AB137" s="107" t="s">
        <v>273</v>
      </c>
      <c r="AC137" s="120" t="s">
        <v>2484</v>
      </c>
      <c r="AD137" s="120" t="s">
        <v>5534</v>
      </c>
      <c r="AE137" s="107" t="s">
        <v>1139</v>
      </c>
      <c r="AF137" s="107"/>
      <c r="AG137" s="107" t="s">
        <v>268</v>
      </c>
      <c r="AH137" s="107">
        <v>52208</v>
      </c>
      <c r="AI137" s="120">
        <f>INDEX(Exposure_GWASs!F:F,MATCH(Charlie!AE137,Exposure_GWASs!C:C,0))</f>
        <v>322154</v>
      </c>
      <c r="AJ137" s="107" t="s">
        <v>1291</v>
      </c>
      <c r="AK137" s="107" t="s">
        <v>2465</v>
      </c>
      <c r="AL137" s="107" t="s">
        <v>273</v>
      </c>
      <c r="AM137" s="107" t="s">
        <v>1009</v>
      </c>
      <c r="AN137" s="107" t="s">
        <v>2652</v>
      </c>
      <c r="AO137" s="107" t="s">
        <v>2653</v>
      </c>
      <c r="AP137" s="107" t="s">
        <v>1009</v>
      </c>
      <c r="AQ137" s="107" t="s">
        <v>138</v>
      </c>
      <c r="AR137" s="107" t="s">
        <v>1009</v>
      </c>
      <c r="AS137" s="107" t="s">
        <v>1009</v>
      </c>
      <c r="AT137" s="107" t="s">
        <v>1009</v>
      </c>
      <c r="AU137" s="107" t="s">
        <v>10</v>
      </c>
      <c r="AV137" s="107" t="s">
        <v>10</v>
      </c>
      <c r="AW137" s="107">
        <v>84</v>
      </c>
      <c r="AX137" s="107">
        <v>77</v>
      </c>
      <c r="AY137" s="105" t="s">
        <v>2654</v>
      </c>
      <c r="AZ137" s="105" t="s">
        <v>1009</v>
      </c>
      <c r="BA137" s="105" t="s">
        <v>2544</v>
      </c>
      <c r="BB137" s="107" t="s">
        <v>54</v>
      </c>
      <c r="BC137" s="105" t="s">
        <v>17</v>
      </c>
      <c r="BD137" s="105"/>
      <c r="BE137" s="105"/>
      <c r="BF137" s="105"/>
      <c r="BG137" s="105"/>
      <c r="BH137" s="105" t="s">
        <v>2655</v>
      </c>
      <c r="BI137" s="105" t="s">
        <v>2656</v>
      </c>
      <c r="BJ137" s="105" t="s">
        <v>2657</v>
      </c>
      <c r="BK137" s="105" t="s">
        <v>1009</v>
      </c>
      <c r="BL137" s="105" t="s">
        <v>201</v>
      </c>
      <c r="BM137" s="105" t="s">
        <v>2658</v>
      </c>
      <c r="BN137" s="105" t="s">
        <v>201</v>
      </c>
      <c r="BO137" s="105" t="s">
        <v>128</v>
      </c>
      <c r="BP137" s="105" t="s">
        <v>1197</v>
      </c>
      <c r="BQ137" s="105" t="s">
        <v>1029</v>
      </c>
      <c r="BR137" s="105">
        <v>0.9</v>
      </c>
      <c r="BS137" s="105"/>
      <c r="BT137" s="105">
        <v>95</v>
      </c>
      <c r="BU137" s="105">
        <v>0.84</v>
      </c>
      <c r="BV137" s="105">
        <v>0.97</v>
      </c>
      <c r="BW137" s="105" t="s">
        <v>2544</v>
      </c>
      <c r="BX137" s="105" t="s">
        <v>2544</v>
      </c>
      <c r="BY137" s="105" t="s">
        <v>2544</v>
      </c>
      <c r="BZ137" s="127" t="s">
        <v>2659</v>
      </c>
      <c r="CA137" s="105" t="s">
        <v>2660</v>
      </c>
      <c r="CB137" s="105" t="s">
        <v>11</v>
      </c>
      <c r="CC137" s="105" t="s">
        <v>2661</v>
      </c>
      <c r="CD137" s="106" t="s">
        <v>10</v>
      </c>
      <c r="CE137" s="105"/>
      <c r="CF137" s="105"/>
      <c r="CG137" s="105"/>
      <c r="CH137" s="105"/>
    </row>
    <row r="138" spans="1:86">
      <c r="A138" s="105">
        <v>58</v>
      </c>
      <c r="B138" s="105" t="s">
        <v>2437</v>
      </c>
      <c r="C138" s="105" t="s">
        <v>236</v>
      </c>
      <c r="D138" s="105" t="s">
        <v>2643</v>
      </c>
      <c r="E138" s="105">
        <v>2016</v>
      </c>
      <c r="F138" s="105" t="s">
        <v>2644</v>
      </c>
      <c r="G138" s="107" t="s">
        <v>2645</v>
      </c>
      <c r="H138" s="109" t="s">
        <v>241</v>
      </c>
      <c r="I138" s="108" t="s">
        <v>2646</v>
      </c>
      <c r="J138" s="108" t="s">
        <v>2647</v>
      </c>
      <c r="K138" s="108" t="s">
        <v>2648</v>
      </c>
      <c r="L138" s="106" t="s">
        <v>2649</v>
      </c>
      <c r="M138" s="110" t="s">
        <v>2650</v>
      </c>
      <c r="N138" s="107" t="s">
        <v>12</v>
      </c>
      <c r="O138" s="107" t="s">
        <v>5615</v>
      </c>
      <c r="P138" s="105" t="s">
        <v>5805</v>
      </c>
      <c r="Q138" s="107" t="s">
        <v>5577</v>
      </c>
      <c r="R138" s="107" t="s">
        <v>2651</v>
      </c>
      <c r="S138" s="107" t="s">
        <v>123</v>
      </c>
      <c r="T138" s="107"/>
      <c r="U138" s="107" t="s">
        <v>472</v>
      </c>
      <c r="V138" s="107">
        <v>61430</v>
      </c>
      <c r="W138" s="107" t="s">
        <v>10</v>
      </c>
      <c r="X138" s="107">
        <v>61430</v>
      </c>
      <c r="Y138" s="107" t="s">
        <v>10</v>
      </c>
      <c r="Z138" s="107" t="s">
        <v>2662</v>
      </c>
      <c r="AA138" s="107" t="s">
        <v>1059</v>
      </c>
      <c r="AB138" s="107" t="s">
        <v>273</v>
      </c>
      <c r="AC138" s="120" t="s">
        <v>2484</v>
      </c>
      <c r="AD138" s="120" t="s">
        <v>5534</v>
      </c>
      <c r="AE138" s="107" t="s">
        <v>1139</v>
      </c>
      <c r="AF138" s="107"/>
      <c r="AG138" s="107" t="s">
        <v>268</v>
      </c>
      <c r="AH138" s="107">
        <v>61430</v>
      </c>
      <c r="AI138" s="120">
        <f>INDEX(Exposure_GWASs!F:F,MATCH(Charlie!AE138,Exposure_GWASs!C:C,0))</f>
        <v>322154</v>
      </c>
      <c r="AJ138" s="107" t="s">
        <v>1291</v>
      </c>
      <c r="AK138" s="107" t="s">
        <v>2465</v>
      </c>
      <c r="AL138" s="107" t="s">
        <v>273</v>
      </c>
      <c r="AM138" s="107" t="s">
        <v>1009</v>
      </c>
      <c r="AN138" s="107" t="s">
        <v>2652</v>
      </c>
      <c r="AO138" s="107" t="s">
        <v>2653</v>
      </c>
      <c r="AP138" s="107" t="s">
        <v>1009</v>
      </c>
      <c r="AQ138" s="107" t="s">
        <v>138</v>
      </c>
      <c r="AR138" s="107" t="s">
        <v>1009</v>
      </c>
      <c r="AS138" s="107" t="s">
        <v>1009</v>
      </c>
      <c r="AT138" s="107" t="s">
        <v>1009</v>
      </c>
      <c r="AU138" s="107" t="s">
        <v>10</v>
      </c>
      <c r="AV138" s="107" t="s">
        <v>10</v>
      </c>
      <c r="AW138" s="107">
        <v>84</v>
      </c>
      <c r="AX138" s="107">
        <v>77</v>
      </c>
      <c r="AY138" s="105" t="s">
        <v>2654</v>
      </c>
      <c r="AZ138" s="105" t="s">
        <v>1009</v>
      </c>
      <c r="BA138" s="105" t="s">
        <v>2544</v>
      </c>
      <c r="BB138" s="107" t="s">
        <v>54</v>
      </c>
      <c r="BC138" s="105" t="s">
        <v>17</v>
      </c>
      <c r="BD138" s="105"/>
      <c r="BE138" s="105"/>
      <c r="BF138" s="105"/>
      <c r="BG138" s="105"/>
      <c r="BH138" s="105" t="s">
        <v>2655</v>
      </c>
      <c r="BI138" s="105" t="s">
        <v>2656</v>
      </c>
      <c r="BJ138" s="105" t="s">
        <v>2657</v>
      </c>
      <c r="BK138" s="105" t="s">
        <v>1009</v>
      </c>
      <c r="BL138" s="105" t="s">
        <v>201</v>
      </c>
      <c r="BM138" s="105" t="s">
        <v>2658</v>
      </c>
      <c r="BN138" s="105" t="s">
        <v>201</v>
      </c>
      <c r="BO138" s="105" t="s">
        <v>128</v>
      </c>
      <c r="BP138" s="105" t="s">
        <v>1197</v>
      </c>
      <c r="BQ138" s="105" t="s">
        <v>1029</v>
      </c>
      <c r="BR138" s="105">
        <v>0.89</v>
      </c>
      <c r="BS138" s="105"/>
      <c r="BT138" s="105">
        <v>95</v>
      </c>
      <c r="BU138" s="105">
        <v>0.82</v>
      </c>
      <c r="BV138" s="105">
        <v>0.95</v>
      </c>
      <c r="BW138" s="105" t="s">
        <v>10</v>
      </c>
      <c r="BX138" s="105" t="s">
        <v>10</v>
      </c>
      <c r="BY138" s="105" t="s">
        <v>10</v>
      </c>
      <c r="BZ138" s="127" t="s">
        <v>2659</v>
      </c>
      <c r="CA138" s="105" t="s">
        <v>2660</v>
      </c>
      <c r="CB138" s="105" t="s">
        <v>11</v>
      </c>
      <c r="CC138" s="105" t="s">
        <v>2661</v>
      </c>
      <c r="CD138" s="106" t="s">
        <v>10</v>
      </c>
      <c r="CE138" s="105"/>
      <c r="CF138" s="105"/>
      <c r="CG138" s="105"/>
      <c r="CH138" s="105"/>
    </row>
    <row r="139" spans="1:86">
      <c r="A139" s="105">
        <v>58</v>
      </c>
      <c r="B139" s="105" t="s">
        <v>2437</v>
      </c>
      <c r="C139" s="105" t="s">
        <v>236</v>
      </c>
      <c r="D139" s="105" t="s">
        <v>2643</v>
      </c>
      <c r="E139" s="105">
        <v>2016</v>
      </c>
      <c r="F139" s="105" t="s">
        <v>2644</v>
      </c>
      <c r="G139" s="107" t="s">
        <v>2645</v>
      </c>
      <c r="H139" s="109" t="s">
        <v>241</v>
      </c>
      <c r="I139" s="108" t="s">
        <v>2646</v>
      </c>
      <c r="J139" s="108" t="s">
        <v>2647</v>
      </c>
      <c r="K139" s="108" t="s">
        <v>2648</v>
      </c>
      <c r="L139" s="106" t="s">
        <v>2649</v>
      </c>
      <c r="M139" s="110" t="s">
        <v>2650</v>
      </c>
      <c r="N139" s="107" t="s">
        <v>12</v>
      </c>
      <c r="O139" s="107" t="s">
        <v>5615</v>
      </c>
      <c r="P139" s="105" t="s">
        <v>5806</v>
      </c>
      <c r="Q139" s="107" t="s">
        <v>5577</v>
      </c>
      <c r="R139" s="107" t="s">
        <v>2651</v>
      </c>
      <c r="S139" s="107" t="s">
        <v>123</v>
      </c>
      <c r="T139" s="107"/>
      <c r="U139" s="107" t="s">
        <v>472</v>
      </c>
      <c r="V139" s="107">
        <v>28855</v>
      </c>
      <c r="W139" s="107" t="s">
        <v>10</v>
      </c>
      <c r="X139" s="107">
        <v>28855</v>
      </c>
      <c r="Y139" s="107" t="s">
        <v>10</v>
      </c>
      <c r="Z139" s="107" t="s">
        <v>2662</v>
      </c>
      <c r="AA139" s="107" t="s">
        <v>1059</v>
      </c>
      <c r="AB139" s="107" t="s">
        <v>273</v>
      </c>
      <c r="AC139" s="120" t="s">
        <v>2484</v>
      </c>
      <c r="AD139" s="120" t="s">
        <v>5534</v>
      </c>
      <c r="AE139" s="107" t="s">
        <v>1139</v>
      </c>
      <c r="AF139" s="107"/>
      <c r="AG139" s="107" t="s">
        <v>268</v>
      </c>
      <c r="AH139" s="107">
        <v>28855</v>
      </c>
      <c r="AI139" s="120">
        <f>INDEX(Exposure_GWASs!F:F,MATCH(Charlie!AE139,Exposure_GWASs!C:C,0))</f>
        <v>322154</v>
      </c>
      <c r="AJ139" s="107" t="s">
        <v>1291</v>
      </c>
      <c r="AK139" s="107" t="s">
        <v>2465</v>
      </c>
      <c r="AL139" s="107" t="s">
        <v>273</v>
      </c>
      <c r="AM139" s="107" t="s">
        <v>1009</v>
      </c>
      <c r="AN139" s="107" t="s">
        <v>2652</v>
      </c>
      <c r="AO139" s="107" t="s">
        <v>2653</v>
      </c>
      <c r="AP139" s="107" t="s">
        <v>1009</v>
      </c>
      <c r="AQ139" s="107" t="s">
        <v>138</v>
      </c>
      <c r="AR139" s="107" t="s">
        <v>1009</v>
      </c>
      <c r="AS139" s="107" t="s">
        <v>1009</v>
      </c>
      <c r="AT139" s="107" t="s">
        <v>1009</v>
      </c>
      <c r="AU139" s="107" t="s">
        <v>10</v>
      </c>
      <c r="AV139" s="107" t="s">
        <v>10</v>
      </c>
      <c r="AW139" s="107">
        <v>84</v>
      </c>
      <c r="AX139" s="107">
        <v>77</v>
      </c>
      <c r="AY139" s="105" t="s">
        <v>2654</v>
      </c>
      <c r="AZ139" s="105" t="s">
        <v>1009</v>
      </c>
      <c r="BA139" s="105" t="s">
        <v>2544</v>
      </c>
      <c r="BB139" s="107" t="s">
        <v>54</v>
      </c>
      <c r="BC139" s="105" t="s">
        <v>17</v>
      </c>
      <c r="BD139" s="105"/>
      <c r="BE139" s="105"/>
      <c r="BF139" s="105"/>
      <c r="BG139" s="105"/>
      <c r="BH139" s="105" t="s">
        <v>2655</v>
      </c>
      <c r="BI139" s="105" t="s">
        <v>2656</v>
      </c>
      <c r="BJ139" s="105" t="s">
        <v>2657</v>
      </c>
      <c r="BK139" s="105" t="s">
        <v>1009</v>
      </c>
      <c r="BL139" s="105" t="s">
        <v>201</v>
      </c>
      <c r="BM139" s="105" t="s">
        <v>2658</v>
      </c>
      <c r="BN139" s="105" t="s">
        <v>201</v>
      </c>
      <c r="BO139" s="105" t="s">
        <v>128</v>
      </c>
      <c r="BP139" s="105" t="s">
        <v>1197</v>
      </c>
      <c r="BQ139" s="105" t="s">
        <v>1029</v>
      </c>
      <c r="BR139" s="105">
        <v>0.8</v>
      </c>
      <c r="BS139" s="105"/>
      <c r="BT139" s="105">
        <v>95</v>
      </c>
      <c r="BU139" s="105">
        <v>0.69</v>
      </c>
      <c r="BV139" s="105">
        <v>0.9</v>
      </c>
      <c r="BW139" s="105" t="s">
        <v>2544</v>
      </c>
      <c r="BX139" s="105" t="s">
        <v>2544</v>
      </c>
      <c r="BY139" s="105" t="s">
        <v>2544</v>
      </c>
      <c r="BZ139" s="127" t="s">
        <v>2659</v>
      </c>
      <c r="CA139" s="105" t="s">
        <v>2660</v>
      </c>
      <c r="CB139" s="105" t="s">
        <v>11</v>
      </c>
      <c r="CC139" s="105" t="s">
        <v>2661</v>
      </c>
      <c r="CD139" s="106" t="s">
        <v>10</v>
      </c>
      <c r="CE139" s="105"/>
      <c r="CF139" s="105"/>
      <c r="CG139" s="105"/>
      <c r="CH139" s="105"/>
    </row>
    <row r="140" spans="1:86">
      <c r="A140" s="105">
        <v>58</v>
      </c>
      <c r="B140" s="105" t="s">
        <v>2437</v>
      </c>
      <c r="C140" s="105" t="s">
        <v>236</v>
      </c>
      <c r="D140" s="105" t="s">
        <v>2643</v>
      </c>
      <c r="E140" s="105">
        <v>2016</v>
      </c>
      <c r="F140" s="105" t="s">
        <v>2644</v>
      </c>
      <c r="G140" s="107" t="s">
        <v>2645</v>
      </c>
      <c r="H140" s="109" t="s">
        <v>241</v>
      </c>
      <c r="I140" s="108" t="s">
        <v>2646</v>
      </c>
      <c r="J140" s="108" t="s">
        <v>2647</v>
      </c>
      <c r="K140" s="108" t="s">
        <v>2648</v>
      </c>
      <c r="L140" s="106" t="s">
        <v>2649</v>
      </c>
      <c r="M140" s="110" t="s">
        <v>2650</v>
      </c>
      <c r="N140" s="107" t="s">
        <v>12</v>
      </c>
      <c r="O140" s="107" t="s">
        <v>5615</v>
      </c>
      <c r="P140" s="107" t="s">
        <v>5615</v>
      </c>
      <c r="Q140" s="107" t="s">
        <v>5577</v>
      </c>
      <c r="R140" s="107" t="s">
        <v>2651</v>
      </c>
      <c r="S140" s="107" t="s">
        <v>123</v>
      </c>
      <c r="T140" s="107"/>
      <c r="U140" s="107" t="s">
        <v>472</v>
      </c>
      <c r="V140" s="107">
        <v>46235</v>
      </c>
      <c r="W140" s="107">
        <v>42482</v>
      </c>
      <c r="X140" s="107">
        <v>46235</v>
      </c>
      <c r="Y140" s="107">
        <v>42482</v>
      </c>
      <c r="Z140" s="107" t="s">
        <v>10</v>
      </c>
      <c r="AA140" s="107" t="s">
        <v>1059</v>
      </c>
      <c r="AB140" s="107" t="s">
        <v>273</v>
      </c>
      <c r="AC140" s="120" t="s">
        <v>2484</v>
      </c>
      <c r="AD140" s="120" t="s">
        <v>5535</v>
      </c>
      <c r="AE140" s="107" t="s">
        <v>1139</v>
      </c>
      <c r="AF140" s="107"/>
      <c r="AG140" s="107" t="s">
        <v>268</v>
      </c>
      <c r="AH140" s="107">
        <v>88807</v>
      </c>
      <c r="AI140" s="120">
        <f>INDEX(Exposure_GWASs!F:F,MATCH(Charlie!AE140,Exposure_GWASs!C:C,0))</f>
        <v>322154</v>
      </c>
      <c r="AJ140" s="107" t="s">
        <v>1291</v>
      </c>
      <c r="AK140" s="107" t="s">
        <v>2465</v>
      </c>
      <c r="AL140" s="107" t="s">
        <v>273</v>
      </c>
      <c r="AM140" s="107" t="s">
        <v>1009</v>
      </c>
      <c r="AN140" s="107" t="s">
        <v>2652</v>
      </c>
      <c r="AO140" s="107" t="s">
        <v>2653</v>
      </c>
      <c r="AP140" s="107" t="s">
        <v>1009</v>
      </c>
      <c r="AQ140" s="107" t="s">
        <v>138</v>
      </c>
      <c r="AR140" s="107" t="s">
        <v>1009</v>
      </c>
      <c r="AS140" s="107" t="s">
        <v>1009</v>
      </c>
      <c r="AT140" s="107" t="s">
        <v>1009</v>
      </c>
      <c r="AU140" s="107" t="s">
        <v>10</v>
      </c>
      <c r="AV140" s="107" t="s">
        <v>10</v>
      </c>
      <c r="AW140" s="107">
        <v>84</v>
      </c>
      <c r="AX140" s="107">
        <v>77</v>
      </c>
      <c r="AY140" s="105" t="s">
        <v>2654</v>
      </c>
      <c r="AZ140" s="105" t="s">
        <v>1009</v>
      </c>
      <c r="BA140" s="105" t="s">
        <v>2544</v>
      </c>
      <c r="BB140" s="107" t="s">
        <v>54</v>
      </c>
      <c r="BC140" s="105" t="s">
        <v>17</v>
      </c>
      <c r="BD140" s="105"/>
      <c r="BE140" s="105"/>
      <c r="BF140" s="105"/>
      <c r="BG140" s="105"/>
      <c r="BH140" s="105" t="s">
        <v>2655</v>
      </c>
      <c r="BI140" s="105" t="s">
        <v>2656</v>
      </c>
      <c r="BJ140" s="105" t="s">
        <v>2657</v>
      </c>
      <c r="BK140" s="105" t="s">
        <v>1009</v>
      </c>
      <c r="BL140" s="105" t="s">
        <v>201</v>
      </c>
      <c r="BM140" s="105" t="s">
        <v>2658</v>
      </c>
      <c r="BN140" s="105" t="s">
        <v>201</v>
      </c>
      <c r="BO140" s="105" t="s">
        <v>128</v>
      </c>
      <c r="BP140" s="105" t="s">
        <v>1197</v>
      </c>
      <c r="BQ140" s="105" t="s">
        <v>1029</v>
      </c>
      <c r="BR140" s="105">
        <v>0.65</v>
      </c>
      <c r="BS140" s="105"/>
      <c r="BT140" s="105">
        <v>95</v>
      </c>
      <c r="BU140" s="105">
        <v>0.56000000000000005</v>
      </c>
      <c r="BV140" s="105">
        <v>0.75</v>
      </c>
      <c r="BW140" s="105" t="s">
        <v>2663</v>
      </c>
      <c r="BX140" s="105" t="s">
        <v>10</v>
      </c>
      <c r="BY140" s="105" t="s">
        <v>10</v>
      </c>
      <c r="BZ140" s="127" t="s">
        <v>2659</v>
      </c>
      <c r="CA140" s="105" t="s">
        <v>2660</v>
      </c>
      <c r="CB140" s="105" t="s">
        <v>11</v>
      </c>
      <c r="CC140" s="105" t="s">
        <v>2661</v>
      </c>
      <c r="CD140" s="106" t="s">
        <v>10</v>
      </c>
      <c r="CE140" s="105"/>
      <c r="CF140" s="105"/>
      <c r="CG140" s="105"/>
      <c r="CH140" s="105"/>
    </row>
    <row r="141" spans="1:86">
      <c r="A141" s="105">
        <v>58</v>
      </c>
      <c r="B141" s="105" t="s">
        <v>2437</v>
      </c>
      <c r="C141" s="105" t="s">
        <v>236</v>
      </c>
      <c r="D141" s="105" t="s">
        <v>2643</v>
      </c>
      <c r="E141" s="105">
        <v>2016</v>
      </c>
      <c r="F141" s="105" t="s">
        <v>2644</v>
      </c>
      <c r="G141" s="107" t="s">
        <v>2645</v>
      </c>
      <c r="H141" s="109" t="s">
        <v>241</v>
      </c>
      <c r="I141" s="108" t="s">
        <v>2646</v>
      </c>
      <c r="J141" s="108" t="s">
        <v>2647</v>
      </c>
      <c r="K141" s="108" t="s">
        <v>2648</v>
      </c>
      <c r="L141" s="106" t="s">
        <v>2649</v>
      </c>
      <c r="M141" s="110" t="s">
        <v>2650</v>
      </c>
      <c r="N141" s="107" t="s">
        <v>12</v>
      </c>
      <c r="O141" s="107" t="s">
        <v>5615</v>
      </c>
      <c r="P141" s="107" t="s">
        <v>5616</v>
      </c>
      <c r="Q141" s="107" t="s">
        <v>5577</v>
      </c>
      <c r="R141" s="107" t="s">
        <v>2651</v>
      </c>
      <c r="S141" s="107" t="s">
        <v>123</v>
      </c>
      <c r="T141" s="107"/>
      <c r="U141" s="107" t="s">
        <v>472</v>
      </c>
      <c r="V141" s="107">
        <v>19262</v>
      </c>
      <c r="W141" s="107" t="s">
        <v>10</v>
      </c>
      <c r="X141" s="107">
        <v>19262</v>
      </c>
      <c r="Y141" s="107" t="s">
        <v>10</v>
      </c>
      <c r="Z141" s="107" t="s">
        <v>2662</v>
      </c>
      <c r="AA141" s="107" t="s">
        <v>1059</v>
      </c>
      <c r="AB141" s="107" t="s">
        <v>273</v>
      </c>
      <c r="AC141" s="120" t="s">
        <v>2484</v>
      </c>
      <c r="AD141" s="120" t="s">
        <v>5535</v>
      </c>
      <c r="AE141" s="107" t="s">
        <v>1139</v>
      </c>
      <c r="AF141" s="107"/>
      <c r="AG141" s="107" t="s">
        <v>268</v>
      </c>
      <c r="AH141" s="107">
        <v>19262</v>
      </c>
      <c r="AI141" s="120">
        <f>INDEX(Exposure_GWASs!F:F,MATCH(Charlie!AE141,Exposure_GWASs!C:C,0))</f>
        <v>322154</v>
      </c>
      <c r="AJ141" s="107" t="s">
        <v>1291</v>
      </c>
      <c r="AK141" s="107" t="s">
        <v>2465</v>
      </c>
      <c r="AL141" s="107" t="s">
        <v>273</v>
      </c>
      <c r="AM141" s="107" t="s">
        <v>1009</v>
      </c>
      <c r="AN141" s="107" t="s">
        <v>2652</v>
      </c>
      <c r="AO141" s="107" t="s">
        <v>2653</v>
      </c>
      <c r="AP141" s="107" t="s">
        <v>1009</v>
      </c>
      <c r="AQ141" s="107" t="s">
        <v>138</v>
      </c>
      <c r="AR141" s="107" t="s">
        <v>1009</v>
      </c>
      <c r="AS141" s="107" t="s">
        <v>1009</v>
      </c>
      <c r="AT141" s="107" t="s">
        <v>1009</v>
      </c>
      <c r="AU141" s="107" t="s">
        <v>10</v>
      </c>
      <c r="AV141" s="107" t="s">
        <v>10</v>
      </c>
      <c r="AW141" s="107">
        <v>84</v>
      </c>
      <c r="AX141" s="107">
        <v>77</v>
      </c>
      <c r="AY141" s="105" t="s">
        <v>2654</v>
      </c>
      <c r="AZ141" s="105" t="s">
        <v>1009</v>
      </c>
      <c r="BA141" s="105" t="s">
        <v>2544</v>
      </c>
      <c r="BB141" s="107" t="s">
        <v>54</v>
      </c>
      <c r="BC141" s="105" t="s">
        <v>17</v>
      </c>
      <c r="BD141" s="105"/>
      <c r="BE141" s="105"/>
      <c r="BF141" s="105"/>
      <c r="BG141" s="105"/>
      <c r="BH141" s="105" t="s">
        <v>2655</v>
      </c>
      <c r="BI141" s="105" t="s">
        <v>2656</v>
      </c>
      <c r="BJ141" s="105" t="s">
        <v>2657</v>
      </c>
      <c r="BK141" s="105" t="s">
        <v>1009</v>
      </c>
      <c r="BL141" s="105" t="s">
        <v>201</v>
      </c>
      <c r="BM141" s="105" t="s">
        <v>2658</v>
      </c>
      <c r="BN141" s="105" t="s">
        <v>201</v>
      </c>
      <c r="BO141" s="105" t="s">
        <v>128</v>
      </c>
      <c r="BP141" s="105" t="s">
        <v>1197</v>
      </c>
      <c r="BQ141" s="105" t="s">
        <v>1029</v>
      </c>
      <c r="BR141" s="105">
        <v>0.44</v>
      </c>
      <c r="BS141" s="105"/>
      <c r="BT141" s="105">
        <v>95</v>
      </c>
      <c r="BU141" s="105">
        <v>0.31</v>
      </c>
      <c r="BV141" s="105">
        <v>0.62</v>
      </c>
      <c r="BW141" s="105" t="s">
        <v>2664</v>
      </c>
      <c r="BX141" s="105" t="s">
        <v>2544</v>
      </c>
      <c r="BY141" s="105" t="s">
        <v>2544</v>
      </c>
      <c r="BZ141" s="127" t="s">
        <v>2659</v>
      </c>
      <c r="CA141" s="105" t="s">
        <v>2660</v>
      </c>
      <c r="CB141" s="105" t="s">
        <v>11</v>
      </c>
      <c r="CC141" s="105" t="s">
        <v>2661</v>
      </c>
      <c r="CD141" s="106" t="s">
        <v>10</v>
      </c>
      <c r="CE141" s="105"/>
      <c r="CF141" s="105"/>
      <c r="CG141" s="105"/>
      <c r="CH141" s="105"/>
    </row>
    <row r="142" spans="1:86">
      <c r="A142" s="105">
        <v>58</v>
      </c>
      <c r="B142" s="105" t="s">
        <v>2437</v>
      </c>
      <c r="C142" s="105" t="s">
        <v>236</v>
      </c>
      <c r="D142" s="105" t="s">
        <v>2643</v>
      </c>
      <c r="E142" s="105">
        <v>2016</v>
      </c>
      <c r="F142" s="105" t="s">
        <v>2644</v>
      </c>
      <c r="G142" s="107" t="s">
        <v>2645</v>
      </c>
      <c r="H142" s="109" t="s">
        <v>241</v>
      </c>
      <c r="I142" s="108" t="s">
        <v>2646</v>
      </c>
      <c r="J142" s="108" t="s">
        <v>2647</v>
      </c>
      <c r="K142" s="108" t="s">
        <v>2648</v>
      </c>
      <c r="L142" s="106" t="s">
        <v>2649</v>
      </c>
      <c r="M142" s="110" t="s">
        <v>2650</v>
      </c>
      <c r="N142" s="107" t="s">
        <v>12</v>
      </c>
      <c r="O142" s="107" t="s">
        <v>5615</v>
      </c>
      <c r="P142" s="107" t="s">
        <v>5617</v>
      </c>
      <c r="Q142" s="107" t="s">
        <v>5577</v>
      </c>
      <c r="R142" s="107" t="s">
        <v>2651</v>
      </c>
      <c r="S142" s="107" t="s">
        <v>123</v>
      </c>
      <c r="T142" s="107"/>
      <c r="U142" s="107" t="s">
        <v>472</v>
      </c>
      <c r="V142" s="107">
        <v>42424</v>
      </c>
      <c r="W142" s="107" t="s">
        <v>10</v>
      </c>
      <c r="X142" s="107">
        <v>42424</v>
      </c>
      <c r="Y142" s="107" t="s">
        <v>10</v>
      </c>
      <c r="Z142" s="107" t="s">
        <v>2662</v>
      </c>
      <c r="AA142" s="107" t="s">
        <v>1059</v>
      </c>
      <c r="AB142" s="107" t="s">
        <v>273</v>
      </c>
      <c r="AC142" s="120" t="s">
        <v>2484</v>
      </c>
      <c r="AD142" s="120" t="s">
        <v>5535</v>
      </c>
      <c r="AE142" s="107" t="s">
        <v>1139</v>
      </c>
      <c r="AF142" s="107"/>
      <c r="AG142" s="107" t="s">
        <v>268</v>
      </c>
      <c r="AH142" s="107">
        <v>42424</v>
      </c>
      <c r="AI142" s="120">
        <f>INDEX(Exposure_GWASs!F:F,MATCH(Charlie!AE142,Exposure_GWASs!C:C,0))</f>
        <v>322154</v>
      </c>
      <c r="AJ142" s="107" t="s">
        <v>1291</v>
      </c>
      <c r="AK142" s="107" t="s">
        <v>2465</v>
      </c>
      <c r="AL142" s="107" t="s">
        <v>273</v>
      </c>
      <c r="AM142" s="107" t="s">
        <v>1009</v>
      </c>
      <c r="AN142" s="107" t="s">
        <v>2652</v>
      </c>
      <c r="AO142" s="107" t="s">
        <v>2653</v>
      </c>
      <c r="AP142" s="107" t="s">
        <v>1009</v>
      </c>
      <c r="AQ142" s="107" t="s">
        <v>138</v>
      </c>
      <c r="AR142" s="107" t="s">
        <v>1009</v>
      </c>
      <c r="AS142" s="107" t="s">
        <v>1009</v>
      </c>
      <c r="AT142" s="107" t="s">
        <v>1009</v>
      </c>
      <c r="AU142" s="107" t="s">
        <v>10</v>
      </c>
      <c r="AV142" s="107" t="s">
        <v>10</v>
      </c>
      <c r="AW142" s="107">
        <v>84</v>
      </c>
      <c r="AX142" s="107">
        <v>77</v>
      </c>
      <c r="AY142" s="105" t="s">
        <v>2654</v>
      </c>
      <c r="AZ142" s="105" t="s">
        <v>1009</v>
      </c>
      <c r="BA142" s="105" t="s">
        <v>2544</v>
      </c>
      <c r="BB142" s="107" t="s">
        <v>54</v>
      </c>
      <c r="BC142" s="105" t="s">
        <v>17</v>
      </c>
      <c r="BD142" s="105"/>
      <c r="BE142" s="105"/>
      <c r="BF142" s="105"/>
      <c r="BG142" s="105"/>
      <c r="BH142" s="105" t="s">
        <v>2655</v>
      </c>
      <c r="BI142" s="105" t="s">
        <v>2656</v>
      </c>
      <c r="BJ142" s="105" t="s">
        <v>2657</v>
      </c>
      <c r="BK142" s="105" t="s">
        <v>1009</v>
      </c>
      <c r="BL142" s="105" t="s">
        <v>201</v>
      </c>
      <c r="BM142" s="105" t="s">
        <v>2658</v>
      </c>
      <c r="BN142" s="105" t="s">
        <v>201</v>
      </c>
      <c r="BO142" s="105" t="s">
        <v>128</v>
      </c>
      <c r="BP142" s="105" t="s">
        <v>1197</v>
      </c>
      <c r="BQ142" s="105" t="s">
        <v>1029</v>
      </c>
      <c r="BR142" s="105">
        <v>0.56999999999999995</v>
      </c>
      <c r="BS142" s="105"/>
      <c r="BT142" s="105">
        <v>95</v>
      </c>
      <c r="BU142" s="105">
        <v>0.46</v>
      </c>
      <c r="BV142" s="105">
        <v>0.71</v>
      </c>
      <c r="BW142" s="105" t="s">
        <v>2665</v>
      </c>
      <c r="BX142" s="105" t="s">
        <v>10</v>
      </c>
      <c r="BY142" s="105" t="s">
        <v>10</v>
      </c>
      <c r="BZ142" s="127" t="s">
        <v>2659</v>
      </c>
      <c r="CA142" s="105" t="s">
        <v>2660</v>
      </c>
      <c r="CB142" s="105" t="s">
        <v>11</v>
      </c>
      <c r="CC142" s="105" t="s">
        <v>2661</v>
      </c>
      <c r="CD142" s="106" t="s">
        <v>10</v>
      </c>
      <c r="CE142" s="105"/>
      <c r="CF142" s="105"/>
      <c r="CG142" s="105"/>
      <c r="CH142" s="105"/>
    </row>
    <row r="143" spans="1:86">
      <c r="A143" s="105">
        <v>58</v>
      </c>
      <c r="B143" s="105" t="s">
        <v>2437</v>
      </c>
      <c r="C143" s="105" t="s">
        <v>236</v>
      </c>
      <c r="D143" s="105" t="s">
        <v>2643</v>
      </c>
      <c r="E143" s="105">
        <v>2016</v>
      </c>
      <c r="F143" s="105" t="s">
        <v>2644</v>
      </c>
      <c r="G143" s="107" t="s">
        <v>2645</v>
      </c>
      <c r="H143" s="109" t="s">
        <v>241</v>
      </c>
      <c r="I143" s="108" t="s">
        <v>2646</v>
      </c>
      <c r="J143" s="108" t="s">
        <v>2647</v>
      </c>
      <c r="K143" s="108" t="s">
        <v>2648</v>
      </c>
      <c r="L143" s="106" t="s">
        <v>2649</v>
      </c>
      <c r="M143" s="110" t="s">
        <v>2650</v>
      </c>
      <c r="N143" s="107" t="s">
        <v>12</v>
      </c>
      <c r="O143" s="107" t="s">
        <v>5615</v>
      </c>
      <c r="P143" s="107" t="s">
        <v>6152</v>
      </c>
      <c r="Q143" s="107" t="s">
        <v>5577</v>
      </c>
      <c r="R143" s="107" t="s">
        <v>2651</v>
      </c>
      <c r="S143" s="107" t="s">
        <v>123</v>
      </c>
      <c r="T143" s="107"/>
      <c r="U143" s="107" t="s">
        <v>472</v>
      </c>
      <c r="V143" s="107">
        <v>11433</v>
      </c>
      <c r="W143" s="107" t="s">
        <v>10</v>
      </c>
      <c r="X143" s="107">
        <v>11433</v>
      </c>
      <c r="Y143" s="107" t="s">
        <v>10</v>
      </c>
      <c r="Z143" s="107" t="s">
        <v>2662</v>
      </c>
      <c r="AA143" s="107" t="s">
        <v>1059</v>
      </c>
      <c r="AB143" s="107" t="s">
        <v>273</v>
      </c>
      <c r="AC143" s="120" t="s">
        <v>2484</v>
      </c>
      <c r="AD143" s="120" t="s">
        <v>5535</v>
      </c>
      <c r="AE143" s="107" t="s">
        <v>1139</v>
      </c>
      <c r="AF143" s="107"/>
      <c r="AG143" s="107" t="s">
        <v>268</v>
      </c>
      <c r="AH143" s="107">
        <v>11433</v>
      </c>
      <c r="AI143" s="120">
        <f>INDEX(Exposure_GWASs!F:F,MATCH(Charlie!AE143,Exposure_GWASs!C:C,0))</f>
        <v>322154</v>
      </c>
      <c r="AJ143" s="107" t="s">
        <v>1291</v>
      </c>
      <c r="AK143" s="107" t="s">
        <v>2465</v>
      </c>
      <c r="AL143" s="107" t="s">
        <v>273</v>
      </c>
      <c r="AM143" s="107" t="s">
        <v>1009</v>
      </c>
      <c r="AN143" s="107" t="s">
        <v>2652</v>
      </c>
      <c r="AO143" s="107" t="s">
        <v>2653</v>
      </c>
      <c r="AP143" s="107" t="s">
        <v>1009</v>
      </c>
      <c r="AQ143" s="107" t="s">
        <v>138</v>
      </c>
      <c r="AR143" s="107" t="s">
        <v>1009</v>
      </c>
      <c r="AS143" s="107" t="s">
        <v>1009</v>
      </c>
      <c r="AT143" s="107" t="s">
        <v>1009</v>
      </c>
      <c r="AU143" s="107" t="s">
        <v>10</v>
      </c>
      <c r="AV143" s="107" t="s">
        <v>10</v>
      </c>
      <c r="AW143" s="107">
        <v>84</v>
      </c>
      <c r="AX143" s="107">
        <v>77</v>
      </c>
      <c r="AY143" s="105" t="s">
        <v>2654</v>
      </c>
      <c r="AZ143" s="105" t="s">
        <v>1009</v>
      </c>
      <c r="BA143" s="105" t="s">
        <v>2544</v>
      </c>
      <c r="BB143" s="107" t="s">
        <v>54</v>
      </c>
      <c r="BC143" s="105" t="s">
        <v>17</v>
      </c>
      <c r="BD143" s="105"/>
      <c r="BE143" s="105"/>
      <c r="BF143" s="105"/>
      <c r="BG143" s="105"/>
      <c r="BH143" s="105" t="s">
        <v>2655</v>
      </c>
      <c r="BI143" s="105" t="s">
        <v>2656</v>
      </c>
      <c r="BJ143" s="105" t="s">
        <v>2657</v>
      </c>
      <c r="BK143" s="105" t="s">
        <v>1009</v>
      </c>
      <c r="BL143" s="105" t="s">
        <v>201</v>
      </c>
      <c r="BM143" s="105" t="s">
        <v>2658</v>
      </c>
      <c r="BN143" s="105" t="s">
        <v>201</v>
      </c>
      <c r="BO143" s="105" t="s">
        <v>128</v>
      </c>
      <c r="BP143" s="105" t="s">
        <v>1197</v>
      </c>
      <c r="BQ143" s="105" t="s">
        <v>1029</v>
      </c>
      <c r="BR143" s="105">
        <v>0.6</v>
      </c>
      <c r="BS143" s="105"/>
      <c r="BT143" s="105">
        <v>95</v>
      </c>
      <c r="BU143" s="105">
        <v>0.38</v>
      </c>
      <c r="BV143" s="105">
        <v>0.9</v>
      </c>
      <c r="BW143" s="105">
        <v>9.7000000000000003E-3</v>
      </c>
      <c r="BX143" s="105" t="s">
        <v>2544</v>
      </c>
      <c r="BY143" s="105" t="s">
        <v>2544</v>
      </c>
      <c r="BZ143" s="127" t="s">
        <v>2659</v>
      </c>
      <c r="CA143" s="105" t="s">
        <v>2660</v>
      </c>
      <c r="CB143" s="105" t="s">
        <v>11</v>
      </c>
      <c r="CC143" s="105" t="s">
        <v>2661</v>
      </c>
      <c r="CD143" s="106" t="s">
        <v>10</v>
      </c>
      <c r="CE143" s="105"/>
      <c r="CF143" s="105"/>
      <c r="CG143" s="105"/>
      <c r="CH143" s="105"/>
    </row>
    <row r="144" spans="1:86">
      <c r="A144" s="105">
        <v>58</v>
      </c>
      <c r="B144" s="105" t="s">
        <v>2437</v>
      </c>
      <c r="C144" s="105" t="s">
        <v>236</v>
      </c>
      <c r="D144" s="105" t="s">
        <v>2643</v>
      </c>
      <c r="E144" s="105">
        <v>2016</v>
      </c>
      <c r="F144" s="105" t="s">
        <v>2644</v>
      </c>
      <c r="G144" s="107" t="s">
        <v>2645</v>
      </c>
      <c r="H144" s="109" t="s">
        <v>241</v>
      </c>
      <c r="I144" s="108" t="s">
        <v>2646</v>
      </c>
      <c r="J144" s="108" t="s">
        <v>2647</v>
      </c>
      <c r="K144" s="108" t="s">
        <v>2648</v>
      </c>
      <c r="L144" s="106" t="s">
        <v>2649</v>
      </c>
      <c r="M144" s="110" t="s">
        <v>2650</v>
      </c>
      <c r="N144" s="107" t="s">
        <v>12</v>
      </c>
      <c r="O144" s="107" t="s">
        <v>5615</v>
      </c>
      <c r="P144" s="107" t="s">
        <v>6153</v>
      </c>
      <c r="Q144" s="107" t="s">
        <v>5577</v>
      </c>
      <c r="R144" s="107" t="s">
        <v>2651</v>
      </c>
      <c r="S144" s="107" t="s">
        <v>123</v>
      </c>
      <c r="T144" s="107"/>
      <c r="U144" s="107" t="s">
        <v>472</v>
      </c>
      <c r="V144" s="107">
        <v>10967</v>
      </c>
      <c r="W144" s="107" t="s">
        <v>10</v>
      </c>
      <c r="X144" s="107">
        <v>10967</v>
      </c>
      <c r="Y144" s="107" t="s">
        <v>10</v>
      </c>
      <c r="Z144" s="107" t="s">
        <v>2662</v>
      </c>
      <c r="AA144" s="107" t="s">
        <v>1059</v>
      </c>
      <c r="AB144" s="107" t="s">
        <v>273</v>
      </c>
      <c r="AC144" s="120" t="s">
        <v>2484</v>
      </c>
      <c r="AD144" s="120" t="s">
        <v>5535</v>
      </c>
      <c r="AE144" s="107" t="s">
        <v>1139</v>
      </c>
      <c r="AF144" s="107"/>
      <c r="AG144" s="107" t="s">
        <v>268</v>
      </c>
      <c r="AH144" s="107">
        <v>10967</v>
      </c>
      <c r="AI144" s="120">
        <f>INDEX(Exposure_GWASs!F:F,MATCH(Charlie!AE144,Exposure_GWASs!C:C,0))</f>
        <v>322154</v>
      </c>
      <c r="AJ144" s="107" t="s">
        <v>1291</v>
      </c>
      <c r="AK144" s="107" t="s">
        <v>2465</v>
      </c>
      <c r="AL144" s="107" t="s">
        <v>273</v>
      </c>
      <c r="AM144" s="107" t="s">
        <v>1009</v>
      </c>
      <c r="AN144" s="107" t="s">
        <v>2652</v>
      </c>
      <c r="AO144" s="107" t="s">
        <v>2653</v>
      </c>
      <c r="AP144" s="107" t="s">
        <v>1009</v>
      </c>
      <c r="AQ144" s="107" t="s">
        <v>138</v>
      </c>
      <c r="AR144" s="107" t="s">
        <v>1009</v>
      </c>
      <c r="AS144" s="107" t="s">
        <v>1009</v>
      </c>
      <c r="AT144" s="107" t="s">
        <v>1009</v>
      </c>
      <c r="AU144" s="107" t="s">
        <v>10</v>
      </c>
      <c r="AV144" s="107" t="s">
        <v>10</v>
      </c>
      <c r="AW144" s="107">
        <v>84</v>
      </c>
      <c r="AX144" s="107">
        <v>77</v>
      </c>
      <c r="AY144" s="105" t="s">
        <v>2654</v>
      </c>
      <c r="AZ144" s="105" t="s">
        <v>1009</v>
      </c>
      <c r="BA144" s="105" t="s">
        <v>2544</v>
      </c>
      <c r="BB144" s="107" t="s">
        <v>54</v>
      </c>
      <c r="BC144" s="105" t="s">
        <v>17</v>
      </c>
      <c r="BD144" s="105"/>
      <c r="BE144" s="105"/>
      <c r="BF144" s="105"/>
      <c r="BG144" s="105"/>
      <c r="BH144" s="105" t="s">
        <v>2655</v>
      </c>
      <c r="BI144" s="105" t="s">
        <v>2656</v>
      </c>
      <c r="BJ144" s="105" t="s">
        <v>2657</v>
      </c>
      <c r="BK144" s="105" t="s">
        <v>1009</v>
      </c>
      <c r="BL144" s="105" t="s">
        <v>201</v>
      </c>
      <c r="BM144" s="105" t="s">
        <v>2658</v>
      </c>
      <c r="BN144" s="105" t="s">
        <v>201</v>
      </c>
      <c r="BO144" s="105" t="s">
        <v>128</v>
      </c>
      <c r="BP144" s="105" t="s">
        <v>1197</v>
      </c>
      <c r="BQ144" s="105" t="s">
        <v>1029</v>
      </c>
      <c r="BR144" s="105">
        <v>0.47</v>
      </c>
      <c r="BS144" s="105"/>
      <c r="BT144" s="105">
        <v>95</v>
      </c>
      <c r="BU144" s="105">
        <v>0.28999999999999998</v>
      </c>
      <c r="BV144" s="105">
        <v>0.73</v>
      </c>
      <c r="BW144" s="105">
        <v>2.0000000000000001E-4</v>
      </c>
      <c r="BX144" s="105" t="s">
        <v>10</v>
      </c>
      <c r="BY144" s="105" t="s">
        <v>10</v>
      </c>
      <c r="BZ144" s="127" t="s">
        <v>2659</v>
      </c>
      <c r="CA144" s="105" t="s">
        <v>2660</v>
      </c>
      <c r="CB144" s="105" t="s">
        <v>11</v>
      </c>
      <c r="CC144" s="105" t="s">
        <v>2661</v>
      </c>
      <c r="CD144" s="106" t="s">
        <v>10</v>
      </c>
      <c r="CE144" s="105"/>
      <c r="CF144" s="105"/>
      <c r="CG144" s="105"/>
      <c r="CH144" s="105"/>
    </row>
    <row r="145" spans="1:86">
      <c r="A145" s="105">
        <v>58</v>
      </c>
      <c r="B145" s="105" t="s">
        <v>2437</v>
      </c>
      <c r="C145" s="105" t="s">
        <v>236</v>
      </c>
      <c r="D145" s="105" t="s">
        <v>2643</v>
      </c>
      <c r="E145" s="105">
        <v>2016</v>
      </c>
      <c r="F145" s="105" t="s">
        <v>2644</v>
      </c>
      <c r="G145" s="107" t="s">
        <v>2645</v>
      </c>
      <c r="H145" s="109" t="s">
        <v>241</v>
      </c>
      <c r="I145" s="108" t="s">
        <v>2646</v>
      </c>
      <c r="J145" s="108" t="s">
        <v>2647</v>
      </c>
      <c r="K145" s="108" t="s">
        <v>2648</v>
      </c>
      <c r="L145" s="106" t="s">
        <v>2649</v>
      </c>
      <c r="M145" s="110" t="s">
        <v>2650</v>
      </c>
      <c r="N145" s="107" t="s">
        <v>12</v>
      </c>
      <c r="O145" s="107" t="s">
        <v>5615</v>
      </c>
      <c r="P145" s="107" t="s">
        <v>5801</v>
      </c>
      <c r="Q145" s="107" t="s">
        <v>5577</v>
      </c>
      <c r="R145" s="107" t="s">
        <v>2651</v>
      </c>
      <c r="S145" s="107" t="s">
        <v>123</v>
      </c>
      <c r="T145" s="107"/>
      <c r="U145" s="107" t="s">
        <v>472</v>
      </c>
      <c r="V145" s="107">
        <v>69556</v>
      </c>
      <c r="W145" s="107" t="s">
        <v>10</v>
      </c>
      <c r="X145" s="107">
        <v>69556</v>
      </c>
      <c r="Y145" s="107" t="s">
        <v>10</v>
      </c>
      <c r="Z145" s="107" t="s">
        <v>2662</v>
      </c>
      <c r="AA145" s="107" t="s">
        <v>1059</v>
      </c>
      <c r="AB145" s="107" t="s">
        <v>273</v>
      </c>
      <c r="AC145" s="120" t="s">
        <v>2484</v>
      </c>
      <c r="AD145" s="120" t="s">
        <v>5535</v>
      </c>
      <c r="AE145" s="107" t="s">
        <v>1139</v>
      </c>
      <c r="AF145" s="107"/>
      <c r="AG145" s="107" t="s">
        <v>268</v>
      </c>
      <c r="AH145" s="107">
        <v>69556</v>
      </c>
      <c r="AI145" s="120">
        <f>INDEX(Exposure_GWASs!F:F,MATCH(Charlie!AE145,Exposure_GWASs!C:C,0))</f>
        <v>322154</v>
      </c>
      <c r="AJ145" s="107" t="s">
        <v>1291</v>
      </c>
      <c r="AK145" s="107" t="s">
        <v>2465</v>
      </c>
      <c r="AL145" s="107" t="s">
        <v>273</v>
      </c>
      <c r="AM145" s="107" t="s">
        <v>1009</v>
      </c>
      <c r="AN145" s="107" t="s">
        <v>2652</v>
      </c>
      <c r="AO145" s="107" t="s">
        <v>2653</v>
      </c>
      <c r="AP145" s="107" t="s">
        <v>1009</v>
      </c>
      <c r="AQ145" s="107" t="s">
        <v>138</v>
      </c>
      <c r="AR145" s="107" t="s">
        <v>1009</v>
      </c>
      <c r="AS145" s="107" t="s">
        <v>1009</v>
      </c>
      <c r="AT145" s="107" t="s">
        <v>1009</v>
      </c>
      <c r="AU145" s="107" t="s">
        <v>10</v>
      </c>
      <c r="AV145" s="107" t="s">
        <v>10</v>
      </c>
      <c r="AW145" s="107">
        <v>84</v>
      </c>
      <c r="AX145" s="107">
        <v>77</v>
      </c>
      <c r="AY145" s="105" t="s">
        <v>2654</v>
      </c>
      <c r="AZ145" s="105" t="s">
        <v>1009</v>
      </c>
      <c r="BA145" s="105" t="s">
        <v>2544</v>
      </c>
      <c r="BB145" s="107" t="s">
        <v>54</v>
      </c>
      <c r="BC145" s="105" t="s">
        <v>17</v>
      </c>
      <c r="BD145" s="105"/>
      <c r="BE145" s="105"/>
      <c r="BF145" s="105"/>
      <c r="BG145" s="105"/>
      <c r="BH145" s="105" t="s">
        <v>2655</v>
      </c>
      <c r="BI145" s="105" t="s">
        <v>2656</v>
      </c>
      <c r="BJ145" s="105" t="s">
        <v>2657</v>
      </c>
      <c r="BK145" s="105" t="s">
        <v>1009</v>
      </c>
      <c r="BL145" s="105" t="s">
        <v>201</v>
      </c>
      <c r="BM145" s="105" t="s">
        <v>2658</v>
      </c>
      <c r="BN145" s="105" t="s">
        <v>201</v>
      </c>
      <c r="BO145" s="105" t="s">
        <v>128</v>
      </c>
      <c r="BP145" s="105" t="s">
        <v>1197</v>
      </c>
      <c r="BQ145" s="105" t="s">
        <v>1029</v>
      </c>
      <c r="BR145" s="105">
        <v>0.68</v>
      </c>
      <c r="BS145" s="105"/>
      <c r="BT145" s="105">
        <v>95</v>
      </c>
      <c r="BU145" s="105">
        <v>0.56999999999999995</v>
      </c>
      <c r="BV145" s="105">
        <v>0.81</v>
      </c>
      <c r="BW145" s="105" t="s">
        <v>2666</v>
      </c>
      <c r="BX145" s="105" t="s">
        <v>2544</v>
      </c>
      <c r="BY145" s="105" t="s">
        <v>2544</v>
      </c>
      <c r="BZ145" s="127" t="s">
        <v>2659</v>
      </c>
      <c r="CA145" s="105" t="s">
        <v>2660</v>
      </c>
      <c r="CB145" s="105" t="s">
        <v>11</v>
      </c>
      <c r="CC145" s="105" t="s">
        <v>2661</v>
      </c>
      <c r="CD145" s="106" t="s">
        <v>10</v>
      </c>
      <c r="CE145" s="105"/>
      <c r="CF145" s="105"/>
      <c r="CG145" s="105"/>
      <c r="CH145" s="105"/>
    </row>
    <row r="146" spans="1:86">
      <c r="A146" s="105">
        <v>58</v>
      </c>
      <c r="B146" s="105" t="s">
        <v>2437</v>
      </c>
      <c r="C146" s="105" t="s">
        <v>236</v>
      </c>
      <c r="D146" s="105" t="s">
        <v>2643</v>
      </c>
      <c r="E146" s="105">
        <v>2016</v>
      </c>
      <c r="F146" s="105" t="s">
        <v>2644</v>
      </c>
      <c r="G146" s="107" t="s">
        <v>2645</v>
      </c>
      <c r="H146" s="109" t="s">
        <v>241</v>
      </c>
      <c r="I146" s="108" t="s">
        <v>2646</v>
      </c>
      <c r="J146" s="108" t="s">
        <v>2647</v>
      </c>
      <c r="K146" s="108" t="s">
        <v>2648</v>
      </c>
      <c r="L146" s="106" t="s">
        <v>2649</v>
      </c>
      <c r="M146" s="110" t="s">
        <v>2650</v>
      </c>
      <c r="N146" s="107" t="s">
        <v>12</v>
      </c>
      <c r="O146" s="107" t="s">
        <v>5615</v>
      </c>
      <c r="P146" s="107" t="s">
        <v>5802</v>
      </c>
      <c r="Q146" s="107" t="s">
        <v>5577</v>
      </c>
      <c r="R146" s="107" t="s">
        <v>2651</v>
      </c>
      <c r="S146" s="107" t="s">
        <v>123</v>
      </c>
      <c r="T146" s="107"/>
      <c r="U146" s="107" t="s">
        <v>472</v>
      </c>
      <c r="V146" s="107">
        <v>49770</v>
      </c>
      <c r="W146" s="107" t="s">
        <v>10</v>
      </c>
      <c r="X146" s="107">
        <v>49770</v>
      </c>
      <c r="Y146" s="107" t="s">
        <v>10</v>
      </c>
      <c r="Z146" s="107" t="s">
        <v>2662</v>
      </c>
      <c r="AA146" s="107" t="s">
        <v>1059</v>
      </c>
      <c r="AB146" s="107" t="s">
        <v>273</v>
      </c>
      <c r="AC146" s="120" t="s">
        <v>2484</v>
      </c>
      <c r="AD146" s="120" t="s">
        <v>5535</v>
      </c>
      <c r="AE146" s="107" t="s">
        <v>1139</v>
      </c>
      <c r="AF146" s="107"/>
      <c r="AG146" s="107" t="s">
        <v>268</v>
      </c>
      <c r="AH146" s="107">
        <v>49770</v>
      </c>
      <c r="AI146" s="120">
        <f>INDEX(Exposure_GWASs!F:F,MATCH(Charlie!AE146,Exposure_GWASs!C:C,0))</f>
        <v>322154</v>
      </c>
      <c r="AJ146" s="107" t="s">
        <v>1291</v>
      </c>
      <c r="AK146" s="107" t="s">
        <v>2465</v>
      </c>
      <c r="AL146" s="107" t="s">
        <v>273</v>
      </c>
      <c r="AM146" s="107" t="s">
        <v>1009</v>
      </c>
      <c r="AN146" s="107" t="s">
        <v>2652</v>
      </c>
      <c r="AO146" s="107" t="s">
        <v>2653</v>
      </c>
      <c r="AP146" s="107" t="s">
        <v>1009</v>
      </c>
      <c r="AQ146" s="107" t="s">
        <v>138</v>
      </c>
      <c r="AR146" s="107" t="s">
        <v>1009</v>
      </c>
      <c r="AS146" s="107" t="s">
        <v>1009</v>
      </c>
      <c r="AT146" s="107" t="s">
        <v>1009</v>
      </c>
      <c r="AU146" s="107" t="s">
        <v>10</v>
      </c>
      <c r="AV146" s="107" t="s">
        <v>10</v>
      </c>
      <c r="AW146" s="107">
        <v>84</v>
      </c>
      <c r="AX146" s="107">
        <v>77</v>
      </c>
      <c r="AY146" s="105" t="s">
        <v>2654</v>
      </c>
      <c r="AZ146" s="105" t="s">
        <v>1009</v>
      </c>
      <c r="BA146" s="105" t="s">
        <v>2544</v>
      </c>
      <c r="BB146" s="107" t="s">
        <v>54</v>
      </c>
      <c r="BC146" s="105" t="s">
        <v>17</v>
      </c>
      <c r="BD146" s="105"/>
      <c r="BE146" s="105"/>
      <c r="BF146" s="105"/>
      <c r="BG146" s="105"/>
      <c r="BH146" s="105" t="s">
        <v>2655</v>
      </c>
      <c r="BI146" s="105" t="s">
        <v>2656</v>
      </c>
      <c r="BJ146" s="105" t="s">
        <v>2657</v>
      </c>
      <c r="BK146" s="105" t="s">
        <v>1009</v>
      </c>
      <c r="BL146" s="105" t="s">
        <v>201</v>
      </c>
      <c r="BM146" s="105" t="s">
        <v>2658</v>
      </c>
      <c r="BN146" s="105" t="s">
        <v>201</v>
      </c>
      <c r="BO146" s="105" t="s">
        <v>128</v>
      </c>
      <c r="BP146" s="105" t="s">
        <v>1197</v>
      </c>
      <c r="BQ146" s="105" t="s">
        <v>1029</v>
      </c>
      <c r="BR146" s="105">
        <v>0.45</v>
      </c>
      <c r="BS146" s="105"/>
      <c r="BT146" s="105">
        <v>95</v>
      </c>
      <c r="BU146" s="105">
        <v>0.33</v>
      </c>
      <c r="BV146" s="105">
        <v>0.59</v>
      </c>
      <c r="BW146" s="105" t="s">
        <v>2667</v>
      </c>
      <c r="BX146" s="105" t="s">
        <v>10</v>
      </c>
      <c r="BY146" s="105" t="s">
        <v>10</v>
      </c>
      <c r="BZ146" s="127" t="s">
        <v>2659</v>
      </c>
      <c r="CA146" s="105" t="s">
        <v>2660</v>
      </c>
      <c r="CB146" s="105" t="s">
        <v>11</v>
      </c>
      <c r="CC146" s="105" t="s">
        <v>2661</v>
      </c>
      <c r="CD146" s="106" t="s">
        <v>10</v>
      </c>
      <c r="CE146" s="105"/>
      <c r="CF146" s="105"/>
      <c r="CG146" s="105"/>
      <c r="CH146" s="105"/>
    </row>
    <row r="147" spans="1:86">
      <c r="A147" s="105">
        <v>58</v>
      </c>
      <c r="B147" s="105" t="s">
        <v>2437</v>
      </c>
      <c r="C147" s="105" t="s">
        <v>236</v>
      </c>
      <c r="D147" s="105" t="s">
        <v>2643</v>
      </c>
      <c r="E147" s="105">
        <v>2016</v>
      </c>
      <c r="F147" s="105" t="s">
        <v>2644</v>
      </c>
      <c r="G147" s="107" t="s">
        <v>2645</v>
      </c>
      <c r="H147" s="109" t="s">
        <v>241</v>
      </c>
      <c r="I147" s="108" t="s">
        <v>2646</v>
      </c>
      <c r="J147" s="108" t="s">
        <v>2647</v>
      </c>
      <c r="K147" s="108" t="s">
        <v>2648</v>
      </c>
      <c r="L147" s="106" t="s">
        <v>2649</v>
      </c>
      <c r="M147" s="110" t="s">
        <v>2650</v>
      </c>
      <c r="N147" s="107" t="s">
        <v>12</v>
      </c>
      <c r="O147" s="107" t="s">
        <v>5615</v>
      </c>
      <c r="P147" s="105" t="s">
        <v>5803</v>
      </c>
      <c r="Q147" s="107" t="s">
        <v>5577</v>
      </c>
      <c r="R147" s="107" t="s">
        <v>2651</v>
      </c>
      <c r="S147" s="107" t="s">
        <v>123</v>
      </c>
      <c r="T147" s="107"/>
      <c r="U147" s="107" t="s">
        <v>472</v>
      </c>
      <c r="V147" s="107">
        <v>62231</v>
      </c>
      <c r="W147" s="107" t="s">
        <v>10</v>
      </c>
      <c r="X147" s="107">
        <v>62231</v>
      </c>
      <c r="Y147" s="107" t="s">
        <v>10</v>
      </c>
      <c r="Z147" s="107" t="s">
        <v>2662</v>
      </c>
      <c r="AA147" s="107" t="s">
        <v>1059</v>
      </c>
      <c r="AB147" s="107" t="s">
        <v>273</v>
      </c>
      <c r="AC147" s="120" t="s">
        <v>2484</v>
      </c>
      <c r="AD147" s="120" t="s">
        <v>5535</v>
      </c>
      <c r="AE147" s="107" t="s">
        <v>1139</v>
      </c>
      <c r="AF147" s="107"/>
      <c r="AG147" s="107" t="s">
        <v>268</v>
      </c>
      <c r="AH147" s="107">
        <v>62231</v>
      </c>
      <c r="AI147" s="120">
        <f>INDEX(Exposure_GWASs!F:F,MATCH(Charlie!AE147,Exposure_GWASs!C:C,0))</f>
        <v>322154</v>
      </c>
      <c r="AJ147" s="107" t="s">
        <v>1291</v>
      </c>
      <c r="AK147" s="107" t="s">
        <v>2465</v>
      </c>
      <c r="AL147" s="107" t="s">
        <v>273</v>
      </c>
      <c r="AM147" s="107" t="s">
        <v>1009</v>
      </c>
      <c r="AN147" s="107" t="s">
        <v>2652</v>
      </c>
      <c r="AO147" s="107" t="s">
        <v>2653</v>
      </c>
      <c r="AP147" s="107" t="s">
        <v>1009</v>
      </c>
      <c r="AQ147" s="107" t="s">
        <v>138</v>
      </c>
      <c r="AR147" s="107" t="s">
        <v>1009</v>
      </c>
      <c r="AS147" s="107" t="s">
        <v>1009</v>
      </c>
      <c r="AT147" s="107" t="s">
        <v>1009</v>
      </c>
      <c r="AU147" s="107" t="s">
        <v>10</v>
      </c>
      <c r="AV147" s="107" t="s">
        <v>10</v>
      </c>
      <c r="AW147" s="107">
        <v>84</v>
      </c>
      <c r="AX147" s="107">
        <v>77</v>
      </c>
      <c r="AY147" s="105" t="s">
        <v>2654</v>
      </c>
      <c r="AZ147" s="105" t="s">
        <v>1009</v>
      </c>
      <c r="BA147" s="105" t="s">
        <v>2544</v>
      </c>
      <c r="BB147" s="107" t="s">
        <v>54</v>
      </c>
      <c r="BC147" s="105" t="s">
        <v>17</v>
      </c>
      <c r="BD147" s="105"/>
      <c r="BE147" s="105"/>
      <c r="BF147" s="105"/>
      <c r="BG147" s="105"/>
      <c r="BH147" s="105" t="s">
        <v>2655</v>
      </c>
      <c r="BI147" s="105" t="s">
        <v>2656</v>
      </c>
      <c r="BJ147" s="105" t="s">
        <v>2657</v>
      </c>
      <c r="BK147" s="105" t="s">
        <v>1009</v>
      </c>
      <c r="BL147" s="105" t="s">
        <v>201</v>
      </c>
      <c r="BM147" s="105" t="s">
        <v>2658</v>
      </c>
      <c r="BN147" s="105" t="s">
        <v>201</v>
      </c>
      <c r="BO147" s="105" t="s">
        <v>128</v>
      </c>
      <c r="BP147" s="105" t="s">
        <v>1197</v>
      </c>
      <c r="BQ147" s="105" t="s">
        <v>1029</v>
      </c>
      <c r="BR147" s="105">
        <v>0.65</v>
      </c>
      <c r="BS147" s="105"/>
      <c r="BT147" s="105">
        <v>95</v>
      </c>
      <c r="BU147" s="105">
        <v>0.53</v>
      </c>
      <c r="BV147" s="105">
        <v>0.78</v>
      </c>
      <c r="BW147" s="105" t="s">
        <v>2668</v>
      </c>
      <c r="BX147" s="105" t="s">
        <v>2544</v>
      </c>
      <c r="BY147" s="105" t="s">
        <v>2544</v>
      </c>
      <c r="BZ147" s="127" t="s">
        <v>2659</v>
      </c>
      <c r="CA147" s="105" t="s">
        <v>2660</v>
      </c>
      <c r="CB147" s="105" t="s">
        <v>11</v>
      </c>
      <c r="CC147" s="105" t="s">
        <v>2661</v>
      </c>
      <c r="CD147" s="106" t="s">
        <v>10</v>
      </c>
      <c r="CE147" s="105"/>
      <c r="CF147" s="105"/>
      <c r="CG147" s="105"/>
      <c r="CH147" s="105"/>
    </row>
    <row r="148" spans="1:86">
      <c r="A148" s="105">
        <v>58</v>
      </c>
      <c r="B148" s="105" t="s">
        <v>2437</v>
      </c>
      <c r="C148" s="105" t="s">
        <v>236</v>
      </c>
      <c r="D148" s="105" t="s">
        <v>2643</v>
      </c>
      <c r="E148" s="105">
        <v>2016</v>
      </c>
      <c r="F148" s="105" t="s">
        <v>2644</v>
      </c>
      <c r="G148" s="107" t="s">
        <v>2645</v>
      </c>
      <c r="H148" s="109" t="s">
        <v>241</v>
      </c>
      <c r="I148" s="108" t="s">
        <v>2646</v>
      </c>
      <c r="J148" s="108" t="s">
        <v>2647</v>
      </c>
      <c r="K148" s="108" t="s">
        <v>2648</v>
      </c>
      <c r="L148" s="106" t="s">
        <v>2649</v>
      </c>
      <c r="M148" s="110" t="s">
        <v>2650</v>
      </c>
      <c r="N148" s="107" t="s">
        <v>12</v>
      </c>
      <c r="O148" s="107" t="s">
        <v>5615</v>
      </c>
      <c r="P148" s="107" t="s">
        <v>5804</v>
      </c>
      <c r="Q148" s="107" t="s">
        <v>5577</v>
      </c>
      <c r="R148" s="107" t="s">
        <v>2651</v>
      </c>
      <c r="S148" s="107" t="s">
        <v>123</v>
      </c>
      <c r="T148" s="107"/>
      <c r="U148" s="107" t="s">
        <v>472</v>
      </c>
      <c r="V148" s="107">
        <v>52208</v>
      </c>
      <c r="W148" s="107" t="s">
        <v>10</v>
      </c>
      <c r="X148" s="107">
        <v>52208</v>
      </c>
      <c r="Y148" s="107" t="s">
        <v>10</v>
      </c>
      <c r="Z148" s="107" t="s">
        <v>2662</v>
      </c>
      <c r="AA148" s="107" t="s">
        <v>1059</v>
      </c>
      <c r="AB148" s="107" t="s">
        <v>273</v>
      </c>
      <c r="AC148" s="120" t="s">
        <v>2484</v>
      </c>
      <c r="AD148" s="120" t="s">
        <v>5535</v>
      </c>
      <c r="AE148" s="107" t="s">
        <v>1139</v>
      </c>
      <c r="AF148" s="107"/>
      <c r="AG148" s="107" t="s">
        <v>268</v>
      </c>
      <c r="AH148" s="107">
        <v>52208</v>
      </c>
      <c r="AI148" s="120">
        <f>INDEX(Exposure_GWASs!F:F,MATCH(Charlie!AE148,Exposure_GWASs!C:C,0))</f>
        <v>322154</v>
      </c>
      <c r="AJ148" s="107" t="s">
        <v>1291</v>
      </c>
      <c r="AK148" s="107" t="s">
        <v>2465</v>
      </c>
      <c r="AL148" s="107" t="s">
        <v>273</v>
      </c>
      <c r="AM148" s="107" t="s">
        <v>1009</v>
      </c>
      <c r="AN148" s="107" t="s">
        <v>2652</v>
      </c>
      <c r="AO148" s="107" t="s">
        <v>2653</v>
      </c>
      <c r="AP148" s="107" t="s">
        <v>1009</v>
      </c>
      <c r="AQ148" s="107" t="s">
        <v>138</v>
      </c>
      <c r="AR148" s="107" t="s">
        <v>1009</v>
      </c>
      <c r="AS148" s="107" t="s">
        <v>1009</v>
      </c>
      <c r="AT148" s="107" t="s">
        <v>1009</v>
      </c>
      <c r="AU148" s="107" t="s">
        <v>10</v>
      </c>
      <c r="AV148" s="107" t="s">
        <v>10</v>
      </c>
      <c r="AW148" s="107">
        <v>84</v>
      </c>
      <c r="AX148" s="107">
        <v>77</v>
      </c>
      <c r="AY148" s="105" t="s">
        <v>2654</v>
      </c>
      <c r="AZ148" s="105" t="s">
        <v>1009</v>
      </c>
      <c r="BA148" s="105" t="s">
        <v>2544</v>
      </c>
      <c r="BB148" s="107" t="s">
        <v>54</v>
      </c>
      <c r="BC148" s="105" t="s">
        <v>17</v>
      </c>
      <c r="BD148" s="105"/>
      <c r="BE148" s="105"/>
      <c r="BF148" s="105"/>
      <c r="BG148" s="105"/>
      <c r="BH148" s="105" t="s">
        <v>2655</v>
      </c>
      <c r="BI148" s="105" t="s">
        <v>2656</v>
      </c>
      <c r="BJ148" s="105" t="s">
        <v>2657</v>
      </c>
      <c r="BK148" s="105" t="s">
        <v>1009</v>
      </c>
      <c r="BL148" s="105" t="s">
        <v>201</v>
      </c>
      <c r="BM148" s="105" t="s">
        <v>2658</v>
      </c>
      <c r="BN148" s="105" t="s">
        <v>201</v>
      </c>
      <c r="BO148" s="105" t="s">
        <v>128</v>
      </c>
      <c r="BP148" s="105" t="s">
        <v>1197</v>
      </c>
      <c r="BQ148" s="105" t="s">
        <v>1029</v>
      </c>
      <c r="BR148" s="105">
        <v>0.47</v>
      </c>
      <c r="BS148" s="105"/>
      <c r="BT148" s="105">
        <v>95</v>
      </c>
      <c r="BU148" s="105">
        <v>0.36</v>
      </c>
      <c r="BV148" s="105">
        <v>0.6</v>
      </c>
      <c r="BW148" s="105" t="s">
        <v>2669</v>
      </c>
      <c r="BX148" s="105" t="s">
        <v>10</v>
      </c>
      <c r="BY148" s="105" t="s">
        <v>10</v>
      </c>
      <c r="BZ148" s="127" t="s">
        <v>2659</v>
      </c>
      <c r="CA148" s="105" t="s">
        <v>2660</v>
      </c>
      <c r="CB148" s="105" t="s">
        <v>11</v>
      </c>
      <c r="CC148" s="105" t="s">
        <v>2661</v>
      </c>
      <c r="CD148" s="106" t="s">
        <v>10</v>
      </c>
      <c r="CE148" s="105"/>
      <c r="CF148" s="105"/>
      <c r="CG148" s="105"/>
      <c r="CH148" s="105"/>
    </row>
    <row r="149" spans="1:86">
      <c r="A149" s="105">
        <v>58</v>
      </c>
      <c r="B149" s="105" t="s">
        <v>2437</v>
      </c>
      <c r="C149" s="105" t="s">
        <v>236</v>
      </c>
      <c r="D149" s="105" t="s">
        <v>2643</v>
      </c>
      <c r="E149" s="105">
        <v>2016</v>
      </c>
      <c r="F149" s="105" t="s">
        <v>2644</v>
      </c>
      <c r="G149" s="107" t="s">
        <v>2645</v>
      </c>
      <c r="H149" s="109" t="s">
        <v>241</v>
      </c>
      <c r="I149" s="108" t="s">
        <v>2646</v>
      </c>
      <c r="J149" s="108" t="s">
        <v>2647</v>
      </c>
      <c r="K149" s="108" t="s">
        <v>2648</v>
      </c>
      <c r="L149" s="106" t="s">
        <v>2649</v>
      </c>
      <c r="M149" s="110" t="s">
        <v>2650</v>
      </c>
      <c r="N149" s="107" t="s">
        <v>12</v>
      </c>
      <c r="O149" s="107" t="s">
        <v>5615</v>
      </c>
      <c r="P149" s="105" t="s">
        <v>5805</v>
      </c>
      <c r="Q149" s="107" t="s">
        <v>5577</v>
      </c>
      <c r="R149" s="107" t="s">
        <v>2651</v>
      </c>
      <c r="S149" s="107" t="s">
        <v>123</v>
      </c>
      <c r="T149" s="107"/>
      <c r="U149" s="107" t="s">
        <v>472</v>
      </c>
      <c r="V149" s="107">
        <v>61430</v>
      </c>
      <c r="W149" s="107" t="s">
        <v>10</v>
      </c>
      <c r="X149" s="107">
        <v>61430</v>
      </c>
      <c r="Y149" s="107" t="s">
        <v>10</v>
      </c>
      <c r="Z149" s="107" t="s">
        <v>2662</v>
      </c>
      <c r="AA149" s="107" t="s">
        <v>1059</v>
      </c>
      <c r="AB149" s="107" t="s">
        <v>273</v>
      </c>
      <c r="AC149" s="120" t="s">
        <v>2484</v>
      </c>
      <c r="AD149" s="120" t="s">
        <v>5535</v>
      </c>
      <c r="AE149" s="107" t="s">
        <v>1139</v>
      </c>
      <c r="AF149" s="107"/>
      <c r="AG149" s="107" t="s">
        <v>268</v>
      </c>
      <c r="AH149" s="107">
        <v>61430</v>
      </c>
      <c r="AI149" s="120">
        <f>INDEX(Exposure_GWASs!F:F,MATCH(Charlie!AE149,Exposure_GWASs!C:C,0))</f>
        <v>322154</v>
      </c>
      <c r="AJ149" s="107" t="s">
        <v>1291</v>
      </c>
      <c r="AK149" s="107" t="s">
        <v>2465</v>
      </c>
      <c r="AL149" s="107" t="s">
        <v>273</v>
      </c>
      <c r="AM149" s="107" t="s">
        <v>1009</v>
      </c>
      <c r="AN149" s="107" t="s">
        <v>2652</v>
      </c>
      <c r="AO149" s="107" t="s">
        <v>2653</v>
      </c>
      <c r="AP149" s="107" t="s">
        <v>1009</v>
      </c>
      <c r="AQ149" s="107" t="s">
        <v>138</v>
      </c>
      <c r="AR149" s="107" t="s">
        <v>1009</v>
      </c>
      <c r="AS149" s="107" t="s">
        <v>1009</v>
      </c>
      <c r="AT149" s="107" t="s">
        <v>1009</v>
      </c>
      <c r="AU149" s="107" t="s">
        <v>10</v>
      </c>
      <c r="AV149" s="107" t="s">
        <v>10</v>
      </c>
      <c r="AW149" s="107">
        <v>84</v>
      </c>
      <c r="AX149" s="107">
        <v>77</v>
      </c>
      <c r="AY149" s="105" t="s">
        <v>2654</v>
      </c>
      <c r="AZ149" s="105" t="s">
        <v>1009</v>
      </c>
      <c r="BA149" s="105" t="s">
        <v>2544</v>
      </c>
      <c r="BB149" s="107" t="s">
        <v>54</v>
      </c>
      <c r="BC149" s="105" t="s">
        <v>17</v>
      </c>
      <c r="BD149" s="105"/>
      <c r="BE149" s="105"/>
      <c r="BF149" s="105"/>
      <c r="BG149" s="105"/>
      <c r="BH149" s="105" t="s">
        <v>2655</v>
      </c>
      <c r="BI149" s="105" t="s">
        <v>2656</v>
      </c>
      <c r="BJ149" s="105" t="s">
        <v>2657</v>
      </c>
      <c r="BK149" s="105" t="s">
        <v>1009</v>
      </c>
      <c r="BL149" s="105" t="s">
        <v>201</v>
      </c>
      <c r="BM149" s="105" t="s">
        <v>2658</v>
      </c>
      <c r="BN149" s="105" t="s">
        <v>201</v>
      </c>
      <c r="BO149" s="105" t="s">
        <v>128</v>
      </c>
      <c r="BP149" s="105" t="s">
        <v>1197</v>
      </c>
      <c r="BQ149" s="105" t="s">
        <v>1029</v>
      </c>
      <c r="BR149" s="105">
        <v>0.66</v>
      </c>
      <c r="BS149" s="105"/>
      <c r="BT149" s="105">
        <v>95</v>
      </c>
      <c r="BU149" s="105">
        <v>0.55000000000000004</v>
      </c>
      <c r="BV149" s="105">
        <v>0.8</v>
      </c>
      <c r="BW149" s="105" t="s">
        <v>2670</v>
      </c>
      <c r="BX149" s="105" t="s">
        <v>2544</v>
      </c>
      <c r="BY149" s="105" t="s">
        <v>2544</v>
      </c>
      <c r="BZ149" s="127" t="s">
        <v>2659</v>
      </c>
      <c r="CA149" s="105" t="s">
        <v>2660</v>
      </c>
      <c r="CB149" s="105" t="s">
        <v>11</v>
      </c>
      <c r="CC149" s="105" t="s">
        <v>2661</v>
      </c>
      <c r="CD149" s="106" t="s">
        <v>10</v>
      </c>
      <c r="CE149" s="105"/>
      <c r="CF149" s="105"/>
      <c r="CG149" s="105"/>
      <c r="CH149" s="105"/>
    </row>
    <row r="150" spans="1:86">
      <c r="A150" s="105">
        <v>58</v>
      </c>
      <c r="B150" s="105" t="s">
        <v>2437</v>
      </c>
      <c r="C150" s="105" t="s">
        <v>236</v>
      </c>
      <c r="D150" s="105" t="s">
        <v>2643</v>
      </c>
      <c r="E150" s="105">
        <v>2016</v>
      </c>
      <c r="F150" s="105" t="s">
        <v>2644</v>
      </c>
      <c r="G150" s="107" t="s">
        <v>2645</v>
      </c>
      <c r="H150" s="109" t="s">
        <v>241</v>
      </c>
      <c r="I150" s="108" t="s">
        <v>2646</v>
      </c>
      <c r="J150" s="108" t="s">
        <v>2647</v>
      </c>
      <c r="K150" s="108" t="s">
        <v>2648</v>
      </c>
      <c r="L150" s="106" t="s">
        <v>2649</v>
      </c>
      <c r="M150" s="110" t="s">
        <v>2650</v>
      </c>
      <c r="N150" s="107" t="s">
        <v>12</v>
      </c>
      <c r="O150" s="107" t="s">
        <v>5615</v>
      </c>
      <c r="P150" s="105" t="s">
        <v>5806</v>
      </c>
      <c r="Q150" s="107" t="s">
        <v>5577</v>
      </c>
      <c r="R150" s="107" t="s">
        <v>2651</v>
      </c>
      <c r="S150" s="107" t="s">
        <v>123</v>
      </c>
      <c r="T150" s="107"/>
      <c r="U150" s="107" t="s">
        <v>472</v>
      </c>
      <c r="V150" s="107">
        <v>28855</v>
      </c>
      <c r="W150" s="107" t="s">
        <v>10</v>
      </c>
      <c r="X150" s="107">
        <v>28855</v>
      </c>
      <c r="Y150" s="107" t="s">
        <v>10</v>
      </c>
      <c r="Z150" s="107" t="s">
        <v>2662</v>
      </c>
      <c r="AA150" s="107" t="s">
        <v>1059</v>
      </c>
      <c r="AB150" s="107" t="s">
        <v>273</v>
      </c>
      <c r="AC150" s="120" t="s">
        <v>2484</v>
      </c>
      <c r="AD150" s="120" t="s">
        <v>5535</v>
      </c>
      <c r="AE150" s="107" t="s">
        <v>1139</v>
      </c>
      <c r="AF150" s="107"/>
      <c r="AG150" s="107" t="s">
        <v>268</v>
      </c>
      <c r="AH150" s="107">
        <v>28855</v>
      </c>
      <c r="AI150" s="120">
        <f>INDEX(Exposure_GWASs!F:F,MATCH(Charlie!AE150,Exposure_GWASs!C:C,0))</f>
        <v>322154</v>
      </c>
      <c r="AJ150" s="107" t="s">
        <v>1291</v>
      </c>
      <c r="AK150" s="107" t="s">
        <v>2465</v>
      </c>
      <c r="AL150" s="107" t="s">
        <v>273</v>
      </c>
      <c r="AM150" s="107" t="s">
        <v>1009</v>
      </c>
      <c r="AN150" s="107" t="s">
        <v>2652</v>
      </c>
      <c r="AO150" s="107" t="s">
        <v>2653</v>
      </c>
      <c r="AP150" s="107" t="s">
        <v>1009</v>
      </c>
      <c r="AQ150" s="107" t="s">
        <v>138</v>
      </c>
      <c r="AR150" s="107" t="s">
        <v>1009</v>
      </c>
      <c r="AS150" s="107" t="s">
        <v>1009</v>
      </c>
      <c r="AT150" s="107" t="s">
        <v>1009</v>
      </c>
      <c r="AU150" s="107" t="s">
        <v>10</v>
      </c>
      <c r="AV150" s="107" t="s">
        <v>10</v>
      </c>
      <c r="AW150" s="107">
        <v>84</v>
      </c>
      <c r="AX150" s="107">
        <v>77</v>
      </c>
      <c r="AY150" s="105" t="s">
        <v>2654</v>
      </c>
      <c r="AZ150" s="105" t="s">
        <v>1009</v>
      </c>
      <c r="BA150" s="105" t="s">
        <v>2544</v>
      </c>
      <c r="BB150" s="107" t="s">
        <v>54</v>
      </c>
      <c r="BC150" s="105" t="s">
        <v>17</v>
      </c>
      <c r="BD150" s="105"/>
      <c r="BE150" s="105"/>
      <c r="BF150" s="105"/>
      <c r="BG150" s="105"/>
      <c r="BH150" s="105" t="s">
        <v>2655</v>
      </c>
      <c r="BI150" s="105" t="s">
        <v>2656</v>
      </c>
      <c r="BJ150" s="105" t="s">
        <v>2657</v>
      </c>
      <c r="BK150" s="105" t="s">
        <v>1009</v>
      </c>
      <c r="BL150" s="105" t="s">
        <v>201</v>
      </c>
      <c r="BM150" s="105" t="s">
        <v>2658</v>
      </c>
      <c r="BN150" s="105" t="s">
        <v>201</v>
      </c>
      <c r="BO150" s="105" t="s">
        <v>128</v>
      </c>
      <c r="BP150" s="105" t="s">
        <v>1197</v>
      </c>
      <c r="BQ150" s="105" t="s">
        <v>1029</v>
      </c>
      <c r="BR150" s="105">
        <v>0.42</v>
      </c>
      <c r="BS150" s="105"/>
      <c r="BT150" s="105">
        <v>95</v>
      </c>
      <c r="BU150" s="105">
        <v>0.3</v>
      </c>
      <c r="BV150" s="105">
        <v>0.57999999999999996</v>
      </c>
      <c r="BW150" s="105" t="s">
        <v>2671</v>
      </c>
      <c r="BX150" s="105" t="s">
        <v>10</v>
      </c>
      <c r="BY150" s="105" t="s">
        <v>10</v>
      </c>
      <c r="BZ150" s="127" t="s">
        <v>2659</v>
      </c>
      <c r="CA150" s="105" t="s">
        <v>2660</v>
      </c>
      <c r="CB150" s="105" t="s">
        <v>11</v>
      </c>
      <c r="CC150" s="105" t="s">
        <v>2661</v>
      </c>
      <c r="CD150" s="106" t="s">
        <v>10</v>
      </c>
      <c r="CE150" s="105"/>
      <c r="CF150" s="105"/>
      <c r="CG150" s="105"/>
      <c r="CH150" s="105"/>
    </row>
    <row r="151" spans="1:86">
      <c r="A151" s="105">
        <v>59</v>
      </c>
      <c r="B151" s="105" t="s">
        <v>282</v>
      </c>
      <c r="C151" s="105" t="s">
        <v>244</v>
      </c>
      <c r="D151" s="105" t="s">
        <v>2672</v>
      </c>
      <c r="E151" s="105">
        <v>2017</v>
      </c>
      <c r="F151" s="105" t="s">
        <v>2673</v>
      </c>
      <c r="G151" s="107" t="s">
        <v>2674</v>
      </c>
      <c r="H151" s="109" t="s">
        <v>241</v>
      </c>
      <c r="I151" s="108" t="s">
        <v>470</v>
      </c>
      <c r="J151" s="108" t="s">
        <v>2675</v>
      </c>
      <c r="K151" s="108" t="s">
        <v>2676</v>
      </c>
      <c r="L151" s="106" t="s">
        <v>2677</v>
      </c>
      <c r="M151" s="110" t="s">
        <v>2678</v>
      </c>
      <c r="N151" s="107" t="s">
        <v>12</v>
      </c>
      <c r="O151" s="107" t="s">
        <v>5615</v>
      </c>
      <c r="P151" s="107" t="s">
        <v>5807</v>
      </c>
      <c r="Q151" s="107" t="s">
        <v>5577</v>
      </c>
      <c r="R151" s="107" t="s">
        <v>2679</v>
      </c>
      <c r="S151" s="107" t="s">
        <v>123</v>
      </c>
      <c r="T151" s="107"/>
      <c r="U151" s="107" t="s">
        <v>472</v>
      </c>
      <c r="V151" s="107">
        <v>558</v>
      </c>
      <c r="W151" s="107">
        <v>4368</v>
      </c>
      <c r="X151" s="107">
        <v>558</v>
      </c>
      <c r="Y151" s="107">
        <v>4368</v>
      </c>
      <c r="Z151" s="107" t="s">
        <v>10</v>
      </c>
      <c r="AA151" s="107" t="s">
        <v>1059</v>
      </c>
      <c r="AB151" s="107" t="s">
        <v>273</v>
      </c>
      <c r="AC151" s="120" t="str">
        <f>INDEX(Exposure_GWASs!G:G,MATCH(Charlie!AE151,Exposure_GWASs!C:C,0))</f>
        <v>BMI</v>
      </c>
      <c r="AD151" s="120" t="s">
        <v>2484</v>
      </c>
      <c r="AE151" s="107" t="s">
        <v>1060</v>
      </c>
      <c r="AF151" s="107"/>
      <c r="AG151" s="107" t="s">
        <v>268</v>
      </c>
      <c r="AH151" s="107">
        <v>4926</v>
      </c>
      <c r="AI151" s="120">
        <f>INDEX(Exposure_GWASs!F:F,MATCH(Charlie!AE151,Exposure_GWASs!C:C,0))</f>
        <v>339224</v>
      </c>
      <c r="AJ151" s="107" t="s">
        <v>1291</v>
      </c>
      <c r="AK151" s="107" t="s">
        <v>2465</v>
      </c>
      <c r="AL151" s="107" t="s">
        <v>273</v>
      </c>
      <c r="AM151" s="107" t="s">
        <v>11</v>
      </c>
      <c r="AN151" s="107" t="s">
        <v>2680</v>
      </c>
      <c r="AO151" s="107" t="s">
        <v>11</v>
      </c>
      <c r="AP151" s="107" t="s">
        <v>1009</v>
      </c>
      <c r="AQ151" s="107" t="s">
        <v>138</v>
      </c>
      <c r="AR151" s="107" t="s">
        <v>1009</v>
      </c>
      <c r="AS151" s="107" t="s">
        <v>11</v>
      </c>
      <c r="AT151" s="107" t="s">
        <v>11</v>
      </c>
      <c r="AU151" s="107" t="s">
        <v>10</v>
      </c>
      <c r="AV151" s="107" t="s">
        <v>10</v>
      </c>
      <c r="AW151" s="107">
        <v>94</v>
      </c>
      <c r="AX151" s="107">
        <f>INDEX(Exposure_GWASs!S:S,MATCH(Charlie!AE151,Exposure_GWASs!C:C,0))</f>
        <v>97</v>
      </c>
      <c r="AY151" s="105" t="s">
        <v>2681</v>
      </c>
      <c r="AZ151" s="105" t="s">
        <v>244</v>
      </c>
      <c r="BA151" s="105" t="s">
        <v>2682</v>
      </c>
      <c r="BB151" s="107" t="s">
        <v>11</v>
      </c>
      <c r="BC151" s="105"/>
      <c r="BD151" s="105"/>
      <c r="BE151" s="105"/>
      <c r="BF151" s="105"/>
      <c r="BG151" s="105"/>
      <c r="BH151" s="105"/>
      <c r="BI151" s="105" t="s">
        <v>2683</v>
      </c>
      <c r="BJ151" s="105" t="s">
        <v>1065</v>
      </c>
      <c r="BK151" s="105" t="s">
        <v>1009</v>
      </c>
      <c r="BL151" s="105" t="s">
        <v>1009</v>
      </c>
      <c r="BM151" s="105" t="s">
        <v>2684</v>
      </c>
      <c r="BN151" s="105" t="s">
        <v>201</v>
      </c>
      <c r="BO151" s="105" t="s">
        <v>128</v>
      </c>
      <c r="BP151" s="105" t="s">
        <v>1197</v>
      </c>
      <c r="BQ151" s="105" t="s">
        <v>1731</v>
      </c>
      <c r="BR151" s="105">
        <v>1</v>
      </c>
      <c r="BS151" s="105"/>
      <c r="BT151" s="105">
        <v>95</v>
      </c>
      <c r="BU151" s="105">
        <v>0.89</v>
      </c>
      <c r="BV151" s="105">
        <v>1.1299999999999999</v>
      </c>
      <c r="BW151" s="105">
        <v>0.03</v>
      </c>
      <c r="BX151" s="105" t="s">
        <v>10</v>
      </c>
      <c r="BY151" s="105" t="s">
        <v>10</v>
      </c>
      <c r="BZ151" s="105" t="s">
        <v>2685</v>
      </c>
      <c r="CA151" s="105" t="s">
        <v>1009</v>
      </c>
      <c r="CB151" s="105" t="s">
        <v>11</v>
      </c>
      <c r="CC151" s="105" t="s">
        <v>1009</v>
      </c>
      <c r="CD151" s="106" t="s">
        <v>10</v>
      </c>
      <c r="CE151" s="105"/>
      <c r="CF151" s="105"/>
      <c r="CG151" s="105"/>
      <c r="CH151" s="105"/>
    </row>
    <row r="152" spans="1:86">
      <c r="A152" s="105">
        <v>59</v>
      </c>
      <c r="B152" s="105" t="s">
        <v>282</v>
      </c>
      <c r="C152" s="105" t="s">
        <v>244</v>
      </c>
      <c r="D152" s="105" t="s">
        <v>2672</v>
      </c>
      <c r="E152" s="105">
        <v>2017</v>
      </c>
      <c r="F152" s="105" t="s">
        <v>2673</v>
      </c>
      <c r="G152" s="107" t="s">
        <v>2674</v>
      </c>
      <c r="H152" s="109" t="s">
        <v>241</v>
      </c>
      <c r="I152" s="108" t="s">
        <v>470</v>
      </c>
      <c r="J152" s="108" t="s">
        <v>2675</v>
      </c>
      <c r="K152" s="108" t="s">
        <v>2676</v>
      </c>
      <c r="L152" s="106" t="s">
        <v>2677</v>
      </c>
      <c r="M152" s="110" t="s">
        <v>2678</v>
      </c>
      <c r="N152" s="107" t="s">
        <v>12</v>
      </c>
      <c r="O152" s="107" t="s">
        <v>5615</v>
      </c>
      <c r="P152" s="107" t="s">
        <v>5808</v>
      </c>
      <c r="Q152" s="107" t="s">
        <v>5577</v>
      </c>
      <c r="R152" s="107" t="s">
        <v>2686</v>
      </c>
      <c r="S152" s="107" t="s">
        <v>123</v>
      </c>
      <c r="T152" s="107"/>
      <c r="U152" s="107" t="s">
        <v>472</v>
      </c>
      <c r="V152" s="107">
        <v>942</v>
      </c>
      <c r="W152" s="107">
        <v>19663</v>
      </c>
      <c r="X152" s="107">
        <v>942</v>
      </c>
      <c r="Y152" s="107">
        <v>19663</v>
      </c>
      <c r="Z152" s="107" t="s">
        <v>10</v>
      </c>
      <c r="AA152" s="107" t="s">
        <v>1059</v>
      </c>
      <c r="AB152" s="107" t="s">
        <v>273</v>
      </c>
      <c r="AC152" s="120" t="str">
        <f>INDEX(Exposure_GWASs!G:G,MATCH(Charlie!AE152,Exposure_GWASs!C:C,0))</f>
        <v>BMI</v>
      </c>
      <c r="AD152" s="120" t="s">
        <v>2484</v>
      </c>
      <c r="AE152" s="107" t="s">
        <v>1060</v>
      </c>
      <c r="AF152" s="107"/>
      <c r="AG152" s="107" t="s">
        <v>268</v>
      </c>
      <c r="AH152" s="107">
        <v>20605</v>
      </c>
      <c r="AI152" s="120">
        <f>INDEX(Exposure_GWASs!F:F,MATCH(Charlie!AE152,Exposure_GWASs!C:C,0))</f>
        <v>339224</v>
      </c>
      <c r="AJ152" s="107" t="s">
        <v>1291</v>
      </c>
      <c r="AK152" s="107" t="s">
        <v>2465</v>
      </c>
      <c r="AL152" s="107" t="s">
        <v>273</v>
      </c>
      <c r="AM152" s="107" t="s">
        <v>11</v>
      </c>
      <c r="AN152" s="107" t="s">
        <v>2680</v>
      </c>
      <c r="AO152" s="107" t="s">
        <v>11</v>
      </c>
      <c r="AP152" s="107" t="s">
        <v>1009</v>
      </c>
      <c r="AQ152" s="107" t="s">
        <v>138</v>
      </c>
      <c r="AR152" s="107" t="s">
        <v>1009</v>
      </c>
      <c r="AS152" s="107" t="s">
        <v>11</v>
      </c>
      <c r="AT152" s="107" t="s">
        <v>11</v>
      </c>
      <c r="AU152" s="107" t="s">
        <v>10</v>
      </c>
      <c r="AV152" s="107" t="s">
        <v>10</v>
      </c>
      <c r="AW152" s="107">
        <v>94</v>
      </c>
      <c r="AX152" s="107">
        <f>INDEX(Exposure_GWASs!S:S,MATCH(Charlie!AE152,Exposure_GWASs!C:C,0))</f>
        <v>97</v>
      </c>
      <c r="AY152" s="105" t="s">
        <v>2681</v>
      </c>
      <c r="AZ152" s="105" t="s">
        <v>244</v>
      </c>
      <c r="BA152" s="105" t="s">
        <v>2682</v>
      </c>
      <c r="BB152" s="107" t="s">
        <v>11</v>
      </c>
      <c r="BC152" s="105"/>
      <c r="BD152" s="105"/>
      <c r="BE152" s="105"/>
      <c r="BF152" s="105"/>
      <c r="BG152" s="105"/>
      <c r="BH152" s="105"/>
      <c r="BI152" s="105" t="s">
        <v>2683</v>
      </c>
      <c r="BJ152" s="105" t="s">
        <v>1065</v>
      </c>
      <c r="BK152" s="105" t="s">
        <v>1009</v>
      </c>
      <c r="BL152" s="105" t="s">
        <v>1009</v>
      </c>
      <c r="BM152" s="105" t="s">
        <v>2684</v>
      </c>
      <c r="BN152" s="105" t="s">
        <v>201</v>
      </c>
      <c r="BO152" s="105" t="s">
        <v>128</v>
      </c>
      <c r="BP152" s="105" t="s">
        <v>1197</v>
      </c>
      <c r="BQ152" s="105" t="s">
        <v>1731</v>
      </c>
      <c r="BR152" s="105">
        <v>1.1100000000000001</v>
      </c>
      <c r="BS152" s="105"/>
      <c r="BT152" s="105">
        <v>95</v>
      </c>
      <c r="BU152" s="105">
        <v>1.01</v>
      </c>
      <c r="BV152" s="105">
        <v>1.22</v>
      </c>
      <c r="BW152" s="105">
        <v>0.03</v>
      </c>
      <c r="BX152" s="105" t="s">
        <v>10</v>
      </c>
      <c r="BY152" s="105" t="s">
        <v>10</v>
      </c>
      <c r="BZ152" s="105" t="s">
        <v>2685</v>
      </c>
      <c r="CA152" s="105" t="s">
        <v>1009</v>
      </c>
      <c r="CB152" s="105" t="s">
        <v>11</v>
      </c>
      <c r="CC152" s="105" t="s">
        <v>1009</v>
      </c>
      <c r="CD152" s="106" t="s">
        <v>10</v>
      </c>
      <c r="CE152" s="105"/>
      <c r="CF152" s="105"/>
      <c r="CG152" s="105"/>
      <c r="CH152" s="105"/>
    </row>
    <row r="153" spans="1:86">
      <c r="A153" s="105">
        <v>59</v>
      </c>
      <c r="B153" s="105" t="s">
        <v>2437</v>
      </c>
      <c r="C153" s="105" t="s">
        <v>244</v>
      </c>
      <c r="D153" s="105" t="s">
        <v>2672</v>
      </c>
      <c r="E153" s="105">
        <v>2017</v>
      </c>
      <c r="F153" s="105" t="s">
        <v>2673</v>
      </c>
      <c r="G153" s="107" t="s">
        <v>2674</v>
      </c>
      <c r="H153" s="109" t="s">
        <v>241</v>
      </c>
      <c r="I153" s="108" t="s">
        <v>470</v>
      </c>
      <c r="J153" s="108" t="s">
        <v>2675</v>
      </c>
      <c r="K153" s="108" t="s">
        <v>2676</v>
      </c>
      <c r="L153" s="106" t="s">
        <v>2677</v>
      </c>
      <c r="M153" s="110" t="s">
        <v>2678</v>
      </c>
      <c r="N153" s="107" t="s">
        <v>15</v>
      </c>
      <c r="O153" s="107" t="s">
        <v>5615</v>
      </c>
      <c r="P153" s="107" t="s">
        <v>5807</v>
      </c>
      <c r="Q153" s="107" t="s">
        <v>5577</v>
      </c>
      <c r="R153" s="107" t="s">
        <v>2679</v>
      </c>
      <c r="S153" s="107" t="s">
        <v>123</v>
      </c>
      <c r="T153" s="107"/>
      <c r="U153" s="107" t="s">
        <v>472</v>
      </c>
      <c r="V153" s="107">
        <v>679</v>
      </c>
      <c r="W153" s="107">
        <v>5004</v>
      </c>
      <c r="X153" s="107">
        <v>679</v>
      </c>
      <c r="Y153" s="107">
        <v>5004</v>
      </c>
      <c r="Z153" s="107" t="s">
        <v>10</v>
      </c>
      <c r="AA153" s="107" t="s">
        <v>1059</v>
      </c>
      <c r="AB153" s="107" t="s">
        <v>273</v>
      </c>
      <c r="AC153" s="120" t="str">
        <f>INDEX(Exposure_GWASs!G:G,MATCH(Charlie!AE153,Exposure_GWASs!C:C,0))</f>
        <v>BMI</v>
      </c>
      <c r="AD153" s="120" t="s">
        <v>2484</v>
      </c>
      <c r="AE153" s="107" t="s">
        <v>1060</v>
      </c>
      <c r="AF153" s="107"/>
      <c r="AG153" s="107" t="s">
        <v>268</v>
      </c>
      <c r="AH153" s="107">
        <v>5683</v>
      </c>
      <c r="AI153" s="120">
        <f>INDEX(Exposure_GWASs!F:F,MATCH(Charlie!AE153,Exposure_GWASs!C:C,0))</f>
        <v>339224</v>
      </c>
      <c r="AJ153" s="107" t="s">
        <v>1291</v>
      </c>
      <c r="AK153" s="107" t="s">
        <v>2465</v>
      </c>
      <c r="AL153" s="107" t="s">
        <v>273</v>
      </c>
      <c r="AM153" s="107" t="s">
        <v>11</v>
      </c>
      <c r="AN153" s="107" t="s">
        <v>2680</v>
      </c>
      <c r="AO153" s="107" t="s">
        <v>11</v>
      </c>
      <c r="AP153" s="107" t="s">
        <v>1009</v>
      </c>
      <c r="AQ153" s="107" t="s">
        <v>138</v>
      </c>
      <c r="AR153" s="107" t="s">
        <v>1009</v>
      </c>
      <c r="AS153" s="107" t="s">
        <v>11</v>
      </c>
      <c r="AT153" s="107" t="s">
        <v>2687</v>
      </c>
      <c r="AU153" s="107" t="s">
        <v>10</v>
      </c>
      <c r="AV153" s="107" t="s">
        <v>10</v>
      </c>
      <c r="AW153" s="107">
        <v>94</v>
      </c>
      <c r="AX153" s="107">
        <f>INDEX(Exposure_GWASs!S:S,MATCH(Charlie!AE153,Exposure_GWASs!C:C,0))</f>
        <v>97</v>
      </c>
      <c r="AY153" s="105" t="s">
        <v>2681</v>
      </c>
      <c r="AZ153" s="105" t="s">
        <v>244</v>
      </c>
      <c r="BA153" s="105" t="s">
        <v>2682</v>
      </c>
      <c r="BB153" s="107" t="s">
        <v>13</v>
      </c>
      <c r="BC153" s="105" t="s">
        <v>17</v>
      </c>
      <c r="BD153" s="105"/>
      <c r="BE153" s="105"/>
      <c r="BF153" s="105"/>
      <c r="BG153" s="105"/>
      <c r="BH153" s="105"/>
      <c r="BI153" s="105" t="s">
        <v>2683</v>
      </c>
      <c r="BJ153" s="105" t="s">
        <v>1065</v>
      </c>
      <c r="BK153" s="105" t="s">
        <v>1009</v>
      </c>
      <c r="BL153" s="105" t="s">
        <v>1009</v>
      </c>
      <c r="BM153" s="105" t="s">
        <v>2684</v>
      </c>
      <c r="BN153" s="105" t="s">
        <v>201</v>
      </c>
      <c r="BO153" s="105" t="s">
        <v>128</v>
      </c>
      <c r="BP153" s="105" t="s">
        <v>1197</v>
      </c>
      <c r="BQ153" s="105" t="s">
        <v>1731</v>
      </c>
      <c r="BR153" s="105">
        <v>1.01</v>
      </c>
      <c r="BS153" s="105"/>
      <c r="BT153" s="105">
        <v>95</v>
      </c>
      <c r="BU153" s="105">
        <v>0.91</v>
      </c>
      <c r="BV153" s="105">
        <v>1.1200000000000001</v>
      </c>
      <c r="BW153" s="105">
        <v>0.02</v>
      </c>
      <c r="BX153" s="105" t="s">
        <v>10</v>
      </c>
      <c r="BY153" s="105" t="s">
        <v>10</v>
      </c>
      <c r="BZ153" s="105" t="s">
        <v>2685</v>
      </c>
      <c r="CA153" s="105" t="s">
        <v>1009</v>
      </c>
      <c r="CB153" s="105" t="s">
        <v>11</v>
      </c>
      <c r="CC153" s="105" t="s">
        <v>1009</v>
      </c>
      <c r="CD153" s="106" t="s">
        <v>10</v>
      </c>
      <c r="CE153" s="105"/>
      <c r="CF153" s="105"/>
      <c r="CG153" s="105"/>
      <c r="CH153" s="105"/>
    </row>
    <row r="154" spans="1:86">
      <c r="A154" s="105">
        <v>59</v>
      </c>
      <c r="B154" s="105" t="s">
        <v>2437</v>
      </c>
      <c r="C154" s="105" t="s">
        <v>244</v>
      </c>
      <c r="D154" s="105" t="s">
        <v>2672</v>
      </c>
      <c r="E154" s="105">
        <v>2017</v>
      </c>
      <c r="F154" s="105" t="s">
        <v>2673</v>
      </c>
      <c r="G154" s="107" t="s">
        <v>2674</v>
      </c>
      <c r="H154" s="109" t="s">
        <v>241</v>
      </c>
      <c r="I154" s="108" t="s">
        <v>470</v>
      </c>
      <c r="J154" s="108" t="s">
        <v>2675</v>
      </c>
      <c r="K154" s="108" t="s">
        <v>2676</v>
      </c>
      <c r="L154" s="106" t="s">
        <v>2677</v>
      </c>
      <c r="M154" s="110" t="s">
        <v>2678</v>
      </c>
      <c r="N154" s="107" t="s">
        <v>15</v>
      </c>
      <c r="O154" s="107" t="s">
        <v>5615</v>
      </c>
      <c r="P154" s="107" t="s">
        <v>5808</v>
      </c>
      <c r="Q154" s="107" t="s">
        <v>5577</v>
      </c>
      <c r="R154" s="107" t="s">
        <v>2686</v>
      </c>
      <c r="S154" s="107" t="s">
        <v>123</v>
      </c>
      <c r="T154" s="107"/>
      <c r="U154" s="107" t="s">
        <v>472</v>
      </c>
      <c r="V154" s="107">
        <v>1161</v>
      </c>
      <c r="W154" s="107">
        <v>21406</v>
      </c>
      <c r="X154" s="107">
        <v>1161</v>
      </c>
      <c r="Y154" s="107">
        <v>21406</v>
      </c>
      <c r="Z154" s="107" t="s">
        <v>10</v>
      </c>
      <c r="AA154" s="107" t="s">
        <v>1059</v>
      </c>
      <c r="AB154" s="107" t="s">
        <v>273</v>
      </c>
      <c r="AC154" s="120" t="str">
        <f>INDEX(Exposure_GWASs!G:G,MATCH(Charlie!AE154,Exposure_GWASs!C:C,0))</f>
        <v>BMI</v>
      </c>
      <c r="AD154" s="120" t="s">
        <v>2484</v>
      </c>
      <c r="AE154" s="107" t="s">
        <v>1060</v>
      </c>
      <c r="AF154" s="107"/>
      <c r="AG154" s="107" t="s">
        <v>268</v>
      </c>
      <c r="AH154" s="107">
        <v>22567</v>
      </c>
      <c r="AI154" s="120">
        <f>INDEX(Exposure_GWASs!F:F,MATCH(Charlie!AE154,Exposure_GWASs!C:C,0))</f>
        <v>339224</v>
      </c>
      <c r="AJ154" s="107" t="s">
        <v>1291</v>
      </c>
      <c r="AK154" s="107" t="s">
        <v>2465</v>
      </c>
      <c r="AL154" s="107" t="s">
        <v>273</v>
      </c>
      <c r="AM154" s="107" t="s">
        <v>11</v>
      </c>
      <c r="AN154" s="107" t="s">
        <v>2680</v>
      </c>
      <c r="AO154" s="107" t="s">
        <v>11</v>
      </c>
      <c r="AP154" s="107" t="s">
        <v>1009</v>
      </c>
      <c r="AQ154" s="107" t="s">
        <v>138</v>
      </c>
      <c r="AR154" s="107" t="s">
        <v>1009</v>
      </c>
      <c r="AS154" s="107" t="s">
        <v>11</v>
      </c>
      <c r="AT154" s="107" t="s">
        <v>2687</v>
      </c>
      <c r="AU154" s="107" t="s">
        <v>10</v>
      </c>
      <c r="AV154" s="107" t="s">
        <v>10</v>
      </c>
      <c r="AW154" s="107">
        <v>94</v>
      </c>
      <c r="AX154" s="107">
        <f>INDEX(Exposure_GWASs!S:S,MATCH(Charlie!AE154,Exposure_GWASs!C:C,0))</f>
        <v>97</v>
      </c>
      <c r="AY154" s="105" t="s">
        <v>2681</v>
      </c>
      <c r="AZ154" s="105" t="s">
        <v>244</v>
      </c>
      <c r="BA154" s="105" t="s">
        <v>2682</v>
      </c>
      <c r="BB154" s="107" t="s">
        <v>13</v>
      </c>
      <c r="BC154" s="105" t="s">
        <v>17</v>
      </c>
      <c r="BD154" s="105"/>
      <c r="BE154" s="105"/>
      <c r="BF154" s="105"/>
      <c r="BG154" s="105"/>
      <c r="BH154" s="105"/>
      <c r="BI154" s="105" t="s">
        <v>2683</v>
      </c>
      <c r="BJ154" s="105" t="s">
        <v>1065</v>
      </c>
      <c r="BK154" s="105" t="s">
        <v>1009</v>
      </c>
      <c r="BL154" s="105" t="s">
        <v>1009</v>
      </c>
      <c r="BM154" s="105" t="s">
        <v>2684</v>
      </c>
      <c r="BN154" s="105" t="s">
        <v>201</v>
      </c>
      <c r="BO154" s="105" t="s">
        <v>128</v>
      </c>
      <c r="BP154" s="105" t="s">
        <v>1197</v>
      </c>
      <c r="BQ154" s="105" t="s">
        <v>2688</v>
      </c>
      <c r="BR154" s="105">
        <v>1.1100000000000001</v>
      </c>
      <c r="BS154" s="105"/>
      <c r="BT154" s="105">
        <v>95</v>
      </c>
      <c r="BU154" s="105">
        <v>1.01</v>
      </c>
      <c r="BV154" s="105">
        <v>1.21</v>
      </c>
      <c r="BW154" s="105">
        <v>0.02</v>
      </c>
      <c r="BX154" s="105" t="s">
        <v>10</v>
      </c>
      <c r="BY154" s="105" t="s">
        <v>10</v>
      </c>
      <c r="BZ154" s="105" t="s">
        <v>2685</v>
      </c>
      <c r="CA154" s="105" t="s">
        <v>1009</v>
      </c>
      <c r="CB154" s="105" t="s">
        <v>11</v>
      </c>
      <c r="CC154" s="105" t="s">
        <v>1009</v>
      </c>
      <c r="CD154" s="106" t="s">
        <v>10</v>
      </c>
      <c r="CE154" s="105"/>
      <c r="CF154" s="105"/>
      <c r="CG154" s="105"/>
      <c r="CH154" s="105"/>
    </row>
    <row r="155" spans="1:86">
      <c r="A155" s="105">
        <v>59</v>
      </c>
      <c r="B155" s="105" t="s">
        <v>2437</v>
      </c>
      <c r="C155" s="105" t="s">
        <v>244</v>
      </c>
      <c r="D155" s="105" t="s">
        <v>2672</v>
      </c>
      <c r="E155" s="105">
        <v>2017</v>
      </c>
      <c r="F155" s="105" t="s">
        <v>2673</v>
      </c>
      <c r="G155" s="107" t="s">
        <v>2674</v>
      </c>
      <c r="H155" s="109" t="s">
        <v>241</v>
      </c>
      <c r="I155" s="108" t="s">
        <v>470</v>
      </c>
      <c r="J155" s="108" t="s">
        <v>2675</v>
      </c>
      <c r="K155" s="108" t="s">
        <v>2676</v>
      </c>
      <c r="L155" s="106" t="s">
        <v>2677</v>
      </c>
      <c r="M155" s="110" t="s">
        <v>2678</v>
      </c>
      <c r="N155" s="107" t="s">
        <v>15</v>
      </c>
      <c r="O155" s="107" t="s">
        <v>5615</v>
      </c>
      <c r="P155" s="107" t="s">
        <v>5807</v>
      </c>
      <c r="Q155" s="107" t="s">
        <v>5577</v>
      </c>
      <c r="R155" s="107" t="s">
        <v>2679</v>
      </c>
      <c r="S155" s="107" t="s">
        <v>123</v>
      </c>
      <c r="T155" s="107"/>
      <c r="U155" s="107" t="s">
        <v>472</v>
      </c>
      <c r="V155" s="107">
        <v>679</v>
      </c>
      <c r="W155" s="107">
        <v>5504</v>
      </c>
      <c r="X155" s="107">
        <v>679</v>
      </c>
      <c r="Y155" s="107">
        <v>5504</v>
      </c>
      <c r="Z155" s="107" t="s">
        <v>10</v>
      </c>
      <c r="AA155" s="107" t="s">
        <v>1059</v>
      </c>
      <c r="AB155" s="107" t="s">
        <v>273</v>
      </c>
      <c r="AC155" s="120" t="s">
        <v>127</v>
      </c>
      <c r="AD155" s="120" t="s">
        <v>2484</v>
      </c>
      <c r="AE155" s="107" t="s">
        <v>1060</v>
      </c>
      <c r="AF155" s="107"/>
      <c r="AG155" s="107" t="s">
        <v>268</v>
      </c>
      <c r="AH155" s="107">
        <v>5683</v>
      </c>
      <c r="AI155" s="120">
        <f>INDEX(Exposure_GWASs!F:F,MATCH(Charlie!AE155,Exposure_GWASs!C:C,0))</f>
        <v>339224</v>
      </c>
      <c r="AJ155" s="107" t="s">
        <v>1291</v>
      </c>
      <c r="AK155" s="107" t="s">
        <v>2465</v>
      </c>
      <c r="AL155" s="107" t="s">
        <v>273</v>
      </c>
      <c r="AM155" s="107" t="s">
        <v>11</v>
      </c>
      <c r="AN155" s="107" t="s">
        <v>2680</v>
      </c>
      <c r="AO155" s="107" t="s">
        <v>11</v>
      </c>
      <c r="AP155" s="107" t="s">
        <v>1009</v>
      </c>
      <c r="AQ155" s="107" t="s">
        <v>138</v>
      </c>
      <c r="AR155" s="107" t="s">
        <v>1009</v>
      </c>
      <c r="AS155" s="107" t="s">
        <v>11</v>
      </c>
      <c r="AT155" s="107" t="s">
        <v>11</v>
      </c>
      <c r="AU155" s="107" t="s">
        <v>10</v>
      </c>
      <c r="AV155" s="107" t="s">
        <v>10</v>
      </c>
      <c r="AW155" s="107">
        <v>94</v>
      </c>
      <c r="AX155" s="107">
        <v>97</v>
      </c>
      <c r="AY155" s="105" t="s">
        <v>2681</v>
      </c>
      <c r="AZ155" s="105" t="s">
        <v>244</v>
      </c>
      <c r="BA155" s="105" t="s">
        <v>2682</v>
      </c>
      <c r="BB155" s="107" t="s">
        <v>31</v>
      </c>
      <c r="BC155" s="105" t="s">
        <v>17</v>
      </c>
      <c r="BD155" s="105"/>
      <c r="BE155" s="105"/>
      <c r="BF155" s="105"/>
      <c r="BG155" s="105"/>
      <c r="BH155" s="105"/>
      <c r="BI155" s="105" t="s">
        <v>2683</v>
      </c>
      <c r="BJ155" s="105" t="s">
        <v>1065</v>
      </c>
      <c r="BK155" s="105" t="s">
        <v>1009</v>
      </c>
      <c r="BL155" s="105" t="s">
        <v>1009</v>
      </c>
      <c r="BM155" s="105" t="s">
        <v>2684</v>
      </c>
      <c r="BN155" s="105" t="s">
        <v>201</v>
      </c>
      <c r="BO155" s="105" t="s">
        <v>128</v>
      </c>
      <c r="BP155" s="105" t="s">
        <v>1197</v>
      </c>
      <c r="BQ155" s="105" t="s">
        <v>1731</v>
      </c>
      <c r="BR155" s="105">
        <v>1.01</v>
      </c>
      <c r="BS155" s="105"/>
      <c r="BT155" s="105">
        <v>95</v>
      </c>
      <c r="BU155" s="105">
        <v>0.91</v>
      </c>
      <c r="BV155" s="105">
        <v>1.1200000000000001</v>
      </c>
      <c r="BW155" s="105">
        <v>0.02</v>
      </c>
      <c r="BX155" s="105" t="s">
        <v>10</v>
      </c>
      <c r="BY155" s="105" t="s">
        <v>10</v>
      </c>
      <c r="BZ155" s="105" t="s">
        <v>2685</v>
      </c>
      <c r="CA155" s="105" t="s">
        <v>1009</v>
      </c>
      <c r="CB155" s="105" t="s">
        <v>11</v>
      </c>
      <c r="CC155" s="105" t="s">
        <v>1009</v>
      </c>
      <c r="CD155" s="106" t="s">
        <v>10</v>
      </c>
      <c r="CE155" s="105"/>
      <c r="CF155" s="105"/>
      <c r="CG155" s="105"/>
      <c r="CH155" s="105"/>
    </row>
    <row r="156" spans="1:86">
      <c r="A156" s="105">
        <v>59</v>
      </c>
      <c r="B156" s="105" t="s">
        <v>2437</v>
      </c>
      <c r="C156" s="105" t="s">
        <v>244</v>
      </c>
      <c r="D156" s="105" t="s">
        <v>2672</v>
      </c>
      <c r="E156" s="105">
        <v>2017</v>
      </c>
      <c r="F156" s="105" t="s">
        <v>2673</v>
      </c>
      <c r="G156" s="107" t="s">
        <v>2674</v>
      </c>
      <c r="H156" s="109" t="s">
        <v>241</v>
      </c>
      <c r="I156" s="108" t="s">
        <v>470</v>
      </c>
      <c r="J156" s="108" t="s">
        <v>2675</v>
      </c>
      <c r="K156" s="108" t="s">
        <v>2676</v>
      </c>
      <c r="L156" s="106" t="s">
        <v>2677</v>
      </c>
      <c r="M156" s="110" t="s">
        <v>2678</v>
      </c>
      <c r="N156" s="107" t="s">
        <v>15</v>
      </c>
      <c r="O156" s="107" t="s">
        <v>5615</v>
      </c>
      <c r="P156" s="107" t="s">
        <v>5808</v>
      </c>
      <c r="Q156" s="107" t="s">
        <v>5577</v>
      </c>
      <c r="R156" s="107" t="s">
        <v>2686</v>
      </c>
      <c r="S156" s="107" t="s">
        <v>123</v>
      </c>
      <c r="T156" s="107"/>
      <c r="U156" s="107" t="s">
        <v>472</v>
      </c>
      <c r="V156" s="107">
        <v>1161</v>
      </c>
      <c r="W156" s="107">
        <v>21406</v>
      </c>
      <c r="X156" s="107">
        <v>1161</v>
      </c>
      <c r="Y156" s="107">
        <v>21406</v>
      </c>
      <c r="Z156" s="107" t="s">
        <v>10</v>
      </c>
      <c r="AA156" s="107" t="s">
        <v>1059</v>
      </c>
      <c r="AB156" s="107" t="s">
        <v>273</v>
      </c>
      <c r="AC156" s="120" t="s">
        <v>2484</v>
      </c>
      <c r="AD156" s="120" t="s">
        <v>2484</v>
      </c>
      <c r="AE156" s="107" t="s">
        <v>1060</v>
      </c>
      <c r="AF156" s="107"/>
      <c r="AG156" s="107" t="s">
        <v>268</v>
      </c>
      <c r="AH156" s="107">
        <v>22567</v>
      </c>
      <c r="AI156" s="120">
        <f>INDEX(Exposure_GWASs!F:F,MATCH(Charlie!AE156,Exposure_GWASs!C:C,0))</f>
        <v>339224</v>
      </c>
      <c r="AJ156" s="107" t="s">
        <v>1291</v>
      </c>
      <c r="AK156" s="107" t="s">
        <v>2465</v>
      </c>
      <c r="AL156" s="107" t="s">
        <v>273</v>
      </c>
      <c r="AM156" s="107" t="s">
        <v>11</v>
      </c>
      <c r="AN156" s="107" t="s">
        <v>2680</v>
      </c>
      <c r="AO156" s="107" t="s">
        <v>11</v>
      </c>
      <c r="AP156" s="107" t="s">
        <v>1009</v>
      </c>
      <c r="AQ156" s="107" t="s">
        <v>138</v>
      </c>
      <c r="AR156" s="107" t="s">
        <v>1009</v>
      </c>
      <c r="AS156" s="107" t="s">
        <v>11</v>
      </c>
      <c r="AT156" s="107" t="s">
        <v>11</v>
      </c>
      <c r="AU156" s="107" t="s">
        <v>10</v>
      </c>
      <c r="AV156" s="107" t="s">
        <v>10</v>
      </c>
      <c r="AW156" s="107">
        <v>94</v>
      </c>
      <c r="AX156" s="107">
        <v>97</v>
      </c>
      <c r="AY156" s="105" t="s">
        <v>2681</v>
      </c>
      <c r="AZ156" s="105" t="s">
        <v>244</v>
      </c>
      <c r="BA156" s="105" t="s">
        <v>2682</v>
      </c>
      <c r="BB156" s="107" t="s">
        <v>31</v>
      </c>
      <c r="BC156" s="105" t="s">
        <v>17</v>
      </c>
      <c r="BD156" s="105"/>
      <c r="BE156" s="105"/>
      <c r="BF156" s="105"/>
      <c r="BG156" s="105"/>
      <c r="BH156" s="105"/>
      <c r="BI156" s="105" t="s">
        <v>2683</v>
      </c>
      <c r="BJ156" s="105" t="s">
        <v>1065</v>
      </c>
      <c r="BK156" s="105" t="s">
        <v>1009</v>
      </c>
      <c r="BL156" s="105" t="s">
        <v>1009</v>
      </c>
      <c r="BM156" s="105" t="s">
        <v>2684</v>
      </c>
      <c r="BN156" s="105" t="s">
        <v>201</v>
      </c>
      <c r="BO156" s="105" t="s">
        <v>128</v>
      </c>
      <c r="BP156" s="105" t="s">
        <v>1197</v>
      </c>
      <c r="BQ156" s="105" t="s">
        <v>1731</v>
      </c>
      <c r="BR156" s="105">
        <v>1.1100000000000001</v>
      </c>
      <c r="BS156" s="105"/>
      <c r="BT156" s="105">
        <v>95</v>
      </c>
      <c r="BU156" s="105">
        <v>1.02</v>
      </c>
      <c r="BV156" s="105">
        <v>1.21</v>
      </c>
      <c r="BW156" s="105">
        <v>0.02</v>
      </c>
      <c r="BX156" s="105" t="s">
        <v>10</v>
      </c>
      <c r="BY156" s="105" t="s">
        <v>10</v>
      </c>
      <c r="BZ156" s="105" t="s">
        <v>2685</v>
      </c>
      <c r="CA156" s="105" t="s">
        <v>1009</v>
      </c>
      <c r="CB156" s="105" t="s">
        <v>11</v>
      </c>
      <c r="CC156" s="105" t="s">
        <v>1009</v>
      </c>
      <c r="CD156" s="106" t="s">
        <v>10</v>
      </c>
      <c r="CE156" s="105"/>
      <c r="CF156" s="105"/>
      <c r="CG156" s="105"/>
      <c r="CH156" s="105"/>
    </row>
    <row r="157" spans="1:86">
      <c r="A157" s="105">
        <v>60</v>
      </c>
      <c r="B157" s="105" t="s">
        <v>282</v>
      </c>
      <c r="C157" s="105" t="s">
        <v>236</v>
      </c>
      <c r="D157" s="105" t="s">
        <v>2689</v>
      </c>
      <c r="E157" s="105">
        <v>2017</v>
      </c>
      <c r="F157" s="105" t="s">
        <v>2690</v>
      </c>
      <c r="G157" s="107" t="s">
        <v>2691</v>
      </c>
      <c r="H157" s="110" t="s">
        <v>554</v>
      </c>
      <c r="I157" s="107" t="s">
        <v>2692</v>
      </c>
      <c r="J157" s="107" t="s">
        <v>2693</v>
      </c>
      <c r="K157" s="107" t="s">
        <v>2694</v>
      </c>
      <c r="L157" s="106" t="s">
        <v>2695</v>
      </c>
      <c r="M157" s="110" t="s">
        <v>2696</v>
      </c>
      <c r="N157" s="107" t="s">
        <v>15</v>
      </c>
      <c r="O157" s="107" t="s">
        <v>5810</v>
      </c>
      <c r="P157" s="107" t="s">
        <v>5809</v>
      </c>
      <c r="Q157" s="107" t="s">
        <v>5654</v>
      </c>
      <c r="R157" s="107" t="s">
        <v>2697</v>
      </c>
      <c r="S157" s="107" t="s">
        <v>2698</v>
      </c>
      <c r="T157" s="107" t="s">
        <v>2699</v>
      </c>
      <c r="U157" s="107" t="str">
        <f>INDEX(Outcome_GWASs!H:H,MATCH(Charlie!S157,Outcome_GWASs!C:C,0))</f>
        <v xml:space="preserve">both </v>
      </c>
      <c r="V157" s="107">
        <v>36035</v>
      </c>
      <c r="W157" s="107">
        <f>INDEX(Outcome_GWASs!G:G,MATCH(Charlie!S157,Outcome_GWASs!C:C,0))</f>
        <v>0</v>
      </c>
      <c r="X157" s="107" t="str">
        <f>INDEX(Outcome_GWASs!F:F,MATCH(Charlie!S157,Outcome_GWASs!C:C,0))</f>
        <v>36035 </v>
      </c>
      <c r="Y157" s="107">
        <f>INDEX(Outcome_GWASs!G:G,MATCH(Charlie!S157,Outcome_GWASs!C:C,0))</f>
        <v>0</v>
      </c>
      <c r="Z157" s="128" t="s">
        <v>2700</v>
      </c>
      <c r="AA157" s="107" t="s">
        <v>2465</v>
      </c>
      <c r="AB157" s="107" t="str">
        <f>INDEX(Outcome_GWASs!E:E,MATCH(Charlie!S157,Outcome_GWASs!C:C,0))</f>
        <v xml:space="preserve">White-British </v>
      </c>
      <c r="AC157" s="120" t="s">
        <v>2484</v>
      </c>
      <c r="AD157" s="120" t="s">
        <v>2484</v>
      </c>
      <c r="AE157" s="107" t="s">
        <v>1139</v>
      </c>
      <c r="AF157" s="107"/>
      <c r="AG157" s="107"/>
      <c r="AH157" s="121">
        <v>236231</v>
      </c>
      <c r="AI157" s="120">
        <f>INDEX(Exposure_GWASs!F:F,MATCH(Charlie!AE157,Exposure_GWASs!C:C,0))</f>
        <v>322154</v>
      </c>
      <c r="AJ157" s="107" t="s">
        <v>11</v>
      </c>
      <c r="AK157" s="107" t="s">
        <v>2465</v>
      </c>
      <c r="AL157" s="107" t="s">
        <v>249</v>
      </c>
      <c r="AM157" s="107" t="s">
        <v>1009</v>
      </c>
      <c r="AN157" s="107" t="s">
        <v>10</v>
      </c>
      <c r="AO157" s="107" t="s">
        <v>2701</v>
      </c>
      <c r="AP157" s="107" t="s">
        <v>1009</v>
      </c>
      <c r="AQ157" s="107" t="s">
        <v>2448</v>
      </c>
      <c r="AR157" s="107" t="s">
        <v>11</v>
      </c>
      <c r="AS157" s="107" t="s">
        <v>1009</v>
      </c>
      <c r="AT157" s="107" t="s">
        <v>2702</v>
      </c>
      <c r="AU157" s="107"/>
      <c r="AV157" s="107">
        <v>70</v>
      </c>
      <c r="AW157" s="107"/>
      <c r="AX157" s="107">
        <v>76</v>
      </c>
      <c r="AY157" s="105" t="s">
        <v>2703</v>
      </c>
      <c r="AZ157" s="105" t="s">
        <v>135</v>
      </c>
      <c r="BA157" s="105" t="s">
        <v>2704</v>
      </c>
      <c r="BB157" s="107" t="s">
        <v>13</v>
      </c>
      <c r="BC157" s="105"/>
      <c r="BD157" s="105"/>
      <c r="BE157" s="105"/>
      <c r="BF157" s="105"/>
      <c r="BG157" s="105"/>
      <c r="BH157" s="105"/>
      <c r="BI157" s="105" t="s">
        <v>2705</v>
      </c>
      <c r="BJ157" s="105" t="s">
        <v>1009</v>
      </c>
      <c r="BK157" s="105" t="s">
        <v>1009</v>
      </c>
      <c r="BL157" s="105" t="s">
        <v>1009</v>
      </c>
      <c r="BM157" s="105" t="s">
        <v>11</v>
      </c>
      <c r="BN157" s="105" t="s">
        <v>201</v>
      </c>
      <c r="BO157" s="105"/>
      <c r="BP157" s="105"/>
      <c r="BQ157" s="105" t="s">
        <v>2454</v>
      </c>
      <c r="BR157" s="105">
        <v>-3.5000000000000003E-2</v>
      </c>
      <c r="BS157" s="105"/>
      <c r="BT157" s="105">
        <v>95</v>
      </c>
      <c r="BU157" s="105">
        <v>-0.14699999999999999</v>
      </c>
      <c r="BV157" s="105">
        <v>7.6999999999999999E-2</v>
      </c>
      <c r="BW157" s="105">
        <v>0.54390000000000005</v>
      </c>
      <c r="BX157" s="105"/>
      <c r="BY157" s="105"/>
      <c r="BZ157" s="105" t="s">
        <v>2706</v>
      </c>
      <c r="CA157" s="105" t="s">
        <v>1009</v>
      </c>
      <c r="CB157" s="105" t="s">
        <v>11</v>
      </c>
      <c r="CC157" s="105" t="s">
        <v>2707</v>
      </c>
      <c r="CD157" s="106" t="s">
        <v>10</v>
      </c>
      <c r="CE157" s="105"/>
      <c r="CF157" s="105"/>
      <c r="CG157" s="105"/>
      <c r="CH157" s="105"/>
    </row>
    <row r="158" spans="1:86">
      <c r="A158" s="105">
        <v>61</v>
      </c>
      <c r="B158" s="105" t="s">
        <v>2437</v>
      </c>
      <c r="C158" s="105" t="s">
        <v>236</v>
      </c>
      <c r="D158" s="105" t="s">
        <v>2708</v>
      </c>
      <c r="E158" s="105">
        <v>2015</v>
      </c>
      <c r="F158" s="105" t="s">
        <v>2673</v>
      </c>
      <c r="G158" s="107" t="s">
        <v>2709</v>
      </c>
      <c r="H158" s="109" t="s">
        <v>2710</v>
      </c>
      <c r="I158" s="108" t="s">
        <v>2233</v>
      </c>
      <c r="J158" s="108" t="s">
        <v>2234</v>
      </c>
      <c r="K158" s="108" t="s">
        <v>2711</v>
      </c>
      <c r="L158" s="106" t="s">
        <v>2712</v>
      </c>
      <c r="M158" s="110" t="s">
        <v>2713</v>
      </c>
      <c r="N158" s="107" t="s">
        <v>33</v>
      </c>
      <c r="O158" s="107" t="s">
        <v>5277</v>
      </c>
      <c r="P158" s="107" t="s">
        <v>5277</v>
      </c>
      <c r="Q158" s="107" t="s">
        <v>5602</v>
      </c>
      <c r="R158" s="107" t="s">
        <v>2714</v>
      </c>
      <c r="S158" s="107" t="s">
        <v>123</v>
      </c>
      <c r="T158" s="107"/>
      <c r="U158" s="107" t="s">
        <v>140</v>
      </c>
      <c r="V158" s="107">
        <v>3062</v>
      </c>
      <c r="W158" s="107">
        <f>SUM(22193-V158)</f>
        <v>19131</v>
      </c>
      <c r="X158" s="107" t="s">
        <v>10</v>
      </c>
      <c r="Y158" s="107" t="s">
        <v>10</v>
      </c>
      <c r="Z158" s="107" t="s">
        <v>10</v>
      </c>
      <c r="AA158" s="107" t="s">
        <v>2715</v>
      </c>
      <c r="AB158" s="107" t="s">
        <v>273</v>
      </c>
      <c r="AC158" s="120" t="s">
        <v>2484</v>
      </c>
      <c r="AD158" s="120" t="s">
        <v>5536</v>
      </c>
      <c r="AE158" s="107" t="s">
        <v>1224</v>
      </c>
      <c r="AF158" s="107"/>
      <c r="AG158" s="107"/>
      <c r="AH158" s="107">
        <v>22193</v>
      </c>
      <c r="AI158" s="120">
        <f>INDEX(Exposure_GWASs!F:F,MATCH(Charlie!AE158,Exposure_GWASs!C:C,0))</f>
        <v>249796</v>
      </c>
      <c r="AJ158" s="107" t="s">
        <v>1291</v>
      </c>
      <c r="AK158" s="107" t="s">
        <v>2465</v>
      </c>
      <c r="AL158" s="107" t="s">
        <v>273</v>
      </c>
      <c r="AM158" s="107" t="s">
        <v>1009</v>
      </c>
      <c r="AN158" s="107" t="s">
        <v>2716</v>
      </c>
      <c r="AO158" s="107" t="s">
        <v>11</v>
      </c>
      <c r="AP158" s="107" t="s">
        <v>2717</v>
      </c>
      <c r="AQ158" s="107" t="s">
        <v>2448</v>
      </c>
      <c r="AR158" s="107" t="s">
        <v>2687</v>
      </c>
      <c r="AS158" s="107" t="s">
        <v>2718</v>
      </c>
      <c r="AT158" s="107" t="s">
        <v>2719</v>
      </c>
      <c r="AU158" s="107" t="s">
        <v>10</v>
      </c>
      <c r="AV158" s="107" t="s">
        <v>10</v>
      </c>
      <c r="AW158" s="107" t="s">
        <v>2720</v>
      </c>
      <c r="AX158" s="107">
        <f>INDEX(Exposure_GWASs!S:S,MATCH(Charlie!AE158,Exposure_GWASs!C:C,0))</f>
        <v>32</v>
      </c>
      <c r="AY158" s="105" t="s">
        <v>2721</v>
      </c>
      <c r="AZ158" s="105" t="s">
        <v>201</v>
      </c>
      <c r="BA158" s="105" t="s">
        <v>2544</v>
      </c>
      <c r="BB158" s="107" t="s">
        <v>25</v>
      </c>
      <c r="BC158" s="105" t="s">
        <v>11</v>
      </c>
      <c r="BD158" s="105"/>
      <c r="BE158" s="105"/>
      <c r="BF158" s="105"/>
      <c r="BG158" s="105"/>
      <c r="BH158" s="105"/>
      <c r="BI158" s="105" t="s">
        <v>2722</v>
      </c>
      <c r="BJ158" s="105" t="s">
        <v>11</v>
      </c>
      <c r="BK158" s="105" t="s">
        <v>11</v>
      </c>
      <c r="BL158" s="105" t="s">
        <v>1009</v>
      </c>
      <c r="BM158" s="105" t="s">
        <v>11</v>
      </c>
      <c r="BN158" s="105" t="s">
        <v>1009</v>
      </c>
      <c r="BO158" s="105" t="s">
        <v>167</v>
      </c>
      <c r="BP158" s="105" t="s">
        <v>2723</v>
      </c>
      <c r="BQ158" s="105" t="s">
        <v>1731</v>
      </c>
      <c r="BR158" s="105">
        <v>1.1299999999999999</v>
      </c>
      <c r="BS158" s="105"/>
      <c r="BT158" s="105">
        <v>95</v>
      </c>
      <c r="BU158" s="105">
        <v>0.69499999999999995</v>
      </c>
      <c r="BV158" s="105">
        <v>1.837</v>
      </c>
      <c r="BW158" s="105">
        <v>0.62</v>
      </c>
      <c r="BX158" s="105" t="s">
        <v>11</v>
      </c>
      <c r="BY158" s="105" t="s">
        <v>11</v>
      </c>
      <c r="BZ158" s="105" t="s">
        <v>2724</v>
      </c>
      <c r="CA158" s="105" t="s">
        <v>2725</v>
      </c>
      <c r="CB158" s="105" t="s">
        <v>2726</v>
      </c>
      <c r="CC158" s="105" t="s">
        <v>2727</v>
      </c>
      <c r="CD158" s="106" t="s">
        <v>10</v>
      </c>
      <c r="CE158" s="105"/>
      <c r="CF158" s="105"/>
      <c r="CG158" s="105"/>
      <c r="CH158" s="105"/>
    </row>
    <row r="159" spans="1:86">
      <c r="A159" s="105">
        <v>61</v>
      </c>
      <c r="B159" s="105" t="s">
        <v>2437</v>
      </c>
      <c r="C159" s="105" t="s">
        <v>236</v>
      </c>
      <c r="D159" s="105" t="s">
        <v>2708</v>
      </c>
      <c r="E159" s="105">
        <v>2015</v>
      </c>
      <c r="F159" s="105" t="s">
        <v>2673</v>
      </c>
      <c r="G159" s="107" t="s">
        <v>2709</v>
      </c>
      <c r="H159" s="109" t="s">
        <v>2710</v>
      </c>
      <c r="I159" s="108" t="s">
        <v>2233</v>
      </c>
      <c r="J159" s="108" t="s">
        <v>2234</v>
      </c>
      <c r="K159" s="108" t="s">
        <v>2711</v>
      </c>
      <c r="L159" s="106" t="s">
        <v>2712</v>
      </c>
      <c r="M159" s="110" t="s">
        <v>2713</v>
      </c>
      <c r="N159" s="107" t="s">
        <v>12</v>
      </c>
      <c r="O159" s="107" t="s">
        <v>5277</v>
      </c>
      <c r="P159" s="107" t="s">
        <v>5277</v>
      </c>
      <c r="Q159" s="107" t="s">
        <v>5602</v>
      </c>
      <c r="R159" s="107" t="s">
        <v>2728</v>
      </c>
      <c r="S159" s="107" t="s">
        <v>123</v>
      </c>
      <c r="T159" s="107"/>
      <c r="U159" s="107" t="s">
        <v>472</v>
      </c>
      <c r="V159" s="107">
        <v>738</v>
      </c>
      <c r="W159" s="107">
        <f>SUM(5332-738)</f>
        <v>4594</v>
      </c>
      <c r="X159" s="107" t="s">
        <v>10</v>
      </c>
      <c r="Y159" s="107" t="s">
        <v>10</v>
      </c>
      <c r="Z159" s="107" t="s">
        <v>10</v>
      </c>
      <c r="AA159" s="107" t="s">
        <v>2715</v>
      </c>
      <c r="AB159" s="107" t="s">
        <v>273</v>
      </c>
      <c r="AC159" s="120" t="s">
        <v>2484</v>
      </c>
      <c r="AD159" s="120" t="s">
        <v>5536</v>
      </c>
      <c r="AE159" s="107" t="s">
        <v>1224</v>
      </c>
      <c r="AF159" s="107"/>
      <c r="AG159" s="107"/>
      <c r="AH159" s="107">
        <v>5332</v>
      </c>
      <c r="AI159" s="120">
        <f>INDEX(Exposure_GWASs!F:F,MATCH(Charlie!AE159,Exposure_GWASs!C:C,0))</f>
        <v>249796</v>
      </c>
      <c r="AJ159" s="107" t="s">
        <v>1291</v>
      </c>
      <c r="AK159" s="107" t="s">
        <v>2465</v>
      </c>
      <c r="AL159" s="107" t="s">
        <v>273</v>
      </c>
      <c r="AM159" s="107" t="s">
        <v>1009</v>
      </c>
      <c r="AN159" s="107" t="s">
        <v>2716</v>
      </c>
      <c r="AO159" s="107" t="s">
        <v>11</v>
      </c>
      <c r="AP159" s="107" t="s">
        <v>2717</v>
      </c>
      <c r="AQ159" s="107" t="s">
        <v>2448</v>
      </c>
      <c r="AR159" s="107" t="s">
        <v>2687</v>
      </c>
      <c r="AS159" s="107" t="s">
        <v>2718</v>
      </c>
      <c r="AT159" s="107" t="s">
        <v>2719</v>
      </c>
      <c r="AU159" s="107" t="s">
        <v>10</v>
      </c>
      <c r="AV159" s="107" t="s">
        <v>10</v>
      </c>
      <c r="AW159" s="107" t="s">
        <v>2720</v>
      </c>
      <c r="AX159" s="107">
        <f>INDEX(Exposure_GWASs!S:S,MATCH(Charlie!AE159,Exposure_GWASs!C:C,0))</f>
        <v>32</v>
      </c>
      <c r="AY159" s="105" t="s">
        <v>2721</v>
      </c>
      <c r="AZ159" s="105" t="s">
        <v>201</v>
      </c>
      <c r="BA159" s="105" t="s">
        <v>2544</v>
      </c>
      <c r="BB159" s="107" t="s">
        <v>25</v>
      </c>
      <c r="BC159" s="105" t="s">
        <v>11</v>
      </c>
      <c r="BD159" s="105"/>
      <c r="BE159" s="105"/>
      <c r="BF159" s="105"/>
      <c r="BG159" s="105"/>
      <c r="BH159" s="105"/>
      <c r="BI159" s="105" t="s">
        <v>2729</v>
      </c>
      <c r="BJ159" s="105" t="s">
        <v>11</v>
      </c>
      <c r="BK159" s="105" t="s">
        <v>11</v>
      </c>
      <c r="BL159" s="105" t="s">
        <v>1009</v>
      </c>
      <c r="BM159" s="105" t="s">
        <v>11</v>
      </c>
      <c r="BN159" s="105" t="s">
        <v>1009</v>
      </c>
      <c r="BO159" s="105" t="s">
        <v>167</v>
      </c>
      <c r="BP159" s="105" t="s">
        <v>2723</v>
      </c>
      <c r="BQ159" s="105" t="s">
        <v>1731</v>
      </c>
      <c r="BR159" s="105">
        <v>1.76</v>
      </c>
      <c r="BS159" s="105"/>
      <c r="BT159" s="105">
        <v>95</v>
      </c>
      <c r="BU159" s="105">
        <v>0.53200000000000003</v>
      </c>
      <c r="BV159" s="105">
        <v>5.8159999999999998</v>
      </c>
      <c r="BW159" s="105">
        <v>0.35</v>
      </c>
      <c r="BX159" s="105" t="s">
        <v>11</v>
      </c>
      <c r="BY159" s="105" t="s">
        <v>11</v>
      </c>
      <c r="BZ159" s="105" t="s">
        <v>2724</v>
      </c>
      <c r="CA159" s="105" t="s">
        <v>2725</v>
      </c>
      <c r="CB159" s="105" t="s">
        <v>2726</v>
      </c>
      <c r="CC159" s="105" t="s">
        <v>2727</v>
      </c>
      <c r="CD159" s="106" t="s">
        <v>10</v>
      </c>
      <c r="CE159" s="105"/>
      <c r="CF159" s="105"/>
      <c r="CG159" s="105"/>
      <c r="CH159" s="105"/>
    </row>
    <row r="160" spans="1:86">
      <c r="A160" s="105">
        <v>61</v>
      </c>
      <c r="B160" s="105" t="s">
        <v>2437</v>
      </c>
      <c r="C160" s="105" t="s">
        <v>236</v>
      </c>
      <c r="D160" s="105" t="s">
        <v>2708</v>
      </c>
      <c r="E160" s="105">
        <v>2015</v>
      </c>
      <c r="F160" s="105" t="s">
        <v>2673</v>
      </c>
      <c r="G160" s="107" t="s">
        <v>2709</v>
      </c>
      <c r="H160" s="109" t="s">
        <v>2710</v>
      </c>
      <c r="I160" s="108" t="s">
        <v>2233</v>
      </c>
      <c r="J160" s="108" t="s">
        <v>2234</v>
      </c>
      <c r="K160" s="108" t="s">
        <v>2711</v>
      </c>
      <c r="L160" s="106" t="s">
        <v>2712</v>
      </c>
      <c r="M160" s="110" t="s">
        <v>2713</v>
      </c>
      <c r="N160" s="107" t="s">
        <v>12</v>
      </c>
      <c r="O160" s="107" t="s">
        <v>5277</v>
      </c>
      <c r="P160" s="107" t="s">
        <v>5277</v>
      </c>
      <c r="Q160" s="107" t="s">
        <v>5602</v>
      </c>
      <c r="R160" s="107" t="s">
        <v>2730</v>
      </c>
      <c r="S160" s="107" t="s">
        <v>123</v>
      </c>
      <c r="T160" s="107"/>
      <c r="U160" s="107" t="s">
        <v>2731</v>
      </c>
      <c r="V160" s="107">
        <v>2310</v>
      </c>
      <c r="W160" s="107">
        <f>SUM(12103-2310)</f>
        <v>9793</v>
      </c>
      <c r="X160" s="107" t="s">
        <v>10</v>
      </c>
      <c r="Y160" s="107" t="s">
        <v>10</v>
      </c>
      <c r="Z160" s="107" t="s">
        <v>10</v>
      </c>
      <c r="AA160" s="107" t="s">
        <v>2715</v>
      </c>
      <c r="AB160" s="107" t="s">
        <v>273</v>
      </c>
      <c r="AC160" s="120" t="s">
        <v>2484</v>
      </c>
      <c r="AD160" s="120" t="s">
        <v>5536</v>
      </c>
      <c r="AE160" s="107" t="s">
        <v>1224</v>
      </c>
      <c r="AF160" s="107"/>
      <c r="AG160" s="107"/>
      <c r="AH160" s="107">
        <v>12103</v>
      </c>
      <c r="AI160" s="120">
        <f>INDEX(Exposure_GWASs!F:F,MATCH(Charlie!AE160,Exposure_GWASs!C:C,0))</f>
        <v>249796</v>
      </c>
      <c r="AJ160" s="107" t="s">
        <v>1291</v>
      </c>
      <c r="AK160" s="107" t="s">
        <v>2465</v>
      </c>
      <c r="AL160" s="107" t="s">
        <v>273</v>
      </c>
      <c r="AM160" s="107" t="s">
        <v>1009</v>
      </c>
      <c r="AN160" s="107" t="s">
        <v>2716</v>
      </c>
      <c r="AO160" s="107" t="s">
        <v>11</v>
      </c>
      <c r="AP160" s="107" t="s">
        <v>2717</v>
      </c>
      <c r="AQ160" s="107" t="s">
        <v>2448</v>
      </c>
      <c r="AR160" s="107" t="s">
        <v>2687</v>
      </c>
      <c r="AS160" s="107" t="s">
        <v>2718</v>
      </c>
      <c r="AT160" s="107" t="s">
        <v>2719</v>
      </c>
      <c r="AU160" s="107" t="s">
        <v>10</v>
      </c>
      <c r="AV160" s="107" t="s">
        <v>10</v>
      </c>
      <c r="AW160" s="107" t="s">
        <v>2720</v>
      </c>
      <c r="AX160" s="107">
        <f>INDEX(Exposure_GWASs!S:S,MATCH(Charlie!AE160,Exposure_GWASs!C:C,0))</f>
        <v>32</v>
      </c>
      <c r="AY160" s="105" t="s">
        <v>2721</v>
      </c>
      <c r="AZ160" s="105" t="s">
        <v>201</v>
      </c>
      <c r="BA160" s="105" t="s">
        <v>2544</v>
      </c>
      <c r="BB160" s="107" t="s">
        <v>25</v>
      </c>
      <c r="BC160" s="105" t="s">
        <v>11</v>
      </c>
      <c r="BD160" s="105"/>
      <c r="BE160" s="105"/>
      <c r="BF160" s="105"/>
      <c r="BG160" s="105"/>
      <c r="BH160" s="105"/>
      <c r="BI160" s="105" t="s">
        <v>2732</v>
      </c>
      <c r="BJ160" s="105" t="s">
        <v>11</v>
      </c>
      <c r="BK160" s="105" t="s">
        <v>11</v>
      </c>
      <c r="BL160" s="105" t="s">
        <v>1009</v>
      </c>
      <c r="BM160" s="105" t="s">
        <v>11</v>
      </c>
      <c r="BN160" s="105" t="s">
        <v>1009</v>
      </c>
      <c r="BO160" s="105" t="s">
        <v>167</v>
      </c>
      <c r="BP160" s="105" t="s">
        <v>2723</v>
      </c>
      <c r="BQ160" s="105" t="s">
        <v>1731</v>
      </c>
      <c r="BR160" s="105">
        <v>0.93899999999999995</v>
      </c>
      <c r="BS160" s="105"/>
      <c r="BT160" s="105">
        <v>95</v>
      </c>
      <c r="BU160" s="105">
        <v>0.60699999999999998</v>
      </c>
      <c r="BV160" s="105">
        <v>1.454</v>
      </c>
      <c r="BW160" s="105">
        <v>0.78</v>
      </c>
      <c r="BX160" s="105" t="s">
        <v>11</v>
      </c>
      <c r="BY160" s="105" t="s">
        <v>11</v>
      </c>
      <c r="BZ160" s="105" t="s">
        <v>2724</v>
      </c>
      <c r="CA160" s="105" t="s">
        <v>2725</v>
      </c>
      <c r="CB160" s="105" t="s">
        <v>2726</v>
      </c>
      <c r="CC160" s="105" t="s">
        <v>2727</v>
      </c>
      <c r="CD160" s="106" t="s">
        <v>10</v>
      </c>
      <c r="CE160" s="105"/>
      <c r="CF160" s="105"/>
      <c r="CG160" s="105"/>
      <c r="CH160" s="105"/>
    </row>
    <row r="161" spans="1:86">
      <c r="A161" s="105">
        <v>61</v>
      </c>
      <c r="B161" s="105" t="s">
        <v>2437</v>
      </c>
      <c r="C161" s="105" t="s">
        <v>236</v>
      </c>
      <c r="D161" s="105" t="s">
        <v>2708</v>
      </c>
      <c r="E161" s="105">
        <v>2015</v>
      </c>
      <c r="F161" s="105" t="s">
        <v>2673</v>
      </c>
      <c r="G161" s="107" t="s">
        <v>2709</v>
      </c>
      <c r="H161" s="109" t="s">
        <v>2710</v>
      </c>
      <c r="I161" s="108" t="s">
        <v>2233</v>
      </c>
      <c r="J161" s="108" t="s">
        <v>2234</v>
      </c>
      <c r="K161" s="108" t="s">
        <v>2711</v>
      </c>
      <c r="L161" s="106" t="s">
        <v>2712</v>
      </c>
      <c r="M161" s="110" t="s">
        <v>2713</v>
      </c>
      <c r="N161" s="107" t="s">
        <v>12</v>
      </c>
      <c r="O161" s="107" t="s">
        <v>5277</v>
      </c>
      <c r="P161" s="107" t="s">
        <v>5277</v>
      </c>
      <c r="Q161" s="107" t="s">
        <v>5602</v>
      </c>
      <c r="R161" s="107" t="s">
        <v>2733</v>
      </c>
      <c r="S161" s="107" t="s">
        <v>123</v>
      </c>
      <c r="T161" s="107"/>
      <c r="U161" s="107" t="s">
        <v>295</v>
      </c>
      <c r="V161" s="107">
        <v>148</v>
      </c>
      <c r="W161" s="107">
        <f>SUM(1279-148)</f>
        <v>1131</v>
      </c>
      <c r="X161" s="107" t="s">
        <v>10</v>
      </c>
      <c r="Y161" s="107" t="s">
        <v>10</v>
      </c>
      <c r="Z161" s="107" t="s">
        <v>10</v>
      </c>
      <c r="AA161" s="107" t="s">
        <v>2715</v>
      </c>
      <c r="AB161" s="107" t="s">
        <v>273</v>
      </c>
      <c r="AC161" s="120" t="s">
        <v>2484</v>
      </c>
      <c r="AD161" s="120" t="s">
        <v>5536</v>
      </c>
      <c r="AE161" s="107" t="s">
        <v>1224</v>
      </c>
      <c r="AF161" s="107"/>
      <c r="AG161" s="107"/>
      <c r="AH161" s="107">
        <v>1279</v>
      </c>
      <c r="AI161" s="120">
        <f>INDEX(Exposure_GWASs!F:F,MATCH(Charlie!AE161,Exposure_GWASs!C:C,0))</f>
        <v>249796</v>
      </c>
      <c r="AJ161" s="107" t="s">
        <v>1291</v>
      </c>
      <c r="AK161" s="107" t="s">
        <v>2465</v>
      </c>
      <c r="AL161" s="107" t="s">
        <v>273</v>
      </c>
      <c r="AM161" s="107" t="s">
        <v>1009</v>
      </c>
      <c r="AN161" s="107" t="s">
        <v>2716</v>
      </c>
      <c r="AO161" s="107" t="s">
        <v>11</v>
      </c>
      <c r="AP161" s="107" t="s">
        <v>2717</v>
      </c>
      <c r="AQ161" s="107" t="s">
        <v>2448</v>
      </c>
      <c r="AR161" s="107" t="s">
        <v>2687</v>
      </c>
      <c r="AS161" s="107" t="s">
        <v>2718</v>
      </c>
      <c r="AT161" s="107" t="s">
        <v>2719</v>
      </c>
      <c r="AU161" s="107" t="s">
        <v>10</v>
      </c>
      <c r="AV161" s="107" t="s">
        <v>10</v>
      </c>
      <c r="AW161" s="107" t="s">
        <v>2720</v>
      </c>
      <c r="AX161" s="107">
        <f>INDEX(Exposure_GWASs!S:S,MATCH(Charlie!AE161,Exposure_GWASs!C:C,0))</f>
        <v>32</v>
      </c>
      <c r="AY161" s="105" t="s">
        <v>2721</v>
      </c>
      <c r="AZ161" s="105" t="s">
        <v>201</v>
      </c>
      <c r="BA161" s="105" t="s">
        <v>2544</v>
      </c>
      <c r="BB161" s="107" t="s">
        <v>25</v>
      </c>
      <c r="BC161" s="105" t="s">
        <v>11</v>
      </c>
      <c r="BD161" s="105"/>
      <c r="BE161" s="105"/>
      <c r="BF161" s="105"/>
      <c r="BG161" s="105"/>
      <c r="BH161" s="105"/>
      <c r="BI161" s="105" t="s">
        <v>2734</v>
      </c>
      <c r="BJ161" s="105" t="s">
        <v>11</v>
      </c>
      <c r="BK161" s="105" t="s">
        <v>11</v>
      </c>
      <c r="BL161" s="105" t="s">
        <v>1009</v>
      </c>
      <c r="BM161" s="105" t="s">
        <v>11</v>
      </c>
      <c r="BN161" s="105" t="s">
        <v>1009</v>
      </c>
      <c r="BO161" s="105" t="s">
        <v>167</v>
      </c>
      <c r="BP161" s="105" t="s">
        <v>2723</v>
      </c>
      <c r="BQ161" s="105" t="s">
        <v>1731</v>
      </c>
      <c r="BR161" s="105">
        <v>0.874</v>
      </c>
      <c r="BS161" s="105"/>
      <c r="BT161" s="105">
        <v>95</v>
      </c>
      <c r="BU161" s="105">
        <v>9.6000000000000002E-2</v>
      </c>
      <c r="BV161" s="105">
        <v>7.9589999999999996</v>
      </c>
      <c r="BW161" s="105">
        <v>0.91</v>
      </c>
      <c r="BX161" s="105" t="s">
        <v>11</v>
      </c>
      <c r="BY161" s="105" t="s">
        <v>11</v>
      </c>
      <c r="BZ161" s="105" t="s">
        <v>2724</v>
      </c>
      <c r="CA161" s="105" t="s">
        <v>2725</v>
      </c>
      <c r="CB161" s="105" t="s">
        <v>2726</v>
      </c>
      <c r="CC161" s="105" t="s">
        <v>2727</v>
      </c>
      <c r="CD161" s="106" t="s">
        <v>10</v>
      </c>
      <c r="CE161" s="105"/>
      <c r="CF161" s="105"/>
      <c r="CG161" s="105"/>
      <c r="CH161" s="105"/>
    </row>
    <row r="162" spans="1:86">
      <c r="A162" s="105">
        <v>61</v>
      </c>
      <c r="B162" s="105" t="s">
        <v>2437</v>
      </c>
      <c r="C162" s="105" t="s">
        <v>236</v>
      </c>
      <c r="D162" s="105" t="s">
        <v>2708</v>
      </c>
      <c r="E162" s="105">
        <v>2015</v>
      </c>
      <c r="F162" s="105" t="s">
        <v>2673</v>
      </c>
      <c r="G162" s="107" t="s">
        <v>2709</v>
      </c>
      <c r="H162" s="109" t="s">
        <v>2710</v>
      </c>
      <c r="I162" s="108" t="s">
        <v>2233</v>
      </c>
      <c r="J162" s="108" t="s">
        <v>2234</v>
      </c>
      <c r="K162" s="108" t="s">
        <v>2711</v>
      </c>
      <c r="L162" s="106" t="s">
        <v>2712</v>
      </c>
      <c r="M162" s="110" t="s">
        <v>2713</v>
      </c>
      <c r="N162" s="107" t="s">
        <v>12</v>
      </c>
      <c r="O162" s="107" t="s">
        <v>5277</v>
      </c>
      <c r="P162" s="107" t="s">
        <v>5277</v>
      </c>
      <c r="Q162" s="107" t="s">
        <v>5602</v>
      </c>
      <c r="R162" s="107" t="s">
        <v>2735</v>
      </c>
      <c r="S162" s="107" t="s">
        <v>123</v>
      </c>
      <c r="T162" s="107"/>
      <c r="U162" s="107" t="s">
        <v>269</v>
      </c>
      <c r="V162" s="107">
        <v>135</v>
      </c>
      <c r="W162" s="107">
        <f>SUM(955-135)</f>
        <v>820</v>
      </c>
      <c r="X162" s="107" t="s">
        <v>10</v>
      </c>
      <c r="Y162" s="107" t="s">
        <v>10</v>
      </c>
      <c r="Z162" s="107" t="s">
        <v>10</v>
      </c>
      <c r="AA162" s="107" t="s">
        <v>2715</v>
      </c>
      <c r="AB162" s="107" t="s">
        <v>273</v>
      </c>
      <c r="AC162" s="120" t="s">
        <v>2484</v>
      </c>
      <c r="AD162" s="120" t="s">
        <v>5536</v>
      </c>
      <c r="AE162" s="107" t="s">
        <v>1224</v>
      </c>
      <c r="AF162" s="107"/>
      <c r="AG162" s="107"/>
      <c r="AH162" s="107">
        <v>955</v>
      </c>
      <c r="AI162" s="120">
        <f>INDEX(Exposure_GWASs!F:F,MATCH(Charlie!AE162,Exposure_GWASs!C:C,0))</f>
        <v>249796</v>
      </c>
      <c r="AJ162" s="107" t="s">
        <v>1291</v>
      </c>
      <c r="AK162" s="107" t="s">
        <v>2465</v>
      </c>
      <c r="AL162" s="107" t="s">
        <v>273</v>
      </c>
      <c r="AM162" s="107" t="s">
        <v>1009</v>
      </c>
      <c r="AN162" s="107" t="s">
        <v>2716</v>
      </c>
      <c r="AO162" s="107" t="s">
        <v>11</v>
      </c>
      <c r="AP162" s="107" t="s">
        <v>2717</v>
      </c>
      <c r="AQ162" s="107" t="s">
        <v>2448</v>
      </c>
      <c r="AR162" s="107" t="s">
        <v>2687</v>
      </c>
      <c r="AS162" s="107" t="s">
        <v>2718</v>
      </c>
      <c r="AT162" s="107" t="s">
        <v>2719</v>
      </c>
      <c r="AU162" s="107" t="s">
        <v>10</v>
      </c>
      <c r="AV162" s="107" t="s">
        <v>10</v>
      </c>
      <c r="AW162" s="107" t="s">
        <v>2720</v>
      </c>
      <c r="AX162" s="107">
        <f>INDEX(Exposure_GWASs!S:S,MATCH(Charlie!AE162,Exposure_GWASs!C:C,0))</f>
        <v>32</v>
      </c>
      <c r="AY162" s="105" t="s">
        <v>2721</v>
      </c>
      <c r="AZ162" s="105" t="s">
        <v>201</v>
      </c>
      <c r="BA162" s="105" t="s">
        <v>2544</v>
      </c>
      <c r="BB162" s="107" t="s">
        <v>25</v>
      </c>
      <c r="BC162" s="105" t="s">
        <v>11</v>
      </c>
      <c r="BD162" s="105"/>
      <c r="BE162" s="105"/>
      <c r="BF162" s="105"/>
      <c r="BG162" s="105"/>
      <c r="BH162" s="105"/>
      <c r="BI162" s="105" t="s">
        <v>2736</v>
      </c>
      <c r="BJ162" s="105" t="s">
        <v>11</v>
      </c>
      <c r="BK162" s="105" t="s">
        <v>11</v>
      </c>
      <c r="BL162" s="105" t="s">
        <v>1009</v>
      </c>
      <c r="BM162" s="105" t="s">
        <v>11</v>
      </c>
      <c r="BN162" s="105" t="s">
        <v>1009</v>
      </c>
      <c r="BO162" s="105" t="s">
        <v>167</v>
      </c>
      <c r="BP162" s="105" t="s">
        <v>2723</v>
      </c>
      <c r="BQ162" s="105" t="s">
        <v>1731</v>
      </c>
      <c r="BR162" s="105">
        <v>0.40100000000000002</v>
      </c>
      <c r="BS162" s="105"/>
      <c r="BT162" s="105">
        <v>95</v>
      </c>
      <c r="BU162" s="105">
        <v>4.2000000000000003E-2</v>
      </c>
      <c r="BV162" s="105">
        <v>3.8650000000000002</v>
      </c>
      <c r="BW162" s="105">
        <v>0.43</v>
      </c>
      <c r="BX162" s="105" t="s">
        <v>11</v>
      </c>
      <c r="BY162" s="105" t="s">
        <v>11</v>
      </c>
      <c r="BZ162" s="105" t="s">
        <v>2724</v>
      </c>
      <c r="CA162" s="105" t="s">
        <v>2725</v>
      </c>
      <c r="CB162" s="105" t="s">
        <v>2726</v>
      </c>
      <c r="CC162" s="105" t="s">
        <v>2727</v>
      </c>
      <c r="CD162" s="106" t="s">
        <v>10</v>
      </c>
      <c r="CE162" s="105"/>
      <c r="CF162" s="105"/>
      <c r="CG162" s="105"/>
      <c r="CH162" s="105"/>
    </row>
    <row r="163" spans="1:86">
      <c r="A163" s="105">
        <v>61</v>
      </c>
      <c r="B163" s="105" t="s">
        <v>2437</v>
      </c>
      <c r="C163" s="105" t="s">
        <v>236</v>
      </c>
      <c r="D163" s="105" t="s">
        <v>2708</v>
      </c>
      <c r="E163" s="105">
        <v>2015</v>
      </c>
      <c r="F163" s="105" t="s">
        <v>2673</v>
      </c>
      <c r="G163" s="107" t="s">
        <v>2709</v>
      </c>
      <c r="H163" s="109" t="s">
        <v>2710</v>
      </c>
      <c r="I163" s="108" t="s">
        <v>2233</v>
      </c>
      <c r="J163" s="108" t="s">
        <v>2234</v>
      </c>
      <c r="K163" s="108" t="s">
        <v>2711</v>
      </c>
      <c r="L163" s="106" t="s">
        <v>2712</v>
      </c>
      <c r="M163" s="110" t="s">
        <v>2713</v>
      </c>
      <c r="N163" s="107" t="s">
        <v>12</v>
      </c>
      <c r="O163" s="107" t="s">
        <v>5277</v>
      </c>
      <c r="P163" s="107" t="s">
        <v>5277</v>
      </c>
      <c r="Q163" s="107" t="s">
        <v>5602</v>
      </c>
      <c r="R163" s="107" t="s">
        <v>2737</v>
      </c>
      <c r="S163" s="107" t="s">
        <v>123</v>
      </c>
      <c r="T163" s="107"/>
      <c r="U163" s="107" t="s">
        <v>295</v>
      </c>
      <c r="V163" s="107">
        <v>2882</v>
      </c>
      <c r="W163" s="107">
        <f>SUM(21096-2882)</f>
        <v>18214</v>
      </c>
      <c r="X163" s="107" t="s">
        <v>10</v>
      </c>
      <c r="Y163" s="107" t="s">
        <v>10</v>
      </c>
      <c r="Z163" s="107" t="s">
        <v>10</v>
      </c>
      <c r="AA163" s="107" t="s">
        <v>2715</v>
      </c>
      <c r="AB163" s="107" t="s">
        <v>273</v>
      </c>
      <c r="AC163" s="120" t="s">
        <v>2484</v>
      </c>
      <c r="AD163" s="120" t="s">
        <v>5536</v>
      </c>
      <c r="AE163" s="107" t="s">
        <v>1224</v>
      </c>
      <c r="AF163" s="107"/>
      <c r="AG163" s="107"/>
      <c r="AH163" s="107">
        <v>21096</v>
      </c>
      <c r="AI163" s="120">
        <f>INDEX(Exposure_GWASs!F:F,MATCH(Charlie!AE163,Exposure_GWASs!C:C,0))</f>
        <v>249796</v>
      </c>
      <c r="AJ163" s="107" t="s">
        <v>1291</v>
      </c>
      <c r="AK163" s="107" t="s">
        <v>2465</v>
      </c>
      <c r="AL163" s="107" t="s">
        <v>273</v>
      </c>
      <c r="AM163" s="107" t="s">
        <v>1009</v>
      </c>
      <c r="AN163" s="107" t="s">
        <v>2716</v>
      </c>
      <c r="AO163" s="107" t="s">
        <v>11</v>
      </c>
      <c r="AP163" s="107" t="s">
        <v>2717</v>
      </c>
      <c r="AQ163" s="107" t="s">
        <v>2448</v>
      </c>
      <c r="AR163" s="107" t="s">
        <v>2687</v>
      </c>
      <c r="AS163" s="107" t="s">
        <v>2718</v>
      </c>
      <c r="AT163" s="107" t="s">
        <v>2719</v>
      </c>
      <c r="AU163" s="107" t="s">
        <v>10</v>
      </c>
      <c r="AV163" s="107" t="s">
        <v>10</v>
      </c>
      <c r="AW163" s="107" t="s">
        <v>2720</v>
      </c>
      <c r="AX163" s="107">
        <f>INDEX(Exposure_GWASs!S:S,MATCH(Charlie!AE163,Exposure_GWASs!C:C,0))</f>
        <v>32</v>
      </c>
      <c r="AY163" s="105" t="s">
        <v>2721</v>
      </c>
      <c r="AZ163" s="105" t="s">
        <v>201</v>
      </c>
      <c r="BA163" s="105" t="s">
        <v>2544</v>
      </c>
      <c r="BB163" s="107" t="s">
        <v>25</v>
      </c>
      <c r="BC163" s="105" t="s">
        <v>11</v>
      </c>
      <c r="BD163" s="105"/>
      <c r="BE163" s="105"/>
      <c r="BF163" s="105"/>
      <c r="BG163" s="105"/>
      <c r="BH163" s="105"/>
      <c r="BI163" s="105" t="s">
        <v>2738</v>
      </c>
      <c r="BJ163" s="105" t="s">
        <v>11</v>
      </c>
      <c r="BK163" s="105" t="s">
        <v>11</v>
      </c>
      <c r="BL163" s="105" t="s">
        <v>1009</v>
      </c>
      <c r="BM163" s="105" t="s">
        <v>11</v>
      </c>
      <c r="BN163" s="105" t="s">
        <v>1009</v>
      </c>
      <c r="BO163" s="105" t="s">
        <v>167</v>
      </c>
      <c r="BP163" s="105" t="s">
        <v>2723</v>
      </c>
      <c r="BQ163" s="105" t="s">
        <v>1731</v>
      </c>
      <c r="BR163" s="105">
        <v>1.1080000000000001</v>
      </c>
      <c r="BS163" s="105"/>
      <c r="BT163" s="105">
        <v>95</v>
      </c>
      <c r="BU163" s="105">
        <v>0.69399999999999995</v>
      </c>
      <c r="BV163" s="105">
        <v>1.768</v>
      </c>
      <c r="BW163" s="105">
        <v>0.67</v>
      </c>
      <c r="BX163" s="105" t="s">
        <v>11</v>
      </c>
      <c r="BY163" s="105" t="s">
        <v>11</v>
      </c>
      <c r="BZ163" s="105" t="s">
        <v>2724</v>
      </c>
      <c r="CA163" s="105" t="s">
        <v>2725</v>
      </c>
      <c r="CB163" s="105" t="s">
        <v>2726</v>
      </c>
      <c r="CC163" s="105" t="s">
        <v>2727</v>
      </c>
      <c r="CD163" s="106" t="s">
        <v>10</v>
      </c>
      <c r="CE163" s="105"/>
      <c r="CF163" s="105"/>
      <c r="CG163" s="105"/>
      <c r="CH163" s="105"/>
    </row>
    <row r="164" spans="1:86">
      <c r="A164" s="105">
        <v>61</v>
      </c>
      <c r="B164" s="105" t="s">
        <v>2437</v>
      </c>
      <c r="C164" s="105" t="s">
        <v>236</v>
      </c>
      <c r="D164" s="105" t="s">
        <v>2708</v>
      </c>
      <c r="E164" s="105">
        <v>2015</v>
      </c>
      <c r="F164" s="105" t="s">
        <v>2673</v>
      </c>
      <c r="G164" s="107" t="s">
        <v>2709</v>
      </c>
      <c r="H164" s="109" t="s">
        <v>2710</v>
      </c>
      <c r="I164" s="108" t="s">
        <v>2233</v>
      </c>
      <c r="J164" s="108" t="s">
        <v>2234</v>
      </c>
      <c r="K164" s="108" t="s">
        <v>2711</v>
      </c>
      <c r="L164" s="106" t="s">
        <v>2712</v>
      </c>
      <c r="M164" s="110" t="s">
        <v>2713</v>
      </c>
      <c r="N164" s="107" t="s">
        <v>12</v>
      </c>
      <c r="O164" s="107" t="s">
        <v>5277</v>
      </c>
      <c r="P164" s="107" t="s">
        <v>5277</v>
      </c>
      <c r="Q164" s="107" t="s">
        <v>5602</v>
      </c>
      <c r="R164" s="107" t="s">
        <v>2739</v>
      </c>
      <c r="S164" s="107" t="s">
        <v>123</v>
      </c>
      <c r="T164" s="107"/>
      <c r="U164" s="107" t="s">
        <v>472</v>
      </c>
      <c r="V164" s="107">
        <v>722</v>
      </c>
      <c r="W164" s="107">
        <f>SUM(5143-722)</f>
        <v>4421</v>
      </c>
      <c r="X164" s="107" t="s">
        <v>10</v>
      </c>
      <c r="Y164" s="107" t="s">
        <v>10</v>
      </c>
      <c r="Z164" s="107" t="s">
        <v>10</v>
      </c>
      <c r="AA164" s="107" t="s">
        <v>2715</v>
      </c>
      <c r="AB164" s="107" t="s">
        <v>273</v>
      </c>
      <c r="AC164" s="120" t="s">
        <v>2484</v>
      </c>
      <c r="AD164" s="120" t="s">
        <v>5536</v>
      </c>
      <c r="AE164" s="107" t="s">
        <v>1224</v>
      </c>
      <c r="AF164" s="107"/>
      <c r="AG164" s="107"/>
      <c r="AH164" s="107">
        <v>5143</v>
      </c>
      <c r="AI164" s="120">
        <f>INDEX(Exposure_GWASs!F:F,MATCH(Charlie!AE164,Exposure_GWASs!C:C,0))</f>
        <v>249796</v>
      </c>
      <c r="AJ164" s="107" t="s">
        <v>1291</v>
      </c>
      <c r="AK164" s="107" t="s">
        <v>2465</v>
      </c>
      <c r="AL164" s="107" t="s">
        <v>273</v>
      </c>
      <c r="AM164" s="107" t="s">
        <v>1009</v>
      </c>
      <c r="AN164" s="107" t="s">
        <v>2716</v>
      </c>
      <c r="AO164" s="107" t="s">
        <v>11</v>
      </c>
      <c r="AP164" s="107" t="s">
        <v>2717</v>
      </c>
      <c r="AQ164" s="107" t="s">
        <v>2448</v>
      </c>
      <c r="AR164" s="107" t="s">
        <v>2687</v>
      </c>
      <c r="AS164" s="107" t="s">
        <v>2718</v>
      </c>
      <c r="AT164" s="107" t="s">
        <v>2719</v>
      </c>
      <c r="AU164" s="107" t="s">
        <v>10</v>
      </c>
      <c r="AV164" s="107" t="s">
        <v>10</v>
      </c>
      <c r="AW164" s="107" t="s">
        <v>2720</v>
      </c>
      <c r="AX164" s="107">
        <f>INDEX(Exposure_GWASs!S:S,MATCH(Charlie!AE164,Exposure_GWASs!C:C,0))</f>
        <v>32</v>
      </c>
      <c r="AY164" s="105" t="s">
        <v>2721</v>
      </c>
      <c r="AZ164" s="105" t="s">
        <v>201</v>
      </c>
      <c r="BA164" s="105" t="s">
        <v>2544</v>
      </c>
      <c r="BB164" s="107" t="s">
        <v>25</v>
      </c>
      <c r="BC164" s="105" t="s">
        <v>11</v>
      </c>
      <c r="BD164" s="105"/>
      <c r="BE164" s="105"/>
      <c r="BF164" s="105"/>
      <c r="BG164" s="105"/>
      <c r="BH164" s="105"/>
      <c r="BI164" s="105" t="s">
        <v>2740</v>
      </c>
      <c r="BJ164" s="105" t="s">
        <v>11</v>
      </c>
      <c r="BK164" s="105" t="s">
        <v>11</v>
      </c>
      <c r="BL164" s="105" t="s">
        <v>1009</v>
      </c>
      <c r="BM164" s="105" t="s">
        <v>11</v>
      </c>
      <c r="BN164" s="105" t="s">
        <v>1009</v>
      </c>
      <c r="BO164" s="105" t="s">
        <v>167</v>
      </c>
      <c r="BP164" s="105" t="s">
        <v>2723</v>
      </c>
      <c r="BQ164" s="105" t="s">
        <v>1731</v>
      </c>
      <c r="BR164" s="105">
        <v>1.5660000000000001</v>
      </c>
      <c r="BS164" s="105"/>
      <c r="BT164" s="105">
        <v>95</v>
      </c>
      <c r="BU164" s="105">
        <v>0.53300000000000003</v>
      </c>
      <c r="BV164" s="105">
        <v>4.6050000000000004</v>
      </c>
      <c r="BW164" s="105">
        <v>0.41</v>
      </c>
      <c r="BX164" s="105" t="s">
        <v>11</v>
      </c>
      <c r="BY164" s="105" t="s">
        <v>11</v>
      </c>
      <c r="BZ164" s="105" t="s">
        <v>2724</v>
      </c>
      <c r="CA164" s="105" t="s">
        <v>2725</v>
      </c>
      <c r="CB164" s="105" t="s">
        <v>2726</v>
      </c>
      <c r="CC164" s="105" t="s">
        <v>2727</v>
      </c>
      <c r="CD164" s="106" t="s">
        <v>10</v>
      </c>
      <c r="CE164" s="105"/>
      <c r="CF164" s="105"/>
      <c r="CG164" s="105"/>
      <c r="CH164" s="105"/>
    </row>
    <row r="165" spans="1:86">
      <c r="A165" s="105">
        <v>61</v>
      </c>
      <c r="B165" s="105" t="s">
        <v>2437</v>
      </c>
      <c r="C165" s="105" t="s">
        <v>236</v>
      </c>
      <c r="D165" s="105" t="s">
        <v>2708</v>
      </c>
      <c r="E165" s="105">
        <v>2015</v>
      </c>
      <c r="F165" s="105" t="s">
        <v>2673</v>
      </c>
      <c r="G165" s="107" t="s">
        <v>2709</v>
      </c>
      <c r="H165" s="109" t="s">
        <v>2710</v>
      </c>
      <c r="I165" s="108" t="s">
        <v>2233</v>
      </c>
      <c r="J165" s="108" t="s">
        <v>2234</v>
      </c>
      <c r="K165" s="108" t="s">
        <v>2711</v>
      </c>
      <c r="L165" s="106" t="s">
        <v>2712</v>
      </c>
      <c r="M165" s="110" t="s">
        <v>2713</v>
      </c>
      <c r="N165" s="107" t="s">
        <v>12</v>
      </c>
      <c r="O165" s="107" t="s">
        <v>5277</v>
      </c>
      <c r="P165" s="107" t="s">
        <v>5277</v>
      </c>
      <c r="Q165" s="107" t="s">
        <v>5602</v>
      </c>
      <c r="R165" s="107" t="s">
        <v>2741</v>
      </c>
      <c r="S165" s="107" t="s">
        <v>123</v>
      </c>
      <c r="T165" s="107"/>
      <c r="U165" s="107" t="s">
        <v>2731</v>
      </c>
      <c r="V165" s="107">
        <v>2127</v>
      </c>
      <c r="W165" s="107">
        <f>SUM(11432-2127)</f>
        <v>9305</v>
      </c>
      <c r="X165" s="107" t="s">
        <v>10</v>
      </c>
      <c r="Y165" s="107" t="s">
        <v>10</v>
      </c>
      <c r="Z165" s="107" t="s">
        <v>10</v>
      </c>
      <c r="AA165" s="107" t="s">
        <v>2715</v>
      </c>
      <c r="AB165" s="107" t="s">
        <v>273</v>
      </c>
      <c r="AC165" s="120" t="s">
        <v>2484</v>
      </c>
      <c r="AD165" s="120" t="s">
        <v>5536</v>
      </c>
      <c r="AE165" s="107" t="s">
        <v>1224</v>
      </c>
      <c r="AF165" s="107"/>
      <c r="AG165" s="107"/>
      <c r="AH165" s="107">
        <v>11432</v>
      </c>
      <c r="AI165" s="120">
        <f>INDEX(Exposure_GWASs!F:F,MATCH(Charlie!AE165,Exposure_GWASs!C:C,0))</f>
        <v>249796</v>
      </c>
      <c r="AJ165" s="107" t="s">
        <v>1291</v>
      </c>
      <c r="AK165" s="107" t="s">
        <v>2465</v>
      </c>
      <c r="AL165" s="107" t="s">
        <v>273</v>
      </c>
      <c r="AM165" s="107" t="s">
        <v>1009</v>
      </c>
      <c r="AN165" s="107" t="s">
        <v>2716</v>
      </c>
      <c r="AO165" s="107" t="s">
        <v>11</v>
      </c>
      <c r="AP165" s="107" t="s">
        <v>2717</v>
      </c>
      <c r="AQ165" s="107" t="s">
        <v>2448</v>
      </c>
      <c r="AR165" s="107" t="s">
        <v>2687</v>
      </c>
      <c r="AS165" s="107" t="s">
        <v>2718</v>
      </c>
      <c r="AT165" s="107" t="s">
        <v>2719</v>
      </c>
      <c r="AU165" s="107" t="s">
        <v>10</v>
      </c>
      <c r="AV165" s="107" t="s">
        <v>10</v>
      </c>
      <c r="AW165" s="107" t="s">
        <v>2720</v>
      </c>
      <c r="AX165" s="107">
        <f>INDEX(Exposure_GWASs!S:S,MATCH(Charlie!AE165,Exposure_GWASs!C:C,0))</f>
        <v>32</v>
      </c>
      <c r="AY165" s="105" t="s">
        <v>2721</v>
      </c>
      <c r="AZ165" s="105" t="s">
        <v>201</v>
      </c>
      <c r="BA165" s="105" t="s">
        <v>2544</v>
      </c>
      <c r="BB165" s="107" t="s">
        <v>25</v>
      </c>
      <c r="BC165" s="105" t="s">
        <v>11</v>
      </c>
      <c r="BD165" s="105"/>
      <c r="BE165" s="105"/>
      <c r="BF165" s="105"/>
      <c r="BG165" s="105"/>
      <c r="BH165" s="105"/>
      <c r="BI165" s="105" t="s">
        <v>2742</v>
      </c>
      <c r="BJ165" s="105" t="s">
        <v>11</v>
      </c>
      <c r="BK165" s="105" t="s">
        <v>11</v>
      </c>
      <c r="BL165" s="105" t="s">
        <v>1009</v>
      </c>
      <c r="BM165" s="105" t="s">
        <v>11</v>
      </c>
      <c r="BN165" s="105" t="s">
        <v>1009</v>
      </c>
      <c r="BO165" s="105" t="s">
        <v>167</v>
      </c>
      <c r="BP165" s="105" t="s">
        <v>2723</v>
      </c>
      <c r="BQ165" s="105" t="s">
        <v>1731</v>
      </c>
      <c r="BR165" s="105">
        <v>0.97499999999999998</v>
      </c>
      <c r="BS165" s="105"/>
      <c r="BT165" s="105">
        <v>95</v>
      </c>
      <c r="BU165" s="105">
        <v>0.62</v>
      </c>
      <c r="BV165" s="105">
        <v>1.5329999999999999</v>
      </c>
      <c r="BW165" s="105">
        <v>0.91</v>
      </c>
      <c r="BX165" s="105" t="s">
        <v>11</v>
      </c>
      <c r="BY165" s="105" t="s">
        <v>11</v>
      </c>
      <c r="BZ165" s="105" t="s">
        <v>2724</v>
      </c>
      <c r="CA165" s="105" t="s">
        <v>2725</v>
      </c>
      <c r="CB165" s="105" t="s">
        <v>2726</v>
      </c>
      <c r="CC165" s="105" t="s">
        <v>2727</v>
      </c>
      <c r="CD165" s="106" t="s">
        <v>10</v>
      </c>
      <c r="CE165" s="105"/>
      <c r="CF165" s="105"/>
      <c r="CG165" s="105"/>
      <c r="CH165" s="105"/>
    </row>
    <row r="166" spans="1:86">
      <c r="A166" s="105">
        <v>61</v>
      </c>
      <c r="B166" s="105" t="s">
        <v>2437</v>
      </c>
      <c r="C166" s="105" t="s">
        <v>236</v>
      </c>
      <c r="D166" s="105" t="s">
        <v>2708</v>
      </c>
      <c r="E166" s="105">
        <v>2015</v>
      </c>
      <c r="F166" s="105" t="s">
        <v>2673</v>
      </c>
      <c r="G166" s="107" t="s">
        <v>2709</v>
      </c>
      <c r="H166" s="109" t="s">
        <v>2710</v>
      </c>
      <c r="I166" s="108" t="s">
        <v>2233</v>
      </c>
      <c r="J166" s="108" t="s">
        <v>2234</v>
      </c>
      <c r="K166" s="108" t="s">
        <v>2711</v>
      </c>
      <c r="L166" s="106" t="s">
        <v>2712</v>
      </c>
      <c r="M166" s="110" t="s">
        <v>2713</v>
      </c>
      <c r="N166" s="107" t="s">
        <v>33</v>
      </c>
      <c r="O166" s="107" t="s">
        <v>5812</v>
      </c>
      <c r="P166" s="107" t="s">
        <v>5812</v>
      </c>
      <c r="Q166" s="107" t="s">
        <v>5602</v>
      </c>
      <c r="R166" s="107" t="s">
        <v>2743</v>
      </c>
      <c r="S166" s="107" t="s">
        <v>123</v>
      </c>
      <c r="T166" s="107"/>
      <c r="U166" s="107" t="s">
        <v>295</v>
      </c>
      <c r="V166" s="107">
        <v>1652</v>
      </c>
      <c r="W166" s="107">
        <f>SUM(19384-1652)</f>
        <v>17732</v>
      </c>
      <c r="X166" s="107" t="s">
        <v>10</v>
      </c>
      <c r="Y166" s="107" t="s">
        <v>10</v>
      </c>
      <c r="Z166" s="107" t="s">
        <v>10</v>
      </c>
      <c r="AA166" s="107" t="s">
        <v>2715</v>
      </c>
      <c r="AB166" s="107" t="s">
        <v>273</v>
      </c>
      <c r="AC166" s="120" t="s">
        <v>2484</v>
      </c>
      <c r="AD166" s="120" t="s">
        <v>5536</v>
      </c>
      <c r="AE166" s="107" t="s">
        <v>1224</v>
      </c>
      <c r="AF166" s="107"/>
      <c r="AG166" s="107"/>
      <c r="AH166" s="107">
        <v>19384</v>
      </c>
      <c r="AI166" s="120">
        <f>INDEX(Exposure_GWASs!F:F,MATCH(Charlie!AE166,Exposure_GWASs!C:C,0))</f>
        <v>249796</v>
      </c>
      <c r="AJ166" s="107" t="s">
        <v>1291</v>
      </c>
      <c r="AK166" s="107" t="s">
        <v>2465</v>
      </c>
      <c r="AL166" s="107" t="s">
        <v>273</v>
      </c>
      <c r="AM166" s="107" t="s">
        <v>1009</v>
      </c>
      <c r="AN166" s="107" t="s">
        <v>2716</v>
      </c>
      <c r="AO166" s="107" t="s">
        <v>11</v>
      </c>
      <c r="AP166" s="107" t="s">
        <v>2717</v>
      </c>
      <c r="AQ166" s="107" t="s">
        <v>2448</v>
      </c>
      <c r="AR166" s="107" t="s">
        <v>2687</v>
      </c>
      <c r="AS166" s="107" t="s">
        <v>2718</v>
      </c>
      <c r="AT166" s="107" t="s">
        <v>2719</v>
      </c>
      <c r="AU166" s="107" t="s">
        <v>10</v>
      </c>
      <c r="AV166" s="107" t="s">
        <v>10</v>
      </c>
      <c r="AW166" s="107" t="s">
        <v>2720</v>
      </c>
      <c r="AX166" s="107">
        <f>INDEX(Exposure_GWASs!S:S,MATCH(Charlie!AE166,Exposure_GWASs!C:C,0))</f>
        <v>32</v>
      </c>
      <c r="AY166" s="105" t="s">
        <v>2721</v>
      </c>
      <c r="AZ166" s="105" t="s">
        <v>201</v>
      </c>
      <c r="BA166" s="105" t="s">
        <v>2544</v>
      </c>
      <c r="BB166" s="107" t="s">
        <v>25</v>
      </c>
      <c r="BC166" s="105" t="s">
        <v>11</v>
      </c>
      <c r="BD166" s="105"/>
      <c r="BE166" s="105"/>
      <c r="BF166" s="105"/>
      <c r="BG166" s="105"/>
      <c r="BH166" s="105"/>
      <c r="BI166" s="105" t="s">
        <v>2722</v>
      </c>
      <c r="BJ166" s="105" t="s">
        <v>11</v>
      </c>
      <c r="BK166" s="105" t="s">
        <v>11</v>
      </c>
      <c r="BL166" s="105" t="s">
        <v>1009</v>
      </c>
      <c r="BM166" s="105" t="s">
        <v>11</v>
      </c>
      <c r="BN166" s="105" t="s">
        <v>1009</v>
      </c>
      <c r="BO166" s="105" t="s">
        <v>167</v>
      </c>
      <c r="BP166" s="105" t="s">
        <v>2723</v>
      </c>
      <c r="BQ166" s="105" t="s">
        <v>1731</v>
      </c>
      <c r="BR166" s="105">
        <v>1.925</v>
      </c>
      <c r="BS166" s="105"/>
      <c r="BT166" s="105">
        <v>95</v>
      </c>
      <c r="BU166" s="105">
        <v>1.123</v>
      </c>
      <c r="BV166" s="105">
        <v>3.3</v>
      </c>
      <c r="BW166" s="105">
        <v>0.02</v>
      </c>
      <c r="BX166" s="105" t="s">
        <v>11</v>
      </c>
      <c r="BY166" s="105" t="s">
        <v>11</v>
      </c>
      <c r="BZ166" s="105" t="s">
        <v>2724</v>
      </c>
      <c r="CA166" s="105" t="s">
        <v>2725</v>
      </c>
      <c r="CB166" s="105" t="s">
        <v>2726</v>
      </c>
      <c r="CC166" s="105" t="s">
        <v>2727</v>
      </c>
      <c r="CD166" s="106" t="s">
        <v>10</v>
      </c>
      <c r="CE166" s="105"/>
      <c r="CF166" s="105"/>
      <c r="CG166" s="105"/>
      <c r="CH166" s="105"/>
    </row>
    <row r="167" spans="1:86">
      <c r="A167" s="105">
        <v>61</v>
      </c>
      <c r="B167" s="105" t="s">
        <v>2437</v>
      </c>
      <c r="C167" s="105" t="s">
        <v>236</v>
      </c>
      <c r="D167" s="105" t="s">
        <v>2708</v>
      </c>
      <c r="E167" s="105">
        <v>2015</v>
      </c>
      <c r="F167" s="105" t="s">
        <v>2673</v>
      </c>
      <c r="G167" s="107" t="s">
        <v>2709</v>
      </c>
      <c r="H167" s="109" t="s">
        <v>2710</v>
      </c>
      <c r="I167" s="108" t="s">
        <v>2233</v>
      </c>
      <c r="J167" s="108" t="s">
        <v>2234</v>
      </c>
      <c r="K167" s="108" t="s">
        <v>2711</v>
      </c>
      <c r="L167" s="106" t="s">
        <v>2712</v>
      </c>
      <c r="M167" s="110" t="s">
        <v>2713</v>
      </c>
      <c r="N167" s="107" t="s">
        <v>12</v>
      </c>
      <c r="O167" s="107" t="s">
        <v>5812</v>
      </c>
      <c r="P167" s="107" t="s">
        <v>5812</v>
      </c>
      <c r="Q167" s="107" t="s">
        <v>5602</v>
      </c>
      <c r="R167" s="107" t="s">
        <v>2744</v>
      </c>
      <c r="S167" s="107" t="s">
        <v>123</v>
      </c>
      <c r="T167" s="107"/>
      <c r="U167" s="107" t="s">
        <v>268</v>
      </c>
      <c r="V167" s="107">
        <v>671</v>
      </c>
      <c r="W167" s="107">
        <f>SUM(AH167-V167)</f>
        <v>9013</v>
      </c>
      <c r="X167" s="107" t="s">
        <v>10</v>
      </c>
      <c r="Y167" s="107" t="s">
        <v>10</v>
      </c>
      <c r="Z167" s="107" t="s">
        <v>10</v>
      </c>
      <c r="AA167" s="107" t="s">
        <v>2715</v>
      </c>
      <c r="AB167" s="107" t="s">
        <v>273</v>
      </c>
      <c r="AC167" s="120" t="s">
        <v>2484</v>
      </c>
      <c r="AD167" s="120" t="s">
        <v>5536</v>
      </c>
      <c r="AE167" s="107" t="s">
        <v>1224</v>
      </c>
      <c r="AF167" s="107"/>
      <c r="AG167" s="107"/>
      <c r="AH167" s="107">
        <v>9684</v>
      </c>
      <c r="AI167" s="120">
        <f>INDEX(Exposure_GWASs!F:F,MATCH(Charlie!AE167,Exposure_GWASs!C:C,0))</f>
        <v>249796</v>
      </c>
      <c r="AJ167" s="107" t="s">
        <v>1291</v>
      </c>
      <c r="AK167" s="107" t="s">
        <v>2465</v>
      </c>
      <c r="AL167" s="107" t="s">
        <v>273</v>
      </c>
      <c r="AM167" s="107" t="s">
        <v>1009</v>
      </c>
      <c r="AN167" s="107" t="s">
        <v>2716</v>
      </c>
      <c r="AO167" s="107" t="s">
        <v>11</v>
      </c>
      <c r="AP167" s="107" t="s">
        <v>2717</v>
      </c>
      <c r="AQ167" s="107" t="s">
        <v>2448</v>
      </c>
      <c r="AR167" s="107" t="s">
        <v>2687</v>
      </c>
      <c r="AS167" s="107" t="s">
        <v>2718</v>
      </c>
      <c r="AT167" s="107" t="s">
        <v>2719</v>
      </c>
      <c r="AU167" s="107" t="s">
        <v>10</v>
      </c>
      <c r="AV167" s="107" t="s">
        <v>10</v>
      </c>
      <c r="AW167" s="107" t="s">
        <v>2720</v>
      </c>
      <c r="AX167" s="107">
        <f>INDEX(Exposure_GWASs!S:S,MATCH(Charlie!AE167,Exposure_GWASs!C:C,0))</f>
        <v>32</v>
      </c>
      <c r="AY167" s="105" t="s">
        <v>2721</v>
      </c>
      <c r="AZ167" s="105" t="s">
        <v>201</v>
      </c>
      <c r="BA167" s="105" t="s">
        <v>2544</v>
      </c>
      <c r="BB167" s="107" t="s">
        <v>25</v>
      </c>
      <c r="BC167" s="105" t="s">
        <v>11</v>
      </c>
      <c r="BD167" s="105"/>
      <c r="BE167" s="105"/>
      <c r="BF167" s="105"/>
      <c r="BG167" s="105"/>
      <c r="BH167" s="105"/>
      <c r="BI167" s="105" t="s">
        <v>2729</v>
      </c>
      <c r="BJ167" s="105" t="s">
        <v>11</v>
      </c>
      <c r="BK167" s="105" t="s">
        <v>11</v>
      </c>
      <c r="BL167" s="105" t="s">
        <v>1009</v>
      </c>
      <c r="BM167" s="105" t="s">
        <v>11</v>
      </c>
      <c r="BN167" s="105" t="s">
        <v>1009</v>
      </c>
      <c r="BO167" s="105" t="s">
        <v>167</v>
      </c>
      <c r="BP167" s="105" t="s">
        <v>2723</v>
      </c>
      <c r="BQ167" s="105" t="s">
        <v>1731</v>
      </c>
      <c r="BR167" s="105">
        <v>3.3260000000000001</v>
      </c>
      <c r="BS167" s="105"/>
      <c r="BT167" s="105">
        <v>95</v>
      </c>
      <c r="BU167" s="105">
        <v>1.597</v>
      </c>
      <c r="BV167" s="105">
        <v>6.9269999999999996</v>
      </c>
      <c r="BW167" s="105">
        <v>1E-3</v>
      </c>
      <c r="BX167" s="105" t="s">
        <v>11</v>
      </c>
      <c r="BY167" s="105" t="s">
        <v>11</v>
      </c>
      <c r="BZ167" s="105" t="s">
        <v>2724</v>
      </c>
      <c r="CA167" s="105" t="s">
        <v>2725</v>
      </c>
      <c r="CB167" s="105" t="s">
        <v>2726</v>
      </c>
      <c r="CC167" s="105" t="s">
        <v>2727</v>
      </c>
      <c r="CD167" s="106" t="s">
        <v>10</v>
      </c>
      <c r="CE167" s="105"/>
      <c r="CF167" s="105"/>
      <c r="CG167" s="105"/>
      <c r="CH167" s="105"/>
    </row>
    <row r="168" spans="1:86">
      <c r="A168" s="105">
        <v>61</v>
      </c>
      <c r="B168" s="105" t="s">
        <v>2437</v>
      </c>
      <c r="C168" s="105" t="s">
        <v>236</v>
      </c>
      <c r="D168" s="105" t="s">
        <v>2708</v>
      </c>
      <c r="E168" s="105">
        <v>2015</v>
      </c>
      <c r="F168" s="105" t="s">
        <v>2673</v>
      </c>
      <c r="G168" s="107" t="s">
        <v>2709</v>
      </c>
      <c r="H168" s="109" t="s">
        <v>2710</v>
      </c>
      <c r="I168" s="108" t="s">
        <v>2233</v>
      </c>
      <c r="J168" s="108" t="s">
        <v>2234</v>
      </c>
      <c r="K168" s="108" t="s">
        <v>2711</v>
      </c>
      <c r="L168" s="106" t="s">
        <v>2712</v>
      </c>
      <c r="M168" s="110" t="s">
        <v>2713</v>
      </c>
      <c r="N168" s="107" t="s">
        <v>12</v>
      </c>
      <c r="O168" s="107" t="s">
        <v>5812</v>
      </c>
      <c r="P168" s="107" t="s">
        <v>5812</v>
      </c>
      <c r="Q168" s="107" t="s">
        <v>5602</v>
      </c>
      <c r="R168" s="107" t="s">
        <v>2745</v>
      </c>
      <c r="S168" s="107" t="s">
        <v>123</v>
      </c>
      <c r="T168" s="107"/>
      <c r="U168" s="107" t="s">
        <v>2731</v>
      </c>
      <c r="V168" s="107">
        <v>974</v>
      </c>
      <c r="W168" s="107">
        <f t="shared" ref="W168:W172" si="2">SUM(AH168-V168)</f>
        <v>8626</v>
      </c>
      <c r="X168" s="107" t="s">
        <v>10</v>
      </c>
      <c r="Y168" s="107" t="s">
        <v>10</v>
      </c>
      <c r="Z168" s="107" t="s">
        <v>10</v>
      </c>
      <c r="AA168" s="107" t="s">
        <v>2715</v>
      </c>
      <c r="AB168" s="107" t="s">
        <v>273</v>
      </c>
      <c r="AC168" s="120" t="s">
        <v>2484</v>
      </c>
      <c r="AD168" s="120" t="s">
        <v>5536</v>
      </c>
      <c r="AE168" s="107" t="s">
        <v>1224</v>
      </c>
      <c r="AF168" s="107"/>
      <c r="AG168" s="107"/>
      <c r="AH168" s="107">
        <v>9600</v>
      </c>
      <c r="AI168" s="120">
        <f>INDEX(Exposure_GWASs!F:F,MATCH(Charlie!AE168,Exposure_GWASs!C:C,0))</f>
        <v>249796</v>
      </c>
      <c r="AJ168" s="107" t="s">
        <v>1291</v>
      </c>
      <c r="AK168" s="107" t="s">
        <v>2465</v>
      </c>
      <c r="AL168" s="107" t="s">
        <v>273</v>
      </c>
      <c r="AM168" s="107" t="s">
        <v>1009</v>
      </c>
      <c r="AN168" s="107" t="s">
        <v>2716</v>
      </c>
      <c r="AO168" s="107" t="s">
        <v>11</v>
      </c>
      <c r="AP168" s="107" t="s">
        <v>2717</v>
      </c>
      <c r="AQ168" s="107" t="s">
        <v>2448</v>
      </c>
      <c r="AR168" s="107" t="s">
        <v>2687</v>
      </c>
      <c r="AS168" s="107" t="s">
        <v>2718</v>
      </c>
      <c r="AT168" s="107" t="s">
        <v>2719</v>
      </c>
      <c r="AU168" s="107" t="s">
        <v>10</v>
      </c>
      <c r="AV168" s="107" t="s">
        <v>10</v>
      </c>
      <c r="AW168" s="107" t="s">
        <v>2720</v>
      </c>
      <c r="AX168" s="107">
        <f>INDEX(Exposure_GWASs!S:S,MATCH(Charlie!AE168,Exposure_GWASs!C:C,0))</f>
        <v>32</v>
      </c>
      <c r="AY168" s="105" t="s">
        <v>2721</v>
      </c>
      <c r="AZ168" s="105" t="s">
        <v>201</v>
      </c>
      <c r="BA168" s="105" t="s">
        <v>2544</v>
      </c>
      <c r="BB168" s="107" t="s">
        <v>25</v>
      </c>
      <c r="BC168" s="105" t="s">
        <v>11</v>
      </c>
      <c r="BD168" s="105"/>
      <c r="BE168" s="105"/>
      <c r="BF168" s="105"/>
      <c r="BG168" s="105"/>
      <c r="BH168" s="105"/>
      <c r="BI168" s="105" t="s">
        <v>2732</v>
      </c>
      <c r="BJ168" s="105" t="s">
        <v>11</v>
      </c>
      <c r="BK168" s="105" t="s">
        <v>11</v>
      </c>
      <c r="BL168" s="105" t="s">
        <v>1009</v>
      </c>
      <c r="BM168" s="105" t="s">
        <v>11</v>
      </c>
      <c r="BN168" s="105" t="s">
        <v>1009</v>
      </c>
      <c r="BO168" s="105" t="s">
        <v>167</v>
      </c>
      <c r="BP168" s="105" t="s">
        <v>2723</v>
      </c>
      <c r="BQ168" s="105" t="s">
        <v>1731</v>
      </c>
      <c r="BR168" s="105">
        <v>1.417</v>
      </c>
      <c r="BS168" s="105"/>
      <c r="BT168" s="105">
        <v>95</v>
      </c>
      <c r="BU168" s="105">
        <v>0.72099999999999997</v>
      </c>
      <c r="BV168" s="105">
        <v>2.7810000000000001</v>
      </c>
      <c r="BW168" s="105">
        <v>0.31</v>
      </c>
      <c r="BX168" s="105" t="s">
        <v>11</v>
      </c>
      <c r="BY168" s="105" t="s">
        <v>11</v>
      </c>
      <c r="BZ168" s="105" t="s">
        <v>2724</v>
      </c>
      <c r="CA168" s="105" t="s">
        <v>2725</v>
      </c>
      <c r="CB168" s="105" t="s">
        <v>2726</v>
      </c>
      <c r="CC168" s="105" t="s">
        <v>2727</v>
      </c>
      <c r="CD168" s="106" t="s">
        <v>10</v>
      </c>
      <c r="CE168" s="105"/>
      <c r="CF168" s="105"/>
      <c r="CG168" s="105"/>
      <c r="CH168" s="105"/>
    </row>
    <row r="169" spans="1:86">
      <c r="A169" s="105">
        <v>61</v>
      </c>
      <c r="B169" s="105" t="s">
        <v>2437</v>
      </c>
      <c r="C169" s="105" t="s">
        <v>236</v>
      </c>
      <c r="D169" s="105" t="s">
        <v>2708</v>
      </c>
      <c r="E169" s="105">
        <v>2015</v>
      </c>
      <c r="F169" s="105" t="s">
        <v>2673</v>
      </c>
      <c r="G169" s="107" t="s">
        <v>2709</v>
      </c>
      <c r="H169" s="109" t="s">
        <v>2710</v>
      </c>
      <c r="I169" s="108" t="s">
        <v>2233</v>
      </c>
      <c r="J169" s="108" t="s">
        <v>2234</v>
      </c>
      <c r="K169" s="108" t="s">
        <v>2711</v>
      </c>
      <c r="L169" s="106" t="s">
        <v>2712</v>
      </c>
      <c r="M169" s="110" t="s">
        <v>2713</v>
      </c>
      <c r="N169" s="107" t="s">
        <v>12</v>
      </c>
      <c r="O169" s="107" t="s">
        <v>5812</v>
      </c>
      <c r="P169" s="107" t="s">
        <v>5812</v>
      </c>
      <c r="Q169" s="107" t="s">
        <v>5602</v>
      </c>
      <c r="R169" s="107" t="s">
        <v>2746</v>
      </c>
      <c r="S169" s="107" t="s">
        <v>123</v>
      </c>
      <c r="T169" s="107"/>
      <c r="U169" s="107" t="s">
        <v>295</v>
      </c>
      <c r="V169" s="107">
        <v>27</v>
      </c>
      <c r="W169" s="107">
        <f t="shared" si="2"/>
        <v>383</v>
      </c>
      <c r="X169" s="107" t="s">
        <v>10</v>
      </c>
      <c r="Y169" s="107" t="s">
        <v>10</v>
      </c>
      <c r="Z169" s="107" t="s">
        <v>10</v>
      </c>
      <c r="AA169" s="107" t="s">
        <v>2715</v>
      </c>
      <c r="AB169" s="107" t="s">
        <v>273</v>
      </c>
      <c r="AC169" s="120" t="s">
        <v>2484</v>
      </c>
      <c r="AD169" s="120" t="s">
        <v>5536</v>
      </c>
      <c r="AE169" s="107" t="s">
        <v>1224</v>
      </c>
      <c r="AF169" s="107"/>
      <c r="AG169" s="107"/>
      <c r="AH169" s="107">
        <v>410</v>
      </c>
      <c r="AI169" s="120">
        <f>INDEX(Exposure_GWASs!F:F,MATCH(Charlie!AE169,Exposure_GWASs!C:C,0))</f>
        <v>249796</v>
      </c>
      <c r="AJ169" s="107" t="s">
        <v>1291</v>
      </c>
      <c r="AK169" s="107" t="s">
        <v>2465</v>
      </c>
      <c r="AL169" s="107" t="s">
        <v>273</v>
      </c>
      <c r="AM169" s="107" t="s">
        <v>1009</v>
      </c>
      <c r="AN169" s="107" t="s">
        <v>2716</v>
      </c>
      <c r="AO169" s="107" t="s">
        <v>11</v>
      </c>
      <c r="AP169" s="107" t="s">
        <v>2717</v>
      </c>
      <c r="AQ169" s="107" t="s">
        <v>2448</v>
      </c>
      <c r="AR169" s="107" t="s">
        <v>2687</v>
      </c>
      <c r="AS169" s="107" t="s">
        <v>2718</v>
      </c>
      <c r="AT169" s="107" t="s">
        <v>2719</v>
      </c>
      <c r="AU169" s="107" t="s">
        <v>10</v>
      </c>
      <c r="AV169" s="107" t="s">
        <v>10</v>
      </c>
      <c r="AW169" s="107" t="s">
        <v>2720</v>
      </c>
      <c r="AX169" s="107">
        <f>INDEX(Exposure_GWASs!S:S,MATCH(Charlie!AE169,Exposure_GWASs!C:C,0))</f>
        <v>32</v>
      </c>
      <c r="AY169" s="105" t="s">
        <v>2721</v>
      </c>
      <c r="AZ169" s="105" t="s">
        <v>201</v>
      </c>
      <c r="BA169" s="105" t="s">
        <v>2544</v>
      </c>
      <c r="BB169" s="107" t="s">
        <v>25</v>
      </c>
      <c r="BC169" s="105" t="s">
        <v>11</v>
      </c>
      <c r="BD169" s="105"/>
      <c r="BE169" s="105"/>
      <c r="BF169" s="105"/>
      <c r="BG169" s="105"/>
      <c r="BH169" s="105"/>
      <c r="BI169" s="105" t="s">
        <v>2734</v>
      </c>
      <c r="BJ169" s="105" t="s">
        <v>11</v>
      </c>
      <c r="BK169" s="105" t="s">
        <v>11</v>
      </c>
      <c r="BL169" s="105" t="s">
        <v>1009</v>
      </c>
      <c r="BM169" s="105" t="s">
        <v>11</v>
      </c>
      <c r="BN169" s="105" t="s">
        <v>1009</v>
      </c>
      <c r="BO169" s="105" t="s">
        <v>167</v>
      </c>
      <c r="BP169" s="105" t="s">
        <v>2723</v>
      </c>
      <c r="BQ169" s="105" t="s">
        <v>1731</v>
      </c>
      <c r="BR169" s="105">
        <v>1.7150000000000001</v>
      </c>
      <c r="BS169" s="105"/>
      <c r="BT169" s="105">
        <v>95</v>
      </c>
      <c r="BU169" s="105">
        <v>3.4000000000000002E-2</v>
      </c>
      <c r="BV169" s="105">
        <v>87.320999999999998</v>
      </c>
      <c r="BW169" s="105">
        <v>0.79</v>
      </c>
      <c r="BX169" s="105" t="s">
        <v>11</v>
      </c>
      <c r="BY169" s="105" t="s">
        <v>11</v>
      </c>
      <c r="BZ169" s="105" t="s">
        <v>2724</v>
      </c>
      <c r="CA169" s="105" t="s">
        <v>2725</v>
      </c>
      <c r="CB169" s="105" t="s">
        <v>2726</v>
      </c>
      <c r="CC169" s="105" t="s">
        <v>2727</v>
      </c>
      <c r="CD169" s="106" t="s">
        <v>10</v>
      </c>
      <c r="CE169" s="105"/>
      <c r="CF169" s="105"/>
      <c r="CG169" s="105"/>
      <c r="CH169" s="105"/>
    </row>
    <row r="170" spans="1:86">
      <c r="A170" s="105">
        <v>61</v>
      </c>
      <c r="B170" s="105" t="s">
        <v>2437</v>
      </c>
      <c r="C170" s="105" t="s">
        <v>236</v>
      </c>
      <c r="D170" s="105" t="s">
        <v>2708</v>
      </c>
      <c r="E170" s="105">
        <v>2015</v>
      </c>
      <c r="F170" s="105" t="s">
        <v>2673</v>
      </c>
      <c r="G170" s="107" t="s">
        <v>2709</v>
      </c>
      <c r="H170" s="109" t="s">
        <v>2710</v>
      </c>
      <c r="I170" s="108" t="s">
        <v>2233</v>
      </c>
      <c r="J170" s="108" t="s">
        <v>2234</v>
      </c>
      <c r="K170" s="108" t="s">
        <v>2711</v>
      </c>
      <c r="L170" s="106" t="s">
        <v>2712</v>
      </c>
      <c r="M170" s="110" t="s">
        <v>2713</v>
      </c>
      <c r="N170" s="107" t="s">
        <v>12</v>
      </c>
      <c r="O170" s="107" t="s">
        <v>5812</v>
      </c>
      <c r="P170" s="107" t="s">
        <v>5812</v>
      </c>
      <c r="Q170" s="107" t="s">
        <v>5602</v>
      </c>
      <c r="R170" s="107" t="s">
        <v>2747</v>
      </c>
      <c r="S170" s="107" t="s">
        <v>123</v>
      </c>
      <c r="T170" s="107"/>
      <c r="U170" s="107" t="s">
        <v>140</v>
      </c>
      <c r="V170" s="107">
        <v>1612</v>
      </c>
      <c r="W170" s="107">
        <f t="shared" si="2"/>
        <v>16836</v>
      </c>
      <c r="X170" s="107" t="s">
        <v>10</v>
      </c>
      <c r="Y170" s="107" t="s">
        <v>10</v>
      </c>
      <c r="Z170" s="107" t="s">
        <v>10</v>
      </c>
      <c r="AA170" s="107" t="s">
        <v>2715</v>
      </c>
      <c r="AB170" s="107" t="s">
        <v>273</v>
      </c>
      <c r="AC170" s="120" t="s">
        <v>2484</v>
      </c>
      <c r="AD170" s="120" t="s">
        <v>5536</v>
      </c>
      <c r="AE170" s="107" t="s">
        <v>1224</v>
      </c>
      <c r="AF170" s="107"/>
      <c r="AG170" s="107"/>
      <c r="AH170" s="107">
        <v>18448</v>
      </c>
      <c r="AI170" s="120">
        <f>INDEX(Exposure_GWASs!F:F,MATCH(Charlie!AE170,Exposure_GWASs!C:C,0))</f>
        <v>249796</v>
      </c>
      <c r="AJ170" s="107" t="s">
        <v>1291</v>
      </c>
      <c r="AK170" s="107" t="s">
        <v>2465</v>
      </c>
      <c r="AL170" s="107" t="s">
        <v>273</v>
      </c>
      <c r="AM170" s="107" t="s">
        <v>1009</v>
      </c>
      <c r="AN170" s="107" t="s">
        <v>2716</v>
      </c>
      <c r="AO170" s="107" t="s">
        <v>11</v>
      </c>
      <c r="AP170" s="107" t="s">
        <v>2717</v>
      </c>
      <c r="AQ170" s="107" t="s">
        <v>2448</v>
      </c>
      <c r="AR170" s="107" t="s">
        <v>2687</v>
      </c>
      <c r="AS170" s="107" t="s">
        <v>2718</v>
      </c>
      <c r="AT170" s="107" t="s">
        <v>2719</v>
      </c>
      <c r="AU170" s="107" t="s">
        <v>10</v>
      </c>
      <c r="AV170" s="107" t="s">
        <v>10</v>
      </c>
      <c r="AW170" s="107" t="s">
        <v>2720</v>
      </c>
      <c r="AX170" s="107">
        <f>INDEX(Exposure_GWASs!S:S,MATCH(Charlie!AE170,Exposure_GWASs!C:C,0))</f>
        <v>32</v>
      </c>
      <c r="AY170" s="105" t="s">
        <v>2721</v>
      </c>
      <c r="AZ170" s="105" t="s">
        <v>201</v>
      </c>
      <c r="BA170" s="105" t="s">
        <v>2544</v>
      </c>
      <c r="BB170" s="107" t="s">
        <v>25</v>
      </c>
      <c r="BC170" s="105" t="s">
        <v>11</v>
      </c>
      <c r="BD170" s="105"/>
      <c r="BE170" s="105"/>
      <c r="BF170" s="105"/>
      <c r="BG170" s="105"/>
      <c r="BH170" s="105"/>
      <c r="BI170" s="105" t="s">
        <v>2736</v>
      </c>
      <c r="BJ170" s="105" t="s">
        <v>11</v>
      </c>
      <c r="BK170" s="105" t="s">
        <v>11</v>
      </c>
      <c r="BL170" s="105" t="s">
        <v>1009</v>
      </c>
      <c r="BM170" s="105" t="s">
        <v>11</v>
      </c>
      <c r="BN170" s="105" t="s">
        <v>1009</v>
      </c>
      <c r="BO170" s="105" t="s">
        <v>167</v>
      </c>
      <c r="BP170" s="105" t="s">
        <v>2723</v>
      </c>
      <c r="BQ170" s="105" t="s">
        <v>1731</v>
      </c>
      <c r="BR170" s="105">
        <v>1.964</v>
      </c>
      <c r="BS170" s="105"/>
      <c r="BT170" s="105">
        <v>95</v>
      </c>
      <c r="BU170" s="105">
        <v>1.137</v>
      </c>
      <c r="BV170" s="105">
        <v>3.3919999999999999</v>
      </c>
      <c r="BW170" s="105">
        <v>0.02</v>
      </c>
      <c r="BX170" s="105" t="s">
        <v>11</v>
      </c>
      <c r="BY170" s="105" t="s">
        <v>11</v>
      </c>
      <c r="BZ170" s="105" t="s">
        <v>2724</v>
      </c>
      <c r="CA170" s="105" t="s">
        <v>2725</v>
      </c>
      <c r="CB170" s="105" t="s">
        <v>2726</v>
      </c>
      <c r="CC170" s="105" t="s">
        <v>2727</v>
      </c>
      <c r="CD170" s="106" t="s">
        <v>10</v>
      </c>
      <c r="CE170" s="105"/>
      <c r="CF170" s="105"/>
      <c r="CG170" s="105"/>
      <c r="CH170" s="105"/>
    </row>
    <row r="171" spans="1:86">
      <c r="A171" s="105">
        <v>61</v>
      </c>
      <c r="B171" s="105" t="s">
        <v>2437</v>
      </c>
      <c r="C171" s="105" t="s">
        <v>236</v>
      </c>
      <c r="D171" s="105" t="s">
        <v>2708</v>
      </c>
      <c r="E171" s="105">
        <v>2015</v>
      </c>
      <c r="F171" s="105" t="s">
        <v>2673</v>
      </c>
      <c r="G171" s="107" t="s">
        <v>2709</v>
      </c>
      <c r="H171" s="109" t="s">
        <v>2710</v>
      </c>
      <c r="I171" s="108" t="s">
        <v>2233</v>
      </c>
      <c r="J171" s="108" t="s">
        <v>2234</v>
      </c>
      <c r="K171" s="108" t="s">
        <v>2711</v>
      </c>
      <c r="L171" s="106" t="s">
        <v>2712</v>
      </c>
      <c r="M171" s="110" t="s">
        <v>2713</v>
      </c>
      <c r="N171" s="107" t="s">
        <v>12</v>
      </c>
      <c r="O171" s="107" t="s">
        <v>5812</v>
      </c>
      <c r="P171" s="107" t="s">
        <v>5812</v>
      </c>
      <c r="Q171" s="107" t="s">
        <v>5602</v>
      </c>
      <c r="R171" s="107" t="s">
        <v>2748</v>
      </c>
      <c r="S171" s="107" t="s">
        <v>123</v>
      </c>
      <c r="T171" s="107"/>
      <c r="U171" s="107" t="s">
        <v>268</v>
      </c>
      <c r="V171" s="107">
        <v>658</v>
      </c>
      <c r="W171" s="107">
        <f t="shared" si="2"/>
        <v>8612</v>
      </c>
      <c r="X171" s="107" t="s">
        <v>10</v>
      </c>
      <c r="Y171" s="107" t="s">
        <v>10</v>
      </c>
      <c r="Z171" s="107" t="s">
        <v>10</v>
      </c>
      <c r="AA171" s="107" t="s">
        <v>2715</v>
      </c>
      <c r="AB171" s="107" t="s">
        <v>273</v>
      </c>
      <c r="AC171" s="120" t="s">
        <v>2484</v>
      </c>
      <c r="AD171" s="120" t="s">
        <v>5536</v>
      </c>
      <c r="AE171" s="107" t="s">
        <v>1224</v>
      </c>
      <c r="AF171" s="107"/>
      <c r="AG171" s="107"/>
      <c r="AH171" s="107">
        <v>9270</v>
      </c>
      <c r="AI171" s="120">
        <f>INDEX(Exposure_GWASs!F:F,MATCH(Charlie!AE171,Exposure_GWASs!C:C,0))</f>
        <v>249796</v>
      </c>
      <c r="AJ171" s="107" t="s">
        <v>1291</v>
      </c>
      <c r="AK171" s="107" t="s">
        <v>2465</v>
      </c>
      <c r="AL171" s="107" t="s">
        <v>273</v>
      </c>
      <c r="AM171" s="107" t="s">
        <v>1009</v>
      </c>
      <c r="AN171" s="107" t="s">
        <v>2716</v>
      </c>
      <c r="AO171" s="107" t="s">
        <v>11</v>
      </c>
      <c r="AP171" s="107" t="s">
        <v>2717</v>
      </c>
      <c r="AQ171" s="107" t="s">
        <v>2448</v>
      </c>
      <c r="AR171" s="107" t="s">
        <v>2687</v>
      </c>
      <c r="AS171" s="107" t="s">
        <v>2718</v>
      </c>
      <c r="AT171" s="107" t="s">
        <v>2719</v>
      </c>
      <c r="AU171" s="107" t="s">
        <v>10</v>
      </c>
      <c r="AV171" s="107" t="s">
        <v>10</v>
      </c>
      <c r="AW171" s="107" t="s">
        <v>2720</v>
      </c>
      <c r="AX171" s="107">
        <f>INDEX(Exposure_GWASs!S:S,MATCH(Charlie!AE171,Exposure_GWASs!C:C,0))</f>
        <v>32</v>
      </c>
      <c r="AY171" s="105" t="s">
        <v>2721</v>
      </c>
      <c r="AZ171" s="105" t="s">
        <v>201</v>
      </c>
      <c r="BA171" s="105" t="s">
        <v>2544</v>
      </c>
      <c r="BB171" s="107" t="s">
        <v>25</v>
      </c>
      <c r="BC171" s="105" t="s">
        <v>11</v>
      </c>
      <c r="BD171" s="105"/>
      <c r="BE171" s="105"/>
      <c r="BF171" s="105"/>
      <c r="BG171" s="105"/>
      <c r="BH171" s="105"/>
      <c r="BI171" s="105" t="s">
        <v>2740</v>
      </c>
      <c r="BJ171" s="105" t="s">
        <v>11</v>
      </c>
      <c r="BK171" s="105" t="s">
        <v>11</v>
      </c>
      <c r="BL171" s="105" t="s">
        <v>1009</v>
      </c>
      <c r="BM171" s="105" t="s">
        <v>11</v>
      </c>
      <c r="BN171" s="105" t="s">
        <v>1009</v>
      </c>
      <c r="BO171" s="105" t="s">
        <v>167</v>
      </c>
      <c r="BP171" s="105" t="s">
        <v>2723</v>
      </c>
      <c r="BQ171" s="105" t="s">
        <v>1731</v>
      </c>
      <c r="BR171" s="105">
        <v>3.2189999999999999</v>
      </c>
      <c r="BS171" s="105"/>
      <c r="BT171" s="105">
        <v>95</v>
      </c>
      <c r="BU171" s="105">
        <v>1.371</v>
      </c>
      <c r="BV171" s="105">
        <v>7.5579999999999998</v>
      </c>
      <c r="BW171" s="105">
        <v>0.01</v>
      </c>
      <c r="BX171" s="105" t="s">
        <v>11</v>
      </c>
      <c r="BY171" s="105" t="s">
        <v>11</v>
      </c>
      <c r="BZ171" s="105" t="s">
        <v>2724</v>
      </c>
      <c r="CA171" s="105" t="s">
        <v>2725</v>
      </c>
      <c r="CB171" s="105" t="s">
        <v>2726</v>
      </c>
      <c r="CC171" s="105" t="s">
        <v>2727</v>
      </c>
      <c r="CD171" s="106" t="s">
        <v>10</v>
      </c>
      <c r="CE171" s="105"/>
      <c r="CF171" s="105"/>
      <c r="CG171" s="105"/>
      <c r="CH171" s="105"/>
    </row>
    <row r="172" spans="1:86">
      <c r="A172" s="105">
        <v>61</v>
      </c>
      <c r="B172" s="105" t="s">
        <v>2437</v>
      </c>
      <c r="C172" s="105" t="s">
        <v>236</v>
      </c>
      <c r="D172" s="105" t="s">
        <v>2708</v>
      </c>
      <c r="E172" s="105">
        <v>2015</v>
      </c>
      <c r="F172" s="105" t="s">
        <v>2673</v>
      </c>
      <c r="G172" s="107" t="s">
        <v>2709</v>
      </c>
      <c r="H172" s="109" t="s">
        <v>2710</v>
      </c>
      <c r="I172" s="108" t="s">
        <v>2233</v>
      </c>
      <c r="J172" s="108" t="s">
        <v>2234</v>
      </c>
      <c r="K172" s="108" t="s">
        <v>2711</v>
      </c>
      <c r="L172" s="106" t="s">
        <v>2712</v>
      </c>
      <c r="M172" s="110" t="s">
        <v>2713</v>
      </c>
      <c r="N172" s="107" t="s">
        <v>12</v>
      </c>
      <c r="O172" s="107" t="s">
        <v>5812</v>
      </c>
      <c r="P172" s="107" t="s">
        <v>5812</v>
      </c>
      <c r="Q172" s="107" t="s">
        <v>5602</v>
      </c>
      <c r="R172" s="107" t="s">
        <v>2749</v>
      </c>
      <c r="S172" s="107" t="s">
        <v>123</v>
      </c>
      <c r="T172" s="107"/>
      <c r="U172" s="107" t="s">
        <v>2731</v>
      </c>
      <c r="V172" s="107">
        <v>947</v>
      </c>
      <c r="W172" s="107">
        <f t="shared" si="2"/>
        <v>8164</v>
      </c>
      <c r="X172" s="107" t="s">
        <v>10</v>
      </c>
      <c r="Y172" s="107" t="s">
        <v>10</v>
      </c>
      <c r="Z172" s="107" t="s">
        <v>10</v>
      </c>
      <c r="AA172" s="107" t="s">
        <v>2715</v>
      </c>
      <c r="AB172" s="107" t="s">
        <v>273</v>
      </c>
      <c r="AC172" s="120" t="s">
        <v>2484</v>
      </c>
      <c r="AD172" s="120" t="s">
        <v>5536</v>
      </c>
      <c r="AE172" s="107" t="s">
        <v>1224</v>
      </c>
      <c r="AF172" s="107"/>
      <c r="AG172" s="107"/>
      <c r="AH172" s="107">
        <v>9111</v>
      </c>
      <c r="AI172" s="120">
        <f>INDEX(Exposure_GWASs!F:F,MATCH(Charlie!AE172,Exposure_GWASs!C:C,0))</f>
        <v>249796</v>
      </c>
      <c r="AJ172" s="107" t="s">
        <v>1291</v>
      </c>
      <c r="AK172" s="107" t="s">
        <v>2465</v>
      </c>
      <c r="AL172" s="107" t="s">
        <v>273</v>
      </c>
      <c r="AM172" s="107" t="s">
        <v>1009</v>
      </c>
      <c r="AN172" s="107" t="s">
        <v>2716</v>
      </c>
      <c r="AO172" s="107" t="s">
        <v>11</v>
      </c>
      <c r="AP172" s="107" t="s">
        <v>2717</v>
      </c>
      <c r="AQ172" s="107" t="s">
        <v>2448</v>
      </c>
      <c r="AR172" s="107" t="s">
        <v>2687</v>
      </c>
      <c r="AS172" s="107" t="s">
        <v>2718</v>
      </c>
      <c r="AT172" s="107" t="s">
        <v>2719</v>
      </c>
      <c r="AU172" s="107" t="s">
        <v>10</v>
      </c>
      <c r="AV172" s="107" t="s">
        <v>10</v>
      </c>
      <c r="AW172" s="107" t="s">
        <v>2720</v>
      </c>
      <c r="AX172" s="107">
        <f>INDEX(Exposure_GWASs!S:S,MATCH(Charlie!AE172,Exposure_GWASs!C:C,0))</f>
        <v>32</v>
      </c>
      <c r="AY172" s="105" t="s">
        <v>2721</v>
      </c>
      <c r="AZ172" s="105" t="s">
        <v>201</v>
      </c>
      <c r="BA172" s="105" t="s">
        <v>2544</v>
      </c>
      <c r="BB172" s="107" t="s">
        <v>25</v>
      </c>
      <c r="BC172" s="105" t="s">
        <v>11</v>
      </c>
      <c r="BD172" s="105"/>
      <c r="BE172" s="105"/>
      <c r="BF172" s="105"/>
      <c r="BG172" s="105"/>
      <c r="BH172" s="105"/>
      <c r="BI172" s="105" t="s">
        <v>2742</v>
      </c>
      <c r="BJ172" s="105" t="s">
        <v>11</v>
      </c>
      <c r="BK172" s="105" t="s">
        <v>11</v>
      </c>
      <c r="BL172" s="105" t="s">
        <v>1009</v>
      </c>
      <c r="BM172" s="105" t="s">
        <v>11</v>
      </c>
      <c r="BN172" s="105" t="s">
        <v>1009</v>
      </c>
      <c r="BO172" s="105" t="s">
        <v>167</v>
      </c>
      <c r="BP172" s="105" t="s">
        <v>2723</v>
      </c>
      <c r="BQ172" s="105" t="s">
        <v>1731</v>
      </c>
      <c r="BR172" s="105">
        <v>1.486</v>
      </c>
      <c r="BS172" s="105"/>
      <c r="BT172" s="105">
        <v>95</v>
      </c>
      <c r="BU172" s="105">
        <v>0.749</v>
      </c>
      <c r="BV172" s="105">
        <v>2.9470000000000001</v>
      </c>
      <c r="BW172" s="105">
        <v>0.26</v>
      </c>
      <c r="BX172" s="105" t="s">
        <v>11</v>
      </c>
      <c r="BY172" s="105" t="s">
        <v>11</v>
      </c>
      <c r="BZ172" s="105" t="s">
        <v>2724</v>
      </c>
      <c r="CA172" s="105" t="s">
        <v>2725</v>
      </c>
      <c r="CB172" s="105" t="s">
        <v>2726</v>
      </c>
      <c r="CC172" s="105" t="s">
        <v>2727</v>
      </c>
      <c r="CD172" s="106" t="s">
        <v>10</v>
      </c>
      <c r="CE172" s="105"/>
      <c r="CF172" s="105"/>
      <c r="CG172" s="105"/>
      <c r="CH172" s="105"/>
    </row>
    <row r="173" spans="1:86">
      <c r="A173" s="105">
        <v>61</v>
      </c>
      <c r="B173" s="105" t="s">
        <v>2437</v>
      </c>
      <c r="C173" s="105" t="s">
        <v>236</v>
      </c>
      <c r="D173" s="105" t="s">
        <v>2708</v>
      </c>
      <c r="E173" s="105">
        <v>2015</v>
      </c>
      <c r="F173" s="105" t="s">
        <v>2673</v>
      </c>
      <c r="G173" s="107" t="s">
        <v>2709</v>
      </c>
      <c r="H173" s="109" t="s">
        <v>2710</v>
      </c>
      <c r="I173" s="108" t="s">
        <v>2233</v>
      </c>
      <c r="J173" s="108" t="s">
        <v>2234</v>
      </c>
      <c r="K173" s="108" t="s">
        <v>2711</v>
      </c>
      <c r="L173" s="106" t="s">
        <v>2712</v>
      </c>
      <c r="M173" s="110" t="s">
        <v>2713</v>
      </c>
      <c r="N173" s="107" t="s">
        <v>33</v>
      </c>
      <c r="O173" s="107" t="s">
        <v>5811</v>
      </c>
      <c r="P173" s="107" t="s">
        <v>5656</v>
      </c>
      <c r="Q173" s="107" t="s">
        <v>5654</v>
      </c>
      <c r="R173" s="107" t="s">
        <v>2750</v>
      </c>
      <c r="S173" s="107" t="s">
        <v>123</v>
      </c>
      <c r="T173" s="107"/>
      <c r="U173" s="107" t="s">
        <v>295</v>
      </c>
      <c r="V173" s="107">
        <v>1500</v>
      </c>
      <c r="W173" s="107">
        <f t="shared" ref="W173:W197" si="3">SUM(AH173-V173)</f>
        <v>18555</v>
      </c>
      <c r="X173" s="107" t="s">
        <v>10</v>
      </c>
      <c r="Y173" s="107" t="s">
        <v>10</v>
      </c>
      <c r="Z173" s="107" t="s">
        <v>10</v>
      </c>
      <c r="AA173" s="107" t="s">
        <v>2715</v>
      </c>
      <c r="AB173" s="107" t="s">
        <v>273</v>
      </c>
      <c r="AC173" s="120" t="s">
        <v>2484</v>
      </c>
      <c r="AD173" s="120" t="s">
        <v>5536</v>
      </c>
      <c r="AE173" s="107" t="s">
        <v>1224</v>
      </c>
      <c r="AF173" s="107"/>
      <c r="AG173" s="107"/>
      <c r="AH173" s="107">
        <v>20055</v>
      </c>
      <c r="AI173" s="120">
        <f>INDEX(Exposure_GWASs!F:F,MATCH(Charlie!AE173,Exposure_GWASs!C:C,0))</f>
        <v>249796</v>
      </c>
      <c r="AJ173" s="107" t="s">
        <v>1291</v>
      </c>
      <c r="AK173" s="107" t="s">
        <v>2465</v>
      </c>
      <c r="AL173" s="107" t="s">
        <v>273</v>
      </c>
      <c r="AM173" s="107" t="s">
        <v>1009</v>
      </c>
      <c r="AN173" s="107" t="s">
        <v>2716</v>
      </c>
      <c r="AO173" s="107" t="s">
        <v>11</v>
      </c>
      <c r="AP173" s="107" t="s">
        <v>2717</v>
      </c>
      <c r="AQ173" s="107" t="s">
        <v>2448</v>
      </c>
      <c r="AR173" s="107" t="s">
        <v>2687</v>
      </c>
      <c r="AS173" s="107" t="s">
        <v>2718</v>
      </c>
      <c r="AT173" s="107" t="s">
        <v>2719</v>
      </c>
      <c r="AU173" s="107" t="s">
        <v>10</v>
      </c>
      <c r="AV173" s="107" t="s">
        <v>10</v>
      </c>
      <c r="AW173" s="107" t="s">
        <v>2720</v>
      </c>
      <c r="AX173" s="107">
        <f>INDEX(Exposure_GWASs!S:S,MATCH(Charlie!AE173,Exposure_GWASs!C:C,0))</f>
        <v>32</v>
      </c>
      <c r="AY173" s="105" t="s">
        <v>2721</v>
      </c>
      <c r="AZ173" s="105" t="s">
        <v>201</v>
      </c>
      <c r="BA173" s="105" t="s">
        <v>2544</v>
      </c>
      <c r="BB173" s="107" t="s">
        <v>25</v>
      </c>
      <c r="BC173" s="105" t="s">
        <v>11</v>
      </c>
      <c r="BD173" s="105"/>
      <c r="BE173" s="105"/>
      <c r="BF173" s="105"/>
      <c r="BG173" s="105"/>
      <c r="BH173" s="105"/>
      <c r="BI173" s="105" t="s">
        <v>2722</v>
      </c>
      <c r="BJ173" s="105" t="s">
        <v>11</v>
      </c>
      <c r="BK173" s="105" t="s">
        <v>11</v>
      </c>
      <c r="BL173" s="105" t="s">
        <v>1009</v>
      </c>
      <c r="BM173" s="105" t="s">
        <v>11</v>
      </c>
      <c r="BN173" s="105" t="s">
        <v>1009</v>
      </c>
      <c r="BO173" s="105" t="s">
        <v>167</v>
      </c>
      <c r="BP173" s="105" t="s">
        <v>2723</v>
      </c>
      <c r="BQ173" s="105" t="s">
        <v>1731</v>
      </c>
      <c r="BR173" s="105">
        <v>1.827</v>
      </c>
      <c r="BS173" s="105"/>
      <c r="BT173" s="105">
        <v>95</v>
      </c>
      <c r="BU173" s="105">
        <v>1.0449999999999999</v>
      </c>
      <c r="BV173" s="105">
        <v>3.1949999999999998</v>
      </c>
      <c r="BW173" s="105">
        <v>0.11</v>
      </c>
      <c r="BX173" s="105" t="s">
        <v>11</v>
      </c>
      <c r="BY173" s="105" t="s">
        <v>11</v>
      </c>
      <c r="BZ173" s="105" t="s">
        <v>2724</v>
      </c>
      <c r="CA173" s="105" t="s">
        <v>2725</v>
      </c>
      <c r="CB173" s="105" t="s">
        <v>2726</v>
      </c>
      <c r="CC173" s="105" t="s">
        <v>2727</v>
      </c>
      <c r="CD173" s="106" t="s">
        <v>10</v>
      </c>
      <c r="CE173" s="105"/>
      <c r="CF173" s="105"/>
      <c r="CG173" s="105"/>
      <c r="CH173" s="105"/>
    </row>
    <row r="174" spans="1:86">
      <c r="A174" s="105">
        <v>61</v>
      </c>
      <c r="B174" s="105" t="s">
        <v>2437</v>
      </c>
      <c r="C174" s="105" t="s">
        <v>236</v>
      </c>
      <c r="D174" s="105" t="s">
        <v>2708</v>
      </c>
      <c r="E174" s="105">
        <v>2015</v>
      </c>
      <c r="F174" s="105" t="s">
        <v>2673</v>
      </c>
      <c r="G174" s="107" t="s">
        <v>2709</v>
      </c>
      <c r="H174" s="109" t="s">
        <v>2710</v>
      </c>
      <c r="I174" s="108" t="s">
        <v>2233</v>
      </c>
      <c r="J174" s="108" t="s">
        <v>2234</v>
      </c>
      <c r="K174" s="108" t="s">
        <v>2711</v>
      </c>
      <c r="L174" s="106" t="s">
        <v>2712</v>
      </c>
      <c r="M174" s="110" t="s">
        <v>2713</v>
      </c>
      <c r="N174" s="107" t="s">
        <v>12</v>
      </c>
      <c r="O174" s="107" t="s">
        <v>5811</v>
      </c>
      <c r="P174" s="107" t="s">
        <v>5656</v>
      </c>
      <c r="Q174" s="107" t="s">
        <v>5654</v>
      </c>
      <c r="R174" s="107" t="s">
        <v>2751</v>
      </c>
      <c r="S174" s="107" t="s">
        <v>123</v>
      </c>
      <c r="T174" s="107"/>
      <c r="U174" s="107" t="s">
        <v>268</v>
      </c>
      <c r="V174" s="107">
        <v>539</v>
      </c>
      <c r="W174" s="107">
        <f t="shared" si="3"/>
        <v>8738</v>
      </c>
      <c r="X174" s="107" t="s">
        <v>10</v>
      </c>
      <c r="Y174" s="107" t="s">
        <v>10</v>
      </c>
      <c r="Z174" s="107" t="s">
        <v>10</v>
      </c>
      <c r="AA174" s="107" t="s">
        <v>2715</v>
      </c>
      <c r="AB174" s="107" t="s">
        <v>273</v>
      </c>
      <c r="AC174" s="120" t="s">
        <v>2484</v>
      </c>
      <c r="AD174" s="120" t="s">
        <v>5536</v>
      </c>
      <c r="AE174" s="107" t="s">
        <v>1224</v>
      </c>
      <c r="AF174" s="107"/>
      <c r="AG174" s="107"/>
      <c r="AH174" s="107">
        <v>9277</v>
      </c>
      <c r="AI174" s="120">
        <f>INDEX(Exposure_GWASs!F:F,MATCH(Charlie!AE174,Exposure_GWASs!C:C,0))</f>
        <v>249796</v>
      </c>
      <c r="AJ174" s="107" t="s">
        <v>1291</v>
      </c>
      <c r="AK174" s="107" t="s">
        <v>2465</v>
      </c>
      <c r="AL174" s="107" t="s">
        <v>273</v>
      </c>
      <c r="AM174" s="107" t="s">
        <v>1009</v>
      </c>
      <c r="AN174" s="107" t="s">
        <v>2716</v>
      </c>
      <c r="AO174" s="107" t="s">
        <v>11</v>
      </c>
      <c r="AP174" s="107" t="s">
        <v>2717</v>
      </c>
      <c r="AQ174" s="107" t="s">
        <v>2448</v>
      </c>
      <c r="AR174" s="107" t="s">
        <v>2687</v>
      </c>
      <c r="AS174" s="107" t="s">
        <v>2718</v>
      </c>
      <c r="AT174" s="107" t="s">
        <v>2719</v>
      </c>
      <c r="AU174" s="107" t="s">
        <v>10</v>
      </c>
      <c r="AV174" s="107" t="s">
        <v>10</v>
      </c>
      <c r="AW174" s="107" t="s">
        <v>2720</v>
      </c>
      <c r="AX174" s="107">
        <f>INDEX(Exposure_GWASs!S:S,MATCH(Charlie!AE174,Exposure_GWASs!C:C,0))</f>
        <v>32</v>
      </c>
      <c r="AY174" s="105" t="s">
        <v>2721</v>
      </c>
      <c r="AZ174" s="105" t="s">
        <v>201</v>
      </c>
      <c r="BA174" s="105" t="s">
        <v>2544</v>
      </c>
      <c r="BB174" s="107" t="s">
        <v>25</v>
      </c>
      <c r="BC174" s="105" t="s">
        <v>11</v>
      </c>
      <c r="BD174" s="105"/>
      <c r="BE174" s="105"/>
      <c r="BF174" s="105"/>
      <c r="BG174" s="105"/>
      <c r="BH174" s="105"/>
      <c r="BI174" s="105" t="s">
        <v>2729</v>
      </c>
      <c r="BJ174" s="105" t="s">
        <v>11</v>
      </c>
      <c r="BK174" s="105" t="s">
        <v>11</v>
      </c>
      <c r="BL174" s="105" t="s">
        <v>1009</v>
      </c>
      <c r="BM174" s="105" t="s">
        <v>11</v>
      </c>
      <c r="BN174" s="105" t="s">
        <v>1009</v>
      </c>
      <c r="BO174" s="105" t="s">
        <v>167</v>
      </c>
      <c r="BP174" s="105" t="s">
        <v>2723</v>
      </c>
      <c r="BQ174" s="105" t="s">
        <v>1731</v>
      </c>
      <c r="BR174" s="105">
        <v>1.0329999999999999</v>
      </c>
      <c r="BS174" s="105"/>
      <c r="BT174" s="105">
        <v>95</v>
      </c>
      <c r="BU174" s="105">
        <v>0.29499999999999998</v>
      </c>
      <c r="BV174" s="105">
        <v>3.6230000000000002</v>
      </c>
      <c r="BW174" s="105">
        <v>0.86</v>
      </c>
      <c r="BX174" s="105" t="s">
        <v>11</v>
      </c>
      <c r="BY174" s="105" t="s">
        <v>11</v>
      </c>
      <c r="BZ174" s="105" t="s">
        <v>2724</v>
      </c>
      <c r="CA174" s="105" t="s">
        <v>2725</v>
      </c>
      <c r="CB174" s="105" t="s">
        <v>2726</v>
      </c>
      <c r="CC174" s="105" t="s">
        <v>2727</v>
      </c>
      <c r="CD174" s="106" t="s">
        <v>10</v>
      </c>
      <c r="CE174" s="105"/>
      <c r="CF174" s="105"/>
      <c r="CG174" s="105"/>
      <c r="CH174" s="105"/>
    </row>
    <row r="175" spans="1:86">
      <c r="A175" s="105">
        <v>61</v>
      </c>
      <c r="B175" s="105" t="s">
        <v>2437</v>
      </c>
      <c r="C175" s="105" t="s">
        <v>236</v>
      </c>
      <c r="D175" s="105" t="s">
        <v>2708</v>
      </c>
      <c r="E175" s="105">
        <v>2015</v>
      </c>
      <c r="F175" s="105" t="s">
        <v>2673</v>
      </c>
      <c r="G175" s="107" t="s">
        <v>2709</v>
      </c>
      <c r="H175" s="109" t="s">
        <v>2710</v>
      </c>
      <c r="I175" s="108" t="s">
        <v>2233</v>
      </c>
      <c r="J175" s="108" t="s">
        <v>2234</v>
      </c>
      <c r="K175" s="108" t="s">
        <v>2711</v>
      </c>
      <c r="L175" s="106" t="s">
        <v>2712</v>
      </c>
      <c r="M175" s="110" t="s">
        <v>2713</v>
      </c>
      <c r="N175" s="107" t="s">
        <v>12</v>
      </c>
      <c r="O175" s="107" t="s">
        <v>5811</v>
      </c>
      <c r="P175" s="107" t="s">
        <v>5656</v>
      </c>
      <c r="Q175" s="107" t="s">
        <v>5654</v>
      </c>
      <c r="R175" s="107" t="s">
        <v>2752</v>
      </c>
      <c r="S175" s="107" t="s">
        <v>123</v>
      </c>
      <c r="T175" s="107"/>
      <c r="U175" s="107" t="s">
        <v>269</v>
      </c>
      <c r="V175" s="107">
        <v>951</v>
      </c>
      <c r="W175" s="107">
        <f t="shared" si="3"/>
        <v>9756</v>
      </c>
      <c r="X175" s="107" t="s">
        <v>10</v>
      </c>
      <c r="Y175" s="107" t="s">
        <v>10</v>
      </c>
      <c r="Z175" s="107" t="s">
        <v>10</v>
      </c>
      <c r="AA175" s="107" t="s">
        <v>2715</v>
      </c>
      <c r="AB175" s="107" t="s">
        <v>273</v>
      </c>
      <c r="AC175" s="120" t="s">
        <v>2484</v>
      </c>
      <c r="AD175" s="120" t="s">
        <v>5536</v>
      </c>
      <c r="AE175" s="107" t="s">
        <v>1224</v>
      </c>
      <c r="AF175" s="107"/>
      <c r="AG175" s="107"/>
      <c r="AH175" s="107">
        <v>10707</v>
      </c>
      <c r="AI175" s="120">
        <f>INDEX(Exposure_GWASs!F:F,MATCH(Charlie!AE175,Exposure_GWASs!C:C,0))</f>
        <v>249796</v>
      </c>
      <c r="AJ175" s="107" t="s">
        <v>1291</v>
      </c>
      <c r="AK175" s="107" t="s">
        <v>2465</v>
      </c>
      <c r="AL175" s="107" t="s">
        <v>273</v>
      </c>
      <c r="AM175" s="107" t="s">
        <v>1009</v>
      </c>
      <c r="AN175" s="107" t="s">
        <v>2716</v>
      </c>
      <c r="AO175" s="107" t="s">
        <v>11</v>
      </c>
      <c r="AP175" s="107" t="s">
        <v>2717</v>
      </c>
      <c r="AQ175" s="107" t="s">
        <v>2448</v>
      </c>
      <c r="AR175" s="107" t="s">
        <v>2687</v>
      </c>
      <c r="AS175" s="107" t="s">
        <v>2718</v>
      </c>
      <c r="AT175" s="107" t="s">
        <v>2719</v>
      </c>
      <c r="AU175" s="107" t="s">
        <v>10</v>
      </c>
      <c r="AV175" s="107" t="s">
        <v>10</v>
      </c>
      <c r="AW175" s="107" t="s">
        <v>2720</v>
      </c>
      <c r="AX175" s="107">
        <f>INDEX(Exposure_GWASs!S:S,MATCH(Charlie!AE175,Exposure_GWASs!C:C,0))</f>
        <v>32</v>
      </c>
      <c r="AY175" s="105" t="s">
        <v>2721</v>
      </c>
      <c r="AZ175" s="105" t="s">
        <v>201</v>
      </c>
      <c r="BA175" s="105" t="s">
        <v>2544</v>
      </c>
      <c r="BB175" s="107" t="s">
        <v>25</v>
      </c>
      <c r="BC175" s="105" t="s">
        <v>11</v>
      </c>
      <c r="BD175" s="105"/>
      <c r="BE175" s="105"/>
      <c r="BF175" s="105"/>
      <c r="BG175" s="105"/>
      <c r="BH175" s="105"/>
      <c r="BI175" s="105" t="s">
        <v>2732</v>
      </c>
      <c r="BJ175" s="105" t="s">
        <v>11</v>
      </c>
      <c r="BK175" s="105" t="s">
        <v>11</v>
      </c>
      <c r="BL175" s="105" t="s">
        <v>1009</v>
      </c>
      <c r="BM175" s="105" t="s">
        <v>11</v>
      </c>
      <c r="BN175" s="105" t="s">
        <v>1009</v>
      </c>
      <c r="BO175" s="105" t="s">
        <v>167</v>
      </c>
      <c r="BP175" s="105" t="s">
        <v>2723</v>
      </c>
      <c r="BQ175" s="105" t="s">
        <v>1731</v>
      </c>
      <c r="BR175" s="105">
        <v>2.0139999999999998</v>
      </c>
      <c r="BS175" s="105"/>
      <c r="BT175" s="105">
        <v>95</v>
      </c>
      <c r="BU175" s="105">
        <v>1.0189999999999999</v>
      </c>
      <c r="BV175" s="105">
        <v>3.9830000000000001</v>
      </c>
      <c r="BW175" s="105">
        <v>0.11</v>
      </c>
      <c r="BX175" s="105" t="s">
        <v>11</v>
      </c>
      <c r="BY175" s="105" t="s">
        <v>11</v>
      </c>
      <c r="BZ175" s="105" t="s">
        <v>2724</v>
      </c>
      <c r="CA175" s="105" t="s">
        <v>2725</v>
      </c>
      <c r="CB175" s="105" t="s">
        <v>2726</v>
      </c>
      <c r="CC175" s="105" t="s">
        <v>2727</v>
      </c>
      <c r="CD175" s="106" t="s">
        <v>10</v>
      </c>
      <c r="CE175" s="105"/>
      <c r="CF175" s="105"/>
      <c r="CG175" s="105"/>
      <c r="CH175" s="105"/>
    </row>
    <row r="176" spans="1:86">
      <c r="A176" s="105">
        <v>61</v>
      </c>
      <c r="B176" s="105" t="s">
        <v>2437</v>
      </c>
      <c r="C176" s="105" t="s">
        <v>236</v>
      </c>
      <c r="D176" s="105" t="s">
        <v>2708</v>
      </c>
      <c r="E176" s="105">
        <v>2015</v>
      </c>
      <c r="F176" s="105" t="s">
        <v>2673</v>
      </c>
      <c r="G176" s="107" t="s">
        <v>2709</v>
      </c>
      <c r="H176" s="109" t="s">
        <v>2710</v>
      </c>
      <c r="I176" s="108" t="s">
        <v>2233</v>
      </c>
      <c r="J176" s="108" t="s">
        <v>2234</v>
      </c>
      <c r="K176" s="108" t="s">
        <v>2711</v>
      </c>
      <c r="L176" s="106" t="s">
        <v>2712</v>
      </c>
      <c r="M176" s="110" t="s">
        <v>2713</v>
      </c>
      <c r="N176" s="107" t="s">
        <v>12</v>
      </c>
      <c r="O176" s="107" t="s">
        <v>5811</v>
      </c>
      <c r="P176" s="107" t="s">
        <v>5656</v>
      </c>
      <c r="Q176" s="107" t="s">
        <v>5654</v>
      </c>
      <c r="R176" s="107" t="s">
        <v>2753</v>
      </c>
      <c r="S176" s="107" t="s">
        <v>123</v>
      </c>
      <c r="T176" s="107"/>
      <c r="U176" s="107" t="s">
        <v>140</v>
      </c>
      <c r="V176" s="107">
        <v>23</v>
      </c>
      <c r="W176" s="107">
        <f t="shared" si="3"/>
        <v>387</v>
      </c>
      <c r="X176" s="107" t="s">
        <v>10</v>
      </c>
      <c r="Y176" s="107" t="s">
        <v>10</v>
      </c>
      <c r="Z176" s="107" t="s">
        <v>10</v>
      </c>
      <c r="AA176" s="107" t="s">
        <v>2715</v>
      </c>
      <c r="AB176" s="107" t="s">
        <v>273</v>
      </c>
      <c r="AC176" s="120" t="s">
        <v>2484</v>
      </c>
      <c r="AD176" s="120" t="s">
        <v>5536</v>
      </c>
      <c r="AE176" s="107" t="s">
        <v>1224</v>
      </c>
      <c r="AF176" s="107"/>
      <c r="AG176" s="107"/>
      <c r="AH176" s="107">
        <v>410</v>
      </c>
      <c r="AI176" s="120">
        <f>INDEX(Exposure_GWASs!F:F,MATCH(Charlie!AE176,Exposure_GWASs!C:C,0))</f>
        <v>249796</v>
      </c>
      <c r="AJ176" s="107" t="s">
        <v>1291</v>
      </c>
      <c r="AK176" s="107" t="s">
        <v>2465</v>
      </c>
      <c r="AL176" s="107" t="s">
        <v>273</v>
      </c>
      <c r="AM176" s="107" t="s">
        <v>1009</v>
      </c>
      <c r="AN176" s="107" t="s">
        <v>2716</v>
      </c>
      <c r="AO176" s="107" t="s">
        <v>11</v>
      </c>
      <c r="AP176" s="107" t="s">
        <v>2717</v>
      </c>
      <c r="AQ176" s="107" t="s">
        <v>2448</v>
      </c>
      <c r="AR176" s="107" t="s">
        <v>2687</v>
      </c>
      <c r="AS176" s="107" t="s">
        <v>2718</v>
      </c>
      <c r="AT176" s="107" t="s">
        <v>2719</v>
      </c>
      <c r="AU176" s="107" t="s">
        <v>10</v>
      </c>
      <c r="AV176" s="107" t="s">
        <v>10</v>
      </c>
      <c r="AW176" s="107" t="s">
        <v>2720</v>
      </c>
      <c r="AX176" s="107">
        <f>INDEX(Exposure_GWASs!S:S,MATCH(Charlie!AE176,Exposure_GWASs!C:C,0))</f>
        <v>32</v>
      </c>
      <c r="AY176" s="105" t="s">
        <v>2721</v>
      </c>
      <c r="AZ176" s="105" t="s">
        <v>201</v>
      </c>
      <c r="BA176" s="105" t="s">
        <v>2544</v>
      </c>
      <c r="BB176" s="107" t="s">
        <v>25</v>
      </c>
      <c r="BC176" s="105" t="s">
        <v>11</v>
      </c>
      <c r="BD176" s="105"/>
      <c r="BE176" s="105"/>
      <c r="BF176" s="105"/>
      <c r="BG176" s="105"/>
      <c r="BH176" s="105"/>
      <c r="BI176" s="105" t="s">
        <v>2734</v>
      </c>
      <c r="BJ176" s="105" t="s">
        <v>11</v>
      </c>
      <c r="BK176" s="105" t="s">
        <v>11</v>
      </c>
      <c r="BL176" s="105" t="s">
        <v>1009</v>
      </c>
      <c r="BM176" s="105" t="s">
        <v>11</v>
      </c>
      <c r="BN176" s="105" t="s">
        <v>1009</v>
      </c>
      <c r="BO176" s="105" t="s">
        <v>167</v>
      </c>
      <c r="BP176" s="105" t="s">
        <v>2723</v>
      </c>
      <c r="BQ176" s="105" t="s">
        <v>1731</v>
      </c>
      <c r="BR176" s="105">
        <v>0.96899999999999997</v>
      </c>
      <c r="BS176" s="105"/>
      <c r="BT176" s="105">
        <v>95</v>
      </c>
      <c r="BU176" s="105">
        <v>1.2999999999999999E-2</v>
      </c>
      <c r="BV176" s="105">
        <v>74.804000000000002</v>
      </c>
      <c r="BW176" s="105">
        <v>0.997</v>
      </c>
      <c r="BX176" s="105" t="s">
        <v>11</v>
      </c>
      <c r="BY176" s="105" t="s">
        <v>11</v>
      </c>
      <c r="BZ176" s="105" t="s">
        <v>2724</v>
      </c>
      <c r="CA176" s="105" t="s">
        <v>2725</v>
      </c>
      <c r="CB176" s="105" t="s">
        <v>2726</v>
      </c>
      <c r="CC176" s="105" t="s">
        <v>2727</v>
      </c>
      <c r="CD176" s="106" t="s">
        <v>10</v>
      </c>
      <c r="CE176" s="105"/>
      <c r="CF176" s="105"/>
      <c r="CG176" s="105"/>
      <c r="CH176" s="105"/>
    </row>
    <row r="177" spans="1:86">
      <c r="A177" s="105">
        <v>61</v>
      </c>
      <c r="B177" s="105" t="s">
        <v>2437</v>
      </c>
      <c r="C177" s="105" t="s">
        <v>236</v>
      </c>
      <c r="D177" s="105" t="s">
        <v>2708</v>
      </c>
      <c r="E177" s="105">
        <v>2015</v>
      </c>
      <c r="F177" s="105" t="s">
        <v>2673</v>
      </c>
      <c r="G177" s="107" t="s">
        <v>2709</v>
      </c>
      <c r="H177" s="109" t="s">
        <v>2710</v>
      </c>
      <c r="I177" s="108" t="s">
        <v>2233</v>
      </c>
      <c r="J177" s="108" t="s">
        <v>2234</v>
      </c>
      <c r="K177" s="108" t="s">
        <v>2711</v>
      </c>
      <c r="L177" s="106" t="s">
        <v>2712</v>
      </c>
      <c r="M177" s="110" t="s">
        <v>2713</v>
      </c>
      <c r="N177" s="107" t="s">
        <v>12</v>
      </c>
      <c r="O177" s="107" t="s">
        <v>5811</v>
      </c>
      <c r="P177" s="107" t="s">
        <v>5656</v>
      </c>
      <c r="Q177" s="107" t="s">
        <v>5654</v>
      </c>
      <c r="R177" s="107" t="s">
        <v>2754</v>
      </c>
      <c r="S177" s="107" t="s">
        <v>123</v>
      </c>
      <c r="T177" s="107"/>
      <c r="U177" s="107" t="s">
        <v>140</v>
      </c>
      <c r="V177" s="107">
        <v>1450</v>
      </c>
      <c r="W177" s="107">
        <f t="shared" si="3"/>
        <v>17632</v>
      </c>
      <c r="X177" s="107" t="s">
        <v>10</v>
      </c>
      <c r="Y177" s="107" t="s">
        <v>10</v>
      </c>
      <c r="Z177" s="107" t="s">
        <v>10</v>
      </c>
      <c r="AA177" s="107" t="s">
        <v>2715</v>
      </c>
      <c r="AB177" s="107" t="s">
        <v>273</v>
      </c>
      <c r="AC177" s="120" t="s">
        <v>2484</v>
      </c>
      <c r="AD177" s="120" t="s">
        <v>5536</v>
      </c>
      <c r="AE177" s="107" t="s">
        <v>1224</v>
      </c>
      <c r="AF177" s="107"/>
      <c r="AG177" s="107"/>
      <c r="AH177" s="107">
        <v>19082</v>
      </c>
      <c r="AI177" s="120">
        <f>INDEX(Exposure_GWASs!F:F,MATCH(Charlie!AE177,Exposure_GWASs!C:C,0))</f>
        <v>249796</v>
      </c>
      <c r="AJ177" s="107" t="s">
        <v>1291</v>
      </c>
      <c r="AK177" s="107" t="s">
        <v>2465</v>
      </c>
      <c r="AL177" s="107" t="s">
        <v>273</v>
      </c>
      <c r="AM177" s="107" t="s">
        <v>1009</v>
      </c>
      <c r="AN177" s="107" t="s">
        <v>2716</v>
      </c>
      <c r="AO177" s="107" t="s">
        <v>11</v>
      </c>
      <c r="AP177" s="107" t="s">
        <v>2717</v>
      </c>
      <c r="AQ177" s="107" t="s">
        <v>2448</v>
      </c>
      <c r="AR177" s="107" t="s">
        <v>2687</v>
      </c>
      <c r="AS177" s="107" t="s">
        <v>2718</v>
      </c>
      <c r="AT177" s="107" t="s">
        <v>2719</v>
      </c>
      <c r="AU177" s="107" t="s">
        <v>10</v>
      </c>
      <c r="AV177" s="107" t="s">
        <v>10</v>
      </c>
      <c r="AW177" s="107" t="s">
        <v>2720</v>
      </c>
      <c r="AX177" s="107">
        <f>INDEX(Exposure_GWASs!S:S,MATCH(Charlie!AE177,Exposure_GWASs!C:C,0))</f>
        <v>32</v>
      </c>
      <c r="AY177" s="105" t="s">
        <v>2721</v>
      </c>
      <c r="AZ177" s="105" t="s">
        <v>201</v>
      </c>
      <c r="BA177" s="105" t="s">
        <v>2544</v>
      </c>
      <c r="BB177" s="107" t="s">
        <v>25</v>
      </c>
      <c r="BC177" s="105" t="s">
        <v>11</v>
      </c>
      <c r="BD177" s="105"/>
      <c r="BE177" s="105"/>
      <c r="BF177" s="105"/>
      <c r="BG177" s="105"/>
      <c r="BH177" s="105"/>
      <c r="BI177" s="105" t="s">
        <v>2736</v>
      </c>
      <c r="BJ177" s="105" t="s">
        <v>11</v>
      </c>
      <c r="BK177" s="105" t="s">
        <v>11</v>
      </c>
      <c r="BL177" s="105" t="s">
        <v>1009</v>
      </c>
      <c r="BM177" s="105" t="s">
        <v>11</v>
      </c>
      <c r="BN177" s="105" t="s">
        <v>1009</v>
      </c>
      <c r="BO177" s="105" t="s">
        <v>167</v>
      </c>
      <c r="BP177" s="105" t="s">
        <v>2723</v>
      </c>
      <c r="BQ177" s="105" t="s">
        <v>1731</v>
      </c>
      <c r="BR177" s="105">
        <v>1.8620000000000001</v>
      </c>
      <c r="BS177" s="105"/>
      <c r="BT177" s="105">
        <v>95</v>
      </c>
      <c r="BU177" s="105">
        <v>1.0649999999999999</v>
      </c>
      <c r="BV177" s="105">
        <v>3.2549999999999999</v>
      </c>
      <c r="BW177" s="105">
        <v>0.09</v>
      </c>
      <c r="BX177" s="105" t="s">
        <v>11</v>
      </c>
      <c r="BY177" s="105" t="s">
        <v>11</v>
      </c>
      <c r="BZ177" s="105" t="s">
        <v>2724</v>
      </c>
      <c r="CA177" s="105" t="s">
        <v>2725</v>
      </c>
      <c r="CB177" s="105" t="s">
        <v>2726</v>
      </c>
      <c r="CC177" s="105" t="s">
        <v>2727</v>
      </c>
      <c r="CD177" s="106" t="s">
        <v>10</v>
      </c>
      <c r="CE177" s="105"/>
      <c r="CF177" s="105"/>
      <c r="CG177" s="105"/>
      <c r="CH177" s="105"/>
    </row>
    <row r="178" spans="1:86">
      <c r="A178" s="105">
        <v>61</v>
      </c>
      <c r="B178" s="105" t="s">
        <v>2437</v>
      </c>
      <c r="C178" s="105" t="s">
        <v>236</v>
      </c>
      <c r="D178" s="105" t="s">
        <v>2708</v>
      </c>
      <c r="E178" s="105">
        <v>2015</v>
      </c>
      <c r="F178" s="105" t="s">
        <v>2673</v>
      </c>
      <c r="G178" s="107" t="s">
        <v>2709</v>
      </c>
      <c r="H178" s="109" t="s">
        <v>2710</v>
      </c>
      <c r="I178" s="108" t="s">
        <v>2233</v>
      </c>
      <c r="J178" s="108" t="s">
        <v>2234</v>
      </c>
      <c r="K178" s="108" t="s">
        <v>2711</v>
      </c>
      <c r="L178" s="106" t="s">
        <v>2712</v>
      </c>
      <c r="M178" s="110" t="s">
        <v>2713</v>
      </c>
      <c r="N178" s="107" t="s">
        <v>12</v>
      </c>
      <c r="O178" s="107" t="s">
        <v>5811</v>
      </c>
      <c r="P178" s="107" t="s">
        <v>5656</v>
      </c>
      <c r="Q178" s="107" t="s">
        <v>5654</v>
      </c>
      <c r="R178" s="107" t="s">
        <v>2755</v>
      </c>
      <c r="S178" s="107" t="s">
        <v>123</v>
      </c>
      <c r="T178" s="107"/>
      <c r="U178" s="107" t="s">
        <v>268</v>
      </c>
      <c r="V178" s="107">
        <v>521</v>
      </c>
      <c r="W178" s="107">
        <f t="shared" si="3"/>
        <v>8303</v>
      </c>
      <c r="X178" s="107" t="s">
        <v>10</v>
      </c>
      <c r="Y178" s="107" t="s">
        <v>10</v>
      </c>
      <c r="Z178" s="107" t="s">
        <v>10</v>
      </c>
      <c r="AA178" s="107" t="s">
        <v>2715</v>
      </c>
      <c r="AB178" s="107" t="s">
        <v>273</v>
      </c>
      <c r="AC178" s="120" t="s">
        <v>2484</v>
      </c>
      <c r="AD178" s="120" t="s">
        <v>5536</v>
      </c>
      <c r="AE178" s="107" t="s">
        <v>1224</v>
      </c>
      <c r="AF178" s="107"/>
      <c r="AG178" s="107"/>
      <c r="AH178" s="107">
        <v>8824</v>
      </c>
      <c r="AI178" s="120">
        <f>INDEX(Exposure_GWASs!F:F,MATCH(Charlie!AE178,Exposure_GWASs!C:C,0))</f>
        <v>249796</v>
      </c>
      <c r="AJ178" s="107" t="s">
        <v>1291</v>
      </c>
      <c r="AK178" s="107" t="s">
        <v>2465</v>
      </c>
      <c r="AL178" s="107" t="s">
        <v>273</v>
      </c>
      <c r="AM178" s="107" t="s">
        <v>1009</v>
      </c>
      <c r="AN178" s="107" t="s">
        <v>2716</v>
      </c>
      <c r="AO178" s="107" t="s">
        <v>11</v>
      </c>
      <c r="AP178" s="107" t="s">
        <v>2717</v>
      </c>
      <c r="AQ178" s="107" t="s">
        <v>2448</v>
      </c>
      <c r="AR178" s="107" t="s">
        <v>2687</v>
      </c>
      <c r="AS178" s="107" t="s">
        <v>2718</v>
      </c>
      <c r="AT178" s="107" t="s">
        <v>2719</v>
      </c>
      <c r="AU178" s="107" t="s">
        <v>10</v>
      </c>
      <c r="AV178" s="107" t="s">
        <v>10</v>
      </c>
      <c r="AW178" s="107" t="s">
        <v>2720</v>
      </c>
      <c r="AX178" s="107">
        <f>INDEX(Exposure_GWASs!S:S,MATCH(Charlie!AE178,Exposure_GWASs!C:C,0))</f>
        <v>32</v>
      </c>
      <c r="AY178" s="105" t="s">
        <v>2721</v>
      </c>
      <c r="AZ178" s="105" t="s">
        <v>201</v>
      </c>
      <c r="BA178" s="105" t="s">
        <v>2544</v>
      </c>
      <c r="BB178" s="107" t="s">
        <v>25</v>
      </c>
      <c r="BC178" s="105" t="s">
        <v>11</v>
      </c>
      <c r="BD178" s="105"/>
      <c r="BE178" s="105"/>
      <c r="BF178" s="105"/>
      <c r="BG178" s="105"/>
      <c r="BH178" s="105"/>
      <c r="BI178" s="105" t="s">
        <v>2740</v>
      </c>
      <c r="BJ178" s="105" t="s">
        <v>11</v>
      </c>
      <c r="BK178" s="105" t="s">
        <v>11</v>
      </c>
      <c r="BL178" s="105" t="s">
        <v>1009</v>
      </c>
      <c r="BM178" s="105" t="s">
        <v>11</v>
      </c>
      <c r="BN178" s="105" t="s">
        <v>1009</v>
      </c>
      <c r="BO178" s="105" t="s">
        <v>167</v>
      </c>
      <c r="BP178" s="105" t="s">
        <v>2723</v>
      </c>
      <c r="BQ178" s="105" t="s">
        <v>1731</v>
      </c>
      <c r="BR178" s="105">
        <v>0.91</v>
      </c>
      <c r="BS178" s="105"/>
      <c r="BT178" s="105">
        <v>95</v>
      </c>
      <c r="BU178" s="105">
        <v>0.214</v>
      </c>
      <c r="BV178" s="105">
        <v>3.8719999999999999</v>
      </c>
      <c r="BW178" s="105">
        <v>0.75</v>
      </c>
      <c r="BX178" s="105" t="s">
        <v>11</v>
      </c>
      <c r="BY178" s="105" t="s">
        <v>11</v>
      </c>
      <c r="BZ178" s="105" t="s">
        <v>2724</v>
      </c>
      <c r="CA178" s="105" t="s">
        <v>2725</v>
      </c>
      <c r="CB178" s="105" t="s">
        <v>2726</v>
      </c>
      <c r="CC178" s="105" t="s">
        <v>2727</v>
      </c>
      <c r="CD178" s="106" t="s">
        <v>10</v>
      </c>
      <c r="CE178" s="105"/>
      <c r="CF178" s="105"/>
      <c r="CG178" s="105"/>
      <c r="CH178" s="105"/>
    </row>
    <row r="179" spans="1:86">
      <c r="A179" s="105">
        <v>61</v>
      </c>
      <c r="B179" s="105" t="s">
        <v>2437</v>
      </c>
      <c r="C179" s="105" t="s">
        <v>236</v>
      </c>
      <c r="D179" s="105" t="s">
        <v>2708</v>
      </c>
      <c r="E179" s="105">
        <v>2015</v>
      </c>
      <c r="F179" s="105" t="s">
        <v>2673</v>
      </c>
      <c r="G179" s="107" t="s">
        <v>2709</v>
      </c>
      <c r="H179" s="109" t="s">
        <v>2710</v>
      </c>
      <c r="I179" s="108" t="s">
        <v>2233</v>
      </c>
      <c r="J179" s="108" t="s">
        <v>2234</v>
      </c>
      <c r="K179" s="108" t="s">
        <v>2711</v>
      </c>
      <c r="L179" s="106" t="s">
        <v>2712</v>
      </c>
      <c r="M179" s="110" t="s">
        <v>2713</v>
      </c>
      <c r="N179" s="107" t="s">
        <v>12</v>
      </c>
      <c r="O179" s="107" t="s">
        <v>5811</v>
      </c>
      <c r="P179" s="107" t="s">
        <v>5656</v>
      </c>
      <c r="Q179" s="107" t="s">
        <v>5654</v>
      </c>
      <c r="R179" s="107" t="s">
        <v>2756</v>
      </c>
      <c r="S179" s="107" t="s">
        <v>123</v>
      </c>
      <c r="T179" s="107"/>
      <c r="U179" s="107" t="s">
        <v>2731</v>
      </c>
      <c r="V179" s="107">
        <v>921</v>
      </c>
      <c r="W179" s="107">
        <f t="shared" si="3"/>
        <v>9270</v>
      </c>
      <c r="X179" s="107" t="s">
        <v>10</v>
      </c>
      <c r="Y179" s="107" t="s">
        <v>10</v>
      </c>
      <c r="Z179" s="107" t="s">
        <v>10</v>
      </c>
      <c r="AA179" s="107" t="s">
        <v>2715</v>
      </c>
      <c r="AB179" s="107" t="s">
        <v>273</v>
      </c>
      <c r="AC179" s="120" t="s">
        <v>2484</v>
      </c>
      <c r="AD179" s="120" t="s">
        <v>5536</v>
      </c>
      <c r="AE179" s="107" t="s">
        <v>1224</v>
      </c>
      <c r="AF179" s="107"/>
      <c r="AG179" s="107"/>
      <c r="AH179" s="107">
        <v>10191</v>
      </c>
      <c r="AI179" s="120">
        <f>INDEX(Exposure_GWASs!F:F,MATCH(Charlie!AE179,Exposure_GWASs!C:C,0))</f>
        <v>249796</v>
      </c>
      <c r="AJ179" s="107" t="s">
        <v>1291</v>
      </c>
      <c r="AK179" s="107" t="s">
        <v>2465</v>
      </c>
      <c r="AL179" s="107" t="s">
        <v>273</v>
      </c>
      <c r="AM179" s="107" t="s">
        <v>1009</v>
      </c>
      <c r="AN179" s="107" t="s">
        <v>2716</v>
      </c>
      <c r="AO179" s="107" t="s">
        <v>11</v>
      </c>
      <c r="AP179" s="107" t="s">
        <v>2717</v>
      </c>
      <c r="AQ179" s="107" t="s">
        <v>2448</v>
      </c>
      <c r="AR179" s="107" t="s">
        <v>2687</v>
      </c>
      <c r="AS179" s="107" t="s">
        <v>2718</v>
      </c>
      <c r="AT179" s="107" t="s">
        <v>2719</v>
      </c>
      <c r="AU179" s="107" t="s">
        <v>10</v>
      </c>
      <c r="AV179" s="107" t="s">
        <v>10</v>
      </c>
      <c r="AW179" s="107" t="s">
        <v>2720</v>
      </c>
      <c r="AX179" s="107">
        <f>INDEX(Exposure_GWASs!S:S,MATCH(Charlie!AE179,Exposure_GWASs!C:C,0))</f>
        <v>32</v>
      </c>
      <c r="AY179" s="105" t="s">
        <v>2721</v>
      </c>
      <c r="AZ179" s="105" t="s">
        <v>201</v>
      </c>
      <c r="BA179" s="105" t="s">
        <v>2544</v>
      </c>
      <c r="BB179" s="107" t="s">
        <v>25</v>
      </c>
      <c r="BC179" s="105" t="s">
        <v>11</v>
      </c>
      <c r="BD179" s="105"/>
      <c r="BE179" s="105"/>
      <c r="BF179" s="105"/>
      <c r="BG179" s="105"/>
      <c r="BH179" s="105"/>
      <c r="BI179" s="105" t="s">
        <v>2742</v>
      </c>
      <c r="BJ179" s="105" t="s">
        <v>11</v>
      </c>
      <c r="BK179" s="105" t="s">
        <v>11</v>
      </c>
      <c r="BL179" s="105" t="s">
        <v>1009</v>
      </c>
      <c r="BM179" s="105" t="s">
        <v>11</v>
      </c>
      <c r="BN179" s="105" t="s">
        <v>1009</v>
      </c>
      <c r="BO179" s="105" t="s">
        <v>167</v>
      </c>
      <c r="BP179" s="105" t="s">
        <v>2723</v>
      </c>
      <c r="BQ179" s="105" t="s">
        <v>1731</v>
      </c>
      <c r="BR179" s="105">
        <v>2.1579999999999999</v>
      </c>
      <c r="BS179" s="105"/>
      <c r="BT179" s="105">
        <v>95</v>
      </c>
      <c r="BU179" s="105">
        <v>1.0780000000000001</v>
      </c>
      <c r="BV179" s="105">
        <v>4.3179999999999996</v>
      </c>
      <c r="BW179" s="105">
        <v>0.08</v>
      </c>
      <c r="BX179" s="105" t="s">
        <v>11</v>
      </c>
      <c r="BY179" s="105" t="s">
        <v>11</v>
      </c>
      <c r="BZ179" s="105" t="s">
        <v>2724</v>
      </c>
      <c r="CA179" s="105" t="s">
        <v>2725</v>
      </c>
      <c r="CB179" s="105" t="s">
        <v>2726</v>
      </c>
      <c r="CC179" s="105" t="s">
        <v>2727</v>
      </c>
      <c r="CD179" s="106" t="s">
        <v>10</v>
      </c>
      <c r="CE179" s="105"/>
      <c r="CF179" s="105"/>
      <c r="CG179" s="105"/>
      <c r="CH179" s="105"/>
    </row>
    <row r="180" spans="1:86">
      <c r="A180" s="105">
        <v>61</v>
      </c>
      <c r="B180" s="105" t="s">
        <v>2437</v>
      </c>
      <c r="C180" s="105" t="s">
        <v>236</v>
      </c>
      <c r="D180" s="105" t="s">
        <v>2708</v>
      </c>
      <c r="E180" s="105">
        <v>2015</v>
      </c>
      <c r="F180" s="105" t="s">
        <v>2673</v>
      </c>
      <c r="G180" s="107" t="s">
        <v>2709</v>
      </c>
      <c r="H180" s="109" t="s">
        <v>2710</v>
      </c>
      <c r="I180" s="108" t="s">
        <v>2233</v>
      </c>
      <c r="J180" s="108" t="s">
        <v>2234</v>
      </c>
      <c r="K180" s="108" t="s">
        <v>2711</v>
      </c>
      <c r="L180" s="106" t="s">
        <v>2712</v>
      </c>
      <c r="M180" s="110" t="s">
        <v>2713</v>
      </c>
      <c r="N180" s="107" t="s">
        <v>12</v>
      </c>
      <c r="O180" s="107" t="s">
        <v>5277</v>
      </c>
      <c r="P180" s="107" t="s">
        <v>5277</v>
      </c>
      <c r="Q180" s="107" t="s">
        <v>5602</v>
      </c>
      <c r="R180" s="107" t="s">
        <v>2757</v>
      </c>
      <c r="S180" s="107" t="s">
        <v>123</v>
      </c>
      <c r="T180" s="107"/>
      <c r="U180" s="107" t="s">
        <v>140</v>
      </c>
      <c r="V180" s="107">
        <v>4945</v>
      </c>
      <c r="W180" s="107">
        <f t="shared" si="3"/>
        <v>30653</v>
      </c>
      <c r="X180" s="107" t="s">
        <v>10</v>
      </c>
      <c r="Y180" s="107" t="s">
        <v>10</v>
      </c>
      <c r="Z180" s="107" t="s">
        <v>10</v>
      </c>
      <c r="AA180" s="107" t="s">
        <v>2715</v>
      </c>
      <c r="AB180" s="107" t="s">
        <v>273</v>
      </c>
      <c r="AC180" s="120" t="s">
        <v>2484</v>
      </c>
      <c r="AD180" s="120" t="s">
        <v>5536</v>
      </c>
      <c r="AE180" s="107" t="s">
        <v>1224</v>
      </c>
      <c r="AF180" s="107"/>
      <c r="AG180" s="107"/>
      <c r="AH180" s="107">
        <v>35598</v>
      </c>
      <c r="AI180" s="120">
        <f>INDEX(Exposure_GWASs!F:F,MATCH(Charlie!AE180,Exposure_GWASs!C:C,0))</f>
        <v>249796</v>
      </c>
      <c r="AJ180" s="107" t="s">
        <v>1291</v>
      </c>
      <c r="AK180" s="107" t="s">
        <v>2465</v>
      </c>
      <c r="AL180" s="107" t="s">
        <v>273</v>
      </c>
      <c r="AM180" s="107" t="s">
        <v>1009</v>
      </c>
      <c r="AN180" s="107" t="s">
        <v>2716</v>
      </c>
      <c r="AO180" s="107" t="s">
        <v>11</v>
      </c>
      <c r="AP180" s="107" t="s">
        <v>2717</v>
      </c>
      <c r="AQ180" s="107" t="s">
        <v>2448</v>
      </c>
      <c r="AR180" s="107" t="s">
        <v>2687</v>
      </c>
      <c r="AS180" s="107" t="s">
        <v>2718</v>
      </c>
      <c r="AT180" s="107" t="s">
        <v>2719</v>
      </c>
      <c r="AU180" s="107" t="s">
        <v>10</v>
      </c>
      <c r="AV180" s="107" t="s">
        <v>10</v>
      </c>
      <c r="AW180" s="107" t="s">
        <v>2720</v>
      </c>
      <c r="AX180" s="107">
        <f>INDEX(Exposure_GWASs!S:S,MATCH(Charlie!AE180,Exposure_GWASs!C:C,0))</f>
        <v>32</v>
      </c>
      <c r="AY180" s="105" t="s">
        <v>2721</v>
      </c>
      <c r="AZ180" s="105" t="s">
        <v>201</v>
      </c>
      <c r="BA180" s="105" t="s">
        <v>2544</v>
      </c>
      <c r="BB180" s="107" t="s">
        <v>25</v>
      </c>
      <c r="BC180" s="105" t="s">
        <v>11</v>
      </c>
      <c r="BD180" s="105"/>
      <c r="BE180" s="105"/>
      <c r="BF180" s="105"/>
      <c r="BG180" s="105"/>
      <c r="BH180" s="105"/>
      <c r="BI180" s="105" t="s">
        <v>2722</v>
      </c>
      <c r="BJ180" s="105" t="s">
        <v>11</v>
      </c>
      <c r="BK180" s="105" t="s">
        <v>11</v>
      </c>
      <c r="BL180" s="105" t="s">
        <v>1009</v>
      </c>
      <c r="BM180" s="105" t="s">
        <v>11</v>
      </c>
      <c r="BN180" s="105" t="s">
        <v>1009</v>
      </c>
      <c r="BO180" s="105" t="s">
        <v>167</v>
      </c>
      <c r="BP180" s="105" t="s">
        <v>2723</v>
      </c>
      <c r="BQ180" s="105" t="s">
        <v>1731</v>
      </c>
      <c r="BR180" s="105">
        <v>1.466</v>
      </c>
      <c r="BS180" s="105"/>
      <c r="BT180" s="105">
        <v>95</v>
      </c>
      <c r="BU180" s="105">
        <v>1.04</v>
      </c>
      <c r="BV180" s="105">
        <v>2.0659999999999998</v>
      </c>
      <c r="BW180" s="105">
        <v>0.03</v>
      </c>
      <c r="BX180" s="105" t="s">
        <v>11</v>
      </c>
      <c r="BY180" s="105" t="s">
        <v>11</v>
      </c>
      <c r="BZ180" s="105" t="s">
        <v>2724</v>
      </c>
      <c r="CA180" s="105" t="s">
        <v>2725</v>
      </c>
      <c r="CB180" s="105" t="s">
        <v>2726</v>
      </c>
      <c r="CC180" s="105" t="s">
        <v>2727</v>
      </c>
      <c r="CD180" s="106" t="s">
        <v>10</v>
      </c>
      <c r="CE180" s="105"/>
      <c r="CF180" s="105"/>
      <c r="CG180" s="105"/>
      <c r="CH180" s="105"/>
    </row>
    <row r="181" spans="1:86">
      <c r="A181" s="105">
        <v>61</v>
      </c>
      <c r="B181" s="105" t="s">
        <v>2437</v>
      </c>
      <c r="C181" s="105" t="s">
        <v>236</v>
      </c>
      <c r="D181" s="105" t="s">
        <v>2708</v>
      </c>
      <c r="E181" s="105">
        <v>2015</v>
      </c>
      <c r="F181" s="105" t="s">
        <v>2673</v>
      </c>
      <c r="G181" s="107" t="s">
        <v>2709</v>
      </c>
      <c r="H181" s="109" t="s">
        <v>2710</v>
      </c>
      <c r="I181" s="108" t="s">
        <v>2233</v>
      </c>
      <c r="J181" s="108" t="s">
        <v>2234</v>
      </c>
      <c r="K181" s="108" t="s">
        <v>2711</v>
      </c>
      <c r="L181" s="106" t="s">
        <v>2712</v>
      </c>
      <c r="M181" s="110" t="s">
        <v>2713</v>
      </c>
      <c r="N181" s="107" t="s">
        <v>12</v>
      </c>
      <c r="O181" s="107" t="s">
        <v>5277</v>
      </c>
      <c r="P181" s="107" t="s">
        <v>5277</v>
      </c>
      <c r="Q181" s="107" t="s">
        <v>5602</v>
      </c>
      <c r="R181" s="107" t="s">
        <v>2758</v>
      </c>
      <c r="S181" s="107" t="s">
        <v>123</v>
      </c>
      <c r="T181" s="107"/>
      <c r="U181" s="107" t="s">
        <v>268</v>
      </c>
      <c r="V181" s="107">
        <v>1470</v>
      </c>
      <c r="W181" s="107">
        <f t="shared" si="3"/>
        <v>10566</v>
      </c>
      <c r="X181" s="107" t="s">
        <v>10</v>
      </c>
      <c r="Y181" s="107" t="s">
        <v>10</v>
      </c>
      <c r="Z181" s="107" t="s">
        <v>10</v>
      </c>
      <c r="AA181" s="107" t="s">
        <v>2715</v>
      </c>
      <c r="AB181" s="107" t="s">
        <v>273</v>
      </c>
      <c r="AC181" s="120" t="s">
        <v>2484</v>
      </c>
      <c r="AD181" s="120" t="s">
        <v>5536</v>
      </c>
      <c r="AE181" s="107" t="s">
        <v>1224</v>
      </c>
      <c r="AF181" s="107"/>
      <c r="AG181" s="107"/>
      <c r="AH181" s="107">
        <v>12036</v>
      </c>
      <c r="AI181" s="120">
        <f>INDEX(Exposure_GWASs!F:F,MATCH(Charlie!AE181,Exposure_GWASs!C:C,0))</f>
        <v>249796</v>
      </c>
      <c r="AJ181" s="107" t="s">
        <v>1291</v>
      </c>
      <c r="AK181" s="107" t="s">
        <v>2465</v>
      </c>
      <c r="AL181" s="107" t="s">
        <v>273</v>
      </c>
      <c r="AM181" s="107" t="s">
        <v>1009</v>
      </c>
      <c r="AN181" s="107" t="s">
        <v>2716</v>
      </c>
      <c r="AO181" s="107" t="s">
        <v>11</v>
      </c>
      <c r="AP181" s="107" t="s">
        <v>2717</v>
      </c>
      <c r="AQ181" s="107" t="s">
        <v>2448</v>
      </c>
      <c r="AR181" s="107" t="s">
        <v>2687</v>
      </c>
      <c r="AS181" s="107" t="s">
        <v>2718</v>
      </c>
      <c r="AT181" s="107" t="s">
        <v>2719</v>
      </c>
      <c r="AU181" s="107" t="s">
        <v>10</v>
      </c>
      <c r="AV181" s="107" t="s">
        <v>10</v>
      </c>
      <c r="AW181" s="107" t="s">
        <v>2720</v>
      </c>
      <c r="AX181" s="107">
        <f>INDEX(Exposure_GWASs!S:S,MATCH(Charlie!AE181,Exposure_GWASs!C:C,0))</f>
        <v>32</v>
      </c>
      <c r="AY181" s="105" t="s">
        <v>2721</v>
      </c>
      <c r="AZ181" s="105" t="s">
        <v>201</v>
      </c>
      <c r="BA181" s="105" t="s">
        <v>2544</v>
      </c>
      <c r="BB181" s="107" t="s">
        <v>25</v>
      </c>
      <c r="BC181" s="105" t="s">
        <v>11</v>
      </c>
      <c r="BD181" s="105"/>
      <c r="BE181" s="105"/>
      <c r="BF181" s="105"/>
      <c r="BG181" s="105"/>
      <c r="BH181" s="105"/>
      <c r="BI181" s="105" t="s">
        <v>2729</v>
      </c>
      <c r="BJ181" s="105" t="s">
        <v>11</v>
      </c>
      <c r="BK181" s="105" t="s">
        <v>11</v>
      </c>
      <c r="BL181" s="105" t="s">
        <v>1009</v>
      </c>
      <c r="BM181" s="105" t="s">
        <v>11</v>
      </c>
      <c r="BN181" s="105" t="s">
        <v>1009</v>
      </c>
      <c r="BO181" s="105" t="s">
        <v>167</v>
      </c>
      <c r="BP181" s="105" t="s">
        <v>2723</v>
      </c>
      <c r="BQ181" s="105" t="s">
        <v>1731</v>
      </c>
      <c r="BR181" s="105">
        <v>1.6830000000000001</v>
      </c>
      <c r="BS181" s="105"/>
      <c r="BT181" s="105">
        <v>95</v>
      </c>
      <c r="BU181" s="105">
        <v>0.71399999999999997</v>
      </c>
      <c r="BV181" s="105">
        <v>3.9660000000000002</v>
      </c>
      <c r="BW181" s="105">
        <v>0.23</v>
      </c>
      <c r="BX181" s="105" t="s">
        <v>11</v>
      </c>
      <c r="BY181" s="105" t="s">
        <v>11</v>
      </c>
      <c r="BZ181" s="105" t="s">
        <v>2724</v>
      </c>
      <c r="CA181" s="105" t="s">
        <v>2725</v>
      </c>
      <c r="CB181" s="105" t="s">
        <v>2726</v>
      </c>
      <c r="CC181" s="105" t="s">
        <v>2727</v>
      </c>
      <c r="CD181" s="106" t="s">
        <v>10</v>
      </c>
      <c r="CE181" s="105"/>
      <c r="CF181" s="105"/>
      <c r="CG181" s="105"/>
      <c r="CH181" s="105"/>
    </row>
    <row r="182" spans="1:86">
      <c r="A182" s="105">
        <v>61</v>
      </c>
      <c r="B182" s="105" t="s">
        <v>2437</v>
      </c>
      <c r="C182" s="105" t="s">
        <v>236</v>
      </c>
      <c r="D182" s="105" t="s">
        <v>2708</v>
      </c>
      <c r="E182" s="105">
        <v>2015</v>
      </c>
      <c r="F182" s="105" t="s">
        <v>2673</v>
      </c>
      <c r="G182" s="107" t="s">
        <v>2709</v>
      </c>
      <c r="H182" s="109" t="s">
        <v>2710</v>
      </c>
      <c r="I182" s="108" t="s">
        <v>2233</v>
      </c>
      <c r="J182" s="108" t="s">
        <v>2234</v>
      </c>
      <c r="K182" s="108" t="s">
        <v>2711</v>
      </c>
      <c r="L182" s="106" t="s">
        <v>2712</v>
      </c>
      <c r="M182" s="110" t="s">
        <v>2713</v>
      </c>
      <c r="N182" s="107" t="s">
        <v>12</v>
      </c>
      <c r="O182" s="107" t="s">
        <v>5277</v>
      </c>
      <c r="P182" s="107" t="s">
        <v>5277</v>
      </c>
      <c r="Q182" s="107" t="s">
        <v>5602</v>
      </c>
      <c r="R182" s="107" t="s">
        <v>2759</v>
      </c>
      <c r="S182" s="107" t="s">
        <v>123</v>
      </c>
      <c r="T182" s="107"/>
      <c r="U182" s="107" t="s">
        <v>2731</v>
      </c>
      <c r="V182" s="107">
        <v>3455</v>
      </c>
      <c r="W182" s="107">
        <f t="shared" si="3"/>
        <v>14910</v>
      </c>
      <c r="X182" s="107" t="s">
        <v>10</v>
      </c>
      <c r="Y182" s="107" t="s">
        <v>10</v>
      </c>
      <c r="Z182" s="107" t="s">
        <v>10</v>
      </c>
      <c r="AA182" s="107" t="s">
        <v>2715</v>
      </c>
      <c r="AB182" s="107" t="s">
        <v>273</v>
      </c>
      <c r="AC182" s="120" t="s">
        <v>2484</v>
      </c>
      <c r="AD182" s="120" t="s">
        <v>5536</v>
      </c>
      <c r="AE182" s="107" t="s">
        <v>1224</v>
      </c>
      <c r="AF182" s="107"/>
      <c r="AG182" s="107"/>
      <c r="AH182" s="107">
        <v>18365</v>
      </c>
      <c r="AI182" s="120">
        <f>INDEX(Exposure_GWASs!F:F,MATCH(Charlie!AE182,Exposure_GWASs!C:C,0))</f>
        <v>249796</v>
      </c>
      <c r="AJ182" s="107" t="s">
        <v>1291</v>
      </c>
      <c r="AK182" s="107" t="s">
        <v>2465</v>
      </c>
      <c r="AL182" s="107" t="s">
        <v>273</v>
      </c>
      <c r="AM182" s="107" t="s">
        <v>1009</v>
      </c>
      <c r="AN182" s="107" t="s">
        <v>2716</v>
      </c>
      <c r="AO182" s="107" t="s">
        <v>11</v>
      </c>
      <c r="AP182" s="107" t="s">
        <v>2717</v>
      </c>
      <c r="AQ182" s="107" t="s">
        <v>2448</v>
      </c>
      <c r="AR182" s="107" t="s">
        <v>2687</v>
      </c>
      <c r="AS182" s="107" t="s">
        <v>2718</v>
      </c>
      <c r="AT182" s="107" t="s">
        <v>2719</v>
      </c>
      <c r="AU182" s="107" t="s">
        <v>10</v>
      </c>
      <c r="AV182" s="107" t="s">
        <v>10</v>
      </c>
      <c r="AW182" s="107" t="s">
        <v>2720</v>
      </c>
      <c r="AX182" s="107">
        <f>INDEX(Exposure_GWASs!S:S,MATCH(Charlie!AE182,Exposure_GWASs!C:C,0))</f>
        <v>32</v>
      </c>
      <c r="AY182" s="105" t="s">
        <v>2721</v>
      </c>
      <c r="AZ182" s="105" t="s">
        <v>201</v>
      </c>
      <c r="BA182" s="105" t="s">
        <v>2544</v>
      </c>
      <c r="BB182" s="107" t="s">
        <v>25</v>
      </c>
      <c r="BC182" s="105" t="s">
        <v>11</v>
      </c>
      <c r="BD182" s="105"/>
      <c r="BE182" s="105"/>
      <c r="BF182" s="105"/>
      <c r="BG182" s="105"/>
      <c r="BH182" s="105"/>
      <c r="BI182" s="105" t="s">
        <v>2732</v>
      </c>
      <c r="BJ182" s="105" t="s">
        <v>11</v>
      </c>
      <c r="BK182" s="105" t="s">
        <v>11</v>
      </c>
      <c r="BL182" s="105" t="s">
        <v>1009</v>
      </c>
      <c r="BM182" s="105" t="s">
        <v>11</v>
      </c>
      <c r="BN182" s="105" t="s">
        <v>1009</v>
      </c>
      <c r="BO182" s="105" t="s">
        <v>167</v>
      </c>
      <c r="BP182" s="105" t="s">
        <v>2723</v>
      </c>
      <c r="BQ182" s="105" t="s">
        <v>1731</v>
      </c>
      <c r="BR182" s="105">
        <v>1.4410000000000001</v>
      </c>
      <c r="BS182" s="105"/>
      <c r="BT182" s="105">
        <v>95</v>
      </c>
      <c r="BU182" s="105">
        <v>0.91200000000000003</v>
      </c>
      <c r="BV182" s="105">
        <v>2.278</v>
      </c>
      <c r="BW182" s="105">
        <v>0.12</v>
      </c>
      <c r="BX182" s="105" t="s">
        <v>11</v>
      </c>
      <c r="BY182" s="105" t="s">
        <v>11</v>
      </c>
      <c r="BZ182" s="105" t="s">
        <v>2724</v>
      </c>
      <c r="CA182" s="105" t="s">
        <v>2725</v>
      </c>
      <c r="CB182" s="105" t="s">
        <v>2726</v>
      </c>
      <c r="CC182" s="105" t="s">
        <v>2727</v>
      </c>
      <c r="CD182" s="106" t="s">
        <v>10</v>
      </c>
      <c r="CE182" s="105"/>
      <c r="CF182" s="105"/>
      <c r="CG182" s="105"/>
      <c r="CH182" s="105"/>
    </row>
    <row r="183" spans="1:86">
      <c r="A183" s="105">
        <v>61</v>
      </c>
      <c r="B183" s="105" t="s">
        <v>2437</v>
      </c>
      <c r="C183" s="105" t="s">
        <v>236</v>
      </c>
      <c r="D183" s="105" t="s">
        <v>2708</v>
      </c>
      <c r="E183" s="105">
        <v>2015</v>
      </c>
      <c r="F183" s="105" t="s">
        <v>2673</v>
      </c>
      <c r="G183" s="107" t="s">
        <v>2709</v>
      </c>
      <c r="H183" s="109" t="s">
        <v>2710</v>
      </c>
      <c r="I183" s="108" t="s">
        <v>2233</v>
      </c>
      <c r="J183" s="108" t="s">
        <v>2234</v>
      </c>
      <c r="K183" s="108" t="s">
        <v>2711</v>
      </c>
      <c r="L183" s="106" t="s">
        <v>2712</v>
      </c>
      <c r="M183" s="110" t="s">
        <v>2713</v>
      </c>
      <c r="N183" s="107" t="s">
        <v>12</v>
      </c>
      <c r="O183" s="107" t="s">
        <v>5277</v>
      </c>
      <c r="P183" s="107" t="s">
        <v>5277</v>
      </c>
      <c r="Q183" s="107" t="s">
        <v>5602</v>
      </c>
      <c r="R183" s="107" t="s">
        <v>2760</v>
      </c>
      <c r="S183" s="107" t="s">
        <v>123</v>
      </c>
      <c r="T183" s="107"/>
      <c r="U183" s="107" t="s">
        <v>140</v>
      </c>
      <c r="V183" s="107">
        <v>373</v>
      </c>
      <c r="W183" s="107">
        <f t="shared" si="3"/>
        <v>11891</v>
      </c>
      <c r="X183" s="107" t="s">
        <v>10</v>
      </c>
      <c r="Y183" s="107" t="s">
        <v>10</v>
      </c>
      <c r="Z183" s="107" t="s">
        <v>10</v>
      </c>
      <c r="AA183" s="107" t="s">
        <v>2715</v>
      </c>
      <c r="AB183" s="107" t="s">
        <v>273</v>
      </c>
      <c r="AC183" s="120" t="s">
        <v>2484</v>
      </c>
      <c r="AD183" s="120" t="s">
        <v>5536</v>
      </c>
      <c r="AE183" s="107" t="s">
        <v>1224</v>
      </c>
      <c r="AF183" s="107"/>
      <c r="AG183" s="107"/>
      <c r="AH183" s="107">
        <v>12264</v>
      </c>
      <c r="AI183" s="120">
        <f>INDEX(Exposure_GWASs!F:F,MATCH(Charlie!AE183,Exposure_GWASs!C:C,0))</f>
        <v>249796</v>
      </c>
      <c r="AJ183" s="107" t="s">
        <v>1291</v>
      </c>
      <c r="AK183" s="107" t="s">
        <v>2465</v>
      </c>
      <c r="AL183" s="107" t="s">
        <v>273</v>
      </c>
      <c r="AM183" s="107" t="s">
        <v>1009</v>
      </c>
      <c r="AN183" s="107" t="s">
        <v>2716</v>
      </c>
      <c r="AO183" s="107" t="s">
        <v>11</v>
      </c>
      <c r="AP183" s="107" t="s">
        <v>2717</v>
      </c>
      <c r="AQ183" s="107" t="s">
        <v>2448</v>
      </c>
      <c r="AR183" s="107" t="s">
        <v>2687</v>
      </c>
      <c r="AS183" s="107" t="s">
        <v>2718</v>
      </c>
      <c r="AT183" s="107" t="s">
        <v>2719</v>
      </c>
      <c r="AU183" s="107" t="s">
        <v>10</v>
      </c>
      <c r="AV183" s="107" t="s">
        <v>10</v>
      </c>
      <c r="AW183" s="107" t="s">
        <v>2720</v>
      </c>
      <c r="AX183" s="107">
        <f>INDEX(Exposure_GWASs!S:S,MATCH(Charlie!AE183,Exposure_GWASs!C:C,0))</f>
        <v>32</v>
      </c>
      <c r="AY183" s="105" t="s">
        <v>2721</v>
      </c>
      <c r="AZ183" s="105" t="s">
        <v>201</v>
      </c>
      <c r="BA183" s="105" t="s">
        <v>2544</v>
      </c>
      <c r="BB183" s="107" t="s">
        <v>25</v>
      </c>
      <c r="BC183" s="105" t="s">
        <v>11</v>
      </c>
      <c r="BD183" s="105"/>
      <c r="BE183" s="105"/>
      <c r="BF183" s="105"/>
      <c r="BG183" s="105"/>
      <c r="BH183" s="105"/>
      <c r="BI183" s="105" t="s">
        <v>2734</v>
      </c>
      <c r="BJ183" s="105" t="s">
        <v>11</v>
      </c>
      <c r="BK183" s="105" t="s">
        <v>11</v>
      </c>
      <c r="BL183" s="105" t="s">
        <v>1009</v>
      </c>
      <c r="BM183" s="105" t="s">
        <v>11</v>
      </c>
      <c r="BN183" s="105" t="s">
        <v>1009</v>
      </c>
      <c r="BO183" s="105" t="s">
        <v>167</v>
      </c>
      <c r="BP183" s="105" t="s">
        <v>2723</v>
      </c>
      <c r="BQ183" s="105" t="s">
        <v>1731</v>
      </c>
      <c r="BR183" s="105">
        <v>1.694</v>
      </c>
      <c r="BS183" s="105"/>
      <c r="BT183" s="105">
        <v>95</v>
      </c>
      <c r="BU183" s="105">
        <v>0.59599999999999997</v>
      </c>
      <c r="BV183" s="105">
        <v>4.8129999999999997</v>
      </c>
      <c r="BW183" s="105">
        <v>0.32</v>
      </c>
      <c r="BX183" s="105" t="s">
        <v>11</v>
      </c>
      <c r="BY183" s="105" t="s">
        <v>11</v>
      </c>
      <c r="BZ183" s="105" t="s">
        <v>2724</v>
      </c>
      <c r="CA183" s="105" t="s">
        <v>2725</v>
      </c>
      <c r="CB183" s="105" t="s">
        <v>2726</v>
      </c>
      <c r="CC183" s="105" t="s">
        <v>2727</v>
      </c>
      <c r="CD183" s="106" t="s">
        <v>10</v>
      </c>
      <c r="CE183" s="105"/>
      <c r="CF183" s="105"/>
      <c r="CG183" s="105"/>
      <c r="CH183" s="105"/>
    </row>
    <row r="184" spans="1:86">
      <c r="A184" s="105">
        <v>61</v>
      </c>
      <c r="B184" s="105" t="s">
        <v>2437</v>
      </c>
      <c r="C184" s="105" t="s">
        <v>236</v>
      </c>
      <c r="D184" s="105" t="s">
        <v>2708</v>
      </c>
      <c r="E184" s="105">
        <v>2015</v>
      </c>
      <c r="F184" s="105" t="s">
        <v>2673</v>
      </c>
      <c r="G184" s="107" t="s">
        <v>2709</v>
      </c>
      <c r="H184" s="109" t="s">
        <v>2710</v>
      </c>
      <c r="I184" s="108" t="s">
        <v>2233</v>
      </c>
      <c r="J184" s="108" t="s">
        <v>2234</v>
      </c>
      <c r="K184" s="108" t="s">
        <v>2711</v>
      </c>
      <c r="L184" s="106" t="s">
        <v>2712</v>
      </c>
      <c r="M184" s="110" t="s">
        <v>2713</v>
      </c>
      <c r="N184" s="107" t="s">
        <v>12</v>
      </c>
      <c r="O184" s="107" t="s">
        <v>5277</v>
      </c>
      <c r="P184" s="107" t="s">
        <v>5277</v>
      </c>
      <c r="Q184" s="107" t="s">
        <v>5602</v>
      </c>
      <c r="R184" s="107" t="s">
        <v>2761</v>
      </c>
      <c r="S184" s="107" t="s">
        <v>123</v>
      </c>
      <c r="T184" s="107"/>
      <c r="U184" s="107" t="s">
        <v>268</v>
      </c>
      <c r="V184" s="107">
        <v>32</v>
      </c>
      <c r="W184" s="107">
        <f t="shared" si="3"/>
        <v>1062</v>
      </c>
      <c r="X184" s="107" t="s">
        <v>10</v>
      </c>
      <c r="Y184" s="107" t="s">
        <v>10</v>
      </c>
      <c r="Z184" s="107" t="s">
        <v>10</v>
      </c>
      <c r="AA184" s="107" t="s">
        <v>2715</v>
      </c>
      <c r="AB184" s="107" t="s">
        <v>273</v>
      </c>
      <c r="AC184" s="120" t="s">
        <v>2484</v>
      </c>
      <c r="AD184" s="120" t="s">
        <v>5536</v>
      </c>
      <c r="AE184" s="107" t="s">
        <v>1224</v>
      </c>
      <c r="AF184" s="107"/>
      <c r="AG184" s="107"/>
      <c r="AH184" s="107">
        <v>1094</v>
      </c>
      <c r="AI184" s="120">
        <f>INDEX(Exposure_GWASs!F:F,MATCH(Charlie!AE184,Exposure_GWASs!C:C,0))</f>
        <v>249796</v>
      </c>
      <c r="AJ184" s="107" t="s">
        <v>1291</v>
      </c>
      <c r="AK184" s="107" t="s">
        <v>2465</v>
      </c>
      <c r="AL184" s="107" t="s">
        <v>273</v>
      </c>
      <c r="AM184" s="107" t="s">
        <v>1009</v>
      </c>
      <c r="AN184" s="107" t="s">
        <v>2716</v>
      </c>
      <c r="AO184" s="107" t="s">
        <v>11</v>
      </c>
      <c r="AP184" s="107" t="s">
        <v>2717</v>
      </c>
      <c r="AQ184" s="107" t="s">
        <v>2448</v>
      </c>
      <c r="AR184" s="107" t="s">
        <v>2687</v>
      </c>
      <c r="AS184" s="107" t="s">
        <v>2718</v>
      </c>
      <c r="AT184" s="107" t="s">
        <v>2719</v>
      </c>
      <c r="AU184" s="107" t="s">
        <v>10</v>
      </c>
      <c r="AV184" s="107" t="s">
        <v>10</v>
      </c>
      <c r="AW184" s="107" t="s">
        <v>2720</v>
      </c>
      <c r="AX184" s="107">
        <f>INDEX(Exposure_GWASs!S:S,MATCH(Charlie!AE184,Exposure_GWASs!C:C,0))</f>
        <v>32</v>
      </c>
      <c r="AY184" s="105" t="s">
        <v>2721</v>
      </c>
      <c r="AZ184" s="105" t="s">
        <v>201</v>
      </c>
      <c r="BA184" s="105" t="s">
        <v>2544</v>
      </c>
      <c r="BB184" s="107" t="s">
        <v>25</v>
      </c>
      <c r="BC184" s="105" t="s">
        <v>11</v>
      </c>
      <c r="BD184" s="105"/>
      <c r="BE184" s="105"/>
      <c r="BF184" s="105"/>
      <c r="BG184" s="105"/>
      <c r="BH184" s="105"/>
      <c r="BI184" s="105" t="s">
        <v>2762</v>
      </c>
      <c r="BJ184" s="105" t="s">
        <v>11</v>
      </c>
      <c r="BK184" s="105" t="s">
        <v>11</v>
      </c>
      <c r="BL184" s="105" t="s">
        <v>1009</v>
      </c>
      <c r="BM184" s="105" t="s">
        <v>11</v>
      </c>
      <c r="BN184" s="105" t="s">
        <v>1009</v>
      </c>
      <c r="BO184" s="105" t="s">
        <v>167</v>
      </c>
      <c r="BP184" s="105" t="s">
        <v>2723</v>
      </c>
      <c r="BQ184" s="105" t="s">
        <v>1731</v>
      </c>
      <c r="BR184" s="105">
        <v>2.2320000000000002</v>
      </c>
      <c r="BS184" s="105"/>
      <c r="BT184" s="105">
        <v>95</v>
      </c>
      <c r="BU184" s="105">
        <v>9.9000000000000005E-2</v>
      </c>
      <c r="BV184" s="105">
        <v>50.252000000000002</v>
      </c>
      <c r="BW184" s="105">
        <v>0.61</v>
      </c>
      <c r="BX184" s="105" t="s">
        <v>11</v>
      </c>
      <c r="BY184" s="105" t="s">
        <v>11</v>
      </c>
      <c r="BZ184" s="105" t="s">
        <v>2724</v>
      </c>
      <c r="CA184" s="105" t="s">
        <v>2725</v>
      </c>
      <c r="CB184" s="105" t="s">
        <v>2726</v>
      </c>
      <c r="CC184" s="105" t="s">
        <v>2727</v>
      </c>
      <c r="CD184" s="106" t="s">
        <v>10</v>
      </c>
      <c r="CE184" s="105"/>
      <c r="CF184" s="105"/>
      <c r="CG184" s="105"/>
      <c r="CH184" s="105"/>
    </row>
    <row r="185" spans="1:86">
      <c r="A185" s="105">
        <v>61</v>
      </c>
      <c r="B185" s="105" t="s">
        <v>2437</v>
      </c>
      <c r="C185" s="105" t="s">
        <v>236</v>
      </c>
      <c r="D185" s="105" t="s">
        <v>2708</v>
      </c>
      <c r="E185" s="105">
        <v>2015</v>
      </c>
      <c r="F185" s="105" t="s">
        <v>2673</v>
      </c>
      <c r="G185" s="107" t="s">
        <v>2709</v>
      </c>
      <c r="H185" s="109" t="s">
        <v>2710</v>
      </c>
      <c r="I185" s="108" t="s">
        <v>2233</v>
      </c>
      <c r="J185" s="108" t="s">
        <v>2234</v>
      </c>
      <c r="K185" s="108" t="s">
        <v>2711</v>
      </c>
      <c r="L185" s="106" t="s">
        <v>2712</v>
      </c>
      <c r="M185" s="110" t="s">
        <v>2713</v>
      </c>
      <c r="N185" s="107" t="s">
        <v>12</v>
      </c>
      <c r="O185" s="107" t="s">
        <v>5277</v>
      </c>
      <c r="P185" s="107" t="s">
        <v>5277</v>
      </c>
      <c r="Q185" s="107" t="s">
        <v>5602</v>
      </c>
      <c r="R185" s="107" t="s">
        <v>2763</v>
      </c>
      <c r="S185" s="107" t="s">
        <v>123</v>
      </c>
      <c r="T185" s="107"/>
      <c r="U185" s="107" t="s">
        <v>2731</v>
      </c>
      <c r="V185" s="107">
        <v>287</v>
      </c>
      <c r="W185" s="107">
        <f t="shared" si="3"/>
        <v>5515</v>
      </c>
      <c r="X185" s="107" t="s">
        <v>10</v>
      </c>
      <c r="Y185" s="107" t="s">
        <v>10</v>
      </c>
      <c r="Z185" s="107" t="s">
        <v>10</v>
      </c>
      <c r="AA185" s="107" t="s">
        <v>2715</v>
      </c>
      <c r="AB185" s="107" t="s">
        <v>273</v>
      </c>
      <c r="AC185" s="120" t="s">
        <v>2484</v>
      </c>
      <c r="AD185" s="120" t="s">
        <v>5536</v>
      </c>
      <c r="AE185" s="107" t="s">
        <v>1224</v>
      </c>
      <c r="AF185" s="107"/>
      <c r="AG185" s="107"/>
      <c r="AH185" s="107">
        <v>5802</v>
      </c>
      <c r="AI185" s="120">
        <f>INDEX(Exposure_GWASs!F:F,MATCH(Charlie!AE185,Exposure_GWASs!C:C,0))</f>
        <v>249796</v>
      </c>
      <c r="AJ185" s="107" t="s">
        <v>1291</v>
      </c>
      <c r="AK185" s="107" t="s">
        <v>2465</v>
      </c>
      <c r="AL185" s="107" t="s">
        <v>273</v>
      </c>
      <c r="AM185" s="107" t="s">
        <v>1009</v>
      </c>
      <c r="AN185" s="107" t="s">
        <v>2716</v>
      </c>
      <c r="AO185" s="107" t="s">
        <v>11</v>
      </c>
      <c r="AP185" s="107" t="s">
        <v>2717</v>
      </c>
      <c r="AQ185" s="107" t="s">
        <v>2448</v>
      </c>
      <c r="AR185" s="107" t="s">
        <v>2687</v>
      </c>
      <c r="AS185" s="107" t="s">
        <v>2718</v>
      </c>
      <c r="AT185" s="107" t="s">
        <v>2719</v>
      </c>
      <c r="AU185" s="107" t="s">
        <v>10</v>
      </c>
      <c r="AV185" s="107" t="s">
        <v>10</v>
      </c>
      <c r="AW185" s="107" t="s">
        <v>2720</v>
      </c>
      <c r="AX185" s="107">
        <f>INDEX(Exposure_GWASs!S:S,MATCH(Charlie!AE185,Exposure_GWASs!C:C,0))</f>
        <v>32</v>
      </c>
      <c r="AY185" s="105" t="s">
        <v>2721</v>
      </c>
      <c r="AZ185" s="105" t="s">
        <v>201</v>
      </c>
      <c r="BA185" s="105" t="s">
        <v>2544</v>
      </c>
      <c r="BB185" s="107" t="s">
        <v>25</v>
      </c>
      <c r="BC185" s="105" t="s">
        <v>11</v>
      </c>
      <c r="BD185" s="105"/>
      <c r="BE185" s="105"/>
      <c r="BF185" s="105"/>
      <c r="BG185" s="105"/>
      <c r="BH185" s="105"/>
      <c r="BI185" s="105" t="s">
        <v>2736</v>
      </c>
      <c r="BJ185" s="105" t="s">
        <v>11</v>
      </c>
      <c r="BK185" s="105" t="s">
        <v>11</v>
      </c>
      <c r="BL185" s="105" t="s">
        <v>1009</v>
      </c>
      <c r="BM185" s="105" t="s">
        <v>11</v>
      </c>
      <c r="BN185" s="105" t="s">
        <v>1009</v>
      </c>
      <c r="BO185" s="105" t="s">
        <v>167</v>
      </c>
      <c r="BP185" s="105" t="s">
        <v>2723</v>
      </c>
      <c r="BQ185" s="105" t="s">
        <v>1731</v>
      </c>
      <c r="BR185" s="105">
        <v>1.0049999999999999</v>
      </c>
      <c r="BS185" s="105"/>
      <c r="BT185" s="105">
        <v>95</v>
      </c>
      <c r="BU185" s="105">
        <v>0.26400000000000001</v>
      </c>
      <c r="BV185" s="105">
        <v>3.8250000000000002</v>
      </c>
      <c r="BW185" s="105">
        <v>0.99</v>
      </c>
      <c r="BX185" s="105" t="s">
        <v>11</v>
      </c>
      <c r="BY185" s="105" t="s">
        <v>11</v>
      </c>
      <c r="BZ185" s="105" t="s">
        <v>2724</v>
      </c>
      <c r="CA185" s="105" t="s">
        <v>2725</v>
      </c>
      <c r="CB185" s="105" t="s">
        <v>2726</v>
      </c>
      <c r="CC185" s="105" t="s">
        <v>2727</v>
      </c>
      <c r="CD185" s="106" t="s">
        <v>10</v>
      </c>
      <c r="CE185" s="105"/>
      <c r="CF185" s="105"/>
      <c r="CG185" s="105"/>
      <c r="CH185" s="105"/>
    </row>
    <row r="186" spans="1:86">
      <c r="A186" s="105">
        <v>61</v>
      </c>
      <c r="B186" s="105" t="s">
        <v>2437</v>
      </c>
      <c r="C186" s="105" t="s">
        <v>236</v>
      </c>
      <c r="D186" s="105" t="s">
        <v>2708</v>
      </c>
      <c r="E186" s="105">
        <v>2015</v>
      </c>
      <c r="F186" s="105" t="s">
        <v>2673</v>
      </c>
      <c r="G186" s="107" t="s">
        <v>2709</v>
      </c>
      <c r="H186" s="109" t="s">
        <v>2710</v>
      </c>
      <c r="I186" s="108" t="s">
        <v>2233</v>
      </c>
      <c r="J186" s="108" t="s">
        <v>2234</v>
      </c>
      <c r="K186" s="108" t="s">
        <v>2711</v>
      </c>
      <c r="L186" s="106" t="s">
        <v>2712</v>
      </c>
      <c r="M186" s="110" t="s">
        <v>2713</v>
      </c>
      <c r="N186" s="107" t="s">
        <v>12</v>
      </c>
      <c r="O186" s="107" t="s">
        <v>5277</v>
      </c>
      <c r="P186" s="107" t="s">
        <v>5277</v>
      </c>
      <c r="Q186" s="107" t="s">
        <v>5602</v>
      </c>
      <c r="R186" s="107" t="s">
        <v>2764</v>
      </c>
      <c r="S186" s="107" t="s">
        <v>123</v>
      </c>
      <c r="T186" s="107"/>
      <c r="U186" s="107" t="s">
        <v>140</v>
      </c>
      <c r="V186" s="107">
        <v>4558</v>
      </c>
      <c r="W186" s="107">
        <f t="shared" si="3"/>
        <v>29738</v>
      </c>
      <c r="X186" s="107" t="s">
        <v>10</v>
      </c>
      <c r="Y186" s="107" t="s">
        <v>10</v>
      </c>
      <c r="Z186" s="107" t="s">
        <v>10</v>
      </c>
      <c r="AA186" s="107" t="s">
        <v>2715</v>
      </c>
      <c r="AB186" s="107" t="s">
        <v>273</v>
      </c>
      <c r="AC186" s="120" t="s">
        <v>2484</v>
      </c>
      <c r="AD186" s="120" t="s">
        <v>5536</v>
      </c>
      <c r="AE186" s="107" t="s">
        <v>1224</v>
      </c>
      <c r="AF186" s="107"/>
      <c r="AG186" s="107"/>
      <c r="AH186" s="107">
        <v>34296</v>
      </c>
      <c r="AI186" s="120">
        <f>INDEX(Exposure_GWASs!F:F,MATCH(Charlie!AE186,Exposure_GWASs!C:C,0))</f>
        <v>249796</v>
      </c>
      <c r="AJ186" s="107" t="s">
        <v>1291</v>
      </c>
      <c r="AK186" s="107" t="s">
        <v>2465</v>
      </c>
      <c r="AL186" s="107" t="s">
        <v>273</v>
      </c>
      <c r="AM186" s="107" t="s">
        <v>1009</v>
      </c>
      <c r="AN186" s="107" t="s">
        <v>2716</v>
      </c>
      <c r="AO186" s="107" t="s">
        <v>11</v>
      </c>
      <c r="AP186" s="107" t="s">
        <v>2717</v>
      </c>
      <c r="AQ186" s="107" t="s">
        <v>2448</v>
      </c>
      <c r="AR186" s="107" t="s">
        <v>2687</v>
      </c>
      <c r="AS186" s="107" t="s">
        <v>2718</v>
      </c>
      <c r="AT186" s="107" t="s">
        <v>2719</v>
      </c>
      <c r="AU186" s="107" t="s">
        <v>10</v>
      </c>
      <c r="AV186" s="107" t="s">
        <v>10</v>
      </c>
      <c r="AW186" s="107" t="s">
        <v>2720</v>
      </c>
      <c r="AX186" s="107">
        <f>INDEX(Exposure_GWASs!S:S,MATCH(Charlie!AE186,Exposure_GWASs!C:C,0))</f>
        <v>32</v>
      </c>
      <c r="AY186" s="105" t="s">
        <v>2721</v>
      </c>
      <c r="AZ186" s="105" t="s">
        <v>201</v>
      </c>
      <c r="BA186" s="105" t="s">
        <v>2544</v>
      </c>
      <c r="BB186" s="107" t="s">
        <v>25</v>
      </c>
      <c r="BC186" s="105" t="s">
        <v>11</v>
      </c>
      <c r="BD186" s="105"/>
      <c r="BE186" s="105"/>
      <c r="BF186" s="105"/>
      <c r="BG186" s="105"/>
      <c r="BH186" s="105"/>
      <c r="BI186" s="105" t="s">
        <v>2736</v>
      </c>
      <c r="BJ186" s="105" t="s">
        <v>11</v>
      </c>
      <c r="BK186" s="105" t="s">
        <v>11</v>
      </c>
      <c r="BL186" s="105" t="s">
        <v>1009</v>
      </c>
      <c r="BM186" s="105" t="s">
        <v>11</v>
      </c>
      <c r="BN186" s="105" t="s">
        <v>1009</v>
      </c>
      <c r="BO186" s="105" t="s">
        <v>167</v>
      </c>
      <c r="BP186" s="105" t="s">
        <v>2723</v>
      </c>
      <c r="BQ186" s="105" t="s">
        <v>1731</v>
      </c>
      <c r="BR186" s="105">
        <v>1.21</v>
      </c>
      <c r="BS186" s="105"/>
      <c r="BT186" s="105">
        <v>95</v>
      </c>
      <c r="BU186" s="105">
        <v>0.81799999999999995</v>
      </c>
      <c r="BV186" s="105">
        <v>1.79</v>
      </c>
      <c r="BW186" s="105">
        <v>0.34</v>
      </c>
      <c r="BX186" s="105" t="s">
        <v>11</v>
      </c>
      <c r="BY186" s="105" t="s">
        <v>11</v>
      </c>
      <c r="BZ186" s="105" t="s">
        <v>2724</v>
      </c>
      <c r="CA186" s="105" t="s">
        <v>2725</v>
      </c>
      <c r="CB186" s="105" t="s">
        <v>2726</v>
      </c>
      <c r="CC186" s="105" t="s">
        <v>2727</v>
      </c>
      <c r="CD186" s="106" t="s">
        <v>10</v>
      </c>
      <c r="CE186" s="105"/>
      <c r="CF186" s="105"/>
      <c r="CG186" s="105"/>
      <c r="CH186" s="105"/>
    </row>
    <row r="187" spans="1:86">
      <c r="A187" s="105">
        <v>61</v>
      </c>
      <c r="B187" s="105" t="s">
        <v>2437</v>
      </c>
      <c r="C187" s="105" t="s">
        <v>236</v>
      </c>
      <c r="D187" s="105" t="s">
        <v>2708</v>
      </c>
      <c r="E187" s="105">
        <v>2015</v>
      </c>
      <c r="F187" s="105" t="s">
        <v>2673</v>
      </c>
      <c r="G187" s="107" t="s">
        <v>2709</v>
      </c>
      <c r="H187" s="109" t="s">
        <v>2710</v>
      </c>
      <c r="I187" s="108" t="s">
        <v>2233</v>
      </c>
      <c r="J187" s="108" t="s">
        <v>2234</v>
      </c>
      <c r="K187" s="108" t="s">
        <v>2711</v>
      </c>
      <c r="L187" s="106" t="s">
        <v>2712</v>
      </c>
      <c r="M187" s="110" t="s">
        <v>2713</v>
      </c>
      <c r="N187" s="107" t="s">
        <v>12</v>
      </c>
      <c r="O187" s="107" t="s">
        <v>5277</v>
      </c>
      <c r="P187" s="107" t="s">
        <v>5277</v>
      </c>
      <c r="Q187" s="107" t="s">
        <v>5602</v>
      </c>
      <c r="R187" s="107" t="s">
        <v>2765</v>
      </c>
      <c r="S187" s="107" t="s">
        <v>123</v>
      </c>
      <c r="T187" s="107"/>
      <c r="U187" s="107" t="s">
        <v>268</v>
      </c>
      <c r="V187" s="107">
        <v>1403</v>
      </c>
      <c r="W187" s="107">
        <f t="shared" si="3"/>
        <v>10393</v>
      </c>
      <c r="X187" s="107" t="s">
        <v>10</v>
      </c>
      <c r="Y187" s="107" t="s">
        <v>10</v>
      </c>
      <c r="Z187" s="107" t="s">
        <v>10</v>
      </c>
      <c r="AA187" s="107" t="s">
        <v>2715</v>
      </c>
      <c r="AB187" s="107" t="s">
        <v>273</v>
      </c>
      <c r="AC187" s="120" t="s">
        <v>2484</v>
      </c>
      <c r="AD187" s="120" t="s">
        <v>5536</v>
      </c>
      <c r="AE187" s="107" t="s">
        <v>1224</v>
      </c>
      <c r="AF187" s="107"/>
      <c r="AG187" s="107"/>
      <c r="AH187" s="107">
        <v>11796</v>
      </c>
      <c r="AI187" s="120">
        <f>INDEX(Exposure_GWASs!F:F,MATCH(Charlie!AE187,Exposure_GWASs!C:C,0))</f>
        <v>249796</v>
      </c>
      <c r="AJ187" s="107" t="s">
        <v>1291</v>
      </c>
      <c r="AK187" s="107" t="s">
        <v>2465</v>
      </c>
      <c r="AL187" s="107" t="s">
        <v>273</v>
      </c>
      <c r="AM187" s="107" t="s">
        <v>1009</v>
      </c>
      <c r="AN187" s="107" t="s">
        <v>2716</v>
      </c>
      <c r="AO187" s="107" t="s">
        <v>11</v>
      </c>
      <c r="AP187" s="107" t="s">
        <v>2717</v>
      </c>
      <c r="AQ187" s="107" t="s">
        <v>2448</v>
      </c>
      <c r="AR187" s="107" t="s">
        <v>2687</v>
      </c>
      <c r="AS187" s="107" t="s">
        <v>2718</v>
      </c>
      <c r="AT187" s="107" t="s">
        <v>2719</v>
      </c>
      <c r="AU187" s="107" t="s">
        <v>10</v>
      </c>
      <c r="AV187" s="107" t="s">
        <v>10</v>
      </c>
      <c r="AW187" s="107" t="s">
        <v>2720</v>
      </c>
      <c r="AX187" s="107">
        <f>INDEX(Exposure_GWASs!S:S,MATCH(Charlie!AE187,Exposure_GWASs!C:C,0))</f>
        <v>32</v>
      </c>
      <c r="AY187" s="105" t="s">
        <v>2721</v>
      </c>
      <c r="AZ187" s="105" t="s">
        <v>201</v>
      </c>
      <c r="BA187" s="105" t="s">
        <v>2544</v>
      </c>
      <c r="BB187" s="107" t="s">
        <v>25</v>
      </c>
      <c r="BC187" s="105" t="s">
        <v>11</v>
      </c>
      <c r="BD187" s="105"/>
      <c r="BE187" s="105"/>
      <c r="BF187" s="105"/>
      <c r="BG187" s="105"/>
      <c r="BH187" s="105"/>
      <c r="BI187" s="105" t="s">
        <v>2740</v>
      </c>
      <c r="BJ187" s="105" t="s">
        <v>11</v>
      </c>
      <c r="BK187" s="105" t="s">
        <v>11</v>
      </c>
      <c r="BL187" s="105" t="s">
        <v>1009</v>
      </c>
      <c r="BM187" s="105" t="s">
        <v>11</v>
      </c>
      <c r="BN187" s="105" t="s">
        <v>1009</v>
      </c>
      <c r="BO187" s="105" t="s">
        <v>167</v>
      </c>
      <c r="BP187" s="105" t="s">
        <v>2723</v>
      </c>
      <c r="BQ187" s="105" t="s">
        <v>1731</v>
      </c>
      <c r="BR187" s="105">
        <v>1.38</v>
      </c>
      <c r="BS187" s="105"/>
      <c r="BT187" s="105">
        <v>95</v>
      </c>
      <c r="BU187" s="105">
        <v>0.65400000000000003</v>
      </c>
      <c r="BV187" s="105">
        <v>2.9129999999999998</v>
      </c>
      <c r="BW187" s="105">
        <v>0.4</v>
      </c>
      <c r="BX187" s="105" t="s">
        <v>11</v>
      </c>
      <c r="BY187" s="105" t="s">
        <v>11</v>
      </c>
      <c r="BZ187" s="105" t="s">
        <v>2724</v>
      </c>
      <c r="CA187" s="105" t="s">
        <v>2725</v>
      </c>
      <c r="CB187" s="105" t="s">
        <v>2726</v>
      </c>
      <c r="CC187" s="105" t="s">
        <v>2727</v>
      </c>
      <c r="CD187" s="106" t="s">
        <v>10</v>
      </c>
      <c r="CE187" s="105"/>
      <c r="CF187" s="105"/>
      <c r="CG187" s="105"/>
      <c r="CH187" s="105"/>
    </row>
    <row r="188" spans="1:86">
      <c r="A188" s="105">
        <v>61</v>
      </c>
      <c r="B188" s="105" t="s">
        <v>2437</v>
      </c>
      <c r="C188" s="105" t="s">
        <v>236</v>
      </c>
      <c r="D188" s="105" t="s">
        <v>2708</v>
      </c>
      <c r="E188" s="105">
        <v>2015</v>
      </c>
      <c r="F188" s="105" t="s">
        <v>2673</v>
      </c>
      <c r="G188" s="107" t="s">
        <v>2709</v>
      </c>
      <c r="H188" s="109" t="s">
        <v>2710</v>
      </c>
      <c r="I188" s="108" t="s">
        <v>2233</v>
      </c>
      <c r="J188" s="108" t="s">
        <v>2234</v>
      </c>
      <c r="K188" s="108" t="s">
        <v>2711</v>
      </c>
      <c r="L188" s="106" t="s">
        <v>2712</v>
      </c>
      <c r="M188" s="110" t="s">
        <v>2713</v>
      </c>
      <c r="N188" s="107" t="s">
        <v>12</v>
      </c>
      <c r="O188" s="107" t="s">
        <v>5277</v>
      </c>
      <c r="P188" s="107" t="s">
        <v>5277</v>
      </c>
      <c r="Q188" s="107" t="s">
        <v>5602</v>
      </c>
      <c r="R188" s="107" t="s">
        <v>2766</v>
      </c>
      <c r="S188" s="107" t="s">
        <v>123</v>
      </c>
      <c r="T188" s="107"/>
      <c r="U188" s="107" t="s">
        <v>2731</v>
      </c>
      <c r="V188" s="107">
        <v>3115</v>
      </c>
      <c r="W188" s="107">
        <f t="shared" si="3"/>
        <v>14422</v>
      </c>
      <c r="X188" s="107" t="s">
        <v>10</v>
      </c>
      <c r="Y188" s="107" t="s">
        <v>10</v>
      </c>
      <c r="Z188" s="107" t="s">
        <v>10</v>
      </c>
      <c r="AA188" s="107" t="s">
        <v>2715</v>
      </c>
      <c r="AB188" s="107" t="s">
        <v>273</v>
      </c>
      <c r="AC188" s="120" t="s">
        <v>2484</v>
      </c>
      <c r="AD188" s="120" t="s">
        <v>5536</v>
      </c>
      <c r="AE188" s="107" t="s">
        <v>1224</v>
      </c>
      <c r="AF188" s="107"/>
      <c r="AG188" s="107"/>
      <c r="AH188" s="107">
        <v>17537</v>
      </c>
      <c r="AI188" s="120">
        <f>INDEX(Exposure_GWASs!F:F,MATCH(Charlie!AE188,Exposure_GWASs!C:C,0))</f>
        <v>249796</v>
      </c>
      <c r="AJ188" s="107" t="s">
        <v>1291</v>
      </c>
      <c r="AK188" s="107" t="s">
        <v>2465</v>
      </c>
      <c r="AL188" s="107" t="s">
        <v>273</v>
      </c>
      <c r="AM188" s="107" t="s">
        <v>1009</v>
      </c>
      <c r="AN188" s="107" t="s">
        <v>2716</v>
      </c>
      <c r="AO188" s="107" t="s">
        <v>11</v>
      </c>
      <c r="AP188" s="107" t="s">
        <v>2717</v>
      </c>
      <c r="AQ188" s="107" t="s">
        <v>2448</v>
      </c>
      <c r="AR188" s="107" t="s">
        <v>2687</v>
      </c>
      <c r="AS188" s="107" t="s">
        <v>2718</v>
      </c>
      <c r="AT188" s="107" t="s">
        <v>2719</v>
      </c>
      <c r="AU188" s="107" t="s">
        <v>10</v>
      </c>
      <c r="AV188" s="107" t="s">
        <v>10</v>
      </c>
      <c r="AW188" s="107" t="s">
        <v>2720</v>
      </c>
      <c r="AX188" s="107">
        <f>INDEX(Exposure_GWASs!S:S,MATCH(Charlie!AE188,Exposure_GWASs!C:C,0))</f>
        <v>32</v>
      </c>
      <c r="AY188" s="105" t="s">
        <v>2721</v>
      </c>
      <c r="AZ188" s="105" t="s">
        <v>201</v>
      </c>
      <c r="BA188" s="105" t="s">
        <v>2544</v>
      </c>
      <c r="BB188" s="107" t="s">
        <v>25</v>
      </c>
      <c r="BC188" s="105" t="s">
        <v>11</v>
      </c>
      <c r="BD188" s="105"/>
      <c r="BE188" s="105"/>
      <c r="BF188" s="105"/>
      <c r="BG188" s="105"/>
      <c r="BH188" s="105"/>
      <c r="BI188" s="105" t="s">
        <v>2742</v>
      </c>
      <c r="BJ188" s="105" t="s">
        <v>11</v>
      </c>
      <c r="BK188" s="105" t="s">
        <v>11</v>
      </c>
      <c r="BL188" s="105" t="s">
        <v>1009</v>
      </c>
      <c r="BM188" s="105" t="s">
        <v>11</v>
      </c>
      <c r="BN188" s="105" t="s">
        <v>1009</v>
      </c>
      <c r="BO188" s="105" t="s">
        <v>167</v>
      </c>
      <c r="BP188" s="105" t="s">
        <v>2723</v>
      </c>
      <c r="BQ188" s="105" t="s">
        <v>1731</v>
      </c>
      <c r="BR188" s="105">
        <v>1.1739999999999999</v>
      </c>
      <c r="BS188" s="105"/>
      <c r="BT188" s="105">
        <v>95</v>
      </c>
      <c r="BU188" s="105">
        <v>0.746</v>
      </c>
      <c r="BV188" s="105">
        <v>1.849</v>
      </c>
      <c r="BW188" s="105">
        <v>0.49</v>
      </c>
      <c r="BX188" s="105" t="s">
        <v>11</v>
      </c>
      <c r="BY188" s="105" t="s">
        <v>11</v>
      </c>
      <c r="BZ188" s="105" t="s">
        <v>2724</v>
      </c>
      <c r="CA188" s="105" t="s">
        <v>2725</v>
      </c>
      <c r="CB188" s="105" t="s">
        <v>2726</v>
      </c>
      <c r="CC188" s="105" t="s">
        <v>2727</v>
      </c>
      <c r="CD188" s="106" t="s">
        <v>10</v>
      </c>
      <c r="CE188" s="105"/>
      <c r="CF188" s="105"/>
      <c r="CG188" s="105"/>
      <c r="CH188" s="105"/>
    </row>
    <row r="189" spans="1:86">
      <c r="A189" s="105">
        <v>61</v>
      </c>
      <c r="B189" s="105" t="s">
        <v>2437</v>
      </c>
      <c r="C189" s="105" t="s">
        <v>236</v>
      </c>
      <c r="D189" s="105" t="s">
        <v>2708</v>
      </c>
      <c r="E189" s="105">
        <v>2015</v>
      </c>
      <c r="F189" s="105" t="s">
        <v>2673</v>
      </c>
      <c r="G189" s="107" t="s">
        <v>2709</v>
      </c>
      <c r="H189" s="109" t="s">
        <v>2710</v>
      </c>
      <c r="I189" s="108" t="s">
        <v>2233</v>
      </c>
      <c r="J189" s="108" t="s">
        <v>2234</v>
      </c>
      <c r="K189" s="108" t="s">
        <v>2711</v>
      </c>
      <c r="L189" s="106" t="s">
        <v>2712</v>
      </c>
      <c r="M189" s="110" t="s">
        <v>2713</v>
      </c>
      <c r="N189" s="107" t="s">
        <v>12</v>
      </c>
      <c r="O189" s="107" t="s">
        <v>5812</v>
      </c>
      <c r="P189" s="107" t="s">
        <v>5812</v>
      </c>
      <c r="Q189" s="107" t="s">
        <v>5602</v>
      </c>
      <c r="R189" s="107" t="s">
        <v>2767</v>
      </c>
      <c r="S189" s="107" t="s">
        <v>123</v>
      </c>
      <c r="T189" s="107"/>
      <c r="U189" s="107" t="s">
        <v>140</v>
      </c>
      <c r="V189" s="107">
        <v>3029</v>
      </c>
      <c r="W189" s="107">
        <f t="shared" si="3"/>
        <v>28733</v>
      </c>
      <c r="X189" s="107" t="s">
        <v>10</v>
      </c>
      <c r="Y189" s="107" t="s">
        <v>10</v>
      </c>
      <c r="Z189" s="107" t="s">
        <v>10</v>
      </c>
      <c r="AA189" s="107" t="s">
        <v>2715</v>
      </c>
      <c r="AB189" s="107" t="s">
        <v>273</v>
      </c>
      <c r="AC189" s="120" t="s">
        <v>2484</v>
      </c>
      <c r="AD189" s="120" t="s">
        <v>5536</v>
      </c>
      <c r="AE189" s="107" t="s">
        <v>1224</v>
      </c>
      <c r="AF189" s="107"/>
      <c r="AG189" s="107"/>
      <c r="AH189" s="107">
        <v>31762</v>
      </c>
      <c r="AI189" s="120">
        <f>INDEX(Exposure_GWASs!F:F,MATCH(Charlie!AE189,Exposure_GWASs!C:C,0))</f>
        <v>249796</v>
      </c>
      <c r="AJ189" s="107" t="s">
        <v>1291</v>
      </c>
      <c r="AK189" s="107" t="s">
        <v>2465</v>
      </c>
      <c r="AL189" s="107" t="s">
        <v>273</v>
      </c>
      <c r="AM189" s="107" t="s">
        <v>1009</v>
      </c>
      <c r="AN189" s="107" t="s">
        <v>2716</v>
      </c>
      <c r="AO189" s="107" t="s">
        <v>11</v>
      </c>
      <c r="AP189" s="107" t="s">
        <v>2717</v>
      </c>
      <c r="AQ189" s="107" t="s">
        <v>2448</v>
      </c>
      <c r="AR189" s="107" t="s">
        <v>2687</v>
      </c>
      <c r="AS189" s="107" t="s">
        <v>2718</v>
      </c>
      <c r="AT189" s="107" t="s">
        <v>2719</v>
      </c>
      <c r="AU189" s="107" t="s">
        <v>10</v>
      </c>
      <c r="AV189" s="107" t="s">
        <v>10</v>
      </c>
      <c r="AW189" s="107" t="s">
        <v>2720</v>
      </c>
      <c r="AX189" s="107">
        <f>INDEX(Exposure_GWASs!S:S,MATCH(Charlie!AE189,Exposure_GWASs!C:C,0))</f>
        <v>32</v>
      </c>
      <c r="AY189" s="105" t="s">
        <v>2721</v>
      </c>
      <c r="AZ189" s="105" t="s">
        <v>201</v>
      </c>
      <c r="BA189" s="105" t="s">
        <v>2544</v>
      </c>
      <c r="BB189" s="107" t="s">
        <v>25</v>
      </c>
      <c r="BC189" s="105" t="s">
        <v>11</v>
      </c>
      <c r="BD189" s="105"/>
      <c r="BE189" s="105"/>
      <c r="BF189" s="105"/>
      <c r="BG189" s="105"/>
      <c r="BH189" s="105"/>
      <c r="BI189" s="105" t="s">
        <v>2722</v>
      </c>
      <c r="BJ189" s="105" t="s">
        <v>11</v>
      </c>
      <c r="BK189" s="105" t="s">
        <v>11</v>
      </c>
      <c r="BL189" s="105" t="s">
        <v>1009</v>
      </c>
      <c r="BM189" s="105" t="s">
        <v>11</v>
      </c>
      <c r="BN189" s="105" t="s">
        <v>1009</v>
      </c>
      <c r="BO189" s="105" t="s">
        <v>167</v>
      </c>
      <c r="BP189" s="105" t="s">
        <v>2723</v>
      </c>
      <c r="BQ189" s="105" t="s">
        <v>1731</v>
      </c>
      <c r="BR189" s="105">
        <v>2.87</v>
      </c>
      <c r="BS189" s="105"/>
      <c r="BT189" s="105">
        <v>95</v>
      </c>
      <c r="BU189" s="105">
        <v>1.7869999999999999</v>
      </c>
      <c r="BV189" s="105">
        <v>4.6109999999999998</v>
      </c>
      <c r="BW189" s="105" t="s">
        <v>2768</v>
      </c>
      <c r="BX189" s="105" t="s">
        <v>1009</v>
      </c>
      <c r="BY189" s="105" t="s">
        <v>11</v>
      </c>
      <c r="BZ189" s="105" t="s">
        <v>2724</v>
      </c>
      <c r="CA189" s="105" t="s">
        <v>2725</v>
      </c>
      <c r="CB189" s="105" t="s">
        <v>2726</v>
      </c>
      <c r="CC189" s="105" t="s">
        <v>2727</v>
      </c>
      <c r="CD189" s="106" t="s">
        <v>10</v>
      </c>
      <c r="CE189" s="105"/>
      <c r="CF189" s="105"/>
      <c r="CG189" s="105"/>
      <c r="CH189" s="105"/>
    </row>
    <row r="190" spans="1:86">
      <c r="A190" s="105">
        <v>61</v>
      </c>
      <c r="B190" s="105" t="s">
        <v>2437</v>
      </c>
      <c r="C190" s="105" t="s">
        <v>236</v>
      </c>
      <c r="D190" s="105" t="s">
        <v>2708</v>
      </c>
      <c r="E190" s="105">
        <v>2015</v>
      </c>
      <c r="F190" s="105" t="s">
        <v>2673</v>
      </c>
      <c r="G190" s="107" t="s">
        <v>2709</v>
      </c>
      <c r="H190" s="109" t="s">
        <v>2710</v>
      </c>
      <c r="I190" s="108" t="s">
        <v>2233</v>
      </c>
      <c r="J190" s="108" t="s">
        <v>2234</v>
      </c>
      <c r="K190" s="108" t="s">
        <v>2711</v>
      </c>
      <c r="L190" s="106" t="s">
        <v>2712</v>
      </c>
      <c r="M190" s="110" t="s">
        <v>2713</v>
      </c>
      <c r="N190" s="107" t="s">
        <v>12</v>
      </c>
      <c r="O190" s="107" t="s">
        <v>5812</v>
      </c>
      <c r="P190" s="107" t="s">
        <v>5812</v>
      </c>
      <c r="Q190" s="107" t="s">
        <v>5602</v>
      </c>
      <c r="R190" s="107" t="s">
        <v>2769</v>
      </c>
      <c r="S190" s="107" t="s">
        <v>123</v>
      </c>
      <c r="T190" s="107"/>
      <c r="U190" s="107" t="s">
        <v>268</v>
      </c>
      <c r="V190" s="107">
        <v>1420</v>
      </c>
      <c r="W190" s="107">
        <f t="shared" si="3"/>
        <v>15140</v>
      </c>
      <c r="X190" s="107" t="s">
        <v>10</v>
      </c>
      <c r="Y190" s="107" t="s">
        <v>10</v>
      </c>
      <c r="Z190" s="107" t="s">
        <v>10</v>
      </c>
      <c r="AA190" s="107" t="s">
        <v>2715</v>
      </c>
      <c r="AB190" s="107" t="s">
        <v>273</v>
      </c>
      <c r="AC190" s="120" t="s">
        <v>2484</v>
      </c>
      <c r="AD190" s="120" t="s">
        <v>5536</v>
      </c>
      <c r="AE190" s="107" t="s">
        <v>1224</v>
      </c>
      <c r="AF190" s="107"/>
      <c r="AG190" s="107"/>
      <c r="AH190" s="107">
        <v>16560</v>
      </c>
      <c r="AI190" s="120">
        <f>INDEX(Exposure_GWASs!F:F,MATCH(Charlie!AE190,Exposure_GWASs!C:C,0))</f>
        <v>249796</v>
      </c>
      <c r="AJ190" s="107" t="s">
        <v>1291</v>
      </c>
      <c r="AK190" s="107" t="s">
        <v>2465</v>
      </c>
      <c r="AL190" s="107" t="s">
        <v>273</v>
      </c>
      <c r="AM190" s="107" t="s">
        <v>1009</v>
      </c>
      <c r="AN190" s="107" t="s">
        <v>2716</v>
      </c>
      <c r="AO190" s="107" t="s">
        <v>11</v>
      </c>
      <c r="AP190" s="107" t="s">
        <v>2717</v>
      </c>
      <c r="AQ190" s="107" t="s">
        <v>2448</v>
      </c>
      <c r="AR190" s="107" t="s">
        <v>2687</v>
      </c>
      <c r="AS190" s="107" t="s">
        <v>2718</v>
      </c>
      <c r="AT190" s="107" t="s">
        <v>2719</v>
      </c>
      <c r="AU190" s="107" t="s">
        <v>10</v>
      </c>
      <c r="AV190" s="107" t="s">
        <v>10</v>
      </c>
      <c r="AW190" s="107" t="s">
        <v>2720</v>
      </c>
      <c r="AX190" s="107">
        <f>INDEX(Exposure_GWASs!S:S,MATCH(Charlie!AE190,Exposure_GWASs!C:C,0))</f>
        <v>32</v>
      </c>
      <c r="AY190" s="105" t="s">
        <v>2721</v>
      </c>
      <c r="AZ190" s="105" t="s">
        <v>201</v>
      </c>
      <c r="BA190" s="105" t="s">
        <v>2544</v>
      </c>
      <c r="BB190" s="107" t="s">
        <v>25</v>
      </c>
      <c r="BC190" s="105" t="s">
        <v>11</v>
      </c>
      <c r="BD190" s="105"/>
      <c r="BE190" s="105"/>
      <c r="BF190" s="105"/>
      <c r="BG190" s="105"/>
      <c r="BH190" s="105"/>
      <c r="BI190" s="105" t="s">
        <v>2729</v>
      </c>
      <c r="BJ190" s="105" t="s">
        <v>11</v>
      </c>
      <c r="BK190" s="105" t="s">
        <v>11</v>
      </c>
      <c r="BL190" s="105" t="s">
        <v>1009</v>
      </c>
      <c r="BM190" s="105" t="s">
        <v>11</v>
      </c>
      <c r="BN190" s="105" t="s">
        <v>1009</v>
      </c>
      <c r="BO190" s="105" t="s">
        <v>167</v>
      </c>
      <c r="BP190" s="105" t="s">
        <v>2723</v>
      </c>
      <c r="BQ190" s="105" t="s">
        <v>1731</v>
      </c>
      <c r="BR190" s="105">
        <v>2.9279999999999999</v>
      </c>
      <c r="BS190" s="105"/>
      <c r="BT190" s="105">
        <v>95</v>
      </c>
      <c r="BU190" s="105">
        <v>1.4910000000000001</v>
      </c>
      <c r="BV190" s="105">
        <v>5.75</v>
      </c>
      <c r="BW190" s="105">
        <v>2E-3</v>
      </c>
      <c r="BX190" s="105" t="s">
        <v>11</v>
      </c>
      <c r="BY190" s="105" t="s">
        <v>11</v>
      </c>
      <c r="BZ190" s="105" t="s">
        <v>2724</v>
      </c>
      <c r="CA190" s="105" t="s">
        <v>2725</v>
      </c>
      <c r="CB190" s="105" t="s">
        <v>2726</v>
      </c>
      <c r="CC190" s="105" t="s">
        <v>2727</v>
      </c>
      <c r="CD190" s="106" t="s">
        <v>10</v>
      </c>
      <c r="CE190" s="105"/>
      <c r="CF190" s="105"/>
      <c r="CG190" s="105"/>
      <c r="CH190" s="105"/>
    </row>
    <row r="191" spans="1:86">
      <c r="A191" s="105">
        <v>61</v>
      </c>
      <c r="B191" s="105" t="s">
        <v>2437</v>
      </c>
      <c r="C191" s="105" t="s">
        <v>236</v>
      </c>
      <c r="D191" s="105" t="s">
        <v>2708</v>
      </c>
      <c r="E191" s="105">
        <v>2015</v>
      </c>
      <c r="F191" s="105" t="s">
        <v>2673</v>
      </c>
      <c r="G191" s="107" t="s">
        <v>2709</v>
      </c>
      <c r="H191" s="109" t="s">
        <v>2710</v>
      </c>
      <c r="I191" s="108" t="s">
        <v>2233</v>
      </c>
      <c r="J191" s="108" t="s">
        <v>2234</v>
      </c>
      <c r="K191" s="108" t="s">
        <v>2711</v>
      </c>
      <c r="L191" s="106" t="s">
        <v>2712</v>
      </c>
      <c r="M191" s="110" t="s">
        <v>2713</v>
      </c>
      <c r="N191" s="107" t="s">
        <v>12</v>
      </c>
      <c r="O191" s="107" t="s">
        <v>5812</v>
      </c>
      <c r="P191" s="107" t="s">
        <v>5812</v>
      </c>
      <c r="Q191" s="107" t="s">
        <v>5602</v>
      </c>
      <c r="R191" s="107" t="s">
        <v>2770</v>
      </c>
      <c r="S191" s="107" t="s">
        <v>123</v>
      </c>
      <c r="T191" s="107"/>
      <c r="U191" s="107" t="s">
        <v>2731</v>
      </c>
      <c r="V191" s="107">
        <v>1609</v>
      </c>
      <c r="W191" s="107">
        <f t="shared" si="3"/>
        <v>13593</v>
      </c>
      <c r="X191" s="107" t="s">
        <v>10</v>
      </c>
      <c r="Y191" s="107" t="s">
        <v>10</v>
      </c>
      <c r="Z191" s="107" t="s">
        <v>10</v>
      </c>
      <c r="AA191" s="107" t="s">
        <v>2715</v>
      </c>
      <c r="AB191" s="107" t="s">
        <v>273</v>
      </c>
      <c r="AC191" s="120" t="s">
        <v>2484</v>
      </c>
      <c r="AD191" s="120" t="s">
        <v>5536</v>
      </c>
      <c r="AE191" s="107" t="s">
        <v>1224</v>
      </c>
      <c r="AF191" s="107"/>
      <c r="AG191" s="107"/>
      <c r="AH191" s="107">
        <v>15202</v>
      </c>
      <c r="AI191" s="120">
        <f>INDEX(Exposure_GWASs!F:F,MATCH(Charlie!AE191,Exposure_GWASs!C:C,0))</f>
        <v>249796</v>
      </c>
      <c r="AJ191" s="107" t="s">
        <v>1291</v>
      </c>
      <c r="AK191" s="107" t="s">
        <v>2465</v>
      </c>
      <c r="AL191" s="107" t="s">
        <v>273</v>
      </c>
      <c r="AM191" s="107" t="s">
        <v>1009</v>
      </c>
      <c r="AN191" s="107" t="s">
        <v>2716</v>
      </c>
      <c r="AO191" s="107" t="s">
        <v>11</v>
      </c>
      <c r="AP191" s="107" t="s">
        <v>2717</v>
      </c>
      <c r="AQ191" s="107" t="s">
        <v>2448</v>
      </c>
      <c r="AR191" s="107" t="s">
        <v>2687</v>
      </c>
      <c r="AS191" s="107" t="s">
        <v>2718</v>
      </c>
      <c r="AT191" s="107" t="s">
        <v>2719</v>
      </c>
      <c r="AU191" s="107" t="s">
        <v>10</v>
      </c>
      <c r="AV191" s="107" t="s">
        <v>10</v>
      </c>
      <c r="AW191" s="107" t="s">
        <v>2720</v>
      </c>
      <c r="AX191" s="107">
        <f>INDEX(Exposure_GWASs!S:S,MATCH(Charlie!AE191,Exposure_GWASs!C:C,0))</f>
        <v>32</v>
      </c>
      <c r="AY191" s="105" t="s">
        <v>2721</v>
      </c>
      <c r="AZ191" s="105" t="s">
        <v>201</v>
      </c>
      <c r="BA191" s="105" t="s">
        <v>2544</v>
      </c>
      <c r="BB191" s="107" t="s">
        <v>25</v>
      </c>
      <c r="BC191" s="105" t="s">
        <v>11</v>
      </c>
      <c r="BD191" s="105"/>
      <c r="BE191" s="105"/>
      <c r="BF191" s="105"/>
      <c r="BG191" s="105"/>
      <c r="BH191" s="105"/>
      <c r="BI191" s="105" t="s">
        <v>2732</v>
      </c>
      <c r="BJ191" s="105" t="s">
        <v>11</v>
      </c>
      <c r="BK191" s="105" t="s">
        <v>11</v>
      </c>
      <c r="BL191" s="105" t="s">
        <v>1009</v>
      </c>
      <c r="BM191" s="105" t="s">
        <v>11</v>
      </c>
      <c r="BN191" s="105" t="s">
        <v>1009</v>
      </c>
      <c r="BO191" s="105" t="s">
        <v>167</v>
      </c>
      <c r="BP191" s="105" t="s">
        <v>2723</v>
      </c>
      <c r="BQ191" s="105" t="s">
        <v>1731</v>
      </c>
      <c r="BR191" s="105">
        <v>2.8650000000000002</v>
      </c>
      <c r="BS191" s="105"/>
      <c r="BT191" s="105">
        <v>95</v>
      </c>
      <c r="BU191" s="105">
        <v>1.585</v>
      </c>
      <c r="BV191" s="105">
        <v>5.1779999999999999</v>
      </c>
      <c r="BW191" s="105">
        <v>5.0000000000000001E-4</v>
      </c>
      <c r="BX191" s="105" t="s">
        <v>11</v>
      </c>
      <c r="BY191" s="105" t="s">
        <v>11</v>
      </c>
      <c r="BZ191" s="105" t="s">
        <v>2724</v>
      </c>
      <c r="CA191" s="105" t="s">
        <v>2725</v>
      </c>
      <c r="CB191" s="105" t="s">
        <v>2726</v>
      </c>
      <c r="CC191" s="105" t="s">
        <v>2727</v>
      </c>
      <c r="CD191" s="106" t="s">
        <v>10</v>
      </c>
      <c r="CE191" s="105"/>
      <c r="CF191" s="105"/>
      <c r="CG191" s="105"/>
      <c r="CH191" s="105"/>
    </row>
    <row r="192" spans="1:86">
      <c r="A192" s="105">
        <v>61</v>
      </c>
      <c r="B192" s="105" t="s">
        <v>2437</v>
      </c>
      <c r="C192" s="105" t="s">
        <v>236</v>
      </c>
      <c r="D192" s="105" t="s">
        <v>2708</v>
      </c>
      <c r="E192" s="105">
        <v>2015</v>
      </c>
      <c r="F192" s="105" t="s">
        <v>2673</v>
      </c>
      <c r="G192" s="107" t="s">
        <v>2709</v>
      </c>
      <c r="H192" s="109" t="s">
        <v>2710</v>
      </c>
      <c r="I192" s="108" t="s">
        <v>2233</v>
      </c>
      <c r="J192" s="108" t="s">
        <v>2234</v>
      </c>
      <c r="K192" s="108" t="s">
        <v>2711</v>
      </c>
      <c r="L192" s="106" t="s">
        <v>2712</v>
      </c>
      <c r="M192" s="110" t="s">
        <v>2713</v>
      </c>
      <c r="N192" s="107" t="s">
        <v>12</v>
      </c>
      <c r="O192" s="107" t="s">
        <v>5812</v>
      </c>
      <c r="P192" s="107" t="s">
        <v>5812</v>
      </c>
      <c r="Q192" s="107" t="s">
        <v>5602</v>
      </c>
      <c r="R192" s="107" t="s">
        <v>2771</v>
      </c>
      <c r="S192" s="107" t="s">
        <v>123</v>
      </c>
      <c r="T192" s="107"/>
      <c r="U192" s="107" t="s">
        <v>140</v>
      </c>
      <c r="V192" s="107">
        <v>136</v>
      </c>
      <c r="W192" s="107">
        <f t="shared" si="3"/>
        <v>11310</v>
      </c>
      <c r="X192" s="107" t="s">
        <v>10</v>
      </c>
      <c r="Y192" s="107" t="s">
        <v>10</v>
      </c>
      <c r="Z192" s="107" t="s">
        <v>10</v>
      </c>
      <c r="AA192" s="107" t="s">
        <v>2715</v>
      </c>
      <c r="AB192" s="107" t="s">
        <v>273</v>
      </c>
      <c r="AC192" s="120" t="s">
        <v>2484</v>
      </c>
      <c r="AD192" s="120" t="s">
        <v>5536</v>
      </c>
      <c r="AE192" s="107" t="s">
        <v>1224</v>
      </c>
      <c r="AF192" s="107"/>
      <c r="AG192" s="107"/>
      <c r="AH192" s="107">
        <v>11446</v>
      </c>
      <c r="AI192" s="120">
        <f>INDEX(Exposure_GWASs!F:F,MATCH(Charlie!AE192,Exposure_GWASs!C:C,0))</f>
        <v>249796</v>
      </c>
      <c r="AJ192" s="107" t="s">
        <v>1291</v>
      </c>
      <c r="AK192" s="107" t="s">
        <v>2465</v>
      </c>
      <c r="AL192" s="107" t="s">
        <v>273</v>
      </c>
      <c r="AM192" s="107" t="s">
        <v>1009</v>
      </c>
      <c r="AN192" s="107" t="s">
        <v>2716</v>
      </c>
      <c r="AO192" s="107" t="s">
        <v>11</v>
      </c>
      <c r="AP192" s="107" t="s">
        <v>2717</v>
      </c>
      <c r="AQ192" s="107" t="s">
        <v>2448</v>
      </c>
      <c r="AR192" s="107" t="s">
        <v>2687</v>
      </c>
      <c r="AS192" s="107" t="s">
        <v>2718</v>
      </c>
      <c r="AT192" s="107" t="s">
        <v>2719</v>
      </c>
      <c r="AU192" s="107" t="s">
        <v>10</v>
      </c>
      <c r="AV192" s="107" t="s">
        <v>10</v>
      </c>
      <c r="AW192" s="107" t="s">
        <v>2720</v>
      </c>
      <c r="AX192" s="107">
        <f>INDEX(Exposure_GWASs!S:S,MATCH(Charlie!AE192,Exposure_GWASs!C:C,0))</f>
        <v>32</v>
      </c>
      <c r="AY192" s="105" t="s">
        <v>2721</v>
      </c>
      <c r="AZ192" s="105" t="s">
        <v>201</v>
      </c>
      <c r="BA192" s="105" t="s">
        <v>2544</v>
      </c>
      <c r="BB192" s="107" t="s">
        <v>25</v>
      </c>
      <c r="BC192" s="105" t="s">
        <v>11</v>
      </c>
      <c r="BD192" s="105"/>
      <c r="BE192" s="105"/>
      <c r="BF192" s="105"/>
      <c r="BG192" s="105"/>
      <c r="BH192" s="105"/>
      <c r="BI192" s="105" t="s">
        <v>2734</v>
      </c>
      <c r="BJ192" s="105" t="s">
        <v>11</v>
      </c>
      <c r="BK192" s="105" t="s">
        <v>11</v>
      </c>
      <c r="BL192" s="105" t="s">
        <v>1009</v>
      </c>
      <c r="BM192" s="105" t="s">
        <v>11</v>
      </c>
      <c r="BN192" s="105" t="s">
        <v>1009</v>
      </c>
      <c r="BO192" s="105" t="s">
        <v>167</v>
      </c>
      <c r="BP192" s="105" t="s">
        <v>2723</v>
      </c>
      <c r="BQ192" s="105" t="s">
        <v>1731</v>
      </c>
      <c r="BR192" s="105">
        <v>3.3140000000000001</v>
      </c>
      <c r="BS192" s="105"/>
      <c r="BT192" s="105">
        <v>95</v>
      </c>
      <c r="BU192" s="105">
        <v>0.309</v>
      </c>
      <c r="BV192" s="105">
        <v>35.497999999999998</v>
      </c>
      <c r="BW192" s="105">
        <v>0.32</v>
      </c>
      <c r="BX192" s="105" t="s">
        <v>11</v>
      </c>
      <c r="BY192" s="105" t="s">
        <v>11</v>
      </c>
      <c r="BZ192" s="105" t="s">
        <v>2724</v>
      </c>
      <c r="CA192" s="105" t="s">
        <v>2725</v>
      </c>
      <c r="CB192" s="105" t="s">
        <v>2726</v>
      </c>
      <c r="CC192" s="105" t="s">
        <v>2727</v>
      </c>
      <c r="CD192" s="106" t="s">
        <v>10</v>
      </c>
      <c r="CE192" s="105"/>
      <c r="CF192" s="105"/>
      <c r="CG192" s="105"/>
      <c r="CH192" s="105"/>
    </row>
    <row r="193" spans="1:86">
      <c r="A193" s="105">
        <v>61</v>
      </c>
      <c r="B193" s="105" t="s">
        <v>2437</v>
      </c>
      <c r="C193" s="105" t="s">
        <v>236</v>
      </c>
      <c r="D193" s="105" t="s">
        <v>2708</v>
      </c>
      <c r="E193" s="105">
        <v>2015</v>
      </c>
      <c r="F193" s="105" t="s">
        <v>2673</v>
      </c>
      <c r="G193" s="107" t="s">
        <v>2709</v>
      </c>
      <c r="H193" s="109" t="s">
        <v>2710</v>
      </c>
      <c r="I193" s="108" t="s">
        <v>2233</v>
      </c>
      <c r="J193" s="108" t="s">
        <v>2234</v>
      </c>
      <c r="K193" s="108" t="s">
        <v>2711</v>
      </c>
      <c r="L193" s="106" t="s">
        <v>2712</v>
      </c>
      <c r="M193" s="110" t="s">
        <v>2713</v>
      </c>
      <c r="N193" s="107" t="s">
        <v>12</v>
      </c>
      <c r="O193" s="107" t="s">
        <v>5812</v>
      </c>
      <c r="P193" s="107" t="s">
        <v>5812</v>
      </c>
      <c r="Q193" s="107" t="s">
        <v>5602</v>
      </c>
      <c r="R193" s="107" t="s">
        <v>2772</v>
      </c>
      <c r="S193" s="107" t="s">
        <v>123</v>
      </c>
      <c r="T193" s="107"/>
      <c r="U193" s="107" t="s">
        <v>268</v>
      </c>
      <c r="V193" s="107">
        <v>31</v>
      </c>
      <c r="W193" s="107">
        <f t="shared" si="3"/>
        <v>4785</v>
      </c>
      <c r="X193" s="107" t="s">
        <v>10</v>
      </c>
      <c r="Y193" s="107" t="s">
        <v>10</v>
      </c>
      <c r="Z193" s="107" t="s">
        <v>10</v>
      </c>
      <c r="AA193" s="107" t="s">
        <v>2715</v>
      </c>
      <c r="AB193" s="107" t="s">
        <v>273</v>
      </c>
      <c r="AC193" s="120" t="s">
        <v>2484</v>
      </c>
      <c r="AD193" s="120" t="s">
        <v>5536</v>
      </c>
      <c r="AE193" s="107" t="s">
        <v>1224</v>
      </c>
      <c r="AF193" s="107"/>
      <c r="AG193" s="107"/>
      <c r="AH193" s="107">
        <v>4816</v>
      </c>
      <c r="AI193" s="120">
        <f>INDEX(Exposure_GWASs!F:F,MATCH(Charlie!AE193,Exposure_GWASs!C:C,0))</f>
        <v>249796</v>
      </c>
      <c r="AJ193" s="107" t="s">
        <v>1291</v>
      </c>
      <c r="AK193" s="107" t="s">
        <v>2465</v>
      </c>
      <c r="AL193" s="107" t="s">
        <v>273</v>
      </c>
      <c r="AM193" s="107" t="s">
        <v>1009</v>
      </c>
      <c r="AN193" s="107" t="s">
        <v>2716</v>
      </c>
      <c r="AO193" s="107" t="s">
        <v>11</v>
      </c>
      <c r="AP193" s="107" t="s">
        <v>2717</v>
      </c>
      <c r="AQ193" s="107" t="s">
        <v>2448</v>
      </c>
      <c r="AR193" s="107" t="s">
        <v>2687</v>
      </c>
      <c r="AS193" s="107" t="s">
        <v>2718</v>
      </c>
      <c r="AT193" s="107" t="s">
        <v>2719</v>
      </c>
      <c r="AU193" s="107" t="s">
        <v>10</v>
      </c>
      <c r="AV193" s="107" t="s">
        <v>10</v>
      </c>
      <c r="AW193" s="107" t="s">
        <v>2720</v>
      </c>
      <c r="AX193" s="107">
        <f>INDEX(Exposure_GWASs!S:S,MATCH(Charlie!AE193,Exposure_GWASs!C:C,0))</f>
        <v>32</v>
      </c>
      <c r="AY193" s="105" t="s">
        <v>2721</v>
      </c>
      <c r="AZ193" s="105" t="s">
        <v>201</v>
      </c>
      <c r="BA193" s="105" t="s">
        <v>2544</v>
      </c>
      <c r="BB193" s="107" t="s">
        <v>25</v>
      </c>
      <c r="BC193" s="105" t="s">
        <v>11</v>
      </c>
      <c r="BD193" s="105"/>
      <c r="BE193" s="105"/>
      <c r="BF193" s="105"/>
      <c r="BG193" s="105"/>
      <c r="BH193" s="105"/>
      <c r="BI193" s="105" t="s">
        <v>2762</v>
      </c>
      <c r="BJ193" s="105" t="s">
        <v>11</v>
      </c>
      <c r="BK193" s="105" t="s">
        <v>11</v>
      </c>
      <c r="BL193" s="105" t="s">
        <v>1009</v>
      </c>
      <c r="BM193" s="105" t="s">
        <v>11</v>
      </c>
      <c r="BN193" s="105" t="s">
        <v>1009</v>
      </c>
      <c r="BO193" s="105" t="s">
        <v>167</v>
      </c>
      <c r="BP193" s="105" t="s">
        <v>2723</v>
      </c>
      <c r="BQ193" s="105" t="s">
        <v>1731</v>
      </c>
      <c r="BR193" s="105">
        <v>1.03</v>
      </c>
      <c r="BS193" s="105"/>
      <c r="BT193" s="105">
        <v>95</v>
      </c>
      <c r="BU193" s="105">
        <v>4.5999999999999999E-2</v>
      </c>
      <c r="BV193" s="105">
        <v>23.161000000000001</v>
      </c>
      <c r="BW193" s="105">
        <v>0.99</v>
      </c>
      <c r="BX193" s="105" t="s">
        <v>11</v>
      </c>
      <c r="BY193" s="105" t="s">
        <v>11</v>
      </c>
      <c r="BZ193" s="105" t="s">
        <v>2724</v>
      </c>
      <c r="CA193" s="105" t="s">
        <v>2725</v>
      </c>
      <c r="CB193" s="105" t="s">
        <v>2726</v>
      </c>
      <c r="CC193" s="105" t="s">
        <v>2727</v>
      </c>
      <c r="CD193" s="106" t="s">
        <v>10</v>
      </c>
      <c r="CE193" s="105"/>
      <c r="CF193" s="105"/>
      <c r="CG193" s="105"/>
      <c r="CH193" s="105"/>
    </row>
    <row r="194" spans="1:86">
      <c r="A194" s="105">
        <v>61</v>
      </c>
      <c r="B194" s="105" t="s">
        <v>2437</v>
      </c>
      <c r="C194" s="105" t="s">
        <v>236</v>
      </c>
      <c r="D194" s="105" t="s">
        <v>2708</v>
      </c>
      <c r="E194" s="105">
        <v>2015</v>
      </c>
      <c r="F194" s="105" t="s">
        <v>2673</v>
      </c>
      <c r="G194" s="107" t="s">
        <v>2709</v>
      </c>
      <c r="H194" s="109" t="s">
        <v>2710</v>
      </c>
      <c r="I194" s="108" t="s">
        <v>2233</v>
      </c>
      <c r="J194" s="108" t="s">
        <v>2234</v>
      </c>
      <c r="K194" s="108" t="s">
        <v>2711</v>
      </c>
      <c r="L194" s="106" t="s">
        <v>2712</v>
      </c>
      <c r="M194" s="110" t="s">
        <v>2713</v>
      </c>
      <c r="N194" s="107" t="s">
        <v>12</v>
      </c>
      <c r="O194" s="107" t="s">
        <v>5812</v>
      </c>
      <c r="P194" s="107" t="s">
        <v>5812</v>
      </c>
      <c r="Q194" s="107" t="s">
        <v>5602</v>
      </c>
      <c r="R194" s="107" t="s">
        <v>2773</v>
      </c>
      <c r="S194" s="107" t="s">
        <v>123</v>
      </c>
      <c r="T194" s="107"/>
      <c r="U194" s="107" t="s">
        <v>2731</v>
      </c>
      <c r="V194" s="107">
        <v>64</v>
      </c>
      <c r="W194" s="107">
        <f t="shared" si="3"/>
        <v>4934</v>
      </c>
      <c r="X194" s="107" t="s">
        <v>10</v>
      </c>
      <c r="Y194" s="107" t="s">
        <v>10</v>
      </c>
      <c r="Z194" s="107" t="s">
        <v>10</v>
      </c>
      <c r="AA194" s="107" t="s">
        <v>2715</v>
      </c>
      <c r="AB194" s="107" t="s">
        <v>273</v>
      </c>
      <c r="AC194" s="120" t="s">
        <v>2484</v>
      </c>
      <c r="AD194" s="120" t="s">
        <v>5536</v>
      </c>
      <c r="AE194" s="107" t="s">
        <v>1224</v>
      </c>
      <c r="AF194" s="107"/>
      <c r="AG194" s="107"/>
      <c r="AH194" s="107">
        <v>4998</v>
      </c>
      <c r="AI194" s="120">
        <f>INDEX(Exposure_GWASs!F:F,MATCH(Charlie!AE194,Exposure_GWASs!C:C,0))</f>
        <v>249796</v>
      </c>
      <c r="AJ194" s="107" t="s">
        <v>1291</v>
      </c>
      <c r="AK194" s="107" t="s">
        <v>2465</v>
      </c>
      <c r="AL194" s="107" t="s">
        <v>273</v>
      </c>
      <c r="AM194" s="107" t="s">
        <v>1009</v>
      </c>
      <c r="AN194" s="107" t="s">
        <v>2716</v>
      </c>
      <c r="AO194" s="107" t="s">
        <v>11</v>
      </c>
      <c r="AP194" s="107" t="s">
        <v>2717</v>
      </c>
      <c r="AQ194" s="107" t="s">
        <v>2448</v>
      </c>
      <c r="AR194" s="107" t="s">
        <v>2687</v>
      </c>
      <c r="AS194" s="107" t="s">
        <v>2718</v>
      </c>
      <c r="AT194" s="107" t="s">
        <v>2719</v>
      </c>
      <c r="AU194" s="107" t="s">
        <v>10</v>
      </c>
      <c r="AV194" s="107" t="s">
        <v>10</v>
      </c>
      <c r="AW194" s="107" t="s">
        <v>2720</v>
      </c>
      <c r="AX194" s="107">
        <f>INDEX(Exposure_GWASs!S:S,MATCH(Charlie!AE194,Exposure_GWASs!C:C,0))</f>
        <v>32</v>
      </c>
      <c r="AY194" s="105" t="s">
        <v>2721</v>
      </c>
      <c r="AZ194" s="105" t="s">
        <v>201</v>
      </c>
      <c r="BA194" s="105" t="s">
        <v>2544</v>
      </c>
      <c r="BB194" s="107" t="s">
        <v>25</v>
      </c>
      <c r="BC194" s="105" t="s">
        <v>11</v>
      </c>
      <c r="BD194" s="105"/>
      <c r="BE194" s="105"/>
      <c r="BF194" s="105"/>
      <c r="BG194" s="105"/>
      <c r="BH194" s="105"/>
      <c r="BI194" s="105" t="s">
        <v>2736</v>
      </c>
      <c r="BJ194" s="105" t="s">
        <v>11</v>
      </c>
      <c r="BK194" s="105" t="s">
        <v>11</v>
      </c>
      <c r="BL194" s="105" t="s">
        <v>1009</v>
      </c>
      <c r="BM194" s="105" t="s">
        <v>11</v>
      </c>
      <c r="BN194" s="105" t="s">
        <v>1009</v>
      </c>
      <c r="BO194" s="105" t="s">
        <v>167</v>
      </c>
      <c r="BP194" s="105" t="s">
        <v>2723</v>
      </c>
      <c r="BQ194" s="105" t="s">
        <v>1731</v>
      </c>
      <c r="BR194" s="105">
        <v>1.2</v>
      </c>
      <c r="BS194" s="105"/>
      <c r="BT194" s="105">
        <v>95</v>
      </c>
      <c r="BU194" s="105">
        <v>8.5999999999999993E-2</v>
      </c>
      <c r="BV194" s="105">
        <v>16.675000000000001</v>
      </c>
      <c r="BW194" s="105">
        <v>0.89</v>
      </c>
      <c r="BX194" s="105" t="s">
        <v>11</v>
      </c>
      <c r="BY194" s="105" t="s">
        <v>11</v>
      </c>
      <c r="BZ194" s="105" t="s">
        <v>2724</v>
      </c>
      <c r="CA194" s="105" t="s">
        <v>2725</v>
      </c>
      <c r="CB194" s="105" t="s">
        <v>2726</v>
      </c>
      <c r="CC194" s="105" t="s">
        <v>2727</v>
      </c>
      <c r="CD194" s="106" t="s">
        <v>10</v>
      </c>
      <c r="CE194" s="105"/>
      <c r="CF194" s="105"/>
      <c r="CG194" s="105"/>
      <c r="CH194" s="105"/>
    </row>
    <row r="195" spans="1:86">
      <c r="A195" s="105">
        <v>61</v>
      </c>
      <c r="B195" s="105" t="s">
        <v>2437</v>
      </c>
      <c r="C195" s="105" t="s">
        <v>236</v>
      </c>
      <c r="D195" s="105" t="s">
        <v>2708</v>
      </c>
      <c r="E195" s="105">
        <v>2015</v>
      </c>
      <c r="F195" s="105" t="s">
        <v>2673</v>
      </c>
      <c r="G195" s="107" t="s">
        <v>2709</v>
      </c>
      <c r="H195" s="109" t="s">
        <v>2710</v>
      </c>
      <c r="I195" s="108" t="s">
        <v>2233</v>
      </c>
      <c r="J195" s="108" t="s">
        <v>2234</v>
      </c>
      <c r="K195" s="108" t="s">
        <v>2711</v>
      </c>
      <c r="L195" s="106" t="s">
        <v>2712</v>
      </c>
      <c r="M195" s="110" t="s">
        <v>2713</v>
      </c>
      <c r="N195" s="107" t="s">
        <v>12</v>
      </c>
      <c r="O195" s="107" t="s">
        <v>5812</v>
      </c>
      <c r="P195" s="107" t="s">
        <v>5812</v>
      </c>
      <c r="Q195" s="107" t="s">
        <v>5602</v>
      </c>
      <c r="R195" s="107" t="s">
        <v>2774</v>
      </c>
      <c r="S195" s="107" t="s">
        <v>123</v>
      </c>
      <c r="T195" s="107"/>
      <c r="U195" s="107" t="s">
        <v>140</v>
      </c>
      <c r="V195" s="107">
        <v>2846</v>
      </c>
      <c r="W195" s="107">
        <f t="shared" si="3"/>
        <v>27840</v>
      </c>
      <c r="X195" s="107" t="s">
        <v>10</v>
      </c>
      <c r="Y195" s="107" t="s">
        <v>10</v>
      </c>
      <c r="Z195" s="107" t="s">
        <v>10</v>
      </c>
      <c r="AA195" s="107" t="s">
        <v>2715</v>
      </c>
      <c r="AB195" s="107" t="s">
        <v>273</v>
      </c>
      <c r="AC195" s="120" t="s">
        <v>2484</v>
      </c>
      <c r="AD195" s="120" t="s">
        <v>5536</v>
      </c>
      <c r="AE195" s="107" t="s">
        <v>1224</v>
      </c>
      <c r="AF195" s="107"/>
      <c r="AG195" s="107"/>
      <c r="AH195" s="107">
        <v>30686</v>
      </c>
      <c r="AI195" s="120">
        <f>INDEX(Exposure_GWASs!F:F,MATCH(Charlie!AE195,Exposure_GWASs!C:C,0))</f>
        <v>249796</v>
      </c>
      <c r="AJ195" s="107" t="s">
        <v>1291</v>
      </c>
      <c r="AK195" s="107" t="s">
        <v>2465</v>
      </c>
      <c r="AL195" s="107" t="s">
        <v>273</v>
      </c>
      <c r="AM195" s="107" t="s">
        <v>1009</v>
      </c>
      <c r="AN195" s="107" t="s">
        <v>2716</v>
      </c>
      <c r="AO195" s="107" t="s">
        <v>11</v>
      </c>
      <c r="AP195" s="107" t="s">
        <v>2717</v>
      </c>
      <c r="AQ195" s="107" t="s">
        <v>2448</v>
      </c>
      <c r="AR195" s="107" t="s">
        <v>2687</v>
      </c>
      <c r="AS195" s="107" t="s">
        <v>2718</v>
      </c>
      <c r="AT195" s="107" t="s">
        <v>2719</v>
      </c>
      <c r="AU195" s="107" t="s">
        <v>10</v>
      </c>
      <c r="AV195" s="107" t="s">
        <v>10</v>
      </c>
      <c r="AW195" s="107" t="s">
        <v>2720</v>
      </c>
      <c r="AX195" s="107">
        <f>INDEX(Exposure_GWASs!S:S,MATCH(Charlie!AE195,Exposure_GWASs!C:C,0))</f>
        <v>32</v>
      </c>
      <c r="AY195" s="105" t="s">
        <v>2721</v>
      </c>
      <c r="AZ195" s="105" t="s">
        <v>201</v>
      </c>
      <c r="BA195" s="105" t="s">
        <v>2544</v>
      </c>
      <c r="BB195" s="107" t="s">
        <v>25</v>
      </c>
      <c r="BC195" s="105" t="s">
        <v>11</v>
      </c>
      <c r="BD195" s="105"/>
      <c r="BE195" s="105"/>
      <c r="BF195" s="105"/>
      <c r="BG195" s="105"/>
      <c r="BH195" s="105"/>
      <c r="BI195" s="105" t="s">
        <v>2736</v>
      </c>
      <c r="BJ195" s="105" t="s">
        <v>11</v>
      </c>
      <c r="BK195" s="105" t="s">
        <v>11</v>
      </c>
      <c r="BL195" s="105" t="s">
        <v>1009</v>
      </c>
      <c r="BM195" s="105" t="s">
        <v>11</v>
      </c>
      <c r="BN195" s="105" t="s">
        <v>1009</v>
      </c>
      <c r="BO195" s="105" t="s">
        <v>167</v>
      </c>
      <c r="BP195" s="105" t="s">
        <v>2723</v>
      </c>
      <c r="BQ195" s="105" t="s">
        <v>1731</v>
      </c>
      <c r="BR195" s="105">
        <v>2.4449999999999998</v>
      </c>
      <c r="BS195" s="105"/>
      <c r="BT195" s="105">
        <v>95</v>
      </c>
      <c r="BU195" s="105">
        <v>1.4510000000000001</v>
      </c>
      <c r="BV195" s="105">
        <v>4.1189999999999998</v>
      </c>
      <c r="BW195" s="105">
        <v>8.0000000000000004E-4</v>
      </c>
      <c r="BX195" s="105" t="s">
        <v>11</v>
      </c>
      <c r="BY195" s="105" t="s">
        <v>11</v>
      </c>
      <c r="BZ195" s="105" t="s">
        <v>2724</v>
      </c>
      <c r="CA195" s="105" t="s">
        <v>2725</v>
      </c>
      <c r="CB195" s="105" t="s">
        <v>2726</v>
      </c>
      <c r="CC195" s="105" t="s">
        <v>2727</v>
      </c>
      <c r="CD195" s="106" t="s">
        <v>10</v>
      </c>
      <c r="CE195" s="105"/>
      <c r="CF195" s="105"/>
      <c r="CG195" s="105"/>
      <c r="CH195" s="105"/>
    </row>
    <row r="196" spans="1:86">
      <c r="A196" s="105">
        <v>61</v>
      </c>
      <c r="B196" s="105" t="s">
        <v>2437</v>
      </c>
      <c r="C196" s="105" t="s">
        <v>236</v>
      </c>
      <c r="D196" s="105" t="s">
        <v>2708</v>
      </c>
      <c r="E196" s="105">
        <v>2015</v>
      </c>
      <c r="F196" s="105" t="s">
        <v>2673</v>
      </c>
      <c r="G196" s="107" t="s">
        <v>2709</v>
      </c>
      <c r="H196" s="109" t="s">
        <v>2710</v>
      </c>
      <c r="I196" s="108" t="s">
        <v>2233</v>
      </c>
      <c r="J196" s="108" t="s">
        <v>2234</v>
      </c>
      <c r="K196" s="108" t="s">
        <v>2711</v>
      </c>
      <c r="L196" s="106" t="s">
        <v>2712</v>
      </c>
      <c r="M196" s="110" t="s">
        <v>2713</v>
      </c>
      <c r="N196" s="107" t="s">
        <v>12</v>
      </c>
      <c r="O196" s="107" t="s">
        <v>5812</v>
      </c>
      <c r="P196" s="107" t="s">
        <v>5812</v>
      </c>
      <c r="Q196" s="107" t="s">
        <v>5602</v>
      </c>
      <c r="R196" s="107" t="s">
        <v>2775</v>
      </c>
      <c r="S196" s="107" t="s">
        <v>123</v>
      </c>
      <c r="T196" s="107"/>
      <c r="U196" s="107" t="s">
        <v>268</v>
      </c>
      <c r="V196" s="107">
        <v>1324</v>
      </c>
      <c r="W196" s="107">
        <f t="shared" si="3"/>
        <v>14646</v>
      </c>
      <c r="X196" s="107" t="s">
        <v>10</v>
      </c>
      <c r="Y196" s="107" t="s">
        <v>10</v>
      </c>
      <c r="Z196" s="107" t="s">
        <v>10</v>
      </c>
      <c r="AA196" s="107" t="s">
        <v>2715</v>
      </c>
      <c r="AB196" s="107" t="s">
        <v>273</v>
      </c>
      <c r="AC196" s="120" t="s">
        <v>2484</v>
      </c>
      <c r="AD196" s="120" t="s">
        <v>5536</v>
      </c>
      <c r="AE196" s="107" t="s">
        <v>1224</v>
      </c>
      <c r="AF196" s="107"/>
      <c r="AG196" s="107"/>
      <c r="AH196" s="107">
        <v>15970</v>
      </c>
      <c r="AI196" s="120">
        <f>INDEX(Exposure_GWASs!F:F,MATCH(Charlie!AE196,Exposure_GWASs!C:C,0))</f>
        <v>249796</v>
      </c>
      <c r="AJ196" s="107" t="s">
        <v>1291</v>
      </c>
      <c r="AK196" s="107" t="s">
        <v>2465</v>
      </c>
      <c r="AL196" s="107" t="s">
        <v>273</v>
      </c>
      <c r="AM196" s="107" t="s">
        <v>1009</v>
      </c>
      <c r="AN196" s="107" t="s">
        <v>2716</v>
      </c>
      <c r="AO196" s="107" t="s">
        <v>11</v>
      </c>
      <c r="AP196" s="107" t="s">
        <v>2717</v>
      </c>
      <c r="AQ196" s="107" t="s">
        <v>2448</v>
      </c>
      <c r="AR196" s="107" t="s">
        <v>2687</v>
      </c>
      <c r="AS196" s="107" t="s">
        <v>2718</v>
      </c>
      <c r="AT196" s="107" t="s">
        <v>2719</v>
      </c>
      <c r="AU196" s="107" t="s">
        <v>10</v>
      </c>
      <c r="AV196" s="107" t="s">
        <v>10</v>
      </c>
      <c r="AW196" s="107" t="s">
        <v>2720</v>
      </c>
      <c r="AX196" s="107">
        <f>INDEX(Exposure_GWASs!S:S,MATCH(Charlie!AE196,Exposure_GWASs!C:C,0))</f>
        <v>32</v>
      </c>
      <c r="AY196" s="105" t="s">
        <v>2721</v>
      </c>
      <c r="AZ196" s="105" t="s">
        <v>201</v>
      </c>
      <c r="BA196" s="105" t="s">
        <v>2544</v>
      </c>
      <c r="BB196" s="107" t="s">
        <v>25</v>
      </c>
      <c r="BC196" s="105" t="s">
        <v>11</v>
      </c>
      <c r="BD196" s="105"/>
      <c r="BE196" s="105"/>
      <c r="BF196" s="105"/>
      <c r="BG196" s="105"/>
      <c r="BH196" s="105"/>
      <c r="BI196" s="105" t="s">
        <v>2740</v>
      </c>
      <c r="BJ196" s="105" t="s">
        <v>11</v>
      </c>
      <c r="BK196" s="105" t="s">
        <v>11</v>
      </c>
      <c r="BL196" s="105" t="s">
        <v>1009</v>
      </c>
      <c r="BM196" s="105" t="s">
        <v>11</v>
      </c>
      <c r="BN196" s="105" t="s">
        <v>1009</v>
      </c>
      <c r="BO196" s="105" t="s">
        <v>167</v>
      </c>
      <c r="BP196" s="105" t="s">
        <v>2723</v>
      </c>
      <c r="BQ196" s="105" t="s">
        <v>1731</v>
      </c>
      <c r="BR196" s="105">
        <v>2.6869999999999998</v>
      </c>
      <c r="BS196" s="105"/>
      <c r="BT196" s="105">
        <v>95</v>
      </c>
      <c r="BU196" s="105">
        <v>1.224</v>
      </c>
      <c r="BV196" s="105">
        <v>5.9</v>
      </c>
      <c r="BW196" s="105">
        <v>0.01</v>
      </c>
      <c r="BX196" s="105" t="s">
        <v>11</v>
      </c>
      <c r="BY196" s="105" t="s">
        <v>11</v>
      </c>
      <c r="BZ196" s="105" t="s">
        <v>2724</v>
      </c>
      <c r="CA196" s="105" t="s">
        <v>2725</v>
      </c>
      <c r="CB196" s="105" t="s">
        <v>2726</v>
      </c>
      <c r="CC196" s="105" t="s">
        <v>2727</v>
      </c>
      <c r="CD196" s="106" t="s">
        <v>10</v>
      </c>
      <c r="CE196" s="105"/>
      <c r="CF196" s="105"/>
      <c r="CG196" s="105"/>
      <c r="CH196" s="105"/>
    </row>
    <row r="197" spans="1:86">
      <c r="A197" s="105">
        <v>61</v>
      </c>
      <c r="B197" s="105" t="s">
        <v>2437</v>
      </c>
      <c r="C197" s="105" t="s">
        <v>236</v>
      </c>
      <c r="D197" s="105" t="s">
        <v>2708</v>
      </c>
      <c r="E197" s="105">
        <v>2015</v>
      </c>
      <c r="F197" s="105" t="s">
        <v>2673</v>
      </c>
      <c r="G197" s="107" t="s">
        <v>2709</v>
      </c>
      <c r="H197" s="109" t="s">
        <v>2710</v>
      </c>
      <c r="I197" s="108" t="s">
        <v>2233</v>
      </c>
      <c r="J197" s="108" t="s">
        <v>2234</v>
      </c>
      <c r="K197" s="108" t="s">
        <v>2711</v>
      </c>
      <c r="L197" s="106" t="s">
        <v>2712</v>
      </c>
      <c r="M197" s="110" t="s">
        <v>2713</v>
      </c>
      <c r="N197" s="107" t="s">
        <v>12</v>
      </c>
      <c r="O197" s="107" t="s">
        <v>5812</v>
      </c>
      <c r="P197" s="107" t="s">
        <v>5812</v>
      </c>
      <c r="Q197" s="107" t="s">
        <v>5602</v>
      </c>
      <c r="R197" s="107" t="s">
        <v>2776</v>
      </c>
      <c r="S197" s="107" t="s">
        <v>123</v>
      </c>
      <c r="T197" s="107"/>
      <c r="U197" s="107" t="s">
        <v>2731</v>
      </c>
      <c r="V197" s="107">
        <v>1505</v>
      </c>
      <c r="W197" s="107">
        <f t="shared" si="3"/>
        <v>13134</v>
      </c>
      <c r="X197" s="107" t="s">
        <v>10</v>
      </c>
      <c r="Y197" s="107" t="s">
        <v>10</v>
      </c>
      <c r="Z197" s="107" t="s">
        <v>10</v>
      </c>
      <c r="AA197" s="107" t="s">
        <v>2715</v>
      </c>
      <c r="AB197" s="107" t="s">
        <v>273</v>
      </c>
      <c r="AC197" s="120" t="s">
        <v>2484</v>
      </c>
      <c r="AD197" s="120" t="s">
        <v>5536</v>
      </c>
      <c r="AE197" s="107" t="s">
        <v>1224</v>
      </c>
      <c r="AF197" s="107"/>
      <c r="AG197" s="107"/>
      <c r="AH197" s="107">
        <v>14639</v>
      </c>
      <c r="AI197" s="120">
        <f>INDEX(Exposure_GWASs!F:F,MATCH(Charlie!AE197,Exposure_GWASs!C:C,0))</f>
        <v>249796</v>
      </c>
      <c r="AJ197" s="107" t="s">
        <v>1291</v>
      </c>
      <c r="AK197" s="107" t="s">
        <v>2465</v>
      </c>
      <c r="AL197" s="107" t="s">
        <v>273</v>
      </c>
      <c r="AM197" s="107" t="s">
        <v>1009</v>
      </c>
      <c r="AN197" s="107" t="s">
        <v>2716</v>
      </c>
      <c r="AO197" s="107" t="s">
        <v>11</v>
      </c>
      <c r="AP197" s="107" t="s">
        <v>2717</v>
      </c>
      <c r="AQ197" s="107" t="s">
        <v>2448</v>
      </c>
      <c r="AR197" s="107" t="s">
        <v>2687</v>
      </c>
      <c r="AS197" s="107" t="s">
        <v>2718</v>
      </c>
      <c r="AT197" s="107" t="s">
        <v>2719</v>
      </c>
      <c r="AU197" s="107" t="s">
        <v>10</v>
      </c>
      <c r="AV197" s="107" t="s">
        <v>10</v>
      </c>
      <c r="AW197" s="107" t="s">
        <v>2720</v>
      </c>
      <c r="AX197" s="107">
        <f>INDEX(Exposure_GWASs!S:S,MATCH(Charlie!AE197,Exposure_GWASs!C:C,0))</f>
        <v>32</v>
      </c>
      <c r="AY197" s="105" t="s">
        <v>2721</v>
      </c>
      <c r="AZ197" s="105" t="s">
        <v>201</v>
      </c>
      <c r="BA197" s="105" t="s">
        <v>2544</v>
      </c>
      <c r="BB197" s="107" t="s">
        <v>25</v>
      </c>
      <c r="BC197" s="105" t="s">
        <v>11</v>
      </c>
      <c r="BD197" s="105"/>
      <c r="BE197" s="105"/>
      <c r="BF197" s="105"/>
      <c r="BG197" s="105"/>
      <c r="BH197" s="105"/>
      <c r="BI197" s="105" t="s">
        <v>2742</v>
      </c>
      <c r="BJ197" s="105" t="s">
        <v>11</v>
      </c>
      <c r="BK197" s="105" t="s">
        <v>11</v>
      </c>
      <c r="BL197" s="105" t="s">
        <v>1009</v>
      </c>
      <c r="BM197" s="105" t="s">
        <v>11</v>
      </c>
      <c r="BN197" s="105" t="s">
        <v>1009</v>
      </c>
      <c r="BO197" s="105" t="s">
        <v>167</v>
      </c>
      <c r="BP197" s="105" t="s">
        <v>2723</v>
      </c>
      <c r="BQ197" s="105" t="s">
        <v>1731</v>
      </c>
      <c r="BR197" s="105">
        <v>2.5209999999999999</v>
      </c>
      <c r="BS197" s="105"/>
      <c r="BT197" s="105">
        <v>95</v>
      </c>
      <c r="BU197" s="105">
        <v>1.401</v>
      </c>
      <c r="BV197" s="105">
        <v>4.5350000000000001</v>
      </c>
      <c r="BW197" s="105">
        <v>2E-3</v>
      </c>
      <c r="BX197" s="105" t="s">
        <v>11</v>
      </c>
      <c r="BY197" s="105" t="s">
        <v>11</v>
      </c>
      <c r="BZ197" s="105" t="s">
        <v>2724</v>
      </c>
      <c r="CA197" s="105" t="s">
        <v>2725</v>
      </c>
      <c r="CB197" s="105" t="s">
        <v>2726</v>
      </c>
      <c r="CC197" s="105" t="s">
        <v>2727</v>
      </c>
      <c r="CD197" s="106" t="s">
        <v>10</v>
      </c>
      <c r="CE197" s="105"/>
      <c r="CF197" s="105"/>
      <c r="CG197" s="105"/>
      <c r="CH197" s="105"/>
    </row>
    <row r="198" spans="1:86">
      <c r="A198" s="105">
        <v>61</v>
      </c>
      <c r="B198" s="105" t="s">
        <v>2437</v>
      </c>
      <c r="C198" s="105" t="s">
        <v>236</v>
      </c>
      <c r="D198" s="105" t="s">
        <v>2708</v>
      </c>
      <c r="E198" s="105">
        <v>2015</v>
      </c>
      <c r="F198" s="105" t="s">
        <v>2673</v>
      </c>
      <c r="G198" s="107" t="s">
        <v>2709</v>
      </c>
      <c r="H198" s="109" t="s">
        <v>2710</v>
      </c>
      <c r="I198" s="108" t="s">
        <v>2233</v>
      </c>
      <c r="J198" s="108" t="s">
        <v>2234</v>
      </c>
      <c r="K198" s="108" t="s">
        <v>2711</v>
      </c>
      <c r="L198" s="106" t="s">
        <v>2712</v>
      </c>
      <c r="M198" s="110" t="s">
        <v>2713</v>
      </c>
      <c r="N198" s="107" t="s">
        <v>12</v>
      </c>
      <c r="O198" s="107" t="s">
        <v>5811</v>
      </c>
      <c r="P198" s="107" t="s">
        <v>5656</v>
      </c>
      <c r="Q198" s="107" t="s">
        <v>5654</v>
      </c>
      <c r="R198" s="107" t="s">
        <v>2777</v>
      </c>
      <c r="S198" s="107" t="s">
        <v>123</v>
      </c>
      <c r="T198" s="107"/>
      <c r="U198" s="107" t="s">
        <v>140</v>
      </c>
      <c r="V198" s="107">
        <v>1738</v>
      </c>
      <c r="W198" s="107">
        <f t="shared" ref="W198:W204" si="4">SUM(AH198-V198)</f>
        <v>29797</v>
      </c>
      <c r="X198" s="107" t="s">
        <v>10</v>
      </c>
      <c r="Y198" s="107" t="s">
        <v>10</v>
      </c>
      <c r="Z198" s="107" t="s">
        <v>10</v>
      </c>
      <c r="AA198" s="107" t="s">
        <v>2715</v>
      </c>
      <c r="AB198" s="107" t="s">
        <v>273</v>
      </c>
      <c r="AC198" s="120" t="s">
        <v>2484</v>
      </c>
      <c r="AD198" s="120" t="s">
        <v>5536</v>
      </c>
      <c r="AE198" s="107" t="s">
        <v>1224</v>
      </c>
      <c r="AF198" s="107"/>
      <c r="AG198" s="107"/>
      <c r="AH198" s="107">
        <v>31535</v>
      </c>
      <c r="AI198" s="120">
        <f>INDEX(Exposure_GWASs!F:F,MATCH(Charlie!AE198,Exposure_GWASs!C:C,0))</f>
        <v>249796</v>
      </c>
      <c r="AJ198" s="107" t="s">
        <v>1291</v>
      </c>
      <c r="AK198" s="107" t="s">
        <v>2465</v>
      </c>
      <c r="AL198" s="107" t="s">
        <v>273</v>
      </c>
      <c r="AM198" s="107" t="s">
        <v>1009</v>
      </c>
      <c r="AN198" s="107" t="s">
        <v>2716</v>
      </c>
      <c r="AO198" s="107" t="s">
        <v>11</v>
      </c>
      <c r="AP198" s="107" t="s">
        <v>2717</v>
      </c>
      <c r="AQ198" s="107" t="s">
        <v>2448</v>
      </c>
      <c r="AR198" s="107" t="s">
        <v>2687</v>
      </c>
      <c r="AS198" s="107" t="s">
        <v>2718</v>
      </c>
      <c r="AT198" s="107" t="s">
        <v>2719</v>
      </c>
      <c r="AU198" s="107" t="s">
        <v>10</v>
      </c>
      <c r="AV198" s="107" t="s">
        <v>10</v>
      </c>
      <c r="AW198" s="107" t="s">
        <v>2720</v>
      </c>
      <c r="AX198" s="107">
        <f>INDEX(Exposure_GWASs!S:S,MATCH(Charlie!AE198,Exposure_GWASs!C:C,0))</f>
        <v>32</v>
      </c>
      <c r="AY198" s="105" t="s">
        <v>2721</v>
      </c>
      <c r="AZ198" s="105" t="s">
        <v>201</v>
      </c>
      <c r="BA198" s="105" t="s">
        <v>2544</v>
      </c>
      <c r="BB198" s="107" t="s">
        <v>25</v>
      </c>
      <c r="BC198" s="105" t="s">
        <v>11</v>
      </c>
      <c r="BD198" s="105"/>
      <c r="BE198" s="105"/>
      <c r="BF198" s="105"/>
      <c r="BG198" s="105"/>
      <c r="BH198" s="105"/>
      <c r="BI198" s="105" t="s">
        <v>2722</v>
      </c>
      <c r="BJ198" s="105" t="s">
        <v>11</v>
      </c>
      <c r="BK198" s="105" t="s">
        <v>11</v>
      </c>
      <c r="BL198" s="105" t="s">
        <v>1009</v>
      </c>
      <c r="BM198" s="105" t="s">
        <v>11</v>
      </c>
      <c r="BN198" s="105" t="s">
        <v>1009</v>
      </c>
      <c r="BO198" s="105" t="s">
        <v>167</v>
      </c>
      <c r="BP198" s="105" t="s">
        <v>2723</v>
      </c>
      <c r="BQ198" s="105" t="s">
        <v>1731</v>
      </c>
      <c r="BR198" s="105">
        <v>1.978</v>
      </c>
      <c r="BS198" s="105"/>
      <c r="BT198" s="105">
        <v>95</v>
      </c>
      <c r="BU198" s="105">
        <v>1.196</v>
      </c>
      <c r="BV198" s="105">
        <v>3.2709999999999999</v>
      </c>
      <c r="BW198" s="105">
        <v>8.0000000000000002E-3</v>
      </c>
      <c r="BX198" s="105" t="s">
        <v>1009</v>
      </c>
      <c r="BY198" s="105" t="s">
        <v>11</v>
      </c>
      <c r="BZ198" s="105" t="s">
        <v>2724</v>
      </c>
      <c r="CA198" s="105" t="s">
        <v>2725</v>
      </c>
      <c r="CB198" s="105" t="s">
        <v>2726</v>
      </c>
      <c r="CC198" s="105" t="s">
        <v>2727</v>
      </c>
      <c r="CD198" s="106" t="s">
        <v>10</v>
      </c>
      <c r="CE198" s="105"/>
      <c r="CF198" s="105"/>
      <c r="CG198" s="105"/>
      <c r="CH198" s="105"/>
    </row>
    <row r="199" spans="1:86">
      <c r="A199" s="105">
        <v>61</v>
      </c>
      <c r="B199" s="105" t="s">
        <v>2437</v>
      </c>
      <c r="C199" s="105" t="s">
        <v>236</v>
      </c>
      <c r="D199" s="105" t="s">
        <v>2708</v>
      </c>
      <c r="E199" s="105">
        <v>2015</v>
      </c>
      <c r="F199" s="105" t="s">
        <v>2673</v>
      </c>
      <c r="G199" s="107" t="s">
        <v>2709</v>
      </c>
      <c r="H199" s="109" t="s">
        <v>2710</v>
      </c>
      <c r="I199" s="108" t="s">
        <v>2233</v>
      </c>
      <c r="J199" s="108" t="s">
        <v>2234</v>
      </c>
      <c r="K199" s="108" t="s">
        <v>2711</v>
      </c>
      <c r="L199" s="106" t="s">
        <v>2712</v>
      </c>
      <c r="M199" s="110" t="s">
        <v>2713</v>
      </c>
      <c r="N199" s="107" t="s">
        <v>12</v>
      </c>
      <c r="O199" s="107" t="s">
        <v>5811</v>
      </c>
      <c r="P199" s="107" t="s">
        <v>5656</v>
      </c>
      <c r="Q199" s="107" t="s">
        <v>5654</v>
      </c>
      <c r="R199" s="107" t="s">
        <v>2778</v>
      </c>
      <c r="S199" s="107" t="s">
        <v>123</v>
      </c>
      <c r="T199" s="107"/>
      <c r="U199" s="107" t="s">
        <v>268</v>
      </c>
      <c r="V199" s="107">
        <v>759</v>
      </c>
      <c r="W199" s="107">
        <f t="shared" si="4"/>
        <v>15665</v>
      </c>
      <c r="X199" s="107" t="s">
        <v>10</v>
      </c>
      <c r="Y199" s="107" t="s">
        <v>10</v>
      </c>
      <c r="Z199" s="107" t="s">
        <v>10</v>
      </c>
      <c r="AA199" s="107" t="s">
        <v>2715</v>
      </c>
      <c r="AB199" s="107" t="s">
        <v>273</v>
      </c>
      <c r="AC199" s="120" t="s">
        <v>2484</v>
      </c>
      <c r="AD199" s="120" t="s">
        <v>5536</v>
      </c>
      <c r="AE199" s="107" t="s">
        <v>1224</v>
      </c>
      <c r="AF199" s="107"/>
      <c r="AG199" s="107"/>
      <c r="AH199" s="107">
        <v>16424</v>
      </c>
      <c r="AI199" s="120">
        <f>INDEX(Exposure_GWASs!F:F,MATCH(Charlie!AE199,Exposure_GWASs!C:C,0))</f>
        <v>249796</v>
      </c>
      <c r="AJ199" s="107" t="s">
        <v>1291</v>
      </c>
      <c r="AK199" s="107" t="s">
        <v>2465</v>
      </c>
      <c r="AL199" s="107" t="s">
        <v>273</v>
      </c>
      <c r="AM199" s="107" t="s">
        <v>1009</v>
      </c>
      <c r="AN199" s="107" t="s">
        <v>2716</v>
      </c>
      <c r="AO199" s="107" t="s">
        <v>11</v>
      </c>
      <c r="AP199" s="107" t="s">
        <v>2717</v>
      </c>
      <c r="AQ199" s="107" t="s">
        <v>2448</v>
      </c>
      <c r="AR199" s="107" t="s">
        <v>2687</v>
      </c>
      <c r="AS199" s="107" t="s">
        <v>2718</v>
      </c>
      <c r="AT199" s="107" t="s">
        <v>2719</v>
      </c>
      <c r="AU199" s="107" t="s">
        <v>10</v>
      </c>
      <c r="AV199" s="107" t="s">
        <v>10</v>
      </c>
      <c r="AW199" s="107" t="s">
        <v>2720</v>
      </c>
      <c r="AX199" s="107">
        <f>INDEX(Exposure_GWASs!S:S,MATCH(Charlie!AE199,Exposure_GWASs!C:C,0))</f>
        <v>32</v>
      </c>
      <c r="AY199" s="105" t="s">
        <v>2721</v>
      </c>
      <c r="AZ199" s="105" t="s">
        <v>201</v>
      </c>
      <c r="BA199" s="105" t="s">
        <v>2544</v>
      </c>
      <c r="BB199" s="107" t="s">
        <v>25</v>
      </c>
      <c r="BC199" s="105" t="s">
        <v>11</v>
      </c>
      <c r="BD199" s="105"/>
      <c r="BE199" s="105"/>
      <c r="BF199" s="105"/>
      <c r="BG199" s="105"/>
      <c r="BH199" s="105"/>
      <c r="BI199" s="105" t="s">
        <v>2729</v>
      </c>
      <c r="BJ199" s="105" t="s">
        <v>11</v>
      </c>
      <c r="BK199" s="105" t="s">
        <v>11</v>
      </c>
      <c r="BL199" s="105" t="s">
        <v>1009</v>
      </c>
      <c r="BM199" s="105" t="s">
        <v>11</v>
      </c>
      <c r="BN199" s="105" t="s">
        <v>1009</v>
      </c>
      <c r="BO199" s="105" t="s">
        <v>167</v>
      </c>
      <c r="BP199" s="105" t="s">
        <v>2723</v>
      </c>
      <c r="BQ199" s="105" t="s">
        <v>1731</v>
      </c>
      <c r="BR199" s="105">
        <v>1.542</v>
      </c>
      <c r="BS199" s="105"/>
      <c r="BT199" s="105">
        <v>95</v>
      </c>
      <c r="BU199" s="105">
        <v>0.75900000000000001</v>
      </c>
      <c r="BV199" s="105">
        <v>3.1349999999999998</v>
      </c>
      <c r="BW199" s="105">
        <v>0.23</v>
      </c>
      <c r="BX199" s="105" t="s">
        <v>11</v>
      </c>
      <c r="BY199" s="105" t="s">
        <v>11</v>
      </c>
      <c r="BZ199" s="105" t="s">
        <v>2724</v>
      </c>
      <c r="CA199" s="105" t="s">
        <v>2725</v>
      </c>
      <c r="CB199" s="105" t="s">
        <v>2726</v>
      </c>
      <c r="CC199" s="105" t="s">
        <v>2727</v>
      </c>
      <c r="CD199" s="106" t="s">
        <v>10</v>
      </c>
      <c r="CE199" s="105"/>
      <c r="CF199" s="105"/>
      <c r="CG199" s="105"/>
      <c r="CH199" s="105"/>
    </row>
    <row r="200" spans="1:86">
      <c r="A200" s="105">
        <v>61</v>
      </c>
      <c r="B200" s="105" t="s">
        <v>2437</v>
      </c>
      <c r="C200" s="105" t="s">
        <v>236</v>
      </c>
      <c r="D200" s="105" t="s">
        <v>2708</v>
      </c>
      <c r="E200" s="105">
        <v>2015</v>
      </c>
      <c r="F200" s="105" t="s">
        <v>2673</v>
      </c>
      <c r="G200" s="107" t="s">
        <v>2709</v>
      </c>
      <c r="H200" s="109" t="s">
        <v>2710</v>
      </c>
      <c r="I200" s="108" t="s">
        <v>2233</v>
      </c>
      <c r="J200" s="108" t="s">
        <v>2234</v>
      </c>
      <c r="K200" s="108" t="s">
        <v>2711</v>
      </c>
      <c r="L200" s="106" t="s">
        <v>2712</v>
      </c>
      <c r="M200" s="110" t="s">
        <v>2713</v>
      </c>
      <c r="N200" s="107" t="s">
        <v>12</v>
      </c>
      <c r="O200" s="107" t="s">
        <v>5811</v>
      </c>
      <c r="P200" s="107" t="s">
        <v>5656</v>
      </c>
      <c r="Q200" s="107" t="s">
        <v>5654</v>
      </c>
      <c r="R200" s="107" t="s">
        <v>2779</v>
      </c>
      <c r="S200" s="107" t="s">
        <v>123</v>
      </c>
      <c r="T200" s="107"/>
      <c r="U200" s="107" t="s">
        <v>269</v>
      </c>
      <c r="V200" s="107">
        <v>963</v>
      </c>
      <c r="W200" s="107">
        <f t="shared" si="4"/>
        <v>13280</v>
      </c>
      <c r="X200" s="107" t="s">
        <v>10</v>
      </c>
      <c r="Y200" s="107" t="s">
        <v>10</v>
      </c>
      <c r="Z200" s="107" t="s">
        <v>10</v>
      </c>
      <c r="AA200" s="107" t="s">
        <v>2715</v>
      </c>
      <c r="AB200" s="107" t="s">
        <v>273</v>
      </c>
      <c r="AC200" s="120" t="s">
        <v>2484</v>
      </c>
      <c r="AD200" s="120" t="s">
        <v>5536</v>
      </c>
      <c r="AE200" s="107" t="s">
        <v>1224</v>
      </c>
      <c r="AF200" s="107"/>
      <c r="AG200" s="107"/>
      <c r="AH200" s="107">
        <v>14243</v>
      </c>
      <c r="AI200" s="120">
        <f>INDEX(Exposure_GWASs!F:F,MATCH(Charlie!AE200,Exposure_GWASs!C:C,0))</f>
        <v>249796</v>
      </c>
      <c r="AJ200" s="107" t="s">
        <v>1291</v>
      </c>
      <c r="AK200" s="107" t="s">
        <v>2465</v>
      </c>
      <c r="AL200" s="107" t="s">
        <v>273</v>
      </c>
      <c r="AM200" s="107" t="s">
        <v>1009</v>
      </c>
      <c r="AN200" s="107" t="s">
        <v>2716</v>
      </c>
      <c r="AO200" s="107" t="s">
        <v>11</v>
      </c>
      <c r="AP200" s="107" t="s">
        <v>2717</v>
      </c>
      <c r="AQ200" s="107" t="s">
        <v>2448</v>
      </c>
      <c r="AR200" s="107" t="s">
        <v>2687</v>
      </c>
      <c r="AS200" s="107" t="s">
        <v>2718</v>
      </c>
      <c r="AT200" s="107" t="s">
        <v>2719</v>
      </c>
      <c r="AU200" s="107" t="s">
        <v>10</v>
      </c>
      <c r="AV200" s="107" t="s">
        <v>10</v>
      </c>
      <c r="AW200" s="107" t="s">
        <v>2720</v>
      </c>
      <c r="AX200" s="107">
        <f>INDEX(Exposure_GWASs!S:S,MATCH(Charlie!AE200,Exposure_GWASs!C:C,0))</f>
        <v>32</v>
      </c>
      <c r="AY200" s="105" t="s">
        <v>2721</v>
      </c>
      <c r="AZ200" s="105" t="s">
        <v>201</v>
      </c>
      <c r="BA200" s="105" t="s">
        <v>2544</v>
      </c>
      <c r="BB200" s="107" t="s">
        <v>25</v>
      </c>
      <c r="BC200" s="105" t="s">
        <v>11</v>
      </c>
      <c r="BD200" s="105"/>
      <c r="BE200" s="105"/>
      <c r="BF200" s="105"/>
      <c r="BG200" s="105"/>
      <c r="BH200" s="105"/>
      <c r="BI200" s="105" t="s">
        <v>2732</v>
      </c>
      <c r="BJ200" s="105" t="s">
        <v>11</v>
      </c>
      <c r="BK200" s="105" t="s">
        <v>11</v>
      </c>
      <c r="BL200" s="105" t="s">
        <v>1009</v>
      </c>
      <c r="BM200" s="105" t="s">
        <v>11</v>
      </c>
      <c r="BN200" s="105" t="s">
        <v>1009</v>
      </c>
      <c r="BO200" s="105" t="s">
        <v>167</v>
      </c>
      <c r="BP200" s="105" t="s">
        <v>2723</v>
      </c>
      <c r="BQ200" s="105" t="s">
        <v>1731</v>
      </c>
      <c r="BR200" s="105">
        <v>2.2839999999999998</v>
      </c>
      <c r="BS200" s="105"/>
      <c r="BT200" s="105">
        <v>95</v>
      </c>
      <c r="BU200" s="105">
        <v>1.089</v>
      </c>
      <c r="BV200" s="105">
        <v>4.7939999999999996</v>
      </c>
      <c r="BW200" s="105">
        <v>0.03</v>
      </c>
      <c r="BX200" s="105" t="s">
        <v>11</v>
      </c>
      <c r="BY200" s="105" t="s">
        <v>11</v>
      </c>
      <c r="BZ200" s="105" t="s">
        <v>2724</v>
      </c>
      <c r="CA200" s="105" t="s">
        <v>2725</v>
      </c>
      <c r="CB200" s="105" t="s">
        <v>2726</v>
      </c>
      <c r="CC200" s="105" t="s">
        <v>2727</v>
      </c>
      <c r="CD200" s="106" t="s">
        <v>10</v>
      </c>
      <c r="CE200" s="105"/>
      <c r="CF200" s="105"/>
      <c r="CG200" s="105"/>
      <c r="CH200" s="105"/>
    </row>
    <row r="201" spans="1:86">
      <c r="A201" s="105">
        <v>61</v>
      </c>
      <c r="B201" s="105" t="s">
        <v>2437</v>
      </c>
      <c r="C201" s="105" t="s">
        <v>236</v>
      </c>
      <c r="D201" s="105" t="s">
        <v>2708</v>
      </c>
      <c r="E201" s="105">
        <v>2015</v>
      </c>
      <c r="F201" s="105" t="s">
        <v>2673</v>
      </c>
      <c r="G201" s="107" t="s">
        <v>2709</v>
      </c>
      <c r="H201" s="109" t="s">
        <v>2710</v>
      </c>
      <c r="I201" s="108" t="s">
        <v>2233</v>
      </c>
      <c r="J201" s="108" t="s">
        <v>2234</v>
      </c>
      <c r="K201" s="108" t="s">
        <v>2711</v>
      </c>
      <c r="L201" s="106" t="s">
        <v>2712</v>
      </c>
      <c r="M201" s="110" t="s">
        <v>2713</v>
      </c>
      <c r="N201" s="107" t="s">
        <v>12</v>
      </c>
      <c r="O201" s="107" t="s">
        <v>5811</v>
      </c>
      <c r="P201" s="107" t="s">
        <v>5656</v>
      </c>
      <c r="Q201" s="107" t="s">
        <v>5654</v>
      </c>
      <c r="R201" s="107" t="s">
        <v>2780</v>
      </c>
      <c r="S201" s="107" t="s">
        <v>123</v>
      </c>
      <c r="T201" s="107"/>
      <c r="U201" s="107" t="s">
        <v>140</v>
      </c>
      <c r="V201" s="107">
        <v>56</v>
      </c>
      <c r="W201" s="107">
        <f t="shared" si="4"/>
        <v>9367</v>
      </c>
      <c r="X201" s="107" t="s">
        <v>10</v>
      </c>
      <c r="Y201" s="107" t="s">
        <v>10</v>
      </c>
      <c r="Z201" s="107" t="s">
        <v>10</v>
      </c>
      <c r="AA201" s="107" t="s">
        <v>2715</v>
      </c>
      <c r="AB201" s="107" t="s">
        <v>273</v>
      </c>
      <c r="AC201" s="120" t="s">
        <v>2484</v>
      </c>
      <c r="AD201" s="120" t="s">
        <v>5536</v>
      </c>
      <c r="AE201" s="107" t="s">
        <v>1224</v>
      </c>
      <c r="AF201" s="107"/>
      <c r="AG201" s="107"/>
      <c r="AH201" s="107">
        <v>9423</v>
      </c>
      <c r="AI201" s="120">
        <f>INDEX(Exposure_GWASs!F:F,MATCH(Charlie!AE201,Exposure_GWASs!C:C,0))</f>
        <v>249796</v>
      </c>
      <c r="AJ201" s="107" t="s">
        <v>1291</v>
      </c>
      <c r="AK201" s="107" t="s">
        <v>2465</v>
      </c>
      <c r="AL201" s="107" t="s">
        <v>273</v>
      </c>
      <c r="AM201" s="107" t="s">
        <v>1009</v>
      </c>
      <c r="AN201" s="107" t="s">
        <v>2716</v>
      </c>
      <c r="AO201" s="107" t="s">
        <v>11</v>
      </c>
      <c r="AP201" s="107" t="s">
        <v>2717</v>
      </c>
      <c r="AQ201" s="107" t="s">
        <v>2448</v>
      </c>
      <c r="AR201" s="107" t="s">
        <v>2687</v>
      </c>
      <c r="AS201" s="107" t="s">
        <v>2718</v>
      </c>
      <c r="AT201" s="107" t="s">
        <v>2719</v>
      </c>
      <c r="AU201" s="107" t="s">
        <v>10</v>
      </c>
      <c r="AV201" s="107" t="s">
        <v>10</v>
      </c>
      <c r="AW201" s="107" t="s">
        <v>2720</v>
      </c>
      <c r="AX201" s="107">
        <f>INDEX(Exposure_GWASs!S:S,MATCH(Charlie!AE201,Exposure_GWASs!C:C,0))</f>
        <v>32</v>
      </c>
      <c r="AY201" s="105" t="s">
        <v>2721</v>
      </c>
      <c r="AZ201" s="105" t="s">
        <v>201</v>
      </c>
      <c r="BA201" s="105" t="s">
        <v>2544</v>
      </c>
      <c r="BB201" s="107" t="s">
        <v>25</v>
      </c>
      <c r="BC201" s="105" t="s">
        <v>11</v>
      </c>
      <c r="BD201" s="105"/>
      <c r="BE201" s="105"/>
      <c r="BF201" s="105"/>
      <c r="BG201" s="105"/>
      <c r="BH201" s="105"/>
      <c r="BI201" s="105" t="s">
        <v>2734</v>
      </c>
      <c r="BJ201" s="105" t="s">
        <v>11</v>
      </c>
      <c r="BK201" s="105" t="s">
        <v>11</v>
      </c>
      <c r="BL201" s="105" t="s">
        <v>1009</v>
      </c>
      <c r="BM201" s="105" t="s">
        <v>11</v>
      </c>
      <c r="BN201" s="105" t="s">
        <v>1009</v>
      </c>
      <c r="BO201" s="105" t="s">
        <v>167</v>
      </c>
      <c r="BP201" s="105" t="s">
        <v>2723</v>
      </c>
      <c r="BQ201" s="105" t="s">
        <v>1731</v>
      </c>
      <c r="BR201" s="105">
        <v>3.1429999999999998</v>
      </c>
      <c r="BS201" s="105"/>
      <c r="BT201" s="105">
        <v>95</v>
      </c>
      <c r="BU201" s="105">
        <v>0.22800000000000001</v>
      </c>
      <c r="BV201" s="105">
        <v>43.273000000000003</v>
      </c>
      <c r="BW201" s="105">
        <v>0.39</v>
      </c>
      <c r="BX201" s="105" t="s">
        <v>11</v>
      </c>
      <c r="BY201" s="105" t="s">
        <v>11</v>
      </c>
      <c r="BZ201" s="105" t="s">
        <v>2724</v>
      </c>
      <c r="CA201" s="105" t="s">
        <v>2725</v>
      </c>
      <c r="CB201" s="105" t="s">
        <v>2726</v>
      </c>
      <c r="CC201" s="105" t="s">
        <v>2727</v>
      </c>
      <c r="CD201" s="106" t="s">
        <v>10</v>
      </c>
      <c r="CE201" s="105"/>
      <c r="CF201" s="105"/>
      <c r="CG201" s="105"/>
      <c r="CH201" s="105"/>
    </row>
    <row r="202" spans="1:86">
      <c r="A202" s="105">
        <v>61</v>
      </c>
      <c r="B202" s="105" t="s">
        <v>2437</v>
      </c>
      <c r="C202" s="105" t="s">
        <v>236</v>
      </c>
      <c r="D202" s="105" t="s">
        <v>2708</v>
      </c>
      <c r="E202" s="105">
        <v>2015</v>
      </c>
      <c r="F202" s="105" t="s">
        <v>2673</v>
      </c>
      <c r="G202" s="107" t="s">
        <v>2709</v>
      </c>
      <c r="H202" s="109" t="s">
        <v>2710</v>
      </c>
      <c r="I202" s="108" t="s">
        <v>2233</v>
      </c>
      <c r="J202" s="108" t="s">
        <v>2234</v>
      </c>
      <c r="K202" s="108" t="s">
        <v>2711</v>
      </c>
      <c r="L202" s="106" t="s">
        <v>2712</v>
      </c>
      <c r="M202" s="110" t="s">
        <v>2713</v>
      </c>
      <c r="N202" s="107" t="s">
        <v>12</v>
      </c>
      <c r="O202" s="107" t="s">
        <v>5811</v>
      </c>
      <c r="P202" s="107" t="s">
        <v>5656</v>
      </c>
      <c r="Q202" s="107" t="s">
        <v>5654</v>
      </c>
      <c r="R202" s="107" t="s">
        <v>2781</v>
      </c>
      <c r="S202" s="107" t="s">
        <v>123</v>
      </c>
      <c r="T202" s="107"/>
      <c r="U202" s="107" t="s">
        <v>140</v>
      </c>
      <c r="V202" s="107">
        <v>1651</v>
      </c>
      <c r="W202" s="107">
        <f t="shared" si="4"/>
        <v>28897</v>
      </c>
      <c r="X202" s="107" t="s">
        <v>10</v>
      </c>
      <c r="Y202" s="107" t="s">
        <v>10</v>
      </c>
      <c r="Z202" s="107" t="s">
        <v>10</v>
      </c>
      <c r="AA202" s="107" t="s">
        <v>2715</v>
      </c>
      <c r="AB202" s="107" t="s">
        <v>273</v>
      </c>
      <c r="AC202" s="120" t="s">
        <v>2484</v>
      </c>
      <c r="AD202" s="120" t="s">
        <v>5536</v>
      </c>
      <c r="AE202" s="107" t="s">
        <v>1224</v>
      </c>
      <c r="AF202" s="107"/>
      <c r="AG202" s="107"/>
      <c r="AH202" s="107">
        <v>30548</v>
      </c>
      <c r="AI202" s="120">
        <f>INDEX(Exposure_GWASs!F:F,MATCH(Charlie!AE202,Exposure_GWASs!C:C,0))</f>
        <v>249796</v>
      </c>
      <c r="AJ202" s="107" t="s">
        <v>1291</v>
      </c>
      <c r="AK202" s="107" t="s">
        <v>2465</v>
      </c>
      <c r="AL202" s="107" t="s">
        <v>273</v>
      </c>
      <c r="AM202" s="107" t="s">
        <v>1009</v>
      </c>
      <c r="AN202" s="107" t="s">
        <v>2716</v>
      </c>
      <c r="AO202" s="107" t="s">
        <v>11</v>
      </c>
      <c r="AP202" s="107" t="s">
        <v>2717</v>
      </c>
      <c r="AQ202" s="107" t="s">
        <v>2448</v>
      </c>
      <c r="AR202" s="107" t="s">
        <v>2687</v>
      </c>
      <c r="AS202" s="107" t="s">
        <v>2718</v>
      </c>
      <c r="AT202" s="107" t="s">
        <v>2719</v>
      </c>
      <c r="AU202" s="107" t="s">
        <v>10</v>
      </c>
      <c r="AV202" s="107" t="s">
        <v>10</v>
      </c>
      <c r="AW202" s="107" t="s">
        <v>2720</v>
      </c>
      <c r="AX202" s="107">
        <f>INDEX(Exposure_GWASs!S:S,MATCH(Charlie!AE202,Exposure_GWASs!C:C,0))</f>
        <v>32</v>
      </c>
      <c r="AY202" s="105" t="s">
        <v>2721</v>
      </c>
      <c r="AZ202" s="105" t="s">
        <v>201</v>
      </c>
      <c r="BA202" s="105" t="s">
        <v>2544</v>
      </c>
      <c r="BB202" s="107" t="s">
        <v>25</v>
      </c>
      <c r="BC202" s="105" t="s">
        <v>11</v>
      </c>
      <c r="BD202" s="105"/>
      <c r="BE202" s="105"/>
      <c r="BF202" s="105"/>
      <c r="BG202" s="105"/>
      <c r="BH202" s="105"/>
      <c r="BI202" s="105" t="s">
        <v>2736</v>
      </c>
      <c r="BJ202" s="105" t="s">
        <v>11</v>
      </c>
      <c r="BK202" s="105" t="s">
        <v>11</v>
      </c>
      <c r="BL202" s="105" t="s">
        <v>1009</v>
      </c>
      <c r="BM202" s="105" t="s">
        <v>11</v>
      </c>
      <c r="BN202" s="105" t="s">
        <v>1009</v>
      </c>
      <c r="BO202" s="105" t="s">
        <v>167</v>
      </c>
      <c r="BP202" s="105" t="s">
        <v>2723</v>
      </c>
      <c r="BQ202" s="105" t="s">
        <v>1731</v>
      </c>
      <c r="BR202" s="105">
        <v>1.82</v>
      </c>
      <c r="BS202" s="105"/>
      <c r="BT202" s="105">
        <v>95</v>
      </c>
      <c r="BU202" s="105">
        <v>1.099</v>
      </c>
      <c r="BV202" s="105">
        <v>3.0139999999999998</v>
      </c>
      <c r="BW202" s="105">
        <v>0.02</v>
      </c>
      <c r="BX202" s="105" t="s">
        <v>11</v>
      </c>
      <c r="BY202" s="105" t="s">
        <v>11</v>
      </c>
      <c r="BZ202" s="105" t="s">
        <v>2724</v>
      </c>
      <c r="CA202" s="105" t="s">
        <v>2725</v>
      </c>
      <c r="CB202" s="105" t="s">
        <v>2726</v>
      </c>
      <c r="CC202" s="105" t="s">
        <v>2727</v>
      </c>
      <c r="CD202" s="106" t="s">
        <v>10</v>
      </c>
      <c r="CE202" s="105"/>
      <c r="CF202" s="105"/>
      <c r="CG202" s="105"/>
      <c r="CH202" s="105"/>
    </row>
    <row r="203" spans="1:86">
      <c r="A203" s="105">
        <v>61</v>
      </c>
      <c r="B203" s="105" t="s">
        <v>2437</v>
      </c>
      <c r="C203" s="105" t="s">
        <v>236</v>
      </c>
      <c r="D203" s="105" t="s">
        <v>2708</v>
      </c>
      <c r="E203" s="105">
        <v>2015</v>
      </c>
      <c r="F203" s="105" t="s">
        <v>2673</v>
      </c>
      <c r="G203" s="107" t="s">
        <v>2709</v>
      </c>
      <c r="H203" s="109" t="s">
        <v>2710</v>
      </c>
      <c r="I203" s="108" t="s">
        <v>2233</v>
      </c>
      <c r="J203" s="108" t="s">
        <v>2234</v>
      </c>
      <c r="K203" s="108" t="s">
        <v>2711</v>
      </c>
      <c r="L203" s="106" t="s">
        <v>2712</v>
      </c>
      <c r="M203" s="110" t="s">
        <v>2713</v>
      </c>
      <c r="N203" s="107" t="s">
        <v>12</v>
      </c>
      <c r="O203" s="107" t="s">
        <v>5811</v>
      </c>
      <c r="P203" s="107" t="s">
        <v>5656</v>
      </c>
      <c r="Q203" s="107" t="s">
        <v>5654</v>
      </c>
      <c r="R203" s="107" t="s">
        <v>2782</v>
      </c>
      <c r="S203" s="107" t="s">
        <v>123</v>
      </c>
      <c r="T203" s="107"/>
      <c r="U203" s="107" t="s">
        <v>268</v>
      </c>
      <c r="V203" s="107">
        <v>723</v>
      </c>
      <c r="W203" s="107">
        <f t="shared" si="4"/>
        <v>15230</v>
      </c>
      <c r="X203" s="107" t="s">
        <v>10</v>
      </c>
      <c r="Y203" s="107" t="s">
        <v>10</v>
      </c>
      <c r="Z203" s="107" t="s">
        <v>10</v>
      </c>
      <c r="AA203" s="107" t="s">
        <v>2715</v>
      </c>
      <c r="AB203" s="107" t="s">
        <v>273</v>
      </c>
      <c r="AC203" s="120" t="s">
        <v>2484</v>
      </c>
      <c r="AD203" s="120" t="s">
        <v>5536</v>
      </c>
      <c r="AE203" s="107" t="s">
        <v>1224</v>
      </c>
      <c r="AF203" s="107"/>
      <c r="AG203" s="107"/>
      <c r="AH203" s="107">
        <v>15953</v>
      </c>
      <c r="AI203" s="120">
        <f>INDEX(Exposure_GWASs!F:F,MATCH(Charlie!AE203,Exposure_GWASs!C:C,0))</f>
        <v>249796</v>
      </c>
      <c r="AJ203" s="107" t="s">
        <v>1291</v>
      </c>
      <c r="AK203" s="107" t="s">
        <v>2465</v>
      </c>
      <c r="AL203" s="107" t="s">
        <v>273</v>
      </c>
      <c r="AM203" s="107" t="s">
        <v>1009</v>
      </c>
      <c r="AN203" s="107" t="s">
        <v>2716</v>
      </c>
      <c r="AO203" s="107" t="s">
        <v>11</v>
      </c>
      <c r="AP203" s="107" t="s">
        <v>2717</v>
      </c>
      <c r="AQ203" s="107" t="s">
        <v>2448</v>
      </c>
      <c r="AR203" s="107" t="s">
        <v>2687</v>
      </c>
      <c r="AS203" s="107" t="s">
        <v>2718</v>
      </c>
      <c r="AT203" s="107" t="s">
        <v>2719</v>
      </c>
      <c r="AU203" s="107" t="s">
        <v>10</v>
      </c>
      <c r="AV203" s="107" t="s">
        <v>10</v>
      </c>
      <c r="AW203" s="107" t="s">
        <v>2720</v>
      </c>
      <c r="AX203" s="107">
        <f>INDEX(Exposure_GWASs!S:S,MATCH(Charlie!AE203,Exposure_GWASs!C:C,0))</f>
        <v>32</v>
      </c>
      <c r="AY203" s="105" t="s">
        <v>2721</v>
      </c>
      <c r="AZ203" s="105" t="s">
        <v>201</v>
      </c>
      <c r="BA203" s="105" t="s">
        <v>2544</v>
      </c>
      <c r="BB203" s="107" t="s">
        <v>25</v>
      </c>
      <c r="BC203" s="105" t="s">
        <v>11</v>
      </c>
      <c r="BD203" s="105"/>
      <c r="BE203" s="105"/>
      <c r="BF203" s="105"/>
      <c r="BG203" s="105"/>
      <c r="BH203" s="105"/>
      <c r="BI203" s="105" t="s">
        <v>2740</v>
      </c>
      <c r="BJ203" s="105" t="s">
        <v>11</v>
      </c>
      <c r="BK203" s="105" t="s">
        <v>11</v>
      </c>
      <c r="BL203" s="105" t="s">
        <v>1009</v>
      </c>
      <c r="BM203" s="105" t="s">
        <v>11</v>
      </c>
      <c r="BN203" s="105" t="s">
        <v>1009</v>
      </c>
      <c r="BO203" s="105" t="s">
        <v>167</v>
      </c>
      <c r="BP203" s="105" t="s">
        <v>2723</v>
      </c>
      <c r="BQ203" s="105" t="s">
        <v>1731</v>
      </c>
      <c r="BR203" s="105">
        <v>1.3680000000000001</v>
      </c>
      <c r="BS203" s="105"/>
      <c r="BT203" s="105">
        <v>95</v>
      </c>
      <c r="BU203" s="105">
        <v>0.66700000000000004</v>
      </c>
      <c r="BV203" s="105">
        <v>2.806</v>
      </c>
      <c r="BW203" s="105">
        <v>0.39</v>
      </c>
      <c r="BX203" s="105" t="s">
        <v>11</v>
      </c>
      <c r="BY203" s="105" t="s">
        <v>11</v>
      </c>
      <c r="BZ203" s="105" t="s">
        <v>2724</v>
      </c>
      <c r="CA203" s="105" t="s">
        <v>2725</v>
      </c>
      <c r="CB203" s="105" t="s">
        <v>2726</v>
      </c>
      <c r="CC203" s="105" t="s">
        <v>2727</v>
      </c>
      <c r="CD203" s="106" t="s">
        <v>10</v>
      </c>
      <c r="CE203" s="105"/>
      <c r="CF203" s="105"/>
      <c r="CG203" s="105"/>
      <c r="CH203" s="105"/>
    </row>
    <row r="204" spans="1:86">
      <c r="A204" s="105">
        <v>61</v>
      </c>
      <c r="B204" s="105" t="s">
        <v>2437</v>
      </c>
      <c r="C204" s="105" t="s">
        <v>236</v>
      </c>
      <c r="D204" s="105" t="s">
        <v>2708</v>
      </c>
      <c r="E204" s="105">
        <v>2015</v>
      </c>
      <c r="F204" s="105" t="s">
        <v>2673</v>
      </c>
      <c r="G204" s="107" t="s">
        <v>2709</v>
      </c>
      <c r="H204" s="109" t="s">
        <v>2710</v>
      </c>
      <c r="I204" s="108" t="s">
        <v>2233</v>
      </c>
      <c r="J204" s="108" t="s">
        <v>2234</v>
      </c>
      <c r="K204" s="108" t="s">
        <v>2711</v>
      </c>
      <c r="L204" s="106" t="s">
        <v>2712</v>
      </c>
      <c r="M204" s="110" t="s">
        <v>2713</v>
      </c>
      <c r="N204" s="107" t="s">
        <v>12</v>
      </c>
      <c r="O204" s="107" t="s">
        <v>5811</v>
      </c>
      <c r="P204" s="107" t="s">
        <v>5656</v>
      </c>
      <c r="Q204" s="107" t="s">
        <v>5654</v>
      </c>
      <c r="R204" s="107" t="s">
        <v>2783</v>
      </c>
      <c r="S204" s="107" t="s">
        <v>123</v>
      </c>
      <c r="T204" s="107"/>
      <c r="U204" s="107" t="s">
        <v>2731</v>
      </c>
      <c r="V204" s="107">
        <v>914</v>
      </c>
      <c r="W204" s="107">
        <f t="shared" si="4"/>
        <v>12815</v>
      </c>
      <c r="X204" s="107" t="s">
        <v>10</v>
      </c>
      <c r="Y204" s="107" t="s">
        <v>10</v>
      </c>
      <c r="Z204" s="107" t="s">
        <v>10</v>
      </c>
      <c r="AA204" s="107" t="s">
        <v>2715</v>
      </c>
      <c r="AB204" s="107" t="s">
        <v>273</v>
      </c>
      <c r="AC204" s="120" t="s">
        <v>2484</v>
      </c>
      <c r="AD204" s="120" t="s">
        <v>5536</v>
      </c>
      <c r="AE204" s="107" t="s">
        <v>1224</v>
      </c>
      <c r="AF204" s="107"/>
      <c r="AG204" s="107"/>
      <c r="AH204" s="107">
        <v>13729</v>
      </c>
      <c r="AI204" s="120">
        <f>INDEX(Exposure_GWASs!F:F,MATCH(Charlie!AE204,Exposure_GWASs!C:C,0))</f>
        <v>249796</v>
      </c>
      <c r="AJ204" s="107" t="s">
        <v>1291</v>
      </c>
      <c r="AK204" s="107" t="s">
        <v>2465</v>
      </c>
      <c r="AL204" s="107" t="s">
        <v>273</v>
      </c>
      <c r="AM204" s="107" t="s">
        <v>1009</v>
      </c>
      <c r="AN204" s="107" t="s">
        <v>2716</v>
      </c>
      <c r="AO204" s="107" t="s">
        <v>11</v>
      </c>
      <c r="AP204" s="107" t="s">
        <v>2717</v>
      </c>
      <c r="AQ204" s="107" t="s">
        <v>2448</v>
      </c>
      <c r="AR204" s="107" t="s">
        <v>2687</v>
      </c>
      <c r="AS204" s="107" t="s">
        <v>2718</v>
      </c>
      <c r="AT204" s="107" t="s">
        <v>2719</v>
      </c>
      <c r="AU204" s="107" t="s">
        <v>10</v>
      </c>
      <c r="AV204" s="107" t="s">
        <v>10</v>
      </c>
      <c r="AW204" s="107" t="s">
        <v>2720</v>
      </c>
      <c r="AX204" s="107">
        <f>INDEX(Exposure_GWASs!S:S,MATCH(Charlie!AE204,Exposure_GWASs!C:C,0))</f>
        <v>32</v>
      </c>
      <c r="AY204" s="105" t="s">
        <v>2721</v>
      </c>
      <c r="AZ204" s="105" t="s">
        <v>201</v>
      </c>
      <c r="BA204" s="105" t="s">
        <v>2544</v>
      </c>
      <c r="BB204" s="107" t="s">
        <v>25</v>
      </c>
      <c r="BC204" s="105" t="s">
        <v>11</v>
      </c>
      <c r="BD204" s="105"/>
      <c r="BE204" s="105"/>
      <c r="BF204" s="105"/>
      <c r="BG204" s="105"/>
      <c r="BH204" s="105"/>
      <c r="BI204" s="105" t="s">
        <v>2742</v>
      </c>
      <c r="BJ204" s="105" t="s">
        <v>11</v>
      </c>
      <c r="BK204" s="105" t="s">
        <v>11</v>
      </c>
      <c r="BL204" s="105" t="s">
        <v>1009</v>
      </c>
      <c r="BM204" s="105" t="s">
        <v>11</v>
      </c>
      <c r="BN204" s="105" t="s">
        <v>1009</v>
      </c>
      <c r="BO204" s="105" t="s">
        <v>167</v>
      </c>
      <c r="BP204" s="105" t="s">
        <v>2723</v>
      </c>
      <c r="BQ204" s="105" t="s">
        <v>1731</v>
      </c>
      <c r="BR204" s="105">
        <v>2.1989999999999998</v>
      </c>
      <c r="BS204" s="105"/>
      <c r="BT204" s="105">
        <v>95</v>
      </c>
      <c r="BU204" s="105">
        <v>0.97599999999999998</v>
      </c>
      <c r="BV204" s="105">
        <v>4.9509999999999996</v>
      </c>
      <c r="BW204" s="105">
        <v>0.06</v>
      </c>
      <c r="BX204" s="105" t="s">
        <v>11</v>
      </c>
      <c r="BY204" s="105" t="s">
        <v>11</v>
      </c>
      <c r="BZ204" s="105" t="s">
        <v>2724</v>
      </c>
      <c r="CA204" s="105" t="s">
        <v>2725</v>
      </c>
      <c r="CB204" s="105" t="s">
        <v>2726</v>
      </c>
      <c r="CC204" s="105" t="s">
        <v>2727</v>
      </c>
      <c r="CD204" s="106" t="s">
        <v>10</v>
      </c>
      <c r="CE204" s="105"/>
      <c r="CF204" s="105"/>
      <c r="CG204" s="105"/>
      <c r="CH204" s="105"/>
    </row>
    <row r="205" spans="1:86">
      <c r="A205" s="105">
        <v>61</v>
      </c>
      <c r="B205" s="105" t="s">
        <v>2437</v>
      </c>
      <c r="C205" s="105" t="s">
        <v>236</v>
      </c>
      <c r="D205" s="105" t="s">
        <v>2708</v>
      </c>
      <c r="E205" s="105">
        <v>2015</v>
      </c>
      <c r="F205" s="105" t="s">
        <v>2673</v>
      </c>
      <c r="G205" s="107" t="s">
        <v>2709</v>
      </c>
      <c r="H205" s="109" t="s">
        <v>2710</v>
      </c>
      <c r="I205" s="108" t="s">
        <v>2233</v>
      </c>
      <c r="J205" s="108" t="s">
        <v>2234</v>
      </c>
      <c r="K205" s="108" t="s">
        <v>2711</v>
      </c>
      <c r="L205" s="106" t="s">
        <v>2712</v>
      </c>
      <c r="M205" s="110" t="s">
        <v>2713</v>
      </c>
      <c r="N205" s="107" t="s">
        <v>15</v>
      </c>
      <c r="O205" s="107" t="s">
        <v>5277</v>
      </c>
      <c r="P205" s="107" t="s">
        <v>5277</v>
      </c>
      <c r="Q205" s="107" t="s">
        <v>5602</v>
      </c>
      <c r="R205" s="107" t="s">
        <v>2784</v>
      </c>
      <c r="S205" s="107" t="s">
        <v>1079</v>
      </c>
      <c r="T205" s="107"/>
      <c r="U205" s="107" t="s">
        <v>295</v>
      </c>
      <c r="V205" s="107" t="s">
        <v>2785</v>
      </c>
      <c r="W205" s="107" t="s">
        <v>2786</v>
      </c>
      <c r="X205" s="107" t="s">
        <v>2785</v>
      </c>
      <c r="Y205" s="107" t="s">
        <v>2787</v>
      </c>
      <c r="Z205" s="107" t="s">
        <v>2788</v>
      </c>
      <c r="AA205" s="107" t="s">
        <v>2715</v>
      </c>
      <c r="AB205" s="107" t="s">
        <v>2789</v>
      </c>
      <c r="AC205" s="120" t="s">
        <v>2484</v>
      </c>
      <c r="AD205" s="120" t="s">
        <v>5536</v>
      </c>
      <c r="AE205" s="107" t="s">
        <v>1224</v>
      </c>
      <c r="AF205" s="107"/>
      <c r="AG205" s="107"/>
      <c r="AH205" s="105" t="s">
        <v>11</v>
      </c>
      <c r="AI205" s="120">
        <f>INDEX(Exposure_GWASs!F:F,MATCH(Charlie!AE205,Exposure_GWASs!C:C,0))</f>
        <v>249796</v>
      </c>
      <c r="AJ205" s="107" t="s">
        <v>1291</v>
      </c>
      <c r="AK205" s="107" t="s">
        <v>2465</v>
      </c>
      <c r="AL205" s="107" t="s">
        <v>273</v>
      </c>
      <c r="AM205" s="107" t="s">
        <v>1009</v>
      </c>
      <c r="AN205" s="107" t="s">
        <v>2716</v>
      </c>
      <c r="AO205" s="107" t="s">
        <v>11</v>
      </c>
      <c r="AP205" s="107" t="s">
        <v>2717</v>
      </c>
      <c r="AQ205" s="107" t="s">
        <v>2448</v>
      </c>
      <c r="AR205" s="107" t="s">
        <v>2687</v>
      </c>
      <c r="AS205" s="107" t="s">
        <v>2718</v>
      </c>
      <c r="AT205" s="107" t="s">
        <v>2719</v>
      </c>
      <c r="AU205" s="107" t="s">
        <v>10</v>
      </c>
      <c r="AV205" s="107" t="s">
        <v>10</v>
      </c>
      <c r="AW205" s="107">
        <v>30</v>
      </c>
      <c r="AX205" s="107">
        <v>32</v>
      </c>
      <c r="AY205" s="105" t="s">
        <v>2790</v>
      </c>
      <c r="AZ205" s="105" t="s">
        <v>201</v>
      </c>
      <c r="BA205" s="105" t="s">
        <v>2544</v>
      </c>
      <c r="BB205" s="107" t="s">
        <v>13</v>
      </c>
      <c r="BC205" s="105" t="s">
        <v>11</v>
      </c>
      <c r="BD205" s="105"/>
      <c r="BE205" s="105"/>
      <c r="BF205" s="105"/>
      <c r="BG205" s="105"/>
      <c r="BH205" s="105" t="s">
        <v>2791</v>
      </c>
      <c r="BI205" s="105" t="s">
        <v>1009</v>
      </c>
      <c r="BJ205" s="105" t="s">
        <v>1009</v>
      </c>
      <c r="BK205" s="105" t="s">
        <v>1009</v>
      </c>
      <c r="BL205" s="105" t="s">
        <v>1009</v>
      </c>
      <c r="BM205" s="105" t="s">
        <v>1009</v>
      </c>
      <c r="BN205" s="105" t="s">
        <v>1009</v>
      </c>
      <c r="BO205" s="105" t="s">
        <v>167</v>
      </c>
      <c r="BP205" s="105" t="s">
        <v>2723</v>
      </c>
      <c r="BQ205" s="105" t="s">
        <v>1029</v>
      </c>
      <c r="BR205" s="105">
        <v>1.401</v>
      </c>
      <c r="BS205" s="105"/>
      <c r="BT205" s="105">
        <v>95</v>
      </c>
      <c r="BU205" s="105">
        <v>1.2450000000000001</v>
      </c>
      <c r="BV205" s="105">
        <v>1.577</v>
      </c>
      <c r="BW205" s="105" t="s">
        <v>2792</v>
      </c>
      <c r="BX205" s="105" t="s">
        <v>11</v>
      </c>
      <c r="BY205" s="105" t="s">
        <v>11</v>
      </c>
      <c r="BZ205" s="105" t="s">
        <v>2724</v>
      </c>
      <c r="CA205" s="105" t="s">
        <v>2725</v>
      </c>
      <c r="CB205" s="105" t="s">
        <v>2726</v>
      </c>
      <c r="CC205" s="105" t="s">
        <v>2727</v>
      </c>
      <c r="CD205" s="106" t="s">
        <v>10</v>
      </c>
      <c r="CE205" s="105"/>
      <c r="CF205" s="105"/>
      <c r="CG205" s="105"/>
      <c r="CH205" s="105"/>
    </row>
    <row r="206" spans="1:86">
      <c r="A206" s="105">
        <v>61</v>
      </c>
      <c r="B206" s="105" t="s">
        <v>2437</v>
      </c>
      <c r="C206" s="105" t="s">
        <v>236</v>
      </c>
      <c r="D206" s="105" t="s">
        <v>2708</v>
      </c>
      <c r="E206" s="105">
        <v>2015</v>
      </c>
      <c r="F206" s="105" t="s">
        <v>2673</v>
      </c>
      <c r="G206" s="107" t="s">
        <v>2709</v>
      </c>
      <c r="H206" s="109" t="s">
        <v>2710</v>
      </c>
      <c r="I206" s="108" t="s">
        <v>2233</v>
      </c>
      <c r="J206" s="108" t="s">
        <v>2234</v>
      </c>
      <c r="K206" s="108" t="s">
        <v>2711</v>
      </c>
      <c r="L206" s="106" t="s">
        <v>2712</v>
      </c>
      <c r="M206" s="110" t="s">
        <v>2713</v>
      </c>
      <c r="N206" s="107" t="s">
        <v>15</v>
      </c>
      <c r="O206" s="107" t="s">
        <v>5277</v>
      </c>
      <c r="P206" s="107" t="s">
        <v>5277</v>
      </c>
      <c r="Q206" s="107" t="s">
        <v>5602</v>
      </c>
      <c r="R206" s="107" t="s">
        <v>2784</v>
      </c>
      <c r="S206" s="107" t="s">
        <v>123</v>
      </c>
      <c r="T206" s="107"/>
      <c r="U206" s="107" t="s">
        <v>295</v>
      </c>
      <c r="V206" s="107">
        <v>3062</v>
      </c>
      <c r="W206" s="107">
        <v>19131</v>
      </c>
      <c r="X206" s="107" t="s">
        <v>10</v>
      </c>
      <c r="Y206" s="107" t="s">
        <v>10</v>
      </c>
      <c r="Z206" s="107" t="s">
        <v>10</v>
      </c>
      <c r="AA206" s="107" t="s">
        <v>2715</v>
      </c>
      <c r="AB206" s="107" t="s">
        <v>2789</v>
      </c>
      <c r="AC206" s="120" t="s">
        <v>2484</v>
      </c>
      <c r="AD206" s="120" t="s">
        <v>5536</v>
      </c>
      <c r="AE206" s="107" t="s">
        <v>1224</v>
      </c>
      <c r="AF206" s="107"/>
      <c r="AG206" s="107"/>
      <c r="AH206" s="105" t="s">
        <v>11</v>
      </c>
      <c r="AI206" s="120">
        <f>INDEX(Exposure_GWASs!F:F,MATCH(Charlie!AE206,Exposure_GWASs!C:C,0))</f>
        <v>249796</v>
      </c>
      <c r="AJ206" s="107" t="s">
        <v>1291</v>
      </c>
      <c r="AK206" s="107" t="s">
        <v>2465</v>
      </c>
      <c r="AL206" s="107" t="s">
        <v>273</v>
      </c>
      <c r="AM206" s="107" t="s">
        <v>1009</v>
      </c>
      <c r="AN206" s="107" t="s">
        <v>2716</v>
      </c>
      <c r="AO206" s="107" t="s">
        <v>11</v>
      </c>
      <c r="AP206" s="107" t="s">
        <v>2717</v>
      </c>
      <c r="AQ206" s="107" t="s">
        <v>2448</v>
      </c>
      <c r="AR206" s="107" t="s">
        <v>2687</v>
      </c>
      <c r="AS206" s="107" t="s">
        <v>2718</v>
      </c>
      <c r="AT206" s="107" t="s">
        <v>2719</v>
      </c>
      <c r="AU206" s="107" t="s">
        <v>10</v>
      </c>
      <c r="AV206" s="107" t="s">
        <v>10</v>
      </c>
      <c r="AW206" s="105" t="s">
        <v>11</v>
      </c>
      <c r="AX206" s="107">
        <v>32</v>
      </c>
      <c r="AY206" s="105" t="s">
        <v>11</v>
      </c>
      <c r="AZ206" s="105" t="s">
        <v>201</v>
      </c>
      <c r="BA206" s="105" t="s">
        <v>2544</v>
      </c>
      <c r="BB206" s="107" t="s">
        <v>13</v>
      </c>
      <c r="BC206" s="105" t="s">
        <v>11</v>
      </c>
      <c r="BD206" s="105"/>
      <c r="BE206" s="105"/>
      <c r="BF206" s="105"/>
      <c r="BG206" s="105"/>
      <c r="BH206" s="105" t="s">
        <v>2791</v>
      </c>
      <c r="BI206" s="105" t="s">
        <v>1009</v>
      </c>
      <c r="BJ206" s="105" t="s">
        <v>1009</v>
      </c>
      <c r="BK206" s="105" t="s">
        <v>1009</v>
      </c>
      <c r="BL206" s="105" t="s">
        <v>1009</v>
      </c>
      <c r="BM206" s="105" t="s">
        <v>1009</v>
      </c>
      <c r="BN206" s="105" t="s">
        <v>1009</v>
      </c>
      <c r="BO206" s="105" t="s">
        <v>167</v>
      </c>
      <c r="BP206" s="105" t="s">
        <v>2723</v>
      </c>
      <c r="BQ206" s="105" t="s">
        <v>1029</v>
      </c>
      <c r="BR206" s="105">
        <v>1.466</v>
      </c>
      <c r="BS206" s="105"/>
      <c r="BT206" s="105">
        <v>95</v>
      </c>
      <c r="BU206" s="105">
        <v>1.04</v>
      </c>
      <c r="BV206" s="105">
        <v>2.0659999999999998</v>
      </c>
      <c r="BW206" s="105">
        <v>0.03</v>
      </c>
      <c r="BX206" s="105" t="s">
        <v>11</v>
      </c>
      <c r="BY206" s="105" t="s">
        <v>11</v>
      </c>
      <c r="BZ206" s="105" t="s">
        <v>2724</v>
      </c>
      <c r="CA206" s="105" t="s">
        <v>2725</v>
      </c>
      <c r="CB206" s="105" t="s">
        <v>2726</v>
      </c>
      <c r="CC206" s="105" t="s">
        <v>2727</v>
      </c>
      <c r="CD206" s="106" t="s">
        <v>10</v>
      </c>
      <c r="CE206" s="105"/>
      <c r="CF206" s="105"/>
      <c r="CG206" s="105"/>
      <c r="CH206" s="105"/>
    </row>
    <row r="207" spans="1:86">
      <c r="A207" s="105">
        <v>62</v>
      </c>
      <c r="B207" s="105" t="s">
        <v>2437</v>
      </c>
      <c r="C207" s="105" t="s">
        <v>236</v>
      </c>
      <c r="D207" s="105" t="s">
        <v>2793</v>
      </c>
      <c r="E207" s="105">
        <v>2016</v>
      </c>
      <c r="F207" s="105" t="s">
        <v>2690</v>
      </c>
      <c r="G207" s="107" t="s">
        <v>2794</v>
      </c>
      <c r="H207" s="109" t="s">
        <v>2795</v>
      </c>
      <c r="I207" s="108" t="s">
        <v>2796</v>
      </c>
      <c r="J207" s="108" t="s">
        <v>2797</v>
      </c>
      <c r="K207" s="108" t="s">
        <v>2798</v>
      </c>
      <c r="L207" s="106" t="s">
        <v>2799</v>
      </c>
      <c r="M207" s="110" t="s">
        <v>2800</v>
      </c>
      <c r="N207" s="107" t="s">
        <v>15</v>
      </c>
      <c r="O207" s="107" t="s">
        <v>5813</v>
      </c>
      <c r="P207" s="107" t="s">
        <v>5813</v>
      </c>
      <c r="Q207" s="107" t="s">
        <v>5654</v>
      </c>
      <c r="R207" s="107" t="s">
        <v>2801</v>
      </c>
      <c r="S207" s="107" t="s">
        <v>2802</v>
      </c>
      <c r="T207" s="107" t="str">
        <f>INDEX(Outcome_GWASs!I:I,MATCH(Charlie!S207,Outcome_GWASs!C:C,0))</f>
        <v>18+</v>
      </c>
      <c r="U207" s="107" t="str">
        <f>INDEX(Outcome_GWASs!H:H,MATCH(Charlie!S207,Outcome_GWASs!C:C,0))</f>
        <v>both</v>
      </c>
      <c r="V207" s="107">
        <f>INDEX(Outcome_GWASs!F:F,MATCH(Charlie!S207,Outcome_GWASs!C:C,0))</f>
        <v>7481</v>
      </c>
      <c r="W207" s="107">
        <f>INDEX(Outcome_GWASs!G:G,MATCH(Charlie!S207,Outcome_GWASs!C:C,0))</f>
        <v>9250</v>
      </c>
      <c r="X207" s="107">
        <f>INDEX(Outcome_GWASs!F:F,MATCH(Charlie!S207,Outcome_GWASs!C:C,0))</f>
        <v>7481</v>
      </c>
      <c r="Y207" s="107">
        <f>INDEX(Outcome_GWASs!G:G,MATCH(Charlie!S207,Outcome_GWASs!C:C,0))</f>
        <v>9250</v>
      </c>
      <c r="Z207" s="107" t="s">
        <v>10</v>
      </c>
      <c r="AA207" s="107" t="s">
        <v>2538</v>
      </c>
      <c r="AB207" s="107" t="str">
        <f>INDEX(Outcome_GWASs!E:E,MATCH(Charlie!S207,Outcome_GWASs!C:C,0))</f>
        <v>European</v>
      </c>
      <c r="AC207" s="120" t="str">
        <f>INDEX(Exposure_GWASs!G:G,MATCH(Charlie!AE207,Exposure_GWASs!C:C,0))</f>
        <v>BMI</v>
      </c>
      <c r="AD207" s="120" t="s">
        <v>2484</v>
      </c>
      <c r="AE207" s="107" t="s">
        <v>1060</v>
      </c>
      <c r="AF207" s="107"/>
      <c r="AG207" s="107"/>
      <c r="AH207" s="107">
        <v>322154</v>
      </c>
      <c r="AI207" s="120">
        <f>INDEX(Exposure_GWASs!F:F,MATCH(Charlie!AE207,Exposure_GWASs!C:C,0))</f>
        <v>339224</v>
      </c>
      <c r="AJ207" s="107" t="s">
        <v>2803</v>
      </c>
      <c r="AK207" s="107" t="s">
        <v>2465</v>
      </c>
      <c r="AL207" s="107" t="s">
        <v>126</v>
      </c>
      <c r="AM207" s="107" t="s">
        <v>11</v>
      </c>
      <c r="AN207" s="107" t="s">
        <v>11</v>
      </c>
      <c r="AO207" s="107" t="s">
        <v>11</v>
      </c>
      <c r="AP207" s="107" t="s">
        <v>1009</v>
      </c>
      <c r="AQ207" s="107" t="s">
        <v>2448</v>
      </c>
      <c r="AR207" s="107" t="s">
        <v>2687</v>
      </c>
      <c r="AS207" s="107" t="s">
        <v>2718</v>
      </c>
      <c r="AT207" s="107" t="s">
        <v>2687</v>
      </c>
      <c r="AU207" s="107" t="s">
        <v>10</v>
      </c>
      <c r="AV207" s="107">
        <v>97</v>
      </c>
      <c r="AW207" s="107" t="s">
        <v>10</v>
      </c>
      <c r="AX207" s="107">
        <f>INDEX(Exposure_GWASs!S:S,MATCH(Charlie!AE207,Exposure_GWASs!C:C,0))</f>
        <v>97</v>
      </c>
      <c r="AY207" s="105" t="s">
        <v>10</v>
      </c>
      <c r="AZ207" s="105" t="s">
        <v>11</v>
      </c>
      <c r="BA207" s="105" t="s">
        <v>2544</v>
      </c>
      <c r="BB207" s="107" t="s">
        <v>13</v>
      </c>
      <c r="BC207" s="105" t="s">
        <v>17</v>
      </c>
      <c r="BD207" s="105" t="s">
        <v>26</v>
      </c>
      <c r="BE207" s="105"/>
      <c r="BF207" s="105"/>
      <c r="BG207" s="105"/>
      <c r="BH207" s="105" t="s">
        <v>1011</v>
      </c>
      <c r="BI207" s="105" t="s">
        <v>2804</v>
      </c>
      <c r="BJ207" s="105" t="s">
        <v>2805</v>
      </c>
      <c r="BK207" s="105" t="s">
        <v>1009</v>
      </c>
      <c r="BL207" s="105" t="s">
        <v>1009</v>
      </c>
      <c r="BM207" s="105" t="s">
        <v>1009</v>
      </c>
      <c r="BN207" s="105" t="s">
        <v>1009</v>
      </c>
      <c r="BO207" s="105" t="s">
        <v>167</v>
      </c>
      <c r="BP207" s="105" t="s">
        <v>2723</v>
      </c>
      <c r="BQ207" s="105" t="s">
        <v>1029</v>
      </c>
      <c r="BR207" s="105">
        <v>0.9</v>
      </c>
      <c r="BS207" s="105"/>
      <c r="BT207" s="105">
        <v>95</v>
      </c>
      <c r="BU207" s="105">
        <v>0.69</v>
      </c>
      <c r="BV207" s="105">
        <v>1.1599999999999999</v>
      </c>
      <c r="BW207" s="105">
        <v>0.41599999999999998</v>
      </c>
      <c r="BX207" s="105" t="s">
        <v>11</v>
      </c>
      <c r="BY207" s="105" t="s">
        <v>11</v>
      </c>
      <c r="BZ207" s="105" t="s">
        <v>2806</v>
      </c>
      <c r="CA207" s="105" t="s">
        <v>2807</v>
      </c>
      <c r="CB207" s="105" t="s">
        <v>2808</v>
      </c>
      <c r="CC207" s="105" t="s">
        <v>2809</v>
      </c>
      <c r="CD207" s="106" t="s">
        <v>10</v>
      </c>
      <c r="CE207" s="105"/>
      <c r="CF207" s="105"/>
      <c r="CG207" s="105"/>
      <c r="CH207" s="105"/>
    </row>
    <row r="208" spans="1:86">
      <c r="A208" s="105">
        <v>62</v>
      </c>
      <c r="B208" s="105" t="s">
        <v>2437</v>
      </c>
      <c r="C208" s="105" t="s">
        <v>236</v>
      </c>
      <c r="D208" s="105" t="s">
        <v>2793</v>
      </c>
      <c r="E208" s="105">
        <v>2016</v>
      </c>
      <c r="F208" s="105" t="s">
        <v>2690</v>
      </c>
      <c r="G208" s="107" t="s">
        <v>2794</v>
      </c>
      <c r="H208" s="109" t="s">
        <v>2795</v>
      </c>
      <c r="I208" s="108" t="s">
        <v>2796</v>
      </c>
      <c r="J208" s="108" t="s">
        <v>2797</v>
      </c>
      <c r="K208" s="108" t="s">
        <v>2798</v>
      </c>
      <c r="L208" s="106" t="s">
        <v>2799</v>
      </c>
      <c r="M208" s="110" t="s">
        <v>2800</v>
      </c>
      <c r="N208" s="107" t="s">
        <v>15</v>
      </c>
      <c r="O208" s="107" t="s">
        <v>5565</v>
      </c>
      <c r="P208" s="107" t="s">
        <v>5565</v>
      </c>
      <c r="Q208" s="107" t="s">
        <v>5654</v>
      </c>
      <c r="R208" s="107" t="s">
        <v>2801</v>
      </c>
      <c r="S208" s="107" t="s">
        <v>2810</v>
      </c>
      <c r="T208" s="107" t="e">
        <f>INDEX(Outcome_GWASs!I:I,MATCH(Charlie!S208,Outcome_GWASs!C:C,0))</f>
        <v>#N/A</v>
      </c>
      <c r="U208" s="107" t="e">
        <f>INDEX(Outcome_GWASs!H:H,MATCH(Charlie!S208,Outcome_GWASs!C:C,0))</f>
        <v>#N/A</v>
      </c>
      <c r="V208" s="107" t="e">
        <f>INDEX(Outcome_GWASs!F:F,MATCH(Charlie!S208,Outcome_GWASs!C:C,0))</f>
        <v>#N/A</v>
      </c>
      <c r="W208" s="107" t="e">
        <f>INDEX(Outcome_GWASs!G:G,MATCH(Charlie!S208,Outcome_GWASs!C:C,0))</f>
        <v>#N/A</v>
      </c>
      <c r="X208" s="107" t="e">
        <f>INDEX(Outcome_GWASs!F:F,MATCH(Charlie!S208,Outcome_GWASs!C:C,0))</f>
        <v>#N/A</v>
      </c>
      <c r="Y208" s="107" t="e">
        <f>INDEX(Outcome_GWASs!G:G,MATCH(Charlie!S208,Outcome_GWASs!C:C,0))</f>
        <v>#N/A</v>
      </c>
      <c r="Z208" s="107" t="s">
        <v>10</v>
      </c>
      <c r="AA208" s="107" t="s">
        <v>2538</v>
      </c>
      <c r="AB208" s="107" t="e">
        <f>INDEX(Outcome_GWASs!E:E,MATCH(Charlie!S208,Outcome_GWASs!C:C,0))</f>
        <v>#N/A</v>
      </c>
      <c r="AC208" s="120" t="str">
        <f>INDEX(Exposure_GWASs!G:G,MATCH(Charlie!AE208,Exposure_GWASs!C:C,0))</f>
        <v>BMI</v>
      </c>
      <c r="AD208" s="120" t="s">
        <v>2484</v>
      </c>
      <c r="AE208" s="107" t="s">
        <v>1060</v>
      </c>
      <c r="AF208" s="107"/>
      <c r="AG208" s="107"/>
      <c r="AH208" s="107">
        <v>322154</v>
      </c>
      <c r="AI208" s="120">
        <f>INDEX(Exposure_GWASs!F:F,MATCH(Charlie!AE208,Exposure_GWASs!C:C,0))</f>
        <v>339224</v>
      </c>
      <c r="AJ208" s="107" t="s">
        <v>2803</v>
      </c>
      <c r="AK208" s="107" t="s">
        <v>2465</v>
      </c>
      <c r="AL208" s="107" t="s">
        <v>126</v>
      </c>
      <c r="AM208" s="107" t="s">
        <v>11</v>
      </c>
      <c r="AN208" s="107" t="s">
        <v>11</v>
      </c>
      <c r="AO208" s="107" t="s">
        <v>11</v>
      </c>
      <c r="AP208" s="107" t="s">
        <v>1009</v>
      </c>
      <c r="AQ208" s="107" t="s">
        <v>2448</v>
      </c>
      <c r="AR208" s="107" t="s">
        <v>2687</v>
      </c>
      <c r="AS208" s="107" t="s">
        <v>2718</v>
      </c>
      <c r="AT208" s="107" t="s">
        <v>2687</v>
      </c>
      <c r="AU208" s="107" t="s">
        <v>10</v>
      </c>
      <c r="AV208" s="107">
        <v>90</v>
      </c>
      <c r="AW208" s="107" t="s">
        <v>10</v>
      </c>
      <c r="AX208" s="107">
        <f>INDEX(Exposure_GWASs!S:S,MATCH(Charlie!AE208,Exposure_GWASs!C:C,0))</f>
        <v>97</v>
      </c>
      <c r="AY208" s="105" t="s">
        <v>2811</v>
      </c>
      <c r="AZ208" s="105" t="s">
        <v>11</v>
      </c>
      <c r="BA208" s="105" t="s">
        <v>2544</v>
      </c>
      <c r="BB208" s="107" t="s">
        <v>13</v>
      </c>
      <c r="BC208" s="105" t="s">
        <v>17</v>
      </c>
      <c r="BD208" s="105" t="s">
        <v>26</v>
      </c>
      <c r="BE208" s="105"/>
      <c r="BF208" s="105"/>
      <c r="BG208" s="105"/>
      <c r="BH208" s="105" t="s">
        <v>1011</v>
      </c>
      <c r="BI208" s="105" t="s">
        <v>2804</v>
      </c>
      <c r="BJ208" s="105" t="s">
        <v>2805</v>
      </c>
      <c r="BK208" s="105" t="s">
        <v>1009</v>
      </c>
      <c r="BL208" s="105" t="s">
        <v>1009</v>
      </c>
      <c r="BM208" s="105" t="s">
        <v>1009</v>
      </c>
      <c r="BN208" s="105" t="s">
        <v>1009</v>
      </c>
      <c r="BO208" s="105" t="s">
        <v>167</v>
      </c>
      <c r="BP208" s="105" t="s">
        <v>2723</v>
      </c>
      <c r="BQ208" s="105" t="s">
        <v>1029</v>
      </c>
      <c r="BR208" s="105">
        <v>1.1499999999999999</v>
      </c>
      <c r="BS208" s="105"/>
      <c r="BT208" s="105">
        <v>95</v>
      </c>
      <c r="BU208" s="105">
        <v>0.92</v>
      </c>
      <c r="BV208" s="105">
        <v>1.44</v>
      </c>
      <c r="BW208" s="105">
        <v>0.221</v>
      </c>
      <c r="BX208" s="105" t="s">
        <v>11</v>
      </c>
      <c r="BY208" s="105" t="s">
        <v>11</v>
      </c>
      <c r="BZ208" s="105" t="s">
        <v>2806</v>
      </c>
      <c r="CA208" s="105" t="s">
        <v>2807</v>
      </c>
      <c r="CB208" s="105" t="s">
        <v>2808</v>
      </c>
      <c r="CC208" s="105" t="s">
        <v>2809</v>
      </c>
      <c r="CD208" s="106" t="s">
        <v>10</v>
      </c>
      <c r="CE208" s="105"/>
      <c r="CF208" s="105"/>
      <c r="CG208" s="105"/>
      <c r="CH208" s="105"/>
    </row>
    <row r="209" spans="1:86">
      <c r="A209" s="105">
        <v>62</v>
      </c>
      <c r="B209" s="105" t="s">
        <v>2437</v>
      </c>
      <c r="C209" s="105" t="s">
        <v>236</v>
      </c>
      <c r="D209" s="105" t="s">
        <v>2793</v>
      </c>
      <c r="E209" s="105">
        <v>2016</v>
      </c>
      <c r="F209" s="105" t="s">
        <v>2690</v>
      </c>
      <c r="G209" s="107" t="s">
        <v>2794</v>
      </c>
      <c r="H209" s="109" t="s">
        <v>2795</v>
      </c>
      <c r="I209" s="108" t="s">
        <v>2796</v>
      </c>
      <c r="J209" s="108" t="s">
        <v>2797</v>
      </c>
      <c r="K209" s="108" t="s">
        <v>2798</v>
      </c>
      <c r="L209" s="106" t="s">
        <v>2799</v>
      </c>
      <c r="M209" s="110" t="s">
        <v>2800</v>
      </c>
      <c r="N209" s="107" t="s">
        <v>15</v>
      </c>
      <c r="O209" s="107" t="s">
        <v>5563</v>
      </c>
      <c r="P209" s="107" t="s">
        <v>5564</v>
      </c>
      <c r="Q209" s="107" t="s">
        <v>5601</v>
      </c>
      <c r="R209" s="107" t="s">
        <v>2801</v>
      </c>
      <c r="S209" s="107" t="s">
        <v>1047</v>
      </c>
      <c r="T209" s="107" t="str">
        <f>INDEX(Outcome_GWASs!I:I,MATCH(Charlie!S209,Outcome_GWASs!C:C,0))</f>
        <v>18+</v>
      </c>
      <c r="U209" s="107" t="str">
        <f>INDEX(Outcome_GWASs!H:H,MATCH(Charlie!S209,Outcome_GWASs!C:C,0))</f>
        <v xml:space="preserve">both </v>
      </c>
      <c r="V209" s="107">
        <f>INDEX(Outcome_GWASs!F:F,MATCH(Charlie!S209,Outcome_GWASs!C:C,0))</f>
        <v>34241</v>
      </c>
      <c r="W209" s="107">
        <f>INDEX(Outcome_GWASs!G:G,MATCH(Charlie!S209,Outcome_GWASs!C:C,0))</f>
        <v>45604</v>
      </c>
      <c r="X209" s="107">
        <f>INDEX(Outcome_GWASs!F:F,MATCH(Charlie!S209,Outcome_GWASs!C:C,0))</f>
        <v>34241</v>
      </c>
      <c r="Y209" s="107">
        <f>INDEX(Outcome_GWASs!G:G,MATCH(Charlie!S209,Outcome_GWASs!C:C,0))</f>
        <v>45604</v>
      </c>
      <c r="Z209" s="107" t="s">
        <v>10</v>
      </c>
      <c r="AA209" s="107" t="s">
        <v>2538</v>
      </c>
      <c r="AB209" s="107" t="str">
        <f>INDEX(Outcome_GWASs!E:E,MATCH(Charlie!S209,Outcome_GWASs!C:C,0))</f>
        <v>European</v>
      </c>
      <c r="AC209" s="120" t="str">
        <f>INDEX(Exposure_GWASs!G:G,MATCH(Charlie!AE209,Exposure_GWASs!C:C,0))</f>
        <v>BMI</v>
      </c>
      <c r="AD209" s="120" t="s">
        <v>2484</v>
      </c>
      <c r="AE209" s="107" t="s">
        <v>1060</v>
      </c>
      <c r="AF209" s="107"/>
      <c r="AG209" s="107"/>
      <c r="AH209" s="107">
        <v>322154</v>
      </c>
      <c r="AI209" s="120">
        <f>INDEX(Exposure_GWASs!F:F,MATCH(Charlie!AE209,Exposure_GWASs!C:C,0))</f>
        <v>339224</v>
      </c>
      <c r="AJ209" s="107" t="s">
        <v>2803</v>
      </c>
      <c r="AK209" s="107" t="s">
        <v>2465</v>
      </c>
      <c r="AL209" s="107" t="s">
        <v>126</v>
      </c>
      <c r="AM209" s="107" t="s">
        <v>11</v>
      </c>
      <c r="AN209" s="107" t="s">
        <v>11</v>
      </c>
      <c r="AO209" s="107" t="s">
        <v>11</v>
      </c>
      <c r="AP209" s="107" t="s">
        <v>1009</v>
      </c>
      <c r="AQ209" s="107" t="s">
        <v>2448</v>
      </c>
      <c r="AR209" s="107" t="s">
        <v>2687</v>
      </c>
      <c r="AS209" s="107" t="s">
        <v>2718</v>
      </c>
      <c r="AT209" s="107" t="s">
        <v>2687</v>
      </c>
      <c r="AU209" s="107" t="s">
        <v>10</v>
      </c>
      <c r="AV209" s="107">
        <v>96</v>
      </c>
      <c r="AW209" s="107" t="s">
        <v>10</v>
      </c>
      <c r="AX209" s="107">
        <f>INDEX(Exposure_GWASs!S:S,MATCH(Charlie!AE209,Exposure_GWASs!C:C,0))</f>
        <v>97</v>
      </c>
      <c r="AY209" s="105" t="s">
        <v>2812</v>
      </c>
      <c r="AZ209" s="105" t="s">
        <v>11</v>
      </c>
      <c r="BA209" s="105" t="s">
        <v>2544</v>
      </c>
      <c r="BB209" s="107" t="s">
        <v>13</v>
      </c>
      <c r="BC209" s="105" t="s">
        <v>17</v>
      </c>
      <c r="BD209" s="105" t="s">
        <v>26</v>
      </c>
      <c r="BE209" s="105"/>
      <c r="BF209" s="105"/>
      <c r="BG209" s="105"/>
      <c r="BH209" s="105" t="s">
        <v>1011</v>
      </c>
      <c r="BI209" s="105" t="s">
        <v>2804</v>
      </c>
      <c r="BJ209" s="105" t="s">
        <v>2805</v>
      </c>
      <c r="BK209" s="105" t="s">
        <v>1009</v>
      </c>
      <c r="BL209" s="105" t="s">
        <v>1009</v>
      </c>
      <c r="BM209" s="105" t="s">
        <v>1009</v>
      </c>
      <c r="BN209" s="105" t="s">
        <v>1009</v>
      </c>
      <c r="BO209" s="105" t="s">
        <v>167</v>
      </c>
      <c r="BP209" s="105" t="s">
        <v>2723</v>
      </c>
      <c r="BQ209" s="105" t="s">
        <v>1029</v>
      </c>
      <c r="BR209" s="105">
        <v>0.98</v>
      </c>
      <c r="BS209" s="105"/>
      <c r="BT209" s="105">
        <v>95</v>
      </c>
      <c r="BU209" s="105">
        <v>0.8</v>
      </c>
      <c r="BV209" s="105">
        <v>1.19</v>
      </c>
      <c r="BW209" s="105">
        <v>0.80600000000000005</v>
      </c>
      <c r="BX209" s="105" t="s">
        <v>11</v>
      </c>
      <c r="BY209" s="105" t="s">
        <v>11</v>
      </c>
      <c r="BZ209" s="105" t="s">
        <v>2806</v>
      </c>
      <c r="CA209" s="105" t="s">
        <v>2807</v>
      </c>
      <c r="CB209" s="105" t="s">
        <v>2808</v>
      </c>
      <c r="CC209" s="105" t="s">
        <v>2809</v>
      </c>
      <c r="CD209" s="106" t="s">
        <v>10</v>
      </c>
      <c r="CE209" s="105"/>
      <c r="CF209" s="105"/>
      <c r="CG209" s="105"/>
      <c r="CH209" s="105"/>
    </row>
    <row r="210" spans="1:86">
      <c r="A210" s="105">
        <v>63</v>
      </c>
      <c r="B210" s="105" t="s">
        <v>2437</v>
      </c>
      <c r="C210" s="105" t="s">
        <v>244</v>
      </c>
      <c r="D210" s="105" t="s">
        <v>2813</v>
      </c>
      <c r="E210" s="105">
        <v>2017</v>
      </c>
      <c r="F210" s="105" t="s">
        <v>2814</v>
      </c>
      <c r="G210" s="107" t="s">
        <v>2815</v>
      </c>
      <c r="H210" s="109" t="s">
        <v>2816</v>
      </c>
      <c r="I210" s="108" t="s">
        <v>2817</v>
      </c>
      <c r="J210" s="108" t="s">
        <v>2818</v>
      </c>
      <c r="K210" s="108" t="s">
        <v>2819</v>
      </c>
      <c r="L210" s="106" t="s">
        <v>2820</v>
      </c>
      <c r="M210" s="110" t="s">
        <v>2821</v>
      </c>
      <c r="N210" s="107" t="s">
        <v>12</v>
      </c>
      <c r="O210" s="107" t="s">
        <v>5560</v>
      </c>
      <c r="P210" s="107" t="s">
        <v>5560</v>
      </c>
      <c r="Q210" s="107" t="s">
        <v>5600</v>
      </c>
      <c r="R210" s="105" t="s">
        <v>2822</v>
      </c>
      <c r="S210" s="107" t="s">
        <v>123</v>
      </c>
      <c r="T210" s="107" t="s">
        <v>2823</v>
      </c>
      <c r="U210" s="107" t="s">
        <v>140</v>
      </c>
      <c r="V210" s="107">
        <v>30505</v>
      </c>
      <c r="W210" s="107" t="s">
        <v>10</v>
      </c>
      <c r="X210" s="107">
        <v>30505</v>
      </c>
      <c r="Y210" s="107" t="s">
        <v>10</v>
      </c>
      <c r="Z210" s="107" t="s">
        <v>10</v>
      </c>
      <c r="AA210" s="107" t="s">
        <v>2465</v>
      </c>
      <c r="AB210" s="107" t="s">
        <v>2824</v>
      </c>
      <c r="AC210" s="120" t="s">
        <v>2484</v>
      </c>
      <c r="AD210" s="120" t="s">
        <v>2484</v>
      </c>
      <c r="AE210" s="107" t="s">
        <v>1224</v>
      </c>
      <c r="AF210" s="107" t="s">
        <v>2823</v>
      </c>
      <c r="AG210" s="107" t="s">
        <v>140</v>
      </c>
      <c r="AH210" s="107">
        <v>30505</v>
      </c>
      <c r="AI210" s="120">
        <f>INDEX(Exposure_GWASs!F:F,MATCH(Charlie!AE210,Exposure_GWASs!C:C,0))</f>
        <v>249796</v>
      </c>
      <c r="AJ210" s="107" t="s">
        <v>2825</v>
      </c>
      <c r="AK210" s="107" t="s">
        <v>2465</v>
      </c>
      <c r="AL210" s="107" t="s">
        <v>273</v>
      </c>
      <c r="AM210" s="107" t="s">
        <v>11</v>
      </c>
      <c r="AN210" s="107" t="s">
        <v>2826</v>
      </c>
      <c r="AO210" s="107" t="s">
        <v>1009</v>
      </c>
      <c r="AP210" s="107" t="s">
        <v>1009</v>
      </c>
      <c r="AQ210" s="107" t="s">
        <v>2448</v>
      </c>
      <c r="AR210" s="107" t="s">
        <v>1009</v>
      </c>
      <c r="AS210" s="107" t="s">
        <v>1009</v>
      </c>
      <c r="AT210" s="107" t="s">
        <v>2827</v>
      </c>
      <c r="AU210" s="107" t="s">
        <v>10</v>
      </c>
      <c r="AV210" s="107" t="s">
        <v>2544</v>
      </c>
      <c r="AW210" s="107">
        <v>32</v>
      </c>
      <c r="AX210" s="107">
        <f>INDEX(Exposure_GWASs!S:S,MATCH(Charlie!AE210,Exposure_GWASs!C:C,0))</f>
        <v>32</v>
      </c>
      <c r="AY210" s="105" t="s">
        <v>10</v>
      </c>
      <c r="AZ210" s="105" t="s">
        <v>201</v>
      </c>
      <c r="BA210" s="105" t="s">
        <v>2544</v>
      </c>
      <c r="BB210" s="107" t="s">
        <v>58</v>
      </c>
      <c r="BC210" s="105" t="s">
        <v>17</v>
      </c>
      <c r="BD210" s="105"/>
      <c r="BE210" s="105"/>
      <c r="BF210" s="105"/>
      <c r="BG210" s="105"/>
      <c r="BH210" s="105" t="s">
        <v>2828</v>
      </c>
      <c r="BI210" s="105" t="s">
        <v>2829</v>
      </c>
      <c r="BJ210" s="105" t="s">
        <v>1009</v>
      </c>
      <c r="BK210" s="105" t="s">
        <v>1009</v>
      </c>
      <c r="BL210" s="105" t="s">
        <v>1009</v>
      </c>
      <c r="BM210" s="105" t="s">
        <v>2830</v>
      </c>
      <c r="BN210" s="105" t="s">
        <v>1009</v>
      </c>
      <c r="BO210" s="105"/>
      <c r="BP210" s="105"/>
      <c r="BQ210" s="105" t="s">
        <v>2831</v>
      </c>
      <c r="BR210" s="117">
        <v>8.8000000000000003E-4</v>
      </c>
      <c r="BS210" s="117">
        <v>2.6200000000000003E-4</v>
      </c>
      <c r="BT210" s="105" t="s">
        <v>10</v>
      </c>
      <c r="BU210" s="105" t="s">
        <v>10</v>
      </c>
      <c r="BV210" s="105" t="s">
        <v>10</v>
      </c>
      <c r="BW210" s="117">
        <v>1.4899999999999999E-4</v>
      </c>
      <c r="BX210" s="105" t="s">
        <v>10</v>
      </c>
      <c r="BY210" s="105" t="s">
        <v>10</v>
      </c>
      <c r="BZ210" s="105" t="s">
        <v>2832</v>
      </c>
      <c r="CA210" s="105" t="s">
        <v>2833</v>
      </c>
      <c r="CB210" s="105" t="s">
        <v>11</v>
      </c>
      <c r="CC210" s="105" t="s">
        <v>2834</v>
      </c>
      <c r="CD210" s="106" t="s">
        <v>10</v>
      </c>
      <c r="CE210" s="105"/>
      <c r="CF210" s="105"/>
      <c r="CG210" s="105"/>
      <c r="CH210" s="105"/>
    </row>
    <row r="211" spans="1:86">
      <c r="A211" s="105">
        <v>63</v>
      </c>
      <c r="B211" s="105" t="s">
        <v>2437</v>
      </c>
      <c r="C211" s="105" t="s">
        <v>244</v>
      </c>
      <c r="D211" s="105" t="s">
        <v>2813</v>
      </c>
      <c r="E211" s="105">
        <v>2017</v>
      </c>
      <c r="F211" s="105" t="s">
        <v>2814</v>
      </c>
      <c r="G211" s="107" t="s">
        <v>2815</v>
      </c>
      <c r="H211" s="109" t="s">
        <v>2816</v>
      </c>
      <c r="I211" s="108" t="s">
        <v>2817</v>
      </c>
      <c r="J211" s="108" t="s">
        <v>2818</v>
      </c>
      <c r="K211" s="108" t="s">
        <v>2819</v>
      </c>
      <c r="L211" s="106" t="s">
        <v>2820</v>
      </c>
      <c r="M211" s="110" t="s">
        <v>2821</v>
      </c>
      <c r="N211" s="107" t="s">
        <v>12</v>
      </c>
      <c r="O211" s="269" t="s">
        <v>5277</v>
      </c>
      <c r="P211" s="269" t="s">
        <v>5277</v>
      </c>
      <c r="Q211" s="107" t="s">
        <v>5602</v>
      </c>
      <c r="R211" s="107" t="s">
        <v>2822</v>
      </c>
      <c r="S211" s="107" t="s">
        <v>123</v>
      </c>
      <c r="T211" s="107" t="s">
        <v>2823</v>
      </c>
      <c r="U211" s="107" t="s">
        <v>140</v>
      </c>
      <c r="V211" s="107">
        <v>30505</v>
      </c>
      <c r="W211" s="107" t="s">
        <v>10</v>
      </c>
      <c r="X211" s="107">
        <v>30505</v>
      </c>
      <c r="Y211" s="107" t="s">
        <v>10</v>
      </c>
      <c r="Z211" s="107" t="s">
        <v>10</v>
      </c>
      <c r="AA211" s="107" t="s">
        <v>2465</v>
      </c>
      <c r="AB211" s="107" t="s">
        <v>2824</v>
      </c>
      <c r="AC211" s="120" t="s">
        <v>2484</v>
      </c>
      <c r="AD211" s="120" t="s">
        <v>2484</v>
      </c>
      <c r="AE211" s="107" t="s">
        <v>1224</v>
      </c>
      <c r="AF211" s="107" t="s">
        <v>2823</v>
      </c>
      <c r="AG211" s="107" t="s">
        <v>140</v>
      </c>
      <c r="AH211" s="107">
        <v>30505</v>
      </c>
      <c r="AI211" s="120">
        <f>INDEX(Exposure_GWASs!F:F,MATCH(Charlie!AE211,Exposure_GWASs!C:C,0))</f>
        <v>249796</v>
      </c>
      <c r="AJ211" s="107" t="s">
        <v>2825</v>
      </c>
      <c r="AK211" s="107" t="s">
        <v>2465</v>
      </c>
      <c r="AL211" s="107" t="s">
        <v>273</v>
      </c>
      <c r="AM211" s="107" t="s">
        <v>11</v>
      </c>
      <c r="AN211" s="107" t="s">
        <v>2826</v>
      </c>
      <c r="AO211" s="107" t="s">
        <v>1009</v>
      </c>
      <c r="AP211" s="107" t="s">
        <v>1009</v>
      </c>
      <c r="AQ211" s="107" t="s">
        <v>2448</v>
      </c>
      <c r="AR211" s="107" t="s">
        <v>1009</v>
      </c>
      <c r="AS211" s="107" t="s">
        <v>1009</v>
      </c>
      <c r="AT211" s="107" t="s">
        <v>2827</v>
      </c>
      <c r="AU211" s="107" t="s">
        <v>10</v>
      </c>
      <c r="AV211" s="107" t="s">
        <v>2544</v>
      </c>
      <c r="AW211" s="107">
        <v>32</v>
      </c>
      <c r="AX211" s="107">
        <f>INDEX(Exposure_GWASs!S:S,MATCH(Charlie!AE211,Exposure_GWASs!C:C,0))</f>
        <v>32</v>
      </c>
      <c r="AY211" s="105" t="s">
        <v>10</v>
      </c>
      <c r="AZ211" s="105" t="s">
        <v>201</v>
      </c>
      <c r="BA211" s="105" t="s">
        <v>2544</v>
      </c>
      <c r="BB211" s="107" t="s">
        <v>58</v>
      </c>
      <c r="BC211" s="105" t="s">
        <v>17</v>
      </c>
      <c r="BD211" s="105"/>
      <c r="BE211" s="105"/>
      <c r="BF211" s="105"/>
      <c r="BG211" s="105"/>
      <c r="BH211" s="105" t="s">
        <v>2828</v>
      </c>
      <c r="BI211" s="105" t="s">
        <v>2829</v>
      </c>
      <c r="BJ211" s="105" t="s">
        <v>1009</v>
      </c>
      <c r="BK211" s="105" t="s">
        <v>1009</v>
      </c>
      <c r="BL211" s="105" t="s">
        <v>1009</v>
      </c>
      <c r="BM211" s="105" t="s">
        <v>2830</v>
      </c>
      <c r="BN211" s="105" t="s">
        <v>1009</v>
      </c>
      <c r="BO211" s="105"/>
      <c r="BP211" s="105"/>
      <c r="BQ211" s="105" t="s">
        <v>2831</v>
      </c>
      <c r="BR211" s="117">
        <v>3.4099999999999999E-4</v>
      </c>
      <c r="BS211" s="117">
        <v>2.4800000000000001E-4</v>
      </c>
      <c r="BT211" s="105" t="s">
        <v>10</v>
      </c>
      <c r="BU211" s="105" t="s">
        <v>10</v>
      </c>
      <c r="BV211" s="105" t="s">
        <v>10</v>
      </c>
      <c r="BW211" s="117">
        <v>1.4899999999999999E-4</v>
      </c>
      <c r="BX211" s="105" t="s">
        <v>10</v>
      </c>
      <c r="BY211" s="105" t="s">
        <v>10</v>
      </c>
      <c r="BZ211" s="105" t="s">
        <v>2832</v>
      </c>
      <c r="CA211" s="105" t="s">
        <v>2833</v>
      </c>
      <c r="CB211" s="105" t="s">
        <v>11</v>
      </c>
      <c r="CC211" s="105" t="s">
        <v>2834</v>
      </c>
      <c r="CD211" s="106" t="s">
        <v>10</v>
      </c>
      <c r="CE211" s="105"/>
      <c r="CF211" s="105"/>
      <c r="CG211" s="105"/>
      <c r="CH211" s="105"/>
    </row>
    <row r="212" spans="1:86">
      <c r="A212" s="105">
        <v>63</v>
      </c>
      <c r="B212" s="105" t="s">
        <v>2437</v>
      </c>
      <c r="C212" s="105" t="s">
        <v>244</v>
      </c>
      <c r="D212" s="105" t="s">
        <v>2813</v>
      </c>
      <c r="E212" s="105">
        <v>2017</v>
      </c>
      <c r="F212" s="105" t="s">
        <v>2814</v>
      </c>
      <c r="G212" s="107" t="s">
        <v>2815</v>
      </c>
      <c r="H212" s="109" t="s">
        <v>2816</v>
      </c>
      <c r="I212" s="108" t="s">
        <v>2817</v>
      </c>
      <c r="J212" s="108" t="s">
        <v>2818</v>
      </c>
      <c r="K212" s="108" t="s">
        <v>2819</v>
      </c>
      <c r="L212" s="106" t="s">
        <v>2820</v>
      </c>
      <c r="M212" s="110" t="s">
        <v>2821</v>
      </c>
      <c r="N212" s="107" t="s">
        <v>12</v>
      </c>
      <c r="O212" s="107" t="s">
        <v>5812</v>
      </c>
      <c r="P212" s="107" t="s">
        <v>5812</v>
      </c>
      <c r="Q212" s="107" t="s">
        <v>5602</v>
      </c>
      <c r="R212" s="107" t="s">
        <v>2822</v>
      </c>
      <c r="S212" s="107" t="s">
        <v>123</v>
      </c>
      <c r="T212" s="107" t="s">
        <v>2823</v>
      </c>
      <c r="U212" s="107" t="s">
        <v>140</v>
      </c>
      <c r="V212" s="107">
        <v>30505</v>
      </c>
      <c r="W212" s="107" t="s">
        <v>10</v>
      </c>
      <c r="X212" s="107">
        <v>30505</v>
      </c>
      <c r="Y212" s="107" t="s">
        <v>10</v>
      </c>
      <c r="Z212" s="107" t="s">
        <v>10</v>
      </c>
      <c r="AA212" s="107" t="s">
        <v>2465</v>
      </c>
      <c r="AB212" s="107" t="s">
        <v>2824</v>
      </c>
      <c r="AC212" s="120" t="s">
        <v>2484</v>
      </c>
      <c r="AD212" s="120" t="s">
        <v>2484</v>
      </c>
      <c r="AE212" s="107" t="s">
        <v>1224</v>
      </c>
      <c r="AF212" s="107" t="s">
        <v>2823</v>
      </c>
      <c r="AG212" s="107" t="s">
        <v>140</v>
      </c>
      <c r="AH212" s="107">
        <v>30505</v>
      </c>
      <c r="AI212" s="120">
        <f>INDEX(Exposure_GWASs!F:F,MATCH(Charlie!AE212,Exposure_GWASs!C:C,0))</f>
        <v>249796</v>
      </c>
      <c r="AJ212" s="107" t="s">
        <v>2825</v>
      </c>
      <c r="AK212" s="107" t="s">
        <v>2465</v>
      </c>
      <c r="AL212" s="107" t="s">
        <v>273</v>
      </c>
      <c r="AM212" s="107" t="s">
        <v>11</v>
      </c>
      <c r="AN212" s="107" t="s">
        <v>2826</v>
      </c>
      <c r="AO212" s="107" t="s">
        <v>1009</v>
      </c>
      <c r="AP212" s="107" t="s">
        <v>1009</v>
      </c>
      <c r="AQ212" s="107" t="s">
        <v>138</v>
      </c>
      <c r="AR212" s="107" t="s">
        <v>1009</v>
      </c>
      <c r="AS212" s="107" t="s">
        <v>1009</v>
      </c>
      <c r="AT212" s="107" t="s">
        <v>2827</v>
      </c>
      <c r="AU212" s="107" t="s">
        <v>10</v>
      </c>
      <c r="AV212" s="107" t="s">
        <v>2544</v>
      </c>
      <c r="AW212" s="107">
        <v>32</v>
      </c>
      <c r="AX212" s="107">
        <f>INDEX(Exposure_GWASs!S:S,MATCH(Charlie!AE212,Exposure_GWASs!C:C,0))</f>
        <v>32</v>
      </c>
      <c r="AY212" s="105" t="s">
        <v>10</v>
      </c>
      <c r="AZ212" s="105" t="s">
        <v>201</v>
      </c>
      <c r="BA212" s="105" t="s">
        <v>2544</v>
      </c>
      <c r="BB212" s="107" t="s">
        <v>58</v>
      </c>
      <c r="BC212" s="105" t="s">
        <v>17</v>
      </c>
      <c r="BD212" s="105"/>
      <c r="BE212" s="105"/>
      <c r="BF212" s="105"/>
      <c r="BG212" s="105"/>
      <c r="BH212" s="105" t="s">
        <v>2828</v>
      </c>
      <c r="BI212" s="105" t="s">
        <v>2829</v>
      </c>
      <c r="BJ212" s="105" t="s">
        <v>1009</v>
      </c>
      <c r="BK212" s="105" t="s">
        <v>1009</v>
      </c>
      <c r="BL212" s="105" t="s">
        <v>1009</v>
      </c>
      <c r="BM212" s="105" t="s">
        <v>2830</v>
      </c>
      <c r="BN212" s="105" t="s">
        <v>1009</v>
      </c>
      <c r="BO212" s="105"/>
      <c r="BP212" s="105"/>
      <c r="BQ212" s="105" t="s">
        <v>2831</v>
      </c>
      <c r="BR212" s="117">
        <v>4.5300000000000001E-4</v>
      </c>
      <c r="BS212" s="117">
        <v>1.74E-4</v>
      </c>
      <c r="BT212" s="105" t="s">
        <v>10</v>
      </c>
      <c r="BU212" s="105" t="s">
        <v>10</v>
      </c>
      <c r="BV212" s="105" t="s">
        <v>10</v>
      </c>
      <c r="BW212" s="117">
        <v>1.4899999999999999E-4</v>
      </c>
      <c r="BX212" s="105" t="s">
        <v>10</v>
      </c>
      <c r="BY212" s="105" t="s">
        <v>10</v>
      </c>
      <c r="BZ212" s="105" t="s">
        <v>2832</v>
      </c>
      <c r="CA212" s="105" t="s">
        <v>2833</v>
      </c>
      <c r="CB212" s="105" t="s">
        <v>11</v>
      </c>
      <c r="CC212" s="105" t="s">
        <v>2834</v>
      </c>
      <c r="CD212" s="106" t="s">
        <v>10</v>
      </c>
      <c r="CE212" s="105"/>
      <c r="CF212" s="105"/>
      <c r="CG212" s="105"/>
      <c r="CH212" s="105"/>
    </row>
    <row r="213" spans="1:86">
      <c r="A213" s="105">
        <v>63</v>
      </c>
      <c r="B213" s="105" t="s">
        <v>2437</v>
      </c>
      <c r="C213" s="105" t="s">
        <v>244</v>
      </c>
      <c r="D213" s="105" t="s">
        <v>2813</v>
      </c>
      <c r="E213" s="105">
        <v>2017</v>
      </c>
      <c r="F213" s="105" t="s">
        <v>2814</v>
      </c>
      <c r="G213" s="107" t="s">
        <v>2815</v>
      </c>
      <c r="H213" s="109" t="s">
        <v>2816</v>
      </c>
      <c r="I213" s="108" t="s">
        <v>2817</v>
      </c>
      <c r="J213" s="108" t="s">
        <v>2818</v>
      </c>
      <c r="K213" s="108" t="s">
        <v>2819</v>
      </c>
      <c r="L213" s="106" t="s">
        <v>2820</v>
      </c>
      <c r="M213" s="110" t="s">
        <v>2821</v>
      </c>
      <c r="N213" s="107" t="s">
        <v>12</v>
      </c>
      <c r="O213" s="107" t="s">
        <v>458</v>
      </c>
      <c r="P213" s="107" t="s">
        <v>458</v>
      </c>
      <c r="Q213" s="107" t="s">
        <v>5602</v>
      </c>
      <c r="R213" s="107" t="s">
        <v>2822</v>
      </c>
      <c r="S213" s="107" t="s">
        <v>123</v>
      </c>
      <c r="T213" s="107" t="s">
        <v>2823</v>
      </c>
      <c r="U213" s="107" t="s">
        <v>140</v>
      </c>
      <c r="V213" s="107">
        <v>30505</v>
      </c>
      <c r="W213" s="107" t="s">
        <v>10</v>
      </c>
      <c r="X213" s="107">
        <v>30505</v>
      </c>
      <c r="Y213" s="107" t="s">
        <v>10</v>
      </c>
      <c r="Z213" s="107" t="s">
        <v>10</v>
      </c>
      <c r="AA213" s="107" t="s">
        <v>2465</v>
      </c>
      <c r="AB213" s="107" t="s">
        <v>2824</v>
      </c>
      <c r="AC213" s="120" t="s">
        <v>2484</v>
      </c>
      <c r="AD213" s="120" t="s">
        <v>2484</v>
      </c>
      <c r="AE213" s="107" t="s">
        <v>1224</v>
      </c>
      <c r="AF213" s="107" t="s">
        <v>2823</v>
      </c>
      <c r="AG213" s="107" t="s">
        <v>140</v>
      </c>
      <c r="AH213" s="107">
        <v>30505</v>
      </c>
      <c r="AI213" s="120">
        <f>INDEX(Exposure_GWASs!F:F,MATCH(Charlie!AE213,Exposure_GWASs!C:C,0))</f>
        <v>249796</v>
      </c>
      <c r="AJ213" s="107" t="s">
        <v>2825</v>
      </c>
      <c r="AK213" s="107" t="s">
        <v>2465</v>
      </c>
      <c r="AL213" s="107" t="s">
        <v>273</v>
      </c>
      <c r="AM213" s="107" t="s">
        <v>11</v>
      </c>
      <c r="AN213" s="107" t="s">
        <v>2826</v>
      </c>
      <c r="AO213" s="107" t="s">
        <v>1009</v>
      </c>
      <c r="AP213" s="107" t="s">
        <v>1009</v>
      </c>
      <c r="AQ213" s="107" t="s">
        <v>138</v>
      </c>
      <c r="AR213" s="107" t="s">
        <v>1009</v>
      </c>
      <c r="AS213" s="107" t="s">
        <v>1009</v>
      </c>
      <c r="AT213" s="107" t="s">
        <v>2827</v>
      </c>
      <c r="AU213" s="107" t="s">
        <v>10</v>
      </c>
      <c r="AV213" s="107" t="s">
        <v>2544</v>
      </c>
      <c r="AW213" s="107">
        <v>32</v>
      </c>
      <c r="AX213" s="107">
        <f>INDEX(Exposure_GWASs!S:S,MATCH(Charlie!AE213,Exposure_GWASs!C:C,0))</f>
        <v>32</v>
      </c>
      <c r="AY213" s="105" t="s">
        <v>10</v>
      </c>
      <c r="AZ213" s="105" t="s">
        <v>201</v>
      </c>
      <c r="BA213" s="105" t="s">
        <v>2544</v>
      </c>
      <c r="BB213" s="107" t="s">
        <v>58</v>
      </c>
      <c r="BC213" s="105" t="s">
        <v>17</v>
      </c>
      <c r="BD213" s="105"/>
      <c r="BE213" s="105"/>
      <c r="BF213" s="105"/>
      <c r="BG213" s="105"/>
      <c r="BH213" s="105" t="s">
        <v>2828</v>
      </c>
      <c r="BI213" s="105" t="s">
        <v>2829</v>
      </c>
      <c r="BJ213" s="105" t="s">
        <v>1009</v>
      </c>
      <c r="BK213" s="105" t="s">
        <v>1009</v>
      </c>
      <c r="BL213" s="105" t="s">
        <v>1009</v>
      </c>
      <c r="BM213" s="105" t="s">
        <v>2830</v>
      </c>
      <c r="BN213" s="105" t="s">
        <v>1009</v>
      </c>
      <c r="BO213" s="105"/>
      <c r="BP213" s="105"/>
      <c r="BQ213" s="105" t="s">
        <v>2831</v>
      </c>
      <c r="BR213" s="117">
        <v>8.1299999999999997E-5</v>
      </c>
      <c r="BS213" s="117">
        <v>1.84E-4</v>
      </c>
      <c r="BT213" s="105" t="s">
        <v>10</v>
      </c>
      <c r="BU213" s="105" t="s">
        <v>10</v>
      </c>
      <c r="BV213" s="105" t="s">
        <v>10</v>
      </c>
      <c r="BW213" s="117">
        <v>0.59199999999999997</v>
      </c>
      <c r="BX213" s="105" t="s">
        <v>10</v>
      </c>
      <c r="BY213" s="105" t="s">
        <v>10</v>
      </c>
      <c r="BZ213" s="105" t="s">
        <v>2832</v>
      </c>
      <c r="CA213" s="105" t="s">
        <v>2833</v>
      </c>
      <c r="CB213" s="105" t="s">
        <v>11</v>
      </c>
      <c r="CC213" s="105" t="s">
        <v>2834</v>
      </c>
      <c r="CD213" s="106" t="s">
        <v>10</v>
      </c>
      <c r="CE213" s="105"/>
      <c r="CF213" s="105"/>
      <c r="CG213" s="105"/>
      <c r="CH213" s="105"/>
    </row>
    <row r="214" spans="1:86">
      <c r="A214" s="105">
        <v>63</v>
      </c>
      <c r="B214" s="105" t="s">
        <v>2437</v>
      </c>
      <c r="C214" s="105" t="s">
        <v>244</v>
      </c>
      <c r="D214" s="105" t="s">
        <v>2813</v>
      </c>
      <c r="E214" s="105">
        <v>2017</v>
      </c>
      <c r="F214" s="105" t="s">
        <v>2814</v>
      </c>
      <c r="G214" s="107" t="s">
        <v>2815</v>
      </c>
      <c r="H214" s="109" t="s">
        <v>2816</v>
      </c>
      <c r="I214" s="108" t="s">
        <v>2817</v>
      </c>
      <c r="J214" s="108" t="s">
        <v>2818</v>
      </c>
      <c r="K214" s="108" t="s">
        <v>2819</v>
      </c>
      <c r="L214" s="106" t="s">
        <v>2820</v>
      </c>
      <c r="M214" s="110" t="s">
        <v>2821</v>
      </c>
      <c r="N214" s="107" t="s">
        <v>12</v>
      </c>
      <c r="O214" s="107" t="s">
        <v>5722</v>
      </c>
      <c r="P214" s="107" t="s">
        <v>5814</v>
      </c>
      <c r="Q214" s="107" t="s">
        <v>5602</v>
      </c>
      <c r="R214" s="107" t="s">
        <v>2822</v>
      </c>
      <c r="S214" s="107" t="s">
        <v>123</v>
      </c>
      <c r="T214" s="107" t="s">
        <v>2823</v>
      </c>
      <c r="U214" s="107" t="s">
        <v>140</v>
      </c>
      <c r="V214" s="107">
        <v>30505</v>
      </c>
      <c r="W214" s="107" t="s">
        <v>10</v>
      </c>
      <c r="X214" s="107">
        <v>30505</v>
      </c>
      <c r="Y214" s="107" t="s">
        <v>10</v>
      </c>
      <c r="Z214" s="107" t="s">
        <v>10</v>
      </c>
      <c r="AA214" s="107" t="s">
        <v>2465</v>
      </c>
      <c r="AB214" s="107" t="s">
        <v>2824</v>
      </c>
      <c r="AC214" s="120" t="s">
        <v>2484</v>
      </c>
      <c r="AD214" s="120" t="s">
        <v>2484</v>
      </c>
      <c r="AE214" s="107" t="s">
        <v>1224</v>
      </c>
      <c r="AF214" s="107" t="s">
        <v>2823</v>
      </c>
      <c r="AG214" s="107" t="s">
        <v>140</v>
      </c>
      <c r="AH214" s="107">
        <v>30505</v>
      </c>
      <c r="AI214" s="120">
        <f>INDEX(Exposure_GWASs!F:F,MATCH(Charlie!AE214,Exposure_GWASs!C:C,0))</f>
        <v>249796</v>
      </c>
      <c r="AJ214" s="107" t="s">
        <v>2825</v>
      </c>
      <c r="AK214" s="107" t="s">
        <v>2465</v>
      </c>
      <c r="AL214" s="107" t="s">
        <v>273</v>
      </c>
      <c r="AM214" s="107" t="s">
        <v>11</v>
      </c>
      <c r="AN214" s="107" t="s">
        <v>2826</v>
      </c>
      <c r="AO214" s="107" t="s">
        <v>1009</v>
      </c>
      <c r="AP214" s="107" t="s">
        <v>1009</v>
      </c>
      <c r="AQ214" s="107" t="s">
        <v>138</v>
      </c>
      <c r="AR214" s="107" t="s">
        <v>1009</v>
      </c>
      <c r="AS214" s="107" t="s">
        <v>1009</v>
      </c>
      <c r="AT214" s="107" t="s">
        <v>2827</v>
      </c>
      <c r="AU214" s="107" t="s">
        <v>10</v>
      </c>
      <c r="AV214" s="107" t="s">
        <v>2544</v>
      </c>
      <c r="AW214" s="107">
        <v>32</v>
      </c>
      <c r="AX214" s="107">
        <f>INDEX(Exposure_GWASs!S:S,MATCH(Charlie!AE214,Exposure_GWASs!C:C,0))</f>
        <v>32</v>
      </c>
      <c r="AY214" s="105" t="s">
        <v>10</v>
      </c>
      <c r="AZ214" s="105" t="s">
        <v>201</v>
      </c>
      <c r="BA214" s="105" t="s">
        <v>2544</v>
      </c>
      <c r="BB214" s="107" t="s">
        <v>58</v>
      </c>
      <c r="BC214" s="105" t="s">
        <v>17</v>
      </c>
      <c r="BD214" s="105"/>
      <c r="BE214" s="105"/>
      <c r="BF214" s="105"/>
      <c r="BG214" s="105"/>
      <c r="BH214" s="105" t="s">
        <v>2828</v>
      </c>
      <c r="BI214" s="105" t="s">
        <v>2829</v>
      </c>
      <c r="BJ214" s="105" t="s">
        <v>1009</v>
      </c>
      <c r="BK214" s="105" t="s">
        <v>1009</v>
      </c>
      <c r="BL214" s="105" t="s">
        <v>1009</v>
      </c>
      <c r="BM214" s="105" t="s">
        <v>2830</v>
      </c>
      <c r="BN214" s="105" t="s">
        <v>1009</v>
      </c>
      <c r="BO214" s="105"/>
      <c r="BP214" s="105"/>
      <c r="BQ214" s="105" t="s">
        <v>2831</v>
      </c>
      <c r="BR214" s="117">
        <v>1.8000000000000001E-4</v>
      </c>
      <c r="BS214" s="117">
        <v>1.6000000000000001E-4</v>
      </c>
      <c r="BT214" s="105" t="s">
        <v>10</v>
      </c>
      <c r="BU214" s="105" t="s">
        <v>10</v>
      </c>
      <c r="BV214" s="105" t="s">
        <v>10</v>
      </c>
      <c r="BW214" s="117">
        <v>0.40300000000000002</v>
      </c>
      <c r="BX214" s="105" t="s">
        <v>10</v>
      </c>
      <c r="BY214" s="105" t="s">
        <v>10</v>
      </c>
      <c r="BZ214" s="105" t="s">
        <v>2832</v>
      </c>
      <c r="CA214" s="105" t="s">
        <v>2833</v>
      </c>
      <c r="CB214" s="105" t="s">
        <v>11</v>
      </c>
      <c r="CC214" s="105" t="s">
        <v>2834</v>
      </c>
      <c r="CD214" s="106" t="s">
        <v>10</v>
      </c>
      <c r="CE214" s="105"/>
      <c r="CF214" s="105"/>
      <c r="CG214" s="105"/>
      <c r="CH214" s="105"/>
    </row>
    <row r="215" spans="1:86">
      <c r="A215" s="105">
        <v>63</v>
      </c>
      <c r="B215" s="105" t="s">
        <v>2437</v>
      </c>
      <c r="C215" s="105" t="s">
        <v>244</v>
      </c>
      <c r="D215" s="105" t="s">
        <v>2813</v>
      </c>
      <c r="E215" s="105">
        <v>2017</v>
      </c>
      <c r="F215" s="105" t="s">
        <v>2814</v>
      </c>
      <c r="G215" s="107" t="s">
        <v>2815</v>
      </c>
      <c r="H215" s="109" t="s">
        <v>2816</v>
      </c>
      <c r="I215" s="108" t="s">
        <v>2817</v>
      </c>
      <c r="J215" s="108" t="s">
        <v>2818</v>
      </c>
      <c r="K215" s="108" t="s">
        <v>2819</v>
      </c>
      <c r="L215" s="106" t="s">
        <v>2820</v>
      </c>
      <c r="M215" s="110" t="s">
        <v>2821</v>
      </c>
      <c r="N215" s="107" t="s">
        <v>12</v>
      </c>
      <c r="O215" s="107" t="s">
        <v>5811</v>
      </c>
      <c r="P215" s="107" t="s">
        <v>5655</v>
      </c>
      <c r="Q215" s="107" t="s">
        <v>5654</v>
      </c>
      <c r="R215" s="107" t="s">
        <v>2822</v>
      </c>
      <c r="S215" s="107" t="s">
        <v>123</v>
      </c>
      <c r="T215" s="107" t="s">
        <v>2823</v>
      </c>
      <c r="U215" s="107" t="s">
        <v>140</v>
      </c>
      <c r="V215" s="107">
        <v>30505</v>
      </c>
      <c r="W215" s="107" t="s">
        <v>10</v>
      </c>
      <c r="X215" s="107">
        <v>30505</v>
      </c>
      <c r="Y215" s="107" t="s">
        <v>10</v>
      </c>
      <c r="Z215" s="107" t="s">
        <v>10</v>
      </c>
      <c r="AA215" s="107" t="s">
        <v>2465</v>
      </c>
      <c r="AB215" s="107" t="s">
        <v>2824</v>
      </c>
      <c r="AC215" s="120" t="s">
        <v>2484</v>
      </c>
      <c r="AD215" s="120" t="s">
        <v>2484</v>
      </c>
      <c r="AE215" s="107" t="s">
        <v>1224</v>
      </c>
      <c r="AF215" s="107" t="s">
        <v>2823</v>
      </c>
      <c r="AG215" s="107" t="s">
        <v>140</v>
      </c>
      <c r="AH215" s="107">
        <v>30505</v>
      </c>
      <c r="AI215" s="120">
        <f>INDEX(Exposure_GWASs!F:F,MATCH(Charlie!AE215,Exposure_GWASs!C:C,0))</f>
        <v>249796</v>
      </c>
      <c r="AJ215" s="107" t="s">
        <v>2825</v>
      </c>
      <c r="AK215" s="107" t="s">
        <v>2465</v>
      </c>
      <c r="AL215" s="107" t="s">
        <v>273</v>
      </c>
      <c r="AM215" s="107" t="s">
        <v>11</v>
      </c>
      <c r="AN215" s="107" t="s">
        <v>2826</v>
      </c>
      <c r="AO215" s="107" t="s">
        <v>1009</v>
      </c>
      <c r="AP215" s="107" t="s">
        <v>1009</v>
      </c>
      <c r="AQ215" s="107" t="s">
        <v>138</v>
      </c>
      <c r="AR215" s="107" t="s">
        <v>1009</v>
      </c>
      <c r="AS215" s="107" t="s">
        <v>1009</v>
      </c>
      <c r="AT215" s="107" t="s">
        <v>2827</v>
      </c>
      <c r="AU215" s="107" t="s">
        <v>10</v>
      </c>
      <c r="AV215" s="107" t="s">
        <v>2544</v>
      </c>
      <c r="AW215" s="107">
        <v>32</v>
      </c>
      <c r="AX215" s="107">
        <f>INDEX(Exposure_GWASs!S:S,MATCH(Charlie!AE215,Exposure_GWASs!C:C,0))</f>
        <v>32</v>
      </c>
      <c r="AY215" s="105" t="s">
        <v>10</v>
      </c>
      <c r="AZ215" s="105" t="s">
        <v>201</v>
      </c>
      <c r="BA215" s="105" t="s">
        <v>2544</v>
      </c>
      <c r="BB215" s="107" t="s">
        <v>58</v>
      </c>
      <c r="BC215" s="105" t="s">
        <v>17</v>
      </c>
      <c r="BD215" s="105"/>
      <c r="BE215" s="105"/>
      <c r="BF215" s="105"/>
      <c r="BG215" s="105"/>
      <c r="BH215" s="105" t="s">
        <v>2828</v>
      </c>
      <c r="BI215" s="105" t="s">
        <v>2829</v>
      </c>
      <c r="BJ215" s="105" t="s">
        <v>1009</v>
      </c>
      <c r="BK215" s="105" t="s">
        <v>1009</v>
      </c>
      <c r="BL215" s="105" t="s">
        <v>1009</v>
      </c>
      <c r="BM215" s="105" t="s">
        <v>2830</v>
      </c>
      <c r="BN215" s="105" t="s">
        <v>1009</v>
      </c>
      <c r="BO215" s="105"/>
      <c r="BP215" s="105"/>
      <c r="BQ215" s="105" t="s">
        <v>2831</v>
      </c>
      <c r="BR215" s="117">
        <v>2.8299999999999999E-4</v>
      </c>
      <c r="BS215" s="117">
        <v>1.36E-4</v>
      </c>
      <c r="BT215" s="105" t="s">
        <v>10</v>
      </c>
      <c r="BU215" s="105" t="s">
        <v>10</v>
      </c>
      <c r="BV215" s="105" t="s">
        <v>10</v>
      </c>
      <c r="BW215" s="117">
        <v>4.2299999999999997E-2</v>
      </c>
      <c r="BX215" s="105" t="s">
        <v>10</v>
      </c>
      <c r="BY215" s="105" t="s">
        <v>10</v>
      </c>
      <c r="BZ215" s="105" t="s">
        <v>2832</v>
      </c>
      <c r="CA215" s="105" t="s">
        <v>2833</v>
      </c>
      <c r="CB215" s="105" t="s">
        <v>11</v>
      </c>
      <c r="CC215" s="105" t="s">
        <v>2834</v>
      </c>
      <c r="CD215" s="106" t="s">
        <v>10</v>
      </c>
      <c r="CE215" s="105"/>
      <c r="CF215" s="105"/>
      <c r="CG215" s="105"/>
      <c r="CH215" s="105"/>
    </row>
    <row r="216" spans="1:86">
      <c r="A216" s="105">
        <v>63</v>
      </c>
      <c r="B216" s="105" t="s">
        <v>2437</v>
      </c>
      <c r="C216" s="105" t="s">
        <v>244</v>
      </c>
      <c r="D216" s="105" t="s">
        <v>2813</v>
      </c>
      <c r="E216" s="105">
        <v>2017</v>
      </c>
      <c r="F216" s="105" t="s">
        <v>2814</v>
      </c>
      <c r="G216" s="107" t="s">
        <v>2815</v>
      </c>
      <c r="H216" s="109" t="s">
        <v>2816</v>
      </c>
      <c r="I216" s="108" t="s">
        <v>2817</v>
      </c>
      <c r="J216" s="108" t="s">
        <v>2818</v>
      </c>
      <c r="K216" s="108" t="s">
        <v>2819</v>
      </c>
      <c r="L216" s="106" t="s">
        <v>2820</v>
      </c>
      <c r="M216" s="110" t="s">
        <v>2821</v>
      </c>
      <c r="N216" s="107" t="s">
        <v>12</v>
      </c>
      <c r="O216" s="107" t="s">
        <v>5763</v>
      </c>
      <c r="P216" s="107" t="s">
        <v>5763</v>
      </c>
      <c r="Q216" s="107" t="s">
        <v>5577</v>
      </c>
      <c r="R216" s="107" t="s">
        <v>2822</v>
      </c>
      <c r="S216" s="107" t="s">
        <v>123</v>
      </c>
      <c r="T216" s="107" t="s">
        <v>2823</v>
      </c>
      <c r="U216" s="107" t="s">
        <v>140</v>
      </c>
      <c r="V216" s="107">
        <v>30505</v>
      </c>
      <c r="W216" s="107" t="s">
        <v>10</v>
      </c>
      <c r="X216" s="107">
        <v>30505</v>
      </c>
      <c r="Y216" s="107" t="s">
        <v>10</v>
      </c>
      <c r="Z216" s="107" t="s">
        <v>10</v>
      </c>
      <c r="AA216" s="107" t="s">
        <v>2465</v>
      </c>
      <c r="AB216" s="107" t="s">
        <v>2824</v>
      </c>
      <c r="AC216" s="120" t="s">
        <v>2484</v>
      </c>
      <c r="AD216" s="120" t="s">
        <v>2484</v>
      </c>
      <c r="AE216" s="107" t="s">
        <v>1224</v>
      </c>
      <c r="AF216" s="107" t="s">
        <v>2823</v>
      </c>
      <c r="AG216" s="107" t="s">
        <v>140</v>
      </c>
      <c r="AH216" s="107">
        <v>30505</v>
      </c>
      <c r="AI216" s="120">
        <f>INDEX(Exposure_GWASs!F:F,MATCH(Charlie!AE216,Exposure_GWASs!C:C,0))</f>
        <v>249796</v>
      </c>
      <c r="AJ216" s="107" t="s">
        <v>2825</v>
      </c>
      <c r="AK216" s="107" t="s">
        <v>2465</v>
      </c>
      <c r="AL216" s="107" t="s">
        <v>273</v>
      </c>
      <c r="AM216" s="107" t="s">
        <v>11</v>
      </c>
      <c r="AN216" s="107" t="s">
        <v>2826</v>
      </c>
      <c r="AO216" s="107" t="s">
        <v>1009</v>
      </c>
      <c r="AP216" s="107" t="s">
        <v>1009</v>
      </c>
      <c r="AQ216" s="107" t="s">
        <v>138</v>
      </c>
      <c r="AR216" s="107" t="s">
        <v>1009</v>
      </c>
      <c r="AS216" s="107" t="s">
        <v>1009</v>
      </c>
      <c r="AT216" s="107" t="s">
        <v>2827</v>
      </c>
      <c r="AU216" s="107" t="s">
        <v>10</v>
      </c>
      <c r="AV216" s="107" t="s">
        <v>2544</v>
      </c>
      <c r="AW216" s="107">
        <v>32</v>
      </c>
      <c r="AX216" s="107">
        <f>INDEX(Exposure_GWASs!S:S,MATCH(Charlie!AE216,Exposure_GWASs!C:C,0))</f>
        <v>32</v>
      </c>
      <c r="AY216" s="105" t="s">
        <v>10</v>
      </c>
      <c r="AZ216" s="105" t="s">
        <v>201</v>
      </c>
      <c r="BA216" s="105" t="s">
        <v>2544</v>
      </c>
      <c r="BB216" s="107" t="s">
        <v>58</v>
      </c>
      <c r="BC216" s="105" t="s">
        <v>17</v>
      </c>
      <c r="BD216" s="105"/>
      <c r="BE216" s="105"/>
      <c r="BF216" s="105"/>
      <c r="BG216" s="105"/>
      <c r="BH216" s="105" t="s">
        <v>2828</v>
      </c>
      <c r="BI216" s="105" t="s">
        <v>2829</v>
      </c>
      <c r="BJ216" s="105" t="s">
        <v>1009</v>
      </c>
      <c r="BK216" s="105" t="s">
        <v>1009</v>
      </c>
      <c r="BL216" s="105" t="s">
        <v>1009</v>
      </c>
      <c r="BM216" s="105" t="s">
        <v>2830</v>
      </c>
      <c r="BN216" s="105" t="s">
        <v>1009</v>
      </c>
      <c r="BO216" s="105"/>
      <c r="BP216" s="105"/>
      <c r="BQ216" s="105" t="s">
        <v>2831</v>
      </c>
      <c r="BR216" s="117">
        <v>2.8899999999999998E-4</v>
      </c>
      <c r="BS216" s="117">
        <v>2.43E-4</v>
      </c>
      <c r="BT216" s="105" t="s">
        <v>10</v>
      </c>
      <c r="BU216" s="105" t="s">
        <v>10</v>
      </c>
      <c r="BV216" s="105" t="s">
        <v>10</v>
      </c>
      <c r="BW216" s="117">
        <v>0.435</v>
      </c>
      <c r="BX216" s="105" t="s">
        <v>10</v>
      </c>
      <c r="BY216" s="105" t="s">
        <v>10</v>
      </c>
      <c r="BZ216" s="105" t="s">
        <v>2832</v>
      </c>
      <c r="CA216" s="105" t="s">
        <v>2833</v>
      </c>
      <c r="CB216" s="105" t="s">
        <v>11</v>
      </c>
      <c r="CC216" s="105" t="s">
        <v>2834</v>
      </c>
      <c r="CD216" s="106" t="s">
        <v>10</v>
      </c>
      <c r="CE216" s="105"/>
      <c r="CF216" s="105"/>
      <c r="CG216" s="105"/>
      <c r="CH216" s="105"/>
    </row>
    <row r="217" spans="1:86">
      <c r="A217" s="105">
        <v>63</v>
      </c>
      <c r="B217" s="105" t="s">
        <v>2437</v>
      </c>
      <c r="C217" s="105" t="s">
        <v>244</v>
      </c>
      <c r="D217" s="105" t="s">
        <v>2813</v>
      </c>
      <c r="E217" s="105">
        <v>2017</v>
      </c>
      <c r="F217" s="105" t="s">
        <v>2814</v>
      </c>
      <c r="G217" s="107" t="s">
        <v>2815</v>
      </c>
      <c r="H217" s="109" t="s">
        <v>2816</v>
      </c>
      <c r="I217" s="108" t="s">
        <v>2817</v>
      </c>
      <c r="J217" s="108" t="s">
        <v>2818</v>
      </c>
      <c r="K217" s="108" t="s">
        <v>2819</v>
      </c>
      <c r="L217" s="106" t="s">
        <v>2820</v>
      </c>
      <c r="M217" s="110" t="s">
        <v>2821</v>
      </c>
      <c r="N217" s="107" t="s">
        <v>12</v>
      </c>
      <c r="O217" s="107" t="s">
        <v>2836</v>
      </c>
      <c r="P217" s="107" t="s">
        <v>2836</v>
      </c>
      <c r="Q217" s="107" t="s">
        <v>5654</v>
      </c>
      <c r="R217" s="107" t="s">
        <v>2822</v>
      </c>
      <c r="S217" s="107" t="s">
        <v>123</v>
      </c>
      <c r="T217" s="107" t="s">
        <v>2823</v>
      </c>
      <c r="U217" s="107" t="s">
        <v>140</v>
      </c>
      <c r="V217" s="107">
        <v>30505</v>
      </c>
      <c r="W217" s="107" t="s">
        <v>10</v>
      </c>
      <c r="X217" s="107">
        <v>30505</v>
      </c>
      <c r="Y217" s="107" t="s">
        <v>10</v>
      </c>
      <c r="Z217" s="107" t="s">
        <v>10</v>
      </c>
      <c r="AA217" s="107" t="s">
        <v>2465</v>
      </c>
      <c r="AB217" s="107" t="s">
        <v>2824</v>
      </c>
      <c r="AC217" s="120" t="s">
        <v>2484</v>
      </c>
      <c r="AD217" s="120" t="s">
        <v>2484</v>
      </c>
      <c r="AE217" s="107" t="s">
        <v>1224</v>
      </c>
      <c r="AF217" s="107" t="s">
        <v>2823</v>
      </c>
      <c r="AG217" s="107" t="s">
        <v>140</v>
      </c>
      <c r="AH217" s="107">
        <v>30505</v>
      </c>
      <c r="AI217" s="120">
        <f>INDEX(Exposure_GWASs!F:F,MATCH(Charlie!AE217,Exposure_GWASs!C:C,0))</f>
        <v>249796</v>
      </c>
      <c r="AJ217" s="107" t="s">
        <v>2825</v>
      </c>
      <c r="AK217" s="107" t="s">
        <v>2465</v>
      </c>
      <c r="AL217" s="107" t="s">
        <v>273</v>
      </c>
      <c r="AM217" s="107" t="s">
        <v>11</v>
      </c>
      <c r="AN217" s="107" t="s">
        <v>2826</v>
      </c>
      <c r="AO217" s="107" t="s">
        <v>1009</v>
      </c>
      <c r="AP217" s="107" t="s">
        <v>1009</v>
      </c>
      <c r="AQ217" s="107" t="s">
        <v>138</v>
      </c>
      <c r="AR217" s="107" t="s">
        <v>1009</v>
      </c>
      <c r="AS217" s="107" t="s">
        <v>1009</v>
      </c>
      <c r="AT217" s="107" t="s">
        <v>2827</v>
      </c>
      <c r="AU217" s="107" t="s">
        <v>10</v>
      </c>
      <c r="AV217" s="107" t="s">
        <v>2544</v>
      </c>
      <c r="AW217" s="107">
        <v>32</v>
      </c>
      <c r="AX217" s="107">
        <f>INDEX(Exposure_GWASs!S:S,MATCH(Charlie!AE217,Exposure_GWASs!C:C,0))</f>
        <v>32</v>
      </c>
      <c r="AY217" s="105" t="s">
        <v>10</v>
      </c>
      <c r="AZ217" s="105" t="s">
        <v>201</v>
      </c>
      <c r="BA217" s="105" t="s">
        <v>2544</v>
      </c>
      <c r="BB217" s="107" t="s">
        <v>58</v>
      </c>
      <c r="BC217" s="105" t="s">
        <v>17</v>
      </c>
      <c r="BD217" s="105"/>
      <c r="BE217" s="105"/>
      <c r="BF217" s="105"/>
      <c r="BG217" s="105"/>
      <c r="BH217" s="105" t="s">
        <v>2828</v>
      </c>
      <c r="BI217" s="105" t="s">
        <v>2829</v>
      </c>
      <c r="BJ217" s="105" t="s">
        <v>1009</v>
      </c>
      <c r="BK217" s="105" t="s">
        <v>1009</v>
      </c>
      <c r="BL217" s="105" t="s">
        <v>1009</v>
      </c>
      <c r="BM217" s="105" t="s">
        <v>2830</v>
      </c>
      <c r="BN217" s="105" t="s">
        <v>1009</v>
      </c>
      <c r="BO217" s="105"/>
      <c r="BP217" s="105"/>
      <c r="BQ217" s="105" t="s">
        <v>2831</v>
      </c>
      <c r="BR217" s="117">
        <v>9.7399999999999996E-5</v>
      </c>
      <c r="BS217" s="117">
        <v>2.3499999999999999E-4</v>
      </c>
      <c r="BT217" s="105" t="s">
        <v>10</v>
      </c>
      <c r="BU217" s="105" t="s">
        <v>10</v>
      </c>
      <c r="BV217" s="105" t="s">
        <v>10</v>
      </c>
      <c r="BW217" s="117">
        <v>0.72</v>
      </c>
      <c r="BX217" s="105" t="s">
        <v>10</v>
      </c>
      <c r="BY217" s="105" t="s">
        <v>10</v>
      </c>
      <c r="BZ217" s="105" t="s">
        <v>2832</v>
      </c>
      <c r="CA217" s="105" t="s">
        <v>2833</v>
      </c>
      <c r="CB217" s="105" t="s">
        <v>11</v>
      </c>
      <c r="CC217" s="105" t="s">
        <v>2834</v>
      </c>
      <c r="CD217" s="106" t="s">
        <v>10</v>
      </c>
      <c r="CE217" s="105"/>
      <c r="CF217" s="105"/>
      <c r="CG217" s="105"/>
      <c r="CH217" s="105"/>
    </row>
    <row r="218" spans="1:86">
      <c r="A218" s="105">
        <v>63</v>
      </c>
      <c r="B218" s="105" t="s">
        <v>2437</v>
      </c>
      <c r="C218" s="105" t="s">
        <v>244</v>
      </c>
      <c r="D218" s="105" t="s">
        <v>2813</v>
      </c>
      <c r="E218" s="105">
        <v>2017</v>
      </c>
      <c r="F218" s="105" t="s">
        <v>2814</v>
      </c>
      <c r="G218" s="107" t="s">
        <v>2815</v>
      </c>
      <c r="H218" s="109" t="s">
        <v>2816</v>
      </c>
      <c r="I218" s="108" t="s">
        <v>2817</v>
      </c>
      <c r="J218" s="108" t="s">
        <v>2818</v>
      </c>
      <c r="K218" s="108" t="s">
        <v>2819</v>
      </c>
      <c r="L218" s="106" t="s">
        <v>2820</v>
      </c>
      <c r="M218" s="110" t="s">
        <v>2821</v>
      </c>
      <c r="N218" s="107" t="s">
        <v>12</v>
      </c>
      <c r="O218" s="107" t="s">
        <v>5815</v>
      </c>
      <c r="P218" s="107" t="s">
        <v>5815</v>
      </c>
      <c r="Q218" s="107" t="s">
        <v>5602</v>
      </c>
      <c r="R218" s="107" t="s">
        <v>2822</v>
      </c>
      <c r="S218" s="107" t="s">
        <v>123</v>
      </c>
      <c r="T218" s="107" t="s">
        <v>2823</v>
      </c>
      <c r="U218" s="107" t="s">
        <v>140</v>
      </c>
      <c r="V218" s="107">
        <v>30505</v>
      </c>
      <c r="W218" s="107" t="s">
        <v>10</v>
      </c>
      <c r="X218" s="107">
        <v>30505</v>
      </c>
      <c r="Y218" s="107" t="s">
        <v>10</v>
      </c>
      <c r="Z218" s="107" t="s">
        <v>10</v>
      </c>
      <c r="AA218" s="107" t="s">
        <v>2465</v>
      </c>
      <c r="AB218" s="107" t="s">
        <v>2824</v>
      </c>
      <c r="AC218" s="120" t="s">
        <v>2484</v>
      </c>
      <c r="AD218" s="120" t="s">
        <v>2484</v>
      </c>
      <c r="AE218" s="107" t="s">
        <v>1224</v>
      </c>
      <c r="AF218" s="107" t="s">
        <v>2823</v>
      </c>
      <c r="AG218" s="107" t="s">
        <v>140</v>
      </c>
      <c r="AH218" s="107">
        <v>30505</v>
      </c>
      <c r="AI218" s="120">
        <f>INDEX(Exposure_GWASs!F:F,MATCH(Charlie!AE218,Exposure_GWASs!C:C,0))</f>
        <v>249796</v>
      </c>
      <c r="AJ218" s="107" t="s">
        <v>2825</v>
      </c>
      <c r="AK218" s="107" t="s">
        <v>2465</v>
      </c>
      <c r="AL218" s="107" t="s">
        <v>273</v>
      </c>
      <c r="AM218" s="107" t="s">
        <v>11</v>
      </c>
      <c r="AN218" s="107" t="s">
        <v>2826</v>
      </c>
      <c r="AO218" s="107" t="s">
        <v>1009</v>
      </c>
      <c r="AP218" s="107" t="s">
        <v>1009</v>
      </c>
      <c r="AQ218" s="107" t="s">
        <v>138</v>
      </c>
      <c r="AR218" s="107" t="s">
        <v>1009</v>
      </c>
      <c r="AS218" s="107" t="s">
        <v>1009</v>
      </c>
      <c r="AT218" s="107" t="s">
        <v>2827</v>
      </c>
      <c r="AU218" s="107" t="s">
        <v>10</v>
      </c>
      <c r="AV218" s="107" t="s">
        <v>2544</v>
      </c>
      <c r="AW218" s="107">
        <v>32</v>
      </c>
      <c r="AX218" s="107">
        <f>INDEX(Exposure_GWASs!S:S,MATCH(Charlie!AE218,Exposure_GWASs!C:C,0))</f>
        <v>32</v>
      </c>
      <c r="AY218" s="105" t="s">
        <v>10</v>
      </c>
      <c r="AZ218" s="105" t="s">
        <v>201</v>
      </c>
      <c r="BA218" s="105" t="s">
        <v>2544</v>
      </c>
      <c r="BB218" s="107" t="s">
        <v>58</v>
      </c>
      <c r="BC218" s="105" t="s">
        <v>17</v>
      </c>
      <c r="BD218" s="105"/>
      <c r="BE218" s="105"/>
      <c r="BF218" s="105"/>
      <c r="BG218" s="105"/>
      <c r="BH218" s="105" t="s">
        <v>2828</v>
      </c>
      <c r="BI218" s="105" t="s">
        <v>2829</v>
      </c>
      <c r="BJ218" s="105" t="s">
        <v>1009</v>
      </c>
      <c r="BK218" s="105" t="s">
        <v>1009</v>
      </c>
      <c r="BL218" s="105" t="s">
        <v>1009</v>
      </c>
      <c r="BM218" s="105" t="s">
        <v>2830</v>
      </c>
      <c r="BN218" s="105" t="s">
        <v>1009</v>
      </c>
      <c r="BO218" s="105"/>
      <c r="BP218" s="105"/>
      <c r="BQ218" s="105" t="s">
        <v>2831</v>
      </c>
      <c r="BR218" s="117">
        <v>1.07E-3</v>
      </c>
      <c r="BS218" s="117">
        <v>3.4200000000000002E-4</v>
      </c>
      <c r="BT218" s="105" t="s">
        <v>10</v>
      </c>
      <c r="BU218" s="105" t="s">
        <v>10</v>
      </c>
      <c r="BV218" s="105" t="s">
        <v>10</v>
      </c>
      <c r="BW218" s="117">
        <v>4.6699999999999997E-3</v>
      </c>
      <c r="BX218" s="105" t="s">
        <v>10</v>
      </c>
      <c r="BY218" s="105" t="s">
        <v>10</v>
      </c>
      <c r="BZ218" s="105" t="s">
        <v>2832</v>
      </c>
      <c r="CA218" s="105" t="s">
        <v>2833</v>
      </c>
      <c r="CB218" s="105" t="s">
        <v>11</v>
      </c>
      <c r="CC218" s="105" t="s">
        <v>2834</v>
      </c>
      <c r="CD218" s="106" t="s">
        <v>10</v>
      </c>
      <c r="CE218" s="105"/>
      <c r="CF218" s="105"/>
      <c r="CG218" s="105"/>
      <c r="CH218" s="105"/>
    </row>
    <row r="219" spans="1:86">
      <c r="A219" s="105">
        <v>64</v>
      </c>
      <c r="B219" s="105" t="s">
        <v>2437</v>
      </c>
      <c r="C219" s="105" t="s">
        <v>236</v>
      </c>
      <c r="D219" s="105" t="s">
        <v>2838</v>
      </c>
      <c r="E219" s="105">
        <v>2019</v>
      </c>
      <c r="F219" s="105" t="s">
        <v>2839</v>
      </c>
      <c r="G219" s="107" t="s">
        <v>2840</v>
      </c>
      <c r="H219" s="120" t="s">
        <v>2841</v>
      </c>
      <c r="I219" s="109" t="s">
        <v>2842</v>
      </c>
      <c r="J219" s="108" t="s">
        <v>2843</v>
      </c>
      <c r="K219" s="108" t="s">
        <v>2844</v>
      </c>
      <c r="L219" s="106" t="s">
        <v>2845</v>
      </c>
      <c r="M219" s="110" t="s">
        <v>2846</v>
      </c>
      <c r="N219" s="107" t="s">
        <v>12</v>
      </c>
      <c r="O219" s="107" t="s">
        <v>5819</v>
      </c>
      <c r="P219" s="107" t="s">
        <v>5816</v>
      </c>
      <c r="Q219" s="107" t="s">
        <v>5603</v>
      </c>
      <c r="R219" s="107" t="s">
        <v>2847</v>
      </c>
      <c r="S219" s="107" t="s">
        <v>123</v>
      </c>
      <c r="T219" s="107" t="s">
        <v>2848</v>
      </c>
      <c r="U219" s="107" t="s">
        <v>140</v>
      </c>
      <c r="V219" s="107">
        <v>3559</v>
      </c>
      <c r="W219" s="107">
        <v>27691</v>
      </c>
      <c r="X219" s="107">
        <v>3559</v>
      </c>
      <c r="Y219" s="107">
        <v>27691</v>
      </c>
      <c r="Z219" s="107" t="s">
        <v>10</v>
      </c>
      <c r="AA219" s="107" t="s">
        <v>2538</v>
      </c>
      <c r="AB219" s="107" t="s">
        <v>2849</v>
      </c>
      <c r="AC219" s="120" t="s">
        <v>2484</v>
      </c>
      <c r="AD219" s="120" t="s">
        <v>2484</v>
      </c>
      <c r="AE219" s="107" t="s">
        <v>1224</v>
      </c>
      <c r="AF219" s="107" t="s">
        <v>2850</v>
      </c>
      <c r="AG219" s="107" t="s">
        <v>295</v>
      </c>
      <c r="AH219" s="107">
        <v>26435</v>
      </c>
      <c r="AI219" s="120">
        <f>INDEX(Exposure_GWASs!F:F,MATCH(Charlie!AE219,Exposure_GWASs!C:C,0))</f>
        <v>249796</v>
      </c>
      <c r="AJ219" s="107" t="s">
        <v>2825</v>
      </c>
      <c r="AK219" s="107"/>
      <c r="AL219" s="107" t="s">
        <v>273</v>
      </c>
      <c r="AM219" s="107" t="s">
        <v>11</v>
      </c>
      <c r="AN219" s="107" t="s">
        <v>11</v>
      </c>
      <c r="AO219" s="107" t="s">
        <v>11</v>
      </c>
      <c r="AP219" s="107" t="s">
        <v>11</v>
      </c>
      <c r="AQ219" s="107" t="s">
        <v>2448</v>
      </c>
      <c r="AR219" s="107" t="s">
        <v>11</v>
      </c>
      <c r="AS219" s="107" t="s">
        <v>2851</v>
      </c>
      <c r="AT219" s="107" t="s">
        <v>2852</v>
      </c>
      <c r="AU219" s="107" t="s">
        <v>10</v>
      </c>
      <c r="AV219" s="107" t="s">
        <v>2544</v>
      </c>
      <c r="AW219" s="107">
        <v>31</v>
      </c>
      <c r="AX219" s="107">
        <v>32</v>
      </c>
      <c r="AY219" s="105" t="s">
        <v>11</v>
      </c>
      <c r="AZ219" s="105" t="s">
        <v>201</v>
      </c>
      <c r="BA219" s="105" t="s">
        <v>2544</v>
      </c>
      <c r="BB219" s="107" t="s">
        <v>2853</v>
      </c>
      <c r="BC219" s="105"/>
      <c r="BD219" s="105"/>
      <c r="BE219" s="105"/>
      <c r="BF219" s="105"/>
      <c r="BG219" s="105"/>
      <c r="BH219" s="105"/>
      <c r="BI219" s="105" t="s">
        <v>1009</v>
      </c>
      <c r="BJ219" s="105" t="s">
        <v>2854</v>
      </c>
      <c r="BK219" s="105" t="s">
        <v>2855</v>
      </c>
      <c r="BL219" s="105" t="s">
        <v>1009</v>
      </c>
      <c r="BM219" s="105" t="s">
        <v>2856</v>
      </c>
      <c r="BN219" s="105" t="s">
        <v>2857</v>
      </c>
      <c r="BO219" s="105"/>
      <c r="BP219" s="105"/>
      <c r="BQ219" s="105" t="s">
        <v>1029</v>
      </c>
      <c r="BR219" s="105">
        <v>1.65</v>
      </c>
      <c r="BS219" s="105" t="s">
        <v>10</v>
      </c>
      <c r="BT219" s="105">
        <v>95</v>
      </c>
      <c r="BU219" s="105">
        <v>1.1399999999999999</v>
      </c>
      <c r="BV219" s="105">
        <v>2.41</v>
      </c>
      <c r="BW219" s="105">
        <v>1.2999999999999999E-2</v>
      </c>
      <c r="BX219" s="105" t="s">
        <v>10</v>
      </c>
      <c r="BY219" s="105" t="s">
        <v>10</v>
      </c>
      <c r="BZ219" s="105" t="s">
        <v>2858</v>
      </c>
      <c r="CA219" s="105" t="s">
        <v>2859</v>
      </c>
      <c r="CB219" s="105" t="s">
        <v>11</v>
      </c>
      <c r="CC219" s="105" t="s">
        <v>1099</v>
      </c>
      <c r="CD219" s="106" t="s">
        <v>10</v>
      </c>
      <c r="CE219" s="105"/>
      <c r="CF219" s="105"/>
      <c r="CG219" s="105"/>
      <c r="CH219" s="105"/>
    </row>
    <row r="220" spans="1:86">
      <c r="A220" s="105">
        <v>64</v>
      </c>
      <c r="B220" s="105" t="s">
        <v>2437</v>
      </c>
      <c r="C220" s="105" t="s">
        <v>236</v>
      </c>
      <c r="D220" s="105" t="s">
        <v>2838</v>
      </c>
      <c r="E220" s="105">
        <v>2019</v>
      </c>
      <c r="F220" s="105" t="s">
        <v>2839</v>
      </c>
      <c r="G220" s="107" t="s">
        <v>2840</v>
      </c>
      <c r="H220" s="120" t="s">
        <v>2841</v>
      </c>
      <c r="I220" s="109" t="s">
        <v>2842</v>
      </c>
      <c r="J220" s="108" t="s">
        <v>2843</v>
      </c>
      <c r="K220" s="108" t="s">
        <v>2844</v>
      </c>
      <c r="L220" s="106" t="s">
        <v>2845</v>
      </c>
      <c r="M220" s="110" t="s">
        <v>2846</v>
      </c>
      <c r="N220" s="107" t="s">
        <v>12</v>
      </c>
      <c r="O220" s="107" t="s">
        <v>5819</v>
      </c>
      <c r="P220" s="107" t="s">
        <v>5817</v>
      </c>
      <c r="Q220" s="107" t="s">
        <v>5603</v>
      </c>
      <c r="R220" s="107" t="s">
        <v>2860</v>
      </c>
      <c r="S220" s="107" t="s">
        <v>123</v>
      </c>
      <c r="T220" s="107" t="s">
        <v>2861</v>
      </c>
      <c r="U220" s="107" t="s">
        <v>140</v>
      </c>
      <c r="V220" s="107">
        <v>2780</v>
      </c>
      <c r="W220" s="107">
        <v>27691</v>
      </c>
      <c r="X220" s="107">
        <v>2780</v>
      </c>
      <c r="Y220" s="107">
        <v>27691</v>
      </c>
      <c r="Z220" s="107" t="s">
        <v>10</v>
      </c>
      <c r="AA220" s="107" t="s">
        <v>2538</v>
      </c>
      <c r="AB220" s="107" t="s">
        <v>2849</v>
      </c>
      <c r="AC220" s="120" t="s">
        <v>2484</v>
      </c>
      <c r="AD220" s="120" t="s">
        <v>2484</v>
      </c>
      <c r="AE220" s="107" t="s">
        <v>1224</v>
      </c>
      <c r="AF220" s="107" t="s">
        <v>2850</v>
      </c>
      <c r="AG220" s="107" t="s">
        <v>295</v>
      </c>
      <c r="AH220" s="107">
        <v>26435</v>
      </c>
      <c r="AI220" s="120">
        <f>INDEX(Exposure_GWASs!F:F,MATCH(Charlie!AE220,Exposure_GWASs!C:C,0))</f>
        <v>249796</v>
      </c>
      <c r="AJ220" s="107" t="s">
        <v>2825</v>
      </c>
      <c r="AK220" s="107"/>
      <c r="AL220" s="107" t="s">
        <v>273</v>
      </c>
      <c r="AM220" s="107" t="s">
        <v>11</v>
      </c>
      <c r="AN220" s="107" t="s">
        <v>11</v>
      </c>
      <c r="AO220" s="107" t="s">
        <v>11</v>
      </c>
      <c r="AP220" s="107" t="s">
        <v>11</v>
      </c>
      <c r="AQ220" s="107" t="s">
        <v>2448</v>
      </c>
      <c r="AR220" s="107" t="s">
        <v>11</v>
      </c>
      <c r="AS220" s="107" t="s">
        <v>2851</v>
      </c>
      <c r="AT220" s="107" t="s">
        <v>2852</v>
      </c>
      <c r="AU220" s="107" t="s">
        <v>10</v>
      </c>
      <c r="AV220" s="107" t="s">
        <v>2544</v>
      </c>
      <c r="AW220" s="107">
        <v>31</v>
      </c>
      <c r="AX220" s="107">
        <v>32</v>
      </c>
      <c r="AY220" s="105" t="s">
        <v>11</v>
      </c>
      <c r="AZ220" s="105" t="s">
        <v>201</v>
      </c>
      <c r="BA220" s="105" t="s">
        <v>2544</v>
      </c>
      <c r="BB220" s="107" t="s">
        <v>2853</v>
      </c>
      <c r="BC220" s="105"/>
      <c r="BD220" s="105"/>
      <c r="BE220" s="105"/>
      <c r="BF220" s="105"/>
      <c r="BG220" s="105"/>
      <c r="BH220" s="105"/>
      <c r="BI220" s="105" t="s">
        <v>1009</v>
      </c>
      <c r="BJ220" s="105" t="s">
        <v>2854</v>
      </c>
      <c r="BK220" s="105" t="s">
        <v>2855</v>
      </c>
      <c r="BL220" s="105" t="s">
        <v>1009</v>
      </c>
      <c r="BM220" s="105" t="s">
        <v>2856</v>
      </c>
      <c r="BN220" s="105" t="s">
        <v>2857</v>
      </c>
      <c r="BO220" s="105"/>
      <c r="BP220" s="105"/>
      <c r="BQ220" s="105" t="s">
        <v>1029</v>
      </c>
      <c r="BR220" s="105">
        <v>1.31</v>
      </c>
      <c r="BS220" s="105" t="s">
        <v>10</v>
      </c>
      <c r="BT220" s="105">
        <v>95</v>
      </c>
      <c r="BU220" s="105">
        <v>0.86</v>
      </c>
      <c r="BV220" s="105">
        <v>2</v>
      </c>
      <c r="BW220" s="105">
        <v>0.21199999999999999</v>
      </c>
      <c r="BX220" s="105" t="s">
        <v>10</v>
      </c>
      <c r="BY220" s="105" t="s">
        <v>10</v>
      </c>
      <c r="BZ220" s="105" t="s">
        <v>2858</v>
      </c>
      <c r="CA220" s="105" t="s">
        <v>2859</v>
      </c>
      <c r="CB220" s="105" t="s">
        <v>11</v>
      </c>
      <c r="CC220" s="105" t="s">
        <v>1099</v>
      </c>
      <c r="CD220" s="106" t="s">
        <v>10</v>
      </c>
      <c r="CE220" s="105"/>
      <c r="CF220" s="105"/>
      <c r="CG220" s="105"/>
      <c r="CH220" s="105"/>
    </row>
    <row r="221" spans="1:86">
      <c r="A221" s="105">
        <v>64</v>
      </c>
      <c r="B221" s="105" t="s">
        <v>2437</v>
      </c>
      <c r="C221" s="105" t="s">
        <v>236</v>
      </c>
      <c r="D221" s="105" t="s">
        <v>2838</v>
      </c>
      <c r="E221" s="105">
        <v>2019</v>
      </c>
      <c r="F221" s="105" t="s">
        <v>2839</v>
      </c>
      <c r="G221" s="107" t="s">
        <v>2840</v>
      </c>
      <c r="H221" s="120" t="s">
        <v>2841</v>
      </c>
      <c r="I221" s="109" t="s">
        <v>2842</v>
      </c>
      <c r="J221" s="108" t="s">
        <v>2843</v>
      </c>
      <c r="K221" s="108" t="s">
        <v>2844</v>
      </c>
      <c r="L221" s="106" t="s">
        <v>2845</v>
      </c>
      <c r="M221" s="110" t="s">
        <v>2846</v>
      </c>
      <c r="N221" s="107" t="s">
        <v>12</v>
      </c>
      <c r="O221" s="107" t="s">
        <v>5819</v>
      </c>
      <c r="P221" s="107" t="s">
        <v>5818</v>
      </c>
      <c r="Q221" s="107" t="s">
        <v>5603</v>
      </c>
      <c r="R221" s="107" t="s">
        <v>2862</v>
      </c>
      <c r="S221" s="107" t="s">
        <v>123</v>
      </c>
      <c r="T221" s="107" t="s">
        <v>2863</v>
      </c>
      <c r="U221" s="107" t="s">
        <v>140</v>
      </c>
      <c r="V221" s="107">
        <v>4226</v>
      </c>
      <c r="W221" s="107">
        <v>27691</v>
      </c>
      <c r="X221" s="107">
        <v>4226</v>
      </c>
      <c r="Y221" s="107">
        <v>27691</v>
      </c>
      <c r="Z221" s="107" t="s">
        <v>10</v>
      </c>
      <c r="AA221" s="107" t="s">
        <v>2538</v>
      </c>
      <c r="AB221" s="107" t="s">
        <v>2849</v>
      </c>
      <c r="AC221" s="120" t="s">
        <v>2484</v>
      </c>
      <c r="AD221" s="120" t="s">
        <v>2484</v>
      </c>
      <c r="AE221" s="107" t="s">
        <v>1224</v>
      </c>
      <c r="AF221" s="107" t="s">
        <v>2850</v>
      </c>
      <c r="AG221" s="107" t="s">
        <v>295</v>
      </c>
      <c r="AH221" s="107">
        <v>26435</v>
      </c>
      <c r="AI221" s="120">
        <f>INDEX(Exposure_GWASs!F:F,MATCH(Charlie!AE221,Exposure_GWASs!C:C,0))</f>
        <v>249796</v>
      </c>
      <c r="AJ221" s="107" t="s">
        <v>2825</v>
      </c>
      <c r="AK221" s="107"/>
      <c r="AL221" s="107" t="s">
        <v>273</v>
      </c>
      <c r="AM221" s="107" t="s">
        <v>11</v>
      </c>
      <c r="AN221" s="107" t="s">
        <v>11</v>
      </c>
      <c r="AO221" s="107" t="s">
        <v>11</v>
      </c>
      <c r="AP221" s="107" t="s">
        <v>11</v>
      </c>
      <c r="AQ221" s="107" t="s">
        <v>138</v>
      </c>
      <c r="AR221" s="107" t="s">
        <v>11</v>
      </c>
      <c r="AS221" s="107" t="s">
        <v>2851</v>
      </c>
      <c r="AT221" s="107" t="s">
        <v>2852</v>
      </c>
      <c r="AU221" s="107" t="s">
        <v>10</v>
      </c>
      <c r="AV221" s="107" t="s">
        <v>2544</v>
      </c>
      <c r="AW221" s="107">
        <v>31</v>
      </c>
      <c r="AX221" s="107">
        <v>32</v>
      </c>
      <c r="AY221" s="105" t="s">
        <v>11</v>
      </c>
      <c r="AZ221" s="105" t="s">
        <v>201</v>
      </c>
      <c r="BA221" s="105" t="s">
        <v>2544</v>
      </c>
      <c r="BB221" s="107" t="s">
        <v>2853</v>
      </c>
      <c r="BC221" s="105"/>
      <c r="BD221" s="105"/>
      <c r="BE221" s="105"/>
      <c r="BF221" s="105"/>
      <c r="BG221" s="105"/>
      <c r="BH221" s="105"/>
      <c r="BI221" s="105" t="s">
        <v>1009</v>
      </c>
      <c r="BJ221" s="105" t="s">
        <v>2854</v>
      </c>
      <c r="BK221" s="105" t="s">
        <v>2855</v>
      </c>
      <c r="BL221" s="105" t="s">
        <v>1009</v>
      </c>
      <c r="BM221" s="105" t="s">
        <v>2856</v>
      </c>
      <c r="BN221" s="105" t="s">
        <v>2857</v>
      </c>
      <c r="BO221" s="105"/>
      <c r="BP221" s="105"/>
      <c r="BQ221" s="105" t="s">
        <v>1029</v>
      </c>
      <c r="BR221" s="105">
        <v>1.42</v>
      </c>
      <c r="BS221" s="105" t="s">
        <v>10</v>
      </c>
      <c r="BT221" s="105">
        <v>95</v>
      </c>
      <c r="BU221" s="105">
        <v>1</v>
      </c>
      <c r="BV221" s="105">
        <v>2.02</v>
      </c>
      <c r="BW221" s="105">
        <v>5.8000000000000003E-2</v>
      </c>
      <c r="BX221" s="105" t="s">
        <v>10</v>
      </c>
      <c r="BY221" s="105" t="s">
        <v>10</v>
      </c>
      <c r="BZ221" s="105" t="s">
        <v>2858</v>
      </c>
      <c r="CA221" s="105" t="s">
        <v>2859</v>
      </c>
      <c r="CB221" s="105" t="s">
        <v>11</v>
      </c>
      <c r="CC221" s="105" t="s">
        <v>1099</v>
      </c>
      <c r="CD221" s="106" t="s">
        <v>10</v>
      </c>
      <c r="CE221" s="105"/>
      <c r="CF221" s="105"/>
      <c r="CG221" s="105"/>
      <c r="CH221" s="105"/>
    </row>
    <row r="222" spans="1:86">
      <c r="A222" s="105">
        <v>64</v>
      </c>
      <c r="B222" s="105" t="s">
        <v>2437</v>
      </c>
      <c r="C222" s="105" t="s">
        <v>236</v>
      </c>
      <c r="D222" s="105" t="s">
        <v>2838</v>
      </c>
      <c r="E222" s="105">
        <v>2019</v>
      </c>
      <c r="F222" s="105" t="s">
        <v>2839</v>
      </c>
      <c r="G222" s="107" t="s">
        <v>2840</v>
      </c>
      <c r="H222" s="120" t="s">
        <v>2841</v>
      </c>
      <c r="I222" s="109" t="s">
        <v>2842</v>
      </c>
      <c r="J222" s="108" t="s">
        <v>2843</v>
      </c>
      <c r="K222" s="108" t="s">
        <v>2844</v>
      </c>
      <c r="L222" s="106" t="s">
        <v>2845</v>
      </c>
      <c r="M222" s="110" t="s">
        <v>2846</v>
      </c>
      <c r="N222" s="107" t="s">
        <v>15</v>
      </c>
      <c r="O222" s="107" t="s">
        <v>5819</v>
      </c>
      <c r="P222" s="107" t="s">
        <v>5816</v>
      </c>
      <c r="Q222" s="107" t="s">
        <v>5603</v>
      </c>
      <c r="R222" s="107" t="s">
        <v>2847</v>
      </c>
      <c r="S222" s="107" t="s">
        <v>123</v>
      </c>
      <c r="T222" s="107" t="s">
        <v>2848</v>
      </c>
      <c r="U222" s="107" t="s">
        <v>140</v>
      </c>
      <c r="V222" s="107">
        <v>3559</v>
      </c>
      <c r="W222" s="107">
        <v>27691</v>
      </c>
      <c r="X222" s="107">
        <v>3559</v>
      </c>
      <c r="Y222" s="107">
        <v>27691</v>
      </c>
      <c r="Z222" s="107" t="s">
        <v>10</v>
      </c>
      <c r="AA222" s="107" t="s">
        <v>2538</v>
      </c>
      <c r="AB222" s="107" t="s">
        <v>2849</v>
      </c>
      <c r="AC222" s="120" t="s">
        <v>2484</v>
      </c>
      <c r="AD222" s="120" t="s">
        <v>2484</v>
      </c>
      <c r="AE222" s="107" t="s">
        <v>1224</v>
      </c>
      <c r="AF222" s="107" t="s">
        <v>2850</v>
      </c>
      <c r="AG222" s="107" t="s">
        <v>295</v>
      </c>
      <c r="AH222" s="107">
        <v>26435</v>
      </c>
      <c r="AI222" s="120">
        <f>INDEX(Exposure_GWASs!F:F,MATCH(Charlie!AE222,Exposure_GWASs!C:C,0))</f>
        <v>249796</v>
      </c>
      <c r="AJ222" s="107" t="s">
        <v>2825</v>
      </c>
      <c r="AK222" s="107"/>
      <c r="AL222" s="107" t="s">
        <v>273</v>
      </c>
      <c r="AM222" s="107" t="s">
        <v>11</v>
      </c>
      <c r="AN222" s="107" t="s">
        <v>11</v>
      </c>
      <c r="AO222" s="107" t="s">
        <v>11</v>
      </c>
      <c r="AP222" s="107" t="s">
        <v>11</v>
      </c>
      <c r="AQ222" s="107" t="s">
        <v>2448</v>
      </c>
      <c r="AR222" s="107" t="s">
        <v>11</v>
      </c>
      <c r="AS222" s="107" t="s">
        <v>2851</v>
      </c>
      <c r="AT222" s="107" t="s">
        <v>2852</v>
      </c>
      <c r="AU222" s="107" t="s">
        <v>10</v>
      </c>
      <c r="AV222" s="107" t="s">
        <v>2544</v>
      </c>
      <c r="AW222" s="107">
        <v>31</v>
      </c>
      <c r="AX222" s="107">
        <v>32</v>
      </c>
      <c r="AY222" s="105" t="s">
        <v>11</v>
      </c>
      <c r="AZ222" s="105" t="s">
        <v>201</v>
      </c>
      <c r="BA222" s="105" t="s">
        <v>2544</v>
      </c>
      <c r="BB222" s="107" t="s">
        <v>13</v>
      </c>
      <c r="BC222" s="105" t="s">
        <v>17</v>
      </c>
      <c r="BD222" s="105" t="s">
        <v>26</v>
      </c>
      <c r="BE222" s="105" t="s">
        <v>75</v>
      </c>
      <c r="BF222" s="105"/>
      <c r="BG222" s="105"/>
      <c r="BH222" s="105" t="s">
        <v>1011</v>
      </c>
      <c r="BI222" s="105" t="s">
        <v>1009</v>
      </c>
      <c r="BJ222" s="105" t="s">
        <v>2854</v>
      </c>
      <c r="BK222" s="105" t="s">
        <v>2855</v>
      </c>
      <c r="BL222" s="105" t="s">
        <v>1009</v>
      </c>
      <c r="BM222" s="105" t="s">
        <v>2856</v>
      </c>
      <c r="BN222" s="105" t="s">
        <v>2857</v>
      </c>
      <c r="BO222" s="105"/>
      <c r="BP222" s="105"/>
      <c r="BQ222" s="105" t="s">
        <v>1029</v>
      </c>
      <c r="BR222" s="105">
        <v>1.41</v>
      </c>
      <c r="BS222" s="105" t="s">
        <v>10</v>
      </c>
      <c r="BT222" s="105">
        <v>95</v>
      </c>
      <c r="BU222" s="105">
        <v>0.96</v>
      </c>
      <c r="BV222" s="105">
        <v>2.08</v>
      </c>
      <c r="BW222" s="105">
        <v>8.8999999999999996E-2</v>
      </c>
      <c r="BX222" s="105" t="s">
        <v>10</v>
      </c>
      <c r="BY222" s="105" t="s">
        <v>10</v>
      </c>
      <c r="BZ222" s="105" t="s">
        <v>2858</v>
      </c>
      <c r="CA222" s="105" t="s">
        <v>2859</v>
      </c>
      <c r="CB222" s="105" t="s">
        <v>11</v>
      </c>
      <c r="CC222" s="105" t="s">
        <v>1099</v>
      </c>
      <c r="CD222" s="106" t="s">
        <v>10</v>
      </c>
      <c r="CE222" s="105"/>
      <c r="CF222" s="105"/>
      <c r="CG222" s="105"/>
      <c r="CH222" s="105"/>
    </row>
    <row r="223" spans="1:86">
      <c r="A223" s="105">
        <v>64</v>
      </c>
      <c r="B223" s="105" t="s">
        <v>2437</v>
      </c>
      <c r="C223" s="105" t="s">
        <v>236</v>
      </c>
      <c r="D223" s="105" t="s">
        <v>2838</v>
      </c>
      <c r="E223" s="105">
        <v>2019</v>
      </c>
      <c r="F223" s="105" t="s">
        <v>2839</v>
      </c>
      <c r="G223" s="107" t="s">
        <v>2840</v>
      </c>
      <c r="H223" s="120" t="s">
        <v>2841</v>
      </c>
      <c r="I223" s="109" t="s">
        <v>2842</v>
      </c>
      <c r="J223" s="108" t="s">
        <v>2843</v>
      </c>
      <c r="K223" s="108" t="s">
        <v>2844</v>
      </c>
      <c r="L223" s="106" t="s">
        <v>2845</v>
      </c>
      <c r="M223" s="110" t="s">
        <v>2846</v>
      </c>
      <c r="N223" s="107" t="s">
        <v>15</v>
      </c>
      <c r="O223" s="107" t="s">
        <v>5819</v>
      </c>
      <c r="P223" s="107" t="s">
        <v>5817</v>
      </c>
      <c r="Q223" s="107" t="s">
        <v>5603</v>
      </c>
      <c r="R223" s="107" t="s">
        <v>2860</v>
      </c>
      <c r="S223" s="107" t="s">
        <v>123</v>
      </c>
      <c r="T223" s="107" t="s">
        <v>2861</v>
      </c>
      <c r="U223" s="107" t="s">
        <v>140</v>
      </c>
      <c r="V223" s="107">
        <v>2780</v>
      </c>
      <c r="W223" s="107">
        <v>27691</v>
      </c>
      <c r="X223" s="107">
        <v>2780</v>
      </c>
      <c r="Y223" s="107">
        <v>27691</v>
      </c>
      <c r="Z223" s="107" t="s">
        <v>10</v>
      </c>
      <c r="AA223" s="107" t="s">
        <v>2538</v>
      </c>
      <c r="AB223" s="107" t="s">
        <v>2849</v>
      </c>
      <c r="AC223" s="120" t="s">
        <v>2484</v>
      </c>
      <c r="AD223" s="120" t="s">
        <v>2484</v>
      </c>
      <c r="AE223" s="107" t="s">
        <v>1224</v>
      </c>
      <c r="AF223" s="107" t="s">
        <v>2850</v>
      </c>
      <c r="AG223" s="107" t="s">
        <v>295</v>
      </c>
      <c r="AH223" s="107">
        <v>26435</v>
      </c>
      <c r="AI223" s="120">
        <f>INDEX(Exposure_GWASs!F:F,MATCH(Charlie!AE223,Exposure_GWASs!C:C,0))</f>
        <v>249796</v>
      </c>
      <c r="AJ223" s="107" t="s">
        <v>2825</v>
      </c>
      <c r="AK223" s="107"/>
      <c r="AL223" s="107" t="s">
        <v>273</v>
      </c>
      <c r="AM223" s="107" t="s">
        <v>11</v>
      </c>
      <c r="AN223" s="107" t="s">
        <v>11</v>
      </c>
      <c r="AO223" s="107" t="s">
        <v>11</v>
      </c>
      <c r="AP223" s="107" t="s">
        <v>11</v>
      </c>
      <c r="AQ223" s="107" t="s">
        <v>2448</v>
      </c>
      <c r="AR223" s="107" t="s">
        <v>11</v>
      </c>
      <c r="AS223" s="107" t="s">
        <v>2851</v>
      </c>
      <c r="AT223" s="107" t="s">
        <v>2852</v>
      </c>
      <c r="AU223" s="107" t="s">
        <v>10</v>
      </c>
      <c r="AV223" s="107" t="s">
        <v>2544</v>
      </c>
      <c r="AW223" s="107">
        <v>31</v>
      </c>
      <c r="AX223" s="107">
        <v>32</v>
      </c>
      <c r="AY223" s="105" t="s">
        <v>11</v>
      </c>
      <c r="AZ223" s="105" t="s">
        <v>201</v>
      </c>
      <c r="BA223" s="105" t="s">
        <v>2544</v>
      </c>
      <c r="BB223" s="107" t="s">
        <v>13</v>
      </c>
      <c r="BC223" s="105" t="s">
        <v>17</v>
      </c>
      <c r="BD223" s="105" t="s">
        <v>26</v>
      </c>
      <c r="BE223" s="105" t="s">
        <v>75</v>
      </c>
      <c r="BF223" s="105"/>
      <c r="BG223" s="105"/>
      <c r="BH223" s="105" t="s">
        <v>1011</v>
      </c>
      <c r="BI223" s="105" t="s">
        <v>1009</v>
      </c>
      <c r="BJ223" s="105" t="s">
        <v>2854</v>
      </c>
      <c r="BK223" s="105" t="s">
        <v>2855</v>
      </c>
      <c r="BL223" s="105" t="s">
        <v>1009</v>
      </c>
      <c r="BM223" s="105" t="s">
        <v>2856</v>
      </c>
      <c r="BN223" s="105" t="s">
        <v>2857</v>
      </c>
      <c r="BO223" s="105"/>
      <c r="BP223" s="105"/>
      <c r="BQ223" s="105" t="s">
        <v>1029</v>
      </c>
      <c r="BR223" s="105">
        <v>1.19</v>
      </c>
      <c r="BS223" s="105" t="s">
        <v>10</v>
      </c>
      <c r="BT223" s="105">
        <v>95</v>
      </c>
      <c r="BU223" s="105">
        <v>0.77</v>
      </c>
      <c r="BV223" s="105">
        <v>1.82</v>
      </c>
      <c r="BW223" s="105">
        <v>0.442</v>
      </c>
      <c r="BX223" s="105" t="s">
        <v>10</v>
      </c>
      <c r="BY223" s="105" t="s">
        <v>10</v>
      </c>
      <c r="BZ223" s="105" t="s">
        <v>2858</v>
      </c>
      <c r="CA223" s="105" t="s">
        <v>2859</v>
      </c>
      <c r="CB223" s="105" t="s">
        <v>11</v>
      </c>
      <c r="CC223" s="105" t="s">
        <v>1099</v>
      </c>
      <c r="CD223" s="106" t="s">
        <v>10</v>
      </c>
      <c r="CE223" s="105"/>
      <c r="CF223" s="105"/>
      <c r="CG223" s="105"/>
      <c r="CH223" s="105"/>
    </row>
    <row r="224" spans="1:86">
      <c r="A224" s="105">
        <v>64</v>
      </c>
      <c r="B224" s="105" t="s">
        <v>2437</v>
      </c>
      <c r="C224" s="105" t="s">
        <v>236</v>
      </c>
      <c r="D224" s="105" t="s">
        <v>2838</v>
      </c>
      <c r="E224" s="105">
        <v>2019</v>
      </c>
      <c r="F224" s="105" t="s">
        <v>2839</v>
      </c>
      <c r="G224" s="107" t="s">
        <v>2840</v>
      </c>
      <c r="H224" s="120" t="s">
        <v>2841</v>
      </c>
      <c r="I224" s="109" t="s">
        <v>2842</v>
      </c>
      <c r="J224" s="108" t="s">
        <v>2843</v>
      </c>
      <c r="K224" s="108" t="s">
        <v>2844</v>
      </c>
      <c r="L224" s="106" t="s">
        <v>2845</v>
      </c>
      <c r="M224" s="110" t="s">
        <v>2846</v>
      </c>
      <c r="N224" s="107" t="s">
        <v>15</v>
      </c>
      <c r="O224" s="107" t="s">
        <v>5819</v>
      </c>
      <c r="P224" s="107" t="s">
        <v>5818</v>
      </c>
      <c r="Q224" s="107" t="s">
        <v>5603</v>
      </c>
      <c r="R224" s="107" t="s">
        <v>2862</v>
      </c>
      <c r="S224" s="107" t="s">
        <v>123</v>
      </c>
      <c r="T224" s="107" t="s">
        <v>2863</v>
      </c>
      <c r="U224" s="107" t="s">
        <v>140</v>
      </c>
      <c r="V224" s="107">
        <v>4226</v>
      </c>
      <c r="W224" s="107">
        <v>27691</v>
      </c>
      <c r="X224" s="107">
        <v>4226</v>
      </c>
      <c r="Y224" s="107">
        <v>27691</v>
      </c>
      <c r="Z224" s="107" t="s">
        <v>10</v>
      </c>
      <c r="AA224" s="107" t="s">
        <v>2538</v>
      </c>
      <c r="AB224" s="107" t="s">
        <v>2849</v>
      </c>
      <c r="AC224" s="120" t="s">
        <v>2484</v>
      </c>
      <c r="AD224" s="120" t="s">
        <v>2484</v>
      </c>
      <c r="AE224" s="107" t="s">
        <v>1224</v>
      </c>
      <c r="AF224" s="107" t="s">
        <v>2850</v>
      </c>
      <c r="AG224" s="107" t="s">
        <v>295</v>
      </c>
      <c r="AH224" s="107">
        <v>26435</v>
      </c>
      <c r="AI224" s="120">
        <f>INDEX(Exposure_GWASs!F:F,MATCH(Charlie!AE224,Exposure_GWASs!C:C,0))</f>
        <v>249796</v>
      </c>
      <c r="AJ224" s="107" t="s">
        <v>2825</v>
      </c>
      <c r="AK224" s="107"/>
      <c r="AL224" s="107" t="s">
        <v>273</v>
      </c>
      <c r="AM224" s="107" t="s">
        <v>11</v>
      </c>
      <c r="AN224" s="107" t="s">
        <v>11</v>
      </c>
      <c r="AO224" s="107" t="s">
        <v>11</v>
      </c>
      <c r="AP224" s="107" t="s">
        <v>11</v>
      </c>
      <c r="AQ224" s="107" t="s">
        <v>138</v>
      </c>
      <c r="AR224" s="107" t="s">
        <v>11</v>
      </c>
      <c r="AS224" s="107" t="s">
        <v>2851</v>
      </c>
      <c r="AT224" s="107" t="s">
        <v>2852</v>
      </c>
      <c r="AU224" s="107" t="s">
        <v>10</v>
      </c>
      <c r="AV224" s="107" t="s">
        <v>2544</v>
      </c>
      <c r="AW224" s="107">
        <v>31</v>
      </c>
      <c r="AX224" s="107">
        <v>32</v>
      </c>
      <c r="AY224" s="105" t="s">
        <v>11</v>
      </c>
      <c r="AZ224" s="105" t="s">
        <v>201</v>
      </c>
      <c r="BA224" s="105" t="s">
        <v>2544</v>
      </c>
      <c r="BB224" s="107" t="s">
        <v>13</v>
      </c>
      <c r="BC224" s="105" t="s">
        <v>17</v>
      </c>
      <c r="BD224" s="105" t="s">
        <v>26</v>
      </c>
      <c r="BE224" s="105" t="s">
        <v>75</v>
      </c>
      <c r="BF224" s="105"/>
      <c r="BG224" s="105"/>
      <c r="BH224" s="105" t="s">
        <v>1011</v>
      </c>
      <c r="BI224" s="105" t="s">
        <v>1009</v>
      </c>
      <c r="BJ224" s="105" t="s">
        <v>2854</v>
      </c>
      <c r="BK224" s="105" t="s">
        <v>2855</v>
      </c>
      <c r="BL224" s="105" t="s">
        <v>1009</v>
      </c>
      <c r="BM224" s="105" t="s">
        <v>2856</v>
      </c>
      <c r="BN224" s="105" t="s">
        <v>2857</v>
      </c>
      <c r="BO224" s="105"/>
      <c r="BP224" s="105"/>
      <c r="BQ224" s="105" t="s">
        <v>1029</v>
      </c>
      <c r="BR224" s="105">
        <v>1.24</v>
      </c>
      <c r="BS224" s="105" t="s">
        <v>10</v>
      </c>
      <c r="BT224" s="105">
        <v>95</v>
      </c>
      <c r="BU224" s="105">
        <v>0.86</v>
      </c>
      <c r="BV224" s="105">
        <v>1.79</v>
      </c>
      <c r="BW224" s="105">
        <v>0.26600000000000001</v>
      </c>
      <c r="BX224" s="105" t="s">
        <v>10</v>
      </c>
      <c r="BY224" s="105" t="s">
        <v>10</v>
      </c>
      <c r="BZ224" s="105" t="s">
        <v>2858</v>
      </c>
      <c r="CA224" s="105" t="s">
        <v>2859</v>
      </c>
      <c r="CB224" s="105" t="s">
        <v>11</v>
      </c>
      <c r="CC224" s="105" t="s">
        <v>1099</v>
      </c>
      <c r="CD224" s="106" t="s">
        <v>10</v>
      </c>
      <c r="CE224" s="105"/>
      <c r="CF224" s="105"/>
      <c r="CG224" s="105"/>
      <c r="CH224" s="105"/>
    </row>
    <row r="225" spans="1:86">
      <c r="A225" s="105">
        <v>65</v>
      </c>
      <c r="B225" s="105" t="s">
        <v>2437</v>
      </c>
      <c r="C225" s="105" t="s">
        <v>236</v>
      </c>
      <c r="D225" s="105" t="s">
        <v>2864</v>
      </c>
      <c r="E225" s="105">
        <v>2014</v>
      </c>
      <c r="F225" s="105" t="s">
        <v>2865</v>
      </c>
      <c r="G225" s="107" t="s">
        <v>2866</v>
      </c>
      <c r="H225" s="107" t="s">
        <v>2867</v>
      </c>
      <c r="I225" s="108" t="s">
        <v>2868</v>
      </c>
      <c r="J225" s="108" t="s">
        <v>2869</v>
      </c>
      <c r="K225" s="108" t="s">
        <v>2870</v>
      </c>
      <c r="L225" s="107" t="s">
        <v>2871</v>
      </c>
      <c r="M225" s="107" t="s">
        <v>2872</v>
      </c>
      <c r="N225" s="107" t="s">
        <v>12</v>
      </c>
      <c r="O225" s="107" t="s">
        <v>712</v>
      </c>
      <c r="P225" s="107" t="s">
        <v>712</v>
      </c>
      <c r="Q225" s="107" t="s">
        <v>5600</v>
      </c>
      <c r="R225" s="107" t="s">
        <v>2822</v>
      </c>
      <c r="S225" s="107" t="s">
        <v>123</v>
      </c>
      <c r="T225" s="107" t="s">
        <v>139</v>
      </c>
      <c r="U225" s="107" t="s">
        <v>140</v>
      </c>
      <c r="V225" s="107">
        <v>20677</v>
      </c>
      <c r="W225" s="107" t="s">
        <v>10</v>
      </c>
      <c r="X225" s="107" t="s">
        <v>10</v>
      </c>
      <c r="Y225" s="107" t="s">
        <v>10</v>
      </c>
      <c r="Z225" s="107" t="s">
        <v>10</v>
      </c>
      <c r="AA225" s="107" t="s">
        <v>2465</v>
      </c>
      <c r="AB225" s="107" t="str">
        <f>INDEX(Outcome_GWASs!E:E,MATCH(Charlie!S225,Outcome_GWASs!C:C,0))</f>
        <v>Manually fill</v>
      </c>
      <c r="AC225" s="120" t="str">
        <f>INDEX(Exposure_GWASs!G:G,MATCH(Charlie!AE225,Exposure_GWASs!C:C,0))</f>
        <v>BMI</v>
      </c>
      <c r="AD225" s="120" t="s">
        <v>2484</v>
      </c>
      <c r="AE225" s="107" t="s">
        <v>1348</v>
      </c>
      <c r="AF225" s="107" t="s">
        <v>139</v>
      </c>
      <c r="AG225" s="107" t="s">
        <v>295</v>
      </c>
      <c r="AH225" s="107">
        <f>V225</f>
        <v>20677</v>
      </c>
      <c r="AI225" s="120">
        <f>INDEX(Exposure_GWASs!F:F,MATCH(Charlie!AE225,Exposure_GWASs!C:C,0))</f>
        <v>108912</v>
      </c>
      <c r="AJ225" s="105" t="s">
        <v>2825</v>
      </c>
      <c r="AK225" s="107" t="s">
        <v>2465</v>
      </c>
      <c r="AL225" s="107" t="s">
        <v>273</v>
      </c>
      <c r="AM225" s="107" t="s">
        <v>11</v>
      </c>
      <c r="AN225" s="107" t="s">
        <v>11</v>
      </c>
      <c r="AO225" s="107" t="s">
        <v>11</v>
      </c>
      <c r="AP225" s="107" t="s">
        <v>2873</v>
      </c>
      <c r="AQ225" s="107" t="s">
        <v>246</v>
      </c>
      <c r="AR225" s="107" t="s">
        <v>11</v>
      </c>
      <c r="AS225" s="107" t="s">
        <v>11</v>
      </c>
      <c r="AT225" s="107" t="s">
        <v>11</v>
      </c>
      <c r="AU225" s="107" t="s">
        <v>10</v>
      </c>
      <c r="AV225" s="107" t="s">
        <v>10</v>
      </c>
      <c r="AW225" s="107">
        <v>14</v>
      </c>
      <c r="AX225" s="107">
        <f>INDEX(Exposure_GWASs!S:S,MATCH(Charlie!AE225,Exposure_GWASs!C:C,0))</f>
        <v>11</v>
      </c>
      <c r="AY225" s="105" t="s">
        <v>11</v>
      </c>
      <c r="AZ225" s="105" t="s">
        <v>11</v>
      </c>
      <c r="BA225" s="105" t="s">
        <v>2544</v>
      </c>
      <c r="BB225" s="107" t="s">
        <v>22</v>
      </c>
      <c r="BC225" s="105" t="s">
        <v>11</v>
      </c>
      <c r="BD225" s="105"/>
      <c r="BE225" s="105"/>
      <c r="BF225" s="105"/>
      <c r="BG225" s="105"/>
      <c r="BH225" s="105" t="s">
        <v>2874</v>
      </c>
      <c r="BI225" s="105" t="s">
        <v>2875</v>
      </c>
      <c r="BJ225" s="105" t="s">
        <v>1026</v>
      </c>
      <c r="BK225" s="105" t="s">
        <v>2876</v>
      </c>
      <c r="BL225" s="105" t="s">
        <v>1009</v>
      </c>
      <c r="BM225" s="105" t="s">
        <v>1009</v>
      </c>
      <c r="BN225" s="105" t="s">
        <v>1009</v>
      </c>
      <c r="BO225" s="105" t="s">
        <v>128</v>
      </c>
      <c r="BP225" s="105" t="s">
        <v>2277</v>
      </c>
      <c r="BQ225" s="105" t="s">
        <v>1012</v>
      </c>
      <c r="BR225" s="105">
        <v>0.18</v>
      </c>
      <c r="BS225" s="105"/>
      <c r="BT225" s="105">
        <v>95</v>
      </c>
      <c r="BU225" s="105">
        <v>0.12</v>
      </c>
      <c r="BV225" s="105">
        <v>0.24</v>
      </c>
      <c r="BW225" s="105" t="s">
        <v>10</v>
      </c>
      <c r="BX225" s="105" t="s">
        <v>10</v>
      </c>
      <c r="BY225" s="105" t="s">
        <v>10</v>
      </c>
      <c r="BZ225" s="105" t="s">
        <v>2877</v>
      </c>
      <c r="CA225" s="105" t="s">
        <v>2878</v>
      </c>
      <c r="CB225" s="105" t="s">
        <v>2879</v>
      </c>
      <c r="CC225" s="105" t="s">
        <v>1099</v>
      </c>
      <c r="CD225" s="106" t="s">
        <v>10</v>
      </c>
      <c r="CE225" s="105"/>
      <c r="CF225" s="105"/>
      <c r="CG225" s="105"/>
      <c r="CH225" s="105"/>
    </row>
    <row r="226" spans="1:86">
      <c r="A226" s="105">
        <v>65</v>
      </c>
      <c r="B226" s="105" t="s">
        <v>2437</v>
      </c>
      <c r="C226" s="105" t="s">
        <v>236</v>
      </c>
      <c r="D226" s="105" t="s">
        <v>2864</v>
      </c>
      <c r="E226" s="105">
        <v>2014</v>
      </c>
      <c r="F226" s="105" t="s">
        <v>2865</v>
      </c>
      <c r="G226" s="107" t="s">
        <v>2866</v>
      </c>
      <c r="H226" s="107" t="s">
        <v>2867</v>
      </c>
      <c r="I226" s="108" t="s">
        <v>2868</v>
      </c>
      <c r="J226" s="108" t="s">
        <v>2869</v>
      </c>
      <c r="K226" s="108" t="s">
        <v>2870</v>
      </c>
      <c r="L226" s="107" t="s">
        <v>2871</v>
      </c>
      <c r="M226" s="107" t="s">
        <v>2872</v>
      </c>
      <c r="N226" s="107" t="s">
        <v>12</v>
      </c>
      <c r="O226" s="107" t="s">
        <v>714</v>
      </c>
      <c r="P226" s="107" t="s">
        <v>714</v>
      </c>
      <c r="Q226" s="107" t="s">
        <v>5600</v>
      </c>
      <c r="R226" s="107" t="s">
        <v>2822</v>
      </c>
      <c r="S226" s="107" t="s">
        <v>123</v>
      </c>
      <c r="T226" s="107" t="s">
        <v>139</v>
      </c>
      <c r="U226" s="107" t="s">
        <v>140</v>
      </c>
      <c r="V226" s="107">
        <v>12758</v>
      </c>
      <c r="W226" s="107" t="s">
        <v>10</v>
      </c>
      <c r="X226" s="107" t="s">
        <v>10</v>
      </c>
      <c r="Y226" s="107" t="s">
        <v>10</v>
      </c>
      <c r="Z226" s="107" t="s">
        <v>10</v>
      </c>
      <c r="AA226" s="107" t="s">
        <v>2465</v>
      </c>
      <c r="AB226" s="107" t="str">
        <f>INDEX(Outcome_GWASs!E:E,MATCH(Charlie!S226,Outcome_GWASs!C:C,0))</f>
        <v>Manually fill</v>
      </c>
      <c r="AC226" s="120" t="str">
        <f>INDEX(Exposure_GWASs!G:G,MATCH(Charlie!AE226,Exposure_GWASs!C:C,0))</f>
        <v>BMI</v>
      </c>
      <c r="AD226" s="120" t="s">
        <v>2484</v>
      </c>
      <c r="AE226" s="107" t="s">
        <v>1348</v>
      </c>
      <c r="AF226" s="107" t="s">
        <v>139</v>
      </c>
      <c r="AG226" s="107" t="s">
        <v>295</v>
      </c>
      <c r="AH226" s="107">
        <f t="shared" ref="AH226:AH234" si="5">V226</f>
        <v>12758</v>
      </c>
      <c r="AI226" s="120">
        <f>INDEX(Exposure_GWASs!F:F,MATCH(Charlie!AE226,Exposure_GWASs!C:C,0))</f>
        <v>108912</v>
      </c>
      <c r="AJ226" s="105" t="s">
        <v>2825</v>
      </c>
      <c r="AK226" s="107" t="s">
        <v>2465</v>
      </c>
      <c r="AL226" s="107" t="s">
        <v>273</v>
      </c>
      <c r="AM226" s="107" t="s">
        <v>11</v>
      </c>
      <c r="AN226" s="107" t="s">
        <v>11</v>
      </c>
      <c r="AO226" s="107" t="s">
        <v>11</v>
      </c>
      <c r="AP226" s="107" t="s">
        <v>2873</v>
      </c>
      <c r="AQ226" s="107" t="s">
        <v>246</v>
      </c>
      <c r="AR226" s="107" t="s">
        <v>11</v>
      </c>
      <c r="AS226" s="107" t="s">
        <v>11</v>
      </c>
      <c r="AT226" s="107" t="s">
        <v>11</v>
      </c>
      <c r="AU226" s="107" t="s">
        <v>10</v>
      </c>
      <c r="AV226" s="107" t="s">
        <v>10</v>
      </c>
      <c r="AW226" s="107">
        <v>14</v>
      </c>
      <c r="AX226" s="107">
        <f>INDEX(Exposure_GWASs!S:S,MATCH(Charlie!AE226,Exposure_GWASs!C:C,0))</f>
        <v>11</v>
      </c>
      <c r="AY226" s="105" t="s">
        <v>11</v>
      </c>
      <c r="AZ226" s="105" t="s">
        <v>11</v>
      </c>
      <c r="BA226" s="105" t="s">
        <v>2544</v>
      </c>
      <c r="BB226" s="107" t="s">
        <v>22</v>
      </c>
      <c r="BC226" s="105" t="s">
        <v>11</v>
      </c>
      <c r="BD226" s="105"/>
      <c r="BE226" s="105"/>
      <c r="BF226" s="105"/>
      <c r="BG226" s="105"/>
      <c r="BH226" s="105" t="s">
        <v>2874</v>
      </c>
      <c r="BI226" s="105" t="s">
        <v>2875</v>
      </c>
      <c r="BJ226" s="105" t="s">
        <v>1026</v>
      </c>
      <c r="BK226" s="105" t="s">
        <v>2876</v>
      </c>
      <c r="BL226" s="105" t="s">
        <v>1009</v>
      </c>
      <c r="BM226" s="105" t="s">
        <v>1009</v>
      </c>
      <c r="BN226" s="105" t="s">
        <v>1009</v>
      </c>
      <c r="BO226" s="105" t="s">
        <v>128</v>
      </c>
      <c r="BP226" s="105" t="s">
        <v>2880</v>
      </c>
      <c r="BQ226" s="105" t="s">
        <v>1012</v>
      </c>
      <c r="BR226" s="105">
        <v>8.4700000000000006</v>
      </c>
      <c r="BS226" s="105"/>
      <c r="BT226" s="105">
        <v>95</v>
      </c>
      <c r="BU226" s="105">
        <v>5.94</v>
      </c>
      <c r="BV226" s="105">
        <v>11.06</v>
      </c>
      <c r="BW226" s="105" t="s">
        <v>10</v>
      </c>
      <c r="BX226" s="105" t="s">
        <v>10</v>
      </c>
      <c r="BY226" s="105" t="s">
        <v>10</v>
      </c>
      <c r="BZ226" s="69" t="s">
        <v>2877</v>
      </c>
      <c r="CA226" s="105" t="s">
        <v>2878</v>
      </c>
      <c r="CB226" s="105" t="s">
        <v>2879</v>
      </c>
      <c r="CC226" s="105" t="s">
        <v>1099</v>
      </c>
      <c r="CD226" s="106" t="s">
        <v>10</v>
      </c>
      <c r="CE226" s="105"/>
      <c r="CF226" s="105"/>
      <c r="CG226" s="105"/>
      <c r="CH226" s="105"/>
    </row>
    <row r="227" spans="1:86">
      <c r="A227" s="105">
        <v>65</v>
      </c>
      <c r="B227" s="105" t="s">
        <v>2437</v>
      </c>
      <c r="C227" s="105" t="s">
        <v>236</v>
      </c>
      <c r="D227" s="105" t="s">
        <v>2864</v>
      </c>
      <c r="E227" s="105">
        <v>2014</v>
      </c>
      <c r="F227" s="105" t="s">
        <v>2865</v>
      </c>
      <c r="G227" s="107" t="s">
        <v>2866</v>
      </c>
      <c r="H227" s="107" t="s">
        <v>2867</v>
      </c>
      <c r="I227" s="108" t="s">
        <v>2868</v>
      </c>
      <c r="J227" s="108" t="s">
        <v>2869</v>
      </c>
      <c r="K227" s="108" t="s">
        <v>2870</v>
      </c>
      <c r="L227" s="107" t="s">
        <v>2871</v>
      </c>
      <c r="M227" s="107" t="s">
        <v>2872</v>
      </c>
      <c r="N227" s="107" t="s">
        <v>12</v>
      </c>
      <c r="O227" s="107" t="s">
        <v>2881</v>
      </c>
      <c r="P227" s="107" t="s">
        <v>2881</v>
      </c>
      <c r="Q227" s="107" t="s">
        <v>5600</v>
      </c>
      <c r="R227" s="107" t="s">
        <v>2822</v>
      </c>
      <c r="S227" s="107" t="s">
        <v>123</v>
      </c>
      <c r="T227" s="107" t="s">
        <v>139</v>
      </c>
      <c r="U227" s="107" t="s">
        <v>140</v>
      </c>
      <c r="V227" s="107">
        <v>24319</v>
      </c>
      <c r="W227" s="107" t="s">
        <v>10</v>
      </c>
      <c r="X227" s="107" t="s">
        <v>10</v>
      </c>
      <c r="Y227" s="107" t="s">
        <v>10</v>
      </c>
      <c r="Z227" s="107" t="s">
        <v>10</v>
      </c>
      <c r="AA227" s="107" t="s">
        <v>2465</v>
      </c>
      <c r="AB227" s="107" t="str">
        <f>INDEX(Outcome_GWASs!E:E,MATCH(Charlie!S227,Outcome_GWASs!C:C,0))</f>
        <v>Manually fill</v>
      </c>
      <c r="AC227" s="120" t="str">
        <f>INDEX(Exposure_GWASs!G:G,MATCH(Charlie!AE227,Exposure_GWASs!C:C,0))</f>
        <v>BMI</v>
      </c>
      <c r="AD227" s="120" t="s">
        <v>2484</v>
      </c>
      <c r="AE227" s="107" t="s">
        <v>1348</v>
      </c>
      <c r="AF227" s="107" t="s">
        <v>139</v>
      </c>
      <c r="AG227" s="107" t="s">
        <v>295</v>
      </c>
      <c r="AH227" s="107">
        <f t="shared" si="5"/>
        <v>24319</v>
      </c>
      <c r="AI227" s="120">
        <f>INDEX(Exposure_GWASs!F:F,MATCH(Charlie!AE227,Exposure_GWASs!C:C,0))</f>
        <v>108912</v>
      </c>
      <c r="AJ227" s="105" t="s">
        <v>2825</v>
      </c>
      <c r="AK227" s="107" t="s">
        <v>2465</v>
      </c>
      <c r="AL227" s="107" t="s">
        <v>273</v>
      </c>
      <c r="AM227" s="107" t="s">
        <v>11</v>
      </c>
      <c r="AN227" s="107" t="s">
        <v>11</v>
      </c>
      <c r="AO227" s="107" t="s">
        <v>11</v>
      </c>
      <c r="AP227" s="107" t="s">
        <v>2873</v>
      </c>
      <c r="AQ227" s="107" t="s">
        <v>246</v>
      </c>
      <c r="AR227" s="107" t="s">
        <v>11</v>
      </c>
      <c r="AS227" s="107" t="s">
        <v>11</v>
      </c>
      <c r="AT227" s="107" t="s">
        <v>11</v>
      </c>
      <c r="AU227" s="107" t="s">
        <v>10</v>
      </c>
      <c r="AV227" s="107" t="s">
        <v>10</v>
      </c>
      <c r="AW227" s="107">
        <v>14</v>
      </c>
      <c r="AX227" s="107">
        <f>INDEX(Exposure_GWASs!S:S,MATCH(Charlie!AE227,Exposure_GWASs!C:C,0))</f>
        <v>11</v>
      </c>
      <c r="AY227" s="105" t="s">
        <v>11</v>
      </c>
      <c r="AZ227" s="105" t="s">
        <v>11</v>
      </c>
      <c r="BA227" s="105" t="s">
        <v>2544</v>
      </c>
      <c r="BB227" s="107" t="s">
        <v>22</v>
      </c>
      <c r="BC227" s="105" t="s">
        <v>11</v>
      </c>
      <c r="BD227" s="105"/>
      <c r="BE227" s="105"/>
      <c r="BF227" s="105"/>
      <c r="BG227" s="105"/>
      <c r="BH227" s="105" t="s">
        <v>2874</v>
      </c>
      <c r="BI227" s="105" t="s">
        <v>2875</v>
      </c>
      <c r="BJ227" s="105" t="s">
        <v>1026</v>
      </c>
      <c r="BK227" s="105" t="s">
        <v>2876</v>
      </c>
      <c r="BL227" s="105" t="s">
        <v>1009</v>
      </c>
      <c r="BM227" s="105" t="s">
        <v>1009</v>
      </c>
      <c r="BN227" s="105" t="s">
        <v>1009</v>
      </c>
      <c r="BO227" s="105" t="s">
        <v>128</v>
      </c>
      <c r="BP227" s="105" t="s">
        <v>2882</v>
      </c>
      <c r="BQ227" s="105" t="s">
        <v>1012</v>
      </c>
      <c r="BR227" s="105">
        <v>12</v>
      </c>
      <c r="BS227" s="105"/>
      <c r="BT227" s="105">
        <v>95</v>
      </c>
      <c r="BU227" s="105">
        <v>7.95</v>
      </c>
      <c r="BV227" s="105">
        <v>16.190000000000001</v>
      </c>
      <c r="BW227" s="105" t="s">
        <v>10</v>
      </c>
      <c r="BX227" s="105" t="s">
        <v>10</v>
      </c>
      <c r="BY227" s="105" t="s">
        <v>10</v>
      </c>
      <c r="BZ227" s="69" t="s">
        <v>2877</v>
      </c>
      <c r="CA227" s="105" t="s">
        <v>2878</v>
      </c>
      <c r="CB227" s="105" t="s">
        <v>2879</v>
      </c>
      <c r="CC227" s="105" t="s">
        <v>1099</v>
      </c>
      <c r="CD227" s="106" t="s">
        <v>10</v>
      </c>
      <c r="CE227" s="105"/>
      <c r="CF227" s="105"/>
      <c r="CG227" s="105"/>
      <c r="CH227" s="105"/>
    </row>
    <row r="228" spans="1:86">
      <c r="A228" s="105">
        <v>65</v>
      </c>
      <c r="B228" s="105" t="s">
        <v>2437</v>
      </c>
      <c r="C228" s="105" t="s">
        <v>236</v>
      </c>
      <c r="D228" s="105" t="s">
        <v>2864</v>
      </c>
      <c r="E228" s="105">
        <v>2014</v>
      </c>
      <c r="F228" s="105" t="s">
        <v>2865</v>
      </c>
      <c r="G228" s="107" t="s">
        <v>2866</v>
      </c>
      <c r="H228" s="107" t="s">
        <v>2867</v>
      </c>
      <c r="I228" s="108" t="s">
        <v>2868</v>
      </c>
      <c r="J228" s="108" t="s">
        <v>2869</v>
      </c>
      <c r="K228" s="108" t="s">
        <v>2870</v>
      </c>
      <c r="L228" s="107" t="s">
        <v>2871</v>
      </c>
      <c r="M228" s="107" t="s">
        <v>2872</v>
      </c>
      <c r="N228" s="107" t="s">
        <v>12</v>
      </c>
      <c r="O228" s="107" t="s">
        <v>5671</v>
      </c>
      <c r="P228" s="107" t="s">
        <v>5671</v>
      </c>
      <c r="Q228" s="107" t="s">
        <v>5600</v>
      </c>
      <c r="R228" s="107" t="s">
        <v>2822</v>
      </c>
      <c r="S228" s="107" t="s">
        <v>123</v>
      </c>
      <c r="T228" s="107" t="s">
        <v>139</v>
      </c>
      <c r="U228" s="107" t="s">
        <v>140</v>
      </c>
      <c r="V228" s="107">
        <v>9885</v>
      </c>
      <c r="W228" s="107" t="s">
        <v>10</v>
      </c>
      <c r="X228" s="107" t="s">
        <v>10</v>
      </c>
      <c r="Y228" s="107" t="s">
        <v>10</v>
      </c>
      <c r="Z228" s="107" t="s">
        <v>10</v>
      </c>
      <c r="AA228" s="107" t="s">
        <v>2465</v>
      </c>
      <c r="AB228" s="107" t="str">
        <f>INDEX(Outcome_GWASs!E:E,MATCH(Charlie!S228,Outcome_GWASs!C:C,0))</f>
        <v>Manually fill</v>
      </c>
      <c r="AC228" s="120" t="str">
        <f>INDEX(Exposure_GWASs!G:G,MATCH(Charlie!AE228,Exposure_GWASs!C:C,0))</f>
        <v>BMI</v>
      </c>
      <c r="AD228" s="120" t="s">
        <v>2484</v>
      </c>
      <c r="AE228" s="107" t="s">
        <v>1348</v>
      </c>
      <c r="AF228" s="107" t="s">
        <v>139</v>
      </c>
      <c r="AG228" s="107" t="s">
        <v>295</v>
      </c>
      <c r="AH228" s="107">
        <f t="shared" si="5"/>
        <v>9885</v>
      </c>
      <c r="AI228" s="120">
        <f>INDEX(Exposure_GWASs!F:F,MATCH(Charlie!AE228,Exposure_GWASs!C:C,0))</f>
        <v>108912</v>
      </c>
      <c r="AJ228" s="105" t="s">
        <v>2825</v>
      </c>
      <c r="AK228" s="107" t="s">
        <v>2465</v>
      </c>
      <c r="AL228" s="107" t="s">
        <v>273</v>
      </c>
      <c r="AM228" s="107" t="s">
        <v>11</v>
      </c>
      <c r="AN228" s="107" t="s">
        <v>11</v>
      </c>
      <c r="AO228" s="107" t="s">
        <v>11</v>
      </c>
      <c r="AP228" s="107" t="s">
        <v>2873</v>
      </c>
      <c r="AQ228" s="107" t="s">
        <v>246</v>
      </c>
      <c r="AR228" s="107" t="s">
        <v>11</v>
      </c>
      <c r="AS228" s="107" t="s">
        <v>11</v>
      </c>
      <c r="AT228" s="107" t="s">
        <v>11</v>
      </c>
      <c r="AU228" s="107" t="s">
        <v>10</v>
      </c>
      <c r="AV228" s="107" t="s">
        <v>10</v>
      </c>
      <c r="AW228" s="107">
        <v>14</v>
      </c>
      <c r="AX228" s="107">
        <f>INDEX(Exposure_GWASs!S:S,MATCH(Charlie!AE228,Exposure_GWASs!C:C,0))</f>
        <v>11</v>
      </c>
      <c r="AY228" s="105" t="s">
        <v>11</v>
      </c>
      <c r="AZ228" s="105" t="s">
        <v>11</v>
      </c>
      <c r="BA228" s="105" t="s">
        <v>2544</v>
      </c>
      <c r="BB228" s="107" t="s">
        <v>22</v>
      </c>
      <c r="BC228" s="105" t="s">
        <v>11</v>
      </c>
      <c r="BD228" s="105"/>
      <c r="BE228" s="105"/>
      <c r="BF228" s="105"/>
      <c r="BG228" s="105"/>
      <c r="BH228" s="105" t="s">
        <v>2874</v>
      </c>
      <c r="BI228" s="105" t="s">
        <v>2875</v>
      </c>
      <c r="BJ228" s="105" t="s">
        <v>1026</v>
      </c>
      <c r="BK228" s="105" t="s">
        <v>2876</v>
      </c>
      <c r="BL228" s="105" t="s">
        <v>1009</v>
      </c>
      <c r="BM228" s="105" t="s">
        <v>1009</v>
      </c>
      <c r="BN228" s="105" t="s">
        <v>1009</v>
      </c>
      <c r="BO228" s="105" t="s">
        <v>128</v>
      </c>
      <c r="BP228" s="105" t="s">
        <v>2883</v>
      </c>
      <c r="BQ228" s="105" t="s">
        <v>1012</v>
      </c>
      <c r="BR228" s="105">
        <v>7</v>
      </c>
      <c r="BS228" s="105"/>
      <c r="BT228" s="105">
        <v>95</v>
      </c>
      <c r="BU228" s="105">
        <v>4.01</v>
      </c>
      <c r="BV228" s="105">
        <v>10.08</v>
      </c>
      <c r="BW228" s="105" t="s">
        <v>10</v>
      </c>
      <c r="BX228" s="105" t="s">
        <v>10</v>
      </c>
      <c r="BY228" s="105" t="s">
        <v>10</v>
      </c>
      <c r="BZ228" s="69" t="s">
        <v>2877</v>
      </c>
      <c r="CA228" s="105" t="s">
        <v>2878</v>
      </c>
      <c r="CB228" s="105" t="s">
        <v>2879</v>
      </c>
      <c r="CC228" s="105" t="s">
        <v>1099</v>
      </c>
      <c r="CD228" s="106" t="s">
        <v>10</v>
      </c>
      <c r="CE228" s="105"/>
      <c r="CF228" s="105"/>
      <c r="CG228" s="105"/>
      <c r="CH228" s="105"/>
    </row>
    <row r="229" spans="1:86">
      <c r="A229" s="105">
        <v>65</v>
      </c>
      <c r="B229" s="105" t="s">
        <v>2437</v>
      </c>
      <c r="C229" s="105" t="s">
        <v>236</v>
      </c>
      <c r="D229" s="105" t="s">
        <v>2864</v>
      </c>
      <c r="E229" s="105">
        <v>2014</v>
      </c>
      <c r="F229" s="105" t="s">
        <v>2865</v>
      </c>
      <c r="G229" s="107" t="s">
        <v>2866</v>
      </c>
      <c r="H229" s="107" t="s">
        <v>2867</v>
      </c>
      <c r="I229" s="108" t="s">
        <v>2868</v>
      </c>
      <c r="J229" s="108" t="s">
        <v>2869</v>
      </c>
      <c r="K229" s="108" t="s">
        <v>2870</v>
      </c>
      <c r="L229" s="107" t="s">
        <v>2871</v>
      </c>
      <c r="M229" s="107" t="s">
        <v>2872</v>
      </c>
      <c r="N229" s="107" t="s">
        <v>12</v>
      </c>
      <c r="O229" s="107" t="s">
        <v>5820</v>
      </c>
      <c r="P229" s="107" t="s">
        <v>5820</v>
      </c>
      <c r="Q229" s="107" t="s">
        <v>5600</v>
      </c>
      <c r="R229" s="107" t="s">
        <v>2822</v>
      </c>
      <c r="S229" s="107" t="s">
        <v>123</v>
      </c>
      <c r="T229" s="107" t="s">
        <v>139</v>
      </c>
      <c r="U229" s="107" t="s">
        <v>140</v>
      </c>
      <c r="V229" s="107">
        <v>19041</v>
      </c>
      <c r="W229" s="107" t="s">
        <v>10</v>
      </c>
      <c r="X229" s="107" t="s">
        <v>10</v>
      </c>
      <c r="Y229" s="107" t="s">
        <v>10</v>
      </c>
      <c r="Z229" s="107" t="s">
        <v>10</v>
      </c>
      <c r="AA229" s="107" t="s">
        <v>2465</v>
      </c>
      <c r="AB229" s="107" t="str">
        <f>INDEX(Outcome_GWASs!E:E,MATCH(Charlie!S229,Outcome_GWASs!C:C,0))</f>
        <v>Manually fill</v>
      </c>
      <c r="AC229" s="120" t="str">
        <f>INDEX(Exposure_GWASs!G:G,MATCH(Charlie!AE229,Exposure_GWASs!C:C,0))</f>
        <v>BMI</v>
      </c>
      <c r="AD229" s="120" t="s">
        <v>2484</v>
      </c>
      <c r="AE229" s="107" t="s">
        <v>1348</v>
      </c>
      <c r="AF229" s="107" t="s">
        <v>139</v>
      </c>
      <c r="AG229" s="107" t="s">
        <v>295</v>
      </c>
      <c r="AH229" s="107">
        <f t="shared" si="5"/>
        <v>19041</v>
      </c>
      <c r="AI229" s="120">
        <f>INDEX(Exposure_GWASs!F:F,MATCH(Charlie!AE229,Exposure_GWASs!C:C,0))</f>
        <v>108912</v>
      </c>
      <c r="AJ229" s="105" t="s">
        <v>2825</v>
      </c>
      <c r="AK229" s="107" t="s">
        <v>2465</v>
      </c>
      <c r="AL229" s="107" t="s">
        <v>273</v>
      </c>
      <c r="AM229" s="107" t="s">
        <v>11</v>
      </c>
      <c r="AN229" s="107" t="s">
        <v>11</v>
      </c>
      <c r="AO229" s="107" t="s">
        <v>11</v>
      </c>
      <c r="AP229" s="107" t="s">
        <v>2873</v>
      </c>
      <c r="AQ229" s="107" t="s">
        <v>246</v>
      </c>
      <c r="AR229" s="107" t="s">
        <v>11</v>
      </c>
      <c r="AS229" s="107" t="s">
        <v>11</v>
      </c>
      <c r="AT229" s="107" t="s">
        <v>11</v>
      </c>
      <c r="AU229" s="107" t="s">
        <v>10</v>
      </c>
      <c r="AV229" s="107" t="s">
        <v>10</v>
      </c>
      <c r="AW229" s="107">
        <v>14</v>
      </c>
      <c r="AX229" s="107">
        <f>INDEX(Exposure_GWASs!S:S,MATCH(Charlie!AE229,Exposure_GWASs!C:C,0))</f>
        <v>11</v>
      </c>
      <c r="AY229" s="105" t="s">
        <v>11</v>
      </c>
      <c r="AZ229" s="105" t="s">
        <v>11</v>
      </c>
      <c r="BA229" s="105" t="s">
        <v>2544</v>
      </c>
      <c r="BB229" s="107" t="s">
        <v>22</v>
      </c>
      <c r="BC229" s="105" t="s">
        <v>11</v>
      </c>
      <c r="BD229" s="105"/>
      <c r="BE229" s="105"/>
      <c r="BF229" s="105"/>
      <c r="BG229" s="105"/>
      <c r="BH229" s="105" t="s">
        <v>2874</v>
      </c>
      <c r="BI229" s="105" t="s">
        <v>2875</v>
      </c>
      <c r="BJ229" s="105" t="s">
        <v>1026</v>
      </c>
      <c r="BK229" s="105" t="s">
        <v>2876</v>
      </c>
      <c r="BL229" s="105" t="s">
        <v>1009</v>
      </c>
      <c r="BM229" s="105" t="s">
        <v>1009</v>
      </c>
      <c r="BN229" s="105" t="s">
        <v>1009</v>
      </c>
      <c r="BO229" s="105" t="s">
        <v>128</v>
      </c>
      <c r="BP229" s="105" t="s">
        <v>2884</v>
      </c>
      <c r="BQ229" s="105" t="s">
        <v>1012</v>
      </c>
      <c r="BR229" s="105">
        <v>0.92</v>
      </c>
      <c r="BS229" s="105"/>
      <c r="BT229" s="105">
        <v>95</v>
      </c>
      <c r="BU229" s="105">
        <v>0.25</v>
      </c>
      <c r="BV229" s="105">
        <v>1.52</v>
      </c>
      <c r="BW229" s="105" t="s">
        <v>10</v>
      </c>
      <c r="BX229" s="105" t="s">
        <v>10</v>
      </c>
      <c r="BY229" s="105" t="s">
        <v>10</v>
      </c>
      <c r="BZ229" s="69" t="s">
        <v>2877</v>
      </c>
      <c r="CA229" s="105" t="s">
        <v>2878</v>
      </c>
      <c r="CB229" s="105" t="s">
        <v>2879</v>
      </c>
      <c r="CC229" s="105" t="s">
        <v>1099</v>
      </c>
      <c r="CD229" s="106" t="s">
        <v>10</v>
      </c>
      <c r="CE229" s="105"/>
      <c r="CF229" s="105"/>
      <c r="CG229" s="105"/>
      <c r="CH229" s="105"/>
    </row>
    <row r="230" spans="1:86">
      <c r="A230" s="105">
        <v>65</v>
      </c>
      <c r="B230" s="105" t="s">
        <v>2437</v>
      </c>
      <c r="C230" s="105" t="s">
        <v>236</v>
      </c>
      <c r="D230" s="105" t="s">
        <v>2864</v>
      </c>
      <c r="E230" s="105">
        <v>2014</v>
      </c>
      <c r="F230" s="105" t="s">
        <v>2865</v>
      </c>
      <c r="G230" s="107" t="s">
        <v>2866</v>
      </c>
      <c r="H230" s="107" t="s">
        <v>2867</v>
      </c>
      <c r="I230" s="108" t="s">
        <v>2868</v>
      </c>
      <c r="J230" s="108" t="s">
        <v>2869</v>
      </c>
      <c r="K230" s="108" t="s">
        <v>2870</v>
      </c>
      <c r="L230" s="107" t="s">
        <v>2871</v>
      </c>
      <c r="M230" s="107" t="s">
        <v>2872</v>
      </c>
      <c r="N230" s="107" t="s">
        <v>12</v>
      </c>
      <c r="O230" s="107" t="s">
        <v>699</v>
      </c>
      <c r="P230" s="107" t="s">
        <v>699</v>
      </c>
      <c r="Q230" s="107" t="s">
        <v>5602</v>
      </c>
      <c r="R230" s="107" t="s">
        <v>2822</v>
      </c>
      <c r="S230" s="107" t="s">
        <v>123</v>
      </c>
      <c r="T230" s="107" t="s">
        <v>139</v>
      </c>
      <c r="U230" s="107" t="s">
        <v>140</v>
      </c>
      <c r="V230" s="107">
        <v>30136</v>
      </c>
      <c r="W230" s="107" t="s">
        <v>10</v>
      </c>
      <c r="X230" s="107" t="s">
        <v>10</v>
      </c>
      <c r="Y230" s="107" t="s">
        <v>10</v>
      </c>
      <c r="Z230" s="107" t="s">
        <v>10</v>
      </c>
      <c r="AA230" s="107" t="s">
        <v>2465</v>
      </c>
      <c r="AB230" s="107" t="str">
        <f>INDEX(Outcome_GWASs!E:E,MATCH(Charlie!S230,Outcome_GWASs!C:C,0))</f>
        <v>Manually fill</v>
      </c>
      <c r="AC230" s="120" t="str">
        <f>INDEX(Exposure_GWASs!G:G,MATCH(Charlie!AE230,Exposure_GWASs!C:C,0))</f>
        <v>BMI</v>
      </c>
      <c r="AD230" s="120" t="s">
        <v>2484</v>
      </c>
      <c r="AE230" s="107" t="s">
        <v>1348</v>
      </c>
      <c r="AF230" s="107" t="s">
        <v>139</v>
      </c>
      <c r="AG230" s="107" t="s">
        <v>295</v>
      </c>
      <c r="AH230" s="107">
        <f t="shared" si="5"/>
        <v>30136</v>
      </c>
      <c r="AI230" s="120">
        <f>INDEX(Exposure_GWASs!F:F,MATCH(Charlie!AE230,Exposure_GWASs!C:C,0))</f>
        <v>108912</v>
      </c>
      <c r="AJ230" s="105" t="s">
        <v>2825</v>
      </c>
      <c r="AK230" s="107" t="s">
        <v>2465</v>
      </c>
      <c r="AL230" s="107" t="s">
        <v>273</v>
      </c>
      <c r="AM230" s="107" t="s">
        <v>11</v>
      </c>
      <c r="AN230" s="107" t="s">
        <v>11</v>
      </c>
      <c r="AO230" s="107" t="s">
        <v>11</v>
      </c>
      <c r="AP230" s="107" t="s">
        <v>2873</v>
      </c>
      <c r="AQ230" s="107" t="s">
        <v>246</v>
      </c>
      <c r="AR230" s="107" t="s">
        <v>11</v>
      </c>
      <c r="AS230" s="107" t="s">
        <v>11</v>
      </c>
      <c r="AT230" s="107" t="s">
        <v>11</v>
      </c>
      <c r="AU230" s="107" t="s">
        <v>10</v>
      </c>
      <c r="AV230" s="107" t="s">
        <v>10</v>
      </c>
      <c r="AW230" s="107">
        <v>14</v>
      </c>
      <c r="AX230" s="107">
        <f>INDEX(Exposure_GWASs!S:S,MATCH(Charlie!AE230,Exposure_GWASs!C:C,0))</f>
        <v>11</v>
      </c>
      <c r="AY230" s="105" t="s">
        <v>11</v>
      </c>
      <c r="AZ230" s="105" t="s">
        <v>11</v>
      </c>
      <c r="BA230" s="105" t="s">
        <v>2544</v>
      </c>
      <c r="BB230" s="107" t="s">
        <v>22</v>
      </c>
      <c r="BC230" s="105" t="s">
        <v>11</v>
      </c>
      <c r="BD230" s="105"/>
      <c r="BE230" s="105"/>
      <c r="BF230" s="105"/>
      <c r="BG230" s="105"/>
      <c r="BH230" s="105" t="s">
        <v>2874</v>
      </c>
      <c r="BI230" s="105" t="s">
        <v>2875</v>
      </c>
      <c r="BJ230" s="105" t="s">
        <v>1026</v>
      </c>
      <c r="BK230" s="105" t="s">
        <v>2876</v>
      </c>
      <c r="BL230" s="105" t="s">
        <v>1009</v>
      </c>
      <c r="BM230" s="105" t="s">
        <v>1009</v>
      </c>
      <c r="BN230" s="105" t="s">
        <v>1009</v>
      </c>
      <c r="BO230" s="105" t="s">
        <v>128</v>
      </c>
      <c r="BP230" s="105" t="s">
        <v>2885</v>
      </c>
      <c r="BQ230" s="105" t="s">
        <v>1012</v>
      </c>
      <c r="BR230" s="105">
        <v>0.7</v>
      </c>
      <c r="BS230" s="105"/>
      <c r="BT230" s="105">
        <v>95</v>
      </c>
      <c r="BU230" s="105">
        <v>0.24</v>
      </c>
      <c r="BV230" s="105">
        <v>1.1599999999999999</v>
      </c>
      <c r="BW230" s="105" t="s">
        <v>10</v>
      </c>
      <c r="BX230" s="105" t="s">
        <v>10</v>
      </c>
      <c r="BY230" s="105" t="s">
        <v>10</v>
      </c>
      <c r="BZ230" s="69" t="s">
        <v>2877</v>
      </c>
      <c r="CA230" s="105" t="s">
        <v>2878</v>
      </c>
      <c r="CB230" s="105" t="s">
        <v>2879</v>
      </c>
      <c r="CC230" s="105" t="s">
        <v>1099</v>
      </c>
      <c r="CD230" s="106" t="s">
        <v>10</v>
      </c>
      <c r="CE230" s="105"/>
      <c r="CF230" s="105"/>
      <c r="CG230" s="105"/>
      <c r="CH230" s="105"/>
    </row>
    <row r="231" spans="1:86">
      <c r="A231" s="105">
        <v>65</v>
      </c>
      <c r="B231" s="105" t="s">
        <v>2437</v>
      </c>
      <c r="C231" s="105" t="s">
        <v>236</v>
      </c>
      <c r="D231" s="105" t="s">
        <v>2864</v>
      </c>
      <c r="E231" s="105">
        <v>2014</v>
      </c>
      <c r="F231" s="105" t="s">
        <v>2865</v>
      </c>
      <c r="G231" s="107" t="s">
        <v>2866</v>
      </c>
      <c r="H231" s="107" t="s">
        <v>2867</v>
      </c>
      <c r="I231" s="108" t="s">
        <v>2868</v>
      </c>
      <c r="J231" s="108" t="s">
        <v>2869</v>
      </c>
      <c r="K231" s="108" t="s">
        <v>2870</v>
      </c>
      <c r="L231" s="107" t="s">
        <v>2871</v>
      </c>
      <c r="M231" s="107" t="s">
        <v>2872</v>
      </c>
      <c r="N231" s="107" t="s">
        <v>12</v>
      </c>
      <c r="O231" s="107" t="s">
        <v>462</v>
      </c>
      <c r="P231" s="107" t="s">
        <v>462</v>
      </c>
      <c r="Q231" s="107" t="s">
        <v>5600</v>
      </c>
      <c r="R231" s="107" t="s">
        <v>2822</v>
      </c>
      <c r="S231" s="107" t="s">
        <v>123</v>
      </c>
      <c r="T231" s="107" t="s">
        <v>139</v>
      </c>
      <c r="U231" s="107" t="s">
        <v>140</v>
      </c>
      <c r="V231" s="107">
        <v>24943</v>
      </c>
      <c r="W231" s="107" t="s">
        <v>10</v>
      </c>
      <c r="X231" s="107" t="s">
        <v>10</v>
      </c>
      <c r="Y231" s="107" t="s">
        <v>10</v>
      </c>
      <c r="Z231" s="107" t="s">
        <v>10</v>
      </c>
      <c r="AA231" s="107" t="s">
        <v>2465</v>
      </c>
      <c r="AB231" s="107" t="str">
        <f>INDEX(Outcome_GWASs!E:E,MATCH(Charlie!S231,Outcome_GWASs!C:C,0))</f>
        <v>Manually fill</v>
      </c>
      <c r="AC231" s="120" t="str">
        <f>INDEX(Exposure_GWASs!G:G,MATCH(Charlie!AE231,Exposure_GWASs!C:C,0))</f>
        <v>BMI</v>
      </c>
      <c r="AD231" s="120" t="s">
        <v>2484</v>
      </c>
      <c r="AE231" s="107" t="s">
        <v>1348</v>
      </c>
      <c r="AF231" s="107" t="s">
        <v>139</v>
      </c>
      <c r="AG231" s="107" t="s">
        <v>295</v>
      </c>
      <c r="AH231" s="107">
        <f t="shared" si="5"/>
        <v>24943</v>
      </c>
      <c r="AI231" s="120">
        <f>INDEX(Exposure_GWASs!F:F,MATCH(Charlie!AE231,Exposure_GWASs!C:C,0))</f>
        <v>108912</v>
      </c>
      <c r="AJ231" s="105" t="s">
        <v>2825</v>
      </c>
      <c r="AK231" s="107" t="s">
        <v>2465</v>
      </c>
      <c r="AL231" s="107" t="s">
        <v>273</v>
      </c>
      <c r="AM231" s="107" t="s">
        <v>11</v>
      </c>
      <c r="AN231" s="107" t="s">
        <v>11</v>
      </c>
      <c r="AO231" s="107" t="s">
        <v>11</v>
      </c>
      <c r="AP231" s="107" t="s">
        <v>2873</v>
      </c>
      <c r="AQ231" s="107" t="s">
        <v>246</v>
      </c>
      <c r="AR231" s="107" t="s">
        <v>11</v>
      </c>
      <c r="AS231" s="107" t="s">
        <v>11</v>
      </c>
      <c r="AT231" s="107" t="s">
        <v>11</v>
      </c>
      <c r="AU231" s="107" t="s">
        <v>10</v>
      </c>
      <c r="AV231" s="107" t="s">
        <v>10</v>
      </c>
      <c r="AW231" s="107">
        <v>14</v>
      </c>
      <c r="AX231" s="107">
        <f>INDEX(Exposure_GWASs!S:S,MATCH(Charlie!AE231,Exposure_GWASs!C:C,0))</f>
        <v>11</v>
      </c>
      <c r="AY231" s="105" t="s">
        <v>11</v>
      </c>
      <c r="AZ231" s="105" t="s">
        <v>11</v>
      </c>
      <c r="BA231" s="105" t="s">
        <v>2544</v>
      </c>
      <c r="BB231" s="107" t="s">
        <v>22</v>
      </c>
      <c r="BC231" s="105" t="s">
        <v>11</v>
      </c>
      <c r="BD231" s="105"/>
      <c r="BE231" s="105"/>
      <c r="BF231" s="105"/>
      <c r="BG231" s="105"/>
      <c r="BH231" s="105" t="s">
        <v>2874</v>
      </c>
      <c r="BI231" s="105" t="s">
        <v>2875</v>
      </c>
      <c r="BJ231" s="105" t="s">
        <v>1026</v>
      </c>
      <c r="BK231" s="105" t="s">
        <v>2876</v>
      </c>
      <c r="BL231" s="105" t="s">
        <v>1009</v>
      </c>
      <c r="BM231" s="105" t="s">
        <v>1009</v>
      </c>
      <c r="BN231" s="105" t="s">
        <v>1009</v>
      </c>
      <c r="BO231" s="105" t="s">
        <v>128</v>
      </c>
      <c r="BP231" s="105" t="s">
        <v>2277</v>
      </c>
      <c r="BQ231" s="105" t="s">
        <v>1012</v>
      </c>
      <c r="BR231" s="105">
        <v>-0.02</v>
      </c>
      <c r="BS231" s="105"/>
      <c r="BT231" s="105">
        <v>95</v>
      </c>
      <c r="BU231" s="105">
        <v>-0.03</v>
      </c>
      <c r="BV231" s="105">
        <v>-0.01</v>
      </c>
      <c r="BW231" s="105" t="s">
        <v>10</v>
      </c>
      <c r="BX231" s="105" t="s">
        <v>10</v>
      </c>
      <c r="BY231" s="105" t="s">
        <v>10</v>
      </c>
      <c r="BZ231" s="69" t="s">
        <v>2877</v>
      </c>
      <c r="CA231" s="105" t="s">
        <v>2878</v>
      </c>
      <c r="CB231" s="105" t="s">
        <v>2879</v>
      </c>
      <c r="CC231" s="105" t="s">
        <v>1099</v>
      </c>
      <c r="CD231" s="106" t="s">
        <v>10</v>
      </c>
      <c r="CE231" s="105"/>
      <c r="CF231" s="105"/>
      <c r="CG231" s="105"/>
      <c r="CH231" s="105"/>
    </row>
    <row r="232" spans="1:86">
      <c r="A232" s="105">
        <v>65</v>
      </c>
      <c r="B232" s="105" t="s">
        <v>2437</v>
      </c>
      <c r="C232" s="105" t="s">
        <v>236</v>
      </c>
      <c r="D232" s="105" t="s">
        <v>2864</v>
      </c>
      <c r="E232" s="105">
        <v>2014</v>
      </c>
      <c r="F232" s="105" t="s">
        <v>2865</v>
      </c>
      <c r="G232" s="107" t="s">
        <v>2866</v>
      </c>
      <c r="H232" s="107" t="s">
        <v>2867</v>
      </c>
      <c r="I232" s="108" t="s">
        <v>2868</v>
      </c>
      <c r="J232" s="108" t="s">
        <v>2869</v>
      </c>
      <c r="K232" s="108" t="s">
        <v>2870</v>
      </c>
      <c r="L232" s="107" t="s">
        <v>2871</v>
      </c>
      <c r="M232" s="107" t="s">
        <v>2872</v>
      </c>
      <c r="N232" s="107" t="s">
        <v>12</v>
      </c>
      <c r="O232" s="107" t="s">
        <v>459</v>
      </c>
      <c r="P232" s="107" t="s">
        <v>459</v>
      </c>
      <c r="Q232" s="107" t="s">
        <v>5600</v>
      </c>
      <c r="R232" s="107" t="s">
        <v>2822</v>
      </c>
      <c r="S232" s="107" t="s">
        <v>123</v>
      </c>
      <c r="T232" s="107" t="s">
        <v>139</v>
      </c>
      <c r="U232" s="107" t="s">
        <v>140</v>
      </c>
      <c r="V232" s="107">
        <v>23364</v>
      </c>
      <c r="W232" s="107" t="s">
        <v>10</v>
      </c>
      <c r="X232" s="107" t="s">
        <v>10</v>
      </c>
      <c r="Y232" s="107" t="s">
        <v>10</v>
      </c>
      <c r="Z232" s="107" t="s">
        <v>10</v>
      </c>
      <c r="AA232" s="107" t="s">
        <v>2465</v>
      </c>
      <c r="AB232" s="107" t="str">
        <f>INDEX(Outcome_GWASs!E:E,MATCH(Charlie!S232,Outcome_GWASs!C:C,0))</f>
        <v>Manually fill</v>
      </c>
      <c r="AC232" s="120" t="str">
        <f>INDEX(Exposure_GWASs!G:G,MATCH(Charlie!AE232,Exposure_GWASs!C:C,0))</f>
        <v>BMI</v>
      </c>
      <c r="AD232" s="120" t="s">
        <v>2484</v>
      </c>
      <c r="AE232" s="107" t="s">
        <v>1348</v>
      </c>
      <c r="AF232" s="107" t="s">
        <v>139</v>
      </c>
      <c r="AG232" s="107" t="s">
        <v>295</v>
      </c>
      <c r="AH232" s="107">
        <f t="shared" si="5"/>
        <v>23364</v>
      </c>
      <c r="AI232" s="120">
        <f>INDEX(Exposure_GWASs!F:F,MATCH(Charlie!AE232,Exposure_GWASs!C:C,0))</f>
        <v>108912</v>
      </c>
      <c r="AJ232" s="105" t="s">
        <v>2825</v>
      </c>
      <c r="AK232" s="107" t="s">
        <v>2465</v>
      </c>
      <c r="AL232" s="107" t="s">
        <v>273</v>
      </c>
      <c r="AM232" s="107" t="s">
        <v>11</v>
      </c>
      <c r="AN232" s="107" t="s">
        <v>11</v>
      </c>
      <c r="AO232" s="107" t="s">
        <v>11</v>
      </c>
      <c r="AP232" s="107" t="s">
        <v>2873</v>
      </c>
      <c r="AQ232" s="107" t="s">
        <v>246</v>
      </c>
      <c r="AR232" s="107" t="s">
        <v>11</v>
      </c>
      <c r="AS232" s="107" t="s">
        <v>11</v>
      </c>
      <c r="AT232" s="107" t="s">
        <v>11</v>
      </c>
      <c r="AU232" s="107" t="s">
        <v>10</v>
      </c>
      <c r="AV232" s="107" t="s">
        <v>10</v>
      </c>
      <c r="AW232" s="107">
        <v>14</v>
      </c>
      <c r="AX232" s="107">
        <f>INDEX(Exposure_GWASs!S:S,MATCH(Charlie!AE232,Exposure_GWASs!C:C,0))</f>
        <v>11</v>
      </c>
      <c r="AY232" s="105" t="s">
        <v>11</v>
      </c>
      <c r="AZ232" s="105" t="s">
        <v>11</v>
      </c>
      <c r="BA232" s="105" t="s">
        <v>2544</v>
      </c>
      <c r="BB232" s="107" t="s">
        <v>22</v>
      </c>
      <c r="BC232" s="105" t="s">
        <v>11</v>
      </c>
      <c r="BD232" s="105"/>
      <c r="BE232" s="105"/>
      <c r="BF232" s="105"/>
      <c r="BG232" s="105"/>
      <c r="BH232" s="105" t="s">
        <v>2874</v>
      </c>
      <c r="BI232" s="105" t="s">
        <v>2875</v>
      </c>
      <c r="BJ232" s="105" t="s">
        <v>1026</v>
      </c>
      <c r="BK232" s="105" t="s">
        <v>2876</v>
      </c>
      <c r="BL232" s="105" t="s">
        <v>1009</v>
      </c>
      <c r="BM232" s="105" t="s">
        <v>1009</v>
      </c>
      <c r="BN232" s="105" t="s">
        <v>1009</v>
      </c>
      <c r="BO232" s="105" t="s">
        <v>128</v>
      </c>
      <c r="BP232" s="105" t="s">
        <v>2277</v>
      </c>
      <c r="BQ232" s="105" t="s">
        <v>1012</v>
      </c>
      <c r="BR232" s="105">
        <v>-0.04</v>
      </c>
      <c r="BS232" s="105"/>
      <c r="BT232" s="105">
        <v>95</v>
      </c>
      <c r="BU232" s="105">
        <v>-7.0000000000000007E-2</v>
      </c>
      <c r="BV232" s="105">
        <v>-0.01</v>
      </c>
      <c r="BW232" s="105" t="s">
        <v>10</v>
      </c>
      <c r="BX232" s="105" t="s">
        <v>10</v>
      </c>
      <c r="BY232" s="105" t="s">
        <v>10</v>
      </c>
      <c r="BZ232" s="69" t="s">
        <v>2877</v>
      </c>
      <c r="CA232" s="105" t="s">
        <v>2878</v>
      </c>
      <c r="CB232" s="105" t="s">
        <v>2879</v>
      </c>
      <c r="CC232" s="105" t="s">
        <v>1099</v>
      </c>
      <c r="CD232" s="106" t="s">
        <v>10</v>
      </c>
      <c r="CE232" s="105"/>
      <c r="CF232" s="105"/>
      <c r="CG232" s="105"/>
      <c r="CH232" s="105"/>
    </row>
    <row r="233" spans="1:86">
      <c r="A233" s="105">
        <v>65</v>
      </c>
      <c r="B233" s="105" t="s">
        <v>2437</v>
      </c>
      <c r="C233" s="105" t="s">
        <v>236</v>
      </c>
      <c r="D233" s="105" t="s">
        <v>2864</v>
      </c>
      <c r="E233" s="105">
        <v>2014</v>
      </c>
      <c r="F233" s="105" t="s">
        <v>2865</v>
      </c>
      <c r="G233" s="107" t="s">
        <v>2866</v>
      </c>
      <c r="H233" s="107" t="s">
        <v>2867</v>
      </c>
      <c r="I233" s="108" t="s">
        <v>2868</v>
      </c>
      <c r="J233" s="108" t="s">
        <v>2869</v>
      </c>
      <c r="K233" s="108" t="s">
        <v>2870</v>
      </c>
      <c r="L233" s="107" t="s">
        <v>2871</v>
      </c>
      <c r="M233" s="107" t="s">
        <v>2872</v>
      </c>
      <c r="N233" s="107" t="s">
        <v>12</v>
      </c>
      <c r="O233" s="107" t="s">
        <v>5571</v>
      </c>
      <c r="P233" s="107" t="s">
        <v>5571</v>
      </c>
      <c r="Q233" s="107" t="s">
        <v>5600</v>
      </c>
      <c r="R233" s="107" t="s">
        <v>2822</v>
      </c>
      <c r="S233" s="107" t="s">
        <v>123</v>
      </c>
      <c r="T233" s="107" t="s">
        <v>139</v>
      </c>
      <c r="U233" s="107" t="s">
        <v>140</v>
      </c>
      <c r="V233" s="107">
        <v>24761</v>
      </c>
      <c r="W233" s="107" t="s">
        <v>10</v>
      </c>
      <c r="X233" s="107" t="s">
        <v>10</v>
      </c>
      <c r="Y233" s="107" t="s">
        <v>10</v>
      </c>
      <c r="Z233" s="107" t="s">
        <v>10</v>
      </c>
      <c r="AA233" s="107" t="s">
        <v>2465</v>
      </c>
      <c r="AB233" s="107" t="str">
        <f>INDEX(Outcome_GWASs!E:E,MATCH(Charlie!S233,Outcome_GWASs!C:C,0))</f>
        <v>Manually fill</v>
      </c>
      <c r="AC233" s="120" t="str">
        <f>INDEX(Exposure_GWASs!G:G,MATCH(Charlie!AE233,Exposure_GWASs!C:C,0))</f>
        <v>BMI</v>
      </c>
      <c r="AD233" s="120" t="s">
        <v>2484</v>
      </c>
      <c r="AE233" s="107" t="s">
        <v>1348</v>
      </c>
      <c r="AF233" s="107" t="s">
        <v>139</v>
      </c>
      <c r="AG233" s="107" t="s">
        <v>295</v>
      </c>
      <c r="AH233" s="107">
        <f t="shared" si="5"/>
        <v>24761</v>
      </c>
      <c r="AI233" s="120">
        <f>INDEX(Exposure_GWASs!F:F,MATCH(Charlie!AE233,Exposure_GWASs!C:C,0))</f>
        <v>108912</v>
      </c>
      <c r="AJ233" s="105" t="s">
        <v>2825</v>
      </c>
      <c r="AK233" s="107" t="s">
        <v>2465</v>
      </c>
      <c r="AL233" s="107" t="s">
        <v>273</v>
      </c>
      <c r="AM233" s="107" t="s">
        <v>11</v>
      </c>
      <c r="AN233" s="107" t="s">
        <v>11</v>
      </c>
      <c r="AO233" s="107" t="s">
        <v>11</v>
      </c>
      <c r="AP233" s="107" t="s">
        <v>2873</v>
      </c>
      <c r="AQ233" s="107" t="s">
        <v>246</v>
      </c>
      <c r="AR233" s="107" t="s">
        <v>11</v>
      </c>
      <c r="AS233" s="107" t="s">
        <v>11</v>
      </c>
      <c r="AT233" s="107" t="s">
        <v>11</v>
      </c>
      <c r="AU233" s="107" t="s">
        <v>10</v>
      </c>
      <c r="AV233" s="107" t="s">
        <v>10</v>
      </c>
      <c r="AW233" s="107">
        <v>14</v>
      </c>
      <c r="AX233" s="107">
        <f>INDEX(Exposure_GWASs!S:S,MATCH(Charlie!AE233,Exposure_GWASs!C:C,0))</f>
        <v>11</v>
      </c>
      <c r="AY233" s="105" t="s">
        <v>11</v>
      </c>
      <c r="AZ233" s="105" t="s">
        <v>11</v>
      </c>
      <c r="BA233" s="105" t="s">
        <v>2544</v>
      </c>
      <c r="BB233" s="107" t="s">
        <v>22</v>
      </c>
      <c r="BC233" s="105" t="s">
        <v>11</v>
      </c>
      <c r="BD233" s="105"/>
      <c r="BE233" s="105"/>
      <c r="BF233" s="105"/>
      <c r="BG233" s="105"/>
      <c r="BH233" s="105" t="s">
        <v>2874</v>
      </c>
      <c r="BI233" s="105" t="s">
        <v>2875</v>
      </c>
      <c r="BJ233" s="105" t="s">
        <v>1026</v>
      </c>
      <c r="BK233" s="105" t="s">
        <v>2876</v>
      </c>
      <c r="BL233" s="105" t="s">
        <v>1009</v>
      </c>
      <c r="BM233" s="105" t="s">
        <v>1009</v>
      </c>
      <c r="BN233" s="105" t="s">
        <v>1009</v>
      </c>
      <c r="BO233" s="105" t="s">
        <v>128</v>
      </c>
      <c r="BP233" s="105" t="s">
        <v>2886</v>
      </c>
      <c r="BQ233" s="105" t="s">
        <v>1012</v>
      </c>
      <c r="BR233" s="105">
        <v>0.82</v>
      </c>
      <c r="BS233" s="105"/>
      <c r="BT233" s="105">
        <v>95</v>
      </c>
      <c r="BU233" s="105">
        <v>-0.61</v>
      </c>
      <c r="BV233" s="105">
        <v>2.27</v>
      </c>
      <c r="BW233" s="105" t="s">
        <v>10</v>
      </c>
      <c r="BX233" s="105" t="s">
        <v>10</v>
      </c>
      <c r="BY233" s="105" t="s">
        <v>10</v>
      </c>
      <c r="BZ233" s="69" t="s">
        <v>2877</v>
      </c>
      <c r="CA233" s="105" t="s">
        <v>2878</v>
      </c>
      <c r="CB233" s="105" t="s">
        <v>2879</v>
      </c>
      <c r="CC233" s="105" t="s">
        <v>1099</v>
      </c>
      <c r="CD233" s="106" t="s">
        <v>10</v>
      </c>
      <c r="CE233" s="105"/>
      <c r="CF233" s="105"/>
      <c r="CG233" s="105"/>
      <c r="CH233" s="105"/>
    </row>
    <row r="234" spans="1:86">
      <c r="A234" s="105">
        <v>65</v>
      </c>
      <c r="B234" s="105" t="s">
        <v>2437</v>
      </c>
      <c r="C234" s="105" t="s">
        <v>236</v>
      </c>
      <c r="D234" s="105" t="s">
        <v>2864</v>
      </c>
      <c r="E234" s="105">
        <v>2014</v>
      </c>
      <c r="F234" s="105" t="s">
        <v>2865</v>
      </c>
      <c r="G234" s="107" t="s">
        <v>2866</v>
      </c>
      <c r="H234" s="107" t="s">
        <v>2867</v>
      </c>
      <c r="I234" s="108" t="s">
        <v>2868</v>
      </c>
      <c r="J234" s="108" t="s">
        <v>2869</v>
      </c>
      <c r="K234" s="108" t="s">
        <v>2870</v>
      </c>
      <c r="L234" s="107" t="s">
        <v>2871</v>
      </c>
      <c r="M234" s="107" t="s">
        <v>2872</v>
      </c>
      <c r="N234" s="107" t="s">
        <v>12</v>
      </c>
      <c r="O234" s="107" t="s">
        <v>5821</v>
      </c>
      <c r="P234" s="107" t="s">
        <v>5821</v>
      </c>
      <c r="Q234" s="107" t="s">
        <v>5602</v>
      </c>
      <c r="R234" s="107" t="s">
        <v>2822</v>
      </c>
      <c r="S234" s="107" t="s">
        <v>123</v>
      </c>
      <c r="T234" s="107" t="s">
        <v>139</v>
      </c>
      <c r="U234" s="107" t="s">
        <v>140</v>
      </c>
      <c r="V234" s="107">
        <v>6260</v>
      </c>
      <c r="W234" s="107" t="s">
        <v>10</v>
      </c>
      <c r="X234" s="107" t="s">
        <v>10</v>
      </c>
      <c r="Y234" s="107" t="s">
        <v>10</v>
      </c>
      <c r="Z234" s="107" t="s">
        <v>10</v>
      </c>
      <c r="AA234" s="107" t="s">
        <v>2465</v>
      </c>
      <c r="AB234" s="107" t="str">
        <f>INDEX(Outcome_GWASs!E:E,MATCH(Charlie!S234,Outcome_GWASs!C:C,0))</f>
        <v>Manually fill</v>
      </c>
      <c r="AC234" s="120" t="str">
        <f>INDEX(Exposure_GWASs!G:G,MATCH(Charlie!AE234,Exposure_GWASs!C:C,0))</f>
        <v>BMI</v>
      </c>
      <c r="AD234" s="120" t="s">
        <v>2484</v>
      </c>
      <c r="AE234" s="107" t="s">
        <v>1348</v>
      </c>
      <c r="AF234" s="107" t="s">
        <v>139</v>
      </c>
      <c r="AG234" s="107" t="s">
        <v>295</v>
      </c>
      <c r="AH234" s="107">
        <f t="shared" si="5"/>
        <v>6260</v>
      </c>
      <c r="AI234" s="120">
        <f>INDEX(Exposure_GWASs!F:F,MATCH(Charlie!AE234,Exposure_GWASs!C:C,0))</f>
        <v>108912</v>
      </c>
      <c r="AJ234" s="105" t="s">
        <v>2825</v>
      </c>
      <c r="AK234" s="107" t="s">
        <v>2465</v>
      </c>
      <c r="AL234" s="107" t="s">
        <v>273</v>
      </c>
      <c r="AM234" s="107" t="s">
        <v>11</v>
      </c>
      <c r="AN234" s="107" t="s">
        <v>11</v>
      </c>
      <c r="AO234" s="107" t="s">
        <v>11</v>
      </c>
      <c r="AP234" s="107" t="s">
        <v>2873</v>
      </c>
      <c r="AQ234" s="107" t="s">
        <v>246</v>
      </c>
      <c r="AR234" s="107" t="s">
        <v>11</v>
      </c>
      <c r="AS234" s="107" t="s">
        <v>11</v>
      </c>
      <c r="AT234" s="107" t="s">
        <v>11</v>
      </c>
      <c r="AU234" s="107" t="s">
        <v>10</v>
      </c>
      <c r="AV234" s="107" t="s">
        <v>10</v>
      </c>
      <c r="AW234" s="107">
        <v>14</v>
      </c>
      <c r="AX234" s="107">
        <f>INDEX(Exposure_GWASs!S:S,MATCH(Charlie!AE234,Exposure_GWASs!C:C,0))</f>
        <v>11</v>
      </c>
      <c r="AY234" s="105" t="s">
        <v>11</v>
      </c>
      <c r="AZ234" s="105" t="s">
        <v>11</v>
      </c>
      <c r="BA234" s="105" t="s">
        <v>2544</v>
      </c>
      <c r="BB234" s="107" t="s">
        <v>22</v>
      </c>
      <c r="BC234" s="105" t="s">
        <v>11</v>
      </c>
      <c r="BD234" s="105"/>
      <c r="BE234" s="105"/>
      <c r="BF234" s="105"/>
      <c r="BG234" s="105"/>
      <c r="BH234" s="105" t="s">
        <v>2874</v>
      </c>
      <c r="BI234" s="105" t="s">
        <v>2875</v>
      </c>
      <c r="BJ234" s="105" t="s">
        <v>1026</v>
      </c>
      <c r="BK234" s="105" t="s">
        <v>2876</v>
      </c>
      <c r="BL234" s="105" t="s">
        <v>1009</v>
      </c>
      <c r="BM234" s="105" t="s">
        <v>1009</v>
      </c>
      <c r="BN234" s="105" t="s">
        <v>1009</v>
      </c>
      <c r="BO234" s="105" t="s">
        <v>128</v>
      </c>
      <c r="BP234" s="105" t="s">
        <v>2887</v>
      </c>
      <c r="BQ234" s="105" t="s">
        <v>1012</v>
      </c>
      <c r="BR234" s="105">
        <v>1.1200000000000001</v>
      </c>
      <c r="BS234" s="105"/>
      <c r="BT234" s="105">
        <v>95</v>
      </c>
      <c r="BU234" s="105">
        <v>-0.42</v>
      </c>
      <c r="BV234" s="105">
        <v>2.68</v>
      </c>
      <c r="BW234" s="105" t="s">
        <v>10</v>
      </c>
      <c r="BX234" s="105" t="s">
        <v>10</v>
      </c>
      <c r="BY234" s="105" t="s">
        <v>10</v>
      </c>
      <c r="BZ234" s="69" t="s">
        <v>2877</v>
      </c>
      <c r="CA234" s="105" t="s">
        <v>2878</v>
      </c>
      <c r="CB234" s="105" t="s">
        <v>2879</v>
      </c>
      <c r="CC234" s="105" t="s">
        <v>1099</v>
      </c>
      <c r="CD234" s="106" t="s">
        <v>10</v>
      </c>
      <c r="CE234" s="105"/>
      <c r="CF234" s="105"/>
      <c r="CG234" s="105"/>
      <c r="CH234" s="105"/>
    </row>
    <row r="235" spans="1:86">
      <c r="A235" s="105">
        <v>65</v>
      </c>
      <c r="B235" s="105" t="s">
        <v>2437</v>
      </c>
      <c r="C235" s="105" t="s">
        <v>236</v>
      </c>
      <c r="D235" s="105" t="s">
        <v>2864</v>
      </c>
      <c r="E235" s="105">
        <v>2014</v>
      </c>
      <c r="F235" s="105" t="s">
        <v>2865</v>
      </c>
      <c r="G235" s="107" t="s">
        <v>2866</v>
      </c>
      <c r="H235" s="107" t="s">
        <v>2867</v>
      </c>
      <c r="I235" s="108" t="s">
        <v>2868</v>
      </c>
      <c r="J235" s="108" t="s">
        <v>2869</v>
      </c>
      <c r="K235" s="108" t="s">
        <v>2870</v>
      </c>
      <c r="L235" s="107" t="s">
        <v>2871</v>
      </c>
      <c r="M235" s="107" t="s">
        <v>2872</v>
      </c>
      <c r="N235" s="107" t="s">
        <v>12</v>
      </c>
      <c r="O235" s="107" t="s">
        <v>5560</v>
      </c>
      <c r="P235" s="107" t="s">
        <v>5560</v>
      </c>
      <c r="Q235" s="107" t="s">
        <v>5600</v>
      </c>
      <c r="R235" s="107" t="s">
        <v>2822</v>
      </c>
      <c r="S235" s="107" t="s">
        <v>123</v>
      </c>
      <c r="T235" s="107" t="s">
        <v>139</v>
      </c>
      <c r="U235" s="107" t="s">
        <v>140</v>
      </c>
      <c r="V235" s="107">
        <v>4407</v>
      </c>
      <c r="W235" s="107">
        <v>31844</v>
      </c>
      <c r="X235" s="107" t="s">
        <v>10</v>
      </c>
      <c r="Y235" s="107" t="s">
        <v>10</v>
      </c>
      <c r="Z235" s="107" t="s">
        <v>10</v>
      </c>
      <c r="AA235" s="107" t="s">
        <v>2465</v>
      </c>
      <c r="AB235" s="107" t="str">
        <f>INDEX(Outcome_GWASs!E:E,MATCH(Charlie!S235,Outcome_GWASs!C:C,0))</f>
        <v>Manually fill</v>
      </c>
      <c r="AC235" s="120" t="str">
        <f>INDEX(Exposure_GWASs!G:G,MATCH(Charlie!AE235,Exposure_GWASs!C:C,0))</f>
        <v>BMI</v>
      </c>
      <c r="AD235" s="120" t="s">
        <v>2484</v>
      </c>
      <c r="AE235" s="107" t="s">
        <v>1348</v>
      </c>
      <c r="AF235" s="107" t="s">
        <v>139</v>
      </c>
      <c r="AG235" s="107" t="s">
        <v>295</v>
      </c>
      <c r="AH235" s="107">
        <f>V235+W235</f>
        <v>36251</v>
      </c>
      <c r="AI235" s="120">
        <f>INDEX(Exposure_GWASs!F:F,MATCH(Charlie!AE235,Exposure_GWASs!C:C,0))</f>
        <v>108912</v>
      </c>
      <c r="AJ235" s="105" t="s">
        <v>2825</v>
      </c>
      <c r="AK235" s="107" t="s">
        <v>1197</v>
      </c>
      <c r="AL235" s="107" t="s">
        <v>273</v>
      </c>
      <c r="AM235" s="107" t="s">
        <v>11</v>
      </c>
      <c r="AN235" s="107" t="s">
        <v>11</v>
      </c>
      <c r="AO235" s="107" t="s">
        <v>11</v>
      </c>
      <c r="AP235" s="107" t="s">
        <v>2873</v>
      </c>
      <c r="AQ235" s="107" t="s">
        <v>246</v>
      </c>
      <c r="AR235" s="107" t="s">
        <v>11</v>
      </c>
      <c r="AS235" s="107" t="s">
        <v>11</v>
      </c>
      <c r="AT235" s="107" t="s">
        <v>11</v>
      </c>
      <c r="AU235" s="107" t="s">
        <v>10</v>
      </c>
      <c r="AV235" s="107" t="s">
        <v>10</v>
      </c>
      <c r="AW235" s="107">
        <v>14</v>
      </c>
      <c r="AX235" s="107">
        <f>INDEX(Exposure_GWASs!S:S,MATCH(Charlie!AE235,Exposure_GWASs!C:C,0))</f>
        <v>11</v>
      </c>
      <c r="AY235" s="105" t="s">
        <v>11</v>
      </c>
      <c r="AZ235" s="105" t="s">
        <v>11</v>
      </c>
      <c r="BA235" s="105" t="s">
        <v>2544</v>
      </c>
      <c r="BB235" s="107" t="s">
        <v>81</v>
      </c>
      <c r="BC235" s="105" t="s">
        <v>11</v>
      </c>
      <c r="BD235" s="105"/>
      <c r="BE235" s="105"/>
      <c r="BF235" s="105"/>
      <c r="BG235" s="105"/>
      <c r="BH235" s="105" t="s">
        <v>2874</v>
      </c>
      <c r="BI235" s="105" t="s">
        <v>2875</v>
      </c>
      <c r="BJ235" s="105" t="s">
        <v>1026</v>
      </c>
      <c r="BK235" s="105" t="s">
        <v>2876</v>
      </c>
      <c r="BL235" s="105" t="s">
        <v>1009</v>
      </c>
      <c r="BM235" s="105" t="s">
        <v>1009</v>
      </c>
      <c r="BN235" s="105" t="s">
        <v>1009</v>
      </c>
      <c r="BO235" s="105" t="s">
        <v>128</v>
      </c>
      <c r="BP235" s="105" t="s">
        <v>1197</v>
      </c>
      <c r="BQ235" s="105" t="s">
        <v>1029</v>
      </c>
      <c r="BR235" s="105">
        <v>1.27</v>
      </c>
      <c r="BS235" s="105"/>
      <c r="BT235" s="105">
        <v>95</v>
      </c>
      <c r="BU235" s="105">
        <v>1.18</v>
      </c>
      <c r="BV235" s="105">
        <v>1.36</v>
      </c>
      <c r="BW235" s="105" t="s">
        <v>10</v>
      </c>
      <c r="BX235" s="105" t="s">
        <v>10</v>
      </c>
      <c r="BY235" s="105" t="s">
        <v>10</v>
      </c>
      <c r="BZ235" s="69" t="s">
        <v>2877</v>
      </c>
      <c r="CA235" s="105" t="s">
        <v>2878</v>
      </c>
      <c r="CB235" s="105" t="s">
        <v>2879</v>
      </c>
      <c r="CC235" s="105" t="s">
        <v>1099</v>
      </c>
      <c r="CD235" s="106" t="s">
        <v>10</v>
      </c>
      <c r="CE235" s="105"/>
      <c r="CF235" s="105"/>
      <c r="CG235" s="105"/>
      <c r="CH235" s="105"/>
    </row>
    <row r="236" spans="1:86">
      <c r="A236" s="105">
        <v>65</v>
      </c>
      <c r="B236" s="105" t="s">
        <v>2437</v>
      </c>
      <c r="C236" s="105" t="s">
        <v>236</v>
      </c>
      <c r="D236" s="105" t="s">
        <v>2864</v>
      </c>
      <c r="E236" s="105">
        <v>2014</v>
      </c>
      <c r="F236" s="105" t="s">
        <v>2865</v>
      </c>
      <c r="G236" s="107" t="s">
        <v>2866</v>
      </c>
      <c r="H236" s="107" t="s">
        <v>2867</v>
      </c>
      <c r="I236" s="108" t="s">
        <v>2868</v>
      </c>
      <c r="J236" s="108" t="s">
        <v>2869</v>
      </c>
      <c r="K236" s="108" t="s">
        <v>2870</v>
      </c>
      <c r="L236" s="107" t="s">
        <v>2871</v>
      </c>
      <c r="M236" s="107" t="s">
        <v>2872</v>
      </c>
      <c r="N236" s="107" t="s">
        <v>12</v>
      </c>
      <c r="O236" s="269" t="s">
        <v>5277</v>
      </c>
      <c r="P236" s="269" t="s">
        <v>5277</v>
      </c>
      <c r="Q236" s="107" t="s">
        <v>5602</v>
      </c>
      <c r="R236" s="107" t="s">
        <v>2822</v>
      </c>
      <c r="S236" s="107" t="s">
        <v>123</v>
      </c>
      <c r="T236" s="107" t="s">
        <v>139</v>
      </c>
      <c r="U236" s="107" t="s">
        <v>140</v>
      </c>
      <c r="V236" s="107">
        <v>6073</v>
      </c>
      <c r="W236" s="107">
        <v>26193</v>
      </c>
      <c r="X236" s="107" t="s">
        <v>10</v>
      </c>
      <c r="Y236" s="107" t="s">
        <v>10</v>
      </c>
      <c r="Z236" s="107" t="s">
        <v>10</v>
      </c>
      <c r="AA236" s="107" t="s">
        <v>2465</v>
      </c>
      <c r="AB236" s="107" t="str">
        <f>INDEX(Outcome_GWASs!E:E,MATCH(Charlie!S236,Outcome_GWASs!C:C,0))</f>
        <v>Manually fill</v>
      </c>
      <c r="AC236" s="120" t="str">
        <f>INDEX(Exposure_GWASs!G:G,MATCH(Charlie!AE236,Exposure_GWASs!C:C,0))</f>
        <v>BMI</v>
      </c>
      <c r="AD236" s="120" t="s">
        <v>2484</v>
      </c>
      <c r="AE236" s="107" t="s">
        <v>1348</v>
      </c>
      <c r="AF236" s="107" t="s">
        <v>139</v>
      </c>
      <c r="AG236" s="107" t="s">
        <v>295</v>
      </c>
      <c r="AH236" s="107">
        <f>V236+W236</f>
        <v>32266</v>
      </c>
      <c r="AI236" s="120">
        <f>INDEX(Exposure_GWASs!F:F,MATCH(Charlie!AE236,Exposure_GWASs!C:C,0))</f>
        <v>108912</v>
      </c>
      <c r="AJ236" s="105" t="s">
        <v>2825</v>
      </c>
      <c r="AK236" s="107" t="s">
        <v>1197</v>
      </c>
      <c r="AL236" s="107" t="s">
        <v>273</v>
      </c>
      <c r="AM236" s="107" t="s">
        <v>11</v>
      </c>
      <c r="AN236" s="107" t="s">
        <v>11</v>
      </c>
      <c r="AO236" s="107" t="s">
        <v>11</v>
      </c>
      <c r="AP236" s="107" t="s">
        <v>2873</v>
      </c>
      <c r="AQ236" s="107" t="s">
        <v>246</v>
      </c>
      <c r="AR236" s="107" t="s">
        <v>11</v>
      </c>
      <c r="AS236" s="107" t="s">
        <v>11</v>
      </c>
      <c r="AT236" s="107" t="s">
        <v>11</v>
      </c>
      <c r="AU236" s="107" t="s">
        <v>10</v>
      </c>
      <c r="AV236" s="107" t="s">
        <v>10</v>
      </c>
      <c r="AW236" s="107">
        <v>14</v>
      </c>
      <c r="AX236" s="107">
        <f>INDEX(Exposure_GWASs!S:S,MATCH(Charlie!AE236,Exposure_GWASs!C:C,0))</f>
        <v>11</v>
      </c>
      <c r="AY236" s="105" t="s">
        <v>11</v>
      </c>
      <c r="AZ236" s="105" t="s">
        <v>11</v>
      </c>
      <c r="BA236" s="105" t="s">
        <v>2544</v>
      </c>
      <c r="BB236" s="107" t="s">
        <v>81</v>
      </c>
      <c r="BC236" s="105" t="s">
        <v>11</v>
      </c>
      <c r="BD236" s="105"/>
      <c r="BE236" s="105"/>
      <c r="BF236" s="105"/>
      <c r="BG236" s="105"/>
      <c r="BH236" s="105" t="s">
        <v>2874</v>
      </c>
      <c r="BI236" s="105" t="s">
        <v>2875</v>
      </c>
      <c r="BJ236" s="105" t="s">
        <v>1026</v>
      </c>
      <c r="BK236" s="105" t="s">
        <v>2876</v>
      </c>
      <c r="BL236" s="105" t="s">
        <v>1009</v>
      </c>
      <c r="BM236" s="105" t="s">
        <v>1009</v>
      </c>
      <c r="BN236" s="105" t="s">
        <v>1009</v>
      </c>
      <c r="BO236" s="105" t="s">
        <v>128</v>
      </c>
      <c r="BP236" s="105" t="s">
        <v>1197</v>
      </c>
      <c r="BQ236" s="105" t="s">
        <v>1029</v>
      </c>
      <c r="BR236" s="105">
        <v>1.01</v>
      </c>
      <c r="BS236" s="105"/>
      <c r="BT236" s="105">
        <v>95</v>
      </c>
      <c r="BU236" s="105">
        <v>0.94</v>
      </c>
      <c r="BV236" s="105">
        <v>1.08</v>
      </c>
      <c r="BW236" s="105" t="s">
        <v>10</v>
      </c>
      <c r="BX236" s="105" t="s">
        <v>10</v>
      </c>
      <c r="BY236" s="105" t="s">
        <v>10</v>
      </c>
      <c r="BZ236" s="69" t="s">
        <v>2877</v>
      </c>
      <c r="CA236" s="105" t="s">
        <v>2878</v>
      </c>
      <c r="CB236" s="105" t="s">
        <v>2879</v>
      </c>
      <c r="CC236" s="105" t="s">
        <v>1099</v>
      </c>
      <c r="CD236" s="106" t="s">
        <v>10</v>
      </c>
      <c r="CE236" s="105"/>
      <c r="CF236" s="105"/>
      <c r="CG236" s="105"/>
      <c r="CH236" s="105"/>
    </row>
    <row r="237" spans="1:86">
      <c r="A237" s="105">
        <v>65</v>
      </c>
      <c r="B237" s="105" t="s">
        <v>2437</v>
      </c>
      <c r="C237" s="105" t="s">
        <v>236</v>
      </c>
      <c r="D237" s="105" t="s">
        <v>2864</v>
      </c>
      <c r="E237" s="105">
        <v>2014</v>
      </c>
      <c r="F237" s="105" t="s">
        <v>2865</v>
      </c>
      <c r="G237" s="107" t="s">
        <v>2866</v>
      </c>
      <c r="H237" s="107" t="s">
        <v>2867</v>
      </c>
      <c r="I237" s="108" t="s">
        <v>2868</v>
      </c>
      <c r="J237" s="108" t="s">
        <v>2869</v>
      </c>
      <c r="K237" s="108" t="s">
        <v>2870</v>
      </c>
      <c r="L237" s="107" t="s">
        <v>2871</v>
      </c>
      <c r="M237" s="107" t="s">
        <v>2872</v>
      </c>
      <c r="N237" s="107" t="s">
        <v>12</v>
      </c>
      <c r="O237" s="107" t="s">
        <v>5811</v>
      </c>
      <c r="P237" s="107" t="s">
        <v>5811</v>
      </c>
      <c r="Q237" s="107" t="s">
        <v>5654</v>
      </c>
      <c r="R237" s="107" t="s">
        <v>2822</v>
      </c>
      <c r="S237" s="107" t="s">
        <v>123</v>
      </c>
      <c r="T237" s="107" t="s">
        <v>139</v>
      </c>
      <c r="U237" s="107" t="s">
        <v>140</v>
      </c>
      <c r="V237" s="107">
        <v>3813</v>
      </c>
      <c r="W237" s="107">
        <v>23782</v>
      </c>
      <c r="X237" s="107" t="s">
        <v>10</v>
      </c>
      <c r="Y237" s="107" t="s">
        <v>10</v>
      </c>
      <c r="Z237" s="107" t="s">
        <v>10</v>
      </c>
      <c r="AA237" s="107" t="s">
        <v>2465</v>
      </c>
      <c r="AB237" s="107" t="str">
        <f>INDEX(Outcome_GWASs!E:E,MATCH(Charlie!S237,Outcome_GWASs!C:C,0))</f>
        <v>Manually fill</v>
      </c>
      <c r="AC237" s="120" t="str">
        <f>INDEX(Exposure_GWASs!G:G,MATCH(Charlie!AE237,Exposure_GWASs!C:C,0))</f>
        <v>BMI</v>
      </c>
      <c r="AD237" s="120" t="s">
        <v>2484</v>
      </c>
      <c r="AE237" s="107" t="s">
        <v>1348</v>
      </c>
      <c r="AF237" s="107" t="s">
        <v>139</v>
      </c>
      <c r="AG237" s="107" t="s">
        <v>295</v>
      </c>
      <c r="AH237" s="107">
        <f>V237+W237</f>
        <v>27595</v>
      </c>
      <c r="AI237" s="120">
        <f>INDEX(Exposure_GWASs!F:F,MATCH(Charlie!AE237,Exposure_GWASs!C:C,0))</f>
        <v>108912</v>
      </c>
      <c r="AJ237" s="105" t="s">
        <v>2825</v>
      </c>
      <c r="AK237" s="107" t="s">
        <v>1197</v>
      </c>
      <c r="AL237" s="107" t="s">
        <v>273</v>
      </c>
      <c r="AM237" s="107" t="s">
        <v>11</v>
      </c>
      <c r="AN237" s="107" t="s">
        <v>11</v>
      </c>
      <c r="AO237" s="107" t="s">
        <v>11</v>
      </c>
      <c r="AP237" s="107" t="s">
        <v>2873</v>
      </c>
      <c r="AQ237" s="107" t="s">
        <v>246</v>
      </c>
      <c r="AR237" s="107" t="s">
        <v>11</v>
      </c>
      <c r="AS237" s="107" t="s">
        <v>11</v>
      </c>
      <c r="AT237" s="107" t="s">
        <v>11</v>
      </c>
      <c r="AU237" s="107" t="s">
        <v>10</v>
      </c>
      <c r="AV237" s="107" t="s">
        <v>10</v>
      </c>
      <c r="AW237" s="107">
        <v>14</v>
      </c>
      <c r="AX237" s="107">
        <f>INDEX(Exposure_GWASs!S:S,MATCH(Charlie!AE237,Exposure_GWASs!C:C,0))</f>
        <v>11</v>
      </c>
      <c r="AY237" s="105" t="s">
        <v>11</v>
      </c>
      <c r="AZ237" s="105" t="s">
        <v>11</v>
      </c>
      <c r="BA237" s="105" t="s">
        <v>2544</v>
      </c>
      <c r="BB237" s="107" t="s">
        <v>81</v>
      </c>
      <c r="BC237" s="105" t="s">
        <v>11</v>
      </c>
      <c r="BD237" s="105"/>
      <c r="BE237" s="105"/>
      <c r="BF237" s="105"/>
      <c r="BG237" s="105"/>
      <c r="BH237" s="105" t="s">
        <v>2874</v>
      </c>
      <c r="BI237" s="105" t="s">
        <v>2875</v>
      </c>
      <c r="BJ237" s="105" t="s">
        <v>1026</v>
      </c>
      <c r="BK237" s="105" t="s">
        <v>2876</v>
      </c>
      <c r="BL237" s="105" t="s">
        <v>1009</v>
      </c>
      <c r="BM237" s="105" t="s">
        <v>1009</v>
      </c>
      <c r="BN237" s="105" t="s">
        <v>1009</v>
      </c>
      <c r="BO237" s="105" t="s">
        <v>128</v>
      </c>
      <c r="BP237" s="105" t="s">
        <v>1197</v>
      </c>
      <c r="BQ237" s="105" t="s">
        <v>1029</v>
      </c>
      <c r="BR237" s="105">
        <v>1.03</v>
      </c>
      <c r="BS237" s="105"/>
      <c r="BT237" s="105">
        <v>95</v>
      </c>
      <c r="BU237" s="105">
        <v>0.95</v>
      </c>
      <c r="BV237" s="105">
        <v>1.1200000000000001</v>
      </c>
      <c r="BW237" s="105" t="s">
        <v>10</v>
      </c>
      <c r="BX237" s="105" t="s">
        <v>10</v>
      </c>
      <c r="BY237" s="105" t="s">
        <v>10</v>
      </c>
      <c r="BZ237" s="69" t="s">
        <v>2877</v>
      </c>
      <c r="CA237" s="105" t="s">
        <v>2878</v>
      </c>
      <c r="CB237" s="105" t="s">
        <v>2879</v>
      </c>
      <c r="CC237" s="105" t="s">
        <v>1099</v>
      </c>
      <c r="CD237" s="106" t="s">
        <v>10</v>
      </c>
      <c r="CE237" s="105"/>
      <c r="CF237" s="105"/>
      <c r="CG237" s="105"/>
      <c r="CH237" s="105"/>
    </row>
    <row r="238" spans="1:86">
      <c r="A238" s="105">
        <v>66</v>
      </c>
      <c r="B238" s="105" t="s">
        <v>2437</v>
      </c>
      <c r="C238" s="105" t="s">
        <v>236</v>
      </c>
      <c r="D238" s="105" t="s">
        <v>2888</v>
      </c>
      <c r="E238" s="105">
        <v>2017</v>
      </c>
      <c r="F238" s="105" t="s">
        <v>2889</v>
      </c>
      <c r="G238" s="107" t="s">
        <v>2890</v>
      </c>
      <c r="H238" s="109" t="s">
        <v>2891</v>
      </c>
      <c r="I238" s="108" t="s">
        <v>2892</v>
      </c>
      <c r="J238" s="108" t="s">
        <v>2893</v>
      </c>
      <c r="K238" s="108" t="s">
        <v>2894</v>
      </c>
      <c r="L238" s="106" t="s">
        <v>2895</v>
      </c>
      <c r="M238" s="110" t="s">
        <v>2896</v>
      </c>
      <c r="N238" s="107" t="s">
        <v>12</v>
      </c>
      <c r="O238" s="107" t="s">
        <v>5636</v>
      </c>
      <c r="P238" s="107" t="s">
        <v>5822</v>
      </c>
      <c r="Q238" s="107" t="s">
        <v>5608</v>
      </c>
      <c r="R238" s="107" t="s">
        <v>2897</v>
      </c>
      <c r="S238" s="107" t="s">
        <v>123</v>
      </c>
      <c r="T238" s="107" t="s">
        <v>2898</v>
      </c>
      <c r="U238" s="107" t="s">
        <v>269</v>
      </c>
      <c r="V238" s="107">
        <v>1768</v>
      </c>
      <c r="W238" s="107" t="s">
        <v>10</v>
      </c>
      <c r="X238" s="107" t="s">
        <v>10</v>
      </c>
      <c r="Y238" s="107" t="s">
        <v>10</v>
      </c>
      <c r="Z238" s="107" t="s">
        <v>10</v>
      </c>
      <c r="AA238" s="107" t="s">
        <v>1005</v>
      </c>
      <c r="AB238" s="107" t="s">
        <v>273</v>
      </c>
      <c r="AC238" s="120" t="s">
        <v>2484</v>
      </c>
      <c r="AD238" s="120" t="s">
        <v>2484</v>
      </c>
      <c r="AE238" s="107" t="s">
        <v>1139</v>
      </c>
      <c r="AF238" s="107" t="s">
        <v>2899</v>
      </c>
      <c r="AG238" s="107" t="s">
        <v>269</v>
      </c>
      <c r="AH238" s="107">
        <v>1768</v>
      </c>
      <c r="AI238" s="120">
        <f>INDEX(Exposure_GWASs!F:F,MATCH(Charlie!AE238,Exposure_GWASs!C:C,0))</f>
        <v>322154</v>
      </c>
      <c r="AJ238" s="107" t="s">
        <v>2825</v>
      </c>
      <c r="AK238" s="107" t="s">
        <v>2465</v>
      </c>
      <c r="AL238" s="107" t="s">
        <v>273</v>
      </c>
      <c r="AM238" s="107" t="s">
        <v>2900</v>
      </c>
      <c r="AN238" s="107" t="s">
        <v>2901</v>
      </c>
      <c r="AO238" s="107" t="s">
        <v>1009</v>
      </c>
      <c r="AP238" s="120" t="s">
        <v>2902</v>
      </c>
      <c r="AQ238" s="105" t="s">
        <v>2448</v>
      </c>
      <c r="AR238" s="120" t="s">
        <v>11</v>
      </c>
      <c r="AS238" s="120" t="s">
        <v>1009</v>
      </c>
      <c r="AT238" s="120" t="s">
        <v>2903</v>
      </c>
      <c r="AU238" s="107" t="s">
        <v>10</v>
      </c>
      <c r="AV238" s="107" t="s">
        <v>2544</v>
      </c>
      <c r="AW238" s="107">
        <v>76</v>
      </c>
      <c r="AX238" s="107">
        <f>INDEX(Exposure_GWASs!S:S,MATCH(Charlie!AE238,Exposure_GWASs!C:C,0))</f>
        <v>77</v>
      </c>
      <c r="AY238" s="105" t="s">
        <v>2904</v>
      </c>
      <c r="AZ238" s="105" t="s">
        <v>11</v>
      </c>
      <c r="BA238" s="105" t="s">
        <v>2544</v>
      </c>
      <c r="BB238" s="107" t="s">
        <v>11</v>
      </c>
      <c r="BC238" s="105" t="s">
        <v>11</v>
      </c>
      <c r="BD238" s="105"/>
      <c r="BE238" s="105"/>
      <c r="BF238" s="105"/>
      <c r="BG238" s="105"/>
      <c r="BH238" s="105" t="s">
        <v>2905</v>
      </c>
      <c r="BI238" s="105" t="s">
        <v>2906</v>
      </c>
      <c r="BJ238" s="105" t="s">
        <v>2907</v>
      </c>
      <c r="BK238" s="105" t="s">
        <v>2687</v>
      </c>
      <c r="BL238" s="105" t="s">
        <v>2687</v>
      </c>
      <c r="BM238" s="105" t="s">
        <v>2687</v>
      </c>
      <c r="BN238" s="105" t="s">
        <v>2687</v>
      </c>
      <c r="BO238" s="105" t="s">
        <v>167</v>
      </c>
      <c r="BP238" s="105" t="s">
        <v>2715</v>
      </c>
      <c r="BQ238" s="105" t="s">
        <v>1029</v>
      </c>
      <c r="BR238" s="105">
        <v>0.9</v>
      </c>
      <c r="BS238" s="105"/>
      <c r="BT238" s="105">
        <v>95</v>
      </c>
      <c r="BU238" s="105">
        <v>0.7</v>
      </c>
      <c r="BV238" s="105">
        <v>1.1100000000000001</v>
      </c>
      <c r="BW238" s="105">
        <v>0.69</v>
      </c>
      <c r="BX238" s="105" t="s">
        <v>1009</v>
      </c>
      <c r="BY238" s="105" t="s">
        <v>1009</v>
      </c>
      <c r="BZ238" s="105" t="s">
        <v>2908</v>
      </c>
      <c r="CA238" s="105" t="s">
        <v>1009</v>
      </c>
      <c r="CB238" s="105" t="s">
        <v>11</v>
      </c>
      <c r="CC238" s="105" t="s">
        <v>2909</v>
      </c>
      <c r="CD238" s="106" t="s">
        <v>10</v>
      </c>
      <c r="CE238" s="105"/>
      <c r="CF238" s="105"/>
      <c r="CG238" s="105"/>
      <c r="CH238" s="105"/>
    </row>
    <row r="239" spans="1:86">
      <c r="A239" s="105">
        <v>66</v>
      </c>
      <c r="B239" s="105" t="s">
        <v>2437</v>
      </c>
      <c r="C239" s="105" t="s">
        <v>236</v>
      </c>
      <c r="D239" s="105" t="s">
        <v>2888</v>
      </c>
      <c r="E239" s="105">
        <v>2017</v>
      </c>
      <c r="F239" s="105" t="s">
        <v>2889</v>
      </c>
      <c r="G239" s="107" t="s">
        <v>2890</v>
      </c>
      <c r="H239" s="109" t="s">
        <v>2891</v>
      </c>
      <c r="I239" s="108" t="s">
        <v>2892</v>
      </c>
      <c r="J239" s="108" t="s">
        <v>2893</v>
      </c>
      <c r="K239" s="108" t="s">
        <v>2894</v>
      </c>
      <c r="L239" s="106" t="s">
        <v>2895</v>
      </c>
      <c r="M239" s="110" t="s">
        <v>2896</v>
      </c>
      <c r="N239" s="107" t="s">
        <v>12</v>
      </c>
      <c r="O239" s="107" t="s">
        <v>5636</v>
      </c>
      <c r="P239" s="107" t="s">
        <v>5823</v>
      </c>
      <c r="Q239" s="107" t="s">
        <v>5608</v>
      </c>
      <c r="R239" s="107" t="s">
        <v>2897</v>
      </c>
      <c r="S239" s="107" t="s">
        <v>123</v>
      </c>
      <c r="T239" s="107" t="s">
        <v>2898</v>
      </c>
      <c r="U239" s="107" t="s">
        <v>269</v>
      </c>
      <c r="V239" s="107">
        <v>1768</v>
      </c>
      <c r="W239" s="107" t="s">
        <v>10</v>
      </c>
      <c r="X239" s="107" t="s">
        <v>10</v>
      </c>
      <c r="Y239" s="107" t="s">
        <v>10</v>
      </c>
      <c r="Z239" s="107" t="s">
        <v>10</v>
      </c>
      <c r="AA239" s="107" t="s">
        <v>1005</v>
      </c>
      <c r="AB239" s="107" t="s">
        <v>273</v>
      </c>
      <c r="AC239" s="120" t="s">
        <v>2484</v>
      </c>
      <c r="AD239" s="120" t="s">
        <v>2484</v>
      </c>
      <c r="AE239" s="107" t="s">
        <v>1139</v>
      </c>
      <c r="AF239" s="107" t="s">
        <v>2899</v>
      </c>
      <c r="AG239" s="107" t="s">
        <v>269</v>
      </c>
      <c r="AH239" s="107">
        <v>1768</v>
      </c>
      <c r="AI239" s="120">
        <f>INDEX(Exposure_GWASs!F:F,MATCH(Charlie!AE239,Exposure_GWASs!C:C,0))</f>
        <v>322154</v>
      </c>
      <c r="AJ239" s="107" t="s">
        <v>2825</v>
      </c>
      <c r="AK239" s="107" t="s">
        <v>2465</v>
      </c>
      <c r="AL239" s="107" t="s">
        <v>273</v>
      </c>
      <c r="AM239" s="107" t="s">
        <v>2900</v>
      </c>
      <c r="AN239" s="107" t="s">
        <v>2901</v>
      </c>
      <c r="AO239" s="107" t="s">
        <v>1009</v>
      </c>
      <c r="AP239" s="120" t="s">
        <v>2902</v>
      </c>
      <c r="AQ239" s="105" t="s">
        <v>2448</v>
      </c>
      <c r="AR239" s="120" t="s">
        <v>11</v>
      </c>
      <c r="AS239" s="120" t="s">
        <v>1009</v>
      </c>
      <c r="AT239" s="120" t="s">
        <v>2903</v>
      </c>
      <c r="AU239" s="107" t="s">
        <v>10</v>
      </c>
      <c r="AV239" s="107" t="s">
        <v>2544</v>
      </c>
      <c r="AW239" s="107">
        <v>76</v>
      </c>
      <c r="AX239" s="107">
        <v>77</v>
      </c>
      <c r="AY239" s="105" t="s">
        <v>2904</v>
      </c>
      <c r="AZ239" s="105" t="s">
        <v>11</v>
      </c>
      <c r="BA239" s="105" t="s">
        <v>2544</v>
      </c>
      <c r="BB239" s="107" t="s">
        <v>11</v>
      </c>
      <c r="BC239" s="105" t="s">
        <v>11</v>
      </c>
      <c r="BD239" s="105"/>
      <c r="BE239" s="105"/>
      <c r="BF239" s="105"/>
      <c r="BG239" s="105"/>
      <c r="BH239" s="105" t="s">
        <v>2910</v>
      </c>
      <c r="BI239" s="105" t="s">
        <v>2906</v>
      </c>
      <c r="BJ239" s="105" t="s">
        <v>2907</v>
      </c>
      <c r="BK239" s="105" t="s">
        <v>2687</v>
      </c>
      <c r="BL239" s="105" t="s">
        <v>2687</v>
      </c>
      <c r="BM239" s="105" t="s">
        <v>2687</v>
      </c>
      <c r="BN239" s="105" t="s">
        <v>2687</v>
      </c>
      <c r="BO239" s="105" t="s">
        <v>167</v>
      </c>
      <c r="BP239" s="105" t="s">
        <v>2715</v>
      </c>
      <c r="BQ239" s="105" t="s">
        <v>1029</v>
      </c>
      <c r="BR239" s="105">
        <v>0.94</v>
      </c>
      <c r="BS239" s="105"/>
      <c r="BT239" s="105">
        <v>95</v>
      </c>
      <c r="BU239" s="105">
        <v>0.75</v>
      </c>
      <c r="BV239" s="105">
        <v>1.1200000000000001</v>
      </c>
      <c r="BW239" s="105">
        <v>0.69</v>
      </c>
      <c r="BX239" s="105" t="s">
        <v>1009</v>
      </c>
      <c r="BY239" s="105" t="s">
        <v>1009</v>
      </c>
      <c r="BZ239" s="105" t="s">
        <v>2908</v>
      </c>
      <c r="CA239" s="105" t="s">
        <v>1009</v>
      </c>
      <c r="CB239" s="105" t="s">
        <v>11</v>
      </c>
      <c r="CC239" s="105" t="s">
        <v>2909</v>
      </c>
      <c r="CD239" s="106" t="s">
        <v>10</v>
      </c>
      <c r="CE239" s="105"/>
      <c r="CF239" s="105"/>
      <c r="CG239" s="105"/>
      <c r="CH239" s="105"/>
    </row>
    <row r="240" spans="1:86">
      <c r="A240" s="105">
        <v>66</v>
      </c>
      <c r="B240" s="105" t="s">
        <v>2437</v>
      </c>
      <c r="C240" s="105" t="s">
        <v>236</v>
      </c>
      <c r="D240" s="105" t="s">
        <v>2888</v>
      </c>
      <c r="E240" s="105">
        <v>2017</v>
      </c>
      <c r="F240" s="105" t="s">
        <v>2889</v>
      </c>
      <c r="G240" s="107" t="s">
        <v>2890</v>
      </c>
      <c r="H240" s="109" t="s">
        <v>2891</v>
      </c>
      <c r="I240" s="108" t="s">
        <v>2892</v>
      </c>
      <c r="J240" s="108" t="s">
        <v>2893</v>
      </c>
      <c r="K240" s="108" t="s">
        <v>2894</v>
      </c>
      <c r="L240" s="106" t="s">
        <v>2895</v>
      </c>
      <c r="M240" s="110" t="s">
        <v>2896</v>
      </c>
      <c r="N240" s="107" t="s">
        <v>12</v>
      </c>
      <c r="O240" s="107" t="s">
        <v>5636</v>
      </c>
      <c r="P240" s="107" t="s">
        <v>5824</v>
      </c>
      <c r="Q240" s="107" t="s">
        <v>5608</v>
      </c>
      <c r="R240" s="107" t="s">
        <v>2897</v>
      </c>
      <c r="S240" s="107" t="s">
        <v>123</v>
      </c>
      <c r="T240" s="107" t="s">
        <v>2911</v>
      </c>
      <c r="U240" s="107" t="s">
        <v>269</v>
      </c>
      <c r="V240" s="107">
        <v>1768</v>
      </c>
      <c r="W240" s="107" t="s">
        <v>10</v>
      </c>
      <c r="X240" s="107" t="s">
        <v>10</v>
      </c>
      <c r="Y240" s="107" t="s">
        <v>10</v>
      </c>
      <c r="Z240" s="107" t="s">
        <v>10</v>
      </c>
      <c r="AA240" s="107" t="s">
        <v>1005</v>
      </c>
      <c r="AB240" s="107" t="s">
        <v>273</v>
      </c>
      <c r="AC240" s="120" t="s">
        <v>2484</v>
      </c>
      <c r="AD240" s="120" t="s">
        <v>2484</v>
      </c>
      <c r="AE240" s="107" t="s">
        <v>1139</v>
      </c>
      <c r="AF240" s="107" t="s">
        <v>2899</v>
      </c>
      <c r="AG240" s="107" t="s">
        <v>269</v>
      </c>
      <c r="AH240" s="107">
        <v>1768</v>
      </c>
      <c r="AI240" s="120">
        <f>INDEX(Exposure_GWASs!F:F,MATCH(Charlie!AE240,Exposure_GWASs!C:C,0))</f>
        <v>322154</v>
      </c>
      <c r="AJ240" s="107" t="s">
        <v>2825</v>
      </c>
      <c r="AK240" s="107" t="s">
        <v>2465</v>
      </c>
      <c r="AL240" s="107" t="s">
        <v>273</v>
      </c>
      <c r="AM240" s="107" t="s">
        <v>2900</v>
      </c>
      <c r="AN240" s="107" t="s">
        <v>2901</v>
      </c>
      <c r="AO240" s="107" t="s">
        <v>1009</v>
      </c>
      <c r="AP240" s="120" t="s">
        <v>2902</v>
      </c>
      <c r="AQ240" s="105" t="s">
        <v>2448</v>
      </c>
      <c r="AR240" s="120" t="s">
        <v>11</v>
      </c>
      <c r="AS240" s="120" t="s">
        <v>1009</v>
      </c>
      <c r="AT240" s="120" t="s">
        <v>2912</v>
      </c>
      <c r="AU240" s="107" t="s">
        <v>10</v>
      </c>
      <c r="AV240" s="107" t="s">
        <v>10</v>
      </c>
      <c r="AW240" s="107">
        <v>76</v>
      </c>
      <c r="AX240" s="107">
        <v>77</v>
      </c>
      <c r="AY240" s="105" t="s">
        <v>2904</v>
      </c>
      <c r="AZ240" s="105" t="s">
        <v>11</v>
      </c>
      <c r="BA240" s="105" t="s">
        <v>2544</v>
      </c>
      <c r="BB240" s="107" t="s">
        <v>11</v>
      </c>
      <c r="BC240" s="105" t="s">
        <v>11</v>
      </c>
      <c r="BD240" s="105"/>
      <c r="BE240" s="105"/>
      <c r="BF240" s="105"/>
      <c r="BG240" s="105"/>
      <c r="BH240" s="105" t="s">
        <v>2910</v>
      </c>
      <c r="BI240" s="105" t="s">
        <v>2906</v>
      </c>
      <c r="BJ240" s="105" t="s">
        <v>2907</v>
      </c>
      <c r="BK240" s="105" t="s">
        <v>2687</v>
      </c>
      <c r="BL240" s="105" t="s">
        <v>2687</v>
      </c>
      <c r="BM240" s="105" t="s">
        <v>2687</v>
      </c>
      <c r="BN240" s="105" t="s">
        <v>2687</v>
      </c>
      <c r="BO240" s="105" t="s">
        <v>167</v>
      </c>
      <c r="BP240" s="105" t="s">
        <v>2715</v>
      </c>
      <c r="BQ240" s="105" t="s">
        <v>1029</v>
      </c>
      <c r="BR240" s="105">
        <v>1</v>
      </c>
      <c r="BS240" s="105"/>
      <c r="BT240" s="105">
        <v>95</v>
      </c>
      <c r="BU240" s="105">
        <v>0.62</v>
      </c>
      <c r="BV240" s="105">
        <v>1.37</v>
      </c>
      <c r="BW240" s="105">
        <v>0.69</v>
      </c>
      <c r="BX240" s="105" t="s">
        <v>1009</v>
      </c>
      <c r="BY240" s="105" t="s">
        <v>1009</v>
      </c>
      <c r="BZ240" s="105" t="s">
        <v>2908</v>
      </c>
      <c r="CA240" s="105" t="s">
        <v>1009</v>
      </c>
      <c r="CB240" s="105" t="s">
        <v>11</v>
      </c>
      <c r="CC240" s="105" t="s">
        <v>2909</v>
      </c>
      <c r="CD240" s="106" t="s">
        <v>10</v>
      </c>
      <c r="CE240" s="105"/>
      <c r="CF240" s="105"/>
      <c r="CG240" s="105"/>
      <c r="CH240" s="105"/>
    </row>
    <row r="241" spans="1:86">
      <c r="A241" s="105">
        <v>66</v>
      </c>
      <c r="B241" s="105" t="s">
        <v>2437</v>
      </c>
      <c r="C241" s="105" t="s">
        <v>236</v>
      </c>
      <c r="D241" s="105" t="s">
        <v>2888</v>
      </c>
      <c r="E241" s="105">
        <v>2017</v>
      </c>
      <c r="F241" s="105" t="s">
        <v>2889</v>
      </c>
      <c r="G241" s="107" t="s">
        <v>2890</v>
      </c>
      <c r="H241" s="109" t="s">
        <v>2891</v>
      </c>
      <c r="I241" s="108" t="s">
        <v>2892</v>
      </c>
      <c r="J241" s="108" t="s">
        <v>2893</v>
      </c>
      <c r="K241" s="108" t="s">
        <v>2894</v>
      </c>
      <c r="L241" s="106" t="s">
        <v>2895</v>
      </c>
      <c r="M241" s="110" t="s">
        <v>2896</v>
      </c>
      <c r="N241" s="107" t="s">
        <v>12</v>
      </c>
      <c r="O241" s="107" t="s">
        <v>5636</v>
      </c>
      <c r="P241" s="107" t="s">
        <v>5822</v>
      </c>
      <c r="Q241" s="107" t="s">
        <v>5608</v>
      </c>
      <c r="R241" s="107" t="s">
        <v>2897</v>
      </c>
      <c r="S241" s="107" t="s">
        <v>123</v>
      </c>
      <c r="T241" s="107" t="s">
        <v>2898</v>
      </c>
      <c r="U241" s="107" t="s">
        <v>268</v>
      </c>
      <c r="V241" s="107">
        <v>2249</v>
      </c>
      <c r="W241" s="107" t="s">
        <v>10</v>
      </c>
      <c r="X241" s="107" t="s">
        <v>10</v>
      </c>
      <c r="Y241" s="107" t="s">
        <v>10</v>
      </c>
      <c r="Z241" s="107" t="s">
        <v>10</v>
      </c>
      <c r="AA241" s="107" t="s">
        <v>1005</v>
      </c>
      <c r="AB241" s="107" t="s">
        <v>273</v>
      </c>
      <c r="AC241" s="120" t="s">
        <v>2484</v>
      </c>
      <c r="AD241" s="120" t="s">
        <v>2484</v>
      </c>
      <c r="AE241" s="107" t="s">
        <v>1139</v>
      </c>
      <c r="AF241" s="107" t="s">
        <v>2899</v>
      </c>
      <c r="AG241" s="107" t="s">
        <v>268</v>
      </c>
      <c r="AH241" s="107">
        <v>2249</v>
      </c>
      <c r="AI241" s="120">
        <f>INDEX(Exposure_GWASs!F:F,MATCH(Charlie!AE241,Exposure_GWASs!C:C,0))</f>
        <v>322154</v>
      </c>
      <c r="AJ241" s="107" t="s">
        <v>2825</v>
      </c>
      <c r="AK241" s="107" t="s">
        <v>2465</v>
      </c>
      <c r="AL241" s="107" t="s">
        <v>273</v>
      </c>
      <c r="AM241" s="107" t="s">
        <v>2900</v>
      </c>
      <c r="AN241" s="107" t="s">
        <v>2901</v>
      </c>
      <c r="AO241" s="107" t="s">
        <v>1009</v>
      </c>
      <c r="AP241" s="120" t="s">
        <v>2902</v>
      </c>
      <c r="AQ241" s="105" t="s">
        <v>2448</v>
      </c>
      <c r="AR241" s="120" t="s">
        <v>11</v>
      </c>
      <c r="AS241" s="120" t="s">
        <v>1009</v>
      </c>
      <c r="AT241" s="120" t="s">
        <v>2912</v>
      </c>
      <c r="AU241" s="107" t="s">
        <v>10</v>
      </c>
      <c r="AV241" s="107" t="s">
        <v>10</v>
      </c>
      <c r="AW241" s="107">
        <v>76</v>
      </c>
      <c r="AX241" s="107">
        <f>INDEX(Exposure_GWASs!S:S,MATCH(Charlie!AE241,Exposure_GWASs!C:C,0))</f>
        <v>77</v>
      </c>
      <c r="AY241" s="105" t="s">
        <v>2904</v>
      </c>
      <c r="AZ241" s="105" t="s">
        <v>11</v>
      </c>
      <c r="BA241" s="105" t="s">
        <v>2544</v>
      </c>
      <c r="BB241" s="107" t="s">
        <v>11</v>
      </c>
      <c r="BC241" s="105" t="s">
        <v>11</v>
      </c>
      <c r="BD241" s="105"/>
      <c r="BE241" s="105"/>
      <c r="BF241" s="105"/>
      <c r="BG241" s="105"/>
      <c r="BH241" s="105" t="s">
        <v>2910</v>
      </c>
      <c r="BI241" s="105" t="s">
        <v>2906</v>
      </c>
      <c r="BJ241" s="105" t="s">
        <v>2907</v>
      </c>
      <c r="BK241" s="105" t="s">
        <v>2687</v>
      </c>
      <c r="BL241" s="105" t="s">
        <v>2687</v>
      </c>
      <c r="BM241" s="105" t="s">
        <v>2687</v>
      </c>
      <c r="BN241" s="105" t="s">
        <v>2687</v>
      </c>
      <c r="BO241" s="105" t="s">
        <v>167</v>
      </c>
      <c r="BP241" s="105" t="s">
        <v>2715</v>
      </c>
      <c r="BQ241" s="105" t="s">
        <v>1029</v>
      </c>
      <c r="BR241" s="105">
        <v>1.0900000000000001</v>
      </c>
      <c r="BS241" s="105"/>
      <c r="BT241" s="105">
        <v>95</v>
      </c>
      <c r="BU241" s="105">
        <v>0.94</v>
      </c>
      <c r="BV241" s="105">
        <v>1.23</v>
      </c>
      <c r="BW241" s="105">
        <v>0.45</v>
      </c>
      <c r="BX241" s="105" t="s">
        <v>1009</v>
      </c>
      <c r="BY241" s="105" t="s">
        <v>1009</v>
      </c>
      <c r="BZ241" s="105" t="s">
        <v>2908</v>
      </c>
      <c r="CA241" s="105" t="s">
        <v>1009</v>
      </c>
      <c r="CB241" s="105" t="s">
        <v>11</v>
      </c>
      <c r="CC241" s="105" t="s">
        <v>2909</v>
      </c>
      <c r="CD241" s="106" t="s">
        <v>10</v>
      </c>
      <c r="CE241" s="105"/>
      <c r="CF241" s="105"/>
      <c r="CG241" s="105"/>
      <c r="CH241" s="105"/>
    </row>
    <row r="242" spans="1:86">
      <c r="A242" s="105">
        <v>66</v>
      </c>
      <c r="B242" s="105" t="s">
        <v>2437</v>
      </c>
      <c r="C242" s="105" t="s">
        <v>236</v>
      </c>
      <c r="D242" s="105" t="s">
        <v>2888</v>
      </c>
      <c r="E242" s="105">
        <v>2017</v>
      </c>
      <c r="F242" s="105" t="s">
        <v>2889</v>
      </c>
      <c r="G242" s="107" t="s">
        <v>2890</v>
      </c>
      <c r="H242" s="109" t="s">
        <v>2891</v>
      </c>
      <c r="I242" s="108" t="s">
        <v>2892</v>
      </c>
      <c r="J242" s="108" t="s">
        <v>2893</v>
      </c>
      <c r="K242" s="108" t="s">
        <v>2894</v>
      </c>
      <c r="L242" s="106" t="s">
        <v>2895</v>
      </c>
      <c r="M242" s="110" t="s">
        <v>2896</v>
      </c>
      <c r="N242" s="107" t="s">
        <v>12</v>
      </c>
      <c r="O242" s="107" t="s">
        <v>5636</v>
      </c>
      <c r="P242" s="107" t="s">
        <v>5823</v>
      </c>
      <c r="Q242" s="107" t="s">
        <v>5608</v>
      </c>
      <c r="R242" s="107" t="s">
        <v>2897</v>
      </c>
      <c r="S242" s="107" t="s">
        <v>123</v>
      </c>
      <c r="T242" s="107" t="s">
        <v>2898</v>
      </c>
      <c r="U242" s="107" t="s">
        <v>268</v>
      </c>
      <c r="V242" s="107">
        <v>2249</v>
      </c>
      <c r="W242" s="107" t="s">
        <v>10</v>
      </c>
      <c r="X242" s="107" t="s">
        <v>10</v>
      </c>
      <c r="Y242" s="107" t="s">
        <v>10</v>
      </c>
      <c r="Z242" s="107" t="s">
        <v>10</v>
      </c>
      <c r="AA242" s="107" t="s">
        <v>1005</v>
      </c>
      <c r="AB242" s="107" t="s">
        <v>273</v>
      </c>
      <c r="AC242" s="120" t="s">
        <v>2484</v>
      </c>
      <c r="AD242" s="120" t="s">
        <v>2484</v>
      </c>
      <c r="AE242" s="107" t="s">
        <v>1139</v>
      </c>
      <c r="AF242" s="107" t="s">
        <v>2899</v>
      </c>
      <c r="AG242" s="107" t="s">
        <v>268</v>
      </c>
      <c r="AH242" s="107">
        <v>2249</v>
      </c>
      <c r="AI242" s="120">
        <f>INDEX(Exposure_GWASs!F:F,MATCH(Charlie!AE242,Exposure_GWASs!C:C,0))</f>
        <v>322154</v>
      </c>
      <c r="AJ242" s="107" t="s">
        <v>2825</v>
      </c>
      <c r="AK242" s="107" t="s">
        <v>2465</v>
      </c>
      <c r="AL242" s="107" t="s">
        <v>273</v>
      </c>
      <c r="AM242" s="107" t="s">
        <v>2900</v>
      </c>
      <c r="AN242" s="107" t="s">
        <v>2901</v>
      </c>
      <c r="AO242" s="107" t="s">
        <v>1009</v>
      </c>
      <c r="AP242" s="120" t="s">
        <v>2902</v>
      </c>
      <c r="AQ242" s="105" t="s">
        <v>2448</v>
      </c>
      <c r="AR242" s="120" t="s">
        <v>11</v>
      </c>
      <c r="AS242" s="120" t="s">
        <v>1009</v>
      </c>
      <c r="AT242" s="120" t="s">
        <v>2912</v>
      </c>
      <c r="AU242" s="107" t="s">
        <v>10</v>
      </c>
      <c r="AV242" s="107" t="s">
        <v>10</v>
      </c>
      <c r="AW242" s="107">
        <v>76</v>
      </c>
      <c r="AX242" s="107">
        <v>77</v>
      </c>
      <c r="AY242" s="105" t="s">
        <v>2904</v>
      </c>
      <c r="AZ242" s="105" t="s">
        <v>11</v>
      </c>
      <c r="BA242" s="105" t="s">
        <v>2544</v>
      </c>
      <c r="BB242" s="107" t="s">
        <v>11</v>
      </c>
      <c r="BC242" s="105" t="s">
        <v>11</v>
      </c>
      <c r="BD242" s="105"/>
      <c r="BE242" s="105"/>
      <c r="BF242" s="105"/>
      <c r="BG242" s="105"/>
      <c r="BH242" s="105" t="s">
        <v>2910</v>
      </c>
      <c r="BI242" s="105" t="s">
        <v>2906</v>
      </c>
      <c r="BJ242" s="105" t="s">
        <v>2907</v>
      </c>
      <c r="BK242" s="105" t="s">
        <v>2687</v>
      </c>
      <c r="BL242" s="105" t="s">
        <v>2687</v>
      </c>
      <c r="BM242" s="105" t="s">
        <v>2687</v>
      </c>
      <c r="BN242" s="105" t="s">
        <v>2687</v>
      </c>
      <c r="BO242" s="105" t="s">
        <v>167</v>
      </c>
      <c r="BP242" s="105" t="s">
        <v>2715</v>
      </c>
      <c r="BQ242" s="105" t="s">
        <v>1029</v>
      </c>
      <c r="BR242" s="105">
        <v>0.96</v>
      </c>
      <c r="BS242" s="105"/>
      <c r="BT242" s="105">
        <v>95</v>
      </c>
      <c r="BU242" s="105">
        <v>0.74</v>
      </c>
      <c r="BV242" s="105">
        <v>1.18</v>
      </c>
      <c r="BW242" s="105">
        <v>0.45</v>
      </c>
      <c r="BX242" s="105" t="s">
        <v>1009</v>
      </c>
      <c r="BY242" s="105" t="s">
        <v>1009</v>
      </c>
      <c r="BZ242" s="105" t="s">
        <v>2908</v>
      </c>
      <c r="CA242" s="105" t="s">
        <v>1009</v>
      </c>
      <c r="CB242" s="105" t="s">
        <v>11</v>
      </c>
      <c r="CC242" s="105" t="s">
        <v>2909</v>
      </c>
      <c r="CD242" s="106" t="s">
        <v>10</v>
      </c>
      <c r="CE242" s="105"/>
      <c r="CF242" s="105"/>
      <c r="CG242" s="105"/>
      <c r="CH242" s="105"/>
    </row>
    <row r="243" spans="1:86">
      <c r="A243" s="105">
        <v>66</v>
      </c>
      <c r="B243" s="105" t="s">
        <v>2437</v>
      </c>
      <c r="C243" s="105" t="s">
        <v>236</v>
      </c>
      <c r="D243" s="105" t="s">
        <v>2888</v>
      </c>
      <c r="E243" s="105">
        <v>2017</v>
      </c>
      <c r="F243" s="105" t="s">
        <v>2889</v>
      </c>
      <c r="G243" s="107" t="s">
        <v>2890</v>
      </c>
      <c r="H243" s="109" t="s">
        <v>2891</v>
      </c>
      <c r="I243" s="108" t="s">
        <v>2892</v>
      </c>
      <c r="J243" s="108" t="s">
        <v>2893</v>
      </c>
      <c r="K243" s="108" t="s">
        <v>2894</v>
      </c>
      <c r="L243" s="106" t="s">
        <v>2895</v>
      </c>
      <c r="M243" s="110" t="s">
        <v>2896</v>
      </c>
      <c r="N243" s="107" t="s">
        <v>12</v>
      </c>
      <c r="O243" s="107" t="s">
        <v>5636</v>
      </c>
      <c r="P243" s="107" t="s">
        <v>5824</v>
      </c>
      <c r="Q243" s="107" t="s">
        <v>5608</v>
      </c>
      <c r="R243" s="107" t="s">
        <v>2897</v>
      </c>
      <c r="S243" s="107" t="s">
        <v>123</v>
      </c>
      <c r="T243" s="107" t="s">
        <v>2911</v>
      </c>
      <c r="U243" s="107" t="s">
        <v>268</v>
      </c>
      <c r="V243" s="107">
        <v>2249</v>
      </c>
      <c r="W243" s="107" t="s">
        <v>10</v>
      </c>
      <c r="X243" s="107" t="s">
        <v>10</v>
      </c>
      <c r="Y243" s="107" t="s">
        <v>10</v>
      </c>
      <c r="Z243" s="107" t="s">
        <v>10</v>
      </c>
      <c r="AA243" s="107" t="s">
        <v>1005</v>
      </c>
      <c r="AB243" s="107" t="s">
        <v>273</v>
      </c>
      <c r="AC243" s="120" t="s">
        <v>2484</v>
      </c>
      <c r="AD243" s="120" t="s">
        <v>2484</v>
      </c>
      <c r="AE243" s="107" t="s">
        <v>1139</v>
      </c>
      <c r="AF243" s="107" t="s">
        <v>2899</v>
      </c>
      <c r="AG243" s="107" t="s">
        <v>472</v>
      </c>
      <c r="AH243" s="107">
        <v>2249</v>
      </c>
      <c r="AI243" s="120">
        <f>INDEX(Exposure_GWASs!F:F,MATCH(Charlie!AE243,Exposure_GWASs!C:C,0))</f>
        <v>322154</v>
      </c>
      <c r="AJ243" s="107" t="s">
        <v>2825</v>
      </c>
      <c r="AK243" s="107" t="s">
        <v>2465</v>
      </c>
      <c r="AL243" s="107" t="s">
        <v>273</v>
      </c>
      <c r="AM243" s="107" t="s">
        <v>2900</v>
      </c>
      <c r="AN243" s="107" t="s">
        <v>2901</v>
      </c>
      <c r="AO243" s="107" t="s">
        <v>1009</v>
      </c>
      <c r="AP243" s="120" t="s">
        <v>2902</v>
      </c>
      <c r="AQ243" s="105" t="s">
        <v>2448</v>
      </c>
      <c r="AR243" s="120" t="s">
        <v>11</v>
      </c>
      <c r="AS243" s="120" t="s">
        <v>1009</v>
      </c>
      <c r="AT243" s="120" t="s">
        <v>2912</v>
      </c>
      <c r="AU243" s="107" t="s">
        <v>10</v>
      </c>
      <c r="AV243" s="107" t="s">
        <v>10</v>
      </c>
      <c r="AW243" s="107">
        <v>76</v>
      </c>
      <c r="AX243" s="107">
        <v>77</v>
      </c>
      <c r="AY243" s="105" t="s">
        <v>2904</v>
      </c>
      <c r="AZ243" s="105" t="s">
        <v>11</v>
      </c>
      <c r="BA243" s="105" t="s">
        <v>2544</v>
      </c>
      <c r="BB243" s="107" t="s">
        <v>11</v>
      </c>
      <c r="BC243" s="105" t="s">
        <v>11</v>
      </c>
      <c r="BD243" s="105"/>
      <c r="BE243" s="105"/>
      <c r="BF243" s="105"/>
      <c r="BG243" s="105"/>
      <c r="BH243" s="105" t="s">
        <v>2910</v>
      </c>
      <c r="BI243" s="105" t="s">
        <v>2906</v>
      </c>
      <c r="BJ243" s="105" t="s">
        <v>2907</v>
      </c>
      <c r="BK243" s="105" t="s">
        <v>2687</v>
      </c>
      <c r="BL243" s="105" t="s">
        <v>2687</v>
      </c>
      <c r="BM243" s="105" t="s">
        <v>2687</v>
      </c>
      <c r="BN243" s="105" t="s">
        <v>2687</v>
      </c>
      <c r="BO243" s="105" t="s">
        <v>167</v>
      </c>
      <c r="BP243" s="105" t="s">
        <v>2715</v>
      </c>
      <c r="BQ243" s="105" t="s">
        <v>1029</v>
      </c>
      <c r="BR243" s="105">
        <v>1.21</v>
      </c>
      <c r="BS243" s="105"/>
      <c r="BT243" s="105">
        <v>95</v>
      </c>
      <c r="BU243" s="105">
        <v>0.93</v>
      </c>
      <c r="BV243" s="105">
        <v>1.48</v>
      </c>
      <c r="BW243" s="105">
        <v>0.45</v>
      </c>
      <c r="BX243" s="105" t="s">
        <v>1009</v>
      </c>
      <c r="BY243" s="105" t="s">
        <v>1009</v>
      </c>
      <c r="BZ243" s="105" t="s">
        <v>2908</v>
      </c>
      <c r="CA243" s="105" t="s">
        <v>1009</v>
      </c>
      <c r="CB243" s="105" t="s">
        <v>11</v>
      </c>
      <c r="CC243" s="105" t="s">
        <v>2909</v>
      </c>
      <c r="CD243" s="106" t="s">
        <v>10</v>
      </c>
      <c r="CE243" s="105"/>
      <c r="CF243" s="105"/>
      <c r="CG243" s="105"/>
      <c r="CH243" s="105"/>
    </row>
    <row r="244" spans="1:86">
      <c r="A244" s="105">
        <v>66</v>
      </c>
      <c r="B244" s="105" t="s">
        <v>2437</v>
      </c>
      <c r="C244" s="105" t="s">
        <v>236</v>
      </c>
      <c r="D244" s="105" t="s">
        <v>2888</v>
      </c>
      <c r="E244" s="105">
        <v>2017</v>
      </c>
      <c r="F244" s="105" t="s">
        <v>2889</v>
      </c>
      <c r="G244" s="107" t="s">
        <v>2890</v>
      </c>
      <c r="H244" s="109" t="s">
        <v>2891</v>
      </c>
      <c r="I244" s="108" t="s">
        <v>2892</v>
      </c>
      <c r="J244" s="108" t="s">
        <v>2893</v>
      </c>
      <c r="K244" s="108" t="s">
        <v>2894</v>
      </c>
      <c r="L244" s="106" t="s">
        <v>2895</v>
      </c>
      <c r="M244" s="110" t="s">
        <v>2896</v>
      </c>
      <c r="N244" s="107" t="s">
        <v>12</v>
      </c>
      <c r="O244" s="107" t="s">
        <v>5636</v>
      </c>
      <c r="P244" s="107" t="s">
        <v>5822</v>
      </c>
      <c r="Q244" s="107" t="s">
        <v>5608</v>
      </c>
      <c r="R244" s="107" t="s">
        <v>2897</v>
      </c>
      <c r="S244" s="107" t="s">
        <v>123</v>
      </c>
      <c r="T244" s="107" t="s">
        <v>2898</v>
      </c>
      <c r="U244" s="107" t="s">
        <v>140</v>
      </c>
      <c r="V244" s="107">
        <v>4017</v>
      </c>
      <c r="W244" s="107" t="s">
        <v>10</v>
      </c>
      <c r="X244" s="107" t="s">
        <v>10</v>
      </c>
      <c r="Y244" s="107" t="s">
        <v>10</v>
      </c>
      <c r="Z244" s="107" t="s">
        <v>10</v>
      </c>
      <c r="AA244" s="107" t="s">
        <v>1005</v>
      </c>
      <c r="AB244" s="107" t="s">
        <v>273</v>
      </c>
      <c r="AC244" s="120" t="s">
        <v>2484</v>
      </c>
      <c r="AD244" s="120" t="s">
        <v>2484</v>
      </c>
      <c r="AE244" s="107" t="s">
        <v>1139</v>
      </c>
      <c r="AF244" s="107" t="s">
        <v>2899</v>
      </c>
      <c r="AG244" s="107" t="s">
        <v>140</v>
      </c>
      <c r="AH244" s="107">
        <v>4017</v>
      </c>
      <c r="AI244" s="120">
        <f>INDEX(Exposure_GWASs!F:F,MATCH(Charlie!AE244,Exposure_GWASs!C:C,0))</f>
        <v>322154</v>
      </c>
      <c r="AJ244" s="107" t="s">
        <v>2825</v>
      </c>
      <c r="AK244" s="107" t="s">
        <v>2465</v>
      </c>
      <c r="AL244" s="107" t="s">
        <v>273</v>
      </c>
      <c r="AM244" s="107" t="s">
        <v>2900</v>
      </c>
      <c r="AN244" s="107" t="s">
        <v>2901</v>
      </c>
      <c r="AO244" s="107" t="s">
        <v>1009</v>
      </c>
      <c r="AP244" s="120" t="s">
        <v>2902</v>
      </c>
      <c r="AQ244" s="105" t="s">
        <v>2448</v>
      </c>
      <c r="AR244" s="120" t="s">
        <v>11</v>
      </c>
      <c r="AS244" s="120" t="s">
        <v>1009</v>
      </c>
      <c r="AT244" s="120" t="s">
        <v>2912</v>
      </c>
      <c r="AU244" s="107" t="s">
        <v>10</v>
      </c>
      <c r="AV244" s="107" t="s">
        <v>10</v>
      </c>
      <c r="AW244" s="107">
        <v>76</v>
      </c>
      <c r="AX244" s="107">
        <f>INDEX(Exposure_GWASs!S:S,MATCH(Charlie!AE244,Exposure_GWASs!C:C,0))</f>
        <v>77</v>
      </c>
      <c r="AY244" s="105" t="s">
        <v>2904</v>
      </c>
      <c r="AZ244" s="105" t="s">
        <v>11</v>
      </c>
      <c r="BA244" s="105" t="s">
        <v>2544</v>
      </c>
      <c r="BB244" s="107" t="s">
        <v>11</v>
      </c>
      <c r="BC244" s="105" t="s">
        <v>11</v>
      </c>
      <c r="BD244" s="105"/>
      <c r="BE244" s="105"/>
      <c r="BF244" s="105"/>
      <c r="BG244" s="105"/>
      <c r="BH244" s="105" t="s">
        <v>2910</v>
      </c>
      <c r="BI244" s="105" t="s">
        <v>2906</v>
      </c>
      <c r="BJ244" s="105" t="s">
        <v>2907</v>
      </c>
      <c r="BK244" s="105" t="s">
        <v>2687</v>
      </c>
      <c r="BL244" s="105" t="s">
        <v>2687</v>
      </c>
      <c r="BM244" s="105" t="s">
        <v>2687</v>
      </c>
      <c r="BN244" s="105" t="s">
        <v>2687</v>
      </c>
      <c r="BO244" s="105" t="s">
        <v>167</v>
      </c>
      <c r="BP244" s="105" t="s">
        <v>2715</v>
      </c>
      <c r="BQ244" s="105" t="s">
        <v>1029</v>
      </c>
      <c r="BR244" s="105">
        <v>1.02</v>
      </c>
      <c r="BS244" s="105"/>
      <c r="BT244" s="105">
        <v>95</v>
      </c>
      <c r="BU244" s="105">
        <v>0.9</v>
      </c>
      <c r="BV244" s="105">
        <v>1.1399999999999999</v>
      </c>
      <c r="BW244" s="105">
        <v>0.66</v>
      </c>
      <c r="BX244" s="105" t="s">
        <v>1009</v>
      </c>
      <c r="BY244" s="105" t="s">
        <v>1009</v>
      </c>
      <c r="BZ244" s="105" t="s">
        <v>2908</v>
      </c>
      <c r="CA244" s="105" t="s">
        <v>1009</v>
      </c>
      <c r="CB244" s="105" t="s">
        <v>11</v>
      </c>
      <c r="CC244" s="105" t="s">
        <v>2909</v>
      </c>
      <c r="CD244" s="106" t="s">
        <v>10</v>
      </c>
      <c r="CE244" s="105"/>
      <c r="CF244" s="105"/>
      <c r="CG244" s="105"/>
      <c r="CH244" s="105"/>
    </row>
    <row r="245" spans="1:86">
      <c r="A245" s="105">
        <v>66</v>
      </c>
      <c r="B245" s="105" t="s">
        <v>2437</v>
      </c>
      <c r="C245" s="105" t="s">
        <v>236</v>
      </c>
      <c r="D245" s="105" t="s">
        <v>2888</v>
      </c>
      <c r="E245" s="105">
        <v>2017</v>
      </c>
      <c r="F245" s="105" t="s">
        <v>2889</v>
      </c>
      <c r="G245" s="107" t="s">
        <v>2890</v>
      </c>
      <c r="H245" s="109" t="s">
        <v>2891</v>
      </c>
      <c r="I245" s="108" t="s">
        <v>2892</v>
      </c>
      <c r="J245" s="108" t="s">
        <v>2893</v>
      </c>
      <c r="K245" s="108" t="s">
        <v>2894</v>
      </c>
      <c r="L245" s="106" t="s">
        <v>2895</v>
      </c>
      <c r="M245" s="110" t="s">
        <v>2896</v>
      </c>
      <c r="N245" s="107" t="s">
        <v>12</v>
      </c>
      <c r="O245" s="107" t="s">
        <v>5636</v>
      </c>
      <c r="P245" s="107" t="s">
        <v>5823</v>
      </c>
      <c r="Q245" s="107" t="s">
        <v>5608</v>
      </c>
      <c r="R245" s="107" t="s">
        <v>2897</v>
      </c>
      <c r="S245" s="107" t="s">
        <v>123</v>
      </c>
      <c r="T245" s="107" t="s">
        <v>2898</v>
      </c>
      <c r="U245" s="107" t="s">
        <v>140</v>
      </c>
      <c r="V245" s="107">
        <v>4017</v>
      </c>
      <c r="W245" s="107" t="s">
        <v>10</v>
      </c>
      <c r="X245" s="107" t="s">
        <v>10</v>
      </c>
      <c r="Y245" s="107" t="s">
        <v>10</v>
      </c>
      <c r="Z245" s="107" t="s">
        <v>10</v>
      </c>
      <c r="AA245" s="107" t="s">
        <v>1005</v>
      </c>
      <c r="AB245" s="107" t="s">
        <v>273</v>
      </c>
      <c r="AC245" s="120" t="s">
        <v>2484</v>
      </c>
      <c r="AD245" s="120" t="s">
        <v>2484</v>
      </c>
      <c r="AE245" s="107" t="s">
        <v>1139</v>
      </c>
      <c r="AF245" s="107" t="s">
        <v>2899</v>
      </c>
      <c r="AG245" s="107" t="s">
        <v>295</v>
      </c>
      <c r="AH245" s="107">
        <v>4017</v>
      </c>
      <c r="AI245" s="120">
        <f>INDEX(Exposure_GWASs!F:F,MATCH(Charlie!AE245,Exposure_GWASs!C:C,0))</f>
        <v>322154</v>
      </c>
      <c r="AJ245" s="107" t="s">
        <v>2825</v>
      </c>
      <c r="AK245" s="107" t="s">
        <v>2465</v>
      </c>
      <c r="AL245" s="107" t="s">
        <v>273</v>
      </c>
      <c r="AM245" s="107" t="s">
        <v>2900</v>
      </c>
      <c r="AN245" s="107" t="s">
        <v>2901</v>
      </c>
      <c r="AO245" s="107" t="s">
        <v>1009</v>
      </c>
      <c r="AP245" s="120" t="s">
        <v>2902</v>
      </c>
      <c r="AQ245" s="105" t="s">
        <v>2448</v>
      </c>
      <c r="AR245" s="120" t="s">
        <v>11</v>
      </c>
      <c r="AS245" s="120" t="s">
        <v>1009</v>
      </c>
      <c r="AT245" s="120" t="s">
        <v>2912</v>
      </c>
      <c r="AU245" s="107" t="s">
        <v>10</v>
      </c>
      <c r="AV245" s="107" t="s">
        <v>10</v>
      </c>
      <c r="AW245" s="107">
        <v>76</v>
      </c>
      <c r="AX245" s="107">
        <v>77</v>
      </c>
      <c r="AY245" s="105" t="s">
        <v>2904</v>
      </c>
      <c r="AZ245" s="105" t="s">
        <v>11</v>
      </c>
      <c r="BA245" s="105" t="s">
        <v>2544</v>
      </c>
      <c r="BB245" s="107" t="s">
        <v>11</v>
      </c>
      <c r="BC245" s="105" t="s">
        <v>11</v>
      </c>
      <c r="BD245" s="105"/>
      <c r="BE245" s="105"/>
      <c r="BF245" s="105"/>
      <c r="BG245" s="105"/>
      <c r="BH245" s="105" t="s">
        <v>2910</v>
      </c>
      <c r="BI245" s="105" t="s">
        <v>2906</v>
      </c>
      <c r="BJ245" s="105" t="s">
        <v>2907</v>
      </c>
      <c r="BK245" s="105" t="s">
        <v>2687</v>
      </c>
      <c r="BL245" s="105" t="s">
        <v>2687</v>
      </c>
      <c r="BM245" s="105" t="s">
        <v>2687</v>
      </c>
      <c r="BN245" s="105" t="s">
        <v>2687</v>
      </c>
      <c r="BO245" s="105" t="s">
        <v>167</v>
      </c>
      <c r="BP245" s="105" t="s">
        <v>2715</v>
      </c>
      <c r="BQ245" s="105" t="s">
        <v>1029</v>
      </c>
      <c r="BR245" s="105">
        <v>0.95</v>
      </c>
      <c r="BS245" s="105"/>
      <c r="BT245" s="105">
        <v>95</v>
      </c>
      <c r="BU245" s="105">
        <v>0.8</v>
      </c>
      <c r="BV245" s="105">
        <v>1.0900000000000001</v>
      </c>
      <c r="BW245" s="105">
        <v>0.66</v>
      </c>
      <c r="BX245" s="105" t="s">
        <v>1009</v>
      </c>
      <c r="BY245" s="105" t="s">
        <v>1009</v>
      </c>
      <c r="BZ245" s="105" t="s">
        <v>2908</v>
      </c>
      <c r="CA245" s="105" t="s">
        <v>1009</v>
      </c>
      <c r="CB245" s="105" t="s">
        <v>11</v>
      </c>
      <c r="CC245" s="105" t="s">
        <v>2909</v>
      </c>
      <c r="CD245" s="106" t="s">
        <v>10</v>
      </c>
      <c r="CE245" s="105"/>
      <c r="CF245" s="105"/>
      <c r="CG245" s="105"/>
      <c r="CH245" s="105"/>
    </row>
    <row r="246" spans="1:86">
      <c r="A246" s="105">
        <v>66</v>
      </c>
      <c r="B246" s="105" t="s">
        <v>2437</v>
      </c>
      <c r="C246" s="105" t="s">
        <v>236</v>
      </c>
      <c r="D246" s="105" t="s">
        <v>2888</v>
      </c>
      <c r="E246" s="105">
        <v>2017</v>
      </c>
      <c r="F246" s="105" t="s">
        <v>2889</v>
      </c>
      <c r="G246" s="107" t="s">
        <v>2890</v>
      </c>
      <c r="H246" s="109" t="s">
        <v>2891</v>
      </c>
      <c r="I246" s="108" t="s">
        <v>2892</v>
      </c>
      <c r="J246" s="108" t="s">
        <v>2893</v>
      </c>
      <c r="K246" s="108" t="s">
        <v>2894</v>
      </c>
      <c r="L246" s="106" t="s">
        <v>2895</v>
      </c>
      <c r="M246" s="110" t="s">
        <v>2896</v>
      </c>
      <c r="N246" s="107" t="s">
        <v>12</v>
      </c>
      <c r="O246" s="107" t="s">
        <v>5636</v>
      </c>
      <c r="P246" s="107" t="s">
        <v>5824</v>
      </c>
      <c r="Q246" s="107" t="s">
        <v>5608</v>
      </c>
      <c r="R246" s="107" t="s">
        <v>2897</v>
      </c>
      <c r="S246" s="107" t="s">
        <v>123</v>
      </c>
      <c r="T246" s="107" t="s">
        <v>2911</v>
      </c>
      <c r="U246" s="107" t="s">
        <v>140</v>
      </c>
      <c r="V246" s="107">
        <v>4017</v>
      </c>
      <c r="W246" s="107" t="s">
        <v>10</v>
      </c>
      <c r="X246" s="107" t="s">
        <v>10</v>
      </c>
      <c r="Y246" s="107" t="s">
        <v>10</v>
      </c>
      <c r="Z246" s="107" t="s">
        <v>10</v>
      </c>
      <c r="AA246" s="107" t="s">
        <v>1005</v>
      </c>
      <c r="AB246" s="107" t="s">
        <v>273</v>
      </c>
      <c r="AC246" s="120" t="s">
        <v>2484</v>
      </c>
      <c r="AD246" s="120" t="s">
        <v>2484</v>
      </c>
      <c r="AE246" s="107" t="s">
        <v>1139</v>
      </c>
      <c r="AF246" s="107" t="s">
        <v>2899</v>
      </c>
      <c r="AG246" s="107" t="s">
        <v>295</v>
      </c>
      <c r="AH246" s="107">
        <v>4017</v>
      </c>
      <c r="AI246" s="120">
        <f>INDEX(Exposure_GWASs!F:F,MATCH(Charlie!AE246,Exposure_GWASs!C:C,0))</f>
        <v>322154</v>
      </c>
      <c r="AJ246" s="107" t="s">
        <v>2825</v>
      </c>
      <c r="AK246" s="107" t="s">
        <v>2465</v>
      </c>
      <c r="AL246" s="107" t="s">
        <v>273</v>
      </c>
      <c r="AM246" s="107" t="s">
        <v>2900</v>
      </c>
      <c r="AN246" s="107" t="s">
        <v>2901</v>
      </c>
      <c r="AO246" s="107" t="s">
        <v>1009</v>
      </c>
      <c r="AP246" s="120" t="s">
        <v>2902</v>
      </c>
      <c r="AQ246" s="105" t="s">
        <v>2448</v>
      </c>
      <c r="AR246" s="120" t="s">
        <v>11</v>
      </c>
      <c r="AS246" s="120" t="s">
        <v>1009</v>
      </c>
      <c r="AT246" s="120" t="s">
        <v>2912</v>
      </c>
      <c r="AU246" s="107" t="s">
        <v>10</v>
      </c>
      <c r="AV246" s="107" t="s">
        <v>10</v>
      </c>
      <c r="AW246" s="107">
        <v>76</v>
      </c>
      <c r="AX246" s="107">
        <v>77</v>
      </c>
      <c r="AY246" s="105" t="s">
        <v>2904</v>
      </c>
      <c r="AZ246" s="105" t="s">
        <v>11</v>
      </c>
      <c r="BA246" s="105" t="s">
        <v>2544</v>
      </c>
      <c r="BB246" s="107" t="s">
        <v>11</v>
      </c>
      <c r="BC246" s="105" t="s">
        <v>11</v>
      </c>
      <c r="BD246" s="105"/>
      <c r="BE246" s="105"/>
      <c r="BF246" s="105"/>
      <c r="BG246" s="105"/>
      <c r="BH246" s="105" t="s">
        <v>2910</v>
      </c>
      <c r="BI246" s="105" t="s">
        <v>2906</v>
      </c>
      <c r="BJ246" s="105" t="s">
        <v>2907</v>
      </c>
      <c r="BK246" s="105" t="s">
        <v>2687</v>
      </c>
      <c r="BL246" s="105" t="s">
        <v>2687</v>
      </c>
      <c r="BM246" s="105" t="s">
        <v>2687</v>
      </c>
      <c r="BN246" s="105" t="s">
        <v>2687</v>
      </c>
      <c r="BO246" s="105" t="s">
        <v>167</v>
      </c>
      <c r="BP246" s="105" t="s">
        <v>2715</v>
      </c>
      <c r="BQ246" s="105" t="s">
        <v>1029</v>
      </c>
      <c r="BR246" s="105">
        <v>1.1399999999999999</v>
      </c>
      <c r="BS246" s="105"/>
      <c r="BT246" s="105">
        <v>95</v>
      </c>
      <c r="BU246" s="105">
        <v>0.92</v>
      </c>
      <c r="BV246" s="105">
        <v>1.36</v>
      </c>
      <c r="BW246" s="105">
        <v>0.66</v>
      </c>
      <c r="BX246" s="105" t="s">
        <v>1009</v>
      </c>
      <c r="BY246" s="105" t="s">
        <v>1009</v>
      </c>
      <c r="BZ246" s="105" t="s">
        <v>2908</v>
      </c>
      <c r="CA246" s="105" t="s">
        <v>1009</v>
      </c>
      <c r="CB246" s="105" t="s">
        <v>11</v>
      </c>
      <c r="CC246" s="105" t="s">
        <v>2909</v>
      </c>
      <c r="CD246" s="106" t="s">
        <v>10</v>
      </c>
      <c r="CE246" s="105"/>
      <c r="CF246" s="105"/>
      <c r="CG246" s="105"/>
      <c r="CH246" s="105"/>
    </row>
    <row r="247" spans="1:86">
      <c r="A247" s="105">
        <v>66</v>
      </c>
      <c r="B247" s="105" t="s">
        <v>2437</v>
      </c>
      <c r="C247" s="105" t="s">
        <v>236</v>
      </c>
      <c r="D247" s="105" t="s">
        <v>2888</v>
      </c>
      <c r="E247" s="105">
        <v>2017</v>
      </c>
      <c r="F247" s="105" t="s">
        <v>2889</v>
      </c>
      <c r="G247" s="107" t="s">
        <v>2890</v>
      </c>
      <c r="H247" s="109" t="s">
        <v>2891</v>
      </c>
      <c r="I247" s="108" t="s">
        <v>2892</v>
      </c>
      <c r="J247" s="108" t="s">
        <v>2893</v>
      </c>
      <c r="K247" s="108" t="s">
        <v>2894</v>
      </c>
      <c r="L247" s="106" t="s">
        <v>2895</v>
      </c>
      <c r="M247" s="110" t="s">
        <v>2896</v>
      </c>
      <c r="N247" s="107" t="s">
        <v>12</v>
      </c>
      <c r="O247" s="107" t="s">
        <v>5825</v>
      </c>
      <c r="P247" s="107" t="s">
        <v>5825</v>
      </c>
      <c r="Q247" s="107" t="s">
        <v>5601</v>
      </c>
      <c r="R247" s="107" t="s">
        <v>2913</v>
      </c>
      <c r="S247" s="107" t="s">
        <v>123</v>
      </c>
      <c r="T247" s="107" t="s">
        <v>2911</v>
      </c>
      <c r="U247" s="107" t="s">
        <v>140</v>
      </c>
      <c r="V247" s="107">
        <v>4017</v>
      </c>
      <c r="W247" s="107" t="s">
        <v>10</v>
      </c>
      <c r="X247" s="107" t="s">
        <v>10</v>
      </c>
      <c r="Y247" s="107" t="s">
        <v>10</v>
      </c>
      <c r="Z247" s="107" t="s">
        <v>10</v>
      </c>
      <c r="AA247" s="107" t="s">
        <v>1005</v>
      </c>
      <c r="AB247" s="107" t="s">
        <v>273</v>
      </c>
      <c r="AC247" s="120" t="s">
        <v>2484</v>
      </c>
      <c r="AD247" s="120" t="s">
        <v>2484</v>
      </c>
      <c r="AE247" s="107" t="s">
        <v>1139</v>
      </c>
      <c r="AF247" s="107" t="s">
        <v>2899</v>
      </c>
      <c r="AG247" s="107" t="s">
        <v>295</v>
      </c>
      <c r="AH247" s="107">
        <v>4017</v>
      </c>
      <c r="AI247" s="120">
        <f>INDEX(Exposure_GWASs!F:F,MATCH(Charlie!AE247,Exposure_GWASs!C:C,0))</f>
        <v>322154</v>
      </c>
      <c r="AJ247" s="107" t="s">
        <v>2825</v>
      </c>
      <c r="AK247" s="107" t="s">
        <v>2465</v>
      </c>
      <c r="AL247" s="107" t="s">
        <v>273</v>
      </c>
      <c r="AM247" s="107" t="s">
        <v>2900</v>
      </c>
      <c r="AN247" s="107" t="s">
        <v>2901</v>
      </c>
      <c r="AO247" s="107" t="s">
        <v>1009</v>
      </c>
      <c r="AP247" s="120" t="s">
        <v>2902</v>
      </c>
      <c r="AQ247" s="105" t="s">
        <v>2448</v>
      </c>
      <c r="AR247" s="120" t="s">
        <v>11</v>
      </c>
      <c r="AS247" s="120" t="s">
        <v>1009</v>
      </c>
      <c r="AT247" s="120" t="s">
        <v>2912</v>
      </c>
      <c r="AU247" s="107" t="s">
        <v>10</v>
      </c>
      <c r="AV247" s="107" t="s">
        <v>10</v>
      </c>
      <c r="AW247" s="107">
        <v>76</v>
      </c>
      <c r="AX247" s="107">
        <v>77</v>
      </c>
      <c r="AY247" s="105" t="s">
        <v>2904</v>
      </c>
      <c r="AZ247" s="105" t="s">
        <v>11</v>
      </c>
      <c r="BA247" s="105" t="s">
        <v>2544</v>
      </c>
      <c r="BB247" s="107" t="s">
        <v>11</v>
      </c>
      <c r="BC247" s="105" t="s">
        <v>11</v>
      </c>
      <c r="BD247" s="105"/>
      <c r="BE247" s="105"/>
      <c r="BF247" s="105"/>
      <c r="BG247" s="105"/>
      <c r="BH247" s="105" t="s">
        <v>2910</v>
      </c>
      <c r="BI247" s="105" t="s">
        <v>2906</v>
      </c>
      <c r="BJ247" s="105" t="s">
        <v>2907</v>
      </c>
      <c r="BK247" s="105" t="s">
        <v>2687</v>
      </c>
      <c r="BL247" s="105" t="s">
        <v>2687</v>
      </c>
      <c r="BM247" s="105" t="s">
        <v>2687</v>
      </c>
      <c r="BN247" s="105" t="s">
        <v>2687</v>
      </c>
      <c r="BO247" s="105" t="s">
        <v>167</v>
      </c>
      <c r="BP247" s="105" t="s">
        <v>2715</v>
      </c>
      <c r="BQ247" s="105" t="s">
        <v>1029</v>
      </c>
      <c r="BR247" s="105">
        <v>1.0900000000000001</v>
      </c>
      <c r="BS247" s="105"/>
      <c r="BT247" s="105">
        <v>95</v>
      </c>
      <c r="BU247" s="105">
        <v>1.01</v>
      </c>
      <c r="BV247" s="105">
        <v>1.18</v>
      </c>
      <c r="BW247" s="105">
        <v>0.73</v>
      </c>
      <c r="BX247" s="105" t="s">
        <v>1009</v>
      </c>
      <c r="BY247" s="105" t="s">
        <v>1009</v>
      </c>
      <c r="BZ247" s="105" t="s">
        <v>2908</v>
      </c>
      <c r="CA247" s="105" t="s">
        <v>1009</v>
      </c>
      <c r="CB247" s="105" t="s">
        <v>11</v>
      </c>
      <c r="CC247" s="105" t="s">
        <v>2909</v>
      </c>
      <c r="CD247" s="106" t="s">
        <v>10</v>
      </c>
      <c r="CE247" s="105"/>
      <c r="CF247" s="105"/>
      <c r="CG247" s="105"/>
      <c r="CH247" s="105"/>
    </row>
    <row r="248" spans="1:86">
      <c r="A248" s="120">
        <v>67</v>
      </c>
      <c r="B248" s="120" t="s">
        <v>244</v>
      </c>
      <c r="C248" s="120" t="s">
        <v>244</v>
      </c>
      <c r="D248" s="120" t="s">
        <v>2914</v>
      </c>
      <c r="E248" s="120">
        <v>2019</v>
      </c>
      <c r="F248" s="120" t="s">
        <v>1257</v>
      </c>
      <c r="G248" s="133" t="s">
        <v>2915</v>
      </c>
      <c r="H248" s="109" t="s">
        <v>2916</v>
      </c>
      <c r="I248" s="108" t="s">
        <v>2916</v>
      </c>
      <c r="J248" s="134" t="s">
        <v>2917</v>
      </c>
      <c r="K248" s="134" t="s">
        <v>2918</v>
      </c>
      <c r="L248" s="106" t="s">
        <v>2919</v>
      </c>
      <c r="M248" s="110" t="s">
        <v>2920</v>
      </c>
      <c r="N248" s="107" t="s">
        <v>12</v>
      </c>
      <c r="O248" s="107" t="s">
        <v>5829</v>
      </c>
      <c r="P248" s="107" t="s">
        <v>4745</v>
      </c>
      <c r="Q248" s="107" t="s">
        <v>5604</v>
      </c>
      <c r="R248" s="107" t="s">
        <v>2921</v>
      </c>
      <c r="S248" s="107" t="s">
        <v>123</v>
      </c>
      <c r="T248" s="107" t="s">
        <v>2922</v>
      </c>
      <c r="U248" s="107" t="s">
        <v>140</v>
      </c>
      <c r="V248" s="107">
        <v>378244</v>
      </c>
      <c r="W248" s="107" t="s">
        <v>10</v>
      </c>
      <c r="X248" s="107">
        <v>378244</v>
      </c>
      <c r="Y248" s="107" t="s">
        <v>10</v>
      </c>
      <c r="Z248" s="107" t="s">
        <v>10</v>
      </c>
      <c r="AA248" s="107" t="s">
        <v>1005</v>
      </c>
      <c r="AB248" s="107" t="s">
        <v>1949</v>
      </c>
      <c r="AC248" s="120" t="s">
        <v>2484</v>
      </c>
      <c r="AD248" s="120" t="s">
        <v>2484</v>
      </c>
      <c r="AE248" s="107" t="s">
        <v>1139</v>
      </c>
      <c r="AF248" s="107" t="s">
        <v>2922</v>
      </c>
      <c r="AG248" s="107" t="s">
        <v>140</v>
      </c>
      <c r="AH248" s="107">
        <v>378244</v>
      </c>
      <c r="AI248" s="120">
        <f>INDEX(Exposure_GWASs!F:F,MATCH(Charlie!AE248,Exposure_GWASs!C:C,0))</f>
        <v>322154</v>
      </c>
      <c r="AJ248" s="107" t="s">
        <v>2923</v>
      </c>
      <c r="AK248" s="107" t="s">
        <v>1005</v>
      </c>
      <c r="AL248" s="107" t="s">
        <v>249</v>
      </c>
      <c r="AM248" s="107" t="s">
        <v>1009</v>
      </c>
      <c r="AN248" s="107" t="s">
        <v>1009</v>
      </c>
      <c r="AO248" s="107" t="s">
        <v>1009</v>
      </c>
      <c r="AP248" s="107" t="s">
        <v>2924</v>
      </c>
      <c r="AQ248" s="107" t="s">
        <v>138</v>
      </c>
      <c r="AR248" s="107" t="s">
        <v>11</v>
      </c>
      <c r="AS248" s="107" t="s">
        <v>11</v>
      </c>
      <c r="AT248" s="107" t="s">
        <v>11</v>
      </c>
      <c r="AU248" s="120" t="s">
        <v>10</v>
      </c>
      <c r="AV248" s="107" t="s">
        <v>10</v>
      </c>
      <c r="AW248" s="107">
        <v>73</v>
      </c>
      <c r="AX248" s="107">
        <v>76</v>
      </c>
      <c r="AY248" s="135" t="s">
        <v>2925</v>
      </c>
      <c r="AZ248" s="120" t="s">
        <v>201</v>
      </c>
      <c r="BA248" s="120" t="s">
        <v>10</v>
      </c>
      <c r="BB248" s="120" t="s">
        <v>2926</v>
      </c>
      <c r="BC248" s="120" t="s">
        <v>2927</v>
      </c>
      <c r="BI248" s="120" t="s">
        <v>11</v>
      </c>
      <c r="BJ248" s="120" t="s">
        <v>2928</v>
      </c>
      <c r="BK248" s="120" t="s">
        <v>2929</v>
      </c>
      <c r="BL248" s="120" t="s">
        <v>171</v>
      </c>
      <c r="BM248" s="120" t="s">
        <v>2930</v>
      </c>
      <c r="BN248" s="120" t="s">
        <v>11</v>
      </c>
      <c r="BO248" s="120" t="s">
        <v>167</v>
      </c>
      <c r="BP248" s="120" t="s">
        <v>167</v>
      </c>
      <c r="BQ248" s="120" t="s">
        <v>1029</v>
      </c>
      <c r="BR248" s="120">
        <v>0.09</v>
      </c>
      <c r="BT248" s="120">
        <v>95</v>
      </c>
      <c r="BU248" s="120">
        <v>0.06</v>
      </c>
      <c r="BV248" s="120">
        <v>0.11</v>
      </c>
      <c r="BW248" s="131" t="s">
        <v>10</v>
      </c>
      <c r="BX248" s="131" t="s">
        <v>10</v>
      </c>
      <c r="BY248" s="131" t="s">
        <v>10</v>
      </c>
      <c r="BZ248" s="135" t="s">
        <v>2931</v>
      </c>
      <c r="CA248" s="135" t="s">
        <v>2932</v>
      </c>
      <c r="CB248" s="135" t="s">
        <v>2933</v>
      </c>
      <c r="CC248" s="120" t="s">
        <v>2934</v>
      </c>
      <c r="CD248" s="106" t="s">
        <v>10</v>
      </c>
    </row>
    <row r="249" spans="1:86">
      <c r="A249" s="120">
        <v>67</v>
      </c>
      <c r="B249" s="120" t="s">
        <v>244</v>
      </c>
      <c r="C249" s="120" t="s">
        <v>244</v>
      </c>
      <c r="D249" s="120" t="s">
        <v>2914</v>
      </c>
      <c r="E249" s="120">
        <v>2019</v>
      </c>
      <c r="F249" s="120" t="s">
        <v>1257</v>
      </c>
      <c r="G249" s="133" t="s">
        <v>2915</v>
      </c>
      <c r="H249" s="109" t="s">
        <v>2916</v>
      </c>
      <c r="I249" s="108" t="s">
        <v>2916</v>
      </c>
      <c r="J249" s="134" t="s">
        <v>2917</v>
      </c>
      <c r="K249" s="134" t="s">
        <v>2918</v>
      </c>
      <c r="L249" s="106" t="s">
        <v>2919</v>
      </c>
      <c r="M249" s="110" t="s">
        <v>2920</v>
      </c>
      <c r="N249" s="107" t="s">
        <v>12</v>
      </c>
      <c r="O249" s="107" t="s">
        <v>5574</v>
      </c>
      <c r="P249" s="107" t="s">
        <v>5826</v>
      </c>
      <c r="Q249" s="107" t="s">
        <v>5604</v>
      </c>
      <c r="R249" s="107" t="s">
        <v>2935</v>
      </c>
      <c r="S249" s="107" t="s">
        <v>123</v>
      </c>
      <c r="T249" s="107" t="s">
        <v>2922</v>
      </c>
      <c r="U249" s="107" t="s">
        <v>140</v>
      </c>
      <c r="V249" s="107">
        <v>378244</v>
      </c>
      <c r="W249" s="107" t="s">
        <v>10</v>
      </c>
      <c r="X249" s="107">
        <v>378244</v>
      </c>
      <c r="Y249" s="107" t="s">
        <v>10</v>
      </c>
      <c r="Z249" s="107" t="s">
        <v>10</v>
      </c>
      <c r="AA249" s="107" t="s">
        <v>1005</v>
      </c>
      <c r="AB249" s="107" t="s">
        <v>1949</v>
      </c>
      <c r="AC249" s="120" t="s">
        <v>2484</v>
      </c>
      <c r="AD249" s="120" t="s">
        <v>2484</v>
      </c>
      <c r="AE249" s="107" t="s">
        <v>1139</v>
      </c>
      <c r="AF249" s="107" t="s">
        <v>2922</v>
      </c>
      <c r="AG249" s="107" t="s">
        <v>140</v>
      </c>
      <c r="AH249" s="107">
        <v>378244</v>
      </c>
      <c r="AI249" s="120">
        <f>INDEX(Exposure_GWASs!F:F,MATCH(Charlie!AE249,Exposure_GWASs!C:C,0))</f>
        <v>322154</v>
      </c>
      <c r="AJ249" s="107" t="s">
        <v>2923</v>
      </c>
      <c r="AK249" s="107" t="s">
        <v>1005</v>
      </c>
      <c r="AL249" s="107" t="s">
        <v>249</v>
      </c>
      <c r="AM249" s="107" t="s">
        <v>1009</v>
      </c>
      <c r="AN249" s="107" t="s">
        <v>1009</v>
      </c>
      <c r="AO249" s="107" t="s">
        <v>1009</v>
      </c>
      <c r="AP249" s="107" t="s">
        <v>2924</v>
      </c>
      <c r="AQ249" s="107" t="s">
        <v>138</v>
      </c>
      <c r="AR249" s="107" t="s">
        <v>11</v>
      </c>
      <c r="AS249" s="107" t="s">
        <v>11</v>
      </c>
      <c r="AT249" s="107" t="s">
        <v>11</v>
      </c>
      <c r="AU249" s="120" t="s">
        <v>10</v>
      </c>
      <c r="AV249" s="107" t="s">
        <v>10</v>
      </c>
      <c r="AW249" s="107">
        <v>73</v>
      </c>
      <c r="AX249" s="107">
        <v>76</v>
      </c>
      <c r="AY249" s="135" t="s">
        <v>2925</v>
      </c>
      <c r="AZ249" s="120" t="s">
        <v>201</v>
      </c>
      <c r="BA249" s="120" t="s">
        <v>10</v>
      </c>
      <c r="BB249" s="120" t="s">
        <v>2926</v>
      </c>
      <c r="BC249" s="120" t="s">
        <v>2927</v>
      </c>
      <c r="BI249" s="120" t="s">
        <v>11</v>
      </c>
      <c r="BJ249" s="120" t="s">
        <v>2928</v>
      </c>
      <c r="BK249" s="120" t="s">
        <v>2929</v>
      </c>
      <c r="BL249" s="120" t="s">
        <v>171</v>
      </c>
      <c r="BM249" s="120" t="s">
        <v>2930</v>
      </c>
      <c r="BN249" s="120" t="s">
        <v>11</v>
      </c>
      <c r="BO249" s="120" t="s">
        <v>167</v>
      </c>
      <c r="BP249" s="120" t="s">
        <v>167</v>
      </c>
      <c r="BQ249" s="120" t="s">
        <v>1029</v>
      </c>
      <c r="BR249" s="120">
        <v>-0.08</v>
      </c>
      <c r="BT249" s="120">
        <v>95</v>
      </c>
      <c r="BU249" s="120">
        <v>-0.1</v>
      </c>
      <c r="BV249" s="120">
        <v>-0.06</v>
      </c>
      <c r="BW249" s="131" t="s">
        <v>10</v>
      </c>
      <c r="BX249" s="131" t="s">
        <v>10</v>
      </c>
      <c r="BY249" s="131" t="s">
        <v>10</v>
      </c>
      <c r="BZ249" s="135" t="s">
        <v>2931</v>
      </c>
      <c r="CA249" s="135" t="s">
        <v>2932</v>
      </c>
      <c r="CB249" s="135" t="s">
        <v>2933</v>
      </c>
      <c r="CC249" s="120" t="s">
        <v>2934</v>
      </c>
      <c r="CD249" s="106" t="s">
        <v>10</v>
      </c>
    </row>
    <row r="250" spans="1:86">
      <c r="A250" s="120">
        <v>67</v>
      </c>
      <c r="B250" s="120" t="s">
        <v>244</v>
      </c>
      <c r="C250" s="120" t="s">
        <v>244</v>
      </c>
      <c r="D250" s="120" t="s">
        <v>2914</v>
      </c>
      <c r="E250" s="120">
        <v>2019</v>
      </c>
      <c r="F250" s="120" t="s">
        <v>1257</v>
      </c>
      <c r="G250" s="133" t="s">
        <v>2915</v>
      </c>
      <c r="H250" s="109" t="s">
        <v>2916</v>
      </c>
      <c r="I250" s="108" t="s">
        <v>2916</v>
      </c>
      <c r="J250" s="134" t="s">
        <v>2917</v>
      </c>
      <c r="K250" s="134" t="s">
        <v>2918</v>
      </c>
      <c r="L250" s="106" t="s">
        <v>2919</v>
      </c>
      <c r="M250" s="110" t="s">
        <v>2920</v>
      </c>
      <c r="N250" s="107" t="s">
        <v>12</v>
      </c>
      <c r="O250" s="107" t="s">
        <v>5827</v>
      </c>
      <c r="P250" s="107" t="s">
        <v>5828</v>
      </c>
      <c r="Q250" s="107" t="s">
        <v>5604</v>
      </c>
      <c r="R250" s="107" t="s">
        <v>2936</v>
      </c>
      <c r="S250" s="107" t="s">
        <v>123</v>
      </c>
      <c r="T250" s="107" t="s">
        <v>2922</v>
      </c>
      <c r="U250" s="107" t="s">
        <v>140</v>
      </c>
      <c r="V250" s="107">
        <v>378244</v>
      </c>
      <c r="W250" s="107" t="s">
        <v>10</v>
      </c>
      <c r="X250" s="107">
        <v>378244</v>
      </c>
      <c r="Y250" s="107" t="s">
        <v>10</v>
      </c>
      <c r="Z250" s="107" t="s">
        <v>10</v>
      </c>
      <c r="AA250" s="107" t="s">
        <v>1005</v>
      </c>
      <c r="AB250" s="107" t="s">
        <v>1949</v>
      </c>
      <c r="AC250" s="120" t="s">
        <v>2484</v>
      </c>
      <c r="AD250" s="120" t="s">
        <v>2484</v>
      </c>
      <c r="AE250" s="107" t="s">
        <v>1139</v>
      </c>
      <c r="AF250" s="107" t="s">
        <v>2922</v>
      </c>
      <c r="AG250" s="107" t="s">
        <v>140</v>
      </c>
      <c r="AH250" s="107">
        <v>378244</v>
      </c>
      <c r="AI250" s="120">
        <f>INDEX(Exposure_GWASs!F:F,MATCH(Charlie!AE250,Exposure_GWASs!C:C,0))</f>
        <v>322154</v>
      </c>
      <c r="AJ250" s="107" t="s">
        <v>2923</v>
      </c>
      <c r="AK250" s="107" t="s">
        <v>1005</v>
      </c>
      <c r="AL250" s="107" t="s">
        <v>249</v>
      </c>
      <c r="AM250" s="107" t="s">
        <v>1009</v>
      </c>
      <c r="AN250" s="107" t="s">
        <v>1009</v>
      </c>
      <c r="AO250" s="107" t="s">
        <v>1009</v>
      </c>
      <c r="AP250" s="107" t="s">
        <v>2924</v>
      </c>
      <c r="AQ250" s="107" t="s">
        <v>138</v>
      </c>
      <c r="AR250" s="107" t="s">
        <v>11</v>
      </c>
      <c r="AS250" s="107" t="s">
        <v>11</v>
      </c>
      <c r="AT250" s="107" t="s">
        <v>11</v>
      </c>
      <c r="AU250" s="120" t="s">
        <v>10</v>
      </c>
      <c r="AV250" s="107" t="s">
        <v>10</v>
      </c>
      <c r="AW250" s="107">
        <v>73</v>
      </c>
      <c r="AX250" s="107">
        <v>76</v>
      </c>
      <c r="AY250" s="135" t="s">
        <v>2925</v>
      </c>
      <c r="AZ250" s="120" t="s">
        <v>171</v>
      </c>
      <c r="BA250" s="120" t="s">
        <v>10</v>
      </c>
      <c r="BB250" s="120" t="s">
        <v>2926</v>
      </c>
      <c r="BC250" s="120" t="s">
        <v>2927</v>
      </c>
      <c r="BI250" s="120" t="s">
        <v>11</v>
      </c>
      <c r="BJ250" s="120" t="s">
        <v>2928</v>
      </c>
      <c r="BK250" s="120" t="s">
        <v>2929</v>
      </c>
      <c r="BL250" s="120" t="s">
        <v>171</v>
      </c>
      <c r="BM250" s="120" t="s">
        <v>2930</v>
      </c>
      <c r="BN250" s="120" t="s">
        <v>11</v>
      </c>
      <c r="BO250" s="120" t="s">
        <v>167</v>
      </c>
      <c r="BP250" s="120" t="s">
        <v>167</v>
      </c>
      <c r="BQ250" s="120" t="s">
        <v>1029</v>
      </c>
      <c r="BR250" s="120">
        <v>-0.04</v>
      </c>
      <c r="BT250" s="120">
        <v>95</v>
      </c>
      <c r="BU250" s="120">
        <v>-7.0000000000000007E-2</v>
      </c>
      <c r="BV250" s="120">
        <v>-0.02</v>
      </c>
      <c r="BW250" s="131" t="s">
        <v>10</v>
      </c>
      <c r="BX250" s="131" t="s">
        <v>10</v>
      </c>
      <c r="BY250" s="131" t="s">
        <v>10</v>
      </c>
      <c r="BZ250" s="135" t="s">
        <v>2931</v>
      </c>
      <c r="CA250" s="135" t="s">
        <v>2932</v>
      </c>
      <c r="CB250" s="135" t="s">
        <v>2933</v>
      </c>
      <c r="CC250" s="120" t="s">
        <v>2934</v>
      </c>
      <c r="CD250" s="106" t="s">
        <v>10</v>
      </c>
    </row>
    <row r="251" spans="1:86">
      <c r="A251" s="120">
        <v>67</v>
      </c>
      <c r="B251" s="120" t="s">
        <v>244</v>
      </c>
      <c r="C251" s="120" t="s">
        <v>244</v>
      </c>
      <c r="D251" s="120" t="s">
        <v>2914</v>
      </c>
      <c r="E251" s="120">
        <v>2019</v>
      </c>
      <c r="F251" s="120" t="s">
        <v>1257</v>
      </c>
      <c r="G251" s="133" t="s">
        <v>2915</v>
      </c>
      <c r="H251" s="109" t="s">
        <v>2916</v>
      </c>
      <c r="I251" s="108" t="s">
        <v>2916</v>
      </c>
      <c r="J251" s="134" t="s">
        <v>2917</v>
      </c>
      <c r="K251" s="134" t="s">
        <v>2918</v>
      </c>
      <c r="L251" s="106" t="s">
        <v>2919</v>
      </c>
      <c r="M251" s="110" t="s">
        <v>2920</v>
      </c>
      <c r="N251" s="107" t="s">
        <v>12</v>
      </c>
      <c r="O251" s="107" t="s">
        <v>5827</v>
      </c>
      <c r="P251" s="107" t="s">
        <v>5830</v>
      </c>
      <c r="Q251" s="107" t="s">
        <v>5604</v>
      </c>
      <c r="R251" s="107" t="s">
        <v>2937</v>
      </c>
      <c r="S251" s="107" t="s">
        <v>123</v>
      </c>
      <c r="T251" s="107" t="s">
        <v>2922</v>
      </c>
      <c r="U251" s="107" t="s">
        <v>140</v>
      </c>
      <c r="V251" s="107">
        <v>378244</v>
      </c>
      <c r="W251" s="107" t="s">
        <v>10</v>
      </c>
      <c r="X251" s="107">
        <v>378244</v>
      </c>
      <c r="Y251" s="107" t="s">
        <v>10</v>
      </c>
      <c r="Z251" s="107" t="s">
        <v>10</v>
      </c>
      <c r="AA251" s="107" t="s">
        <v>1005</v>
      </c>
      <c r="AB251" s="107" t="s">
        <v>1949</v>
      </c>
      <c r="AC251" s="120" t="s">
        <v>2484</v>
      </c>
      <c r="AD251" s="120" t="s">
        <v>2484</v>
      </c>
      <c r="AE251" s="107" t="s">
        <v>1139</v>
      </c>
      <c r="AF251" s="107" t="s">
        <v>2922</v>
      </c>
      <c r="AG251" s="107" t="s">
        <v>140</v>
      </c>
      <c r="AH251" s="107">
        <v>378244</v>
      </c>
      <c r="AI251" s="120">
        <f>INDEX(Exposure_GWASs!F:F,MATCH(Charlie!AE251,Exposure_GWASs!C:C,0))</f>
        <v>322154</v>
      </c>
      <c r="AJ251" s="107" t="s">
        <v>2923</v>
      </c>
      <c r="AK251" s="107" t="s">
        <v>1005</v>
      </c>
      <c r="AL251" s="107" t="s">
        <v>249</v>
      </c>
      <c r="AM251" s="107" t="s">
        <v>1009</v>
      </c>
      <c r="AN251" s="107" t="s">
        <v>1009</v>
      </c>
      <c r="AO251" s="107" t="s">
        <v>1009</v>
      </c>
      <c r="AP251" s="107" t="s">
        <v>2924</v>
      </c>
      <c r="AQ251" s="107" t="s">
        <v>138</v>
      </c>
      <c r="AR251" s="107" t="s">
        <v>11</v>
      </c>
      <c r="AS251" s="107" t="s">
        <v>11</v>
      </c>
      <c r="AT251" s="107" t="s">
        <v>11</v>
      </c>
      <c r="AU251" s="120" t="s">
        <v>10</v>
      </c>
      <c r="AV251" s="107" t="s">
        <v>10</v>
      </c>
      <c r="AW251" s="107">
        <v>73</v>
      </c>
      <c r="AX251" s="107">
        <v>76</v>
      </c>
      <c r="AY251" s="135" t="s">
        <v>2925</v>
      </c>
      <c r="AZ251" s="120" t="s">
        <v>171</v>
      </c>
      <c r="BA251" s="120" t="s">
        <v>10</v>
      </c>
      <c r="BB251" s="120" t="s">
        <v>2926</v>
      </c>
      <c r="BC251" s="120" t="s">
        <v>2927</v>
      </c>
      <c r="BI251" s="120" t="s">
        <v>11</v>
      </c>
      <c r="BJ251" s="120" t="s">
        <v>2928</v>
      </c>
      <c r="BK251" s="120" t="s">
        <v>2929</v>
      </c>
      <c r="BL251" s="120" t="s">
        <v>171</v>
      </c>
      <c r="BM251" s="120" t="s">
        <v>2930</v>
      </c>
      <c r="BN251" s="120" t="s">
        <v>11</v>
      </c>
      <c r="BO251" s="120" t="s">
        <v>167</v>
      </c>
      <c r="BP251" s="120" t="s">
        <v>167</v>
      </c>
      <c r="BQ251" s="120" t="s">
        <v>1029</v>
      </c>
      <c r="BR251" s="120">
        <v>0.93</v>
      </c>
      <c r="BT251" s="120">
        <v>95</v>
      </c>
      <c r="BU251" s="120">
        <v>0.89</v>
      </c>
      <c r="BV251" s="120">
        <v>0.98</v>
      </c>
      <c r="BW251" s="131" t="s">
        <v>10</v>
      </c>
      <c r="BX251" s="131" t="s">
        <v>10</v>
      </c>
      <c r="BY251" s="131" t="s">
        <v>10</v>
      </c>
      <c r="BZ251" s="135" t="s">
        <v>2931</v>
      </c>
      <c r="CA251" s="135" t="s">
        <v>2932</v>
      </c>
      <c r="CB251" s="135" t="s">
        <v>2933</v>
      </c>
      <c r="CC251" s="120" t="s">
        <v>2934</v>
      </c>
      <c r="CD251" s="106" t="s">
        <v>10</v>
      </c>
    </row>
    <row r="252" spans="1:86">
      <c r="A252" s="120">
        <v>67</v>
      </c>
      <c r="B252" s="120" t="s">
        <v>244</v>
      </c>
      <c r="C252" s="120" t="s">
        <v>244</v>
      </c>
      <c r="D252" s="120" t="s">
        <v>2914</v>
      </c>
      <c r="E252" s="120">
        <v>2019</v>
      </c>
      <c r="F252" s="120" t="s">
        <v>1257</v>
      </c>
      <c r="G252" s="133" t="s">
        <v>2915</v>
      </c>
      <c r="H252" s="109" t="s">
        <v>2916</v>
      </c>
      <c r="I252" s="108" t="s">
        <v>2916</v>
      </c>
      <c r="J252" s="134" t="s">
        <v>2917</v>
      </c>
      <c r="K252" s="134" t="s">
        <v>2918</v>
      </c>
      <c r="L252" s="106" t="s">
        <v>2919</v>
      </c>
      <c r="M252" s="110" t="s">
        <v>2920</v>
      </c>
      <c r="N252" s="107" t="s">
        <v>12</v>
      </c>
      <c r="O252" s="107" t="s">
        <v>5831</v>
      </c>
      <c r="P252" s="107" t="s">
        <v>5832</v>
      </c>
      <c r="Q252" s="107" t="s">
        <v>5604</v>
      </c>
      <c r="R252" s="107" t="s">
        <v>2938</v>
      </c>
      <c r="S252" s="107" t="s">
        <v>123</v>
      </c>
      <c r="T252" s="107" t="s">
        <v>2922</v>
      </c>
      <c r="U252" s="107" t="s">
        <v>140</v>
      </c>
      <c r="V252" s="107">
        <v>378244</v>
      </c>
      <c r="W252" s="107" t="s">
        <v>10</v>
      </c>
      <c r="X252" s="107">
        <v>378244</v>
      </c>
      <c r="Y252" s="107" t="s">
        <v>10</v>
      </c>
      <c r="Z252" s="107" t="s">
        <v>10</v>
      </c>
      <c r="AA252" s="107" t="s">
        <v>1005</v>
      </c>
      <c r="AB252" s="107" t="s">
        <v>1949</v>
      </c>
      <c r="AC252" s="120" t="s">
        <v>2484</v>
      </c>
      <c r="AD252" s="120" t="s">
        <v>2484</v>
      </c>
      <c r="AE252" s="107" t="s">
        <v>1139</v>
      </c>
      <c r="AF252" s="107" t="s">
        <v>2922</v>
      </c>
      <c r="AG252" s="107" t="s">
        <v>140</v>
      </c>
      <c r="AH252" s="107">
        <v>378244</v>
      </c>
      <c r="AI252" s="120">
        <f>INDEX(Exposure_GWASs!F:F,MATCH(Charlie!AE252,Exposure_GWASs!C:C,0))</f>
        <v>322154</v>
      </c>
      <c r="AJ252" s="107" t="s">
        <v>2923</v>
      </c>
      <c r="AK252" s="107" t="s">
        <v>1005</v>
      </c>
      <c r="AL252" s="107" t="s">
        <v>249</v>
      </c>
      <c r="AM252" s="107" t="s">
        <v>1009</v>
      </c>
      <c r="AN252" s="107" t="s">
        <v>1009</v>
      </c>
      <c r="AO252" s="107" t="s">
        <v>1009</v>
      </c>
      <c r="AP252" s="107" t="s">
        <v>2924</v>
      </c>
      <c r="AQ252" s="107" t="s">
        <v>138</v>
      </c>
      <c r="AR252" s="107" t="s">
        <v>11</v>
      </c>
      <c r="AS252" s="107" t="s">
        <v>11</v>
      </c>
      <c r="AT252" s="107" t="s">
        <v>11</v>
      </c>
      <c r="AU252" s="120" t="s">
        <v>10</v>
      </c>
      <c r="AV252" s="107" t="s">
        <v>10</v>
      </c>
      <c r="AW252" s="107">
        <v>73</v>
      </c>
      <c r="AX252" s="107">
        <v>76</v>
      </c>
      <c r="AY252" s="135" t="s">
        <v>2925</v>
      </c>
      <c r="AZ252" s="120" t="s">
        <v>171</v>
      </c>
      <c r="BA252" s="120" t="s">
        <v>10</v>
      </c>
      <c r="BB252" s="120" t="s">
        <v>2926</v>
      </c>
      <c r="BC252" s="120" t="s">
        <v>2927</v>
      </c>
      <c r="BI252" s="120" t="s">
        <v>11</v>
      </c>
      <c r="BJ252" s="120" t="s">
        <v>2928</v>
      </c>
      <c r="BK252" s="120" t="s">
        <v>2929</v>
      </c>
      <c r="BL252" s="120" t="s">
        <v>171</v>
      </c>
      <c r="BM252" s="120" t="s">
        <v>2930</v>
      </c>
      <c r="BN252" s="120" t="s">
        <v>11</v>
      </c>
      <c r="BO252" s="120" t="s">
        <v>167</v>
      </c>
      <c r="BP252" s="120" t="s">
        <v>167</v>
      </c>
      <c r="BQ252" s="120" t="s">
        <v>1029</v>
      </c>
      <c r="BR252" s="120">
        <v>0.89</v>
      </c>
      <c r="BT252" s="120">
        <v>95</v>
      </c>
      <c r="BU252" s="120">
        <v>0.82</v>
      </c>
      <c r="BV252" s="120">
        <v>0.96</v>
      </c>
      <c r="BW252" s="131" t="s">
        <v>10</v>
      </c>
      <c r="BX252" s="131" t="s">
        <v>10</v>
      </c>
      <c r="BY252" s="131" t="s">
        <v>10</v>
      </c>
      <c r="BZ252" s="135" t="s">
        <v>2931</v>
      </c>
      <c r="CA252" s="135" t="s">
        <v>2932</v>
      </c>
      <c r="CB252" s="135" t="s">
        <v>2933</v>
      </c>
      <c r="CC252" s="120" t="s">
        <v>2934</v>
      </c>
      <c r="CD252" s="106" t="s">
        <v>10</v>
      </c>
    </row>
    <row r="253" spans="1:86">
      <c r="A253" s="120">
        <v>67</v>
      </c>
      <c r="B253" s="120" t="s">
        <v>244</v>
      </c>
      <c r="C253" s="120" t="s">
        <v>244</v>
      </c>
      <c r="D253" s="120" t="s">
        <v>2914</v>
      </c>
      <c r="E253" s="120">
        <v>2019</v>
      </c>
      <c r="F253" s="120" t="s">
        <v>1257</v>
      </c>
      <c r="G253" s="133" t="s">
        <v>2915</v>
      </c>
      <c r="H253" s="109" t="s">
        <v>2916</v>
      </c>
      <c r="I253" s="108" t="s">
        <v>2916</v>
      </c>
      <c r="J253" s="134" t="s">
        <v>2917</v>
      </c>
      <c r="K253" s="134" t="s">
        <v>2918</v>
      </c>
      <c r="L253" s="106" t="s">
        <v>2919</v>
      </c>
      <c r="M253" s="110" t="s">
        <v>2920</v>
      </c>
      <c r="N253" s="107" t="s">
        <v>12</v>
      </c>
      <c r="O253" s="107" t="s">
        <v>5831</v>
      </c>
      <c r="P253" s="107" t="s">
        <v>5833</v>
      </c>
      <c r="Q253" s="107" t="s">
        <v>5604</v>
      </c>
      <c r="R253" s="107" t="s">
        <v>2939</v>
      </c>
      <c r="S253" s="107" t="s">
        <v>123</v>
      </c>
      <c r="T253" s="107" t="s">
        <v>2922</v>
      </c>
      <c r="U253" s="107" t="s">
        <v>140</v>
      </c>
      <c r="V253" s="107">
        <v>378244</v>
      </c>
      <c r="W253" s="107" t="s">
        <v>10</v>
      </c>
      <c r="X253" s="107">
        <v>378244</v>
      </c>
      <c r="Y253" s="107" t="s">
        <v>10</v>
      </c>
      <c r="Z253" s="107" t="s">
        <v>10</v>
      </c>
      <c r="AA253" s="107" t="s">
        <v>1005</v>
      </c>
      <c r="AB253" s="107" t="s">
        <v>1949</v>
      </c>
      <c r="AC253" s="120" t="s">
        <v>2484</v>
      </c>
      <c r="AD253" s="120" t="s">
        <v>2484</v>
      </c>
      <c r="AE253" s="107" t="s">
        <v>1139</v>
      </c>
      <c r="AF253" s="107" t="s">
        <v>2922</v>
      </c>
      <c r="AG253" s="107" t="s">
        <v>140</v>
      </c>
      <c r="AH253" s="107">
        <v>378244</v>
      </c>
      <c r="AI253" s="120">
        <f>INDEX(Exposure_GWASs!F:F,MATCH(Charlie!AE253,Exposure_GWASs!C:C,0))</f>
        <v>322154</v>
      </c>
      <c r="AJ253" s="107" t="s">
        <v>2923</v>
      </c>
      <c r="AK253" s="107" t="s">
        <v>1005</v>
      </c>
      <c r="AL253" s="107" t="s">
        <v>249</v>
      </c>
      <c r="AM253" s="107" t="s">
        <v>1009</v>
      </c>
      <c r="AN253" s="107" t="s">
        <v>1009</v>
      </c>
      <c r="AO253" s="107" t="s">
        <v>1009</v>
      </c>
      <c r="AP253" s="107" t="s">
        <v>2924</v>
      </c>
      <c r="AQ253" s="107" t="s">
        <v>138</v>
      </c>
      <c r="AR253" s="107" t="s">
        <v>11</v>
      </c>
      <c r="AS253" s="107" t="s">
        <v>11</v>
      </c>
      <c r="AT253" s="107" t="s">
        <v>11</v>
      </c>
      <c r="AU253" s="120" t="s">
        <v>10</v>
      </c>
      <c r="AV253" s="107" t="s">
        <v>10</v>
      </c>
      <c r="AW253" s="107">
        <v>73</v>
      </c>
      <c r="AX253" s="107">
        <v>76</v>
      </c>
      <c r="AY253" s="135" t="s">
        <v>2925</v>
      </c>
      <c r="AZ253" s="120" t="s">
        <v>201</v>
      </c>
      <c r="BA253" s="120" t="s">
        <v>10</v>
      </c>
      <c r="BB253" s="120" t="s">
        <v>2926</v>
      </c>
      <c r="BC253" s="120" t="s">
        <v>2927</v>
      </c>
      <c r="BI253" s="120" t="s">
        <v>11</v>
      </c>
      <c r="BJ253" s="120" t="s">
        <v>2928</v>
      </c>
      <c r="BK253" s="120" t="s">
        <v>2929</v>
      </c>
      <c r="BL253" s="120" t="s">
        <v>171</v>
      </c>
      <c r="BM253" s="120" t="s">
        <v>2930</v>
      </c>
      <c r="BN253" s="120" t="s">
        <v>11</v>
      </c>
      <c r="BO253" s="120" t="s">
        <v>167</v>
      </c>
      <c r="BP253" s="120" t="s">
        <v>167</v>
      </c>
      <c r="BQ253" s="120" t="s">
        <v>1029</v>
      </c>
      <c r="BR253" s="120">
        <v>0.94</v>
      </c>
      <c r="BT253" s="120">
        <v>95</v>
      </c>
      <c r="BU253" s="120">
        <v>0.78</v>
      </c>
      <c r="BV253" s="120">
        <v>1.1399999999999999</v>
      </c>
      <c r="BW253" s="131" t="s">
        <v>10</v>
      </c>
      <c r="BX253" s="131" t="s">
        <v>10</v>
      </c>
      <c r="BY253" s="131" t="s">
        <v>10</v>
      </c>
      <c r="BZ253" s="135" t="s">
        <v>2931</v>
      </c>
      <c r="CA253" s="135" t="s">
        <v>2932</v>
      </c>
      <c r="CB253" s="135" t="s">
        <v>2933</v>
      </c>
      <c r="CC253" s="120" t="s">
        <v>2934</v>
      </c>
      <c r="CD253" s="106" t="s">
        <v>10</v>
      </c>
    </row>
    <row r="254" spans="1:86">
      <c r="A254" s="120">
        <v>67</v>
      </c>
      <c r="B254" s="120" t="s">
        <v>244</v>
      </c>
      <c r="C254" s="120" t="s">
        <v>244</v>
      </c>
      <c r="D254" s="120" t="s">
        <v>2914</v>
      </c>
      <c r="E254" s="120">
        <v>2019</v>
      </c>
      <c r="F254" s="120" t="s">
        <v>1257</v>
      </c>
      <c r="G254" s="133" t="s">
        <v>2915</v>
      </c>
      <c r="H254" s="109" t="s">
        <v>2916</v>
      </c>
      <c r="I254" s="108" t="s">
        <v>2916</v>
      </c>
      <c r="J254" s="134" t="s">
        <v>2917</v>
      </c>
      <c r="K254" s="134" t="s">
        <v>2918</v>
      </c>
      <c r="L254" s="106" t="s">
        <v>2919</v>
      </c>
      <c r="M254" s="110" t="s">
        <v>2920</v>
      </c>
      <c r="N254" s="107" t="s">
        <v>12</v>
      </c>
      <c r="O254" s="107" t="s">
        <v>5829</v>
      </c>
      <c r="P254" s="107" t="s">
        <v>4745</v>
      </c>
      <c r="Q254" s="107" t="s">
        <v>5604</v>
      </c>
      <c r="R254" s="107" t="s">
        <v>2921</v>
      </c>
      <c r="S254" s="107" t="s">
        <v>123</v>
      </c>
      <c r="T254" s="107" t="s">
        <v>2922</v>
      </c>
      <c r="U254" s="107" t="s">
        <v>269</v>
      </c>
      <c r="V254" s="107">
        <v>174358</v>
      </c>
      <c r="W254" s="107" t="s">
        <v>10</v>
      </c>
      <c r="X254" s="107">
        <v>174358</v>
      </c>
      <c r="Y254" s="107" t="s">
        <v>10</v>
      </c>
      <c r="Z254" s="107" t="s">
        <v>10</v>
      </c>
      <c r="AA254" s="107" t="s">
        <v>1005</v>
      </c>
      <c r="AB254" s="107" t="s">
        <v>1949</v>
      </c>
      <c r="AC254" s="120" t="s">
        <v>2484</v>
      </c>
      <c r="AD254" s="120" t="s">
        <v>2484</v>
      </c>
      <c r="AE254" s="107" t="s">
        <v>1139</v>
      </c>
      <c r="AF254" s="107" t="s">
        <v>2922</v>
      </c>
      <c r="AG254" s="107"/>
      <c r="AH254" s="107">
        <v>174358</v>
      </c>
      <c r="AI254" s="120">
        <f>INDEX(Exposure_GWASs!F:F,MATCH(Charlie!AE254,Exposure_GWASs!C:C,0))</f>
        <v>322154</v>
      </c>
      <c r="AJ254" s="107" t="s">
        <v>2923</v>
      </c>
      <c r="AK254" s="107" t="s">
        <v>1005</v>
      </c>
      <c r="AL254" s="107" t="s">
        <v>249</v>
      </c>
      <c r="AM254" s="107" t="s">
        <v>1009</v>
      </c>
      <c r="AN254" s="107" t="s">
        <v>1009</v>
      </c>
      <c r="AO254" s="107" t="s">
        <v>1009</v>
      </c>
      <c r="AP254" s="107" t="s">
        <v>2924</v>
      </c>
      <c r="AQ254" s="107" t="s">
        <v>138</v>
      </c>
      <c r="AR254" s="107" t="s">
        <v>11</v>
      </c>
      <c r="AS254" s="107" t="s">
        <v>11</v>
      </c>
      <c r="AT254" s="107" t="s">
        <v>11</v>
      </c>
      <c r="AU254" s="120" t="s">
        <v>10</v>
      </c>
      <c r="AV254" s="107" t="s">
        <v>10</v>
      </c>
      <c r="AW254" s="107">
        <v>73</v>
      </c>
      <c r="AX254" s="107">
        <v>76</v>
      </c>
      <c r="AY254" s="135" t="s">
        <v>2925</v>
      </c>
      <c r="AZ254" s="120" t="s">
        <v>201</v>
      </c>
      <c r="BA254" s="120" t="s">
        <v>10</v>
      </c>
      <c r="BB254" s="120" t="s">
        <v>2926</v>
      </c>
      <c r="BC254" s="120" t="s">
        <v>2927</v>
      </c>
      <c r="BI254" s="120" t="s">
        <v>11</v>
      </c>
      <c r="BJ254" s="120" t="s">
        <v>2928</v>
      </c>
      <c r="BK254" s="120" t="s">
        <v>2929</v>
      </c>
      <c r="BL254" s="120" t="s">
        <v>171</v>
      </c>
      <c r="BM254" s="120" t="s">
        <v>2930</v>
      </c>
      <c r="BN254" s="120" t="s">
        <v>11</v>
      </c>
      <c r="BO254" s="120" t="s">
        <v>167</v>
      </c>
      <c r="BP254" s="120" t="s">
        <v>167</v>
      </c>
      <c r="BQ254" s="120" t="s">
        <v>1029</v>
      </c>
      <c r="BR254" s="120">
        <v>7.0000000000000007E-2</v>
      </c>
      <c r="BT254" s="120">
        <v>95</v>
      </c>
      <c r="BU254" s="120">
        <v>0.03</v>
      </c>
      <c r="BV254" s="120">
        <v>0.1</v>
      </c>
      <c r="BW254" s="131" t="s">
        <v>10</v>
      </c>
      <c r="BX254" s="131" t="s">
        <v>10</v>
      </c>
      <c r="BY254" s="131" t="s">
        <v>10</v>
      </c>
      <c r="BZ254" s="135" t="s">
        <v>2931</v>
      </c>
      <c r="CA254" s="135" t="s">
        <v>2932</v>
      </c>
      <c r="CB254" s="135" t="s">
        <v>2933</v>
      </c>
      <c r="CC254" s="120" t="s">
        <v>2934</v>
      </c>
      <c r="CD254" s="106" t="s">
        <v>10</v>
      </c>
    </row>
    <row r="255" spans="1:86">
      <c r="A255" s="120">
        <v>67</v>
      </c>
      <c r="B255" s="120" t="s">
        <v>244</v>
      </c>
      <c r="C255" s="120" t="s">
        <v>244</v>
      </c>
      <c r="D255" s="120" t="s">
        <v>2914</v>
      </c>
      <c r="E255" s="120">
        <v>2019</v>
      </c>
      <c r="F255" s="120" t="s">
        <v>1257</v>
      </c>
      <c r="G255" s="133" t="s">
        <v>2915</v>
      </c>
      <c r="H255" s="109" t="s">
        <v>2916</v>
      </c>
      <c r="I255" s="108" t="s">
        <v>2916</v>
      </c>
      <c r="J255" s="134" t="s">
        <v>2917</v>
      </c>
      <c r="K255" s="134" t="s">
        <v>2918</v>
      </c>
      <c r="L255" s="106" t="s">
        <v>2919</v>
      </c>
      <c r="M255" s="110" t="s">
        <v>2920</v>
      </c>
      <c r="N255" s="107" t="s">
        <v>12</v>
      </c>
      <c r="O255" s="107" t="s">
        <v>5574</v>
      </c>
      <c r="P255" s="107" t="s">
        <v>5826</v>
      </c>
      <c r="Q255" s="107" t="s">
        <v>5604</v>
      </c>
      <c r="R255" s="107" t="s">
        <v>2935</v>
      </c>
      <c r="S255" s="107" t="s">
        <v>123</v>
      </c>
      <c r="T255" s="107" t="s">
        <v>2922</v>
      </c>
      <c r="U255" s="107" t="s">
        <v>269</v>
      </c>
      <c r="V255" s="107">
        <v>174358</v>
      </c>
      <c r="W255" s="107" t="s">
        <v>10</v>
      </c>
      <c r="X255" s="107">
        <v>174358</v>
      </c>
      <c r="Y255" s="107" t="s">
        <v>10</v>
      </c>
      <c r="Z255" s="107" t="s">
        <v>10</v>
      </c>
      <c r="AA255" s="107" t="s">
        <v>1005</v>
      </c>
      <c r="AB255" s="107" t="s">
        <v>1949</v>
      </c>
      <c r="AC255" s="120" t="s">
        <v>2484</v>
      </c>
      <c r="AD255" s="120" t="s">
        <v>2484</v>
      </c>
      <c r="AE255" s="107" t="s">
        <v>1139</v>
      </c>
      <c r="AF255" s="107" t="s">
        <v>2922</v>
      </c>
      <c r="AG255" s="107"/>
      <c r="AH255" s="107">
        <v>174358</v>
      </c>
      <c r="AI255" s="120">
        <f>INDEX(Exposure_GWASs!F:F,MATCH(Charlie!AE255,Exposure_GWASs!C:C,0))</f>
        <v>322154</v>
      </c>
      <c r="AJ255" s="107" t="s">
        <v>2923</v>
      </c>
      <c r="AK255" s="107" t="s">
        <v>1005</v>
      </c>
      <c r="AL255" s="107" t="s">
        <v>249</v>
      </c>
      <c r="AM255" s="107" t="s">
        <v>1009</v>
      </c>
      <c r="AN255" s="107" t="s">
        <v>1009</v>
      </c>
      <c r="AO255" s="107" t="s">
        <v>1009</v>
      </c>
      <c r="AP255" s="107" t="s">
        <v>2924</v>
      </c>
      <c r="AQ255" s="107" t="s">
        <v>138</v>
      </c>
      <c r="AR255" s="107" t="s">
        <v>11</v>
      </c>
      <c r="AS255" s="107" t="s">
        <v>11</v>
      </c>
      <c r="AT255" s="107" t="s">
        <v>11</v>
      </c>
      <c r="AU255" s="120" t="s">
        <v>10</v>
      </c>
      <c r="AV255" s="107" t="s">
        <v>10</v>
      </c>
      <c r="AW255" s="107">
        <v>73</v>
      </c>
      <c r="AX255" s="107">
        <v>76</v>
      </c>
      <c r="AY255" s="135" t="s">
        <v>2925</v>
      </c>
      <c r="AZ255" s="120" t="s">
        <v>201</v>
      </c>
      <c r="BA255" s="120" t="s">
        <v>10</v>
      </c>
      <c r="BB255" s="120" t="s">
        <v>2926</v>
      </c>
      <c r="BC255" s="120" t="s">
        <v>2927</v>
      </c>
      <c r="BI255" s="120" t="s">
        <v>11</v>
      </c>
      <c r="BJ255" s="120" t="s">
        <v>2928</v>
      </c>
      <c r="BK255" s="120" t="s">
        <v>2929</v>
      </c>
      <c r="BL255" s="120" t="s">
        <v>171</v>
      </c>
      <c r="BM255" s="120" t="s">
        <v>2930</v>
      </c>
      <c r="BN255" s="120" t="s">
        <v>11</v>
      </c>
      <c r="BO255" s="120" t="s">
        <v>167</v>
      </c>
      <c r="BP255" s="120" t="s">
        <v>167</v>
      </c>
      <c r="BQ255" s="120" t="s">
        <v>1029</v>
      </c>
      <c r="BR255" s="120">
        <v>-0.05</v>
      </c>
      <c r="BT255" s="120">
        <v>95</v>
      </c>
      <c r="BU255" s="120">
        <v>-9.8000000000000004E-2</v>
      </c>
      <c r="BV255" s="120">
        <v>-0.01</v>
      </c>
      <c r="BW255" s="131" t="s">
        <v>10</v>
      </c>
      <c r="BX255" s="131" t="s">
        <v>10</v>
      </c>
      <c r="BY255" s="131" t="s">
        <v>10</v>
      </c>
      <c r="BZ255" s="135" t="s">
        <v>2931</v>
      </c>
      <c r="CA255" s="135" t="s">
        <v>2932</v>
      </c>
      <c r="CB255" s="135" t="s">
        <v>2933</v>
      </c>
      <c r="CC255" s="120" t="s">
        <v>2934</v>
      </c>
      <c r="CD255" s="106" t="s">
        <v>10</v>
      </c>
    </row>
    <row r="256" spans="1:86">
      <c r="A256" s="120">
        <v>67</v>
      </c>
      <c r="B256" s="120" t="s">
        <v>244</v>
      </c>
      <c r="C256" s="120" t="s">
        <v>244</v>
      </c>
      <c r="D256" s="120" t="s">
        <v>2914</v>
      </c>
      <c r="E256" s="120">
        <v>2019</v>
      </c>
      <c r="F256" s="120" t="s">
        <v>1257</v>
      </c>
      <c r="G256" s="133" t="s">
        <v>2915</v>
      </c>
      <c r="H256" s="109" t="s">
        <v>2916</v>
      </c>
      <c r="I256" s="108" t="s">
        <v>2916</v>
      </c>
      <c r="J256" s="134" t="s">
        <v>2917</v>
      </c>
      <c r="K256" s="134" t="s">
        <v>2918</v>
      </c>
      <c r="L256" s="106" t="s">
        <v>2919</v>
      </c>
      <c r="M256" s="110" t="s">
        <v>2920</v>
      </c>
      <c r="N256" s="107" t="s">
        <v>12</v>
      </c>
      <c r="O256" s="107" t="s">
        <v>5827</v>
      </c>
      <c r="P256" s="107" t="s">
        <v>5828</v>
      </c>
      <c r="Q256" s="107" t="s">
        <v>5604</v>
      </c>
      <c r="R256" s="107" t="s">
        <v>2936</v>
      </c>
      <c r="S256" s="107" t="s">
        <v>123</v>
      </c>
      <c r="T256" s="107" t="s">
        <v>2922</v>
      </c>
      <c r="U256" s="107" t="s">
        <v>269</v>
      </c>
      <c r="V256" s="107">
        <v>174358</v>
      </c>
      <c r="W256" s="107" t="s">
        <v>10</v>
      </c>
      <c r="X256" s="107">
        <v>174358</v>
      </c>
      <c r="Y256" s="107" t="s">
        <v>10</v>
      </c>
      <c r="Z256" s="107" t="s">
        <v>10</v>
      </c>
      <c r="AA256" s="107" t="s">
        <v>1005</v>
      </c>
      <c r="AB256" s="107" t="s">
        <v>1949</v>
      </c>
      <c r="AC256" s="120" t="s">
        <v>2484</v>
      </c>
      <c r="AD256" s="120" t="s">
        <v>2484</v>
      </c>
      <c r="AE256" s="107" t="s">
        <v>1139</v>
      </c>
      <c r="AF256" s="107" t="s">
        <v>2922</v>
      </c>
      <c r="AG256" s="107"/>
      <c r="AH256" s="107">
        <v>174358</v>
      </c>
      <c r="AI256" s="120">
        <f>INDEX(Exposure_GWASs!F:F,MATCH(Charlie!AE256,Exposure_GWASs!C:C,0))</f>
        <v>322154</v>
      </c>
      <c r="AJ256" s="107" t="s">
        <v>2923</v>
      </c>
      <c r="AK256" s="107" t="s">
        <v>1005</v>
      </c>
      <c r="AL256" s="107" t="s">
        <v>249</v>
      </c>
      <c r="AM256" s="107" t="s">
        <v>1009</v>
      </c>
      <c r="AN256" s="107" t="s">
        <v>1009</v>
      </c>
      <c r="AO256" s="107" t="s">
        <v>1009</v>
      </c>
      <c r="AP256" s="107" t="s">
        <v>2924</v>
      </c>
      <c r="AQ256" s="107" t="s">
        <v>138</v>
      </c>
      <c r="AR256" s="107" t="s">
        <v>11</v>
      </c>
      <c r="AS256" s="107" t="s">
        <v>11</v>
      </c>
      <c r="AT256" s="107" t="s">
        <v>11</v>
      </c>
      <c r="AU256" s="120" t="s">
        <v>10</v>
      </c>
      <c r="AV256" s="107" t="s">
        <v>10</v>
      </c>
      <c r="AW256" s="107">
        <v>73</v>
      </c>
      <c r="AX256" s="107">
        <v>76</v>
      </c>
      <c r="AY256" s="135" t="s">
        <v>2925</v>
      </c>
      <c r="AZ256" s="120" t="s">
        <v>171</v>
      </c>
      <c r="BA256" s="120" t="s">
        <v>10</v>
      </c>
      <c r="BB256" s="120" t="s">
        <v>2926</v>
      </c>
      <c r="BC256" s="120" t="s">
        <v>2927</v>
      </c>
      <c r="BI256" s="120" t="s">
        <v>11</v>
      </c>
      <c r="BJ256" s="120" t="s">
        <v>2928</v>
      </c>
      <c r="BK256" s="120" t="s">
        <v>2929</v>
      </c>
      <c r="BL256" s="120" t="s">
        <v>171</v>
      </c>
      <c r="BM256" s="120" t="s">
        <v>2930</v>
      </c>
      <c r="BN256" s="120" t="s">
        <v>11</v>
      </c>
      <c r="BO256" s="120" t="s">
        <v>167</v>
      </c>
      <c r="BP256" s="120" t="s">
        <v>167</v>
      </c>
      <c r="BQ256" s="120" t="s">
        <v>1029</v>
      </c>
      <c r="BR256" s="120">
        <v>-0.06</v>
      </c>
      <c r="BT256" s="120">
        <v>95</v>
      </c>
      <c r="BU256" s="120">
        <v>-0.1</v>
      </c>
      <c r="BV256" s="120">
        <v>-0.03</v>
      </c>
      <c r="BW256" s="131" t="s">
        <v>10</v>
      </c>
      <c r="BX256" s="131" t="s">
        <v>10</v>
      </c>
      <c r="BY256" s="131" t="s">
        <v>10</v>
      </c>
      <c r="BZ256" s="135" t="s">
        <v>2931</v>
      </c>
      <c r="CA256" s="135" t="s">
        <v>2932</v>
      </c>
      <c r="CB256" s="135" t="s">
        <v>2933</v>
      </c>
      <c r="CC256" s="120" t="s">
        <v>2934</v>
      </c>
      <c r="CD256" s="106" t="s">
        <v>10</v>
      </c>
    </row>
    <row r="257" spans="1:82">
      <c r="A257" s="120">
        <v>67</v>
      </c>
      <c r="B257" s="120" t="s">
        <v>244</v>
      </c>
      <c r="C257" s="120" t="s">
        <v>244</v>
      </c>
      <c r="D257" s="120" t="s">
        <v>2914</v>
      </c>
      <c r="E257" s="120">
        <v>2019</v>
      </c>
      <c r="F257" s="120" t="s">
        <v>1257</v>
      </c>
      <c r="G257" s="133" t="s">
        <v>2915</v>
      </c>
      <c r="H257" s="109" t="s">
        <v>2916</v>
      </c>
      <c r="I257" s="108" t="s">
        <v>2916</v>
      </c>
      <c r="J257" s="134" t="s">
        <v>2917</v>
      </c>
      <c r="K257" s="134" t="s">
        <v>2918</v>
      </c>
      <c r="L257" s="106" t="s">
        <v>2919</v>
      </c>
      <c r="M257" s="110" t="s">
        <v>2920</v>
      </c>
      <c r="N257" s="107" t="s">
        <v>12</v>
      </c>
      <c r="O257" s="107" t="s">
        <v>5827</v>
      </c>
      <c r="P257" s="107" t="s">
        <v>5830</v>
      </c>
      <c r="Q257" s="107" t="s">
        <v>5604</v>
      </c>
      <c r="R257" s="107" t="s">
        <v>2937</v>
      </c>
      <c r="S257" s="107" t="s">
        <v>123</v>
      </c>
      <c r="T257" s="107" t="s">
        <v>2922</v>
      </c>
      <c r="U257" s="107" t="s">
        <v>269</v>
      </c>
      <c r="V257" s="107">
        <v>174358</v>
      </c>
      <c r="W257" s="107" t="s">
        <v>10</v>
      </c>
      <c r="X257" s="107">
        <v>174358</v>
      </c>
      <c r="Y257" s="107" t="s">
        <v>10</v>
      </c>
      <c r="Z257" s="107" t="s">
        <v>10</v>
      </c>
      <c r="AA257" s="107" t="s">
        <v>1005</v>
      </c>
      <c r="AB257" s="107" t="s">
        <v>1949</v>
      </c>
      <c r="AC257" s="120" t="s">
        <v>2484</v>
      </c>
      <c r="AD257" s="120" t="s">
        <v>2484</v>
      </c>
      <c r="AE257" s="107" t="s">
        <v>1139</v>
      </c>
      <c r="AF257" s="107" t="s">
        <v>2922</v>
      </c>
      <c r="AG257" s="107"/>
      <c r="AH257" s="107">
        <v>174358</v>
      </c>
      <c r="AI257" s="120">
        <f>INDEX(Exposure_GWASs!F:F,MATCH(Charlie!AE257,Exposure_GWASs!C:C,0))</f>
        <v>322154</v>
      </c>
      <c r="AJ257" s="107" t="s">
        <v>2923</v>
      </c>
      <c r="AK257" s="107" t="s">
        <v>1005</v>
      </c>
      <c r="AL257" s="107" t="s">
        <v>249</v>
      </c>
      <c r="AM257" s="107" t="s">
        <v>1009</v>
      </c>
      <c r="AN257" s="107" t="s">
        <v>1009</v>
      </c>
      <c r="AO257" s="107" t="s">
        <v>1009</v>
      </c>
      <c r="AP257" s="107" t="s">
        <v>2924</v>
      </c>
      <c r="AQ257" s="107" t="s">
        <v>138</v>
      </c>
      <c r="AR257" s="107" t="s">
        <v>11</v>
      </c>
      <c r="AS257" s="107" t="s">
        <v>11</v>
      </c>
      <c r="AT257" s="107" t="s">
        <v>11</v>
      </c>
      <c r="AU257" s="120" t="s">
        <v>10</v>
      </c>
      <c r="AV257" s="107" t="s">
        <v>10</v>
      </c>
      <c r="AW257" s="107">
        <v>73</v>
      </c>
      <c r="AX257" s="107">
        <v>76</v>
      </c>
      <c r="AY257" s="135" t="s">
        <v>2925</v>
      </c>
      <c r="AZ257" s="120" t="s">
        <v>171</v>
      </c>
      <c r="BA257" s="120" t="s">
        <v>10</v>
      </c>
      <c r="BB257" s="120" t="s">
        <v>2926</v>
      </c>
      <c r="BC257" s="120" t="s">
        <v>2927</v>
      </c>
      <c r="BI257" s="120" t="s">
        <v>11</v>
      </c>
      <c r="BJ257" s="120" t="s">
        <v>2928</v>
      </c>
      <c r="BK257" s="120" t="s">
        <v>2929</v>
      </c>
      <c r="BL257" s="120" t="s">
        <v>171</v>
      </c>
      <c r="BM257" s="120" t="s">
        <v>2930</v>
      </c>
      <c r="BN257" s="120" t="s">
        <v>11</v>
      </c>
      <c r="BO257" s="120" t="s">
        <v>167</v>
      </c>
      <c r="BP257" s="120" t="s">
        <v>167</v>
      </c>
      <c r="BQ257" s="120" t="s">
        <v>1029</v>
      </c>
      <c r="BR257" s="120">
        <v>0.91</v>
      </c>
      <c r="BT257" s="120">
        <v>95</v>
      </c>
      <c r="BU257" s="120">
        <v>0.85</v>
      </c>
      <c r="BV257" s="120">
        <v>0.98</v>
      </c>
      <c r="BW257" s="131" t="s">
        <v>10</v>
      </c>
      <c r="BX257" s="131" t="s">
        <v>10</v>
      </c>
      <c r="BY257" s="131" t="s">
        <v>10</v>
      </c>
      <c r="BZ257" s="135" t="s">
        <v>2931</v>
      </c>
      <c r="CA257" s="135" t="s">
        <v>2932</v>
      </c>
      <c r="CB257" s="135" t="s">
        <v>2933</v>
      </c>
      <c r="CC257" s="120" t="s">
        <v>2934</v>
      </c>
      <c r="CD257" s="106" t="s">
        <v>10</v>
      </c>
    </row>
    <row r="258" spans="1:82">
      <c r="A258" s="120">
        <v>67</v>
      </c>
      <c r="B258" s="120" t="s">
        <v>244</v>
      </c>
      <c r="C258" s="120" t="s">
        <v>244</v>
      </c>
      <c r="D258" s="120" t="s">
        <v>2914</v>
      </c>
      <c r="E258" s="120">
        <v>2019</v>
      </c>
      <c r="F258" s="120" t="s">
        <v>1257</v>
      </c>
      <c r="G258" s="133" t="s">
        <v>2915</v>
      </c>
      <c r="H258" s="109" t="s">
        <v>2916</v>
      </c>
      <c r="I258" s="108" t="s">
        <v>2916</v>
      </c>
      <c r="J258" s="134" t="s">
        <v>2917</v>
      </c>
      <c r="K258" s="134" t="s">
        <v>2918</v>
      </c>
      <c r="L258" s="106" t="s">
        <v>2919</v>
      </c>
      <c r="M258" s="110" t="s">
        <v>2920</v>
      </c>
      <c r="N258" s="107" t="s">
        <v>12</v>
      </c>
      <c r="O258" s="107" t="s">
        <v>5831</v>
      </c>
      <c r="P258" s="107" t="s">
        <v>5832</v>
      </c>
      <c r="Q258" s="107" t="s">
        <v>5604</v>
      </c>
      <c r="R258" s="107" t="s">
        <v>2938</v>
      </c>
      <c r="S258" s="107" t="s">
        <v>123</v>
      </c>
      <c r="T258" s="107" t="s">
        <v>2922</v>
      </c>
      <c r="U258" s="107" t="s">
        <v>269</v>
      </c>
      <c r="V258" s="107">
        <v>174358</v>
      </c>
      <c r="W258" s="107" t="s">
        <v>10</v>
      </c>
      <c r="X258" s="107">
        <v>174358</v>
      </c>
      <c r="Y258" s="107" t="s">
        <v>10</v>
      </c>
      <c r="Z258" s="107" t="s">
        <v>10</v>
      </c>
      <c r="AA258" s="107" t="s">
        <v>1005</v>
      </c>
      <c r="AB258" s="107" t="s">
        <v>1949</v>
      </c>
      <c r="AC258" s="120" t="s">
        <v>2484</v>
      </c>
      <c r="AD258" s="120" t="s">
        <v>2484</v>
      </c>
      <c r="AE258" s="107" t="s">
        <v>1139</v>
      </c>
      <c r="AF258" s="107" t="s">
        <v>2922</v>
      </c>
      <c r="AG258" s="107"/>
      <c r="AH258" s="107">
        <v>174358</v>
      </c>
      <c r="AI258" s="120">
        <f>INDEX(Exposure_GWASs!F:F,MATCH(Charlie!AE258,Exposure_GWASs!C:C,0))</f>
        <v>322154</v>
      </c>
      <c r="AJ258" s="107" t="s">
        <v>2923</v>
      </c>
      <c r="AK258" s="107" t="s">
        <v>1005</v>
      </c>
      <c r="AL258" s="107" t="s">
        <v>249</v>
      </c>
      <c r="AM258" s="107" t="s">
        <v>1009</v>
      </c>
      <c r="AN258" s="107" t="s">
        <v>1009</v>
      </c>
      <c r="AO258" s="107" t="s">
        <v>1009</v>
      </c>
      <c r="AP258" s="107" t="s">
        <v>2924</v>
      </c>
      <c r="AQ258" s="107" t="s">
        <v>138</v>
      </c>
      <c r="AR258" s="107" t="s">
        <v>11</v>
      </c>
      <c r="AS258" s="107" t="s">
        <v>11</v>
      </c>
      <c r="AT258" s="107" t="s">
        <v>11</v>
      </c>
      <c r="AU258" s="120" t="s">
        <v>10</v>
      </c>
      <c r="AV258" s="107" t="s">
        <v>10</v>
      </c>
      <c r="AW258" s="107">
        <v>73</v>
      </c>
      <c r="AX258" s="107">
        <v>76</v>
      </c>
      <c r="AY258" s="135" t="s">
        <v>2925</v>
      </c>
      <c r="AZ258" s="120" t="s">
        <v>171</v>
      </c>
      <c r="BA258" s="120" t="s">
        <v>10</v>
      </c>
      <c r="BB258" s="120" t="s">
        <v>2926</v>
      </c>
      <c r="BC258" s="120" t="s">
        <v>2927</v>
      </c>
      <c r="BI258" s="120" t="s">
        <v>11</v>
      </c>
      <c r="BJ258" s="120" t="s">
        <v>2928</v>
      </c>
      <c r="BK258" s="120" t="s">
        <v>2929</v>
      </c>
      <c r="BL258" s="120" t="s">
        <v>171</v>
      </c>
      <c r="BM258" s="120" t="s">
        <v>2930</v>
      </c>
      <c r="BN258" s="120" t="s">
        <v>11</v>
      </c>
      <c r="BO258" s="120" t="s">
        <v>167</v>
      </c>
      <c r="BP258" s="120" t="s">
        <v>167</v>
      </c>
      <c r="BQ258" s="120" t="s">
        <v>1029</v>
      </c>
      <c r="BR258" s="120">
        <v>0.86</v>
      </c>
      <c r="BT258" s="120">
        <v>95</v>
      </c>
      <c r="BU258" s="120">
        <v>0.77</v>
      </c>
      <c r="BV258" s="120">
        <v>0.96</v>
      </c>
      <c r="BW258" s="131" t="s">
        <v>10</v>
      </c>
      <c r="BX258" s="131" t="s">
        <v>10</v>
      </c>
      <c r="BY258" s="131" t="s">
        <v>10</v>
      </c>
      <c r="BZ258" s="135" t="s">
        <v>2931</v>
      </c>
      <c r="CA258" s="135" t="s">
        <v>2932</v>
      </c>
      <c r="CB258" s="135" t="s">
        <v>2933</v>
      </c>
      <c r="CC258" s="120" t="s">
        <v>2934</v>
      </c>
      <c r="CD258" s="106" t="s">
        <v>10</v>
      </c>
    </row>
    <row r="259" spans="1:82">
      <c r="A259" s="120">
        <v>67</v>
      </c>
      <c r="B259" s="120" t="s">
        <v>244</v>
      </c>
      <c r="C259" s="120" t="s">
        <v>244</v>
      </c>
      <c r="D259" s="120" t="s">
        <v>2914</v>
      </c>
      <c r="E259" s="120">
        <v>2019</v>
      </c>
      <c r="F259" s="120" t="s">
        <v>1257</v>
      </c>
      <c r="G259" s="133" t="s">
        <v>2915</v>
      </c>
      <c r="H259" s="109" t="s">
        <v>2916</v>
      </c>
      <c r="I259" s="108" t="s">
        <v>2916</v>
      </c>
      <c r="J259" s="134" t="s">
        <v>2917</v>
      </c>
      <c r="K259" s="134" t="s">
        <v>2918</v>
      </c>
      <c r="L259" s="106" t="s">
        <v>2919</v>
      </c>
      <c r="M259" s="110" t="s">
        <v>2920</v>
      </c>
      <c r="N259" s="107" t="s">
        <v>12</v>
      </c>
      <c r="O259" s="107" t="s">
        <v>5831</v>
      </c>
      <c r="P259" s="107" t="s">
        <v>5833</v>
      </c>
      <c r="Q259" s="107" t="s">
        <v>5604</v>
      </c>
      <c r="R259" s="107" t="s">
        <v>2939</v>
      </c>
      <c r="S259" s="107" t="s">
        <v>123</v>
      </c>
      <c r="T259" s="107" t="s">
        <v>2922</v>
      </c>
      <c r="U259" s="107" t="s">
        <v>269</v>
      </c>
      <c r="V259" s="107">
        <v>174358</v>
      </c>
      <c r="W259" s="107" t="s">
        <v>10</v>
      </c>
      <c r="X259" s="107">
        <v>174358</v>
      </c>
      <c r="Y259" s="107" t="s">
        <v>10</v>
      </c>
      <c r="Z259" s="107" t="s">
        <v>10</v>
      </c>
      <c r="AA259" s="105" t="s">
        <v>1005</v>
      </c>
      <c r="AB259" s="107" t="s">
        <v>1949</v>
      </c>
      <c r="AC259" s="120" t="s">
        <v>2484</v>
      </c>
      <c r="AD259" s="120" t="s">
        <v>2484</v>
      </c>
      <c r="AE259" s="105" t="s">
        <v>1139</v>
      </c>
      <c r="AF259" s="105" t="s">
        <v>2922</v>
      </c>
      <c r="AG259" s="105"/>
      <c r="AH259" s="105">
        <v>174358</v>
      </c>
      <c r="AI259" s="120">
        <f>INDEX(Exposure_GWASs!F:F,MATCH(Charlie!AE259,Exposure_GWASs!C:C,0))</f>
        <v>322154</v>
      </c>
      <c r="AJ259" s="105" t="s">
        <v>2923</v>
      </c>
      <c r="AK259" s="105" t="s">
        <v>1005</v>
      </c>
      <c r="AL259" s="105" t="s">
        <v>249</v>
      </c>
      <c r="AM259" s="105" t="s">
        <v>1009</v>
      </c>
      <c r="AN259" s="105" t="s">
        <v>1009</v>
      </c>
      <c r="AO259" s="105" t="s">
        <v>1009</v>
      </c>
      <c r="AP259" s="105" t="s">
        <v>2924</v>
      </c>
      <c r="AQ259" s="105" t="s">
        <v>138</v>
      </c>
      <c r="AR259" s="105" t="s">
        <v>11</v>
      </c>
      <c r="AS259" s="105" t="s">
        <v>11</v>
      </c>
      <c r="AT259" s="105" t="s">
        <v>11</v>
      </c>
      <c r="AU259" s="120" t="s">
        <v>10</v>
      </c>
      <c r="AV259" s="105" t="s">
        <v>10</v>
      </c>
      <c r="AW259" s="105">
        <v>73</v>
      </c>
      <c r="AX259" s="107">
        <v>76</v>
      </c>
      <c r="AY259" s="135" t="s">
        <v>2925</v>
      </c>
      <c r="AZ259" s="120" t="s">
        <v>201</v>
      </c>
      <c r="BA259" s="120" t="s">
        <v>10</v>
      </c>
      <c r="BB259" s="120" t="s">
        <v>2926</v>
      </c>
      <c r="BC259" s="120" t="s">
        <v>2927</v>
      </c>
      <c r="BI259" s="120" t="s">
        <v>11</v>
      </c>
      <c r="BJ259" s="120" t="s">
        <v>2928</v>
      </c>
      <c r="BK259" s="120" t="s">
        <v>2929</v>
      </c>
      <c r="BL259" s="120" t="s">
        <v>171</v>
      </c>
      <c r="BM259" s="120" t="s">
        <v>2930</v>
      </c>
      <c r="BN259" s="120" t="s">
        <v>11</v>
      </c>
      <c r="BO259" s="120" t="s">
        <v>167</v>
      </c>
      <c r="BP259" s="120" t="s">
        <v>167</v>
      </c>
      <c r="BQ259" s="120" t="s">
        <v>1029</v>
      </c>
      <c r="BR259" s="120">
        <v>0.95</v>
      </c>
      <c r="BT259" s="120">
        <v>95</v>
      </c>
      <c r="BU259" s="120">
        <v>0.76</v>
      </c>
      <c r="BV259" s="120">
        <v>1.19</v>
      </c>
      <c r="BW259" s="131" t="s">
        <v>10</v>
      </c>
      <c r="BX259" s="131" t="s">
        <v>10</v>
      </c>
      <c r="BY259" s="131" t="s">
        <v>10</v>
      </c>
      <c r="BZ259" s="135" t="s">
        <v>2931</v>
      </c>
      <c r="CA259" s="135" t="s">
        <v>2932</v>
      </c>
      <c r="CB259" s="135" t="s">
        <v>2933</v>
      </c>
      <c r="CC259" s="120" t="s">
        <v>2934</v>
      </c>
      <c r="CD259" s="106" t="s">
        <v>10</v>
      </c>
    </row>
    <row r="260" spans="1:82">
      <c r="A260" s="120">
        <v>67</v>
      </c>
      <c r="B260" s="120" t="s">
        <v>244</v>
      </c>
      <c r="C260" s="120" t="s">
        <v>244</v>
      </c>
      <c r="D260" s="120" t="s">
        <v>2914</v>
      </c>
      <c r="E260" s="120">
        <v>2019</v>
      </c>
      <c r="F260" s="120" t="s">
        <v>1257</v>
      </c>
      <c r="G260" s="133" t="s">
        <v>2915</v>
      </c>
      <c r="H260" s="109" t="s">
        <v>2916</v>
      </c>
      <c r="I260" s="108" t="s">
        <v>2916</v>
      </c>
      <c r="J260" s="134" t="s">
        <v>2917</v>
      </c>
      <c r="K260" s="134" t="s">
        <v>2918</v>
      </c>
      <c r="L260" s="106" t="s">
        <v>2919</v>
      </c>
      <c r="M260" s="110" t="s">
        <v>2920</v>
      </c>
      <c r="N260" s="107" t="s">
        <v>12</v>
      </c>
      <c r="O260" s="107" t="s">
        <v>5829</v>
      </c>
      <c r="P260" s="107" t="s">
        <v>4745</v>
      </c>
      <c r="Q260" s="107" t="s">
        <v>5604</v>
      </c>
      <c r="R260" s="107" t="s">
        <v>2921</v>
      </c>
      <c r="S260" s="107" t="s">
        <v>123</v>
      </c>
      <c r="T260" s="107" t="s">
        <v>2922</v>
      </c>
      <c r="U260" s="107" t="s">
        <v>268</v>
      </c>
      <c r="V260" s="107">
        <v>203886</v>
      </c>
      <c r="W260" s="107" t="s">
        <v>10</v>
      </c>
      <c r="X260" s="107">
        <v>203886</v>
      </c>
      <c r="Y260" s="107" t="s">
        <v>10</v>
      </c>
      <c r="Z260" s="107" t="s">
        <v>10</v>
      </c>
      <c r="AA260" s="105" t="s">
        <v>1005</v>
      </c>
      <c r="AB260" s="107" t="s">
        <v>1949</v>
      </c>
      <c r="AC260" s="120" t="s">
        <v>2484</v>
      </c>
      <c r="AD260" s="120" t="s">
        <v>2484</v>
      </c>
      <c r="AE260" s="105" t="s">
        <v>1139</v>
      </c>
      <c r="AF260" s="105" t="s">
        <v>2922</v>
      </c>
      <c r="AG260" s="105"/>
      <c r="AH260" s="105">
        <v>203886</v>
      </c>
      <c r="AI260" s="120">
        <f>INDEX(Exposure_GWASs!F:F,MATCH(Charlie!AE260,Exposure_GWASs!C:C,0))</f>
        <v>322154</v>
      </c>
      <c r="AJ260" s="105" t="s">
        <v>2923</v>
      </c>
      <c r="AK260" s="105" t="s">
        <v>1005</v>
      </c>
      <c r="AL260" s="105" t="s">
        <v>249</v>
      </c>
      <c r="AM260" s="105" t="s">
        <v>1009</v>
      </c>
      <c r="AN260" s="105" t="s">
        <v>1009</v>
      </c>
      <c r="AO260" s="105" t="s">
        <v>1009</v>
      </c>
      <c r="AP260" s="105" t="s">
        <v>2924</v>
      </c>
      <c r="AQ260" s="105" t="s">
        <v>138</v>
      </c>
      <c r="AR260" s="105" t="s">
        <v>11</v>
      </c>
      <c r="AS260" s="105" t="s">
        <v>11</v>
      </c>
      <c r="AT260" s="105" t="s">
        <v>11</v>
      </c>
      <c r="AU260" s="120" t="s">
        <v>10</v>
      </c>
      <c r="AV260" s="105" t="s">
        <v>10</v>
      </c>
      <c r="AW260" s="105">
        <v>73</v>
      </c>
      <c r="AX260" s="107">
        <v>76</v>
      </c>
      <c r="AY260" s="135" t="s">
        <v>2925</v>
      </c>
      <c r="AZ260" s="120" t="s">
        <v>201</v>
      </c>
      <c r="BA260" s="120" t="s">
        <v>10</v>
      </c>
      <c r="BB260" s="120" t="s">
        <v>2926</v>
      </c>
      <c r="BC260" s="120" t="s">
        <v>2927</v>
      </c>
      <c r="BI260" s="120" t="s">
        <v>11</v>
      </c>
      <c r="BJ260" s="120" t="s">
        <v>2928</v>
      </c>
      <c r="BK260" s="120" t="s">
        <v>2929</v>
      </c>
      <c r="BL260" s="120" t="s">
        <v>171</v>
      </c>
      <c r="BM260" s="120" t="s">
        <v>2930</v>
      </c>
      <c r="BN260" s="120" t="s">
        <v>11</v>
      </c>
      <c r="BO260" s="120" t="s">
        <v>167</v>
      </c>
      <c r="BP260" s="120" t="s">
        <v>167</v>
      </c>
      <c r="BQ260" s="120" t="s">
        <v>1029</v>
      </c>
      <c r="BR260" s="120">
        <v>0.11</v>
      </c>
      <c r="BT260" s="120">
        <v>95</v>
      </c>
      <c r="BU260" s="120">
        <v>7.0000000000000007E-2</v>
      </c>
      <c r="BV260" s="120">
        <v>0.14000000000000001</v>
      </c>
      <c r="BW260" s="131" t="s">
        <v>10</v>
      </c>
      <c r="BX260" s="131" t="s">
        <v>10</v>
      </c>
      <c r="BY260" s="131" t="s">
        <v>10</v>
      </c>
      <c r="BZ260" s="135" t="s">
        <v>2931</v>
      </c>
      <c r="CA260" s="135" t="s">
        <v>2932</v>
      </c>
      <c r="CB260" s="135" t="s">
        <v>2933</v>
      </c>
      <c r="CC260" s="120" t="s">
        <v>2934</v>
      </c>
      <c r="CD260" s="106" t="s">
        <v>10</v>
      </c>
    </row>
    <row r="261" spans="1:82">
      <c r="A261" s="120">
        <v>67</v>
      </c>
      <c r="B261" s="120" t="s">
        <v>244</v>
      </c>
      <c r="C261" s="120" t="s">
        <v>244</v>
      </c>
      <c r="D261" s="120" t="s">
        <v>2914</v>
      </c>
      <c r="E261" s="120">
        <v>2019</v>
      </c>
      <c r="F261" s="120" t="s">
        <v>1257</v>
      </c>
      <c r="G261" s="133" t="s">
        <v>2915</v>
      </c>
      <c r="H261" s="109" t="s">
        <v>2916</v>
      </c>
      <c r="I261" s="108" t="s">
        <v>2916</v>
      </c>
      <c r="J261" s="134" t="s">
        <v>2917</v>
      </c>
      <c r="K261" s="134" t="s">
        <v>2918</v>
      </c>
      <c r="L261" s="106" t="s">
        <v>2919</v>
      </c>
      <c r="M261" s="110" t="s">
        <v>2920</v>
      </c>
      <c r="N261" s="107" t="s">
        <v>12</v>
      </c>
      <c r="O261" s="107" t="s">
        <v>5574</v>
      </c>
      <c r="P261" s="107" t="s">
        <v>5826</v>
      </c>
      <c r="Q261" s="107" t="s">
        <v>5604</v>
      </c>
      <c r="R261" s="107" t="s">
        <v>2935</v>
      </c>
      <c r="S261" s="107" t="s">
        <v>123</v>
      </c>
      <c r="T261" s="107" t="s">
        <v>2922</v>
      </c>
      <c r="U261" s="107" t="s">
        <v>268</v>
      </c>
      <c r="V261" s="107">
        <v>203886</v>
      </c>
      <c r="W261" s="107" t="s">
        <v>10</v>
      </c>
      <c r="X261" s="107">
        <v>203886</v>
      </c>
      <c r="Y261" s="107" t="s">
        <v>10</v>
      </c>
      <c r="Z261" s="107" t="s">
        <v>10</v>
      </c>
      <c r="AA261" s="105" t="s">
        <v>1005</v>
      </c>
      <c r="AB261" s="107" t="s">
        <v>1949</v>
      </c>
      <c r="AC261" s="120" t="s">
        <v>2484</v>
      </c>
      <c r="AD261" s="120" t="s">
        <v>2484</v>
      </c>
      <c r="AE261" s="105" t="s">
        <v>1139</v>
      </c>
      <c r="AF261" s="105" t="s">
        <v>2922</v>
      </c>
      <c r="AG261" s="105"/>
      <c r="AH261" s="105">
        <v>203886</v>
      </c>
      <c r="AI261" s="120">
        <f>INDEX(Exposure_GWASs!F:F,MATCH(Charlie!AE261,Exposure_GWASs!C:C,0))</f>
        <v>322154</v>
      </c>
      <c r="AJ261" s="105" t="s">
        <v>2923</v>
      </c>
      <c r="AK261" s="105" t="s">
        <v>1005</v>
      </c>
      <c r="AL261" s="105" t="s">
        <v>249</v>
      </c>
      <c r="AM261" s="105" t="s">
        <v>1009</v>
      </c>
      <c r="AN261" s="105" t="s">
        <v>1009</v>
      </c>
      <c r="AO261" s="105" t="s">
        <v>1009</v>
      </c>
      <c r="AP261" s="105" t="s">
        <v>2924</v>
      </c>
      <c r="AQ261" s="105" t="s">
        <v>138</v>
      </c>
      <c r="AR261" s="105" t="s">
        <v>11</v>
      </c>
      <c r="AS261" s="105" t="s">
        <v>11</v>
      </c>
      <c r="AT261" s="105" t="s">
        <v>11</v>
      </c>
      <c r="AU261" s="120" t="s">
        <v>10</v>
      </c>
      <c r="AV261" s="105" t="s">
        <v>10</v>
      </c>
      <c r="AW261" s="105">
        <v>73</v>
      </c>
      <c r="AX261" s="107">
        <v>76</v>
      </c>
      <c r="AY261" s="135" t="s">
        <v>2925</v>
      </c>
      <c r="AZ261" s="120" t="s">
        <v>201</v>
      </c>
      <c r="BA261" s="120" t="s">
        <v>10</v>
      </c>
      <c r="BB261" s="120" t="s">
        <v>2926</v>
      </c>
      <c r="BC261" s="120" t="s">
        <v>2927</v>
      </c>
      <c r="BI261" s="120" t="s">
        <v>11</v>
      </c>
      <c r="BJ261" s="120" t="s">
        <v>2928</v>
      </c>
      <c r="BK261" s="120" t="s">
        <v>2929</v>
      </c>
      <c r="BL261" s="120" t="s">
        <v>171</v>
      </c>
      <c r="BM261" s="120" t="s">
        <v>2930</v>
      </c>
      <c r="BN261" s="120" t="s">
        <v>11</v>
      </c>
      <c r="BO261" s="120" t="s">
        <v>167</v>
      </c>
      <c r="BP261" s="120" t="s">
        <v>167</v>
      </c>
      <c r="BQ261" s="120" t="s">
        <v>1029</v>
      </c>
      <c r="BR261" s="120">
        <v>-0.09</v>
      </c>
      <c r="BT261" s="120">
        <v>95</v>
      </c>
      <c r="BU261" s="120">
        <v>-0.12</v>
      </c>
      <c r="BV261" s="120">
        <v>-0.05</v>
      </c>
      <c r="BW261" s="131" t="s">
        <v>10</v>
      </c>
      <c r="BX261" s="131" t="s">
        <v>10</v>
      </c>
      <c r="BY261" s="131" t="s">
        <v>10</v>
      </c>
      <c r="BZ261" s="135" t="s">
        <v>2931</v>
      </c>
      <c r="CA261" s="135" t="s">
        <v>2932</v>
      </c>
      <c r="CB261" s="135" t="s">
        <v>2933</v>
      </c>
      <c r="CC261" s="120" t="s">
        <v>2934</v>
      </c>
      <c r="CD261" s="106" t="s">
        <v>10</v>
      </c>
    </row>
    <row r="262" spans="1:82">
      <c r="A262" s="120">
        <v>67</v>
      </c>
      <c r="B262" s="120" t="s">
        <v>244</v>
      </c>
      <c r="C262" s="120" t="s">
        <v>244</v>
      </c>
      <c r="D262" s="120" t="s">
        <v>2914</v>
      </c>
      <c r="E262" s="120">
        <v>2019</v>
      </c>
      <c r="F262" s="120" t="s">
        <v>1257</v>
      </c>
      <c r="G262" s="133" t="s">
        <v>2915</v>
      </c>
      <c r="H262" s="109" t="s">
        <v>2916</v>
      </c>
      <c r="I262" s="108" t="s">
        <v>2916</v>
      </c>
      <c r="J262" s="134" t="s">
        <v>2917</v>
      </c>
      <c r="K262" s="134" t="s">
        <v>2918</v>
      </c>
      <c r="L262" s="106" t="s">
        <v>2919</v>
      </c>
      <c r="M262" s="110" t="s">
        <v>2920</v>
      </c>
      <c r="N262" s="107" t="s">
        <v>12</v>
      </c>
      <c r="O262" s="107" t="s">
        <v>5827</v>
      </c>
      <c r="P262" s="107" t="s">
        <v>5828</v>
      </c>
      <c r="Q262" s="107" t="s">
        <v>5604</v>
      </c>
      <c r="R262" s="107" t="s">
        <v>2936</v>
      </c>
      <c r="S262" s="107" t="s">
        <v>123</v>
      </c>
      <c r="T262" s="107" t="s">
        <v>2922</v>
      </c>
      <c r="U262" s="107" t="s">
        <v>268</v>
      </c>
      <c r="V262" s="107">
        <v>203886</v>
      </c>
      <c r="W262" s="107" t="s">
        <v>10</v>
      </c>
      <c r="X262" s="107">
        <v>203886</v>
      </c>
      <c r="Y262" s="107" t="s">
        <v>10</v>
      </c>
      <c r="Z262" s="107" t="s">
        <v>10</v>
      </c>
      <c r="AA262" s="105" t="s">
        <v>1005</v>
      </c>
      <c r="AB262" s="107" t="s">
        <v>1949</v>
      </c>
      <c r="AC262" s="120" t="s">
        <v>2484</v>
      </c>
      <c r="AD262" s="120" t="s">
        <v>2484</v>
      </c>
      <c r="AE262" s="105" t="s">
        <v>1139</v>
      </c>
      <c r="AF262" s="105" t="s">
        <v>2922</v>
      </c>
      <c r="AG262" s="105"/>
      <c r="AH262" s="105">
        <v>203886</v>
      </c>
      <c r="AI262" s="120">
        <f>INDEX(Exposure_GWASs!F:F,MATCH(Charlie!AE262,Exposure_GWASs!C:C,0))</f>
        <v>322154</v>
      </c>
      <c r="AJ262" s="105" t="s">
        <v>2923</v>
      </c>
      <c r="AK262" s="105" t="s">
        <v>1005</v>
      </c>
      <c r="AL262" s="105" t="s">
        <v>249</v>
      </c>
      <c r="AM262" s="105" t="s">
        <v>1009</v>
      </c>
      <c r="AN262" s="105" t="s">
        <v>1009</v>
      </c>
      <c r="AO262" s="105" t="s">
        <v>1009</v>
      </c>
      <c r="AP262" s="105" t="s">
        <v>2924</v>
      </c>
      <c r="AQ262" s="105" t="s">
        <v>138</v>
      </c>
      <c r="AR262" s="105" t="s">
        <v>11</v>
      </c>
      <c r="AS262" s="105" t="s">
        <v>11</v>
      </c>
      <c r="AT262" s="105" t="s">
        <v>11</v>
      </c>
      <c r="AU262" s="120" t="s">
        <v>10</v>
      </c>
      <c r="AV262" s="105" t="s">
        <v>10</v>
      </c>
      <c r="AW262" s="105">
        <v>73</v>
      </c>
      <c r="AX262" s="107">
        <v>76</v>
      </c>
      <c r="AY262" s="135" t="s">
        <v>2925</v>
      </c>
      <c r="AZ262" s="120" t="s">
        <v>171</v>
      </c>
      <c r="BA262" s="120" t="s">
        <v>10</v>
      </c>
      <c r="BB262" s="120" t="s">
        <v>2926</v>
      </c>
      <c r="BC262" s="120" t="s">
        <v>2927</v>
      </c>
      <c r="BI262" s="120" t="s">
        <v>11</v>
      </c>
      <c r="BJ262" s="120" t="s">
        <v>2928</v>
      </c>
      <c r="BK262" s="120" t="s">
        <v>2929</v>
      </c>
      <c r="BL262" s="120" t="s">
        <v>171</v>
      </c>
      <c r="BM262" s="120" t="s">
        <v>2930</v>
      </c>
      <c r="BN262" s="120" t="s">
        <v>11</v>
      </c>
      <c r="BO262" s="120" t="s">
        <v>167</v>
      </c>
      <c r="BP262" s="120" t="s">
        <v>167</v>
      </c>
      <c r="BQ262" s="120" t="s">
        <v>1029</v>
      </c>
      <c r="BR262" s="120">
        <v>-0.02</v>
      </c>
      <c r="BT262" s="120">
        <v>95</v>
      </c>
      <c r="BU262" s="120">
        <v>-0.05</v>
      </c>
      <c r="BV262" s="120">
        <v>0.02</v>
      </c>
      <c r="BW262" s="131" t="s">
        <v>10</v>
      </c>
      <c r="BX262" s="131" t="s">
        <v>10</v>
      </c>
      <c r="BY262" s="131" t="s">
        <v>10</v>
      </c>
      <c r="BZ262" s="135" t="s">
        <v>2931</v>
      </c>
      <c r="CA262" s="135" t="s">
        <v>2932</v>
      </c>
      <c r="CB262" s="135" t="s">
        <v>2933</v>
      </c>
      <c r="CC262" s="120" t="s">
        <v>2934</v>
      </c>
      <c r="CD262" s="106" t="s">
        <v>10</v>
      </c>
    </row>
    <row r="263" spans="1:82">
      <c r="A263" s="120">
        <v>67</v>
      </c>
      <c r="B263" s="120" t="s">
        <v>244</v>
      </c>
      <c r="C263" s="120" t="s">
        <v>244</v>
      </c>
      <c r="D263" s="120" t="s">
        <v>2914</v>
      </c>
      <c r="E263" s="120">
        <v>2019</v>
      </c>
      <c r="F263" s="120" t="s">
        <v>1257</v>
      </c>
      <c r="G263" s="133" t="s">
        <v>2915</v>
      </c>
      <c r="H263" s="109" t="s">
        <v>2916</v>
      </c>
      <c r="I263" s="108" t="s">
        <v>2916</v>
      </c>
      <c r="J263" s="134" t="s">
        <v>2917</v>
      </c>
      <c r="K263" s="134" t="s">
        <v>2918</v>
      </c>
      <c r="L263" s="106" t="s">
        <v>2919</v>
      </c>
      <c r="M263" s="110" t="s">
        <v>2920</v>
      </c>
      <c r="N263" s="107" t="s">
        <v>12</v>
      </c>
      <c r="O263" s="107" t="s">
        <v>5827</v>
      </c>
      <c r="P263" s="107" t="s">
        <v>5830</v>
      </c>
      <c r="Q263" s="107" t="s">
        <v>5604</v>
      </c>
      <c r="R263" s="107" t="s">
        <v>2937</v>
      </c>
      <c r="S263" s="107" t="s">
        <v>123</v>
      </c>
      <c r="T263" s="107" t="s">
        <v>2922</v>
      </c>
      <c r="U263" s="107" t="s">
        <v>268</v>
      </c>
      <c r="V263" s="107">
        <v>203886</v>
      </c>
      <c r="W263" s="107" t="s">
        <v>10</v>
      </c>
      <c r="X263" s="107">
        <v>203886</v>
      </c>
      <c r="Y263" s="107" t="s">
        <v>10</v>
      </c>
      <c r="Z263" s="107" t="s">
        <v>10</v>
      </c>
      <c r="AA263" s="105" t="s">
        <v>1005</v>
      </c>
      <c r="AB263" s="107" t="s">
        <v>1949</v>
      </c>
      <c r="AC263" s="120" t="s">
        <v>2484</v>
      </c>
      <c r="AD263" s="120" t="s">
        <v>2484</v>
      </c>
      <c r="AE263" s="105" t="s">
        <v>1139</v>
      </c>
      <c r="AF263" s="105" t="s">
        <v>2922</v>
      </c>
      <c r="AG263" s="105"/>
      <c r="AH263" s="105">
        <v>203886</v>
      </c>
      <c r="AI263" s="120">
        <f>INDEX(Exposure_GWASs!F:F,MATCH(Charlie!AE263,Exposure_GWASs!C:C,0))</f>
        <v>322154</v>
      </c>
      <c r="AJ263" s="105" t="s">
        <v>2923</v>
      </c>
      <c r="AK263" s="105" t="s">
        <v>1005</v>
      </c>
      <c r="AL263" s="105" t="s">
        <v>249</v>
      </c>
      <c r="AM263" s="105" t="s">
        <v>1009</v>
      </c>
      <c r="AN263" s="105" t="s">
        <v>1009</v>
      </c>
      <c r="AO263" s="105" t="s">
        <v>1009</v>
      </c>
      <c r="AP263" s="105" t="s">
        <v>2924</v>
      </c>
      <c r="AQ263" s="105" t="s">
        <v>138</v>
      </c>
      <c r="AR263" s="105" t="s">
        <v>11</v>
      </c>
      <c r="AS263" s="105" t="s">
        <v>11</v>
      </c>
      <c r="AT263" s="105" t="s">
        <v>11</v>
      </c>
      <c r="AU263" s="120" t="s">
        <v>10</v>
      </c>
      <c r="AV263" s="105" t="s">
        <v>10</v>
      </c>
      <c r="AW263" s="105">
        <v>73</v>
      </c>
      <c r="AX263" s="107">
        <v>76</v>
      </c>
      <c r="AY263" s="135" t="s">
        <v>2925</v>
      </c>
      <c r="AZ263" s="120" t="s">
        <v>171</v>
      </c>
      <c r="BA263" s="120" t="s">
        <v>10</v>
      </c>
      <c r="BB263" s="120" t="s">
        <v>2926</v>
      </c>
      <c r="BC263" s="120" t="s">
        <v>2927</v>
      </c>
      <c r="BI263" s="120" t="s">
        <v>11</v>
      </c>
      <c r="BJ263" s="120" t="s">
        <v>2928</v>
      </c>
      <c r="BK263" s="120" t="s">
        <v>2929</v>
      </c>
      <c r="BL263" s="120" t="s">
        <v>171</v>
      </c>
      <c r="BM263" s="120" t="s">
        <v>2930</v>
      </c>
      <c r="BN263" s="120" t="s">
        <v>11</v>
      </c>
      <c r="BO263" s="120" t="s">
        <v>167</v>
      </c>
      <c r="BP263" s="120" t="s">
        <v>167</v>
      </c>
      <c r="BQ263" s="120" t="s">
        <v>1029</v>
      </c>
      <c r="BR263" s="120">
        <v>0.95</v>
      </c>
      <c r="BT263" s="120">
        <v>95</v>
      </c>
      <c r="BU263" s="120">
        <v>0.88</v>
      </c>
      <c r="BV263" s="120">
        <v>1.02</v>
      </c>
      <c r="BW263" s="131" t="s">
        <v>10</v>
      </c>
      <c r="BX263" s="131" t="s">
        <v>10</v>
      </c>
      <c r="BY263" s="131" t="s">
        <v>10</v>
      </c>
      <c r="BZ263" s="135" t="s">
        <v>2931</v>
      </c>
      <c r="CA263" s="135" t="s">
        <v>2932</v>
      </c>
      <c r="CB263" s="135" t="s">
        <v>2933</v>
      </c>
      <c r="CC263" s="120" t="s">
        <v>2934</v>
      </c>
      <c r="CD263" s="106" t="s">
        <v>10</v>
      </c>
    </row>
    <row r="264" spans="1:82">
      <c r="A264" s="120">
        <v>67</v>
      </c>
      <c r="B264" s="120" t="s">
        <v>244</v>
      </c>
      <c r="C264" s="120" t="s">
        <v>244</v>
      </c>
      <c r="D264" s="120" t="s">
        <v>2914</v>
      </c>
      <c r="E264" s="120">
        <v>2019</v>
      </c>
      <c r="F264" s="120" t="s">
        <v>1257</v>
      </c>
      <c r="G264" s="133" t="s">
        <v>2915</v>
      </c>
      <c r="H264" s="109" t="s">
        <v>2916</v>
      </c>
      <c r="I264" s="108" t="s">
        <v>2916</v>
      </c>
      <c r="J264" s="134" t="s">
        <v>2917</v>
      </c>
      <c r="K264" s="134" t="s">
        <v>2918</v>
      </c>
      <c r="L264" s="106" t="s">
        <v>2919</v>
      </c>
      <c r="M264" s="110" t="s">
        <v>2920</v>
      </c>
      <c r="N264" s="107" t="s">
        <v>12</v>
      </c>
      <c r="O264" s="107" t="s">
        <v>5831</v>
      </c>
      <c r="P264" s="107" t="s">
        <v>5832</v>
      </c>
      <c r="Q264" s="107" t="s">
        <v>5604</v>
      </c>
      <c r="R264" s="107" t="s">
        <v>2938</v>
      </c>
      <c r="S264" s="107" t="s">
        <v>123</v>
      </c>
      <c r="T264" s="107" t="s">
        <v>2922</v>
      </c>
      <c r="U264" s="107" t="s">
        <v>268</v>
      </c>
      <c r="V264" s="107">
        <v>203886</v>
      </c>
      <c r="W264" s="107" t="s">
        <v>10</v>
      </c>
      <c r="X264" s="107">
        <v>203886</v>
      </c>
      <c r="Y264" s="107" t="s">
        <v>10</v>
      </c>
      <c r="Z264" s="107" t="s">
        <v>10</v>
      </c>
      <c r="AA264" s="105" t="s">
        <v>1005</v>
      </c>
      <c r="AB264" s="107" t="s">
        <v>1949</v>
      </c>
      <c r="AC264" s="120" t="s">
        <v>2484</v>
      </c>
      <c r="AD264" s="120" t="s">
        <v>2484</v>
      </c>
      <c r="AE264" s="105" t="s">
        <v>1139</v>
      </c>
      <c r="AF264" s="105" t="s">
        <v>2922</v>
      </c>
      <c r="AG264" s="105"/>
      <c r="AH264" s="105">
        <v>203886</v>
      </c>
      <c r="AI264" s="120">
        <f>INDEX(Exposure_GWASs!F:F,MATCH(Charlie!AE264,Exposure_GWASs!C:C,0))</f>
        <v>322154</v>
      </c>
      <c r="AJ264" s="105" t="s">
        <v>2923</v>
      </c>
      <c r="AK264" s="105" t="s">
        <v>1005</v>
      </c>
      <c r="AL264" s="105" t="s">
        <v>249</v>
      </c>
      <c r="AM264" s="105" t="s">
        <v>1009</v>
      </c>
      <c r="AN264" s="105" t="s">
        <v>1009</v>
      </c>
      <c r="AO264" s="105" t="s">
        <v>1009</v>
      </c>
      <c r="AP264" s="105" t="s">
        <v>2924</v>
      </c>
      <c r="AQ264" s="105" t="s">
        <v>138</v>
      </c>
      <c r="AR264" s="105" t="s">
        <v>11</v>
      </c>
      <c r="AS264" s="105" t="s">
        <v>11</v>
      </c>
      <c r="AT264" s="105" t="s">
        <v>11</v>
      </c>
      <c r="AU264" s="120" t="s">
        <v>10</v>
      </c>
      <c r="AV264" s="105" t="s">
        <v>10</v>
      </c>
      <c r="AW264" s="105">
        <v>73</v>
      </c>
      <c r="AX264" s="107">
        <v>76</v>
      </c>
      <c r="AY264" s="135" t="s">
        <v>2925</v>
      </c>
      <c r="AZ264" s="120" t="s">
        <v>171</v>
      </c>
      <c r="BA264" s="120" t="s">
        <v>10</v>
      </c>
      <c r="BB264" s="120" t="s">
        <v>2926</v>
      </c>
      <c r="BC264" s="120" t="s">
        <v>2927</v>
      </c>
      <c r="BI264" s="120" t="s">
        <v>11</v>
      </c>
      <c r="BJ264" s="120" t="s">
        <v>2928</v>
      </c>
      <c r="BK264" s="120" t="s">
        <v>2929</v>
      </c>
      <c r="BL264" s="120" t="s">
        <v>171</v>
      </c>
      <c r="BM264" s="120" t="s">
        <v>2930</v>
      </c>
      <c r="BN264" s="120" t="s">
        <v>11</v>
      </c>
      <c r="BO264" s="120" t="s">
        <v>167</v>
      </c>
      <c r="BP264" s="120" t="s">
        <v>167</v>
      </c>
      <c r="BQ264" s="120" t="s">
        <v>1029</v>
      </c>
      <c r="BR264" s="120">
        <v>0.91</v>
      </c>
      <c r="BT264" s="120">
        <v>95</v>
      </c>
      <c r="BU264" s="120">
        <v>0.82</v>
      </c>
      <c r="BV264" s="120">
        <v>1.02</v>
      </c>
      <c r="BW264" s="131" t="s">
        <v>10</v>
      </c>
      <c r="BX264" s="131" t="s">
        <v>10</v>
      </c>
      <c r="BY264" s="131" t="s">
        <v>10</v>
      </c>
      <c r="BZ264" s="135" t="s">
        <v>2931</v>
      </c>
      <c r="CA264" s="135" t="s">
        <v>2932</v>
      </c>
      <c r="CB264" s="135" t="s">
        <v>2933</v>
      </c>
      <c r="CC264" s="120" t="s">
        <v>2934</v>
      </c>
      <c r="CD264" s="106" t="s">
        <v>10</v>
      </c>
    </row>
    <row r="265" spans="1:82">
      <c r="A265" s="120">
        <v>67</v>
      </c>
      <c r="B265" s="120" t="s">
        <v>244</v>
      </c>
      <c r="C265" s="120" t="s">
        <v>244</v>
      </c>
      <c r="D265" s="120" t="s">
        <v>2914</v>
      </c>
      <c r="E265" s="120">
        <v>2019</v>
      </c>
      <c r="F265" s="120" t="s">
        <v>1257</v>
      </c>
      <c r="G265" s="133" t="s">
        <v>2915</v>
      </c>
      <c r="H265" s="109" t="s">
        <v>2916</v>
      </c>
      <c r="I265" s="108" t="s">
        <v>2916</v>
      </c>
      <c r="J265" s="134" t="s">
        <v>2917</v>
      </c>
      <c r="K265" s="134" t="s">
        <v>2918</v>
      </c>
      <c r="L265" s="106" t="s">
        <v>2919</v>
      </c>
      <c r="M265" s="110" t="s">
        <v>2920</v>
      </c>
      <c r="N265" s="107" t="s">
        <v>12</v>
      </c>
      <c r="O265" s="107" t="s">
        <v>5831</v>
      </c>
      <c r="P265" s="107" t="s">
        <v>5833</v>
      </c>
      <c r="Q265" s="107" t="s">
        <v>5604</v>
      </c>
      <c r="R265" s="107" t="s">
        <v>2939</v>
      </c>
      <c r="S265" s="107" t="s">
        <v>123</v>
      </c>
      <c r="T265" s="107" t="s">
        <v>2922</v>
      </c>
      <c r="U265" s="107" t="s">
        <v>268</v>
      </c>
      <c r="V265" s="107">
        <v>203886</v>
      </c>
      <c r="W265" s="107" t="s">
        <v>10</v>
      </c>
      <c r="X265" s="107">
        <v>203886</v>
      </c>
      <c r="Y265" s="107" t="s">
        <v>10</v>
      </c>
      <c r="Z265" s="107" t="s">
        <v>10</v>
      </c>
      <c r="AA265" s="105" t="s">
        <v>1005</v>
      </c>
      <c r="AB265" s="107" t="s">
        <v>1949</v>
      </c>
      <c r="AC265" s="120" t="s">
        <v>2484</v>
      </c>
      <c r="AD265" s="120" t="s">
        <v>2484</v>
      </c>
      <c r="AE265" s="105" t="s">
        <v>1139</v>
      </c>
      <c r="AF265" s="105" t="s">
        <v>2922</v>
      </c>
      <c r="AG265" s="105"/>
      <c r="AH265" s="105">
        <v>203886</v>
      </c>
      <c r="AI265" s="120">
        <f>INDEX(Exposure_GWASs!F:F,MATCH(Charlie!AE265,Exposure_GWASs!C:C,0))</f>
        <v>322154</v>
      </c>
      <c r="AJ265" s="105" t="s">
        <v>2923</v>
      </c>
      <c r="AK265" s="105" t="s">
        <v>1005</v>
      </c>
      <c r="AL265" s="105" t="s">
        <v>249</v>
      </c>
      <c r="AM265" s="105" t="s">
        <v>1009</v>
      </c>
      <c r="AN265" s="105" t="s">
        <v>1009</v>
      </c>
      <c r="AO265" s="105" t="s">
        <v>1009</v>
      </c>
      <c r="AP265" s="105" t="s">
        <v>2924</v>
      </c>
      <c r="AQ265" s="105" t="s">
        <v>138</v>
      </c>
      <c r="AR265" s="105" t="s">
        <v>11</v>
      </c>
      <c r="AS265" s="105" t="s">
        <v>11</v>
      </c>
      <c r="AT265" s="105" t="s">
        <v>11</v>
      </c>
      <c r="AU265" s="120" t="s">
        <v>10</v>
      </c>
      <c r="AV265" s="105" t="s">
        <v>10</v>
      </c>
      <c r="AW265" s="105">
        <v>73</v>
      </c>
      <c r="AX265" s="107">
        <v>76</v>
      </c>
      <c r="AY265" s="135" t="s">
        <v>2925</v>
      </c>
      <c r="AZ265" s="120" t="s">
        <v>201</v>
      </c>
      <c r="BA265" s="120" t="s">
        <v>10</v>
      </c>
      <c r="BB265" s="120" t="s">
        <v>2926</v>
      </c>
      <c r="BC265" s="120" t="s">
        <v>2927</v>
      </c>
      <c r="BI265" s="120" t="s">
        <v>11</v>
      </c>
      <c r="BJ265" s="120" t="s">
        <v>2928</v>
      </c>
      <c r="BK265" s="120" t="s">
        <v>2929</v>
      </c>
      <c r="BL265" s="120" t="s">
        <v>171</v>
      </c>
      <c r="BM265" s="120" t="s">
        <v>2930</v>
      </c>
      <c r="BN265" s="120" t="s">
        <v>11</v>
      </c>
      <c r="BO265" s="120" t="s">
        <v>167</v>
      </c>
      <c r="BP265" s="120" t="s">
        <v>167</v>
      </c>
      <c r="BQ265" s="120" t="s">
        <v>1029</v>
      </c>
      <c r="BR265" s="120">
        <v>0.94</v>
      </c>
      <c r="BT265" s="120">
        <v>95</v>
      </c>
      <c r="BU265" s="120">
        <v>0.67</v>
      </c>
      <c r="BV265" s="120">
        <v>1.31</v>
      </c>
      <c r="BW265" s="131" t="s">
        <v>10</v>
      </c>
      <c r="BX265" s="131" t="s">
        <v>10</v>
      </c>
      <c r="BY265" s="131" t="s">
        <v>10</v>
      </c>
      <c r="BZ265" s="135" t="s">
        <v>2931</v>
      </c>
      <c r="CA265" s="135" t="s">
        <v>2932</v>
      </c>
      <c r="CB265" s="135" t="s">
        <v>2933</v>
      </c>
      <c r="CC265" s="120" t="s">
        <v>2934</v>
      </c>
      <c r="CD265" s="106" t="s">
        <v>10</v>
      </c>
    </row>
    <row r="266" spans="1:82">
      <c r="A266" s="120">
        <v>67</v>
      </c>
      <c r="B266" s="120" t="s">
        <v>244</v>
      </c>
      <c r="C266" s="120" t="s">
        <v>244</v>
      </c>
      <c r="D266" s="120" t="s">
        <v>2914</v>
      </c>
      <c r="E266" s="120">
        <v>2019</v>
      </c>
      <c r="F266" s="120" t="s">
        <v>1257</v>
      </c>
      <c r="G266" s="133" t="s">
        <v>2915</v>
      </c>
      <c r="H266" s="109" t="s">
        <v>2916</v>
      </c>
      <c r="I266" s="108" t="s">
        <v>2916</v>
      </c>
      <c r="J266" s="134" t="s">
        <v>2917</v>
      </c>
      <c r="K266" s="134" t="s">
        <v>2918</v>
      </c>
      <c r="L266" s="106" t="s">
        <v>2919</v>
      </c>
      <c r="M266" s="110" t="s">
        <v>2920</v>
      </c>
      <c r="N266" s="107" t="s">
        <v>12</v>
      </c>
      <c r="O266" s="107" t="s">
        <v>5836</v>
      </c>
      <c r="P266" s="107" t="s">
        <v>5836</v>
      </c>
      <c r="Q266" s="107" t="s">
        <v>5604</v>
      </c>
      <c r="R266" s="107" t="s">
        <v>2940</v>
      </c>
      <c r="S266" s="107" t="s">
        <v>123</v>
      </c>
      <c r="T266" s="107" t="s">
        <v>2922</v>
      </c>
      <c r="U266" s="107" t="s">
        <v>140</v>
      </c>
      <c r="V266" s="107">
        <v>378244</v>
      </c>
      <c r="W266" s="107" t="s">
        <v>10</v>
      </c>
      <c r="X266" s="107">
        <v>378244</v>
      </c>
      <c r="Y266" s="107" t="s">
        <v>10</v>
      </c>
      <c r="Z266" s="107" t="s">
        <v>10</v>
      </c>
      <c r="AA266" s="105" t="s">
        <v>1005</v>
      </c>
      <c r="AB266" s="107" t="s">
        <v>1949</v>
      </c>
      <c r="AC266" s="120" t="s">
        <v>2484</v>
      </c>
      <c r="AD266" s="120" t="s">
        <v>2484</v>
      </c>
      <c r="AE266" s="105" t="s">
        <v>1139</v>
      </c>
      <c r="AF266" s="105" t="s">
        <v>2922</v>
      </c>
      <c r="AG266" s="105" t="s">
        <v>140</v>
      </c>
      <c r="AH266" s="105">
        <v>378244</v>
      </c>
      <c r="AI266" s="120">
        <f>INDEX(Exposure_GWASs!F:F,MATCH(Charlie!AE266,Exposure_GWASs!C:C,0))</f>
        <v>322154</v>
      </c>
      <c r="AJ266" s="105" t="s">
        <v>2923</v>
      </c>
      <c r="AK266" s="105" t="s">
        <v>1005</v>
      </c>
      <c r="AL266" s="105" t="s">
        <v>249</v>
      </c>
      <c r="AM266" s="105" t="s">
        <v>1009</v>
      </c>
      <c r="AN266" s="105" t="s">
        <v>1009</v>
      </c>
      <c r="AO266" s="105" t="s">
        <v>1009</v>
      </c>
      <c r="AP266" s="105" t="s">
        <v>2924</v>
      </c>
      <c r="AQ266" s="105" t="s">
        <v>138</v>
      </c>
      <c r="AR266" s="105" t="s">
        <v>11</v>
      </c>
      <c r="AS266" s="105" t="s">
        <v>11</v>
      </c>
      <c r="AT266" s="105" t="s">
        <v>11</v>
      </c>
      <c r="AU266" s="120" t="s">
        <v>10</v>
      </c>
      <c r="AV266" s="105" t="s">
        <v>10</v>
      </c>
      <c r="AW266" s="105">
        <v>73</v>
      </c>
      <c r="AX266" s="107">
        <v>76</v>
      </c>
      <c r="AY266" s="135" t="s">
        <v>2925</v>
      </c>
      <c r="AZ266" s="120" t="s">
        <v>171</v>
      </c>
      <c r="BA266" s="120" t="s">
        <v>10</v>
      </c>
      <c r="BB266" s="120" t="s">
        <v>2926</v>
      </c>
      <c r="BC266" s="120" t="s">
        <v>2927</v>
      </c>
      <c r="BI266" s="120" t="s">
        <v>11</v>
      </c>
      <c r="BJ266" s="120" t="s">
        <v>2928</v>
      </c>
      <c r="BK266" s="120" t="s">
        <v>2929</v>
      </c>
      <c r="BL266" s="120" t="s">
        <v>171</v>
      </c>
      <c r="BM266" s="120" t="s">
        <v>2930</v>
      </c>
      <c r="BN266" s="120" t="s">
        <v>11</v>
      </c>
      <c r="BO266" s="120" t="s">
        <v>167</v>
      </c>
      <c r="BP266" s="120" t="s">
        <v>167</v>
      </c>
      <c r="BQ266" s="120" t="s">
        <v>1029</v>
      </c>
      <c r="BR266" s="120">
        <v>0.98</v>
      </c>
      <c r="BT266" s="120">
        <v>95</v>
      </c>
      <c r="BU266" s="120">
        <v>0.92</v>
      </c>
      <c r="BV266" s="120">
        <v>1.04</v>
      </c>
      <c r="BW266" s="131" t="s">
        <v>10</v>
      </c>
      <c r="BX266" s="131" t="s">
        <v>10</v>
      </c>
      <c r="BY266" s="131" t="s">
        <v>10</v>
      </c>
      <c r="BZ266" s="135" t="s">
        <v>2931</v>
      </c>
      <c r="CA266" s="135" t="s">
        <v>2932</v>
      </c>
      <c r="CB266" s="135" t="s">
        <v>2933</v>
      </c>
      <c r="CC266" s="120" t="s">
        <v>2934</v>
      </c>
      <c r="CD266" s="106" t="s">
        <v>10</v>
      </c>
    </row>
    <row r="267" spans="1:82">
      <c r="A267" s="120">
        <v>67</v>
      </c>
      <c r="B267" s="120" t="s">
        <v>244</v>
      </c>
      <c r="C267" s="120" t="s">
        <v>244</v>
      </c>
      <c r="D267" s="120" t="s">
        <v>2914</v>
      </c>
      <c r="E267" s="120">
        <v>2019</v>
      </c>
      <c r="F267" s="120" t="s">
        <v>1257</v>
      </c>
      <c r="G267" s="133" t="s">
        <v>2915</v>
      </c>
      <c r="H267" s="109" t="s">
        <v>2916</v>
      </c>
      <c r="I267" s="108" t="s">
        <v>2916</v>
      </c>
      <c r="J267" s="134" t="s">
        <v>2917</v>
      </c>
      <c r="K267" s="134" t="s">
        <v>2918</v>
      </c>
      <c r="L267" s="106" t="s">
        <v>2919</v>
      </c>
      <c r="M267" s="110" t="s">
        <v>2920</v>
      </c>
      <c r="N267" s="107" t="s">
        <v>12</v>
      </c>
      <c r="O267" s="120" t="s">
        <v>5837</v>
      </c>
      <c r="P267" s="120" t="s">
        <v>5837</v>
      </c>
      <c r="Q267" s="107" t="s">
        <v>5604</v>
      </c>
      <c r="R267" s="107" t="s">
        <v>2941</v>
      </c>
      <c r="S267" s="107" t="s">
        <v>123</v>
      </c>
      <c r="T267" s="107" t="s">
        <v>2922</v>
      </c>
      <c r="U267" s="107" t="s">
        <v>140</v>
      </c>
      <c r="V267" s="107">
        <v>378244</v>
      </c>
      <c r="W267" s="107" t="s">
        <v>10</v>
      </c>
      <c r="X267" s="107">
        <v>378244</v>
      </c>
      <c r="Y267" s="107" t="s">
        <v>10</v>
      </c>
      <c r="Z267" s="107" t="s">
        <v>10</v>
      </c>
      <c r="AA267" s="105" t="s">
        <v>1005</v>
      </c>
      <c r="AB267" s="107" t="s">
        <v>1949</v>
      </c>
      <c r="AC267" s="120" t="s">
        <v>2484</v>
      </c>
      <c r="AD267" s="120" t="s">
        <v>2484</v>
      </c>
      <c r="AE267" s="105" t="s">
        <v>1139</v>
      </c>
      <c r="AF267" s="105" t="s">
        <v>2922</v>
      </c>
      <c r="AG267" s="105" t="s">
        <v>140</v>
      </c>
      <c r="AH267" s="105">
        <v>378244</v>
      </c>
      <c r="AI267" s="120">
        <f>INDEX(Exposure_GWASs!F:F,MATCH(Charlie!AE267,Exposure_GWASs!C:C,0))</f>
        <v>322154</v>
      </c>
      <c r="AJ267" s="105" t="s">
        <v>2923</v>
      </c>
      <c r="AK267" s="105" t="s">
        <v>1005</v>
      </c>
      <c r="AL267" s="105" t="s">
        <v>249</v>
      </c>
      <c r="AM267" s="105" t="s">
        <v>1009</v>
      </c>
      <c r="AN267" s="105" t="s">
        <v>1009</v>
      </c>
      <c r="AO267" s="105" t="s">
        <v>1009</v>
      </c>
      <c r="AP267" s="105" t="s">
        <v>2924</v>
      </c>
      <c r="AQ267" s="105" t="s">
        <v>138</v>
      </c>
      <c r="AR267" s="105" t="s">
        <v>11</v>
      </c>
      <c r="AS267" s="105" t="s">
        <v>11</v>
      </c>
      <c r="AT267" s="105" t="s">
        <v>11</v>
      </c>
      <c r="AU267" s="120" t="s">
        <v>10</v>
      </c>
      <c r="AV267" s="105" t="s">
        <v>10</v>
      </c>
      <c r="AW267" s="105">
        <v>73</v>
      </c>
      <c r="AX267" s="107">
        <v>76</v>
      </c>
      <c r="AY267" s="135" t="s">
        <v>2925</v>
      </c>
      <c r="AZ267" s="120" t="s">
        <v>171</v>
      </c>
      <c r="BA267" s="120" t="s">
        <v>10</v>
      </c>
      <c r="BB267" s="120" t="s">
        <v>2926</v>
      </c>
      <c r="BC267" s="120" t="s">
        <v>2927</v>
      </c>
      <c r="BI267" s="120" t="s">
        <v>11</v>
      </c>
      <c r="BJ267" s="120" t="s">
        <v>2928</v>
      </c>
      <c r="BK267" s="120" t="s">
        <v>2929</v>
      </c>
      <c r="BL267" s="120" t="s">
        <v>171</v>
      </c>
      <c r="BM267" s="120" t="s">
        <v>2930</v>
      </c>
      <c r="BN267" s="120" t="s">
        <v>11</v>
      </c>
      <c r="BO267" s="120" t="s">
        <v>167</v>
      </c>
      <c r="BP267" s="120" t="s">
        <v>167</v>
      </c>
      <c r="BQ267" s="120" t="s">
        <v>1029</v>
      </c>
      <c r="BR267" s="120">
        <v>0.96</v>
      </c>
      <c r="BT267" s="120">
        <v>95</v>
      </c>
      <c r="BU267" s="120">
        <v>0.91</v>
      </c>
      <c r="BV267" s="120">
        <v>1.01</v>
      </c>
      <c r="BW267" s="131" t="s">
        <v>10</v>
      </c>
      <c r="BX267" s="131" t="s">
        <v>10</v>
      </c>
      <c r="BY267" s="131" t="s">
        <v>10</v>
      </c>
      <c r="BZ267" s="135" t="s">
        <v>2931</v>
      </c>
      <c r="CA267" s="135" t="s">
        <v>2932</v>
      </c>
      <c r="CB267" s="135" t="s">
        <v>2933</v>
      </c>
      <c r="CC267" s="120" t="s">
        <v>2934</v>
      </c>
      <c r="CD267" s="106" t="s">
        <v>10</v>
      </c>
    </row>
    <row r="268" spans="1:82">
      <c r="A268" s="120">
        <v>67</v>
      </c>
      <c r="B268" s="120" t="s">
        <v>244</v>
      </c>
      <c r="C268" s="120" t="s">
        <v>244</v>
      </c>
      <c r="D268" s="120" t="s">
        <v>2914</v>
      </c>
      <c r="E268" s="120">
        <v>2019</v>
      </c>
      <c r="F268" s="120" t="s">
        <v>1257</v>
      </c>
      <c r="G268" s="133" t="s">
        <v>2915</v>
      </c>
      <c r="H268" s="109" t="s">
        <v>2916</v>
      </c>
      <c r="I268" s="108" t="s">
        <v>2916</v>
      </c>
      <c r="J268" s="134" t="s">
        <v>2917</v>
      </c>
      <c r="K268" s="134" t="s">
        <v>2918</v>
      </c>
      <c r="L268" s="106" t="s">
        <v>2919</v>
      </c>
      <c r="M268" s="110" t="s">
        <v>2920</v>
      </c>
      <c r="N268" s="107" t="s">
        <v>12</v>
      </c>
      <c r="O268" s="120" t="s">
        <v>5838</v>
      </c>
      <c r="P268" s="120" t="s">
        <v>5838</v>
      </c>
      <c r="Q268" s="107" t="s">
        <v>5604</v>
      </c>
      <c r="R268" s="107" t="s">
        <v>2942</v>
      </c>
      <c r="S268" s="107" t="s">
        <v>123</v>
      </c>
      <c r="T268" s="107" t="s">
        <v>2922</v>
      </c>
      <c r="U268" s="107" t="s">
        <v>140</v>
      </c>
      <c r="V268" s="107">
        <v>378244</v>
      </c>
      <c r="W268" s="107" t="s">
        <v>10</v>
      </c>
      <c r="X268" s="107">
        <v>378244</v>
      </c>
      <c r="Y268" s="107" t="s">
        <v>10</v>
      </c>
      <c r="Z268" s="107" t="s">
        <v>10</v>
      </c>
      <c r="AA268" s="105" t="s">
        <v>1005</v>
      </c>
      <c r="AB268" s="107" t="s">
        <v>1949</v>
      </c>
      <c r="AC268" s="120" t="s">
        <v>2484</v>
      </c>
      <c r="AD268" s="120" t="s">
        <v>2484</v>
      </c>
      <c r="AE268" s="105" t="s">
        <v>1139</v>
      </c>
      <c r="AF268" s="105" t="s">
        <v>2922</v>
      </c>
      <c r="AG268" s="105" t="s">
        <v>140</v>
      </c>
      <c r="AH268" s="105">
        <v>378244</v>
      </c>
      <c r="AI268" s="120">
        <f>INDEX(Exposure_GWASs!F:F,MATCH(Charlie!AE268,Exposure_GWASs!C:C,0))</f>
        <v>322154</v>
      </c>
      <c r="AJ268" s="105" t="s">
        <v>2923</v>
      </c>
      <c r="AK268" s="105" t="s">
        <v>1005</v>
      </c>
      <c r="AL268" s="105" t="s">
        <v>249</v>
      </c>
      <c r="AM268" s="105" t="s">
        <v>1009</v>
      </c>
      <c r="AN268" s="105" t="s">
        <v>1009</v>
      </c>
      <c r="AO268" s="105" t="s">
        <v>1009</v>
      </c>
      <c r="AP268" s="105" t="s">
        <v>2924</v>
      </c>
      <c r="AQ268" s="105" t="s">
        <v>138</v>
      </c>
      <c r="AR268" s="105" t="s">
        <v>11</v>
      </c>
      <c r="AS268" s="105" t="s">
        <v>11</v>
      </c>
      <c r="AT268" s="105" t="s">
        <v>11</v>
      </c>
      <c r="AU268" s="120" t="s">
        <v>10</v>
      </c>
      <c r="AV268" s="105" t="s">
        <v>10</v>
      </c>
      <c r="AW268" s="105">
        <v>73</v>
      </c>
      <c r="AX268" s="107">
        <v>76</v>
      </c>
      <c r="AY268" s="135" t="s">
        <v>2925</v>
      </c>
      <c r="AZ268" s="120" t="s">
        <v>171</v>
      </c>
      <c r="BA268" s="120" t="s">
        <v>10</v>
      </c>
      <c r="BB268" s="120" t="s">
        <v>2926</v>
      </c>
      <c r="BC268" s="120" t="s">
        <v>2927</v>
      </c>
      <c r="BI268" s="120" t="s">
        <v>11</v>
      </c>
      <c r="BJ268" s="120" t="s">
        <v>2928</v>
      </c>
      <c r="BK268" s="120" t="s">
        <v>2929</v>
      </c>
      <c r="BL268" s="120" t="s">
        <v>171</v>
      </c>
      <c r="BM268" s="120" t="s">
        <v>2930</v>
      </c>
      <c r="BN268" s="120" t="s">
        <v>11</v>
      </c>
      <c r="BO268" s="120" t="s">
        <v>167</v>
      </c>
      <c r="BP268" s="120" t="s">
        <v>167</v>
      </c>
      <c r="BQ268" s="120" t="s">
        <v>1029</v>
      </c>
      <c r="BR268" s="120">
        <v>0.99</v>
      </c>
      <c r="BT268" s="120">
        <v>95</v>
      </c>
      <c r="BU268" s="120">
        <v>0.93</v>
      </c>
      <c r="BV268" s="120">
        <v>1.05</v>
      </c>
      <c r="BW268" s="131" t="s">
        <v>10</v>
      </c>
      <c r="BX268" s="131" t="s">
        <v>10</v>
      </c>
      <c r="BY268" s="131" t="s">
        <v>10</v>
      </c>
      <c r="BZ268" s="135" t="s">
        <v>2931</v>
      </c>
      <c r="CA268" s="135" t="s">
        <v>2932</v>
      </c>
      <c r="CB268" s="135" t="s">
        <v>2933</v>
      </c>
      <c r="CC268" s="120" t="s">
        <v>2934</v>
      </c>
      <c r="CD268" s="106" t="s">
        <v>10</v>
      </c>
    </row>
    <row r="269" spans="1:82">
      <c r="A269" s="120">
        <v>67</v>
      </c>
      <c r="B269" s="120" t="s">
        <v>244</v>
      </c>
      <c r="C269" s="120" t="s">
        <v>244</v>
      </c>
      <c r="D269" s="120" t="s">
        <v>2914</v>
      </c>
      <c r="E269" s="120">
        <v>2019</v>
      </c>
      <c r="F269" s="120" t="s">
        <v>1257</v>
      </c>
      <c r="G269" s="133" t="s">
        <v>2915</v>
      </c>
      <c r="H269" s="109" t="s">
        <v>2916</v>
      </c>
      <c r="I269" s="108" t="s">
        <v>2916</v>
      </c>
      <c r="J269" s="134" t="s">
        <v>2917</v>
      </c>
      <c r="K269" s="134" t="s">
        <v>2918</v>
      </c>
      <c r="L269" s="106" t="s">
        <v>2919</v>
      </c>
      <c r="M269" s="110" t="s">
        <v>2920</v>
      </c>
      <c r="N269" s="107" t="s">
        <v>12</v>
      </c>
      <c r="O269" s="120" t="s">
        <v>5839</v>
      </c>
      <c r="P269" s="120" t="s">
        <v>5839</v>
      </c>
      <c r="Q269" s="107" t="s">
        <v>5604</v>
      </c>
      <c r="R269" s="107" t="s">
        <v>2943</v>
      </c>
      <c r="S269" s="107" t="s">
        <v>123</v>
      </c>
      <c r="T269" s="107" t="s">
        <v>2922</v>
      </c>
      <c r="U269" s="107" t="s">
        <v>140</v>
      </c>
      <c r="V269" s="107">
        <v>378244</v>
      </c>
      <c r="W269" s="107" t="s">
        <v>10</v>
      </c>
      <c r="X269" s="107">
        <v>378244</v>
      </c>
      <c r="Y269" s="107" t="s">
        <v>10</v>
      </c>
      <c r="Z269" s="107" t="s">
        <v>10</v>
      </c>
      <c r="AA269" s="105" t="s">
        <v>1005</v>
      </c>
      <c r="AB269" s="107" t="s">
        <v>1949</v>
      </c>
      <c r="AC269" s="120" t="s">
        <v>2484</v>
      </c>
      <c r="AD269" s="120" t="s">
        <v>2484</v>
      </c>
      <c r="AE269" s="105" t="s">
        <v>1139</v>
      </c>
      <c r="AF269" s="105" t="s">
        <v>2922</v>
      </c>
      <c r="AG269" s="105" t="s">
        <v>140</v>
      </c>
      <c r="AH269" s="105">
        <v>378244</v>
      </c>
      <c r="AI269" s="120">
        <f>INDEX(Exposure_GWASs!F:F,MATCH(Charlie!AE269,Exposure_GWASs!C:C,0))</f>
        <v>322154</v>
      </c>
      <c r="AJ269" s="105" t="s">
        <v>2923</v>
      </c>
      <c r="AK269" s="105" t="s">
        <v>1005</v>
      </c>
      <c r="AL269" s="105" t="s">
        <v>249</v>
      </c>
      <c r="AM269" s="105" t="s">
        <v>1009</v>
      </c>
      <c r="AN269" s="105" t="s">
        <v>1009</v>
      </c>
      <c r="AO269" s="105" t="s">
        <v>1009</v>
      </c>
      <c r="AP269" s="105" t="s">
        <v>2924</v>
      </c>
      <c r="AQ269" s="105" t="s">
        <v>138</v>
      </c>
      <c r="AR269" s="105" t="s">
        <v>11</v>
      </c>
      <c r="AS269" s="105" t="s">
        <v>11</v>
      </c>
      <c r="AT269" s="105" t="s">
        <v>11</v>
      </c>
      <c r="AU269" s="120" t="s">
        <v>10</v>
      </c>
      <c r="AV269" s="105" t="s">
        <v>10</v>
      </c>
      <c r="AW269" s="105">
        <v>73</v>
      </c>
      <c r="AX269" s="107">
        <v>76</v>
      </c>
      <c r="AY269" s="135" t="s">
        <v>2925</v>
      </c>
      <c r="AZ269" s="120" t="s">
        <v>201</v>
      </c>
      <c r="BA269" s="120" t="s">
        <v>10</v>
      </c>
      <c r="BB269" s="120" t="s">
        <v>2926</v>
      </c>
      <c r="BC269" s="120" t="s">
        <v>2927</v>
      </c>
      <c r="BI269" s="120" t="s">
        <v>11</v>
      </c>
      <c r="BJ269" s="120" t="s">
        <v>2928</v>
      </c>
      <c r="BK269" s="120" t="s">
        <v>2929</v>
      </c>
      <c r="BL269" s="120" t="s">
        <v>171</v>
      </c>
      <c r="BM269" s="120" t="s">
        <v>2930</v>
      </c>
      <c r="BN269" s="120" t="s">
        <v>11</v>
      </c>
      <c r="BO269" s="120" t="s">
        <v>167</v>
      </c>
      <c r="BP269" s="120" t="s">
        <v>167</v>
      </c>
      <c r="BQ269" s="120" t="s">
        <v>1029</v>
      </c>
      <c r="BR269" s="120">
        <v>0.93</v>
      </c>
      <c r="BT269" s="120">
        <v>95</v>
      </c>
      <c r="BU269" s="120">
        <v>0.87</v>
      </c>
      <c r="BV269" s="120">
        <v>1</v>
      </c>
      <c r="BW269" s="131" t="s">
        <v>10</v>
      </c>
      <c r="BX269" s="131" t="s">
        <v>10</v>
      </c>
      <c r="BY269" s="131" t="s">
        <v>10</v>
      </c>
      <c r="BZ269" s="135" t="s">
        <v>2931</v>
      </c>
      <c r="CA269" s="135" t="s">
        <v>2932</v>
      </c>
      <c r="CB269" s="135" t="s">
        <v>2933</v>
      </c>
      <c r="CC269" s="120" t="s">
        <v>2934</v>
      </c>
      <c r="CD269" s="106" t="s">
        <v>10</v>
      </c>
    </row>
    <row r="270" spans="1:82">
      <c r="A270" s="120">
        <v>67</v>
      </c>
      <c r="B270" s="120" t="s">
        <v>244</v>
      </c>
      <c r="C270" s="120" t="s">
        <v>244</v>
      </c>
      <c r="D270" s="120" t="s">
        <v>2914</v>
      </c>
      <c r="E270" s="120">
        <v>2019</v>
      </c>
      <c r="F270" s="120" t="s">
        <v>1257</v>
      </c>
      <c r="G270" s="133" t="s">
        <v>2915</v>
      </c>
      <c r="H270" s="109" t="s">
        <v>2916</v>
      </c>
      <c r="I270" s="108" t="s">
        <v>2916</v>
      </c>
      <c r="J270" s="134" t="s">
        <v>2917</v>
      </c>
      <c r="K270" s="134" t="s">
        <v>2918</v>
      </c>
      <c r="L270" s="106" t="s">
        <v>2919</v>
      </c>
      <c r="M270" s="110" t="s">
        <v>2920</v>
      </c>
      <c r="N270" s="107" t="s">
        <v>12</v>
      </c>
      <c r="O270" s="107" t="s">
        <v>5836</v>
      </c>
      <c r="P270" s="107" t="s">
        <v>5836</v>
      </c>
      <c r="Q270" s="107" t="s">
        <v>5604</v>
      </c>
      <c r="R270" s="107" t="s">
        <v>2940</v>
      </c>
      <c r="S270" s="107" t="s">
        <v>123</v>
      </c>
      <c r="T270" s="107" t="s">
        <v>2922</v>
      </c>
      <c r="U270" s="107" t="s">
        <v>269</v>
      </c>
      <c r="V270" s="107">
        <v>174358</v>
      </c>
      <c r="W270" s="107" t="s">
        <v>10</v>
      </c>
      <c r="X270" s="107">
        <v>174358</v>
      </c>
      <c r="Y270" s="107" t="s">
        <v>10</v>
      </c>
      <c r="Z270" s="107" t="s">
        <v>10</v>
      </c>
      <c r="AA270" s="105" t="s">
        <v>1005</v>
      </c>
      <c r="AB270" s="107" t="s">
        <v>1949</v>
      </c>
      <c r="AC270" s="120" t="s">
        <v>2484</v>
      </c>
      <c r="AD270" s="120" t="s">
        <v>2484</v>
      </c>
      <c r="AE270" s="105" t="s">
        <v>1139</v>
      </c>
      <c r="AF270" s="105" t="s">
        <v>2922</v>
      </c>
      <c r="AG270" s="105"/>
      <c r="AH270" s="105">
        <v>174358</v>
      </c>
      <c r="AI270" s="120">
        <f>INDEX(Exposure_GWASs!F:F,MATCH(Charlie!AE270,Exposure_GWASs!C:C,0))</f>
        <v>322154</v>
      </c>
      <c r="AJ270" s="105" t="s">
        <v>2923</v>
      </c>
      <c r="AK270" s="105" t="s">
        <v>1005</v>
      </c>
      <c r="AL270" s="105" t="s">
        <v>249</v>
      </c>
      <c r="AM270" s="105" t="s">
        <v>1009</v>
      </c>
      <c r="AN270" s="105" t="s">
        <v>1009</v>
      </c>
      <c r="AO270" s="105" t="s">
        <v>1009</v>
      </c>
      <c r="AP270" s="105" t="s">
        <v>2924</v>
      </c>
      <c r="AQ270" s="105" t="s">
        <v>138</v>
      </c>
      <c r="AR270" s="105" t="s">
        <v>11</v>
      </c>
      <c r="AS270" s="105" t="s">
        <v>11</v>
      </c>
      <c r="AT270" s="105" t="s">
        <v>11</v>
      </c>
      <c r="AU270" s="120" t="s">
        <v>10</v>
      </c>
      <c r="AV270" s="105" t="s">
        <v>10</v>
      </c>
      <c r="AW270" s="105">
        <v>73</v>
      </c>
      <c r="AX270" s="107">
        <v>76</v>
      </c>
      <c r="AY270" s="135" t="s">
        <v>2925</v>
      </c>
      <c r="AZ270" s="120" t="s">
        <v>201</v>
      </c>
      <c r="BA270" s="120" t="s">
        <v>10</v>
      </c>
      <c r="BB270" s="120" t="s">
        <v>2926</v>
      </c>
      <c r="BC270" s="120" t="s">
        <v>2927</v>
      </c>
      <c r="BI270" s="120" t="s">
        <v>11</v>
      </c>
      <c r="BJ270" s="120" t="s">
        <v>2928</v>
      </c>
      <c r="BK270" s="120" t="s">
        <v>2929</v>
      </c>
      <c r="BL270" s="120" t="s">
        <v>171</v>
      </c>
      <c r="BM270" s="120" t="s">
        <v>2930</v>
      </c>
      <c r="BN270" s="120" t="s">
        <v>11</v>
      </c>
      <c r="BO270" s="120" t="s">
        <v>167</v>
      </c>
      <c r="BP270" s="120" t="s">
        <v>167</v>
      </c>
      <c r="BQ270" s="120" t="s">
        <v>1029</v>
      </c>
      <c r="BR270" s="120">
        <v>0.97</v>
      </c>
      <c r="BT270" s="120">
        <v>95</v>
      </c>
      <c r="BU270" s="120">
        <v>0.89</v>
      </c>
      <c r="BV270" s="120">
        <v>1.05</v>
      </c>
      <c r="BW270" s="131" t="s">
        <v>10</v>
      </c>
      <c r="BX270" s="131" t="s">
        <v>10</v>
      </c>
      <c r="BY270" s="131" t="s">
        <v>10</v>
      </c>
      <c r="BZ270" s="135" t="s">
        <v>2931</v>
      </c>
      <c r="CA270" s="135" t="s">
        <v>2932</v>
      </c>
      <c r="CB270" s="135" t="s">
        <v>2933</v>
      </c>
      <c r="CC270" s="120" t="s">
        <v>2934</v>
      </c>
      <c r="CD270" s="106" t="s">
        <v>10</v>
      </c>
    </row>
    <row r="271" spans="1:82">
      <c r="A271" s="120">
        <v>67</v>
      </c>
      <c r="B271" s="120" t="s">
        <v>244</v>
      </c>
      <c r="C271" s="120" t="s">
        <v>244</v>
      </c>
      <c r="D271" s="120" t="s">
        <v>2914</v>
      </c>
      <c r="E271" s="120">
        <v>2019</v>
      </c>
      <c r="F271" s="120" t="s">
        <v>1257</v>
      </c>
      <c r="G271" s="133" t="s">
        <v>2915</v>
      </c>
      <c r="H271" s="109" t="s">
        <v>2916</v>
      </c>
      <c r="I271" s="108" t="s">
        <v>2916</v>
      </c>
      <c r="J271" s="134" t="s">
        <v>2917</v>
      </c>
      <c r="K271" s="134" t="s">
        <v>2918</v>
      </c>
      <c r="L271" s="106" t="s">
        <v>2919</v>
      </c>
      <c r="M271" s="110" t="s">
        <v>2920</v>
      </c>
      <c r="N271" s="107" t="s">
        <v>12</v>
      </c>
      <c r="O271" s="120" t="s">
        <v>5837</v>
      </c>
      <c r="P271" s="120" t="s">
        <v>5837</v>
      </c>
      <c r="Q271" s="107" t="s">
        <v>5604</v>
      </c>
      <c r="R271" s="107" t="s">
        <v>2941</v>
      </c>
      <c r="S271" s="107" t="s">
        <v>123</v>
      </c>
      <c r="T271" s="107" t="s">
        <v>2922</v>
      </c>
      <c r="U271" s="107" t="s">
        <v>269</v>
      </c>
      <c r="V271" s="107">
        <v>174358</v>
      </c>
      <c r="W271" s="107" t="s">
        <v>10</v>
      </c>
      <c r="X271" s="107">
        <v>174358</v>
      </c>
      <c r="Y271" s="107" t="s">
        <v>10</v>
      </c>
      <c r="Z271" s="107" t="s">
        <v>10</v>
      </c>
      <c r="AA271" s="105" t="s">
        <v>1005</v>
      </c>
      <c r="AB271" s="107" t="s">
        <v>1949</v>
      </c>
      <c r="AC271" s="120" t="s">
        <v>2484</v>
      </c>
      <c r="AD271" s="120" t="s">
        <v>2484</v>
      </c>
      <c r="AE271" s="105" t="s">
        <v>1139</v>
      </c>
      <c r="AF271" s="105" t="s">
        <v>2922</v>
      </c>
      <c r="AG271" s="105"/>
      <c r="AH271" s="105">
        <v>174358</v>
      </c>
      <c r="AI271" s="120">
        <f>INDEX(Exposure_GWASs!F:F,MATCH(Charlie!AE271,Exposure_GWASs!C:C,0))</f>
        <v>322154</v>
      </c>
      <c r="AJ271" s="105" t="s">
        <v>2923</v>
      </c>
      <c r="AK271" s="105" t="s">
        <v>1005</v>
      </c>
      <c r="AL271" s="105" t="s">
        <v>249</v>
      </c>
      <c r="AM271" s="105" t="s">
        <v>1009</v>
      </c>
      <c r="AN271" s="105" t="s">
        <v>1009</v>
      </c>
      <c r="AO271" s="105" t="s">
        <v>1009</v>
      </c>
      <c r="AP271" s="105" t="s">
        <v>2924</v>
      </c>
      <c r="AQ271" s="105" t="s">
        <v>138</v>
      </c>
      <c r="AR271" s="105" t="s">
        <v>11</v>
      </c>
      <c r="AS271" s="105" t="s">
        <v>11</v>
      </c>
      <c r="AT271" s="105" t="s">
        <v>11</v>
      </c>
      <c r="AU271" s="120" t="s">
        <v>10</v>
      </c>
      <c r="AV271" s="105" t="s">
        <v>10</v>
      </c>
      <c r="AW271" s="105">
        <v>73</v>
      </c>
      <c r="AX271" s="107">
        <v>76</v>
      </c>
      <c r="AY271" s="135" t="s">
        <v>2925</v>
      </c>
      <c r="AZ271" s="120" t="s">
        <v>171</v>
      </c>
      <c r="BA271" s="120" t="s">
        <v>10</v>
      </c>
      <c r="BB271" s="120" t="s">
        <v>2926</v>
      </c>
      <c r="BC271" s="120" t="s">
        <v>2927</v>
      </c>
      <c r="BI271" s="120" t="s">
        <v>11</v>
      </c>
      <c r="BJ271" s="120" t="s">
        <v>2928</v>
      </c>
      <c r="BK271" s="120" t="s">
        <v>2929</v>
      </c>
      <c r="BL271" s="120" t="s">
        <v>171</v>
      </c>
      <c r="BM271" s="120" t="s">
        <v>2930</v>
      </c>
      <c r="BN271" s="120" t="s">
        <v>11</v>
      </c>
      <c r="BO271" s="120" t="s">
        <v>167</v>
      </c>
      <c r="BP271" s="120" t="s">
        <v>167</v>
      </c>
      <c r="BQ271" s="120" t="s">
        <v>1029</v>
      </c>
      <c r="BR271" s="120">
        <v>0.92</v>
      </c>
      <c r="BT271" s="120">
        <v>95</v>
      </c>
      <c r="BU271" s="120">
        <v>0.85</v>
      </c>
      <c r="BV271" s="120">
        <v>0.99</v>
      </c>
      <c r="BW271" s="131" t="s">
        <v>10</v>
      </c>
      <c r="BX271" s="131" t="s">
        <v>10</v>
      </c>
      <c r="BY271" s="131" t="s">
        <v>10</v>
      </c>
      <c r="BZ271" s="135" t="s">
        <v>2931</v>
      </c>
      <c r="CA271" s="135" t="s">
        <v>2932</v>
      </c>
      <c r="CB271" s="135" t="s">
        <v>2933</v>
      </c>
      <c r="CC271" s="120" t="s">
        <v>2934</v>
      </c>
      <c r="CD271" s="106" t="s">
        <v>10</v>
      </c>
    </row>
    <row r="272" spans="1:82">
      <c r="A272" s="120">
        <v>67</v>
      </c>
      <c r="B272" s="120" t="s">
        <v>244</v>
      </c>
      <c r="C272" s="120" t="s">
        <v>244</v>
      </c>
      <c r="D272" s="120" t="s">
        <v>2914</v>
      </c>
      <c r="E272" s="120">
        <v>2019</v>
      </c>
      <c r="F272" s="120" t="s">
        <v>1257</v>
      </c>
      <c r="G272" s="133" t="s">
        <v>2915</v>
      </c>
      <c r="H272" s="109" t="s">
        <v>2916</v>
      </c>
      <c r="I272" s="108" t="s">
        <v>2916</v>
      </c>
      <c r="J272" s="134" t="s">
        <v>2917</v>
      </c>
      <c r="K272" s="134" t="s">
        <v>2918</v>
      </c>
      <c r="L272" s="106" t="s">
        <v>2919</v>
      </c>
      <c r="M272" s="110" t="s">
        <v>2920</v>
      </c>
      <c r="N272" s="107" t="s">
        <v>12</v>
      </c>
      <c r="O272" s="120" t="s">
        <v>5838</v>
      </c>
      <c r="P272" s="120" t="s">
        <v>5838</v>
      </c>
      <c r="Q272" s="107" t="s">
        <v>5604</v>
      </c>
      <c r="R272" s="107" t="s">
        <v>2942</v>
      </c>
      <c r="S272" s="107" t="s">
        <v>123</v>
      </c>
      <c r="T272" s="107" t="s">
        <v>2922</v>
      </c>
      <c r="U272" s="107" t="s">
        <v>269</v>
      </c>
      <c r="V272" s="107">
        <v>174358</v>
      </c>
      <c r="W272" s="107" t="s">
        <v>10</v>
      </c>
      <c r="X272" s="107">
        <v>174358</v>
      </c>
      <c r="Y272" s="107" t="s">
        <v>10</v>
      </c>
      <c r="Z272" s="107" t="s">
        <v>10</v>
      </c>
      <c r="AA272" s="105" t="s">
        <v>1005</v>
      </c>
      <c r="AB272" s="107" t="s">
        <v>1949</v>
      </c>
      <c r="AC272" s="120" t="s">
        <v>2484</v>
      </c>
      <c r="AD272" s="120" t="s">
        <v>2484</v>
      </c>
      <c r="AE272" s="105" t="s">
        <v>1139</v>
      </c>
      <c r="AF272" s="105" t="s">
        <v>2922</v>
      </c>
      <c r="AG272" s="105"/>
      <c r="AH272" s="105">
        <v>174358</v>
      </c>
      <c r="AI272" s="120">
        <f>INDEX(Exposure_GWASs!F:F,MATCH(Charlie!AE272,Exposure_GWASs!C:C,0))</f>
        <v>322154</v>
      </c>
      <c r="AJ272" s="105" t="s">
        <v>2923</v>
      </c>
      <c r="AK272" s="105" t="s">
        <v>1005</v>
      </c>
      <c r="AL272" s="105" t="s">
        <v>249</v>
      </c>
      <c r="AM272" s="105" t="s">
        <v>1009</v>
      </c>
      <c r="AN272" s="105" t="s">
        <v>1009</v>
      </c>
      <c r="AO272" s="105" t="s">
        <v>1009</v>
      </c>
      <c r="AP272" s="105" t="s">
        <v>2924</v>
      </c>
      <c r="AQ272" s="105" t="s">
        <v>138</v>
      </c>
      <c r="AR272" s="105" t="s">
        <v>11</v>
      </c>
      <c r="AS272" s="105" t="s">
        <v>11</v>
      </c>
      <c r="AT272" s="105" t="s">
        <v>11</v>
      </c>
      <c r="AU272" s="120" t="s">
        <v>10</v>
      </c>
      <c r="AV272" s="105" t="s">
        <v>10</v>
      </c>
      <c r="AW272" s="105">
        <v>73</v>
      </c>
      <c r="AX272" s="107">
        <v>76</v>
      </c>
      <c r="AY272" s="135" t="s">
        <v>2925</v>
      </c>
      <c r="AZ272" s="120" t="s">
        <v>171</v>
      </c>
      <c r="BA272" s="120" t="s">
        <v>10</v>
      </c>
      <c r="BB272" s="120" t="s">
        <v>2926</v>
      </c>
      <c r="BC272" s="120" t="s">
        <v>2927</v>
      </c>
      <c r="BI272" s="120" t="s">
        <v>11</v>
      </c>
      <c r="BJ272" s="120" t="s">
        <v>2928</v>
      </c>
      <c r="BK272" s="120" t="s">
        <v>2929</v>
      </c>
      <c r="BL272" s="120" t="s">
        <v>171</v>
      </c>
      <c r="BM272" s="120" t="s">
        <v>2930</v>
      </c>
      <c r="BN272" s="120" t="s">
        <v>11</v>
      </c>
      <c r="BO272" s="120" t="s">
        <v>167</v>
      </c>
      <c r="BP272" s="120" t="s">
        <v>167</v>
      </c>
      <c r="BQ272" s="120" t="s">
        <v>1029</v>
      </c>
      <c r="BR272" s="120">
        <v>1</v>
      </c>
      <c r="BT272" s="120">
        <v>95</v>
      </c>
      <c r="BU272" s="120">
        <v>0.92</v>
      </c>
      <c r="BV272" s="120">
        <v>1.08</v>
      </c>
      <c r="BW272" s="131" t="s">
        <v>10</v>
      </c>
      <c r="BX272" s="131" t="s">
        <v>10</v>
      </c>
      <c r="BY272" s="131" t="s">
        <v>10</v>
      </c>
      <c r="BZ272" s="135" t="s">
        <v>2931</v>
      </c>
      <c r="CA272" s="135" t="s">
        <v>2932</v>
      </c>
      <c r="CB272" s="135" t="s">
        <v>2933</v>
      </c>
      <c r="CC272" s="120" t="s">
        <v>2934</v>
      </c>
      <c r="CD272" s="106" t="s">
        <v>10</v>
      </c>
    </row>
    <row r="273" spans="1:86">
      <c r="A273" s="120">
        <v>67</v>
      </c>
      <c r="B273" s="120" t="s">
        <v>244</v>
      </c>
      <c r="C273" s="120" t="s">
        <v>244</v>
      </c>
      <c r="D273" s="120" t="s">
        <v>2914</v>
      </c>
      <c r="E273" s="120">
        <v>2019</v>
      </c>
      <c r="F273" s="120" t="s">
        <v>1257</v>
      </c>
      <c r="G273" s="133" t="s">
        <v>2915</v>
      </c>
      <c r="H273" s="109" t="s">
        <v>2916</v>
      </c>
      <c r="I273" s="108" t="s">
        <v>2916</v>
      </c>
      <c r="J273" s="134" t="s">
        <v>2917</v>
      </c>
      <c r="K273" s="134" t="s">
        <v>2918</v>
      </c>
      <c r="L273" s="106" t="s">
        <v>2919</v>
      </c>
      <c r="M273" s="110" t="s">
        <v>2920</v>
      </c>
      <c r="N273" s="107" t="s">
        <v>12</v>
      </c>
      <c r="O273" s="120" t="s">
        <v>5839</v>
      </c>
      <c r="P273" s="120" t="s">
        <v>5839</v>
      </c>
      <c r="Q273" s="107" t="s">
        <v>5604</v>
      </c>
      <c r="R273" s="107" t="s">
        <v>2943</v>
      </c>
      <c r="S273" s="107" t="s">
        <v>123</v>
      </c>
      <c r="T273" s="107" t="s">
        <v>2922</v>
      </c>
      <c r="U273" s="107" t="s">
        <v>269</v>
      </c>
      <c r="V273" s="107">
        <v>174358</v>
      </c>
      <c r="W273" s="107" t="s">
        <v>10</v>
      </c>
      <c r="X273" s="107">
        <v>174358</v>
      </c>
      <c r="Y273" s="107" t="s">
        <v>10</v>
      </c>
      <c r="Z273" s="107" t="s">
        <v>10</v>
      </c>
      <c r="AA273" s="105" t="s">
        <v>1005</v>
      </c>
      <c r="AB273" s="107" t="s">
        <v>1949</v>
      </c>
      <c r="AC273" s="120" t="s">
        <v>2484</v>
      </c>
      <c r="AD273" s="120" t="s">
        <v>2484</v>
      </c>
      <c r="AE273" s="105" t="s">
        <v>1139</v>
      </c>
      <c r="AF273" s="105" t="s">
        <v>2922</v>
      </c>
      <c r="AG273" s="105"/>
      <c r="AH273" s="105">
        <v>174358</v>
      </c>
      <c r="AI273" s="120">
        <f>INDEX(Exposure_GWASs!F:F,MATCH(Charlie!AE273,Exposure_GWASs!C:C,0))</f>
        <v>322154</v>
      </c>
      <c r="AJ273" s="105" t="s">
        <v>2923</v>
      </c>
      <c r="AK273" s="105" t="s">
        <v>1005</v>
      </c>
      <c r="AL273" s="105" t="s">
        <v>249</v>
      </c>
      <c r="AM273" s="105" t="s">
        <v>1009</v>
      </c>
      <c r="AN273" s="105" t="s">
        <v>1009</v>
      </c>
      <c r="AO273" s="105" t="s">
        <v>1009</v>
      </c>
      <c r="AP273" s="105" t="s">
        <v>2924</v>
      </c>
      <c r="AQ273" s="105" t="s">
        <v>138</v>
      </c>
      <c r="AR273" s="105" t="s">
        <v>11</v>
      </c>
      <c r="AS273" s="105" t="s">
        <v>11</v>
      </c>
      <c r="AT273" s="105" t="s">
        <v>11</v>
      </c>
      <c r="AU273" s="120" t="s">
        <v>10</v>
      </c>
      <c r="AV273" s="105" t="s">
        <v>10</v>
      </c>
      <c r="AW273" s="105">
        <v>73</v>
      </c>
      <c r="AX273" s="107">
        <v>76</v>
      </c>
      <c r="AY273" s="135" t="s">
        <v>2925</v>
      </c>
      <c r="AZ273" s="120" t="s">
        <v>171</v>
      </c>
      <c r="BA273" s="120" t="s">
        <v>10</v>
      </c>
      <c r="BB273" s="120" t="s">
        <v>2926</v>
      </c>
      <c r="BC273" s="120" t="s">
        <v>2927</v>
      </c>
      <c r="BI273" s="120" t="s">
        <v>11</v>
      </c>
      <c r="BJ273" s="120" t="s">
        <v>2928</v>
      </c>
      <c r="BK273" s="120" t="s">
        <v>2929</v>
      </c>
      <c r="BL273" s="120" t="s">
        <v>171</v>
      </c>
      <c r="BM273" s="120" t="s">
        <v>2930</v>
      </c>
      <c r="BN273" s="120" t="s">
        <v>11</v>
      </c>
      <c r="BO273" s="120" t="s">
        <v>167</v>
      </c>
      <c r="BP273" s="120" t="s">
        <v>167</v>
      </c>
      <c r="BQ273" s="120" t="s">
        <v>1029</v>
      </c>
      <c r="BR273" s="120">
        <v>1.07</v>
      </c>
      <c r="BT273" s="120">
        <v>95</v>
      </c>
      <c r="BU273" s="120">
        <v>0.97</v>
      </c>
      <c r="BV273" s="120">
        <v>1.17</v>
      </c>
      <c r="BW273" s="131" t="s">
        <v>10</v>
      </c>
      <c r="BX273" s="131" t="s">
        <v>10</v>
      </c>
      <c r="BY273" s="131" t="s">
        <v>10</v>
      </c>
      <c r="BZ273" s="135" t="s">
        <v>2931</v>
      </c>
      <c r="CA273" s="135" t="s">
        <v>2932</v>
      </c>
      <c r="CB273" s="135" t="s">
        <v>2933</v>
      </c>
      <c r="CC273" s="120" t="s">
        <v>2934</v>
      </c>
      <c r="CD273" s="106" t="s">
        <v>10</v>
      </c>
    </row>
    <row r="274" spans="1:86">
      <c r="A274" s="120">
        <v>67</v>
      </c>
      <c r="B274" s="120" t="s">
        <v>244</v>
      </c>
      <c r="C274" s="120" t="s">
        <v>244</v>
      </c>
      <c r="D274" s="120" t="s">
        <v>2914</v>
      </c>
      <c r="E274" s="120">
        <v>2019</v>
      </c>
      <c r="F274" s="120" t="s">
        <v>1257</v>
      </c>
      <c r="G274" s="133" t="s">
        <v>2915</v>
      </c>
      <c r="H274" s="109" t="s">
        <v>2916</v>
      </c>
      <c r="I274" s="108" t="s">
        <v>2916</v>
      </c>
      <c r="J274" s="134" t="s">
        <v>2917</v>
      </c>
      <c r="K274" s="134" t="s">
        <v>2918</v>
      </c>
      <c r="L274" s="106" t="s">
        <v>2919</v>
      </c>
      <c r="M274" s="110" t="s">
        <v>2920</v>
      </c>
      <c r="N274" s="107" t="s">
        <v>12</v>
      </c>
      <c r="O274" s="107" t="s">
        <v>5836</v>
      </c>
      <c r="P274" s="107" t="s">
        <v>5836</v>
      </c>
      <c r="Q274" s="107" t="s">
        <v>5604</v>
      </c>
      <c r="R274" s="107" t="s">
        <v>2940</v>
      </c>
      <c r="S274" s="107" t="s">
        <v>123</v>
      </c>
      <c r="T274" s="107" t="s">
        <v>2922</v>
      </c>
      <c r="U274" s="107" t="s">
        <v>268</v>
      </c>
      <c r="V274" s="107">
        <v>203886</v>
      </c>
      <c r="W274" s="107" t="s">
        <v>10</v>
      </c>
      <c r="X274" s="107">
        <v>203886</v>
      </c>
      <c r="Y274" s="107" t="s">
        <v>10</v>
      </c>
      <c r="Z274" s="107" t="s">
        <v>10</v>
      </c>
      <c r="AA274" s="105" t="s">
        <v>1005</v>
      </c>
      <c r="AB274" s="107" t="s">
        <v>1949</v>
      </c>
      <c r="AC274" s="120" t="s">
        <v>2484</v>
      </c>
      <c r="AD274" s="120" t="s">
        <v>2484</v>
      </c>
      <c r="AE274" s="105" t="s">
        <v>1139</v>
      </c>
      <c r="AF274" s="105" t="s">
        <v>2922</v>
      </c>
      <c r="AG274" s="105"/>
      <c r="AH274" s="105">
        <v>203886</v>
      </c>
      <c r="AI274" s="120">
        <f>INDEX(Exposure_GWASs!F:F,MATCH(Charlie!AE274,Exposure_GWASs!C:C,0))</f>
        <v>322154</v>
      </c>
      <c r="AJ274" s="105" t="s">
        <v>2923</v>
      </c>
      <c r="AK274" s="105" t="s">
        <v>1005</v>
      </c>
      <c r="AL274" s="105" t="s">
        <v>249</v>
      </c>
      <c r="AM274" s="105" t="s">
        <v>1009</v>
      </c>
      <c r="AN274" s="105" t="s">
        <v>1009</v>
      </c>
      <c r="AO274" s="105" t="s">
        <v>1009</v>
      </c>
      <c r="AP274" s="105" t="s">
        <v>2924</v>
      </c>
      <c r="AQ274" s="105" t="s">
        <v>138</v>
      </c>
      <c r="AR274" s="105" t="s">
        <v>11</v>
      </c>
      <c r="AS274" s="105" t="s">
        <v>11</v>
      </c>
      <c r="AT274" s="105" t="s">
        <v>11</v>
      </c>
      <c r="AU274" s="120" t="s">
        <v>10</v>
      </c>
      <c r="AV274" s="105" t="s">
        <v>10</v>
      </c>
      <c r="AW274" s="105">
        <v>73</v>
      </c>
      <c r="AX274" s="107">
        <v>76</v>
      </c>
      <c r="AY274" s="135" t="s">
        <v>2925</v>
      </c>
      <c r="AZ274" s="120" t="s">
        <v>171</v>
      </c>
      <c r="BA274" s="120" t="s">
        <v>10</v>
      </c>
      <c r="BB274" s="120" t="s">
        <v>2926</v>
      </c>
      <c r="BC274" s="120" t="s">
        <v>2927</v>
      </c>
      <c r="BI274" s="120" t="s">
        <v>11</v>
      </c>
      <c r="BJ274" s="120" t="s">
        <v>2928</v>
      </c>
      <c r="BK274" s="120" t="s">
        <v>2929</v>
      </c>
      <c r="BL274" s="120" t="s">
        <v>171</v>
      </c>
      <c r="BM274" s="120" t="s">
        <v>2930</v>
      </c>
      <c r="BN274" s="120" t="s">
        <v>11</v>
      </c>
      <c r="BO274" s="120" t="s">
        <v>167</v>
      </c>
      <c r="BP274" s="120" t="s">
        <v>167</v>
      </c>
      <c r="BQ274" s="120" t="s">
        <v>1029</v>
      </c>
      <c r="BR274" s="120">
        <v>0.98</v>
      </c>
      <c r="BT274" s="120">
        <v>95</v>
      </c>
      <c r="BU274" s="120">
        <v>0.89</v>
      </c>
      <c r="BV274" s="120">
        <v>1.08</v>
      </c>
      <c r="BW274" s="131" t="s">
        <v>10</v>
      </c>
      <c r="BX274" s="131" t="s">
        <v>10</v>
      </c>
      <c r="BY274" s="131" t="s">
        <v>10</v>
      </c>
      <c r="BZ274" s="135" t="s">
        <v>2931</v>
      </c>
      <c r="CA274" s="135" t="s">
        <v>2932</v>
      </c>
      <c r="CB274" s="135" t="s">
        <v>2933</v>
      </c>
      <c r="CC274" s="120" t="s">
        <v>2934</v>
      </c>
      <c r="CD274" s="106" t="s">
        <v>10</v>
      </c>
    </row>
    <row r="275" spans="1:86">
      <c r="A275" s="120">
        <v>67</v>
      </c>
      <c r="B275" s="120" t="s">
        <v>244</v>
      </c>
      <c r="C275" s="120" t="s">
        <v>244</v>
      </c>
      <c r="D275" s="120" t="s">
        <v>2914</v>
      </c>
      <c r="E275" s="120">
        <v>2019</v>
      </c>
      <c r="F275" s="120" t="s">
        <v>1257</v>
      </c>
      <c r="G275" s="133" t="s">
        <v>2915</v>
      </c>
      <c r="H275" s="109" t="s">
        <v>2916</v>
      </c>
      <c r="I275" s="108" t="s">
        <v>2916</v>
      </c>
      <c r="J275" s="134" t="s">
        <v>2917</v>
      </c>
      <c r="K275" s="134" t="s">
        <v>2918</v>
      </c>
      <c r="L275" s="106" t="s">
        <v>2919</v>
      </c>
      <c r="M275" s="110" t="s">
        <v>2920</v>
      </c>
      <c r="N275" s="107" t="s">
        <v>12</v>
      </c>
      <c r="O275" s="120" t="s">
        <v>5837</v>
      </c>
      <c r="P275" s="120" t="s">
        <v>5837</v>
      </c>
      <c r="Q275" s="107" t="s">
        <v>5604</v>
      </c>
      <c r="R275" s="107" t="s">
        <v>2941</v>
      </c>
      <c r="S275" s="107" t="s">
        <v>123</v>
      </c>
      <c r="T275" s="107" t="s">
        <v>2922</v>
      </c>
      <c r="U275" s="107" t="s">
        <v>268</v>
      </c>
      <c r="V275" s="107">
        <v>203886</v>
      </c>
      <c r="W275" s="107" t="s">
        <v>10</v>
      </c>
      <c r="X275" s="107">
        <v>203886</v>
      </c>
      <c r="Y275" s="107" t="s">
        <v>10</v>
      </c>
      <c r="Z275" s="107" t="s">
        <v>10</v>
      </c>
      <c r="AA275" s="105" t="s">
        <v>1005</v>
      </c>
      <c r="AB275" s="107" t="s">
        <v>1949</v>
      </c>
      <c r="AC275" s="120" t="s">
        <v>2484</v>
      </c>
      <c r="AD275" s="120" t="s">
        <v>2484</v>
      </c>
      <c r="AE275" s="105" t="s">
        <v>1139</v>
      </c>
      <c r="AF275" s="105" t="s">
        <v>2922</v>
      </c>
      <c r="AG275" s="105"/>
      <c r="AH275" s="105">
        <v>203886</v>
      </c>
      <c r="AI275" s="120">
        <f>INDEX(Exposure_GWASs!F:F,MATCH(Charlie!AE275,Exposure_GWASs!C:C,0))</f>
        <v>322154</v>
      </c>
      <c r="AJ275" s="105" t="s">
        <v>2923</v>
      </c>
      <c r="AK275" s="105" t="s">
        <v>1005</v>
      </c>
      <c r="AL275" s="105" t="s">
        <v>249</v>
      </c>
      <c r="AM275" s="105" t="s">
        <v>1009</v>
      </c>
      <c r="AN275" s="105" t="s">
        <v>1009</v>
      </c>
      <c r="AO275" s="105" t="s">
        <v>1009</v>
      </c>
      <c r="AP275" s="105" t="s">
        <v>2924</v>
      </c>
      <c r="AQ275" s="105" t="s">
        <v>138</v>
      </c>
      <c r="AR275" s="105" t="s">
        <v>11</v>
      </c>
      <c r="AS275" s="105" t="s">
        <v>11</v>
      </c>
      <c r="AT275" s="105" t="s">
        <v>11</v>
      </c>
      <c r="AU275" s="120" t="s">
        <v>10</v>
      </c>
      <c r="AV275" s="105" t="s">
        <v>10</v>
      </c>
      <c r="AW275" s="105">
        <v>73</v>
      </c>
      <c r="AX275" s="107">
        <v>76</v>
      </c>
      <c r="AY275" s="135" t="s">
        <v>2925</v>
      </c>
      <c r="AZ275" s="120" t="s">
        <v>171</v>
      </c>
      <c r="BA275" s="120" t="s">
        <v>10</v>
      </c>
      <c r="BB275" s="120" t="s">
        <v>2926</v>
      </c>
      <c r="BC275" s="120" t="s">
        <v>2927</v>
      </c>
      <c r="BI275" s="120" t="s">
        <v>11</v>
      </c>
      <c r="BJ275" s="120" t="s">
        <v>2928</v>
      </c>
      <c r="BK275" s="120" t="s">
        <v>2929</v>
      </c>
      <c r="BL275" s="120" t="s">
        <v>171</v>
      </c>
      <c r="BM275" s="120" t="s">
        <v>2930</v>
      </c>
      <c r="BN275" s="120" t="s">
        <v>11</v>
      </c>
      <c r="BO275" s="120" t="s">
        <v>167</v>
      </c>
      <c r="BP275" s="120" t="s">
        <v>167</v>
      </c>
      <c r="BQ275" s="120" t="s">
        <v>1029</v>
      </c>
      <c r="BR275" s="120">
        <v>0.99</v>
      </c>
      <c r="BT275" s="120">
        <v>95</v>
      </c>
      <c r="BU275" s="120">
        <v>0.92</v>
      </c>
      <c r="BV275" s="120">
        <v>1.07</v>
      </c>
      <c r="BW275" s="131" t="s">
        <v>10</v>
      </c>
      <c r="BX275" s="131" t="s">
        <v>10</v>
      </c>
      <c r="BY275" s="131" t="s">
        <v>10</v>
      </c>
      <c r="BZ275" s="135" t="s">
        <v>2931</v>
      </c>
      <c r="CA275" s="135" t="s">
        <v>2932</v>
      </c>
      <c r="CB275" s="135" t="s">
        <v>2933</v>
      </c>
      <c r="CC275" s="120" t="s">
        <v>2934</v>
      </c>
      <c r="CD275" s="106" t="s">
        <v>10</v>
      </c>
    </row>
    <row r="276" spans="1:86">
      <c r="A276" s="120">
        <v>67</v>
      </c>
      <c r="B276" s="120" t="s">
        <v>244</v>
      </c>
      <c r="C276" s="120" t="s">
        <v>244</v>
      </c>
      <c r="D276" s="120" t="s">
        <v>2914</v>
      </c>
      <c r="E276" s="120">
        <v>2019</v>
      </c>
      <c r="F276" s="120" t="s">
        <v>1257</v>
      </c>
      <c r="G276" s="133" t="s">
        <v>2915</v>
      </c>
      <c r="H276" s="109" t="s">
        <v>2916</v>
      </c>
      <c r="I276" s="108" t="s">
        <v>2916</v>
      </c>
      <c r="J276" s="134" t="s">
        <v>2917</v>
      </c>
      <c r="K276" s="134" t="s">
        <v>2918</v>
      </c>
      <c r="L276" s="106" t="s">
        <v>2919</v>
      </c>
      <c r="M276" s="110" t="s">
        <v>2920</v>
      </c>
      <c r="N276" s="107" t="s">
        <v>12</v>
      </c>
      <c r="O276" s="120" t="s">
        <v>5838</v>
      </c>
      <c r="P276" s="120" t="s">
        <v>5838</v>
      </c>
      <c r="Q276" s="107" t="s">
        <v>5604</v>
      </c>
      <c r="R276" s="107" t="s">
        <v>2942</v>
      </c>
      <c r="S276" s="107" t="s">
        <v>123</v>
      </c>
      <c r="T276" s="107" t="s">
        <v>2922</v>
      </c>
      <c r="U276" s="107" t="s">
        <v>268</v>
      </c>
      <c r="V276" s="107">
        <v>203886</v>
      </c>
      <c r="W276" s="107" t="s">
        <v>10</v>
      </c>
      <c r="X276" s="107">
        <v>203886</v>
      </c>
      <c r="Y276" s="107" t="s">
        <v>10</v>
      </c>
      <c r="Z276" s="107" t="s">
        <v>10</v>
      </c>
      <c r="AA276" s="105" t="s">
        <v>1005</v>
      </c>
      <c r="AB276" s="107" t="s">
        <v>1949</v>
      </c>
      <c r="AC276" s="120" t="s">
        <v>2484</v>
      </c>
      <c r="AD276" s="120" t="s">
        <v>2484</v>
      </c>
      <c r="AE276" s="105" t="s">
        <v>1139</v>
      </c>
      <c r="AF276" s="105" t="s">
        <v>2922</v>
      </c>
      <c r="AG276" s="105"/>
      <c r="AH276" s="105">
        <v>203886</v>
      </c>
      <c r="AI276" s="120">
        <f>INDEX(Exposure_GWASs!F:F,MATCH(Charlie!AE276,Exposure_GWASs!C:C,0))</f>
        <v>322154</v>
      </c>
      <c r="AJ276" s="105" t="s">
        <v>2923</v>
      </c>
      <c r="AK276" s="105" t="s">
        <v>1005</v>
      </c>
      <c r="AL276" s="105" t="s">
        <v>249</v>
      </c>
      <c r="AM276" s="105" t="s">
        <v>1009</v>
      </c>
      <c r="AN276" s="105" t="s">
        <v>1009</v>
      </c>
      <c r="AO276" s="105" t="s">
        <v>1009</v>
      </c>
      <c r="AP276" s="105" t="s">
        <v>2924</v>
      </c>
      <c r="AQ276" s="105" t="s">
        <v>138</v>
      </c>
      <c r="AR276" s="105" t="s">
        <v>11</v>
      </c>
      <c r="AS276" s="105" t="s">
        <v>11</v>
      </c>
      <c r="AT276" s="105" t="s">
        <v>11</v>
      </c>
      <c r="AU276" s="120" t="s">
        <v>10</v>
      </c>
      <c r="AV276" s="105" t="s">
        <v>10</v>
      </c>
      <c r="AW276" s="105">
        <v>73</v>
      </c>
      <c r="AX276" s="107">
        <v>76</v>
      </c>
      <c r="AY276" s="135" t="s">
        <v>2925</v>
      </c>
      <c r="AZ276" s="120" t="s">
        <v>171</v>
      </c>
      <c r="BA276" s="120" t="s">
        <v>10</v>
      </c>
      <c r="BB276" s="120" t="s">
        <v>2926</v>
      </c>
      <c r="BC276" s="120" t="s">
        <v>2927</v>
      </c>
      <c r="BI276" s="120" t="s">
        <v>11</v>
      </c>
      <c r="BJ276" s="120" t="s">
        <v>2928</v>
      </c>
      <c r="BK276" s="120" t="s">
        <v>2929</v>
      </c>
      <c r="BL276" s="120" t="s">
        <v>171</v>
      </c>
      <c r="BM276" s="120" t="s">
        <v>2930</v>
      </c>
      <c r="BN276" s="120" t="s">
        <v>11</v>
      </c>
      <c r="BO276" s="120" t="s">
        <v>167</v>
      </c>
      <c r="BP276" s="120" t="s">
        <v>167</v>
      </c>
      <c r="BQ276" s="120" t="s">
        <v>1029</v>
      </c>
      <c r="BR276" s="120">
        <v>0.97</v>
      </c>
      <c r="BT276" s="120">
        <v>95</v>
      </c>
      <c r="BU276" s="120">
        <v>0.89</v>
      </c>
      <c r="BV276" s="120">
        <v>1.06</v>
      </c>
      <c r="BW276" s="131" t="s">
        <v>10</v>
      </c>
      <c r="BX276" s="131" t="s">
        <v>10</v>
      </c>
      <c r="BY276" s="131" t="s">
        <v>10</v>
      </c>
      <c r="BZ276" s="135" t="s">
        <v>2931</v>
      </c>
      <c r="CA276" s="135" t="s">
        <v>2932</v>
      </c>
      <c r="CB276" s="135" t="s">
        <v>2933</v>
      </c>
      <c r="CC276" s="120" t="s">
        <v>2934</v>
      </c>
      <c r="CD276" s="106" t="s">
        <v>10</v>
      </c>
    </row>
    <row r="277" spans="1:86">
      <c r="A277" s="120">
        <v>67</v>
      </c>
      <c r="B277" s="120" t="s">
        <v>244</v>
      </c>
      <c r="C277" s="120" t="s">
        <v>244</v>
      </c>
      <c r="D277" s="120" t="s">
        <v>2914</v>
      </c>
      <c r="E277" s="120">
        <v>2019</v>
      </c>
      <c r="F277" s="120" t="s">
        <v>1257</v>
      </c>
      <c r="G277" s="133" t="s">
        <v>2915</v>
      </c>
      <c r="H277" s="109" t="s">
        <v>2916</v>
      </c>
      <c r="I277" s="108" t="s">
        <v>2916</v>
      </c>
      <c r="J277" s="134" t="s">
        <v>2917</v>
      </c>
      <c r="K277" s="134" t="s">
        <v>2918</v>
      </c>
      <c r="L277" s="106" t="s">
        <v>2919</v>
      </c>
      <c r="M277" s="110" t="s">
        <v>2920</v>
      </c>
      <c r="N277" s="107" t="s">
        <v>12</v>
      </c>
      <c r="O277" s="120" t="s">
        <v>5839</v>
      </c>
      <c r="P277" s="120" t="s">
        <v>5839</v>
      </c>
      <c r="Q277" s="107" t="s">
        <v>5604</v>
      </c>
      <c r="R277" s="107" t="s">
        <v>2943</v>
      </c>
      <c r="S277" s="107" t="s">
        <v>123</v>
      </c>
      <c r="T277" s="107" t="s">
        <v>2922</v>
      </c>
      <c r="U277" s="107" t="s">
        <v>268</v>
      </c>
      <c r="V277" s="107">
        <v>203886</v>
      </c>
      <c r="W277" s="107" t="s">
        <v>10</v>
      </c>
      <c r="X277" s="107">
        <v>203886</v>
      </c>
      <c r="Y277" s="107" t="s">
        <v>10</v>
      </c>
      <c r="Z277" s="107" t="s">
        <v>10</v>
      </c>
      <c r="AA277" s="105" t="s">
        <v>1005</v>
      </c>
      <c r="AB277" s="107" t="s">
        <v>1949</v>
      </c>
      <c r="AC277" s="120" t="s">
        <v>2484</v>
      </c>
      <c r="AD277" s="120" t="s">
        <v>2484</v>
      </c>
      <c r="AE277" s="105" t="s">
        <v>1139</v>
      </c>
      <c r="AF277" s="105" t="s">
        <v>2922</v>
      </c>
      <c r="AG277" s="105"/>
      <c r="AH277" s="105">
        <v>203886</v>
      </c>
      <c r="AI277" s="120">
        <f>INDEX(Exposure_GWASs!F:F,MATCH(Charlie!AE277,Exposure_GWASs!C:C,0))</f>
        <v>322154</v>
      </c>
      <c r="AJ277" s="105" t="s">
        <v>2923</v>
      </c>
      <c r="AK277" s="105" t="s">
        <v>1005</v>
      </c>
      <c r="AL277" s="105" t="s">
        <v>249</v>
      </c>
      <c r="AM277" s="105" t="s">
        <v>1009</v>
      </c>
      <c r="AN277" s="105" t="s">
        <v>1009</v>
      </c>
      <c r="AO277" s="105" t="s">
        <v>1009</v>
      </c>
      <c r="AP277" s="105" t="s">
        <v>2924</v>
      </c>
      <c r="AQ277" s="105" t="s">
        <v>138</v>
      </c>
      <c r="AR277" s="105" t="s">
        <v>11</v>
      </c>
      <c r="AS277" s="105" t="s">
        <v>11</v>
      </c>
      <c r="AT277" s="105" t="s">
        <v>11</v>
      </c>
      <c r="AU277" s="120" t="s">
        <v>10</v>
      </c>
      <c r="AV277" s="105" t="s">
        <v>10</v>
      </c>
      <c r="AW277" s="105">
        <v>73</v>
      </c>
      <c r="AX277" s="107">
        <v>76</v>
      </c>
      <c r="AY277" s="135" t="s">
        <v>2925</v>
      </c>
      <c r="AZ277" s="120" t="s">
        <v>201</v>
      </c>
      <c r="BA277" s="120" t="s">
        <v>10</v>
      </c>
      <c r="BB277" s="120" t="s">
        <v>2926</v>
      </c>
      <c r="BC277" s="120" t="s">
        <v>2927</v>
      </c>
      <c r="BI277" s="120" t="s">
        <v>11</v>
      </c>
      <c r="BJ277" s="120" t="s">
        <v>2928</v>
      </c>
      <c r="BK277" s="120" t="s">
        <v>2929</v>
      </c>
      <c r="BL277" s="120" t="s">
        <v>171</v>
      </c>
      <c r="BM277" s="120" t="s">
        <v>2930</v>
      </c>
      <c r="BN277" s="120" t="s">
        <v>11</v>
      </c>
      <c r="BO277" s="120" t="s">
        <v>167</v>
      </c>
      <c r="BP277" s="120" t="s">
        <v>167</v>
      </c>
      <c r="BQ277" s="120" t="s">
        <v>1029</v>
      </c>
      <c r="BR277" s="120">
        <v>0.83</v>
      </c>
      <c r="BT277" s="120">
        <v>95</v>
      </c>
      <c r="BU277" s="120">
        <v>0.76</v>
      </c>
      <c r="BV277" s="120">
        <v>0.92</v>
      </c>
      <c r="BW277" s="131" t="s">
        <v>10</v>
      </c>
      <c r="BX277" s="131" t="s">
        <v>10</v>
      </c>
      <c r="BY277" s="131" t="s">
        <v>10</v>
      </c>
      <c r="BZ277" s="135" t="s">
        <v>2931</v>
      </c>
      <c r="CA277" s="135" t="s">
        <v>2932</v>
      </c>
      <c r="CB277" s="135" t="s">
        <v>2933</v>
      </c>
      <c r="CC277" s="120" t="s">
        <v>2934</v>
      </c>
      <c r="CD277" s="106" t="s">
        <v>10</v>
      </c>
    </row>
    <row r="278" spans="1:86">
      <c r="A278" s="120">
        <v>68</v>
      </c>
      <c r="B278" s="120" t="s">
        <v>282</v>
      </c>
      <c r="C278" s="120" t="s">
        <v>244</v>
      </c>
      <c r="D278" s="120" t="s">
        <v>2944</v>
      </c>
      <c r="E278" s="120">
        <v>2016</v>
      </c>
      <c r="F278" s="120" t="s">
        <v>2945</v>
      </c>
      <c r="G278" s="136" t="s">
        <v>2946</v>
      </c>
      <c r="H278" s="109" t="s">
        <v>2947</v>
      </c>
      <c r="I278" s="108" t="s">
        <v>2948</v>
      </c>
      <c r="J278" s="137" t="s">
        <v>2949</v>
      </c>
      <c r="K278" s="138" t="s">
        <v>2950</v>
      </c>
      <c r="L278" s="106" t="s">
        <v>2951</v>
      </c>
      <c r="M278" s="110" t="s">
        <v>2952</v>
      </c>
      <c r="N278" s="107" t="s">
        <v>12</v>
      </c>
      <c r="O278" s="120" t="s">
        <v>5834</v>
      </c>
      <c r="P278" s="120" t="s">
        <v>5834</v>
      </c>
      <c r="Q278" s="120" t="s">
        <v>5602</v>
      </c>
      <c r="R278" s="107" t="s">
        <v>2953</v>
      </c>
      <c r="S278" s="107" t="s">
        <v>123</v>
      </c>
      <c r="T278" s="107" t="s">
        <v>2954</v>
      </c>
      <c r="U278" s="107" t="s">
        <v>295</v>
      </c>
      <c r="V278" s="107">
        <f>11477-W278</f>
        <v>10776</v>
      </c>
      <c r="W278" s="107">
        <v>701</v>
      </c>
      <c r="X278" s="107" t="s">
        <v>10</v>
      </c>
      <c r="Y278" s="107" t="s">
        <v>10</v>
      </c>
      <c r="Z278" s="107" t="s">
        <v>10</v>
      </c>
      <c r="AA278" s="120" t="s">
        <v>2955</v>
      </c>
      <c r="AB278" s="107" t="s">
        <v>2956</v>
      </c>
      <c r="AC278" s="120" t="s">
        <v>2484</v>
      </c>
      <c r="AD278" s="120" t="s">
        <v>2484</v>
      </c>
      <c r="AE278" s="105" t="s">
        <v>2957</v>
      </c>
      <c r="AF278" s="105" t="s">
        <v>2958</v>
      </c>
      <c r="AG278" s="105" t="s">
        <v>140</v>
      </c>
      <c r="AH278" s="105">
        <v>11477</v>
      </c>
      <c r="AI278" s="120" t="e">
        <f>INDEX(Exposure_GWASs!F:F,MATCH(Charlie!AE278,Exposure_GWASs!C:C,0))</f>
        <v>#N/A</v>
      </c>
      <c r="AJ278" s="107" t="s">
        <v>2825</v>
      </c>
      <c r="AK278" s="105" t="s">
        <v>2959</v>
      </c>
      <c r="AL278" s="105" t="s">
        <v>362</v>
      </c>
      <c r="AM278" s="105" t="s">
        <v>334</v>
      </c>
      <c r="AN278" s="105" t="s">
        <v>1009</v>
      </c>
      <c r="AO278" s="105" t="s">
        <v>2960</v>
      </c>
      <c r="AP278" s="105" t="s">
        <v>2961</v>
      </c>
      <c r="AQ278" s="105" t="s">
        <v>138</v>
      </c>
      <c r="AR278" s="105" t="s">
        <v>11</v>
      </c>
      <c r="AS278" s="105" t="s">
        <v>11</v>
      </c>
      <c r="AT278" s="105" t="s">
        <v>244</v>
      </c>
      <c r="AU278" s="120" t="s">
        <v>10</v>
      </c>
      <c r="AV278" s="105" t="s">
        <v>10</v>
      </c>
      <c r="AW278" s="105">
        <v>14</v>
      </c>
      <c r="AX278" s="107">
        <v>13</v>
      </c>
      <c r="AY278" s="135" t="s">
        <v>2962</v>
      </c>
      <c r="AZ278" s="120" t="s">
        <v>11</v>
      </c>
      <c r="BA278" s="120" t="s">
        <v>10</v>
      </c>
      <c r="BB278" s="107" t="s">
        <v>25</v>
      </c>
      <c r="BC278" s="105" t="s">
        <v>11</v>
      </c>
      <c r="BI278" s="120" t="s">
        <v>11</v>
      </c>
      <c r="BJ278" s="120" t="s">
        <v>2963</v>
      </c>
      <c r="BK278" s="120" t="s">
        <v>11</v>
      </c>
      <c r="BL278" s="120" t="s">
        <v>11</v>
      </c>
      <c r="BM278" s="120" t="s">
        <v>11</v>
      </c>
      <c r="BN278" s="120" t="s">
        <v>171</v>
      </c>
      <c r="BO278" s="120" t="s">
        <v>167</v>
      </c>
      <c r="BP278" s="120" t="s">
        <v>2964</v>
      </c>
      <c r="BQ278" s="120" t="s">
        <v>1029</v>
      </c>
      <c r="BR278" s="120">
        <v>1.25</v>
      </c>
      <c r="BT278" s="120">
        <v>95</v>
      </c>
      <c r="BU278" s="120">
        <v>1.1499999999999999</v>
      </c>
      <c r="BV278" s="120">
        <v>1.35</v>
      </c>
      <c r="BW278" s="131" t="s">
        <v>2965</v>
      </c>
      <c r="BX278" s="131" t="s">
        <v>10</v>
      </c>
      <c r="BY278" s="131" t="s">
        <v>10</v>
      </c>
      <c r="BZ278" s="135" t="s">
        <v>2966</v>
      </c>
      <c r="CA278" s="68" t="s">
        <v>2967</v>
      </c>
      <c r="CB278" s="120" t="s">
        <v>2968</v>
      </c>
      <c r="CC278" s="120" t="s">
        <v>11</v>
      </c>
      <c r="CD278" s="106" t="s">
        <v>10</v>
      </c>
    </row>
    <row r="279" spans="1:86">
      <c r="A279" s="105">
        <v>70</v>
      </c>
      <c r="B279" s="105" t="s">
        <v>2437</v>
      </c>
      <c r="C279" s="105" t="s">
        <v>244</v>
      </c>
      <c r="D279" s="66" t="s">
        <v>2969</v>
      </c>
      <c r="E279" s="105">
        <v>2014</v>
      </c>
      <c r="F279" s="105" t="s">
        <v>2970</v>
      </c>
      <c r="G279" s="66" t="s">
        <v>2971</v>
      </c>
      <c r="H279" s="120" t="s">
        <v>2972</v>
      </c>
      <c r="I279" s="66" t="s">
        <v>2973</v>
      </c>
      <c r="J279" s="66" t="s">
        <v>2974</v>
      </c>
      <c r="K279" s="66" t="s">
        <v>2975</v>
      </c>
      <c r="L279" s="66" t="s">
        <v>2976</v>
      </c>
      <c r="M279" s="110" t="s">
        <v>2977</v>
      </c>
      <c r="N279" s="107" t="s">
        <v>12</v>
      </c>
      <c r="O279" s="107" t="s">
        <v>5563</v>
      </c>
      <c r="P279" s="107" t="s">
        <v>5835</v>
      </c>
      <c r="Q279" s="107" t="s">
        <v>5601</v>
      </c>
      <c r="R279" s="67" t="s">
        <v>2978</v>
      </c>
      <c r="S279" s="107" t="s">
        <v>123</v>
      </c>
      <c r="T279" s="107">
        <v>45.2</v>
      </c>
      <c r="U279" s="107" t="s">
        <v>140</v>
      </c>
      <c r="V279" s="107">
        <v>2430</v>
      </c>
      <c r="W279" s="107">
        <v>792</v>
      </c>
      <c r="X279" s="107" t="s">
        <v>10</v>
      </c>
      <c r="Y279" s="107" t="s">
        <v>10</v>
      </c>
      <c r="Z279" s="107"/>
      <c r="AA279" s="107" t="s">
        <v>2538</v>
      </c>
      <c r="AB279" s="107" t="s">
        <v>2979</v>
      </c>
      <c r="AC279" s="120" t="s">
        <v>2484</v>
      </c>
      <c r="AD279" s="120" t="s">
        <v>2484</v>
      </c>
      <c r="AE279" s="107" t="s">
        <v>1224</v>
      </c>
      <c r="AF279" s="107"/>
      <c r="AG279" s="107" t="s">
        <v>140</v>
      </c>
      <c r="AH279" s="107">
        <v>3222</v>
      </c>
      <c r="AI279" s="120">
        <f>INDEX(Exposure_GWASs!F:F,MATCH(Charlie!AE279,Exposure_GWASs!C:C,0))</f>
        <v>249796</v>
      </c>
      <c r="AJ279" s="107" t="s">
        <v>2825</v>
      </c>
      <c r="AK279" s="107" t="s">
        <v>2465</v>
      </c>
      <c r="AL279" s="107" t="s">
        <v>273</v>
      </c>
      <c r="AM279" s="107" t="s">
        <v>2980</v>
      </c>
      <c r="AN279" s="107" t="s">
        <v>1009</v>
      </c>
      <c r="AO279" s="107" t="s">
        <v>1009</v>
      </c>
      <c r="AP279" s="107" t="s">
        <v>2981</v>
      </c>
      <c r="AQ279" s="107" t="s">
        <v>138</v>
      </c>
      <c r="AR279" s="107" t="s">
        <v>1009</v>
      </c>
      <c r="AS279" s="66" t="s">
        <v>2982</v>
      </c>
      <c r="AT279" s="66" t="s">
        <v>2983</v>
      </c>
      <c r="AU279" s="107" t="s">
        <v>10</v>
      </c>
      <c r="AV279" s="107" t="s">
        <v>10</v>
      </c>
      <c r="AW279" s="107">
        <v>32</v>
      </c>
      <c r="AX279" s="107">
        <f>INDEX(Exposure_GWASs!S:S,MATCH(Charlie!AE279,Exposure_GWASs!C:C,0))</f>
        <v>32</v>
      </c>
      <c r="AY279" s="105" t="s">
        <v>2984</v>
      </c>
      <c r="AZ279" s="105" t="s">
        <v>11</v>
      </c>
      <c r="BA279" s="105" t="s">
        <v>10</v>
      </c>
      <c r="BB279" s="107" t="s">
        <v>11</v>
      </c>
      <c r="BC279" s="105" t="s">
        <v>11</v>
      </c>
      <c r="BD279" s="105"/>
      <c r="BE279" s="105"/>
      <c r="BF279" s="105"/>
      <c r="BG279" s="105"/>
      <c r="BH279" s="105" t="s">
        <v>11</v>
      </c>
      <c r="BI279" s="105" t="s">
        <v>2804</v>
      </c>
      <c r="BJ279" s="105" t="s">
        <v>2985</v>
      </c>
      <c r="BK279" s="105" t="s">
        <v>2986</v>
      </c>
      <c r="BL279" s="105" t="s">
        <v>11</v>
      </c>
      <c r="BM279" s="105" t="s">
        <v>1009</v>
      </c>
      <c r="BN279" s="105" t="s">
        <v>2687</v>
      </c>
      <c r="BO279" s="105" t="s">
        <v>167</v>
      </c>
      <c r="BP279" s="105" t="s">
        <v>2715</v>
      </c>
      <c r="BQ279" s="105" t="s">
        <v>2454</v>
      </c>
      <c r="BR279" s="105">
        <v>-0.02</v>
      </c>
      <c r="BS279" s="105"/>
      <c r="BT279" s="105">
        <v>95</v>
      </c>
      <c r="BU279" s="105">
        <v>-0.11</v>
      </c>
      <c r="BV279" s="105">
        <v>7.0000000000000007E-2</v>
      </c>
      <c r="BW279" s="105">
        <v>0.62</v>
      </c>
      <c r="BX279" s="105" t="s">
        <v>1009</v>
      </c>
      <c r="BY279" s="105" t="s">
        <v>1009</v>
      </c>
      <c r="BZ279" s="105" t="s">
        <v>2987</v>
      </c>
      <c r="CA279" s="105"/>
      <c r="CB279" s="66" t="s">
        <v>2988</v>
      </c>
      <c r="CC279" s="105" t="s">
        <v>2989</v>
      </c>
      <c r="CD279" s="106" t="s">
        <v>10</v>
      </c>
      <c r="CE279" s="105"/>
      <c r="CF279" s="105"/>
      <c r="CG279" s="105"/>
      <c r="CH279" s="105"/>
    </row>
    <row r="280" spans="1:86">
      <c r="A280" s="105">
        <v>70</v>
      </c>
      <c r="B280" s="105" t="s">
        <v>2437</v>
      </c>
      <c r="C280" s="105" t="s">
        <v>244</v>
      </c>
      <c r="D280" s="66" t="s">
        <v>2969</v>
      </c>
      <c r="E280" s="105">
        <v>2015</v>
      </c>
      <c r="F280" s="105" t="s">
        <v>2970</v>
      </c>
      <c r="G280" s="66" t="s">
        <v>2971</v>
      </c>
      <c r="H280" s="120" t="s">
        <v>2972</v>
      </c>
      <c r="I280" s="66" t="s">
        <v>2973</v>
      </c>
      <c r="J280" s="66" t="s">
        <v>2974</v>
      </c>
      <c r="K280" s="66" t="s">
        <v>2975</v>
      </c>
      <c r="L280" s="66" t="s">
        <v>2976</v>
      </c>
      <c r="M280" s="110" t="s">
        <v>2977</v>
      </c>
      <c r="N280" s="107" t="s">
        <v>12</v>
      </c>
      <c r="O280" s="107" t="s">
        <v>5563</v>
      </c>
      <c r="P280" s="107" t="s">
        <v>5835</v>
      </c>
      <c r="Q280" s="107" t="s">
        <v>5601</v>
      </c>
      <c r="R280" s="67" t="s">
        <v>2978</v>
      </c>
      <c r="S280" s="107" t="s">
        <v>123</v>
      </c>
      <c r="T280" s="107">
        <v>46.2</v>
      </c>
      <c r="U280" s="107" t="s">
        <v>140</v>
      </c>
      <c r="V280" s="107">
        <v>2430</v>
      </c>
      <c r="W280" s="107">
        <v>792</v>
      </c>
      <c r="X280" s="107" t="s">
        <v>10</v>
      </c>
      <c r="Y280" s="107" t="s">
        <v>10</v>
      </c>
      <c r="Z280" s="107"/>
      <c r="AA280" s="107" t="s">
        <v>2538</v>
      </c>
      <c r="AB280" s="107" t="s">
        <v>2979</v>
      </c>
      <c r="AC280" s="120" t="s">
        <v>2484</v>
      </c>
      <c r="AD280" s="120" t="s">
        <v>2484</v>
      </c>
      <c r="AE280" s="107" t="s">
        <v>1224</v>
      </c>
      <c r="AF280" s="107"/>
      <c r="AG280" s="107" t="s">
        <v>140</v>
      </c>
      <c r="AH280" s="107">
        <v>3223</v>
      </c>
      <c r="AI280" s="120">
        <f>INDEX(Exposure_GWASs!F:F,MATCH(Charlie!AE280,Exposure_GWASs!C:C,0))</f>
        <v>249796</v>
      </c>
      <c r="AJ280" s="107" t="s">
        <v>2825</v>
      </c>
      <c r="AK280" s="107" t="s">
        <v>2465</v>
      </c>
      <c r="AL280" s="107" t="s">
        <v>273</v>
      </c>
      <c r="AM280" s="107" t="s">
        <v>2980</v>
      </c>
      <c r="AN280" s="107" t="s">
        <v>1009</v>
      </c>
      <c r="AO280" s="107" t="s">
        <v>1009</v>
      </c>
      <c r="AP280" s="107" t="s">
        <v>2981</v>
      </c>
      <c r="AQ280" s="107" t="s">
        <v>138</v>
      </c>
      <c r="AR280" s="107" t="s">
        <v>11</v>
      </c>
      <c r="AS280" s="107" t="s">
        <v>1009</v>
      </c>
      <c r="AT280" s="66" t="s">
        <v>2983</v>
      </c>
      <c r="AU280" s="107">
        <v>1</v>
      </c>
      <c r="AV280" s="107" t="s">
        <v>10</v>
      </c>
      <c r="AW280" s="107" t="s">
        <v>10</v>
      </c>
      <c r="AX280" s="107">
        <f>INDEX(Exposure_GWASs!S:S,MATCH(Charlie!AE280,Exposure_GWASs!C:C,0))</f>
        <v>32</v>
      </c>
      <c r="AY280" s="105" t="s">
        <v>2990</v>
      </c>
      <c r="AZ280" s="105" t="s">
        <v>11</v>
      </c>
      <c r="BA280" s="105" t="s">
        <v>10</v>
      </c>
      <c r="BB280" s="107" t="s">
        <v>11</v>
      </c>
      <c r="BC280" s="105" t="s">
        <v>11</v>
      </c>
      <c r="BD280" s="105"/>
      <c r="BE280" s="105"/>
      <c r="BF280" s="105"/>
      <c r="BG280" s="105"/>
      <c r="BH280" s="105" t="s">
        <v>11</v>
      </c>
      <c r="BI280" s="105" t="s">
        <v>2804</v>
      </c>
      <c r="BJ280" s="105" t="s">
        <v>2985</v>
      </c>
      <c r="BK280" s="105" t="s">
        <v>2986</v>
      </c>
      <c r="BL280" s="105" t="s">
        <v>11</v>
      </c>
      <c r="BM280" s="105" t="s">
        <v>1009</v>
      </c>
      <c r="BN280" s="105" t="s">
        <v>2687</v>
      </c>
      <c r="BO280" s="105" t="s">
        <v>167</v>
      </c>
      <c r="BP280" s="105" t="s">
        <v>2715</v>
      </c>
      <c r="BQ280" s="105" t="s">
        <v>2454</v>
      </c>
      <c r="BR280" s="105">
        <v>-0.03</v>
      </c>
      <c r="BS280" s="105"/>
      <c r="BT280" s="105">
        <v>95</v>
      </c>
      <c r="BU280" s="105">
        <v>-0.18</v>
      </c>
      <c r="BV280" s="105">
        <v>0.13</v>
      </c>
      <c r="BW280" s="105">
        <v>0.73</v>
      </c>
      <c r="BX280" s="105" t="s">
        <v>11</v>
      </c>
      <c r="BY280" s="105" t="s">
        <v>1009</v>
      </c>
      <c r="BZ280" s="105" t="s">
        <v>2987</v>
      </c>
      <c r="CA280" s="105"/>
      <c r="CB280" s="66" t="s">
        <v>2988</v>
      </c>
      <c r="CC280" s="105" t="s">
        <v>2989</v>
      </c>
      <c r="CD280" s="106" t="s">
        <v>10</v>
      </c>
      <c r="CE280" s="105"/>
      <c r="CF280" s="105"/>
      <c r="CG280" s="105"/>
      <c r="CH280" s="105"/>
    </row>
    <row r="281" spans="1:86">
      <c r="A281" s="105">
        <v>71</v>
      </c>
      <c r="B281" s="105" t="s">
        <v>282</v>
      </c>
      <c r="C281" s="105" t="s">
        <v>244</v>
      </c>
      <c r="D281" s="105" t="s">
        <v>3021</v>
      </c>
      <c r="E281" s="105">
        <v>2016</v>
      </c>
      <c r="F281" s="105" t="s">
        <v>2991</v>
      </c>
      <c r="G281" s="66" t="s">
        <v>2992</v>
      </c>
      <c r="H281" s="129" t="s">
        <v>2993</v>
      </c>
      <c r="I281" s="129" t="s">
        <v>2994</v>
      </c>
      <c r="J281" s="129" t="s">
        <v>2032</v>
      </c>
      <c r="K281" s="129" t="s">
        <v>2995</v>
      </c>
      <c r="L281" s="66" t="s">
        <v>2996</v>
      </c>
      <c r="M281" s="66" t="s">
        <v>2997</v>
      </c>
      <c r="N281" s="107" t="s">
        <v>15</v>
      </c>
      <c r="O281" s="107" t="s">
        <v>5740</v>
      </c>
      <c r="P281" s="107" t="s">
        <v>5740</v>
      </c>
      <c r="Q281" s="107" t="s">
        <v>5577</v>
      </c>
      <c r="R281" s="107" t="s">
        <v>2998</v>
      </c>
      <c r="S281" s="107" t="s">
        <v>2999</v>
      </c>
      <c r="T281" s="107" t="s">
        <v>10</v>
      </c>
      <c r="U281" s="107" t="str">
        <f>INDEX(Outcome_GWASs!H:H,MATCH(Charlie!S281,Outcome_GWASs!C:C,0))</f>
        <v xml:space="preserve">both </v>
      </c>
      <c r="V281" s="107">
        <f>INDEX(Outcome_GWASs!F:F,MATCH(Charlie!S281,Outcome_GWASs!C:C,0))</f>
        <v>1290</v>
      </c>
      <c r="W281" s="107">
        <f>INDEX(Outcome_GWASs!G:G,MATCH(Charlie!S281,Outcome_GWASs!C:C,0))</f>
        <v>1055</v>
      </c>
      <c r="X281" s="107">
        <f>INDEX(Outcome_GWASs!F:F,MATCH(Charlie!S281,Outcome_GWASs!C:C,0))</f>
        <v>1290</v>
      </c>
      <c r="Y281" s="107">
        <f>INDEX(Outcome_GWASs!G:G,MATCH(Charlie!S281,Outcome_GWASs!C:C,0))</f>
        <v>1055</v>
      </c>
      <c r="Z281" s="107" t="s">
        <v>10</v>
      </c>
      <c r="AA281" s="107" t="s">
        <v>3000</v>
      </c>
      <c r="AB281" s="107" t="str">
        <f>INDEX(Outcome_GWASs!E:E,MATCH(Charlie!S281,Outcome_GWASs!C:C,0))</f>
        <v>European</v>
      </c>
      <c r="AC281" s="120" t="s">
        <v>2484</v>
      </c>
      <c r="AD281" s="120" t="s">
        <v>2484</v>
      </c>
      <c r="AE281" s="107" t="s">
        <v>1139</v>
      </c>
      <c r="AF281" s="107"/>
      <c r="AG281" s="107" t="s">
        <v>140</v>
      </c>
      <c r="AH281" s="107">
        <v>339224</v>
      </c>
      <c r="AI281" s="120">
        <f>INDEX(Exposure_GWASs!F:F,MATCH(Charlie!AE281,Exposure_GWASs!C:C,0))</f>
        <v>322154</v>
      </c>
      <c r="AJ281" s="107" t="s">
        <v>3001</v>
      </c>
      <c r="AK281" s="107" t="s">
        <v>2465</v>
      </c>
      <c r="AL281" s="107" t="s">
        <v>273</v>
      </c>
      <c r="AM281" s="107" t="s">
        <v>1009</v>
      </c>
      <c r="AN281" s="107" t="s">
        <v>1009</v>
      </c>
      <c r="AO281" s="107" t="s">
        <v>1009</v>
      </c>
      <c r="AP281" s="107" t="s">
        <v>1009</v>
      </c>
      <c r="AQ281" s="107" t="s">
        <v>138</v>
      </c>
      <c r="AR281" s="107" t="s">
        <v>1009</v>
      </c>
      <c r="AS281" s="107" t="s">
        <v>1009</v>
      </c>
      <c r="AT281" s="107" t="s">
        <v>1009</v>
      </c>
      <c r="AU281" s="107" t="s">
        <v>10</v>
      </c>
      <c r="AV281" s="107">
        <v>76</v>
      </c>
      <c r="AW281" s="107" t="s">
        <v>10</v>
      </c>
      <c r="AX281" s="107">
        <f>INDEX(Exposure_GWASs!S:S,MATCH(Charlie!AE281,Exposure_GWASs!C:C,0))</f>
        <v>77</v>
      </c>
      <c r="AY281" s="105" t="s">
        <v>3002</v>
      </c>
      <c r="AZ281" s="105" t="s">
        <v>1009</v>
      </c>
      <c r="BA281" s="105" t="s">
        <v>10</v>
      </c>
      <c r="BB281" s="107" t="s">
        <v>19</v>
      </c>
      <c r="BC281" s="105" t="s">
        <v>17</v>
      </c>
      <c r="BD281" s="105"/>
      <c r="BE281" s="105"/>
      <c r="BF281" s="105"/>
      <c r="BG281" s="105"/>
      <c r="BH281" s="105" t="s">
        <v>3003</v>
      </c>
      <c r="BI281" s="105" t="s">
        <v>1009</v>
      </c>
      <c r="BJ281" s="105" t="s">
        <v>1065</v>
      </c>
      <c r="BK281" s="105" t="s">
        <v>3004</v>
      </c>
      <c r="BL281" s="105" t="s">
        <v>11</v>
      </c>
      <c r="BM281" s="105" t="s">
        <v>11</v>
      </c>
      <c r="BN281" s="105" t="s">
        <v>1009</v>
      </c>
      <c r="BO281" s="105" t="s">
        <v>128</v>
      </c>
      <c r="BP281" s="105" t="s">
        <v>2538</v>
      </c>
      <c r="BQ281" s="105" t="s">
        <v>1029</v>
      </c>
      <c r="BR281" s="105">
        <v>1.62</v>
      </c>
      <c r="BS281" s="105"/>
      <c r="BT281" s="105">
        <v>95</v>
      </c>
      <c r="BU281" s="105">
        <v>0.9</v>
      </c>
      <c r="BV281" s="105">
        <v>2.92</v>
      </c>
      <c r="BW281" s="105">
        <v>0.11</v>
      </c>
      <c r="BX281" s="120" t="s">
        <v>10</v>
      </c>
      <c r="BY281" s="120" t="s">
        <v>10</v>
      </c>
      <c r="BZ281" s="105" t="s">
        <v>1009</v>
      </c>
      <c r="CA281" s="105" t="s">
        <v>3005</v>
      </c>
      <c r="CB281" s="105" t="s">
        <v>1009</v>
      </c>
      <c r="CC281" s="105" t="s">
        <v>3006</v>
      </c>
      <c r="CD281" s="106" t="s">
        <v>10</v>
      </c>
      <c r="CE281" s="105"/>
      <c r="CF281" s="105"/>
      <c r="CG281" s="105"/>
      <c r="CH281" s="105"/>
    </row>
    <row r="282" spans="1:86">
      <c r="A282" s="105">
        <v>71</v>
      </c>
      <c r="B282" s="105" t="s">
        <v>282</v>
      </c>
      <c r="C282" s="105" t="s">
        <v>244</v>
      </c>
      <c r="D282" s="105" t="s">
        <v>3021</v>
      </c>
      <c r="E282" s="105">
        <v>2016</v>
      </c>
      <c r="F282" s="105" t="s">
        <v>2991</v>
      </c>
      <c r="G282" s="66" t="s">
        <v>2992</v>
      </c>
      <c r="H282" s="129" t="s">
        <v>2993</v>
      </c>
      <c r="I282" s="129" t="s">
        <v>2994</v>
      </c>
      <c r="J282" s="129" t="s">
        <v>2032</v>
      </c>
      <c r="K282" s="129" t="s">
        <v>2995</v>
      </c>
      <c r="L282" s="66" t="s">
        <v>2996</v>
      </c>
      <c r="M282" s="66" t="s">
        <v>2997</v>
      </c>
      <c r="N282" s="107" t="s">
        <v>15</v>
      </c>
      <c r="O282" s="107" t="s">
        <v>5740</v>
      </c>
      <c r="P282" s="107" t="s">
        <v>5740</v>
      </c>
      <c r="Q282" s="107" t="s">
        <v>5577</v>
      </c>
      <c r="R282" s="107" t="s">
        <v>3007</v>
      </c>
      <c r="S282" s="107" t="s">
        <v>3008</v>
      </c>
      <c r="T282" s="107" t="s">
        <v>10</v>
      </c>
      <c r="U282" s="107" t="str">
        <f>INDEX(Outcome_GWASs!H:H,MATCH(Charlie!S282,Outcome_GWASs!C:C,0))</f>
        <v xml:space="preserve">both </v>
      </c>
      <c r="V282" s="107">
        <f>INDEX(Outcome_GWASs!F:F,MATCH(Charlie!S282,Outcome_GWASs!C:C,0))</f>
        <v>796</v>
      </c>
      <c r="W282" s="107">
        <f>INDEX(Outcome_GWASs!G:G,MATCH(Charlie!S282,Outcome_GWASs!C:C,0))</f>
        <v>2236</v>
      </c>
      <c r="X282" s="107">
        <f>INDEX(Outcome_GWASs!F:F,MATCH(Charlie!S282,Outcome_GWASs!C:C,0))</f>
        <v>796</v>
      </c>
      <c r="Y282" s="107">
        <f>INDEX(Outcome_GWASs!G:G,MATCH(Charlie!S282,Outcome_GWASs!C:C,0))</f>
        <v>2236</v>
      </c>
      <c r="Z282" s="107" t="s">
        <v>10</v>
      </c>
      <c r="AA282" s="107" t="s">
        <v>3000</v>
      </c>
      <c r="AB282" s="107" t="str">
        <f>INDEX(Outcome_GWASs!E:E,MATCH(Charlie!S282,Outcome_GWASs!C:C,0))</f>
        <v>European</v>
      </c>
      <c r="AC282" s="120" t="s">
        <v>2484</v>
      </c>
      <c r="AD282" s="120" t="s">
        <v>2484</v>
      </c>
      <c r="AE282" s="107" t="s">
        <v>1139</v>
      </c>
      <c r="AF282" s="107"/>
      <c r="AG282" s="107" t="s">
        <v>140</v>
      </c>
      <c r="AH282" s="107">
        <v>339224</v>
      </c>
      <c r="AI282" s="120">
        <f>INDEX(Exposure_GWASs!F:F,MATCH(Charlie!AE282,Exposure_GWASs!C:C,0))</f>
        <v>322154</v>
      </c>
      <c r="AJ282" s="107" t="s">
        <v>3001</v>
      </c>
      <c r="AK282" s="107" t="s">
        <v>2465</v>
      </c>
      <c r="AL282" s="107" t="s">
        <v>273</v>
      </c>
      <c r="AM282" s="107" t="s">
        <v>1009</v>
      </c>
      <c r="AN282" s="107" t="s">
        <v>1009</v>
      </c>
      <c r="AO282" s="107" t="s">
        <v>1009</v>
      </c>
      <c r="AP282" s="107" t="s">
        <v>1009</v>
      </c>
      <c r="AQ282" s="107" t="s">
        <v>138</v>
      </c>
      <c r="AR282" s="107" t="s">
        <v>1009</v>
      </c>
      <c r="AS282" s="107" t="s">
        <v>1009</v>
      </c>
      <c r="AT282" s="107" t="s">
        <v>1009</v>
      </c>
      <c r="AU282" s="107" t="s">
        <v>10</v>
      </c>
      <c r="AV282" s="107">
        <v>76</v>
      </c>
      <c r="AW282" s="107" t="s">
        <v>10</v>
      </c>
      <c r="AX282" s="107">
        <f>INDEX(Exposure_GWASs!S:S,MATCH(Charlie!AE282,Exposure_GWASs!C:C,0))</f>
        <v>77</v>
      </c>
      <c r="AY282" s="105" t="s">
        <v>3002</v>
      </c>
      <c r="AZ282" s="105" t="s">
        <v>1009</v>
      </c>
      <c r="BA282" s="105" t="s">
        <v>10</v>
      </c>
      <c r="BB282" s="107" t="s">
        <v>19</v>
      </c>
      <c r="BC282" s="105" t="s">
        <v>17</v>
      </c>
      <c r="BD282" s="105"/>
      <c r="BE282" s="105"/>
      <c r="BF282" s="105"/>
      <c r="BG282" s="105"/>
      <c r="BH282" s="105" t="s">
        <v>3003</v>
      </c>
      <c r="BI282" s="105" t="s">
        <v>1009</v>
      </c>
      <c r="BJ282" s="105" t="s">
        <v>1065</v>
      </c>
      <c r="BK282" s="105" t="s">
        <v>3004</v>
      </c>
      <c r="BL282" s="105" t="s">
        <v>11</v>
      </c>
      <c r="BM282" s="105" t="s">
        <v>11</v>
      </c>
      <c r="BN282" s="105" t="s">
        <v>1009</v>
      </c>
      <c r="BO282" s="105" t="s">
        <v>128</v>
      </c>
      <c r="BP282" s="105" t="s">
        <v>2538</v>
      </c>
      <c r="BQ282" s="105" t="s">
        <v>1029</v>
      </c>
      <c r="BR282" s="105">
        <v>1.17</v>
      </c>
      <c r="BS282" s="105"/>
      <c r="BT282" s="105">
        <v>95</v>
      </c>
      <c r="BU282" s="105">
        <v>0.66</v>
      </c>
      <c r="BV282" s="105">
        <v>2.06</v>
      </c>
      <c r="BW282" s="105">
        <v>0.59</v>
      </c>
      <c r="BX282" s="120" t="s">
        <v>10</v>
      </c>
      <c r="BY282" s="120" t="s">
        <v>10</v>
      </c>
      <c r="BZ282" s="105" t="s">
        <v>1009</v>
      </c>
      <c r="CA282" s="105" t="s">
        <v>3005</v>
      </c>
      <c r="CB282" s="105" t="s">
        <v>1009</v>
      </c>
      <c r="CC282" s="105" t="s">
        <v>3006</v>
      </c>
      <c r="CD282" s="106" t="s">
        <v>10</v>
      </c>
      <c r="CE282" s="105"/>
      <c r="CF282" s="105"/>
      <c r="CG282" s="105"/>
      <c r="CH282" s="105"/>
    </row>
    <row r="283" spans="1:86">
      <c r="A283" s="105">
        <v>71</v>
      </c>
      <c r="B283" s="105" t="s">
        <v>282</v>
      </c>
      <c r="C283" s="105" t="s">
        <v>244</v>
      </c>
      <c r="D283" s="105" t="s">
        <v>3021</v>
      </c>
      <c r="E283" s="105">
        <v>2016</v>
      </c>
      <c r="F283" s="105" t="s">
        <v>2991</v>
      </c>
      <c r="G283" s="66" t="s">
        <v>2992</v>
      </c>
      <c r="H283" s="129" t="s">
        <v>2993</v>
      </c>
      <c r="I283" s="129" t="s">
        <v>2994</v>
      </c>
      <c r="J283" s="129" t="s">
        <v>2032</v>
      </c>
      <c r="K283" s="129" t="s">
        <v>2995</v>
      </c>
      <c r="L283" s="66" t="s">
        <v>2996</v>
      </c>
      <c r="M283" s="66" t="s">
        <v>2997</v>
      </c>
      <c r="N283" s="107" t="s">
        <v>15</v>
      </c>
      <c r="O283" s="107" t="s">
        <v>5740</v>
      </c>
      <c r="P283" s="107" t="s">
        <v>5740</v>
      </c>
      <c r="Q283" s="107" t="s">
        <v>5577</v>
      </c>
      <c r="R283" s="107" t="s">
        <v>3009</v>
      </c>
      <c r="S283" s="107" t="s">
        <v>3010</v>
      </c>
      <c r="T283" s="107" t="s">
        <v>10</v>
      </c>
      <c r="U283" s="107" t="str">
        <f>INDEX(Outcome_GWASs!H:H,MATCH(Charlie!S283,Outcome_GWASs!C:C,0))</f>
        <v xml:space="preserve">both </v>
      </c>
      <c r="V283" s="107">
        <f>INDEX(Outcome_GWASs!F:F,MATCH(Charlie!S283,Outcome_GWASs!C:C,0))</f>
        <v>2244</v>
      </c>
      <c r="W283" s="107">
        <f>INDEX(Outcome_GWASs!G:G,MATCH(Charlie!S283,Outcome_GWASs!C:C,0))</f>
        <v>2162</v>
      </c>
      <c r="X283" s="107">
        <f>INDEX(Outcome_GWASs!F:F,MATCH(Charlie!S283,Outcome_GWASs!C:C,0))</f>
        <v>2244</v>
      </c>
      <c r="Y283" s="107">
        <f>INDEX(Outcome_GWASs!G:G,MATCH(Charlie!S283,Outcome_GWASs!C:C,0))</f>
        <v>2162</v>
      </c>
      <c r="Z283" s="107" t="s">
        <v>10</v>
      </c>
      <c r="AA283" s="107" t="s">
        <v>3000</v>
      </c>
      <c r="AB283" s="107" t="str">
        <f>INDEX(Outcome_GWASs!E:E,MATCH(Charlie!S283,Outcome_GWASs!C:C,0))</f>
        <v>European</v>
      </c>
      <c r="AC283" s="120" t="s">
        <v>2484</v>
      </c>
      <c r="AD283" s="120" t="s">
        <v>2484</v>
      </c>
      <c r="AE283" s="107" t="s">
        <v>1139</v>
      </c>
      <c r="AF283" s="107"/>
      <c r="AG283" s="107" t="s">
        <v>140</v>
      </c>
      <c r="AH283" s="107">
        <v>339224</v>
      </c>
      <c r="AI283" s="120">
        <f>INDEX(Exposure_GWASs!F:F,MATCH(Charlie!AE283,Exposure_GWASs!C:C,0))</f>
        <v>322154</v>
      </c>
      <c r="AJ283" s="107" t="s">
        <v>3001</v>
      </c>
      <c r="AK283" s="107" t="s">
        <v>2465</v>
      </c>
      <c r="AL283" s="107" t="s">
        <v>273</v>
      </c>
      <c r="AM283" s="107" t="s">
        <v>1009</v>
      </c>
      <c r="AN283" s="107" t="s">
        <v>1009</v>
      </c>
      <c r="AO283" s="107" t="s">
        <v>1009</v>
      </c>
      <c r="AP283" s="107" t="s">
        <v>1009</v>
      </c>
      <c r="AQ283" s="107" t="s">
        <v>138</v>
      </c>
      <c r="AR283" s="107" t="s">
        <v>1009</v>
      </c>
      <c r="AS283" s="107" t="s">
        <v>1009</v>
      </c>
      <c r="AT283" s="107" t="s">
        <v>1009</v>
      </c>
      <c r="AU283" s="107" t="s">
        <v>10</v>
      </c>
      <c r="AV283" s="107">
        <v>76</v>
      </c>
      <c r="AW283" s="107" t="s">
        <v>10</v>
      </c>
      <c r="AX283" s="107">
        <f>INDEX(Exposure_GWASs!S:S,MATCH(Charlie!AE283,Exposure_GWASs!C:C,0))</f>
        <v>77</v>
      </c>
      <c r="AY283" s="105" t="s">
        <v>3002</v>
      </c>
      <c r="AZ283" s="105" t="s">
        <v>1009</v>
      </c>
      <c r="BA283" s="105" t="s">
        <v>10</v>
      </c>
      <c r="BB283" s="107" t="s">
        <v>19</v>
      </c>
      <c r="BC283" s="105" t="s">
        <v>17</v>
      </c>
      <c r="BD283" s="105"/>
      <c r="BE283" s="105"/>
      <c r="BF283" s="105"/>
      <c r="BG283" s="105"/>
      <c r="BH283" s="105" t="s">
        <v>3003</v>
      </c>
      <c r="BI283" s="105" t="s">
        <v>1009</v>
      </c>
      <c r="BJ283" s="105" t="s">
        <v>1065</v>
      </c>
      <c r="BK283" s="105" t="s">
        <v>3004</v>
      </c>
      <c r="BL283" s="105" t="s">
        <v>11</v>
      </c>
      <c r="BM283" s="105" t="s">
        <v>11</v>
      </c>
      <c r="BN283" s="105" t="s">
        <v>1009</v>
      </c>
      <c r="BO283" s="105" t="s">
        <v>128</v>
      </c>
      <c r="BP283" s="105" t="s">
        <v>2538</v>
      </c>
      <c r="BQ283" s="105" t="s">
        <v>1029</v>
      </c>
      <c r="BR283" s="105">
        <v>0.89</v>
      </c>
      <c r="BS283" s="105"/>
      <c r="BT283" s="105">
        <v>95</v>
      </c>
      <c r="BU283" s="105">
        <v>0.56999999999999995</v>
      </c>
      <c r="BV283" s="105">
        <v>1.37</v>
      </c>
      <c r="BW283" s="105">
        <v>0.6</v>
      </c>
      <c r="BX283" s="120" t="s">
        <v>10</v>
      </c>
      <c r="BY283" s="120" t="s">
        <v>10</v>
      </c>
      <c r="BZ283" s="105" t="s">
        <v>1009</v>
      </c>
      <c r="CA283" s="105" t="s">
        <v>3005</v>
      </c>
      <c r="CB283" s="105" t="s">
        <v>1009</v>
      </c>
      <c r="CC283" s="105" t="s">
        <v>3006</v>
      </c>
      <c r="CD283" s="106" t="s">
        <v>10</v>
      </c>
      <c r="CE283" s="105"/>
      <c r="CF283" s="105"/>
      <c r="CG283" s="105"/>
      <c r="CH283" s="105"/>
    </row>
    <row r="284" spans="1:86">
      <c r="A284" s="105">
        <v>71</v>
      </c>
      <c r="B284" s="105" t="s">
        <v>282</v>
      </c>
      <c r="C284" s="105" t="s">
        <v>244</v>
      </c>
      <c r="D284" s="105" t="s">
        <v>3021</v>
      </c>
      <c r="E284" s="105">
        <v>2016</v>
      </c>
      <c r="F284" s="105" t="s">
        <v>2991</v>
      </c>
      <c r="G284" s="66" t="s">
        <v>2992</v>
      </c>
      <c r="H284" s="129" t="s">
        <v>2993</v>
      </c>
      <c r="I284" s="129" t="s">
        <v>2994</v>
      </c>
      <c r="J284" s="129" t="s">
        <v>2032</v>
      </c>
      <c r="K284" s="129" t="s">
        <v>2995</v>
      </c>
      <c r="L284" s="66" t="s">
        <v>2996</v>
      </c>
      <c r="M284" s="66" t="s">
        <v>2997</v>
      </c>
      <c r="N284" s="107" t="s">
        <v>15</v>
      </c>
      <c r="O284" s="107" t="s">
        <v>5740</v>
      </c>
      <c r="P284" s="107" t="s">
        <v>5740</v>
      </c>
      <c r="Q284" s="107" t="s">
        <v>5577</v>
      </c>
      <c r="R284" s="107" t="s">
        <v>3011</v>
      </c>
      <c r="S284" s="107" t="s">
        <v>3012</v>
      </c>
      <c r="T284" s="107" t="s">
        <v>10</v>
      </c>
      <c r="U284" s="107" t="str">
        <f>INDEX(Outcome_GWASs!H:H,MATCH(Charlie!S284,Outcome_GWASs!C:C,0))</f>
        <v xml:space="preserve">both </v>
      </c>
      <c r="V284" s="107">
        <f>INDEX(Outcome_GWASs!F:F,MATCH(Charlie!S284,Outcome_GWASs!C:C,0))</f>
        <v>1172</v>
      </c>
      <c r="W284" s="107">
        <f>INDEX(Outcome_GWASs!G:G,MATCH(Charlie!S284,Outcome_GWASs!C:C,0))</f>
        <v>8266</v>
      </c>
      <c r="X284" s="107">
        <f>INDEX(Outcome_GWASs!F:F,MATCH(Charlie!S284,Outcome_GWASs!C:C,0))</f>
        <v>1172</v>
      </c>
      <c r="Y284" s="107">
        <f>INDEX(Outcome_GWASs!G:G,MATCH(Charlie!S284,Outcome_GWASs!C:C,0))</f>
        <v>8266</v>
      </c>
      <c r="Z284" s="107" t="s">
        <v>10</v>
      </c>
      <c r="AA284" s="107" t="s">
        <v>3000</v>
      </c>
      <c r="AB284" s="107" t="str">
        <f>INDEX(Outcome_GWASs!E:E,MATCH(Charlie!S284,Outcome_GWASs!C:C,0))</f>
        <v>European</v>
      </c>
      <c r="AC284" s="120" t="s">
        <v>2484</v>
      </c>
      <c r="AD284" s="120" t="s">
        <v>2484</v>
      </c>
      <c r="AE284" s="107" t="s">
        <v>1139</v>
      </c>
      <c r="AF284" s="107"/>
      <c r="AG284" s="107" t="s">
        <v>140</v>
      </c>
      <c r="AH284" s="107">
        <v>339224</v>
      </c>
      <c r="AI284" s="120">
        <f>INDEX(Exposure_GWASs!F:F,MATCH(Charlie!AE284,Exposure_GWASs!C:C,0))</f>
        <v>322154</v>
      </c>
      <c r="AJ284" s="107" t="s">
        <v>3001</v>
      </c>
      <c r="AK284" s="107" t="s">
        <v>2465</v>
      </c>
      <c r="AL284" s="107" t="s">
        <v>273</v>
      </c>
      <c r="AM284" s="107" t="s">
        <v>1009</v>
      </c>
      <c r="AN284" s="107" t="s">
        <v>1009</v>
      </c>
      <c r="AO284" s="107" t="s">
        <v>1009</v>
      </c>
      <c r="AP284" s="107" t="s">
        <v>1009</v>
      </c>
      <c r="AQ284" s="107" t="s">
        <v>138</v>
      </c>
      <c r="AR284" s="107" t="s">
        <v>1009</v>
      </c>
      <c r="AS284" s="107" t="s">
        <v>1009</v>
      </c>
      <c r="AT284" s="107" t="s">
        <v>1009</v>
      </c>
      <c r="AU284" s="107" t="s">
        <v>10</v>
      </c>
      <c r="AV284" s="107">
        <v>76</v>
      </c>
      <c r="AW284" s="107" t="s">
        <v>10</v>
      </c>
      <c r="AX284" s="107">
        <f>INDEX(Exposure_GWASs!S:S,MATCH(Charlie!AE284,Exposure_GWASs!C:C,0))</f>
        <v>77</v>
      </c>
      <c r="AY284" s="105" t="s">
        <v>3002</v>
      </c>
      <c r="AZ284" s="105" t="s">
        <v>1009</v>
      </c>
      <c r="BA284" s="105" t="s">
        <v>10</v>
      </c>
      <c r="BB284" s="107" t="s">
        <v>19</v>
      </c>
      <c r="BC284" s="105" t="s">
        <v>17</v>
      </c>
      <c r="BD284" s="105"/>
      <c r="BE284" s="105"/>
      <c r="BF284" s="105"/>
      <c r="BG284" s="105"/>
      <c r="BH284" s="105" t="s">
        <v>3003</v>
      </c>
      <c r="BI284" s="105" t="s">
        <v>1009</v>
      </c>
      <c r="BJ284" s="105" t="s">
        <v>1065</v>
      </c>
      <c r="BK284" s="105" t="s">
        <v>3004</v>
      </c>
      <c r="BL284" s="105" t="s">
        <v>11</v>
      </c>
      <c r="BM284" s="105" t="s">
        <v>11</v>
      </c>
      <c r="BN284" s="105" t="s">
        <v>1009</v>
      </c>
      <c r="BO284" s="105" t="s">
        <v>128</v>
      </c>
      <c r="BP284" s="105" t="s">
        <v>2538</v>
      </c>
      <c r="BQ284" s="105" t="s">
        <v>1029</v>
      </c>
      <c r="BR284" s="105">
        <v>1.22</v>
      </c>
      <c r="BS284" s="105"/>
      <c r="BT284" s="105">
        <v>95</v>
      </c>
      <c r="BU284" s="105">
        <v>0.78</v>
      </c>
      <c r="BV284" s="105">
        <v>1.9</v>
      </c>
      <c r="BW284" s="105">
        <v>0.38</v>
      </c>
      <c r="BX284" s="120" t="s">
        <v>10</v>
      </c>
      <c r="BY284" s="120" t="s">
        <v>10</v>
      </c>
      <c r="BZ284" s="105" t="s">
        <v>1009</v>
      </c>
      <c r="CA284" s="105" t="s">
        <v>3005</v>
      </c>
      <c r="CB284" s="105" t="s">
        <v>1009</v>
      </c>
      <c r="CC284" s="105" t="s">
        <v>3006</v>
      </c>
      <c r="CD284" s="106" t="s">
        <v>10</v>
      </c>
      <c r="CE284" s="105"/>
      <c r="CF284" s="105"/>
      <c r="CG284" s="105"/>
      <c r="CH284" s="105"/>
    </row>
    <row r="285" spans="1:86">
      <c r="A285" s="105">
        <v>71</v>
      </c>
      <c r="B285" s="105" t="s">
        <v>282</v>
      </c>
      <c r="C285" s="105" t="s">
        <v>244</v>
      </c>
      <c r="D285" s="105" t="s">
        <v>3021</v>
      </c>
      <c r="E285" s="105">
        <v>2016</v>
      </c>
      <c r="F285" s="105" t="s">
        <v>2991</v>
      </c>
      <c r="G285" s="66" t="s">
        <v>2992</v>
      </c>
      <c r="H285" s="129" t="s">
        <v>2993</v>
      </c>
      <c r="I285" s="129" t="s">
        <v>2994</v>
      </c>
      <c r="J285" s="129" t="s">
        <v>2032</v>
      </c>
      <c r="K285" s="129" t="s">
        <v>2995</v>
      </c>
      <c r="L285" s="66" t="s">
        <v>2996</v>
      </c>
      <c r="M285" s="66" t="s">
        <v>2997</v>
      </c>
      <c r="N285" s="107" t="s">
        <v>15</v>
      </c>
      <c r="O285" s="107" t="s">
        <v>5740</v>
      </c>
      <c r="P285" s="107" t="s">
        <v>5740</v>
      </c>
      <c r="Q285" s="107" t="s">
        <v>5577</v>
      </c>
      <c r="R285" s="107" t="s">
        <v>3013</v>
      </c>
      <c r="S285" s="107" t="s">
        <v>3014</v>
      </c>
      <c r="T285" s="107" t="s">
        <v>10</v>
      </c>
      <c r="U285" s="107" t="str">
        <f>INDEX(Outcome_GWASs!H:H,MATCH(Charlie!S285,Outcome_GWASs!C:C,0))</f>
        <v xml:space="preserve">both </v>
      </c>
      <c r="V285" s="107">
        <f>INDEX(Outcome_GWASs!F:F,MATCH(Charlie!S285,Outcome_GWASs!C:C,0))</f>
        <v>940</v>
      </c>
      <c r="W285" s="107">
        <f>INDEX(Outcome_GWASs!G:G,MATCH(Charlie!S285,Outcome_GWASs!C:C,0))</f>
        <v>965</v>
      </c>
      <c r="X285" s="107">
        <f>INDEX(Outcome_GWASs!F:F,MATCH(Charlie!S285,Outcome_GWASs!C:C,0))</f>
        <v>940</v>
      </c>
      <c r="Y285" s="107">
        <f>INDEX(Outcome_GWASs!G:G,MATCH(Charlie!S285,Outcome_GWASs!C:C,0))</f>
        <v>965</v>
      </c>
      <c r="Z285" s="107" t="s">
        <v>10</v>
      </c>
      <c r="AA285" s="107" t="s">
        <v>3000</v>
      </c>
      <c r="AB285" s="107" t="str">
        <f>INDEX(Outcome_GWASs!E:E,MATCH(Charlie!S285,Outcome_GWASs!C:C,0))</f>
        <v>European</v>
      </c>
      <c r="AC285" s="120" t="s">
        <v>2484</v>
      </c>
      <c r="AD285" s="120" t="s">
        <v>2484</v>
      </c>
      <c r="AE285" s="107" t="s">
        <v>1139</v>
      </c>
      <c r="AF285" s="107"/>
      <c r="AG285" s="107" t="s">
        <v>140</v>
      </c>
      <c r="AH285" s="107">
        <v>339224</v>
      </c>
      <c r="AI285" s="120">
        <f>INDEX(Exposure_GWASs!F:F,MATCH(Charlie!AE285,Exposure_GWASs!C:C,0))</f>
        <v>322154</v>
      </c>
      <c r="AJ285" s="107" t="s">
        <v>3001</v>
      </c>
      <c r="AK285" s="107" t="s">
        <v>2465</v>
      </c>
      <c r="AL285" s="107" t="s">
        <v>273</v>
      </c>
      <c r="AM285" s="107" t="s">
        <v>1009</v>
      </c>
      <c r="AN285" s="107" t="s">
        <v>1009</v>
      </c>
      <c r="AO285" s="107" t="s">
        <v>1009</v>
      </c>
      <c r="AP285" s="107" t="s">
        <v>1009</v>
      </c>
      <c r="AQ285" s="107" t="s">
        <v>138</v>
      </c>
      <c r="AR285" s="107" t="s">
        <v>1009</v>
      </c>
      <c r="AS285" s="107" t="s">
        <v>1009</v>
      </c>
      <c r="AT285" s="107" t="s">
        <v>1009</v>
      </c>
      <c r="AU285" s="107" t="s">
        <v>10</v>
      </c>
      <c r="AV285" s="107">
        <v>76</v>
      </c>
      <c r="AW285" s="107" t="s">
        <v>10</v>
      </c>
      <c r="AX285" s="107">
        <f>INDEX(Exposure_GWASs!S:S,MATCH(Charlie!AE285,Exposure_GWASs!C:C,0))</f>
        <v>77</v>
      </c>
      <c r="AY285" s="105" t="s">
        <v>3002</v>
      </c>
      <c r="AZ285" s="105" t="s">
        <v>1009</v>
      </c>
      <c r="BA285" s="105" t="s">
        <v>10</v>
      </c>
      <c r="BB285" s="107" t="s">
        <v>19</v>
      </c>
      <c r="BC285" s="105" t="s">
        <v>17</v>
      </c>
      <c r="BD285" s="105"/>
      <c r="BE285" s="105"/>
      <c r="BF285" s="105"/>
      <c r="BG285" s="105"/>
      <c r="BH285" s="105" t="s">
        <v>3003</v>
      </c>
      <c r="BI285" s="105" t="s">
        <v>1009</v>
      </c>
      <c r="BJ285" s="105" t="s">
        <v>1065</v>
      </c>
      <c r="BK285" s="105" t="s">
        <v>3004</v>
      </c>
      <c r="BL285" s="105" t="s">
        <v>11</v>
      </c>
      <c r="BM285" s="105" t="s">
        <v>11</v>
      </c>
      <c r="BN285" s="105" t="s">
        <v>1009</v>
      </c>
      <c r="BO285" s="105" t="s">
        <v>128</v>
      </c>
      <c r="BP285" s="105" t="s">
        <v>2538</v>
      </c>
      <c r="BQ285" s="105" t="s">
        <v>1029</v>
      </c>
      <c r="BR285" s="105">
        <v>1.6</v>
      </c>
      <c r="BS285" s="105"/>
      <c r="BT285" s="105">
        <v>95</v>
      </c>
      <c r="BU285" s="105">
        <v>0.84</v>
      </c>
      <c r="BV285" s="105">
        <v>3.05</v>
      </c>
      <c r="BW285" s="105">
        <v>0.16</v>
      </c>
      <c r="BX285" s="120" t="s">
        <v>10</v>
      </c>
      <c r="BY285" s="120" t="s">
        <v>10</v>
      </c>
      <c r="BZ285" s="105" t="s">
        <v>1009</v>
      </c>
      <c r="CA285" s="105" t="s">
        <v>3005</v>
      </c>
      <c r="CB285" s="105" t="s">
        <v>1009</v>
      </c>
      <c r="CC285" s="105" t="s">
        <v>3006</v>
      </c>
      <c r="CD285" s="106" t="s">
        <v>10</v>
      </c>
      <c r="CE285" s="105"/>
      <c r="CF285" s="105"/>
      <c r="CG285" s="105"/>
      <c r="CH285" s="105"/>
    </row>
    <row r="286" spans="1:86">
      <c r="A286" s="105">
        <v>71</v>
      </c>
      <c r="B286" s="105" t="s">
        <v>282</v>
      </c>
      <c r="C286" s="105" t="s">
        <v>244</v>
      </c>
      <c r="D286" s="105" t="s">
        <v>3021</v>
      </c>
      <c r="E286" s="105">
        <v>2016</v>
      </c>
      <c r="F286" s="105" t="s">
        <v>2991</v>
      </c>
      <c r="G286" s="66" t="s">
        <v>2992</v>
      </c>
      <c r="H286" s="129" t="s">
        <v>2993</v>
      </c>
      <c r="I286" s="129" t="s">
        <v>2994</v>
      </c>
      <c r="J286" s="129" t="s">
        <v>2032</v>
      </c>
      <c r="K286" s="129" t="s">
        <v>2995</v>
      </c>
      <c r="L286" s="66" t="s">
        <v>2996</v>
      </c>
      <c r="M286" s="66" t="s">
        <v>2997</v>
      </c>
      <c r="N286" s="107" t="s">
        <v>15</v>
      </c>
      <c r="O286" s="107" t="s">
        <v>5740</v>
      </c>
      <c r="P286" s="107" t="s">
        <v>5740</v>
      </c>
      <c r="Q286" s="107" t="s">
        <v>5577</v>
      </c>
      <c r="R286" s="107" t="s">
        <v>3015</v>
      </c>
      <c r="S286" s="107" t="s">
        <v>3016</v>
      </c>
      <c r="T286" s="107" t="s">
        <v>10</v>
      </c>
      <c r="U286" s="107" t="str">
        <f>INDEX(Outcome_GWASs!H:H,MATCH(Charlie!S286,Outcome_GWASs!C:C,0))</f>
        <v xml:space="preserve">both </v>
      </c>
      <c r="V286" s="107">
        <f>INDEX(Outcome_GWASs!F:F,MATCH(Charlie!S286,Outcome_GWASs!C:C,0))</f>
        <v>1012</v>
      </c>
      <c r="W286" s="107">
        <f>INDEX(Outcome_GWASs!G:G,MATCH(Charlie!S286,Outcome_GWASs!C:C,0))</f>
        <v>1012</v>
      </c>
      <c r="X286" s="107">
        <f>INDEX(Outcome_GWASs!F:F,MATCH(Charlie!S286,Outcome_GWASs!C:C,0))</f>
        <v>1012</v>
      </c>
      <c r="Y286" s="107">
        <f>INDEX(Outcome_GWASs!G:G,MATCH(Charlie!S286,Outcome_GWASs!C:C,0))</f>
        <v>1012</v>
      </c>
      <c r="Z286" s="107" t="s">
        <v>10</v>
      </c>
      <c r="AA286" s="107" t="s">
        <v>3000</v>
      </c>
      <c r="AB286" s="107" t="str">
        <f>INDEX(Outcome_GWASs!E:E,MATCH(Charlie!S286,Outcome_GWASs!C:C,0))</f>
        <v>European</v>
      </c>
      <c r="AC286" s="120" t="s">
        <v>2484</v>
      </c>
      <c r="AD286" s="120" t="s">
        <v>2484</v>
      </c>
      <c r="AE286" s="107" t="s">
        <v>1139</v>
      </c>
      <c r="AF286" s="107"/>
      <c r="AG286" s="107" t="s">
        <v>140</v>
      </c>
      <c r="AH286" s="107">
        <v>339224</v>
      </c>
      <c r="AI286" s="120">
        <f>INDEX(Exposure_GWASs!F:F,MATCH(Charlie!AE286,Exposure_GWASs!C:C,0))</f>
        <v>322154</v>
      </c>
      <c r="AJ286" s="107" t="s">
        <v>3001</v>
      </c>
      <c r="AK286" s="107" t="s">
        <v>2465</v>
      </c>
      <c r="AL286" s="107" t="s">
        <v>273</v>
      </c>
      <c r="AM286" s="107" t="s">
        <v>1009</v>
      </c>
      <c r="AN286" s="107" t="s">
        <v>1009</v>
      </c>
      <c r="AO286" s="107" t="s">
        <v>1009</v>
      </c>
      <c r="AP286" s="107" t="s">
        <v>1009</v>
      </c>
      <c r="AQ286" s="107" t="s">
        <v>138</v>
      </c>
      <c r="AR286" s="107" t="s">
        <v>1009</v>
      </c>
      <c r="AS286" s="107" t="s">
        <v>1009</v>
      </c>
      <c r="AT286" s="107" t="s">
        <v>1009</v>
      </c>
      <c r="AU286" s="107" t="s">
        <v>10</v>
      </c>
      <c r="AV286" s="107">
        <v>76</v>
      </c>
      <c r="AW286" s="107" t="s">
        <v>10</v>
      </c>
      <c r="AX286" s="107">
        <f>INDEX(Exposure_GWASs!S:S,MATCH(Charlie!AE286,Exposure_GWASs!C:C,0))</f>
        <v>77</v>
      </c>
      <c r="AY286" s="105" t="s">
        <v>3002</v>
      </c>
      <c r="AZ286" s="105" t="s">
        <v>1009</v>
      </c>
      <c r="BA286" s="105" t="s">
        <v>10</v>
      </c>
      <c r="BB286" s="107" t="s">
        <v>19</v>
      </c>
      <c r="BC286" s="105" t="s">
        <v>17</v>
      </c>
      <c r="BD286" s="105"/>
      <c r="BE286" s="105"/>
      <c r="BF286" s="105"/>
      <c r="BG286" s="105"/>
      <c r="BH286" s="105" t="s">
        <v>3003</v>
      </c>
      <c r="BI286" s="105" t="s">
        <v>1009</v>
      </c>
      <c r="BJ286" s="105" t="s">
        <v>1065</v>
      </c>
      <c r="BK286" s="105" t="s">
        <v>3004</v>
      </c>
      <c r="BL286" s="105" t="s">
        <v>11</v>
      </c>
      <c r="BM286" s="105" t="s">
        <v>11</v>
      </c>
      <c r="BN286" s="105" t="s">
        <v>1009</v>
      </c>
      <c r="BO286" s="105" t="s">
        <v>128</v>
      </c>
      <c r="BP286" s="105" t="s">
        <v>2538</v>
      </c>
      <c r="BQ286" s="105" t="s">
        <v>1029</v>
      </c>
      <c r="BR286" s="105">
        <v>1.22</v>
      </c>
      <c r="BS286" s="105"/>
      <c r="BT286" s="105">
        <v>95</v>
      </c>
      <c r="BU286" s="105">
        <v>0.66</v>
      </c>
      <c r="BV286" s="105">
        <v>2.27</v>
      </c>
      <c r="BW286" s="105">
        <v>0.52</v>
      </c>
      <c r="BX286" s="120" t="s">
        <v>10</v>
      </c>
      <c r="BY286" s="120" t="s">
        <v>10</v>
      </c>
      <c r="BZ286" s="105" t="s">
        <v>1009</v>
      </c>
      <c r="CA286" s="105" t="s">
        <v>3005</v>
      </c>
      <c r="CB286" s="105" t="s">
        <v>1009</v>
      </c>
      <c r="CC286" s="105" t="s">
        <v>3006</v>
      </c>
      <c r="CD286" s="106" t="s">
        <v>10</v>
      </c>
      <c r="CE286" s="105"/>
      <c r="CF286" s="105"/>
      <c r="CG286" s="105"/>
      <c r="CH286" s="105"/>
    </row>
    <row r="287" spans="1:86">
      <c r="A287" s="105">
        <v>71</v>
      </c>
      <c r="B287" s="105" t="s">
        <v>282</v>
      </c>
      <c r="C287" s="105" t="s">
        <v>244</v>
      </c>
      <c r="D287" s="105" t="s">
        <v>3021</v>
      </c>
      <c r="E287" s="105">
        <v>2016</v>
      </c>
      <c r="F287" s="105" t="s">
        <v>2991</v>
      </c>
      <c r="G287" s="66" t="s">
        <v>2992</v>
      </c>
      <c r="H287" s="129" t="s">
        <v>2993</v>
      </c>
      <c r="I287" s="129" t="s">
        <v>2994</v>
      </c>
      <c r="J287" s="129" t="s">
        <v>2032</v>
      </c>
      <c r="K287" s="129" t="s">
        <v>2995</v>
      </c>
      <c r="L287" s="66" t="s">
        <v>2996</v>
      </c>
      <c r="M287" s="66" t="s">
        <v>2997</v>
      </c>
      <c r="N287" s="107" t="s">
        <v>15</v>
      </c>
      <c r="O287" s="107" t="s">
        <v>5740</v>
      </c>
      <c r="P287" s="107" t="s">
        <v>5740</v>
      </c>
      <c r="Q287" s="107" t="s">
        <v>5577</v>
      </c>
      <c r="R287" s="107" t="s">
        <v>3017</v>
      </c>
      <c r="S287" s="107" t="s">
        <v>3018</v>
      </c>
      <c r="T287" s="107" t="s">
        <v>10</v>
      </c>
      <c r="U287" s="107" t="str">
        <f>INDEX(Outcome_GWASs!H:H,MATCH(Charlie!S287,Outcome_GWASs!C:C,0))</f>
        <v xml:space="preserve">both </v>
      </c>
      <c r="V287" s="107">
        <f>INDEX(Outcome_GWASs!F:F,MATCH(Charlie!S287,Outcome_GWASs!C:C,0))</f>
        <v>1800</v>
      </c>
      <c r="W287" s="107">
        <f>INDEX(Outcome_GWASs!G:G,MATCH(Charlie!S287,Outcome_GWASs!C:C,0))</f>
        <v>2690</v>
      </c>
      <c r="X287" s="107">
        <f>INDEX(Outcome_GWASs!F:F,MATCH(Charlie!S287,Outcome_GWASs!C:C,0))</f>
        <v>1800</v>
      </c>
      <c r="Y287" s="107">
        <f>INDEX(Outcome_GWASs!G:G,MATCH(Charlie!S287,Outcome_GWASs!C:C,0))</f>
        <v>2690</v>
      </c>
      <c r="Z287" s="107" t="s">
        <v>10</v>
      </c>
      <c r="AA287" s="107" t="s">
        <v>3000</v>
      </c>
      <c r="AB287" s="107" t="str">
        <f>INDEX(Outcome_GWASs!E:E,MATCH(Charlie!S287,Outcome_GWASs!C:C,0))</f>
        <v>European</v>
      </c>
      <c r="AC287" s="120" t="s">
        <v>2484</v>
      </c>
      <c r="AD287" s="120" t="s">
        <v>2484</v>
      </c>
      <c r="AE287" s="107" t="s">
        <v>1139</v>
      </c>
      <c r="AF287" s="107"/>
      <c r="AG287" s="107" t="s">
        <v>140</v>
      </c>
      <c r="AH287" s="107">
        <v>339224</v>
      </c>
      <c r="AI287" s="120">
        <f>INDEX(Exposure_GWASs!F:F,MATCH(Charlie!AE287,Exposure_GWASs!C:C,0))</f>
        <v>322154</v>
      </c>
      <c r="AJ287" s="107" t="s">
        <v>3001</v>
      </c>
      <c r="AK287" s="107" t="s">
        <v>2465</v>
      </c>
      <c r="AL287" s="107" t="s">
        <v>273</v>
      </c>
      <c r="AM287" s="107" t="s">
        <v>1009</v>
      </c>
      <c r="AN287" s="107" t="s">
        <v>1009</v>
      </c>
      <c r="AO287" s="107" t="s">
        <v>1009</v>
      </c>
      <c r="AP287" s="107" t="s">
        <v>1009</v>
      </c>
      <c r="AQ287" s="107" t="s">
        <v>138</v>
      </c>
      <c r="AR287" s="107" t="s">
        <v>1009</v>
      </c>
      <c r="AS287" s="107" t="s">
        <v>1009</v>
      </c>
      <c r="AT287" s="107" t="s">
        <v>1009</v>
      </c>
      <c r="AU287" s="107" t="s">
        <v>10</v>
      </c>
      <c r="AV287" s="107">
        <v>76</v>
      </c>
      <c r="AW287" s="107" t="s">
        <v>10</v>
      </c>
      <c r="AX287" s="107">
        <f>INDEX(Exposure_GWASs!S:S,MATCH(Charlie!AE287,Exposure_GWASs!C:C,0))</f>
        <v>77</v>
      </c>
      <c r="AY287" s="105" t="s">
        <v>3002</v>
      </c>
      <c r="AZ287" s="105" t="s">
        <v>1009</v>
      </c>
      <c r="BA287" s="105" t="s">
        <v>10</v>
      </c>
      <c r="BB287" s="107" t="s">
        <v>19</v>
      </c>
      <c r="BC287" s="105" t="s">
        <v>17</v>
      </c>
      <c r="BD287" s="105"/>
      <c r="BE287" s="105"/>
      <c r="BF287" s="105"/>
      <c r="BG287" s="105"/>
      <c r="BH287" s="105" t="s">
        <v>3003</v>
      </c>
      <c r="BI287" s="105" t="s">
        <v>1009</v>
      </c>
      <c r="BJ287" s="105" t="s">
        <v>1065</v>
      </c>
      <c r="BK287" s="105" t="s">
        <v>3004</v>
      </c>
      <c r="BL287" s="105" t="s">
        <v>11</v>
      </c>
      <c r="BM287" s="105" t="s">
        <v>11</v>
      </c>
      <c r="BN287" s="105" t="s">
        <v>1009</v>
      </c>
      <c r="BO287" s="105" t="s">
        <v>128</v>
      </c>
      <c r="BP287" s="105" t="s">
        <v>2538</v>
      </c>
      <c r="BQ287" s="105" t="s">
        <v>1029</v>
      </c>
      <c r="BR287" s="105">
        <v>1.36</v>
      </c>
      <c r="BS287" s="105"/>
      <c r="BT287" s="105">
        <v>95</v>
      </c>
      <c r="BU287" s="105">
        <v>0.89</v>
      </c>
      <c r="BV287" s="105">
        <v>2.0699999999999998</v>
      </c>
      <c r="BW287" s="105">
        <v>0.15</v>
      </c>
      <c r="BX287" s="120" t="s">
        <v>10</v>
      </c>
      <c r="BY287" s="120" t="s">
        <v>10</v>
      </c>
      <c r="BZ287" s="105" t="s">
        <v>1009</v>
      </c>
      <c r="CA287" s="105" t="s">
        <v>3005</v>
      </c>
      <c r="CB287" s="105" t="s">
        <v>1009</v>
      </c>
      <c r="CC287" s="105" t="s">
        <v>3006</v>
      </c>
      <c r="CD287" s="106" t="s">
        <v>10</v>
      </c>
      <c r="CE287" s="105"/>
      <c r="CF287" s="105"/>
      <c r="CG287" s="105"/>
      <c r="CH287" s="105"/>
    </row>
    <row r="288" spans="1:86">
      <c r="A288" s="105">
        <v>71</v>
      </c>
      <c r="B288" s="105" t="s">
        <v>282</v>
      </c>
      <c r="C288" s="105" t="s">
        <v>244</v>
      </c>
      <c r="D288" s="105" t="s">
        <v>3021</v>
      </c>
      <c r="E288" s="105">
        <v>2016</v>
      </c>
      <c r="F288" s="105" t="s">
        <v>2991</v>
      </c>
      <c r="G288" s="66" t="s">
        <v>2992</v>
      </c>
      <c r="H288" s="129" t="s">
        <v>2993</v>
      </c>
      <c r="I288" s="129" t="s">
        <v>2994</v>
      </c>
      <c r="J288" s="129" t="s">
        <v>2032</v>
      </c>
      <c r="K288" s="129" t="s">
        <v>2995</v>
      </c>
      <c r="L288" s="66" t="s">
        <v>2996</v>
      </c>
      <c r="M288" s="66" t="s">
        <v>2997</v>
      </c>
      <c r="N288" s="107" t="s">
        <v>15</v>
      </c>
      <c r="O288" s="107" t="s">
        <v>5740</v>
      </c>
      <c r="P288" s="107" t="s">
        <v>5740</v>
      </c>
      <c r="Q288" s="107" t="s">
        <v>5577</v>
      </c>
      <c r="R288" s="107" t="s">
        <v>3019</v>
      </c>
      <c r="S288" s="107" t="s">
        <v>3020</v>
      </c>
      <c r="T288" s="107" t="s">
        <v>10</v>
      </c>
      <c r="U288" s="107" t="str">
        <f>INDEX(Outcome_GWASs!H:H,MATCH(Charlie!S288,Outcome_GWASs!C:C,0))</f>
        <v xml:space="preserve">both </v>
      </c>
      <c r="V288" s="107">
        <f>INDEX(Outcome_GWASs!F:F,MATCH(Charlie!S288,Outcome_GWASs!C:C,0))</f>
        <v>13656</v>
      </c>
      <c r="W288" s="107">
        <f>INDEX(Outcome_GWASs!G:G,MATCH(Charlie!S288,Outcome_GWASs!C:C,0))</f>
        <v>21667</v>
      </c>
      <c r="X288" s="107">
        <f>INDEX(Outcome_GWASs!F:F,MATCH(Charlie!S288,Outcome_GWASs!C:C,0))</f>
        <v>13656</v>
      </c>
      <c r="Y288" s="107">
        <f>INDEX(Outcome_GWASs!G:G,MATCH(Charlie!S288,Outcome_GWASs!C:C,0))</f>
        <v>21667</v>
      </c>
      <c r="Z288" s="107" t="s">
        <v>10</v>
      </c>
      <c r="AA288" s="107" t="s">
        <v>3000</v>
      </c>
      <c r="AB288" s="107" t="str">
        <f>INDEX(Outcome_GWASs!E:E,MATCH(Charlie!S288,Outcome_GWASs!C:C,0))</f>
        <v xml:space="preserve">European </v>
      </c>
      <c r="AC288" s="120" t="s">
        <v>2484</v>
      </c>
      <c r="AD288" s="120" t="s">
        <v>2484</v>
      </c>
      <c r="AE288" s="107" t="s">
        <v>1139</v>
      </c>
      <c r="AF288" s="107"/>
      <c r="AG288" s="107" t="s">
        <v>140</v>
      </c>
      <c r="AH288" s="107">
        <v>339224</v>
      </c>
      <c r="AI288" s="120">
        <f>INDEX(Exposure_GWASs!F:F,MATCH(Charlie!AE288,Exposure_GWASs!C:C,0))</f>
        <v>322154</v>
      </c>
      <c r="AJ288" s="107" t="s">
        <v>3001</v>
      </c>
      <c r="AK288" s="107" t="s">
        <v>2465</v>
      </c>
      <c r="AL288" s="107" t="s">
        <v>273</v>
      </c>
      <c r="AM288" s="107" t="s">
        <v>1009</v>
      </c>
      <c r="AN288" s="107" t="s">
        <v>1009</v>
      </c>
      <c r="AO288" s="107" t="s">
        <v>1009</v>
      </c>
      <c r="AP288" s="107" t="s">
        <v>1009</v>
      </c>
      <c r="AQ288" s="107" t="s">
        <v>138</v>
      </c>
      <c r="AR288" s="107" t="s">
        <v>1009</v>
      </c>
      <c r="AS288" s="107" t="s">
        <v>1009</v>
      </c>
      <c r="AT288" s="107" t="s">
        <v>1009</v>
      </c>
      <c r="AU288" s="107" t="s">
        <v>10</v>
      </c>
      <c r="AV288" s="107">
        <v>76</v>
      </c>
      <c r="AW288" s="107" t="s">
        <v>10</v>
      </c>
      <c r="AX288" s="107">
        <f>INDEX(Exposure_GWASs!S:S,MATCH(Charlie!AE288,Exposure_GWASs!C:C,0))</f>
        <v>77</v>
      </c>
      <c r="AY288" s="105" t="s">
        <v>3002</v>
      </c>
      <c r="AZ288" s="105" t="s">
        <v>1009</v>
      </c>
      <c r="BA288" s="105" t="s">
        <v>10</v>
      </c>
      <c r="BB288" s="107" t="s">
        <v>19</v>
      </c>
      <c r="BC288" s="105" t="s">
        <v>17</v>
      </c>
      <c r="BD288" s="105"/>
      <c r="BE288" s="105"/>
      <c r="BF288" s="105"/>
      <c r="BG288" s="105"/>
      <c r="BH288" s="105" t="s">
        <v>3003</v>
      </c>
      <c r="BI288" s="105" t="s">
        <v>1009</v>
      </c>
      <c r="BJ288" s="105" t="s">
        <v>1065</v>
      </c>
      <c r="BK288" s="105" t="s">
        <v>3004</v>
      </c>
      <c r="BL288" s="105" t="s">
        <v>11</v>
      </c>
      <c r="BM288" s="105" t="s">
        <v>11</v>
      </c>
      <c r="BN288" s="105" t="s">
        <v>1009</v>
      </c>
      <c r="BO288" s="105" t="s">
        <v>128</v>
      </c>
      <c r="BP288" s="105" t="s">
        <v>2538</v>
      </c>
      <c r="BQ288" s="105" t="s">
        <v>1029</v>
      </c>
      <c r="BR288" s="105">
        <v>1.23</v>
      </c>
      <c r="BS288" s="105"/>
      <c r="BT288" s="105">
        <v>95</v>
      </c>
      <c r="BU288" s="105">
        <v>1.02</v>
      </c>
      <c r="BV288" s="105">
        <v>1.49</v>
      </c>
      <c r="BW288" s="105">
        <v>3.3000000000000002E-2</v>
      </c>
      <c r="BX288" s="120" t="s">
        <v>10</v>
      </c>
      <c r="BY288" s="120" t="s">
        <v>10</v>
      </c>
      <c r="BZ288" s="105" t="s">
        <v>1009</v>
      </c>
      <c r="CA288" s="105" t="s">
        <v>3005</v>
      </c>
      <c r="CB288" s="105" t="s">
        <v>1009</v>
      </c>
      <c r="CC288" s="105" t="s">
        <v>3006</v>
      </c>
      <c r="CD288" s="106" t="s">
        <v>10</v>
      </c>
      <c r="CE288" s="105"/>
      <c r="CF288" s="105"/>
      <c r="CG288" s="105"/>
      <c r="CH288" s="105"/>
    </row>
    <row r="289" spans="1:86">
      <c r="A289" s="105">
        <v>71</v>
      </c>
      <c r="B289" s="105" t="s">
        <v>282</v>
      </c>
      <c r="C289" s="105" t="s">
        <v>244</v>
      </c>
      <c r="D289" s="105" t="s">
        <v>3021</v>
      </c>
      <c r="E289" s="105">
        <v>2016</v>
      </c>
      <c r="F289" s="105" t="s">
        <v>2991</v>
      </c>
      <c r="G289" s="66" t="s">
        <v>2992</v>
      </c>
      <c r="H289" s="129" t="s">
        <v>2993</v>
      </c>
      <c r="I289" s="129" t="s">
        <v>2994</v>
      </c>
      <c r="J289" s="129" t="s">
        <v>2032</v>
      </c>
      <c r="K289" s="129" t="s">
        <v>2995</v>
      </c>
      <c r="L289" s="66" t="s">
        <v>2996</v>
      </c>
      <c r="M289" s="66" t="s">
        <v>2997</v>
      </c>
      <c r="N289" s="107" t="s">
        <v>15</v>
      </c>
      <c r="O289" s="107" t="s">
        <v>5740</v>
      </c>
      <c r="P289" s="107" t="s">
        <v>5740</v>
      </c>
      <c r="Q289" s="107" t="s">
        <v>5577</v>
      </c>
      <c r="R289" s="107" t="s">
        <v>2998</v>
      </c>
      <c r="S289" s="107" t="s">
        <v>2999</v>
      </c>
      <c r="T289" s="107" t="s">
        <v>10</v>
      </c>
      <c r="U289" s="107" t="str">
        <f>INDEX(Outcome_GWASs!H:H,MATCH(Charlie!S289,Outcome_GWASs!C:C,0))</f>
        <v xml:space="preserve">both </v>
      </c>
      <c r="V289" s="107">
        <f>INDEX(Outcome_GWASs!F:F,MATCH(Charlie!S289,Outcome_GWASs!C:C,0))</f>
        <v>1290</v>
      </c>
      <c r="W289" s="107">
        <f>INDEX(Outcome_GWASs!G:G,MATCH(Charlie!S289,Outcome_GWASs!C:C,0))</f>
        <v>1055</v>
      </c>
      <c r="X289" s="107">
        <f>INDEX(Outcome_GWASs!F:F,MATCH(Charlie!S289,Outcome_GWASs!C:C,0))</f>
        <v>1290</v>
      </c>
      <c r="Y289" s="107">
        <f>INDEX(Outcome_GWASs!G:G,MATCH(Charlie!S289,Outcome_GWASs!C:C,0))</f>
        <v>1055</v>
      </c>
      <c r="Z289" s="107" t="s">
        <v>10</v>
      </c>
      <c r="AA289" s="107" t="s">
        <v>3000</v>
      </c>
      <c r="AB289" s="107" t="str">
        <f>INDEX(Outcome_GWASs!E:E,MATCH(Charlie!S289,Outcome_GWASs!C:C,0))</f>
        <v>European</v>
      </c>
      <c r="AC289" s="120" t="s">
        <v>160</v>
      </c>
      <c r="AD289" s="120" t="s">
        <v>160</v>
      </c>
      <c r="AE289" s="107" t="s">
        <v>1979</v>
      </c>
      <c r="AF289" s="107"/>
      <c r="AG289" s="107" t="s">
        <v>140</v>
      </c>
      <c r="AH289" s="107">
        <v>190803</v>
      </c>
      <c r="AI289" s="120">
        <f>INDEX(Exposure_GWASs!F:F,MATCH(Charlie!AE289,Exposure_GWASs!C:C,0))</f>
        <v>190803</v>
      </c>
      <c r="AJ289" s="107" t="s">
        <v>10</v>
      </c>
      <c r="AK289" s="107" t="s">
        <v>2465</v>
      </c>
      <c r="AL289" s="107" t="s">
        <v>273</v>
      </c>
      <c r="AM289" s="107" t="s">
        <v>1009</v>
      </c>
      <c r="AN289" s="107" t="s">
        <v>1009</v>
      </c>
      <c r="AO289" s="107" t="s">
        <v>1009</v>
      </c>
      <c r="AP289" s="107" t="s">
        <v>1009</v>
      </c>
      <c r="AQ289" s="107" t="s">
        <v>138</v>
      </c>
      <c r="AR289" s="107" t="s">
        <v>1009</v>
      </c>
      <c r="AS289" s="107" t="s">
        <v>1009</v>
      </c>
      <c r="AT289" s="107" t="s">
        <v>1009</v>
      </c>
      <c r="AU289" s="107" t="s">
        <v>10</v>
      </c>
      <c r="AV289" s="107">
        <v>14</v>
      </c>
      <c r="AW289" s="107" t="s">
        <v>10</v>
      </c>
      <c r="AX289" s="107">
        <f>INDEX(Exposure_GWASs!S:S,MATCH(Charlie!AE289,Exposure_GWASs!C:C,0))</f>
        <v>14</v>
      </c>
      <c r="AY289" s="105" t="s">
        <v>10</v>
      </c>
      <c r="AZ289" s="105" t="s">
        <v>1009</v>
      </c>
      <c r="BA289" s="105" t="s">
        <v>10</v>
      </c>
      <c r="BB289" s="107" t="s">
        <v>19</v>
      </c>
      <c r="BC289" s="105" t="s">
        <v>17</v>
      </c>
      <c r="BD289" s="105"/>
      <c r="BE289" s="105"/>
      <c r="BF289" s="105"/>
      <c r="BG289" s="105"/>
      <c r="BH289" s="105" t="s">
        <v>3003</v>
      </c>
      <c r="BI289" s="105" t="s">
        <v>1009</v>
      </c>
      <c r="BJ289" s="105" t="s">
        <v>1065</v>
      </c>
      <c r="BK289" s="105" t="s">
        <v>3004</v>
      </c>
      <c r="BL289" s="105" t="s">
        <v>11</v>
      </c>
      <c r="BM289" s="105" t="s">
        <v>11</v>
      </c>
      <c r="BN289" s="105" t="s">
        <v>1009</v>
      </c>
      <c r="BO289" s="105" t="s">
        <v>167</v>
      </c>
      <c r="BP289" s="105" t="s">
        <v>2538</v>
      </c>
      <c r="BQ289" s="105" t="s">
        <v>1029</v>
      </c>
      <c r="BR289" s="105">
        <v>2.21</v>
      </c>
      <c r="BS289" s="105"/>
      <c r="BT289" s="105">
        <v>95</v>
      </c>
      <c r="BU289" s="105">
        <v>0.67</v>
      </c>
      <c r="BV289" s="105">
        <v>7.24</v>
      </c>
      <c r="BW289" s="105">
        <v>0.19</v>
      </c>
      <c r="BX289" s="120" t="s">
        <v>10</v>
      </c>
      <c r="BY289" s="120" t="s">
        <v>10</v>
      </c>
      <c r="BZ289" s="105" t="s">
        <v>1009</v>
      </c>
      <c r="CA289" s="105" t="s">
        <v>3005</v>
      </c>
      <c r="CB289" s="105" t="s">
        <v>1009</v>
      </c>
      <c r="CC289" s="105" t="s">
        <v>10</v>
      </c>
      <c r="CD289" s="106" t="s">
        <v>10</v>
      </c>
      <c r="CE289" s="105"/>
      <c r="CF289" s="105"/>
      <c r="CG289" s="105"/>
      <c r="CH289" s="105"/>
    </row>
    <row r="290" spans="1:86">
      <c r="A290" s="105">
        <v>71</v>
      </c>
      <c r="B290" s="105" t="s">
        <v>282</v>
      </c>
      <c r="C290" s="105" t="s">
        <v>244</v>
      </c>
      <c r="D290" s="105" t="s">
        <v>3021</v>
      </c>
      <c r="E290" s="105">
        <v>2016</v>
      </c>
      <c r="F290" s="105" t="s">
        <v>2991</v>
      </c>
      <c r="G290" s="66" t="s">
        <v>2992</v>
      </c>
      <c r="H290" s="129" t="s">
        <v>2993</v>
      </c>
      <c r="I290" s="129" t="s">
        <v>2994</v>
      </c>
      <c r="J290" s="129" t="s">
        <v>2032</v>
      </c>
      <c r="K290" s="129" t="s">
        <v>2995</v>
      </c>
      <c r="L290" s="66" t="s">
        <v>2996</v>
      </c>
      <c r="M290" s="66" t="s">
        <v>2997</v>
      </c>
      <c r="N290" s="107" t="s">
        <v>15</v>
      </c>
      <c r="O290" s="107" t="s">
        <v>5740</v>
      </c>
      <c r="P290" s="107" t="s">
        <v>5740</v>
      </c>
      <c r="Q290" s="107" t="s">
        <v>5577</v>
      </c>
      <c r="R290" s="107" t="s">
        <v>3007</v>
      </c>
      <c r="S290" s="107" t="s">
        <v>3008</v>
      </c>
      <c r="T290" s="107" t="s">
        <v>10</v>
      </c>
      <c r="U290" s="107" t="str">
        <f>INDEX(Outcome_GWASs!H:H,MATCH(Charlie!S290,Outcome_GWASs!C:C,0))</f>
        <v xml:space="preserve">both </v>
      </c>
      <c r="V290" s="107">
        <f>INDEX(Outcome_GWASs!F:F,MATCH(Charlie!S290,Outcome_GWASs!C:C,0))</f>
        <v>796</v>
      </c>
      <c r="W290" s="107">
        <f>INDEX(Outcome_GWASs!G:G,MATCH(Charlie!S290,Outcome_GWASs!C:C,0))</f>
        <v>2236</v>
      </c>
      <c r="X290" s="107">
        <f>INDEX(Outcome_GWASs!F:F,MATCH(Charlie!S290,Outcome_GWASs!C:C,0))</f>
        <v>796</v>
      </c>
      <c r="Y290" s="107">
        <f>INDEX(Outcome_GWASs!G:G,MATCH(Charlie!S290,Outcome_GWASs!C:C,0))</f>
        <v>2236</v>
      </c>
      <c r="Z290" s="107" t="s">
        <v>10</v>
      </c>
      <c r="AA290" s="107" t="s">
        <v>3000</v>
      </c>
      <c r="AB290" s="107" t="str">
        <f>INDEX(Outcome_GWASs!E:E,MATCH(Charlie!S290,Outcome_GWASs!C:C,0))</f>
        <v>European</v>
      </c>
      <c r="AC290" s="120" t="s">
        <v>160</v>
      </c>
      <c r="AD290" s="120" t="s">
        <v>160</v>
      </c>
      <c r="AE290" s="107" t="s">
        <v>1979</v>
      </c>
      <c r="AF290" s="107"/>
      <c r="AG290" s="107" t="s">
        <v>140</v>
      </c>
      <c r="AH290" s="107">
        <v>190803</v>
      </c>
      <c r="AI290" s="120">
        <f>INDEX(Exposure_GWASs!F:F,MATCH(Charlie!AE290,Exposure_GWASs!C:C,0))</f>
        <v>190803</v>
      </c>
      <c r="AJ290" s="107" t="s">
        <v>10</v>
      </c>
      <c r="AK290" s="107" t="s">
        <v>2465</v>
      </c>
      <c r="AL290" s="107" t="s">
        <v>273</v>
      </c>
      <c r="AM290" s="107" t="s">
        <v>1009</v>
      </c>
      <c r="AN290" s="107" t="s">
        <v>1009</v>
      </c>
      <c r="AO290" s="107" t="s">
        <v>1009</v>
      </c>
      <c r="AP290" s="107" t="s">
        <v>1009</v>
      </c>
      <c r="AQ290" s="107" t="s">
        <v>138</v>
      </c>
      <c r="AR290" s="107" t="s">
        <v>1009</v>
      </c>
      <c r="AS290" s="107" t="s">
        <v>1009</v>
      </c>
      <c r="AT290" s="107" t="s">
        <v>1009</v>
      </c>
      <c r="AU290" s="107" t="s">
        <v>10</v>
      </c>
      <c r="AV290" s="107">
        <v>14</v>
      </c>
      <c r="AW290" s="107" t="s">
        <v>10</v>
      </c>
      <c r="AX290" s="107">
        <f>INDEX(Exposure_GWASs!S:S,MATCH(Charlie!AE290,Exposure_GWASs!C:C,0))</f>
        <v>14</v>
      </c>
      <c r="AY290" s="105" t="s">
        <v>10</v>
      </c>
      <c r="AZ290" s="105" t="s">
        <v>1009</v>
      </c>
      <c r="BA290" s="105" t="s">
        <v>10</v>
      </c>
      <c r="BB290" s="107" t="s">
        <v>19</v>
      </c>
      <c r="BC290" s="105" t="s">
        <v>17</v>
      </c>
      <c r="BD290" s="105"/>
      <c r="BE290" s="105"/>
      <c r="BF290" s="105"/>
      <c r="BG290" s="105"/>
      <c r="BH290" s="105" t="s">
        <v>3003</v>
      </c>
      <c r="BI290" s="105" t="s">
        <v>1009</v>
      </c>
      <c r="BJ290" s="105" t="s">
        <v>1065</v>
      </c>
      <c r="BK290" s="105" t="s">
        <v>3004</v>
      </c>
      <c r="BL290" s="105" t="s">
        <v>11</v>
      </c>
      <c r="BM290" s="105" t="s">
        <v>11</v>
      </c>
      <c r="BN290" s="105" t="s">
        <v>1009</v>
      </c>
      <c r="BO290" s="105" t="s">
        <v>167</v>
      </c>
      <c r="BP290" s="105" t="s">
        <v>2538</v>
      </c>
      <c r="BQ290" s="105" t="s">
        <v>1029</v>
      </c>
      <c r="BR290" s="105">
        <v>1.1100000000000001</v>
      </c>
      <c r="BS290" s="105"/>
      <c r="BT290" s="105">
        <v>95</v>
      </c>
      <c r="BU290" s="105">
        <v>0.35</v>
      </c>
      <c r="BV290" s="105">
        <v>3.48</v>
      </c>
      <c r="BW290" s="105">
        <v>0.86</v>
      </c>
      <c r="BX290" s="120" t="s">
        <v>10</v>
      </c>
      <c r="BY290" s="120" t="s">
        <v>10</v>
      </c>
      <c r="BZ290" s="105" t="s">
        <v>1009</v>
      </c>
      <c r="CA290" s="105" t="s">
        <v>3005</v>
      </c>
      <c r="CB290" s="105" t="s">
        <v>1009</v>
      </c>
      <c r="CC290" s="105" t="s">
        <v>10</v>
      </c>
      <c r="CD290" s="106" t="s">
        <v>10</v>
      </c>
      <c r="CE290" s="105"/>
      <c r="CF290" s="105"/>
      <c r="CG290" s="105"/>
      <c r="CH290" s="105"/>
    </row>
    <row r="291" spans="1:86">
      <c r="A291" s="105">
        <v>71</v>
      </c>
      <c r="B291" s="105" t="s">
        <v>282</v>
      </c>
      <c r="C291" s="105" t="s">
        <v>244</v>
      </c>
      <c r="D291" s="105" t="s">
        <v>3021</v>
      </c>
      <c r="E291" s="105">
        <v>2016</v>
      </c>
      <c r="F291" s="105" t="s">
        <v>2991</v>
      </c>
      <c r="G291" s="66" t="s">
        <v>2992</v>
      </c>
      <c r="H291" s="129" t="s">
        <v>2993</v>
      </c>
      <c r="I291" s="129" t="s">
        <v>2994</v>
      </c>
      <c r="J291" s="129" t="s">
        <v>2032</v>
      </c>
      <c r="K291" s="129" t="s">
        <v>2995</v>
      </c>
      <c r="L291" s="66" t="s">
        <v>2996</v>
      </c>
      <c r="M291" s="66" t="s">
        <v>2997</v>
      </c>
      <c r="N291" s="107" t="s">
        <v>15</v>
      </c>
      <c r="O291" s="107" t="s">
        <v>5740</v>
      </c>
      <c r="P291" s="107" t="s">
        <v>5740</v>
      </c>
      <c r="Q291" s="107" t="s">
        <v>5577</v>
      </c>
      <c r="R291" s="107" t="s">
        <v>3009</v>
      </c>
      <c r="S291" s="107" t="s">
        <v>3010</v>
      </c>
      <c r="T291" s="107" t="s">
        <v>10</v>
      </c>
      <c r="U291" s="107" t="str">
        <f>INDEX(Outcome_GWASs!H:H,MATCH(Charlie!S291,Outcome_GWASs!C:C,0))</f>
        <v xml:space="preserve">both </v>
      </c>
      <c r="V291" s="107">
        <f>INDEX(Outcome_GWASs!F:F,MATCH(Charlie!S291,Outcome_GWASs!C:C,0))</f>
        <v>2244</v>
      </c>
      <c r="W291" s="107">
        <f>INDEX(Outcome_GWASs!G:G,MATCH(Charlie!S291,Outcome_GWASs!C:C,0))</f>
        <v>2162</v>
      </c>
      <c r="X291" s="107">
        <f>INDEX(Outcome_GWASs!F:F,MATCH(Charlie!S291,Outcome_GWASs!C:C,0))</f>
        <v>2244</v>
      </c>
      <c r="Y291" s="107">
        <f>INDEX(Outcome_GWASs!G:G,MATCH(Charlie!S291,Outcome_GWASs!C:C,0))</f>
        <v>2162</v>
      </c>
      <c r="Z291" s="107" t="s">
        <v>10</v>
      </c>
      <c r="AA291" s="107" t="s">
        <v>3000</v>
      </c>
      <c r="AB291" s="107" t="str">
        <f>INDEX(Outcome_GWASs!E:E,MATCH(Charlie!S291,Outcome_GWASs!C:C,0))</f>
        <v>European</v>
      </c>
      <c r="AC291" s="120" t="s">
        <v>160</v>
      </c>
      <c r="AD291" s="120" t="s">
        <v>160</v>
      </c>
      <c r="AE291" s="107" t="s">
        <v>1979</v>
      </c>
      <c r="AF291" s="107"/>
      <c r="AG291" s="107" t="s">
        <v>140</v>
      </c>
      <c r="AH291" s="107">
        <v>190803</v>
      </c>
      <c r="AI291" s="120">
        <f>INDEX(Exposure_GWASs!F:F,MATCH(Charlie!AE291,Exposure_GWASs!C:C,0))</f>
        <v>190803</v>
      </c>
      <c r="AJ291" s="107" t="s">
        <v>10</v>
      </c>
      <c r="AK291" s="107" t="s">
        <v>2465</v>
      </c>
      <c r="AL291" s="107" t="s">
        <v>273</v>
      </c>
      <c r="AM291" s="107" t="s">
        <v>1009</v>
      </c>
      <c r="AN291" s="107" t="s">
        <v>1009</v>
      </c>
      <c r="AO291" s="107" t="s">
        <v>1009</v>
      </c>
      <c r="AP291" s="107" t="s">
        <v>1009</v>
      </c>
      <c r="AQ291" s="107" t="s">
        <v>138</v>
      </c>
      <c r="AR291" s="107" t="s">
        <v>1009</v>
      </c>
      <c r="AS291" s="107" t="s">
        <v>1009</v>
      </c>
      <c r="AT291" s="107" t="s">
        <v>1009</v>
      </c>
      <c r="AU291" s="107" t="s">
        <v>10</v>
      </c>
      <c r="AV291" s="107">
        <v>14</v>
      </c>
      <c r="AW291" s="107" t="s">
        <v>10</v>
      </c>
      <c r="AX291" s="107">
        <f>INDEX(Exposure_GWASs!S:S,MATCH(Charlie!AE291,Exposure_GWASs!C:C,0))</f>
        <v>14</v>
      </c>
      <c r="AY291" s="105" t="s">
        <v>10</v>
      </c>
      <c r="AZ291" s="105" t="s">
        <v>1009</v>
      </c>
      <c r="BA291" s="105" t="s">
        <v>10</v>
      </c>
      <c r="BB291" s="107" t="s">
        <v>19</v>
      </c>
      <c r="BC291" s="105" t="s">
        <v>17</v>
      </c>
      <c r="BD291" s="105"/>
      <c r="BE291" s="105"/>
      <c r="BF291" s="105"/>
      <c r="BG291" s="105"/>
      <c r="BH291" s="105" t="s">
        <v>3003</v>
      </c>
      <c r="BI291" s="105" t="s">
        <v>1009</v>
      </c>
      <c r="BJ291" s="105" t="s">
        <v>1065</v>
      </c>
      <c r="BK291" s="105" t="s">
        <v>3004</v>
      </c>
      <c r="BL291" s="105" t="s">
        <v>11</v>
      </c>
      <c r="BM291" s="105" t="s">
        <v>11</v>
      </c>
      <c r="BN291" s="105" t="s">
        <v>1009</v>
      </c>
      <c r="BO291" s="105" t="s">
        <v>167</v>
      </c>
      <c r="BP291" s="105" t="s">
        <v>2538</v>
      </c>
      <c r="BQ291" s="105" t="s">
        <v>1029</v>
      </c>
      <c r="BR291" s="105">
        <v>0.6</v>
      </c>
      <c r="BS291" s="105"/>
      <c r="BT291" s="105">
        <v>95</v>
      </c>
      <c r="BU291" s="105">
        <v>0.25</v>
      </c>
      <c r="BV291" s="105">
        <v>1.45</v>
      </c>
      <c r="BW291" s="105">
        <v>0.26</v>
      </c>
      <c r="BX291" s="120" t="s">
        <v>10</v>
      </c>
      <c r="BY291" s="120" t="s">
        <v>10</v>
      </c>
      <c r="BZ291" s="105" t="s">
        <v>1009</v>
      </c>
      <c r="CA291" s="105" t="s">
        <v>3005</v>
      </c>
      <c r="CB291" s="105" t="s">
        <v>1009</v>
      </c>
      <c r="CC291" s="105" t="s">
        <v>10</v>
      </c>
      <c r="CD291" s="106" t="s">
        <v>10</v>
      </c>
      <c r="CE291" s="105"/>
      <c r="CF291" s="105"/>
      <c r="CG291" s="105"/>
      <c r="CH291" s="105"/>
    </row>
    <row r="292" spans="1:86">
      <c r="A292" s="105">
        <v>71</v>
      </c>
      <c r="B292" s="105" t="s">
        <v>282</v>
      </c>
      <c r="C292" s="105" t="s">
        <v>244</v>
      </c>
      <c r="D292" s="105" t="s">
        <v>3021</v>
      </c>
      <c r="E292" s="105">
        <v>2016</v>
      </c>
      <c r="F292" s="105" t="s">
        <v>2991</v>
      </c>
      <c r="G292" s="66" t="s">
        <v>2992</v>
      </c>
      <c r="H292" s="129" t="s">
        <v>2993</v>
      </c>
      <c r="I292" s="129" t="s">
        <v>2994</v>
      </c>
      <c r="J292" s="129" t="s">
        <v>2032</v>
      </c>
      <c r="K292" s="129" t="s">
        <v>2995</v>
      </c>
      <c r="L292" s="66" t="s">
        <v>2996</v>
      </c>
      <c r="M292" s="66" t="s">
        <v>2997</v>
      </c>
      <c r="N292" s="107" t="s">
        <v>15</v>
      </c>
      <c r="O292" s="107" t="s">
        <v>5740</v>
      </c>
      <c r="P292" s="107" t="s">
        <v>5740</v>
      </c>
      <c r="Q292" s="107" t="s">
        <v>5577</v>
      </c>
      <c r="R292" s="107" t="s">
        <v>3011</v>
      </c>
      <c r="S292" s="107" t="s">
        <v>3012</v>
      </c>
      <c r="T292" s="107" t="s">
        <v>10</v>
      </c>
      <c r="U292" s="107" t="str">
        <f>INDEX(Outcome_GWASs!H:H,MATCH(Charlie!S292,Outcome_GWASs!C:C,0))</f>
        <v xml:space="preserve">both </v>
      </c>
      <c r="V292" s="107">
        <f>INDEX(Outcome_GWASs!F:F,MATCH(Charlie!S292,Outcome_GWASs!C:C,0))</f>
        <v>1172</v>
      </c>
      <c r="W292" s="107">
        <f>INDEX(Outcome_GWASs!G:G,MATCH(Charlie!S292,Outcome_GWASs!C:C,0))</f>
        <v>8266</v>
      </c>
      <c r="X292" s="107">
        <f>INDEX(Outcome_GWASs!F:F,MATCH(Charlie!S292,Outcome_GWASs!C:C,0))</f>
        <v>1172</v>
      </c>
      <c r="Y292" s="107">
        <f>INDEX(Outcome_GWASs!G:G,MATCH(Charlie!S292,Outcome_GWASs!C:C,0))</f>
        <v>8266</v>
      </c>
      <c r="Z292" s="107" t="s">
        <v>10</v>
      </c>
      <c r="AA292" s="107" t="s">
        <v>3000</v>
      </c>
      <c r="AB292" s="107" t="str">
        <f>INDEX(Outcome_GWASs!E:E,MATCH(Charlie!S292,Outcome_GWASs!C:C,0))</f>
        <v>European</v>
      </c>
      <c r="AC292" s="120" t="s">
        <v>160</v>
      </c>
      <c r="AD292" s="120" t="s">
        <v>160</v>
      </c>
      <c r="AE292" s="107" t="s">
        <v>1979</v>
      </c>
      <c r="AF292" s="107"/>
      <c r="AG292" s="107" t="s">
        <v>140</v>
      </c>
      <c r="AH292" s="107">
        <v>190803</v>
      </c>
      <c r="AI292" s="120">
        <f>INDEX(Exposure_GWASs!F:F,MATCH(Charlie!AE292,Exposure_GWASs!C:C,0))</f>
        <v>190803</v>
      </c>
      <c r="AJ292" s="107" t="s">
        <v>10</v>
      </c>
      <c r="AK292" s="107" t="s">
        <v>2465</v>
      </c>
      <c r="AL292" s="107" t="s">
        <v>273</v>
      </c>
      <c r="AM292" s="107" t="s">
        <v>1009</v>
      </c>
      <c r="AN292" s="107" t="s">
        <v>1009</v>
      </c>
      <c r="AO292" s="107" t="s">
        <v>1009</v>
      </c>
      <c r="AP292" s="107" t="s">
        <v>1009</v>
      </c>
      <c r="AQ292" s="107" t="s">
        <v>138</v>
      </c>
      <c r="AR292" s="107" t="s">
        <v>1009</v>
      </c>
      <c r="AS292" s="107" t="s">
        <v>1009</v>
      </c>
      <c r="AT292" s="107" t="s">
        <v>1009</v>
      </c>
      <c r="AU292" s="107" t="s">
        <v>10</v>
      </c>
      <c r="AV292" s="107">
        <v>14</v>
      </c>
      <c r="AW292" s="107" t="s">
        <v>10</v>
      </c>
      <c r="AX292" s="107">
        <f>INDEX(Exposure_GWASs!S:S,MATCH(Charlie!AE292,Exposure_GWASs!C:C,0))</f>
        <v>14</v>
      </c>
      <c r="AY292" s="105" t="s">
        <v>10</v>
      </c>
      <c r="AZ292" s="105" t="s">
        <v>1009</v>
      </c>
      <c r="BA292" s="105" t="s">
        <v>10</v>
      </c>
      <c r="BB292" s="107" t="s">
        <v>19</v>
      </c>
      <c r="BC292" s="105" t="s">
        <v>17</v>
      </c>
      <c r="BD292" s="105"/>
      <c r="BE292" s="105"/>
      <c r="BF292" s="105"/>
      <c r="BG292" s="105"/>
      <c r="BH292" s="105" t="s">
        <v>3003</v>
      </c>
      <c r="BI292" s="105" t="s">
        <v>1009</v>
      </c>
      <c r="BJ292" s="105" t="s">
        <v>1065</v>
      </c>
      <c r="BK292" s="105" t="s">
        <v>3004</v>
      </c>
      <c r="BL292" s="105" t="s">
        <v>11</v>
      </c>
      <c r="BM292" s="105" t="s">
        <v>11</v>
      </c>
      <c r="BN292" s="105" t="s">
        <v>1009</v>
      </c>
      <c r="BO292" s="105" t="s">
        <v>167</v>
      </c>
      <c r="BP292" s="105" t="s">
        <v>2538</v>
      </c>
      <c r="BQ292" s="105" t="s">
        <v>1029</v>
      </c>
      <c r="BR292" s="105">
        <v>1.51</v>
      </c>
      <c r="BS292" s="105"/>
      <c r="BT292" s="105">
        <v>95</v>
      </c>
      <c r="BU292" s="105">
        <v>0.63</v>
      </c>
      <c r="BV292" s="105">
        <v>3.62</v>
      </c>
      <c r="BW292" s="105">
        <v>0.36</v>
      </c>
      <c r="BX292" s="120" t="s">
        <v>10</v>
      </c>
      <c r="BY292" s="120" t="s">
        <v>10</v>
      </c>
      <c r="BZ292" s="105" t="s">
        <v>1009</v>
      </c>
      <c r="CA292" s="105" t="s">
        <v>3005</v>
      </c>
      <c r="CB292" s="105" t="s">
        <v>1009</v>
      </c>
      <c r="CC292" s="105" t="s">
        <v>10</v>
      </c>
      <c r="CD292" s="106" t="s">
        <v>10</v>
      </c>
      <c r="CE292" s="105"/>
      <c r="CF292" s="105"/>
      <c r="CG292" s="105"/>
      <c r="CH292" s="105"/>
    </row>
    <row r="293" spans="1:86">
      <c r="A293" s="105">
        <v>71</v>
      </c>
      <c r="B293" s="105" t="s">
        <v>282</v>
      </c>
      <c r="C293" s="105" t="s">
        <v>244</v>
      </c>
      <c r="D293" s="105" t="s">
        <v>3021</v>
      </c>
      <c r="E293" s="105">
        <v>2016</v>
      </c>
      <c r="F293" s="105" t="s">
        <v>2991</v>
      </c>
      <c r="G293" s="66" t="s">
        <v>2992</v>
      </c>
      <c r="H293" s="129" t="s">
        <v>2993</v>
      </c>
      <c r="I293" s="129" t="s">
        <v>2994</v>
      </c>
      <c r="J293" s="129" t="s">
        <v>2032</v>
      </c>
      <c r="K293" s="129" t="s">
        <v>2995</v>
      </c>
      <c r="L293" s="66" t="s">
        <v>2996</v>
      </c>
      <c r="M293" s="66" t="s">
        <v>2997</v>
      </c>
      <c r="N293" s="107" t="s">
        <v>15</v>
      </c>
      <c r="O293" s="107" t="s">
        <v>5740</v>
      </c>
      <c r="P293" s="107" t="s">
        <v>5740</v>
      </c>
      <c r="Q293" s="107" t="s">
        <v>5577</v>
      </c>
      <c r="R293" s="107" t="s">
        <v>3013</v>
      </c>
      <c r="S293" s="107" t="s">
        <v>3014</v>
      </c>
      <c r="T293" s="107" t="s">
        <v>10</v>
      </c>
      <c r="U293" s="107" t="str">
        <f>INDEX(Outcome_GWASs!H:H,MATCH(Charlie!S293,Outcome_GWASs!C:C,0))</f>
        <v xml:space="preserve">both </v>
      </c>
      <c r="V293" s="107">
        <f>INDEX(Outcome_GWASs!F:F,MATCH(Charlie!S293,Outcome_GWASs!C:C,0))</f>
        <v>940</v>
      </c>
      <c r="W293" s="107">
        <f>INDEX(Outcome_GWASs!G:G,MATCH(Charlie!S293,Outcome_GWASs!C:C,0))</f>
        <v>965</v>
      </c>
      <c r="X293" s="107">
        <f>INDEX(Outcome_GWASs!F:F,MATCH(Charlie!S293,Outcome_GWASs!C:C,0))</f>
        <v>940</v>
      </c>
      <c r="Y293" s="107">
        <f>INDEX(Outcome_GWASs!G:G,MATCH(Charlie!S293,Outcome_GWASs!C:C,0))</f>
        <v>965</v>
      </c>
      <c r="Z293" s="107" t="s">
        <v>10</v>
      </c>
      <c r="AA293" s="107" t="s">
        <v>3000</v>
      </c>
      <c r="AB293" s="107" t="str">
        <f>INDEX(Outcome_GWASs!E:E,MATCH(Charlie!S293,Outcome_GWASs!C:C,0))</f>
        <v>European</v>
      </c>
      <c r="AC293" s="120" t="s">
        <v>160</v>
      </c>
      <c r="AD293" s="120" t="s">
        <v>160</v>
      </c>
      <c r="AE293" s="107" t="s">
        <v>1979</v>
      </c>
      <c r="AF293" s="107"/>
      <c r="AG293" s="107" t="s">
        <v>140</v>
      </c>
      <c r="AH293" s="107">
        <v>190803</v>
      </c>
      <c r="AI293" s="120">
        <f>INDEX(Exposure_GWASs!F:F,MATCH(Charlie!AE293,Exposure_GWASs!C:C,0))</f>
        <v>190803</v>
      </c>
      <c r="AJ293" s="107" t="s">
        <v>10</v>
      </c>
      <c r="AK293" s="107" t="s">
        <v>2465</v>
      </c>
      <c r="AL293" s="107" t="s">
        <v>273</v>
      </c>
      <c r="AM293" s="107" t="s">
        <v>1009</v>
      </c>
      <c r="AN293" s="107" t="s">
        <v>1009</v>
      </c>
      <c r="AO293" s="107" t="s">
        <v>1009</v>
      </c>
      <c r="AP293" s="107" t="s">
        <v>1009</v>
      </c>
      <c r="AQ293" s="107" t="s">
        <v>138</v>
      </c>
      <c r="AR293" s="107" t="s">
        <v>1009</v>
      </c>
      <c r="AS293" s="107" t="s">
        <v>1009</v>
      </c>
      <c r="AT293" s="107" t="s">
        <v>1009</v>
      </c>
      <c r="AU293" s="107" t="s">
        <v>10</v>
      </c>
      <c r="AV293" s="107">
        <v>14</v>
      </c>
      <c r="AW293" s="107" t="s">
        <v>10</v>
      </c>
      <c r="AX293" s="107">
        <f>INDEX(Exposure_GWASs!S:S,MATCH(Charlie!AE293,Exposure_GWASs!C:C,0))</f>
        <v>14</v>
      </c>
      <c r="AY293" s="105" t="s">
        <v>10</v>
      </c>
      <c r="AZ293" s="105" t="s">
        <v>1009</v>
      </c>
      <c r="BA293" s="105" t="s">
        <v>10</v>
      </c>
      <c r="BB293" s="107" t="s">
        <v>19</v>
      </c>
      <c r="BC293" s="105" t="s">
        <v>17</v>
      </c>
      <c r="BD293" s="105"/>
      <c r="BE293" s="105"/>
      <c r="BF293" s="105"/>
      <c r="BG293" s="105"/>
      <c r="BH293" s="105" t="s">
        <v>3003</v>
      </c>
      <c r="BI293" s="105" t="s">
        <v>1009</v>
      </c>
      <c r="BJ293" s="105" t="s">
        <v>1065</v>
      </c>
      <c r="BK293" s="105" t="s">
        <v>3004</v>
      </c>
      <c r="BL293" s="105" t="s">
        <v>11</v>
      </c>
      <c r="BM293" s="105" t="s">
        <v>11</v>
      </c>
      <c r="BN293" s="105" t="s">
        <v>1009</v>
      </c>
      <c r="BO293" s="105" t="s">
        <v>167</v>
      </c>
      <c r="BP293" s="105" t="s">
        <v>2538</v>
      </c>
      <c r="BQ293" s="105" t="s">
        <v>1029</v>
      </c>
      <c r="BR293" s="105">
        <v>1.04</v>
      </c>
      <c r="BS293" s="105"/>
      <c r="BT293" s="105">
        <v>95</v>
      </c>
      <c r="BU293" s="105">
        <v>0.28000000000000003</v>
      </c>
      <c r="BV293" s="105">
        <v>3.84</v>
      </c>
      <c r="BW293" s="105">
        <v>0.95</v>
      </c>
      <c r="BX293" s="120" t="s">
        <v>10</v>
      </c>
      <c r="BY293" s="120" t="s">
        <v>10</v>
      </c>
      <c r="BZ293" s="105" t="s">
        <v>1009</v>
      </c>
      <c r="CA293" s="105" t="s">
        <v>3005</v>
      </c>
      <c r="CB293" s="105" t="s">
        <v>1009</v>
      </c>
      <c r="CC293" s="105" t="s">
        <v>10</v>
      </c>
      <c r="CD293" s="106" t="s">
        <v>10</v>
      </c>
      <c r="CE293" s="105"/>
      <c r="CF293" s="105"/>
      <c r="CG293" s="105"/>
      <c r="CH293" s="105"/>
    </row>
    <row r="294" spans="1:86">
      <c r="A294" s="105">
        <v>71</v>
      </c>
      <c r="B294" s="105" t="s">
        <v>282</v>
      </c>
      <c r="C294" s="105" t="s">
        <v>244</v>
      </c>
      <c r="D294" s="105" t="s">
        <v>3021</v>
      </c>
      <c r="E294" s="105">
        <v>2016</v>
      </c>
      <c r="F294" s="105" t="s">
        <v>2991</v>
      </c>
      <c r="G294" s="66" t="s">
        <v>2992</v>
      </c>
      <c r="H294" s="129" t="s">
        <v>2993</v>
      </c>
      <c r="I294" s="129" t="s">
        <v>2994</v>
      </c>
      <c r="J294" s="129" t="s">
        <v>2032</v>
      </c>
      <c r="K294" s="129" t="s">
        <v>2995</v>
      </c>
      <c r="L294" s="66" t="s">
        <v>2996</v>
      </c>
      <c r="M294" s="66" t="s">
        <v>2997</v>
      </c>
      <c r="N294" s="107" t="s">
        <v>15</v>
      </c>
      <c r="O294" s="107" t="s">
        <v>5740</v>
      </c>
      <c r="P294" s="107" t="s">
        <v>5740</v>
      </c>
      <c r="Q294" s="107" t="s">
        <v>5577</v>
      </c>
      <c r="R294" s="107" t="s">
        <v>3015</v>
      </c>
      <c r="S294" s="107" t="s">
        <v>3016</v>
      </c>
      <c r="T294" s="107" t="s">
        <v>10</v>
      </c>
      <c r="U294" s="107" t="str">
        <f>INDEX(Outcome_GWASs!H:H,MATCH(Charlie!S294,Outcome_GWASs!C:C,0))</f>
        <v xml:space="preserve">both </v>
      </c>
      <c r="V294" s="107">
        <f>INDEX(Outcome_GWASs!F:F,MATCH(Charlie!S294,Outcome_GWASs!C:C,0))</f>
        <v>1012</v>
      </c>
      <c r="W294" s="107">
        <f>INDEX(Outcome_GWASs!G:G,MATCH(Charlie!S294,Outcome_GWASs!C:C,0))</f>
        <v>1012</v>
      </c>
      <c r="X294" s="107">
        <f>INDEX(Outcome_GWASs!F:F,MATCH(Charlie!S294,Outcome_GWASs!C:C,0))</f>
        <v>1012</v>
      </c>
      <c r="Y294" s="107">
        <f>INDEX(Outcome_GWASs!G:G,MATCH(Charlie!S294,Outcome_GWASs!C:C,0))</f>
        <v>1012</v>
      </c>
      <c r="Z294" s="107" t="s">
        <v>10</v>
      </c>
      <c r="AA294" s="107" t="s">
        <v>3000</v>
      </c>
      <c r="AB294" s="107" t="str">
        <f>INDEX(Outcome_GWASs!E:E,MATCH(Charlie!S294,Outcome_GWASs!C:C,0))</f>
        <v>European</v>
      </c>
      <c r="AC294" s="120" t="s">
        <v>160</v>
      </c>
      <c r="AD294" s="120" t="s">
        <v>160</v>
      </c>
      <c r="AE294" s="107" t="s">
        <v>1979</v>
      </c>
      <c r="AF294" s="107"/>
      <c r="AG294" s="107" t="s">
        <v>140</v>
      </c>
      <c r="AH294" s="107">
        <v>190803</v>
      </c>
      <c r="AI294" s="120">
        <f>INDEX(Exposure_GWASs!F:F,MATCH(Charlie!AE294,Exposure_GWASs!C:C,0))</f>
        <v>190803</v>
      </c>
      <c r="AJ294" s="107" t="s">
        <v>10</v>
      </c>
      <c r="AK294" s="107" t="s">
        <v>2465</v>
      </c>
      <c r="AL294" s="107" t="s">
        <v>273</v>
      </c>
      <c r="AM294" s="107" t="s">
        <v>1009</v>
      </c>
      <c r="AN294" s="107" t="s">
        <v>1009</v>
      </c>
      <c r="AO294" s="107" t="s">
        <v>1009</v>
      </c>
      <c r="AP294" s="107" t="s">
        <v>1009</v>
      </c>
      <c r="AQ294" s="107" t="s">
        <v>138</v>
      </c>
      <c r="AR294" s="107" t="s">
        <v>1009</v>
      </c>
      <c r="AS294" s="107" t="s">
        <v>1009</v>
      </c>
      <c r="AT294" s="107" t="s">
        <v>1009</v>
      </c>
      <c r="AU294" s="107" t="s">
        <v>10</v>
      </c>
      <c r="AV294" s="107">
        <v>14</v>
      </c>
      <c r="AW294" s="107" t="s">
        <v>10</v>
      </c>
      <c r="AX294" s="107">
        <f>INDEX(Exposure_GWASs!S:S,MATCH(Charlie!AE294,Exposure_GWASs!C:C,0))</f>
        <v>14</v>
      </c>
      <c r="AY294" s="105" t="s">
        <v>10</v>
      </c>
      <c r="AZ294" s="105" t="s">
        <v>1009</v>
      </c>
      <c r="BA294" s="105" t="s">
        <v>10</v>
      </c>
      <c r="BB294" s="107" t="s">
        <v>19</v>
      </c>
      <c r="BC294" s="105" t="s">
        <v>17</v>
      </c>
      <c r="BD294" s="105"/>
      <c r="BE294" s="105"/>
      <c r="BF294" s="105"/>
      <c r="BG294" s="105"/>
      <c r="BH294" s="105" t="s">
        <v>3003</v>
      </c>
      <c r="BI294" s="105" t="s">
        <v>1009</v>
      </c>
      <c r="BJ294" s="105" t="s">
        <v>1065</v>
      </c>
      <c r="BK294" s="105" t="s">
        <v>3004</v>
      </c>
      <c r="BL294" s="105" t="s">
        <v>11</v>
      </c>
      <c r="BM294" s="105" t="s">
        <v>11</v>
      </c>
      <c r="BN294" s="105" t="s">
        <v>1009</v>
      </c>
      <c r="BO294" s="105" t="s">
        <v>167</v>
      </c>
      <c r="BP294" s="105" t="s">
        <v>2538</v>
      </c>
      <c r="BQ294" s="105" t="s">
        <v>1029</v>
      </c>
      <c r="BR294" s="105">
        <v>4.4400000000000004</v>
      </c>
      <c r="BS294" s="105"/>
      <c r="BT294" s="105">
        <v>95</v>
      </c>
      <c r="BU294" s="105">
        <v>1.28</v>
      </c>
      <c r="BV294" s="105">
        <v>15.39</v>
      </c>
      <c r="BW294" s="105">
        <v>1.9E-2</v>
      </c>
      <c r="BX294" s="120" t="s">
        <v>10</v>
      </c>
      <c r="BY294" s="120" t="s">
        <v>10</v>
      </c>
      <c r="BZ294" s="105" t="s">
        <v>1009</v>
      </c>
      <c r="CA294" s="105" t="s">
        <v>3005</v>
      </c>
      <c r="CB294" s="105" t="s">
        <v>1009</v>
      </c>
      <c r="CC294" s="105" t="s">
        <v>10</v>
      </c>
      <c r="CD294" s="106" t="s">
        <v>10</v>
      </c>
      <c r="CE294" s="105"/>
      <c r="CF294" s="105"/>
      <c r="CG294" s="105"/>
      <c r="CH294" s="105"/>
    </row>
    <row r="295" spans="1:86">
      <c r="A295" s="105">
        <v>71</v>
      </c>
      <c r="B295" s="105" t="s">
        <v>282</v>
      </c>
      <c r="C295" s="105" t="s">
        <v>244</v>
      </c>
      <c r="D295" s="105" t="s">
        <v>3021</v>
      </c>
      <c r="E295" s="105">
        <v>2016</v>
      </c>
      <c r="F295" s="105" t="s">
        <v>2991</v>
      </c>
      <c r="G295" s="66" t="s">
        <v>2992</v>
      </c>
      <c r="H295" s="129" t="s">
        <v>2993</v>
      </c>
      <c r="I295" s="129" t="s">
        <v>2994</v>
      </c>
      <c r="J295" s="129" t="s">
        <v>2032</v>
      </c>
      <c r="K295" s="129" t="s">
        <v>2995</v>
      </c>
      <c r="L295" s="66" t="s">
        <v>2996</v>
      </c>
      <c r="M295" s="66" t="s">
        <v>2997</v>
      </c>
      <c r="N295" s="107" t="s">
        <v>15</v>
      </c>
      <c r="O295" s="107" t="s">
        <v>5740</v>
      </c>
      <c r="P295" s="107" t="s">
        <v>5740</v>
      </c>
      <c r="Q295" s="107" t="s">
        <v>5577</v>
      </c>
      <c r="R295" s="107" t="s">
        <v>3017</v>
      </c>
      <c r="S295" s="107" t="s">
        <v>3018</v>
      </c>
      <c r="T295" s="107" t="s">
        <v>10</v>
      </c>
      <c r="U295" s="107" t="str">
        <f>INDEX(Outcome_GWASs!H:H,MATCH(Charlie!S295,Outcome_GWASs!C:C,0))</f>
        <v xml:space="preserve">both </v>
      </c>
      <c r="V295" s="107">
        <f>INDEX(Outcome_GWASs!F:F,MATCH(Charlie!S295,Outcome_GWASs!C:C,0))</f>
        <v>1800</v>
      </c>
      <c r="W295" s="107">
        <f>INDEX(Outcome_GWASs!G:G,MATCH(Charlie!S295,Outcome_GWASs!C:C,0))</f>
        <v>2690</v>
      </c>
      <c r="X295" s="107">
        <f>INDEX(Outcome_GWASs!F:F,MATCH(Charlie!S295,Outcome_GWASs!C:C,0))</f>
        <v>1800</v>
      </c>
      <c r="Y295" s="107">
        <f>INDEX(Outcome_GWASs!G:G,MATCH(Charlie!S295,Outcome_GWASs!C:C,0))</f>
        <v>2690</v>
      </c>
      <c r="Z295" s="107" t="s">
        <v>10</v>
      </c>
      <c r="AA295" s="107" t="s">
        <v>3000</v>
      </c>
      <c r="AB295" s="107" t="str">
        <f>INDEX(Outcome_GWASs!E:E,MATCH(Charlie!S295,Outcome_GWASs!C:C,0))</f>
        <v>European</v>
      </c>
      <c r="AC295" s="120" t="s">
        <v>160</v>
      </c>
      <c r="AD295" s="120" t="s">
        <v>160</v>
      </c>
      <c r="AE295" s="107" t="s">
        <v>1979</v>
      </c>
      <c r="AF295" s="107"/>
      <c r="AG295" s="107" t="s">
        <v>295</v>
      </c>
      <c r="AH295" s="107">
        <v>190803</v>
      </c>
      <c r="AI295" s="120">
        <f>INDEX(Exposure_GWASs!F:F,MATCH(Charlie!AE295,Exposure_GWASs!C:C,0))</f>
        <v>190803</v>
      </c>
      <c r="AJ295" s="107" t="s">
        <v>10</v>
      </c>
      <c r="AK295" s="107" t="s">
        <v>2465</v>
      </c>
      <c r="AL295" s="107" t="s">
        <v>273</v>
      </c>
      <c r="AM295" s="107" t="s">
        <v>1009</v>
      </c>
      <c r="AN295" s="107" t="s">
        <v>1009</v>
      </c>
      <c r="AO295" s="107" t="s">
        <v>1009</v>
      </c>
      <c r="AP295" s="107" t="s">
        <v>1009</v>
      </c>
      <c r="AQ295" s="107" t="s">
        <v>138</v>
      </c>
      <c r="AR295" s="107" t="s">
        <v>1009</v>
      </c>
      <c r="AS295" s="107" t="s">
        <v>1009</v>
      </c>
      <c r="AT295" s="107" t="s">
        <v>1009</v>
      </c>
      <c r="AU295" s="107" t="s">
        <v>10</v>
      </c>
      <c r="AV295" s="107">
        <v>14</v>
      </c>
      <c r="AW295" s="107" t="s">
        <v>10</v>
      </c>
      <c r="AX295" s="107">
        <f>INDEX(Exposure_GWASs!S:S,MATCH(Charlie!AE295,Exposure_GWASs!C:C,0))</f>
        <v>14</v>
      </c>
      <c r="AY295" s="105" t="s">
        <v>10</v>
      </c>
      <c r="AZ295" s="105" t="s">
        <v>1009</v>
      </c>
      <c r="BA295" s="105" t="s">
        <v>10</v>
      </c>
      <c r="BB295" s="107" t="s">
        <v>19</v>
      </c>
      <c r="BC295" s="105" t="s">
        <v>17</v>
      </c>
      <c r="BD295" s="105"/>
      <c r="BE295" s="105"/>
      <c r="BF295" s="105"/>
      <c r="BG295" s="105"/>
      <c r="BH295" s="105" t="s">
        <v>3003</v>
      </c>
      <c r="BI295" s="105" t="s">
        <v>1009</v>
      </c>
      <c r="BJ295" s="105" t="s">
        <v>1065</v>
      </c>
      <c r="BK295" s="105" t="s">
        <v>3004</v>
      </c>
      <c r="BL295" s="105" t="s">
        <v>11</v>
      </c>
      <c r="BM295" s="105" t="s">
        <v>11</v>
      </c>
      <c r="BN295" s="105" t="s">
        <v>1009</v>
      </c>
      <c r="BO295" s="105" t="s">
        <v>167</v>
      </c>
      <c r="BP295" s="105" t="s">
        <v>2538</v>
      </c>
      <c r="BQ295" s="105" t="s">
        <v>1029</v>
      </c>
      <c r="BR295" s="105">
        <v>3.16</v>
      </c>
      <c r="BS295" s="105"/>
      <c r="BT295" s="105">
        <v>95</v>
      </c>
      <c r="BU295" s="105">
        <v>1.35</v>
      </c>
      <c r="BV295" s="105">
        <v>7.4</v>
      </c>
      <c r="BW295" s="105">
        <v>8.0000000000000002E-3</v>
      </c>
      <c r="BX295" s="120" t="s">
        <v>10</v>
      </c>
      <c r="BY295" s="120" t="s">
        <v>10</v>
      </c>
      <c r="BZ295" s="105" t="s">
        <v>1009</v>
      </c>
      <c r="CA295" s="105" t="s">
        <v>3005</v>
      </c>
      <c r="CB295" s="105" t="s">
        <v>1009</v>
      </c>
      <c r="CC295" s="105" t="s">
        <v>10</v>
      </c>
      <c r="CD295" s="106" t="s">
        <v>10</v>
      </c>
      <c r="CE295" s="105"/>
      <c r="CF295" s="105"/>
      <c r="CG295" s="105"/>
      <c r="CH295" s="105"/>
    </row>
    <row r="296" spans="1:86">
      <c r="A296" s="105">
        <v>71</v>
      </c>
      <c r="B296" s="105" t="s">
        <v>282</v>
      </c>
      <c r="C296" s="105" t="s">
        <v>244</v>
      </c>
      <c r="D296" s="105" t="s">
        <v>3021</v>
      </c>
      <c r="E296" s="105">
        <v>2016</v>
      </c>
      <c r="F296" s="105" t="s">
        <v>2991</v>
      </c>
      <c r="G296" s="66" t="s">
        <v>2992</v>
      </c>
      <c r="H296" s="129" t="s">
        <v>2993</v>
      </c>
      <c r="I296" s="129" t="s">
        <v>2994</v>
      </c>
      <c r="J296" s="129" t="s">
        <v>2032</v>
      </c>
      <c r="K296" s="129" t="s">
        <v>2995</v>
      </c>
      <c r="L296" s="66" t="s">
        <v>2996</v>
      </c>
      <c r="M296" s="66" t="s">
        <v>2997</v>
      </c>
      <c r="N296" s="107" t="s">
        <v>15</v>
      </c>
      <c r="O296" s="107" t="s">
        <v>5740</v>
      </c>
      <c r="P296" s="107" t="s">
        <v>5740</v>
      </c>
      <c r="Q296" s="107" t="s">
        <v>5577</v>
      </c>
      <c r="R296" s="107" t="s">
        <v>3019</v>
      </c>
      <c r="S296" s="107" t="s">
        <v>3020</v>
      </c>
      <c r="T296" s="107" t="s">
        <v>10</v>
      </c>
      <c r="U296" s="107" t="str">
        <f>INDEX(Outcome_GWASs!H:H,MATCH(Charlie!S296,Outcome_GWASs!C:C,0))</f>
        <v xml:space="preserve">both </v>
      </c>
      <c r="V296" s="107">
        <f>INDEX(Outcome_GWASs!F:F,MATCH(Charlie!S296,Outcome_GWASs!C:C,0))</f>
        <v>13656</v>
      </c>
      <c r="W296" s="107">
        <f>INDEX(Outcome_GWASs!G:G,MATCH(Charlie!S296,Outcome_GWASs!C:C,0))</f>
        <v>21667</v>
      </c>
      <c r="X296" s="107">
        <f>INDEX(Outcome_GWASs!F:F,MATCH(Charlie!S296,Outcome_GWASs!C:C,0))</f>
        <v>13656</v>
      </c>
      <c r="Y296" s="107">
        <f>INDEX(Outcome_GWASs!G:G,MATCH(Charlie!S296,Outcome_GWASs!C:C,0))</f>
        <v>21667</v>
      </c>
      <c r="Z296" s="107" t="s">
        <v>10</v>
      </c>
      <c r="AA296" s="107" t="s">
        <v>3000</v>
      </c>
      <c r="AB296" s="107" t="str">
        <f>INDEX(Outcome_GWASs!E:E,MATCH(Charlie!S296,Outcome_GWASs!C:C,0))</f>
        <v xml:space="preserve">European </v>
      </c>
      <c r="AC296" s="120" t="s">
        <v>160</v>
      </c>
      <c r="AD296" s="120" t="s">
        <v>160</v>
      </c>
      <c r="AE296" s="107" t="s">
        <v>1979</v>
      </c>
      <c r="AF296" s="107"/>
      <c r="AG296" s="107" t="s">
        <v>295</v>
      </c>
      <c r="AH296" s="107">
        <v>190803</v>
      </c>
      <c r="AI296" s="120">
        <f>INDEX(Exposure_GWASs!F:F,MATCH(Charlie!AE296,Exposure_GWASs!C:C,0))</f>
        <v>190803</v>
      </c>
      <c r="AJ296" s="107" t="s">
        <v>10</v>
      </c>
      <c r="AK296" s="107" t="s">
        <v>2465</v>
      </c>
      <c r="AL296" s="107" t="s">
        <v>273</v>
      </c>
      <c r="AM296" s="107" t="s">
        <v>1009</v>
      </c>
      <c r="AN296" s="107" t="s">
        <v>1009</v>
      </c>
      <c r="AO296" s="107" t="s">
        <v>1009</v>
      </c>
      <c r="AP296" s="107" t="s">
        <v>1009</v>
      </c>
      <c r="AQ296" s="107" t="s">
        <v>138</v>
      </c>
      <c r="AR296" s="107" t="s">
        <v>1009</v>
      </c>
      <c r="AS296" s="107" t="s">
        <v>1009</v>
      </c>
      <c r="AT296" s="107" t="s">
        <v>1009</v>
      </c>
      <c r="AU296" s="107" t="s">
        <v>10</v>
      </c>
      <c r="AV296" s="107">
        <v>14</v>
      </c>
      <c r="AW296" s="107" t="s">
        <v>10</v>
      </c>
      <c r="AX296" s="107">
        <f>INDEX(Exposure_GWASs!S:S,MATCH(Charlie!AE296,Exposure_GWASs!C:C,0))</f>
        <v>14</v>
      </c>
      <c r="AY296" s="105" t="s">
        <v>10</v>
      </c>
      <c r="AZ296" s="105" t="s">
        <v>1009</v>
      </c>
      <c r="BA296" s="105" t="s">
        <v>10</v>
      </c>
      <c r="BB296" s="107" t="s">
        <v>19</v>
      </c>
      <c r="BC296" s="105" t="s">
        <v>17</v>
      </c>
      <c r="BD296" s="105"/>
      <c r="BE296" s="105"/>
      <c r="BF296" s="105"/>
      <c r="BG296" s="105"/>
      <c r="BH296" s="105" t="s">
        <v>3003</v>
      </c>
      <c r="BI296" s="105" t="s">
        <v>1009</v>
      </c>
      <c r="BJ296" s="105" t="s">
        <v>1065</v>
      </c>
      <c r="BK296" s="105" t="s">
        <v>3004</v>
      </c>
      <c r="BL296" s="105" t="s">
        <v>11</v>
      </c>
      <c r="BM296" s="105" t="s">
        <v>11</v>
      </c>
      <c r="BN296" s="105" t="s">
        <v>1009</v>
      </c>
      <c r="BO296" s="105" t="s">
        <v>167</v>
      </c>
      <c r="BP296" s="105" t="s">
        <v>2538</v>
      </c>
      <c r="BQ296" s="105" t="s">
        <v>1029</v>
      </c>
      <c r="BR296" s="105">
        <v>1.59</v>
      </c>
      <c r="BS296" s="105"/>
      <c r="BT296" s="105">
        <v>95</v>
      </c>
      <c r="BU296" s="105">
        <v>1.08</v>
      </c>
      <c r="BV296" s="105">
        <v>2.34</v>
      </c>
      <c r="BW296" s="105">
        <v>1.9E-2</v>
      </c>
      <c r="BX296" s="120" t="s">
        <v>10</v>
      </c>
      <c r="BY296" s="120" t="s">
        <v>10</v>
      </c>
      <c r="BZ296" s="105" t="s">
        <v>1009</v>
      </c>
      <c r="CA296" s="105" t="s">
        <v>3005</v>
      </c>
      <c r="CB296" s="105" t="s">
        <v>1009</v>
      </c>
      <c r="CC296" s="105" t="s">
        <v>10</v>
      </c>
      <c r="CD296" s="106" t="s">
        <v>10</v>
      </c>
    </row>
    <row r="297" spans="1:86">
      <c r="A297" s="105">
        <v>71</v>
      </c>
      <c r="B297" s="105" t="s">
        <v>282</v>
      </c>
      <c r="C297" s="105" t="s">
        <v>244</v>
      </c>
      <c r="D297" s="105" t="s">
        <v>3021</v>
      </c>
      <c r="E297" s="105">
        <v>2016</v>
      </c>
      <c r="F297" s="105" t="s">
        <v>2991</v>
      </c>
      <c r="G297" s="66" t="s">
        <v>2992</v>
      </c>
      <c r="H297" s="129" t="s">
        <v>2993</v>
      </c>
      <c r="I297" s="129" t="s">
        <v>2994</v>
      </c>
      <c r="J297" s="129" t="s">
        <v>2032</v>
      </c>
      <c r="K297" s="129" t="s">
        <v>2995</v>
      </c>
      <c r="L297" s="66" t="s">
        <v>2996</v>
      </c>
      <c r="M297" s="66" t="s">
        <v>2997</v>
      </c>
      <c r="N297" s="107" t="s">
        <v>15</v>
      </c>
      <c r="O297" s="107" t="s">
        <v>5740</v>
      </c>
      <c r="P297" s="107" t="s">
        <v>5740</v>
      </c>
      <c r="Q297" s="107" t="s">
        <v>5577</v>
      </c>
      <c r="R297" s="107" t="s">
        <v>2998</v>
      </c>
      <c r="S297" s="107" t="s">
        <v>2999</v>
      </c>
      <c r="T297" s="107" t="s">
        <v>10</v>
      </c>
      <c r="U297" s="107" t="str">
        <f>INDEX(Outcome_GWASs!H:H,MATCH(Charlie!S297,Outcome_GWASs!C:C,0))</f>
        <v xml:space="preserve">both </v>
      </c>
      <c r="V297" s="107">
        <f>INDEX(Outcome_GWASs!F:F,MATCH(Charlie!S297,Outcome_GWASs!C:C,0))</f>
        <v>1290</v>
      </c>
      <c r="W297" s="107">
        <f>INDEX(Outcome_GWASs!G:G,MATCH(Charlie!S297,Outcome_GWASs!C:C,0))</f>
        <v>1055</v>
      </c>
      <c r="X297" s="107">
        <f>INDEX(Outcome_GWASs!F:F,MATCH(Charlie!S297,Outcome_GWASs!C:C,0))</f>
        <v>1290</v>
      </c>
      <c r="Y297" s="107">
        <f>INDEX(Outcome_GWASs!G:G,MATCH(Charlie!S297,Outcome_GWASs!C:C,0))</f>
        <v>1055</v>
      </c>
      <c r="Z297" s="107" t="s">
        <v>10</v>
      </c>
      <c r="AA297" s="107" t="s">
        <v>3000</v>
      </c>
      <c r="AB297" s="107" t="str">
        <f>INDEX(Outcome_GWASs!E:E,MATCH(Charlie!S297,Outcome_GWASs!C:C,0))</f>
        <v>European</v>
      </c>
      <c r="AC297" s="120" t="s">
        <v>5523</v>
      </c>
      <c r="AD297" s="120" t="s">
        <v>5512</v>
      </c>
      <c r="AE297" s="107" t="s">
        <v>3022</v>
      </c>
      <c r="AF297" s="107"/>
      <c r="AG297" s="107" t="s">
        <v>295</v>
      </c>
      <c r="AH297" s="107">
        <v>9850</v>
      </c>
      <c r="AI297" s="120">
        <f>INDEX(Exposure_GWASs!F:F,MATCH(Charlie!AE297,Exposure_GWASs!C:C,0))</f>
        <v>9850</v>
      </c>
      <c r="AJ297" s="107" t="s">
        <v>10</v>
      </c>
      <c r="AK297" s="107" t="s">
        <v>2465</v>
      </c>
      <c r="AL297" s="107" t="s">
        <v>273</v>
      </c>
      <c r="AM297" s="107" t="s">
        <v>1009</v>
      </c>
      <c r="AN297" s="107" t="s">
        <v>1009</v>
      </c>
      <c r="AO297" s="107" t="s">
        <v>1009</v>
      </c>
      <c r="AP297" s="107" t="s">
        <v>1009</v>
      </c>
      <c r="AQ297" s="107" t="s">
        <v>138</v>
      </c>
      <c r="AR297" s="107" t="s">
        <v>1009</v>
      </c>
      <c r="AS297" s="107" t="s">
        <v>1009</v>
      </c>
      <c r="AT297" s="107" t="s">
        <v>1009</v>
      </c>
      <c r="AU297" s="107" t="s">
        <v>10</v>
      </c>
      <c r="AV297" s="107">
        <v>9</v>
      </c>
      <c r="AW297" s="107" t="s">
        <v>10</v>
      </c>
      <c r="AX297" s="107">
        <f>INDEX(Exposure_GWASs!S:S,MATCH(Charlie!AE297,Exposure_GWASs!C:C,0))</f>
        <v>9</v>
      </c>
      <c r="AY297" s="105" t="s">
        <v>10</v>
      </c>
      <c r="AZ297" s="105" t="s">
        <v>1009</v>
      </c>
      <c r="BA297" s="105" t="s">
        <v>10</v>
      </c>
      <c r="BB297" s="107" t="s">
        <v>19</v>
      </c>
      <c r="BC297" s="105" t="s">
        <v>17</v>
      </c>
      <c r="BD297" s="105"/>
      <c r="BE297" s="105"/>
      <c r="BF297" s="105"/>
      <c r="BG297" s="105"/>
      <c r="BH297" s="105" t="s">
        <v>3003</v>
      </c>
      <c r="BI297" s="105" t="s">
        <v>1009</v>
      </c>
      <c r="BJ297" s="105" t="s">
        <v>1065</v>
      </c>
      <c r="BK297" s="105" t="s">
        <v>3004</v>
      </c>
      <c r="BL297" s="105" t="s">
        <v>11</v>
      </c>
      <c r="BM297" s="105" t="s">
        <v>11</v>
      </c>
      <c r="BN297" s="105" t="s">
        <v>1009</v>
      </c>
      <c r="BO297" s="105" t="s">
        <v>167</v>
      </c>
      <c r="BP297" s="105" t="s">
        <v>2538</v>
      </c>
      <c r="BQ297" s="120" t="s">
        <v>1029</v>
      </c>
      <c r="BR297" s="120">
        <v>1.1100000000000001</v>
      </c>
      <c r="BT297" s="105">
        <v>95</v>
      </c>
      <c r="BU297" s="120">
        <v>0.94</v>
      </c>
      <c r="BV297" s="120">
        <v>1.31</v>
      </c>
      <c r="BW297" s="120">
        <v>0.21</v>
      </c>
      <c r="BX297" s="120" t="s">
        <v>10</v>
      </c>
      <c r="BY297" s="120" t="s">
        <v>10</v>
      </c>
      <c r="BZ297" s="105" t="s">
        <v>1009</v>
      </c>
      <c r="CA297" s="105" t="s">
        <v>3005</v>
      </c>
      <c r="CB297" s="105" t="s">
        <v>1009</v>
      </c>
      <c r="CC297" s="105" t="s">
        <v>10</v>
      </c>
      <c r="CD297" s="106" t="s">
        <v>10</v>
      </c>
    </row>
    <row r="298" spans="1:86">
      <c r="A298" s="105">
        <v>71</v>
      </c>
      <c r="B298" s="105" t="s">
        <v>282</v>
      </c>
      <c r="C298" s="105" t="s">
        <v>244</v>
      </c>
      <c r="D298" s="105" t="s">
        <v>3021</v>
      </c>
      <c r="E298" s="105">
        <v>2016</v>
      </c>
      <c r="F298" s="105" t="s">
        <v>2991</v>
      </c>
      <c r="G298" s="66" t="s">
        <v>2992</v>
      </c>
      <c r="H298" s="129" t="s">
        <v>2993</v>
      </c>
      <c r="I298" s="129" t="s">
        <v>2994</v>
      </c>
      <c r="J298" s="129" t="s">
        <v>2032</v>
      </c>
      <c r="K298" s="129" t="s">
        <v>2995</v>
      </c>
      <c r="L298" s="66" t="s">
        <v>2996</v>
      </c>
      <c r="M298" s="66" t="s">
        <v>2997</v>
      </c>
      <c r="N298" s="107" t="s">
        <v>15</v>
      </c>
      <c r="O298" s="107" t="s">
        <v>5740</v>
      </c>
      <c r="P298" s="107" t="s">
        <v>5740</v>
      </c>
      <c r="Q298" s="107" t="s">
        <v>5577</v>
      </c>
      <c r="R298" s="107" t="s">
        <v>3007</v>
      </c>
      <c r="S298" s="107" t="s">
        <v>3008</v>
      </c>
      <c r="T298" s="107" t="s">
        <v>10</v>
      </c>
      <c r="U298" s="107" t="str">
        <f>INDEX(Outcome_GWASs!H:H,MATCH(Charlie!S298,Outcome_GWASs!C:C,0))</f>
        <v xml:space="preserve">both </v>
      </c>
      <c r="V298" s="107">
        <f>INDEX(Outcome_GWASs!F:F,MATCH(Charlie!S298,Outcome_GWASs!C:C,0))</f>
        <v>796</v>
      </c>
      <c r="W298" s="107">
        <f>INDEX(Outcome_GWASs!G:G,MATCH(Charlie!S298,Outcome_GWASs!C:C,0))</f>
        <v>2236</v>
      </c>
      <c r="X298" s="107">
        <f>INDEX(Outcome_GWASs!F:F,MATCH(Charlie!S298,Outcome_GWASs!C:C,0))</f>
        <v>796</v>
      </c>
      <c r="Y298" s="107">
        <f>INDEX(Outcome_GWASs!G:G,MATCH(Charlie!S298,Outcome_GWASs!C:C,0))</f>
        <v>2236</v>
      </c>
      <c r="Z298" s="107" t="s">
        <v>10</v>
      </c>
      <c r="AA298" s="107" t="s">
        <v>3000</v>
      </c>
      <c r="AB298" s="107" t="str">
        <f>INDEX(Outcome_GWASs!E:E,MATCH(Charlie!S298,Outcome_GWASs!C:C,0))</f>
        <v>European</v>
      </c>
      <c r="AC298" s="120" t="s">
        <v>5523</v>
      </c>
      <c r="AD298" s="120" t="s">
        <v>5512</v>
      </c>
      <c r="AE298" s="107" t="s">
        <v>3022</v>
      </c>
      <c r="AF298" s="107"/>
      <c r="AG298" s="107" t="s">
        <v>295</v>
      </c>
      <c r="AH298" s="107">
        <v>9850</v>
      </c>
      <c r="AI298" s="120">
        <f>INDEX(Exposure_GWASs!F:F,MATCH(Charlie!AE298,Exposure_GWASs!C:C,0))</f>
        <v>9850</v>
      </c>
      <c r="AJ298" s="107" t="s">
        <v>10</v>
      </c>
      <c r="AK298" s="107" t="s">
        <v>2465</v>
      </c>
      <c r="AL298" s="107" t="s">
        <v>273</v>
      </c>
      <c r="AM298" s="107" t="s">
        <v>1009</v>
      </c>
      <c r="AN298" s="107" t="s">
        <v>1009</v>
      </c>
      <c r="AO298" s="107" t="s">
        <v>1009</v>
      </c>
      <c r="AP298" s="107" t="s">
        <v>1009</v>
      </c>
      <c r="AQ298" s="107" t="s">
        <v>138</v>
      </c>
      <c r="AR298" s="107" t="s">
        <v>1009</v>
      </c>
      <c r="AS298" s="107" t="s">
        <v>1009</v>
      </c>
      <c r="AT298" s="107" t="s">
        <v>1009</v>
      </c>
      <c r="AU298" s="107" t="s">
        <v>10</v>
      </c>
      <c r="AV298" s="107">
        <v>9</v>
      </c>
      <c r="AW298" s="107" t="s">
        <v>10</v>
      </c>
      <c r="AX298" s="107">
        <f>INDEX(Exposure_GWASs!S:S,MATCH(Charlie!AE298,Exposure_GWASs!C:C,0))</f>
        <v>9</v>
      </c>
      <c r="AY298" s="105" t="s">
        <v>10</v>
      </c>
      <c r="AZ298" s="105" t="s">
        <v>1009</v>
      </c>
      <c r="BA298" s="105" t="s">
        <v>10</v>
      </c>
      <c r="BB298" s="107" t="s">
        <v>19</v>
      </c>
      <c r="BC298" s="105" t="s">
        <v>17</v>
      </c>
      <c r="BD298" s="105"/>
      <c r="BE298" s="105"/>
      <c r="BF298" s="105"/>
      <c r="BG298" s="105"/>
      <c r="BH298" s="105" t="s">
        <v>3003</v>
      </c>
      <c r="BI298" s="105" t="s">
        <v>1009</v>
      </c>
      <c r="BJ298" s="105" t="s">
        <v>1065</v>
      </c>
      <c r="BK298" s="105" t="s">
        <v>3004</v>
      </c>
      <c r="BL298" s="105" t="s">
        <v>11</v>
      </c>
      <c r="BM298" s="105" t="s">
        <v>11</v>
      </c>
      <c r="BN298" s="105" t="s">
        <v>1009</v>
      </c>
      <c r="BO298" s="105" t="s">
        <v>167</v>
      </c>
      <c r="BP298" s="105" t="s">
        <v>2538</v>
      </c>
      <c r="BQ298" s="105" t="s">
        <v>1029</v>
      </c>
      <c r="BR298" s="120">
        <v>1.01</v>
      </c>
      <c r="BT298" s="105">
        <v>95</v>
      </c>
      <c r="BU298" s="120">
        <v>0.86</v>
      </c>
      <c r="BV298" s="120">
        <v>1.18</v>
      </c>
      <c r="BW298" s="120">
        <v>0.93</v>
      </c>
      <c r="BX298" s="120" t="s">
        <v>10</v>
      </c>
      <c r="BY298" s="120" t="s">
        <v>10</v>
      </c>
      <c r="BZ298" s="105" t="s">
        <v>1009</v>
      </c>
      <c r="CA298" s="105" t="s">
        <v>3005</v>
      </c>
      <c r="CB298" s="105" t="s">
        <v>1009</v>
      </c>
      <c r="CC298" s="105" t="s">
        <v>10</v>
      </c>
      <c r="CD298" s="106" t="s">
        <v>10</v>
      </c>
    </row>
    <row r="299" spans="1:86">
      <c r="A299" s="105">
        <v>71</v>
      </c>
      <c r="B299" s="105" t="s">
        <v>282</v>
      </c>
      <c r="C299" s="105" t="s">
        <v>244</v>
      </c>
      <c r="D299" s="105" t="s">
        <v>3021</v>
      </c>
      <c r="E299" s="105">
        <v>2016</v>
      </c>
      <c r="F299" s="105" t="s">
        <v>2991</v>
      </c>
      <c r="G299" s="66" t="s">
        <v>2992</v>
      </c>
      <c r="H299" s="129" t="s">
        <v>2993</v>
      </c>
      <c r="I299" s="129" t="s">
        <v>2994</v>
      </c>
      <c r="J299" s="129" t="s">
        <v>2032</v>
      </c>
      <c r="K299" s="129" t="s">
        <v>2995</v>
      </c>
      <c r="L299" s="66" t="s">
        <v>2996</v>
      </c>
      <c r="M299" s="66" t="s">
        <v>2997</v>
      </c>
      <c r="N299" s="107" t="s">
        <v>15</v>
      </c>
      <c r="O299" s="107" t="s">
        <v>5740</v>
      </c>
      <c r="P299" s="107" t="s">
        <v>5740</v>
      </c>
      <c r="Q299" s="107" t="s">
        <v>5577</v>
      </c>
      <c r="R299" s="107" t="s">
        <v>3009</v>
      </c>
      <c r="S299" s="107" t="s">
        <v>3010</v>
      </c>
      <c r="T299" s="107" t="s">
        <v>10</v>
      </c>
      <c r="U299" s="107" t="str">
        <f>INDEX(Outcome_GWASs!H:H,MATCH(Charlie!S299,Outcome_GWASs!C:C,0))</f>
        <v xml:space="preserve">both </v>
      </c>
      <c r="V299" s="107">
        <f>INDEX(Outcome_GWASs!F:F,MATCH(Charlie!S299,Outcome_GWASs!C:C,0))</f>
        <v>2244</v>
      </c>
      <c r="W299" s="107">
        <f>INDEX(Outcome_GWASs!G:G,MATCH(Charlie!S299,Outcome_GWASs!C:C,0))</f>
        <v>2162</v>
      </c>
      <c r="X299" s="107">
        <f>INDEX(Outcome_GWASs!F:F,MATCH(Charlie!S299,Outcome_GWASs!C:C,0))</f>
        <v>2244</v>
      </c>
      <c r="Y299" s="107">
        <f>INDEX(Outcome_GWASs!G:G,MATCH(Charlie!S299,Outcome_GWASs!C:C,0))</f>
        <v>2162</v>
      </c>
      <c r="Z299" s="107" t="s">
        <v>10</v>
      </c>
      <c r="AA299" s="107" t="s">
        <v>3000</v>
      </c>
      <c r="AB299" s="107" t="str">
        <f>INDEX(Outcome_GWASs!E:E,MATCH(Charlie!S299,Outcome_GWASs!C:C,0))</f>
        <v>European</v>
      </c>
      <c r="AC299" s="120" t="s">
        <v>5523</v>
      </c>
      <c r="AD299" s="120" t="s">
        <v>5512</v>
      </c>
      <c r="AE299" s="107" t="s">
        <v>3022</v>
      </c>
      <c r="AF299" s="107"/>
      <c r="AG299" s="107" t="s">
        <v>295</v>
      </c>
      <c r="AH299" s="107">
        <v>9850</v>
      </c>
      <c r="AI299" s="120">
        <f>INDEX(Exposure_GWASs!F:F,MATCH(Charlie!AE299,Exposure_GWASs!C:C,0))</f>
        <v>9850</v>
      </c>
      <c r="AJ299" s="107" t="s">
        <v>10</v>
      </c>
      <c r="AK299" s="107" t="s">
        <v>2465</v>
      </c>
      <c r="AL299" s="107" t="s">
        <v>273</v>
      </c>
      <c r="AM299" s="107" t="s">
        <v>1009</v>
      </c>
      <c r="AN299" s="107" t="s">
        <v>1009</v>
      </c>
      <c r="AO299" s="107" t="s">
        <v>1009</v>
      </c>
      <c r="AP299" s="107" t="s">
        <v>1009</v>
      </c>
      <c r="AQ299" s="107" t="s">
        <v>138</v>
      </c>
      <c r="AR299" s="107" t="s">
        <v>1009</v>
      </c>
      <c r="AS299" s="107" t="s">
        <v>1009</v>
      </c>
      <c r="AT299" s="107" t="s">
        <v>1009</v>
      </c>
      <c r="AU299" s="107" t="s">
        <v>10</v>
      </c>
      <c r="AV299" s="107">
        <v>9</v>
      </c>
      <c r="AW299" s="107" t="s">
        <v>10</v>
      </c>
      <c r="AX299" s="107">
        <f>INDEX(Exposure_GWASs!S:S,MATCH(Charlie!AE299,Exposure_GWASs!C:C,0))</f>
        <v>9</v>
      </c>
      <c r="AY299" s="105" t="s">
        <v>10</v>
      </c>
      <c r="AZ299" s="105" t="s">
        <v>1009</v>
      </c>
      <c r="BA299" s="105" t="s">
        <v>10</v>
      </c>
      <c r="BB299" s="107" t="s">
        <v>19</v>
      </c>
      <c r="BC299" s="105" t="s">
        <v>17</v>
      </c>
      <c r="BD299" s="105"/>
      <c r="BE299" s="105"/>
      <c r="BF299" s="105"/>
      <c r="BG299" s="105"/>
      <c r="BH299" s="105" t="s">
        <v>3003</v>
      </c>
      <c r="BI299" s="105" t="s">
        <v>1009</v>
      </c>
      <c r="BJ299" s="105" t="s">
        <v>1065</v>
      </c>
      <c r="BK299" s="105" t="s">
        <v>3004</v>
      </c>
      <c r="BL299" s="105" t="s">
        <v>11</v>
      </c>
      <c r="BM299" s="105" t="s">
        <v>11</v>
      </c>
      <c r="BN299" s="105" t="s">
        <v>1009</v>
      </c>
      <c r="BO299" s="105" t="s">
        <v>167</v>
      </c>
      <c r="BP299" s="105" t="s">
        <v>2538</v>
      </c>
      <c r="BQ299" s="105" t="s">
        <v>1029</v>
      </c>
      <c r="BR299" s="120">
        <v>1.02</v>
      </c>
      <c r="BT299" s="105">
        <v>95</v>
      </c>
      <c r="BU299" s="120">
        <v>0.9</v>
      </c>
      <c r="BV299" s="120">
        <v>1.1499999999999999</v>
      </c>
      <c r="BW299" s="120">
        <v>0.81</v>
      </c>
      <c r="BX299" s="120" t="s">
        <v>10</v>
      </c>
      <c r="BY299" s="120" t="s">
        <v>10</v>
      </c>
      <c r="BZ299" s="105" t="s">
        <v>1009</v>
      </c>
      <c r="CA299" s="105" t="s">
        <v>3005</v>
      </c>
      <c r="CB299" s="105" t="s">
        <v>1009</v>
      </c>
      <c r="CC299" s="105" t="s">
        <v>10</v>
      </c>
      <c r="CD299" s="106" t="s">
        <v>10</v>
      </c>
    </row>
    <row r="300" spans="1:86">
      <c r="A300" s="105">
        <v>71</v>
      </c>
      <c r="B300" s="105" t="s">
        <v>282</v>
      </c>
      <c r="C300" s="105" t="s">
        <v>244</v>
      </c>
      <c r="D300" s="105" t="s">
        <v>3021</v>
      </c>
      <c r="E300" s="105">
        <v>2016</v>
      </c>
      <c r="F300" s="105" t="s">
        <v>2991</v>
      </c>
      <c r="G300" s="66" t="s">
        <v>2992</v>
      </c>
      <c r="H300" s="129" t="s">
        <v>2993</v>
      </c>
      <c r="I300" s="129" t="s">
        <v>2994</v>
      </c>
      <c r="J300" s="129" t="s">
        <v>2032</v>
      </c>
      <c r="K300" s="129" t="s">
        <v>2995</v>
      </c>
      <c r="L300" s="66" t="s">
        <v>2996</v>
      </c>
      <c r="M300" s="66" t="s">
        <v>2997</v>
      </c>
      <c r="N300" s="107" t="s">
        <v>15</v>
      </c>
      <c r="O300" s="107" t="s">
        <v>5740</v>
      </c>
      <c r="P300" s="107" t="s">
        <v>5740</v>
      </c>
      <c r="Q300" s="107" t="s">
        <v>5577</v>
      </c>
      <c r="R300" s="107" t="s">
        <v>3011</v>
      </c>
      <c r="S300" s="107" t="s">
        <v>3012</v>
      </c>
      <c r="T300" s="107" t="s">
        <v>10</v>
      </c>
      <c r="U300" s="107" t="str">
        <f>INDEX(Outcome_GWASs!H:H,MATCH(Charlie!S300,Outcome_GWASs!C:C,0))</f>
        <v xml:space="preserve">both </v>
      </c>
      <c r="V300" s="107">
        <f>INDEX(Outcome_GWASs!F:F,MATCH(Charlie!S300,Outcome_GWASs!C:C,0))</f>
        <v>1172</v>
      </c>
      <c r="W300" s="107">
        <f>INDEX(Outcome_GWASs!G:G,MATCH(Charlie!S300,Outcome_GWASs!C:C,0))</f>
        <v>8266</v>
      </c>
      <c r="X300" s="107">
        <f>INDEX(Outcome_GWASs!F:F,MATCH(Charlie!S300,Outcome_GWASs!C:C,0))</f>
        <v>1172</v>
      </c>
      <c r="Y300" s="107">
        <f>INDEX(Outcome_GWASs!G:G,MATCH(Charlie!S300,Outcome_GWASs!C:C,0))</f>
        <v>8266</v>
      </c>
      <c r="Z300" s="107" t="s">
        <v>10</v>
      </c>
      <c r="AA300" s="107" t="s">
        <v>3000</v>
      </c>
      <c r="AB300" s="107" t="str">
        <f>INDEX(Outcome_GWASs!E:E,MATCH(Charlie!S300,Outcome_GWASs!C:C,0))</f>
        <v>European</v>
      </c>
      <c r="AC300" s="120" t="s">
        <v>5523</v>
      </c>
      <c r="AD300" s="120" t="s">
        <v>5512</v>
      </c>
      <c r="AE300" s="107" t="s">
        <v>3022</v>
      </c>
      <c r="AF300" s="107"/>
      <c r="AG300" s="107" t="s">
        <v>295</v>
      </c>
      <c r="AH300" s="107">
        <v>9850</v>
      </c>
      <c r="AI300" s="120">
        <f>INDEX(Exposure_GWASs!F:F,MATCH(Charlie!AE300,Exposure_GWASs!C:C,0))</f>
        <v>9850</v>
      </c>
      <c r="AJ300" s="107" t="s">
        <v>10</v>
      </c>
      <c r="AK300" s="107" t="s">
        <v>2465</v>
      </c>
      <c r="AL300" s="107" t="s">
        <v>273</v>
      </c>
      <c r="AM300" s="107" t="s">
        <v>1009</v>
      </c>
      <c r="AN300" s="107" t="s">
        <v>1009</v>
      </c>
      <c r="AO300" s="107" t="s">
        <v>1009</v>
      </c>
      <c r="AP300" s="107" t="s">
        <v>1009</v>
      </c>
      <c r="AQ300" s="107" t="s">
        <v>138</v>
      </c>
      <c r="AR300" s="107" t="s">
        <v>1009</v>
      </c>
      <c r="AS300" s="107" t="s">
        <v>1009</v>
      </c>
      <c r="AT300" s="107" t="s">
        <v>1009</v>
      </c>
      <c r="AU300" s="107" t="s">
        <v>10</v>
      </c>
      <c r="AV300" s="107">
        <v>9</v>
      </c>
      <c r="AW300" s="107" t="s">
        <v>10</v>
      </c>
      <c r="AX300" s="107">
        <f>INDEX(Exposure_GWASs!S:S,MATCH(Charlie!AE300,Exposure_GWASs!C:C,0))</f>
        <v>9</v>
      </c>
      <c r="AY300" s="105" t="s">
        <v>10</v>
      </c>
      <c r="AZ300" s="105" t="s">
        <v>1009</v>
      </c>
      <c r="BA300" s="105" t="s">
        <v>10</v>
      </c>
      <c r="BB300" s="107" t="s">
        <v>19</v>
      </c>
      <c r="BC300" s="105" t="s">
        <v>17</v>
      </c>
      <c r="BD300" s="105"/>
      <c r="BE300" s="105"/>
      <c r="BF300" s="105"/>
      <c r="BG300" s="105"/>
      <c r="BH300" s="105" t="s">
        <v>3003</v>
      </c>
      <c r="BI300" s="105" t="s">
        <v>1009</v>
      </c>
      <c r="BJ300" s="105" t="s">
        <v>1065</v>
      </c>
      <c r="BK300" s="105" t="s">
        <v>3004</v>
      </c>
      <c r="BL300" s="105" t="s">
        <v>11</v>
      </c>
      <c r="BM300" s="105" t="s">
        <v>11</v>
      </c>
      <c r="BN300" s="105" t="s">
        <v>1009</v>
      </c>
      <c r="BO300" s="105" t="s">
        <v>167</v>
      </c>
      <c r="BP300" s="105" t="s">
        <v>2538</v>
      </c>
      <c r="BQ300" s="120" t="s">
        <v>1029</v>
      </c>
      <c r="BR300" s="120">
        <v>1.05</v>
      </c>
      <c r="BT300" s="105">
        <v>95</v>
      </c>
      <c r="BU300" s="120">
        <v>0.93</v>
      </c>
      <c r="BV300" s="120">
        <v>1.19</v>
      </c>
      <c r="BW300" s="120">
        <v>0.39</v>
      </c>
      <c r="BX300" s="120" t="s">
        <v>10</v>
      </c>
      <c r="BY300" s="120" t="s">
        <v>10</v>
      </c>
      <c r="BZ300" s="105" t="s">
        <v>1009</v>
      </c>
      <c r="CA300" s="105" t="s">
        <v>3005</v>
      </c>
      <c r="CB300" s="105" t="s">
        <v>1009</v>
      </c>
      <c r="CC300" s="105" t="s">
        <v>10</v>
      </c>
      <c r="CD300" s="106" t="s">
        <v>10</v>
      </c>
    </row>
    <row r="301" spans="1:86">
      <c r="A301" s="105">
        <v>71</v>
      </c>
      <c r="B301" s="105" t="s">
        <v>282</v>
      </c>
      <c r="C301" s="105" t="s">
        <v>244</v>
      </c>
      <c r="D301" s="105" t="s">
        <v>3021</v>
      </c>
      <c r="E301" s="105">
        <v>2016</v>
      </c>
      <c r="F301" s="105" t="s">
        <v>2991</v>
      </c>
      <c r="G301" s="66" t="s">
        <v>2992</v>
      </c>
      <c r="H301" s="129" t="s">
        <v>2993</v>
      </c>
      <c r="I301" s="129" t="s">
        <v>2994</v>
      </c>
      <c r="J301" s="129" t="s">
        <v>2032</v>
      </c>
      <c r="K301" s="129" t="s">
        <v>2995</v>
      </c>
      <c r="L301" s="66" t="s">
        <v>2996</v>
      </c>
      <c r="M301" s="66" t="s">
        <v>2997</v>
      </c>
      <c r="N301" s="107" t="s">
        <v>15</v>
      </c>
      <c r="O301" s="107" t="s">
        <v>5740</v>
      </c>
      <c r="P301" s="107" t="s">
        <v>5740</v>
      </c>
      <c r="Q301" s="107" t="s">
        <v>5577</v>
      </c>
      <c r="R301" s="107" t="s">
        <v>3013</v>
      </c>
      <c r="S301" s="107" t="s">
        <v>3014</v>
      </c>
      <c r="T301" s="107" t="s">
        <v>10</v>
      </c>
      <c r="U301" s="107" t="str">
        <f>INDEX(Outcome_GWASs!H:H,MATCH(Charlie!S301,Outcome_GWASs!C:C,0))</f>
        <v xml:space="preserve">both </v>
      </c>
      <c r="V301" s="107">
        <f>INDEX(Outcome_GWASs!F:F,MATCH(Charlie!S301,Outcome_GWASs!C:C,0))</f>
        <v>940</v>
      </c>
      <c r="W301" s="107">
        <f>INDEX(Outcome_GWASs!G:G,MATCH(Charlie!S301,Outcome_GWASs!C:C,0))</f>
        <v>965</v>
      </c>
      <c r="X301" s="107">
        <f>INDEX(Outcome_GWASs!F:F,MATCH(Charlie!S301,Outcome_GWASs!C:C,0))</f>
        <v>940</v>
      </c>
      <c r="Y301" s="107">
        <f>INDEX(Outcome_GWASs!G:G,MATCH(Charlie!S301,Outcome_GWASs!C:C,0))</f>
        <v>965</v>
      </c>
      <c r="Z301" s="107" t="s">
        <v>10</v>
      </c>
      <c r="AA301" s="107" t="s">
        <v>3000</v>
      </c>
      <c r="AB301" s="107" t="str">
        <f>INDEX(Outcome_GWASs!E:E,MATCH(Charlie!S301,Outcome_GWASs!C:C,0))</f>
        <v>European</v>
      </c>
      <c r="AC301" s="120" t="s">
        <v>5523</v>
      </c>
      <c r="AD301" s="120" t="s">
        <v>5512</v>
      </c>
      <c r="AE301" s="107" t="s">
        <v>3022</v>
      </c>
      <c r="AF301" s="107"/>
      <c r="AG301" s="107" t="s">
        <v>295</v>
      </c>
      <c r="AH301" s="107">
        <v>9850</v>
      </c>
      <c r="AI301" s="120">
        <f>INDEX(Exposure_GWASs!F:F,MATCH(Charlie!AE301,Exposure_GWASs!C:C,0))</f>
        <v>9850</v>
      </c>
      <c r="AJ301" s="107" t="s">
        <v>10</v>
      </c>
      <c r="AK301" s="107" t="s">
        <v>2465</v>
      </c>
      <c r="AL301" s="107" t="s">
        <v>273</v>
      </c>
      <c r="AM301" s="107" t="s">
        <v>1009</v>
      </c>
      <c r="AN301" s="107" t="s">
        <v>1009</v>
      </c>
      <c r="AO301" s="107" t="s">
        <v>1009</v>
      </c>
      <c r="AP301" s="107" t="s">
        <v>1009</v>
      </c>
      <c r="AQ301" s="107" t="s">
        <v>138</v>
      </c>
      <c r="AR301" s="107" t="s">
        <v>1009</v>
      </c>
      <c r="AS301" s="107" t="s">
        <v>1009</v>
      </c>
      <c r="AT301" s="107" t="s">
        <v>1009</v>
      </c>
      <c r="AU301" s="107" t="s">
        <v>10</v>
      </c>
      <c r="AV301" s="107">
        <v>9</v>
      </c>
      <c r="AW301" s="107" t="s">
        <v>10</v>
      </c>
      <c r="AX301" s="107">
        <f>INDEX(Exposure_GWASs!S:S,MATCH(Charlie!AE301,Exposure_GWASs!C:C,0))</f>
        <v>9</v>
      </c>
      <c r="AY301" s="105" t="s">
        <v>10</v>
      </c>
      <c r="AZ301" s="105" t="s">
        <v>1009</v>
      </c>
      <c r="BA301" s="105" t="s">
        <v>10</v>
      </c>
      <c r="BB301" s="107" t="s">
        <v>19</v>
      </c>
      <c r="BC301" s="105" t="s">
        <v>17</v>
      </c>
      <c r="BD301" s="105"/>
      <c r="BE301" s="105"/>
      <c r="BF301" s="105"/>
      <c r="BG301" s="105"/>
      <c r="BH301" s="105" t="s">
        <v>3003</v>
      </c>
      <c r="BI301" s="105" t="s">
        <v>1009</v>
      </c>
      <c r="BJ301" s="105" t="s">
        <v>1065</v>
      </c>
      <c r="BK301" s="105" t="s">
        <v>3004</v>
      </c>
      <c r="BL301" s="105" t="s">
        <v>11</v>
      </c>
      <c r="BM301" s="105" t="s">
        <v>11</v>
      </c>
      <c r="BN301" s="105" t="s">
        <v>1009</v>
      </c>
      <c r="BO301" s="105" t="s">
        <v>167</v>
      </c>
      <c r="BP301" s="105" t="s">
        <v>2538</v>
      </c>
      <c r="BQ301" s="105" t="s">
        <v>1029</v>
      </c>
      <c r="BR301" s="120">
        <v>1.03</v>
      </c>
      <c r="BT301" s="105">
        <v>95</v>
      </c>
      <c r="BU301" s="120">
        <v>0.86</v>
      </c>
      <c r="BV301" s="120">
        <v>1.24</v>
      </c>
      <c r="BW301" s="120">
        <v>0.71</v>
      </c>
      <c r="BX301" s="120" t="s">
        <v>10</v>
      </c>
      <c r="BY301" s="120" t="s">
        <v>10</v>
      </c>
      <c r="BZ301" s="105" t="s">
        <v>1009</v>
      </c>
      <c r="CA301" s="105" t="s">
        <v>3005</v>
      </c>
      <c r="CB301" s="105" t="s">
        <v>1009</v>
      </c>
      <c r="CC301" s="105" t="s">
        <v>10</v>
      </c>
      <c r="CD301" s="106" t="s">
        <v>10</v>
      </c>
    </row>
    <row r="302" spans="1:86">
      <c r="A302" s="105">
        <v>71</v>
      </c>
      <c r="B302" s="105" t="s">
        <v>282</v>
      </c>
      <c r="C302" s="105" t="s">
        <v>244</v>
      </c>
      <c r="D302" s="105" t="s">
        <v>3021</v>
      </c>
      <c r="E302" s="105">
        <v>2016</v>
      </c>
      <c r="F302" s="105" t="s">
        <v>2991</v>
      </c>
      <c r="G302" s="66" t="s">
        <v>2992</v>
      </c>
      <c r="H302" s="129" t="s">
        <v>2993</v>
      </c>
      <c r="I302" s="129" t="s">
        <v>2994</v>
      </c>
      <c r="J302" s="129" t="s">
        <v>2032</v>
      </c>
      <c r="K302" s="129" t="s">
        <v>2995</v>
      </c>
      <c r="L302" s="66" t="s">
        <v>2996</v>
      </c>
      <c r="M302" s="66" t="s">
        <v>2997</v>
      </c>
      <c r="N302" s="107" t="s">
        <v>15</v>
      </c>
      <c r="O302" s="107" t="s">
        <v>5740</v>
      </c>
      <c r="P302" s="107" t="s">
        <v>5740</v>
      </c>
      <c r="Q302" s="107" t="s">
        <v>5577</v>
      </c>
      <c r="R302" s="107" t="s">
        <v>3015</v>
      </c>
      <c r="S302" s="107" t="s">
        <v>3016</v>
      </c>
      <c r="T302" s="107" t="s">
        <v>10</v>
      </c>
      <c r="U302" s="107" t="str">
        <f>INDEX(Outcome_GWASs!H:H,MATCH(Charlie!S302,Outcome_GWASs!C:C,0))</f>
        <v xml:space="preserve">both </v>
      </c>
      <c r="V302" s="107">
        <f>INDEX(Outcome_GWASs!F:F,MATCH(Charlie!S302,Outcome_GWASs!C:C,0))</f>
        <v>1012</v>
      </c>
      <c r="W302" s="107">
        <f>INDEX(Outcome_GWASs!G:G,MATCH(Charlie!S302,Outcome_GWASs!C:C,0))</f>
        <v>1012</v>
      </c>
      <c r="X302" s="107">
        <f>INDEX(Outcome_GWASs!F:F,MATCH(Charlie!S302,Outcome_GWASs!C:C,0))</f>
        <v>1012</v>
      </c>
      <c r="Y302" s="107">
        <f>INDEX(Outcome_GWASs!G:G,MATCH(Charlie!S302,Outcome_GWASs!C:C,0))</f>
        <v>1012</v>
      </c>
      <c r="Z302" s="107" t="s">
        <v>10</v>
      </c>
      <c r="AA302" s="107" t="s">
        <v>3000</v>
      </c>
      <c r="AB302" s="107" t="str">
        <f>INDEX(Outcome_GWASs!E:E,MATCH(Charlie!S302,Outcome_GWASs!C:C,0))</f>
        <v>European</v>
      </c>
      <c r="AC302" s="120" t="s">
        <v>5523</v>
      </c>
      <c r="AD302" s="120" t="s">
        <v>5512</v>
      </c>
      <c r="AE302" s="107" t="s">
        <v>3022</v>
      </c>
      <c r="AF302" s="107"/>
      <c r="AG302" s="107" t="s">
        <v>295</v>
      </c>
      <c r="AH302" s="107">
        <v>9850</v>
      </c>
      <c r="AI302" s="120">
        <f>INDEX(Exposure_GWASs!F:F,MATCH(Charlie!AE302,Exposure_GWASs!C:C,0))</f>
        <v>9850</v>
      </c>
      <c r="AJ302" s="107" t="s">
        <v>10</v>
      </c>
      <c r="AK302" s="107" t="s">
        <v>2465</v>
      </c>
      <c r="AL302" s="107" t="s">
        <v>273</v>
      </c>
      <c r="AM302" s="107" t="s">
        <v>1009</v>
      </c>
      <c r="AN302" s="107" t="s">
        <v>1009</v>
      </c>
      <c r="AO302" s="107" t="s">
        <v>1009</v>
      </c>
      <c r="AP302" s="107" t="s">
        <v>1009</v>
      </c>
      <c r="AQ302" s="107" t="s">
        <v>138</v>
      </c>
      <c r="AR302" s="107" t="s">
        <v>1009</v>
      </c>
      <c r="AS302" s="107" t="s">
        <v>1009</v>
      </c>
      <c r="AT302" s="107" t="s">
        <v>1009</v>
      </c>
      <c r="AU302" s="107" t="s">
        <v>10</v>
      </c>
      <c r="AV302" s="107">
        <v>9</v>
      </c>
      <c r="AW302" s="107" t="s">
        <v>10</v>
      </c>
      <c r="AX302" s="107">
        <f>INDEX(Exposure_GWASs!S:S,MATCH(Charlie!AE302,Exposure_GWASs!C:C,0))</f>
        <v>9</v>
      </c>
      <c r="AY302" s="105" t="s">
        <v>10</v>
      </c>
      <c r="AZ302" s="105" t="s">
        <v>1009</v>
      </c>
      <c r="BA302" s="105" t="s">
        <v>10</v>
      </c>
      <c r="BB302" s="107" t="s">
        <v>19</v>
      </c>
      <c r="BC302" s="105" t="s">
        <v>17</v>
      </c>
      <c r="BD302" s="105"/>
      <c r="BE302" s="105"/>
      <c r="BF302" s="105"/>
      <c r="BG302" s="105"/>
      <c r="BH302" s="105" t="s">
        <v>3003</v>
      </c>
      <c r="BI302" s="105" t="s">
        <v>1009</v>
      </c>
      <c r="BJ302" s="105" t="s">
        <v>1065</v>
      </c>
      <c r="BK302" s="105" t="s">
        <v>3004</v>
      </c>
      <c r="BL302" s="105" t="s">
        <v>11</v>
      </c>
      <c r="BM302" s="105" t="s">
        <v>11</v>
      </c>
      <c r="BN302" s="105" t="s">
        <v>1009</v>
      </c>
      <c r="BO302" s="105" t="s">
        <v>167</v>
      </c>
      <c r="BP302" s="105" t="s">
        <v>2538</v>
      </c>
      <c r="BQ302" s="105" t="s">
        <v>1029</v>
      </c>
      <c r="BR302" s="120">
        <v>1.03</v>
      </c>
      <c r="BT302" s="105">
        <v>95</v>
      </c>
      <c r="BU302" s="120">
        <v>0.86</v>
      </c>
      <c r="BV302" s="120">
        <v>1.22</v>
      </c>
      <c r="BW302" s="120">
        <v>0.78</v>
      </c>
      <c r="BX302" s="120" t="s">
        <v>10</v>
      </c>
      <c r="BY302" s="120" t="s">
        <v>10</v>
      </c>
      <c r="BZ302" s="105" t="s">
        <v>1009</v>
      </c>
      <c r="CA302" s="105" t="s">
        <v>3005</v>
      </c>
      <c r="CB302" s="105" t="s">
        <v>1009</v>
      </c>
      <c r="CC302" s="105" t="s">
        <v>10</v>
      </c>
      <c r="CD302" s="106" t="s">
        <v>10</v>
      </c>
    </row>
    <row r="303" spans="1:86">
      <c r="A303" s="105">
        <v>71</v>
      </c>
      <c r="B303" s="105" t="s">
        <v>282</v>
      </c>
      <c r="C303" s="105" t="s">
        <v>244</v>
      </c>
      <c r="D303" s="105" t="s">
        <v>3021</v>
      </c>
      <c r="E303" s="105">
        <v>2016</v>
      </c>
      <c r="F303" s="105" t="s">
        <v>2991</v>
      </c>
      <c r="G303" s="66" t="s">
        <v>2992</v>
      </c>
      <c r="H303" s="129" t="s">
        <v>2993</v>
      </c>
      <c r="I303" s="129" t="s">
        <v>2994</v>
      </c>
      <c r="J303" s="129" t="s">
        <v>2032</v>
      </c>
      <c r="K303" s="129" t="s">
        <v>2995</v>
      </c>
      <c r="L303" s="66" t="s">
        <v>2996</v>
      </c>
      <c r="M303" s="66" t="s">
        <v>2997</v>
      </c>
      <c r="N303" s="107" t="s">
        <v>15</v>
      </c>
      <c r="O303" s="107" t="s">
        <v>5740</v>
      </c>
      <c r="P303" s="107" t="s">
        <v>5740</v>
      </c>
      <c r="Q303" s="107" t="s">
        <v>5577</v>
      </c>
      <c r="R303" s="107" t="s">
        <v>3017</v>
      </c>
      <c r="S303" s="107" t="s">
        <v>3018</v>
      </c>
      <c r="T303" s="107" t="s">
        <v>10</v>
      </c>
      <c r="U303" s="107" t="str">
        <f>INDEX(Outcome_GWASs!H:H,MATCH(Charlie!S303,Outcome_GWASs!C:C,0))</f>
        <v xml:space="preserve">both </v>
      </c>
      <c r="V303" s="107">
        <f>INDEX(Outcome_GWASs!F:F,MATCH(Charlie!S303,Outcome_GWASs!C:C,0))</f>
        <v>1800</v>
      </c>
      <c r="W303" s="107">
        <f>INDEX(Outcome_GWASs!G:G,MATCH(Charlie!S303,Outcome_GWASs!C:C,0))</f>
        <v>2690</v>
      </c>
      <c r="X303" s="107">
        <f>INDEX(Outcome_GWASs!F:F,MATCH(Charlie!S303,Outcome_GWASs!C:C,0))</f>
        <v>1800</v>
      </c>
      <c r="Y303" s="107">
        <f>INDEX(Outcome_GWASs!G:G,MATCH(Charlie!S303,Outcome_GWASs!C:C,0))</f>
        <v>2690</v>
      </c>
      <c r="Z303" s="107" t="s">
        <v>10</v>
      </c>
      <c r="AA303" s="107" t="s">
        <v>3000</v>
      </c>
      <c r="AB303" s="107" t="str">
        <f>INDEX(Outcome_GWASs!E:E,MATCH(Charlie!S303,Outcome_GWASs!C:C,0))</f>
        <v>European</v>
      </c>
      <c r="AC303" s="120" t="s">
        <v>5523</v>
      </c>
      <c r="AD303" s="120" t="s">
        <v>5512</v>
      </c>
      <c r="AE303" s="107" t="s">
        <v>3022</v>
      </c>
      <c r="AF303" s="107"/>
      <c r="AG303" s="107" t="s">
        <v>295</v>
      </c>
      <c r="AH303" s="107">
        <v>9850</v>
      </c>
      <c r="AI303" s="120">
        <f>INDEX(Exposure_GWASs!F:F,MATCH(Charlie!AE303,Exposure_GWASs!C:C,0))</f>
        <v>9850</v>
      </c>
      <c r="AJ303" s="107" t="s">
        <v>10</v>
      </c>
      <c r="AK303" s="107" t="s">
        <v>2465</v>
      </c>
      <c r="AL303" s="107" t="s">
        <v>273</v>
      </c>
      <c r="AM303" s="107" t="s">
        <v>1009</v>
      </c>
      <c r="AN303" s="107" t="s">
        <v>1009</v>
      </c>
      <c r="AO303" s="107" t="s">
        <v>1009</v>
      </c>
      <c r="AP303" s="107" t="s">
        <v>1009</v>
      </c>
      <c r="AQ303" s="107" t="s">
        <v>138</v>
      </c>
      <c r="AR303" s="107" t="s">
        <v>1009</v>
      </c>
      <c r="AS303" s="107" t="s">
        <v>1009</v>
      </c>
      <c r="AT303" s="107" t="s">
        <v>1009</v>
      </c>
      <c r="AU303" s="107" t="s">
        <v>10</v>
      </c>
      <c r="AV303" s="107">
        <v>9</v>
      </c>
      <c r="AW303" s="107" t="s">
        <v>10</v>
      </c>
      <c r="AX303" s="107">
        <f>INDEX(Exposure_GWASs!S:S,MATCH(Charlie!AE303,Exposure_GWASs!C:C,0))</f>
        <v>9</v>
      </c>
      <c r="AY303" s="105" t="s">
        <v>10</v>
      </c>
      <c r="AZ303" s="105" t="s">
        <v>1009</v>
      </c>
      <c r="BA303" s="105" t="s">
        <v>10</v>
      </c>
      <c r="BB303" s="107" t="s">
        <v>19</v>
      </c>
      <c r="BC303" s="105" t="s">
        <v>17</v>
      </c>
      <c r="BD303" s="105"/>
      <c r="BE303" s="105"/>
      <c r="BF303" s="105"/>
      <c r="BG303" s="105"/>
      <c r="BH303" s="105" t="s">
        <v>3003</v>
      </c>
      <c r="BI303" s="105" t="s">
        <v>1009</v>
      </c>
      <c r="BJ303" s="105" t="s">
        <v>1065</v>
      </c>
      <c r="BK303" s="105" t="s">
        <v>3004</v>
      </c>
      <c r="BL303" s="105" t="s">
        <v>11</v>
      </c>
      <c r="BM303" s="105" t="s">
        <v>11</v>
      </c>
      <c r="BN303" s="105" t="s">
        <v>1009</v>
      </c>
      <c r="BO303" s="105" t="s">
        <v>167</v>
      </c>
      <c r="BP303" s="105" t="s">
        <v>2538</v>
      </c>
      <c r="BQ303" s="120" t="s">
        <v>1029</v>
      </c>
      <c r="BR303" s="120">
        <v>1.18</v>
      </c>
      <c r="BT303" s="105">
        <v>95</v>
      </c>
      <c r="BU303" s="120">
        <v>1.05</v>
      </c>
      <c r="BV303" s="120">
        <v>1.33</v>
      </c>
      <c r="BW303" s="120">
        <v>6.4000000000000003E-3</v>
      </c>
      <c r="BX303" s="120" t="s">
        <v>10</v>
      </c>
      <c r="BY303" s="120" t="s">
        <v>10</v>
      </c>
      <c r="BZ303" s="105" t="s">
        <v>1009</v>
      </c>
      <c r="CA303" s="105" t="s">
        <v>3005</v>
      </c>
      <c r="CB303" s="105" t="s">
        <v>1009</v>
      </c>
      <c r="CC303" s="105" t="s">
        <v>10</v>
      </c>
      <c r="CD303" s="106" t="s">
        <v>10</v>
      </c>
    </row>
    <row r="304" spans="1:86">
      <c r="A304" s="105">
        <v>71</v>
      </c>
      <c r="B304" s="105" t="s">
        <v>282</v>
      </c>
      <c r="C304" s="105" t="s">
        <v>244</v>
      </c>
      <c r="D304" s="105" t="s">
        <v>3021</v>
      </c>
      <c r="E304" s="105">
        <v>2016</v>
      </c>
      <c r="F304" s="105" t="s">
        <v>2991</v>
      </c>
      <c r="G304" s="66" t="s">
        <v>2992</v>
      </c>
      <c r="H304" s="129" t="s">
        <v>2993</v>
      </c>
      <c r="I304" s="129" t="s">
        <v>2994</v>
      </c>
      <c r="J304" s="129" t="s">
        <v>2032</v>
      </c>
      <c r="K304" s="129" t="s">
        <v>2995</v>
      </c>
      <c r="L304" s="66" t="s">
        <v>2996</v>
      </c>
      <c r="M304" s="66" t="s">
        <v>2997</v>
      </c>
      <c r="N304" s="107" t="s">
        <v>15</v>
      </c>
      <c r="O304" s="107" t="s">
        <v>5740</v>
      </c>
      <c r="P304" s="107" t="s">
        <v>5740</v>
      </c>
      <c r="Q304" s="107" t="s">
        <v>5577</v>
      </c>
      <c r="R304" s="107" t="s">
        <v>3019</v>
      </c>
      <c r="S304" s="107" t="s">
        <v>3020</v>
      </c>
      <c r="T304" s="107" t="s">
        <v>10</v>
      </c>
      <c r="U304" s="107" t="str">
        <f>INDEX(Outcome_GWASs!H:H,MATCH(Charlie!S304,Outcome_GWASs!C:C,0))</f>
        <v xml:space="preserve">both </v>
      </c>
      <c r="V304" s="107">
        <f>INDEX(Outcome_GWASs!F:F,MATCH(Charlie!S304,Outcome_GWASs!C:C,0))</f>
        <v>13656</v>
      </c>
      <c r="W304" s="107">
        <f>INDEX(Outcome_GWASs!G:G,MATCH(Charlie!S304,Outcome_GWASs!C:C,0))</f>
        <v>21667</v>
      </c>
      <c r="X304" s="107">
        <f>INDEX(Outcome_GWASs!F:F,MATCH(Charlie!S304,Outcome_GWASs!C:C,0))</f>
        <v>13656</v>
      </c>
      <c r="Y304" s="107">
        <f>INDEX(Outcome_GWASs!G:G,MATCH(Charlie!S304,Outcome_GWASs!C:C,0))</f>
        <v>21667</v>
      </c>
      <c r="Z304" s="107" t="s">
        <v>10</v>
      </c>
      <c r="AA304" s="107" t="s">
        <v>3000</v>
      </c>
      <c r="AB304" s="107" t="str">
        <f>INDEX(Outcome_GWASs!E:E,MATCH(Charlie!S304,Outcome_GWASs!C:C,0))</f>
        <v xml:space="preserve">European </v>
      </c>
      <c r="AC304" s="120" t="s">
        <v>5523</v>
      </c>
      <c r="AD304" s="120" t="s">
        <v>5512</v>
      </c>
      <c r="AE304" s="107" t="s">
        <v>3022</v>
      </c>
      <c r="AF304" s="107"/>
      <c r="AG304" s="107" t="s">
        <v>295</v>
      </c>
      <c r="AH304" s="107">
        <v>9850</v>
      </c>
      <c r="AI304" s="120">
        <f>INDEX(Exposure_GWASs!F:F,MATCH(Charlie!AE304,Exposure_GWASs!C:C,0))</f>
        <v>9850</v>
      </c>
      <c r="AJ304" s="107" t="s">
        <v>10</v>
      </c>
      <c r="AK304" s="107" t="s">
        <v>2465</v>
      </c>
      <c r="AL304" s="107" t="s">
        <v>273</v>
      </c>
      <c r="AM304" s="107" t="s">
        <v>1009</v>
      </c>
      <c r="AN304" s="107" t="s">
        <v>1009</v>
      </c>
      <c r="AO304" s="107" t="s">
        <v>1009</v>
      </c>
      <c r="AP304" s="107" t="s">
        <v>1009</v>
      </c>
      <c r="AQ304" s="107" t="s">
        <v>138</v>
      </c>
      <c r="AR304" s="107" t="s">
        <v>1009</v>
      </c>
      <c r="AS304" s="107" t="s">
        <v>1009</v>
      </c>
      <c r="AT304" s="107" t="s">
        <v>1009</v>
      </c>
      <c r="AU304" s="107" t="s">
        <v>10</v>
      </c>
      <c r="AV304" s="107">
        <v>9</v>
      </c>
      <c r="AW304" s="107" t="s">
        <v>10</v>
      </c>
      <c r="AX304" s="107">
        <f>INDEX(Exposure_GWASs!S:S,MATCH(Charlie!AE304,Exposure_GWASs!C:C,0))</f>
        <v>9</v>
      </c>
      <c r="AY304" s="105" t="s">
        <v>10</v>
      </c>
      <c r="AZ304" s="105" t="s">
        <v>1009</v>
      </c>
      <c r="BA304" s="105" t="s">
        <v>10</v>
      </c>
      <c r="BB304" s="107" t="s">
        <v>19</v>
      </c>
      <c r="BC304" s="105" t="s">
        <v>17</v>
      </c>
      <c r="BD304" s="105"/>
      <c r="BE304" s="105"/>
      <c r="BF304" s="105"/>
      <c r="BG304" s="105"/>
      <c r="BH304" s="105" t="s">
        <v>3003</v>
      </c>
      <c r="BI304" s="105" t="s">
        <v>1009</v>
      </c>
      <c r="BJ304" s="105" t="s">
        <v>1065</v>
      </c>
      <c r="BK304" s="105" t="s">
        <v>3004</v>
      </c>
      <c r="BL304" s="105" t="s">
        <v>11</v>
      </c>
      <c r="BM304" s="105" t="s">
        <v>11</v>
      </c>
      <c r="BN304" s="105" t="s">
        <v>1009</v>
      </c>
      <c r="BO304" s="105" t="s">
        <v>167</v>
      </c>
      <c r="BP304" s="105" t="s">
        <v>2538</v>
      </c>
      <c r="BQ304" s="105" t="s">
        <v>1029</v>
      </c>
      <c r="BR304" s="120">
        <v>1.07</v>
      </c>
      <c r="BT304" s="105">
        <v>95</v>
      </c>
      <c r="BU304" s="120">
        <v>1.01</v>
      </c>
      <c r="BV304" s="120">
        <v>1.1299999999999999</v>
      </c>
      <c r="BW304" s="120">
        <v>1.7999999999999999E-2</v>
      </c>
      <c r="BX304" s="120" t="s">
        <v>10</v>
      </c>
      <c r="BY304" s="120" t="s">
        <v>10</v>
      </c>
      <c r="BZ304" s="105" t="s">
        <v>1009</v>
      </c>
      <c r="CA304" s="105" t="s">
        <v>3005</v>
      </c>
      <c r="CB304" s="105" t="s">
        <v>1009</v>
      </c>
      <c r="CC304" s="105" t="s">
        <v>10</v>
      </c>
      <c r="CD304" s="106" t="s">
        <v>10</v>
      </c>
    </row>
    <row r="305" spans="1:82">
      <c r="A305" s="105">
        <v>71</v>
      </c>
      <c r="B305" s="105" t="s">
        <v>282</v>
      </c>
      <c r="C305" s="105" t="s">
        <v>244</v>
      </c>
      <c r="D305" s="105" t="s">
        <v>3021</v>
      </c>
      <c r="E305" s="105">
        <v>2016</v>
      </c>
      <c r="F305" s="105" t="s">
        <v>2991</v>
      </c>
      <c r="G305" s="66" t="s">
        <v>2992</v>
      </c>
      <c r="H305" s="129" t="s">
        <v>2993</v>
      </c>
      <c r="I305" s="129" t="s">
        <v>2994</v>
      </c>
      <c r="J305" s="129" t="s">
        <v>2032</v>
      </c>
      <c r="K305" s="129" t="s">
        <v>2995</v>
      </c>
      <c r="L305" s="66" t="s">
        <v>2996</v>
      </c>
      <c r="M305" s="66" t="s">
        <v>2997</v>
      </c>
      <c r="N305" s="107" t="s">
        <v>15</v>
      </c>
      <c r="O305" s="107" t="s">
        <v>5740</v>
      </c>
      <c r="P305" s="107" t="s">
        <v>5740</v>
      </c>
      <c r="Q305" s="107" t="s">
        <v>5577</v>
      </c>
      <c r="R305" s="107" t="s">
        <v>2998</v>
      </c>
      <c r="S305" s="107" t="s">
        <v>2999</v>
      </c>
      <c r="T305" s="107" t="s">
        <v>10</v>
      </c>
      <c r="U305" s="107" t="str">
        <f>INDEX(Outcome_GWASs!H:H,MATCH(Charlie!S305,Outcome_GWASs!C:C,0))</f>
        <v xml:space="preserve">both </v>
      </c>
      <c r="V305" s="107">
        <f>INDEX(Outcome_GWASs!F:F,MATCH(Charlie!S305,Outcome_GWASs!C:C,0))</f>
        <v>1290</v>
      </c>
      <c r="W305" s="107">
        <f>INDEX(Outcome_GWASs!G:G,MATCH(Charlie!S305,Outcome_GWASs!C:C,0))</f>
        <v>1055</v>
      </c>
      <c r="X305" s="107">
        <f>INDEX(Outcome_GWASs!F:F,MATCH(Charlie!S305,Outcome_GWASs!C:C,0))</f>
        <v>1290</v>
      </c>
      <c r="Y305" s="107">
        <f>INDEX(Outcome_GWASs!G:G,MATCH(Charlie!S305,Outcome_GWASs!C:C,0))</f>
        <v>1055</v>
      </c>
      <c r="Z305" s="107" t="s">
        <v>10</v>
      </c>
      <c r="AA305" s="107" t="s">
        <v>3000</v>
      </c>
      <c r="AB305" s="107" t="str">
        <f>INDEX(Outcome_GWASs!E:E,MATCH(Charlie!S305,Outcome_GWASs!C:C,0))</f>
        <v>European</v>
      </c>
      <c r="AC305" s="120" t="s">
        <v>5528</v>
      </c>
      <c r="AD305" s="120" t="s">
        <v>5528</v>
      </c>
      <c r="AE305" s="107" t="s">
        <v>1112</v>
      </c>
      <c r="AF305" s="107"/>
      <c r="AG305" s="107" t="s">
        <v>295</v>
      </c>
      <c r="AH305" s="120">
        <v>69308</v>
      </c>
      <c r="AI305" s="120">
        <f>INDEX(Exposure_GWASs!F:F,MATCH(Charlie!AE305,Exposure_GWASs!C:C,0))</f>
        <v>69308</v>
      </c>
      <c r="AJ305" s="107" t="s">
        <v>10</v>
      </c>
      <c r="AK305" s="107" t="s">
        <v>2465</v>
      </c>
      <c r="AL305" s="107" t="s">
        <v>273</v>
      </c>
      <c r="AM305" s="107" t="s">
        <v>1009</v>
      </c>
      <c r="AN305" s="107" t="s">
        <v>1009</v>
      </c>
      <c r="AO305" s="107" t="s">
        <v>1009</v>
      </c>
      <c r="AP305" s="107" t="s">
        <v>1009</v>
      </c>
      <c r="AQ305" s="107" t="s">
        <v>138</v>
      </c>
      <c r="AR305" s="107" t="s">
        <v>1009</v>
      </c>
      <c r="AS305" s="107" t="s">
        <v>1009</v>
      </c>
      <c r="AT305" s="107" t="s">
        <v>1009</v>
      </c>
      <c r="AU305" s="107" t="s">
        <v>10</v>
      </c>
      <c r="AV305" s="107">
        <v>7</v>
      </c>
      <c r="AW305" s="107" t="s">
        <v>10</v>
      </c>
      <c r="AX305" s="107">
        <f>INDEX(Exposure_GWASs!S:S,MATCH(Charlie!AE305,Exposure_GWASs!C:C,0))</f>
        <v>7</v>
      </c>
      <c r="AY305" s="105" t="s">
        <v>10</v>
      </c>
      <c r="AZ305" s="105" t="s">
        <v>1009</v>
      </c>
      <c r="BA305" s="105" t="s">
        <v>10</v>
      </c>
      <c r="BB305" s="107" t="s">
        <v>19</v>
      </c>
      <c r="BC305" s="105" t="s">
        <v>17</v>
      </c>
      <c r="BD305" s="105"/>
      <c r="BE305" s="105"/>
      <c r="BF305" s="105"/>
      <c r="BG305" s="105"/>
      <c r="BH305" s="105" t="s">
        <v>3003</v>
      </c>
      <c r="BI305" s="105" t="s">
        <v>1009</v>
      </c>
      <c r="BJ305" s="105" t="s">
        <v>1065</v>
      </c>
      <c r="BK305" s="105" t="s">
        <v>3004</v>
      </c>
      <c r="BL305" s="105" t="s">
        <v>11</v>
      </c>
      <c r="BM305" s="105" t="s">
        <v>11</v>
      </c>
      <c r="BN305" s="105" t="s">
        <v>1009</v>
      </c>
      <c r="BO305" s="105" t="s">
        <v>220</v>
      </c>
      <c r="BP305" s="105" t="s">
        <v>2538</v>
      </c>
      <c r="BQ305" s="120" t="s">
        <v>1029</v>
      </c>
      <c r="BR305" s="120">
        <v>2.16</v>
      </c>
      <c r="BT305" s="105">
        <v>95</v>
      </c>
      <c r="BU305" s="120">
        <v>0.83</v>
      </c>
      <c r="BV305" s="120">
        <v>5.67</v>
      </c>
      <c r="BW305" s="120">
        <v>0.12</v>
      </c>
      <c r="BX305" s="120" t="s">
        <v>10</v>
      </c>
      <c r="BY305" s="120" t="s">
        <v>10</v>
      </c>
      <c r="BZ305" s="105" t="s">
        <v>1009</v>
      </c>
      <c r="CA305" s="105" t="s">
        <v>3005</v>
      </c>
      <c r="CB305" s="105" t="s">
        <v>1009</v>
      </c>
      <c r="CC305" s="120" t="s">
        <v>3023</v>
      </c>
      <c r="CD305" s="106" t="s">
        <v>10</v>
      </c>
    </row>
    <row r="306" spans="1:82">
      <c r="A306" s="105">
        <v>71</v>
      </c>
      <c r="B306" s="105" t="s">
        <v>282</v>
      </c>
      <c r="C306" s="105" t="s">
        <v>244</v>
      </c>
      <c r="D306" s="105" t="s">
        <v>3021</v>
      </c>
      <c r="E306" s="105">
        <v>2016</v>
      </c>
      <c r="F306" s="105" t="s">
        <v>2991</v>
      </c>
      <c r="G306" s="66" t="s">
        <v>2992</v>
      </c>
      <c r="H306" s="129" t="s">
        <v>2993</v>
      </c>
      <c r="I306" s="129" t="s">
        <v>2994</v>
      </c>
      <c r="J306" s="129" t="s">
        <v>2032</v>
      </c>
      <c r="K306" s="129" t="s">
        <v>2995</v>
      </c>
      <c r="L306" s="66" t="s">
        <v>2996</v>
      </c>
      <c r="M306" s="66" t="s">
        <v>2997</v>
      </c>
      <c r="N306" s="107" t="s">
        <v>15</v>
      </c>
      <c r="O306" s="107" t="s">
        <v>5740</v>
      </c>
      <c r="P306" s="107" t="s">
        <v>5740</v>
      </c>
      <c r="Q306" s="107" t="s">
        <v>5577</v>
      </c>
      <c r="R306" s="107" t="s">
        <v>3007</v>
      </c>
      <c r="S306" s="107" t="s">
        <v>3008</v>
      </c>
      <c r="T306" s="107" t="s">
        <v>10</v>
      </c>
      <c r="U306" s="107" t="str">
        <f>INDEX(Outcome_GWASs!H:H,MATCH(Charlie!S306,Outcome_GWASs!C:C,0))</f>
        <v xml:space="preserve">both </v>
      </c>
      <c r="V306" s="107">
        <f>INDEX(Outcome_GWASs!F:F,MATCH(Charlie!S306,Outcome_GWASs!C:C,0))</f>
        <v>796</v>
      </c>
      <c r="W306" s="107">
        <f>INDEX(Outcome_GWASs!G:G,MATCH(Charlie!S306,Outcome_GWASs!C:C,0))</f>
        <v>2236</v>
      </c>
      <c r="X306" s="107">
        <f>INDEX(Outcome_GWASs!F:F,MATCH(Charlie!S306,Outcome_GWASs!C:C,0))</f>
        <v>796</v>
      </c>
      <c r="Y306" s="107">
        <f>INDEX(Outcome_GWASs!G:G,MATCH(Charlie!S306,Outcome_GWASs!C:C,0))</f>
        <v>2236</v>
      </c>
      <c r="Z306" s="107" t="s">
        <v>10</v>
      </c>
      <c r="AA306" s="107" t="s">
        <v>3000</v>
      </c>
      <c r="AB306" s="107" t="str">
        <f>INDEX(Outcome_GWASs!E:E,MATCH(Charlie!S306,Outcome_GWASs!C:C,0))</f>
        <v>European</v>
      </c>
      <c r="AC306" s="120" t="s">
        <v>5528</v>
      </c>
      <c r="AD306" s="120" t="s">
        <v>5528</v>
      </c>
      <c r="AE306" s="107" t="s">
        <v>1112</v>
      </c>
      <c r="AF306" s="107"/>
      <c r="AG306" s="107" t="s">
        <v>295</v>
      </c>
      <c r="AH306" s="120">
        <v>69308</v>
      </c>
      <c r="AI306" s="120">
        <f>INDEX(Exposure_GWASs!F:F,MATCH(Charlie!AE306,Exposure_GWASs!C:C,0))</f>
        <v>69308</v>
      </c>
      <c r="AJ306" s="107" t="s">
        <v>10</v>
      </c>
      <c r="AK306" s="107" t="s">
        <v>2465</v>
      </c>
      <c r="AL306" s="107" t="s">
        <v>273</v>
      </c>
      <c r="AM306" s="107" t="s">
        <v>1009</v>
      </c>
      <c r="AN306" s="107" t="s">
        <v>1009</v>
      </c>
      <c r="AO306" s="107" t="s">
        <v>1009</v>
      </c>
      <c r="AP306" s="107" t="s">
        <v>1009</v>
      </c>
      <c r="AQ306" s="107" t="s">
        <v>138</v>
      </c>
      <c r="AR306" s="107" t="s">
        <v>1009</v>
      </c>
      <c r="AS306" s="107" t="s">
        <v>1009</v>
      </c>
      <c r="AT306" s="107" t="s">
        <v>1009</v>
      </c>
      <c r="AU306" s="107" t="s">
        <v>10</v>
      </c>
      <c r="AV306" s="107">
        <v>7</v>
      </c>
      <c r="AW306" s="107" t="s">
        <v>10</v>
      </c>
      <c r="AX306" s="107">
        <f>INDEX(Exposure_GWASs!S:S,MATCH(Charlie!AE306,Exposure_GWASs!C:C,0))</f>
        <v>7</v>
      </c>
      <c r="AY306" s="105" t="s">
        <v>10</v>
      </c>
      <c r="AZ306" s="105" t="s">
        <v>1009</v>
      </c>
      <c r="BA306" s="105" t="s">
        <v>10</v>
      </c>
      <c r="BB306" s="107" t="s">
        <v>19</v>
      </c>
      <c r="BC306" s="105" t="s">
        <v>17</v>
      </c>
      <c r="BD306" s="105"/>
      <c r="BE306" s="105"/>
      <c r="BF306" s="105"/>
      <c r="BG306" s="105"/>
      <c r="BH306" s="105" t="s">
        <v>3003</v>
      </c>
      <c r="BI306" s="105" t="s">
        <v>1009</v>
      </c>
      <c r="BJ306" s="105" t="s">
        <v>1065</v>
      </c>
      <c r="BK306" s="105" t="s">
        <v>3004</v>
      </c>
      <c r="BL306" s="105" t="s">
        <v>11</v>
      </c>
      <c r="BM306" s="105" t="s">
        <v>11</v>
      </c>
      <c r="BN306" s="105" t="s">
        <v>1009</v>
      </c>
      <c r="BO306" s="105" t="s">
        <v>220</v>
      </c>
      <c r="BP306" s="105" t="s">
        <v>2538</v>
      </c>
      <c r="BQ306" s="105" t="s">
        <v>1029</v>
      </c>
      <c r="BR306" s="120">
        <v>1.94</v>
      </c>
      <c r="BT306" s="105">
        <v>95</v>
      </c>
      <c r="BU306" s="120">
        <v>0.76</v>
      </c>
      <c r="BV306" s="120">
        <v>4.97</v>
      </c>
      <c r="BW306" s="120">
        <v>0.17</v>
      </c>
      <c r="BX306" s="120" t="s">
        <v>10</v>
      </c>
      <c r="BY306" s="120" t="s">
        <v>10</v>
      </c>
      <c r="BZ306" s="105" t="s">
        <v>1009</v>
      </c>
      <c r="CA306" s="105" t="s">
        <v>3005</v>
      </c>
      <c r="CB306" s="105" t="s">
        <v>1009</v>
      </c>
      <c r="CC306" s="120" t="s">
        <v>3023</v>
      </c>
      <c r="CD306" s="106" t="s">
        <v>10</v>
      </c>
    </row>
    <row r="307" spans="1:82">
      <c r="A307" s="105">
        <v>71</v>
      </c>
      <c r="B307" s="105" t="s">
        <v>282</v>
      </c>
      <c r="C307" s="105" t="s">
        <v>244</v>
      </c>
      <c r="D307" s="105" t="s">
        <v>3021</v>
      </c>
      <c r="E307" s="105">
        <v>2016</v>
      </c>
      <c r="F307" s="105" t="s">
        <v>2991</v>
      </c>
      <c r="G307" s="66" t="s">
        <v>2992</v>
      </c>
      <c r="H307" s="129" t="s">
        <v>2993</v>
      </c>
      <c r="I307" s="129" t="s">
        <v>2994</v>
      </c>
      <c r="J307" s="129" t="s">
        <v>2032</v>
      </c>
      <c r="K307" s="129" t="s">
        <v>2995</v>
      </c>
      <c r="L307" s="66" t="s">
        <v>2996</v>
      </c>
      <c r="M307" s="66" t="s">
        <v>2997</v>
      </c>
      <c r="N307" s="107" t="s">
        <v>15</v>
      </c>
      <c r="O307" s="107" t="s">
        <v>5740</v>
      </c>
      <c r="P307" s="107" t="s">
        <v>5740</v>
      </c>
      <c r="Q307" s="107" t="s">
        <v>5577</v>
      </c>
      <c r="R307" s="107" t="s">
        <v>3009</v>
      </c>
      <c r="S307" s="107" t="s">
        <v>3010</v>
      </c>
      <c r="T307" s="107" t="s">
        <v>10</v>
      </c>
      <c r="U307" s="107" t="str">
        <f>INDEX(Outcome_GWASs!H:H,MATCH(Charlie!S307,Outcome_GWASs!C:C,0))</f>
        <v xml:space="preserve">both </v>
      </c>
      <c r="V307" s="107">
        <f>INDEX(Outcome_GWASs!F:F,MATCH(Charlie!S307,Outcome_GWASs!C:C,0))</f>
        <v>2244</v>
      </c>
      <c r="W307" s="107">
        <f>INDEX(Outcome_GWASs!G:G,MATCH(Charlie!S307,Outcome_GWASs!C:C,0))</f>
        <v>2162</v>
      </c>
      <c r="X307" s="107">
        <f>INDEX(Outcome_GWASs!F:F,MATCH(Charlie!S307,Outcome_GWASs!C:C,0))</f>
        <v>2244</v>
      </c>
      <c r="Y307" s="107">
        <f>INDEX(Outcome_GWASs!G:G,MATCH(Charlie!S307,Outcome_GWASs!C:C,0))</f>
        <v>2162</v>
      </c>
      <c r="Z307" s="107" t="s">
        <v>10</v>
      </c>
      <c r="AA307" s="107" t="s">
        <v>3000</v>
      </c>
      <c r="AB307" s="107" t="str">
        <f>INDEX(Outcome_GWASs!E:E,MATCH(Charlie!S307,Outcome_GWASs!C:C,0))</f>
        <v>European</v>
      </c>
      <c r="AC307" s="120" t="s">
        <v>5528</v>
      </c>
      <c r="AD307" s="120" t="s">
        <v>5528</v>
      </c>
      <c r="AE307" s="107" t="s">
        <v>1112</v>
      </c>
      <c r="AF307" s="107"/>
      <c r="AG307" s="107" t="s">
        <v>295</v>
      </c>
      <c r="AH307" s="120">
        <v>69308</v>
      </c>
      <c r="AI307" s="120">
        <f>INDEX(Exposure_GWASs!F:F,MATCH(Charlie!AE307,Exposure_GWASs!C:C,0))</f>
        <v>69308</v>
      </c>
      <c r="AJ307" s="107" t="s">
        <v>10</v>
      </c>
      <c r="AK307" s="107" t="s">
        <v>2465</v>
      </c>
      <c r="AL307" s="107" t="s">
        <v>273</v>
      </c>
      <c r="AM307" s="107" t="s">
        <v>1009</v>
      </c>
      <c r="AN307" s="107" t="s">
        <v>1009</v>
      </c>
      <c r="AO307" s="107" t="s">
        <v>1009</v>
      </c>
      <c r="AP307" s="107" t="s">
        <v>1009</v>
      </c>
      <c r="AQ307" s="107" t="s">
        <v>138</v>
      </c>
      <c r="AR307" s="107" t="s">
        <v>1009</v>
      </c>
      <c r="AS307" s="107" t="s">
        <v>1009</v>
      </c>
      <c r="AT307" s="107" t="s">
        <v>1009</v>
      </c>
      <c r="AU307" s="107" t="s">
        <v>10</v>
      </c>
      <c r="AV307" s="107">
        <v>7</v>
      </c>
      <c r="AW307" s="107" t="s">
        <v>10</v>
      </c>
      <c r="AX307" s="107">
        <f>INDEX(Exposure_GWASs!S:S,MATCH(Charlie!AE307,Exposure_GWASs!C:C,0))</f>
        <v>7</v>
      </c>
      <c r="AY307" s="105" t="s">
        <v>10</v>
      </c>
      <c r="AZ307" s="105" t="s">
        <v>1009</v>
      </c>
      <c r="BA307" s="105" t="s">
        <v>10</v>
      </c>
      <c r="BB307" s="107" t="s">
        <v>19</v>
      </c>
      <c r="BC307" s="105" t="s">
        <v>17</v>
      </c>
      <c r="BD307" s="105"/>
      <c r="BE307" s="105"/>
      <c r="BF307" s="105"/>
      <c r="BG307" s="105"/>
      <c r="BH307" s="105" t="s">
        <v>3003</v>
      </c>
      <c r="BI307" s="105" t="s">
        <v>1009</v>
      </c>
      <c r="BJ307" s="105" t="s">
        <v>1065</v>
      </c>
      <c r="BK307" s="105" t="s">
        <v>3004</v>
      </c>
      <c r="BL307" s="105" t="s">
        <v>11</v>
      </c>
      <c r="BM307" s="105" t="s">
        <v>11</v>
      </c>
      <c r="BN307" s="105" t="s">
        <v>1009</v>
      </c>
      <c r="BO307" s="105" t="s">
        <v>220</v>
      </c>
      <c r="BP307" s="105" t="s">
        <v>2538</v>
      </c>
      <c r="BQ307" s="120" t="s">
        <v>1029</v>
      </c>
      <c r="BR307" s="120">
        <v>0.89</v>
      </c>
      <c r="BT307" s="105">
        <v>95</v>
      </c>
      <c r="BU307" s="120">
        <v>0.43</v>
      </c>
      <c r="BV307" s="120">
        <v>1.81</v>
      </c>
      <c r="BW307" s="120">
        <v>0.74</v>
      </c>
      <c r="BX307" s="120" t="s">
        <v>10</v>
      </c>
      <c r="BY307" s="120" t="s">
        <v>10</v>
      </c>
      <c r="BZ307" s="105" t="s">
        <v>1009</v>
      </c>
      <c r="CA307" s="105" t="s">
        <v>3005</v>
      </c>
      <c r="CB307" s="105" t="s">
        <v>1009</v>
      </c>
      <c r="CC307" s="120" t="s">
        <v>3023</v>
      </c>
      <c r="CD307" s="106" t="s">
        <v>10</v>
      </c>
    </row>
    <row r="308" spans="1:82">
      <c r="A308" s="105">
        <v>71</v>
      </c>
      <c r="B308" s="105" t="s">
        <v>282</v>
      </c>
      <c r="C308" s="105" t="s">
        <v>244</v>
      </c>
      <c r="D308" s="105" t="s">
        <v>3021</v>
      </c>
      <c r="E308" s="105">
        <v>2016</v>
      </c>
      <c r="F308" s="105" t="s">
        <v>2991</v>
      </c>
      <c r="G308" s="66" t="s">
        <v>2992</v>
      </c>
      <c r="H308" s="129" t="s">
        <v>2993</v>
      </c>
      <c r="I308" s="129" t="s">
        <v>2994</v>
      </c>
      <c r="J308" s="129" t="s">
        <v>2032</v>
      </c>
      <c r="K308" s="129" t="s">
        <v>2995</v>
      </c>
      <c r="L308" s="66" t="s">
        <v>2996</v>
      </c>
      <c r="M308" s="66" t="s">
        <v>2997</v>
      </c>
      <c r="N308" s="107" t="s">
        <v>15</v>
      </c>
      <c r="O308" s="107" t="s">
        <v>5740</v>
      </c>
      <c r="P308" s="107" t="s">
        <v>5740</v>
      </c>
      <c r="Q308" s="107" t="s">
        <v>5577</v>
      </c>
      <c r="R308" s="107" t="s">
        <v>3011</v>
      </c>
      <c r="S308" s="107" t="s">
        <v>3012</v>
      </c>
      <c r="T308" s="107" t="s">
        <v>10</v>
      </c>
      <c r="U308" s="107" t="str">
        <f>INDEX(Outcome_GWASs!H:H,MATCH(Charlie!S308,Outcome_GWASs!C:C,0))</f>
        <v xml:space="preserve">both </v>
      </c>
      <c r="V308" s="107">
        <f>INDEX(Outcome_GWASs!F:F,MATCH(Charlie!S308,Outcome_GWASs!C:C,0))</f>
        <v>1172</v>
      </c>
      <c r="W308" s="107">
        <f>INDEX(Outcome_GWASs!G:G,MATCH(Charlie!S308,Outcome_GWASs!C:C,0))</f>
        <v>8266</v>
      </c>
      <c r="X308" s="107">
        <f>INDEX(Outcome_GWASs!F:F,MATCH(Charlie!S308,Outcome_GWASs!C:C,0))</f>
        <v>1172</v>
      </c>
      <c r="Y308" s="107">
        <f>INDEX(Outcome_GWASs!G:G,MATCH(Charlie!S308,Outcome_GWASs!C:C,0))</f>
        <v>8266</v>
      </c>
      <c r="Z308" s="107" t="s">
        <v>10</v>
      </c>
      <c r="AA308" s="107" t="s">
        <v>3000</v>
      </c>
      <c r="AB308" s="107" t="str">
        <f>INDEX(Outcome_GWASs!E:E,MATCH(Charlie!S308,Outcome_GWASs!C:C,0))</f>
        <v>European</v>
      </c>
      <c r="AC308" s="120" t="s">
        <v>5528</v>
      </c>
      <c r="AD308" s="120" t="s">
        <v>5528</v>
      </c>
      <c r="AE308" s="107" t="s">
        <v>1112</v>
      </c>
      <c r="AF308" s="107"/>
      <c r="AG308" s="107" t="s">
        <v>295</v>
      </c>
      <c r="AH308" s="120">
        <v>69308</v>
      </c>
      <c r="AI308" s="120">
        <f>INDEX(Exposure_GWASs!F:F,MATCH(Charlie!AE308,Exposure_GWASs!C:C,0))</f>
        <v>69308</v>
      </c>
      <c r="AJ308" s="107" t="s">
        <v>10</v>
      </c>
      <c r="AK308" s="107" t="s">
        <v>2465</v>
      </c>
      <c r="AL308" s="107" t="s">
        <v>273</v>
      </c>
      <c r="AM308" s="107" t="s">
        <v>1009</v>
      </c>
      <c r="AN308" s="107" t="s">
        <v>1009</v>
      </c>
      <c r="AO308" s="107" t="s">
        <v>1009</v>
      </c>
      <c r="AP308" s="107" t="s">
        <v>1009</v>
      </c>
      <c r="AQ308" s="107" t="s">
        <v>138</v>
      </c>
      <c r="AR308" s="107" t="s">
        <v>1009</v>
      </c>
      <c r="AS308" s="107" t="s">
        <v>1009</v>
      </c>
      <c r="AT308" s="107" t="s">
        <v>1009</v>
      </c>
      <c r="AU308" s="107" t="s">
        <v>10</v>
      </c>
      <c r="AV308" s="107">
        <v>7</v>
      </c>
      <c r="AW308" s="107" t="s">
        <v>10</v>
      </c>
      <c r="AX308" s="107">
        <f>INDEX(Exposure_GWASs!S:S,MATCH(Charlie!AE308,Exposure_GWASs!C:C,0))</f>
        <v>7</v>
      </c>
      <c r="AY308" s="105" t="s">
        <v>10</v>
      </c>
      <c r="AZ308" s="105" t="s">
        <v>1009</v>
      </c>
      <c r="BA308" s="105" t="s">
        <v>10</v>
      </c>
      <c r="BB308" s="107" t="s">
        <v>19</v>
      </c>
      <c r="BC308" s="105" t="s">
        <v>17</v>
      </c>
      <c r="BD308" s="105"/>
      <c r="BE308" s="105"/>
      <c r="BF308" s="105"/>
      <c r="BG308" s="105"/>
      <c r="BH308" s="105" t="s">
        <v>3003</v>
      </c>
      <c r="BI308" s="105" t="s">
        <v>1009</v>
      </c>
      <c r="BJ308" s="105" t="s">
        <v>1065</v>
      </c>
      <c r="BK308" s="105" t="s">
        <v>3004</v>
      </c>
      <c r="BL308" s="105" t="s">
        <v>11</v>
      </c>
      <c r="BM308" s="105" t="s">
        <v>11</v>
      </c>
      <c r="BN308" s="105" t="s">
        <v>1009</v>
      </c>
      <c r="BO308" s="105" t="s">
        <v>220</v>
      </c>
      <c r="BP308" s="105" t="s">
        <v>2538</v>
      </c>
      <c r="BQ308" s="105" t="s">
        <v>1029</v>
      </c>
      <c r="BR308" s="120">
        <v>0.98</v>
      </c>
      <c r="BT308" s="105">
        <v>95</v>
      </c>
      <c r="BU308" s="120">
        <v>0.48</v>
      </c>
      <c r="BV308" s="120">
        <v>2.0299999999999998</v>
      </c>
      <c r="BW308" s="120">
        <v>0.96</v>
      </c>
      <c r="BX308" s="120" t="s">
        <v>10</v>
      </c>
      <c r="BY308" s="120" t="s">
        <v>10</v>
      </c>
      <c r="BZ308" s="105" t="s">
        <v>1009</v>
      </c>
      <c r="CA308" s="105" t="s">
        <v>3005</v>
      </c>
      <c r="CB308" s="105" t="s">
        <v>1009</v>
      </c>
      <c r="CC308" s="120" t="s">
        <v>3023</v>
      </c>
      <c r="CD308" s="106" t="s">
        <v>10</v>
      </c>
    </row>
    <row r="309" spans="1:82">
      <c r="A309" s="105">
        <v>71</v>
      </c>
      <c r="B309" s="105" t="s">
        <v>282</v>
      </c>
      <c r="C309" s="105" t="s">
        <v>244</v>
      </c>
      <c r="D309" s="105" t="s">
        <v>3021</v>
      </c>
      <c r="E309" s="105">
        <v>2016</v>
      </c>
      <c r="F309" s="105" t="s">
        <v>2991</v>
      </c>
      <c r="G309" s="66" t="s">
        <v>2992</v>
      </c>
      <c r="H309" s="129" t="s">
        <v>2993</v>
      </c>
      <c r="I309" s="129" t="s">
        <v>2994</v>
      </c>
      <c r="J309" s="129" t="s">
        <v>2032</v>
      </c>
      <c r="K309" s="129" t="s">
        <v>2995</v>
      </c>
      <c r="L309" s="66" t="s">
        <v>2996</v>
      </c>
      <c r="M309" s="66" t="s">
        <v>2997</v>
      </c>
      <c r="N309" s="107" t="s">
        <v>15</v>
      </c>
      <c r="O309" s="107" t="s">
        <v>5740</v>
      </c>
      <c r="P309" s="107" t="s">
        <v>5740</v>
      </c>
      <c r="Q309" s="107" t="s">
        <v>5577</v>
      </c>
      <c r="R309" s="107" t="s">
        <v>3013</v>
      </c>
      <c r="S309" s="107" t="s">
        <v>3014</v>
      </c>
      <c r="T309" s="107" t="s">
        <v>10</v>
      </c>
      <c r="U309" s="107" t="str">
        <f>INDEX(Outcome_GWASs!H:H,MATCH(Charlie!S309,Outcome_GWASs!C:C,0))</f>
        <v xml:space="preserve">both </v>
      </c>
      <c r="V309" s="107">
        <f>INDEX(Outcome_GWASs!F:F,MATCH(Charlie!S309,Outcome_GWASs!C:C,0))</f>
        <v>940</v>
      </c>
      <c r="W309" s="107">
        <f>INDEX(Outcome_GWASs!G:G,MATCH(Charlie!S309,Outcome_GWASs!C:C,0))</f>
        <v>965</v>
      </c>
      <c r="X309" s="107">
        <f>INDEX(Outcome_GWASs!F:F,MATCH(Charlie!S309,Outcome_GWASs!C:C,0))</f>
        <v>940</v>
      </c>
      <c r="Y309" s="107">
        <f>INDEX(Outcome_GWASs!G:G,MATCH(Charlie!S309,Outcome_GWASs!C:C,0))</f>
        <v>965</v>
      </c>
      <c r="Z309" s="107" t="s">
        <v>10</v>
      </c>
      <c r="AA309" s="107" t="s">
        <v>3000</v>
      </c>
      <c r="AB309" s="107" t="str">
        <f>INDEX(Outcome_GWASs!E:E,MATCH(Charlie!S309,Outcome_GWASs!C:C,0))</f>
        <v>European</v>
      </c>
      <c r="AC309" s="120" t="s">
        <v>5528</v>
      </c>
      <c r="AD309" s="120" t="s">
        <v>5528</v>
      </c>
      <c r="AE309" s="107" t="s">
        <v>1112</v>
      </c>
      <c r="AF309" s="107"/>
      <c r="AG309" s="107" t="s">
        <v>295</v>
      </c>
      <c r="AH309" s="120">
        <v>69308</v>
      </c>
      <c r="AI309" s="120">
        <f>INDEX(Exposure_GWASs!F:F,MATCH(Charlie!AE309,Exposure_GWASs!C:C,0))</f>
        <v>69308</v>
      </c>
      <c r="AJ309" s="107" t="s">
        <v>10</v>
      </c>
      <c r="AK309" s="107" t="s">
        <v>2465</v>
      </c>
      <c r="AL309" s="107" t="s">
        <v>273</v>
      </c>
      <c r="AM309" s="107" t="s">
        <v>1009</v>
      </c>
      <c r="AN309" s="107" t="s">
        <v>1009</v>
      </c>
      <c r="AO309" s="107" t="s">
        <v>1009</v>
      </c>
      <c r="AP309" s="107" t="s">
        <v>1009</v>
      </c>
      <c r="AQ309" s="107" t="s">
        <v>138</v>
      </c>
      <c r="AR309" s="107" t="s">
        <v>1009</v>
      </c>
      <c r="AS309" s="107" t="s">
        <v>1009</v>
      </c>
      <c r="AT309" s="107" t="s">
        <v>1009</v>
      </c>
      <c r="AU309" s="107" t="s">
        <v>10</v>
      </c>
      <c r="AV309" s="107">
        <v>7</v>
      </c>
      <c r="AW309" s="107" t="s">
        <v>10</v>
      </c>
      <c r="AX309" s="107">
        <f>INDEX(Exposure_GWASs!S:S,MATCH(Charlie!AE309,Exposure_GWASs!C:C,0))</f>
        <v>7</v>
      </c>
      <c r="AY309" s="105" t="s">
        <v>10</v>
      </c>
      <c r="AZ309" s="105" t="s">
        <v>1009</v>
      </c>
      <c r="BA309" s="105" t="s">
        <v>10</v>
      </c>
      <c r="BB309" s="107" t="s">
        <v>19</v>
      </c>
      <c r="BC309" s="105" t="s">
        <v>17</v>
      </c>
      <c r="BD309" s="105"/>
      <c r="BE309" s="105"/>
      <c r="BF309" s="105"/>
      <c r="BG309" s="105"/>
      <c r="BH309" s="105" t="s">
        <v>3003</v>
      </c>
      <c r="BI309" s="105" t="s">
        <v>1009</v>
      </c>
      <c r="BJ309" s="105" t="s">
        <v>1065</v>
      </c>
      <c r="BK309" s="105" t="s">
        <v>3004</v>
      </c>
      <c r="BL309" s="105" t="s">
        <v>11</v>
      </c>
      <c r="BM309" s="105" t="s">
        <v>11</v>
      </c>
      <c r="BN309" s="105" t="s">
        <v>1009</v>
      </c>
      <c r="BO309" s="105" t="s">
        <v>220</v>
      </c>
      <c r="BP309" s="105" t="s">
        <v>2538</v>
      </c>
      <c r="BQ309" s="120" t="s">
        <v>1029</v>
      </c>
      <c r="BR309" s="120">
        <v>1.63</v>
      </c>
      <c r="BT309" s="105">
        <v>95</v>
      </c>
      <c r="BU309" s="120">
        <v>0.56999999999999995</v>
      </c>
      <c r="BV309" s="120">
        <v>4.6500000000000004</v>
      </c>
      <c r="BW309" s="120">
        <v>0.37</v>
      </c>
      <c r="BX309" s="120" t="s">
        <v>10</v>
      </c>
      <c r="BY309" s="120" t="s">
        <v>10</v>
      </c>
      <c r="BZ309" s="105" t="s">
        <v>1009</v>
      </c>
      <c r="CA309" s="105" t="s">
        <v>3005</v>
      </c>
      <c r="CB309" s="105" t="s">
        <v>1009</v>
      </c>
      <c r="CC309" s="120" t="s">
        <v>3023</v>
      </c>
      <c r="CD309" s="106" t="s">
        <v>10</v>
      </c>
    </row>
    <row r="310" spans="1:82">
      <c r="A310" s="105">
        <v>71</v>
      </c>
      <c r="B310" s="105" t="s">
        <v>282</v>
      </c>
      <c r="C310" s="105" t="s">
        <v>244</v>
      </c>
      <c r="D310" s="105" t="s">
        <v>3021</v>
      </c>
      <c r="E310" s="105">
        <v>2016</v>
      </c>
      <c r="F310" s="105" t="s">
        <v>2991</v>
      </c>
      <c r="G310" s="66" t="s">
        <v>2992</v>
      </c>
      <c r="H310" s="129" t="s">
        <v>2993</v>
      </c>
      <c r="I310" s="129" t="s">
        <v>2994</v>
      </c>
      <c r="J310" s="129" t="s">
        <v>2032</v>
      </c>
      <c r="K310" s="129" t="s">
        <v>2995</v>
      </c>
      <c r="L310" s="66" t="s">
        <v>2996</v>
      </c>
      <c r="M310" s="66" t="s">
        <v>2997</v>
      </c>
      <c r="N310" s="107" t="s">
        <v>15</v>
      </c>
      <c r="O310" s="107" t="s">
        <v>5740</v>
      </c>
      <c r="P310" s="107" t="s">
        <v>5740</v>
      </c>
      <c r="Q310" s="107" t="s">
        <v>5577</v>
      </c>
      <c r="R310" s="107" t="s">
        <v>3015</v>
      </c>
      <c r="S310" s="107" t="s">
        <v>3016</v>
      </c>
      <c r="T310" s="107" t="s">
        <v>10</v>
      </c>
      <c r="U310" s="107" t="str">
        <f>INDEX(Outcome_GWASs!H:H,MATCH(Charlie!S310,Outcome_GWASs!C:C,0))</f>
        <v xml:space="preserve">both </v>
      </c>
      <c r="V310" s="107">
        <f>INDEX(Outcome_GWASs!F:F,MATCH(Charlie!S310,Outcome_GWASs!C:C,0))</f>
        <v>1012</v>
      </c>
      <c r="W310" s="107">
        <f>INDEX(Outcome_GWASs!G:G,MATCH(Charlie!S310,Outcome_GWASs!C:C,0))</f>
        <v>1012</v>
      </c>
      <c r="X310" s="107">
        <f>INDEX(Outcome_GWASs!F:F,MATCH(Charlie!S310,Outcome_GWASs!C:C,0))</f>
        <v>1012</v>
      </c>
      <c r="Y310" s="107">
        <f>INDEX(Outcome_GWASs!G:G,MATCH(Charlie!S310,Outcome_GWASs!C:C,0))</f>
        <v>1012</v>
      </c>
      <c r="Z310" s="107" t="s">
        <v>10</v>
      </c>
      <c r="AA310" s="107" t="s">
        <v>3000</v>
      </c>
      <c r="AB310" s="107" t="str">
        <f>INDEX(Outcome_GWASs!E:E,MATCH(Charlie!S310,Outcome_GWASs!C:C,0))</f>
        <v>European</v>
      </c>
      <c r="AC310" s="120" t="s">
        <v>5528</v>
      </c>
      <c r="AD310" s="120" t="s">
        <v>5528</v>
      </c>
      <c r="AE310" s="107" t="s">
        <v>1112</v>
      </c>
      <c r="AF310" s="107"/>
      <c r="AG310" s="107" t="s">
        <v>295</v>
      </c>
      <c r="AH310" s="120">
        <v>69308</v>
      </c>
      <c r="AI310" s="120">
        <f>INDEX(Exposure_GWASs!F:F,MATCH(Charlie!AE310,Exposure_GWASs!C:C,0))</f>
        <v>69308</v>
      </c>
      <c r="AJ310" s="107" t="s">
        <v>10</v>
      </c>
      <c r="AK310" s="107" t="s">
        <v>2465</v>
      </c>
      <c r="AL310" s="107" t="s">
        <v>273</v>
      </c>
      <c r="AM310" s="107" t="s">
        <v>1009</v>
      </c>
      <c r="AN310" s="107" t="s">
        <v>1009</v>
      </c>
      <c r="AO310" s="107" t="s">
        <v>1009</v>
      </c>
      <c r="AP310" s="107" t="s">
        <v>1009</v>
      </c>
      <c r="AQ310" s="107" t="s">
        <v>138</v>
      </c>
      <c r="AR310" s="107" t="s">
        <v>1009</v>
      </c>
      <c r="AS310" s="107" t="s">
        <v>1009</v>
      </c>
      <c r="AT310" s="107" t="s">
        <v>1009</v>
      </c>
      <c r="AU310" s="107" t="s">
        <v>10</v>
      </c>
      <c r="AV310" s="107">
        <v>7</v>
      </c>
      <c r="AW310" s="107" t="s">
        <v>10</v>
      </c>
      <c r="AX310" s="107">
        <f>INDEX(Exposure_GWASs!S:S,MATCH(Charlie!AE310,Exposure_GWASs!C:C,0))</f>
        <v>7</v>
      </c>
      <c r="AY310" s="105" t="s">
        <v>10</v>
      </c>
      <c r="AZ310" s="105" t="s">
        <v>1009</v>
      </c>
      <c r="BA310" s="105" t="s">
        <v>10</v>
      </c>
      <c r="BB310" s="107" t="s">
        <v>19</v>
      </c>
      <c r="BC310" s="105" t="s">
        <v>17</v>
      </c>
      <c r="BD310" s="105"/>
      <c r="BE310" s="105"/>
      <c r="BF310" s="105"/>
      <c r="BG310" s="105"/>
      <c r="BH310" s="105" t="s">
        <v>3003</v>
      </c>
      <c r="BI310" s="105" t="s">
        <v>1009</v>
      </c>
      <c r="BJ310" s="105" t="s">
        <v>1065</v>
      </c>
      <c r="BK310" s="105" t="s">
        <v>3004</v>
      </c>
      <c r="BL310" s="105" t="s">
        <v>11</v>
      </c>
      <c r="BM310" s="105" t="s">
        <v>11</v>
      </c>
      <c r="BN310" s="105" t="s">
        <v>1009</v>
      </c>
      <c r="BO310" s="105" t="s">
        <v>220</v>
      </c>
      <c r="BP310" s="105" t="s">
        <v>2538</v>
      </c>
      <c r="BQ310" s="105" t="s">
        <v>1029</v>
      </c>
      <c r="BR310" s="120">
        <v>1.56</v>
      </c>
      <c r="BT310" s="105">
        <v>95</v>
      </c>
      <c r="BU310" s="120">
        <v>0.56000000000000005</v>
      </c>
      <c r="BV310" s="120">
        <v>4.32</v>
      </c>
      <c r="BW310" s="120">
        <v>0.39</v>
      </c>
      <c r="BX310" s="120" t="s">
        <v>10</v>
      </c>
      <c r="BY310" s="120" t="s">
        <v>10</v>
      </c>
      <c r="BZ310" s="105" t="s">
        <v>1009</v>
      </c>
      <c r="CA310" s="105" t="s">
        <v>3005</v>
      </c>
      <c r="CB310" s="105" t="s">
        <v>1009</v>
      </c>
      <c r="CC310" s="120" t="s">
        <v>3023</v>
      </c>
      <c r="CD310" s="106" t="s">
        <v>10</v>
      </c>
    </row>
    <row r="311" spans="1:82">
      <c r="A311" s="105">
        <v>71</v>
      </c>
      <c r="B311" s="105" t="s">
        <v>282</v>
      </c>
      <c r="C311" s="105" t="s">
        <v>244</v>
      </c>
      <c r="D311" s="105" t="s">
        <v>3021</v>
      </c>
      <c r="E311" s="105">
        <v>2016</v>
      </c>
      <c r="F311" s="105" t="s">
        <v>2991</v>
      </c>
      <c r="G311" s="66" t="s">
        <v>2992</v>
      </c>
      <c r="H311" s="129" t="s">
        <v>2993</v>
      </c>
      <c r="I311" s="129" t="s">
        <v>2994</v>
      </c>
      <c r="J311" s="129" t="s">
        <v>2032</v>
      </c>
      <c r="K311" s="129" t="s">
        <v>2995</v>
      </c>
      <c r="L311" s="66" t="s">
        <v>2996</v>
      </c>
      <c r="M311" s="66" t="s">
        <v>2997</v>
      </c>
      <c r="N311" s="107" t="s">
        <v>15</v>
      </c>
      <c r="O311" s="107" t="s">
        <v>5740</v>
      </c>
      <c r="P311" s="107" t="s">
        <v>5740</v>
      </c>
      <c r="Q311" s="107" t="s">
        <v>5577</v>
      </c>
      <c r="R311" s="107" t="s">
        <v>3017</v>
      </c>
      <c r="S311" s="107" t="s">
        <v>3018</v>
      </c>
      <c r="T311" s="107" t="s">
        <v>10</v>
      </c>
      <c r="U311" s="107" t="str">
        <f>INDEX(Outcome_GWASs!H:H,MATCH(Charlie!S311,Outcome_GWASs!C:C,0))</f>
        <v xml:space="preserve">both </v>
      </c>
      <c r="V311" s="107">
        <f>INDEX(Outcome_GWASs!F:F,MATCH(Charlie!S311,Outcome_GWASs!C:C,0))</f>
        <v>1800</v>
      </c>
      <c r="W311" s="107">
        <f>INDEX(Outcome_GWASs!G:G,MATCH(Charlie!S311,Outcome_GWASs!C:C,0))</f>
        <v>2690</v>
      </c>
      <c r="X311" s="107">
        <f>INDEX(Outcome_GWASs!F:F,MATCH(Charlie!S311,Outcome_GWASs!C:C,0))</f>
        <v>1800</v>
      </c>
      <c r="Y311" s="107">
        <f>INDEX(Outcome_GWASs!G:G,MATCH(Charlie!S311,Outcome_GWASs!C:C,0))</f>
        <v>2690</v>
      </c>
      <c r="Z311" s="107" t="s">
        <v>10</v>
      </c>
      <c r="AA311" s="107" t="s">
        <v>3000</v>
      </c>
      <c r="AB311" s="107" t="str">
        <f>INDEX(Outcome_GWASs!E:E,MATCH(Charlie!S311,Outcome_GWASs!C:C,0))</f>
        <v>European</v>
      </c>
      <c r="AC311" s="120" t="s">
        <v>5528</v>
      </c>
      <c r="AD311" s="120" t="s">
        <v>5528</v>
      </c>
      <c r="AE311" s="107" t="s">
        <v>1112</v>
      </c>
      <c r="AF311" s="107"/>
      <c r="AG311" s="107" t="s">
        <v>295</v>
      </c>
      <c r="AH311" s="120">
        <v>69308</v>
      </c>
      <c r="AI311" s="120">
        <f>INDEX(Exposure_GWASs!F:F,MATCH(Charlie!AE311,Exposure_GWASs!C:C,0))</f>
        <v>69308</v>
      </c>
      <c r="AJ311" s="107" t="s">
        <v>10</v>
      </c>
      <c r="AK311" s="107" t="s">
        <v>2465</v>
      </c>
      <c r="AL311" s="107" t="s">
        <v>273</v>
      </c>
      <c r="AM311" s="107" t="s">
        <v>1009</v>
      </c>
      <c r="AN311" s="107" t="s">
        <v>1009</v>
      </c>
      <c r="AO311" s="107" t="s">
        <v>1009</v>
      </c>
      <c r="AP311" s="107" t="s">
        <v>1009</v>
      </c>
      <c r="AQ311" s="107" t="s">
        <v>138</v>
      </c>
      <c r="AR311" s="107" t="s">
        <v>1009</v>
      </c>
      <c r="AS311" s="107" t="s">
        <v>1009</v>
      </c>
      <c r="AT311" s="107" t="s">
        <v>1009</v>
      </c>
      <c r="AU311" s="107" t="s">
        <v>10</v>
      </c>
      <c r="AV311" s="107">
        <v>7</v>
      </c>
      <c r="AW311" s="107" t="s">
        <v>10</v>
      </c>
      <c r="AX311" s="107">
        <f>INDEX(Exposure_GWASs!S:S,MATCH(Charlie!AE311,Exposure_GWASs!C:C,0))</f>
        <v>7</v>
      </c>
      <c r="AY311" s="105" t="s">
        <v>10</v>
      </c>
      <c r="AZ311" s="105" t="s">
        <v>1009</v>
      </c>
      <c r="BA311" s="105" t="s">
        <v>10</v>
      </c>
      <c r="BB311" s="107" t="s">
        <v>19</v>
      </c>
      <c r="BC311" s="105" t="s">
        <v>17</v>
      </c>
      <c r="BD311" s="105"/>
      <c r="BE311" s="105"/>
      <c r="BF311" s="105"/>
      <c r="BG311" s="105"/>
      <c r="BH311" s="105" t="s">
        <v>3003</v>
      </c>
      <c r="BI311" s="105" t="s">
        <v>1009</v>
      </c>
      <c r="BJ311" s="105" t="s">
        <v>1065</v>
      </c>
      <c r="BK311" s="105" t="s">
        <v>3004</v>
      </c>
      <c r="BL311" s="105" t="s">
        <v>11</v>
      </c>
      <c r="BM311" s="105" t="s">
        <v>11</v>
      </c>
      <c r="BN311" s="105" t="s">
        <v>1009</v>
      </c>
      <c r="BO311" s="105" t="s">
        <v>220</v>
      </c>
      <c r="BP311" s="105" t="s">
        <v>2538</v>
      </c>
      <c r="BQ311" s="120" t="s">
        <v>1029</v>
      </c>
      <c r="BR311" s="120">
        <v>0.92</v>
      </c>
      <c r="BT311" s="105">
        <v>95</v>
      </c>
      <c r="BU311" s="120">
        <v>0.47</v>
      </c>
      <c r="BV311" s="120">
        <v>1.82</v>
      </c>
      <c r="BW311" s="120">
        <v>0.81</v>
      </c>
      <c r="BX311" s="120" t="s">
        <v>10</v>
      </c>
      <c r="BY311" s="120" t="s">
        <v>10</v>
      </c>
      <c r="BZ311" s="105" t="s">
        <v>1009</v>
      </c>
      <c r="CA311" s="105" t="s">
        <v>3005</v>
      </c>
      <c r="CB311" s="105" t="s">
        <v>1009</v>
      </c>
      <c r="CC311" s="120" t="s">
        <v>3023</v>
      </c>
      <c r="CD311" s="106" t="s">
        <v>10</v>
      </c>
    </row>
    <row r="312" spans="1:82">
      <c r="A312" s="105">
        <v>71</v>
      </c>
      <c r="B312" s="105" t="s">
        <v>282</v>
      </c>
      <c r="C312" s="105" t="s">
        <v>244</v>
      </c>
      <c r="D312" s="105" t="s">
        <v>3021</v>
      </c>
      <c r="E312" s="105">
        <v>2016</v>
      </c>
      <c r="F312" s="105" t="s">
        <v>2991</v>
      </c>
      <c r="G312" s="66" t="s">
        <v>2992</v>
      </c>
      <c r="H312" s="129" t="s">
        <v>2993</v>
      </c>
      <c r="I312" s="129" t="s">
        <v>2994</v>
      </c>
      <c r="J312" s="129" t="s">
        <v>2032</v>
      </c>
      <c r="K312" s="129" t="s">
        <v>2995</v>
      </c>
      <c r="L312" s="66" t="s">
        <v>2996</v>
      </c>
      <c r="M312" s="66" t="s">
        <v>2997</v>
      </c>
      <c r="N312" s="107" t="s">
        <v>15</v>
      </c>
      <c r="O312" s="107" t="s">
        <v>5740</v>
      </c>
      <c r="P312" s="107" t="s">
        <v>5740</v>
      </c>
      <c r="Q312" s="107" t="s">
        <v>5577</v>
      </c>
      <c r="R312" s="107" t="s">
        <v>3019</v>
      </c>
      <c r="S312" s="107" t="s">
        <v>3020</v>
      </c>
      <c r="T312" s="107" t="s">
        <v>10</v>
      </c>
      <c r="U312" s="107" t="str">
        <f>INDEX(Outcome_GWASs!H:H,MATCH(Charlie!S312,Outcome_GWASs!C:C,0))</f>
        <v xml:space="preserve">both </v>
      </c>
      <c r="V312" s="107">
        <f>INDEX(Outcome_GWASs!F:F,MATCH(Charlie!S312,Outcome_GWASs!C:C,0))</f>
        <v>13656</v>
      </c>
      <c r="W312" s="107">
        <f>INDEX(Outcome_GWASs!G:G,MATCH(Charlie!S312,Outcome_GWASs!C:C,0))</f>
        <v>21667</v>
      </c>
      <c r="X312" s="107">
        <f>INDEX(Outcome_GWASs!F:F,MATCH(Charlie!S312,Outcome_GWASs!C:C,0))</f>
        <v>13656</v>
      </c>
      <c r="Y312" s="107">
        <f>INDEX(Outcome_GWASs!G:G,MATCH(Charlie!S312,Outcome_GWASs!C:C,0))</f>
        <v>21667</v>
      </c>
      <c r="Z312" s="107" t="s">
        <v>10</v>
      </c>
      <c r="AA312" s="107" t="s">
        <v>3000</v>
      </c>
      <c r="AB312" s="107" t="str">
        <f>INDEX(Outcome_GWASs!E:E,MATCH(Charlie!S312,Outcome_GWASs!C:C,0))</f>
        <v xml:space="preserve">European </v>
      </c>
      <c r="AC312" s="120" t="s">
        <v>5528</v>
      </c>
      <c r="AD312" s="120" t="s">
        <v>5528</v>
      </c>
      <c r="AE312" s="107" t="s">
        <v>1112</v>
      </c>
      <c r="AF312" s="107"/>
      <c r="AG312" s="107" t="s">
        <v>295</v>
      </c>
      <c r="AH312" s="120">
        <v>69308</v>
      </c>
      <c r="AI312" s="120">
        <f>INDEX(Exposure_GWASs!F:F,MATCH(Charlie!AE312,Exposure_GWASs!C:C,0))</f>
        <v>69308</v>
      </c>
      <c r="AJ312" s="107" t="s">
        <v>10</v>
      </c>
      <c r="AK312" s="107" t="s">
        <v>2465</v>
      </c>
      <c r="AL312" s="107" t="s">
        <v>273</v>
      </c>
      <c r="AM312" s="107" t="s">
        <v>1009</v>
      </c>
      <c r="AN312" s="107" t="s">
        <v>1009</v>
      </c>
      <c r="AO312" s="107" t="s">
        <v>1009</v>
      </c>
      <c r="AP312" s="107" t="s">
        <v>1009</v>
      </c>
      <c r="AQ312" s="107" t="s">
        <v>138</v>
      </c>
      <c r="AR312" s="107" t="s">
        <v>1009</v>
      </c>
      <c r="AS312" s="107" t="s">
        <v>1009</v>
      </c>
      <c r="AT312" s="107" t="s">
        <v>1009</v>
      </c>
      <c r="AU312" s="107" t="s">
        <v>10</v>
      </c>
      <c r="AV312" s="107">
        <v>7</v>
      </c>
      <c r="AW312" s="107" t="s">
        <v>10</v>
      </c>
      <c r="AX312" s="107">
        <f>INDEX(Exposure_GWASs!S:S,MATCH(Charlie!AE312,Exposure_GWASs!C:C,0))</f>
        <v>7</v>
      </c>
      <c r="AY312" s="105" t="s">
        <v>10</v>
      </c>
      <c r="AZ312" s="105" t="s">
        <v>1009</v>
      </c>
      <c r="BA312" s="105" t="s">
        <v>10</v>
      </c>
      <c r="BB312" s="107" t="s">
        <v>19</v>
      </c>
      <c r="BC312" s="105" t="s">
        <v>17</v>
      </c>
      <c r="BD312" s="105"/>
      <c r="BE312" s="105"/>
      <c r="BF312" s="105"/>
      <c r="BG312" s="105"/>
      <c r="BH312" s="105" t="s">
        <v>3003</v>
      </c>
      <c r="BI312" s="105" t="s">
        <v>1009</v>
      </c>
      <c r="BJ312" s="105" t="s">
        <v>1065</v>
      </c>
      <c r="BK312" s="105" t="s">
        <v>3004</v>
      </c>
      <c r="BL312" s="105" t="s">
        <v>11</v>
      </c>
      <c r="BM312" s="105" t="s">
        <v>11</v>
      </c>
      <c r="BN312" s="105" t="s">
        <v>1009</v>
      </c>
      <c r="BO312" s="105" t="s">
        <v>220</v>
      </c>
      <c r="BP312" s="105" t="s">
        <v>2538</v>
      </c>
      <c r="BQ312" s="105" t="s">
        <v>1029</v>
      </c>
      <c r="BR312" s="120">
        <v>1.22</v>
      </c>
      <c r="BT312" s="105">
        <v>95</v>
      </c>
      <c r="BU312" s="120">
        <v>0.89</v>
      </c>
      <c r="BV312" s="120">
        <v>1.67</v>
      </c>
      <c r="BW312" s="120">
        <v>0.22</v>
      </c>
      <c r="BX312" s="120" t="s">
        <v>10</v>
      </c>
      <c r="BY312" s="120" t="s">
        <v>10</v>
      </c>
      <c r="BZ312" s="105" t="s">
        <v>1009</v>
      </c>
      <c r="CA312" s="105" t="s">
        <v>3005</v>
      </c>
      <c r="CB312" s="105" t="s">
        <v>1009</v>
      </c>
      <c r="CC312" s="120" t="s">
        <v>3023</v>
      </c>
      <c r="CD312" s="106" t="s">
        <v>10</v>
      </c>
    </row>
    <row r="313" spans="1:82">
      <c r="A313" s="120">
        <v>72</v>
      </c>
      <c r="B313" s="120" t="s">
        <v>282</v>
      </c>
      <c r="C313" s="120" t="s">
        <v>244</v>
      </c>
      <c r="D313" s="120" t="s">
        <v>3024</v>
      </c>
      <c r="E313" s="120">
        <v>2019</v>
      </c>
      <c r="F313" s="120" t="s">
        <v>2644</v>
      </c>
      <c r="G313" s="107" t="s">
        <v>3025</v>
      </c>
      <c r="H313" s="109" t="s">
        <v>3026</v>
      </c>
      <c r="I313" s="108" t="s">
        <v>3027</v>
      </c>
      <c r="J313" s="108" t="s">
        <v>3028</v>
      </c>
      <c r="K313" s="108" t="s">
        <v>3029</v>
      </c>
      <c r="L313" s="106" t="s">
        <v>3030</v>
      </c>
      <c r="M313" s="110" t="s">
        <v>3031</v>
      </c>
      <c r="N313" s="107" t="s">
        <v>15</v>
      </c>
      <c r="O313" s="107" t="s">
        <v>5840</v>
      </c>
      <c r="P313" s="107" t="s">
        <v>5840</v>
      </c>
      <c r="Q313" s="107" t="s">
        <v>5577</v>
      </c>
      <c r="R313" s="107" t="str">
        <f>INDEX(Outcome_GWASs!K:K,MATCH(Charlie!S313,Outcome_GWASs!C:C,0))</f>
        <v>Invasive RCC (International 
Classification of Disease for Oncology second and third Edition topography code C64)</v>
      </c>
      <c r="S313" s="107" t="s">
        <v>3032</v>
      </c>
      <c r="T313" s="107" t="str">
        <f>INDEX(Outcome_GWASs!I:I,MATCH(Charlie!S313,Outcome_GWASs!C:C,0))</f>
        <v>&gt;18</v>
      </c>
      <c r="U313" s="107" t="str">
        <f>INDEX(Outcome_GWASs!H:H,MATCH(Charlie!S313,Outcome_GWASs!C:C,0))</f>
        <v xml:space="preserve">both </v>
      </c>
      <c r="V313" s="107">
        <f>INDEX(Outcome_GWASs!F:F,MATCH(Charlie!S313,Outcome_GWASs!C:C,0))</f>
        <v>10784</v>
      </c>
      <c r="W313" s="107">
        <f>INDEX(Outcome_GWASs!G:G,MATCH(Charlie!S313,Outcome_GWASs!C:C,0))</f>
        <v>20406</v>
      </c>
      <c r="X313" s="107">
        <f>INDEX(Outcome_GWASs!F:F,MATCH(Charlie!S313,Outcome_GWASs!C:C,0))</f>
        <v>10784</v>
      </c>
      <c r="Y313" s="107">
        <f>INDEX(Outcome_GWASs!G:G,MATCH(Charlie!S313,Outcome_GWASs!C:C,0))</f>
        <v>20406</v>
      </c>
      <c r="Z313" s="107" t="s">
        <v>10</v>
      </c>
      <c r="AA313" s="107" t="s">
        <v>1059</v>
      </c>
      <c r="AB313" s="107" t="str">
        <f>INDEX(Outcome_GWASs!E:E,MATCH(Charlie!S313,Outcome_GWASs!C:C,0))</f>
        <v>European</v>
      </c>
      <c r="AC313" s="120" t="s">
        <v>5513</v>
      </c>
      <c r="AD313" s="120" t="s">
        <v>5513</v>
      </c>
      <c r="AE313" s="107" t="s">
        <v>123</v>
      </c>
      <c r="AF313" s="107"/>
      <c r="AG313" s="107"/>
      <c r="AH313" s="111">
        <v>368690</v>
      </c>
      <c r="AI313" s="120" t="str">
        <f>INDEX(Exposure_GWASs!F:F,MATCH(Charlie!AE313,Exposure_GWASs!C:C,0))</f>
        <v>Manually fill</v>
      </c>
      <c r="AJ313" s="107" t="s">
        <v>10</v>
      </c>
      <c r="AK313" s="107" t="s">
        <v>1005</v>
      </c>
      <c r="AL313" s="107" t="s">
        <v>273</v>
      </c>
      <c r="AM313" s="107" t="s">
        <v>1009</v>
      </c>
      <c r="AN313" s="107" t="s">
        <v>1009</v>
      </c>
      <c r="AO313" s="107" t="s">
        <v>3033</v>
      </c>
      <c r="AP313" s="107"/>
      <c r="AQ313" s="107" t="s">
        <v>138</v>
      </c>
      <c r="AR313" s="107" t="s">
        <v>1009</v>
      </c>
      <c r="AS313" s="107" t="s">
        <v>3034</v>
      </c>
      <c r="AT313" s="107" t="s">
        <v>1009</v>
      </c>
      <c r="AU313" s="107" t="s">
        <v>10</v>
      </c>
      <c r="AV313" s="107">
        <v>398</v>
      </c>
      <c r="AW313" s="107" t="s">
        <v>10</v>
      </c>
      <c r="AX313" s="107">
        <v>398</v>
      </c>
      <c r="AY313" s="120" t="s">
        <v>10</v>
      </c>
      <c r="AZ313" s="120" t="s">
        <v>135</v>
      </c>
      <c r="BA313" s="120" t="s">
        <v>3035</v>
      </c>
      <c r="BB313" s="120" t="s">
        <v>3036</v>
      </c>
      <c r="BC313" s="105" t="s">
        <v>55</v>
      </c>
      <c r="BD313" s="105"/>
      <c r="BH313" s="120" t="s">
        <v>1011</v>
      </c>
      <c r="BI313" s="105" t="s">
        <v>1009</v>
      </c>
      <c r="BJ313" s="120" t="s">
        <v>1065</v>
      </c>
      <c r="BK313" s="105" t="s">
        <v>1009</v>
      </c>
      <c r="BL313" s="120" t="s">
        <v>1009</v>
      </c>
      <c r="BM313" s="120" t="s">
        <v>1009</v>
      </c>
      <c r="BN313" s="105" t="s">
        <v>1009</v>
      </c>
      <c r="BO313" s="120" t="s">
        <v>167</v>
      </c>
      <c r="BP313" s="105" t="s">
        <v>2538</v>
      </c>
      <c r="BQ313" s="120" t="s">
        <v>1029</v>
      </c>
      <c r="BR313" s="120">
        <v>1.66</v>
      </c>
      <c r="BT313" s="120">
        <v>95</v>
      </c>
      <c r="BU313" s="120">
        <v>1.44</v>
      </c>
      <c r="BV313" s="120">
        <v>1.9</v>
      </c>
      <c r="BW313" s="120" t="s">
        <v>3037</v>
      </c>
      <c r="BX313" s="120" t="s">
        <v>11</v>
      </c>
      <c r="BY313" s="120" t="s">
        <v>11</v>
      </c>
      <c r="BZ313" s="120" t="s">
        <v>1009</v>
      </c>
      <c r="CA313" s="120" t="s">
        <v>3038</v>
      </c>
      <c r="CB313" s="120" t="s">
        <v>1009</v>
      </c>
      <c r="CC313" s="120" t="s">
        <v>3039</v>
      </c>
      <c r="CD313" s="106" t="s">
        <v>10</v>
      </c>
    </row>
    <row r="314" spans="1:82">
      <c r="A314" s="120">
        <v>72</v>
      </c>
      <c r="B314" s="120" t="s">
        <v>282</v>
      </c>
      <c r="C314" s="120" t="s">
        <v>244</v>
      </c>
      <c r="D314" s="120" t="s">
        <v>3024</v>
      </c>
      <c r="E314" s="120">
        <v>2019</v>
      </c>
      <c r="F314" s="120" t="s">
        <v>2644</v>
      </c>
      <c r="G314" s="107" t="s">
        <v>3025</v>
      </c>
      <c r="H314" s="109" t="s">
        <v>3026</v>
      </c>
      <c r="I314" s="108" t="s">
        <v>3027</v>
      </c>
      <c r="J314" s="108" t="s">
        <v>3028</v>
      </c>
      <c r="K314" s="108" t="s">
        <v>3029</v>
      </c>
      <c r="L314" s="106" t="s">
        <v>3030</v>
      </c>
      <c r="M314" s="110" t="s">
        <v>3031</v>
      </c>
      <c r="N314" s="107" t="s">
        <v>15</v>
      </c>
      <c r="O314" s="107" t="s">
        <v>5840</v>
      </c>
      <c r="P314" s="107" t="s">
        <v>5840</v>
      </c>
      <c r="Q314" s="107" t="s">
        <v>5577</v>
      </c>
      <c r="R314" s="107" t="str">
        <f>INDEX(Outcome_GWASs!K:K,MATCH(Charlie!S314,Outcome_GWASs!C:C,0))</f>
        <v>Invasive RCC (International 
Classification of Disease for Oncology second and third Edition topography code C64)</v>
      </c>
      <c r="S314" s="107" t="s">
        <v>3032</v>
      </c>
      <c r="T314" s="107" t="str">
        <f>INDEX(Outcome_GWASs!I:I,MATCH(Charlie!S314,Outcome_GWASs!C:C,0))</f>
        <v>&gt;18</v>
      </c>
      <c r="U314" s="107" t="str">
        <f>INDEX(Outcome_GWASs!H:H,MATCH(Charlie!S314,Outcome_GWASs!C:C,0))</f>
        <v xml:space="preserve">both </v>
      </c>
      <c r="V314" s="107">
        <f>INDEX(Outcome_GWASs!F:F,MATCH(Charlie!S314,Outcome_GWASs!C:C,0))</f>
        <v>10784</v>
      </c>
      <c r="W314" s="107">
        <f>INDEX(Outcome_GWASs!G:G,MATCH(Charlie!S314,Outcome_GWASs!C:C,0))</f>
        <v>20406</v>
      </c>
      <c r="X314" s="107">
        <f>INDEX(Outcome_GWASs!F:F,MATCH(Charlie!S314,Outcome_GWASs!C:C,0))</f>
        <v>10784</v>
      </c>
      <c r="Y314" s="107">
        <f>INDEX(Outcome_GWASs!G:G,MATCH(Charlie!S314,Outcome_GWASs!C:C,0))</f>
        <v>20406</v>
      </c>
      <c r="Z314" s="107" t="s">
        <v>10</v>
      </c>
      <c r="AA314" s="107" t="s">
        <v>1059</v>
      </c>
      <c r="AB314" s="107" t="str">
        <f>INDEX(Outcome_GWASs!E:E,MATCH(Charlie!S314,Outcome_GWASs!C:C,0))</f>
        <v>European</v>
      </c>
      <c r="AC314" s="120" t="s">
        <v>160</v>
      </c>
      <c r="AD314" s="120" t="s">
        <v>160</v>
      </c>
      <c r="AE314" s="107" t="s">
        <v>123</v>
      </c>
      <c r="AF314" s="107"/>
      <c r="AG314" s="107"/>
      <c r="AH314" s="111">
        <v>700000</v>
      </c>
      <c r="AI314" s="120" t="str">
        <f>INDEX(Exposure_GWASs!F:F,MATCH(Charlie!AE314,Exposure_GWASs!C:C,0))</f>
        <v>Manually fill</v>
      </c>
      <c r="AJ314" s="107" t="s">
        <v>10</v>
      </c>
      <c r="AK314" s="107" t="s">
        <v>1005</v>
      </c>
      <c r="AL314" s="107" t="s">
        <v>273</v>
      </c>
      <c r="AM314" s="107" t="s">
        <v>1009</v>
      </c>
      <c r="AN314" s="107" t="s">
        <v>1009</v>
      </c>
      <c r="AO314" s="107" t="s">
        <v>3033</v>
      </c>
      <c r="AP314" s="107"/>
      <c r="AQ314" s="107" t="s">
        <v>138</v>
      </c>
      <c r="AR314" s="107" t="s">
        <v>1009</v>
      </c>
      <c r="AS314" s="107" t="s">
        <v>3034</v>
      </c>
      <c r="AT314" s="107" t="s">
        <v>1009</v>
      </c>
      <c r="AU314" s="107" t="s">
        <v>10</v>
      </c>
      <c r="AV314" s="107">
        <v>355</v>
      </c>
      <c r="AW314" s="107" t="s">
        <v>10</v>
      </c>
      <c r="AX314" s="107" t="str">
        <f>INDEX(Exposure_GWASs!S:S,MATCH(Charlie!AE314,Exposure_GWASs!C:C,0))</f>
        <v>Manually fill</v>
      </c>
      <c r="AY314" s="120" t="s">
        <v>10</v>
      </c>
      <c r="AZ314" s="120" t="s">
        <v>135</v>
      </c>
      <c r="BA314" s="120" t="s">
        <v>3035</v>
      </c>
      <c r="BB314" s="120" t="s">
        <v>3036</v>
      </c>
      <c r="BC314" s="105" t="s">
        <v>55</v>
      </c>
      <c r="BD314" s="105"/>
      <c r="BH314" s="120" t="s">
        <v>1011</v>
      </c>
      <c r="BI314" s="105" t="s">
        <v>1009</v>
      </c>
      <c r="BJ314" s="120" t="s">
        <v>1065</v>
      </c>
      <c r="BK314" s="105" t="s">
        <v>1009</v>
      </c>
      <c r="BL314" s="120" t="s">
        <v>1009</v>
      </c>
      <c r="BM314" s="120" t="s">
        <v>1009</v>
      </c>
      <c r="BN314" s="105" t="s">
        <v>1009</v>
      </c>
      <c r="BO314" s="120" t="s">
        <v>167</v>
      </c>
      <c r="BP314" s="105" t="s">
        <v>2538</v>
      </c>
      <c r="BQ314" s="120" t="s">
        <v>1029</v>
      </c>
      <c r="BR314" s="120">
        <v>1.63</v>
      </c>
      <c r="BT314" s="120">
        <v>95</v>
      </c>
      <c r="BU314" s="120">
        <v>1.4</v>
      </c>
      <c r="BV314" s="120">
        <v>1.9</v>
      </c>
      <c r="BW314" s="120" t="s">
        <v>3040</v>
      </c>
      <c r="BX314" s="120" t="s">
        <v>11</v>
      </c>
      <c r="BY314" s="120" t="s">
        <v>11</v>
      </c>
      <c r="BZ314" s="120" t="s">
        <v>1009</v>
      </c>
      <c r="CA314" s="120" t="s">
        <v>3038</v>
      </c>
      <c r="CB314" s="120" t="s">
        <v>1009</v>
      </c>
      <c r="CC314" s="120" t="s">
        <v>3039</v>
      </c>
      <c r="CD314" s="106" t="s">
        <v>10</v>
      </c>
    </row>
    <row r="315" spans="1:82">
      <c r="A315" s="120">
        <v>72</v>
      </c>
      <c r="B315" s="120" t="s">
        <v>282</v>
      </c>
      <c r="C315" s="120" t="s">
        <v>244</v>
      </c>
      <c r="D315" s="120" t="s">
        <v>3024</v>
      </c>
      <c r="E315" s="120">
        <v>2019</v>
      </c>
      <c r="F315" s="120" t="s">
        <v>2644</v>
      </c>
      <c r="G315" s="107" t="s">
        <v>3025</v>
      </c>
      <c r="H315" s="109" t="s">
        <v>3026</v>
      </c>
      <c r="I315" s="108" t="s">
        <v>3027</v>
      </c>
      <c r="J315" s="108" t="s">
        <v>3028</v>
      </c>
      <c r="K315" s="108" t="s">
        <v>3029</v>
      </c>
      <c r="L315" s="106" t="s">
        <v>3030</v>
      </c>
      <c r="M315" s="110" t="s">
        <v>3031</v>
      </c>
      <c r="N315" s="107" t="s">
        <v>15</v>
      </c>
      <c r="O315" s="107" t="s">
        <v>5840</v>
      </c>
      <c r="P315" s="107" t="s">
        <v>5840</v>
      </c>
      <c r="Q315" s="107" t="s">
        <v>5577</v>
      </c>
      <c r="R315" s="107" t="str">
        <f>INDEX(Outcome_GWASs!K:K,MATCH(Charlie!S315,Outcome_GWASs!C:C,0))</f>
        <v>Invasive RCC (International 
Classification of Disease for Oncology second and third Edition topography code C64)</v>
      </c>
      <c r="S315" s="107" t="s">
        <v>3032</v>
      </c>
      <c r="T315" s="107" t="str">
        <f>INDEX(Outcome_GWASs!I:I,MATCH(Charlie!S315,Outcome_GWASs!C:C,0))</f>
        <v>&gt;18</v>
      </c>
      <c r="U315" s="107" t="str">
        <f>INDEX(Outcome_GWASs!H:H,MATCH(Charlie!S315,Outcome_GWASs!C:C,0))</f>
        <v xml:space="preserve">both </v>
      </c>
      <c r="V315" s="107">
        <f>INDEX(Outcome_GWASs!F:F,MATCH(Charlie!S315,Outcome_GWASs!C:C,0))</f>
        <v>10784</v>
      </c>
      <c r="W315" s="107">
        <f>INDEX(Outcome_GWASs!G:G,MATCH(Charlie!S315,Outcome_GWASs!C:C,0))</f>
        <v>20406</v>
      </c>
      <c r="X315" s="107">
        <f>INDEX(Outcome_GWASs!F:F,MATCH(Charlie!S315,Outcome_GWASs!C:C,0))</f>
        <v>10784</v>
      </c>
      <c r="Y315" s="107">
        <f>INDEX(Outcome_GWASs!G:G,MATCH(Charlie!S315,Outcome_GWASs!C:C,0))</f>
        <v>20406</v>
      </c>
      <c r="Z315" s="107" t="s">
        <v>10</v>
      </c>
      <c r="AA315" s="107" t="s">
        <v>1059</v>
      </c>
      <c r="AB315" s="107" t="str">
        <f>INDEX(Outcome_GWASs!E:E,MATCH(Charlie!S315,Outcome_GWASs!C:C,0))</f>
        <v>European</v>
      </c>
      <c r="AC315" s="120" t="s">
        <v>127</v>
      </c>
      <c r="AD315" s="120" t="s">
        <v>127</v>
      </c>
      <c r="AE315" s="107" t="s">
        <v>123</v>
      </c>
      <c r="AF315" s="107"/>
      <c r="AG315" s="107"/>
      <c r="AH315" s="111">
        <v>700000</v>
      </c>
      <c r="AI315" s="120" t="str">
        <f>INDEX(Exposure_GWASs!F:F,MATCH(Charlie!AE315,Exposure_GWASs!C:C,0))</f>
        <v>Manually fill</v>
      </c>
      <c r="AJ315" s="107" t="s">
        <v>10</v>
      </c>
      <c r="AK315" s="107" t="s">
        <v>1005</v>
      </c>
      <c r="AL315" s="107" t="s">
        <v>273</v>
      </c>
      <c r="AM315" s="107" t="s">
        <v>1009</v>
      </c>
      <c r="AN315" s="107" t="s">
        <v>1009</v>
      </c>
      <c r="AO315" s="107" t="s">
        <v>3033</v>
      </c>
      <c r="AP315" s="107"/>
      <c r="AQ315" s="107" t="s">
        <v>138</v>
      </c>
      <c r="AR315" s="107" t="s">
        <v>1009</v>
      </c>
      <c r="AS315" s="107" t="s">
        <v>3034</v>
      </c>
      <c r="AT315" s="107" t="s">
        <v>1009</v>
      </c>
      <c r="AU315" s="107" t="s">
        <v>10</v>
      </c>
      <c r="AV315" s="107">
        <v>709</v>
      </c>
      <c r="AW315" s="107" t="s">
        <v>10</v>
      </c>
      <c r="AX315" s="107" t="str">
        <f>INDEX(Exposure_GWASs!S:S,MATCH(Charlie!AE315,Exposure_GWASs!C:C,0))</f>
        <v>Manually fill</v>
      </c>
      <c r="AY315" s="120" t="s">
        <v>10</v>
      </c>
      <c r="AZ315" s="120" t="s">
        <v>135</v>
      </c>
      <c r="BA315" s="120" t="s">
        <v>3035</v>
      </c>
      <c r="BB315" s="120" t="s">
        <v>3036</v>
      </c>
      <c r="BC315" s="105" t="s">
        <v>55</v>
      </c>
      <c r="BD315" s="105"/>
      <c r="BH315" s="120" t="s">
        <v>1011</v>
      </c>
      <c r="BI315" s="105" t="s">
        <v>1009</v>
      </c>
      <c r="BJ315" s="120" t="s">
        <v>1065</v>
      </c>
      <c r="BK315" s="105" t="s">
        <v>1009</v>
      </c>
      <c r="BL315" s="120" t="s">
        <v>1009</v>
      </c>
      <c r="BM315" s="120" t="s">
        <v>1009</v>
      </c>
      <c r="BN315" s="105" t="s">
        <v>1009</v>
      </c>
      <c r="BO315" s="120" t="s">
        <v>167</v>
      </c>
      <c r="BP315" s="105" t="s">
        <v>2538</v>
      </c>
      <c r="BQ315" s="120" t="s">
        <v>1029</v>
      </c>
      <c r="BR315" s="120">
        <v>1.56</v>
      </c>
      <c r="BT315" s="120">
        <v>95</v>
      </c>
      <c r="BU315" s="120">
        <v>1.44</v>
      </c>
      <c r="BV315" s="120">
        <v>1.7</v>
      </c>
      <c r="BW315" s="120" t="s">
        <v>3041</v>
      </c>
      <c r="BX315" s="120" t="s">
        <v>11</v>
      </c>
      <c r="BY315" s="120" t="s">
        <v>11</v>
      </c>
      <c r="BZ315" s="120" t="s">
        <v>1009</v>
      </c>
      <c r="CA315" s="120" t="s">
        <v>3038</v>
      </c>
      <c r="CB315" s="120" t="s">
        <v>1009</v>
      </c>
      <c r="CC315" s="120" t="s">
        <v>3039</v>
      </c>
      <c r="CD315" s="106" t="s">
        <v>10</v>
      </c>
    </row>
    <row r="316" spans="1:82" ht="17">
      <c r="A316" s="120">
        <v>73</v>
      </c>
      <c r="B316" s="120" t="s">
        <v>2437</v>
      </c>
      <c r="C316" s="120" t="s">
        <v>244</v>
      </c>
      <c r="D316" s="120" t="s">
        <v>3042</v>
      </c>
      <c r="E316" s="120">
        <v>2012</v>
      </c>
      <c r="F316" s="120" t="s">
        <v>3043</v>
      </c>
      <c r="G316" s="107" t="s">
        <v>3044</v>
      </c>
      <c r="H316" s="109" t="s">
        <v>3045</v>
      </c>
      <c r="I316" s="108" t="s">
        <v>3046</v>
      </c>
      <c r="J316" s="108" t="s">
        <v>3047</v>
      </c>
      <c r="K316" s="108" t="s">
        <v>3048</v>
      </c>
      <c r="L316" s="106" t="s">
        <v>3049</v>
      </c>
      <c r="M316" s="110" t="s">
        <v>3050</v>
      </c>
      <c r="N316" s="107" t="s">
        <v>12</v>
      </c>
      <c r="O316" s="107" t="s">
        <v>5563</v>
      </c>
      <c r="P316" s="107" t="s">
        <v>5841</v>
      </c>
      <c r="Q316" s="107" t="s">
        <v>5601</v>
      </c>
      <c r="R316" s="107" t="s">
        <v>3051</v>
      </c>
      <c r="S316" s="107" t="s">
        <v>123</v>
      </c>
      <c r="T316" s="107" t="s">
        <v>3052</v>
      </c>
      <c r="U316" s="107" t="s">
        <v>295</v>
      </c>
      <c r="V316" s="107">
        <v>1731</v>
      </c>
      <c r="W316" s="107" t="s">
        <v>10</v>
      </c>
      <c r="X316" s="107">
        <v>1731</v>
      </c>
      <c r="Y316" s="107" t="s">
        <v>10</v>
      </c>
      <c r="Z316" s="107" t="s">
        <v>10</v>
      </c>
      <c r="AA316" s="107" t="s">
        <v>2465</v>
      </c>
      <c r="AB316" s="107" t="s">
        <v>602</v>
      </c>
      <c r="AC316" s="270" t="s">
        <v>127</v>
      </c>
      <c r="AD316" s="120" t="s">
        <v>5537</v>
      </c>
      <c r="AE316" s="107" t="s">
        <v>1224</v>
      </c>
      <c r="AF316" s="107" t="s">
        <v>3053</v>
      </c>
      <c r="AG316" s="107" t="s">
        <v>295</v>
      </c>
      <c r="AH316" s="107">
        <v>1731</v>
      </c>
      <c r="AI316" s="120">
        <f>INDEX(Exposure_GWASs!F:F,MATCH(Charlie!AE316,Exposure_GWASs!C:C,0))</f>
        <v>249796</v>
      </c>
      <c r="AJ316" s="107" t="s">
        <v>2825</v>
      </c>
      <c r="AK316" s="107" t="s">
        <v>1005</v>
      </c>
      <c r="AL316" s="107" t="s">
        <v>273</v>
      </c>
      <c r="AM316" s="107" t="s">
        <v>1009</v>
      </c>
      <c r="AN316" s="107" t="s">
        <v>341</v>
      </c>
      <c r="AO316" s="107" t="s">
        <v>1009</v>
      </c>
      <c r="AP316" s="107" t="s">
        <v>1009</v>
      </c>
      <c r="AQ316" s="107" t="s">
        <v>138</v>
      </c>
      <c r="AR316" s="107" t="s">
        <v>1009</v>
      </c>
      <c r="AS316" s="107" t="s">
        <v>1009</v>
      </c>
      <c r="AT316" s="107" t="s">
        <v>1009</v>
      </c>
      <c r="AU316" s="107" t="s">
        <v>10</v>
      </c>
      <c r="AV316" s="107" t="s">
        <v>10</v>
      </c>
      <c r="AW316" s="107">
        <v>31</v>
      </c>
      <c r="AX316" s="107">
        <f>INDEX(Exposure_GWASs!S:S,MATCH(Charlie!AE316,Exposure_GWASs!C:C,0))</f>
        <v>32</v>
      </c>
      <c r="AY316" s="120" t="s">
        <v>3054</v>
      </c>
      <c r="AZ316" s="120" t="s">
        <v>201</v>
      </c>
      <c r="BA316" s="120" t="s">
        <v>10</v>
      </c>
      <c r="BB316" s="120" t="s">
        <v>3055</v>
      </c>
      <c r="BC316" s="105" t="s">
        <v>63</v>
      </c>
      <c r="BD316" s="105"/>
      <c r="BH316" s="120" t="s">
        <v>1011</v>
      </c>
      <c r="BI316" s="120" t="s">
        <v>2804</v>
      </c>
      <c r="BJ316" s="120" t="s">
        <v>3056</v>
      </c>
      <c r="BK316" s="120" t="s">
        <v>2929</v>
      </c>
      <c r="BL316" s="120" t="s">
        <v>1009</v>
      </c>
      <c r="BM316" s="120" t="s">
        <v>1009</v>
      </c>
      <c r="BN316" s="105" t="s">
        <v>1009</v>
      </c>
      <c r="BO316" s="120" t="s">
        <v>128</v>
      </c>
      <c r="BP316" s="120" t="s">
        <v>2538</v>
      </c>
      <c r="BQ316" s="120" t="s">
        <v>1100</v>
      </c>
      <c r="BR316" s="120">
        <v>1.08</v>
      </c>
      <c r="BT316" s="120">
        <v>95</v>
      </c>
      <c r="BU316" s="120">
        <v>0.11</v>
      </c>
      <c r="BV316" s="120">
        <v>2.04</v>
      </c>
      <c r="BW316" s="120">
        <v>0.03</v>
      </c>
      <c r="BX316" s="120" t="s">
        <v>10</v>
      </c>
      <c r="BY316" s="130" t="s">
        <v>10</v>
      </c>
      <c r="BZ316" s="120" t="s">
        <v>3057</v>
      </c>
      <c r="CA316" s="120" t="s">
        <v>3058</v>
      </c>
      <c r="CB316" s="120" t="s">
        <v>3059</v>
      </c>
      <c r="CC316" s="120" t="s">
        <v>1009</v>
      </c>
      <c r="CD316" s="106" t="s">
        <v>10</v>
      </c>
    </row>
    <row r="317" spans="1:82">
      <c r="A317" s="120">
        <v>73</v>
      </c>
      <c r="B317" s="120" t="s">
        <v>2437</v>
      </c>
      <c r="C317" s="120" t="s">
        <v>244</v>
      </c>
      <c r="D317" s="120" t="s">
        <v>3042</v>
      </c>
      <c r="E317" s="120">
        <v>2012</v>
      </c>
      <c r="F317" s="120" t="s">
        <v>3043</v>
      </c>
      <c r="G317" s="107" t="s">
        <v>3044</v>
      </c>
      <c r="H317" s="109" t="s">
        <v>3045</v>
      </c>
      <c r="I317" s="108" t="s">
        <v>3046</v>
      </c>
      <c r="J317" s="108" t="s">
        <v>3047</v>
      </c>
      <c r="K317" s="108" t="s">
        <v>3048</v>
      </c>
      <c r="L317" s="106" t="s">
        <v>3049</v>
      </c>
      <c r="M317" s="110" t="s">
        <v>3050</v>
      </c>
      <c r="N317" s="107" t="s">
        <v>12</v>
      </c>
      <c r="O317" s="107" t="s">
        <v>5563</v>
      </c>
      <c r="P317" s="107" t="s">
        <v>5841</v>
      </c>
      <c r="Q317" s="107" t="s">
        <v>5601</v>
      </c>
      <c r="R317" s="107" t="s">
        <v>3051</v>
      </c>
      <c r="S317" s="107" t="s">
        <v>123</v>
      </c>
      <c r="T317" s="107" t="s">
        <v>3052</v>
      </c>
      <c r="U317" s="107" t="s">
        <v>295</v>
      </c>
      <c r="V317" s="107">
        <v>1731</v>
      </c>
      <c r="W317" s="107" t="s">
        <v>10</v>
      </c>
      <c r="X317" s="107">
        <v>1731</v>
      </c>
      <c r="Y317" s="107" t="s">
        <v>10</v>
      </c>
      <c r="Z317" s="107" t="s">
        <v>10</v>
      </c>
      <c r="AA317" s="107" t="s">
        <v>2465</v>
      </c>
      <c r="AB317" s="107" t="s">
        <v>3060</v>
      </c>
      <c r="AC317" s="270" t="s">
        <v>127</v>
      </c>
      <c r="AD317" s="120" t="s">
        <v>5538</v>
      </c>
      <c r="AE317" s="107" t="s">
        <v>1224</v>
      </c>
      <c r="AF317" s="107" t="s">
        <v>3061</v>
      </c>
      <c r="AG317" s="107" t="s">
        <v>295</v>
      </c>
      <c r="AH317" s="107">
        <v>1731</v>
      </c>
      <c r="AI317" s="120">
        <f>INDEX(Exposure_GWASs!F:F,MATCH(Charlie!AE317,Exposure_GWASs!C:C,0))</f>
        <v>249796</v>
      </c>
      <c r="AJ317" s="107" t="s">
        <v>2825</v>
      </c>
      <c r="AK317" s="107" t="s">
        <v>1005</v>
      </c>
      <c r="AL317" s="107" t="s">
        <v>273</v>
      </c>
      <c r="AM317" s="107" t="s">
        <v>1009</v>
      </c>
      <c r="AN317" s="107" t="s">
        <v>341</v>
      </c>
      <c r="AO317" s="107" t="s">
        <v>1009</v>
      </c>
      <c r="AP317" s="107" t="s">
        <v>1009</v>
      </c>
      <c r="AQ317" s="107" t="s">
        <v>138</v>
      </c>
      <c r="AR317" s="107" t="s">
        <v>1009</v>
      </c>
      <c r="AS317" s="107" t="s">
        <v>1009</v>
      </c>
      <c r="AT317" s="107" t="s">
        <v>1009</v>
      </c>
      <c r="AU317" s="107" t="s">
        <v>10</v>
      </c>
      <c r="AV317" s="107" t="s">
        <v>10</v>
      </c>
      <c r="AW317" s="107">
        <v>31</v>
      </c>
      <c r="AX317" s="107">
        <f>INDEX(Exposure_GWASs!S:S,MATCH(Charlie!AE317,Exposure_GWASs!C:C,0))</f>
        <v>32</v>
      </c>
      <c r="AY317" s="120" t="s">
        <v>3054</v>
      </c>
      <c r="AZ317" s="120" t="s">
        <v>201</v>
      </c>
      <c r="BA317" s="120" t="s">
        <v>10</v>
      </c>
      <c r="BB317" s="120" t="s">
        <v>3055</v>
      </c>
      <c r="BC317" s="105" t="s">
        <v>63</v>
      </c>
      <c r="BD317" s="105"/>
      <c r="BH317" s="120" t="s">
        <v>1011</v>
      </c>
      <c r="BI317" s="120" t="s">
        <v>2804</v>
      </c>
      <c r="BJ317" s="120" t="s">
        <v>3056</v>
      </c>
      <c r="BK317" s="120" t="s">
        <v>2929</v>
      </c>
      <c r="BL317" s="120" t="s">
        <v>1009</v>
      </c>
      <c r="BM317" s="120" t="s">
        <v>1009</v>
      </c>
      <c r="BN317" s="105" t="s">
        <v>1009</v>
      </c>
      <c r="BO317" s="120" t="s">
        <v>2549</v>
      </c>
      <c r="BP317" s="120" t="s">
        <v>2538</v>
      </c>
      <c r="BQ317" s="120" t="s">
        <v>1100</v>
      </c>
      <c r="BR317" s="120">
        <v>1.96</v>
      </c>
      <c r="BT317" s="120">
        <v>95</v>
      </c>
      <c r="BU317" s="120">
        <v>0.03</v>
      </c>
      <c r="BV317" s="120">
        <v>3.9</v>
      </c>
      <c r="BW317" s="120">
        <v>4.7E-2</v>
      </c>
      <c r="BX317" s="120" t="s">
        <v>10</v>
      </c>
      <c r="BY317" s="120" t="s">
        <v>10</v>
      </c>
      <c r="BZ317" s="120" t="s">
        <v>3057</v>
      </c>
      <c r="CA317" s="120" t="s">
        <v>3058</v>
      </c>
      <c r="CB317" s="120" t="s">
        <v>3059</v>
      </c>
      <c r="CC317" s="120" t="s">
        <v>1009</v>
      </c>
      <c r="CD317" s="106" t="s">
        <v>10</v>
      </c>
    </row>
    <row r="318" spans="1:82">
      <c r="A318" s="120">
        <v>74</v>
      </c>
      <c r="B318" s="120" t="s">
        <v>2437</v>
      </c>
      <c r="C318" s="120" t="s">
        <v>244</v>
      </c>
      <c r="D318" s="120" t="s">
        <v>3062</v>
      </c>
      <c r="E318" s="120">
        <v>2016</v>
      </c>
      <c r="F318" s="120" t="s">
        <v>1563</v>
      </c>
      <c r="G318" s="107" t="s">
        <v>3063</v>
      </c>
      <c r="H318" s="109" t="s">
        <v>3064</v>
      </c>
      <c r="I318" s="108" t="s">
        <v>3065</v>
      </c>
      <c r="J318" s="108" t="s">
        <v>3066</v>
      </c>
      <c r="K318" s="108" t="s">
        <v>3067</v>
      </c>
      <c r="L318" s="106" t="s">
        <v>3068</v>
      </c>
      <c r="M318" s="110" t="s">
        <v>3069</v>
      </c>
      <c r="N318" s="107" t="s">
        <v>18</v>
      </c>
      <c r="O318" s="107" t="s">
        <v>5846</v>
      </c>
      <c r="P318" s="107" t="s">
        <v>5842</v>
      </c>
      <c r="Q318" s="107" t="s">
        <v>5627</v>
      </c>
      <c r="R318" s="107" t="s">
        <v>3070</v>
      </c>
      <c r="S318" s="107" t="s">
        <v>123</v>
      </c>
      <c r="T318" s="107" t="s">
        <v>2922</v>
      </c>
      <c r="U318" s="107" t="s">
        <v>140</v>
      </c>
      <c r="V318" s="107">
        <v>120286</v>
      </c>
      <c r="W318" s="107" t="s">
        <v>10</v>
      </c>
      <c r="X318" s="107" t="s">
        <v>10</v>
      </c>
      <c r="Y318" s="107" t="s">
        <v>10</v>
      </c>
      <c r="Z318" s="107" t="s">
        <v>10</v>
      </c>
      <c r="AA318" s="107" t="s">
        <v>1005</v>
      </c>
      <c r="AB318" s="107" t="s">
        <v>3071</v>
      </c>
      <c r="AC318" s="270" t="s">
        <v>127</v>
      </c>
      <c r="AD318" s="270" t="s">
        <v>127</v>
      </c>
      <c r="AE318" s="107" t="s">
        <v>1139</v>
      </c>
      <c r="AF318" s="107"/>
      <c r="AG318" s="107"/>
      <c r="AH318" s="107">
        <v>339224</v>
      </c>
      <c r="AI318" s="120">
        <f>INDEX(Exposure_GWASs!F:F,MATCH(Charlie!AE318,Exposure_GWASs!C:C,0))</f>
        <v>322154</v>
      </c>
      <c r="AJ318" s="107" t="s">
        <v>3072</v>
      </c>
      <c r="AK318" s="107" t="s">
        <v>1005</v>
      </c>
      <c r="AL318" s="107" t="s">
        <v>273</v>
      </c>
      <c r="AM318" s="107" t="s">
        <v>1009</v>
      </c>
      <c r="AN318" s="107" t="s">
        <v>1009</v>
      </c>
      <c r="AO318" s="107" t="s">
        <v>1009</v>
      </c>
      <c r="AP318" s="107" t="s">
        <v>3073</v>
      </c>
      <c r="AQ318" s="107" t="s">
        <v>3074</v>
      </c>
      <c r="AR318" s="107" t="s">
        <v>1009</v>
      </c>
      <c r="AS318" s="107" t="s">
        <v>1009</v>
      </c>
      <c r="AT318" s="107" t="s">
        <v>3075</v>
      </c>
      <c r="AU318" s="107" t="s">
        <v>10</v>
      </c>
      <c r="AV318" s="107" t="s">
        <v>10</v>
      </c>
      <c r="AW318" s="107">
        <v>69</v>
      </c>
      <c r="AX318" s="107">
        <f>INDEX(Exposure_GWASs!S:S,MATCH(Charlie!AE318,Exposure_GWASs!C:C,0))</f>
        <v>77</v>
      </c>
      <c r="AY318" s="120" t="s">
        <v>3076</v>
      </c>
      <c r="AZ318" s="120" t="s">
        <v>201</v>
      </c>
      <c r="BA318" s="120" t="s">
        <v>10</v>
      </c>
      <c r="BB318" s="120" t="s">
        <v>3077</v>
      </c>
      <c r="BC318" s="105" t="s">
        <v>17</v>
      </c>
      <c r="BD318" s="105"/>
      <c r="BH318" s="120" t="s">
        <v>3078</v>
      </c>
      <c r="BI318" s="120" t="s">
        <v>3078</v>
      </c>
      <c r="BJ318" s="120" t="s">
        <v>3079</v>
      </c>
      <c r="BK318" s="120" t="s">
        <v>2929</v>
      </c>
      <c r="BL318" s="120" t="s">
        <v>1009</v>
      </c>
      <c r="BM318" s="120" t="s">
        <v>1009</v>
      </c>
      <c r="BN318" s="105" t="s">
        <v>1009</v>
      </c>
      <c r="BO318" s="120" t="s">
        <v>2549</v>
      </c>
      <c r="BP318" s="120" t="s">
        <v>2538</v>
      </c>
      <c r="BQ318" s="120" t="s">
        <v>2454</v>
      </c>
      <c r="BR318" s="120">
        <v>4.1000000000000002E-2</v>
      </c>
      <c r="BS318" s="120">
        <v>2.3E-2</v>
      </c>
      <c r="BW318" s="120" t="s">
        <v>3080</v>
      </c>
      <c r="BX318" s="120" t="s">
        <v>10</v>
      </c>
      <c r="BY318" s="120" t="s">
        <v>10</v>
      </c>
      <c r="BZ318" s="120" t="s">
        <v>3081</v>
      </c>
      <c r="CA318" s="120" t="s">
        <v>1009</v>
      </c>
      <c r="CB318" s="120" t="s">
        <v>1009</v>
      </c>
      <c r="CC318" s="120" t="s">
        <v>3082</v>
      </c>
      <c r="CD318" s="106" t="s">
        <v>10</v>
      </c>
    </row>
    <row r="319" spans="1:82">
      <c r="A319" s="120">
        <v>74</v>
      </c>
      <c r="B319" s="120" t="s">
        <v>2437</v>
      </c>
      <c r="C319" s="120" t="s">
        <v>244</v>
      </c>
      <c r="D319" s="120" t="s">
        <v>3062</v>
      </c>
      <c r="E319" s="120">
        <v>2016</v>
      </c>
      <c r="F319" s="120" t="s">
        <v>1563</v>
      </c>
      <c r="G319" s="107" t="s">
        <v>3063</v>
      </c>
      <c r="H319" s="109" t="s">
        <v>3064</v>
      </c>
      <c r="I319" s="108" t="s">
        <v>3065</v>
      </c>
      <c r="J319" s="108" t="s">
        <v>3066</v>
      </c>
      <c r="K319" s="108" t="s">
        <v>3067</v>
      </c>
      <c r="L319" s="106" t="s">
        <v>3068</v>
      </c>
      <c r="M319" s="110" t="s">
        <v>3069</v>
      </c>
      <c r="N319" s="107" t="s">
        <v>12</v>
      </c>
      <c r="O319" s="107" t="s">
        <v>5846</v>
      </c>
      <c r="P319" s="107" t="s">
        <v>5843</v>
      </c>
      <c r="Q319" s="107" t="s">
        <v>5627</v>
      </c>
      <c r="R319" s="107" t="s">
        <v>3083</v>
      </c>
      <c r="S319" s="107" t="s">
        <v>123</v>
      </c>
      <c r="T319" s="107" t="s">
        <v>2922</v>
      </c>
      <c r="U319" s="107" t="s">
        <v>140</v>
      </c>
      <c r="V319" s="107">
        <v>120286</v>
      </c>
      <c r="W319" s="107" t="s">
        <v>10</v>
      </c>
      <c r="X319" s="107" t="s">
        <v>10</v>
      </c>
      <c r="Y319" s="107" t="s">
        <v>10</v>
      </c>
      <c r="Z319" s="107" t="s">
        <v>10</v>
      </c>
      <c r="AA319" s="107" t="s">
        <v>1005</v>
      </c>
      <c r="AB319" s="107" t="s">
        <v>3071</v>
      </c>
      <c r="AC319" s="270" t="s">
        <v>127</v>
      </c>
      <c r="AD319" s="270" t="s">
        <v>127</v>
      </c>
      <c r="AE319" s="107" t="s">
        <v>1139</v>
      </c>
      <c r="AF319" s="107"/>
      <c r="AG319" s="107"/>
      <c r="AH319" s="107">
        <v>339224</v>
      </c>
      <c r="AI319" s="120">
        <f>INDEX(Exposure_GWASs!F:F,MATCH(Charlie!AE319,Exposure_GWASs!C:C,0))</f>
        <v>322154</v>
      </c>
      <c r="AJ319" s="107" t="s">
        <v>3072</v>
      </c>
      <c r="AK319" s="107" t="s">
        <v>1005</v>
      </c>
      <c r="AL319" s="107" t="s">
        <v>273</v>
      </c>
      <c r="AM319" s="107" t="s">
        <v>1009</v>
      </c>
      <c r="AN319" s="107" t="s">
        <v>1009</v>
      </c>
      <c r="AO319" s="107" t="s">
        <v>1009</v>
      </c>
      <c r="AP319" s="107" t="s">
        <v>3073</v>
      </c>
      <c r="AQ319" s="107" t="s">
        <v>3074</v>
      </c>
      <c r="AR319" s="107" t="s">
        <v>1009</v>
      </c>
      <c r="AS319" s="107" t="s">
        <v>1009</v>
      </c>
      <c r="AT319" s="107" t="s">
        <v>3075</v>
      </c>
      <c r="AU319" s="107" t="s">
        <v>10</v>
      </c>
      <c r="AV319" s="107" t="s">
        <v>10</v>
      </c>
      <c r="AW319" s="107">
        <v>69</v>
      </c>
      <c r="AX319" s="107">
        <f>INDEX(Exposure_GWASs!S:S,MATCH(Charlie!AE319,Exposure_GWASs!C:C,0))</f>
        <v>77</v>
      </c>
      <c r="AY319" s="120" t="s">
        <v>3076</v>
      </c>
      <c r="AZ319" s="120" t="s">
        <v>201</v>
      </c>
      <c r="BA319" s="120" t="s">
        <v>10</v>
      </c>
      <c r="BB319" s="120" t="s">
        <v>3077</v>
      </c>
      <c r="BC319" s="105" t="s">
        <v>17</v>
      </c>
      <c r="BD319" s="105"/>
      <c r="BH319" s="120" t="s">
        <v>3078</v>
      </c>
      <c r="BI319" s="120" t="s">
        <v>3078</v>
      </c>
      <c r="BJ319" s="120" t="s">
        <v>3079</v>
      </c>
      <c r="BK319" s="120" t="s">
        <v>2929</v>
      </c>
      <c r="BL319" s="120" t="s">
        <v>1009</v>
      </c>
      <c r="BM319" s="120" t="s">
        <v>1009</v>
      </c>
      <c r="BN319" s="105" t="s">
        <v>1009</v>
      </c>
      <c r="BO319" s="120" t="s">
        <v>2549</v>
      </c>
      <c r="BP319" s="120" t="s">
        <v>167</v>
      </c>
      <c r="BQ319" s="120" t="s">
        <v>2454</v>
      </c>
      <c r="BR319" s="120">
        <v>1.9E-2</v>
      </c>
      <c r="BS319" s="120">
        <v>2.3E-2</v>
      </c>
      <c r="BW319" s="120" t="s">
        <v>3084</v>
      </c>
      <c r="BX319" s="120" t="s">
        <v>10</v>
      </c>
      <c r="BY319" s="120" t="s">
        <v>10</v>
      </c>
      <c r="BZ319" s="120" t="s">
        <v>3081</v>
      </c>
      <c r="CA319" s="120" t="s">
        <v>1009</v>
      </c>
      <c r="CB319" s="120" t="s">
        <v>1009</v>
      </c>
      <c r="CC319" s="120" t="s">
        <v>3082</v>
      </c>
      <c r="CD319" s="106" t="s">
        <v>10</v>
      </c>
    </row>
    <row r="320" spans="1:82">
      <c r="A320" s="120">
        <v>74</v>
      </c>
      <c r="B320" s="120" t="s">
        <v>2437</v>
      </c>
      <c r="C320" s="120" t="s">
        <v>244</v>
      </c>
      <c r="D320" s="120" t="s">
        <v>3062</v>
      </c>
      <c r="E320" s="120">
        <v>2016</v>
      </c>
      <c r="F320" s="120" t="s">
        <v>1563</v>
      </c>
      <c r="G320" s="107" t="s">
        <v>3063</v>
      </c>
      <c r="H320" s="109" t="s">
        <v>3064</v>
      </c>
      <c r="I320" s="108" t="s">
        <v>3065</v>
      </c>
      <c r="J320" s="108" t="s">
        <v>3066</v>
      </c>
      <c r="K320" s="108" t="s">
        <v>3067</v>
      </c>
      <c r="L320" s="106" t="s">
        <v>3068</v>
      </c>
      <c r="M320" s="110" t="s">
        <v>3069</v>
      </c>
      <c r="N320" s="107" t="s">
        <v>12</v>
      </c>
      <c r="O320" s="107" t="s">
        <v>5846</v>
      </c>
      <c r="P320" s="107" t="s">
        <v>5844</v>
      </c>
      <c r="Q320" s="107" t="s">
        <v>5627</v>
      </c>
      <c r="R320" s="107" t="s">
        <v>3085</v>
      </c>
      <c r="S320" s="107" t="s">
        <v>123</v>
      </c>
      <c r="T320" s="107" t="s">
        <v>2922</v>
      </c>
      <c r="U320" s="107" t="s">
        <v>140</v>
      </c>
      <c r="V320" s="107">
        <v>120286</v>
      </c>
      <c r="W320" s="107" t="s">
        <v>10</v>
      </c>
      <c r="X320" s="107" t="s">
        <v>10</v>
      </c>
      <c r="Y320" s="107" t="s">
        <v>10</v>
      </c>
      <c r="Z320" s="107" t="s">
        <v>10</v>
      </c>
      <c r="AA320" s="107" t="s">
        <v>1005</v>
      </c>
      <c r="AB320" s="107" t="s">
        <v>3071</v>
      </c>
      <c r="AC320" s="270" t="s">
        <v>127</v>
      </c>
      <c r="AD320" s="270" t="s">
        <v>127</v>
      </c>
      <c r="AE320" s="107" t="s">
        <v>1139</v>
      </c>
      <c r="AF320" s="107"/>
      <c r="AG320" s="107"/>
      <c r="AH320" s="107">
        <v>339224</v>
      </c>
      <c r="AI320" s="120">
        <f>INDEX(Exposure_GWASs!F:F,MATCH(Charlie!AE320,Exposure_GWASs!C:C,0))</f>
        <v>322154</v>
      </c>
      <c r="AJ320" s="107" t="s">
        <v>3072</v>
      </c>
      <c r="AK320" s="107" t="s">
        <v>1005</v>
      </c>
      <c r="AL320" s="107" t="s">
        <v>273</v>
      </c>
      <c r="AM320" s="107" t="s">
        <v>1009</v>
      </c>
      <c r="AN320" s="107" t="s">
        <v>1009</v>
      </c>
      <c r="AO320" s="107" t="s">
        <v>1009</v>
      </c>
      <c r="AP320" s="107" t="s">
        <v>3073</v>
      </c>
      <c r="AQ320" s="107" t="s">
        <v>3074</v>
      </c>
      <c r="AR320" s="107" t="s">
        <v>1009</v>
      </c>
      <c r="AS320" s="107" t="s">
        <v>1009</v>
      </c>
      <c r="AT320" s="107" t="s">
        <v>3075</v>
      </c>
      <c r="AU320" s="107" t="s">
        <v>10</v>
      </c>
      <c r="AV320" s="107" t="s">
        <v>10</v>
      </c>
      <c r="AW320" s="107">
        <v>69</v>
      </c>
      <c r="AX320" s="107">
        <f>INDEX(Exposure_GWASs!S:S,MATCH(Charlie!AE320,Exposure_GWASs!C:C,0))</f>
        <v>77</v>
      </c>
      <c r="AY320" s="120" t="s">
        <v>3076</v>
      </c>
      <c r="AZ320" s="120" t="s">
        <v>201</v>
      </c>
      <c r="BA320" s="120" t="s">
        <v>10</v>
      </c>
      <c r="BB320" s="120" t="s">
        <v>3077</v>
      </c>
      <c r="BC320" s="105" t="s">
        <v>17</v>
      </c>
      <c r="BD320" s="105"/>
      <c r="BH320" s="120" t="s">
        <v>3078</v>
      </c>
      <c r="BI320" s="120" t="s">
        <v>3078</v>
      </c>
      <c r="BJ320" s="120" t="s">
        <v>3079</v>
      </c>
      <c r="BK320" s="120" t="s">
        <v>2929</v>
      </c>
      <c r="BL320" s="120" t="s">
        <v>1009</v>
      </c>
      <c r="BM320" s="120" t="s">
        <v>1009</v>
      </c>
      <c r="BN320" s="105" t="s">
        <v>1009</v>
      </c>
      <c r="BO320" s="120" t="s">
        <v>2549</v>
      </c>
      <c r="BP320" s="120" t="s">
        <v>2538</v>
      </c>
      <c r="BQ320" s="120" t="s">
        <v>2454</v>
      </c>
      <c r="BR320" s="120">
        <v>3.3999999999999998E-3</v>
      </c>
      <c r="BS320" s="120">
        <v>5.7000000000000002E-2</v>
      </c>
      <c r="BW320" s="120" t="s">
        <v>3086</v>
      </c>
      <c r="BX320" s="120" t="s">
        <v>10</v>
      </c>
      <c r="BY320" s="120" t="s">
        <v>10</v>
      </c>
      <c r="BZ320" s="120" t="s">
        <v>3081</v>
      </c>
      <c r="CA320" s="120" t="s">
        <v>1009</v>
      </c>
      <c r="CB320" s="120" t="s">
        <v>1009</v>
      </c>
      <c r="CC320" s="120" t="s">
        <v>3082</v>
      </c>
      <c r="CD320" s="106" t="s">
        <v>10</v>
      </c>
    </row>
    <row r="321" spans="1:82">
      <c r="A321" s="120">
        <v>74</v>
      </c>
      <c r="B321" s="120" t="s">
        <v>2437</v>
      </c>
      <c r="C321" s="120" t="s">
        <v>244</v>
      </c>
      <c r="D321" s="120" t="s">
        <v>3062</v>
      </c>
      <c r="E321" s="120">
        <v>2016</v>
      </c>
      <c r="F321" s="120" t="s">
        <v>1563</v>
      </c>
      <c r="G321" s="107" t="s">
        <v>3063</v>
      </c>
      <c r="H321" s="109" t="s">
        <v>3064</v>
      </c>
      <c r="I321" s="108" t="s">
        <v>3065</v>
      </c>
      <c r="J321" s="108" t="s">
        <v>3066</v>
      </c>
      <c r="K321" s="108" t="s">
        <v>3067</v>
      </c>
      <c r="L321" s="106" t="s">
        <v>3068</v>
      </c>
      <c r="M321" s="110" t="s">
        <v>3069</v>
      </c>
      <c r="N321" s="107" t="s">
        <v>12</v>
      </c>
      <c r="O321" s="107" t="s">
        <v>5846</v>
      </c>
      <c r="P321" s="107" t="s">
        <v>5845</v>
      </c>
      <c r="Q321" s="107" t="s">
        <v>5627</v>
      </c>
      <c r="R321" s="107" t="s">
        <v>3087</v>
      </c>
      <c r="S321" s="107" t="s">
        <v>123</v>
      </c>
      <c r="T321" s="107" t="s">
        <v>2922</v>
      </c>
      <c r="U321" s="107" t="s">
        <v>140</v>
      </c>
      <c r="V321" s="107">
        <v>120286</v>
      </c>
      <c r="W321" s="107" t="s">
        <v>10</v>
      </c>
      <c r="X321" s="107" t="s">
        <v>10</v>
      </c>
      <c r="Y321" s="107" t="s">
        <v>10</v>
      </c>
      <c r="Z321" s="107" t="s">
        <v>10</v>
      </c>
      <c r="AA321" s="107" t="s">
        <v>1005</v>
      </c>
      <c r="AB321" s="107" t="s">
        <v>3071</v>
      </c>
      <c r="AC321" s="270" t="s">
        <v>127</v>
      </c>
      <c r="AD321" s="270" t="s">
        <v>127</v>
      </c>
      <c r="AE321" s="107" t="s">
        <v>1139</v>
      </c>
      <c r="AF321" s="107"/>
      <c r="AG321" s="107"/>
      <c r="AH321" s="107">
        <v>339224</v>
      </c>
      <c r="AI321" s="120">
        <f>INDEX(Exposure_GWASs!F:F,MATCH(Charlie!AE321,Exposure_GWASs!C:C,0))</f>
        <v>322154</v>
      </c>
      <c r="AJ321" s="107" t="s">
        <v>3072</v>
      </c>
      <c r="AK321" s="107" t="s">
        <v>1005</v>
      </c>
      <c r="AL321" s="107" t="s">
        <v>273</v>
      </c>
      <c r="AM321" s="107" t="s">
        <v>1009</v>
      </c>
      <c r="AN321" s="107" t="s">
        <v>1009</v>
      </c>
      <c r="AO321" s="107" t="s">
        <v>1009</v>
      </c>
      <c r="AP321" s="107" t="s">
        <v>3073</v>
      </c>
      <c r="AQ321" s="107" t="s">
        <v>3074</v>
      </c>
      <c r="AR321" s="107" t="s">
        <v>1009</v>
      </c>
      <c r="AS321" s="107" t="s">
        <v>1009</v>
      </c>
      <c r="AT321" s="107" t="s">
        <v>3075</v>
      </c>
      <c r="AU321" s="107" t="s">
        <v>10</v>
      </c>
      <c r="AV321" s="107" t="s">
        <v>10</v>
      </c>
      <c r="AW321" s="107">
        <v>69</v>
      </c>
      <c r="AX321" s="107">
        <f>INDEX(Exposure_GWASs!S:S,MATCH(Charlie!AE321,Exposure_GWASs!C:C,0))</f>
        <v>77</v>
      </c>
      <c r="AY321" s="120" t="s">
        <v>3076</v>
      </c>
      <c r="AZ321" s="120" t="s">
        <v>201</v>
      </c>
      <c r="BA321" s="120" t="s">
        <v>10</v>
      </c>
      <c r="BB321" s="120" t="s">
        <v>3077</v>
      </c>
      <c r="BC321" s="105" t="s">
        <v>17</v>
      </c>
      <c r="BD321" s="105"/>
      <c r="BH321" s="120" t="s">
        <v>3078</v>
      </c>
      <c r="BI321" s="120" t="s">
        <v>3078</v>
      </c>
      <c r="BJ321" s="120" t="s">
        <v>3079</v>
      </c>
      <c r="BK321" s="120" t="s">
        <v>2929</v>
      </c>
      <c r="BL321" s="120" t="s">
        <v>1009</v>
      </c>
      <c r="BM321" s="120" t="s">
        <v>1009</v>
      </c>
      <c r="BN321" s="105" t="s">
        <v>1009</v>
      </c>
      <c r="BO321" s="120" t="s">
        <v>2549</v>
      </c>
      <c r="BP321" s="120" t="s">
        <v>2538</v>
      </c>
      <c r="BQ321" s="120" t="s">
        <v>2454</v>
      </c>
      <c r="BR321" s="120">
        <v>9.4E-2</v>
      </c>
      <c r="BS321" s="120">
        <v>8.8999999999999996E-2</v>
      </c>
      <c r="BW321" s="120" t="s">
        <v>3088</v>
      </c>
      <c r="BX321" s="120" t="s">
        <v>10</v>
      </c>
      <c r="BY321" s="120" t="s">
        <v>10</v>
      </c>
      <c r="BZ321" s="120" t="s">
        <v>3081</v>
      </c>
      <c r="CA321" s="120" t="s">
        <v>1009</v>
      </c>
      <c r="CB321" s="120" t="s">
        <v>1009</v>
      </c>
      <c r="CC321" s="120" t="s">
        <v>3082</v>
      </c>
      <c r="CD321" s="106" t="s">
        <v>10</v>
      </c>
    </row>
    <row r="322" spans="1:82">
      <c r="A322" s="120">
        <v>74</v>
      </c>
      <c r="B322" s="120" t="s">
        <v>2437</v>
      </c>
      <c r="C322" s="120" t="s">
        <v>244</v>
      </c>
      <c r="D322" s="120" t="s">
        <v>3062</v>
      </c>
      <c r="E322" s="120">
        <v>2016</v>
      </c>
      <c r="F322" s="120" t="s">
        <v>1563</v>
      </c>
      <c r="G322" s="107" t="s">
        <v>3063</v>
      </c>
      <c r="H322" s="109" t="s">
        <v>3064</v>
      </c>
      <c r="I322" s="108" t="s">
        <v>3065</v>
      </c>
      <c r="J322" s="108" t="s">
        <v>3066</v>
      </c>
      <c r="K322" s="108" t="s">
        <v>3067</v>
      </c>
      <c r="L322" s="106" t="s">
        <v>3068</v>
      </c>
      <c r="M322" s="110" t="s">
        <v>3069</v>
      </c>
      <c r="N322" s="107" t="s">
        <v>18</v>
      </c>
      <c r="O322" s="107" t="s">
        <v>5846</v>
      </c>
      <c r="P322" s="107" t="s">
        <v>5842</v>
      </c>
      <c r="Q322" s="107" t="s">
        <v>5627</v>
      </c>
      <c r="R322" s="107" t="s">
        <v>3070</v>
      </c>
      <c r="S322" s="107" t="s">
        <v>123</v>
      </c>
      <c r="T322" s="107" t="s">
        <v>2922</v>
      </c>
      <c r="U322" s="107" t="s">
        <v>140</v>
      </c>
      <c r="V322" s="107">
        <v>120286</v>
      </c>
      <c r="W322" s="107" t="s">
        <v>10</v>
      </c>
      <c r="X322" s="107" t="s">
        <v>10</v>
      </c>
      <c r="Y322" s="107" t="s">
        <v>10</v>
      </c>
      <c r="Z322" s="107" t="s">
        <v>10</v>
      </c>
      <c r="AA322" s="107" t="s">
        <v>1005</v>
      </c>
      <c r="AB322" s="107" t="s">
        <v>3071</v>
      </c>
      <c r="AC322" s="270" t="s">
        <v>127</v>
      </c>
      <c r="AD322" s="270" t="s">
        <v>127</v>
      </c>
      <c r="AE322" s="107" t="s">
        <v>1139</v>
      </c>
      <c r="AF322" s="107"/>
      <c r="AG322" s="107"/>
      <c r="AH322" s="107">
        <v>339224</v>
      </c>
      <c r="AI322" s="120">
        <f>INDEX(Exposure_GWASs!F:F,MATCH(Charlie!AE322,Exposure_GWASs!C:C,0))</f>
        <v>322154</v>
      </c>
      <c r="AJ322" s="107" t="s">
        <v>3072</v>
      </c>
      <c r="AK322" s="107" t="s">
        <v>1005</v>
      </c>
      <c r="AL322" s="107" t="s">
        <v>273</v>
      </c>
      <c r="AM322" s="107" t="s">
        <v>1009</v>
      </c>
      <c r="AN322" s="107" t="s">
        <v>1009</v>
      </c>
      <c r="AO322" s="107" t="s">
        <v>1009</v>
      </c>
      <c r="AP322" s="107" t="s">
        <v>3073</v>
      </c>
      <c r="AQ322" s="107" t="s">
        <v>3074</v>
      </c>
      <c r="AR322" s="107" t="s">
        <v>1009</v>
      </c>
      <c r="AS322" s="107" t="s">
        <v>1009</v>
      </c>
      <c r="AT322" s="107" t="s">
        <v>3075</v>
      </c>
      <c r="AU322" s="107" t="s">
        <v>10</v>
      </c>
      <c r="AV322" s="107" t="s">
        <v>10</v>
      </c>
      <c r="AW322" s="107">
        <v>69</v>
      </c>
      <c r="AX322" s="107">
        <f>INDEX(Exposure_GWASs!S:S,MATCH(Charlie!AE322,Exposure_GWASs!C:C,0))</f>
        <v>77</v>
      </c>
      <c r="AY322" s="120" t="s">
        <v>3076</v>
      </c>
      <c r="AZ322" s="120" t="s">
        <v>201</v>
      </c>
      <c r="BA322" s="120" t="s">
        <v>10</v>
      </c>
      <c r="BB322" s="120" t="s">
        <v>3089</v>
      </c>
      <c r="BC322" s="105" t="s">
        <v>17</v>
      </c>
      <c r="BD322" s="105"/>
      <c r="BH322" s="120" t="s">
        <v>3078</v>
      </c>
      <c r="BI322" s="120" t="s">
        <v>3078</v>
      </c>
      <c r="BJ322" s="120" t="s">
        <v>3079</v>
      </c>
      <c r="BK322" s="105" t="s">
        <v>1009</v>
      </c>
      <c r="BL322" s="120" t="s">
        <v>1009</v>
      </c>
      <c r="BM322" s="120" t="s">
        <v>1009</v>
      </c>
      <c r="BN322" s="105" t="s">
        <v>1009</v>
      </c>
      <c r="BO322" s="120" t="s">
        <v>2549</v>
      </c>
      <c r="BP322" s="120" t="s">
        <v>2538</v>
      </c>
      <c r="BQ322" s="120" t="s">
        <v>2454</v>
      </c>
      <c r="BR322" s="120">
        <v>5.3999999999999999E-2</v>
      </c>
      <c r="BS322" s="120">
        <v>2.9000000000000001E-2</v>
      </c>
      <c r="BW322" s="120" t="s">
        <v>3090</v>
      </c>
      <c r="BX322" s="120" t="s">
        <v>10</v>
      </c>
      <c r="BY322" s="120" t="s">
        <v>10</v>
      </c>
      <c r="BZ322" s="120" t="s">
        <v>3081</v>
      </c>
      <c r="CA322" s="120" t="s">
        <v>3091</v>
      </c>
      <c r="CB322" s="120" t="s">
        <v>1009</v>
      </c>
      <c r="CC322" s="120" t="s">
        <v>3082</v>
      </c>
      <c r="CD322" s="106" t="s">
        <v>10</v>
      </c>
    </row>
    <row r="323" spans="1:82">
      <c r="A323" s="120">
        <v>74</v>
      </c>
      <c r="B323" s="120" t="s">
        <v>2437</v>
      </c>
      <c r="C323" s="120" t="s">
        <v>244</v>
      </c>
      <c r="D323" s="120" t="s">
        <v>3062</v>
      </c>
      <c r="E323" s="120">
        <v>2016</v>
      </c>
      <c r="F323" s="120" t="s">
        <v>1563</v>
      </c>
      <c r="G323" s="107" t="s">
        <v>3063</v>
      </c>
      <c r="H323" s="109" t="s">
        <v>3064</v>
      </c>
      <c r="I323" s="108" t="s">
        <v>3065</v>
      </c>
      <c r="J323" s="108" t="s">
        <v>3066</v>
      </c>
      <c r="K323" s="108" t="s">
        <v>3067</v>
      </c>
      <c r="L323" s="106" t="s">
        <v>3068</v>
      </c>
      <c r="M323" s="110" t="s">
        <v>3069</v>
      </c>
      <c r="N323" s="107" t="s">
        <v>12</v>
      </c>
      <c r="O323" s="107" t="s">
        <v>5846</v>
      </c>
      <c r="P323" s="107" t="s">
        <v>5843</v>
      </c>
      <c r="Q323" s="107" t="s">
        <v>5627</v>
      </c>
      <c r="R323" s="107" t="s">
        <v>3083</v>
      </c>
      <c r="S323" s="107" t="s">
        <v>123</v>
      </c>
      <c r="T323" s="107" t="s">
        <v>2922</v>
      </c>
      <c r="U323" s="107" t="s">
        <v>140</v>
      </c>
      <c r="V323" s="107">
        <v>120286</v>
      </c>
      <c r="W323" s="107" t="s">
        <v>10</v>
      </c>
      <c r="X323" s="107" t="s">
        <v>10</v>
      </c>
      <c r="Y323" s="107" t="s">
        <v>10</v>
      </c>
      <c r="Z323" s="107" t="s">
        <v>10</v>
      </c>
      <c r="AA323" s="107" t="s">
        <v>1005</v>
      </c>
      <c r="AB323" s="107" t="s">
        <v>3071</v>
      </c>
      <c r="AC323" s="270" t="s">
        <v>127</v>
      </c>
      <c r="AD323" s="270" t="s">
        <v>127</v>
      </c>
      <c r="AE323" s="107" t="s">
        <v>1139</v>
      </c>
      <c r="AF323" s="107"/>
      <c r="AG323" s="107"/>
      <c r="AH323" s="107">
        <v>339224</v>
      </c>
      <c r="AI323" s="120">
        <f>INDEX(Exposure_GWASs!F:F,MATCH(Charlie!AE323,Exposure_GWASs!C:C,0))</f>
        <v>322154</v>
      </c>
      <c r="AJ323" s="107" t="s">
        <v>3072</v>
      </c>
      <c r="AK323" s="107" t="s">
        <v>1005</v>
      </c>
      <c r="AL323" s="107" t="s">
        <v>273</v>
      </c>
      <c r="AM323" s="107" t="s">
        <v>1009</v>
      </c>
      <c r="AN323" s="107" t="s">
        <v>1009</v>
      </c>
      <c r="AO323" s="107" t="s">
        <v>1009</v>
      </c>
      <c r="AP323" s="107" t="s">
        <v>3073</v>
      </c>
      <c r="AQ323" s="107" t="s">
        <v>3074</v>
      </c>
      <c r="AR323" s="107" t="s">
        <v>1009</v>
      </c>
      <c r="AS323" s="107" t="s">
        <v>1009</v>
      </c>
      <c r="AT323" s="107" t="s">
        <v>3075</v>
      </c>
      <c r="AU323" s="107" t="s">
        <v>10</v>
      </c>
      <c r="AV323" s="107" t="s">
        <v>10</v>
      </c>
      <c r="AW323" s="107">
        <v>69</v>
      </c>
      <c r="AX323" s="107">
        <f>INDEX(Exposure_GWASs!S:S,MATCH(Charlie!AE323,Exposure_GWASs!C:C,0))</f>
        <v>77</v>
      </c>
      <c r="AY323" s="120" t="s">
        <v>3076</v>
      </c>
      <c r="AZ323" s="120" t="s">
        <v>201</v>
      </c>
      <c r="BA323" s="120" t="s">
        <v>10</v>
      </c>
      <c r="BB323" s="120" t="s">
        <v>3089</v>
      </c>
      <c r="BC323" s="105" t="s">
        <v>17</v>
      </c>
      <c r="BD323" s="105"/>
      <c r="BH323" s="120" t="s">
        <v>3078</v>
      </c>
      <c r="BI323" s="120" t="s">
        <v>3078</v>
      </c>
      <c r="BJ323" s="120" t="s">
        <v>3079</v>
      </c>
      <c r="BK323" s="105" t="s">
        <v>1009</v>
      </c>
      <c r="BL323" s="120" t="s">
        <v>1009</v>
      </c>
      <c r="BM323" s="120" t="s">
        <v>1009</v>
      </c>
      <c r="BN323" s="105" t="s">
        <v>1009</v>
      </c>
      <c r="BO323" s="120" t="s">
        <v>2549</v>
      </c>
      <c r="BP323" s="120" t="s">
        <v>167</v>
      </c>
      <c r="BQ323" s="120" t="s">
        <v>2454</v>
      </c>
      <c r="BR323" s="120">
        <v>1.4E-2</v>
      </c>
      <c r="BS323" s="120">
        <v>2.9000000000000001E-2</v>
      </c>
      <c r="BW323" s="120" t="s">
        <v>3092</v>
      </c>
      <c r="BX323" s="120" t="s">
        <v>10</v>
      </c>
      <c r="BY323" s="120" t="s">
        <v>10</v>
      </c>
      <c r="BZ323" s="120" t="s">
        <v>3081</v>
      </c>
      <c r="CA323" s="120" t="s">
        <v>3091</v>
      </c>
      <c r="CB323" s="120" t="s">
        <v>1009</v>
      </c>
      <c r="CC323" s="120" t="s">
        <v>3082</v>
      </c>
      <c r="CD323" s="106" t="s">
        <v>10</v>
      </c>
    </row>
    <row r="324" spans="1:82">
      <c r="A324" s="120">
        <v>74</v>
      </c>
      <c r="B324" s="120" t="s">
        <v>2437</v>
      </c>
      <c r="C324" s="120" t="s">
        <v>244</v>
      </c>
      <c r="D324" s="120" t="s">
        <v>3062</v>
      </c>
      <c r="E324" s="120">
        <v>2016</v>
      </c>
      <c r="F324" s="120" t="s">
        <v>1563</v>
      </c>
      <c r="G324" s="107" t="s">
        <v>3063</v>
      </c>
      <c r="H324" s="109" t="s">
        <v>3064</v>
      </c>
      <c r="I324" s="108" t="s">
        <v>3065</v>
      </c>
      <c r="J324" s="108" t="s">
        <v>3066</v>
      </c>
      <c r="K324" s="108" t="s">
        <v>3067</v>
      </c>
      <c r="L324" s="106" t="s">
        <v>3068</v>
      </c>
      <c r="M324" s="110" t="s">
        <v>3069</v>
      </c>
      <c r="N324" s="107" t="s">
        <v>12</v>
      </c>
      <c r="O324" s="107" t="s">
        <v>5846</v>
      </c>
      <c r="P324" s="107" t="s">
        <v>5844</v>
      </c>
      <c r="Q324" s="107" t="s">
        <v>5627</v>
      </c>
      <c r="R324" s="107" t="s">
        <v>3085</v>
      </c>
      <c r="S324" s="107" t="s">
        <v>123</v>
      </c>
      <c r="T324" s="107" t="s">
        <v>2922</v>
      </c>
      <c r="U324" s="107" t="s">
        <v>140</v>
      </c>
      <c r="V324" s="107">
        <v>120286</v>
      </c>
      <c r="W324" s="107" t="s">
        <v>10</v>
      </c>
      <c r="X324" s="107" t="s">
        <v>10</v>
      </c>
      <c r="Y324" s="107" t="s">
        <v>10</v>
      </c>
      <c r="Z324" s="107" t="s">
        <v>10</v>
      </c>
      <c r="AA324" s="107" t="s">
        <v>1005</v>
      </c>
      <c r="AB324" s="107" t="s">
        <v>3071</v>
      </c>
      <c r="AC324" s="270" t="s">
        <v>127</v>
      </c>
      <c r="AD324" s="270" t="s">
        <v>127</v>
      </c>
      <c r="AE324" s="107" t="s">
        <v>1139</v>
      </c>
      <c r="AF324" s="107"/>
      <c r="AG324" s="107"/>
      <c r="AH324" s="107">
        <v>339224</v>
      </c>
      <c r="AI324" s="120">
        <f>INDEX(Exposure_GWASs!F:F,MATCH(Charlie!AE324,Exposure_GWASs!C:C,0))</f>
        <v>322154</v>
      </c>
      <c r="AJ324" s="107" t="s">
        <v>3072</v>
      </c>
      <c r="AK324" s="107" t="s">
        <v>1005</v>
      </c>
      <c r="AL324" s="107" t="s">
        <v>273</v>
      </c>
      <c r="AM324" s="107" t="s">
        <v>1009</v>
      </c>
      <c r="AN324" s="107" t="s">
        <v>1009</v>
      </c>
      <c r="AO324" s="107" t="s">
        <v>1009</v>
      </c>
      <c r="AP324" s="107" t="s">
        <v>3073</v>
      </c>
      <c r="AQ324" s="107" t="s">
        <v>3074</v>
      </c>
      <c r="AR324" s="107" t="s">
        <v>1009</v>
      </c>
      <c r="AS324" s="107" t="s">
        <v>1009</v>
      </c>
      <c r="AT324" s="107" t="s">
        <v>3075</v>
      </c>
      <c r="AU324" s="107" t="s">
        <v>10</v>
      </c>
      <c r="AV324" s="107" t="s">
        <v>10</v>
      </c>
      <c r="AW324" s="107">
        <v>69</v>
      </c>
      <c r="AX324" s="107">
        <f>INDEX(Exposure_GWASs!S:S,MATCH(Charlie!AE324,Exposure_GWASs!C:C,0))</f>
        <v>77</v>
      </c>
      <c r="AY324" s="120" t="s">
        <v>3076</v>
      </c>
      <c r="AZ324" s="120" t="s">
        <v>201</v>
      </c>
      <c r="BA324" s="120" t="s">
        <v>10</v>
      </c>
      <c r="BB324" s="120" t="s">
        <v>3089</v>
      </c>
      <c r="BC324" s="105" t="s">
        <v>17</v>
      </c>
      <c r="BD324" s="105"/>
      <c r="BH324" s="120" t="s">
        <v>3078</v>
      </c>
      <c r="BI324" s="120" t="s">
        <v>3078</v>
      </c>
      <c r="BJ324" s="120" t="s">
        <v>3079</v>
      </c>
      <c r="BK324" s="105" t="s">
        <v>1009</v>
      </c>
      <c r="BL324" s="120" t="s">
        <v>1009</v>
      </c>
      <c r="BM324" s="120" t="s">
        <v>1009</v>
      </c>
      <c r="BN324" s="105" t="s">
        <v>1009</v>
      </c>
      <c r="BO324" s="120" t="s">
        <v>2549</v>
      </c>
      <c r="BP324" s="120" t="s">
        <v>2538</v>
      </c>
      <c r="BQ324" s="120" t="s">
        <v>2454</v>
      </c>
      <c r="BR324" s="120">
        <v>-0.15</v>
      </c>
      <c r="BS324" s="120">
        <v>7.1999999999999995E-2</v>
      </c>
      <c r="BW324" s="120" t="s">
        <v>3093</v>
      </c>
      <c r="BX324" s="120" t="s">
        <v>10</v>
      </c>
      <c r="BY324" s="120" t="s">
        <v>10</v>
      </c>
      <c r="BZ324" s="120" t="s">
        <v>3081</v>
      </c>
      <c r="CA324" s="120" t="s">
        <v>3091</v>
      </c>
      <c r="CB324" s="120" t="s">
        <v>1009</v>
      </c>
      <c r="CC324" s="120" t="s">
        <v>3082</v>
      </c>
      <c r="CD324" s="106" t="s">
        <v>10</v>
      </c>
    </row>
    <row r="325" spans="1:82">
      <c r="A325" s="120">
        <v>74</v>
      </c>
      <c r="B325" s="120" t="s">
        <v>2437</v>
      </c>
      <c r="C325" s="120" t="s">
        <v>244</v>
      </c>
      <c r="D325" s="120" t="s">
        <v>3062</v>
      </c>
      <c r="E325" s="120">
        <v>2016</v>
      </c>
      <c r="F325" s="120" t="s">
        <v>1563</v>
      </c>
      <c r="G325" s="107" t="s">
        <v>3063</v>
      </c>
      <c r="H325" s="109" t="s">
        <v>3064</v>
      </c>
      <c r="I325" s="108" t="s">
        <v>3065</v>
      </c>
      <c r="J325" s="108" t="s">
        <v>3066</v>
      </c>
      <c r="K325" s="108" t="s">
        <v>3067</v>
      </c>
      <c r="L325" s="106" t="s">
        <v>3068</v>
      </c>
      <c r="M325" s="110" t="s">
        <v>3069</v>
      </c>
      <c r="N325" s="107" t="s">
        <v>12</v>
      </c>
      <c r="O325" s="107" t="s">
        <v>5846</v>
      </c>
      <c r="P325" s="107" t="s">
        <v>5845</v>
      </c>
      <c r="Q325" s="107" t="s">
        <v>5627</v>
      </c>
      <c r="R325" s="107" t="s">
        <v>3087</v>
      </c>
      <c r="S325" s="107" t="s">
        <v>123</v>
      </c>
      <c r="T325" s="107" t="s">
        <v>2922</v>
      </c>
      <c r="U325" s="107" t="s">
        <v>140</v>
      </c>
      <c r="V325" s="107">
        <v>120286</v>
      </c>
      <c r="W325" s="107" t="s">
        <v>10</v>
      </c>
      <c r="X325" s="107" t="s">
        <v>10</v>
      </c>
      <c r="Y325" s="107" t="s">
        <v>10</v>
      </c>
      <c r="Z325" s="107" t="s">
        <v>10</v>
      </c>
      <c r="AA325" s="107" t="s">
        <v>1005</v>
      </c>
      <c r="AB325" s="107" t="s">
        <v>3071</v>
      </c>
      <c r="AC325" s="270" t="s">
        <v>127</v>
      </c>
      <c r="AD325" s="270" t="s">
        <v>127</v>
      </c>
      <c r="AE325" s="107" t="s">
        <v>1139</v>
      </c>
      <c r="AF325" s="107"/>
      <c r="AG325" s="107"/>
      <c r="AH325" s="107">
        <v>339224</v>
      </c>
      <c r="AI325" s="120">
        <f>INDEX(Exposure_GWASs!F:F,MATCH(Charlie!AE325,Exposure_GWASs!C:C,0))</f>
        <v>322154</v>
      </c>
      <c r="AJ325" s="107" t="s">
        <v>3072</v>
      </c>
      <c r="AK325" s="107" t="s">
        <v>1005</v>
      </c>
      <c r="AL325" s="107" t="s">
        <v>273</v>
      </c>
      <c r="AM325" s="107" t="s">
        <v>1009</v>
      </c>
      <c r="AN325" s="107" t="s">
        <v>1009</v>
      </c>
      <c r="AO325" s="107" t="s">
        <v>1009</v>
      </c>
      <c r="AP325" s="107" t="s">
        <v>3073</v>
      </c>
      <c r="AQ325" s="107" t="s">
        <v>3074</v>
      </c>
      <c r="AR325" s="107" t="s">
        <v>1009</v>
      </c>
      <c r="AS325" s="107" t="s">
        <v>1009</v>
      </c>
      <c r="AT325" s="107" t="s">
        <v>3075</v>
      </c>
      <c r="AU325" s="107" t="s">
        <v>10</v>
      </c>
      <c r="AV325" s="107" t="s">
        <v>10</v>
      </c>
      <c r="AW325" s="107">
        <v>69</v>
      </c>
      <c r="AX325" s="107">
        <f>INDEX(Exposure_GWASs!S:S,MATCH(Charlie!AE325,Exposure_GWASs!C:C,0))</f>
        <v>77</v>
      </c>
      <c r="AY325" s="120" t="s">
        <v>3076</v>
      </c>
      <c r="AZ325" s="120" t="s">
        <v>201</v>
      </c>
      <c r="BA325" s="120" t="s">
        <v>10</v>
      </c>
      <c r="BB325" s="120" t="s">
        <v>3094</v>
      </c>
      <c r="BC325" s="105" t="s">
        <v>17</v>
      </c>
      <c r="BD325" s="105"/>
      <c r="BH325" s="120" t="s">
        <v>3078</v>
      </c>
      <c r="BI325" s="120" t="s">
        <v>3078</v>
      </c>
      <c r="BJ325" s="120" t="s">
        <v>3079</v>
      </c>
      <c r="BK325" s="105" t="s">
        <v>1009</v>
      </c>
      <c r="BL325" s="120" t="s">
        <v>1009</v>
      </c>
      <c r="BM325" s="120" t="s">
        <v>1009</v>
      </c>
      <c r="BN325" s="105" t="s">
        <v>1009</v>
      </c>
      <c r="BO325" s="120" t="s">
        <v>2549</v>
      </c>
      <c r="BP325" s="120" t="s">
        <v>2538</v>
      </c>
      <c r="BQ325" s="120" t="s">
        <v>2454</v>
      </c>
      <c r="BR325" s="120">
        <v>4.2999999999999997E-2</v>
      </c>
      <c r="BS325" s="120">
        <v>8.5999999999999993E-2</v>
      </c>
      <c r="BW325" s="120" t="s">
        <v>3095</v>
      </c>
      <c r="BX325" s="120" t="s">
        <v>10</v>
      </c>
      <c r="BY325" s="120" t="s">
        <v>10</v>
      </c>
      <c r="BZ325" s="120" t="s">
        <v>3081</v>
      </c>
      <c r="CA325" s="120" t="s">
        <v>3091</v>
      </c>
      <c r="CB325" s="120" t="s">
        <v>1009</v>
      </c>
      <c r="CC325" s="120" t="s">
        <v>3082</v>
      </c>
      <c r="CD325" s="106" t="s">
        <v>10</v>
      </c>
    </row>
    <row r="326" spans="1:82">
      <c r="A326" s="120">
        <v>75</v>
      </c>
      <c r="B326" s="120" t="s">
        <v>2437</v>
      </c>
      <c r="C326" s="120" t="s">
        <v>244</v>
      </c>
      <c r="D326" s="120" t="s">
        <v>3096</v>
      </c>
      <c r="E326" s="120">
        <v>2018</v>
      </c>
      <c r="F326" s="120" t="s">
        <v>3097</v>
      </c>
      <c r="G326" s="107" t="s">
        <v>3098</v>
      </c>
      <c r="H326" s="109" t="s">
        <v>3099</v>
      </c>
      <c r="I326" s="108" t="s">
        <v>3100</v>
      </c>
      <c r="J326" s="108" t="s">
        <v>3101</v>
      </c>
      <c r="K326" s="108" t="s">
        <v>3102</v>
      </c>
      <c r="L326" s="106" t="s">
        <v>3103</v>
      </c>
      <c r="M326" s="110" t="s">
        <v>3104</v>
      </c>
      <c r="N326" s="107" t="s">
        <v>15</v>
      </c>
      <c r="O326" s="107" t="s">
        <v>5615</v>
      </c>
      <c r="P326" s="107" t="s">
        <v>5615</v>
      </c>
      <c r="Q326" s="107" t="s">
        <v>5577</v>
      </c>
      <c r="R326" s="107" t="s">
        <v>3105</v>
      </c>
      <c r="S326" s="107" t="s">
        <v>3106</v>
      </c>
      <c r="T326" s="107">
        <f>INDEX(Outcome_GWASs!I:I,MATCH(Charlie!S326,Outcome_GWASs!C:C,0))</f>
        <v>0</v>
      </c>
      <c r="U326" s="107" t="str">
        <f>INDEX(Outcome_GWASs!H:H,MATCH(Charlie!S326,Outcome_GWASs!C:C,0))</f>
        <v xml:space="preserve">female </v>
      </c>
      <c r="V326" s="107">
        <f>INDEX(Outcome_GWASs!F:F,MATCH(Charlie!S326,Outcome_GWASs!C:C,0))</f>
        <v>137045</v>
      </c>
      <c r="W326" s="107">
        <f>INDEX(Outcome_GWASs!G:G,MATCH(Charlie!S326,Outcome_GWASs!C:C,0))</f>
        <v>119078</v>
      </c>
      <c r="X326" s="107">
        <f>INDEX(Outcome_GWASs!F:F,MATCH(Charlie!S326,Outcome_GWASs!C:C,0))</f>
        <v>137045</v>
      </c>
      <c r="Y326" s="107">
        <f>INDEX(Outcome_GWASs!G:G,MATCH(Charlie!S326,Outcome_GWASs!C:C,0))</f>
        <v>119078</v>
      </c>
      <c r="Z326" s="107"/>
      <c r="AA326" s="107" t="s">
        <v>2538</v>
      </c>
      <c r="AB326" s="107" t="str">
        <f>INDEX(Outcome_GWASs!E:E,MATCH(Charlie!S326,Outcome_GWASs!C:C,0))</f>
        <v xml:space="preserve">European and East Asian </v>
      </c>
      <c r="AC326" s="120" t="s">
        <v>5528</v>
      </c>
      <c r="AD326" s="120" t="s">
        <v>5528</v>
      </c>
      <c r="AE326" s="107" t="s">
        <v>3107</v>
      </c>
      <c r="AF326" s="107"/>
      <c r="AG326" s="107" t="s">
        <v>295</v>
      </c>
      <c r="AH326" s="120">
        <v>143677</v>
      </c>
      <c r="AI326" s="120">
        <f>INDEX(Exposure_GWASs!F:F,MATCH(Charlie!AE326,Exposure_GWASs!C:C,0))</f>
        <v>143677</v>
      </c>
      <c r="AJ326" s="107" t="s">
        <v>10</v>
      </c>
      <c r="AK326" s="107" t="s">
        <v>2465</v>
      </c>
      <c r="AL326" s="107" t="s">
        <v>273</v>
      </c>
      <c r="AM326" s="107" t="s">
        <v>1009</v>
      </c>
      <c r="AN326" s="107" t="s">
        <v>1009</v>
      </c>
      <c r="AO326" s="107" t="s">
        <v>1009</v>
      </c>
      <c r="AP326" s="120" t="s">
        <v>3108</v>
      </c>
      <c r="AQ326" s="107" t="s">
        <v>138</v>
      </c>
      <c r="AR326" s="107" t="s">
        <v>1009</v>
      </c>
      <c r="AS326" s="107" t="s">
        <v>3109</v>
      </c>
      <c r="AT326" s="107" t="s">
        <v>1009</v>
      </c>
      <c r="AU326" s="107" t="s">
        <v>10</v>
      </c>
      <c r="AV326" s="107">
        <v>41</v>
      </c>
      <c r="AW326" s="107" t="s">
        <v>10</v>
      </c>
      <c r="AX326" s="107">
        <f>INDEX(Exposure_GWASs!S:S,MATCH(Charlie!AE326,Exposure_GWASs!C:C,0))</f>
        <v>49</v>
      </c>
      <c r="AY326" s="120" t="s">
        <v>3108</v>
      </c>
      <c r="AZ326" s="120" t="s">
        <v>135</v>
      </c>
      <c r="BA326" s="120" t="s">
        <v>3110</v>
      </c>
      <c r="BB326" s="120" t="s">
        <v>3089</v>
      </c>
      <c r="BC326" s="105" t="s">
        <v>17</v>
      </c>
      <c r="BD326" s="105" t="s">
        <v>26</v>
      </c>
      <c r="BE326" s="105" t="s">
        <v>40</v>
      </c>
      <c r="BF326" s="105" t="s">
        <v>95</v>
      </c>
      <c r="BH326" s="120" t="s">
        <v>3111</v>
      </c>
      <c r="BI326" s="120" t="s">
        <v>2804</v>
      </c>
      <c r="BJ326" s="120" t="s">
        <v>3112</v>
      </c>
      <c r="BK326" s="120" t="s">
        <v>3113</v>
      </c>
      <c r="BL326" s="120" t="s">
        <v>201</v>
      </c>
      <c r="BM326" s="120" t="s">
        <v>201</v>
      </c>
      <c r="BN326" s="105" t="s">
        <v>1009</v>
      </c>
      <c r="BO326" s="120" t="s">
        <v>167</v>
      </c>
      <c r="BP326" s="120" t="s">
        <v>2538</v>
      </c>
      <c r="BQ326" s="120" t="s">
        <v>1029</v>
      </c>
      <c r="BR326" s="120">
        <v>0.86</v>
      </c>
      <c r="BT326" s="120">
        <v>95</v>
      </c>
      <c r="BU326" s="120">
        <v>0.73</v>
      </c>
      <c r="BV326" s="120">
        <v>1.01</v>
      </c>
      <c r="BW326" s="120">
        <v>0.06</v>
      </c>
      <c r="BX326" s="120" t="s">
        <v>10</v>
      </c>
      <c r="BY326" s="120" t="s">
        <v>10</v>
      </c>
      <c r="BZ326" s="120" t="s">
        <v>3114</v>
      </c>
      <c r="CA326" s="120" t="s">
        <v>3115</v>
      </c>
      <c r="CB326" s="120" t="s">
        <v>3116</v>
      </c>
      <c r="CC326" s="120" t="s">
        <v>3117</v>
      </c>
      <c r="CD326" s="106" t="s">
        <v>10</v>
      </c>
    </row>
    <row r="327" spans="1:82">
      <c r="A327" s="120">
        <v>75</v>
      </c>
      <c r="B327" s="120" t="s">
        <v>2437</v>
      </c>
      <c r="C327" s="120" t="s">
        <v>244</v>
      </c>
      <c r="D327" s="120" t="s">
        <v>3096</v>
      </c>
      <c r="E327" s="120">
        <v>2018</v>
      </c>
      <c r="F327" s="120" t="s">
        <v>3097</v>
      </c>
      <c r="G327" s="107" t="s">
        <v>3098</v>
      </c>
      <c r="H327" s="109" t="s">
        <v>3099</v>
      </c>
      <c r="I327" s="108" t="s">
        <v>3100</v>
      </c>
      <c r="J327" s="108" t="s">
        <v>3101</v>
      </c>
      <c r="K327" s="108" t="s">
        <v>3102</v>
      </c>
      <c r="L327" s="106" t="s">
        <v>3103</v>
      </c>
      <c r="M327" s="110" t="s">
        <v>3104</v>
      </c>
      <c r="N327" s="107" t="s">
        <v>15</v>
      </c>
      <c r="O327" s="107" t="s">
        <v>5615</v>
      </c>
      <c r="P327" s="107" t="s">
        <v>5801</v>
      </c>
      <c r="Q327" s="107" t="s">
        <v>5577</v>
      </c>
      <c r="R327" s="107" t="s">
        <v>3105</v>
      </c>
      <c r="S327" s="107" t="s">
        <v>3106</v>
      </c>
      <c r="T327" s="107">
        <f>INDEX(Outcome_GWASs!I:I,MATCH(Charlie!S327,Outcome_GWASs!C:C,0))</f>
        <v>0</v>
      </c>
      <c r="U327" s="107" t="str">
        <f>INDEX(Outcome_GWASs!H:H,MATCH(Charlie!S327,Outcome_GWASs!C:C,0))</f>
        <v xml:space="preserve">female </v>
      </c>
      <c r="V327" s="107">
        <f>INDEX(Outcome_GWASs!F:F,MATCH(Charlie!S327,Outcome_GWASs!C:C,0))</f>
        <v>137045</v>
      </c>
      <c r="W327" s="107">
        <f>INDEX(Outcome_GWASs!G:G,MATCH(Charlie!S327,Outcome_GWASs!C:C,0))</f>
        <v>119078</v>
      </c>
      <c r="X327" s="107">
        <f>INDEX(Outcome_GWASs!F:F,MATCH(Charlie!S327,Outcome_GWASs!C:C,0))</f>
        <v>137045</v>
      </c>
      <c r="Y327" s="107">
        <f>INDEX(Outcome_GWASs!G:G,MATCH(Charlie!S327,Outcome_GWASs!C:C,0))</f>
        <v>119078</v>
      </c>
      <c r="Z327" s="107"/>
      <c r="AA327" s="107" t="s">
        <v>2538</v>
      </c>
      <c r="AB327" s="107" t="str">
        <f>INDEX(Outcome_GWASs!E:E,MATCH(Charlie!S327,Outcome_GWASs!C:C,0))</f>
        <v xml:space="preserve">European and East Asian </v>
      </c>
      <c r="AC327" s="120" t="s">
        <v>5528</v>
      </c>
      <c r="AD327" s="120" t="s">
        <v>5528</v>
      </c>
      <c r="AE327" s="107" t="s">
        <v>3107</v>
      </c>
      <c r="AF327" s="107"/>
      <c r="AG327" s="107" t="s">
        <v>295</v>
      </c>
      <c r="AH327" s="120">
        <v>143677</v>
      </c>
      <c r="AI327" s="120">
        <f>INDEX(Exposure_GWASs!F:F,MATCH(Charlie!AE327,Exposure_GWASs!C:C,0))</f>
        <v>143677</v>
      </c>
      <c r="AJ327" s="107" t="s">
        <v>10</v>
      </c>
      <c r="AK327" s="107" t="s">
        <v>2465</v>
      </c>
      <c r="AL327" s="107" t="s">
        <v>273</v>
      </c>
      <c r="AM327" s="107" t="s">
        <v>1009</v>
      </c>
      <c r="AN327" s="107" t="s">
        <v>1009</v>
      </c>
      <c r="AO327" s="107" t="s">
        <v>1009</v>
      </c>
      <c r="AP327" s="120" t="s">
        <v>3108</v>
      </c>
      <c r="AQ327" s="107" t="s">
        <v>138</v>
      </c>
      <c r="AR327" s="107" t="s">
        <v>1009</v>
      </c>
      <c r="AS327" s="107" t="s">
        <v>3118</v>
      </c>
      <c r="AT327" s="107" t="s">
        <v>1009</v>
      </c>
      <c r="AU327" s="107" t="s">
        <v>10</v>
      </c>
      <c r="AV327" s="107">
        <v>41</v>
      </c>
      <c r="AW327" s="107" t="s">
        <v>10</v>
      </c>
      <c r="AX327" s="107">
        <f>INDEX(Exposure_GWASs!S:S,MATCH(Charlie!AE327,Exposure_GWASs!C:C,0))</f>
        <v>49</v>
      </c>
      <c r="AY327" s="120" t="s">
        <v>3108</v>
      </c>
      <c r="AZ327" s="120" t="s">
        <v>135</v>
      </c>
      <c r="BA327" s="120" t="s">
        <v>3110</v>
      </c>
      <c r="BB327" s="120" t="s">
        <v>3089</v>
      </c>
      <c r="BC327" s="105" t="s">
        <v>17</v>
      </c>
      <c r="BD327" s="105" t="s">
        <v>26</v>
      </c>
      <c r="BE327" s="105" t="s">
        <v>40</v>
      </c>
      <c r="BF327" s="105" t="s">
        <v>95</v>
      </c>
      <c r="BH327" s="120" t="s">
        <v>3111</v>
      </c>
      <c r="BI327" s="120" t="s">
        <v>2804</v>
      </c>
      <c r="BJ327" s="120" t="s">
        <v>3112</v>
      </c>
      <c r="BK327" s="120" t="s">
        <v>3113</v>
      </c>
      <c r="BL327" s="120" t="s">
        <v>201</v>
      </c>
      <c r="BM327" s="120" t="s">
        <v>201</v>
      </c>
      <c r="BN327" s="105" t="s">
        <v>1009</v>
      </c>
      <c r="BO327" s="120" t="s">
        <v>167</v>
      </c>
      <c r="BP327" s="120" t="s">
        <v>2538</v>
      </c>
      <c r="BQ327" s="120" t="s">
        <v>1029</v>
      </c>
      <c r="BR327" s="120">
        <v>0.86</v>
      </c>
      <c r="BT327" s="120">
        <v>95</v>
      </c>
      <c r="BU327" s="120">
        <v>0.72</v>
      </c>
      <c r="BV327" s="120">
        <v>1.02</v>
      </c>
      <c r="BW327" s="120">
        <v>0.08</v>
      </c>
      <c r="BX327" s="120" t="s">
        <v>10</v>
      </c>
      <c r="BY327" s="120" t="s">
        <v>10</v>
      </c>
      <c r="BZ327" s="120" t="s">
        <v>3114</v>
      </c>
      <c r="CA327" s="120" t="s">
        <v>3115</v>
      </c>
      <c r="CB327" s="120" t="s">
        <v>3116</v>
      </c>
      <c r="CC327" s="120" t="s">
        <v>3117</v>
      </c>
      <c r="CD327" s="106" t="s">
        <v>10</v>
      </c>
    </row>
    <row r="328" spans="1:82">
      <c r="A328" s="120">
        <v>75</v>
      </c>
      <c r="B328" s="120" t="s">
        <v>2437</v>
      </c>
      <c r="C328" s="120" t="s">
        <v>244</v>
      </c>
      <c r="D328" s="120" t="s">
        <v>3096</v>
      </c>
      <c r="E328" s="120">
        <v>2018</v>
      </c>
      <c r="F328" s="120" t="s">
        <v>3097</v>
      </c>
      <c r="G328" s="107" t="s">
        <v>3098</v>
      </c>
      <c r="H328" s="109" t="s">
        <v>3099</v>
      </c>
      <c r="I328" s="108" t="s">
        <v>3100</v>
      </c>
      <c r="J328" s="108" t="s">
        <v>3101</v>
      </c>
      <c r="K328" s="108" t="s">
        <v>3102</v>
      </c>
      <c r="L328" s="106" t="s">
        <v>3103</v>
      </c>
      <c r="M328" s="110" t="s">
        <v>3104</v>
      </c>
      <c r="N328" s="107" t="s">
        <v>15</v>
      </c>
      <c r="O328" s="107" t="s">
        <v>5615</v>
      </c>
      <c r="P328" s="107" t="s">
        <v>5802</v>
      </c>
      <c r="Q328" s="107" t="s">
        <v>5577</v>
      </c>
      <c r="R328" s="107" t="s">
        <v>3105</v>
      </c>
      <c r="S328" s="107" t="s">
        <v>3106</v>
      </c>
      <c r="T328" s="107">
        <f>INDEX(Outcome_GWASs!I:I,MATCH(Charlie!S328,Outcome_GWASs!C:C,0))</f>
        <v>0</v>
      </c>
      <c r="U328" s="107" t="str">
        <f>INDEX(Outcome_GWASs!H:H,MATCH(Charlie!S328,Outcome_GWASs!C:C,0))</f>
        <v xml:space="preserve">female </v>
      </c>
      <c r="V328" s="107">
        <f>INDEX(Outcome_GWASs!F:F,MATCH(Charlie!S328,Outcome_GWASs!C:C,0))</f>
        <v>137045</v>
      </c>
      <c r="W328" s="107">
        <f>INDEX(Outcome_GWASs!G:G,MATCH(Charlie!S328,Outcome_GWASs!C:C,0))</f>
        <v>119078</v>
      </c>
      <c r="X328" s="107">
        <f>INDEX(Outcome_GWASs!F:F,MATCH(Charlie!S328,Outcome_GWASs!C:C,0))</f>
        <v>137045</v>
      </c>
      <c r="Y328" s="107">
        <f>INDEX(Outcome_GWASs!G:G,MATCH(Charlie!S328,Outcome_GWASs!C:C,0))</f>
        <v>119078</v>
      </c>
      <c r="Z328" s="107"/>
      <c r="AA328" s="107" t="s">
        <v>2538</v>
      </c>
      <c r="AB328" s="107" t="str">
        <f>INDEX(Outcome_GWASs!E:E,MATCH(Charlie!S328,Outcome_GWASs!C:C,0))</f>
        <v xml:space="preserve">European and East Asian </v>
      </c>
      <c r="AC328" s="120" t="s">
        <v>5528</v>
      </c>
      <c r="AD328" s="120" t="s">
        <v>5528</v>
      </c>
      <c r="AE328" s="107" t="s">
        <v>3107</v>
      </c>
      <c r="AF328" s="107"/>
      <c r="AG328" s="107" t="s">
        <v>295</v>
      </c>
      <c r="AH328" s="120">
        <v>143677</v>
      </c>
      <c r="AI328" s="120">
        <f>INDEX(Exposure_GWASs!F:F,MATCH(Charlie!AE328,Exposure_GWASs!C:C,0))</f>
        <v>143677</v>
      </c>
      <c r="AJ328" s="107" t="s">
        <v>10</v>
      </c>
      <c r="AK328" s="107" t="s">
        <v>2465</v>
      </c>
      <c r="AL328" s="107" t="s">
        <v>273</v>
      </c>
      <c r="AM328" s="107" t="s">
        <v>1009</v>
      </c>
      <c r="AN328" s="107" t="s">
        <v>1009</v>
      </c>
      <c r="AO328" s="107" t="s">
        <v>1009</v>
      </c>
      <c r="AP328" s="120" t="s">
        <v>3108</v>
      </c>
      <c r="AQ328" s="107" t="s">
        <v>138</v>
      </c>
      <c r="AR328" s="107" t="s">
        <v>1009</v>
      </c>
      <c r="AS328" s="107" t="s">
        <v>3119</v>
      </c>
      <c r="AT328" s="107" t="s">
        <v>1009</v>
      </c>
      <c r="AU328" s="107" t="s">
        <v>10</v>
      </c>
      <c r="AV328" s="107">
        <v>41</v>
      </c>
      <c r="AW328" s="107" t="s">
        <v>10</v>
      </c>
      <c r="AX328" s="107">
        <f>INDEX(Exposure_GWASs!S:S,MATCH(Charlie!AE328,Exposure_GWASs!C:C,0))</f>
        <v>49</v>
      </c>
      <c r="AY328" s="120" t="s">
        <v>3108</v>
      </c>
      <c r="AZ328" s="120" t="s">
        <v>135</v>
      </c>
      <c r="BA328" s="120" t="s">
        <v>3110</v>
      </c>
      <c r="BB328" s="120" t="s">
        <v>3094</v>
      </c>
      <c r="BC328" s="105" t="s">
        <v>17</v>
      </c>
      <c r="BD328" s="105" t="s">
        <v>26</v>
      </c>
      <c r="BE328" s="105" t="s">
        <v>40</v>
      </c>
      <c r="BF328" s="105" t="s">
        <v>95</v>
      </c>
      <c r="BH328" s="120" t="s">
        <v>3111</v>
      </c>
      <c r="BI328" s="120" t="s">
        <v>2804</v>
      </c>
      <c r="BJ328" s="120" t="s">
        <v>3112</v>
      </c>
      <c r="BK328" s="120" t="s">
        <v>3113</v>
      </c>
      <c r="BL328" s="120" t="s">
        <v>201</v>
      </c>
      <c r="BM328" s="120" t="s">
        <v>201</v>
      </c>
      <c r="BN328" s="105" t="s">
        <v>1009</v>
      </c>
      <c r="BO328" s="120" t="s">
        <v>167</v>
      </c>
      <c r="BP328" s="120" t="s">
        <v>2538</v>
      </c>
      <c r="BQ328" s="120" t="s">
        <v>1029</v>
      </c>
      <c r="BR328" s="120">
        <v>0.92</v>
      </c>
      <c r="BT328" s="120">
        <v>95</v>
      </c>
      <c r="BU328" s="120">
        <v>0.74</v>
      </c>
      <c r="BV328" s="120">
        <v>1.1399999999999999</v>
      </c>
      <c r="BW328" s="120">
        <v>0.42</v>
      </c>
      <c r="BX328" s="120" t="s">
        <v>10</v>
      </c>
      <c r="BY328" s="120" t="s">
        <v>10</v>
      </c>
      <c r="BZ328" s="120" t="s">
        <v>3114</v>
      </c>
      <c r="CA328" s="120" t="s">
        <v>3115</v>
      </c>
      <c r="CB328" s="120" t="s">
        <v>3116</v>
      </c>
      <c r="CC328" s="120" t="s">
        <v>3117</v>
      </c>
      <c r="CD328" s="106" t="s">
        <v>10</v>
      </c>
    </row>
    <row r="329" spans="1:82" ht="17">
      <c r="A329" s="120">
        <v>76</v>
      </c>
      <c r="B329" s="120" t="s">
        <v>2437</v>
      </c>
      <c r="C329" s="120" t="s">
        <v>244</v>
      </c>
      <c r="D329" s="120" t="s">
        <v>3120</v>
      </c>
      <c r="E329" s="120">
        <v>2016</v>
      </c>
      <c r="F329" s="120" t="s">
        <v>2673</v>
      </c>
      <c r="G329" s="107" t="s">
        <v>3121</v>
      </c>
      <c r="H329" s="125" t="s">
        <v>3122</v>
      </c>
      <c r="I329" s="108" t="s">
        <v>3123</v>
      </c>
      <c r="J329" s="108" t="s">
        <v>3124</v>
      </c>
      <c r="K329" s="108" t="s">
        <v>3125</v>
      </c>
      <c r="L329" s="106" t="s">
        <v>3126</v>
      </c>
      <c r="M329" s="110" t="s">
        <v>3127</v>
      </c>
      <c r="N329" s="107" t="s">
        <v>12</v>
      </c>
      <c r="O329" s="107" t="s">
        <v>5852</v>
      </c>
      <c r="P329" s="107" t="s">
        <v>5847</v>
      </c>
      <c r="Q329" s="107" t="s">
        <v>5603</v>
      </c>
      <c r="R329" s="107" t="s">
        <v>3128</v>
      </c>
      <c r="S329" s="107" t="s">
        <v>123</v>
      </c>
      <c r="T329" s="107" t="s">
        <v>3129</v>
      </c>
      <c r="U329" s="107" t="s">
        <v>140</v>
      </c>
      <c r="V329" s="107">
        <v>5221</v>
      </c>
      <c r="W329" s="107" t="s">
        <v>10</v>
      </c>
      <c r="X329" s="107" t="s">
        <v>10</v>
      </c>
      <c r="Y329" s="107" t="s">
        <v>10</v>
      </c>
      <c r="Z329" s="107" t="s">
        <v>10</v>
      </c>
      <c r="AA329" s="107" t="s">
        <v>1005</v>
      </c>
      <c r="AB329" s="107" t="s">
        <v>273</v>
      </c>
      <c r="AC329" s="270" t="s">
        <v>127</v>
      </c>
      <c r="AD329" s="270" t="s">
        <v>127</v>
      </c>
      <c r="AE329" s="107" t="s">
        <v>1224</v>
      </c>
      <c r="AF329" s="107">
        <v>9.9</v>
      </c>
      <c r="AG329" s="107" t="s">
        <v>140</v>
      </c>
      <c r="AH329" s="107">
        <v>5221</v>
      </c>
      <c r="AI329" s="120">
        <f>INDEX(Exposure_GWASs!F:F,MATCH(Charlie!AE329,Exposure_GWASs!C:C,0))</f>
        <v>249796</v>
      </c>
      <c r="AJ329" s="107" t="s">
        <v>2825</v>
      </c>
      <c r="AK329" s="107" t="s">
        <v>1005</v>
      </c>
      <c r="AL329" s="107" t="s">
        <v>273</v>
      </c>
      <c r="AM329" s="107" t="s">
        <v>3130</v>
      </c>
      <c r="AN329" s="107" t="s">
        <v>3131</v>
      </c>
      <c r="AO329" s="107" t="s">
        <v>3132</v>
      </c>
      <c r="AP329" s="107" t="s">
        <v>1009</v>
      </c>
      <c r="AQ329" s="107" t="s">
        <v>138</v>
      </c>
      <c r="AR329" s="107" t="s">
        <v>11</v>
      </c>
      <c r="AS329" s="107" t="s">
        <v>1009</v>
      </c>
      <c r="AT329" s="107" t="s">
        <v>3133</v>
      </c>
      <c r="AU329" s="107" t="s">
        <v>10</v>
      </c>
      <c r="AV329" s="107" t="s">
        <v>10</v>
      </c>
      <c r="AW329" s="107">
        <v>32</v>
      </c>
      <c r="AX329" s="107">
        <f>INDEX(Exposure_GWASs!S:S,MATCH(Charlie!AE329,Exposure_GWASs!C:C,0))</f>
        <v>32</v>
      </c>
      <c r="AY329" s="120" t="s">
        <v>10</v>
      </c>
      <c r="AZ329" s="120" t="s">
        <v>201</v>
      </c>
      <c r="BA329" s="120" t="s">
        <v>10</v>
      </c>
      <c r="BB329" s="120" t="s">
        <v>3134</v>
      </c>
      <c r="BC329" s="105" t="s">
        <v>17</v>
      </c>
      <c r="BD329" s="105" t="s">
        <v>75</v>
      </c>
      <c r="BI329" s="120" t="s">
        <v>2804</v>
      </c>
      <c r="BJ329" s="120" t="s">
        <v>3135</v>
      </c>
      <c r="BK329" s="105" t="s">
        <v>1009</v>
      </c>
      <c r="BL329" s="120" t="s">
        <v>201</v>
      </c>
      <c r="BM329" s="120" t="s">
        <v>201</v>
      </c>
      <c r="BN329" s="120" t="s">
        <v>11</v>
      </c>
      <c r="BO329" s="120" t="s">
        <v>167</v>
      </c>
      <c r="BP329" s="120" t="s">
        <v>167</v>
      </c>
      <c r="BQ329" s="120" t="s">
        <v>1100</v>
      </c>
      <c r="BR329" s="120">
        <v>-0.02</v>
      </c>
      <c r="BT329" s="120">
        <v>95</v>
      </c>
      <c r="BU329" s="120">
        <v>-0.2</v>
      </c>
      <c r="BV329" s="120">
        <v>0.15</v>
      </c>
      <c r="BW329" s="131">
        <v>0.78300000000000003</v>
      </c>
      <c r="BX329" s="120" t="s">
        <v>11</v>
      </c>
      <c r="BY329" s="120" t="s">
        <v>11</v>
      </c>
      <c r="BZ329" s="120" t="s">
        <v>3136</v>
      </c>
      <c r="CA329" s="120" t="s">
        <v>3137</v>
      </c>
      <c r="CB329" s="120" t="s">
        <v>3138</v>
      </c>
      <c r="CC329" s="120" t="s">
        <v>1009</v>
      </c>
      <c r="CD329" s="106" t="s">
        <v>10</v>
      </c>
    </row>
    <row r="330" spans="1:82" ht="17">
      <c r="A330" s="120">
        <v>76</v>
      </c>
      <c r="B330" s="120" t="s">
        <v>2437</v>
      </c>
      <c r="C330" s="120" t="s">
        <v>244</v>
      </c>
      <c r="D330" s="120" t="s">
        <v>3120</v>
      </c>
      <c r="E330" s="120">
        <v>2016</v>
      </c>
      <c r="F330" s="120" t="s">
        <v>2673</v>
      </c>
      <c r="G330" s="107" t="s">
        <v>3121</v>
      </c>
      <c r="H330" s="125" t="s">
        <v>3122</v>
      </c>
      <c r="I330" s="108" t="s">
        <v>3123</v>
      </c>
      <c r="J330" s="108" t="s">
        <v>3124</v>
      </c>
      <c r="K330" s="108" t="s">
        <v>3125</v>
      </c>
      <c r="L330" s="106" t="s">
        <v>3126</v>
      </c>
      <c r="M330" s="110" t="s">
        <v>3127</v>
      </c>
      <c r="N330" s="107" t="s">
        <v>12</v>
      </c>
      <c r="O330" s="107" t="s">
        <v>5852</v>
      </c>
      <c r="P330" s="107" t="s">
        <v>5848</v>
      </c>
      <c r="Q330" s="107" t="s">
        <v>5603</v>
      </c>
      <c r="R330" s="107" t="s">
        <v>3128</v>
      </c>
      <c r="S330" s="107" t="s">
        <v>123</v>
      </c>
      <c r="T330" s="107" t="s">
        <v>3129</v>
      </c>
      <c r="U330" s="107" t="s">
        <v>140</v>
      </c>
      <c r="V330" s="107">
        <v>5221</v>
      </c>
      <c r="W330" s="107" t="s">
        <v>10</v>
      </c>
      <c r="X330" s="107" t="s">
        <v>10</v>
      </c>
      <c r="Y330" s="107" t="s">
        <v>10</v>
      </c>
      <c r="Z330" s="107" t="s">
        <v>10</v>
      </c>
      <c r="AA330" s="107" t="s">
        <v>1005</v>
      </c>
      <c r="AB330" s="107" t="s">
        <v>273</v>
      </c>
      <c r="AC330" s="270" t="s">
        <v>127</v>
      </c>
      <c r="AD330" s="270" t="s">
        <v>127</v>
      </c>
      <c r="AE330" s="107" t="s">
        <v>1224</v>
      </c>
      <c r="AF330" s="107">
        <v>9.9</v>
      </c>
      <c r="AG330" s="107" t="s">
        <v>140</v>
      </c>
      <c r="AH330" s="107">
        <v>5221</v>
      </c>
      <c r="AI330" s="120">
        <f>INDEX(Exposure_GWASs!F:F,MATCH(Charlie!AE330,Exposure_GWASs!C:C,0))</f>
        <v>249796</v>
      </c>
      <c r="AJ330" s="107" t="s">
        <v>2825</v>
      </c>
      <c r="AK330" s="107" t="s">
        <v>1005</v>
      </c>
      <c r="AL330" s="107" t="s">
        <v>273</v>
      </c>
      <c r="AM330" s="107" t="s">
        <v>3130</v>
      </c>
      <c r="AN330" s="107" t="s">
        <v>3131</v>
      </c>
      <c r="AO330" s="107" t="s">
        <v>3132</v>
      </c>
      <c r="AP330" s="107" t="s">
        <v>1009</v>
      </c>
      <c r="AQ330" s="107" t="s">
        <v>138</v>
      </c>
      <c r="AR330" s="107" t="s">
        <v>11</v>
      </c>
      <c r="AS330" s="107" t="s">
        <v>1009</v>
      </c>
      <c r="AT330" s="107" t="s">
        <v>3133</v>
      </c>
      <c r="AU330" s="107" t="s">
        <v>10</v>
      </c>
      <c r="AV330" s="107" t="s">
        <v>10</v>
      </c>
      <c r="AW330" s="107">
        <v>32</v>
      </c>
      <c r="AX330" s="107">
        <f>INDEX(Exposure_GWASs!S:S,MATCH(Charlie!AE330,Exposure_GWASs!C:C,0))</f>
        <v>32</v>
      </c>
      <c r="AY330" s="120" t="s">
        <v>10</v>
      </c>
      <c r="AZ330" s="120" t="s">
        <v>201</v>
      </c>
      <c r="BA330" s="120" t="s">
        <v>10</v>
      </c>
      <c r="BB330" s="120" t="s">
        <v>3134</v>
      </c>
      <c r="BC330" s="105" t="s">
        <v>17</v>
      </c>
      <c r="BD330" s="105" t="s">
        <v>75</v>
      </c>
      <c r="BI330" s="120" t="s">
        <v>2804</v>
      </c>
      <c r="BJ330" s="120" t="s">
        <v>3135</v>
      </c>
      <c r="BK330" s="105" t="s">
        <v>1009</v>
      </c>
      <c r="BL330" s="120" t="s">
        <v>201</v>
      </c>
      <c r="BM330" s="120" t="s">
        <v>201</v>
      </c>
      <c r="BN330" s="120" t="s">
        <v>11</v>
      </c>
      <c r="BO330" s="120" t="s">
        <v>167</v>
      </c>
      <c r="BP330" s="120" t="s">
        <v>167</v>
      </c>
      <c r="BQ330" s="120" t="s">
        <v>2454</v>
      </c>
      <c r="BR330" s="120">
        <v>0.46</v>
      </c>
      <c r="BT330" s="120">
        <v>95</v>
      </c>
      <c r="BU330" s="120">
        <v>0.31</v>
      </c>
      <c r="BV330" s="120">
        <v>0.61</v>
      </c>
      <c r="BW330" s="131">
        <v>8.1299999999999998E-10</v>
      </c>
      <c r="BX330" s="120" t="s">
        <v>11</v>
      </c>
      <c r="BY330" s="120" t="s">
        <v>11</v>
      </c>
      <c r="BZ330" s="120" t="s">
        <v>3136</v>
      </c>
      <c r="CA330" s="120" t="s">
        <v>3137</v>
      </c>
      <c r="CB330" s="120" t="s">
        <v>3138</v>
      </c>
      <c r="CC330" s="120" t="s">
        <v>1009</v>
      </c>
      <c r="CD330" s="106" t="s">
        <v>10</v>
      </c>
    </row>
    <row r="331" spans="1:82" ht="17">
      <c r="A331" s="120">
        <v>76</v>
      </c>
      <c r="B331" s="120" t="s">
        <v>2437</v>
      </c>
      <c r="C331" s="120" t="s">
        <v>244</v>
      </c>
      <c r="D331" s="120" t="s">
        <v>3120</v>
      </c>
      <c r="E331" s="120">
        <v>2016</v>
      </c>
      <c r="F331" s="120" t="s">
        <v>2673</v>
      </c>
      <c r="G331" s="107" t="s">
        <v>3121</v>
      </c>
      <c r="H331" s="125" t="s">
        <v>3122</v>
      </c>
      <c r="I331" s="108" t="s">
        <v>3123</v>
      </c>
      <c r="J331" s="108" t="s">
        <v>3124</v>
      </c>
      <c r="K331" s="108" t="s">
        <v>3125</v>
      </c>
      <c r="L331" s="106" t="s">
        <v>3126</v>
      </c>
      <c r="M331" s="110" t="s">
        <v>3127</v>
      </c>
      <c r="N331" s="107" t="s">
        <v>12</v>
      </c>
      <c r="O331" s="107" t="s">
        <v>5852</v>
      </c>
      <c r="P331" s="107" t="s">
        <v>5849</v>
      </c>
      <c r="Q331" s="107" t="s">
        <v>5603</v>
      </c>
      <c r="R331" s="107" t="s">
        <v>3128</v>
      </c>
      <c r="S331" s="107" t="s">
        <v>123</v>
      </c>
      <c r="T331" s="107" t="s">
        <v>3129</v>
      </c>
      <c r="U331" s="107" t="s">
        <v>140</v>
      </c>
      <c r="V331" s="107">
        <v>5221</v>
      </c>
      <c r="W331" s="107" t="s">
        <v>10</v>
      </c>
      <c r="X331" s="107" t="s">
        <v>10</v>
      </c>
      <c r="Y331" s="107" t="s">
        <v>10</v>
      </c>
      <c r="Z331" s="107" t="s">
        <v>10</v>
      </c>
      <c r="AA331" s="107" t="s">
        <v>1005</v>
      </c>
      <c r="AB331" s="107" t="s">
        <v>273</v>
      </c>
      <c r="AC331" s="270" t="s">
        <v>127</v>
      </c>
      <c r="AD331" s="270" t="s">
        <v>127</v>
      </c>
      <c r="AE331" s="107" t="s">
        <v>1224</v>
      </c>
      <c r="AF331" s="107">
        <v>9.9</v>
      </c>
      <c r="AG331" s="107" t="s">
        <v>140</v>
      </c>
      <c r="AH331" s="107">
        <v>5221</v>
      </c>
      <c r="AI331" s="120">
        <f>INDEX(Exposure_GWASs!F:F,MATCH(Charlie!AE331,Exposure_GWASs!C:C,0))</f>
        <v>249796</v>
      </c>
      <c r="AJ331" s="107" t="s">
        <v>2825</v>
      </c>
      <c r="AK331" s="107" t="s">
        <v>1005</v>
      </c>
      <c r="AL331" s="107" t="s">
        <v>273</v>
      </c>
      <c r="AM331" s="107" t="s">
        <v>3130</v>
      </c>
      <c r="AN331" s="107" t="s">
        <v>3131</v>
      </c>
      <c r="AO331" s="107" t="s">
        <v>3132</v>
      </c>
      <c r="AP331" s="107" t="s">
        <v>1009</v>
      </c>
      <c r="AQ331" s="107" t="s">
        <v>138</v>
      </c>
      <c r="AR331" s="107" t="s">
        <v>11</v>
      </c>
      <c r="AS331" s="107" t="s">
        <v>1009</v>
      </c>
      <c r="AT331" s="107" t="s">
        <v>3133</v>
      </c>
      <c r="AU331" s="107" t="s">
        <v>10</v>
      </c>
      <c r="AV331" s="107" t="s">
        <v>10</v>
      </c>
      <c r="AW331" s="107">
        <v>32</v>
      </c>
      <c r="AX331" s="107">
        <f>INDEX(Exposure_GWASs!S:S,MATCH(Charlie!AE331,Exposure_GWASs!C:C,0))</f>
        <v>32</v>
      </c>
      <c r="AY331" s="120" t="s">
        <v>10</v>
      </c>
      <c r="AZ331" s="120" t="s">
        <v>201</v>
      </c>
      <c r="BA331" s="120" t="s">
        <v>10</v>
      </c>
      <c r="BB331" s="120" t="s">
        <v>3134</v>
      </c>
      <c r="BC331" s="105" t="s">
        <v>17</v>
      </c>
      <c r="BD331" s="105" t="s">
        <v>75</v>
      </c>
      <c r="BI331" s="120" t="s">
        <v>2804</v>
      </c>
      <c r="BJ331" s="120" t="s">
        <v>3135</v>
      </c>
      <c r="BK331" s="105" t="s">
        <v>1009</v>
      </c>
      <c r="BL331" s="120" t="s">
        <v>201</v>
      </c>
      <c r="BM331" s="120" t="s">
        <v>201</v>
      </c>
      <c r="BN331" s="120" t="s">
        <v>11</v>
      </c>
      <c r="BO331" s="120" t="s">
        <v>167</v>
      </c>
      <c r="BP331" s="120" t="s">
        <v>167</v>
      </c>
      <c r="BQ331" s="120" t="s">
        <v>1100</v>
      </c>
      <c r="BR331" s="120">
        <v>0.55000000000000004</v>
      </c>
      <c r="BT331" s="120">
        <v>95</v>
      </c>
      <c r="BU331" s="120">
        <v>0.41</v>
      </c>
      <c r="BV331" s="120">
        <v>0.68</v>
      </c>
      <c r="BW331" s="131">
        <v>3.23E-15</v>
      </c>
      <c r="BX331" s="120" t="s">
        <v>11</v>
      </c>
      <c r="BY331" s="120" t="s">
        <v>11</v>
      </c>
      <c r="BZ331" s="120" t="s">
        <v>3136</v>
      </c>
      <c r="CA331" s="120" t="s">
        <v>3137</v>
      </c>
      <c r="CB331" s="120" t="s">
        <v>3138</v>
      </c>
      <c r="CC331" s="120" t="s">
        <v>1009</v>
      </c>
      <c r="CD331" s="106" t="s">
        <v>10</v>
      </c>
    </row>
    <row r="332" spans="1:82" ht="17">
      <c r="A332" s="120">
        <v>76</v>
      </c>
      <c r="B332" s="120" t="s">
        <v>2437</v>
      </c>
      <c r="C332" s="120" t="s">
        <v>244</v>
      </c>
      <c r="D332" s="120" t="s">
        <v>3120</v>
      </c>
      <c r="E332" s="120">
        <v>2016</v>
      </c>
      <c r="F332" s="120" t="s">
        <v>2673</v>
      </c>
      <c r="G332" s="107" t="s">
        <v>3121</v>
      </c>
      <c r="H332" s="125" t="s">
        <v>3122</v>
      </c>
      <c r="I332" s="108" t="s">
        <v>3123</v>
      </c>
      <c r="J332" s="108" t="s">
        <v>3124</v>
      </c>
      <c r="K332" s="108" t="s">
        <v>3125</v>
      </c>
      <c r="L332" s="106" t="s">
        <v>3126</v>
      </c>
      <c r="M332" s="110" t="s">
        <v>3127</v>
      </c>
      <c r="N332" s="107" t="s">
        <v>12</v>
      </c>
      <c r="O332" s="107" t="s">
        <v>5852</v>
      </c>
      <c r="P332" s="107" t="s">
        <v>5850</v>
      </c>
      <c r="Q332" s="107" t="s">
        <v>5603</v>
      </c>
      <c r="R332" s="107" t="s">
        <v>3128</v>
      </c>
      <c r="S332" s="107" t="s">
        <v>123</v>
      </c>
      <c r="T332" s="107" t="s">
        <v>3129</v>
      </c>
      <c r="U332" s="107" t="s">
        <v>140</v>
      </c>
      <c r="V332" s="107">
        <v>5221</v>
      </c>
      <c r="W332" s="107" t="s">
        <v>10</v>
      </c>
      <c r="X332" s="107" t="s">
        <v>10</v>
      </c>
      <c r="Y332" s="107" t="s">
        <v>10</v>
      </c>
      <c r="Z332" s="107" t="s">
        <v>10</v>
      </c>
      <c r="AA332" s="107" t="s">
        <v>1005</v>
      </c>
      <c r="AB332" s="107" t="s">
        <v>273</v>
      </c>
      <c r="AC332" s="270" t="s">
        <v>127</v>
      </c>
      <c r="AD332" s="270" t="s">
        <v>127</v>
      </c>
      <c r="AE332" s="107" t="s">
        <v>1224</v>
      </c>
      <c r="AF332" s="107">
        <v>9.9</v>
      </c>
      <c r="AG332" s="107" t="s">
        <v>140</v>
      </c>
      <c r="AH332" s="107">
        <v>4233</v>
      </c>
      <c r="AI332" s="120">
        <f>INDEX(Exposure_GWASs!F:F,MATCH(Charlie!AE332,Exposure_GWASs!C:C,0))</f>
        <v>249796</v>
      </c>
      <c r="AJ332" s="107" t="s">
        <v>2825</v>
      </c>
      <c r="AK332" s="107" t="s">
        <v>1005</v>
      </c>
      <c r="AL332" s="107" t="s">
        <v>273</v>
      </c>
      <c r="AM332" s="107" t="s">
        <v>3130</v>
      </c>
      <c r="AN332" s="107" t="s">
        <v>3131</v>
      </c>
      <c r="AO332" s="107" t="s">
        <v>3132</v>
      </c>
      <c r="AP332" s="107" t="s">
        <v>1009</v>
      </c>
      <c r="AQ332" s="107" t="s">
        <v>138</v>
      </c>
      <c r="AR332" s="107" t="s">
        <v>11</v>
      </c>
      <c r="AS332" s="107" t="s">
        <v>1009</v>
      </c>
      <c r="AT332" s="107" t="s">
        <v>3133</v>
      </c>
      <c r="AU332" s="107" t="s">
        <v>10</v>
      </c>
      <c r="AV332" s="107" t="s">
        <v>10</v>
      </c>
      <c r="AW332" s="107">
        <v>32</v>
      </c>
      <c r="AX332" s="107">
        <f>INDEX(Exposure_GWASs!S:S,MATCH(Charlie!AE332,Exposure_GWASs!C:C,0))</f>
        <v>32</v>
      </c>
      <c r="AY332" s="120" t="s">
        <v>10</v>
      </c>
      <c r="AZ332" s="120" t="s">
        <v>201</v>
      </c>
      <c r="BA332" s="120" t="s">
        <v>10</v>
      </c>
      <c r="BB332" s="120" t="s">
        <v>3134</v>
      </c>
      <c r="BC332" s="105" t="s">
        <v>17</v>
      </c>
      <c r="BD332" s="105" t="s">
        <v>75</v>
      </c>
      <c r="BI332" s="120" t="s">
        <v>2804</v>
      </c>
      <c r="BJ332" s="120" t="s">
        <v>3135</v>
      </c>
      <c r="BK332" s="105" t="s">
        <v>1009</v>
      </c>
      <c r="BL332" s="120" t="s">
        <v>201</v>
      </c>
      <c r="BM332" s="120" t="s">
        <v>201</v>
      </c>
      <c r="BN332" s="120" t="s">
        <v>11</v>
      </c>
      <c r="BO332" s="120" t="s">
        <v>167</v>
      </c>
      <c r="BP332" s="120" t="s">
        <v>167</v>
      </c>
      <c r="BQ332" s="120" t="s">
        <v>2454</v>
      </c>
      <c r="BR332" s="120">
        <v>0.48</v>
      </c>
      <c r="BT332" s="120">
        <v>95</v>
      </c>
      <c r="BU332" s="120">
        <v>0.33</v>
      </c>
      <c r="BV332" s="120">
        <v>0.63</v>
      </c>
      <c r="BW332" s="131">
        <v>9.8300000000000002E-10</v>
      </c>
      <c r="BX332" s="120" t="s">
        <v>11</v>
      </c>
      <c r="BY332" s="120" t="s">
        <v>11</v>
      </c>
      <c r="BZ332" s="120" t="s">
        <v>3136</v>
      </c>
      <c r="CA332" s="120" t="s">
        <v>3137</v>
      </c>
      <c r="CB332" s="120" t="s">
        <v>3138</v>
      </c>
      <c r="CC332" s="120" t="s">
        <v>1009</v>
      </c>
      <c r="CD332" s="106" t="s">
        <v>10</v>
      </c>
    </row>
    <row r="333" spans="1:82" ht="17">
      <c r="A333" s="120">
        <v>76</v>
      </c>
      <c r="B333" s="120" t="s">
        <v>2437</v>
      </c>
      <c r="C333" s="120" t="s">
        <v>244</v>
      </c>
      <c r="D333" s="120" t="s">
        <v>3120</v>
      </c>
      <c r="E333" s="120">
        <v>2016</v>
      </c>
      <c r="F333" s="120" t="s">
        <v>2673</v>
      </c>
      <c r="G333" s="107" t="s">
        <v>3121</v>
      </c>
      <c r="H333" s="125" t="s">
        <v>3122</v>
      </c>
      <c r="I333" s="108" t="s">
        <v>3123</v>
      </c>
      <c r="J333" s="108" t="s">
        <v>3124</v>
      </c>
      <c r="K333" s="108" t="s">
        <v>3125</v>
      </c>
      <c r="L333" s="106" t="s">
        <v>3126</v>
      </c>
      <c r="M333" s="110" t="s">
        <v>3127</v>
      </c>
      <c r="N333" s="107" t="s">
        <v>12</v>
      </c>
      <c r="O333" s="107" t="s">
        <v>5852</v>
      </c>
      <c r="P333" s="107" t="s">
        <v>5851</v>
      </c>
      <c r="Q333" s="107" t="s">
        <v>5603</v>
      </c>
      <c r="R333" s="107" t="s">
        <v>3128</v>
      </c>
      <c r="S333" s="107" t="s">
        <v>123</v>
      </c>
      <c r="T333" s="107" t="s">
        <v>3129</v>
      </c>
      <c r="U333" s="107" t="s">
        <v>140</v>
      </c>
      <c r="V333" s="107">
        <v>5221</v>
      </c>
      <c r="W333" s="107" t="s">
        <v>10</v>
      </c>
      <c r="X333" s="107" t="s">
        <v>10</v>
      </c>
      <c r="Y333" s="107" t="s">
        <v>10</v>
      </c>
      <c r="Z333" s="107" t="s">
        <v>10</v>
      </c>
      <c r="AA333" s="107" t="s">
        <v>1005</v>
      </c>
      <c r="AB333" s="107" t="s">
        <v>273</v>
      </c>
      <c r="AC333" s="270" t="s">
        <v>127</v>
      </c>
      <c r="AD333" s="270" t="s">
        <v>127</v>
      </c>
      <c r="AE333" s="107" t="s">
        <v>1224</v>
      </c>
      <c r="AF333" s="107">
        <v>9.9</v>
      </c>
      <c r="AG333" s="107" t="s">
        <v>140</v>
      </c>
      <c r="AH333" s="107">
        <v>5221</v>
      </c>
      <c r="AI333" s="120">
        <f>INDEX(Exposure_GWASs!F:F,MATCH(Charlie!AE333,Exposure_GWASs!C:C,0))</f>
        <v>249796</v>
      </c>
      <c r="AJ333" s="107" t="s">
        <v>2825</v>
      </c>
      <c r="AK333" s="107" t="s">
        <v>1005</v>
      </c>
      <c r="AL333" s="107" t="s">
        <v>273</v>
      </c>
      <c r="AM333" s="107" t="s">
        <v>3130</v>
      </c>
      <c r="AN333" s="107" t="s">
        <v>3131</v>
      </c>
      <c r="AO333" s="107" t="s">
        <v>3132</v>
      </c>
      <c r="AP333" s="107" t="s">
        <v>1009</v>
      </c>
      <c r="AQ333" s="107" t="s">
        <v>138</v>
      </c>
      <c r="AR333" s="107" t="s">
        <v>11</v>
      </c>
      <c r="AS333" s="107" t="s">
        <v>1009</v>
      </c>
      <c r="AT333" s="107" t="s">
        <v>3133</v>
      </c>
      <c r="AU333" s="107" t="s">
        <v>10</v>
      </c>
      <c r="AV333" s="107" t="s">
        <v>10</v>
      </c>
      <c r="AW333" s="107">
        <v>32</v>
      </c>
      <c r="AX333" s="107">
        <f>INDEX(Exposure_GWASs!S:S,MATCH(Charlie!AE333,Exposure_GWASs!C:C,0))</f>
        <v>32</v>
      </c>
      <c r="AY333" s="120" t="s">
        <v>10</v>
      </c>
      <c r="AZ333" s="120" t="s">
        <v>201</v>
      </c>
      <c r="BA333" s="120" t="s">
        <v>10</v>
      </c>
      <c r="BB333" s="120" t="s">
        <v>3134</v>
      </c>
      <c r="BC333" s="105" t="s">
        <v>17</v>
      </c>
      <c r="BD333" s="105" t="s">
        <v>75</v>
      </c>
      <c r="BI333" s="120" t="s">
        <v>2804</v>
      </c>
      <c r="BJ333" s="120" t="s">
        <v>3135</v>
      </c>
      <c r="BK333" s="105" t="s">
        <v>1009</v>
      </c>
      <c r="BL333" s="120" t="s">
        <v>201</v>
      </c>
      <c r="BM333" s="120" t="s">
        <v>201</v>
      </c>
      <c r="BN333" s="120" t="s">
        <v>11</v>
      </c>
      <c r="BO333" s="120" t="s">
        <v>167</v>
      </c>
      <c r="BP333" s="120" t="s">
        <v>167</v>
      </c>
      <c r="BQ333" s="120" t="s">
        <v>1100</v>
      </c>
      <c r="BR333" s="120">
        <v>0.39</v>
      </c>
      <c r="BT333" s="120">
        <v>95</v>
      </c>
      <c r="BU333" s="120">
        <v>0.24</v>
      </c>
      <c r="BV333" s="120">
        <v>0.54</v>
      </c>
      <c r="BW333" s="131">
        <v>4.4299999999999998E-7</v>
      </c>
      <c r="BX333" s="120" t="s">
        <v>11</v>
      </c>
      <c r="BY333" s="120" t="s">
        <v>11</v>
      </c>
      <c r="BZ333" s="120" t="s">
        <v>3136</v>
      </c>
      <c r="CA333" s="120" t="s">
        <v>3137</v>
      </c>
      <c r="CB333" s="120" t="s">
        <v>3138</v>
      </c>
      <c r="CC333" s="120" t="s">
        <v>1009</v>
      </c>
      <c r="CD333" s="106" t="s">
        <v>10</v>
      </c>
    </row>
    <row r="334" spans="1:82" ht="17">
      <c r="A334" s="120">
        <v>76</v>
      </c>
      <c r="B334" s="120" t="s">
        <v>2437</v>
      </c>
      <c r="C334" s="120" t="s">
        <v>244</v>
      </c>
      <c r="D334" s="120" t="s">
        <v>3120</v>
      </c>
      <c r="E334" s="120">
        <v>2016</v>
      </c>
      <c r="F334" s="120" t="s">
        <v>2673</v>
      </c>
      <c r="G334" s="107" t="s">
        <v>3121</v>
      </c>
      <c r="H334" s="125" t="s">
        <v>3122</v>
      </c>
      <c r="I334" s="108" t="s">
        <v>3123</v>
      </c>
      <c r="J334" s="108" t="s">
        <v>3124</v>
      </c>
      <c r="K334" s="108" t="s">
        <v>3125</v>
      </c>
      <c r="L334" s="106" t="s">
        <v>3126</v>
      </c>
      <c r="M334" s="110" t="s">
        <v>3127</v>
      </c>
      <c r="N334" s="107" t="s">
        <v>12</v>
      </c>
      <c r="O334" s="107" t="s">
        <v>5852</v>
      </c>
      <c r="P334" s="107" t="s">
        <v>5847</v>
      </c>
      <c r="Q334" s="107" t="s">
        <v>5603</v>
      </c>
      <c r="R334" s="107" t="s">
        <v>3128</v>
      </c>
      <c r="S334" s="107" t="s">
        <v>123</v>
      </c>
      <c r="T334" s="107" t="s">
        <v>3129</v>
      </c>
      <c r="U334" s="107" t="s">
        <v>140</v>
      </c>
      <c r="V334" s="107">
        <v>5221</v>
      </c>
      <c r="W334" s="107" t="s">
        <v>10</v>
      </c>
      <c r="X334" s="107" t="s">
        <v>10</v>
      </c>
      <c r="Y334" s="107" t="s">
        <v>10</v>
      </c>
      <c r="Z334" s="107" t="s">
        <v>10</v>
      </c>
      <c r="AA334" s="107" t="s">
        <v>1005</v>
      </c>
      <c r="AB334" s="107" t="s">
        <v>273</v>
      </c>
      <c r="AC334" s="120" t="s">
        <v>4617</v>
      </c>
      <c r="AD334" s="120" t="s">
        <v>4617</v>
      </c>
      <c r="AE334" s="107" t="s">
        <v>1224</v>
      </c>
      <c r="AF334" s="107">
        <v>9.9</v>
      </c>
      <c r="AG334" s="107" t="s">
        <v>140</v>
      </c>
      <c r="AH334" s="107">
        <v>5221</v>
      </c>
      <c r="AI334" s="120">
        <f>INDEX(Exposure_GWASs!F:F,MATCH(Charlie!AE334,Exposure_GWASs!C:C,0))</f>
        <v>249796</v>
      </c>
      <c r="AJ334" s="107" t="s">
        <v>2825</v>
      </c>
      <c r="AK334" s="107" t="s">
        <v>1005</v>
      </c>
      <c r="AL334" s="107" t="s">
        <v>273</v>
      </c>
      <c r="AM334" s="107" t="s">
        <v>3130</v>
      </c>
      <c r="AN334" s="107" t="s">
        <v>3131</v>
      </c>
      <c r="AO334" s="107" t="s">
        <v>3132</v>
      </c>
      <c r="AP334" s="107" t="s">
        <v>1009</v>
      </c>
      <c r="AQ334" s="107" t="s">
        <v>138</v>
      </c>
      <c r="AR334" s="107" t="s">
        <v>11</v>
      </c>
      <c r="AS334" s="107" t="s">
        <v>1009</v>
      </c>
      <c r="AT334" s="107" t="s">
        <v>3133</v>
      </c>
      <c r="AU334" s="107" t="s">
        <v>10</v>
      </c>
      <c r="AV334" s="107" t="s">
        <v>10</v>
      </c>
      <c r="AW334" s="107">
        <v>32</v>
      </c>
      <c r="AX334" s="107">
        <f>INDEX(Exposure_GWASs!S:S,MATCH(Charlie!AE334,Exposure_GWASs!C:C,0))</f>
        <v>32</v>
      </c>
      <c r="AY334" s="120" t="s">
        <v>10</v>
      </c>
      <c r="AZ334" s="120" t="s">
        <v>201</v>
      </c>
      <c r="BA334" s="120" t="s">
        <v>10</v>
      </c>
      <c r="BB334" s="120" t="s">
        <v>3134</v>
      </c>
      <c r="BC334" s="105" t="s">
        <v>17</v>
      </c>
      <c r="BD334" s="105" t="s">
        <v>75</v>
      </c>
      <c r="BI334" s="120" t="s">
        <v>2804</v>
      </c>
      <c r="BJ334" s="120" t="s">
        <v>3135</v>
      </c>
      <c r="BK334" s="105" t="s">
        <v>1009</v>
      </c>
      <c r="BL334" s="120" t="s">
        <v>201</v>
      </c>
      <c r="BM334" s="120" t="s">
        <v>201</v>
      </c>
      <c r="BN334" s="120" t="s">
        <v>11</v>
      </c>
      <c r="BO334" s="120" t="s">
        <v>167</v>
      </c>
      <c r="BP334" s="120" t="s">
        <v>167</v>
      </c>
      <c r="BQ334" s="120" t="s">
        <v>1100</v>
      </c>
      <c r="BR334" s="120">
        <v>-0.03</v>
      </c>
      <c r="BT334" s="120">
        <v>95</v>
      </c>
      <c r="BU334" s="120">
        <v>-0.22</v>
      </c>
      <c r="BV334" s="120">
        <v>0.16</v>
      </c>
      <c r="BW334" s="131">
        <v>0.78300000000000003</v>
      </c>
      <c r="BX334" s="120" t="s">
        <v>11</v>
      </c>
      <c r="BY334" s="120" t="s">
        <v>11</v>
      </c>
      <c r="BZ334" s="120" t="s">
        <v>3136</v>
      </c>
      <c r="CA334" s="120" t="s">
        <v>3137</v>
      </c>
      <c r="CB334" s="120" t="s">
        <v>3138</v>
      </c>
      <c r="CC334" s="120" t="s">
        <v>1009</v>
      </c>
      <c r="CD334" s="120" t="s">
        <v>3139</v>
      </c>
    </row>
    <row r="335" spans="1:82" ht="17">
      <c r="A335" s="120">
        <v>76</v>
      </c>
      <c r="B335" s="120" t="s">
        <v>2437</v>
      </c>
      <c r="C335" s="120" t="s">
        <v>244</v>
      </c>
      <c r="D335" s="120" t="s">
        <v>3120</v>
      </c>
      <c r="E335" s="120">
        <v>2016</v>
      </c>
      <c r="F335" s="120" t="s">
        <v>2673</v>
      </c>
      <c r="G335" s="107" t="s">
        <v>3121</v>
      </c>
      <c r="H335" s="125" t="s">
        <v>3122</v>
      </c>
      <c r="I335" s="108" t="s">
        <v>3123</v>
      </c>
      <c r="J335" s="108" t="s">
        <v>3124</v>
      </c>
      <c r="K335" s="108" t="s">
        <v>3125</v>
      </c>
      <c r="L335" s="106" t="s">
        <v>3126</v>
      </c>
      <c r="M335" s="110" t="s">
        <v>3127</v>
      </c>
      <c r="N335" s="107" t="s">
        <v>12</v>
      </c>
      <c r="O335" s="107" t="s">
        <v>5852</v>
      </c>
      <c r="P335" s="107" t="s">
        <v>5848</v>
      </c>
      <c r="Q335" s="107" t="s">
        <v>5603</v>
      </c>
      <c r="R335" s="107" t="s">
        <v>3128</v>
      </c>
      <c r="S335" s="107" t="s">
        <v>123</v>
      </c>
      <c r="T335" s="107" t="s">
        <v>3129</v>
      </c>
      <c r="U335" s="107" t="s">
        <v>140</v>
      </c>
      <c r="V335" s="107">
        <v>5221</v>
      </c>
      <c r="W335" s="107" t="s">
        <v>10</v>
      </c>
      <c r="X335" s="107" t="s">
        <v>10</v>
      </c>
      <c r="Y335" s="107" t="s">
        <v>10</v>
      </c>
      <c r="Z335" s="107" t="s">
        <v>10</v>
      </c>
      <c r="AA335" s="107" t="s">
        <v>1005</v>
      </c>
      <c r="AB335" s="107" t="s">
        <v>273</v>
      </c>
      <c r="AC335" s="120" t="s">
        <v>4617</v>
      </c>
      <c r="AD335" s="120" t="s">
        <v>4617</v>
      </c>
      <c r="AE335" s="107" t="s">
        <v>1224</v>
      </c>
      <c r="AF335" s="107">
        <v>9.9</v>
      </c>
      <c r="AG335" s="107" t="s">
        <v>140</v>
      </c>
      <c r="AH335" s="107">
        <v>5221</v>
      </c>
      <c r="AI335" s="120">
        <f>INDEX(Exposure_GWASs!F:F,MATCH(Charlie!AE335,Exposure_GWASs!C:C,0))</f>
        <v>249796</v>
      </c>
      <c r="AJ335" s="107" t="s">
        <v>2825</v>
      </c>
      <c r="AK335" s="107" t="s">
        <v>1005</v>
      </c>
      <c r="AL335" s="107" t="s">
        <v>273</v>
      </c>
      <c r="AM335" s="107" t="s">
        <v>3130</v>
      </c>
      <c r="AN335" s="107" t="s">
        <v>3131</v>
      </c>
      <c r="AO335" s="107" t="s">
        <v>3132</v>
      </c>
      <c r="AP335" s="107" t="s">
        <v>1009</v>
      </c>
      <c r="AQ335" s="107" t="s">
        <v>138</v>
      </c>
      <c r="AR335" s="107" t="s">
        <v>11</v>
      </c>
      <c r="AS335" s="107" t="s">
        <v>1009</v>
      </c>
      <c r="AT335" s="107" t="s">
        <v>3133</v>
      </c>
      <c r="AU335" s="107" t="s">
        <v>10</v>
      </c>
      <c r="AV335" s="107" t="s">
        <v>10</v>
      </c>
      <c r="AW335" s="107">
        <v>32</v>
      </c>
      <c r="AX335" s="107">
        <f>INDEX(Exposure_GWASs!S:S,MATCH(Charlie!AE335,Exposure_GWASs!C:C,0))</f>
        <v>32</v>
      </c>
      <c r="AY335" s="120" t="s">
        <v>10</v>
      </c>
      <c r="AZ335" s="120" t="s">
        <v>201</v>
      </c>
      <c r="BA335" s="120" t="s">
        <v>10</v>
      </c>
      <c r="BB335" s="120" t="s">
        <v>3134</v>
      </c>
      <c r="BC335" s="105" t="s">
        <v>17</v>
      </c>
      <c r="BD335" s="105" t="s">
        <v>75</v>
      </c>
      <c r="BI335" s="120" t="s">
        <v>2804</v>
      </c>
      <c r="BJ335" s="120" t="s">
        <v>3135</v>
      </c>
      <c r="BK335" s="105" t="s">
        <v>1009</v>
      </c>
      <c r="BL335" s="120" t="s">
        <v>201</v>
      </c>
      <c r="BM335" s="120" t="s">
        <v>201</v>
      </c>
      <c r="BN335" s="120" t="s">
        <v>11</v>
      </c>
      <c r="BO335" s="120" t="s">
        <v>167</v>
      </c>
      <c r="BP335" s="120" t="s">
        <v>167</v>
      </c>
      <c r="BQ335" s="120" t="s">
        <v>2454</v>
      </c>
      <c r="BR335" s="120">
        <v>0.51</v>
      </c>
      <c r="BT335" s="120">
        <v>95</v>
      </c>
      <c r="BU335" s="120">
        <v>0.34</v>
      </c>
      <c r="BV335" s="120">
        <v>0.67</v>
      </c>
      <c r="BW335" s="131">
        <v>2.4899999999999999E-9</v>
      </c>
      <c r="BX335" s="120" t="s">
        <v>11</v>
      </c>
      <c r="BY335" s="120" t="s">
        <v>11</v>
      </c>
      <c r="BZ335" s="120" t="s">
        <v>3136</v>
      </c>
      <c r="CA335" s="120" t="s">
        <v>3137</v>
      </c>
      <c r="CB335" s="120" t="s">
        <v>3138</v>
      </c>
      <c r="CC335" s="120" t="s">
        <v>1009</v>
      </c>
      <c r="CD335" s="120" t="s">
        <v>3139</v>
      </c>
    </row>
    <row r="336" spans="1:82" ht="17">
      <c r="A336" s="120">
        <v>76</v>
      </c>
      <c r="B336" s="120" t="s">
        <v>2437</v>
      </c>
      <c r="C336" s="120" t="s">
        <v>244</v>
      </c>
      <c r="D336" s="120" t="s">
        <v>3120</v>
      </c>
      <c r="E336" s="120">
        <v>2016</v>
      </c>
      <c r="F336" s="120" t="s">
        <v>2673</v>
      </c>
      <c r="G336" s="107" t="s">
        <v>3121</v>
      </c>
      <c r="H336" s="125" t="s">
        <v>3122</v>
      </c>
      <c r="I336" s="108" t="s">
        <v>3123</v>
      </c>
      <c r="J336" s="108" t="s">
        <v>3124</v>
      </c>
      <c r="K336" s="108" t="s">
        <v>3125</v>
      </c>
      <c r="L336" s="106" t="s">
        <v>3126</v>
      </c>
      <c r="M336" s="110" t="s">
        <v>3127</v>
      </c>
      <c r="N336" s="107" t="s">
        <v>12</v>
      </c>
      <c r="O336" s="107" t="s">
        <v>5852</v>
      </c>
      <c r="P336" s="107" t="s">
        <v>5849</v>
      </c>
      <c r="Q336" s="107" t="s">
        <v>5603</v>
      </c>
      <c r="R336" s="107" t="s">
        <v>3128</v>
      </c>
      <c r="S336" s="107" t="s">
        <v>123</v>
      </c>
      <c r="T336" s="107" t="s">
        <v>3129</v>
      </c>
      <c r="U336" s="107" t="s">
        <v>140</v>
      </c>
      <c r="V336" s="107">
        <v>5221</v>
      </c>
      <c r="W336" s="107" t="s">
        <v>10</v>
      </c>
      <c r="X336" s="107" t="s">
        <v>10</v>
      </c>
      <c r="Y336" s="107" t="s">
        <v>10</v>
      </c>
      <c r="Z336" s="107" t="s">
        <v>10</v>
      </c>
      <c r="AA336" s="107" t="s">
        <v>1005</v>
      </c>
      <c r="AB336" s="107" t="s">
        <v>273</v>
      </c>
      <c r="AC336" s="120" t="s">
        <v>4617</v>
      </c>
      <c r="AD336" s="120" t="s">
        <v>4617</v>
      </c>
      <c r="AE336" s="107" t="s">
        <v>1224</v>
      </c>
      <c r="AF336" s="107">
        <v>9.9</v>
      </c>
      <c r="AG336" s="107" t="s">
        <v>140</v>
      </c>
      <c r="AH336" s="107">
        <v>5221</v>
      </c>
      <c r="AI336" s="120">
        <f>INDEX(Exposure_GWASs!F:F,MATCH(Charlie!AE336,Exposure_GWASs!C:C,0))</f>
        <v>249796</v>
      </c>
      <c r="AJ336" s="107" t="s">
        <v>2825</v>
      </c>
      <c r="AK336" s="107" t="s">
        <v>1005</v>
      </c>
      <c r="AL336" s="107" t="s">
        <v>273</v>
      </c>
      <c r="AM336" s="107" t="s">
        <v>3130</v>
      </c>
      <c r="AN336" s="107" t="s">
        <v>3131</v>
      </c>
      <c r="AO336" s="107" t="s">
        <v>3132</v>
      </c>
      <c r="AP336" s="107" t="s">
        <v>1009</v>
      </c>
      <c r="AQ336" s="107" t="s">
        <v>138</v>
      </c>
      <c r="AR336" s="107" t="s">
        <v>11</v>
      </c>
      <c r="AS336" s="107" t="s">
        <v>1009</v>
      </c>
      <c r="AT336" s="107" t="s">
        <v>3133</v>
      </c>
      <c r="AU336" s="107" t="s">
        <v>10</v>
      </c>
      <c r="AV336" s="107" t="s">
        <v>10</v>
      </c>
      <c r="AW336" s="107">
        <v>32</v>
      </c>
      <c r="AX336" s="107">
        <f>INDEX(Exposure_GWASs!S:S,MATCH(Charlie!AE336,Exposure_GWASs!C:C,0))</f>
        <v>32</v>
      </c>
      <c r="AY336" s="120" t="s">
        <v>10</v>
      </c>
      <c r="AZ336" s="120" t="s">
        <v>201</v>
      </c>
      <c r="BA336" s="120" t="s">
        <v>10</v>
      </c>
      <c r="BB336" s="120" t="s">
        <v>3134</v>
      </c>
      <c r="BC336" s="105" t="s">
        <v>17</v>
      </c>
      <c r="BD336" s="105" t="s">
        <v>75</v>
      </c>
      <c r="BI336" s="120" t="s">
        <v>2804</v>
      </c>
      <c r="BJ336" s="120" t="s">
        <v>3135</v>
      </c>
      <c r="BK336" s="105" t="s">
        <v>1009</v>
      </c>
      <c r="BL336" s="120" t="s">
        <v>201</v>
      </c>
      <c r="BM336" s="120" t="s">
        <v>201</v>
      </c>
      <c r="BN336" s="120" t="s">
        <v>11</v>
      </c>
      <c r="BO336" s="120" t="s">
        <v>167</v>
      </c>
      <c r="BP336" s="120" t="s">
        <v>167</v>
      </c>
      <c r="BQ336" s="120" t="s">
        <v>1100</v>
      </c>
      <c r="BR336" s="120">
        <v>0.6</v>
      </c>
      <c r="BT336" s="120">
        <v>95</v>
      </c>
      <c r="BU336" s="120">
        <v>0.45</v>
      </c>
      <c r="BV336" s="120">
        <v>0.75</v>
      </c>
      <c r="BW336" s="131">
        <v>1.3499999999999999E-14</v>
      </c>
      <c r="BX336" s="120" t="s">
        <v>11</v>
      </c>
      <c r="BY336" s="120" t="s">
        <v>11</v>
      </c>
      <c r="BZ336" s="120" t="s">
        <v>3136</v>
      </c>
      <c r="CA336" s="120" t="s">
        <v>3137</v>
      </c>
      <c r="CB336" s="120" t="s">
        <v>3138</v>
      </c>
      <c r="CC336" s="120" t="s">
        <v>1009</v>
      </c>
      <c r="CD336" s="120" t="s">
        <v>3139</v>
      </c>
    </row>
    <row r="337" spans="1:82" ht="17">
      <c r="A337" s="120">
        <v>76</v>
      </c>
      <c r="B337" s="120" t="s">
        <v>2437</v>
      </c>
      <c r="C337" s="120" t="s">
        <v>244</v>
      </c>
      <c r="D337" s="120" t="s">
        <v>3120</v>
      </c>
      <c r="E337" s="120">
        <v>2016</v>
      </c>
      <c r="F337" s="120" t="s">
        <v>2673</v>
      </c>
      <c r="G337" s="107" t="s">
        <v>3121</v>
      </c>
      <c r="H337" s="125" t="s">
        <v>3122</v>
      </c>
      <c r="I337" s="108" t="s">
        <v>3123</v>
      </c>
      <c r="J337" s="108" t="s">
        <v>3124</v>
      </c>
      <c r="K337" s="108" t="s">
        <v>3125</v>
      </c>
      <c r="L337" s="106" t="s">
        <v>3126</v>
      </c>
      <c r="M337" s="110" t="s">
        <v>3127</v>
      </c>
      <c r="N337" s="107" t="s">
        <v>12</v>
      </c>
      <c r="O337" s="107" t="s">
        <v>5852</v>
      </c>
      <c r="P337" s="107" t="s">
        <v>5850</v>
      </c>
      <c r="Q337" s="107" t="s">
        <v>5603</v>
      </c>
      <c r="R337" s="107" t="s">
        <v>3128</v>
      </c>
      <c r="S337" s="107" t="s">
        <v>123</v>
      </c>
      <c r="T337" s="107" t="s">
        <v>3129</v>
      </c>
      <c r="U337" s="107" t="s">
        <v>140</v>
      </c>
      <c r="V337" s="107">
        <v>5221</v>
      </c>
      <c r="W337" s="107" t="s">
        <v>10</v>
      </c>
      <c r="X337" s="107" t="s">
        <v>10</v>
      </c>
      <c r="Y337" s="107" t="s">
        <v>10</v>
      </c>
      <c r="Z337" s="107" t="s">
        <v>10</v>
      </c>
      <c r="AA337" s="107" t="s">
        <v>1005</v>
      </c>
      <c r="AB337" s="107" t="s">
        <v>273</v>
      </c>
      <c r="AC337" s="120" t="s">
        <v>4617</v>
      </c>
      <c r="AD337" s="120" t="s">
        <v>4617</v>
      </c>
      <c r="AE337" s="107" t="s">
        <v>1224</v>
      </c>
      <c r="AF337" s="107">
        <v>9.9</v>
      </c>
      <c r="AG337" s="107" t="s">
        <v>140</v>
      </c>
      <c r="AH337" s="107">
        <v>4233</v>
      </c>
      <c r="AI337" s="120">
        <f>INDEX(Exposure_GWASs!F:F,MATCH(Charlie!AE337,Exposure_GWASs!C:C,0))</f>
        <v>249796</v>
      </c>
      <c r="AJ337" s="107" t="s">
        <v>2825</v>
      </c>
      <c r="AK337" s="107" t="s">
        <v>1005</v>
      </c>
      <c r="AL337" s="107" t="s">
        <v>273</v>
      </c>
      <c r="AM337" s="107" t="s">
        <v>3130</v>
      </c>
      <c r="AN337" s="107" t="s">
        <v>3131</v>
      </c>
      <c r="AO337" s="107" t="s">
        <v>3132</v>
      </c>
      <c r="AP337" s="107" t="s">
        <v>1009</v>
      </c>
      <c r="AQ337" s="107" t="s">
        <v>138</v>
      </c>
      <c r="AR337" s="107" t="s">
        <v>11</v>
      </c>
      <c r="AS337" s="107" t="s">
        <v>1009</v>
      </c>
      <c r="AT337" s="107" t="s">
        <v>3133</v>
      </c>
      <c r="AU337" s="107" t="s">
        <v>10</v>
      </c>
      <c r="AV337" s="107" t="s">
        <v>10</v>
      </c>
      <c r="AW337" s="107">
        <v>32</v>
      </c>
      <c r="AX337" s="107">
        <f>INDEX(Exposure_GWASs!S:S,MATCH(Charlie!AE337,Exposure_GWASs!C:C,0))</f>
        <v>32</v>
      </c>
      <c r="AY337" s="120" t="s">
        <v>10</v>
      </c>
      <c r="AZ337" s="120" t="s">
        <v>201</v>
      </c>
      <c r="BA337" s="120" t="s">
        <v>10</v>
      </c>
      <c r="BB337" s="120" t="s">
        <v>3134</v>
      </c>
      <c r="BC337" s="105" t="s">
        <v>17</v>
      </c>
      <c r="BD337" s="105" t="s">
        <v>75</v>
      </c>
      <c r="BI337" s="120" t="s">
        <v>2804</v>
      </c>
      <c r="BJ337" s="120" t="s">
        <v>3135</v>
      </c>
      <c r="BK337" s="105" t="s">
        <v>1009</v>
      </c>
      <c r="BL337" s="120" t="s">
        <v>201</v>
      </c>
      <c r="BM337" s="120" t="s">
        <v>201</v>
      </c>
      <c r="BN337" s="120" t="s">
        <v>11</v>
      </c>
      <c r="BO337" s="120" t="s">
        <v>167</v>
      </c>
      <c r="BP337" s="120" t="s">
        <v>167</v>
      </c>
      <c r="BQ337" s="120" t="s">
        <v>2454</v>
      </c>
      <c r="BR337" s="120">
        <v>0.52</v>
      </c>
      <c r="BT337" s="120">
        <v>95</v>
      </c>
      <c r="BU337" s="120">
        <v>0.35</v>
      </c>
      <c r="BV337" s="120">
        <v>0.69</v>
      </c>
      <c r="BW337" s="131">
        <v>2.1900000000000001E-9</v>
      </c>
      <c r="BX337" s="120" t="s">
        <v>11</v>
      </c>
      <c r="BY337" s="120" t="s">
        <v>11</v>
      </c>
      <c r="BZ337" s="120" t="s">
        <v>3136</v>
      </c>
      <c r="CA337" s="120" t="s">
        <v>3137</v>
      </c>
      <c r="CB337" s="120" t="s">
        <v>3138</v>
      </c>
      <c r="CC337" s="120" t="s">
        <v>1009</v>
      </c>
      <c r="CD337" s="120" t="s">
        <v>3139</v>
      </c>
    </row>
    <row r="338" spans="1:82" ht="17">
      <c r="A338" s="120">
        <v>76</v>
      </c>
      <c r="B338" s="120" t="s">
        <v>2437</v>
      </c>
      <c r="C338" s="120" t="s">
        <v>244</v>
      </c>
      <c r="D338" s="120" t="s">
        <v>3120</v>
      </c>
      <c r="E338" s="120">
        <v>2016</v>
      </c>
      <c r="F338" s="120" t="s">
        <v>2673</v>
      </c>
      <c r="G338" s="107" t="s">
        <v>3121</v>
      </c>
      <c r="H338" s="125" t="s">
        <v>3122</v>
      </c>
      <c r="I338" s="108" t="s">
        <v>3123</v>
      </c>
      <c r="J338" s="108" t="s">
        <v>3124</v>
      </c>
      <c r="K338" s="108" t="s">
        <v>3125</v>
      </c>
      <c r="L338" s="106" t="s">
        <v>3126</v>
      </c>
      <c r="M338" s="110" t="s">
        <v>3127</v>
      </c>
      <c r="N338" s="107" t="s">
        <v>12</v>
      </c>
      <c r="O338" s="107" t="s">
        <v>5852</v>
      </c>
      <c r="P338" s="107" t="s">
        <v>5851</v>
      </c>
      <c r="Q338" s="107" t="s">
        <v>5603</v>
      </c>
      <c r="R338" s="107" t="s">
        <v>3128</v>
      </c>
      <c r="S338" s="107" t="s">
        <v>123</v>
      </c>
      <c r="T338" s="107" t="s">
        <v>3129</v>
      </c>
      <c r="U338" s="107" t="s">
        <v>140</v>
      </c>
      <c r="V338" s="107">
        <v>5221</v>
      </c>
      <c r="W338" s="107" t="s">
        <v>10</v>
      </c>
      <c r="X338" s="107" t="s">
        <v>10</v>
      </c>
      <c r="Y338" s="107" t="s">
        <v>10</v>
      </c>
      <c r="Z338" s="107" t="s">
        <v>10</v>
      </c>
      <c r="AA338" s="107" t="s">
        <v>1005</v>
      </c>
      <c r="AB338" s="107" t="s">
        <v>273</v>
      </c>
      <c r="AC338" s="120" t="s">
        <v>4617</v>
      </c>
      <c r="AD338" s="120" t="s">
        <v>4617</v>
      </c>
      <c r="AE338" s="107" t="s">
        <v>1224</v>
      </c>
      <c r="AF338" s="107">
        <v>9.9</v>
      </c>
      <c r="AG338" s="107" t="s">
        <v>140</v>
      </c>
      <c r="AH338" s="107">
        <v>5221</v>
      </c>
      <c r="AI338" s="120">
        <f>INDEX(Exposure_GWASs!F:F,MATCH(Charlie!AE338,Exposure_GWASs!C:C,0))</f>
        <v>249796</v>
      </c>
      <c r="AJ338" s="107" t="s">
        <v>2825</v>
      </c>
      <c r="AK338" s="107" t="s">
        <v>1005</v>
      </c>
      <c r="AL338" s="107" t="s">
        <v>273</v>
      </c>
      <c r="AM338" s="107" t="s">
        <v>3130</v>
      </c>
      <c r="AN338" s="107" t="s">
        <v>3131</v>
      </c>
      <c r="AO338" s="107" t="s">
        <v>3132</v>
      </c>
      <c r="AP338" s="107" t="s">
        <v>1009</v>
      </c>
      <c r="AQ338" s="107" t="s">
        <v>138</v>
      </c>
      <c r="AR338" s="107" t="s">
        <v>11</v>
      </c>
      <c r="AS338" s="107" t="s">
        <v>1009</v>
      </c>
      <c r="AT338" s="107" t="s">
        <v>3133</v>
      </c>
      <c r="AU338" s="107" t="s">
        <v>10</v>
      </c>
      <c r="AV338" s="107" t="s">
        <v>10</v>
      </c>
      <c r="AW338" s="107">
        <v>32</v>
      </c>
      <c r="AX338" s="107">
        <f>INDEX(Exposure_GWASs!S:S,MATCH(Charlie!AE338,Exposure_GWASs!C:C,0))</f>
        <v>32</v>
      </c>
      <c r="AY338" s="120" t="s">
        <v>10</v>
      </c>
      <c r="AZ338" s="120" t="s">
        <v>201</v>
      </c>
      <c r="BA338" s="120" t="s">
        <v>10</v>
      </c>
      <c r="BB338" s="120" t="s">
        <v>3134</v>
      </c>
      <c r="BC338" s="105" t="s">
        <v>17</v>
      </c>
      <c r="BD338" s="105" t="s">
        <v>75</v>
      </c>
      <c r="BI338" s="120" t="s">
        <v>2804</v>
      </c>
      <c r="BJ338" s="120" t="s">
        <v>3135</v>
      </c>
      <c r="BK338" s="105" t="s">
        <v>1009</v>
      </c>
      <c r="BL338" s="120" t="s">
        <v>201</v>
      </c>
      <c r="BM338" s="120" t="s">
        <v>201</v>
      </c>
      <c r="BN338" s="120" t="s">
        <v>11</v>
      </c>
      <c r="BO338" s="120" t="s">
        <v>167</v>
      </c>
      <c r="BP338" s="120" t="s">
        <v>167</v>
      </c>
      <c r="BQ338" s="120" t="s">
        <v>1100</v>
      </c>
      <c r="BR338" s="120">
        <v>0.43</v>
      </c>
      <c r="BT338" s="120">
        <v>95</v>
      </c>
      <c r="BU338" s="120">
        <v>0.26</v>
      </c>
      <c r="BV338" s="120">
        <v>0.6</v>
      </c>
      <c r="BW338" s="131">
        <v>6.5499999999999998E-7</v>
      </c>
      <c r="BX338" s="120" t="s">
        <v>11</v>
      </c>
      <c r="BY338" s="120" t="s">
        <v>11</v>
      </c>
      <c r="BZ338" s="120" t="s">
        <v>3136</v>
      </c>
      <c r="CA338" s="120" t="s">
        <v>3137</v>
      </c>
      <c r="CB338" s="120" t="s">
        <v>3138</v>
      </c>
      <c r="CC338" s="120" t="s">
        <v>1009</v>
      </c>
      <c r="CD338" s="120" t="s">
        <v>3139</v>
      </c>
    </row>
    <row r="339" spans="1:82">
      <c r="A339" s="120">
        <v>77</v>
      </c>
      <c r="B339" s="120" t="s">
        <v>2437</v>
      </c>
      <c r="C339" s="120" t="s">
        <v>236</v>
      </c>
      <c r="D339" s="120" t="s">
        <v>3140</v>
      </c>
      <c r="E339" s="120">
        <v>2008</v>
      </c>
      <c r="F339" s="120" t="s">
        <v>3141</v>
      </c>
      <c r="G339" s="107" t="s">
        <v>3142</v>
      </c>
      <c r="H339" s="109" t="s">
        <v>3143</v>
      </c>
      <c r="I339" s="108" t="s">
        <v>3144</v>
      </c>
      <c r="J339" s="108" t="s">
        <v>3145</v>
      </c>
      <c r="K339" s="108" t="s">
        <v>3146</v>
      </c>
      <c r="L339" s="106" t="s">
        <v>3147</v>
      </c>
      <c r="M339" s="106" t="s">
        <v>3148</v>
      </c>
      <c r="N339" s="107" t="s">
        <v>12</v>
      </c>
      <c r="O339" s="107" t="s">
        <v>5821</v>
      </c>
      <c r="P339" s="107" t="s">
        <v>5537</v>
      </c>
      <c r="Q339" s="107" t="s">
        <v>5602</v>
      </c>
      <c r="R339" s="107" t="s">
        <v>3149</v>
      </c>
      <c r="S339" s="107" t="s">
        <v>123</v>
      </c>
      <c r="T339" s="107" t="s">
        <v>3150</v>
      </c>
      <c r="U339" s="107" t="s">
        <v>295</v>
      </c>
      <c r="V339" s="107">
        <v>2230</v>
      </c>
      <c r="W339" s="107" t="s">
        <v>10</v>
      </c>
      <c r="X339" s="107" t="s">
        <v>10</v>
      </c>
      <c r="Y339" s="107" t="s">
        <v>10</v>
      </c>
      <c r="Z339" s="107" t="s">
        <v>10</v>
      </c>
      <c r="AA339" s="107" t="s">
        <v>2465</v>
      </c>
      <c r="AB339" s="107" t="s">
        <v>3151</v>
      </c>
      <c r="AC339" s="270" t="s">
        <v>127</v>
      </c>
      <c r="AD339" s="120" t="s">
        <v>5539</v>
      </c>
      <c r="AE339" s="107" t="s">
        <v>123</v>
      </c>
      <c r="AF339" s="132" t="s">
        <v>3152</v>
      </c>
      <c r="AG339" s="107" t="s">
        <v>295</v>
      </c>
      <c r="AH339" s="107">
        <v>2230</v>
      </c>
      <c r="AI339" s="120" t="s">
        <v>10</v>
      </c>
      <c r="AJ339" s="107" t="s">
        <v>10</v>
      </c>
      <c r="AK339" s="107" t="s">
        <v>2465</v>
      </c>
      <c r="AL339" s="107" t="s">
        <v>3151</v>
      </c>
      <c r="AM339" s="107" t="s">
        <v>1009</v>
      </c>
      <c r="AN339" s="107" t="s">
        <v>1009</v>
      </c>
      <c r="AO339" s="107" t="s">
        <v>1009</v>
      </c>
      <c r="AP339" s="107" t="s">
        <v>1009</v>
      </c>
      <c r="AQ339" s="107" t="s">
        <v>1009</v>
      </c>
      <c r="AR339" s="107" t="s">
        <v>1009</v>
      </c>
      <c r="AS339" s="107" t="s">
        <v>1009</v>
      </c>
      <c r="AT339" s="107" t="s">
        <v>3153</v>
      </c>
      <c r="AU339" s="120" t="s">
        <v>2242</v>
      </c>
      <c r="AV339" s="107" t="s">
        <v>10</v>
      </c>
      <c r="AW339" s="107" t="s">
        <v>10</v>
      </c>
      <c r="AX339" s="107" t="s">
        <v>10</v>
      </c>
      <c r="AY339" s="107" t="s">
        <v>10</v>
      </c>
      <c r="AZ339" s="120" t="s">
        <v>201</v>
      </c>
      <c r="BA339" s="107" t="s">
        <v>10</v>
      </c>
      <c r="BB339" s="120" t="s">
        <v>3055</v>
      </c>
      <c r="BI339" s="120" t="s">
        <v>2804</v>
      </c>
      <c r="BJ339" s="120" t="s">
        <v>3154</v>
      </c>
      <c r="BK339" s="105" t="s">
        <v>1009</v>
      </c>
      <c r="BL339" s="120" t="s">
        <v>201</v>
      </c>
      <c r="BM339" s="120" t="s">
        <v>3155</v>
      </c>
      <c r="BN339" s="120" t="s">
        <v>11</v>
      </c>
      <c r="BO339" s="120" t="s">
        <v>167</v>
      </c>
      <c r="BP339" s="120" t="s">
        <v>167</v>
      </c>
      <c r="BQ339" s="120" t="s">
        <v>2454</v>
      </c>
      <c r="BR339" s="120">
        <v>4.8000000000000001E-2</v>
      </c>
      <c r="BT339" s="120">
        <v>95</v>
      </c>
      <c r="BU339" s="120">
        <v>-1.6E-2</v>
      </c>
      <c r="BV339" s="120">
        <v>0.112</v>
      </c>
      <c r="BW339" s="131">
        <v>0.15</v>
      </c>
      <c r="BX339" s="120" t="s">
        <v>11</v>
      </c>
      <c r="BY339" s="120" t="s">
        <v>11</v>
      </c>
      <c r="BZ339" s="120" t="s">
        <v>3156</v>
      </c>
      <c r="CA339" s="120" t="s">
        <v>3157</v>
      </c>
      <c r="CB339" s="120" t="s">
        <v>1009</v>
      </c>
      <c r="CC339" s="120" t="s">
        <v>11</v>
      </c>
      <c r="CD339" s="106" t="s">
        <v>10</v>
      </c>
    </row>
    <row r="340" spans="1:82">
      <c r="A340" s="120">
        <v>77</v>
      </c>
      <c r="B340" s="120" t="s">
        <v>2437</v>
      </c>
      <c r="C340" s="120" t="s">
        <v>236</v>
      </c>
      <c r="D340" s="120" t="s">
        <v>3140</v>
      </c>
      <c r="E340" s="120">
        <v>2008</v>
      </c>
      <c r="F340" s="120" t="s">
        <v>3141</v>
      </c>
      <c r="G340" s="107" t="s">
        <v>3142</v>
      </c>
      <c r="H340" s="109" t="s">
        <v>3143</v>
      </c>
      <c r="I340" s="108" t="s">
        <v>3144</v>
      </c>
      <c r="J340" s="108" t="s">
        <v>3145</v>
      </c>
      <c r="K340" s="108" t="s">
        <v>3146</v>
      </c>
      <c r="L340" s="106" t="s">
        <v>3147</v>
      </c>
      <c r="M340" s="106" t="s">
        <v>3148</v>
      </c>
      <c r="N340" s="107" t="s">
        <v>12</v>
      </c>
      <c r="O340" s="107" t="s">
        <v>699</v>
      </c>
      <c r="P340" s="107" t="s">
        <v>5853</v>
      </c>
      <c r="Q340" s="107" t="s">
        <v>5602</v>
      </c>
      <c r="R340" s="107" t="s">
        <v>3158</v>
      </c>
      <c r="S340" s="107" t="s">
        <v>123</v>
      </c>
      <c r="T340" s="107" t="s">
        <v>3159</v>
      </c>
      <c r="U340" s="107" t="s">
        <v>295</v>
      </c>
      <c r="V340" s="107">
        <v>2230</v>
      </c>
      <c r="W340" s="107" t="s">
        <v>10</v>
      </c>
      <c r="X340" s="107" t="s">
        <v>10</v>
      </c>
      <c r="Y340" s="107" t="s">
        <v>10</v>
      </c>
      <c r="Z340" s="107" t="s">
        <v>10</v>
      </c>
      <c r="AA340" s="107" t="s">
        <v>2465</v>
      </c>
      <c r="AB340" s="107" t="s">
        <v>3151</v>
      </c>
      <c r="AC340" s="270" t="s">
        <v>127</v>
      </c>
      <c r="AD340" s="120" t="s">
        <v>5539</v>
      </c>
      <c r="AE340" s="107" t="s">
        <v>123</v>
      </c>
      <c r="AF340" s="132" t="s">
        <v>3152</v>
      </c>
      <c r="AG340" s="107" t="s">
        <v>295</v>
      </c>
      <c r="AH340" s="107">
        <v>2230</v>
      </c>
      <c r="AI340" s="120" t="s">
        <v>10</v>
      </c>
      <c r="AJ340" s="107" t="s">
        <v>10</v>
      </c>
      <c r="AK340" s="107" t="s">
        <v>2465</v>
      </c>
      <c r="AL340" s="107" t="s">
        <v>3151</v>
      </c>
      <c r="AM340" s="107" t="s">
        <v>1009</v>
      </c>
      <c r="AN340" s="107" t="s">
        <v>1009</v>
      </c>
      <c r="AO340" s="107" t="s">
        <v>1009</v>
      </c>
      <c r="AP340" s="107" t="s">
        <v>1009</v>
      </c>
      <c r="AQ340" s="107" t="s">
        <v>1009</v>
      </c>
      <c r="AR340" s="107" t="s">
        <v>1009</v>
      </c>
      <c r="AS340" s="107" t="s">
        <v>1009</v>
      </c>
      <c r="AT340" s="107" t="s">
        <v>3153</v>
      </c>
      <c r="AU340" s="120" t="s">
        <v>2242</v>
      </c>
      <c r="AV340" s="107" t="s">
        <v>10</v>
      </c>
      <c r="AW340" s="107" t="s">
        <v>10</v>
      </c>
      <c r="AX340" s="107" t="s">
        <v>10</v>
      </c>
      <c r="AY340" s="107" t="s">
        <v>10</v>
      </c>
      <c r="AZ340" s="120" t="s">
        <v>201</v>
      </c>
      <c r="BA340" s="107" t="s">
        <v>10</v>
      </c>
      <c r="BB340" s="120" t="s">
        <v>3055</v>
      </c>
      <c r="BI340" s="120" t="s">
        <v>2804</v>
      </c>
      <c r="BJ340" s="120" t="s">
        <v>3154</v>
      </c>
      <c r="BK340" s="105" t="s">
        <v>1009</v>
      </c>
      <c r="BL340" s="120" t="s">
        <v>201</v>
      </c>
      <c r="BM340" s="120" t="s">
        <v>3155</v>
      </c>
      <c r="BN340" s="120" t="s">
        <v>11</v>
      </c>
      <c r="BO340" s="120" t="s">
        <v>167</v>
      </c>
      <c r="BP340" s="120" t="s">
        <v>167</v>
      </c>
      <c r="BQ340" s="120" t="s">
        <v>2454</v>
      </c>
      <c r="BR340" s="120">
        <v>0.95</v>
      </c>
      <c r="BT340" s="120">
        <v>95</v>
      </c>
      <c r="BU340" s="120">
        <v>0.15</v>
      </c>
      <c r="BV340" s="120">
        <v>1.74</v>
      </c>
      <c r="BW340" s="131">
        <v>0.02</v>
      </c>
      <c r="BX340" s="120" t="s">
        <v>11</v>
      </c>
      <c r="BY340" s="120" t="s">
        <v>11</v>
      </c>
      <c r="BZ340" s="120" t="s">
        <v>3156</v>
      </c>
      <c r="CA340" s="120" t="s">
        <v>3157</v>
      </c>
      <c r="CB340" s="120" t="s">
        <v>1009</v>
      </c>
      <c r="CC340" s="120" t="s">
        <v>11</v>
      </c>
      <c r="CD340" s="106" t="s">
        <v>10</v>
      </c>
    </row>
    <row r="341" spans="1:82">
      <c r="A341" s="120">
        <v>77</v>
      </c>
      <c r="B341" s="120" t="s">
        <v>2437</v>
      </c>
      <c r="C341" s="120" t="s">
        <v>236</v>
      </c>
      <c r="D341" s="120" t="s">
        <v>3140</v>
      </c>
      <c r="E341" s="120">
        <v>2008</v>
      </c>
      <c r="F341" s="120" t="s">
        <v>3141</v>
      </c>
      <c r="G341" s="107" t="s">
        <v>3142</v>
      </c>
      <c r="H341" s="109" t="s">
        <v>3143</v>
      </c>
      <c r="I341" s="108" t="s">
        <v>3144</v>
      </c>
      <c r="J341" s="108" t="s">
        <v>3145</v>
      </c>
      <c r="K341" s="108" t="s">
        <v>3146</v>
      </c>
      <c r="L341" s="106" t="s">
        <v>3147</v>
      </c>
      <c r="M341" s="106" t="s">
        <v>3148</v>
      </c>
      <c r="N341" s="107" t="s">
        <v>12</v>
      </c>
      <c r="O341" s="107" t="s">
        <v>5672</v>
      </c>
      <c r="P341" s="107" t="s">
        <v>5854</v>
      </c>
      <c r="Q341" s="107" t="s">
        <v>5600</v>
      </c>
      <c r="R341" s="107" t="s">
        <v>3160</v>
      </c>
      <c r="S341" s="107" t="s">
        <v>123</v>
      </c>
      <c r="T341" s="107" t="s">
        <v>3150</v>
      </c>
      <c r="U341" s="107" t="s">
        <v>295</v>
      </c>
      <c r="V341" s="107">
        <v>2230</v>
      </c>
      <c r="W341" s="107" t="s">
        <v>10</v>
      </c>
      <c r="X341" s="107" t="s">
        <v>10</v>
      </c>
      <c r="Y341" s="107" t="s">
        <v>10</v>
      </c>
      <c r="Z341" s="107" t="s">
        <v>10</v>
      </c>
      <c r="AA341" s="107" t="s">
        <v>2465</v>
      </c>
      <c r="AB341" s="107" t="s">
        <v>3151</v>
      </c>
      <c r="AC341" s="270" t="s">
        <v>127</v>
      </c>
      <c r="AD341" s="120" t="s">
        <v>5539</v>
      </c>
      <c r="AE341" s="107" t="s">
        <v>123</v>
      </c>
      <c r="AF341" s="132" t="s">
        <v>3152</v>
      </c>
      <c r="AG341" s="107" t="s">
        <v>295</v>
      </c>
      <c r="AH341" s="107">
        <v>2230</v>
      </c>
      <c r="AI341" s="120" t="s">
        <v>10</v>
      </c>
      <c r="AJ341" s="107" t="s">
        <v>10</v>
      </c>
      <c r="AK341" s="107" t="s">
        <v>2465</v>
      </c>
      <c r="AL341" s="107" t="s">
        <v>3151</v>
      </c>
      <c r="AM341" s="107" t="s">
        <v>1009</v>
      </c>
      <c r="AN341" s="107" t="s">
        <v>1009</v>
      </c>
      <c r="AO341" s="107" t="s">
        <v>1009</v>
      </c>
      <c r="AP341" s="107" t="s">
        <v>1009</v>
      </c>
      <c r="AQ341" s="107" t="s">
        <v>1009</v>
      </c>
      <c r="AR341" s="107" t="s">
        <v>1009</v>
      </c>
      <c r="AS341" s="107" t="s">
        <v>1009</v>
      </c>
      <c r="AT341" s="107" t="s">
        <v>3153</v>
      </c>
      <c r="AU341" s="120" t="s">
        <v>2242</v>
      </c>
      <c r="AV341" s="107" t="s">
        <v>10</v>
      </c>
      <c r="AW341" s="107" t="s">
        <v>10</v>
      </c>
      <c r="AX341" s="107" t="s">
        <v>10</v>
      </c>
      <c r="AY341" s="107" t="s">
        <v>10</v>
      </c>
      <c r="AZ341" s="120" t="s">
        <v>201</v>
      </c>
      <c r="BA341" s="107" t="s">
        <v>10</v>
      </c>
      <c r="BB341" s="120" t="s">
        <v>3055</v>
      </c>
      <c r="BI341" s="120" t="s">
        <v>2804</v>
      </c>
      <c r="BJ341" s="120" t="s">
        <v>3154</v>
      </c>
      <c r="BK341" s="105" t="s">
        <v>1009</v>
      </c>
      <c r="BL341" s="120" t="s">
        <v>201</v>
      </c>
      <c r="BM341" s="120" t="s">
        <v>3155</v>
      </c>
      <c r="BN341" s="120" t="s">
        <v>11</v>
      </c>
      <c r="BO341" s="120" t="s">
        <v>167</v>
      </c>
      <c r="BP341" s="120" t="s">
        <v>167</v>
      </c>
      <c r="BQ341" s="120" t="s">
        <v>2454</v>
      </c>
      <c r="BR341" s="120">
        <v>0.67</v>
      </c>
      <c r="BT341" s="120">
        <v>95</v>
      </c>
      <c r="BU341" s="120">
        <v>-0.02</v>
      </c>
      <c r="BV341" s="120">
        <v>1.35</v>
      </c>
      <c r="BW341" s="131">
        <v>0.06</v>
      </c>
      <c r="BX341" s="120" t="s">
        <v>11</v>
      </c>
      <c r="BY341" s="120" t="s">
        <v>11</v>
      </c>
      <c r="BZ341" s="120" t="s">
        <v>3156</v>
      </c>
      <c r="CA341" s="120" t="s">
        <v>3157</v>
      </c>
      <c r="CB341" s="120" t="s">
        <v>1009</v>
      </c>
      <c r="CC341" s="120" t="s">
        <v>11</v>
      </c>
      <c r="CD341" s="106" t="s">
        <v>10</v>
      </c>
    </row>
    <row r="342" spans="1:82">
      <c r="A342" s="120">
        <v>77</v>
      </c>
      <c r="B342" s="120" t="s">
        <v>2437</v>
      </c>
      <c r="C342" s="120" t="s">
        <v>236</v>
      </c>
      <c r="D342" s="120" t="s">
        <v>3140</v>
      </c>
      <c r="E342" s="120">
        <v>2008</v>
      </c>
      <c r="F342" s="120" t="s">
        <v>3141</v>
      </c>
      <c r="G342" s="107" t="s">
        <v>3142</v>
      </c>
      <c r="H342" s="109" t="s">
        <v>3143</v>
      </c>
      <c r="I342" s="108" t="s">
        <v>3144</v>
      </c>
      <c r="J342" s="108" t="s">
        <v>3145</v>
      </c>
      <c r="K342" s="108" t="s">
        <v>3146</v>
      </c>
      <c r="L342" s="106" t="s">
        <v>3147</v>
      </c>
      <c r="M342" s="106" t="s">
        <v>3148</v>
      </c>
      <c r="N342" s="107" t="s">
        <v>12</v>
      </c>
      <c r="O342" s="107" t="s">
        <v>2120</v>
      </c>
      <c r="P342" s="107" t="s">
        <v>5537</v>
      </c>
      <c r="Q342" s="107" t="s">
        <v>5600</v>
      </c>
      <c r="R342" s="107" t="s">
        <v>3161</v>
      </c>
      <c r="S342" s="107" t="s">
        <v>123</v>
      </c>
      <c r="T342" s="107" t="s">
        <v>3150</v>
      </c>
      <c r="U342" s="107" t="s">
        <v>295</v>
      </c>
      <c r="V342" s="107">
        <v>2230</v>
      </c>
      <c r="W342" s="107" t="s">
        <v>10</v>
      </c>
      <c r="X342" s="107" t="s">
        <v>10</v>
      </c>
      <c r="Y342" s="107" t="s">
        <v>10</v>
      </c>
      <c r="Z342" s="107" t="s">
        <v>10</v>
      </c>
      <c r="AA342" s="107" t="s">
        <v>2465</v>
      </c>
      <c r="AB342" s="107" t="s">
        <v>3151</v>
      </c>
      <c r="AC342" s="270" t="s">
        <v>127</v>
      </c>
      <c r="AD342" s="120" t="s">
        <v>5539</v>
      </c>
      <c r="AE342" s="107" t="s">
        <v>123</v>
      </c>
      <c r="AF342" s="132" t="s">
        <v>3152</v>
      </c>
      <c r="AG342" s="107" t="s">
        <v>295</v>
      </c>
      <c r="AH342" s="107">
        <v>2230</v>
      </c>
      <c r="AI342" s="120" t="s">
        <v>10</v>
      </c>
      <c r="AJ342" s="107" t="s">
        <v>10</v>
      </c>
      <c r="AK342" s="107" t="s">
        <v>2465</v>
      </c>
      <c r="AL342" s="107" t="s">
        <v>3151</v>
      </c>
      <c r="AM342" s="107" t="s">
        <v>1009</v>
      </c>
      <c r="AN342" s="107" t="s">
        <v>1009</v>
      </c>
      <c r="AO342" s="107" t="s">
        <v>1009</v>
      </c>
      <c r="AP342" s="107" t="s">
        <v>1009</v>
      </c>
      <c r="AQ342" s="107" t="s">
        <v>1009</v>
      </c>
      <c r="AR342" s="107" t="s">
        <v>1009</v>
      </c>
      <c r="AS342" s="107" t="s">
        <v>1009</v>
      </c>
      <c r="AT342" s="107" t="s">
        <v>3153</v>
      </c>
      <c r="AU342" s="120" t="s">
        <v>2242</v>
      </c>
      <c r="AV342" s="107" t="s">
        <v>10</v>
      </c>
      <c r="AW342" s="107" t="s">
        <v>10</v>
      </c>
      <c r="AX342" s="107" t="s">
        <v>10</v>
      </c>
      <c r="AY342" s="107" t="s">
        <v>10</v>
      </c>
      <c r="AZ342" s="120" t="s">
        <v>201</v>
      </c>
      <c r="BA342" s="107" t="s">
        <v>10</v>
      </c>
      <c r="BB342" s="120" t="s">
        <v>3055</v>
      </c>
      <c r="BI342" s="120" t="s">
        <v>2804</v>
      </c>
      <c r="BJ342" s="120" t="s">
        <v>3154</v>
      </c>
      <c r="BK342" s="105" t="s">
        <v>1009</v>
      </c>
      <c r="BL342" s="120" t="s">
        <v>201</v>
      </c>
      <c r="BM342" s="120" t="s">
        <v>3155</v>
      </c>
      <c r="BN342" s="120" t="s">
        <v>11</v>
      </c>
      <c r="BO342" s="120" t="s">
        <v>167</v>
      </c>
      <c r="BP342" s="120" t="s">
        <v>167</v>
      </c>
      <c r="BQ342" s="120" t="s">
        <v>2454</v>
      </c>
      <c r="BR342" s="120">
        <v>0.94</v>
      </c>
      <c r="BT342" s="120">
        <v>95</v>
      </c>
      <c r="BU342" s="120">
        <v>-0.34</v>
      </c>
      <c r="BV342" s="120">
        <v>2.2200000000000002</v>
      </c>
      <c r="BW342" s="131">
        <v>0.15</v>
      </c>
      <c r="BX342" s="120" t="s">
        <v>11</v>
      </c>
      <c r="BY342" s="120" t="s">
        <v>11</v>
      </c>
      <c r="BZ342" s="120" t="s">
        <v>3156</v>
      </c>
      <c r="CA342" s="120" t="s">
        <v>3157</v>
      </c>
      <c r="CB342" s="120" t="s">
        <v>1009</v>
      </c>
      <c r="CC342" s="120" t="s">
        <v>11</v>
      </c>
      <c r="CD342" s="106" t="s">
        <v>10</v>
      </c>
    </row>
    <row r="343" spans="1:82">
      <c r="A343" s="120">
        <v>78</v>
      </c>
      <c r="B343" s="120" t="s">
        <v>2437</v>
      </c>
      <c r="C343" s="120" t="s">
        <v>236</v>
      </c>
      <c r="D343" s="120" t="s">
        <v>3162</v>
      </c>
      <c r="E343" s="120">
        <v>2011</v>
      </c>
      <c r="F343" s="120" t="s">
        <v>2528</v>
      </c>
      <c r="G343" s="107" t="s">
        <v>3163</v>
      </c>
      <c r="H343" s="109" t="s">
        <v>3143</v>
      </c>
      <c r="I343" s="108" t="s">
        <v>3144</v>
      </c>
      <c r="J343" s="108" t="s">
        <v>3145</v>
      </c>
      <c r="K343" s="108" t="s">
        <v>3146</v>
      </c>
      <c r="L343" s="106" t="s">
        <v>3164</v>
      </c>
      <c r="M343" s="110" t="s">
        <v>3165</v>
      </c>
      <c r="N343" s="107" t="s">
        <v>12</v>
      </c>
      <c r="O343" s="107" t="s">
        <v>5855</v>
      </c>
      <c r="P343" s="107" t="s">
        <v>5855</v>
      </c>
      <c r="Q343" s="107" t="s">
        <v>5601</v>
      </c>
      <c r="R343" s="107" t="s">
        <v>3166</v>
      </c>
      <c r="S343" s="107" t="s">
        <v>123</v>
      </c>
      <c r="T343" s="107" t="s">
        <v>3167</v>
      </c>
      <c r="U343" s="107" t="s">
        <v>295</v>
      </c>
      <c r="V343" s="107">
        <v>2981</v>
      </c>
      <c r="W343" s="107" t="s">
        <v>10</v>
      </c>
      <c r="X343" s="107" t="s">
        <v>10</v>
      </c>
      <c r="Y343" s="107" t="s">
        <v>10</v>
      </c>
      <c r="Z343" s="107" t="s">
        <v>10</v>
      </c>
      <c r="AA343" s="107" t="s">
        <v>2465</v>
      </c>
      <c r="AB343" s="107" t="s">
        <v>11</v>
      </c>
      <c r="AC343" s="270" t="s">
        <v>127</v>
      </c>
      <c r="AD343" s="270" t="s">
        <v>127</v>
      </c>
      <c r="AE343" s="107" t="s">
        <v>123</v>
      </c>
      <c r="AF343" s="107" t="s">
        <v>3168</v>
      </c>
      <c r="AG343" s="107" t="s">
        <v>145</v>
      </c>
      <c r="AH343" s="107">
        <v>2981</v>
      </c>
      <c r="AI343" s="107" t="s">
        <v>10</v>
      </c>
      <c r="AJ343" s="107" t="s">
        <v>10</v>
      </c>
      <c r="AK343" s="107" t="s">
        <v>2465</v>
      </c>
      <c r="AL343" s="107" t="s">
        <v>1009</v>
      </c>
      <c r="AM343" s="107" t="s">
        <v>1009</v>
      </c>
      <c r="AN343" s="107" t="s">
        <v>1009</v>
      </c>
      <c r="AO343" s="107" t="s">
        <v>1009</v>
      </c>
      <c r="AP343" s="107" t="s">
        <v>1009</v>
      </c>
      <c r="AQ343" s="107" t="s">
        <v>1009</v>
      </c>
      <c r="AR343" s="107" t="s">
        <v>1009</v>
      </c>
      <c r="AS343" s="107" t="s">
        <v>1009</v>
      </c>
      <c r="AT343" s="107" t="s">
        <v>3169</v>
      </c>
      <c r="AU343" s="120" t="s">
        <v>3170</v>
      </c>
      <c r="AV343" s="107" t="s">
        <v>10</v>
      </c>
      <c r="AW343" s="107" t="s">
        <v>10</v>
      </c>
      <c r="AX343" s="107" t="s">
        <v>10</v>
      </c>
      <c r="AY343" s="107" t="s">
        <v>10</v>
      </c>
      <c r="AZ343" s="120" t="s">
        <v>201</v>
      </c>
      <c r="BA343" s="107" t="s">
        <v>10</v>
      </c>
      <c r="BB343" s="120" t="s">
        <v>3055</v>
      </c>
      <c r="BI343" s="120" t="s">
        <v>2804</v>
      </c>
      <c r="BJ343" s="120" t="s">
        <v>3171</v>
      </c>
      <c r="BK343" s="120" t="s">
        <v>2929</v>
      </c>
      <c r="BL343" s="120" t="s">
        <v>201</v>
      </c>
      <c r="BM343" s="120" t="s">
        <v>201</v>
      </c>
      <c r="BN343" s="120" t="s">
        <v>11</v>
      </c>
      <c r="BO343" s="120" t="s">
        <v>167</v>
      </c>
      <c r="BP343" s="120" t="s">
        <v>167</v>
      </c>
      <c r="BQ343" s="120" t="s">
        <v>2454</v>
      </c>
      <c r="BR343" s="120">
        <v>0.17100000000000001</v>
      </c>
      <c r="BT343" s="120">
        <v>95</v>
      </c>
      <c r="BU343" s="120">
        <v>0.03</v>
      </c>
      <c r="BV343" s="120">
        <v>0.311</v>
      </c>
      <c r="BW343" s="131">
        <v>0.02</v>
      </c>
      <c r="BX343" s="120" t="s">
        <v>11</v>
      </c>
      <c r="BY343" s="120" t="s">
        <v>11</v>
      </c>
      <c r="BZ343" s="120" t="s">
        <v>3172</v>
      </c>
      <c r="CA343" s="120" t="s">
        <v>3173</v>
      </c>
      <c r="CB343" s="120" t="s">
        <v>1009</v>
      </c>
      <c r="CC343" s="120" t="s">
        <v>3174</v>
      </c>
      <c r="CD343" s="106" t="s">
        <v>10</v>
      </c>
    </row>
    <row r="344" spans="1:82">
      <c r="A344" s="120">
        <v>78</v>
      </c>
      <c r="B344" s="120" t="s">
        <v>2437</v>
      </c>
      <c r="C344" s="120" t="s">
        <v>236</v>
      </c>
      <c r="D344" s="120" t="s">
        <v>3162</v>
      </c>
      <c r="E344" s="120">
        <v>2011</v>
      </c>
      <c r="F344" s="120" t="s">
        <v>2528</v>
      </c>
      <c r="G344" s="107" t="s">
        <v>3163</v>
      </c>
      <c r="H344" s="109" t="s">
        <v>3143</v>
      </c>
      <c r="I344" s="108" t="s">
        <v>3144</v>
      </c>
      <c r="J344" s="108" t="s">
        <v>3145</v>
      </c>
      <c r="K344" s="108" t="s">
        <v>3146</v>
      </c>
      <c r="L344" s="106" t="s">
        <v>3164</v>
      </c>
      <c r="M344" s="110" t="s">
        <v>3165</v>
      </c>
      <c r="N344" s="107" t="s">
        <v>12</v>
      </c>
      <c r="O344" s="107" t="s">
        <v>5855</v>
      </c>
      <c r="P344" s="107" t="s">
        <v>5855</v>
      </c>
      <c r="Q344" s="107" t="s">
        <v>5601</v>
      </c>
      <c r="R344" s="107" t="s">
        <v>3166</v>
      </c>
      <c r="S344" s="107" t="s">
        <v>123</v>
      </c>
      <c r="T344" s="107" t="s">
        <v>3167</v>
      </c>
      <c r="U344" s="107" t="s">
        <v>295</v>
      </c>
      <c r="V344" s="107">
        <v>2473</v>
      </c>
      <c r="W344" s="107" t="s">
        <v>10</v>
      </c>
      <c r="X344" s="107" t="s">
        <v>10</v>
      </c>
      <c r="Y344" s="107" t="s">
        <v>10</v>
      </c>
      <c r="Z344" s="107" t="s">
        <v>10</v>
      </c>
      <c r="AA344" s="107" t="s">
        <v>2465</v>
      </c>
      <c r="AB344" s="107" t="s">
        <v>11</v>
      </c>
      <c r="AC344" s="120" t="s">
        <v>5540</v>
      </c>
      <c r="AD344" s="120" t="s">
        <v>5541</v>
      </c>
      <c r="AE344" s="107" t="s">
        <v>123</v>
      </c>
      <c r="AF344" s="107" t="s">
        <v>3168</v>
      </c>
      <c r="AG344" s="107" t="s">
        <v>145</v>
      </c>
      <c r="AH344" s="107">
        <v>2473</v>
      </c>
      <c r="AI344" s="107" t="s">
        <v>10</v>
      </c>
      <c r="AJ344" s="107" t="s">
        <v>10</v>
      </c>
      <c r="AK344" s="107" t="s">
        <v>2465</v>
      </c>
      <c r="AL344" s="107" t="s">
        <v>1009</v>
      </c>
      <c r="AM344" s="107" t="s">
        <v>1009</v>
      </c>
      <c r="AN344" s="107" t="s">
        <v>1009</v>
      </c>
      <c r="AO344" s="107" t="s">
        <v>1009</v>
      </c>
      <c r="AP344" s="107" t="s">
        <v>1009</v>
      </c>
      <c r="AQ344" s="107" t="s">
        <v>1009</v>
      </c>
      <c r="AR344" s="107" t="s">
        <v>1009</v>
      </c>
      <c r="AS344" s="107" t="s">
        <v>1009</v>
      </c>
      <c r="AT344" s="107" t="s">
        <v>3169</v>
      </c>
      <c r="AU344" s="120" t="s">
        <v>3170</v>
      </c>
      <c r="AV344" s="107" t="s">
        <v>10</v>
      </c>
      <c r="AW344" s="107" t="s">
        <v>10</v>
      </c>
      <c r="AX344" s="107" t="s">
        <v>10</v>
      </c>
      <c r="AY344" s="107" t="s">
        <v>10</v>
      </c>
      <c r="AZ344" s="120" t="s">
        <v>201</v>
      </c>
      <c r="BA344" s="107" t="s">
        <v>10</v>
      </c>
      <c r="BB344" s="120" t="s">
        <v>3055</v>
      </c>
      <c r="BI344" s="120" t="s">
        <v>2804</v>
      </c>
      <c r="BJ344" s="120" t="s">
        <v>3171</v>
      </c>
      <c r="BK344" s="120" t="s">
        <v>2929</v>
      </c>
      <c r="BL344" s="120" t="s">
        <v>201</v>
      </c>
      <c r="BM344" s="120" t="s">
        <v>201</v>
      </c>
      <c r="BN344" s="120" t="s">
        <v>11</v>
      </c>
      <c r="BO344" s="120" t="s">
        <v>167</v>
      </c>
      <c r="BP344" s="120" t="s">
        <v>167</v>
      </c>
      <c r="BQ344" s="120" t="s">
        <v>2454</v>
      </c>
      <c r="BR344" s="120">
        <v>0.51600000000000001</v>
      </c>
      <c r="BT344" s="120">
        <v>95</v>
      </c>
      <c r="BU344" s="120">
        <v>7.0000000000000007E-2</v>
      </c>
      <c r="BV344" s="120">
        <v>0.96299999999999997</v>
      </c>
      <c r="BW344" s="131">
        <v>0.02</v>
      </c>
      <c r="BX344" s="120" t="s">
        <v>11</v>
      </c>
      <c r="BY344" s="120" t="s">
        <v>11</v>
      </c>
      <c r="BZ344" s="120" t="s">
        <v>3172</v>
      </c>
      <c r="CA344" s="120" t="s">
        <v>3173</v>
      </c>
      <c r="CB344" s="120" t="s">
        <v>1009</v>
      </c>
      <c r="CC344" s="120" t="s">
        <v>3174</v>
      </c>
      <c r="CD344" s="106" t="s">
        <v>10</v>
      </c>
    </row>
    <row r="345" spans="1:82">
      <c r="A345" s="120">
        <v>78</v>
      </c>
      <c r="B345" s="120" t="s">
        <v>2437</v>
      </c>
      <c r="C345" s="120" t="s">
        <v>236</v>
      </c>
      <c r="D345" s="120" t="s">
        <v>3162</v>
      </c>
      <c r="E345" s="120">
        <v>2011</v>
      </c>
      <c r="F345" s="120" t="s">
        <v>2528</v>
      </c>
      <c r="G345" s="107" t="s">
        <v>3163</v>
      </c>
      <c r="H345" s="109" t="s">
        <v>3143</v>
      </c>
      <c r="I345" s="108" t="s">
        <v>3144</v>
      </c>
      <c r="J345" s="108" t="s">
        <v>3145</v>
      </c>
      <c r="K345" s="108" t="s">
        <v>3146</v>
      </c>
      <c r="L345" s="106" t="s">
        <v>3164</v>
      </c>
      <c r="M345" s="110" t="s">
        <v>3165</v>
      </c>
      <c r="N345" s="107" t="s">
        <v>12</v>
      </c>
      <c r="O345" s="107" t="s">
        <v>5855</v>
      </c>
      <c r="P345" s="107" t="s">
        <v>5855</v>
      </c>
      <c r="Q345" s="107" t="s">
        <v>5601</v>
      </c>
      <c r="R345" s="107" t="s">
        <v>3166</v>
      </c>
      <c r="S345" s="107" t="s">
        <v>123</v>
      </c>
      <c r="T345" s="107" t="s">
        <v>3167</v>
      </c>
      <c r="U345" s="107" t="s">
        <v>295</v>
      </c>
      <c r="V345" s="107">
        <v>2981</v>
      </c>
      <c r="W345" s="107" t="s">
        <v>10</v>
      </c>
      <c r="X345" s="107" t="s">
        <v>10</v>
      </c>
      <c r="Y345" s="107" t="s">
        <v>10</v>
      </c>
      <c r="Z345" s="107" t="s">
        <v>10</v>
      </c>
      <c r="AA345" s="107" t="s">
        <v>2465</v>
      </c>
      <c r="AB345" s="107" t="s">
        <v>11</v>
      </c>
      <c r="AC345" s="120" t="s">
        <v>5523</v>
      </c>
      <c r="AD345" s="120" t="s">
        <v>5542</v>
      </c>
      <c r="AE345" s="107" t="s">
        <v>123</v>
      </c>
      <c r="AF345" s="107" t="s">
        <v>3175</v>
      </c>
      <c r="AG345" s="107" t="s">
        <v>145</v>
      </c>
      <c r="AH345" s="107">
        <v>2981</v>
      </c>
      <c r="AI345" s="107" t="s">
        <v>10</v>
      </c>
      <c r="AJ345" s="107" t="s">
        <v>10</v>
      </c>
      <c r="AK345" s="107" t="s">
        <v>2465</v>
      </c>
      <c r="AL345" s="107" t="s">
        <v>1009</v>
      </c>
      <c r="AM345" s="107" t="s">
        <v>1009</v>
      </c>
      <c r="AN345" s="107" t="s">
        <v>1009</v>
      </c>
      <c r="AO345" s="107" t="s">
        <v>1009</v>
      </c>
      <c r="AP345" s="107" t="s">
        <v>1009</v>
      </c>
      <c r="AQ345" s="107" t="s">
        <v>1009</v>
      </c>
      <c r="AR345" s="107" t="s">
        <v>1009</v>
      </c>
      <c r="AS345" s="107" t="s">
        <v>1009</v>
      </c>
      <c r="AT345" s="107" t="s">
        <v>3169</v>
      </c>
      <c r="AU345" s="120" t="s">
        <v>3170</v>
      </c>
      <c r="AV345" s="107" t="s">
        <v>10</v>
      </c>
      <c r="AW345" s="107" t="s">
        <v>10</v>
      </c>
      <c r="AX345" s="107" t="s">
        <v>10</v>
      </c>
      <c r="AY345" s="107" t="s">
        <v>10</v>
      </c>
      <c r="AZ345" s="120" t="s">
        <v>201</v>
      </c>
      <c r="BA345" s="107" t="s">
        <v>10</v>
      </c>
      <c r="BB345" s="120" t="s">
        <v>3055</v>
      </c>
      <c r="BI345" s="120" t="s">
        <v>2804</v>
      </c>
      <c r="BJ345" s="120" t="s">
        <v>3171</v>
      </c>
      <c r="BK345" s="120" t="s">
        <v>2929</v>
      </c>
      <c r="BL345" s="120" t="s">
        <v>201</v>
      </c>
      <c r="BM345" s="120" t="s">
        <v>201</v>
      </c>
      <c r="BN345" s="120" t="s">
        <v>11</v>
      </c>
      <c r="BO345" s="120" t="s">
        <v>167</v>
      </c>
      <c r="BP345" s="120" t="s">
        <v>167</v>
      </c>
      <c r="BQ345" s="120" t="s">
        <v>2454</v>
      </c>
      <c r="BR345" s="120">
        <v>0.90700000000000003</v>
      </c>
      <c r="BT345" s="120">
        <v>95</v>
      </c>
      <c r="BU345" s="120">
        <v>7.3999999999999996E-2</v>
      </c>
      <c r="BV345" s="120">
        <v>1.74</v>
      </c>
      <c r="BW345" s="131">
        <v>0.03</v>
      </c>
      <c r="BX345" s="120" t="s">
        <v>11</v>
      </c>
      <c r="BY345" s="120" t="s">
        <v>11</v>
      </c>
      <c r="BZ345" s="120" t="s">
        <v>3172</v>
      </c>
      <c r="CA345" s="120" t="s">
        <v>3173</v>
      </c>
      <c r="CB345" s="120" t="s">
        <v>1009</v>
      </c>
      <c r="CC345" s="120" t="s">
        <v>3174</v>
      </c>
      <c r="CD345" s="106" t="s">
        <v>10</v>
      </c>
    </row>
    <row r="346" spans="1:82">
      <c r="A346" s="120">
        <v>78</v>
      </c>
      <c r="B346" s="120" t="s">
        <v>2437</v>
      </c>
      <c r="C346" s="120" t="s">
        <v>236</v>
      </c>
      <c r="D346" s="120" t="s">
        <v>3162</v>
      </c>
      <c r="E346" s="120">
        <v>2011</v>
      </c>
      <c r="F346" s="120" t="s">
        <v>2528</v>
      </c>
      <c r="G346" s="107" t="s">
        <v>3163</v>
      </c>
      <c r="H346" s="109" t="s">
        <v>3143</v>
      </c>
      <c r="I346" s="108" t="s">
        <v>3144</v>
      </c>
      <c r="J346" s="108" t="s">
        <v>3145</v>
      </c>
      <c r="K346" s="108" t="s">
        <v>3146</v>
      </c>
      <c r="L346" s="106" t="s">
        <v>3164</v>
      </c>
      <c r="M346" s="110" t="s">
        <v>3165</v>
      </c>
      <c r="N346" s="107" t="s">
        <v>12</v>
      </c>
      <c r="O346" s="107" t="s">
        <v>5855</v>
      </c>
      <c r="P346" s="107" t="s">
        <v>5855</v>
      </c>
      <c r="Q346" s="107" t="s">
        <v>5601</v>
      </c>
      <c r="R346" s="107" t="s">
        <v>3166</v>
      </c>
      <c r="S346" s="107" t="s">
        <v>123</v>
      </c>
      <c r="T346" s="107" t="s">
        <v>3167</v>
      </c>
      <c r="U346" s="107" t="s">
        <v>295</v>
      </c>
      <c r="V346" s="107">
        <v>2826</v>
      </c>
      <c r="W346" s="107" t="s">
        <v>10</v>
      </c>
      <c r="X346" s="107" t="s">
        <v>10</v>
      </c>
      <c r="Y346" s="107" t="s">
        <v>10</v>
      </c>
      <c r="Z346" s="107" t="s">
        <v>10</v>
      </c>
      <c r="AA346" s="107" t="s">
        <v>2465</v>
      </c>
      <c r="AB346" s="107" t="s">
        <v>11</v>
      </c>
      <c r="AC346" s="270" t="s">
        <v>127</v>
      </c>
      <c r="AD346" s="270" t="s">
        <v>127</v>
      </c>
      <c r="AE346" s="107" t="s">
        <v>123</v>
      </c>
      <c r="AF346" s="107" t="s">
        <v>3175</v>
      </c>
      <c r="AG346" s="107" t="s">
        <v>145</v>
      </c>
      <c r="AH346" s="107">
        <v>2826</v>
      </c>
      <c r="AI346" s="107" t="s">
        <v>10</v>
      </c>
      <c r="AJ346" s="107" t="s">
        <v>10</v>
      </c>
      <c r="AK346" s="107" t="s">
        <v>2465</v>
      </c>
      <c r="AL346" s="107" t="s">
        <v>1009</v>
      </c>
      <c r="AM346" s="107" t="s">
        <v>1009</v>
      </c>
      <c r="AN346" s="107" t="s">
        <v>1009</v>
      </c>
      <c r="AO346" s="107" t="s">
        <v>1009</v>
      </c>
      <c r="AP346" s="107" t="s">
        <v>1009</v>
      </c>
      <c r="AQ346" s="107" t="s">
        <v>1009</v>
      </c>
      <c r="AR346" s="107" t="s">
        <v>1009</v>
      </c>
      <c r="AS346" s="107" t="s">
        <v>1009</v>
      </c>
      <c r="AT346" s="107" t="s">
        <v>3169</v>
      </c>
      <c r="AU346" s="120" t="s">
        <v>3170</v>
      </c>
      <c r="AV346" s="107" t="s">
        <v>10</v>
      </c>
      <c r="AW346" s="107" t="s">
        <v>10</v>
      </c>
      <c r="AX346" s="107" t="s">
        <v>10</v>
      </c>
      <c r="AY346" s="107" t="s">
        <v>10</v>
      </c>
      <c r="AZ346" s="120" t="s">
        <v>201</v>
      </c>
      <c r="BA346" s="107" t="s">
        <v>10</v>
      </c>
      <c r="BB346" s="120" t="s">
        <v>3176</v>
      </c>
      <c r="BI346" s="120" t="s">
        <v>2804</v>
      </c>
      <c r="BJ346" s="120" t="s">
        <v>3171</v>
      </c>
      <c r="BK346" s="120" t="s">
        <v>2929</v>
      </c>
      <c r="BL346" s="120" t="s">
        <v>201</v>
      </c>
      <c r="BM346" s="120" t="s">
        <v>201</v>
      </c>
      <c r="BN346" s="120" t="s">
        <v>11</v>
      </c>
      <c r="BO346" s="120" t="s">
        <v>167</v>
      </c>
      <c r="BP346" s="120" t="s">
        <v>167</v>
      </c>
      <c r="BQ346" s="120" t="s">
        <v>2454</v>
      </c>
      <c r="BR346" s="120">
        <v>0.16600000000000001</v>
      </c>
      <c r="BT346" s="120">
        <v>95</v>
      </c>
      <c r="BU346" s="120">
        <v>2.5000000000000001E-2</v>
      </c>
      <c r="BV346" s="120">
        <v>0.308</v>
      </c>
      <c r="BW346" s="131">
        <v>0.02</v>
      </c>
      <c r="BX346" s="120" t="s">
        <v>11</v>
      </c>
      <c r="BY346" s="120" t="s">
        <v>11</v>
      </c>
      <c r="BZ346" s="120" t="s">
        <v>3172</v>
      </c>
      <c r="CA346" s="120" t="s">
        <v>3173</v>
      </c>
      <c r="CB346" s="120" t="s">
        <v>1009</v>
      </c>
      <c r="CC346" s="120" t="s">
        <v>3174</v>
      </c>
      <c r="CD346" s="120" t="s">
        <v>3177</v>
      </c>
    </row>
    <row r="347" spans="1:82">
      <c r="A347" s="120">
        <v>78</v>
      </c>
      <c r="B347" s="120" t="s">
        <v>2437</v>
      </c>
      <c r="C347" s="120" t="s">
        <v>236</v>
      </c>
      <c r="D347" s="120" t="s">
        <v>3162</v>
      </c>
      <c r="E347" s="120">
        <v>2011</v>
      </c>
      <c r="F347" s="120" t="s">
        <v>2528</v>
      </c>
      <c r="G347" s="107" t="s">
        <v>3163</v>
      </c>
      <c r="H347" s="109" t="s">
        <v>3143</v>
      </c>
      <c r="I347" s="108" t="s">
        <v>3144</v>
      </c>
      <c r="J347" s="108" t="s">
        <v>3145</v>
      </c>
      <c r="K347" s="108" t="s">
        <v>3146</v>
      </c>
      <c r="L347" s="106" t="s">
        <v>3164</v>
      </c>
      <c r="M347" s="110" t="s">
        <v>3165</v>
      </c>
      <c r="N347" s="107" t="s">
        <v>12</v>
      </c>
      <c r="O347" s="107" t="s">
        <v>5855</v>
      </c>
      <c r="P347" s="107" t="s">
        <v>5855</v>
      </c>
      <c r="Q347" s="107" t="s">
        <v>5601</v>
      </c>
      <c r="R347" s="107" t="s">
        <v>3166</v>
      </c>
      <c r="S347" s="107" t="s">
        <v>123</v>
      </c>
      <c r="T347" s="107" t="s">
        <v>3167</v>
      </c>
      <c r="U347" s="107" t="s">
        <v>295</v>
      </c>
      <c r="V347" s="107">
        <v>2345</v>
      </c>
      <c r="W347" s="107" t="s">
        <v>10</v>
      </c>
      <c r="X347" s="107" t="s">
        <v>10</v>
      </c>
      <c r="Y347" s="107" t="s">
        <v>10</v>
      </c>
      <c r="Z347" s="107" t="s">
        <v>10</v>
      </c>
      <c r="AA347" s="107" t="s">
        <v>2465</v>
      </c>
      <c r="AB347" s="107" t="s">
        <v>11</v>
      </c>
      <c r="AC347" s="120" t="s">
        <v>5540</v>
      </c>
      <c r="AD347" s="120" t="s">
        <v>5541</v>
      </c>
      <c r="AE347" s="107" t="s">
        <v>123</v>
      </c>
      <c r="AF347" s="107" t="s">
        <v>3175</v>
      </c>
      <c r="AG347" s="107" t="s">
        <v>145</v>
      </c>
      <c r="AH347" s="107">
        <v>2345</v>
      </c>
      <c r="AI347" s="107" t="s">
        <v>10</v>
      </c>
      <c r="AJ347" s="107" t="s">
        <v>10</v>
      </c>
      <c r="AK347" s="107" t="s">
        <v>2465</v>
      </c>
      <c r="AL347" s="107" t="s">
        <v>1009</v>
      </c>
      <c r="AM347" s="107" t="s">
        <v>1009</v>
      </c>
      <c r="AN347" s="107" t="s">
        <v>1009</v>
      </c>
      <c r="AO347" s="107" t="s">
        <v>1009</v>
      </c>
      <c r="AP347" s="107" t="s">
        <v>1009</v>
      </c>
      <c r="AQ347" s="107" t="s">
        <v>1009</v>
      </c>
      <c r="AR347" s="107" t="s">
        <v>1009</v>
      </c>
      <c r="AS347" s="107" t="s">
        <v>1009</v>
      </c>
      <c r="AT347" s="107" t="s">
        <v>3169</v>
      </c>
      <c r="AU347" s="120" t="s">
        <v>3170</v>
      </c>
      <c r="AV347" s="107" t="s">
        <v>10</v>
      </c>
      <c r="AW347" s="107" t="s">
        <v>10</v>
      </c>
      <c r="AX347" s="107" t="s">
        <v>10</v>
      </c>
      <c r="AY347" s="107" t="s">
        <v>10</v>
      </c>
      <c r="AZ347" s="120" t="s">
        <v>201</v>
      </c>
      <c r="BA347" s="107" t="s">
        <v>10</v>
      </c>
      <c r="BB347" s="120" t="s">
        <v>3176</v>
      </c>
      <c r="BI347" s="120" t="s">
        <v>2804</v>
      </c>
      <c r="BJ347" s="120" t="s">
        <v>3171</v>
      </c>
      <c r="BK347" s="120" t="s">
        <v>2929</v>
      </c>
      <c r="BL347" s="120" t="s">
        <v>201</v>
      </c>
      <c r="BM347" s="120" t="s">
        <v>201</v>
      </c>
      <c r="BN347" s="120" t="s">
        <v>11</v>
      </c>
      <c r="BO347" s="120" t="s">
        <v>167</v>
      </c>
      <c r="BP347" s="120" t="s">
        <v>167</v>
      </c>
      <c r="BQ347" s="120" t="s">
        <v>2454</v>
      </c>
      <c r="BR347" s="120">
        <v>0.54400000000000004</v>
      </c>
      <c r="BT347" s="120">
        <v>95</v>
      </c>
      <c r="BU347" s="120">
        <v>0.08</v>
      </c>
      <c r="BV347" s="120">
        <v>1.0009999999999999</v>
      </c>
      <c r="BW347" s="131">
        <v>0.02</v>
      </c>
      <c r="BX347" s="120" t="s">
        <v>11</v>
      </c>
      <c r="BY347" s="120" t="s">
        <v>11</v>
      </c>
      <c r="BZ347" s="120" t="s">
        <v>3172</v>
      </c>
      <c r="CA347" s="120" t="s">
        <v>3173</v>
      </c>
      <c r="CB347" s="120" t="s">
        <v>1009</v>
      </c>
      <c r="CC347" s="120" t="s">
        <v>3174</v>
      </c>
      <c r="CD347" s="120" t="s">
        <v>3177</v>
      </c>
    </row>
    <row r="348" spans="1:82">
      <c r="A348" s="120">
        <v>78</v>
      </c>
      <c r="B348" s="120" t="s">
        <v>2437</v>
      </c>
      <c r="C348" s="120" t="s">
        <v>236</v>
      </c>
      <c r="D348" s="120" t="s">
        <v>3162</v>
      </c>
      <c r="E348" s="120">
        <v>2011</v>
      </c>
      <c r="F348" s="120" t="s">
        <v>2528</v>
      </c>
      <c r="G348" s="107" t="s">
        <v>3163</v>
      </c>
      <c r="H348" s="109" t="s">
        <v>3143</v>
      </c>
      <c r="I348" s="108" t="s">
        <v>3144</v>
      </c>
      <c r="J348" s="108" t="s">
        <v>3145</v>
      </c>
      <c r="K348" s="108" t="s">
        <v>3146</v>
      </c>
      <c r="L348" s="106" t="s">
        <v>3164</v>
      </c>
      <c r="M348" s="110" t="s">
        <v>3165</v>
      </c>
      <c r="N348" s="107" t="s">
        <v>12</v>
      </c>
      <c r="O348" s="107" t="s">
        <v>5855</v>
      </c>
      <c r="P348" s="107" t="s">
        <v>5855</v>
      </c>
      <c r="Q348" s="107" t="s">
        <v>5601</v>
      </c>
      <c r="R348" s="107" t="s">
        <v>3166</v>
      </c>
      <c r="S348" s="107" t="s">
        <v>123</v>
      </c>
      <c r="T348" s="107" t="s">
        <v>3167</v>
      </c>
      <c r="U348" s="107" t="s">
        <v>295</v>
      </c>
      <c r="V348" s="107">
        <v>2826</v>
      </c>
      <c r="W348" s="107" t="s">
        <v>10</v>
      </c>
      <c r="X348" s="107" t="s">
        <v>10</v>
      </c>
      <c r="Y348" s="107" t="s">
        <v>10</v>
      </c>
      <c r="Z348" s="107" t="s">
        <v>10</v>
      </c>
      <c r="AA348" s="107" t="s">
        <v>2465</v>
      </c>
      <c r="AB348" s="107" t="s">
        <v>11</v>
      </c>
      <c r="AC348" s="120" t="s">
        <v>5523</v>
      </c>
      <c r="AD348" s="120" t="s">
        <v>5542</v>
      </c>
      <c r="AE348" s="107" t="s">
        <v>123</v>
      </c>
      <c r="AF348" s="107" t="s">
        <v>3175</v>
      </c>
      <c r="AG348" s="107" t="s">
        <v>3178</v>
      </c>
      <c r="AH348" s="107">
        <v>2826</v>
      </c>
      <c r="AI348" s="107" t="s">
        <v>10</v>
      </c>
      <c r="AJ348" s="107" t="s">
        <v>10</v>
      </c>
      <c r="AK348" s="107" t="s">
        <v>2465</v>
      </c>
      <c r="AL348" s="107" t="s">
        <v>1009</v>
      </c>
      <c r="AM348" s="107" t="s">
        <v>1009</v>
      </c>
      <c r="AN348" s="107" t="s">
        <v>1009</v>
      </c>
      <c r="AO348" s="107" t="s">
        <v>1009</v>
      </c>
      <c r="AP348" s="107" t="s">
        <v>1009</v>
      </c>
      <c r="AQ348" s="107" t="s">
        <v>1009</v>
      </c>
      <c r="AR348" s="107" t="s">
        <v>1009</v>
      </c>
      <c r="AS348" s="107" t="s">
        <v>1009</v>
      </c>
      <c r="AT348" s="107" t="s">
        <v>3169</v>
      </c>
      <c r="AU348" s="120" t="s">
        <v>3170</v>
      </c>
      <c r="AV348" s="107" t="s">
        <v>10</v>
      </c>
      <c r="AW348" s="107" t="s">
        <v>10</v>
      </c>
      <c r="AX348" s="107" t="s">
        <v>10</v>
      </c>
      <c r="AY348" s="107" t="s">
        <v>10</v>
      </c>
      <c r="AZ348" s="120" t="s">
        <v>201</v>
      </c>
      <c r="BA348" s="107" t="s">
        <v>10</v>
      </c>
      <c r="BB348" s="120" t="s">
        <v>3176</v>
      </c>
      <c r="BI348" s="120" t="s">
        <v>2804</v>
      </c>
      <c r="BJ348" s="120" t="s">
        <v>3171</v>
      </c>
      <c r="BK348" s="120" t="s">
        <v>2929</v>
      </c>
      <c r="BL348" s="120" t="s">
        <v>201</v>
      </c>
      <c r="BM348" s="120" t="s">
        <v>201</v>
      </c>
      <c r="BN348" s="120" t="s">
        <v>11</v>
      </c>
      <c r="BO348" s="120" t="s">
        <v>167</v>
      </c>
      <c r="BP348" s="120" t="s">
        <v>167</v>
      </c>
      <c r="BQ348" s="120" t="s">
        <v>2454</v>
      </c>
      <c r="BR348" s="120">
        <v>0.873</v>
      </c>
      <c r="BT348" s="120">
        <v>95</v>
      </c>
      <c r="BU348" s="120">
        <v>4.1000000000000002E-2</v>
      </c>
      <c r="BV348" s="120">
        <v>1.704</v>
      </c>
      <c r="BW348" s="131">
        <v>0.04</v>
      </c>
      <c r="BX348" s="120" t="s">
        <v>11</v>
      </c>
      <c r="BY348" s="120" t="s">
        <v>11</v>
      </c>
      <c r="BZ348" s="120" t="s">
        <v>3172</v>
      </c>
      <c r="CA348" s="120" t="s">
        <v>3173</v>
      </c>
      <c r="CB348" s="120" t="s">
        <v>1009</v>
      </c>
      <c r="CC348" s="120" t="s">
        <v>3174</v>
      </c>
      <c r="CD348" s="120" t="s">
        <v>3177</v>
      </c>
    </row>
    <row r="380" spans="7:75">
      <c r="G380" s="107"/>
      <c r="H380" s="109"/>
      <c r="I380" s="108"/>
      <c r="J380" s="108"/>
      <c r="K380" s="108"/>
      <c r="L380" s="106"/>
      <c r="M380" s="110"/>
      <c r="N380" s="107"/>
      <c r="R380" s="107"/>
      <c r="S380" s="107"/>
      <c r="T380" s="107"/>
      <c r="U380" s="107"/>
      <c r="V380" s="107"/>
      <c r="W380" s="107"/>
      <c r="X380" s="107"/>
      <c r="Y380" s="107"/>
      <c r="Z380" s="107"/>
      <c r="AB380" s="107"/>
      <c r="AX380" s="107"/>
      <c r="BW380" s="131"/>
    </row>
    <row r="381" spans="7:75">
      <c r="G381" s="107"/>
      <c r="H381" s="109"/>
      <c r="I381" s="108"/>
      <c r="J381" s="108"/>
      <c r="K381" s="108"/>
      <c r="L381" s="106"/>
      <c r="M381" s="110"/>
      <c r="N381" s="107"/>
      <c r="R381" s="107"/>
      <c r="S381" s="107"/>
      <c r="T381" s="107"/>
      <c r="U381" s="107"/>
      <c r="V381" s="107"/>
      <c r="W381" s="107"/>
      <c r="X381" s="107"/>
      <c r="Y381" s="107"/>
      <c r="Z381" s="107"/>
      <c r="AB381" s="107"/>
      <c r="AX381" s="107"/>
      <c r="BW381" s="131"/>
    </row>
    <row r="382" spans="7:75">
      <c r="G382" s="107"/>
      <c r="H382" s="109"/>
      <c r="I382" s="108"/>
      <c r="J382" s="108"/>
      <c r="K382" s="108"/>
      <c r="L382" s="106"/>
      <c r="M382" s="110"/>
      <c r="N382" s="107"/>
      <c r="R382" s="107"/>
      <c r="S382" s="107"/>
      <c r="T382" s="107"/>
      <c r="U382" s="107"/>
      <c r="V382" s="107"/>
      <c r="W382" s="107"/>
      <c r="X382" s="107"/>
      <c r="Y382" s="107"/>
      <c r="Z382" s="107"/>
      <c r="AB382" s="107"/>
      <c r="AX382" s="107"/>
      <c r="BW382" s="131"/>
    </row>
    <row r="383" spans="7:75">
      <c r="G383" s="107"/>
      <c r="H383" s="109"/>
      <c r="I383" s="108"/>
      <c r="J383" s="108"/>
      <c r="K383" s="108"/>
      <c r="L383" s="106"/>
      <c r="M383" s="110"/>
      <c r="N383" s="107"/>
      <c r="R383" s="107"/>
      <c r="S383" s="107"/>
      <c r="T383" s="107"/>
      <c r="U383" s="107"/>
      <c r="V383" s="107"/>
      <c r="W383" s="107"/>
      <c r="X383" s="107"/>
      <c r="Y383" s="107"/>
      <c r="Z383" s="107"/>
      <c r="AB383" s="107"/>
      <c r="AX383" s="107"/>
      <c r="BW383" s="131"/>
    </row>
    <row r="384" spans="7:75">
      <c r="G384" s="107"/>
      <c r="H384" s="109"/>
      <c r="I384" s="108"/>
      <c r="J384" s="108"/>
      <c r="K384" s="108"/>
      <c r="L384" s="106"/>
      <c r="M384" s="110"/>
      <c r="N384" s="107"/>
      <c r="R384" s="107"/>
      <c r="S384" s="107"/>
      <c r="T384" s="107"/>
      <c r="U384" s="107"/>
      <c r="V384" s="107"/>
      <c r="W384" s="107"/>
      <c r="X384" s="107"/>
      <c r="Y384" s="107"/>
      <c r="Z384" s="107"/>
      <c r="AB384" s="107"/>
      <c r="AX384" s="107"/>
      <c r="BW384" s="131"/>
    </row>
    <row r="385" spans="7:75">
      <c r="G385" s="107"/>
      <c r="H385" s="109"/>
      <c r="I385" s="108"/>
      <c r="J385" s="108"/>
      <c r="K385" s="108"/>
      <c r="L385" s="106"/>
      <c r="M385" s="110"/>
      <c r="N385" s="107"/>
      <c r="R385" s="107"/>
      <c r="S385" s="107"/>
      <c r="T385" s="107"/>
      <c r="U385" s="107"/>
      <c r="V385" s="107"/>
      <c r="W385" s="107"/>
      <c r="X385" s="107"/>
      <c r="Y385" s="107"/>
      <c r="Z385" s="107"/>
      <c r="AB385" s="107"/>
      <c r="AX385" s="107"/>
      <c r="BW385" s="131"/>
    </row>
    <row r="386" spans="7:75">
      <c r="G386" s="107"/>
      <c r="H386" s="109"/>
      <c r="I386" s="108"/>
      <c r="J386" s="108"/>
      <c r="K386" s="108"/>
      <c r="L386" s="106"/>
      <c r="M386" s="110"/>
      <c r="N386" s="107"/>
      <c r="R386" s="107"/>
      <c r="S386" s="107"/>
      <c r="T386" s="107"/>
      <c r="U386" s="107"/>
      <c r="V386" s="107"/>
      <c r="W386" s="107"/>
      <c r="X386" s="107"/>
      <c r="Y386" s="107"/>
      <c r="Z386" s="107"/>
      <c r="AB386" s="107"/>
      <c r="AX386" s="107"/>
      <c r="BW386" s="131"/>
    </row>
    <row r="387" spans="7:75">
      <c r="G387" s="107"/>
      <c r="H387" s="109"/>
      <c r="I387" s="108"/>
      <c r="J387" s="108"/>
      <c r="K387" s="108"/>
      <c r="L387" s="106"/>
      <c r="M387" s="110"/>
      <c r="N387" s="107"/>
      <c r="R387" s="107"/>
      <c r="S387" s="107"/>
      <c r="T387" s="107"/>
      <c r="U387" s="107"/>
      <c r="V387" s="107"/>
      <c r="W387" s="107"/>
      <c r="X387" s="107"/>
      <c r="Y387" s="107"/>
      <c r="Z387" s="107"/>
      <c r="AB387" s="107"/>
      <c r="AX387" s="107"/>
      <c r="BW387" s="131"/>
    </row>
    <row r="388" spans="7:75">
      <c r="G388" s="107"/>
      <c r="H388" s="109"/>
      <c r="I388" s="108"/>
      <c r="J388" s="108"/>
      <c r="K388" s="108"/>
      <c r="L388" s="106"/>
      <c r="M388" s="110"/>
      <c r="N388" s="107"/>
      <c r="R388" s="107"/>
      <c r="S388" s="107"/>
      <c r="T388" s="107"/>
      <c r="U388" s="107"/>
      <c r="V388" s="107"/>
      <c r="W388" s="107"/>
      <c r="X388" s="107"/>
      <c r="Y388" s="107"/>
      <c r="Z388" s="107"/>
      <c r="AB388" s="107"/>
      <c r="AX388" s="107"/>
      <c r="BW388" s="131"/>
    </row>
    <row r="389" spans="7:75">
      <c r="G389" s="107"/>
      <c r="H389" s="109"/>
      <c r="I389" s="108"/>
      <c r="J389" s="108"/>
      <c r="K389" s="108"/>
      <c r="L389" s="106"/>
      <c r="M389" s="110"/>
      <c r="N389" s="107"/>
      <c r="R389" s="107"/>
      <c r="S389" s="107"/>
      <c r="T389" s="107"/>
      <c r="U389" s="107"/>
      <c r="V389" s="107"/>
      <c r="W389" s="107"/>
      <c r="X389" s="107"/>
      <c r="Y389" s="107"/>
      <c r="Z389" s="107"/>
      <c r="AB389" s="107"/>
      <c r="AX389" s="107"/>
      <c r="BW389" s="131"/>
    </row>
    <row r="390" spans="7:75">
      <c r="G390" s="107"/>
      <c r="H390" s="109"/>
      <c r="I390" s="108"/>
      <c r="J390" s="108"/>
      <c r="K390" s="108"/>
      <c r="L390" s="106"/>
      <c r="M390" s="110"/>
      <c r="N390" s="107"/>
      <c r="R390" s="107"/>
      <c r="S390" s="107"/>
      <c r="T390" s="107"/>
      <c r="U390" s="107"/>
      <c r="V390" s="107"/>
      <c r="W390" s="107"/>
      <c r="X390" s="107"/>
      <c r="Y390" s="107"/>
      <c r="Z390" s="107"/>
      <c r="AB390" s="107"/>
      <c r="AX390" s="107"/>
      <c r="BW390" s="131"/>
    </row>
    <row r="391" spans="7:75">
      <c r="G391" s="107"/>
      <c r="H391" s="109"/>
      <c r="I391" s="108"/>
      <c r="J391" s="108"/>
      <c r="K391" s="108"/>
      <c r="L391" s="106"/>
      <c r="M391" s="110"/>
      <c r="N391" s="107"/>
      <c r="R391" s="107"/>
      <c r="S391" s="107"/>
      <c r="T391" s="107"/>
      <c r="U391" s="107"/>
      <c r="V391" s="107"/>
      <c r="W391" s="107"/>
      <c r="X391" s="107"/>
      <c r="Y391" s="107"/>
      <c r="Z391" s="107"/>
      <c r="AB391" s="107"/>
      <c r="AX391" s="107"/>
      <c r="BW391" s="131"/>
    </row>
    <row r="392" spans="7:75">
      <c r="G392" s="107"/>
      <c r="H392" s="109"/>
      <c r="I392" s="108"/>
      <c r="J392" s="108"/>
      <c r="K392" s="108"/>
      <c r="L392" s="106"/>
      <c r="M392" s="110"/>
      <c r="N392" s="107"/>
      <c r="R392" s="107"/>
      <c r="S392" s="107"/>
      <c r="T392" s="107"/>
      <c r="U392" s="107"/>
      <c r="V392" s="107"/>
      <c r="W392" s="107"/>
      <c r="X392" s="107"/>
      <c r="Y392" s="107"/>
      <c r="Z392" s="107"/>
      <c r="AB392" s="107"/>
      <c r="AX392" s="107"/>
      <c r="BW392" s="131"/>
    </row>
    <row r="393" spans="7:75">
      <c r="G393" s="107"/>
      <c r="H393" s="109"/>
      <c r="I393" s="108"/>
      <c r="J393" s="108"/>
      <c r="K393" s="108"/>
      <c r="L393" s="106"/>
      <c r="M393" s="110"/>
      <c r="N393" s="107"/>
      <c r="R393" s="107"/>
      <c r="S393" s="107"/>
      <c r="T393" s="107"/>
      <c r="U393" s="107"/>
      <c r="V393" s="107"/>
      <c r="W393" s="107"/>
      <c r="X393" s="107"/>
      <c r="Y393" s="107"/>
      <c r="Z393" s="107"/>
      <c r="AB393" s="107"/>
      <c r="AX393" s="107"/>
      <c r="BW393" s="131"/>
    </row>
    <row r="394" spans="7:75">
      <c r="G394" s="107"/>
      <c r="H394" s="109"/>
      <c r="I394" s="108"/>
      <c r="J394" s="108"/>
      <c r="K394" s="108"/>
      <c r="L394" s="106"/>
      <c r="M394" s="110"/>
      <c r="N394" s="107"/>
      <c r="R394" s="107"/>
      <c r="S394" s="107"/>
      <c r="T394" s="107"/>
      <c r="U394" s="107"/>
      <c r="V394" s="107"/>
      <c r="W394" s="107"/>
      <c r="X394" s="107"/>
      <c r="Y394" s="107"/>
      <c r="Z394" s="107"/>
      <c r="AB394" s="107"/>
      <c r="AX394" s="107"/>
      <c r="BW394" s="131"/>
    </row>
    <row r="395" spans="7:75">
      <c r="G395" s="107"/>
      <c r="H395" s="109"/>
      <c r="I395" s="108"/>
      <c r="J395" s="108"/>
      <c r="K395" s="108"/>
      <c r="L395" s="106"/>
      <c r="M395" s="110"/>
      <c r="N395" s="107"/>
      <c r="R395" s="107"/>
      <c r="S395" s="107"/>
      <c r="T395" s="107"/>
      <c r="U395" s="107"/>
      <c r="V395" s="107"/>
      <c r="W395" s="107"/>
      <c r="X395" s="107"/>
      <c r="Y395" s="107"/>
      <c r="Z395" s="107"/>
      <c r="AB395" s="107"/>
      <c r="AX395" s="107"/>
      <c r="BW395" s="131"/>
    </row>
    <row r="396" spans="7:75">
      <c r="G396" s="107"/>
      <c r="H396" s="109"/>
      <c r="I396" s="108"/>
      <c r="J396" s="108"/>
      <c r="K396" s="108"/>
      <c r="L396" s="106"/>
      <c r="M396" s="110"/>
      <c r="N396" s="107"/>
      <c r="X396" s="107"/>
      <c r="Y396" s="107"/>
      <c r="Z396" s="107"/>
      <c r="AX396" s="107"/>
    </row>
    <row r="397" spans="7:75">
      <c r="X397" s="107"/>
      <c r="Y397" s="107"/>
      <c r="Z397" s="107"/>
      <c r="AX397" s="107"/>
    </row>
    <row r="398" spans="7:75">
      <c r="X398" s="107"/>
      <c r="Y398" s="107"/>
      <c r="Z398" s="107"/>
      <c r="AX398" s="107"/>
    </row>
    <row r="399" spans="7:75">
      <c r="X399" s="107"/>
      <c r="Y399" s="107"/>
      <c r="Z399" s="107"/>
      <c r="AX399" s="107"/>
    </row>
    <row r="400" spans="7:75">
      <c r="X400" s="107"/>
      <c r="Y400" s="107"/>
      <c r="Z400" s="107"/>
      <c r="AX400" s="107"/>
    </row>
    <row r="401" spans="50:50">
      <c r="AX401" s="107"/>
    </row>
    <row r="402" spans="50:50">
      <c r="AX402" s="107"/>
    </row>
    <row r="403" spans="50:50">
      <c r="AX403" s="107"/>
    </row>
    <row r="404" spans="50:50">
      <c r="AX404" s="107"/>
    </row>
    <row r="405" spans="50:50">
      <c r="AX405" s="107"/>
    </row>
    <row r="406" spans="50:50">
      <c r="AX406" s="107"/>
    </row>
    <row r="407" spans="50:50">
      <c r="AX407" s="107"/>
    </row>
    <row r="408" spans="50:50">
      <c r="AX408" s="107"/>
    </row>
    <row r="409" spans="50:50">
      <c r="AX409" s="107"/>
    </row>
    <row r="410" spans="50:50">
      <c r="AX410" s="107"/>
    </row>
    <row r="411" spans="50:50">
      <c r="AX411" s="107"/>
    </row>
    <row r="412" spans="50:50">
      <c r="AX412" s="107"/>
    </row>
    <row r="413" spans="50:50">
      <c r="AX413" s="107"/>
    </row>
    <row r="414" spans="50:50">
      <c r="AX414" s="107"/>
    </row>
    <row r="415" spans="50:50">
      <c r="AX415" s="107"/>
    </row>
    <row r="416" spans="50:50">
      <c r="AX416" s="107"/>
    </row>
    <row r="417" spans="50:50">
      <c r="AX417" s="107"/>
    </row>
    <row r="418" spans="50:50">
      <c r="AX418" s="107"/>
    </row>
    <row r="419" spans="50:50">
      <c r="AX419" s="107"/>
    </row>
    <row r="420" spans="50:50">
      <c r="AX420" s="107"/>
    </row>
    <row r="421" spans="50:50">
      <c r="AX421" s="107"/>
    </row>
    <row r="422" spans="50:50">
      <c r="AX422" s="107"/>
    </row>
    <row r="423" spans="50:50">
      <c r="AX423" s="107"/>
    </row>
    <row r="424" spans="50:50">
      <c r="AX424" s="107"/>
    </row>
    <row r="425" spans="50:50">
      <c r="AX425" s="107"/>
    </row>
    <row r="426" spans="50:50">
      <c r="AX426" s="107"/>
    </row>
    <row r="427" spans="50:50">
      <c r="AX427" s="107"/>
    </row>
    <row r="428" spans="50:50">
      <c r="AX428" s="107"/>
    </row>
    <row r="429" spans="50:50">
      <c r="AX429" s="107"/>
    </row>
    <row r="430" spans="50:50">
      <c r="AX430" s="107"/>
    </row>
    <row r="431" spans="50:50">
      <c r="AX431" s="107"/>
    </row>
    <row r="432" spans="50:50">
      <c r="AX432" s="107"/>
    </row>
    <row r="433" spans="50:50">
      <c r="AX433" s="107"/>
    </row>
    <row r="434" spans="50:50">
      <c r="AX434" s="107"/>
    </row>
    <row r="435" spans="50:50">
      <c r="AX435" s="107"/>
    </row>
    <row r="436" spans="50:50">
      <c r="AX436" s="107"/>
    </row>
    <row r="437" spans="50:50">
      <c r="AX437" s="107"/>
    </row>
    <row r="438" spans="50:50">
      <c r="AX438" s="107"/>
    </row>
    <row r="439" spans="50:50">
      <c r="AX439" s="107"/>
    </row>
    <row r="440" spans="50:50">
      <c r="AX440" s="107"/>
    </row>
    <row r="441" spans="50:50">
      <c r="AX441" s="107"/>
    </row>
    <row r="442" spans="50:50">
      <c r="AX442" s="107"/>
    </row>
    <row r="443" spans="50:50">
      <c r="AX443" s="107"/>
    </row>
    <row r="444" spans="50:50">
      <c r="AX444" s="107"/>
    </row>
    <row r="445" spans="50:50">
      <c r="AX445" s="107"/>
    </row>
    <row r="446" spans="50:50">
      <c r="AX446" s="107"/>
    </row>
    <row r="447" spans="50:50">
      <c r="AX447" s="107"/>
    </row>
    <row r="448" spans="50:50">
      <c r="AX448" s="107"/>
    </row>
    <row r="449" spans="50:50">
      <c r="AX449" s="107"/>
    </row>
    <row r="450" spans="50:50">
      <c r="AX450" s="107"/>
    </row>
    <row r="451" spans="50:50">
      <c r="AX451" s="107"/>
    </row>
    <row r="452" spans="50:50">
      <c r="AX452" s="107"/>
    </row>
    <row r="453" spans="50:50">
      <c r="AX453" s="107"/>
    </row>
    <row r="454" spans="50:50">
      <c r="AX454" s="107"/>
    </row>
    <row r="455" spans="50:50">
      <c r="AX455" s="107"/>
    </row>
    <row r="456" spans="50:50">
      <c r="AX456" s="107"/>
    </row>
    <row r="457" spans="50:50">
      <c r="AX457" s="107"/>
    </row>
    <row r="458" spans="50:50">
      <c r="AX458" s="107"/>
    </row>
    <row r="459" spans="50:50">
      <c r="AX459" s="107"/>
    </row>
    <row r="460" spans="50:50">
      <c r="AX460" s="107"/>
    </row>
    <row r="461" spans="50:50">
      <c r="AX461" s="107"/>
    </row>
    <row r="462" spans="50:50">
      <c r="AX462" s="107"/>
    </row>
    <row r="463" spans="50:50">
      <c r="AX463" s="107"/>
    </row>
    <row r="464" spans="50:50">
      <c r="AX464" s="107"/>
    </row>
    <row r="465" spans="50:50">
      <c r="AX465" s="107"/>
    </row>
    <row r="466" spans="50:50">
      <c r="AX466" s="107"/>
    </row>
    <row r="467" spans="50:50">
      <c r="AX467" s="107"/>
    </row>
    <row r="468" spans="50:50">
      <c r="AX468" s="107"/>
    </row>
    <row r="469" spans="50:50">
      <c r="AX469" s="107"/>
    </row>
    <row r="470" spans="50:50">
      <c r="AX470" s="107"/>
    </row>
    <row r="471" spans="50:50">
      <c r="AX471" s="107"/>
    </row>
    <row r="472" spans="50:50">
      <c r="AX472" s="107"/>
    </row>
    <row r="473" spans="50:50">
      <c r="AX473" s="107"/>
    </row>
    <row r="474" spans="50:50">
      <c r="AX474" s="107"/>
    </row>
    <row r="475" spans="50:50">
      <c r="AX475" s="107"/>
    </row>
    <row r="476" spans="50:50">
      <c r="AX476" s="107"/>
    </row>
    <row r="477" spans="50:50">
      <c r="AX477" s="107"/>
    </row>
    <row r="478" spans="50:50">
      <c r="AX478" s="107"/>
    </row>
    <row r="479" spans="50:50">
      <c r="AX479" s="107"/>
    </row>
    <row r="480" spans="50:50">
      <c r="AX480" s="107"/>
    </row>
    <row r="481" spans="50:50">
      <c r="AX481" s="107"/>
    </row>
    <row r="482" spans="50:50">
      <c r="AX482" s="107"/>
    </row>
    <row r="483" spans="50:50">
      <c r="AX483" s="107"/>
    </row>
    <row r="484" spans="50:50">
      <c r="AX484" s="107"/>
    </row>
    <row r="485" spans="50:50">
      <c r="AX485" s="107"/>
    </row>
    <row r="486" spans="50:50">
      <c r="AX486" s="107"/>
    </row>
    <row r="487" spans="50:50">
      <c r="AX487" s="107"/>
    </row>
    <row r="488" spans="50:50">
      <c r="AX488" s="107"/>
    </row>
    <row r="489" spans="50:50">
      <c r="AX489" s="107"/>
    </row>
    <row r="490" spans="50:50">
      <c r="AX490" s="107"/>
    </row>
    <row r="491" spans="50:50">
      <c r="AX491" s="107"/>
    </row>
    <row r="492" spans="50:50">
      <c r="AX492" s="107"/>
    </row>
    <row r="493" spans="50:50">
      <c r="AX493" s="107"/>
    </row>
    <row r="494" spans="50:50">
      <c r="AX494" s="107"/>
    </row>
    <row r="495" spans="50:50">
      <c r="AX495" s="107"/>
    </row>
    <row r="496" spans="50:50">
      <c r="AX496" s="107"/>
    </row>
    <row r="497" spans="50:50">
      <c r="AX497" s="107"/>
    </row>
    <row r="498" spans="50:50">
      <c r="AX498" s="107"/>
    </row>
    <row r="499" spans="50:50">
      <c r="AX499" s="107"/>
    </row>
    <row r="500" spans="50:50">
      <c r="AX500" s="107"/>
    </row>
    <row r="501" spans="50:50">
      <c r="AX501" s="107"/>
    </row>
    <row r="502" spans="50:50">
      <c r="AX502" s="107"/>
    </row>
    <row r="503" spans="50:50">
      <c r="AX503" s="107"/>
    </row>
    <row r="504" spans="50:50">
      <c r="AX504" s="107"/>
    </row>
    <row r="505" spans="50:50">
      <c r="AX505" s="107"/>
    </row>
    <row r="506" spans="50:50">
      <c r="AX506" s="107"/>
    </row>
    <row r="507" spans="50:50">
      <c r="AX507" s="107"/>
    </row>
    <row r="508" spans="50:50">
      <c r="AX508" s="107"/>
    </row>
    <row r="509" spans="50:50">
      <c r="AX509" s="107"/>
    </row>
    <row r="510" spans="50:50">
      <c r="AX510" s="107"/>
    </row>
    <row r="511" spans="50:50">
      <c r="AX511" s="107"/>
    </row>
    <row r="512" spans="50:50">
      <c r="AX512" s="107"/>
    </row>
    <row r="513" spans="50:50">
      <c r="AX513" s="107"/>
    </row>
    <row r="514" spans="50:50">
      <c r="AX514" s="107"/>
    </row>
    <row r="515" spans="50:50">
      <c r="AX515" s="107"/>
    </row>
    <row r="516" spans="50:50">
      <c r="AX516" s="107"/>
    </row>
    <row r="517" spans="50:50">
      <c r="AX517" s="107"/>
    </row>
    <row r="518" spans="50:50">
      <c r="AX518" s="107"/>
    </row>
    <row r="519" spans="50:50">
      <c r="AX519" s="107"/>
    </row>
    <row r="520" spans="50:50">
      <c r="AX520" s="107"/>
    </row>
    <row r="521" spans="50:50">
      <c r="AX521" s="107"/>
    </row>
    <row r="522" spans="50:50">
      <c r="AX522" s="107"/>
    </row>
    <row r="523" spans="50:50">
      <c r="AX523" s="107"/>
    </row>
    <row r="524" spans="50:50">
      <c r="AX524" s="107"/>
    </row>
    <row r="525" spans="50:50">
      <c r="AX525" s="107"/>
    </row>
    <row r="526" spans="50:50">
      <c r="AX526" s="107"/>
    </row>
    <row r="527" spans="50:50">
      <c r="AX527" s="107"/>
    </row>
    <row r="528" spans="50:50">
      <c r="AX528" s="107"/>
    </row>
    <row r="529" spans="50:50">
      <c r="AX529" s="107"/>
    </row>
    <row r="530" spans="50:50">
      <c r="AX530" s="107"/>
    </row>
    <row r="531" spans="50:50">
      <c r="AX531" s="107"/>
    </row>
    <row r="532" spans="50:50">
      <c r="AX532" s="107"/>
    </row>
    <row r="533" spans="50:50">
      <c r="AX533" s="107"/>
    </row>
    <row r="534" spans="50:50">
      <c r="AX534" s="107"/>
    </row>
    <row r="535" spans="50:50">
      <c r="AX535" s="107"/>
    </row>
    <row r="536" spans="50:50">
      <c r="AX536" s="107"/>
    </row>
  </sheetData>
  <mergeCells count="14">
    <mergeCell ref="I2:K2"/>
    <mergeCell ref="BZ2:CC2"/>
    <mergeCell ref="O2:AB2"/>
    <mergeCell ref="AC2:AT2"/>
    <mergeCell ref="AU2:AW2"/>
    <mergeCell ref="AZ2:BA2"/>
    <mergeCell ref="BC2:BH2"/>
    <mergeCell ref="BL2:BM2"/>
    <mergeCell ref="BQ2:BY2"/>
    <mergeCell ref="D1:H1"/>
    <mergeCell ref="L1:M1"/>
    <mergeCell ref="N1:BP1"/>
    <mergeCell ref="BQ1:BY1"/>
    <mergeCell ref="BZ1:CC1"/>
  </mergeCells>
  <dataValidations count="1">
    <dataValidation type="date" allowBlank="1" showInputMessage="1" showErrorMessage="1" sqref="E4:E41" xr:uid="{535B4075-7F8D-46C0-A033-7FE335880DB7}">
      <formula1>1990</formula1>
      <formula2>2019</formula2>
    </dataValidation>
  </dataValidations>
  <hyperlinks>
    <hyperlink ref="I22" r:id="rId1" display="Puya Gharahkhani (Puya.Gharahkhani@qimrberghofer.edu.au), QIMR Berghofer Medical Research Institute, Brisbane, QLD, Australia" xr:uid="{57D6C6D4-55FE-48C9-BF56-155F77A1994A}"/>
    <hyperlink ref="H42" r:id="rId2" display="Raquel Granell, School of Social and Community Medicine, University of Bristol, Bristol, United Kingdom, raquel.granell@bristol.ac.uk" xr:uid="{0EA151D5-F669-4238-A1BA-F12EAD22A1B9}"/>
    <hyperlink ref="H151" r:id="rId3" display="Qi Guo, Cardiovascular Epidemiology Unit, Department of Public Health and Primary Care, University of Cambridge, Strangeways Research Laboratory, Worts Causeway, Cambridge CB1 8RN, UK. E-mail: qg209@medschl.cam.ac.uk" xr:uid="{5B3FE54F-F200-430C-BC05-DE126B8BA8AC}"/>
    <hyperlink ref="H326" r:id="rId4" display="Siddhartha P. Kar, sk718@medschl.cam.ac.uk " xr:uid="{DB8F1E18-AFD7-4170-8144-EC5C95F2614B}"/>
    <hyperlink ref="H40" r:id="rId5" display="Emmanuelle Waubant, emmanuelle.waubant@ucsf.edu_x000a_" xr:uid="{1B640956-6DE8-480C-ABA7-1FC05618AF1F}"/>
    <hyperlink ref="I23" r:id="rId6" display="Puya Gharahkhani (Puya.Gharahkhani@qimrberghofer.edu.au), QIMR Berghofer Medical Research Institute, Brisbane, QLD, Australia" xr:uid="{EEC1705A-5290-D948-93CB-0FC7699873D1}"/>
    <hyperlink ref="I24" r:id="rId7" display="Puya Gharahkhani (Puya.Gharahkhani@qimrberghofer.edu.au), QIMR Berghofer Medical Research Institute, Brisbane, QLD, Australia" xr:uid="{DF24B2CF-67F0-634F-85FB-DFB21B32197C}"/>
    <hyperlink ref="I25" r:id="rId8" display="Puya Gharahkhani (Puya.Gharahkhani@qimrberghofer.edu.au), QIMR Berghofer Medical Research Institute, Brisbane, QLD, Australia" xr:uid="{9A903005-7B25-5A41-8A7A-9DA507ACBA4D}"/>
    <hyperlink ref="I26" r:id="rId9" display="Puya Gharahkhani (Puya.Gharahkhani@qimrberghofer.edu.au), QIMR Berghofer Medical Research Institute, Brisbane, QLD, Australia" xr:uid="{EC9C49C9-EDBA-E24C-8E98-AF60DB059F83}"/>
    <hyperlink ref="I27" r:id="rId10" display="Puya Gharahkhani (Puya.Gharahkhani@qimrberghofer.edu.au), QIMR Berghofer Medical Research Institute, Brisbane, QLD, Australia" xr:uid="{2FDCDD39-91D7-1A42-9EE1-D3CD147BFF5E}"/>
    <hyperlink ref="I28" r:id="rId11" display="Puya Gharahkhani (Puya.Gharahkhani@qimrberghofer.edu.au), QIMR Berghofer Medical Research Institute, Brisbane, QLD, Australia" xr:uid="{6FC755EC-7108-C842-A7FD-5B2561274774}"/>
    <hyperlink ref="I29" r:id="rId12" display="Puya Gharahkhani (Puya.Gharahkhani@qimrberghofer.edu.au), QIMR Berghofer Medical Research Institute, Brisbane, QLD, Australia" xr:uid="{6F5C5A0C-EAD8-8149-97BC-10D781785FFE}"/>
    <hyperlink ref="I30" r:id="rId13" display="Puya Gharahkhani (Puya.Gharahkhani@qimrberghofer.edu.au), QIMR Berghofer Medical Research Institute, Brisbane, QLD, Australia" xr:uid="{9A77E6A1-1626-A740-AC1D-3E748C66BCE2}"/>
    <hyperlink ref="I31" r:id="rId14" display="Puya Gharahkhani (Puya.Gharahkhani@qimrberghofer.edu.au), QIMR Berghofer Medical Research Institute, Brisbane, QLD, Australia" xr:uid="{BD55C245-F975-944C-BE48-67CB43FC87E2}"/>
    <hyperlink ref="I32" r:id="rId15" display="Puya Gharahkhani (Puya.Gharahkhani@qimrberghofer.edu.au), QIMR Berghofer Medical Research Institute, Brisbane, QLD, Australia" xr:uid="{BA5311E2-8D21-DD4F-BE23-20DC0BC48F29}"/>
    <hyperlink ref="I33" r:id="rId16" display="Puya Gharahkhani (Puya.Gharahkhani@qimrberghofer.edu.au), QIMR Berghofer Medical Research Institute, Brisbane, QLD, Australia" xr:uid="{4226FFBE-02CA-EF4C-9BC0-ED095E97B1F5}"/>
    <hyperlink ref="I34" r:id="rId17" display="Puya Gharahkhani (Puya.Gharahkhani@qimrberghofer.edu.au), QIMR Berghofer Medical Research Institute, Brisbane, QLD, Australia" xr:uid="{43D45D76-1BCC-0D45-A070-B44444259AE6}"/>
    <hyperlink ref="I35" r:id="rId18" display="Puya Gharahkhani (Puya.Gharahkhani@qimrberghofer.edu.au), QIMR Berghofer Medical Research Institute, Brisbane, QLD, Australia" xr:uid="{62E431A8-0DBC-024A-BC11-8E1A578C6A54}"/>
    <hyperlink ref="I36" r:id="rId19" display="Puya Gharahkhani (Puya.Gharahkhani@qimrberghofer.edu.au), QIMR Berghofer Medical Research Institute, Brisbane, QLD, Australia" xr:uid="{22B19739-4FEC-3541-9874-6D415D040797}"/>
    <hyperlink ref="I37" r:id="rId20" display="Puya Gharahkhani (Puya.Gharahkhani@qimrberghofer.edu.au), QIMR Berghofer Medical Research Institute, Brisbane, QLD, Australia" xr:uid="{0C102C6D-0764-7E47-AE4F-3C333791EC3B}"/>
    <hyperlink ref="I38" r:id="rId21" display="Puya Gharahkhani (Puya.Gharahkhani@qimrberghofer.edu.au), QIMR Berghofer Medical Research Institute, Brisbane, QLD, Australia" xr:uid="{3048606E-4B17-A845-B25C-0984D859CBC7}"/>
    <hyperlink ref="J40" r:id="rId22" xr:uid="{50DC078D-3703-5740-ADF4-6AB4288D8445}"/>
    <hyperlink ref="J41" r:id="rId23" xr:uid="{2E7C5B06-9296-0640-9270-18777F894A86}"/>
    <hyperlink ref="H43" r:id="rId24" display="Raquel Granell, School of Social and Community Medicine, University of Bristol, Bristol, United Kingdom, raquel.granell@bristol.ac.uk" xr:uid="{3C7255CC-14A7-E847-B589-7716D27A81AA}"/>
    <hyperlink ref="H44" r:id="rId25" display="Raquel Granell, School of Social and Community Medicine, University of Bristol, Bristol, United Kingdom, raquel.granell@bristol.ac.uk" xr:uid="{FC200E7A-3DA0-3D48-B999-1CC61DE40D90}"/>
    <hyperlink ref="H45" r:id="rId26" display="Raquel Granell, School of Social and Community Medicine, University of Bristol, Bristol, United Kingdom, raquel.granell@bristol.ac.uk" xr:uid="{5280282F-EE89-594A-B601-97B9C7E08FBE}"/>
    <hyperlink ref="H46" r:id="rId27" display="Raquel Granell, School of Social and Community Medicine, University of Bristol, Bristol, United Kingdom, raquel.granell@bristol.ac.uk" xr:uid="{61221C65-49B0-B04F-903C-521736236363}"/>
    <hyperlink ref="H47" r:id="rId28" display="Raquel Granell, School of Social and Community Medicine, University of Bristol, Bristol, United Kingdom, raquel.granell@bristol.ac.uk" xr:uid="{6A4796C0-E16F-C549-A30C-7EECB3CFF16C}"/>
    <hyperlink ref="H48" r:id="rId29" display="Raquel Granell, School of Social and Community Medicine, University of Bristol, Bristol, United Kingdom, raquel.granell@bristol.ac.uk" xr:uid="{AF7A25D5-AA21-D741-AA00-06232064F2E9}"/>
    <hyperlink ref="H49" r:id="rId30" display="Raquel Granell, School of Social and Community Medicine, University of Bristol, Bristol, United Kingdom, raquel.granell@bristol.ac.uk" xr:uid="{1646B67B-216A-EE49-B1EC-B331AB1D8365}"/>
    <hyperlink ref="H50" r:id="rId31" display="Raquel Granell, School of Social and Community Medicine, University of Bristol, Bristol, United Kingdom, raquel.granell@bristol.ac.uk" xr:uid="{88DEC15E-9F7C-874B-9F5F-65D87FAA3F9A}"/>
    <hyperlink ref="H51" r:id="rId32" display="Raquel Granell, School of Social and Community Medicine, University of Bristol, Bristol, United Kingdom, raquel.granell@bristol.ac.uk" xr:uid="{4BC34E62-4BC4-3B41-9BA4-7972995709A3}"/>
    <hyperlink ref="H52" r:id="rId33" display="Raquel Granell, School of Social and Community Medicine, University of Bristol, Bristol, United Kingdom, raquel.granell@bristol.ac.uk" xr:uid="{4F7BD55F-2678-7047-9040-B75697B6C25A}"/>
    <hyperlink ref="H53" r:id="rId34" display="Raquel Granell, School of Social and Community Medicine, University of Bristol, Bristol, United Kingdom, raquel.granell@bristol.ac.uk" xr:uid="{970D9C35-A066-704B-B7F6-026CE748D67C}"/>
    <hyperlink ref="H54" r:id="rId35" display="Raquel Granell, School of Social and Community Medicine, University of Bristol, Bristol, United Kingdom, raquel.granell@bristol.ac.uk" xr:uid="{C7585D32-EA06-D94A-BF75-82A7B976E53A}"/>
    <hyperlink ref="H55" r:id="rId36" display="Raquel Granell, School of Social and Community Medicine, University of Bristol, Bristol, United Kingdom, raquel.granell@bristol.ac.uk" xr:uid="{5BC1EA86-EB3C-FA45-B51B-E207894203DE}"/>
    <hyperlink ref="H56" r:id="rId37" display="Raquel Granell, School of Social and Community Medicine, University of Bristol, Bristol, United Kingdom, raquel.granell@bristol.ac.uk" xr:uid="{79B8A4D2-8ADA-8A40-BDAD-79F5B33B3010}"/>
    <hyperlink ref="H57" r:id="rId38" display="Raquel Granell, School of Social and Community Medicine, University of Bristol, Bristol, United Kingdom, raquel.granell@bristol.ac.uk" xr:uid="{0030493B-4297-6E4F-9E2F-0EEC6A5AF647}"/>
    <hyperlink ref="H58" r:id="rId39" display="Raquel Granell, School of Social and Community Medicine, University of Bristol, Bristol, United Kingdom, raquel.granell@bristol.ac.uk" xr:uid="{C9AC9A80-A05D-E748-92DB-86435DE904DB}"/>
    <hyperlink ref="H59" r:id="rId40" display="Raquel Granell, School of Social and Community Medicine, University of Bristol, Bristol, United Kingdom, raquel.granell@bristol.ac.uk" xr:uid="{46E454E0-05ED-834A-A708-DD0F90728DBA}"/>
    <hyperlink ref="H60" r:id="rId41" display="Raquel Granell, School of Social and Community Medicine, University of Bristol, Bristol, United Kingdom, raquel.granell@bristol.ac.uk" xr:uid="{5311DC34-B151-DE4F-B215-B5C38EA9627D}"/>
    <hyperlink ref="H61" r:id="rId42" display="Raquel Granell, School of Social and Community Medicine, University of Bristol, Bristol, United Kingdom, raquel.granell@bristol.ac.uk" xr:uid="{B0C5CEF2-7986-E749-BCD5-F0DED593605D}"/>
    <hyperlink ref="H62" r:id="rId43" display="Raquel Granell, School of Social and Community Medicine, University of Bristol, Bristol, United Kingdom, raquel.granell@bristol.ac.uk" xr:uid="{8E26C46A-64FE-FE46-A655-8E4428A21098}"/>
    <hyperlink ref="H63" r:id="rId44" display="Raquel Granell, School of Social and Community Medicine, University of Bristol, Bristol, United Kingdom, raquel.granell@bristol.ac.uk" xr:uid="{1AD9E7DB-678F-3049-A494-8D8552FA607E}"/>
    <hyperlink ref="H64" r:id="rId45" display="Raquel Granell, School of Social and Community Medicine, University of Bristol, Bristol, United Kingdom, raquel.granell@bristol.ac.uk" xr:uid="{275C4F8C-F3A4-CC43-9994-83BA7C2B69F1}"/>
    <hyperlink ref="H65" r:id="rId46" display="Raquel Granell, School of Social and Community Medicine, University of Bristol, Bristol, United Kingdom, raquel.granell@bristol.ac.uk" xr:uid="{6BA88DEF-FBC3-9347-8457-DA699DA7902B}"/>
    <hyperlink ref="H66" r:id="rId47" display="Raquel Granell, School of Social and Community Medicine, University of Bristol, Bristol, United Kingdom, raquel.granell@bristol.ac.uk" xr:uid="{D026445F-2279-1245-9184-94B3ABE2EA40}"/>
    <hyperlink ref="H67" r:id="rId48" display="Raquel Granell, School of Social and Community Medicine, University of Bristol, Bristol, United Kingdom, raquel.granell@bristol.ac.uk" xr:uid="{1CA26D46-034B-C040-B412-CB4AEFB1B9E0}"/>
    <hyperlink ref="H68" r:id="rId49" display="Raquel Granell, School of Social and Community Medicine, University of Bristol, Bristol, United Kingdom, raquel.granell@bristol.ac.uk" xr:uid="{698C4BB5-E1D6-0942-B8B4-C409310FC2E0}"/>
    <hyperlink ref="H69" r:id="rId50" display="Raquel Granell, School of Social and Community Medicine, University of Bristol, Bristol, United Kingdom, raquel.granell@bristol.ac.uk" xr:uid="{E96B797F-DEEF-9A4F-9E58-3850697CF6DA}"/>
    <hyperlink ref="H70" r:id="rId51" display="Raquel Granell, School of Social and Community Medicine, University of Bristol, Bristol, United Kingdom, raquel.granell@bristol.ac.uk" xr:uid="{090479BE-DE66-9748-BB37-28E4EA5DB04C}"/>
    <hyperlink ref="H71" r:id="rId52" display="Raquel Granell, School of Social and Community Medicine, University of Bristol, Bristol, United Kingdom, raquel.granell@bristol.ac.uk" xr:uid="{F87835A4-574C-F248-9A8B-EE35E1D857CE}"/>
    <hyperlink ref="H72" r:id="rId53" display="Raquel Granell, School of Social and Community Medicine, University of Bristol, Bristol, United Kingdom, raquel.granell@bristol.ac.uk" xr:uid="{454C8478-07DB-0B4F-A05F-59E1410BC3B5}"/>
    <hyperlink ref="H73" r:id="rId54" display="Raquel Granell, School of Social and Community Medicine, University of Bristol, Bristol, United Kingdom, raquel.granell@bristol.ac.uk" xr:uid="{8B1E4D16-B6A6-FF4B-9217-525B59CE4D79}"/>
    <hyperlink ref="H74" r:id="rId55" display="Raquel Granell, School of Social and Community Medicine, University of Bristol, Bristol, United Kingdom, raquel.granell@bristol.ac.uk" xr:uid="{11FA59DF-4641-114C-830C-17E8AB573F70}"/>
    <hyperlink ref="H75" r:id="rId56" display="Raquel Granell, School of Social and Community Medicine, University of Bristol, Bristol, United Kingdom, raquel.granell@bristol.ac.uk" xr:uid="{6D8757DE-359D-814D-8E2B-C47E00D73D1E}"/>
    <hyperlink ref="H76" r:id="rId57" display="Raquel Granell, School of Social and Community Medicine, University of Bristol, Bristol, United Kingdom, raquel.granell@bristol.ac.uk" xr:uid="{B48D3E94-B7E2-544A-8DB8-52ACF6365CF5}"/>
    <hyperlink ref="H77" r:id="rId58" display="Raquel Granell, School of Social and Community Medicine, University of Bristol, Bristol, United Kingdom, raquel.granell@bristol.ac.uk" xr:uid="{887BF0C8-E14B-E04D-8EC0-6274593C48E5}"/>
    <hyperlink ref="H78" r:id="rId59" display="Raquel Granell, School of Social and Community Medicine, University of Bristol, Bristol, United Kingdom, raquel.granell@bristol.ac.uk" xr:uid="{FA31C045-3EEE-AA4A-9C53-46C5964622D9}"/>
    <hyperlink ref="H79" r:id="rId60" display="Raquel Granell, School of Social and Community Medicine, University of Bristol, Bristol, United Kingdom, raquel.granell@bristol.ac.uk" xr:uid="{B0E7A4D7-55FF-F745-9764-EFCBA8629A67}"/>
    <hyperlink ref="H80" r:id="rId61" display="Raquel Granell, School of Social and Community Medicine, University of Bristol, Bristol, United Kingdom, raquel.granell@bristol.ac.uk" xr:uid="{FCB31718-1898-B645-88D0-17617C162E36}"/>
    <hyperlink ref="H81" r:id="rId62" display="Raquel Granell, School of Social and Community Medicine, University of Bristol, Bristol, United Kingdom, raquel.granell@bristol.ac.uk" xr:uid="{9F9927CB-A8FC-4A44-93C7-72DD5106915B}"/>
    <hyperlink ref="H82" r:id="rId63" display="Raquel Granell, School of Social and Community Medicine, University of Bristol, Bristol, United Kingdom, raquel.granell@bristol.ac.uk" xr:uid="{69888776-6EED-0741-81AD-9B8AF5BF313D}"/>
    <hyperlink ref="H83" r:id="rId64" display="Raquel Granell, School of Social and Community Medicine, University of Bristol, Bristol, United Kingdom, raquel.granell@bristol.ac.uk" xr:uid="{5AE0690F-1BE7-6544-A8E3-DF746AE15EDA}"/>
    <hyperlink ref="H84" r:id="rId65" display="Raquel Granell, School of Social and Community Medicine, University of Bristol, Bristol, United Kingdom, raquel.granell@bristol.ac.uk" xr:uid="{0B7E0FA0-6D79-4B4B-85D6-31CD1BF23F37}"/>
    <hyperlink ref="H85" r:id="rId66" display="Raquel Granell, School of Social and Community Medicine, University of Bristol, Bristol, United Kingdom, raquel.granell@bristol.ac.uk" xr:uid="{314B0349-DDCC-3040-8B76-55A0F125F9C2}"/>
    <hyperlink ref="H86" r:id="rId67" display="Raquel Granell, School of Social and Community Medicine, University of Bristol, Bristol, United Kingdom, raquel.granell@bristol.ac.uk" xr:uid="{6DDC381A-FF14-6E45-97CF-691C830ED689}"/>
    <hyperlink ref="H87" r:id="rId68" display="Raquel Granell, School of Social and Community Medicine, University of Bristol, Bristol, United Kingdom, raquel.granell@bristol.ac.uk" xr:uid="{1AE8DAFE-DB74-5C4A-A6FF-C039D41DDEE3}"/>
    <hyperlink ref="H88" r:id="rId69" display="Raquel Granell, School of Social and Community Medicine, University of Bristol, Bristol, United Kingdom, raquel.granell@bristol.ac.uk" xr:uid="{F553FAEC-87FC-D748-8D6A-EEE12E66E6AB}"/>
    <hyperlink ref="H89" r:id="rId70" display="Raquel Granell, School of Social and Community Medicine, University of Bristol, Bristol, United Kingdom, raquel.granell@bristol.ac.uk" xr:uid="{B8310C75-BBE1-9A4F-AF18-5C2FB5842C49}"/>
    <hyperlink ref="H90" r:id="rId71" display="Raquel Granell, School of Social and Community Medicine, University of Bristol, Bristol, United Kingdom, raquel.granell@bristol.ac.uk" xr:uid="{D7CDF112-353E-BB43-B32F-ADD3964CECE7}"/>
    <hyperlink ref="H91" r:id="rId72" display="Raquel Granell, School of Social and Community Medicine, University of Bristol, Bristol, United Kingdom, raquel.granell@bristol.ac.uk" xr:uid="{DA18274F-EC36-3645-998B-C5D272923320}"/>
    <hyperlink ref="H92" r:id="rId73" display="Raquel Granell, School of Social and Community Medicine, University of Bristol, Bristol, United Kingdom, raquel.granell@bristol.ac.uk" xr:uid="{7FAA77B2-092A-D742-B428-E1DE1D0082B5}"/>
    <hyperlink ref="H93" r:id="rId74" display="Raquel Granell, School of Social and Community Medicine, University of Bristol, Bristol, United Kingdom, raquel.granell@bristol.ac.uk" xr:uid="{5491BCA9-AFA0-1142-ACA6-050D28EA2B8C}"/>
    <hyperlink ref="H94" r:id="rId75" display="Raquel Granell, School of Social and Community Medicine, University of Bristol, Bristol, United Kingdom, raquel.granell@bristol.ac.uk" xr:uid="{9018493E-B678-1A4F-9F22-4ECBF428773C}"/>
    <hyperlink ref="H95" r:id="rId76" display="Raquel Granell, School of Social and Community Medicine, University of Bristol, Bristol, United Kingdom, raquel.granell@bristol.ac.uk" xr:uid="{CD573901-8FF4-CE46-962C-31B811584623}"/>
    <hyperlink ref="H96" r:id="rId77" display="Raquel Granell, School of Social and Community Medicine, University of Bristol, Bristol, United Kingdom, raquel.granell@bristol.ac.uk" xr:uid="{36E0606A-1DD4-5546-9785-4188CE76F5EB}"/>
    <hyperlink ref="H97" r:id="rId78" display="Raquel Granell, School of Social and Community Medicine, University of Bristol, Bristol, United Kingdom, raquel.granell@bristol.ac.uk" xr:uid="{41F7F4A4-EC22-674B-AB38-CF0C6DBBAFED}"/>
    <hyperlink ref="H98" r:id="rId79" display="Raquel Granell, School of Social and Community Medicine, University of Bristol, Bristol, United Kingdom, raquel.granell@bristol.ac.uk" xr:uid="{5112A387-D746-4048-A298-8689A2F06CB0}"/>
    <hyperlink ref="H99" r:id="rId80" display="Raquel Granell, School of Social and Community Medicine, University of Bristol, Bristol, United Kingdom, raquel.granell@bristol.ac.uk" xr:uid="{1BED0655-D1F1-774C-AC9B-CD432B1A6481}"/>
    <hyperlink ref="H100" r:id="rId81" display="Raquel Granell, School of Social and Community Medicine, University of Bristol, Bristol, United Kingdom, raquel.granell@bristol.ac.uk" xr:uid="{3CACEC9B-BC1B-9A45-B054-81C74F4F2FA5}"/>
    <hyperlink ref="H101" r:id="rId82" display="Raquel Granell, School of Social and Community Medicine, University of Bristol, Bristol, United Kingdom, raquel.granell@bristol.ac.uk" xr:uid="{1484FE1F-E6CF-3341-91B1-913417FA2526}"/>
    <hyperlink ref="H102" r:id="rId83" display="Raquel Granell, School of Social and Community Medicine, University of Bristol, Bristol, United Kingdom, raquel.granell@bristol.ac.uk" xr:uid="{8E21A93E-69EB-9B4C-B995-A3C5206F214B}"/>
    <hyperlink ref="H103" r:id="rId84" display="Raquel Granell, School of Social and Community Medicine, University of Bristol, Bristol, United Kingdom, raquel.granell@bristol.ac.uk" xr:uid="{BFB1C603-CE6F-3544-9B2D-0BBB35E3AD9D}"/>
    <hyperlink ref="H104" r:id="rId85" display="Raquel Granell, School of Social and Community Medicine, University of Bristol, Bristol, United Kingdom, raquel.granell@bristol.ac.uk" xr:uid="{8AD32A88-8F4B-C043-B954-57236404B56A}"/>
    <hyperlink ref="H105" r:id="rId86" display="Raquel Granell, School of Social and Community Medicine, University of Bristol, Bristol, United Kingdom, raquel.granell@bristol.ac.uk" xr:uid="{D672AD27-D3D7-2E47-9B8A-A5D4E797CBD0}"/>
    <hyperlink ref="H106" r:id="rId87" display="Raquel Granell, School of Social and Community Medicine, University of Bristol, Bristol, United Kingdom, raquel.granell@bristol.ac.uk" xr:uid="{5CF1E4A9-0134-2149-B40D-EA51D0778239}"/>
    <hyperlink ref="H150" r:id="rId88" display="Wei Zheng, Division of Epidemiology, Department of Medicine, Vanderbilt-Ingram Cancer Center, Vanderbilt University School of Medicine, Nashville, Tennessee, United States of America, wei.zheng@vanderbilt.edu " xr:uid="{EAA53226-D02B-DB49-BF27-47B24A195475}"/>
    <hyperlink ref="H152" r:id="rId89" display="Qi Guo, Cardiovascular Epidemiology Unit, Department of Public Health and Primary Care, University of Cambridge, Strangeways Research Laboratory, Worts Causeway, Cambridge CB1 8RN, UK. E-mail: qg209@medschl.cam.ac.uk" xr:uid="{FA46F0E0-2850-9C4A-A8CA-C37765E94B64}"/>
    <hyperlink ref="H153" r:id="rId90" display="Qi Guo, Cardiovascular Epidemiology Unit, Department of Public Health and Primary Care, University of Cambridge, Strangeways Research Laboratory, Worts Causeway, Cambridge CB1 8RN, UK. E-mail: qg209@medschl.cam.ac.uk" xr:uid="{40B2422C-C090-D841-894E-0E16F28412A0}"/>
    <hyperlink ref="H154" r:id="rId91" display="Qi Guo, Cardiovascular Epidemiology Unit, Department of Public Health and Primary Care, University of Cambridge, Strangeways Research Laboratory, Worts Causeway, Cambridge CB1 8RN, UK. E-mail: qg209@medschl.cam.ac.uk" xr:uid="{AFDFD80C-311F-344B-BB56-AEEE20C9E571}"/>
    <hyperlink ref="H155" r:id="rId92" display="Qi Guo, Cardiovascular Epidemiology Unit, Department of Public Health and Primary Care, University of Cambridge, Strangeways Research Laboratory, Worts Causeway, Cambridge CB1 8RN, UK. E-mail: qg209@medschl.cam.ac.uk" xr:uid="{8BF34921-338A-2444-B533-6C44BCCB1503}"/>
    <hyperlink ref="H156" r:id="rId93" display="Qi Guo, Cardiovascular Epidemiology Unit, Department of Public Health and Primary Care, University of Cambridge, Strangeways Research Laboratory, Worts Causeway, Cambridge CB1 8RN, UK. E-mail: qg209@medschl.cam.ac.uk" xr:uid="{B7307622-D2E9-D146-8551-1D402B1F51C2}"/>
    <hyperlink ref="J209" r:id="rId94" xr:uid="{9EAEE506-1347-964C-BA94-31C2AAD1120F}"/>
    <hyperlink ref="J281" r:id="rId95" xr:uid="{BC279A81-4913-5B45-9780-A44ABE447352}"/>
    <hyperlink ref="J282" r:id="rId96" xr:uid="{81969801-F7C2-DC4D-9A2F-1838FD726D67}"/>
    <hyperlink ref="J283" r:id="rId97" xr:uid="{D96B4CA1-765B-494C-922C-A86DD12D5DDC}"/>
    <hyperlink ref="J284" r:id="rId98" xr:uid="{7265E81F-123A-4440-A704-1F1DA7956DEE}"/>
    <hyperlink ref="J285" r:id="rId99" xr:uid="{7B13C6E1-35F5-CF4C-B55D-ECF6214C4734}"/>
    <hyperlink ref="J286" r:id="rId100" xr:uid="{11815368-BD26-DB4E-A5A6-9E0C000C8272}"/>
    <hyperlink ref="J287" r:id="rId101" xr:uid="{BBC90D9A-AC6F-BC4A-9609-4C07733598AB}"/>
    <hyperlink ref="J288" r:id="rId102" xr:uid="{37659E0F-03CF-9240-9411-0ADA603D6A7D}"/>
    <hyperlink ref="J289" r:id="rId103" xr:uid="{5F89D1D4-58AF-1541-AECC-82F5806D4049}"/>
    <hyperlink ref="J290" r:id="rId104" xr:uid="{4F013E99-274A-B74A-9C2F-AC078F52F00F}"/>
    <hyperlink ref="J291" r:id="rId105" xr:uid="{6874D6C9-C005-2642-923B-B2BF19DAA61A}"/>
    <hyperlink ref="J292" r:id="rId106" xr:uid="{44A87FCC-959E-B646-94C9-D313ACFD40FE}"/>
    <hyperlink ref="J293" r:id="rId107" xr:uid="{6D2CC735-217F-F740-A701-4B960F946954}"/>
    <hyperlink ref="J294" r:id="rId108" xr:uid="{3B7714F3-7347-2C47-969D-193EAFD1CA15}"/>
    <hyperlink ref="J295" r:id="rId109" xr:uid="{9218E48A-8C1D-C746-85F6-AA08292AD133}"/>
    <hyperlink ref="J296" r:id="rId110" xr:uid="{118D952F-F80F-7C49-BF08-312A73DE86BB}"/>
    <hyperlink ref="J297" r:id="rId111" xr:uid="{D5E97E32-EEDE-CD44-A47F-79AD70C70E30}"/>
    <hyperlink ref="J298" r:id="rId112" xr:uid="{FD192A1E-E48D-7E4F-87C9-1277301A8FA2}"/>
    <hyperlink ref="J299" r:id="rId113" xr:uid="{42D68F2B-9DE7-6943-803B-DB75C98E9356}"/>
    <hyperlink ref="J300" r:id="rId114" xr:uid="{755481EC-09C2-E940-8316-6BF4837F2924}"/>
    <hyperlink ref="J301" r:id="rId115" xr:uid="{2BFD721D-F980-994A-B132-65DB00F41D2B}"/>
    <hyperlink ref="J302" r:id="rId116" xr:uid="{093C9C66-580D-684D-8F9B-821521044051}"/>
    <hyperlink ref="J303" r:id="rId117" xr:uid="{885A4223-3966-214E-B150-B66CAEC39908}"/>
    <hyperlink ref="J304" r:id="rId118" xr:uid="{2563B847-4401-9D47-9F49-245639412171}"/>
    <hyperlink ref="J305" r:id="rId119" xr:uid="{D1C700F6-BF2D-284E-8783-0D714B412594}"/>
    <hyperlink ref="J306" r:id="rId120" xr:uid="{DFB4F905-0A1B-3843-B93F-3C5551D526A8}"/>
    <hyperlink ref="J307" r:id="rId121" xr:uid="{9D387626-EF09-D045-91BD-2944CCAA93BB}"/>
    <hyperlink ref="J308" r:id="rId122" xr:uid="{02D9A03F-EB76-A846-B14C-9182709CDB25}"/>
    <hyperlink ref="J309" r:id="rId123" xr:uid="{8504373B-4267-C84D-9014-BBBB525DB6C3}"/>
    <hyperlink ref="J310" r:id="rId124" xr:uid="{D561D523-ABC8-3A4C-A65D-6823A27FE18A}"/>
    <hyperlink ref="J311" r:id="rId125" xr:uid="{EDB72853-CD4B-2E48-BAF4-E6C66CE06223}"/>
    <hyperlink ref="J312" r:id="rId126" xr:uid="{D6C59994-412F-1B44-A04C-3B53D0FD79A2}"/>
    <hyperlink ref="J326" r:id="rId127" xr:uid="{6143EE05-D8B6-E34C-8EC6-911EF77E7A6F}"/>
    <hyperlink ref="H327" r:id="rId128" display="Siddhartha P. Kar, sk718@medschl.cam.ac.uk " xr:uid="{55A1CC81-08B6-B147-A5EE-7484F18BABE5}"/>
    <hyperlink ref="J327" r:id="rId129" xr:uid="{B875A626-4EFD-0943-AA75-E2741563CCF2}"/>
    <hyperlink ref="H328" r:id="rId130" display="Siddhartha P. Kar, sk718@medschl.cam.ac.uk " xr:uid="{BFF972F3-9DC5-004B-8FCD-3459FF128955}"/>
    <hyperlink ref="J328" r:id="rId131" xr:uid="{9C872406-1151-1C4D-89DC-B37597F7E3C9}"/>
    <hyperlink ref="H107:H149" r:id="rId132" display="Wei Zheng, Division of Epidemiology, Department of Medicine, Vanderbilt-Ingram Cancer Center, Vanderbilt University School of Medicine, Nashville, Tennessee, United States of America, wei.zheng@vanderbilt.edu " xr:uid="{78E313CE-4B6F-A444-BC8D-59151E7A10D7}"/>
    <hyperlink ref="H39" r:id="rId133" display="Emmanuelle Waubant, emmanuelle.waubant@ucsf.edu_x000a_" xr:uid="{74BF983C-AAC4-D04B-B200-437CE9E839E3}"/>
    <hyperlink ref="J208" r:id="rId134" xr:uid="{B5195C87-DB86-DC4C-BCB4-5746E89E686B}"/>
    <hyperlink ref="J207" r:id="rId135" xr:uid="{EC3139A3-6A8D-2A49-81E8-9AB5845A4B52}"/>
  </hyperlinks>
  <pageMargins left="0.7" right="0.7" top="0.75" bottom="0.75" header="0.3" footer="0.3"/>
  <pageSetup paperSize="9" orientation="portrait" verticalDpi="0" r:id="rId136"/>
  <extLst>
    <ext xmlns:x14="http://schemas.microsoft.com/office/spreadsheetml/2009/9/main" uri="{CCE6A557-97BC-4b89-ADB6-D9C93CAAB3DF}">
      <x14:dataValidations xmlns:xm="http://schemas.microsoft.com/office/excel/2006/main" count="5">
        <x14:dataValidation type="list" allowBlank="1" showInputMessage="1" showErrorMessage="1" xr:uid="{3A9A5403-E28F-4BCD-87B5-10A57F453050}">
          <x14:formula1>
            <xm:f>'Autofill-data'!$C:$C</xm:f>
          </x14:formula1>
          <xm:sqref>AY206 BH279:BH280 BC313:BD338 BE326:BF328 AH205:AH206 AW206 BC4:BG312</xm:sqref>
        </x14:dataValidation>
        <x14:dataValidation type="list" allowBlank="1" showInputMessage="1" showErrorMessage="1" xr:uid="{396D5B71-773D-4D67-B236-8DEEC1A6830B}">
          <x14:formula1>
            <xm:f>'Autofill-data'!$B:$B</xm:f>
          </x14:formula1>
          <xm:sqref>BB4:BB312</xm:sqref>
        </x14:dataValidation>
        <x14:dataValidation type="list" allowBlank="1" showInputMessage="1" showErrorMessage="1" xr:uid="{9CDDCEFB-141F-47D5-8B75-BE0164104CA6}">
          <x14:formula1>
            <xm:f>'Autofill-data'!$A:$A</xm:f>
          </x14:formula1>
          <xm:sqref>N380:N396 N4:N348</xm:sqref>
        </x14:dataValidation>
        <x14:dataValidation type="list" allowBlank="1" showInputMessage="1" showErrorMessage="1" xr:uid="{49E4F452-8CBD-42CD-BACA-188D7FE80257}">
          <x14:formula1>
            <xm:f>Exposure_GWASs!$C:$C</xm:f>
          </x14:formula1>
          <xm:sqref>AE4:AE348</xm:sqref>
        </x14:dataValidation>
        <x14:dataValidation type="list" allowBlank="1" showInputMessage="1" showErrorMessage="1" xr:uid="{78E12A39-AEEA-4EAF-9CD0-B557028B3941}">
          <x14:formula1>
            <xm:f>Outcome_GWASs!$C:$C</xm:f>
          </x14:formula1>
          <xm:sqref>S380:S395 S4:S348</xm:sqref>
        </x14:dataValidation>
      </x14:dataValidation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46D9E1-2F7E-574D-B765-D14E7E2C54EA}">
  <dimension ref="A1:CH412"/>
  <sheetViews>
    <sheetView topLeftCell="F1" zoomScale="120" zoomScaleNormal="120" workbookViewId="0">
      <pane ySplit="3" topLeftCell="A153" activePane="bottomLeft" state="frozen"/>
      <selection pane="bottomLeft" activeCell="P171" sqref="P171"/>
    </sheetView>
  </sheetViews>
  <sheetFormatPr baseColWidth="10" defaultColWidth="11" defaultRowHeight="13.5" customHeight="1"/>
  <cols>
    <col min="1" max="1" width="7.83203125" style="81" bestFit="1" customWidth="1"/>
    <col min="2" max="2" width="7.33203125" style="81" customWidth="1"/>
    <col min="3" max="3" width="9" style="81" bestFit="1" customWidth="1"/>
    <col min="4" max="4" width="9" style="82"/>
    <col min="5" max="7" width="9" style="81"/>
    <col min="8" max="11" width="15.83203125" style="81" customWidth="1"/>
    <col min="12" max="12" width="12" style="81" customWidth="1"/>
    <col min="13" max="13" width="10.33203125" style="81" customWidth="1"/>
    <col min="14" max="14" width="23.5" style="81" bestFit="1" customWidth="1"/>
    <col min="15" max="15" width="20.83203125" style="82" bestFit="1" customWidth="1"/>
    <col min="16" max="17" width="20.83203125" style="272" customWidth="1"/>
    <col min="18" max="18" width="31" style="81" bestFit="1" customWidth="1"/>
    <col min="19" max="19" width="36.5" style="81" bestFit="1" customWidth="1"/>
    <col min="20" max="20" width="10.5" style="81" customWidth="1"/>
    <col min="21" max="21" width="5.33203125" style="81" bestFit="1" customWidth="1"/>
    <col min="22" max="22" width="9" style="81" customWidth="1"/>
    <col min="23" max="23" width="8" style="81" bestFit="1" customWidth="1"/>
    <col min="24" max="26" width="8" style="81" customWidth="1"/>
    <col min="27" max="27" width="11.5" style="81" customWidth="1"/>
    <col min="28" max="28" width="16" style="81" bestFit="1" customWidth="1"/>
    <col min="29" max="29" width="11" style="82" bestFit="1" customWidth="1"/>
    <col min="30" max="30" width="11" style="272" customWidth="1"/>
    <col min="31" max="31" width="34.83203125" style="81" bestFit="1" customWidth="1"/>
    <col min="32" max="32" width="6.6640625" style="81" bestFit="1" customWidth="1"/>
    <col min="33" max="33" width="4" style="81" bestFit="1" customWidth="1"/>
    <col min="34" max="34" width="8.6640625" style="81" customWidth="1"/>
    <col min="35" max="35" width="9.33203125" style="81" customWidth="1"/>
    <col min="36" max="36" width="7" style="81" customWidth="1"/>
    <col min="37" max="37" width="11.83203125" style="81" bestFit="1" customWidth="1"/>
    <col min="38" max="38" width="11.83203125" style="81" customWidth="1"/>
    <col min="39" max="46" width="15.83203125" style="81" customWidth="1"/>
    <col min="47" max="47" width="6" style="81" bestFit="1" customWidth="1"/>
    <col min="48" max="48" width="8" style="81" bestFit="1" customWidth="1"/>
    <col min="49" max="49" width="4.5" style="81" bestFit="1" customWidth="1"/>
    <col min="50" max="50" width="29.33203125" style="81" bestFit="1" customWidth="1"/>
    <col min="51" max="51" width="10.5" style="81" customWidth="1"/>
    <col min="52" max="53" width="15.83203125" style="81" customWidth="1"/>
    <col min="54" max="54" width="22.5" style="81" bestFit="1" customWidth="1"/>
    <col min="55" max="68" width="15.83203125" style="81" customWidth="1"/>
    <col min="69" max="69" width="15.83203125" style="82" customWidth="1"/>
    <col min="70" max="77" width="15.83203125" style="81" customWidth="1"/>
    <col min="78" max="78" width="15.83203125" style="82" customWidth="1"/>
    <col min="79" max="79" width="15.83203125" style="81" customWidth="1"/>
    <col min="80" max="81" width="11" style="81"/>
    <col min="82" max="82" width="11" style="82"/>
    <col min="83" max="16384" width="11" style="81"/>
  </cols>
  <sheetData>
    <row r="1" spans="1:86" s="141" customFormat="1" ht="21.75" customHeight="1">
      <c r="A1" s="232"/>
      <c r="B1" s="232"/>
      <c r="C1" s="232"/>
      <c r="D1" s="303" t="s">
        <v>916</v>
      </c>
      <c r="E1" s="304"/>
      <c r="F1" s="304"/>
      <c r="G1" s="304"/>
      <c r="H1" s="305"/>
      <c r="I1" s="231"/>
      <c r="J1" s="231"/>
      <c r="K1" s="231"/>
      <c r="L1" s="303" t="s">
        <v>917</v>
      </c>
      <c r="M1" s="305"/>
      <c r="N1" s="304"/>
      <c r="O1" s="304"/>
      <c r="P1" s="304"/>
      <c r="Q1" s="304"/>
      <c r="R1" s="304"/>
      <c r="S1" s="304"/>
      <c r="T1" s="304"/>
      <c r="U1" s="304"/>
      <c r="V1" s="304"/>
      <c r="W1" s="304"/>
      <c r="X1" s="304"/>
      <c r="Y1" s="304"/>
      <c r="Z1" s="304"/>
      <c r="AA1" s="304"/>
      <c r="AB1" s="304"/>
      <c r="AC1" s="304"/>
      <c r="AD1" s="304"/>
      <c r="AE1" s="304"/>
      <c r="AF1" s="304"/>
      <c r="AG1" s="304"/>
      <c r="AH1" s="304"/>
      <c r="AI1" s="304"/>
      <c r="AJ1" s="304"/>
      <c r="AK1" s="304"/>
      <c r="AL1" s="304"/>
      <c r="AM1" s="304"/>
      <c r="AN1" s="304"/>
      <c r="AO1" s="304"/>
      <c r="AP1" s="304"/>
      <c r="AQ1" s="304"/>
      <c r="AR1" s="304"/>
      <c r="AS1" s="304"/>
      <c r="AT1" s="304"/>
      <c r="AU1" s="304"/>
      <c r="AV1" s="304"/>
      <c r="AW1" s="304"/>
      <c r="AX1" s="304"/>
      <c r="AY1" s="304"/>
      <c r="AZ1" s="304"/>
      <c r="BA1" s="304"/>
      <c r="BB1" s="304"/>
      <c r="BC1" s="304"/>
      <c r="BD1" s="304"/>
      <c r="BE1" s="304"/>
      <c r="BF1" s="304"/>
      <c r="BG1" s="304"/>
      <c r="BH1" s="304"/>
      <c r="BI1" s="304"/>
      <c r="BJ1" s="304"/>
      <c r="BK1" s="304"/>
      <c r="BL1" s="304"/>
      <c r="BM1" s="304"/>
      <c r="BN1" s="304"/>
      <c r="BO1" s="304"/>
      <c r="BP1" s="305"/>
      <c r="BQ1" s="303" t="s">
        <v>919</v>
      </c>
      <c r="BR1" s="304"/>
      <c r="BS1" s="304"/>
      <c r="BT1" s="304"/>
      <c r="BU1" s="304"/>
      <c r="BV1" s="304"/>
      <c r="BW1" s="304"/>
      <c r="BX1" s="304"/>
      <c r="BY1" s="305"/>
      <c r="BZ1" s="303" t="s">
        <v>920</v>
      </c>
      <c r="CA1" s="306"/>
      <c r="CB1" s="306"/>
      <c r="CC1" s="306"/>
      <c r="CD1" s="303" t="s">
        <v>921</v>
      </c>
      <c r="CE1" s="304"/>
      <c r="CF1" s="304"/>
      <c r="CG1" s="304"/>
      <c r="CH1" s="304"/>
    </row>
    <row r="2" spans="1:86" s="146" customFormat="1" ht="13.5" customHeight="1">
      <c r="A2" s="230" t="s">
        <v>922</v>
      </c>
      <c r="B2" s="230"/>
      <c r="C2" s="230"/>
      <c r="D2" s="229" t="s">
        <v>923</v>
      </c>
      <c r="E2" s="227" t="s">
        <v>924</v>
      </c>
      <c r="F2" s="227" t="s">
        <v>925</v>
      </c>
      <c r="G2" s="227" t="s">
        <v>121</v>
      </c>
      <c r="H2" s="227" t="s">
        <v>926</v>
      </c>
      <c r="I2" s="307" t="s">
        <v>927</v>
      </c>
      <c r="J2" s="307"/>
      <c r="K2" s="308"/>
      <c r="L2" s="229" t="s">
        <v>928</v>
      </c>
      <c r="M2" s="228" t="s">
        <v>929</v>
      </c>
      <c r="N2" s="227" t="s">
        <v>930</v>
      </c>
      <c r="O2" s="309" t="s">
        <v>931</v>
      </c>
      <c r="P2" s="307"/>
      <c r="Q2" s="307"/>
      <c r="R2" s="307"/>
      <c r="S2" s="307"/>
      <c r="T2" s="307"/>
      <c r="U2" s="307"/>
      <c r="V2" s="307"/>
      <c r="W2" s="307"/>
      <c r="X2" s="307"/>
      <c r="Y2" s="307"/>
      <c r="Z2" s="307"/>
      <c r="AA2" s="307"/>
      <c r="AB2" s="308"/>
      <c r="AC2" s="307" t="s">
        <v>932</v>
      </c>
      <c r="AD2" s="307"/>
      <c r="AE2" s="307"/>
      <c r="AF2" s="307"/>
      <c r="AG2" s="307"/>
      <c r="AH2" s="307"/>
      <c r="AI2" s="307"/>
      <c r="AJ2" s="307"/>
      <c r="AK2" s="307"/>
      <c r="AL2" s="307"/>
      <c r="AM2" s="307"/>
      <c r="AN2" s="307"/>
      <c r="AO2" s="307"/>
      <c r="AP2" s="307"/>
      <c r="AQ2" s="307"/>
      <c r="AR2" s="307"/>
      <c r="AS2" s="307"/>
      <c r="AT2" s="307"/>
      <c r="AU2" s="307" t="s">
        <v>933</v>
      </c>
      <c r="AV2" s="307"/>
      <c r="AW2" s="307"/>
      <c r="AX2" s="227" t="s">
        <v>934</v>
      </c>
      <c r="AY2" s="227" t="s">
        <v>935</v>
      </c>
      <c r="AZ2" s="307" t="s">
        <v>936</v>
      </c>
      <c r="BA2" s="307"/>
      <c r="BB2" s="227" t="s">
        <v>5</v>
      </c>
      <c r="BC2" s="307" t="s">
        <v>937</v>
      </c>
      <c r="BD2" s="307"/>
      <c r="BE2" s="307"/>
      <c r="BF2" s="307"/>
      <c r="BG2" s="307"/>
      <c r="BH2" s="307"/>
      <c r="BI2" s="227" t="s">
        <v>938</v>
      </c>
      <c r="BJ2" s="227" t="s">
        <v>939</v>
      </c>
      <c r="BK2" s="227" t="s">
        <v>940</v>
      </c>
      <c r="BL2" s="307" t="s">
        <v>941</v>
      </c>
      <c r="BM2" s="307"/>
      <c r="BN2" s="227" t="s">
        <v>942</v>
      </c>
      <c r="BO2" s="142" t="s">
        <v>943</v>
      </c>
      <c r="BP2" s="143" t="s">
        <v>944</v>
      </c>
      <c r="BQ2" s="309" t="s">
        <v>945</v>
      </c>
      <c r="BR2" s="307"/>
      <c r="BS2" s="307"/>
      <c r="BT2" s="307"/>
      <c r="BU2" s="307"/>
      <c r="BV2" s="307"/>
      <c r="BW2" s="307"/>
      <c r="BX2" s="307"/>
      <c r="BY2" s="308"/>
      <c r="BZ2" s="309" t="s">
        <v>946</v>
      </c>
      <c r="CA2" s="310"/>
      <c r="CB2" s="310"/>
      <c r="CC2" s="310"/>
      <c r="CD2" s="144" t="s">
        <v>947</v>
      </c>
      <c r="CE2" s="145"/>
      <c r="CF2" s="145"/>
      <c r="CG2" s="145"/>
      <c r="CH2" s="145"/>
    </row>
    <row r="3" spans="1:86" s="85" customFormat="1" ht="13.5" customHeight="1">
      <c r="A3" s="80"/>
      <c r="B3" s="80" t="s">
        <v>948</v>
      </c>
      <c r="C3" s="80" t="s">
        <v>949</v>
      </c>
      <c r="D3" s="86"/>
      <c r="E3" s="79"/>
      <c r="F3" s="79"/>
      <c r="G3" s="79"/>
      <c r="H3" s="79"/>
      <c r="I3" s="79" t="s">
        <v>950</v>
      </c>
      <c r="J3" s="79" t="s">
        <v>951</v>
      </c>
      <c r="K3" s="78" t="s">
        <v>952</v>
      </c>
      <c r="L3" s="86"/>
      <c r="M3" s="78"/>
      <c r="N3" s="79"/>
      <c r="O3" s="73" t="s">
        <v>5597</v>
      </c>
      <c r="P3" s="71" t="s">
        <v>5598</v>
      </c>
      <c r="Q3" s="71" t="s">
        <v>5599</v>
      </c>
      <c r="R3" s="148" t="s">
        <v>386</v>
      </c>
      <c r="S3" s="148" t="s">
        <v>953</v>
      </c>
      <c r="T3" s="148" t="s">
        <v>954</v>
      </c>
      <c r="U3" s="148" t="s">
        <v>120</v>
      </c>
      <c r="V3" s="149" t="s">
        <v>955</v>
      </c>
      <c r="W3" s="149" t="s">
        <v>956</v>
      </c>
      <c r="X3" s="148" t="s">
        <v>957</v>
      </c>
      <c r="Y3" s="148" t="s">
        <v>958</v>
      </c>
      <c r="Z3" s="148" t="s">
        <v>959</v>
      </c>
      <c r="AA3" s="148" t="s">
        <v>960</v>
      </c>
      <c r="AB3" s="148" t="s">
        <v>104</v>
      </c>
      <c r="AC3" s="147" t="s">
        <v>961</v>
      </c>
      <c r="AD3" s="148" t="s">
        <v>5530</v>
      </c>
      <c r="AE3" s="148" t="s">
        <v>962</v>
      </c>
      <c r="AF3" s="148" t="s">
        <v>963</v>
      </c>
      <c r="AG3" s="148" t="s">
        <v>120</v>
      </c>
      <c r="AH3" s="148" t="s">
        <v>964</v>
      </c>
      <c r="AI3" s="148" t="s">
        <v>965</v>
      </c>
      <c r="AJ3" s="148" t="s">
        <v>966</v>
      </c>
      <c r="AK3" s="148" t="s">
        <v>960</v>
      </c>
      <c r="AL3" s="148" t="s">
        <v>967</v>
      </c>
      <c r="AM3" s="148" t="s">
        <v>968</v>
      </c>
      <c r="AN3" s="148" t="s">
        <v>3179</v>
      </c>
      <c r="AO3" s="148" t="s">
        <v>970</v>
      </c>
      <c r="AP3" s="148" t="s">
        <v>971</v>
      </c>
      <c r="AQ3" s="148" t="s">
        <v>972</v>
      </c>
      <c r="AR3" s="148" t="s">
        <v>973</v>
      </c>
      <c r="AS3" s="148" t="s">
        <v>974</v>
      </c>
      <c r="AT3" s="148" t="s">
        <v>975</v>
      </c>
      <c r="AU3" s="148" t="s">
        <v>976</v>
      </c>
      <c r="AV3" s="148" t="s">
        <v>568</v>
      </c>
      <c r="AW3" s="148" t="s">
        <v>977</v>
      </c>
      <c r="AX3" s="148"/>
      <c r="AY3" s="148"/>
      <c r="AZ3" s="148" t="s">
        <v>978</v>
      </c>
      <c r="BA3" s="148" t="s">
        <v>979</v>
      </c>
      <c r="BB3" s="148" t="s">
        <v>981</v>
      </c>
      <c r="BC3" s="150" t="s">
        <v>981</v>
      </c>
      <c r="BD3" s="150"/>
      <c r="BE3" s="150"/>
      <c r="BF3" s="150"/>
      <c r="BG3" s="150"/>
      <c r="BH3" s="150" t="s">
        <v>947</v>
      </c>
      <c r="BI3" s="148"/>
      <c r="BJ3" s="148"/>
      <c r="BK3" s="148"/>
      <c r="BL3" s="148" t="s">
        <v>982</v>
      </c>
      <c r="BM3" s="148" t="s">
        <v>983</v>
      </c>
      <c r="BN3" s="148"/>
      <c r="BO3" s="79"/>
      <c r="BP3" s="78"/>
      <c r="BQ3" s="147" t="s">
        <v>984</v>
      </c>
      <c r="BR3" s="148" t="s">
        <v>985</v>
      </c>
      <c r="BS3" s="148" t="s">
        <v>986</v>
      </c>
      <c r="BT3" s="148" t="s">
        <v>987</v>
      </c>
      <c r="BU3" s="148" t="s">
        <v>988</v>
      </c>
      <c r="BV3" s="148" t="s">
        <v>989</v>
      </c>
      <c r="BW3" s="148" t="s">
        <v>990</v>
      </c>
      <c r="BX3" s="148" t="s">
        <v>991</v>
      </c>
      <c r="BY3" s="151" t="s">
        <v>992</v>
      </c>
      <c r="BZ3" s="149" t="s">
        <v>993</v>
      </c>
      <c r="CA3" s="149" t="s">
        <v>994</v>
      </c>
      <c r="CB3" s="149" t="s">
        <v>995</v>
      </c>
      <c r="CC3" s="149" t="s">
        <v>996</v>
      </c>
      <c r="CD3" s="147"/>
      <c r="CE3" s="148"/>
      <c r="CF3" s="148"/>
      <c r="CG3" s="148"/>
      <c r="CH3" s="148"/>
    </row>
    <row r="4" spans="1:86" s="77" customFormat="1" ht="13.5" customHeight="1">
      <c r="A4" s="62">
        <v>79</v>
      </c>
      <c r="B4" s="62" t="s">
        <v>282</v>
      </c>
      <c r="C4" s="62" t="s">
        <v>244</v>
      </c>
      <c r="D4" s="63" t="s">
        <v>3180</v>
      </c>
      <c r="E4" s="61">
        <v>2017</v>
      </c>
      <c r="F4" s="61" t="s">
        <v>3181</v>
      </c>
      <c r="G4" s="61" t="s">
        <v>3182</v>
      </c>
      <c r="H4" s="75" t="s">
        <v>3183</v>
      </c>
      <c r="I4" s="61" t="s">
        <v>2129</v>
      </c>
      <c r="J4" s="61" t="s">
        <v>2130</v>
      </c>
      <c r="K4" s="61" t="s">
        <v>3184</v>
      </c>
      <c r="L4" s="63" t="s">
        <v>3185</v>
      </c>
      <c r="M4" s="75" t="s">
        <v>3186</v>
      </c>
      <c r="N4" s="61" t="s">
        <v>12</v>
      </c>
      <c r="O4" s="63" t="s">
        <v>5856</v>
      </c>
      <c r="P4" s="63" t="s">
        <v>5856</v>
      </c>
      <c r="Q4" s="61" t="s">
        <v>5602</v>
      </c>
      <c r="R4" s="61" t="s">
        <v>3187</v>
      </c>
      <c r="S4" s="61" t="s">
        <v>123</v>
      </c>
      <c r="T4" s="61" t="s">
        <v>640</v>
      </c>
      <c r="U4" s="61" t="s">
        <v>140</v>
      </c>
      <c r="V4" s="61">
        <v>3290</v>
      </c>
      <c r="W4" s="61">
        <v>116868</v>
      </c>
      <c r="X4" s="61" t="s">
        <v>10</v>
      </c>
      <c r="Y4" s="61" t="s">
        <v>10</v>
      </c>
      <c r="Z4" s="61" t="s">
        <v>10</v>
      </c>
      <c r="AA4" s="61" t="s">
        <v>1059</v>
      </c>
      <c r="AB4" s="61" t="s">
        <v>1006</v>
      </c>
      <c r="AC4" s="76" t="s">
        <v>127</v>
      </c>
      <c r="AD4" s="61" t="s">
        <v>127</v>
      </c>
      <c r="AE4" s="61" t="s">
        <v>1139</v>
      </c>
      <c r="AF4" s="61" t="s">
        <v>3188</v>
      </c>
      <c r="AG4" s="61" t="s">
        <v>483</v>
      </c>
      <c r="AH4" s="61" t="s">
        <v>11</v>
      </c>
      <c r="AI4" s="77">
        <f>INDEX(Exposure_GWASs!F:F,MATCH(Kaitlin!AE4,Exposure_GWASs!C:C,0))</f>
        <v>322154</v>
      </c>
      <c r="AJ4" s="61" t="s">
        <v>10</v>
      </c>
      <c r="AK4" s="61" t="s">
        <v>1005</v>
      </c>
      <c r="AL4" s="61" t="s">
        <v>3189</v>
      </c>
      <c r="AM4" s="61" t="s">
        <v>3190</v>
      </c>
      <c r="AN4" s="61" t="s">
        <v>3191</v>
      </c>
      <c r="AO4" s="61" t="s">
        <v>11</v>
      </c>
      <c r="AP4" s="61" t="s">
        <v>11</v>
      </c>
      <c r="AQ4" s="61" t="s">
        <v>11</v>
      </c>
      <c r="AR4" s="61" t="s">
        <v>11</v>
      </c>
      <c r="AS4" s="61" t="s">
        <v>11</v>
      </c>
      <c r="AT4" s="61" t="s">
        <v>11</v>
      </c>
      <c r="AU4" s="61" t="s">
        <v>10</v>
      </c>
      <c r="AV4" s="61" t="s">
        <v>10</v>
      </c>
      <c r="AW4" s="61">
        <v>68</v>
      </c>
      <c r="AX4" s="61">
        <f>INDEX(Exposure_GWASs!S:S,MATCH(Kaitlin!AE4,Exposure_GWASs!C:C,0))</f>
        <v>77</v>
      </c>
      <c r="AY4" s="61" t="s">
        <v>11</v>
      </c>
      <c r="AZ4" s="61" t="s">
        <v>11</v>
      </c>
      <c r="BA4" s="61" t="s">
        <v>10</v>
      </c>
      <c r="BB4" s="61" t="s">
        <v>22</v>
      </c>
      <c r="BC4" s="62"/>
      <c r="BD4" s="62"/>
      <c r="BE4" s="62"/>
      <c r="BF4" s="62"/>
      <c r="BG4" s="62"/>
      <c r="BH4" s="61" t="s">
        <v>3192</v>
      </c>
      <c r="BI4" s="61" t="s">
        <v>171</v>
      </c>
      <c r="BJ4" s="61" t="s">
        <v>11</v>
      </c>
      <c r="BK4" s="61" t="s">
        <v>11</v>
      </c>
      <c r="BL4" s="61" t="s">
        <v>11</v>
      </c>
      <c r="BM4" s="61" t="s">
        <v>11</v>
      </c>
      <c r="BN4" s="61" t="s">
        <v>11</v>
      </c>
      <c r="BO4" s="61" t="s">
        <v>167</v>
      </c>
      <c r="BP4" s="75" t="s">
        <v>1197</v>
      </c>
      <c r="BQ4" s="63" t="s">
        <v>1029</v>
      </c>
      <c r="BR4" s="61">
        <v>1.57</v>
      </c>
      <c r="BS4" s="61"/>
      <c r="BT4" s="61">
        <v>95</v>
      </c>
      <c r="BU4" s="61">
        <v>1.08</v>
      </c>
      <c r="BV4" s="61">
        <v>1.97</v>
      </c>
      <c r="BW4" s="61">
        <v>3.0000000000000001E-3</v>
      </c>
      <c r="BX4" s="61" t="s">
        <v>1791</v>
      </c>
      <c r="BY4" s="75" t="s">
        <v>10</v>
      </c>
      <c r="BZ4" s="62" t="s">
        <v>3193</v>
      </c>
      <c r="CA4" s="62" t="s">
        <v>11</v>
      </c>
      <c r="CB4" s="62" t="s">
        <v>11</v>
      </c>
      <c r="CC4" s="62" t="s">
        <v>11</v>
      </c>
      <c r="CD4" s="63" t="s">
        <v>3194</v>
      </c>
      <c r="CE4" s="61"/>
      <c r="CF4" s="61"/>
      <c r="CG4" s="61"/>
      <c r="CH4" s="61"/>
    </row>
    <row r="5" spans="1:86" s="77" customFormat="1" ht="13.5" customHeight="1">
      <c r="A5" s="62">
        <v>80</v>
      </c>
      <c r="B5" s="62" t="s">
        <v>282</v>
      </c>
      <c r="C5" s="62" t="s">
        <v>244</v>
      </c>
      <c r="D5" s="63" t="s">
        <v>3195</v>
      </c>
      <c r="E5" s="61">
        <v>2015</v>
      </c>
      <c r="F5" s="61" t="s">
        <v>2085</v>
      </c>
      <c r="G5" s="61" t="s">
        <v>3196</v>
      </c>
      <c r="H5" s="78" t="s">
        <v>3197</v>
      </c>
      <c r="I5" s="79" t="s">
        <v>3198</v>
      </c>
      <c r="J5" s="152" t="s">
        <v>1019</v>
      </c>
      <c r="K5" s="79" t="s">
        <v>1020</v>
      </c>
      <c r="L5" s="63" t="s">
        <v>3199</v>
      </c>
      <c r="M5" s="75" t="s">
        <v>3200</v>
      </c>
      <c r="N5" s="61" t="s">
        <v>12</v>
      </c>
      <c r="O5" s="63" t="s">
        <v>5668</v>
      </c>
      <c r="P5" s="63" t="s">
        <v>5668</v>
      </c>
      <c r="Q5" s="61" t="s">
        <v>5602</v>
      </c>
      <c r="R5" s="61" t="s">
        <v>3201</v>
      </c>
      <c r="S5" s="61" t="s">
        <v>123</v>
      </c>
      <c r="T5" s="61" t="s">
        <v>1022</v>
      </c>
      <c r="U5" s="61" t="s">
        <v>140</v>
      </c>
      <c r="V5" s="61" t="s">
        <v>3202</v>
      </c>
      <c r="W5" s="61" t="s">
        <v>3202</v>
      </c>
      <c r="X5" s="61" t="s">
        <v>10</v>
      </c>
      <c r="Y5" s="61" t="s">
        <v>10</v>
      </c>
      <c r="Z5" s="61" t="s">
        <v>10</v>
      </c>
      <c r="AA5" s="61" t="s">
        <v>1059</v>
      </c>
      <c r="AB5" s="61" t="s">
        <v>1006</v>
      </c>
      <c r="AC5" s="76" t="s">
        <v>127</v>
      </c>
      <c r="AD5" s="61" t="s">
        <v>127</v>
      </c>
      <c r="AE5" s="61" t="s">
        <v>123</v>
      </c>
      <c r="AF5" s="61" t="s">
        <v>1022</v>
      </c>
      <c r="AG5" s="61" t="s">
        <v>483</v>
      </c>
      <c r="AH5" s="61" t="s">
        <v>10</v>
      </c>
      <c r="AI5" s="77">
        <v>86267</v>
      </c>
      <c r="AJ5" s="61" t="s">
        <v>10</v>
      </c>
      <c r="AK5" s="61" t="s">
        <v>1005</v>
      </c>
      <c r="AL5" s="61" t="s">
        <v>3203</v>
      </c>
      <c r="AM5" s="61" t="s">
        <v>963</v>
      </c>
      <c r="AN5" s="61" t="s">
        <v>10</v>
      </c>
      <c r="AO5" s="61" t="s">
        <v>10</v>
      </c>
      <c r="AP5" s="61" t="s">
        <v>11</v>
      </c>
      <c r="AQ5" s="61" t="s">
        <v>11</v>
      </c>
      <c r="AR5" s="61" t="s">
        <v>11</v>
      </c>
      <c r="AS5" s="61" t="s">
        <v>11</v>
      </c>
      <c r="AT5" s="61" t="s">
        <v>135</v>
      </c>
      <c r="AU5" s="61">
        <v>1</v>
      </c>
      <c r="AV5" s="61" t="s">
        <v>10</v>
      </c>
      <c r="AW5" s="61" t="s">
        <v>10</v>
      </c>
      <c r="AX5" s="61" t="s">
        <v>10</v>
      </c>
      <c r="AY5" s="61" t="s">
        <v>10</v>
      </c>
      <c r="AZ5" s="61" t="s">
        <v>11</v>
      </c>
      <c r="BA5" s="61" t="s">
        <v>10</v>
      </c>
      <c r="BB5" s="61" t="s">
        <v>22</v>
      </c>
      <c r="BC5" s="62"/>
      <c r="BD5" s="62"/>
      <c r="BE5" s="62"/>
      <c r="BF5" s="62"/>
      <c r="BG5" s="62"/>
      <c r="BH5" s="61" t="s">
        <v>3192</v>
      </c>
      <c r="BI5" s="61" t="s">
        <v>3204</v>
      </c>
      <c r="BJ5" s="61" t="s">
        <v>3205</v>
      </c>
      <c r="BK5" s="61" t="s">
        <v>11</v>
      </c>
      <c r="BL5" s="61" t="s">
        <v>11</v>
      </c>
      <c r="BM5" s="61" t="s">
        <v>11</v>
      </c>
      <c r="BN5" s="61" t="s">
        <v>11</v>
      </c>
      <c r="BO5" s="61" t="s">
        <v>3206</v>
      </c>
      <c r="BP5" s="75" t="s">
        <v>1197</v>
      </c>
      <c r="BQ5" s="63" t="s">
        <v>1029</v>
      </c>
      <c r="BR5" s="61">
        <v>1.1299999999999999</v>
      </c>
      <c r="BS5" s="61"/>
      <c r="BT5" s="61">
        <v>95</v>
      </c>
      <c r="BU5" s="61">
        <v>0.92</v>
      </c>
      <c r="BV5" s="61">
        <v>1.39</v>
      </c>
      <c r="BW5" s="61" t="s">
        <v>575</v>
      </c>
      <c r="BX5" s="61" t="s">
        <v>1791</v>
      </c>
      <c r="BY5" s="75" t="s">
        <v>10</v>
      </c>
      <c r="BZ5" s="62" t="s">
        <v>3207</v>
      </c>
      <c r="CA5" s="62" t="s">
        <v>11</v>
      </c>
      <c r="CB5" s="62" t="s">
        <v>11</v>
      </c>
      <c r="CC5" s="62" t="s">
        <v>11</v>
      </c>
      <c r="CD5" s="63" t="s">
        <v>3208</v>
      </c>
      <c r="CE5" s="61"/>
      <c r="CF5" s="61"/>
      <c r="CG5" s="61"/>
      <c r="CH5" s="61"/>
    </row>
    <row r="6" spans="1:86" s="77" customFormat="1" ht="13.5" customHeight="1">
      <c r="A6" s="62">
        <v>80</v>
      </c>
      <c r="B6" s="62" t="s">
        <v>282</v>
      </c>
      <c r="C6" s="62" t="s">
        <v>244</v>
      </c>
      <c r="D6" s="63" t="s">
        <v>3195</v>
      </c>
      <c r="E6" s="61">
        <v>2015</v>
      </c>
      <c r="F6" s="61" t="s">
        <v>2085</v>
      </c>
      <c r="G6" s="61" t="s">
        <v>3196</v>
      </c>
      <c r="H6" s="78" t="s">
        <v>3197</v>
      </c>
      <c r="I6" s="79" t="s">
        <v>3198</v>
      </c>
      <c r="J6" s="152" t="s">
        <v>1019</v>
      </c>
      <c r="K6" s="79" t="s">
        <v>1020</v>
      </c>
      <c r="L6" s="63" t="s">
        <v>3199</v>
      </c>
      <c r="M6" s="75" t="s">
        <v>3200</v>
      </c>
      <c r="N6" s="61" t="s">
        <v>12</v>
      </c>
      <c r="O6" s="63" t="s">
        <v>5857</v>
      </c>
      <c r="P6" s="63" t="s">
        <v>5857</v>
      </c>
      <c r="Q6" s="61" t="s">
        <v>5602</v>
      </c>
      <c r="R6" s="61" t="s">
        <v>3209</v>
      </c>
      <c r="S6" s="61" t="s">
        <v>123</v>
      </c>
      <c r="T6" s="61" t="s">
        <v>1022</v>
      </c>
      <c r="U6" s="61" t="s">
        <v>140</v>
      </c>
      <c r="V6" s="61" t="s">
        <v>3202</v>
      </c>
      <c r="W6" s="61" t="s">
        <v>3202</v>
      </c>
      <c r="X6" s="61" t="s">
        <v>10</v>
      </c>
      <c r="Y6" s="61" t="s">
        <v>10</v>
      </c>
      <c r="Z6" s="61" t="s">
        <v>10</v>
      </c>
      <c r="AA6" s="61" t="s">
        <v>1059</v>
      </c>
      <c r="AB6" s="61" t="s">
        <v>1006</v>
      </c>
      <c r="AC6" s="76" t="s">
        <v>127</v>
      </c>
      <c r="AD6" s="61" t="s">
        <v>127</v>
      </c>
      <c r="AE6" s="61" t="s">
        <v>123</v>
      </c>
      <c r="AF6" s="61" t="s">
        <v>1022</v>
      </c>
      <c r="AG6" s="61" t="s">
        <v>483</v>
      </c>
      <c r="AH6" s="61" t="s">
        <v>10</v>
      </c>
      <c r="AI6" s="77">
        <v>86267</v>
      </c>
      <c r="AJ6" s="61" t="s">
        <v>10</v>
      </c>
      <c r="AK6" s="61" t="s">
        <v>1005</v>
      </c>
      <c r="AL6" s="61" t="s">
        <v>3203</v>
      </c>
      <c r="AM6" s="61" t="s">
        <v>963</v>
      </c>
      <c r="AN6" s="61" t="s">
        <v>10</v>
      </c>
      <c r="AO6" s="61" t="s">
        <v>10</v>
      </c>
      <c r="AP6" s="61" t="s">
        <v>11</v>
      </c>
      <c r="AQ6" s="61" t="s">
        <v>11</v>
      </c>
      <c r="AR6" s="61" t="s">
        <v>11</v>
      </c>
      <c r="AS6" s="61" t="s">
        <v>11</v>
      </c>
      <c r="AT6" s="61" t="s">
        <v>135</v>
      </c>
      <c r="AU6" s="61">
        <v>1</v>
      </c>
      <c r="AV6" s="61" t="s">
        <v>10</v>
      </c>
      <c r="AW6" s="61" t="s">
        <v>10</v>
      </c>
      <c r="AX6" s="61" t="s">
        <v>10</v>
      </c>
      <c r="AY6" s="61" t="s">
        <v>10</v>
      </c>
      <c r="AZ6" s="61" t="s">
        <v>11</v>
      </c>
      <c r="BA6" s="61" t="s">
        <v>10</v>
      </c>
      <c r="BB6" s="61" t="s">
        <v>22</v>
      </c>
      <c r="BC6" s="62"/>
      <c r="BD6" s="62"/>
      <c r="BE6" s="62"/>
      <c r="BF6" s="62"/>
      <c r="BG6" s="62"/>
      <c r="BH6" s="61" t="s">
        <v>3192</v>
      </c>
      <c r="BI6" s="61" t="s">
        <v>3204</v>
      </c>
      <c r="BJ6" s="61" t="s">
        <v>3205</v>
      </c>
      <c r="BK6" s="61" t="s">
        <v>11</v>
      </c>
      <c r="BL6" s="61" t="s">
        <v>11</v>
      </c>
      <c r="BM6" s="61" t="s">
        <v>11</v>
      </c>
      <c r="BN6" s="61" t="s">
        <v>11</v>
      </c>
      <c r="BO6" s="61" t="s">
        <v>3206</v>
      </c>
      <c r="BP6" s="75" t="s">
        <v>1197</v>
      </c>
      <c r="BQ6" s="63" t="s">
        <v>1029</v>
      </c>
      <c r="BR6" s="61">
        <v>1.86</v>
      </c>
      <c r="BS6" s="61"/>
      <c r="BT6" s="61">
        <v>95</v>
      </c>
      <c r="BU6" s="61">
        <v>1.1399999999999999</v>
      </c>
      <c r="BV6" s="61">
        <v>3.02</v>
      </c>
      <c r="BW6" s="61" t="s">
        <v>575</v>
      </c>
      <c r="BX6" s="61" t="s">
        <v>1791</v>
      </c>
      <c r="BY6" s="75" t="s">
        <v>10</v>
      </c>
      <c r="BZ6" s="62" t="s">
        <v>3207</v>
      </c>
      <c r="CA6" s="62" t="s">
        <v>11</v>
      </c>
      <c r="CB6" s="62" t="s">
        <v>11</v>
      </c>
      <c r="CC6" s="62" t="s">
        <v>11</v>
      </c>
      <c r="CD6" s="63" t="s">
        <v>3210</v>
      </c>
      <c r="CE6" s="61"/>
      <c r="CF6" s="61"/>
      <c r="CG6" s="61"/>
      <c r="CH6" s="61"/>
    </row>
    <row r="7" spans="1:86" s="77" customFormat="1" ht="13.5" customHeight="1">
      <c r="A7" s="62">
        <v>81</v>
      </c>
      <c r="B7" s="62" t="s">
        <v>282</v>
      </c>
      <c r="C7" s="62" t="s">
        <v>244</v>
      </c>
      <c r="D7" s="63" t="s">
        <v>3211</v>
      </c>
      <c r="E7" s="61">
        <v>2017</v>
      </c>
      <c r="F7" s="61" t="s">
        <v>3212</v>
      </c>
      <c r="G7" s="61" t="s">
        <v>3213</v>
      </c>
      <c r="H7" s="78" t="s">
        <v>3214</v>
      </c>
      <c r="I7" s="79" t="s">
        <v>3215</v>
      </c>
      <c r="J7" s="152" t="s">
        <v>3216</v>
      </c>
      <c r="K7" s="79" t="s">
        <v>3217</v>
      </c>
      <c r="L7" s="63" t="s">
        <v>3218</v>
      </c>
      <c r="M7" s="75" t="s">
        <v>3219</v>
      </c>
      <c r="N7" s="61" t="s">
        <v>15</v>
      </c>
      <c r="O7" s="63" t="s">
        <v>5655</v>
      </c>
      <c r="P7" s="61" t="s">
        <v>5858</v>
      </c>
      <c r="Q7" s="61" t="s">
        <v>5654</v>
      </c>
      <c r="R7" s="61" t="s">
        <v>3220</v>
      </c>
      <c r="S7" s="61" t="s">
        <v>3221</v>
      </c>
      <c r="T7" s="61" t="str">
        <f>INDEX(Outcome_GWASs!I:I,MATCH(Kaitlin!S7,Outcome_GWASs!C:C,0))</f>
        <v>15-105</v>
      </c>
      <c r="U7" s="61" t="str">
        <f>INDEX(Outcome_GWASs!H:H,MATCH(Kaitlin!S7,Outcome_GWASs!C:C,0))</f>
        <v>both</v>
      </c>
      <c r="V7" s="61">
        <v>2947</v>
      </c>
      <c r="W7" s="61">
        <v>37296</v>
      </c>
      <c r="X7" s="61">
        <f>INDEX(Outcome_GWASs!F:F,MATCH(Kaitlin!S7,Outcome_GWASs!C:C,0))</f>
        <v>26838</v>
      </c>
      <c r="Y7" s="61">
        <f>INDEX(Outcome_GWASs!G:G,MATCH(Kaitlin!S7,Outcome_GWASs!C:C,0))</f>
        <v>78641</v>
      </c>
      <c r="Z7" s="61" t="s">
        <v>3222</v>
      </c>
      <c r="AA7" s="61" t="s">
        <v>1059</v>
      </c>
      <c r="AB7" s="61" t="s">
        <v>1006</v>
      </c>
      <c r="AC7" s="76" t="s">
        <v>127</v>
      </c>
      <c r="AD7" s="61" t="s">
        <v>127</v>
      </c>
      <c r="AE7" s="61" t="s">
        <v>1139</v>
      </c>
      <c r="AF7" s="61" t="s">
        <v>3188</v>
      </c>
      <c r="AG7" s="61" t="s">
        <v>483</v>
      </c>
      <c r="AH7" s="61" t="s">
        <v>11</v>
      </c>
      <c r="AI7" s="77">
        <f>INDEX(Exposure_GWASs!F:F,MATCH(Kaitlin!AE7,Exposure_GWASs!C:C,0))</f>
        <v>322154</v>
      </c>
      <c r="AJ7" s="61" t="s">
        <v>10</v>
      </c>
      <c r="AK7" s="61" t="s">
        <v>1005</v>
      </c>
      <c r="AL7" s="61" t="s">
        <v>3189</v>
      </c>
      <c r="AM7" s="61" t="s">
        <v>10</v>
      </c>
      <c r="AN7" s="61" t="s">
        <v>10</v>
      </c>
      <c r="AO7" s="61" t="s">
        <v>10</v>
      </c>
      <c r="AP7" s="61" t="s">
        <v>11</v>
      </c>
      <c r="AQ7" s="61" t="s">
        <v>138</v>
      </c>
      <c r="AR7" s="61" t="s">
        <v>11</v>
      </c>
      <c r="AS7" s="61" t="s">
        <v>11</v>
      </c>
      <c r="AT7" s="61" t="s">
        <v>11</v>
      </c>
      <c r="AU7" s="61" t="s">
        <v>10</v>
      </c>
      <c r="AV7" s="61">
        <v>77</v>
      </c>
      <c r="AW7" s="61" t="s">
        <v>10</v>
      </c>
      <c r="AX7" s="61">
        <f>INDEX(Exposure_GWASs!S:S,MATCH(Kaitlin!AE7,Exposure_GWASs!C:C,0))</f>
        <v>77</v>
      </c>
      <c r="AY7" s="61" t="s">
        <v>2544</v>
      </c>
      <c r="AZ7" s="61" t="s">
        <v>11</v>
      </c>
      <c r="BA7" s="61" t="s">
        <v>10</v>
      </c>
      <c r="BB7" s="61" t="s">
        <v>13</v>
      </c>
      <c r="BC7" s="62" t="s">
        <v>17</v>
      </c>
      <c r="BD7" s="62" t="s">
        <v>26</v>
      </c>
      <c r="BE7" s="62"/>
      <c r="BF7" s="62"/>
      <c r="BG7" s="62"/>
      <c r="BH7" s="61" t="s">
        <v>1011</v>
      </c>
      <c r="BI7" s="61" t="s">
        <v>11</v>
      </c>
      <c r="BJ7" s="61" t="s">
        <v>1906</v>
      </c>
      <c r="BK7" s="61" t="s">
        <v>11</v>
      </c>
      <c r="BL7" s="61" t="s">
        <v>11</v>
      </c>
      <c r="BM7" s="61" t="s">
        <v>11</v>
      </c>
      <c r="BN7" s="61" t="s">
        <v>3223</v>
      </c>
      <c r="BO7" s="61" t="s">
        <v>3224</v>
      </c>
      <c r="BP7" s="75" t="s">
        <v>1197</v>
      </c>
      <c r="BQ7" s="63" t="s">
        <v>1029</v>
      </c>
      <c r="BR7" s="61">
        <v>1.25</v>
      </c>
      <c r="BS7" s="61"/>
      <c r="BT7" s="61">
        <v>95</v>
      </c>
      <c r="BU7" s="61">
        <v>0.96</v>
      </c>
      <c r="BV7" s="61">
        <v>1.63</v>
      </c>
      <c r="BW7" s="61">
        <v>0.1</v>
      </c>
      <c r="BX7" s="61" t="s">
        <v>1791</v>
      </c>
      <c r="BY7" s="75" t="s">
        <v>10</v>
      </c>
      <c r="BZ7" s="80" t="s">
        <v>3225</v>
      </c>
      <c r="CA7" s="62" t="s">
        <v>3226</v>
      </c>
      <c r="CB7" s="62" t="s">
        <v>3227</v>
      </c>
      <c r="CC7" s="62" t="s">
        <v>3228</v>
      </c>
      <c r="CD7" s="63" t="s">
        <v>3229</v>
      </c>
      <c r="CE7" s="61"/>
      <c r="CF7" s="61"/>
      <c r="CG7" s="61"/>
      <c r="CH7" s="61"/>
    </row>
    <row r="8" spans="1:86" s="77" customFormat="1" ht="13.5" customHeight="1">
      <c r="A8" s="62">
        <v>81</v>
      </c>
      <c r="B8" s="62" t="s">
        <v>282</v>
      </c>
      <c r="C8" s="62" t="s">
        <v>244</v>
      </c>
      <c r="D8" s="63" t="s">
        <v>3211</v>
      </c>
      <c r="E8" s="61">
        <v>2017</v>
      </c>
      <c r="F8" s="61" t="s">
        <v>3212</v>
      </c>
      <c r="G8" s="61" t="s">
        <v>3213</v>
      </c>
      <c r="H8" s="78" t="s">
        <v>3214</v>
      </c>
      <c r="I8" s="79" t="s">
        <v>3215</v>
      </c>
      <c r="J8" s="152" t="s">
        <v>3216</v>
      </c>
      <c r="K8" s="79" t="s">
        <v>3217</v>
      </c>
      <c r="L8" s="63" t="s">
        <v>3218</v>
      </c>
      <c r="M8" s="75" t="s">
        <v>3219</v>
      </c>
      <c r="N8" s="61" t="s">
        <v>15</v>
      </c>
      <c r="O8" s="63" t="s">
        <v>5655</v>
      </c>
      <c r="P8" s="61" t="s">
        <v>5859</v>
      </c>
      <c r="Q8" s="61" t="s">
        <v>5654</v>
      </c>
      <c r="R8" s="61" t="s">
        <v>3220</v>
      </c>
      <c r="S8" s="61" t="s">
        <v>3221</v>
      </c>
      <c r="T8" s="61" t="str">
        <f>INDEX(Outcome_GWASs!I:I,MATCH(Kaitlin!S8,Outcome_GWASs!C:C,0))</f>
        <v>15-105</v>
      </c>
      <c r="U8" s="61" t="str">
        <f>INDEX(Outcome_GWASs!H:H,MATCH(Kaitlin!S8,Outcome_GWASs!C:C,0))</f>
        <v>both</v>
      </c>
      <c r="V8" s="61">
        <v>2757</v>
      </c>
      <c r="W8" s="61">
        <v>37296</v>
      </c>
      <c r="X8" s="61">
        <f>INDEX(Outcome_GWASs!F:F,MATCH(Kaitlin!S8,Outcome_GWASs!C:C,0))</f>
        <v>26838</v>
      </c>
      <c r="Y8" s="61">
        <f>INDEX(Outcome_GWASs!G:G,MATCH(Kaitlin!S8,Outcome_GWASs!C:C,0))</f>
        <v>78641</v>
      </c>
      <c r="Z8" s="61" t="s">
        <v>3222</v>
      </c>
      <c r="AA8" s="61" t="s">
        <v>1059</v>
      </c>
      <c r="AB8" s="61" t="s">
        <v>1006</v>
      </c>
      <c r="AC8" s="76" t="s">
        <v>127</v>
      </c>
      <c r="AD8" s="61" t="s">
        <v>127</v>
      </c>
      <c r="AE8" s="61" t="s">
        <v>1139</v>
      </c>
      <c r="AF8" s="61" t="s">
        <v>3188</v>
      </c>
      <c r="AG8" s="61" t="s">
        <v>483</v>
      </c>
      <c r="AH8" s="61" t="s">
        <v>11</v>
      </c>
      <c r="AI8" s="77">
        <f>INDEX(Exposure_GWASs!F:F,MATCH(Kaitlin!AE8,Exposure_GWASs!C:C,0))</f>
        <v>322154</v>
      </c>
      <c r="AJ8" s="61" t="s">
        <v>10</v>
      </c>
      <c r="AK8" s="61" t="s">
        <v>1005</v>
      </c>
      <c r="AL8" s="61" t="s">
        <v>3189</v>
      </c>
      <c r="AM8" s="61" t="s">
        <v>10</v>
      </c>
      <c r="AN8" s="61" t="s">
        <v>10</v>
      </c>
      <c r="AO8" s="61" t="s">
        <v>10</v>
      </c>
      <c r="AP8" s="61" t="s">
        <v>11</v>
      </c>
      <c r="AQ8" s="61" t="s">
        <v>138</v>
      </c>
      <c r="AR8" s="61" t="s">
        <v>11</v>
      </c>
      <c r="AS8" s="61" t="s">
        <v>11</v>
      </c>
      <c r="AT8" s="61" t="s">
        <v>11</v>
      </c>
      <c r="AU8" s="61" t="s">
        <v>10</v>
      </c>
      <c r="AV8" s="61">
        <v>77</v>
      </c>
      <c r="AW8" s="61" t="s">
        <v>10</v>
      </c>
      <c r="AX8" s="61">
        <f>INDEX(Exposure_GWASs!S:S,MATCH(Kaitlin!AE8,Exposure_GWASs!C:C,0))</f>
        <v>77</v>
      </c>
      <c r="AY8" s="61" t="s">
        <v>2544</v>
      </c>
      <c r="AZ8" s="61" t="s">
        <v>11</v>
      </c>
      <c r="BA8" s="61" t="s">
        <v>10</v>
      </c>
      <c r="BB8" s="61" t="s">
        <v>13</v>
      </c>
      <c r="BC8" s="62" t="s">
        <v>17</v>
      </c>
      <c r="BD8" s="62" t="s">
        <v>26</v>
      </c>
      <c r="BE8" s="62"/>
      <c r="BF8" s="62"/>
      <c r="BG8" s="62"/>
      <c r="BH8" s="61" t="s">
        <v>1011</v>
      </c>
      <c r="BI8" s="61" t="s">
        <v>11</v>
      </c>
      <c r="BJ8" s="61" t="s">
        <v>1906</v>
      </c>
      <c r="BK8" s="61" t="s">
        <v>11</v>
      </c>
      <c r="BL8" s="61" t="s">
        <v>11</v>
      </c>
      <c r="BM8" s="61" t="s">
        <v>11</v>
      </c>
      <c r="BN8" s="61" t="s">
        <v>3223</v>
      </c>
      <c r="BO8" s="61" t="s">
        <v>3224</v>
      </c>
      <c r="BP8" s="75" t="s">
        <v>1197</v>
      </c>
      <c r="BQ8" s="63" t="s">
        <v>1029</v>
      </c>
      <c r="BR8" s="61">
        <v>1</v>
      </c>
      <c r="BS8" s="61"/>
      <c r="BT8" s="61">
        <v>95</v>
      </c>
      <c r="BU8" s="61">
        <v>0.76</v>
      </c>
      <c r="BV8" s="61">
        <v>1.3</v>
      </c>
      <c r="BW8" s="61">
        <v>0.99</v>
      </c>
      <c r="BX8" s="61" t="s">
        <v>1791</v>
      </c>
      <c r="BY8" s="75" t="s">
        <v>10</v>
      </c>
      <c r="BZ8" s="80" t="s">
        <v>3225</v>
      </c>
      <c r="CA8" s="62" t="s">
        <v>3226</v>
      </c>
      <c r="CB8" s="62" t="s">
        <v>3227</v>
      </c>
      <c r="CC8" s="62" t="s">
        <v>3230</v>
      </c>
      <c r="CD8" s="63" t="s">
        <v>3229</v>
      </c>
      <c r="CE8" s="61"/>
      <c r="CF8" s="61"/>
      <c r="CG8" s="61"/>
      <c r="CH8" s="61"/>
    </row>
    <row r="9" spans="1:86" s="77" customFormat="1" ht="13.5" customHeight="1">
      <c r="A9" s="62">
        <v>81</v>
      </c>
      <c r="B9" s="62" t="s">
        <v>282</v>
      </c>
      <c r="C9" s="62" t="s">
        <v>244</v>
      </c>
      <c r="D9" s="63" t="s">
        <v>3211</v>
      </c>
      <c r="E9" s="61">
        <v>2017</v>
      </c>
      <c r="F9" s="61" t="s">
        <v>3212</v>
      </c>
      <c r="G9" s="61" t="s">
        <v>3213</v>
      </c>
      <c r="H9" s="78" t="s">
        <v>3214</v>
      </c>
      <c r="I9" s="79" t="s">
        <v>3215</v>
      </c>
      <c r="J9" s="152" t="s">
        <v>3216</v>
      </c>
      <c r="K9" s="79" t="s">
        <v>3217</v>
      </c>
      <c r="L9" s="63" t="s">
        <v>3218</v>
      </c>
      <c r="M9" s="75" t="s">
        <v>3219</v>
      </c>
      <c r="N9" s="61" t="s">
        <v>15</v>
      </c>
      <c r="O9" s="63" t="s">
        <v>5655</v>
      </c>
      <c r="P9" s="61" t="s">
        <v>5860</v>
      </c>
      <c r="Q9" s="61" t="s">
        <v>5654</v>
      </c>
      <c r="R9" s="61" t="s">
        <v>3220</v>
      </c>
      <c r="S9" s="61" t="s">
        <v>3221</v>
      </c>
      <c r="T9" s="61" t="str">
        <f>INDEX(Outcome_GWASs!I:I,MATCH(Kaitlin!S9,Outcome_GWASs!C:C,0))</f>
        <v>15-105</v>
      </c>
      <c r="U9" s="61" t="str">
        <f>INDEX(Outcome_GWASs!H:H,MATCH(Kaitlin!S9,Outcome_GWASs!C:C,0))</f>
        <v>both</v>
      </c>
      <c r="V9" s="61">
        <v>3860</v>
      </c>
      <c r="W9" s="61">
        <v>37296</v>
      </c>
      <c r="X9" s="61">
        <f>INDEX(Outcome_GWASs!F:F,MATCH(Kaitlin!S9,Outcome_GWASs!C:C,0))</f>
        <v>26838</v>
      </c>
      <c r="Y9" s="61">
        <f>INDEX(Outcome_GWASs!G:G,MATCH(Kaitlin!S9,Outcome_GWASs!C:C,0))</f>
        <v>78641</v>
      </c>
      <c r="Z9" s="61" t="s">
        <v>3222</v>
      </c>
      <c r="AA9" s="61" t="s">
        <v>1059</v>
      </c>
      <c r="AB9" s="61" t="s">
        <v>1006</v>
      </c>
      <c r="AC9" s="76" t="s">
        <v>127</v>
      </c>
      <c r="AD9" s="61" t="s">
        <v>127</v>
      </c>
      <c r="AE9" s="61" t="s">
        <v>1139</v>
      </c>
      <c r="AF9" s="61" t="s">
        <v>3188</v>
      </c>
      <c r="AG9" s="61" t="s">
        <v>483</v>
      </c>
      <c r="AH9" s="61" t="s">
        <v>11</v>
      </c>
      <c r="AI9" s="77">
        <f>INDEX(Exposure_GWASs!F:F,MATCH(Kaitlin!AE9,Exposure_GWASs!C:C,0))</f>
        <v>322154</v>
      </c>
      <c r="AJ9" s="61" t="s">
        <v>10</v>
      </c>
      <c r="AK9" s="61" t="s">
        <v>1005</v>
      </c>
      <c r="AL9" s="61" t="s">
        <v>3189</v>
      </c>
      <c r="AM9" s="61" t="s">
        <v>10</v>
      </c>
      <c r="AN9" s="61" t="s">
        <v>10</v>
      </c>
      <c r="AO9" s="61" t="s">
        <v>10</v>
      </c>
      <c r="AP9" s="61" t="s">
        <v>11</v>
      </c>
      <c r="AQ9" s="61" t="s">
        <v>138</v>
      </c>
      <c r="AR9" s="61" t="s">
        <v>11</v>
      </c>
      <c r="AS9" s="61" t="s">
        <v>11</v>
      </c>
      <c r="AT9" s="61" t="s">
        <v>11</v>
      </c>
      <c r="AU9" s="61" t="s">
        <v>10</v>
      </c>
      <c r="AV9" s="61">
        <v>77</v>
      </c>
      <c r="AW9" s="61" t="s">
        <v>10</v>
      </c>
      <c r="AX9" s="61">
        <f>INDEX(Exposure_GWASs!S:S,MATCH(Kaitlin!AE9,Exposure_GWASs!C:C,0))</f>
        <v>77</v>
      </c>
      <c r="AY9" s="61" t="s">
        <v>2544</v>
      </c>
      <c r="AZ9" s="61" t="s">
        <v>11</v>
      </c>
      <c r="BA9" s="61" t="s">
        <v>10</v>
      </c>
      <c r="BB9" s="61" t="s">
        <v>13</v>
      </c>
      <c r="BC9" s="62" t="s">
        <v>17</v>
      </c>
      <c r="BD9" s="62" t="s">
        <v>26</v>
      </c>
      <c r="BE9" s="62"/>
      <c r="BF9" s="62"/>
      <c r="BG9" s="62"/>
      <c r="BH9" s="61" t="s">
        <v>1011</v>
      </c>
      <c r="BI9" s="61" t="s">
        <v>11</v>
      </c>
      <c r="BJ9" s="61" t="s">
        <v>1906</v>
      </c>
      <c r="BK9" s="61" t="s">
        <v>11</v>
      </c>
      <c r="BL9" s="61" t="s">
        <v>11</v>
      </c>
      <c r="BM9" s="61" t="s">
        <v>11</v>
      </c>
      <c r="BN9" s="61" t="s">
        <v>3223</v>
      </c>
      <c r="BO9" s="61" t="s">
        <v>3224</v>
      </c>
      <c r="BP9" s="75" t="s">
        <v>1197</v>
      </c>
      <c r="BQ9" s="63" t="s">
        <v>1029</v>
      </c>
      <c r="BR9" s="61">
        <v>1.1599999999999999</v>
      </c>
      <c r="BS9" s="61"/>
      <c r="BT9" s="61">
        <v>95</v>
      </c>
      <c r="BU9" s="61">
        <v>0.91</v>
      </c>
      <c r="BV9" s="61">
        <v>1.47</v>
      </c>
      <c r="BW9" s="61">
        <v>0.22</v>
      </c>
      <c r="BX9" s="61" t="s">
        <v>1791</v>
      </c>
      <c r="BY9" s="75" t="s">
        <v>10</v>
      </c>
      <c r="BZ9" s="80" t="s">
        <v>3225</v>
      </c>
      <c r="CA9" s="62" t="s">
        <v>3226</v>
      </c>
      <c r="CB9" s="62" t="s">
        <v>3227</v>
      </c>
      <c r="CC9" s="62" t="s">
        <v>3230</v>
      </c>
      <c r="CD9" s="63" t="s">
        <v>3229</v>
      </c>
      <c r="CE9" s="61"/>
      <c r="CF9" s="61"/>
      <c r="CG9" s="61"/>
      <c r="CH9" s="61"/>
    </row>
    <row r="10" spans="1:86" s="77" customFormat="1" ht="13.5" customHeight="1">
      <c r="A10" s="62">
        <v>81</v>
      </c>
      <c r="B10" s="62" t="s">
        <v>282</v>
      </c>
      <c r="C10" s="62" t="s">
        <v>244</v>
      </c>
      <c r="D10" s="63" t="s">
        <v>3211</v>
      </c>
      <c r="E10" s="61">
        <v>2017</v>
      </c>
      <c r="F10" s="61" t="s">
        <v>3212</v>
      </c>
      <c r="G10" s="61" t="s">
        <v>3213</v>
      </c>
      <c r="H10" s="78" t="s">
        <v>3214</v>
      </c>
      <c r="I10" s="79" t="s">
        <v>3215</v>
      </c>
      <c r="J10" s="152" t="s">
        <v>3216</v>
      </c>
      <c r="K10" s="79" t="s">
        <v>3217</v>
      </c>
      <c r="L10" s="63" t="s">
        <v>3218</v>
      </c>
      <c r="M10" s="75" t="s">
        <v>3219</v>
      </c>
      <c r="N10" s="61" t="s">
        <v>15</v>
      </c>
      <c r="O10" s="63" t="s">
        <v>5655</v>
      </c>
      <c r="P10" s="61" t="s">
        <v>5656</v>
      </c>
      <c r="Q10" s="61" t="s">
        <v>5654</v>
      </c>
      <c r="R10" s="61" t="s">
        <v>3220</v>
      </c>
      <c r="S10" s="61" t="s">
        <v>3221</v>
      </c>
      <c r="T10" s="61" t="str">
        <f>INDEX(Outcome_GWASs!I:I,MATCH(Kaitlin!S10,Outcome_GWASs!C:C,0))</f>
        <v>15-105</v>
      </c>
      <c r="U10" s="61" t="str">
        <f>INDEX(Outcome_GWASs!H:H,MATCH(Kaitlin!S10,Outcome_GWASs!C:C,0))</f>
        <v>both</v>
      </c>
      <c r="V10" s="61">
        <v>18476</v>
      </c>
      <c r="W10" s="61">
        <v>37296</v>
      </c>
      <c r="X10" s="61">
        <f>INDEX(Outcome_GWASs!F:F,MATCH(Kaitlin!S10,Outcome_GWASs!C:C,0))</f>
        <v>26838</v>
      </c>
      <c r="Y10" s="61">
        <f>INDEX(Outcome_GWASs!G:G,MATCH(Kaitlin!S10,Outcome_GWASs!C:C,0))</f>
        <v>78641</v>
      </c>
      <c r="Z10" s="61" t="s">
        <v>3222</v>
      </c>
      <c r="AA10" s="61" t="s">
        <v>1059</v>
      </c>
      <c r="AB10" s="61" t="s">
        <v>1006</v>
      </c>
      <c r="AC10" s="76" t="s">
        <v>127</v>
      </c>
      <c r="AD10" s="61" t="s">
        <v>127</v>
      </c>
      <c r="AE10" s="61" t="s">
        <v>1139</v>
      </c>
      <c r="AF10" s="61" t="s">
        <v>3188</v>
      </c>
      <c r="AG10" s="61" t="s">
        <v>483</v>
      </c>
      <c r="AH10" s="61" t="s">
        <v>11</v>
      </c>
      <c r="AI10" s="77">
        <f>INDEX(Exposure_GWASs!F:F,MATCH(Kaitlin!AE10,Exposure_GWASs!C:C,0))</f>
        <v>322154</v>
      </c>
      <c r="AJ10" s="61" t="s">
        <v>10</v>
      </c>
      <c r="AK10" s="61" t="s">
        <v>1005</v>
      </c>
      <c r="AL10" s="61" t="s">
        <v>3189</v>
      </c>
      <c r="AM10" s="61" t="s">
        <v>10</v>
      </c>
      <c r="AN10" s="61" t="s">
        <v>10</v>
      </c>
      <c r="AO10" s="61" t="s">
        <v>10</v>
      </c>
      <c r="AP10" s="61" t="s">
        <v>11</v>
      </c>
      <c r="AQ10" s="61" t="s">
        <v>138</v>
      </c>
      <c r="AR10" s="61" t="s">
        <v>11</v>
      </c>
      <c r="AS10" s="61" t="s">
        <v>11</v>
      </c>
      <c r="AT10" s="61" t="s">
        <v>11</v>
      </c>
      <c r="AU10" s="61" t="s">
        <v>10</v>
      </c>
      <c r="AV10" s="61">
        <v>77</v>
      </c>
      <c r="AW10" s="61" t="s">
        <v>10</v>
      </c>
      <c r="AX10" s="61">
        <f>INDEX(Exposure_GWASs!S:S,MATCH(Kaitlin!AE10,Exposure_GWASs!C:C,0))</f>
        <v>77</v>
      </c>
      <c r="AY10" s="61" t="s">
        <v>2544</v>
      </c>
      <c r="AZ10" s="61" t="s">
        <v>11</v>
      </c>
      <c r="BA10" s="61" t="s">
        <v>10</v>
      </c>
      <c r="BB10" s="61" t="s">
        <v>13</v>
      </c>
      <c r="BC10" s="62" t="s">
        <v>17</v>
      </c>
      <c r="BD10" s="62" t="s">
        <v>26</v>
      </c>
      <c r="BE10" s="62"/>
      <c r="BF10" s="62"/>
      <c r="BG10" s="62"/>
      <c r="BH10" s="61" t="s">
        <v>1011</v>
      </c>
      <c r="BI10" s="61" t="s">
        <v>11</v>
      </c>
      <c r="BJ10" s="61" t="s">
        <v>1906</v>
      </c>
      <c r="BK10" s="61" t="s">
        <v>11</v>
      </c>
      <c r="BL10" s="61" t="s">
        <v>11</v>
      </c>
      <c r="BM10" s="61" t="s">
        <v>11</v>
      </c>
      <c r="BN10" s="61" t="s">
        <v>3223</v>
      </c>
      <c r="BO10" s="61" t="s">
        <v>3224</v>
      </c>
      <c r="BP10" s="75" t="s">
        <v>1197</v>
      </c>
      <c r="BQ10" s="63" t="s">
        <v>1029</v>
      </c>
      <c r="BR10" s="61">
        <v>1.1100000000000001</v>
      </c>
      <c r="BS10" s="61"/>
      <c r="BT10" s="61">
        <v>95</v>
      </c>
      <c r="BU10" s="61">
        <v>0.98</v>
      </c>
      <c r="BV10" s="61">
        <v>1.27</v>
      </c>
      <c r="BW10" s="61">
        <v>0.11</v>
      </c>
      <c r="BX10" s="61" t="s">
        <v>1791</v>
      </c>
      <c r="BY10" s="75" t="s">
        <v>10</v>
      </c>
      <c r="BZ10" s="80" t="s">
        <v>3225</v>
      </c>
      <c r="CA10" s="62" t="s">
        <v>3226</v>
      </c>
      <c r="CB10" s="62" t="s">
        <v>3227</v>
      </c>
      <c r="CC10" s="62" t="s">
        <v>3230</v>
      </c>
      <c r="CD10" s="63" t="s">
        <v>3229</v>
      </c>
      <c r="CE10" s="61"/>
      <c r="CF10" s="61"/>
      <c r="CG10" s="61"/>
      <c r="CH10" s="61"/>
    </row>
    <row r="11" spans="1:86" s="77" customFormat="1" ht="13.5" customHeight="1">
      <c r="A11" s="62">
        <v>82</v>
      </c>
      <c r="B11" s="62" t="s">
        <v>282</v>
      </c>
      <c r="C11" s="62" t="s">
        <v>244</v>
      </c>
      <c r="D11" s="63" t="s">
        <v>3231</v>
      </c>
      <c r="E11" s="61">
        <v>2018</v>
      </c>
      <c r="F11" s="61" t="s">
        <v>3232</v>
      </c>
      <c r="G11" s="61" t="s">
        <v>3233</v>
      </c>
      <c r="H11" s="78" t="s">
        <v>3214</v>
      </c>
      <c r="I11" s="61" t="s">
        <v>3215</v>
      </c>
      <c r="J11" s="61" t="s">
        <v>3234</v>
      </c>
      <c r="K11" s="61" t="s">
        <v>3235</v>
      </c>
      <c r="L11" s="63" t="s">
        <v>3236</v>
      </c>
      <c r="M11" s="75" t="s">
        <v>3237</v>
      </c>
      <c r="N11" s="61" t="s">
        <v>15</v>
      </c>
      <c r="O11" s="63" t="s">
        <v>5573</v>
      </c>
      <c r="P11" s="61" t="s">
        <v>5731</v>
      </c>
      <c r="Q11" s="61" t="s">
        <v>5603</v>
      </c>
      <c r="R11" s="61" t="s">
        <v>3238</v>
      </c>
      <c r="S11" s="61" t="s">
        <v>3239</v>
      </c>
      <c r="T11" s="61" t="str">
        <f>INDEX(Outcome_GWASs!I:I,MATCH(Kaitlin!S11,Outcome_GWASs!C:C,0))</f>
        <v>mean range: 25.5-76.4</v>
      </c>
      <c r="U11" s="61" t="str">
        <f>INDEX(Outcome_GWASs!H:H,MATCH(Kaitlin!S11,Outcome_GWASs!C:C,0))</f>
        <v>Both</v>
      </c>
      <c r="V11" s="61">
        <v>2115</v>
      </c>
      <c r="W11" s="61">
        <v>67259</v>
      </c>
      <c r="X11" s="61">
        <f>INDEX(Outcome_GWASs!F:F,MATCH(Kaitlin!S11,Outcome_GWASs!C:C,0))</f>
        <v>2115</v>
      </c>
      <c r="Y11" s="61">
        <f>INDEX(Outcome_GWASs!G:G,MATCH(Kaitlin!S11,Outcome_GWASs!C:C,0))</f>
        <v>67259</v>
      </c>
      <c r="Z11" s="61" t="s">
        <v>10</v>
      </c>
      <c r="AA11" s="61" t="s">
        <v>1059</v>
      </c>
      <c r="AB11" s="61" t="s">
        <v>1006</v>
      </c>
      <c r="AC11" s="76" t="s">
        <v>127</v>
      </c>
      <c r="AD11" s="61" t="s">
        <v>127</v>
      </c>
      <c r="AE11" s="61" t="s">
        <v>1060</v>
      </c>
      <c r="AF11" s="61" t="s">
        <v>3188</v>
      </c>
      <c r="AG11" s="61" t="s">
        <v>3240</v>
      </c>
      <c r="AH11" s="61">
        <v>339224</v>
      </c>
      <c r="AI11" s="77">
        <f>INDEX(Exposure_GWASs!F:F,MATCH(Kaitlin!AE11,Exposure_GWASs!C:C,0))</f>
        <v>339224</v>
      </c>
      <c r="AJ11" s="61" t="s">
        <v>10</v>
      </c>
      <c r="AK11" s="61" t="s">
        <v>1005</v>
      </c>
      <c r="AL11" s="61" t="s">
        <v>3241</v>
      </c>
      <c r="AM11" s="61" t="s">
        <v>10</v>
      </c>
      <c r="AN11" s="61" t="s">
        <v>10</v>
      </c>
      <c r="AO11" s="61" t="s">
        <v>3242</v>
      </c>
      <c r="AP11" s="61" t="s">
        <v>3243</v>
      </c>
      <c r="AQ11" s="61" t="s">
        <v>138</v>
      </c>
      <c r="AR11" s="61" t="s">
        <v>11</v>
      </c>
      <c r="AS11" s="61" t="s">
        <v>10</v>
      </c>
      <c r="AT11" s="61" t="s">
        <v>11</v>
      </c>
      <c r="AU11" s="61" t="s">
        <v>10</v>
      </c>
      <c r="AV11" s="61">
        <v>97</v>
      </c>
      <c r="AW11" s="61" t="s">
        <v>10</v>
      </c>
      <c r="AX11" s="61">
        <f>INDEX(Exposure_GWASs!S:S,MATCH(Kaitlin!AE11,Exposure_GWASs!C:C,0))</f>
        <v>97</v>
      </c>
      <c r="AY11" s="61" t="s">
        <v>2544</v>
      </c>
      <c r="AZ11" s="61" t="s">
        <v>11</v>
      </c>
      <c r="BA11" s="61" t="s">
        <v>10</v>
      </c>
      <c r="BB11" s="61" t="s">
        <v>13</v>
      </c>
      <c r="BC11" s="62" t="s">
        <v>17</v>
      </c>
      <c r="BD11" s="62" t="s">
        <v>26</v>
      </c>
      <c r="BE11" s="62" t="s">
        <v>49</v>
      </c>
      <c r="BF11" s="62"/>
      <c r="BG11" s="62"/>
      <c r="BH11" s="61" t="s">
        <v>1011</v>
      </c>
      <c r="BI11" s="61" t="s">
        <v>11</v>
      </c>
      <c r="BJ11" s="61" t="s">
        <v>3244</v>
      </c>
      <c r="BK11" s="61" t="s">
        <v>11</v>
      </c>
      <c r="BL11" s="61" t="s">
        <v>11</v>
      </c>
      <c r="BM11" s="61" t="s">
        <v>11</v>
      </c>
      <c r="BN11" s="61" t="s">
        <v>3245</v>
      </c>
      <c r="BO11" s="61" t="s">
        <v>3224</v>
      </c>
      <c r="BP11" s="75" t="s">
        <v>1197</v>
      </c>
      <c r="BQ11" s="63" t="s">
        <v>1029</v>
      </c>
      <c r="BR11" s="61">
        <v>2.2400000000000002</v>
      </c>
      <c r="BS11" s="61"/>
      <c r="BT11" s="61">
        <v>95</v>
      </c>
      <c r="BU11" s="61">
        <v>1.7</v>
      </c>
      <c r="BV11" s="61">
        <v>2.95</v>
      </c>
      <c r="BW11" s="61" t="s">
        <v>3246</v>
      </c>
      <c r="BX11" s="61" t="s">
        <v>1791</v>
      </c>
      <c r="BY11" s="75" t="s">
        <v>10</v>
      </c>
      <c r="BZ11" s="62" t="s">
        <v>3247</v>
      </c>
      <c r="CA11" s="62" t="s">
        <v>3248</v>
      </c>
      <c r="CB11" s="62" t="s">
        <v>3249</v>
      </c>
      <c r="CC11" s="62" t="s">
        <v>11</v>
      </c>
      <c r="CD11" s="63" t="s">
        <v>10</v>
      </c>
      <c r="CE11" s="61"/>
      <c r="CF11" s="61"/>
      <c r="CG11" s="61"/>
      <c r="CH11" s="61"/>
    </row>
    <row r="12" spans="1:86" s="77" customFormat="1" ht="13.5" customHeight="1">
      <c r="A12" s="62">
        <v>82</v>
      </c>
      <c r="B12" s="62" t="s">
        <v>282</v>
      </c>
      <c r="C12" s="62" t="s">
        <v>244</v>
      </c>
      <c r="D12" s="63" t="s">
        <v>3231</v>
      </c>
      <c r="E12" s="61">
        <v>2018</v>
      </c>
      <c r="F12" s="61" t="s">
        <v>3232</v>
      </c>
      <c r="G12" s="61" t="s">
        <v>3233</v>
      </c>
      <c r="H12" s="78" t="s">
        <v>3214</v>
      </c>
      <c r="I12" s="61" t="s">
        <v>3215</v>
      </c>
      <c r="J12" s="61" t="s">
        <v>3234</v>
      </c>
      <c r="K12" s="61" t="s">
        <v>3235</v>
      </c>
      <c r="L12" s="63" t="s">
        <v>3236</v>
      </c>
      <c r="M12" s="75" t="s">
        <v>3237</v>
      </c>
      <c r="N12" s="61" t="s">
        <v>15</v>
      </c>
      <c r="O12" s="63" t="s">
        <v>5573</v>
      </c>
      <c r="P12" s="61" t="s">
        <v>5731</v>
      </c>
      <c r="Q12" s="61" t="s">
        <v>5603</v>
      </c>
      <c r="R12" s="61" t="s">
        <v>3238</v>
      </c>
      <c r="S12" s="61" t="s">
        <v>3239</v>
      </c>
      <c r="T12" s="61" t="str">
        <f>INDEX(Outcome_GWASs!I:I,MATCH(Kaitlin!S12,Outcome_GWASs!C:C,0))</f>
        <v>mean range: 25.5-76.4</v>
      </c>
      <c r="U12" s="61" t="str">
        <f>INDEX(Outcome_GWASs!H:H,MATCH(Kaitlin!S12,Outcome_GWASs!C:C,0))</f>
        <v>Both</v>
      </c>
      <c r="V12" s="61">
        <v>2115</v>
      </c>
      <c r="W12" s="61">
        <v>67259</v>
      </c>
      <c r="X12" s="61">
        <f>INDEX(Outcome_GWASs!F:F,MATCH(Kaitlin!S12,Outcome_GWASs!C:C,0))</f>
        <v>2115</v>
      </c>
      <c r="Y12" s="61">
        <f>INDEX(Outcome_GWASs!G:G,MATCH(Kaitlin!S12,Outcome_GWASs!C:C,0))</f>
        <v>67259</v>
      </c>
      <c r="Z12" s="61" t="s">
        <v>10</v>
      </c>
      <c r="AA12" s="61" t="s">
        <v>1059</v>
      </c>
      <c r="AB12" s="61" t="s">
        <v>1006</v>
      </c>
      <c r="AC12" s="76" t="s">
        <v>162</v>
      </c>
      <c r="AD12" s="61" t="s">
        <v>162</v>
      </c>
      <c r="AE12" s="61" t="s">
        <v>1077</v>
      </c>
      <c r="AF12" s="61" t="s">
        <v>3188</v>
      </c>
      <c r="AG12" s="61" t="s">
        <v>3250</v>
      </c>
      <c r="AH12" s="61">
        <v>224459</v>
      </c>
      <c r="AI12" s="77">
        <f>INDEX(Exposure_GWASs!F:F,MATCH(Kaitlin!AE12,Exposure_GWASs!C:C,0))</f>
        <v>224385</v>
      </c>
      <c r="AJ12" s="61" t="s">
        <v>3251</v>
      </c>
      <c r="AK12" s="61" t="s">
        <v>1005</v>
      </c>
      <c r="AL12" s="61" t="s">
        <v>3241</v>
      </c>
      <c r="AM12" s="61" t="s">
        <v>10</v>
      </c>
      <c r="AN12" s="61" t="s">
        <v>10</v>
      </c>
      <c r="AO12" s="61" t="s">
        <v>3252</v>
      </c>
      <c r="AP12" s="61" t="s">
        <v>3243</v>
      </c>
      <c r="AQ12" s="61" t="s">
        <v>138</v>
      </c>
      <c r="AR12" s="61" t="s">
        <v>11</v>
      </c>
      <c r="AS12" s="61" t="s">
        <v>10</v>
      </c>
      <c r="AT12" s="61" t="s">
        <v>11</v>
      </c>
      <c r="AU12" s="61" t="s">
        <v>10</v>
      </c>
      <c r="AV12" s="61">
        <v>49</v>
      </c>
      <c r="AW12" s="61" t="s">
        <v>10</v>
      </c>
      <c r="AX12" s="61">
        <f>INDEX(Exposure_GWASs!S:S,MATCH(Kaitlin!AE12,Exposure_GWASs!C:C,0))</f>
        <v>52</v>
      </c>
      <c r="AY12" s="61" t="s">
        <v>3253</v>
      </c>
      <c r="AZ12" s="61" t="s">
        <v>11</v>
      </c>
      <c r="BA12" s="61" t="s">
        <v>10</v>
      </c>
      <c r="BB12" s="61" t="s">
        <v>13</v>
      </c>
      <c r="BC12" s="62" t="s">
        <v>17</v>
      </c>
      <c r="BD12" s="62" t="s">
        <v>26</v>
      </c>
      <c r="BE12" s="62" t="s">
        <v>49</v>
      </c>
      <c r="BF12" s="62"/>
      <c r="BG12" s="62"/>
      <c r="BH12" s="61" t="s">
        <v>1011</v>
      </c>
      <c r="BI12" s="61" t="s">
        <v>11</v>
      </c>
      <c r="BJ12" s="61" t="s">
        <v>3244</v>
      </c>
      <c r="BK12" s="61" t="s">
        <v>11</v>
      </c>
      <c r="BL12" s="61" t="s">
        <v>11</v>
      </c>
      <c r="BM12" s="61" t="s">
        <v>11</v>
      </c>
      <c r="BN12" s="61" t="s">
        <v>3245</v>
      </c>
      <c r="BO12" s="61" t="s">
        <v>3224</v>
      </c>
      <c r="BP12" s="75" t="s">
        <v>1197</v>
      </c>
      <c r="BQ12" s="63" t="s">
        <v>1029</v>
      </c>
      <c r="BR12" s="61">
        <v>0.97</v>
      </c>
      <c r="BS12" s="61"/>
      <c r="BT12" s="61">
        <v>95</v>
      </c>
      <c r="BU12" s="61">
        <v>0.74</v>
      </c>
      <c r="BV12" s="61">
        <v>1.27</v>
      </c>
      <c r="BW12" s="61">
        <v>0.8</v>
      </c>
      <c r="BX12" s="61" t="s">
        <v>1791</v>
      </c>
      <c r="BY12" s="75" t="s">
        <v>10</v>
      </c>
      <c r="BZ12" s="62" t="s">
        <v>3247</v>
      </c>
      <c r="CA12" s="62" t="s">
        <v>3248</v>
      </c>
      <c r="CB12" s="62" t="s">
        <v>3249</v>
      </c>
      <c r="CC12" s="62" t="s">
        <v>11</v>
      </c>
      <c r="CD12" s="63" t="s">
        <v>3254</v>
      </c>
      <c r="CE12" s="61"/>
      <c r="CF12" s="61"/>
      <c r="CG12" s="61"/>
      <c r="CH12" s="61"/>
    </row>
    <row r="13" spans="1:86" s="77" customFormat="1" ht="13.5" customHeight="1">
      <c r="A13" s="62">
        <v>82</v>
      </c>
      <c r="B13" s="62" t="s">
        <v>282</v>
      </c>
      <c r="C13" s="62" t="s">
        <v>244</v>
      </c>
      <c r="D13" s="63" t="s">
        <v>3231</v>
      </c>
      <c r="E13" s="61">
        <v>2018</v>
      </c>
      <c r="F13" s="61" t="s">
        <v>3232</v>
      </c>
      <c r="G13" s="61" t="s">
        <v>3233</v>
      </c>
      <c r="H13" s="78" t="s">
        <v>3214</v>
      </c>
      <c r="I13" s="61" t="s">
        <v>3215</v>
      </c>
      <c r="J13" s="61" t="s">
        <v>3234</v>
      </c>
      <c r="K13" s="61" t="s">
        <v>3235</v>
      </c>
      <c r="L13" s="63" t="s">
        <v>3236</v>
      </c>
      <c r="M13" s="75" t="s">
        <v>3237</v>
      </c>
      <c r="N13" s="61" t="s">
        <v>15</v>
      </c>
      <c r="O13" s="63" t="s">
        <v>5876</v>
      </c>
      <c r="P13" s="63" t="s">
        <v>5861</v>
      </c>
      <c r="Q13" s="61" t="s">
        <v>5600</v>
      </c>
      <c r="R13" s="61" t="s">
        <v>3255</v>
      </c>
      <c r="S13" s="61" t="s">
        <v>3256</v>
      </c>
      <c r="T13" s="61" t="str">
        <f>INDEX(Outcome_GWASs!I:I,MATCH(Kaitlin!S13,Outcome_GWASs!C:C,0))</f>
        <v>mean range: 25.5-76.4</v>
      </c>
      <c r="U13" s="61" t="str">
        <f>INDEX(Outcome_GWASs!H:H,MATCH(Kaitlin!S13,Outcome_GWASs!C:C,0))</f>
        <v>Both</v>
      </c>
      <c r="V13" s="61">
        <v>110347</v>
      </c>
      <c r="W13" s="61"/>
      <c r="X13" s="61">
        <f>INDEX(Outcome_GWASs!F:F,MATCH(Kaitlin!S13,Outcome_GWASs!C:C,0))</f>
        <v>110347</v>
      </c>
      <c r="Y13" s="61"/>
      <c r="Z13" s="61" t="s">
        <v>10</v>
      </c>
      <c r="AA13" s="61" t="s">
        <v>1005</v>
      </c>
      <c r="AB13" s="61" t="s">
        <v>1006</v>
      </c>
      <c r="AC13" s="76" t="s">
        <v>127</v>
      </c>
      <c r="AD13" s="61" t="s">
        <v>127</v>
      </c>
      <c r="AE13" s="61" t="s">
        <v>1060</v>
      </c>
      <c r="AF13" s="61" t="s">
        <v>3188</v>
      </c>
      <c r="AG13" s="61" t="s">
        <v>3240</v>
      </c>
      <c r="AH13" s="61">
        <v>339224</v>
      </c>
      <c r="AI13" s="77">
        <f>INDEX(Exposure_GWASs!F:F,MATCH(Kaitlin!AE13,Exposure_GWASs!C:C,0))</f>
        <v>339224</v>
      </c>
      <c r="AJ13" s="61" t="s">
        <v>10</v>
      </c>
      <c r="AK13" s="61" t="s">
        <v>1005</v>
      </c>
      <c r="AL13" s="61" t="s">
        <v>3241</v>
      </c>
      <c r="AM13" s="61" t="s">
        <v>10</v>
      </c>
      <c r="AN13" s="61" t="s">
        <v>10</v>
      </c>
      <c r="AO13" s="61" t="s">
        <v>3242</v>
      </c>
      <c r="AP13" s="61" t="s">
        <v>3243</v>
      </c>
      <c r="AQ13" s="61" t="s">
        <v>138</v>
      </c>
      <c r="AR13" s="61" t="s">
        <v>11</v>
      </c>
      <c r="AS13" s="61" t="s">
        <v>10</v>
      </c>
      <c r="AT13" s="61" t="s">
        <v>11</v>
      </c>
      <c r="AU13" s="61" t="s">
        <v>10</v>
      </c>
      <c r="AV13" s="61">
        <v>97</v>
      </c>
      <c r="AW13" s="61" t="s">
        <v>10</v>
      </c>
      <c r="AX13" s="61">
        <f>INDEX(Exposure_GWASs!S:S,MATCH(Kaitlin!AE13,Exposure_GWASs!C:C,0))</f>
        <v>97</v>
      </c>
      <c r="AY13" s="61" t="s">
        <v>2544</v>
      </c>
      <c r="AZ13" s="61" t="s">
        <v>11</v>
      </c>
      <c r="BA13" s="61" t="s">
        <v>10</v>
      </c>
      <c r="BB13" s="61" t="s">
        <v>13</v>
      </c>
      <c r="BC13" s="62" t="s">
        <v>17</v>
      </c>
      <c r="BD13" s="62" t="s">
        <v>26</v>
      </c>
      <c r="BE13" s="62" t="s">
        <v>49</v>
      </c>
      <c r="BF13" s="62"/>
      <c r="BG13" s="62"/>
      <c r="BH13" s="61" t="s">
        <v>11</v>
      </c>
      <c r="BI13" s="61" t="s">
        <v>11</v>
      </c>
      <c r="BJ13" s="61" t="s">
        <v>3244</v>
      </c>
      <c r="BK13" s="61" t="s">
        <v>11</v>
      </c>
      <c r="BL13" s="61" t="s">
        <v>11</v>
      </c>
      <c r="BM13" s="61" t="s">
        <v>11</v>
      </c>
      <c r="BN13" s="61" t="s">
        <v>3245</v>
      </c>
      <c r="BO13" s="61" t="s">
        <v>3224</v>
      </c>
      <c r="BP13" s="75" t="s">
        <v>340</v>
      </c>
      <c r="BQ13" s="63" t="s">
        <v>1012</v>
      </c>
      <c r="BR13" s="61">
        <v>0.3</v>
      </c>
      <c r="BS13" s="61"/>
      <c r="BT13" s="61">
        <v>95</v>
      </c>
      <c r="BU13" s="61">
        <v>0.25</v>
      </c>
      <c r="BV13" s="61">
        <v>0.35</v>
      </c>
      <c r="BW13" s="61" t="s">
        <v>3257</v>
      </c>
      <c r="BX13" s="61" t="s">
        <v>1791</v>
      </c>
      <c r="BY13" s="75" t="s">
        <v>10</v>
      </c>
      <c r="BZ13" s="62" t="s">
        <v>3247</v>
      </c>
      <c r="CA13" s="62" t="s">
        <v>3248</v>
      </c>
      <c r="CB13" s="62" t="s">
        <v>3249</v>
      </c>
      <c r="CC13" s="62" t="s">
        <v>11</v>
      </c>
      <c r="CD13" s="63" t="s">
        <v>10</v>
      </c>
      <c r="CE13" s="61"/>
      <c r="CF13" s="61"/>
      <c r="CG13" s="61"/>
      <c r="CH13" s="61"/>
    </row>
    <row r="14" spans="1:86" s="77" customFormat="1" ht="13.5" customHeight="1">
      <c r="A14" s="62">
        <v>82</v>
      </c>
      <c r="B14" s="62" t="s">
        <v>282</v>
      </c>
      <c r="C14" s="62" t="s">
        <v>244</v>
      </c>
      <c r="D14" s="63" t="s">
        <v>3231</v>
      </c>
      <c r="E14" s="61">
        <v>2018</v>
      </c>
      <c r="F14" s="61" t="s">
        <v>3232</v>
      </c>
      <c r="G14" s="61" t="s">
        <v>3233</v>
      </c>
      <c r="H14" s="78" t="s">
        <v>3214</v>
      </c>
      <c r="I14" s="61" t="s">
        <v>3215</v>
      </c>
      <c r="J14" s="61" t="s">
        <v>3234</v>
      </c>
      <c r="K14" s="61" t="s">
        <v>3235</v>
      </c>
      <c r="L14" s="63" t="s">
        <v>3236</v>
      </c>
      <c r="M14" s="75" t="s">
        <v>3237</v>
      </c>
      <c r="N14" s="61" t="s">
        <v>15</v>
      </c>
      <c r="O14" s="63" t="s">
        <v>5876</v>
      </c>
      <c r="P14" s="63" t="s">
        <v>5861</v>
      </c>
      <c r="Q14" s="61" t="s">
        <v>5600</v>
      </c>
      <c r="R14" s="61" t="s">
        <v>3255</v>
      </c>
      <c r="S14" s="61" t="s">
        <v>3256</v>
      </c>
      <c r="T14" s="61" t="str">
        <f>INDEX(Outcome_GWASs!I:I,MATCH(Kaitlin!S14,Outcome_GWASs!C:C,0))</f>
        <v>mean range: 25.5-76.4</v>
      </c>
      <c r="U14" s="61" t="str">
        <f>INDEX(Outcome_GWASs!H:H,MATCH(Kaitlin!S14,Outcome_GWASs!C:C,0))</f>
        <v>Both</v>
      </c>
      <c r="V14" s="61">
        <v>110347</v>
      </c>
      <c r="W14" s="61"/>
      <c r="X14" s="61">
        <f>INDEX(Outcome_GWASs!F:F,MATCH(Kaitlin!S14,Outcome_GWASs!C:C,0))</f>
        <v>110347</v>
      </c>
      <c r="Y14" s="61"/>
      <c r="Z14" s="61" t="s">
        <v>10</v>
      </c>
      <c r="AA14" s="61" t="s">
        <v>1005</v>
      </c>
      <c r="AB14" s="61" t="s">
        <v>1006</v>
      </c>
      <c r="AC14" s="76" t="s">
        <v>162</v>
      </c>
      <c r="AD14" s="61" t="s">
        <v>162</v>
      </c>
      <c r="AE14" s="61" t="s">
        <v>1077</v>
      </c>
      <c r="AF14" s="61" t="s">
        <v>3188</v>
      </c>
      <c r="AG14" s="61" t="s">
        <v>3250</v>
      </c>
      <c r="AH14" s="61">
        <v>224459</v>
      </c>
      <c r="AI14" s="77">
        <f>INDEX(Exposure_GWASs!F:F,MATCH(Kaitlin!AE14,Exposure_GWASs!C:C,0))</f>
        <v>224385</v>
      </c>
      <c r="AJ14" s="61" t="s">
        <v>3251</v>
      </c>
      <c r="AK14" s="61" t="s">
        <v>1005</v>
      </c>
      <c r="AL14" s="61" t="s">
        <v>3241</v>
      </c>
      <c r="AM14" s="61" t="s">
        <v>10</v>
      </c>
      <c r="AN14" s="61" t="s">
        <v>10</v>
      </c>
      <c r="AO14" s="61" t="s">
        <v>3252</v>
      </c>
      <c r="AP14" s="61" t="s">
        <v>3243</v>
      </c>
      <c r="AQ14" s="61" t="s">
        <v>138</v>
      </c>
      <c r="AR14" s="61" t="s">
        <v>11</v>
      </c>
      <c r="AS14" s="61" t="s">
        <v>10</v>
      </c>
      <c r="AT14" s="61" t="s">
        <v>11</v>
      </c>
      <c r="AU14" s="61" t="s">
        <v>10</v>
      </c>
      <c r="AV14" s="61">
        <v>49</v>
      </c>
      <c r="AW14" s="61" t="s">
        <v>10</v>
      </c>
      <c r="AX14" s="61">
        <f>INDEX(Exposure_GWASs!S:S,MATCH(Kaitlin!AE14,Exposure_GWASs!C:C,0))</f>
        <v>52</v>
      </c>
      <c r="AY14" s="61" t="s">
        <v>3253</v>
      </c>
      <c r="AZ14" s="61" t="s">
        <v>11</v>
      </c>
      <c r="BA14" s="61" t="s">
        <v>10</v>
      </c>
      <c r="BB14" s="61" t="s">
        <v>13</v>
      </c>
      <c r="BC14" s="62" t="s">
        <v>17</v>
      </c>
      <c r="BD14" s="62" t="s">
        <v>26</v>
      </c>
      <c r="BE14" s="62" t="s">
        <v>49</v>
      </c>
      <c r="BF14" s="62"/>
      <c r="BG14" s="62"/>
      <c r="BH14" s="61" t="s">
        <v>11</v>
      </c>
      <c r="BI14" s="61" t="s">
        <v>11</v>
      </c>
      <c r="BJ14" s="61" t="s">
        <v>3244</v>
      </c>
      <c r="BK14" s="61" t="s">
        <v>11</v>
      </c>
      <c r="BL14" s="61" t="s">
        <v>11</v>
      </c>
      <c r="BM14" s="61" t="s">
        <v>11</v>
      </c>
      <c r="BN14" s="61" t="s">
        <v>3245</v>
      </c>
      <c r="BO14" s="61" t="s">
        <v>3224</v>
      </c>
      <c r="BP14" s="75" t="s">
        <v>340</v>
      </c>
      <c r="BQ14" s="63" t="s">
        <v>1012</v>
      </c>
      <c r="BR14" s="61">
        <v>0.05</v>
      </c>
      <c r="BS14" s="61"/>
      <c r="BT14" s="61">
        <v>95</v>
      </c>
      <c r="BU14" s="61">
        <v>-0.02</v>
      </c>
      <c r="BV14" s="61">
        <v>0.11</v>
      </c>
      <c r="BW14" s="61">
        <v>0.17</v>
      </c>
      <c r="BX14" s="61" t="s">
        <v>1791</v>
      </c>
      <c r="BY14" s="75" t="s">
        <v>10</v>
      </c>
      <c r="BZ14" s="62" t="s">
        <v>3247</v>
      </c>
      <c r="CA14" s="62" t="s">
        <v>3248</v>
      </c>
      <c r="CB14" s="62" t="s">
        <v>3249</v>
      </c>
      <c r="CC14" s="62" t="s">
        <v>11</v>
      </c>
      <c r="CD14" s="63" t="s">
        <v>10</v>
      </c>
      <c r="CE14" s="61"/>
      <c r="CF14" s="61"/>
      <c r="CG14" s="61"/>
      <c r="CH14" s="61"/>
    </row>
    <row r="15" spans="1:86" s="77" customFormat="1" ht="13.5" customHeight="1">
      <c r="A15" s="62">
        <v>82</v>
      </c>
      <c r="B15" s="62" t="s">
        <v>282</v>
      </c>
      <c r="C15" s="62" t="s">
        <v>244</v>
      </c>
      <c r="D15" s="63" t="s">
        <v>3231</v>
      </c>
      <c r="E15" s="61">
        <v>2018</v>
      </c>
      <c r="F15" s="61" t="s">
        <v>3232</v>
      </c>
      <c r="G15" s="61" t="s">
        <v>3233</v>
      </c>
      <c r="H15" s="78" t="s">
        <v>3214</v>
      </c>
      <c r="I15" s="61" t="s">
        <v>3215</v>
      </c>
      <c r="J15" s="61" t="s">
        <v>3234</v>
      </c>
      <c r="K15" s="61" t="s">
        <v>3235</v>
      </c>
      <c r="L15" s="63" t="s">
        <v>3236</v>
      </c>
      <c r="M15" s="75" t="s">
        <v>3237</v>
      </c>
      <c r="N15" s="61" t="s">
        <v>15</v>
      </c>
      <c r="O15" s="63" t="s">
        <v>5573</v>
      </c>
      <c r="P15" s="61" t="s">
        <v>5731</v>
      </c>
      <c r="Q15" s="61" t="s">
        <v>5603</v>
      </c>
      <c r="R15" s="61" t="s">
        <v>3238</v>
      </c>
      <c r="S15" s="61" t="s">
        <v>3239</v>
      </c>
      <c r="T15" s="61" t="str">
        <f>INDEX(Outcome_GWASs!I:I,MATCH(Kaitlin!S15,Outcome_GWASs!C:C,0))</f>
        <v>mean range: 25.5-76.4</v>
      </c>
      <c r="U15" s="61" t="str">
        <f>INDEX(Outcome_GWASs!H:H,MATCH(Kaitlin!S15,Outcome_GWASs!C:C,0))</f>
        <v>Both</v>
      </c>
      <c r="V15" s="61">
        <v>2115</v>
      </c>
      <c r="W15" s="61">
        <v>67259</v>
      </c>
      <c r="X15" s="61">
        <f>INDEX(Outcome_GWASs!F:F,MATCH(Kaitlin!S15,Outcome_GWASs!C:C,0))</f>
        <v>2115</v>
      </c>
      <c r="Y15" s="61">
        <f>INDEX(Outcome_GWASs!G:G,MATCH(Kaitlin!S15,Outcome_GWASs!C:C,0))</f>
        <v>67259</v>
      </c>
      <c r="Z15" s="61" t="s">
        <v>10</v>
      </c>
      <c r="AA15" s="61" t="s">
        <v>1059</v>
      </c>
      <c r="AB15" s="61" t="s">
        <v>1006</v>
      </c>
      <c r="AC15" s="76" t="s">
        <v>127</v>
      </c>
      <c r="AD15" s="61" t="s">
        <v>127</v>
      </c>
      <c r="AE15" s="61" t="s">
        <v>1139</v>
      </c>
      <c r="AF15" s="61" t="s">
        <v>3188</v>
      </c>
      <c r="AG15" s="61" t="s">
        <v>3240</v>
      </c>
      <c r="AH15" s="61" t="s">
        <v>11</v>
      </c>
      <c r="AI15" s="77">
        <f>INDEX(Exposure_GWASs!F:F,MATCH(Kaitlin!AE15,Exposure_GWASs!C:C,0))</f>
        <v>322154</v>
      </c>
      <c r="AJ15" s="61" t="s">
        <v>10</v>
      </c>
      <c r="AK15" s="61" t="s">
        <v>1005</v>
      </c>
      <c r="AL15" s="61" t="s">
        <v>3258</v>
      </c>
      <c r="AM15" s="61" t="s">
        <v>10</v>
      </c>
      <c r="AN15" s="61" t="s">
        <v>10</v>
      </c>
      <c r="AO15" s="61" t="s">
        <v>3242</v>
      </c>
      <c r="AP15" s="61" t="s">
        <v>3243</v>
      </c>
      <c r="AQ15" s="61" t="s">
        <v>138</v>
      </c>
      <c r="AR15" s="61" t="s">
        <v>11</v>
      </c>
      <c r="AS15" s="61" t="s">
        <v>10</v>
      </c>
      <c r="AT15" s="61" t="s">
        <v>11</v>
      </c>
      <c r="AU15" s="61" t="s">
        <v>10</v>
      </c>
      <c r="AV15" s="61">
        <v>77</v>
      </c>
      <c r="AW15" s="61" t="s">
        <v>10</v>
      </c>
      <c r="AX15" s="61">
        <f>INDEX(Exposure_GWASs!S:S,MATCH(Kaitlin!AE15,Exposure_GWASs!C:C,0))</f>
        <v>77</v>
      </c>
      <c r="AY15" s="61" t="s">
        <v>2544</v>
      </c>
      <c r="AZ15" s="61" t="s">
        <v>11</v>
      </c>
      <c r="BA15" s="61" t="s">
        <v>10</v>
      </c>
      <c r="BB15" s="61" t="s">
        <v>13</v>
      </c>
      <c r="BC15" s="62" t="s">
        <v>17</v>
      </c>
      <c r="BD15" s="62" t="s">
        <v>26</v>
      </c>
      <c r="BE15" s="62" t="s">
        <v>49</v>
      </c>
      <c r="BF15" s="62"/>
      <c r="BG15" s="62"/>
      <c r="BH15" s="61" t="s">
        <v>1011</v>
      </c>
      <c r="BI15" s="61" t="s">
        <v>11</v>
      </c>
      <c r="BJ15" s="61" t="s">
        <v>3244</v>
      </c>
      <c r="BK15" s="61" t="s">
        <v>11</v>
      </c>
      <c r="BL15" s="61" t="s">
        <v>11</v>
      </c>
      <c r="BM15" s="61" t="s">
        <v>11</v>
      </c>
      <c r="BN15" s="61" t="s">
        <v>3245</v>
      </c>
      <c r="BO15" s="61" t="s">
        <v>3224</v>
      </c>
      <c r="BP15" s="75" t="s">
        <v>1197</v>
      </c>
      <c r="BQ15" s="63" t="s">
        <v>1029</v>
      </c>
      <c r="BR15" s="61">
        <v>2.12</v>
      </c>
      <c r="BS15" s="61"/>
      <c r="BT15" s="61">
        <v>95</v>
      </c>
      <c r="BU15" s="61">
        <v>1.59</v>
      </c>
      <c r="BV15" s="61">
        <v>2.83</v>
      </c>
      <c r="BW15" s="61" t="s">
        <v>3259</v>
      </c>
      <c r="BX15" s="61" t="s">
        <v>1791</v>
      </c>
      <c r="BY15" s="75" t="s">
        <v>10</v>
      </c>
      <c r="BZ15" s="62" t="s">
        <v>3247</v>
      </c>
      <c r="CA15" s="62" t="s">
        <v>3248</v>
      </c>
      <c r="CB15" s="62" t="s">
        <v>3249</v>
      </c>
      <c r="CC15" s="62" t="s">
        <v>11</v>
      </c>
      <c r="CD15" s="63" t="s">
        <v>10</v>
      </c>
      <c r="CE15" s="61"/>
      <c r="CF15" s="61"/>
      <c r="CG15" s="61"/>
      <c r="CH15" s="61"/>
    </row>
    <row r="16" spans="1:86" s="77" customFormat="1" ht="13.5" customHeight="1">
      <c r="A16" s="62">
        <v>82</v>
      </c>
      <c r="B16" s="62" t="s">
        <v>282</v>
      </c>
      <c r="C16" s="62" t="s">
        <v>244</v>
      </c>
      <c r="D16" s="63" t="s">
        <v>3231</v>
      </c>
      <c r="E16" s="61">
        <v>2018</v>
      </c>
      <c r="F16" s="61" t="s">
        <v>3232</v>
      </c>
      <c r="G16" s="61" t="s">
        <v>3233</v>
      </c>
      <c r="H16" s="78" t="s">
        <v>3214</v>
      </c>
      <c r="I16" s="61" t="s">
        <v>3215</v>
      </c>
      <c r="J16" s="61" t="s">
        <v>3234</v>
      </c>
      <c r="K16" s="61" t="s">
        <v>3235</v>
      </c>
      <c r="L16" s="63" t="s">
        <v>3236</v>
      </c>
      <c r="M16" s="75" t="s">
        <v>3237</v>
      </c>
      <c r="N16" s="61" t="s">
        <v>15</v>
      </c>
      <c r="O16" s="63" t="s">
        <v>5573</v>
      </c>
      <c r="P16" s="61" t="s">
        <v>5731</v>
      </c>
      <c r="Q16" s="61" t="s">
        <v>5603</v>
      </c>
      <c r="R16" s="61" t="s">
        <v>3238</v>
      </c>
      <c r="S16" s="61" t="s">
        <v>3239</v>
      </c>
      <c r="T16" s="61" t="str">
        <f>INDEX(Outcome_GWASs!I:I,MATCH(Kaitlin!S16,Outcome_GWASs!C:C,0))</f>
        <v>mean range: 25.5-76.4</v>
      </c>
      <c r="U16" s="61" t="str">
        <f>INDEX(Outcome_GWASs!H:H,MATCH(Kaitlin!S16,Outcome_GWASs!C:C,0))</f>
        <v>Both</v>
      </c>
      <c r="V16" s="61">
        <v>2115</v>
      </c>
      <c r="W16" s="61">
        <v>67259</v>
      </c>
      <c r="X16" s="61">
        <f>INDEX(Outcome_GWASs!F:F,MATCH(Kaitlin!S16,Outcome_GWASs!C:C,0))</f>
        <v>2115</v>
      </c>
      <c r="Y16" s="61">
        <f>INDEX(Outcome_GWASs!G:G,MATCH(Kaitlin!S16,Outcome_GWASs!C:C,0))</f>
        <v>67259</v>
      </c>
      <c r="Z16" s="61" t="s">
        <v>10</v>
      </c>
      <c r="AA16" s="61" t="s">
        <v>1059</v>
      </c>
      <c r="AB16" s="61" t="s">
        <v>1006</v>
      </c>
      <c r="AC16" s="76" t="s">
        <v>162</v>
      </c>
      <c r="AD16" s="61" t="s">
        <v>162</v>
      </c>
      <c r="AE16" s="61" t="s">
        <v>3260</v>
      </c>
      <c r="AF16" s="61" t="s">
        <v>3188</v>
      </c>
      <c r="AG16" s="61" t="s">
        <v>3250</v>
      </c>
      <c r="AH16" s="61" t="s">
        <v>11</v>
      </c>
      <c r="AI16" s="77">
        <f>INDEX(Exposure_GWASs!F:F,MATCH(Kaitlin!AE16,Exposure_GWASs!C:C,0))</f>
        <v>210023</v>
      </c>
      <c r="AJ16" s="61" t="s">
        <v>10</v>
      </c>
      <c r="AK16" s="61" t="s">
        <v>1005</v>
      </c>
      <c r="AL16" s="61" t="s">
        <v>3258</v>
      </c>
      <c r="AM16" s="61" t="s">
        <v>10</v>
      </c>
      <c r="AN16" s="61" t="s">
        <v>10</v>
      </c>
      <c r="AO16" s="61" t="s">
        <v>3252</v>
      </c>
      <c r="AP16" s="61" t="s">
        <v>3243</v>
      </c>
      <c r="AQ16" s="61" t="s">
        <v>138</v>
      </c>
      <c r="AR16" s="61" t="s">
        <v>11</v>
      </c>
      <c r="AS16" s="61" t="s">
        <v>10</v>
      </c>
      <c r="AT16" s="61" t="s">
        <v>11</v>
      </c>
      <c r="AU16" s="61" t="s">
        <v>10</v>
      </c>
      <c r="AV16" s="61">
        <v>39</v>
      </c>
      <c r="AW16" s="61" t="s">
        <v>10</v>
      </c>
      <c r="AX16" s="61">
        <f>INDEX(Exposure_GWASs!S:S,MATCH(Kaitlin!AE16,Exposure_GWASs!C:C,0))</f>
        <v>53</v>
      </c>
      <c r="AY16" s="61" t="s">
        <v>3253</v>
      </c>
      <c r="AZ16" s="61" t="s">
        <v>11</v>
      </c>
      <c r="BA16" s="61" t="s">
        <v>10</v>
      </c>
      <c r="BB16" s="61" t="s">
        <v>13</v>
      </c>
      <c r="BC16" s="62" t="s">
        <v>17</v>
      </c>
      <c r="BD16" s="62" t="s">
        <v>26</v>
      </c>
      <c r="BE16" s="62" t="s">
        <v>49</v>
      </c>
      <c r="BF16" s="62"/>
      <c r="BG16" s="62"/>
      <c r="BH16" s="61" t="s">
        <v>1011</v>
      </c>
      <c r="BI16" s="61" t="s">
        <v>11</v>
      </c>
      <c r="BJ16" s="61" t="s">
        <v>3244</v>
      </c>
      <c r="BK16" s="61" t="s">
        <v>11</v>
      </c>
      <c r="BL16" s="61" t="s">
        <v>11</v>
      </c>
      <c r="BM16" s="61" t="s">
        <v>11</v>
      </c>
      <c r="BN16" s="61" t="s">
        <v>3245</v>
      </c>
      <c r="BO16" s="61" t="s">
        <v>3224</v>
      </c>
      <c r="BP16" s="75" t="s">
        <v>1197</v>
      </c>
      <c r="BQ16" s="63" t="s">
        <v>1029</v>
      </c>
      <c r="BR16" s="61">
        <v>0.95</v>
      </c>
      <c r="BS16" s="61"/>
      <c r="BT16" s="61">
        <v>95</v>
      </c>
      <c r="BU16" s="61">
        <v>0.72</v>
      </c>
      <c r="BV16" s="61">
        <v>1.25</v>
      </c>
      <c r="BW16" s="61">
        <v>0.73</v>
      </c>
      <c r="BX16" s="61" t="s">
        <v>1791</v>
      </c>
      <c r="BY16" s="75" t="s">
        <v>10</v>
      </c>
      <c r="BZ16" s="62" t="s">
        <v>3247</v>
      </c>
      <c r="CA16" s="62" t="s">
        <v>3248</v>
      </c>
      <c r="CB16" s="62" t="s">
        <v>3249</v>
      </c>
      <c r="CC16" s="62" t="s">
        <v>11</v>
      </c>
      <c r="CD16" s="63" t="s">
        <v>10</v>
      </c>
      <c r="CE16" s="61"/>
      <c r="CF16" s="61"/>
      <c r="CG16" s="61"/>
      <c r="CH16" s="61"/>
    </row>
    <row r="17" spans="1:86" s="77" customFormat="1" ht="13.5" customHeight="1">
      <c r="A17" s="62">
        <v>82</v>
      </c>
      <c r="B17" s="62" t="s">
        <v>282</v>
      </c>
      <c r="C17" s="62" t="s">
        <v>244</v>
      </c>
      <c r="D17" s="63" t="s">
        <v>3231</v>
      </c>
      <c r="E17" s="61">
        <v>2018</v>
      </c>
      <c r="F17" s="61" t="s">
        <v>3232</v>
      </c>
      <c r="G17" s="61" t="s">
        <v>3233</v>
      </c>
      <c r="H17" s="78" t="s">
        <v>3214</v>
      </c>
      <c r="I17" s="61" t="s">
        <v>3215</v>
      </c>
      <c r="J17" s="61" t="s">
        <v>3234</v>
      </c>
      <c r="K17" s="61" t="s">
        <v>3235</v>
      </c>
      <c r="L17" s="63" t="s">
        <v>3236</v>
      </c>
      <c r="M17" s="75" t="s">
        <v>3237</v>
      </c>
      <c r="N17" s="61" t="s">
        <v>15</v>
      </c>
      <c r="O17" s="63" t="s">
        <v>5876</v>
      </c>
      <c r="P17" s="63" t="s">
        <v>5861</v>
      </c>
      <c r="Q17" s="61" t="s">
        <v>5600</v>
      </c>
      <c r="R17" s="61" t="s">
        <v>3255</v>
      </c>
      <c r="S17" s="61" t="s">
        <v>3256</v>
      </c>
      <c r="T17" s="61" t="str">
        <f>INDEX(Outcome_GWASs!I:I,MATCH(Kaitlin!S17,Outcome_GWASs!C:C,0))</f>
        <v>mean range: 25.5-76.4</v>
      </c>
      <c r="U17" s="61" t="str">
        <f>INDEX(Outcome_GWASs!H:H,MATCH(Kaitlin!S17,Outcome_GWASs!C:C,0))</f>
        <v>Both</v>
      </c>
      <c r="V17" s="61">
        <v>110347</v>
      </c>
      <c r="W17" s="61"/>
      <c r="X17" s="61">
        <f>INDEX(Outcome_GWASs!F:F,MATCH(Kaitlin!S17,Outcome_GWASs!C:C,0))</f>
        <v>110347</v>
      </c>
      <c r="Y17" s="61"/>
      <c r="Z17" s="61" t="s">
        <v>10</v>
      </c>
      <c r="AA17" s="61" t="s">
        <v>1005</v>
      </c>
      <c r="AB17" s="61" t="s">
        <v>1006</v>
      </c>
      <c r="AC17" s="76" t="s">
        <v>127</v>
      </c>
      <c r="AD17" s="61" t="s">
        <v>127</v>
      </c>
      <c r="AE17" s="61" t="s">
        <v>1139</v>
      </c>
      <c r="AF17" s="61" t="s">
        <v>3188</v>
      </c>
      <c r="AG17" s="61" t="s">
        <v>3240</v>
      </c>
      <c r="AH17" s="61" t="s">
        <v>11</v>
      </c>
      <c r="AI17" s="77">
        <f>INDEX(Exposure_GWASs!F:F,MATCH(Kaitlin!AE17,Exposure_GWASs!C:C,0))</f>
        <v>322154</v>
      </c>
      <c r="AJ17" s="61" t="s">
        <v>10</v>
      </c>
      <c r="AK17" s="61" t="s">
        <v>1005</v>
      </c>
      <c r="AL17" s="61" t="s">
        <v>3258</v>
      </c>
      <c r="AM17" s="61" t="s">
        <v>10</v>
      </c>
      <c r="AN17" s="61" t="s">
        <v>10</v>
      </c>
      <c r="AO17" s="61" t="s">
        <v>3242</v>
      </c>
      <c r="AP17" s="61" t="s">
        <v>3243</v>
      </c>
      <c r="AQ17" s="61" t="s">
        <v>138</v>
      </c>
      <c r="AR17" s="61" t="s">
        <v>11</v>
      </c>
      <c r="AS17" s="61" t="s">
        <v>10</v>
      </c>
      <c r="AT17" s="61" t="s">
        <v>11</v>
      </c>
      <c r="AU17" s="61" t="s">
        <v>10</v>
      </c>
      <c r="AV17" s="61">
        <v>77</v>
      </c>
      <c r="AW17" s="61" t="s">
        <v>10</v>
      </c>
      <c r="AX17" s="61">
        <f>INDEX(Exposure_GWASs!S:S,MATCH(Kaitlin!AE17,Exposure_GWASs!C:C,0))</f>
        <v>77</v>
      </c>
      <c r="AY17" s="61" t="s">
        <v>2544</v>
      </c>
      <c r="AZ17" s="61" t="s">
        <v>11</v>
      </c>
      <c r="BA17" s="61" t="s">
        <v>10</v>
      </c>
      <c r="BB17" s="61" t="s">
        <v>13</v>
      </c>
      <c r="BC17" s="62" t="s">
        <v>17</v>
      </c>
      <c r="BD17" s="62" t="s">
        <v>26</v>
      </c>
      <c r="BE17" s="62" t="s">
        <v>49</v>
      </c>
      <c r="BF17" s="62"/>
      <c r="BG17" s="62"/>
      <c r="BH17" s="61" t="s">
        <v>11</v>
      </c>
      <c r="BI17" s="61" t="s">
        <v>11</v>
      </c>
      <c r="BJ17" s="61" t="s">
        <v>3244</v>
      </c>
      <c r="BK17" s="61" t="s">
        <v>11</v>
      </c>
      <c r="BL17" s="61" t="s">
        <v>11</v>
      </c>
      <c r="BM17" s="61" t="s">
        <v>11</v>
      </c>
      <c r="BN17" s="61" t="s">
        <v>3245</v>
      </c>
      <c r="BO17" s="61" t="s">
        <v>3224</v>
      </c>
      <c r="BP17" s="75" t="s">
        <v>340</v>
      </c>
      <c r="BQ17" s="63" t="s">
        <v>1012</v>
      </c>
      <c r="BR17" s="61" t="s">
        <v>11</v>
      </c>
      <c r="BS17" s="61" t="s">
        <v>11</v>
      </c>
      <c r="BT17" s="61" t="s">
        <v>11</v>
      </c>
      <c r="BU17" s="61" t="s">
        <v>11</v>
      </c>
      <c r="BV17" s="61" t="s">
        <v>11</v>
      </c>
      <c r="BW17" s="61" t="s">
        <v>11</v>
      </c>
      <c r="BX17" s="61" t="s">
        <v>1791</v>
      </c>
      <c r="BY17" s="75" t="s">
        <v>10</v>
      </c>
      <c r="BZ17" s="62" t="s">
        <v>3247</v>
      </c>
      <c r="CA17" s="62" t="s">
        <v>3248</v>
      </c>
      <c r="CB17" s="62" t="s">
        <v>3249</v>
      </c>
      <c r="CC17" s="62" t="s">
        <v>11</v>
      </c>
      <c r="CD17" s="63" t="s">
        <v>10</v>
      </c>
      <c r="CE17" s="61"/>
      <c r="CF17" s="61"/>
      <c r="CG17" s="61"/>
      <c r="CH17" s="61"/>
    </row>
    <row r="18" spans="1:86" s="77" customFormat="1" ht="13.5" customHeight="1">
      <c r="A18" s="62">
        <v>82</v>
      </c>
      <c r="B18" s="62" t="s">
        <v>282</v>
      </c>
      <c r="C18" s="62" t="s">
        <v>244</v>
      </c>
      <c r="D18" s="63" t="s">
        <v>3231</v>
      </c>
      <c r="E18" s="61">
        <v>2018</v>
      </c>
      <c r="F18" s="61" t="s">
        <v>3232</v>
      </c>
      <c r="G18" s="61" t="s">
        <v>3233</v>
      </c>
      <c r="H18" s="78" t="s">
        <v>3214</v>
      </c>
      <c r="I18" s="61" t="s">
        <v>3215</v>
      </c>
      <c r="J18" s="61" t="s">
        <v>3234</v>
      </c>
      <c r="K18" s="61" t="s">
        <v>3235</v>
      </c>
      <c r="L18" s="63" t="s">
        <v>3236</v>
      </c>
      <c r="M18" s="75" t="s">
        <v>3237</v>
      </c>
      <c r="N18" s="61" t="s">
        <v>15</v>
      </c>
      <c r="O18" s="63" t="s">
        <v>5876</v>
      </c>
      <c r="P18" s="63" t="s">
        <v>5861</v>
      </c>
      <c r="Q18" s="61" t="s">
        <v>5600</v>
      </c>
      <c r="R18" s="61" t="s">
        <v>3255</v>
      </c>
      <c r="S18" s="61" t="s">
        <v>3256</v>
      </c>
      <c r="T18" s="61" t="str">
        <f>INDEX(Outcome_GWASs!I:I,MATCH(Kaitlin!S18,Outcome_GWASs!C:C,0))</f>
        <v>mean range: 25.5-76.4</v>
      </c>
      <c r="U18" s="61" t="str">
        <f>INDEX(Outcome_GWASs!H:H,MATCH(Kaitlin!S18,Outcome_GWASs!C:C,0))</f>
        <v>Both</v>
      </c>
      <c r="V18" s="61">
        <v>110347</v>
      </c>
      <c r="W18" s="61"/>
      <c r="X18" s="61">
        <f>INDEX(Outcome_GWASs!F:F,MATCH(Kaitlin!S18,Outcome_GWASs!C:C,0))</f>
        <v>110347</v>
      </c>
      <c r="Y18" s="61"/>
      <c r="Z18" s="61" t="s">
        <v>10</v>
      </c>
      <c r="AA18" s="61" t="s">
        <v>1005</v>
      </c>
      <c r="AB18" s="61" t="s">
        <v>1006</v>
      </c>
      <c r="AC18" s="76" t="s">
        <v>162</v>
      </c>
      <c r="AD18" s="61" t="s">
        <v>162</v>
      </c>
      <c r="AE18" s="61" t="s">
        <v>3260</v>
      </c>
      <c r="AF18" s="61" t="s">
        <v>3188</v>
      </c>
      <c r="AG18" s="61" t="s">
        <v>3250</v>
      </c>
      <c r="AH18" s="61" t="s">
        <v>11</v>
      </c>
      <c r="AI18" s="77">
        <f>INDEX(Exposure_GWASs!F:F,MATCH(Kaitlin!AE18,Exposure_GWASs!C:C,0))</f>
        <v>210023</v>
      </c>
      <c r="AJ18" s="61" t="s">
        <v>10</v>
      </c>
      <c r="AK18" s="61" t="s">
        <v>1005</v>
      </c>
      <c r="AL18" s="61" t="s">
        <v>3258</v>
      </c>
      <c r="AM18" s="61" t="s">
        <v>10</v>
      </c>
      <c r="AN18" s="61" t="s">
        <v>10</v>
      </c>
      <c r="AO18" s="61" t="s">
        <v>3252</v>
      </c>
      <c r="AP18" s="61" t="s">
        <v>3243</v>
      </c>
      <c r="AQ18" s="61" t="s">
        <v>138</v>
      </c>
      <c r="AR18" s="61" t="s">
        <v>11</v>
      </c>
      <c r="AS18" s="61" t="s">
        <v>10</v>
      </c>
      <c r="AT18" s="61" t="s">
        <v>11</v>
      </c>
      <c r="AU18" s="61" t="s">
        <v>10</v>
      </c>
      <c r="AV18" s="61">
        <v>39</v>
      </c>
      <c r="AW18" s="61" t="s">
        <v>10</v>
      </c>
      <c r="AX18" s="61">
        <f>INDEX(Exposure_GWASs!S:S,MATCH(Kaitlin!AE18,Exposure_GWASs!C:C,0))</f>
        <v>53</v>
      </c>
      <c r="AY18" s="61" t="s">
        <v>3253</v>
      </c>
      <c r="AZ18" s="61" t="s">
        <v>11</v>
      </c>
      <c r="BA18" s="61" t="s">
        <v>10</v>
      </c>
      <c r="BB18" s="61" t="s">
        <v>13</v>
      </c>
      <c r="BC18" s="62" t="s">
        <v>17</v>
      </c>
      <c r="BD18" s="62" t="s">
        <v>26</v>
      </c>
      <c r="BE18" s="62" t="s">
        <v>49</v>
      </c>
      <c r="BF18" s="62"/>
      <c r="BG18" s="62"/>
      <c r="BH18" s="61" t="s">
        <v>11</v>
      </c>
      <c r="BI18" s="61" t="s">
        <v>11</v>
      </c>
      <c r="BJ18" s="61" t="s">
        <v>3244</v>
      </c>
      <c r="BK18" s="61" t="s">
        <v>11</v>
      </c>
      <c r="BL18" s="61" t="s">
        <v>11</v>
      </c>
      <c r="BM18" s="61" t="s">
        <v>11</v>
      </c>
      <c r="BN18" s="61" t="s">
        <v>3245</v>
      </c>
      <c r="BO18" s="61" t="s">
        <v>3224</v>
      </c>
      <c r="BP18" s="75" t="s">
        <v>340</v>
      </c>
      <c r="BQ18" s="63" t="s">
        <v>1012</v>
      </c>
      <c r="BR18" s="61" t="s">
        <v>11</v>
      </c>
      <c r="BS18" s="61" t="s">
        <v>11</v>
      </c>
      <c r="BT18" s="61" t="s">
        <v>11</v>
      </c>
      <c r="BU18" s="61" t="s">
        <v>11</v>
      </c>
      <c r="BV18" s="61" t="s">
        <v>11</v>
      </c>
      <c r="BW18" s="61" t="s">
        <v>11</v>
      </c>
      <c r="BX18" s="61" t="s">
        <v>1791</v>
      </c>
      <c r="BY18" s="75" t="s">
        <v>10</v>
      </c>
      <c r="BZ18" s="62" t="s">
        <v>3247</v>
      </c>
      <c r="CA18" s="62" t="s">
        <v>3248</v>
      </c>
      <c r="CB18" s="62" t="s">
        <v>3249</v>
      </c>
      <c r="CC18" s="62" t="s">
        <v>11</v>
      </c>
      <c r="CD18" s="63" t="s">
        <v>10</v>
      </c>
      <c r="CE18" s="61"/>
      <c r="CF18" s="61"/>
      <c r="CG18" s="61"/>
      <c r="CH18" s="61"/>
    </row>
    <row r="19" spans="1:86" s="77" customFormat="1" ht="13.5" customHeight="1">
      <c r="A19" s="62">
        <v>83</v>
      </c>
      <c r="B19" s="62" t="s">
        <v>282</v>
      </c>
      <c r="C19" s="62" t="s">
        <v>244</v>
      </c>
      <c r="D19" s="63" t="s">
        <v>3261</v>
      </c>
      <c r="E19" s="61">
        <v>2018</v>
      </c>
      <c r="F19" s="61" t="s">
        <v>1051</v>
      </c>
      <c r="G19" s="61" t="s">
        <v>3262</v>
      </c>
      <c r="H19" s="77" t="s">
        <v>3263</v>
      </c>
      <c r="I19" s="79" t="s">
        <v>3264</v>
      </c>
      <c r="J19" s="125" t="s">
        <v>3265</v>
      </c>
      <c r="K19" s="79" t="s">
        <v>3266</v>
      </c>
      <c r="L19" s="63" t="s">
        <v>3267</v>
      </c>
      <c r="M19" s="75" t="s">
        <v>3268</v>
      </c>
      <c r="N19" s="61" t="s">
        <v>12</v>
      </c>
      <c r="O19" s="63" t="s">
        <v>5277</v>
      </c>
      <c r="P19" s="63" t="s">
        <v>5277</v>
      </c>
      <c r="Q19" s="61" t="s">
        <v>5602</v>
      </c>
      <c r="R19" s="61" t="s">
        <v>3269</v>
      </c>
      <c r="S19" s="61" t="s">
        <v>123</v>
      </c>
      <c r="T19" s="61" t="s">
        <v>1193</v>
      </c>
      <c r="U19" s="61" t="s">
        <v>140</v>
      </c>
      <c r="V19" s="61">
        <v>10897</v>
      </c>
      <c r="W19" s="61">
        <v>83811</v>
      </c>
      <c r="X19" s="61" t="s">
        <v>10</v>
      </c>
      <c r="Y19" s="61" t="s">
        <v>10</v>
      </c>
      <c r="Z19" s="61" t="s">
        <v>10</v>
      </c>
      <c r="AA19" s="61" t="s">
        <v>1059</v>
      </c>
      <c r="AB19" s="61" t="s">
        <v>3270</v>
      </c>
      <c r="AC19" s="76" t="s">
        <v>5524</v>
      </c>
      <c r="AD19" s="61" t="s">
        <v>3271</v>
      </c>
      <c r="AE19" s="61" t="s">
        <v>123</v>
      </c>
      <c r="AF19" s="61" t="s">
        <v>1193</v>
      </c>
      <c r="AG19" s="61" t="s">
        <v>483</v>
      </c>
      <c r="AH19" s="61" t="s">
        <v>10</v>
      </c>
      <c r="AI19" s="77" t="s">
        <v>10</v>
      </c>
      <c r="AJ19" s="79" t="s">
        <v>3272</v>
      </c>
      <c r="AK19" s="61" t="s">
        <v>1005</v>
      </c>
      <c r="AL19" s="61" t="s">
        <v>11</v>
      </c>
      <c r="AM19" s="61" t="s">
        <v>3273</v>
      </c>
      <c r="AN19" s="61" t="s">
        <v>10</v>
      </c>
      <c r="AO19" s="61" t="s">
        <v>10</v>
      </c>
      <c r="AP19" s="61" t="s">
        <v>11</v>
      </c>
      <c r="AQ19" s="61" t="s">
        <v>11</v>
      </c>
      <c r="AR19" s="61" t="s">
        <v>11</v>
      </c>
      <c r="AS19" s="61" t="s">
        <v>11</v>
      </c>
      <c r="AT19" s="61" t="s">
        <v>3274</v>
      </c>
      <c r="AU19" s="61" t="s">
        <v>10</v>
      </c>
      <c r="AV19" s="61" t="s">
        <v>10</v>
      </c>
      <c r="AW19" s="61" t="s">
        <v>3275</v>
      </c>
      <c r="AX19" s="61" t="s">
        <v>10</v>
      </c>
      <c r="AY19" s="61" t="s">
        <v>10</v>
      </c>
      <c r="AZ19" s="61" t="s">
        <v>11</v>
      </c>
      <c r="BA19" s="61" t="s">
        <v>10</v>
      </c>
      <c r="BB19" s="61" t="s">
        <v>25</v>
      </c>
      <c r="BC19" s="62"/>
      <c r="BD19" s="62"/>
      <c r="BE19" s="62"/>
      <c r="BF19" s="62"/>
      <c r="BG19" s="62"/>
      <c r="BH19" s="61" t="s">
        <v>10</v>
      </c>
      <c r="BI19" s="61" t="s">
        <v>3276</v>
      </c>
      <c r="BJ19" s="61" t="s">
        <v>3277</v>
      </c>
      <c r="BK19" s="61" t="s">
        <v>11</v>
      </c>
      <c r="BL19" s="61" t="s">
        <v>11</v>
      </c>
      <c r="BM19" s="61" t="s">
        <v>11</v>
      </c>
      <c r="BN19" s="61" t="s">
        <v>11</v>
      </c>
      <c r="BO19" s="61" t="s">
        <v>3278</v>
      </c>
      <c r="BP19" s="75" t="s">
        <v>1197</v>
      </c>
      <c r="BQ19" s="63" t="s">
        <v>1029</v>
      </c>
      <c r="BR19" s="61">
        <v>0.98</v>
      </c>
      <c r="BS19" s="61"/>
      <c r="BT19" s="61">
        <v>95</v>
      </c>
      <c r="BU19" s="61">
        <v>0.94</v>
      </c>
      <c r="BV19" s="61">
        <v>1.03</v>
      </c>
      <c r="BW19" s="61">
        <v>0.47</v>
      </c>
      <c r="BX19" s="61" t="s">
        <v>1791</v>
      </c>
      <c r="BY19" s="75" t="s">
        <v>10</v>
      </c>
      <c r="BZ19" s="80" t="s">
        <v>3279</v>
      </c>
      <c r="CA19" s="62" t="s">
        <v>3280</v>
      </c>
      <c r="CB19" s="62" t="s">
        <v>3281</v>
      </c>
      <c r="CC19" s="62" t="s">
        <v>11</v>
      </c>
      <c r="CD19" s="63" t="s">
        <v>10</v>
      </c>
      <c r="CE19" s="61"/>
      <c r="CF19" s="61"/>
      <c r="CG19" s="61"/>
      <c r="CH19" s="61"/>
    </row>
    <row r="20" spans="1:86" s="77" customFormat="1" ht="13.5" customHeight="1">
      <c r="A20" s="62">
        <v>84</v>
      </c>
      <c r="B20" s="62" t="s">
        <v>282</v>
      </c>
      <c r="C20" s="62" t="s">
        <v>244</v>
      </c>
      <c r="D20" s="63" t="s">
        <v>3282</v>
      </c>
      <c r="E20" s="61">
        <v>2011</v>
      </c>
      <c r="F20" s="61" t="s">
        <v>2085</v>
      </c>
      <c r="G20" s="61" t="s">
        <v>3283</v>
      </c>
      <c r="H20" s="75" t="s">
        <v>3284</v>
      </c>
      <c r="I20" s="61" t="s">
        <v>3285</v>
      </c>
      <c r="J20" s="61" t="s">
        <v>3286</v>
      </c>
      <c r="K20" s="61" t="s">
        <v>3287</v>
      </c>
      <c r="L20" s="63" t="s">
        <v>3288</v>
      </c>
      <c r="M20" s="75" t="s">
        <v>3289</v>
      </c>
      <c r="N20" s="61" t="s">
        <v>12</v>
      </c>
      <c r="O20" s="63" t="s">
        <v>5866</v>
      </c>
      <c r="P20" s="61" t="s">
        <v>5862</v>
      </c>
      <c r="Q20" s="61" t="s">
        <v>5601</v>
      </c>
      <c r="R20" s="61" t="s">
        <v>3290</v>
      </c>
      <c r="S20" s="61" t="s">
        <v>123</v>
      </c>
      <c r="T20" s="61" t="s">
        <v>3291</v>
      </c>
      <c r="U20" s="61" t="s">
        <v>140</v>
      </c>
      <c r="V20" s="61">
        <v>53221</v>
      </c>
      <c r="W20" s="61" t="s">
        <v>10</v>
      </c>
      <c r="X20" s="61" t="s">
        <v>10</v>
      </c>
      <c r="Y20" s="61" t="s">
        <v>10</v>
      </c>
      <c r="Z20" s="61" t="s">
        <v>10</v>
      </c>
      <c r="AA20" s="61" t="s">
        <v>1059</v>
      </c>
      <c r="AB20" s="61" t="s">
        <v>3292</v>
      </c>
      <c r="AC20" s="76" t="s">
        <v>127</v>
      </c>
      <c r="AD20" s="61" t="s">
        <v>127</v>
      </c>
      <c r="AE20" s="61" t="s">
        <v>123</v>
      </c>
      <c r="AF20" s="61" t="s">
        <v>3293</v>
      </c>
      <c r="AG20" s="61" t="s">
        <v>483</v>
      </c>
      <c r="AH20" s="61" t="s">
        <v>10</v>
      </c>
      <c r="AI20" s="77" t="s">
        <v>10</v>
      </c>
      <c r="AJ20" s="61" t="s">
        <v>3294</v>
      </c>
      <c r="AK20" s="61" t="s">
        <v>1005</v>
      </c>
      <c r="AL20" s="61" t="s">
        <v>3292</v>
      </c>
      <c r="AM20" s="61" t="s">
        <v>3295</v>
      </c>
      <c r="AN20" s="61" t="s">
        <v>10</v>
      </c>
      <c r="AO20" s="61" t="s">
        <v>10</v>
      </c>
      <c r="AP20" s="61" t="s">
        <v>11</v>
      </c>
      <c r="AQ20" s="61" t="s">
        <v>11</v>
      </c>
      <c r="AR20" s="61" t="s">
        <v>11</v>
      </c>
      <c r="AS20" s="61" t="s">
        <v>11</v>
      </c>
      <c r="AT20" s="61" t="s">
        <v>3274</v>
      </c>
      <c r="AU20" s="61" t="s">
        <v>3296</v>
      </c>
      <c r="AV20" s="61" t="s">
        <v>10</v>
      </c>
      <c r="AW20" s="61" t="s">
        <v>10</v>
      </c>
      <c r="AX20" s="61" t="s">
        <v>10</v>
      </c>
      <c r="AY20" s="61" t="s">
        <v>10</v>
      </c>
      <c r="AZ20" s="61" t="s">
        <v>11</v>
      </c>
      <c r="BA20" s="61" t="s">
        <v>10</v>
      </c>
      <c r="BB20" s="61" t="s">
        <v>22</v>
      </c>
      <c r="BC20" s="62"/>
      <c r="BD20" s="62"/>
      <c r="BE20" s="62"/>
      <c r="BF20" s="62"/>
      <c r="BG20" s="62"/>
      <c r="BH20" s="61" t="s">
        <v>11</v>
      </c>
      <c r="BI20" s="61" t="s">
        <v>3297</v>
      </c>
      <c r="BJ20" s="61" t="s">
        <v>3298</v>
      </c>
      <c r="BK20" s="61" t="s">
        <v>11</v>
      </c>
      <c r="BL20" s="61" t="s">
        <v>11</v>
      </c>
      <c r="BM20" s="61" t="s">
        <v>11</v>
      </c>
      <c r="BN20" s="61" t="s">
        <v>11</v>
      </c>
      <c r="BO20" s="61" t="s">
        <v>3299</v>
      </c>
      <c r="BP20" s="75" t="s">
        <v>1197</v>
      </c>
      <c r="BQ20" s="63" t="s">
        <v>1029</v>
      </c>
      <c r="BR20" s="61">
        <v>0.65</v>
      </c>
      <c r="BS20" s="61"/>
      <c r="BT20" s="61">
        <v>95</v>
      </c>
      <c r="BU20" s="61">
        <v>0.46</v>
      </c>
      <c r="BV20" s="61">
        <v>0.91</v>
      </c>
      <c r="BW20" s="61" t="s">
        <v>11</v>
      </c>
      <c r="BX20" s="61" t="s">
        <v>1791</v>
      </c>
      <c r="BY20" s="75" t="s">
        <v>10</v>
      </c>
      <c r="BZ20" s="62" t="s">
        <v>3300</v>
      </c>
      <c r="CA20" s="62" t="s">
        <v>3301</v>
      </c>
      <c r="CB20" s="62" t="s">
        <v>3302</v>
      </c>
      <c r="CC20" s="62" t="s">
        <v>11</v>
      </c>
      <c r="CD20" s="63" t="s">
        <v>10</v>
      </c>
      <c r="CE20" s="61"/>
      <c r="CF20" s="61"/>
      <c r="CG20" s="61"/>
      <c r="CH20" s="61"/>
    </row>
    <row r="21" spans="1:86" s="77" customFormat="1" ht="13.5" customHeight="1">
      <c r="A21" s="62">
        <v>84</v>
      </c>
      <c r="B21" s="62" t="s">
        <v>282</v>
      </c>
      <c r="C21" s="62" t="s">
        <v>244</v>
      </c>
      <c r="D21" s="63" t="s">
        <v>3282</v>
      </c>
      <c r="E21" s="61">
        <v>2011</v>
      </c>
      <c r="F21" s="61" t="s">
        <v>2085</v>
      </c>
      <c r="G21" s="61" t="s">
        <v>3283</v>
      </c>
      <c r="H21" s="75" t="s">
        <v>3284</v>
      </c>
      <c r="I21" s="61" t="s">
        <v>3285</v>
      </c>
      <c r="J21" s="61" t="s">
        <v>3286</v>
      </c>
      <c r="K21" s="61" t="s">
        <v>3287</v>
      </c>
      <c r="L21" s="63" t="s">
        <v>3288</v>
      </c>
      <c r="M21" s="75" t="s">
        <v>3289</v>
      </c>
      <c r="N21" s="61" t="s">
        <v>12</v>
      </c>
      <c r="O21" s="63" t="s">
        <v>5866</v>
      </c>
      <c r="P21" s="61" t="s">
        <v>5863</v>
      </c>
      <c r="Q21" s="61" t="s">
        <v>5601</v>
      </c>
      <c r="R21" s="61" t="s">
        <v>3303</v>
      </c>
      <c r="S21" s="61" t="s">
        <v>123</v>
      </c>
      <c r="T21" s="61" t="s">
        <v>3291</v>
      </c>
      <c r="U21" s="61" t="s">
        <v>140</v>
      </c>
      <c r="V21" s="61">
        <v>53221</v>
      </c>
      <c r="W21" s="61" t="s">
        <v>10</v>
      </c>
      <c r="X21" s="61" t="s">
        <v>10</v>
      </c>
      <c r="Y21" s="61" t="s">
        <v>10</v>
      </c>
      <c r="Z21" s="61" t="s">
        <v>10</v>
      </c>
      <c r="AA21" s="61" t="s">
        <v>1059</v>
      </c>
      <c r="AB21" s="61" t="s">
        <v>3292</v>
      </c>
      <c r="AC21" s="76" t="s">
        <v>127</v>
      </c>
      <c r="AD21" s="61" t="s">
        <v>127</v>
      </c>
      <c r="AE21" s="61" t="s">
        <v>123</v>
      </c>
      <c r="AF21" s="61" t="s">
        <v>3293</v>
      </c>
      <c r="AG21" s="61" t="s">
        <v>483</v>
      </c>
      <c r="AH21" s="61" t="s">
        <v>10</v>
      </c>
      <c r="AI21" s="77" t="s">
        <v>10</v>
      </c>
      <c r="AJ21" s="61" t="s">
        <v>3294</v>
      </c>
      <c r="AK21" s="61" t="s">
        <v>1005</v>
      </c>
      <c r="AL21" s="61" t="s">
        <v>3292</v>
      </c>
      <c r="AM21" s="61" t="s">
        <v>3295</v>
      </c>
      <c r="AN21" s="61" t="s">
        <v>10</v>
      </c>
      <c r="AO21" s="61" t="s">
        <v>10</v>
      </c>
      <c r="AP21" s="61" t="s">
        <v>11</v>
      </c>
      <c r="AQ21" s="61" t="s">
        <v>11</v>
      </c>
      <c r="AR21" s="61" t="s">
        <v>11</v>
      </c>
      <c r="AS21" s="61" t="s">
        <v>11</v>
      </c>
      <c r="AT21" s="61" t="s">
        <v>3274</v>
      </c>
      <c r="AU21" s="61" t="s">
        <v>3296</v>
      </c>
      <c r="AV21" s="61" t="s">
        <v>10</v>
      </c>
      <c r="AW21" s="61" t="s">
        <v>10</v>
      </c>
      <c r="AX21" s="61" t="s">
        <v>10</v>
      </c>
      <c r="AY21" s="61" t="s">
        <v>10</v>
      </c>
      <c r="AZ21" s="61" t="s">
        <v>11</v>
      </c>
      <c r="BA21" s="61" t="s">
        <v>10</v>
      </c>
      <c r="BB21" s="61" t="s">
        <v>22</v>
      </c>
      <c r="BC21" s="62"/>
      <c r="BD21" s="62"/>
      <c r="BE21" s="62"/>
      <c r="BF21" s="62"/>
      <c r="BG21" s="62"/>
      <c r="BH21" s="61" t="s">
        <v>11</v>
      </c>
      <c r="BI21" s="61" t="s">
        <v>3297</v>
      </c>
      <c r="BJ21" s="61" t="s">
        <v>3298</v>
      </c>
      <c r="BK21" s="61" t="s">
        <v>11</v>
      </c>
      <c r="BL21" s="61" t="s">
        <v>11</v>
      </c>
      <c r="BM21" s="61" t="s">
        <v>11</v>
      </c>
      <c r="BN21" s="61" t="s">
        <v>11</v>
      </c>
      <c r="BO21" s="61" t="s">
        <v>3299</v>
      </c>
      <c r="BP21" s="75" t="s">
        <v>1197</v>
      </c>
      <c r="BQ21" s="63" t="s">
        <v>1029</v>
      </c>
      <c r="BR21" s="61">
        <v>0.69</v>
      </c>
      <c r="BS21" s="61"/>
      <c r="BT21" s="61">
        <v>95</v>
      </c>
      <c r="BU21" s="61">
        <v>0.47</v>
      </c>
      <c r="BV21" s="61">
        <v>1.01</v>
      </c>
      <c r="BW21" s="61" t="s">
        <v>11</v>
      </c>
      <c r="BX21" s="61" t="s">
        <v>1791</v>
      </c>
      <c r="BY21" s="75" t="s">
        <v>10</v>
      </c>
      <c r="BZ21" s="62" t="s">
        <v>3300</v>
      </c>
      <c r="CA21" s="62" t="s">
        <v>3301</v>
      </c>
      <c r="CB21" s="62" t="s">
        <v>3302</v>
      </c>
      <c r="CC21" s="62" t="s">
        <v>11</v>
      </c>
      <c r="CD21" s="63" t="s">
        <v>10</v>
      </c>
      <c r="CE21" s="61"/>
      <c r="CF21" s="61"/>
      <c r="CG21" s="61"/>
      <c r="CH21" s="61"/>
    </row>
    <row r="22" spans="1:86" s="77" customFormat="1" ht="13.5" customHeight="1">
      <c r="A22" s="62">
        <v>84</v>
      </c>
      <c r="B22" s="62" t="s">
        <v>282</v>
      </c>
      <c r="C22" s="62" t="s">
        <v>244</v>
      </c>
      <c r="D22" s="63" t="s">
        <v>3282</v>
      </c>
      <c r="E22" s="61">
        <v>2011</v>
      </c>
      <c r="F22" s="61" t="s">
        <v>2085</v>
      </c>
      <c r="G22" s="61" t="s">
        <v>3283</v>
      </c>
      <c r="H22" s="75" t="s">
        <v>3284</v>
      </c>
      <c r="I22" s="61" t="s">
        <v>3285</v>
      </c>
      <c r="J22" s="61" t="s">
        <v>3286</v>
      </c>
      <c r="K22" s="61" t="s">
        <v>3287</v>
      </c>
      <c r="L22" s="63" t="s">
        <v>3288</v>
      </c>
      <c r="M22" s="75" t="s">
        <v>3289</v>
      </c>
      <c r="N22" s="61" t="s">
        <v>12</v>
      </c>
      <c r="O22" s="63" t="s">
        <v>5866</v>
      </c>
      <c r="P22" s="61" t="s">
        <v>5864</v>
      </c>
      <c r="Q22" s="61" t="s">
        <v>5601</v>
      </c>
      <c r="R22" s="61" t="s">
        <v>3304</v>
      </c>
      <c r="S22" s="61" t="s">
        <v>123</v>
      </c>
      <c r="T22" s="61" t="s">
        <v>3291</v>
      </c>
      <c r="U22" s="61" t="s">
        <v>140</v>
      </c>
      <c r="V22" s="61">
        <v>53221</v>
      </c>
      <c r="W22" s="61" t="s">
        <v>10</v>
      </c>
      <c r="X22" s="61" t="s">
        <v>10</v>
      </c>
      <c r="Y22" s="61" t="s">
        <v>10</v>
      </c>
      <c r="Z22" s="61" t="s">
        <v>10</v>
      </c>
      <c r="AA22" s="61" t="s">
        <v>1059</v>
      </c>
      <c r="AB22" s="61" t="s">
        <v>3292</v>
      </c>
      <c r="AC22" s="76" t="s">
        <v>127</v>
      </c>
      <c r="AD22" s="61" t="s">
        <v>127</v>
      </c>
      <c r="AE22" s="61" t="s">
        <v>123</v>
      </c>
      <c r="AF22" s="61" t="s">
        <v>3293</v>
      </c>
      <c r="AG22" s="61" t="s">
        <v>483</v>
      </c>
      <c r="AH22" s="61" t="s">
        <v>10</v>
      </c>
      <c r="AI22" s="77" t="s">
        <v>10</v>
      </c>
      <c r="AJ22" s="61" t="s">
        <v>3294</v>
      </c>
      <c r="AK22" s="61" t="s">
        <v>1005</v>
      </c>
      <c r="AL22" s="61" t="s">
        <v>3292</v>
      </c>
      <c r="AM22" s="61" t="s">
        <v>3295</v>
      </c>
      <c r="AN22" s="61" t="s">
        <v>10</v>
      </c>
      <c r="AO22" s="61" t="s">
        <v>10</v>
      </c>
      <c r="AP22" s="61" t="s">
        <v>11</v>
      </c>
      <c r="AQ22" s="61" t="s">
        <v>11</v>
      </c>
      <c r="AR22" s="61" t="s">
        <v>11</v>
      </c>
      <c r="AS22" s="61" t="s">
        <v>11</v>
      </c>
      <c r="AT22" s="61" t="s">
        <v>3274</v>
      </c>
      <c r="AU22" s="61" t="s">
        <v>3296</v>
      </c>
      <c r="AV22" s="61" t="s">
        <v>10</v>
      </c>
      <c r="AW22" s="61" t="s">
        <v>10</v>
      </c>
      <c r="AX22" s="61" t="s">
        <v>10</v>
      </c>
      <c r="AY22" s="61" t="s">
        <v>10</v>
      </c>
      <c r="AZ22" s="61" t="s">
        <v>11</v>
      </c>
      <c r="BA22" s="61" t="s">
        <v>10</v>
      </c>
      <c r="BB22" s="61" t="s">
        <v>22</v>
      </c>
      <c r="BC22" s="62"/>
      <c r="BD22" s="62"/>
      <c r="BE22" s="62"/>
      <c r="BF22" s="62"/>
      <c r="BG22" s="62"/>
      <c r="BH22" s="61" t="s">
        <v>11</v>
      </c>
      <c r="BI22" s="61" t="s">
        <v>3297</v>
      </c>
      <c r="BJ22" s="61" t="s">
        <v>3298</v>
      </c>
      <c r="BK22" s="61" t="s">
        <v>11</v>
      </c>
      <c r="BL22" s="61" t="s">
        <v>11</v>
      </c>
      <c r="BM22" s="61" t="s">
        <v>11</v>
      </c>
      <c r="BN22" s="61" t="s">
        <v>11</v>
      </c>
      <c r="BO22" s="61" t="s">
        <v>3299</v>
      </c>
      <c r="BP22" s="75" t="s">
        <v>1197</v>
      </c>
      <c r="BQ22" s="63" t="s">
        <v>1029</v>
      </c>
      <c r="BR22" s="61">
        <v>0.63</v>
      </c>
      <c r="BS22" s="61"/>
      <c r="BT22" s="61">
        <v>95</v>
      </c>
      <c r="BU22" s="61">
        <v>0.34</v>
      </c>
      <c r="BV22" s="61">
        <v>1.1499999999999999</v>
      </c>
      <c r="BW22" s="61" t="s">
        <v>11</v>
      </c>
      <c r="BX22" s="61" t="s">
        <v>1791</v>
      </c>
      <c r="BY22" s="75" t="s">
        <v>10</v>
      </c>
      <c r="BZ22" s="62" t="s">
        <v>3300</v>
      </c>
      <c r="CA22" s="62" t="s">
        <v>3301</v>
      </c>
      <c r="CB22" s="62" t="s">
        <v>3302</v>
      </c>
      <c r="CC22" s="62" t="s">
        <v>11</v>
      </c>
      <c r="CD22" s="63" t="s">
        <v>10</v>
      </c>
      <c r="CE22" s="61"/>
      <c r="CF22" s="61"/>
      <c r="CG22" s="61"/>
      <c r="CH22" s="61"/>
    </row>
    <row r="23" spans="1:86" s="77" customFormat="1" ht="13.5" customHeight="1">
      <c r="A23" s="62">
        <v>84</v>
      </c>
      <c r="B23" s="62" t="s">
        <v>282</v>
      </c>
      <c r="C23" s="62" t="s">
        <v>244</v>
      </c>
      <c r="D23" s="63" t="s">
        <v>3282</v>
      </c>
      <c r="E23" s="61">
        <v>2011</v>
      </c>
      <c r="F23" s="61" t="s">
        <v>2085</v>
      </c>
      <c r="G23" s="61" t="s">
        <v>3283</v>
      </c>
      <c r="H23" s="75" t="s">
        <v>3284</v>
      </c>
      <c r="I23" s="61" t="s">
        <v>3285</v>
      </c>
      <c r="J23" s="61" t="s">
        <v>3286</v>
      </c>
      <c r="K23" s="61" t="s">
        <v>3287</v>
      </c>
      <c r="L23" s="63" t="s">
        <v>3288</v>
      </c>
      <c r="M23" s="75" t="s">
        <v>3289</v>
      </c>
      <c r="N23" s="61" t="s">
        <v>12</v>
      </c>
      <c r="O23" s="63" t="s">
        <v>5866</v>
      </c>
      <c r="P23" s="61" t="s">
        <v>5865</v>
      </c>
      <c r="Q23" s="61" t="s">
        <v>5601</v>
      </c>
      <c r="R23" s="61" t="s">
        <v>3305</v>
      </c>
      <c r="S23" s="61" t="s">
        <v>123</v>
      </c>
      <c r="T23" s="61" t="s">
        <v>3291</v>
      </c>
      <c r="U23" s="61" t="s">
        <v>140</v>
      </c>
      <c r="V23" s="61">
        <v>53221</v>
      </c>
      <c r="W23" s="61" t="s">
        <v>10</v>
      </c>
      <c r="X23" s="61" t="s">
        <v>10</v>
      </c>
      <c r="Y23" s="61" t="s">
        <v>10</v>
      </c>
      <c r="Z23" s="61" t="s">
        <v>10</v>
      </c>
      <c r="AA23" s="61" t="s">
        <v>1059</v>
      </c>
      <c r="AB23" s="61" t="s">
        <v>3292</v>
      </c>
      <c r="AC23" s="76" t="s">
        <v>127</v>
      </c>
      <c r="AD23" s="61" t="s">
        <v>127</v>
      </c>
      <c r="AE23" s="61" t="s">
        <v>123</v>
      </c>
      <c r="AF23" s="61" t="s">
        <v>3293</v>
      </c>
      <c r="AG23" s="61" t="s">
        <v>483</v>
      </c>
      <c r="AH23" s="61" t="s">
        <v>10</v>
      </c>
      <c r="AI23" s="77" t="s">
        <v>10</v>
      </c>
      <c r="AJ23" s="61" t="s">
        <v>3294</v>
      </c>
      <c r="AK23" s="61" t="s">
        <v>1005</v>
      </c>
      <c r="AL23" s="61" t="s">
        <v>3292</v>
      </c>
      <c r="AM23" s="61" t="s">
        <v>3295</v>
      </c>
      <c r="AN23" s="61" t="s">
        <v>10</v>
      </c>
      <c r="AO23" s="61" t="s">
        <v>10</v>
      </c>
      <c r="AP23" s="61" t="s">
        <v>11</v>
      </c>
      <c r="AQ23" s="61" t="s">
        <v>11</v>
      </c>
      <c r="AR23" s="61" t="s">
        <v>11</v>
      </c>
      <c r="AS23" s="61" t="s">
        <v>11</v>
      </c>
      <c r="AT23" s="61" t="s">
        <v>3274</v>
      </c>
      <c r="AU23" s="61" t="s">
        <v>3296</v>
      </c>
      <c r="AV23" s="61" t="s">
        <v>10</v>
      </c>
      <c r="AW23" s="61" t="s">
        <v>10</v>
      </c>
      <c r="AX23" s="61" t="s">
        <v>10</v>
      </c>
      <c r="AY23" s="61" t="s">
        <v>10</v>
      </c>
      <c r="AZ23" s="61" t="s">
        <v>11</v>
      </c>
      <c r="BA23" s="61" t="s">
        <v>10</v>
      </c>
      <c r="BB23" s="61" t="s">
        <v>22</v>
      </c>
      <c r="BC23" s="62"/>
      <c r="BD23" s="62"/>
      <c r="BE23" s="62"/>
      <c r="BF23" s="62"/>
      <c r="BG23" s="62"/>
      <c r="BH23" s="61" t="s">
        <v>11</v>
      </c>
      <c r="BI23" s="61" t="s">
        <v>3297</v>
      </c>
      <c r="BJ23" s="61" t="s">
        <v>3298</v>
      </c>
      <c r="BK23" s="61" t="s">
        <v>11</v>
      </c>
      <c r="BL23" s="61" t="s">
        <v>11</v>
      </c>
      <c r="BM23" s="61" t="s">
        <v>11</v>
      </c>
      <c r="BN23" s="61" t="s">
        <v>11</v>
      </c>
      <c r="BO23" s="61" t="s">
        <v>3299</v>
      </c>
      <c r="BP23" s="75" t="s">
        <v>1197</v>
      </c>
      <c r="BQ23" s="63" t="s">
        <v>1029</v>
      </c>
      <c r="BR23" s="61">
        <v>0.56999999999999995</v>
      </c>
      <c r="BS23" s="61"/>
      <c r="BT23" s="61">
        <v>95</v>
      </c>
      <c r="BU23" s="61">
        <v>0.28999999999999998</v>
      </c>
      <c r="BV23" s="61">
        <v>1.1000000000000001</v>
      </c>
      <c r="BW23" s="61" t="s">
        <v>11</v>
      </c>
      <c r="BX23" s="61" t="s">
        <v>1791</v>
      </c>
      <c r="BY23" s="75" t="s">
        <v>10</v>
      </c>
      <c r="BZ23" s="62" t="s">
        <v>3300</v>
      </c>
      <c r="CA23" s="62" t="s">
        <v>3301</v>
      </c>
      <c r="CB23" s="62" t="s">
        <v>3302</v>
      </c>
      <c r="CC23" s="62" t="s">
        <v>11</v>
      </c>
      <c r="CD23" s="63" t="s">
        <v>10</v>
      </c>
      <c r="CE23" s="61"/>
      <c r="CF23" s="61"/>
      <c r="CG23" s="61"/>
      <c r="CH23" s="61"/>
    </row>
    <row r="24" spans="1:86" s="77" customFormat="1" ht="13.5" customHeight="1">
      <c r="A24" s="62">
        <v>84</v>
      </c>
      <c r="B24" s="62" t="s">
        <v>282</v>
      </c>
      <c r="C24" s="62" t="s">
        <v>244</v>
      </c>
      <c r="D24" s="63" t="s">
        <v>3282</v>
      </c>
      <c r="E24" s="61">
        <v>2011</v>
      </c>
      <c r="F24" s="61" t="s">
        <v>2085</v>
      </c>
      <c r="G24" s="61" t="s">
        <v>3283</v>
      </c>
      <c r="H24" s="75" t="s">
        <v>3284</v>
      </c>
      <c r="I24" s="61" t="s">
        <v>3285</v>
      </c>
      <c r="J24" s="61" t="s">
        <v>3286</v>
      </c>
      <c r="K24" s="61" t="s">
        <v>3287</v>
      </c>
      <c r="L24" s="63" t="s">
        <v>3288</v>
      </c>
      <c r="M24" s="75" t="s">
        <v>3289</v>
      </c>
      <c r="N24" s="61" t="s">
        <v>12</v>
      </c>
      <c r="O24" s="63" t="s">
        <v>5866</v>
      </c>
      <c r="P24" s="61" t="s">
        <v>5862</v>
      </c>
      <c r="Q24" s="61" t="s">
        <v>5601</v>
      </c>
      <c r="R24" s="61" t="s">
        <v>3290</v>
      </c>
      <c r="S24" s="61" t="s">
        <v>123</v>
      </c>
      <c r="T24" s="61" t="s">
        <v>3291</v>
      </c>
      <c r="U24" s="61" t="s">
        <v>140</v>
      </c>
      <c r="V24" s="61">
        <v>53221</v>
      </c>
      <c r="W24" s="61" t="s">
        <v>10</v>
      </c>
      <c r="X24" s="61" t="s">
        <v>10</v>
      </c>
      <c r="Y24" s="61" t="s">
        <v>10</v>
      </c>
      <c r="Z24" s="61" t="s">
        <v>10</v>
      </c>
      <c r="AA24" s="61" t="s">
        <v>1059</v>
      </c>
      <c r="AB24" s="61" t="s">
        <v>3292</v>
      </c>
      <c r="AC24" s="76" t="s">
        <v>160</v>
      </c>
      <c r="AD24" s="76" t="s">
        <v>160</v>
      </c>
      <c r="AE24" s="61" t="s">
        <v>123</v>
      </c>
      <c r="AF24" s="61" t="s">
        <v>3293</v>
      </c>
      <c r="AG24" s="61" t="s">
        <v>483</v>
      </c>
      <c r="AH24" s="61" t="s">
        <v>10</v>
      </c>
      <c r="AI24" s="77" t="s">
        <v>10</v>
      </c>
      <c r="AJ24" s="61" t="s">
        <v>3294</v>
      </c>
      <c r="AK24" s="61" t="s">
        <v>1005</v>
      </c>
      <c r="AL24" s="61" t="s">
        <v>3292</v>
      </c>
      <c r="AM24" s="61" t="s">
        <v>3295</v>
      </c>
      <c r="AN24" s="61" t="s">
        <v>10</v>
      </c>
      <c r="AO24" s="61" t="s">
        <v>10</v>
      </c>
      <c r="AP24" s="61" t="s">
        <v>11</v>
      </c>
      <c r="AQ24" s="61" t="s">
        <v>11</v>
      </c>
      <c r="AR24" s="61" t="s">
        <v>11</v>
      </c>
      <c r="AS24" s="61" t="s">
        <v>11</v>
      </c>
      <c r="AT24" s="61" t="s">
        <v>3274</v>
      </c>
      <c r="AU24" s="61" t="s">
        <v>3296</v>
      </c>
      <c r="AV24" s="61" t="s">
        <v>10</v>
      </c>
      <c r="AW24" s="61" t="s">
        <v>10</v>
      </c>
      <c r="AX24" s="61" t="s">
        <v>10</v>
      </c>
      <c r="AY24" s="61" t="s">
        <v>10</v>
      </c>
      <c r="AZ24" s="61" t="s">
        <v>11</v>
      </c>
      <c r="BA24" s="61" t="s">
        <v>10</v>
      </c>
      <c r="BB24" s="61" t="s">
        <v>22</v>
      </c>
      <c r="BC24" s="62"/>
      <c r="BD24" s="62"/>
      <c r="BE24" s="62"/>
      <c r="BF24" s="62"/>
      <c r="BG24" s="62"/>
      <c r="BH24" s="61" t="s">
        <v>11</v>
      </c>
      <c r="BI24" s="61" t="s">
        <v>3306</v>
      </c>
      <c r="BJ24" s="61" t="s">
        <v>3298</v>
      </c>
      <c r="BK24" s="61" t="s">
        <v>11</v>
      </c>
      <c r="BL24" s="61" t="s">
        <v>11</v>
      </c>
      <c r="BM24" s="61" t="s">
        <v>11</v>
      </c>
      <c r="BN24" s="61" t="s">
        <v>11</v>
      </c>
      <c r="BO24" s="61" t="s">
        <v>3299</v>
      </c>
      <c r="BP24" s="75" t="s">
        <v>1197</v>
      </c>
      <c r="BQ24" s="63" t="s">
        <v>1029</v>
      </c>
      <c r="BR24" s="61">
        <v>0.42</v>
      </c>
      <c r="BS24" s="61"/>
      <c r="BT24" s="61">
        <v>95</v>
      </c>
      <c r="BU24" s="61">
        <v>0.23</v>
      </c>
      <c r="BV24" s="61">
        <v>0.78</v>
      </c>
      <c r="BW24" s="61" t="s">
        <v>11</v>
      </c>
      <c r="BX24" s="61" t="s">
        <v>1791</v>
      </c>
      <c r="BY24" s="75" t="s">
        <v>10</v>
      </c>
      <c r="BZ24" s="62" t="s">
        <v>3300</v>
      </c>
      <c r="CA24" s="62" t="s">
        <v>3301</v>
      </c>
      <c r="CB24" s="62" t="s">
        <v>3302</v>
      </c>
      <c r="CC24" s="62" t="s">
        <v>11</v>
      </c>
      <c r="CD24" s="63" t="s">
        <v>10</v>
      </c>
      <c r="CE24" s="61"/>
      <c r="CF24" s="61"/>
      <c r="CG24" s="61"/>
      <c r="CH24" s="61"/>
    </row>
    <row r="25" spans="1:86" s="77" customFormat="1" ht="13.5" customHeight="1">
      <c r="A25" s="62">
        <v>84</v>
      </c>
      <c r="B25" s="62" t="s">
        <v>282</v>
      </c>
      <c r="C25" s="62" t="s">
        <v>244</v>
      </c>
      <c r="D25" s="63" t="s">
        <v>3282</v>
      </c>
      <c r="E25" s="61">
        <v>2011</v>
      </c>
      <c r="F25" s="61" t="s">
        <v>2085</v>
      </c>
      <c r="G25" s="61" t="s">
        <v>3283</v>
      </c>
      <c r="H25" s="75" t="s">
        <v>3284</v>
      </c>
      <c r="I25" s="61" t="s">
        <v>3285</v>
      </c>
      <c r="J25" s="61" t="s">
        <v>3286</v>
      </c>
      <c r="K25" s="61" t="s">
        <v>3287</v>
      </c>
      <c r="L25" s="63" t="s">
        <v>3288</v>
      </c>
      <c r="M25" s="75" t="s">
        <v>3289</v>
      </c>
      <c r="N25" s="61" t="s">
        <v>12</v>
      </c>
      <c r="O25" s="63" t="s">
        <v>5866</v>
      </c>
      <c r="P25" s="61" t="s">
        <v>5863</v>
      </c>
      <c r="Q25" s="61" t="s">
        <v>5601</v>
      </c>
      <c r="R25" s="61" t="s">
        <v>3303</v>
      </c>
      <c r="S25" s="61" t="s">
        <v>123</v>
      </c>
      <c r="T25" s="61" t="s">
        <v>3291</v>
      </c>
      <c r="U25" s="61" t="s">
        <v>140</v>
      </c>
      <c r="V25" s="61">
        <v>53221</v>
      </c>
      <c r="W25" s="61" t="s">
        <v>10</v>
      </c>
      <c r="X25" s="61" t="s">
        <v>10</v>
      </c>
      <c r="Y25" s="61" t="s">
        <v>10</v>
      </c>
      <c r="Z25" s="61" t="s">
        <v>10</v>
      </c>
      <c r="AA25" s="61" t="s">
        <v>1059</v>
      </c>
      <c r="AB25" s="61" t="s">
        <v>3292</v>
      </c>
      <c r="AC25" s="76" t="s">
        <v>160</v>
      </c>
      <c r="AD25" s="76" t="s">
        <v>160</v>
      </c>
      <c r="AE25" s="61" t="s">
        <v>123</v>
      </c>
      <c r="AF25" s="61" t="s">
        <v>3293</v>
      </c>
      <c r="AG25" s="61" t="s">
        <v>483</v>
      </c>
      <c r="AH25" s="61" t="s">
        <v>10</v>
      </c>
      <c r="AI25" s="77" t="s">
        <v>10</v>
      </c>
      <c r="AJ25" s="61" t="s">
        <v>3294</v>
      </c>
      <c r="AK25" s="61" t="s">
        <v>1005</v>
      </c>
      <c r="AL25" s="61" t="s">
        <v>3292</v>
      </c>
      <c r="AM25" s="61" t="s">
        <v>3295</v>
      </c>
      <c r="AN25" s="61" t="s">
        <v>10</v>
      </c>
      <c r="AO25" s="61" t="s">
        <v>10</v>
      </c>
      <c r="AP25" s="61" t="s">
        <v>11</v>
      </c>
      <c r="AQ25" s="61" t="s">
        <v>11</v>
      </c>
      <c r="AR25" s="61" t="s">
        <v>11</v>
      </c>
      <c r="AS25" s="61" t="s">
        <v>11</v>
      </c>
      <c r="AT25" s="61" t="s">
        <v>3274</v>
      </c>
      <c r="AU25" s="61" t="s">
        <v>3296</v>
      </c>
      <c r="AV25" s="61" t="s">
        <v>10</v>
      </c>
      <c r="AW25" s="61" t="s">
        <v>10</v>
      </c>
      <c r="AX25" s="61" t="s">
        <v>10</v>
      </c>
      <c r="AY25" s="61" t="s">
        <v>10</v>
      </c>
      <c r="AZ25" s="61" t="s">
        <v>11</v>
      </c>
      <c r="BA25" s="61" t="s">
        <v>10</v>
      </c>
      <c r="BB25" s="61" t="s">
        <v>22</v>
      </c>
      <c r="BC25" s="62"/>
      <c r="BD25" s="62"/>
      <c r="BE25" s="62"/>
      <c r="BF25" s="62"/>
      <c r="BG25" s="62"/>
      <c r="BH25" s="61" t="s">
        <v>11</v>
      </c>
      <c r="BI25" s="61" t="s">
        <v>3306</v>
      </c>
      <c r="BJ25" s="61" t="s">
        <v>3298</v>
      </c>
      <c r="BK25" s="61" t="s">
        <v>11</v>
      </c>
      <c r="BL25" s="61" t="s">
        <v>11</v>
      </c>
      <c r="BM25" s="61" t="s">
        <v>11</v>
      </c>
      <c r="BN25" s="61" t="s">
        <v>11</v>
      </c>
      <c r="BO25" s="61" t="s">
        <v>3299</v>
      </c>
      <c r="BP25" s="75" t="s">
        <v>1197</v>
      </c>
      <c r="BQ25" s="63" t="s">
        <v>1029</v>
      </c>
      <c r="BR25" s="61">
        <v>0.49</v>
      </c>
      <c r="BS25" s="61"/>
      <c r="BT25" s="61">
        <v>95</v>
      </c>
      <c r="BU25" s="61">
        <v>0.25</v>
      </c>
      <c r="BV25" s="61">
        <v>0.94</v>
      </c>
      <c r="BW25" s="61" t="s">
        <v>11</v>
      </c>
      <c r="BX25" s="61" t="s">
        <v>1791</v>
      </c>
      <c r="BY25" s="75" t="s">
        <v>10</v>
      </c>
      <c r="BZ25" s="62" t="s">
        <v>3300</v>
      </c>
      <c r="CA25" s="62" t="s">
        <v>3301</v>
      </c>
      <c r="CB25" s="62" t="s">
        <v>3302</v>
      </c>
      <c r="CC25" s="62" t="s">
        <v>11</v>
      </c>
      <c r="CD25" s="63" t="s">
        <v>10</v>
      </c>
      <c r="CE25" s="61"/>
      <c r="CF25" s="61"/>
      <c r="CG25" s="61"/>
      <c r="CH25" s="61"/>
    </row>
    <row r="26" spans="1:86" s="77" customFormat="1" ht="13.5" customHeight="1">
      <c r="A26" s="62">
        <v>84</v>
      </c>
      <c r="B26" s="62" t="s">
        <v>282</v>
      </c>
      <c r="C26" s="62" t="s">
        <v>244</v>
      </c>
      <c r="D26" s="63" t="s">
        <v>3282</v>
      </c>
      <c r="E26" s="61">
        <v>2011</v>
      </c>
      <c r="F26" s="61" t="s">
        <v>2085</v>
      </c>
      <c r="G26" s="61" t="s">
        <v>3283</v>
      </c>
      <c r="H26" s="75" t="s">
        <v>3284</v>
      </c>
      <c r="I26" s="61" t="s">
        <v>3285</v>
      </c>
      <c r="J26" s="61" t="s">
        <v>3286</v>
      </c>
      <c r="K26" s="61" t="s">
        <v>3287</v>
      </c>
      <c r="L26" s="63" t="s">
        <v>3288</v>
      </c>
      <c r="M26" s="75" t="s">
        <v>3289</v>
      </c>
      <c r="N26" s="61" t="s">
        <v>12</v>
      </c>
      <c r="O26" s="63" t="s">
        <v>5866</v>
      </c>
      <c r="P26" s="61" t="s">
        <v>5864</v>
      </c>
      <c r="Q26" s="61" t="s">
        <v>5601</v>
      </c>
      <c r="R26" s="61" t="s">
        <v>3304</v>
      </c>
      <c r="S26" s="61" t="s">
        <v>123</v>
      </c>
      <c r="T26" s="61" t="s">
        <v>3291</v>
      </c>
      <c r="U26" s="61" t="s">
        <v>140</v>
      </c>
      <c r="V26" s="61">
        <v>53221</v>
      </c>
      <c r="W26" s="61" t="s">
        <v>10</v>
      </c>
      <c r="X26" s="61" t="s">
        <v>10</v>
      </c>
      <c r="Y26" s="61" t="s">
        <v>10</v>
      </c>
      <c r="Z26" s="61" t="s">
        <v>10</v>
      </c>
      <c r="AA26" s="61" t="s">
        <v>1059</v>
      </c>
      <c r="AB26" s="61" t="s">
        <v>3292</v>
      </c>
      <c r="AC26" s="76" t="s">
        <v>160</v>
      </c>
      <c r="AD26" s="76" t="s">
        <v>160</v>
      </c>
      <c r="AE26" s="61" t="s">
        <v>123</v>
      </c>
      <c r="AF26" s="61" t="s">
        <v>3293</v>
      </c>
      <c r="AG26" s="61" t="s">
        <v>483</v>
      </c>
      <c r="AH26" s="61" t="s">
        <v>10</v>
      </c>
      <c r="AI26" s="77" t="s">
        <v>10</v>
      </c>
      <c r="AJ26" s="61" t="s">
        <v>3294</v>
      </c>
      <c r="AK26" s="61" t="s">
        <v>1005</v>
      </c>
      <c r="AL26" s="61" t="s">
        <v>3292</v>
      </c>
      <c r="AM26" s="61" t="s">
        <v>3295</v>
      </c>
      <c r="AN26" s="61" t="s">
        <v>10</v>
      </c>
      <c r="AO26" s="61" t="s">
        <v>10</v>
      </c>
      <c r="AP26" s="61" t="s">
        <v>11</v>
      </c>
      <c r="AQ26" s="61" t="s">
        <v>11</v>
      </c>
      <c r="AR26" s="61" t="s">
        <v>11</v>
      </c>
      <c r="AS26" s="61" t="s">
        <v>11</v>
      </c>
      <c r="AT26" s="61" t="s">
        <v>3274</v>
      </c>
      <c r="AU26" s="61" t="s">
        <v>3296</v>
      </c>
      <c r="AV26" s="61" t="s">
        <v>10</v>
      </c>
      <c r="AW26" s="61" t="s">
        <v>10</v>
      </c>
      <c r="AX26" s="61" t="s">
        <v>10</v>
      </c>
      <c r="AY26" s="61" t="s">
        <v>10</v>
      </c>
      <c r="AZ26" s="61" t="s">
        <v>11</v>
      </c>
      <c r="BA26" s="61" t="s">
        <v>10</v>
      </c>
      <c r="BB26" s="61" t="s">
        <v>22</v>
      </c>
      <c r="BC26" s="62"/>
      <c r="BD26" s="62"/>
      <c r="BE26" s="62"/>
      <c r="BF26" s="62"/>
      <c r="BG26" s="62"/>
      <c r="BH26" s="61" t="s">
        <v>11</v>
      </c>
      <c r="BI26" s="61" t="s">
        <v>3306</v>
      </c>
      <c r="BJ26" s="61" t="s">
        <v>3298</v>
      </c>
      <c r="BK26" s="61" t="s">
        <v>11</v>
      </c>
      <c r="BL26" s="61" t="s">
        <v>11</v>
      </c>
      <c r="BM26" s="61" t="s">
        <v>11</v>
      </c>
      <c r="BN26" s="61" t="s">
        <v>11</v>
      </c>
      <c r="BO26" s="61" t="s">
        <v>3299</v>
      </c>
      <c r="BP26" s="75" t="s">
        <v>1197</v>
      </c>
      <c r="BQ26" s="63" t="s">
        <v>1029</v>
      </c>
      <c r="BR26" s="61">
        <v>0.42</v>
      </c>
      <c r="BS26" s="61"/>
      <c r="BT26" s="61">
        <v>95</v>
      </c>
      <c r="BU26" s="61">
        <v>0.13</v>
      </c>
      <c r="BV26" s="61">
        <v>1.25</v>
      </c>
      <c r="BW26" s="61" t="s">
        <v>11</v>
      </c>
      <c r="BX26" s="61" t="s">
        <v>1791</v>
      </c>
      <c r="BY26" s="75" t="s">
        <v>10</v>
      </c>
      <c r="BZ26" s="62" t="s">
        <v>3300</v>
      </c>
      <c r="CA26" s="62" t="s">
        <v>3301</v>
      </c>
      <c r="CB26" s="62" t="s">
        <v>3302</v>
      </c>
      <c r="CC26" s="62" t="s">
        <v>11</v>
      </c>
      <c r="CD26" s="63" t="s">
        <v>10</v>
      </c>
      <c r="CE26" s="61"/>
      <c r="CF26" s="61"/>
      <c r="CG26" s="61"/>
      <c r="CH26" s="61"/>
    </row>
    <row r="27" spans="1:86" s="77" customFormat="1" ht="13.5" customHeight="1">
      <c r="A27" s="62">
        <v>84</v>
      </c>
      <c r="B27" s="62" t="s">
        <v>282</v>
      </c>
      <c r="C27" s="62" t="s">
        <v>244</v>
      </c>
      <c r="D27" s="63" t="s">
        <v>3282</v>
      </c>
      <c r="E27" s="61">
        <v>2011</v>
      </c>
      <c r="F27" s="61" t="s">
        <v>2085</v>
      </c>
      <c r="G27" s="61" t="s">
        <v>3283</v>
      </c>
      <c r="H27" s="75" t="s">
        <v>3284</v>
      </c>
      <c r="I27" s="61" t="s">
        <v>3285</v>
      </c>
      <c r="J27" s="61" t="s">
        <v>3286</v>
      </c>
      <c r="K27" s="61" t="s">
        <v>3287</v>
      </c>
      <c r="L27" s="63" t="s">
        <v>3288</v>
      </c>
      <c r="M27" s="75" t="s">
        <v>3289</v>
      </c>
      <c r="N27" s="61" t="s">
        <v>12</v>
      </c>
      <c r="O27" s="63" t="s">
        <v>5866</v>
      </c>
      <c r="P27" s="61" t="s">
        <v>5865</v>
      </c>
      <c r="Q27" s="61" t="s">
        <v>5601</v>
      </c>
      <c r="R27" s="61" t="s">
        <v>3305</v>
      </c>
      <c r="S27" s="61" t="s">
        <v>123</v>
      </c>
      <c r="T27" s="61" t="s">
        <v>3291</v>
      </c>
      <c r="U27" s="61" t="s">
        <v>140</v>
      </c>
      <c r="V27" s="61">
        <v>53221</v>
      </c>
      <c r="W27" s="61" t="s">
        <v>10</v>
      </c>
      <c r="X27" s="61" t="s">
        <v>10</v>
      </c>
      <c r="Y27" s="61" t="s">
        <v>10</v>
      </c>
      <c r="Z27" s="61" t="s">
        <v>10</v>
      </c>
      <c r="AA27" s="61" t="s">
        <v>1059</v>
      </c>
      <c r="AB27" s="61" t="s">
        <v>3292</v>
      </c>
      <c r="AC27" s="76" t="s">
        <v>160</v>
      </c>
      <c r="AD27" s="76" t="s">
        <v>160</v>
      </c>
      <c r="AE27" s="61" t="s">
        <v>123</v>
      </c>
      <c r="AF27" s="61" t="s">
        <v>3293</v>
      </c>
      <c r="AG27" s="61" t="s">
        <v>483</v>
      </c>
      <c r="AH27" s="61" t="s">
        <v>10</v>
      </c>
      <c r="AI27" s="77" t="s">
        <v>10</v>
      </c>
      <c r="AJ27" s="61" t="s">
        <v>3294</v>
      </c>
      <c r="AK27" s="61" t="s">
        <v>1005</v>
      </c>
      <c r="AL27" s="61" t="s">
        <v>3292</v>
      </c>
      <c r="AM27" s="61" t="s">
        <v>3295</v>
      </c>
      <c r="AN27" s="61" t="s">
        <v>10</v>
      </c>
      <c r="AO27" s="61" t="s">
        <v>10</v>
      </c>
      <c r="AP27" s="61" t="s">
        <v>11</v>
      </c>
      <c r="AQ27" s="61" t="s">
        <v>11</v>
      </c>
      <c r="AR27" s="61" t="s">
        <v>11</v>
      </c>
      <c r="AS27" s="61" t="s">
        <v>11</v>
      </c>
      <c r="AT27" s="61" t="s">
        <v>3274</v>
      </c>
      <c r="AU27" s="61" t="s">
        <v>3296</v>
      </c>
      <c r="AV27" s="61" t="s">
        <v>10</v>
      </c>
      <c r="AW27" s="61" t="s">
        <v>10</v>
      </c>
      <c r="AX27" s="61" t="s">
        <v>10</v>
      </c>
      <c r="AY27" s="61" t="s">
        <v>10</v>
      </c>
      <c r="AZ27" s="61" t="s">
        <v>11</v>
      </c>
      <c r="BA27" s="61" t="s">
        <v>10</v>
      </c>
      <c r="BB27" s="61" t="s">
        <v>22</v>
      </c>
      <c r="BC27" s="62"/>
      <c r="BD27" s="62"/>
      <c r="BE27" s="62"/>
      <c r="BF27" s="62"/>
      <c r="BG27" s="62"/>
      <c r="BH27" s="61" t="s">
        <v>11</v>
      </c>
      <c r="BI27" s="61" t="s">
        <v>3306</v>
      </c>
      <c r="BJ27" s="61" t="s">
        <v>3298</v>
      </c>
      <c r="BK27" s="61" t="s">
        <v>11</v>
      </c>
      <c r="BL27" s="61" t="s">
        <v>11</v>
      </c>
      <c r="BM27" s="61" t="s">
        <v>11</v>
      </c>
      <c r="BN27" s="61" t="s">
        <v>11</v>
      </c>
      <c r="BO27" s="61" t="s">
        <v>3299</v>
      </c>
      <c r="BP27" s="75" t="s">
        <v>1197</v>
      </c>
      <c r="BQ27" s="63" t="s">
        <v>1029</v>
      </c>
      <c r="BR27" s="61">
        <v>0.3</v>
      </c>
      <c r="BS27" s="61"/>
      <c r="BT27" s="61">
        <v>95</v>
      </c>
      <c r="BU27" s="61">
        <v>0.09</v>
      </c>
      <c r="BV27" s="61">
        <v>0.99</v>
      </c>
      <c r="BW27" s="61" t="s">
        <v>11</v>
      </c>
      <c r="BX27" s="61" t="s">
        <v>1791</v>
      </c>
      <c r="BY27" s="75" t="s">
        <v>10</v>
      </c>
      <c r="BZ27" s="62" t="s">
        <v>3300</v>
      </c>
      <c r="CA27" s="62" t="s">
        <v>3301</v>
      </c>
      <c r="CB27" s="62" t="s">
        <v>3302</v>
      </c>
      <c r="CC27" s="62" t="s">
        <v>11</v>
      </c>
      <c r="CD27" s="63" t="s">
        <v>10</v>
      </c>
      <c r="CE27" s="61"/>
      <c r="CF27" s="61"/>
      <c r="CG27" s="61"/>
      <c r="CH27" s="61"/>
    </row>
    <row r="28" spans="1:86" s="77" customFormat="1" ht="13.5" customHeight="1">
      <c r="A28" s="62">
        <v>84</v>
      </c>
      <c r="B28" s="62" t="s">
        <v>282</v>
      </c>
      <c r="C28" s="62" t="s">
        <v>244</v>
      </c>
      <c r="D28" s="63" t="s">
        <v>3282</v>
      </c>
      <c r="E28" s="61">
        <v>2011</v>
      </c>
      <c r="F28" s="61" t="s">
        <v>2085</v>
      </c>
      <c r="G28" s="61" t="s">
        <v>3283</v>
      </c>
      <c r="H28" s="75" t="s">
        <v>3284</v>
      </c>
      <c r="I28" s="61" t="s">
        <v>3285</v>
      </c>
      <c r="J28" s="61" t="s">
        <v>3286</v>
      </c>
      <c r="K28" s="61" t="s">
        <v>3287</v>
      </c>
      <c r="L28" s="63" t="s">
        <v>3288</v>
      </c>
      <c r="M28" s="75" t="s">
        <v>3289</v>
      </c>
      <c r="N28" s="61" t="s">
        <v>12</v>
      </c>
      <c r="O28" s="63" t="s">
        <v>5866</v>
      </c>
      <c r="P28" s="61" t="s">
        <v>5862</v>
      </c>
      <c r="Q28" s="61" t="s">
        <v>5601</v>
      </c>
      <c r="R28" s="61" t="s">
        <v>3290</v>
      </c>
      <c r="S28" s="61" t="s">
        <v>123</v>
      </c>
      <c r="T28" s="61" t="s">
        <v>3291</v>
      </c>
      <c r="U28" s="61" t="s">
        <v>140</v>
      </c>
      <c r="V28" s="61">
        <v>53221</v>
      </c>
      <c r="W28" s="61" t="s">
        <v>10</v>
      </c>
      <c r="X28" s="61" t="s">
        <v>10</v>
      </c>
      <c r="Y28" s="61" t="s">
        <v>10</v>
      </c>
      <c r="Z28" s="61" t="s">
        <v>10</v>
      </c>
      <c r="AA28" s="61" t="s">
        <v>1059</v>
      </c>
      <c r="AB28" s="61" t="s">
        <v>3292</v>
      </c>
      <c r="AC28" s="76" t="s">
        <v>127</v>
      </c>
      <c r="AD28" s="76" t="s">
        <v>127</v>
      </c>
      <c r="AE28" s="61" t="s">
        <v>123</v>
      </c>
      <c r="AF28" s="61" t="s">
        <v>3293</v>
      </c>
      <c r="AG28" s="61" t="s">
        <v>483</v>
      </c>
      <c r="AH28" s="61" t="s">
        <v>10</v>
      </c>
      <c r="AI28" s="77" t="s">
        <v>10</v>
      </c>
      <c r="AJ28" s="61" t="s">
        <v>3294</v>
      </c>
      <c r="AK28" s="61" t="s">
        <v>1005</v>
      </c>
      <c r="AL28" s="61" t="s">
        <v>3292</v>
      </c>
      <c r="AM28" s="61" t="s">
        <v>3295</v>
      </c>
      <c r="AN28" s="61" t="s">
        <v>10</v>
      </c>
      <c r="AO28" s="61" t="s">
        <v>10</v>
      </c>
      <c r="AP28" s="61" t="s">
        <v>11</v>
      </c>
      <c r="AQ28" s="61" t="s">
        <v>11</v>
      </c>
      <c r="AR28" s="61" t="s">
        <v>11</v>
      </c>
      <c r="AS28" s="61" t="s">
        <v>11</v>
      </c>
      <c r="AT28" s="61" t="s">
        <v>3274</v>
      </c>
      <c r="AU28" s="61" t="s">
        <v>3307</v>
      </c>
      <c r="AV28" s="61" t="s">
        <v>10</v>
      </c>
      <c r="AW28" s="61" t="s">
        <v>10</v>
      </c>
      <c r="AX28" s="61" t="s">
        <v>10</v>
      </c>
      <c r="AY28" s="61" t="s">
        <v>10</v>
      </c>
      <c r="AZ28" s="61" t="s">
        <v>11</v>
      </c>
      <c r="BA28" s="61" t="s">
        <v>10</v>
      </c>
      <c r="BB28" s="61" t="s">
        <v>22</v>
      </c>
      <c r="BC28" s="62"/>
      <c r="BD28" s="62"/>
      <c r="BE28" s="62"/>
      <c r="BF28" s="62"/>
      <c r="BG28" s="62"/>
      <c r="BH28" s="61" t="s">
        <v>11</v>
      </c>
      <c r="BI28" s="61" t="s">
        <v>3308</v>
      </c>
      <c r="BJ28" s="61" t="s">
        <v>3298</v>
      </c>
      <c r="BK28" s="61" t="s">
        <v>11</v>
      </c>
      <c r="BL28" s="61" t="s">
        <v>11</v>
      </c>
      <c r="BM28" s="61" t="s">
        <v>11</v>
      </c>
      <c r="BN28" s="61" t="s">
        <v>11</v>
      </c>
      <c r="BO28" s="61" t="s">
        <v>3299</v>
      </c>
      <c r="BP28" s="75" t="s">
        <v>1197</v>
      </c>
      <c r="BQ28" s="63" t="s">
        <v>1029</v>
      </c>
      <c r="BR28" s="61">
        <v>0.36</v>
      </c>
      <c r="BS28" s="61"/>
      <c r="BT28" s="61">
        <v>95</v>
      </c>
      <c r="BU28" s="61">
        <v>0.19</v>
      </c>
      <c r="BV28" s="61">
        <v>0.69</v>
      </c>
      <c r="BW28" s="61" t="s">
        <v>11</v>
      </c>
      <c r="BX28" s="61" t="s">
        <v>1791</v>
      </c>
      <c r="BY28" s="75" t="s">
        <v>10</v>
      </c>
      <c r="BZ28" s="62" t="s">
        <v>3300</v>
      </c>
      <c r="CA28" s="62" t="s">
        <v>3301</v>
      </c>
      <c r="CB28" s="62" t="s">
        <v>3302</v>
      </c>
      <c r="CC28" s="62" t="s">
        <v>11</v>
      </c>
      <c r="CD28" s="63" t="s">
        <v>10</v>
      </c>
      <c r="CE28" s="61"/>
      <c r="CF28" s="61"/>
      <c r="CG28" s="61"/>
      <c r="CH28" s="61"/>
    </row>
    <row r="29" spans="1:86" s="77" customFormat="1" ht="13.5" customHeight="1">
      <c r="A29" s="62">
        <v>84</v>
      </c>
      <c r="B29" s="62" t="s">
        <v>282</v>
      </c>
      <c r="C29" s="62" t="s">
        <v>244</v>
      </c>
      <c r="D29" s="63" t="s">
        <v>3282</v>
      </c>
      <c r="E29" s="61">
        <v>2011</v>
      </c>
      <c r="F29" s="61" t="s">
        <v>2085</v>
      </c>
      <c r="G29" s="61" t="s">
        <v>3283</v>
      </c>
      <c r="H29" s="75" t="s">
        <v>3284</v>
      </c>
      <c r="I29" s="61" t="s">
        <v>3285</v>
      </c>
      <c r="J29" s="61" t="s">
        <v>3286</v>
      </c>
      <c r="K29" s="61" t="s">
        <v>3287</v>
      </c>
      <c r="L29" s="63" t="s">
        <v>3288</v>
      </c>
      <c r="M29" s="75" t="s">
        <v>3289</v>
      </c>
      <c r="N29" s="61" t="s">
        <v>12</v>
      </c>
      <c r="O29" s="63" t="s">
        <v>5866</v>
      </c>
      <c r="P29" s="61" t="s">
        <v>5863</v>
      </c>
      <c r="Q29" s="61" t="s">
        <v>5601</v>
      </c>
      <c r="R29" s="61" t="s">
        <v>3303</v>
      </c>
      <c r="S29" s="61" t="s">
        <v>123</v>
      </c>
      <c r="T29" s="61" t="s">
        <v>3291</v>
      </c>
      <c r="U29" s="61" t="s">
        <v>140</v>
      </c>
      <c r="V29" s="61">
        <v>53221</v>
      </c>
      <c r="W29" s="61" t="s">
        <v>10</v>
      </c>
      <c r="X29" s="61" t="s">
        <v>10</v>
      </c>
      <c r="Y29" s="61" t="s">
        <v>10</v>
      </c>
      <c r="Z29" s="61" t="s">
        <v>10</v>
      </c>
      <c r="AA29" s="61" t="s">
        <v>1059</v>
      </c>
      <c r="AB29" s="61" t="s">
        <v>3292</v>
      </c>
      <c r="AC29" s="76" t="s">
        <v>127</v>
      </c>
      <c r="AD29" s="76" t="s">
        <v>127</v>
      </c>
      <c r="AE29" s="61" t="s">
        <v>123</v>
      </c>
      <c r="AF29" s="61" t="s">
        <v>3293</v>
      </c>
      <c r="AG29" s="61" t="s">
        <v>483</v>
      </c>
      <c r="AH29" s="61" t="s">
        <v>10</v>
      </c>
      <c r="AI29" s="77" t="s">
        <v>10</v>
      </c>
      <c r="AJ29" s="61" t="s">
        <v>3294</v>
      </c>
      <c r="AK29" s="61" t="s">
        <v>1005</v>
      </c>
      <c r="AL29" s="61" t="s">
        <v>3292</v>
      </c>
      <c r="AM29" s="61" t="s">
        <v>3295</v>
      </c>
      <c r="AN29" s="61" t="s">
        <v>10</v>
      </c>
      <c r="AO29" s="61" t="s">
        <v>10</v>
      </c>
      <c r="AP29" s="61" t="s">
        <v>11</v>
      </c>
      <c r="AQ29" s="61" t="s">
        <v>11</v>
      </c>
      <c r="AR29" s="61" t="s">
        <v>11</v>
      </c>
      <c r="AS29" s="61" t="s">
        <v>11</v>
      </c>
      <c r="AT29" s="61" t="s">
        <v>3274</v>
      </c>
      <c r="AU29" s="61" t="s">
        <v>3307</v>
      </c>
      <c r="AV29" s="61" t="s">
        <v>10</v>
      </c>
      <c r="AW29" s="61" t="s">
        <v>10</v>
      </c>
      <c r="AX29" s="61" t="s">
        <v>10</v>
      </c>
      <c r="AY29" s="61" t="s">
        <v>10</v>
      </c>
      <c r="AZ29" s="61" t="s">
        <v>11</v>
      </c>
      <c r="BA29" s="61" t="s">
        <v>10</v>
      </c>
      <c r="BB29" s="61" t="s">
        <v>22</v>
      </c>
      <c r="BC29" s="62"/>
      <c r="BD29" s="62"/>
      <c r="BE29" s="62"/>
      <c r="BF29" s="62"/>
      <c r="BG29" s="62"/>
      <c r="BH29" s="61" t="s">
        <v>11</v>
      </c>
      <c r="BI29" s="61" t="s">
        <v>3308</v>
      </c>
      <c r="BJ29" s="61" t="s">
        <v>3298</v>
      </c>
      <c r="BK29" s="61" t="s">
        <v>11</v>
      </c>
      <c r="BL29" s="61" t="s">
        <v>11</v>
      </c>
      <c r="BM29" s="61" t="s">
        <v>11</v>
      </c>
      <c r="BN29" s="61" t="s">
        <v>11</v>
      </c>
      <c r="BO29" s="61" t="s">
        <v>3299</v>
      </c>
      <c r="BP29" s="75" t="s">
        <v>1197</v>
      </c>
      <c r="BQ29" s="63" t="s">
        <v>1029</v>
      </c>
      <c r="BR29" s="61">
        <v>0.48</v>
      </c>
      <c r="BS29" s="61"/>
      <c r="BT29" s="61">
        <v>95</v>
      </c>
      <c r="BU29" s="61">
        <v>0.24</v>
      </c>
      <c r="BV29" s="61">
        <v>0.96</v>
      </c>
      <c r="BW29" s="61" t="s">
        <v>11</v>
      </c>
      <c r="BX29" s="61" t="s">
        <v>1791</v>
      </c>
      <c r="BY29" s="75" t="s">
        <v>10</v>
      </c>
      <c r="BZ29" s="62" t="s">
        <v>3300</v>
      </c>
      <c r="CA29" s="62" t="s">
        <v>3301</v>
      </c>
      <c r="CB29" s="62" t="s">
        <v>3302</v>
      </c>
      <c r="CC29" s="62" t="s">
        <v>11</v>
      </c>
      <c r="CD29" s="63" t="s">
        <v>10</v>
      </c>
      <c r="CE29" s="61"/>
      <c r="CF29" s="61"/>
      <c r="CG29" s="61"/>
      <c r="CH29" s="61"/>
    </row>
    <row r="30" spans="1:86" s="77" customFormat="1" ht="13.5" customHeight="1">
      <c r="A30" s="62">
        <v>84</v>
      </c>
      <c r="B30" s="62" t="s">
        <v>282</v>
      </c>
      <c r="C30" s="62" t="s">
        <v>244</v>
      </c>
      <c r="D30" s="63" t="s">
        <v>3282</v>
      </c>
      <c r="E30" s="61">
        <v>2011</v>
      </c>
      <c r="F30" s="61" t="s">
        <v>2085</v>
      </c>
      <c r="G30" s="61" t="s">
        <v>3283</v>
      </c>
      <c r="H30" s="75" t="s">
        <v>3284</v>
      </c>
      <c r="I30" s="61" t="s">
        <v>3285</v>
      </c>
      <c r="J30" s="61" t="s">
        <v>3286</v>
      </c>
      <c r="K30" s="61" t="s">
        <v>3287</v>
      </c>
      <c r="L30" s="63" t="s">
        <v>3288</v>
      </c>
      <c r="M30" s="75" t="s">
        <v>3289</v>
      </c>
      <c r="N30" s="61" t="s">
        <v>12</v>
      </c>
      <c r="O30" s="63" t="s">
        <v>5866</v>
      </c>
      <c r="P30" s="61" t="s">
        <v>5864</v>
      </c>
      <c r="Q30" s="61" t="s">
        <v>5601</v>
      </c>
      <c r="R30" s="61" t="s">
        <v>3304</v>
      </c>
      <c r="S30" s="61" t="s">
        <v>123</v>
      </c>
      <c r="T30" s="61" t="s">
        <v>3291</v>
      </c>
      <c r="U30" s="61" t="s">
        <v>140</v>
      </c>
      <c r="V30" s="61">
        <v>53221</v>
      </c>
      <c r="W30" s="61" t="s">
        <v>10</v>
      </c>
      <c r="X30" s="61" t="s">
        <v>10</v>
      </c>
      <c r="Y30" s="61" t="s">
        <v>10</v>
      </c>
      <c r="Z30" s="61" t="s">
        <v>10</v>
      </c>
      <c r="AA30" s="61" t="s">
        <v>1059</v>
      </c>
      <c r="AB30" s="61" t="s">
        <v>3292</v>
      </c>
      <c r="AC30" s="76" t="s">
        <v>127</v>
      </c>
      <c r="AD30" s="76" t="s">
        <v>127</v>
      </c>
      <c r="AE30" s="61" t="s">
        <v>123</v>
      </c>
      <c r="AF30" s="61" t="s">
        <v>3293</v>
      </c>
      <c r="AG30" s="61" t="s">
        <v>483</v>
      </c>
      <c r="AH30" s="61" t="s">
        <v>10</v>
      </c>
      <c r="AI30" s="77" t="s">
        <v>10</v>
      </c>
      <c r="AJ30" s="61" t="s">
        <v>3294</v>
      </c>
      <c r="AK30" s="61" t="s">
        <v>1005</v>
      </c>
      <c r="AL30" s="61" t="s">
        <v>3292</v>
      </c>
      <c r="AM30" s="61" t="s">
        <v>3295</v>
      </c>
      <c r="AN30" s="61" t="s">
        <v>10</v>
      </c>
      <c r="AO30" s="61" t="s">
        <v>10</v>
      </c>
      <c r="AP30" s="61" t="s">
        <v>11</v>
      </c>
      <c r="AQ30" s="61" t="s">
        <v>11</v>
      </c>
      <c r="AR30" s="61" t="s">
        <v>11</v>
      </c>
      <c r="AS30" s="61" t="s">
        <v>11</v>
      </c>
      <c r="AT30" s="61" t="s">
        <v>3274</v>
      </c>
      <c r="AU30" s="61" t="s">
        <v>3307</v>
      </c>
      <c r="AV30" s="61" t="s">
        <v>10</v>
      </c>
      <c r="AW30" s="61" t="s">
        <v>10</v>
      </c>
      <c r="AX30" s="61" t="s">
        <v>10</v>
      </c>
      <c r="AY30" s="61" t="s">
        <v>10</v>
      </c>
      <c r="AZ30" s="61" t="s">
        <v>11</v>
      </c>
      <c r="BA30" s="61" t="s">
        <v>10</v>
      </c>
      <c r="BB30" s="61" t="s">
        <v>22</v>
      </c>
      <c r="BC30" s="62"/>
      <c r="BD30" s="62"/>
      <c r="BE30" s="62"/>
      <c r="BF30" s="62"/>
      <c r="BG30" s="62"/>
      <c r="BH30" s="61" t="s">
        <v>11</v>
      </c>
      <c r="BI30" s="61" t="s">
        <v>3308</v>
      </c>
      <c r="BJ30" s="61" t="s">
        <v>3298</v>
      </c>
      <c r="BK30" s="61" t="s">
        <v>11</v>
      </c>
      <c r="BL30" s="61" t="s">
        <v>11</v>
      </c>
      <c r="BM30" s="61" t="s">
        <v>11</v>
      </c>
      <c r="BN30" s="61" t="s">
        <v>11</v>
      </c>
      <c r="BO30" s="61" t="s">
        <v>3299</v>
      </c>
      <c r="BP30" s="75" t="s">
        <v>1197</v>
      </c>
      <c r="BQ30" s="63" t="s">
        <v>1029</v>
      </c>
      <c r="BR30" s="61">
        <v>0.67</v>
      </c>
      <c r="BS30" s="61"/>
      <c r="BT30" s="61">
        <v>95</v>
      </c>
      <c r="BU30" s="61">
        <v>0.21</v>
      </c>
      <c r="BV30" s="61">
        <v>2.09</v>
      </c>
      <c r="BW30" s="61" t="s">
        <v>11</v>
      </c>
      <c r="BX30" s="61" t="s">
        <v>1791</v>
      </c>
      <c r="BY30" s="75" t="s">
        <v>10</v>
      </c>
      <c r="BZ30" s="62" t="s">
        <v>3300</v>
      </c>
      <c r="CA30" s="62" t="s">
        <v>3301</v>
      </c>
      <c r="CB30" s="62" t="s">
        <v>3302</v>
      </c>
      <c r="CC30" s="62" t="s">
        <v>11</v>
      </c>
      <c r="CD30" s="63" t="s">
        <v>10</v>
      </c>
      <c r="CE30" s="61"/>
      <c r="CF30" s="61"/>
      <c r="CG30" s="61"/>
      <c r="CH30" s="61"/>
    </row>
    <row r="31" spans="1:86" s="77" customFormat="1" ht="13.5" customHeight="1">
      <c r="A31" s="62">
        <v>84</v>
      </c>
      <c r="B31" s="62" t="s">
        <v>282</v>
      </c>
      <c r="C31" s="62" t="s">
        <v>244</v>
      </c>
      <c r="D31" s="63" t="s">
        <v>3282</v>
      </c>
      <c r="E31" s="61">
        <v>2011</v>
      </c>
      <c r="F31" s="61" t="s">
        <v>2085</v>
      </c>
      <c r="G31" s="61" t="s">
        <v>3283</v>
      </c>
      <c r="H31" s="75" t="s">
        <v>3284</v>
      </c>
      <c r="I31" s="61" t="s">
        <v>3285</v>
      </c>
      <c r="J31" s="61" t="s">
        <v>3286</v>
      </c>
      <c r="K31" s="61" t="s">
        <v>3287</v>
      </c>
      <c r="L31" s="63" t="s">
        <v>3288</v>
      </c>
      <c r="M31" s="75" t="s">
        <v>3289</v>
      </c>
      <c r="N31" s="61" t="s">
        <v>12</v>
      </c>
      <c r="O31" s="63" t="s">
        <v>5866</v>
      </c>
      <c r="P31" s="61" t="s">
        <v>5865</v>
      </c>
      <c r="Q31" s="61" t="s">
        <v>5601</v>
      </c>
      <c r="R31" s="61" t="s">
        <v>3305</v>
      </c>
      <c r="S31" s="61" t="s">
        <v>123</v>
      </c>
      <c r="T31" s="61" t="s">
        <v>3291</v>
      </c>
      <c r="U31" s="61" t="s">
        <v>140</v>
      </c>
      <c r="V31" s="61">
        <v>53221</v>
      </c>
      <c r="W31" s="61" t="s">
        <v>10</v>
      </c>
      <c r="X31" s="61" t="s">
        <v>10</v>
      </c>
      <c r="Y31" s="61" t="s">
        <v>10</v>
      </c>
      <c r="Z31" s="61" t="s">
        <v>10</v>
      </c>
      <c r="AA31" s="61" t="s">
        <v>1059</v>
      </c>
      <c r="AB31" s="61" t="s">
        <v>3292</v>
      </c>
      <c r="AC31" s="76" t="s">
        <v>127</v>
      </c>
      <c r="AD31" s="76" t="s">
        <v>127</v>
      </c>
      <c r="AE31" s="61" t="s">
        <v>123</v>
      </c>
      <c r="AF31" s="61" t="s">
        <v>3293</v>
      </c>
      <c r="AG31" s="61" t="s">
        <v>483</v>
      </c>
      <c r="AH31" s="61" t="s">
        <v>10</v>
      </c>
      <c r="AI31" s="77" t="s">
        <v>10</v>
      </c>
      <c r="AJ31" s="61" t="s">
        <v>3294</v>
      </c>
      <c r="AK31" s="61" t="s">
        <v>1005</v>
      </c>
      <c r="AL31" s="61" t="s">
        <v>3292</v>
      </c>
      <c r="AM31" s="61" t="s">
        <v>3295</v>
      </c>
      <c r="AN31" s="61" t="s">
        <v>10</v>
      </c>
      <c r="AO31" s="61" t="s">
        <v>10</v>
      </c>
      <c r="AP31" s="61" t="s">
        <v>11</v>
      </c>
      <c r="AQ31" s="61" t="s">
        <v>11</v>
      </c>
      <c r="AR31" s="61" t="s">
        <v>11</v>
      </c>
      <c r="AS31" s="61" t="s">
        <v>11</v>
      </c>
      <c r="AT31" s="61" t="s">
        <v>3274</v>
      </c>
      <c r="AU31" s="61" t="s">
        <v>3307</v>
      </c>
      <c r="AV31" s="61" t="s">
        <v>10</v>
      </c>
      <c r="AW31" s="61" t="s">
        <v>10</v>
      </c>
      <c r="AX31" s="61" t="s">
        <v>10</v>
      </c>
      <c r="AY31" s="61" t="s">
        <v>10</v>
      </c>
      <c r="AZ31" s="61" t="s">
        <v>11</v>
      </c>
      <c r="BA31" s="61" t="s">
        <v>10</v>
      </c>
      <c r="BB31" s="61" t="s">
        <v>22</v>
      </c>
      <c r="BC31" s="62"/>
      <c r="BD31" s="62"/>
      <c r="BE31" s="62"/>
      <c r="BF31" s="62"/>
      <c r="BG31" s="62"/>
      <c r="BH31" s="61" t="s">
        <v>11</v>
      </c>
      <c r="BI31" s="61" t="s">
        <v>3308</v>
      </c>
      <c r="BJ31" s="61" t="s">
        <v>3298</v>
      </c>
      <c r="BK31" s="61" t="s">
        <v>11</v>
      </c>
      <c r="BL31" s="61" t="s">
        <v>11</v>
      </c>
      <c r="BM31" s="61" t="s">
        <v>11</v>
      </c>
      <c r="BN31" s="61" t="s">
        <v>11</v>
      </c>
      <c r="BO31" s="61" t="s">
        <v>3299</v>
      </c>
      <c r="BP31" s="75" t="s">
        <v>1197</v>
      </c>
      <c r="BQ31" s="63" t="s">
        <v>1029</v>
      </c>
      <c r="BR31" s="61">
        <v>0.49</v>
      </c>
      <c r="BS31" s="61"/>
      <c r="BT31" s="61">
        <v>95</v>
      </c>
      <c r="BU31" s="61">
        <v>0.14000000000000001</v>
      </c>
      <c r="BV31" s="61">
        <v>1.7</v>
      </c>
      <c r="BW31" s="61" t="s">
        <v>11</v>
      </c>
      <c r="BX31" s="61" t="s">
        <v>1791</v>
      </c>
      <c r="BY31" s="75" t="s">
        <v>10</v>
      </c>
      <c r="BZ31" s="62" t="s">
        <v>3300</v>
      </c>
      <c r="CA31" s="62" t="s">
        <v>3301</v>
      </c>
      <c r="CB31" s="62" t="s">
        <v>3302</v>
      </c>
      <c r="CC31" s="62" t="s">
        <v>11</v>
      </c>
      <c r="CD31" s="63" t="s">
        <v>10</v>
      </c>
      <c r="CE31" s="61"/>
      <c r="CF31" s="61"/>
      <c r="CG31" s="61"/>
      <c r="CH31" s="61"/>
    </row>
    <row r="32" spans="1:86" s="77" customFormat="1" ht="13.5" customHeight="1">
      <c r="A32" s="62">
        <v>84</v>
      </c>
      <c r="B32" s="62" t="s">
        <v>282</v>
      </c>
      <c r="C32" s="62" t="s">
        <v>244</v>
      </c>
      <c r="D32" s="63" t="s">
        <v>3282</v>
      </c>
      <c r="E32" s="61">
        <v>2011</v>
      </c>
      <c r="F32" s="61" t="s">
        <v>2085</v>
      </c>
      <c r="G32" s="61" t="s">
        <v>3283</v>
      </c>
      <c r="H32" s="75" t="s">
        <v>3284</v>
      </c>
      <c r="I32" s="61" t="s">
        <v>3285</v>
      </c>
      <c r="J32" s="61" t="s">
        <v>3286</v>
      </c>
      <c r="K32" s="61" t="s">
        <v>3287</v>
      </c>
      <c r="L32" s="63" t="s">
        <v>3288</v>
      </c>
      <c r="M32" s="75" t="s">
        <v>3289</v>
      </c>
      <c r="N32" s="61" t="s">
        <v>12</v>
      </c>
      <c r="O32" s="63" t="s">
        <v>5866</v>
      </c>
      <c r="P32" s="61" t="s">
        <v>5862</v>
      </c>
      <c r="Q32" s="61" t="s">
        <v>5601</v>
      </c>
      <c r="R32" s="61" t="s">
        <v>3290</v>
      </c>
      <c r="S32" s="61" t="s">
        <v>123</v>
      </c>
      <c r="T32" s="61" t="s">
        <v>3291</v>
      </c>
      <c r="U32" s="61" t="s">
        <v>140</v>
      </c>
      <c r="V32" s="61">
        <v>53221</v>
      </c>
      <c r="W32" s="61" t="s">
        <v>10</v>
      </c>
      <c r="X32" s="61" t="s">
        <v>10</v>
      </c>
      <c r="Y32" s="61" t="s">
        <v>10</v>
      </c>
      <c r="Z32" s="61" t="s">
        <v>10</v>
      </c>
      <c r="AA32" s="61" t="s">
        <v>1059</v>
      </c>
      <c r="AB32" s="61" t="s">
        <v>3292</v>
      </c>
      <c r="AC32" s="76" t="s">
        <v>127</v>
      </c>
      <c r="AD32" s="76" t="s">
        <v>127</v>
      </c>
      <c r="AE32" s="61" t="s">
        <v>123</v>
      </c>
      <c r="AF32" s="61" t="s">
        <v>3293</v>
      </c>
      <c r="AG32" s="61" t="s">
        <v>483</v>
      </c>
      <c r="AH32" s="61" t="s">
        <v>10</v>
      </c>
      <c r="AI32" s="77" t="s">
        <v>10</v>
      </c>
      <c r="AJ32" s="61" t="s">
        <v>3294</v>
      </c>
      <c r="AK32" s="61" t="s">
        <v>1005</v>
      </c>
      <c r="AL32" s="61" t="s">
        <v>3292</v>
      </c>
      <c r="AM32" s="61" t="s">
        <v>3295</v>
      </c>
      <c r="AN32" s="61" t="s">
        <v>10</v>
      </c>
      <c r="AO32" s="61" t="s">
        <v>10</v>
      </c>
      <c r="AP32" s="61" t="s">
        <v>11</v>
      </c>
      <c r="AQ32" s="61" t="s">
        <v>11</v>
      </c>
      <c r="AR32" s="61" t="s">
        <v>11</v>
      </c>
      <c r="AS32" s="61" t="s">
        <v>11</v>
      </c>
      <c r="AT32" s="61" t="s">
        <v>3274</v>
      </c>
      <c r="AU32" s="61" t="s">
        <v>10</v>
      </c>
      <c r="AV32" s="61" t="s">
        <v>3309</v>
      </c>
      <c r="AW32" s="61" t="s">
        <v>10</v>
      </c>
      <c r="AX32" s="61" t="s">
        <v>10</v>
      </c>
      <c r="AY32" s="61" t="s">
        <v>10</v>
      </c>
      <c r="AZ32" s="61" t="s">
        <v>11</v>
      </c>
      <c r="BA32" s="61" t="s">
        <v>10</v>
      </c>
      <c r="BB32" s="61" t="s">
        <v>22</v>
      </c>
      <c r="BC32" s="62"/>
      <c r="BD32" s="62"/>
      <c r="BE32" s="62"/>
      <c r="BF32" s="62"/>
      <c r="BG32" s="62"/>
      <c r="BH32" s="61" t="s">
        <v>3310</v>
      </c>
      <c r="BI32" s="61" t="s">
        <v>3311</v>
      </c>
      <c r="BJ32" s="61" t="s">
        <v>3298</v>
      </c>
      <c r="BK32" s="61" t="s">
        <v>11</v>
      </c>
      <c r="BL32" s="61" t="s">
        <v>11</v>
      </c>
      <c r="BM32" s="61" t="s">
        <v>11</v>
      </c>
      <c r="BN32" s="61" t="s">
        <v>11</v>
      </c>
      <c r="BO32" s="61" t="s">
        <v>3299</v>
      </c>
      <c r="BP32" s="75" t="s">
        <v>1197</v>
      </c>
      <c r="BQ32" s="63" t="s">
        <v>1029</v>
      </c>
      <c r="BR32" s="61">
        <v>0.56999999999999995</v>
      </c>
      <c r="BS32" s="61"/>
      <c r="BT32" s="61">
        <v>95</v>
      </c>
      <c r="BU32" s="61">
        <v>0.42</v>
      </c>
      <c r="BV32" s="61">
        <v>0.77</v>
      </c>
      <c r="BW32" s="61" t="s">
        <v>11</v>
      </c>
      <c r="BX32" s="61" t="s">
        <v>1791</v>
      </c>
      <c r="BY32" s="75" t="s">
        <v>10</v>
      </c>
      <c r="BZ32" s="62" t="s">
        <v>3300</v>
      </c>
      <c r="CA32" s="62" t="s">
        <v>3301</v>
      </c>
      <c r="CB32" s="62" t="s">
        <v>3302</v>
      </c>
      <c r="CC32" s="62" t="s">
        <v>11</v>
      </c>
      <c r="CD32" s="63" t="s">
        <v>10</v>
      </c>
      <c r="CE32" s="61"/>
      <c r="CF32" s="61"/>
      <c r="CG32" s="61"/>
      <c r="CH32" s="61"/>
    </row>
    <row r="33" spans="1:86" s="77" customFormat="1" ht="13.5" customHeight="1">
      <c r="A33" s="62">
        <v>84</v>
      </c>
      <c r="B33" s="62" t="s">
        <v>282</v>
      </c>
      <c r="C33" s="62" t="s">
        <v>244</v>
      </c>
      <c r="D33" s="63" t="s">
        <v>3282</v>
      </c>
      <c r="E33" s="61">
        <v>2011</v>
      </c>
      <c r="F33" s="61" t="s">
        <v>2085</v>
      </c>
      <c r="G33" s="61" t="s">
        <v>3283</v>
      </c>
      <c r="H33" s="75" t="s">
        <v>3284</v>
      </c>
      <c r="I33" s="61" t="s">
        <v>3285</v>
      </c>
      <c r="J33" s="61" t="s">
        <v>3286</v>
      </c>
      <c r="K33" s="61" t="s">
        <v>3287</v>
      </c>
      <c r="L33" s="63" t="s">
        <v>3288</v>
      </c>
      <c r="M33" s="75" t="s">
        <v>3289</v>
      </c>
      <c r="N33" s="61" t="s">
        <v>12</v>
      </c>
      <c r="O33" s="63" t="s">
        <v>5866</v>
      </c>
      <c r="P33" s="61" t="s">
        <v>5863</v>
      </c>
      <c r="Q33" s="61" t="s">
        <v>5601</v>
      </c>
      <c r="R33" s="61" t="s">
        <v>3303</v>
      </c>
      <c r="S33" s="61" t="s">
        <v>123</v>
      </c>
      <c r="T33" s="61" t="s">
        <v>3291</v>
      </c>
      <c r="U33" s="61" t="s">
        <v>140</v>
      </c>
      <c r="V33" s="61">
        <v>53221</v>
      </c>
      <c r="W33" s="61" t="s">
        <v>10</v>
      </c>
      <c r="X33" s="61" t="s">
        <v>10</v>
      </c>
      <c r="Y33" s="61" t="s">
        <v>10</v>
      </c>
      <c r="Z33" s="61" t="s">
        <v>10</v>
      </c>
      <c r="AA33" s="61" t="s">
        <v>1059</v>
      </c>
      <c r="AB33" s="61" t="s">
        <v>3292</v>
      </c>
      <c r="AC33" s="76" t="s">
        <v>127</v>
      </c>
      <c r="AD33" s="76" t="s">
        <v>127</v>
      </c>
      <c r="AE33" s="61" t="s">
        <v>123</v>
      </c>
      <c r="AF33" s="61" t="s">
        <v>3293</v>
      </c>
      <c r="AG33" s="61" t="s">
        <v>483</v>
      </c>
      <c r="AH33" s="61" t="s">
        <v>10</v>
      </c>
      <c r="AI33" s="77" t="s">
        <v>10</v>
      </c>
      <c r="AJ33" s="61" t="s">
        <v>3294</v>
      </c>
      <c r="AK33" s="61" t="s">
        <v>1005</v>
      </c>
      <c r="AL33" s="61" t="s">
        <v>3292</v>
      </c>
      <c r="AM33" s="61" t="s">
        <v>3295</v>
      </c>
      <c r="AN33" s="61" t="s">
        <v>10</v>
      </c>
      <c r="AO33" s="61" t="s">
        <v>10</v>
      </c>
      <c r="AP33" s="61" t="s">
        <v>11</v>
      </c>
      <c r="AQ33" s="61" t="s">
        <v>11</v>
      </c>
      <c r="AR33" s="61" t="s">
        <v>11</v>
      </c>
      <c r="AS33" s="61" t="s">
        <v>11</v>
      </c>
      <c r="AT33" s="61" t="s">
        <v>3274</v>
      </c>
      <c r="AU33" s="61" t="s">
        <v>10</v>
      </c>
      <c r="AV33" s="61" t="s">
        <v>3309</v>
      </c>
      <c r="AW33" s="61" t="s">
        <v>10</v>
      </c>
      <c r="AX33" s="61" t="s">
        <v>10</v>
      </c>
      <c r="AY33" s="61" t="s">
        <v>10</v>
      </c>
      <c r="AZ33" s="61" t="s">
        <v>11</v>
      </c>
      <c r="BA33" s="61" t="s">
        <v>10</v>
      </c>
      <c r="BB33" s="61" t="s">
        <v>22</v>
      </c>
      <c r="BC33" s="62"/>
      <c r="BD33" s="62"/>
      <c r="BE33" s="62"/>
      <c r="BF33" s="62"/>
      <c r="BG33" s="62"/>
      <c r="BH33" s="61" t="s">
        <v>3310</v>
      </c>
      <c r="BI33" s="61" t="s">
        <v>3311</v>
      </c>
      <c r="BJ33" s="61" t="s">
        <v>3298</v>
      </c>
      <c r="BK33" s="61" t="s">
        <v>11</v>
      </c>
      <c r="BL33" s="61" t="s">
        <v>11</v>
      </c>
      <c r="BM33" s="61" t="s">
        <v>11</v>
      </c>
      <c r="BN33" s="61" t="s">
        <v>11</v>
      </c>
      <c r="BO33" s="61" t="s">
        <v>3299</v>
      </c>
      <c r="BP33" s="75" t="s">
        <v>1197</v>
      </c>
      <c r="BQ33" s="63" t="s">
        <v>1029</v>
      </c>
      <c r="BR33" s="61">
        <v>0.64</v>
      </c>
      <c r="BS33" s="61"/>
      <c r="BT33" s="61">
        <v>95</v>
      </c>
      <c r="BU33" s="61">
        <v>0.46</v>
      </c>
      <c r="BV33" s="61">
        <v>0.89</v>
      </c>
      <c r="BW33" s="61" t="s">
        <v>11</v>
      </c>
      <c r="BX33" s="61" t="s">
        <v>1791</v>
      </c>
      <c r="BY33" s="75" t="s">
        <v>10</v>
      </c>
      <c r="BZ33" s="62" t="s">
        <v>3300</v>
      </c>
      <c r="CA33" s="62" t="s">
        <v>3301</v>
      </c>
      <c r="CB33" s="62" t="s">
        <v>3302</v>
      </c>
      <c r="CC33" s="62" t="s">
        <v>11</v>
      </c>
      <c r="CD33" s="63" t="s">
        <v>10</v>
      </c>
      <c r="CE33" s="61"/>
      <c r="CF33" s="61"/>
      <c r="CG33" s="61"/>
      <c r="CH33" s="61"/>
    </row>
    <row r="34" spans="1:86" s="77" customFormat="1" ht="13.5" customHeight="1">
      <c r="A34" s="62">
        <v>84</v>
      </c>
      <c r="B34" s="62" t="s">
        <v>282</v>
      </c>
      <c r="C34" s="62" t="s">
        <v>244</v>
      </c>
      <c r="D34" s="63" t="s">
        <v>3282</v>
      </c>
      <c r="E34" s="61">
        <v>2011</v>
      </c>
      <c r="F34" s="61" t="s">
        <v>2085</v>
      </c>
      <c r="G34" s="61" t="s">
        <v>3283</v>
      </c>
      <c r="H34" s="75" t="s">
        <v>3284</v>
      </c>
      <c r="I34" s="61" t="s">
        <v>3285</v>
      </c>
      <c r="J34" s="61" t="s">
        <v>3286</v>
      </c>
      <c r="K34" s="61" t="s">
        <v>3287</v>
      </c>
      <c r="L34" s="63" t="s">
        <v>3288</v>
      </c>
      <c r="M34" s="75" t="s">
        <v>3289</v>
      </c>
      <c r="N34" s="61" t="s">
        <v>12</v>
      </c>
      <c r="O34" s="63" t="s">
        <v>5866</v>
      </c>
      <c r="P34" s="61" t="s">
        <v>5864</v>
      </c>
      <c r="Q34" s="61" t="s">
        <v>5601</v>
      </c>
      <c r="R34" s="61" t="s">
        <v>3304</v>
      </c>
      <c r="S34" s="61" t="s">
        <v>123</v>
      </c>
      <c r="T34" s="61" t="s">
        <v>3291</v>
      </c>
      <c r="U34" s="61" t="s">
        <v>140</v>
      </c>
      <c r="V34" s="61">
        <v>53221</v>
      </c>
      <c r="W34" s="61" t="s">
        <v>10</v>
      </c>
      <c r="X34" s="61" t="s">
        <v>10</v>
      </c>
      <c r="Y34" s="61" t="s">
        <v>10</v>
      </c>
      <c r="Z34" s="61" t="s">
        <v>10</v>
      </c>
      <c r="AA34" s="61" t="s">
        <v>1059</v>
      </c>
      <c r="AB34" s="61" t="s">
        <v>3292</v>
      </c>
      <c r="AC34" s="76" t="s">
        <v>127</v>
      </c>
      <c r="AD34" s="76" t="s">
        <v>127</v>
      </c>
      <c r="AE34" s="61" t="s">
        <v>123</v>
      </c>
      <c r="AF34" s="61" t="s">
        <v>3293</v>
      </c>
      <c r="AG34" s="61" t="s">
        <v>483</v>
      </c>
      <c r="AH34" s="61" t="s">
        <v>10</v>
      </c>
      <c r="AI34" s="77" t="s">
        <v>10</v>
      </c>
      <c r="AJ34" s="61" t="s">
        <v>3294</v>
      </c>
      <c r="AK34" s="61" t="s">
        <v>1005</v>
      </c>
      <c r="AL34" s="61" t="s">
        <v>3292</v>
      </c>
      <c r="AM34" s="61" t="s">
        <v>3295</v>
      </c>
      <c r="AN34" s="61" t="s">
        <v>10</v>
      </c>
      <c r="AO34" s="61" t="s">
        <v>10</v>
      </c>
      <c r="AP34" s="61" t="s">
        <v>11</v>
      </c>
      <c r="AQ34" s="61" t="s">
        <v>11</v>
      </c>
      <c r="AR34" s="61" t="s">
        <v>11</v>
      </c>
      <c r="AS34" s="61" t="s">
        <v>11</v>
      </c>
      <c r="AT34" s="61" t="s">
        <v>3274</v>
      </c>
      <c r="AU34" s="61" t="s">
        <v>10</v>
      </c>
      <c r="AV34" s="61" t="s">
        <v>3309</v>
      </c>
      <c r="AW34" s="61" t="s">
        <v>10</v>
      </c>
      <c r="AX34" s="61" t="s">
        <v>10</v>
      </c>
      <c r="AY34" s="61" t="s">
        <v>10</v>
      </c>
      <c r="AZ34" s="61" t="s">
        <v>11</v>
      </c>
      <c r="BA34" s="61" t="s">
        <v>10</v>
      </c>
      <c r="BB34" s="61" t="s">
        <v>22</v>
      </c>
      <c r="BC34" s="62"/>
      <c r="BD34" s="62"/>
      <c r="BE34" s="62"/>
      <c r="BF34" s="62"/>
      <c r="BG34" s="62"/>
      <c r="BH34" s="61" t="s">
        <v>3310</v>
      </c>
      <c r="BI34" s="61" t="s">
        <v>3311</v>
      </c>
      <c r="BJ34" s="61" t="s">
        <v>3298</v>
      </c>
      <c r="BK34" s="61" t="s">
        <v>11</v>
      </c>
      <c r="BL34" s="61" t="s">
        <v>11</v>
      </c>
      <c r="BM34" s="61" t="s">
        <v>11</v>
      </c>
      <c r="BN34" s="61" t="s">
        <v>11</v>
      </c>
      <c r="BO34" s="61" t="s">
        <v>3299</v>
      </c>
      <c r="BP34" s="75" t="s">
        <v>1197</v>
      </c>
      <c r="BQ34" s="63" t="s">
        <v>1029</v>
      </c>
      <c r="BR34" s="61">
        <v>0.63</v>
      </c>
      <c r="BS34" s="61"/>
      <c r="BT34" s="61">
        <v>95</v>
      </c>
      <c r="BU34" s="61">
        <v>0.37</v>
      </c>
      <c r="BV34" s="61">
        <v>1.08</v>
      </c>
      <c r="BW34" s="61" t="s">
        <v>11</v>
      </c>
      <c r="BX34" s="61" t="s">
        <v>1791</v>
      </c>
      <c r="BY34" s="75" t="s">
        <v>10</v>
      </c>
      <c r="BZ34" s="62" t="s">
        <v>3300</v>
      </c>
      <c r="CA34" s="62" t="s">
        <v>3301</v>
      </c>
      <c r="CB34" s="62" t="s">
        <v>3302</v>
      </c>
      <c r="CC34" s="62" t="s">
        <v>11</v>
      </c>
      <c r="CD34" s="63" t="s">
        <v>10</v>
      </c>
      <c r="CE34" s="61"/>
      <c r="CF34" s="61"/>
      <c r="CG34" s="61"/>
      <c r="CH34" s="61"/>
    </row>
    <row r="35" spans="1:86" s="77" customFormat="1" ht="13.5" customHeight="1">
      <c r="A35" s="62">
        <v>84</v>
      </c>
      <c r="B35" s="62" t="s">
        <v>282</v>
      </c>
      <c r="C35" s="62" t="s">
        <v>244</v>
      </c>
      <c r="D35" s="63" t="s">
        <v>3282</v>
      </c>
      <c r="E35" s="61">
        <v>2011</v>
      </c>
      <c r="F35" s="61" t="s">
        <v>2085</v>
      </c>
      <c r="G35" s="61" t="s">
        <v>3283</v>
      </c>
      <c r="H35" s="75" t="s">
        <v>3284</v>
      </c>
      <c r="I35" s="61" t="s">
        <v>3285</v>
      </c>
      <c r="J35" s="61" t="s">
        <v>3286</v>
      </c>
      <c r="K35" s="61" t="s">
        <v>3287</v>
      </c>
      <c r="L35" s="63" t="s">
        <v>3288</v>
      </c>
      <c r="M35" s="75" t="s">
        <v>3289</v>
      </c>
      <c r="N35" s="61" t="s">
        <v>12</v>
      </c>
      <c r="O35" s="63" t="s">
        <v>5866</v>
      </c>
      <c r="P35" s="61" t="s">
        <v>5865</v>
      </c>
      <c r="Q35" s="61" t="s">
        <v>5601</v>
      </c>
      <c r="R35" s="61" t="s">
        <v>3305</v>
      </c>
      <c r="S35" s="61" t="s">
        <v>123</v>
      </c>
      <c r="T35" s="61" t="s">
        <v>3291</v>
      </c>
      <c r="U35" s="61" t="s">
        <v>140</v>
      </c>
      <c r="V35" s="61">
        <v>53221</v>
      </c>
      <c r="W35" s="61" t="s">
        <v>10</v>
      </c>
      <c r="X35" s="61" t="s">
        <v>10</v>
      </c>
      <c r="Y35" s="61" t="s">
        <v>10</v>
      </c>
      <c r="Z35" s="61" t="s">
        <v>10</v>
      </c>
      <c r="AA35" s="61" t="s">
        <v>1059</v>
      </c>
      <c r="AB35" s="61" t="s">
        <v>3292</v>
      </c>
      <c r="AC35" s="76" t="s">
        <v>127</v>
      </c>
      <c r="AD35" s="76" t="s">
        <v>127</v>
      </c>
      <c r="AE35" s="61" t="s">
        <v>123</v>
      </c>
      <c r="AF35" s="61" t="s">
        <v>3293</v>
      </c>
      <c r="AG35" s="61" t="s">
        <v>483</v>
      </c>
      <c r="AH35" s="61" t="s">
        <v>10</v>
      </c>
      <c r="AI35" s="77" t="s">
        <v>10</v>
      </c>
      <c r="AJ35" s="61" t="s">
        <v>3294</v>
      </c>
      <c r="AK35" s="61" t="s">
        <v>1005</v>
      </c>
      <c r="AL35" s="61" t="s">
        <v>3292</v>
      </c>
      <c r="AM35" s="61" t="s">
        <v>3295</v>
      </c>
      <c r="AN35" s="61" t="s">
        <v>10</v>
      </c>
      <c r="AO35" s="61" t="s">
        <v>10</v>
      </c>
      <c r="AP35" s="61" t="s">
        <v>11</v>
      </c>
      <c r="AQ35" s="61" t="s">
        <v>11</v>
      </c>
      <c r="AR35" s="61" t="s">
        <v>11</v>
      </c>
      <c r="AS35" s="61" t="s">
        <v>11</v>
      </c>
      <c r="AT35" s="61" t="s">
        <v>3274</v>
      </c>
      <c r="AU35" s="61" t="s">
        <v>10</v>
      </c>
      <c r="AV35" s="61" t="s">
        <v>3309</v>
      </c>
      <c r="AW35" s="61" t="s">
        <v>10</v>
      </c>
      <c r="AX35" s="61" t="s">
        <v>10</v>
      </c>
      <c r="AY35" s="61" t="s">
        <v>10</v>
      </c>
      <c r="AZ35" s="61" t="s">
        <v>11</v>
      </c>
      <c r="BA35" s="61" t="s">
        <v>10</v>
      </c>
      <c r="BB35" s="61" t="s">
        <v>22</v>
      </c>
      <c r="BC35" s="62"/>
      <c r="BD35" s="62"/>
      <c r="BE35" s="62"/>
      <c r="BF35" s="62"/>
      <c r="BG35" s="62"/>
      <c r="BH35" s="61" t="s">
        <v>3310</v>
      </c>
      <c r="BI35" s="61" t="s">
        <v>3311</v>
      </c>
      <c r="BJ35" s="61" t="s">
        <v>3298</v>
      </c>
      <c r="BK35" s="61" t="s">
        <v>11</v>
      </c>
      <c r="BL35" s="61" t="s">
        <v>11</v>
      </c>
      <c r="BM35" s="61" t="s">
        <v>11</v>
      </c>
      <c r="BN35" s="61" t="s">
        <v>11</v>
      </c>
      <c r="BO35" s="61" t="s">
        <v>3299</v>
      </c>
      <c r="BP35" s="75" t="s">
        <v>1197</v>
      </c>
      <c r="BQ35" s="63" t="s">
        <v>1029</v>
      </c>
      <c r="BR35" s="61">
        <v>0.55000000000000004</v>
      </c>
      <c r="BS35" s="61"/>
      <c r="BT35" s="61">
        <v>95</v>
      </c>
      <c r="BU35" s="61">
        <v>0.31</v>
      </c>
      <c r="BV35" s="61">
        <v>0.98</v>
      </c>
      <c r="BW35" s="61" t="s">
        <v>11</v>
      </c>
      <c r="BX35" s="61" t="s">
        <v>1791</v>
      </c>
      <c r="BY35" s="75" t="s">
        <v>10</v>
      </c>
      <c r="BZ35" s="62" t="s">
        <v>3300</v>
      </c>
      <c r="CA35" s="62" t="s">
        <v>3301</v>
      </c>
      <c r="CB35" s="62" t="s">
        <v>3302</v>
      </c>
      <c r="CC35" s="62" t="s">
        <v>11</v>
      </c>
      <c r="CD35" s="63" t="s">
        <v>10</v>
      </c>
      <c r="CE35" s="61"/>
      <c r="CF35" s="61"/>
      <c r="CG35" s="61"/>
      <c r="CH35" s="61"/>
    </row>
    <row r="36" spans="1:86" s="77" customFormat="1" ht="13.5" customHeight="1">
      <c r="A36" s="62">
        <v>85</v>
      </c>
      <c r="B36" s="62" t="s">
        <v>282</v>
      </c>
      <c r="C36" s="62" t="s">
        <v>244</v>
      </c>
      <c r="D36" s="63" t="s">
        <v>3312</v>
      </c>
      <c r="E36" s="61">
        <v>2018</v>
      </c>
      <c r="F36" s="61" t="s">
        <v>3313</v>
      </c>
      <c r="G36" s="61" t="s">
        <v>3314</v>
      </c>
      <c r="H36" s="75" t="s">
        <v>3315</v>
      </c>
      <c r="I36" s="61" t="s">
        <v>3316</v>
      </c>
      <c r="J36" s="61" t="s">
        <v>3317</v>
      </c>
      <c r="K36" s="61" t="s">
        <v>3318</v>
      </c>
      <c r="L36" s="63" t="s">
        <v>3319</v>
      </c>
      <c r="M36" s="75" t="s">
        <v>3320</v>
      </c>
      <c r="N36" s="61" t="s">
        <v>12</v>
      </c>
      <c r="O36" s="63" t="s">
        <v>5716</v>
      </c>
      <c r="P36" s="63" t="s">
        <v>5716</v>
      </c>
      <c r="Q36" s="61" t="s">
        <v>5602</v>
      </c>
      <c r="R36" s="61" t="s">
        <v>3321</v>
      </c>
      <c r="S36" s="61" t="s">
        <v>123</v>
      </c>
      <c r="T36" s="61" t="s">
        <v>172</v>
      </c>
      <c r="U36" s="61" t="s">
        <v>140</v>
      </c>
      <c r="V36" s="61">
        <v>2971</v>
      </c>
      <c r="W36" s="61">
        <v>5861</v>
      </c>
      <c r="X36" s="61" t="s">
        <v>10</v>
      </c>
      <c r="Y36" s="61" t="s">
        <v>10</v>
      </c>
      <c r="Z36" s="61" t="s">
        <v>10</v>
      </c>
      <c r="AA36" s="61" t="s">
        <v>1059</v>
      </c>
      <c r="AB36" s="61" t="s">
        <v>3322</v>
      </c>
      <c r="AC36" s="76" t="s">
        <v>127</v>
      </c>
      <c r="AD36" s="76" t="s">
        <v>127</v>
      </c>
      <c r="AE36" s="61" t="s">
        <v>123</v>
      </c>
      <c r="AF36" s="61" t="s">
        <v>172</v>
      </c>
      <c r="AG36" s="61" t="s">
        <v>140</v>
      </c>
      <c r="AH36" s="61">
        <f>SUM(V36:W36)</f>
        <v>8832</v>
      </c>
      <c r="AI36" s="77" t="s">
        <v>10</v>
      </c>
      <c r="AJ36" s="77" t="s">
        <v>10</v>
      </c>
      <c r="AK36" s="61" t="s">
        <v>1005</v>
      </c>
      <c r="AL36" s="61" t="s">
        <v>3322</v>
      </c>
      <c r="AM36" s="61" t="s">
        <v>3323</v>
      </c>
      <c r="AN36" s="61" t="s">
        <v>10</v>
      </c>
      <c r="AO36" s="61" t="s">
        <v>3324</v>
      </c>
      <c r="AP36" s="61" t="s">
        <v>11</v>
      </c>
      <c r="AQ36" s="61" t="s">
        <v>11</v>
      </c>
      <c r="AR36" s="61" t="s">
        <v>11</v>
      </c>
      <c r="AS36" s="61" t="s">
        <v>11</v>
      </c>
      <c r="AT36" s="61" t="s">
        <v>3325</v>
      </c>
      <c r="AU36" s="61" t="s">
        <v>10</v>
      </c>
      <c r="AV36" s="61" t="s">
        <v>10</v>
      </c>
      <c r="AW36" s="79" t="s">
        <v>3326</v>
      </c>
      <c r="AX36" s="61" t="s">
        <v>10</v>
      </c>
      <c r="AY36" s="61" t="s">
        <v>10</v>
      </c>
      <c r="AZ36" s="61" t="s">
        <v>11</v>
      </c>
      <c r="BA36" s="61" t="s">
        <v>10</v>
      </c>
      <c r="BB36" s="61" t="s">
        <v>50</v>
      </c>
      <c r="BC36" s="62"/>
      <c r="BD36" s="62"/>
      <c r="BE36" s="62"/>
      <c r="BF36" s="62"/>
      <c r="BG36" s="62"/>
      <c r="BH36" s="61" t="s">
        <v>3327</v>
      </c>
      <c r="BI36" s="61" t="s">
        <v>3328</v>
      </c>
      <c r="BJ36" s="61" t="s">
        <v>3329</v>
      </c>
      <c r="BK36" s="61" t="s">
        <v>11</v>
      </c>
      <c r="BL36" s="61" t="s">
        <v>11</v>
      </c>
      <c r="BM36" s="61" t="s">
        <v>11</v>
      </c>
      <c r="BN36" s="61" t="s">
        <v>11</v>
      </c>
      <c r="BO36" s="61" t="s">
        <v>3330</v>
      </c>
      <c r="BP36" s="75" t="s">
        <v>1197</v>
      </c>
      <c r="BQ36" s="63" t="s">
        <v>1029</v>
      </c>
      <c r="BR36" s="61" t="s">
        <v>11</v>
      </c>
      <c r="BS36" s="61"/>
      <c r="BT36" s="61">
        <v>95</v>
      </c>
      <c r="BU36" s="61" t="s">
        <v>11</v>
      </c>
      <c r="BV36" s="61" t="s">
        <v>11</v>
      </c>
      <c r="BW36" s="79">
        <v>2.7E-2</v>
      </c>
      <c r="BX36" s="61" t="s">
        <v>1791</v>
      </c>
      <c r="BY36" s="75" t="s">
        <v>10</v>
      </c>
      <c r="BZ36" s="80" t="s">
        <v>3331</v>
      </c>
      <c r="CA36" s="80" t="s">
        <v>3332</v>
      </c>
      <c r="CB36" s="62" t="s">
        <v>3333</v>
      </c>
      <c r="CC36" s="62" t="s">
        <v>11</v>
      </c>
      <c r="CD36" s="63" t="s">
        <v>3334</v>
      </c>
      <c r="CE36" s="61"/>
      <c r="CF36" s="61"/>
      <c r="CG36" s="61"/>
      <c r="CH36" s="61"/>
    </row>
    <row r="37" spans="1:86" s="77" customFormat="1" ht="13.5" customHeight="1">
      <c r="A37" s="62">
        <v>85</v>
      </c>
      <c r="B37" s="62" t="s">
        <v>282</v>
      </c>
      <c r="C37" s="62" t="s">
        <v>244</v>
      </c>
      <c r="D37" s="63" t="s">
        <v>3312</v>
      </c>
      <c r="E37" s="61">
        <v>2018</v>
      </c>
      <c r="F37" s="61" t="s">
        <v>3313</v>
      </c>
      <c r="G37" s="61" t="s">
        <v>3314</v>
      </c>
      <c r="H37" s="75" t="s">
        <v>3315</v>
      </c>
      <c r="I37" s="61" t="s">
        <v>3316</v>
      </c>
      <c r="J37" s="61" t="s">
        <v>3317</v>
      </c>
      <c r="K37" s="61" t="s">
        <v>3318</v>
      </c>
      <c r="L37" s="63" t="s">
        <v>3319</v>
      </c>
      <c r="M37" s="75" t="s">
        <v>3320</v>
      </c>
      <c r="N37" s="61" t="s">
        <v>12</v>
      </c>
      <c r="O37" s="63" t="s">
        <v>5716</v>
      </c>
      <c r="P37" s="63" t="s">
        <v>5716</v>
      </c>
      <c r="Q37" s="61" t="s">
        <v>5602</v>
      </c>
      <c r="R37" s="61" t="s">
        <v>3321</v>
      </c>
      <c r="S37" s="61" t="s">
        <v>123</v>
      </c>
      <c r="T37" s="61" t="s">
        <v>172</v>
      </c>
      <c r="U37" s="61" t="s">
        <v>140</v>
      </c>
      <c r="V37" s="61">
        <v>2971</v>
      </c>
      <c r="W37" s="61">
        <v>5861</v>
      </c>
      <c r="X37" s="61" t="s">
        <v>10</v>
      </c>
      <c r="Y37" s="61" t="s">
        <v>10</v>
      </c>
      <c r="Z37" s="61" t="s">
        <v>10</v>
      </c>
      <c r="AA37" s="61" t="s">
        <v>1059</v>
      </c>
      <c r="AB37" s="61" t="s">
        <v>3322</v>
      </c>
      <c r="AC37" s="76" t="s">
        <v>127</v>
      </c>
      <c r="AD37" s="76" t="s">
        <v>127</v>
      </c>
      <c r="AE37" s="61" t="s">
        <v>123</v>
      </c>
      <c r="AF37" s="61" t="s">
        <v>172</v>
      </c>
      <c r="AG37" s="61" t="s">
        <v>140</v>
      </c>
      <c r="AH37" s="61">
        <f t="shared" ref="AH37:AH41" si="0">SUM(V37:W37)</f>
        <v>8832</v>
      </c>
      <c r="AI37" s="77" t="s">
        <v>10</v>
      </c>
      <c r="AJ37" s="77" t="s">
        <v>10</v>
      </c>
      <c r="AK37" s="61" t="s">
        <v>1005</v>
      </c>
      <c r="AL37" s="79" t="s">
        <v>3335</v>
      </c>
      <c r="AM37" s="61" t="s">
        <v>3323</v>
      </c>
      <c r="AN37" s="61" t="s">
        <v>10</v>
      </c>
      <c r="AO37" s="61" t="s">
        <v>3324</v>
      </c>
      <c r="AP37" s="61" t="s">
        <v>11</v>
      </c>
      <c r="AQ37" s="61" t="s">
        <v>11</v>
      </c>
      <c r="AR37" s="61" t="s">
        <v>11</v>
      </c>
      <c r="AS37" s="61" t="s">
        <v>11</v>
      </c>
      <c r="AT37" s="61" t="s">
        <v>3325</v>
      </c>
      <c r="AU37" s="61" t="s">
        <v>10</v>
      </c>
      <c r="AV37" s="61" t="s">
        <v>10</v>
      </c>
      <c r="AW37" s="79" t="s">
        <v>3336</v>
      </c>
      <c r="AX37" s="61" t="s">
        <v>10</v>
      </c>
      <c r="AY37" s="61" t="s">
        <v>10</v>
      </c>
      <c r="AZ37" s="61" t="s">
        <v>11</v>
      </c>
      <c r="BA37" s="61" t="s">
        <v>10</v>
      </c>
      <c r="BB37" s="61" t="s">
        <v>50</v>
      </c>
      <c r="BC37" s="62"/>
      <c r="BD37" s="62"/>
      <c r="BE37" s="62"/>
      <c r="BF37" s="62"/>
      <c r="BG37" s="62"/>
      <c r="BH37" s="61" t="s">
        <v>3327</v>
      </c>
      <c r="BI37" s="61" t="s">
        <v>3328</v>
      </c>
      <c r="BJ37" s="61" t="s">
        <v>3329</v>
      </c>
      <c r="BK37" s="61" t="s">
        <v>11</v>
      </c>
      <c r="BL37" s="61" t="s">
        <v>11</v>
      </c>
      <c r="BM37" s="61" t="s">
        <v>11</v>
      </c>
      <c r="BN37" s="61" t="s">
        <v>11</v>
      </c>
      <c r="BO37" s="61" t="s">
        <v>3330</v>
      </c>
      <c r="BP37" s="75" t="s">
        <v>1197</v>
      </c>
      <c r="BQ37" s="63" t="s">
        <v>1029</v>
      </c>
      <c r="BR37" s="61" t="s">
        <v>11</v>
      </c>
      <c r="BS37" s="61"/>
      <c r="BT37" s="61">
        <v>95</v>
      </c>
      <c r="BU37" s="61" t="s">
        <v>11</v>
      </c>
      <c r="BV37" s="61" t="s">
        <v>11</v>
      </c>
      <c r="BW37" s="79">
        <v>2.5000000000000001E-2</v>
      </c>
      <c r="BX37" s="61" t="s">
        <v>1791</v>
      </c>
      <c r="BY37" s="75" t="s">
        <v>10</v>
      </c>
      <c r="BZ37" s="80" t="s">
        <v>3331</v>
      </c>
      <c r="CA37" s="80" t="s">
        <v>3332</v>
      </c>
      <c r="CB37" s="62" t="s">
        <v>3333</v>
      </c>
      <c r="CC37" s="62" t="s">
        <v>11</v>
      </c>
      <c r="CD37" s="63" t="s">
        <v>3334</v>
      </c>
      <c r="CE37" s="61"/>
      <c r="CF37" s="61"/>
      <c r="CG37" s="61"/>
      <c r="CH37" s="61"/>
    </row>
    <row r="38" spans="1:86" s="77" customFormat="1" ht="13.5" customHeight="1">
      <c r="A38" s="62">
        <v>85</v>
      </c>
      <c r="B38" s="62" t="s">
        <v>282</v>
      </c>
      <c r="C38" s="62" t="s">
        <v>244</v>
      </c>
      <c r="D38" s="63" t="s">
        <v>3312</v>
      </c>
      <c r="E38" s="61">
        <v>2018</v>
      </c>
      <c r="F38" s="61" t="s">
        <v>3313</v>
      </c>
      <c r="G38" s="61" t="s">
        <v>3314</v>
      </c>
      <c r="H38" s="75" t="s">
        <v>3315</v>
      </c>
      <c r="I38" s="61" t="s">
        <v>3316</v>
      </c>
      <c r="J38" s="61" t="s">
        <v>3317</v>
      </c>
      <c r="K38" s="61" t="s">
        <v>3318</v>
      </c>
      <c r="L38" s="63" t="s">
        <v>3319</v>
      </c>
      <c r="M38" s="75" t="s">
        <v>3320</v>
      </c>
      <c r="N38" s="61" t="s">
        <v>12</v>
      </c>
      <c r="O38" s="63" t="s">
        <v>5716</v>
      </c>
      <c r="P38" s="63" t="s">
        <v>5716</v>
      </c>
      <c r="Q38" s="61" t="s">
        <v>5602</v>
      </c>
      <c r="R38" s="61" t="s">
        <v>3321</v>
      </c>
      <c r="S38" s="61" t="s">
        <v>123</v>
      </c>
      <c r="T38" s="61" t="s">
        <v>172</v>
      </c>
      <c r="U38" s="61" t="s">
        <v>140</v>
      </c>
      <c r="V38" s="61">
        <v>2971</v>
      </c>
      <c r="W38" s="61">
        <v>5861</v>
      </c>
      <c r="X38" s="61" t="s">
        <v>10</v>
      </c>
      <c r="Y38" s="61" t="s">
        <v>10</v>
      </c>
      <c r="Z38" s="61" t="s">
        <v>10</v>
      </c>
      <c r="AA38" s="61" t="s">
        <v>1059</v>
      </c>
      <c r="AB38" s="61" t="s">
        <v>3322</v>
      </c>
      <c r="AC38" s="76" t="s">
        <v>127</v>
      </c>
      <c r="AD38" s="76" t="s">
        <v>127</v>
      </c>
      <c r="AE38" s="61" t="s">
        <v>123</v>
      </c>
      <c r="AF38" s="61" t="s">
        <v>172</v>
      </c>
      <c r="AG38" s="61" t="s">
        <v>140</v>
      </c>
      <c r="AH38" s="61">
        <f t="shared" si="0"/>
        <v>8832</v>
      </c>
      <c r="AI38" s="77" t="s">
        <v>10</v>
      </c>
      <c r="AJ38" s="77" t="s">
        <v>10</v>
      </c>
      <c r="AK38" s="61" t="s">
        <v>1005</v>
      </c>
      <c r="AL38" s="79" t="s">
        <v>3335</v>
      </c>
      <c r="AM38" s="61" t="s">
        <v>3323</v>
      </c>
      <c r="AN38" s="61" t="s">
        <v>10</v>
      </c>
      <c r="AO38" s="61" t="s">
        <v>3324</v>
      </c>
      <c r="AP38" s="61" t="s">
        <v>11</v>
      </c>
      <c r="AQ38" s="61" t="s">
        <v>3337</v>
      </c>
      <c r="AR38" s="61" t="s">
        <v>11</v>
      </c>
      <c r="AS38" s="61" t="s">
        <v>11</v>
      </c>
      <c r="AT38" s="61" t="s">
        <v>3325</v>
      </c>
      <c r="AU38" s="61" t="s">
        <v>10</v>
      </c>
      <c r="AV38" s="61" t="s">
        <v>10</v>
      </c>
      <c r="AW38" s="79" t="s">
        <v>3338</v>
      </c>
      <c r="AX38" s="61" t="s">
        <v>10</v>
      </c>
      <c r="AY38" s="61" t="s">
        <v>10</v>
      </c>
      <c r="AZ38" s="61" t="s">
        <v>11</v>
      </c>
      <c r="BA38" s="61" t="s">
        <v>10</v>
      </c>
      <c r="BB38" s="61" t="s">
        <v>50</v>
      </c>
      <c r="BC38" s="62"/>
      <c r="BD38" s="62"/>
      <c r="BE38" s="62"/>
      <c r="BF38" s="62"/>
      <c r="BG38" s="62"/>
      <c r="BH38" s="61" t="s">
        <v>3327</v>
      </c>
      <c r="BI38" s="61" t="s">
        <v>3328</v>
      </c>
      <c r="BJ38" s="61" t="s">
        <v>3329</v>
      </c>
      <c r="BK38" s="61" t="s">
        <v>11</v>
      </c>
      <c r="BL38" s="61" t="s">
        <v>11</v>
      </c>
      <c r="BM38" s="61" t="s">
        <v>11</v>
      </c>
      <c r="BN38" s="61" t="s">
        <v>11</v>
      </c>
      <c r="BO38" s="61" t="s">
        <v>3330</v>
      </c>
      <c r="BP38" s="75" t="s">
        <v>1197</v>
      </c>
      <c r="BQ38" s="63" t="s">
        <v>1029</v>
      </c>
      <c r="BR38" s="61" t="s">
        <v>11</v>
      </c>
      <c r="BS38" s="61"/>
      <c r="BT38" s="61">
        <v>95</v>
      </c>
      <c r="BU38" s="61" t="s">
        <v>11</v>
      </c>
      <c r="BV38" s="61" t="s">
        <v>11</v>
      </c>
      <c r="BW38" s="79">
        <v>2.5000000000000001E-2</v>
      </c>
      <c r="BX38" s="61" t="s">
        <v>1791</v>
      </c>
      <c r="BY38" s="75" t="s">
        <v>10</v>
      </c>
      <c r="BZ38" s="80" t="s">
        <v>3331</v>
      </c>
      <c r="CA38" s="80" t="s">
        <v>3332</v>
      </c>
      <c r="CB38" s="62" t="s">
        <v>3333</v>
      </c>
      <c r="CC38" s="62" t="s">
        <v>11</v>
      </c>
      <c r="CD38" s="63" t="s">
        <v>3334</v>
      </c>
      <c r="CE38" s="61"/>
      <c r="CF38" s="61"/>
      <c r="CG38" s="61"/>
      <c r="CH38" s="61"/>
    </row>
    <row r="39" spans="1:86" s="77" customFormat="1" ht="13.5" customHeight="1">
      <c r="A39" s="62">
        <v>85</v>
      </c>
      <c r="B39" s="62" t="s">
        <v>282</v>
      </c>
      <c r="C39" s="62" t="s">
        <v>244</v>
      </c>
      <c r="D39" s="63" t="s">
        <v>3312</v>
      </c>
      <c r="E39" s="61">
        <v>2018</v>
      </c>
      <c r="F39" s="61" t="s">
        <v>3313</v>
      </c>
      <c r="G39" s="61" t="s">
        <v>3314</v>
      </c>
      <c r="H39" s="75" t="s">
        <v>3315</v>
      </c>
      <c r="I39" s="61" t="s">
        <v>3316</v>
      </c>
      <c r="J39" s="61" t="s">
        <v>3317</v>
      </c>
      <c r="K39" s="61" t="s">
        <v>3318</v>
      </c>
      <c r="L39" s="63" t="s">
        <v>3319</v>
      </c>
      <c r="M39" s="75" t="s">
        <v>3320</v>
      </c>
      <c r="N39" s="61" t="s">
        <v>12</v>
      </c>
      <c r="O39" s="63" t="s">
        <v>5716</v>
      </c>
      <c r="P39" s="63" t="s">
        <v>5716</v>
      </c>
      <c r="Q39" s="61" t="s">
        <v>5602</v>
      </c>
      <c r="R39" s="61" t="s">
        <v>3321</v>
      </c>
      <c r="S39" s="61" t="s">
        <v>123</v>
      </c>
      <c r="T39" s="61" t="s">
        <v>172</v>
      </c>
      <c r="U39" s="61" t="s">
        <v>140</v>
      </c>
      <c r="V39" s="61">
        <v>2971</v>
      </c>
      <c r="W39" s="61">
        <v>5861</v>
      </c>
      <c r="X39" s="61" t="s">
        <v>10</v>
      </c>
      <c r="Y39" s="61" t="s">
        <v>10</v>
      </c>
      <c r="Z39" s="61" t="s">
        <v>10</v>
      </c>
      <c r="AA39" s="61" t="s">
        <v>1059</v>
      </c>
      <c r="AB39" s="61" t="s">
        <v>3322</v>
      </c>
      <c r="AC39" s="76" t="s">
        <v>127</v>
      </c>
      <c r="AD39" s="76" t="s">
        <v>127</v>
      </c>
      <c r="AE39" s="61" t="s">
        <v>123</v>
      </c>
      <c r="AF39" s="61" t="s">
        <v>172</v>
      </c>
      <c r="AG39" s="61" t="s">
        <v>140</v>
      </c>
      <c r="AH39" s="61">
        <f t="shared" si="0"/>
        <v>8832</v>
      </c>
      <c r="AI39" s="77" t="s">
        <v>10</v>
      </c>
      <c r="AJ39" s="77" t="s">
        <v>10</v>
      </c>
      <c r="AK39" s="61" t="s">
        <v>1005</v>
      </c>
      <c r="AL39" s="79" t="s">
        <v>3335</v>
      </c>
      <c r="AM39" s="61" t="s">
        <v>3323</v>
      </c>
      <c r="AN39" s="61" t="s">
        <v>10</v>
      </c>
      <c r="AO39" s="61" t="s">
        <v>3324</v>
      </c>
      <c r="AP39" s="61" t="s">
        <v>11</v>
      </c>
      <c r="AQ39" s="61" t="s">
        <v>3337</v>
      </c>
      <c r="AR39" s="61" t="s">
        <v>11</v>
      </c>
      <c r="AS39" s="61" t="s">
        <v>11</v>
      </c>
      <c r="AT39" s="61" t="s">
        <v>3325</v>
      </c>
      <c r="AU39" s="61" t="s">
        <v>10</v>
      </c>
      <c r="AV39" s="61" t="s">
        <v>10</v>
      </c>
      <c r="AW39" s="79" t="s">
        <v>3339</v>
      </c>
      <c r="AX39" s="61" t="s">
        <v>10</v>
      </c>
      <c r="AY39" s="61" t="s">
        <v>10</v>
      </c>
      <c r="AZ39" s="61" t="s">
        <v>11</v>
      </c>
      <c r="BA39" s="61" t="s">
        <v>10</v>
      </c>
      <c r="BB39" s="61" t="s">
        <v>50</v>
      </c>
      <c r="BC39" s="62"/>
      <c r="BD39" s="62"/>
      <c r="BE39" s="62"/>
      <c r="BF39" s="62"/>
      <c r="BG39" s="62"/>
      <c r="BH39" s="61" t="s">
        <v>3327</v>
      </c>
      <c r="BI39" s="61" t="s">
        <v>3328</v>
      </c>
      <c r="BJ39" s="61" t="s">
        <v>3329</v>
      </c>
      <c r="BK39" s="61" t="s">
        <v>11</v>
      </c>
      <c r="BL39" s="61" t="s">
        <v>11</v>
      </c>
      <c r="BM39" s="61" t="s">
        <v>11</v>
      </c>
      <c r="BN39" s="61" t="s">
        <v>11</v>
      </c>
      <c r="BO39" s="61" t="s">
        <v>3330</v>
      </c>
      <c r="BP39" s="75" t="s">
        <v>1197</v>
      </c>
      <c r="BQ39" s="63" t="s">
        <v>1029</v>
      </c>
      <c r="BR39" s="61" t="s">
        <v>11</v>
      </c>
      <c r="BS39" s="61"/>
      <c r="BT39" s="61">
        <v>95</v>
      </c>
      <c r="BU39" s="61" t="s">
        <v>11</v>
      </c>
      <c r="BV39" s="61" t="s">
        <v>11</v>
      </c>
      <c r="BW39" s="79">
        <v>0.03</v>
      </c>
      <c r="BX39" s="61" t="s">
        <v>1791</v>
      </c>
      <c r="BY39" s="75" t="s">
        <v>10</v>
      </c>
      <c r="BZ39" s="80" t="s">
        <v>3331</v>
      </c>
      <c r="CA39" s="80" t="s">
        <v>3332</v>
      </c>
      <c r="CB39" s="62" t="s">
        <v>3333</v>
      </c>
      <c r="CC39" s="62" t="s">
        <v>11</v>
      </c>
      <c r="CD39" s="63" t="s">
        <v>3334</v>
      </c>
      <c r="CE39" s="61"/>
      <c r="CF39" s="61"/>
      <c r="CG39" s="61"/>
      <c r="CH39" s="61"/>
    </row>
    <row r="40" spans="1:86" s="77" customFormat="1" ht="13.5" customHeight="1">
      <c r="A40" s="62">
        <v>85</v>
      </c>
      <c r="B40" s="62" t="s">
        <v>282</v>
      </c>
      <c r="C40" s="62" t="s">
        <v>244</v>
      </c>
      <c r="D40" s="63" t="s">
        <v>3312</v>
      </c>
      <c r="E40" s="61">
        <v>2018</v>
      </c>
      <c r="F40" s="61" t="s">
        <v>3313</v>
      </c>
      <c r="G40" s="61" t="s">
        <v>3314</v>
      </c>
      <c r="H40" s="75" t="s">
        <v>3315</v>
      </c>
      <c r="I40" s="61" t="s">
        <v>3316</v>
      </c>
      <c r="J40" s="61" t="s">
        <v>3317</v>
      </c>
      <c r="K40" s="61" t="s">
        <v>3318</v>
      </c>
      <c r="L40" s="63" t="s">
        <v>3319</v>
      </c>
      <c r="M40" s="75" t="s">
        <v>3320</v>
      </c>
      <c r="N40" s="61" t="s">
        <v>12</v>
      </c>
      <c r="O40" s="63" t="s">
        <v>5716</v>
      </c>
      <c r="P40" s="63" t="s">
        <v>5716</v>
      </c>
      <c r="Q40" s="61" t="s">
        <v>5602</v>
      </c>
      <c r="R40" s="61" t="s">
        <v>3321</v>
      </c>
      <c r="S40" s="61" t="s">
        <v>123</v>
      </c>
      <c r="T40" s="61" t="s">
        <v>172</v>
      </c>
      <c r="U40" s="61" t="s">
        <v>140</v>
      </c>
      <c r="V40" s="61">
        <v>2971</v>
      </c>
      <c r="W40" s="61">
        <v>5861</v>
      </c>
      <c r="X40" s="61" t="s">
        <v>10</v>
      </c>
      <c r="Y40" s="61" t="s">
        <v>10</v>
      </c>
      <c r="Z40" s="61" t="s">
        <v>10</v>
      </c>
      <c r="AA40" s="61" t="s">
        <v>1059</v>
      </c>
      <c r="AB40" s="61" t="s">
        <v>3322</v>
      </c>
      <c r="AC40" s="76" t="s">
        <v>127</v>
      </c>
      <c r="AD40" s="76" t="s">
        <v>127</v>
      </c>
      <c r="AE40" s="61" t="s">
        <v>123</v>
      </c>
      <c r="AF40" s="61" t="s">
        <v>172</v>
      </c>
      <c r="AG40" s="61" t="s">
        <v>140</v>
      </c>
      <c r="AH40" s="61">
        <f t="shared" si="0"/>
        <v>8832</v>
      </c>
      <c r="AI40" s="77" t="s">
        <v>10</v>
      </c>
      <c r="AJ40" s="77" t="s">
        <v>10</v>
      </c>
      <c r="AK40" s="61" t="s">
        <v>1005</v>
      </c>
      <c r="AL40" s="79" t="s">
        <v>3335</v>
      </c>
      <c r="AM40" s="61" t="s">
        <v>3323</v>
      </c>
      <c r="AN40" s="61" t="s">
        <v>10</v>
      </c>
      <c r="AO40" s="61" t="s">
        <v>3324</v>
      </c>
      <c r="AP40" s="61" t="s">
        <v>11</v>
      </c>
      <c r="AQ40" s="61" t="s">
        <v>3340</v>
      </c>
      <c r="AR40" s="61" t="s">
        <v>11</v>
      </c>
      <c r="AS40" s="61" t="s">
        <v>11</v>
      </c>
      <c r="AT40" s="61" t="s">
        <v>3325</v>
      </c>
      <c r="AU40" s="61" t="s">
        <v>10</v>
      </c>
      <c r="AV40" s="61" t="s">
        <v>10</v>
      </c>
      <c r="AW40" s="79" t="s">
        <v>3341</v>
      </c>
      <c r="AX40" s="61" t="s">
        <v>10</v>
      </c>
      <c r="AY40" s="61" t="s">
        <v>10</v>
      </c>
      <c r="AZ40" s="61" t="s">
        <v>11</v>
      </c>
      <c r="BA40" s="61" t="s">
        <v>10</v>
      </c>
      <c r="BB40" s="61" t="s">
        <v>50</v>
      </c>
      <c r="BC40" s="62"/>
      <c r="BD40" s="62"/>
      <c r="BE40" s="62"/>
      <c r="BF40" s="62"/>
      <c r="BG40" s="62"/>
      <c r="BH40" s="61" t="s">
        <v>3327</v>
      </c>
      <c r="BI40" s="61" t="s">
        <v>3328</v>
      </c>
      <c r="BJ40" s="61" t="s">
        <v>3329</v>
      </c>
      <c r="BK40" s="61" t="s">
        <v>11</v>
      </c>
      <c r="BL40" s="61" t="s">
        <v>11</v>
      </c>
      <c r="BM40" s="61" t="s">
        <v>11</v>
      </c>
      <c r="BN40" s="61" t="s">
        <v>11</v>
      </c>
      <c r="BO40" s="61" t="s">
        <v>3330</v>
      </c>
      <c r="BP40" s="75" t="s">
        <v>1197</v>
      </c>
      <c r="BQ40" s="63" t="s">
        <v>1029</v>
      </c>
      <c r="BR40" s="61" t="s">
        <v>11</v>
      </c>
      <c r="BS40" s="61"/>
      <c r="BT40" s="61">
        <v>95</v>
      </c>
      <c r="BU40" s="61" t="s">
        <v>11</v>
      </c>
      <c r="BV40" s="61" t="s">
        <v>11</v>
      </c>
      <c r="BW40" s="79">
        <v>4.9000000000000002E-2</v>
      </c>
      <c r="BX40" s="61" t="s">
        <v>1791</v>
      </c>
      <c r="BY40" s="75" t="s">
        <v>10</v>
      </c>
      <c r="BZ40" s="80" t="s">
        <v>3331</v>
      </c>
      <c r="CA40" s="80" t="s">
        <v>3332</v>
      </c>
      <c r="CB40" s="62" t="s">
        <v>3333</v>
      </c>
      <c r="CC40" s="62" t="s">
        <v>11</v>
      </c>
      <c r="CD40" s="63" t="s">
        <v>3334</v>
      </c>
      <c r="CE40" s="61"/>
      <c r="CF40" s="61"/>
      <c r="CG40" s="61"/>
      <c r="CH40" s="61"/>
    </row>
    <row r="41" spans="1:86" s="77" customFormat="1" ht="13.5" customHeight="1">
      <c r="A41" s="62">
        <v>85</v>
      </c>
      <c r="B41" s="62" t="s">
        <v>282</v>
      </c>
      <c r="C41" s="62" t="s">
        <v>244</v>
      </c>
      <c r="D41" s="63" t="s">
        <v>3312</v>
      </c>
      <c r="E41" s="61">
        <v>2018</v>
      </c>
      <c r="F41" s="61" t="s">
        <v>3313</v>
      </c>
      <c r="G41" s="61" t="s">
        <v>3314</v>
      </c>
      <c r="H41" s="75" t="s">
        <v>3315</v>
      </c>
      <c r="I41" s="61" t="s">
        <v>3316</v>
      </c>
      <c r="J41" s="61" t="s">
        <v>3317</v>
      </c>
      <c r="K41" s="61" t="s">
        <v>3318</v>
      </c>
      <c r="L41" s="63" t="s">
        <v>3319</v>
      </c>
      <c r="M41" s="75" t="s">
        <v>3320</v>
      </c>
      <c r="N41" s="61" t="s">
        <v>12</v>
      </c>
      <c r="O41" s="63" t="s">
        <v>5716</v>
      </c>
      <c r="P41" s="63" t="s">
        <v>5716</v>
      </c>
      <c r="Q41" s="61" t="s">
        <v>5602</v>
      </c>
      <c r="R41" s="61" t="s">
        <v>3321</v>
      </c>
      <c r="S41" s="61" t="s">
        <v>123</v>
      </c>
      <c r="T41" s="61" t="s">
        <v>172</v>
      </c>
      <c r="U41" s="61" t="s">
        <v>140</v>
      </c>
      <c r="V41" s="61">
        <v>2971</v>
      </c>
      <c r="W41" s="61">
        <v>5861</v>
      </c>
      <c r="X41" s="61" t="s">
        <v>10</v>
      </c>
      <c r="Y41" s="61" t="s">
        <v>10</v>
      </c>
      <c r="Z41" s="61" t="s">
        <v>10</v>
      </c>
      <c r="AA41" s="61" t="s">
        <v>1059</v>
      </c>
      <c r="AB41" s="61" t="s">
        <v>3322</v>
      </c>
      <c r="AC41" s="76" t="s">
        <v>127</v>
      </c>
      <c r="AD41" s="76" t="s">
        <v>127</v>
      </c>
      <c r="AE41" s="61" t="s">
        <v>123</v>
      </c>
      <c r="AF41" s="61" t="s">
        <v>172</v>
      </c>
      <c r="AG41" s="61" t="s">
        <v>140</v>
      </c>
      <c r="AH41" s="61">
        <f t="shared" si="0"/>
        <v>8832</v>
      </c>
      <c r="AI41" s="77" t="s">
        <v>10</v>
      </c>
      <c r="AJ41" s="77" t="s">
        <v>10</v>
      </c>
      <c r="AK41" s="61" t="s">
        <v>1005</v>
      </c>
      <c r="AL41" s="79" t="s">
        <v>3335</v>
      </c>
      <c r="AM41" s="61" t="s">
        <v>3323</v>
      </c>
      <c r="AN41" s="61" t="s">
        <v>10</v>
      </c>
      <c r="AO41" s="61" t="s">
        <v>3324</v>
      </c>
      <c r="AP41" s="61" t="s">
        <v>11</v>
      </c>
      <c r="AQ41" s="61" t="s">
        <v>3340</v>
      </c>
      <c r="AR41" s="61" t="s">
        <v>11</v>
      </c>
      <c r="AS41" s="61" t="s">
        <v>11</v>
      </c>
      <c r="AT41" s="61" t="s">
        <v>3325</v>
      </c>
      <c r="AU41" s="61" t="s">
        <v>10</v>
      </c>
      <c r="AV41" s="61" t="s">
        <v>10</v>
      </c>
      <c r="AW41" s="79" t="s">
        <v>3342</v>
      </c>
      <c r="AX41" s="61" t="s">
        <v>10</v>
      </c>
      <c r="AY41" s="61" t="s">
        <v>10</v>
      </c>
      <c r="AZ41" s="61" t="s">
        <v>11</v>
      </c>
      <c r="BA41" s="61" t="s">
        <v>10</v>
      </c>
      <c r="BB41" s="61" t="s">
        <v>50</v>
      </c>
      <c r="BC41" s="62"/>
      <c r="BD41" s="62"/>
      <c r="BE41" s="62"/>
      <c r="BF41" s="62"/>
      <c r="BG41" s="62"/>
      <c r="BH41" s="61" t="s">
        <v>3327</v>
      </c>
      <c r="BI41" s="61" t="s">
        <v>3328</v>
      </c>
      <c r="BJ41" s="61" t="s">
        <v>3329</v>
      </c>
      <c r="BK41" s="61" t="s">
        <v>11</v>
      </c>
      <c r="BL41" s="61" t="s">
        <v>11</v>
      </c>
      <c r="BM41" s="61" t="s">
        <v>11</v>
      </c>
      <c r="BN41" s="61" t="s">
        <v>11</v>
      </c>
      <c r="BO41" s="61" t="s">
        <v>3330</v>
      </c>
      <c r="BP41" s="75" t="s">
        <v>1197</v>
      </c>
      <c r="BQ41" s="63" t="s">
        <v>1029</v>
      </c>
      <c r="BR41" s="61" t="s">
        <v>11</v>
      </c>
      <c r="BS41" s="61"/>
      <c r="BT41" s="61">
        <v>95</v>
      </c>
      <c r="BU41" s="61" t="s">
        <v>11</v>
      </c>
      <c r="BV41" s="61" t="s">
        <v>11</v>
      </c>
      <c r="BW41" s="79">
        <v>7.6999999999999999E-2</v>
      </c>
      <c r="BX41" s="61" t="s">
        <v>1791</v>
      </c>
      <c r="BY41" s="75" t="s">
        <v>10</v>
      </c>
      <c r="BZ41" s="80" t="s">
        <v>3331</v>
      </c>
      <c r="CA41" s="80" t="s">
        <v>3332</v>
      </c>
      <c r="CB41" s="62" t="s">
        <v>3333</v>
      </c>
      <c r="CC41" s="62" t="s">
        <v>11</v>
      </c>
      <c r="CD41" s="63" t="s">
        <v>3334</v>
      </c>
      <c r="CE41" s="61"/>
      <c r="CF41" s="61"/>
      <c r="CG41" s="61"/>
      <c r="CH41" s="61"/>
    </row>
    <row r="42" spans="1:86" ht="13.5" customHeight="1">
      <c r="A42" s="62">
        <v>86</v>
      </c>
      <c r="B42" s="62" t="s">
        <v>282</v>
      </c>
      <c r="C42" s="62" t="s">
        <v>244</v>
      </c>
      <c r="D42" s="63" t="s">
        <v>3343</v>
      </c>
      <c r="E42" s="62">
        <v>2017</v>
      </c>
      <c r="F42" s="62" t="s">
        <v>3344</v>
      </c>
      <c r="G42" s="62" t="s">
        <v>3345</v>
      </c>
      <c r="H42" s="75" t="s">
        <v>3346</v>
      </c>
      <c r="I42" s="61" t="s">
        <v>3347</v>
      </c>
      <c r="J42" s="61" t="s">
        <v>3348</v>
      </c>
      <c r="K42" s="61" t="s">
        <v>3349</v>
      </c>
      <c r="L42" s="63" t="s">
        <v>3350</v>
      </c>
      <c r="M42" s="75" t="s">
        <v>3351</v>
      </c>
      <c r="N42" s="62" t="s">
        <v>15</v>
      </c>
      <c r="O42" s="63" t="s">
        <v>5868</v>
      </c>
      <c r="P42" s="61" t="s">
        <v>5867</v>
      </c>
      <c r="Q42" s="61" t="s">
        <v>5577</v>
      </c>
      <c r="R42" s="62" t="s">
        <v>3352</v>
      </c>
      <c r="S42" s="61" t="s">
        <v>3353</v>
      </c>
      <c r="T42" s="62" t="s">
        <v>3354</v>
      </c>
      <c r="U42" s="62" t="s">
        <v>269</v>
      </c>
      <c r="V42" s="62">
        <v>5518</v>
      </c>
      <c r="W42" s="62">
        <v>19055</v>
      </c>
      <c r="X42" s="61">
        <f>INDEX(Outcome_GWASs!F:F,MATCH(Kaitlin!S42,Outcome_GWASs!C:C,0))</f>
        <v>5518</v>
      </c>
      <c r="Y42" s="61">
        <f>INDEX(Outcome_GWASs!G:G,MATCH(Kaitlin!S42,Outcome_GWASs!C:C,0))</f>
        <v>19055</v>
      </c>
      <c r="Z42" s="61" t="s">
        <v>10</v>
      </c>
      <c r="AA42" s="62" t="s">
        <v>1059</v>
      </c>
      <c r="AB42" s="62" t="s">
        <v>249</v>
      </c>
      <c r="AC42" s="76" t="s">
        <v>127</v>
      </c>
      <c r="AD42" s="76" t="s">
        <v>127</v>
      </c>
      <c r="AE42" s="61" t="s">
        <v>1139</v>
      </c>
      <c r="AF42" s="61" t="s">
        <v>3188</v>
      </c>
      <c r="AG42" s="62" t="s">
        <v>140</v>
      </c>
      <c r="AH42" s="62">
        <v>339224</v>
      </c>
      <c r="AI42" s="77">
        <f>INDEX(Exposure_GWASs!F:F,MATCH(Kaitlin!AE42,Exposure_GWASs!C:C,0))</f>
        <v>322154</v>
      </c>
      <c r="AJ42" s="62" t="s">
        <v>3355</v>
      </c>
      <c r="AK42" s="62" t="s">
        <v>1005</v>
      </c>
      <c r="AL42" s="62" t="s">
        <v>204</v>
      </c>
      <c r="AM42" s="62" t="s">
        <v>3356</v>
      </c>
      <c r="AN42" s="62" t="s">
        <v>3357</v>
      </c>
      <c r="AO42" s="62" t="s">
        <v>3242</v>
      </c>
      <c r="AP42" s="62" t="s">
        <v>11</v>
      </c>
      <c r="AQ42" s="62" t="s">
        <v>138</v>
      </c>
      <c r="AR42" s="62" t="s">
        <v>11</v>
      </c>
      <c r="AS42" s="62" t="s">
        <v>11</v>
      </c>
      <c r="AT42" s="62" t="s">
        <v>11</v>
      </c>
      <c r="AU42" s="62" t="s">
        <v>10</v>
      </c>
      <c r="AV42" s="62">
        <v>69</v>
      </c>
      <c r="AW42" s="62" t="s">
        <v>10</v>
      </c>
      <c r="AX42" s="61">
        <f>INDEX(Exposure_GWASs!S:S,MATCH(Kaitlin!AE42,Exposure_GWASs!C:C,0))</f>
        <v>77</v>
      </c>
      <c r="AY42" s="62" t="s">
        <v>3358</v>
      </c>
      <c r="AZ42" s="62" t="s">
        <v>135</v>
      </c>
      <c r="BA42" s="62" t="s">
        <v>3359</v>
      </c>
      <c r="BB42" s="62" t="s">
        <v>19</v>
      </c>
      <c r="BC42" s="62" t="s">
        <v>17</v>
      </c>
      <c r="BD42" s="62"/>
      <c r="BE42" s="62"/>
      <c r="BF42" s="62"/>
      <c r="BG42" s="62"/>
      <c r="BH42" s="62" t="s">
        <v>3360</v>
      </c>
      <c r="BI42" s="62" t="s">
        <v>171</v>
      </c>
      <c r="BJ42" s="62" t="s">
        <v>3361</v>
      </c>
      <c r="BK42" s="61" t="s">
        <v>11</v>
      </c>
      <c r="BL42" s="61" t="s">
        <v>11</v>
      </c>
      <c r="BM42" s="61" t="s">
        <v>11</v>
      </c>
      <c r="BN42" s="62" t="s">
        <v>3362</v>
      </c>
      <c r="BO42" s="62" t="s">
        <v>3363</v>
      </c>
      <c r="BP42" s="75" t="s">
        <v>1197</v>
      </c>
      <c r="BQ42" s="63" t="s">
        <v>1029</v>
      </c>
      <c r="BR42" s="62">
        <v>0.84799999999999998</v>
      </c>
      <c r="BT42" s="62">
        <v>95</v>
      </c>
      <c r="BU42" s="62">
        <v>0.65800000000000003</v>
      </c>
      <c r="BV42" s="62">
        <v>1.093</v>
      </c>
      <c r="BW42" s="62">
        <v>0.20300000000000001</v>
      </c>
      <c r="BX42" s="62" t="s">
        <v>3364</v>
      </c>
      <c r="BY42" s="75" t="s">
        <v>10</v>
      </c>
      <c r="BZ42" s="80" t="s">
        <v>10</v>
      </c>
      <c r="CA42" s="62" t="s">
        <v>3365</v>
      </c>
      <c r="CB42" s="62" t="s">
        <v>10</v>
      </c>
      <c r="CC42" s="62" t="s">
        <v>3366</v>
      </c>
      <c r="CD42" s="63" t="s">
        <v>3367</v>
      </c>
      <c r="CE42" s="62"/>
      <c r="CF42" s="62"/>
      <c r="CG42" s="62"/>
      <c r="CH42" s="62"/>
    </row>
    <row r="43" spans="1:86" ht="13.5" customHeight="1">
      <c r="A43" s="62">
        <v>86</v>
      </c>
      <c r="B43" s="62" t="s">
        <v>282</v>
      </c>
      <c r="C43" s="62" t="s">
        <v>244</v>
      </c>
      <c r="D43" s="63" t="s">
        <v>3343</v>
      </c>
      <c r="E43" s="62">
        <v>2017</v>
      </c>
      <c r="F43" s="62" t="s">
        <v>3344</v>
      </c>
      <c r="G43" s="62" t="s">
        <v>3345</v>
      </c>
      <c r="H43" s="75" t="s">
        <v>3346</v>
      </c>
      <c r="I43" s="61" t="s">
        <v>3347</v>
      </c>
      <c r="J43" s="61" t="s">
        <v>3348</v>
      </c>
      <c r="K43" s="61" t="s">
        <v>3349</v>
      </c>
      <c r="L43" s="63" t="s">
        <v>3350</v>
      </c>
      <c r="M43" s="75" t="s">
        <v>3351</v>
      </c>
      <c r="N43" s="62" t="s">
        <v>15</v>
      </c>
      <c r="O43" s="63" t="s">
        <v>5868</v>
      </c>
      <c r="P43" s="61" t="s">
        <v>5867</v>
      </c>
      <c r="Q43" s="61" t="s">
        <v>5577</v>
      </c>
      <c r="R43" s="62" t="s">
        <v>3352</v>
      </c>
      <c r="S43" s="61" t="s">
        <v>3353</v>
      </c>
      <c r="T43" s="62" t="s">
        <v>3354</v>
      </c>
      <c r="U43" s="62" t="s">
        <v>269</v>
      </c>
      <c r="V43" s="62">
        <v>5518</v>
      </c>
      <c r="W43" s="62">
        <v>19055</v>
      </c>
      <c r="X43" s="61">
        <f>INDEX(Outcome_GWASs!F:F,MATCH(Kaitlin!S43,Outcome_GWASs!C:C,0))</f>
        <v>5518</v>
      </c>
      <c r="Y43" s="61">
        <f>INDEX(Outcome_GWASs!G:G,MATCH(Kaitlin!S43,Outcome_GWASs!C:C,0))</f>
        <v>19055</v>
      </c>
      <c r="Z43" s="61" t="s">
        <v>10</v>
      </c>
      <c r="AA43" s="62" t="s">
        <v>1059</v>
      </c>
      <c r="AB43" s="62" t="s">
        <v>249</v>
      </c>
      <c r="AC43" s="82" t="s">
        <v>162</v>
      </c>
      <c r="AD43" s="82" t="s">
        <v>162</v>
      </c>
      <c r="AE43" s="61" t="s">
        <v>3260</v>
      </c>
      <c r="AF43" s="61" t="s">
        <v>3188</v>
      </c>
      <c r="AG43" s="62" t="s">
        <v>140</v>
      </c>
      <c r="AH43" s="62">
        <v>224459</v>
      </c>
      <c r="AI43" s="77">
        <f>INDEX(Exposure_GWASs!F:F,MATCH(Kaitlin!AE43,Exposure_GWASs!C:C,0))</f>
        <v>210023</v>
      </c>
      <c r="AJ43" s="62" t="s">
        <v>3368</v>
      </c>
      <c r="AK43" s="62" t="s">
        <v>1005</v>
      </c>
      <c r="AL43" s="62" t="s">
        <v>204</v>
      </c>
      <c r="AM43" s="62" t="s">
        <v>3369</v>
      </c>
      <c r="AN43" s="62" t="s">
        <v>3370</v>
      </c>
      <c r="AO43" s="62" t="s">
        <v>3252</v>
      </c>
      <c r="AP43" s="62" t="s">
        <v>11</v>
      </c>
      <c r="AQ43" s="62" t="s">
        <v>138</v>
      </c>
      <c r="AR43" s="62" t="s">
        <v>11</v>
      </c>
      <c r="AS43" s="62" t="s">
        <v>11</v>
      </c>
      <c r="AT43" s="62" t="s">
        <v>11</v>
      </c>
      <c r="AU43" s="62" t="s">
        <v>10</v>
      </c>
      <c r="AV43" s="62">
        <v>44</v>
      </c>
      <c r="AW43" s="62" t="s">
        <v>10</v>
      </c>
      <c r="AX43" s="61">
        <f>INDEX(Exposure_GWASs!S:S,MATCH(Kaitlin!AE43,Exposure_GWASs!C:C,0))</f>
        <v>53</v>
      </c>
      <c r="AY43" s="62" t="s">
        <v>3358</v>
      </c>
      <c r="AZ43" s="62" t="s">
        <v>135</v>
      </c>
      <c r="BA43" s="62" t="s">
        <v>3359</v>
      </c>
      <c r="BB43" s="62" t="s">
        <v>19</v>
      </c>
      <c r="BC43" s="62" t="s">
        <v>17</v>
      </c>
      <c r="BD43" s="62"/>
      <c r="BE43" s="62"/>
      <c r="BF43" s="62"/>
      <c r="BG43" s="62"/>
      <c r="BH43" s="62" t="s">
        <v>3360</v>
      </c>
      <c r="BI43" s="62" t="s">
        <v>171</v>
      </c>
      <c r="BJ43" s="62" t="s">
        <v>3361</v>
      </c>
      <c r="BK43" s="61" t="s">
        <v>11</v>
      </c>
      <c r="BL43" s="61" t="s">
        <v>11</v>
      </c>
      <c r="BM43" s="61" t="s">
        <v>11</v>
      </c>
      <c r="BN43" s="62" t="s">
        <v>3362</v>
      </c>
      <c r="BO43" s="62" t="s">
        <v>3363</v>
      </c>
      <c r="BP43" s="75" t="s">
        <v>1197</v>
      </c>
      <c r="BQ43" s="63" t="s">
        <v>1029</v>
      </c>
      <c r="BR43" s="62">
        <v>0.95599999999999996</v>
      </c>
      <c r="BS43" s="62"/>
      <c r="BT43" s="62">
        <v>95</v>
      </c>
      <c r="BU43" s="62">
        <v>0.71199999999999997</v>
      </c>
      <c r="BV43" s="62">
        <v>1.284</v>
      </c>
      <c r="BW43" s="62">
        <v>0.76700000000000002</v>
      </c>
      <c r="BX43" s="62" t="s">
        <v>3364</v>
      </c>
      <c r="BY43" s="75" t="s">
        <v>10</v>
      </c>
      <c r="BZ43" s="80" t="s">
        <v>10</v>
      </c>
      <c r="CA43" s="62" t="s">
        <v>3365</v>
      </c>
      <c r="CB43" s="62" t="s">
        <v>10</v>
      </c>
      <c r="CC43" s="62" t="s">
        <v>3366</v>
      </c>
      <c r="CD43" s="63" t="s">
        <v>3367</v>
      </c>
      <c r="CE43" s="62"/>
      <c r="CF43" s="62"/>
      <c r="CG43" s="62"/>
      <c r="CH43" s="62"/>
    </row>
    <row r="44" spans="1:86" ht="13.5" customHeight="1">
      <c r="A44" s="62">
        <v>86</v>
      </c>
      <c r="B44" s="62" t="s">
        <v>282</v>
      </c>
      <c r="C44" s="62" t="s">
        <v>244</v>
      </c>
      <c r="D44" s="63" t="s">
        <v>3343</v>
      </c>
      <c r="E44" s="62">
        <v>2017</v>
      </c>
      <c r="F44" s="62" t="s">
        <v>3344</v>
      </c>
      <c r="G44" s="62" t="s">
        <v>3345</v>
      </c>
      <c r="H44" s="75" t="s">
        <v>3346</v>
      </c>
      <c r="I44" s="61" t="s">
        <v>3347</v>
      </c>
      <c r="J44" s="61" t="s">
        <v>3348</v>
      </c>
      <c r="K44" s="61" t="s">
        <v>3349</v>
      </c>
      <c r="L44" s="63" t="s">
        <v>3350</v>
      </c>
      <c r="M44" s="75" t="s">
        <v>3351</v>
      </c>
      <c r="N44" s="62" t="s">
        <v>15</v>
      </c>
      <c r="O44" s="63" t="s">
        <v>5868</v>
      </c>
      <c r="P44" s="61" t="s">
        <v>5867</v>
      </c>
      <c r="Q44" s="61" t="s">
        <v>5577</v>
      </c>
      <c r="R44" s="62" t="s">
        <v>3352</v>
      </c>
      <c r="S44" s="61" t="s">
        <v>3353</v>
      </c>
      <c r="T44" s="62" t="s">
        <v>3354</v>
      </c>
      <c r="U44" s="62" t="s">
        <v>269</v>
      </c>
      <c r="V44" s="62">
        <v>5518</v>
      </c>
      <c r="W44" s="62">
        <v>19055</v>
      </c>
      <c r="X44" s="61">
        <f>INDEX(Outcome_GWASs!F:F,MATCH(Kaitlin!S44,Outcome_GWASs!C:C,0))</f>
        <v>5518</v>
      </c>
      <c r="Y44" s="61">
        <f>INDEX(Outcome_GWASs!G:G,MATCH(Kaitlin!S44,Outcome_GWASs!C:C,0))</f>
        <v>19055</v>
      </c>
      <c r="Z44" s="61" t="s">
        <v>10</v>
      </c>
      <c r="AA44" s="62" t="s">
        <v>1059</v>
      </c>
      <c r="AB44" s="62" t="s">
        <v>249</v>
      </c>
      <c r="AC44" s="82" t="s">
        <v>159</v>
      </c>
      <c r="AD44" s="82" t="s">
        <v>159</v>
      </c>
      <c r="AE44" s="61" t="s">
        <v>3371</v>
      </c>
      <c r="AF44" s="61" t="s">
        <v>3188</v>
      </c>
      <c r="AG44" s="62" t="s">
        <v>140</v>
      </c>
      <c r="AH44" s="62">
        <v>224459</v>
      </c>
      <c r="AI44" s="77">
        <f>INDEX(Exposure_GWASs!F:F,MATCH(Kaitlin!AE44,Exposure_GWASs!C:C,0))</f>
        <v>231293</v>
      </c>
      <c r="AJ44" s="62" t="s">
        <v>3368</v>
      </c>
      <c r="AK44" s="62" t="s">
        <v>1005</v>
      </c>
      <c r="AL44" s="62" t="s">
        <v>204</v>
      </c>
      <c r="AM44" s="62" t="s">
        <v>3369</v>
      </c>
      <c r="AN44" s="62" t="s">
        <v>3370</v>
      </c>
      <c r="AO44" s="62" t="s">
        <v>3252</v>
      </c>
      <c r="AP44" s="62" t="s">
        <v>11</v>
      </c>
      <c r="AQ44" s="62" t="s">
        <v>138</v>
      </c>
      <c r="AR44" s="62" t="s">
        <v>11</v>
      </c>
      <c r="AS44" s="62" t="s">
        <v>11</v>
      </c>
      <c r="AT44" s="62" t="s">
        <v>11</v>
      </c>
      <c r="AU44" s="62" t="s">
        <v>10</v>
      </c>
      <c r="AV44" s="62">
        <v>25</v>
      </c>
      <c r="AW44" s="62" t="s">
        <v>10</v>
      </c>
      <c r="AX44" s="61">
        <f>INDEX(Exposure_GWASs!S:S,MATCH(Kaitlin!AE44,Exposure_GWASs!C:C,0))</f>
        <v>31</v>
      </c>
      <c r="AY44" s="62" t="s">
        <v>3358</v>
      </c>
      <c r="AZ44" s="62" t="s">
        <v>135</v>
      </c>
      <c r="BA44" s="62" t="s">
        <v>3359</v>
      </c>
      <c r="BB44" s="62" t="s">
        <v>19</v>
      </c>
      <c r="BC44" s="62" t="s">
        <v>17</v>
      </c>
      <c r="BD44" s="62"/>
      <c r="BE44" s="62"/>
      <c r="BF44" s="62"/>
      <c r="BG44" s="62"/>
      <c r="BH44" s="62" t="s">
        <v>3360</v>
      </c>
      <c r="BI44" s="62" t="s">
        <v>171</v>
      </c>
      <c r="BJ44" s="62" t="s">
        <v>3361</v>
      </c>
      <c r="BK44" s="61" t="s">
        <v>11</v>
      </c>
      <c r="BL44" s="61" t="s">
        <v>11</v>
      </c>
      <c r="BM44" s="61" t="s">
        <v>11</v>
      </c>
      <c r="BN44" s="62" t="s">
        <v>3362</v>
      </c>
      <c r="BO44" s="62" t="s">
        <v>3363</v>
      </c>
      <c r="BP44" s="75" t="s">
        <v>1197</v>
      </c>
      <c r="BQ44" s="63" t="s">
        <v>1029</v>
      </c>
      <c r="BR44" s="62">
        <v>1.163</v>
      </c>
      <c r="BS44" s="62"/>
      <c r="BT44" s="62">
        <v>95</v>
      </c>
      <c r="BU44" s="62">
        <v>0.78700000000000003</v>
      </c>
      <c r="BV44" s="62">
        <v>1.7190000000000001</v>
      </c>
      <c r="BW44" s="62">
        <v>0.44900000000000001</v>
      </c>
      <c r="BX44" s="62" t="s">
        <v>3364</v>
      </c>
      <c r="BY44" s="75" t="s">
        <v>10</v>
      </c>
      <c r="BZ44" s="80" t="s">
        <v>10</v>
      </c>
      <c r="CA44" s="62" t="s">
        <v>3365</v>
      </c>
      <c r="CB44" s="62" t="s">
        <v>10</v>
      </c>
      <c r="CC44" s="62" t="s">
        <v>3366</v>
      </c>
      <c r="CD44" s="63" t="s">
        <v>3367</v>
      </c>
      <c r="CE44" s="62"/>
      <c r="CF44" s="62"/>
      <c r="CG44" s="62"/>
      <c r="CH44" s="62"/>
    </row>
    <row r="45" spans="1:86" ht="13.5" customHeight="1">
      <c r="A45" s="62">
        <v>86</v>
      </c>
      <c r="B45" s="62" t="s">
        <v>282</v>
      </c>
      <c r="C45" s="62" t="s">
        <v>244</v>
      </c>
      <c r="D45" s="63" t="s">
        <v>3343</v>
      </c>
      <c r="E45" s="62">
        <v>2017</v>
      </c>
      <c r="F45" s="62" t="s">
        <v>3344</v>
      </c>
      <c r="G45" s="62" t="s">
        <v>3345</v>
      </c>
      <c r="H45" s="75" t="s">
        <v>3346</v>
      </c>
      <c r="I45" s="61" t="s">
        <v>3347</v>
      </c>
      <c r="J45" s="61" t="s">
        <v>3348</v>
      </c>
      <c r="K45" s="61" t="s">
        <v>3349</v>
      </c>
      <c r="L45" s="63" t="s">
        <v>3350</v>
      </c>
      <c r="M45" s="75" t="s">
        <v>3351</v>
      </c>
      <c r="N45" s="62" t="s">
        <v>15</v>
      </c>
      <c r="O45" s="63" t="s">
        <v>5868</v>
      </c>
      <c r="P45" s="61" t="s">
        <v>5867</v>
      </c>
      <c r="Q45" s="61" t="s">
        <v>5577</v>
      </c>
      <c r="R45" s="62" t="s">
        <v>3352</v>
      </c>
      <c r="S45" s="61" t="s">
        <v>3353</v>
      </c>
      <c r="T45" s="62" t="s">
        <v>3354</v>
      </c>
      <c r="U45" s="62" t="s">
        <v>269</v>
      </c>
      <c r="V45" s="62">
        <v>5518</v>
      </c>
      <c r="W45" s="62">
        <v>19055</v>
      </c>
      <c r="X45" s="61">
        <f>INDEX(Outcome_GWASs!F:F,MATCH(Kaitlin!S45,Outcome_GWASs!C:C,0))</f>
        <v>5518</v>
      </c>
      <c r="Y45" s="61">
        <f>INDEX(Outcome_GWASs!G:G,MATCH(Kaitlin!S45,Outcome_GWASs!C:C,0))</f>
        <v>19055</v>
      </c>
      <c r="Z45" s="61" t="s">
        <v>10</v>
      </c>
      <c r="AA45" s="62" t="s">
        <v>1059</v>
      </c>
      <c r="AB45" s="62" t="s">
        <v>249</v>
      </c>
      <c r="AC45" s="82" t="s">
        <v>5121</v>
      </c>
      <c r="AD45" s="82" t="s">
        <v>5121</v>
      </c>
      <c r="AE45" s="61" t="s">
        <v>3372</v>
      </c>
      <c r="AF45" s="61" t="s">
        <v>3188</v>
      </c>
      <c r="AG45" s="62" t="s">
        <v>140</v>
      </c>
      <c r="AH45" s="62">
        <v>224459</v>
      </c>
      <c r="AI45" s="77">
        <f>INDEX(Exposure_GWASs!F:F,MATCH(Kaitlin!AE45,Exposure_GWASs!C:C,0))</f>
        <v>211055</v>
      </c>
      <c r="AJ45" s="62" t="s">
        <v>3368</v>
      </c>
      <c r="AK45" s="62" t="s">
        <v>1005</v>
      </c>
      <c r="AL45" s="62" t="s">
        <v>204</v>
      </c>
      <c r="AM45" s="62" t="s">
        <v>3369</v>
      </c>
      <c r="AN45" s="62" t="s">
        <v>3370</v>
      </c>
      <c r="AO45" s="62" t="s">
        <v>3252</v>
      </c>
      <c r="AP45" s="62" t="s">
        <v>11</v>
      </c>
      <c r="AQ45" s="62" t="s">
        <v>138</v>
      </c>
      <c r="AR45" s="62" t="s">
        <v>11</v>
      </c>
      <c r="AS45" s="62" t="s">
        <v>11</v>
      </c>
      <c r="AT45" s="62" t="s">
        <v>11</v>
      </c>
      <c r="AU45" s="62" t="s">
        <v>10</v>
      </c>
      <c r="AV45" s="62">
        <v>10</v>
      </c>
      <c r="AW45" s="62" t="s">
        <v>10</v>
      </c>
      <c r="AX45" s="61">
        <f>INDEX(Exposure_GWASs!S:S,MATCH(Kaitlin!AE45,Exposure_GWASs!C:C,0))</f>
        <v>12</v>
      </c>
      <c r="AY45" s="62" t="s">
        <v>3358</v>
      </c>
      <c r="AZ45" s="62" t="s">
        <v>135</v>
      </c>
      <c r="BA45" s="62" t="s">
        <v>3359</v>
      </c>
      <c r="BB45" s="62" t="s">
        <v>19</v>
      </c>
      <c r="BC45" s="62" t="s">
        <v>17</v>
      </c>
      <c r="BD45" s="62"/>
      <c r="BE45" s="62"/>
      <c r="BF45" s="62"/>
      <c r="BG45" s="62"/>
      <c r="BH45" s="62" t="s">
        <v>3360</v>
      </c>
      <c r="BI45" s="62" t="s">
        <v>171</v>
      </c>
      <c r="BJ45" s="62" t="s">
        <v>3361</v>
      </c>
      <c r="BK45" s="61" t="s">
        <v>11</v>
      </c>
      <c r="BL45" s="61" t="s">
        <v>11</v>
      </c>
      <c r="BM45" s="61" t="s">
        <v>11</v>
      </c>
      <c r="BN45" s="62" t="s">
        <v>3362</v>
      </c>
      <c r="BO45" s="62" t="s">
        <v>3363</v>
      </c>
      <c r="BP45" s="75" t="s">
        <v>1197</v>
      </c>
      <c r="BQ45" s="63" t="s">
        <v>1029</v>
      </c>
      <c r="BR45" s="62">
        <v>1.6639999999999999</v>
      </c>
      <c r="BS45" s="62"/>
      <c r="BT45" s="62">
        <v>95</v>
      </c>
      <c r="BU45" s="62">
        <v>0.93899999999999995</v>
      </c>
      <c r="BV45" s="62">
        <v>2.9569999999999999</v>
      </c>
      <c r="BW45" s="62">
        <v>8.3000000000000004E-2</v>
      </c>
      <c r="BX45" s="62" t="s">
        <v>3364</v>
      </c>
      <c r="BY45" s="75" t="s">
        <v>10</v>
      </c>
      <c r="BZ45" s="80" t="s">
        <v>10</v>
      </c>
      <c r="CA45" s="62" t="s">
        <v>3365</v>
      </c>
      <c r="CB45" s="62" t="s">
        <v>10</v>
      </c>
      <c r="CC45" s="62" t="s">
        <v>3366</v>
      </c>
      <c r="CD45" s="63" t="s">
        <v>3367</v>
      </c>
      <c r="CE45" s="62"/>
      <c r="CF45" s="62"/>
      <c r="CG45" s="62"/>
      <c r="CH45" s="62"/>
    </row>
    <row r="46" spans="1:86" ht="13.5" customHeight="1">
      <c r="A46" s="62">
        <v>86</v>
      </c>
      <c r="B46" s="62" t="s">
        <v>282</v>
      </c>
      <c r="C46" s="62" t="s">
        <v>244</v>
      </c>
      <c r="D46" s="63" t="s">
        <v>3343</v>
      </c>
      <c r="E46" s="62">
        <v>2017</v>
      </c>
      <c r="F46" s="62" t="s">
        <v>3344</v>
      </c>
      <c r="G46" s="62" t="s">
        <v>3345</v>
      </c>
      <c r="H46" s="75" t="s">
        <v>3346</v>
      </c>
      <c r="I46" s="61" t="s">
        <v>3347</v>
      </c>
      <c r="J46" s="61" t="s">
        <v>3348</v>
      </c>
      <c r="K46" s="61" t="s">
        <v>3349</v>
      </c>
      <c r="L46" s="63" t="s">
        <v>3350</v>
      </c>
      <c r="M46" s="75" t="s">
        <v>3351</v>
      </c>
      <c r="N46" s="62" t="s">
        <v>15</v>
      </c>
      <c r="O46" s="63" t="s">
        <v>5868</v>
      </c>
      <c r="P46" s="61" t="s">
        <v>5867</v>
      </c>
      <c r="Q46" s="61" t="s">
        <v>5577</v>
      </c>
      <c r="R46" s="62" t="s">
        <v>3352</v>
      </c>
      <c r="S46" s="61" t="s">
        <v>3353</v>
      </c>
      <c r="T46" s="62" t="s">
        <v>3354</v>
      </c>
      <c r="U46" s="62" t="s">
        <v>269</v>
      </c>
      <c r="V46" s="62">
        <v>5518</v>
      </c>
      <c r="W46" s="62">
        <v>19055</v>
      </c>
      <c r="X46" s="61">
        <f>INDEX(Outcome_GWASs!F:F,MATCH(Kaitlin!S46,Outcome_GWASs!C:C,0))</f>
        <v>5518</v>
      </c>
      <c r="Y46" s="61">
        <f>INDEX(Outcome_GWASs!G:G,MATCH(Kaitlin!S46,Outcome_GWASs!C:C,0))</f>
        <v>19055</v>
      </c>
      <c r="Z46" s="61" t="s">
        <v>10</v>
      </c>
      <c r="AA46" s="62" t="s">
        <v>1059</v>
      </c>
      <c r="AB46" s="62" t="s">
        <v>249</v>
      </c>
      <c r="AC46" s="82" t="s">
        <v>5528</v>
      </c>
      <c r="AD46" s="82" t="s">
        <v>5528</v>
      </c>
      <c r="AE46" s="61" t="s">
        <v>1112</v>
      </c>
      <c r="AF46" s="62" t="s">
        <v>3374</v>
      </c>
      <c r="AG46" s="62" t="s">
        <v>140</v>
      </c>
      <c r="AH46" s="62" t="s">
        <v>10</v>
      </c>
      <c r="AI46" s="77">
        <f>INDEX(Exposure_GWASs!F:F,MATCH(Kaitlin!AE46,Exposure_GWASs!C:C,0))</f>
        <v>69308</v>
      </c>
      <c r="AJ46" s="62"/>
      <c r="AK46" s="62" t="s">
        <v>1005</v>
      </c>
      <c r="AL46" s="62" t="s">
        <v>204</v>
      </c>
      <c r="AM46" s="62" t="s">
        <v>3375</v>
      </c>
      <c r="AN46" s="62" t="s">
        <v>3376</v>
      </c>
      <c r="AO46" s="62" t="s">
        <v>11</v>
      </c>
      <c r="AP46" s="62" t="s">
        <v>11</v>
      </c>
      <c r="AQ46" s="62" t="s">
        <v>138</v>
      </c>
      <c r="AR46" s="62" t="s">
        <v>11</v>
      </c>
      <c r="AS46" s="62" t="s">
        <v>11</v>
      </c>
      <c r="AT46" s="62" t="s">
        <v>11</v>
      </c>
      <c r="AU46" s="62" t="s">
        <v>10</v>
      </c>
      <c r="AV46" s="62">
        <v>7</v>
      </c>
      <c r="AW46" s="62" t="s">
        <v>10</v>
      </c>
      <c r="AX46" s="61">
        <f>INDEX(Exposure_GWASs!S:S,MATCH(Kaitlin!AE46,Exposure_GWASs!C:C,0))</f>
        <v>7</v>
      </c>
      <c r="AY46" s="62" t="s">
        <v>3358</v>
      </c>
      <c r="AZ46" s="62" t="s">
        <v>135</v>
      </c>
      <c r="BA46" s="62" t="s">
        <v>3359</v>
      </c>
      <c r="BB46" s="62" t="s">
        <v>19</v>
      </c>
      <c r="BC46" s="62" t="s">
        <v>17</v>
      </c>
      <c r="BD46" s="62"/>
      <c r="BE46" s="62"/>
      <c r="BF46" s="62"/>
      <c r="BG46" s="62"/>
      <c r="BH46" s="62" t="s">
        <v>3360</v>
      </c>
      <c r="BI46" s="62" t="s">
        <v>171</v>
      </c>
      <c r="BJ46" s="62" t="s">
        <v>3361</v>
      </c>
      <c r="BK46" s="61" t="s">
        <v>11</v>
      </c>
      <c r="BL46" s="61" t="s">
        <v>11</v>
      </c>
      <c r="BM46" s="61" t="s">
        <v>11</v>
      </c>
      <c r="BN46" s="62" t="s">
        <v>3362</v>
      </c>
      <c r="BO46" s="62" t="s">
        <v>3363</v>
      </c>
      <c r="BP46" s="75" t="s">
        <v>1197</v>
      </c>
      <c r="BQ46" s="63" t="s">
        <v>1029</v>
      </c>
      <c r="BR46" s="62">
        <v>1.149</v>
      </c>
      <c r="BS46" s="62"/>
      <c r="BT46" s="62">
        <v>95</v>
      </c>
      <c r="BU46" s="62">
        <v>0.78300000000000003</v>
      </c>
      <c r="BV46" s="62">
        <v>1.6870000000000001</v>
      </c>
      <c r="BW46" s="62">
        <v>0.47799999999999998</v>
      </c>
      <c r="BX46" s="62" t="s">
        <v>3364</v>
      </c>
      <c r="BY46" s="75" t="s">
        <v>10</v>
      </c>
      <c r="BZ46" s="80" t="s">
        <v>10</v>
      </c>
      <c r="CA46" s="62" t="s">
        <v>3365</v>
      </c>
      <c r="CB46" s="62" t="s">
        <v>10</v>
      </c>
      <c r="CC46" s="62" t="s">
        <v>3366</v>
      </c>
      <c r="CD46" s="63" t="s">
        <v>3367</v>
      </c>
      <c r="CE46" s="62"/>
      <c r="CF46" s="62"/>
      <c r="CG46" s="62"/>
      <c r="CH46" s="62"/>
    </row>
    <row r="47" spans="1:86" ht="13.5" customHeight="1">
      <c r="A47" s="62">
        <v>86</v>
      </c>
      <c r="B47" s="62" t="s">
        <v>282</v>
      </c>
      <c r="C47" s="62" t="s">
        <v>244</v>
      </c>
      <c r="D47" s="63" t="s">
        <v>3343</v>
      </c>
      <c r="E47" s="62">
        <v>2017</v>
      </c>
      <c r="F47" s="62" t="s">
        <v>3344</v>
      </c>
      <c r="G47" s="62" t="s">
        <v>3345</v>
      </c>
      <c r="H47" s="75" t="s">
        <v>3346</v>
      </c>
      <c r="I47" s="61" t="s">
        <v>3347</v>
      </c>
      <c r="J47" s="61" t="s">
        <v>3348</v>
      </c>
      <c r="K47" s="61" t="s">
        <v>3349</v>
      </c>
      <c r="L47" s="63" t="s">
        <v>3350</v>
      </c>
      <c r="M47" s="75" t="s">
        <v>3351</v>
      </c>
      <c r="N47" s="62" t="s">
        <v>15</v>
      </c>
      <c r="O47" s="63" t="s">
        <v>5868</v>
      </c>
      <c r="P47" s="61" t="s">
        <v>5867</v>
      </c>
      <c r="Q47" s="61" t="s">
        <v>5577</v>
      </c>
      <c r="R47" s="62" t="s">
        <v>3352</v>
      </c>
      <c r="S47" s="61" t="s">
        <v>3353</v>
      </c>
      <c r="T47" s="62" t="s">
        <v>3354</v>
      </c>
      <c r="U47" s="62" t="s">
        <v>269</v>
      </c>
      <c r="V47" s="62">
        <v>5518</v>
      </c>
      <c r="W47" s="62">
        <v>19055</v>
      </c>
      <c r="X47" s="61">
        <f>INDEX(Outcome_GWASs!F:F,MATCH(Kaitlin!S47,Outcome_GWASs!C:C,0))</f>
        <v>5518</v>
      </c>
      <c r="Y47" s="61">
        <f>INDEX(Outcome_GWASs!G:G,MATCH(Kaitlin!S47,Outcome_GWASs!C:C,0))</f>
        <v>19055</v>
      </c>
      <c r="Z47" s="61" t="s">
        <v>10</v>
      </c>
      <c r="AA47" s="62" t="s">
        <v>1059</v>
      </c>
      <c r="AB47" s="62" t="s">
        <v>249</v>
      </c>
      <c r="AC47" s="82" t="s">
        <v>5523</v>
      </c>
      <c r="AD47" s="82" t="s">
        <v>5512</v>
      </c>
      <c r="AE47" s="61" t="s">
        <v>3377</v>
      </c>
      <c r="AF47" s="83" t="s">
        <v>3378</v>
      </c>
      <c r="AG47" s="62" t="s">
        <v>140</v>
      </c>
      <c r="AH47" s="62">
        <f>5530+8318</f>
        <v>13848</v>
      </c>
      <c r="AI47" s="77">
        <f>INDEX(Exposure_GWASs!F:F,MATCH(Kaitlin!AE47,Exposure_GWASs!C:C,0))</f>
        <v>13848</v>
      </c>
      <c r="AJ47" s="62"/>
      <c r="AK47" s="62" t="s">
        <v>1005</v>
      </c>
      <c r="AL47" s="62" t="s">
        <v>204</v>
      </c>
      <c r="AM47" s="62" t="s">
        <v>3379</v>
      </c>
      <c r="AN47" s="62" t="s">
        <v>3380</v>
      </c>
      <c r="AO47" s="62" t="s">
        <v>11</v>
      </c>
      <c r="AP47" s="62" t="s">
        <v>11</v>
      </c>
      <c r="AQ47" s="62" t="s">
        <v>138</v>
      </c>
      <c r="AR47" s="62" t="s">
        <v>11</v>
      </c>
      <c r="AS47" s="62" t="s">
        <v>11</v>
      </c>
      <c r="AT47" s="62" t="s">
        <v>11</v>
      </c>
      <c r="AU47" s="62" t="s">
        <v>10</v>
      </c>
      <c r="AV47" s="62">
        <v>7</v>
      </c>
      <c r="AW47" s="62" t="s">
        <v>10</v>
      </c>
      <c r="AX47" s="62">
        <v>8</v>
      </c>
      <c r="AY47" s="62" t="s">
        <v>3358</v>
      </c>
      <c r="AZ47" s="62" t="s">
        <v>135</v>
      </c>
      <c r="BA47" s="62" t="s">
        <v>3359</v>
      </c>
      <c r="BB47" s="62" t="s">
        <v>19</v>
      </c>
      <c r="BC47" s="62" t="s">
        <v>17</v>
      </c>
      <c r="BD47" s="62"/>
      <c r="BE47" s="62"/>
      <c r="BF47" s="62"/>
      <c r="BG47" s="62"/>
      <c r="BH47" s="62" t="s">
        <v>3360</v>
      </c>
      <c r="BI47" s="62" t="s">
        <v>171</v>
      </c>
      <c r="BJ47" s="62" t="s">
        <v>3361</v>
      </c>
      <c r="BK47" s="61" t="s">
        <v>11</v>
      </c>
      <c r="BL47" s="61" t="s">
        <v>11</v>
      </c>
      <c r="BM47" s="61" t="s">
        <v>11</v>
      </c>
      <c r="BN47" s="62" t="s">
        <v>3362</v>
      </c>
      <c r="BO47" s="62" t="s">
        <v>3363</v>
      </c>
      <c r="BP47" s="75" t="s">
        <v>1197</v>
      </c>
      <c r="BQ47" s="63" t="s">
        <v>1029</v>
      </c>
      <c r="BR47" s="62">
        <v>0.86299999999999999</v>
      </c>
      <c r="BS47" s="62"/>
      <c r="BT47" s="62">
        <v>95</v>
      </c>
      <c r="BU47" s="62">
        <v>0.67300000000000004</v>
      </c>
      <c r="BV47" s="62">
        <v>1.107</v>
      </c>
      <c r="BW47" s="62">
        <v>0.246</v>
      </c>
      <c r="BX47" s="62" t="s">
        <v>3364</v>
      </c>
      <c r="BY47" s="75" t="s">
        <v>10</v>
      </c>
      <c r="BZ47" s="80" t="s">
        <v>10</v>
      </c>
      <c r="CA47" s="62" t="s">
        <v>3365</v>
      </c>
      <c r="CB47" s="62" t="s">
        <v>10</v>
      </c>
      <c r="CC47" s="62" t="s">
        <v>3366</v>
      </c>
      <c r="CD47" s="63" t="s">
        <v>3367</v>
      </c>
      <c r="CE47" s="62"/>
      <c r="CF47" s="62"/>
      <c r="CG47" s="62"/>
      <c r="CH47" s="62"/>
    </row>
    <row r="48" spans="1:86" ht="13.5" customHeight="1">
      <c r="A48" s="62">
        <v>86</v>
      </c>
      <c r="B48" s="62" t="s">
        <v>282</v>
      </c>
      <c r="C48" s="62" t="s">
        <v>244</v>
      </c>
      <c r="D48" s="63" t="s">
        <v>3343</v>
      </c>
      <c r="E48" s="62">
        <v>2017</v>
      </c>
      <c r="F48" s="62" t="s">
        <v>3344</v>
      </c>
      <c r="G48" s="62" t="s">
        <v>3345</v>
      </c>
      <c r="H48" s="75" t="s">
        <v>3346</v>
      </c>
      <c r="I48" s="61" t="s">
        <v>3347</v>
      </c>
      <c r="J48" s="61" t="s">
        <v>3348</v>
      </c>
      <c r="K48" s="61" t="s">
        <v>3349</v>
      </c>
      <c r="L48" s="63" t="s">
        <v>3350</v>
      </c>
      <c r="M48" s="75" t="s">
        <v>3351</v>
      </c>
      <c r="N48" s="62" t="s">
        <v>15</v>
      </c>
      <c r="O48" s="63" t="s">
        <v>5868</v>
      </c>
      <c r="P48" s="61" t="s">
        <v>5867</v>
      </c>
      <c r="Q48" s="61" t="s">
        <v>5577</v>
      </c>
      <c r="R48" s="62" t="s">
        <v>3352</v>
      </c>
      <c r="S48" s="61" t="s">
        <v>3353</v>
      </c>
      <c r="T48" s="62" t="s">
        <v>3354</v>
      </c>
      <c r="U48" s="62" t="s">
        <v>269</v>
      </c>
      <c r="V48" s="62">
        <v>5518</v>
      </c>
      <c r="W48" s="62">
        <v>19055</v>
      </c>
      <c r="X48" s="61">
        <f>INDEX(Outcome_GWASs!F:F,MATCH(Kaitlin!S48,Outcome_GWASs!C:C,0))</f>
        <v>5518</v>
      </c>
      <c r="Y48" s="61">
        <f>INDEX(Outcome_GWASs!G:G,MATCH(Kaitlin!S48,Outcome_GWASs!C:C,0))</f>
        <v>19055</v>
      </c>
      <c r="Z48" s="61" t="s">
        <v>10</v>
      </c>
      <c r="AA48" s="62" t="s">
        <v>1059</v>
      </c>
      <c r="AB48" s="62" t="s">
        <v>249</v>
      </c>
      <c r="AC48" s="82" t="s">
        <v>162</v>
      </c>
      <c r="AD48" s="82" t="s">
        <v>162</v>
      </c>
      <c r="AE48" s="61" t="s">
        <v>3381</v>
      </c>
      <c r="AF48" s="62" t="s">
        <v>1347</v>
      </c>
      <c r="AG48" s="62" t="s">
        <v>145</v>
      </c>
      <c r="AH48" s="62" t="s">
        <v>10</v>
      </c>
      <c r="AI48" s="77">
        <f>INDEX(Exposure_GWASs!F:F,MATCH(Kaitlin!AE48,Exposure_GWASs!C:C,0))</f>
        <v>60586</v>
      </c>
      <c r="AJ48" s="62" t="s">
        <v>3382</v>
      </c>
      <c r="AK48" s="62" t="s">
        <v>1005</v>
      </c>
      <c r="AL48" s="62" t="s">
        <v>204</v>
      </c>
      <c r="AM48" s="62" t="s">
        <v>3383</v>
      </c>
      <c r="AN48" s="62" t="s">
        <v>341</v>
      </c>
      <c r="AO48" s="62" t="s">
        <v>3384</v>
      </c>
      <c r="AP48" s="62" t="s">
        <v>11</v>
      </c>
      <c r="AQ48" s="62" t="s">
        <v>138</v>
      </c>
      <c r="AR48" s="62" t="s">
        <v>11</v>
      </c>
      <c r="AS48" s="62" t="s">
        <v>11</v>
      </c>
      <c r="AT48" s="62" t="s">
        <v>11</v>
      </c>
      <c r="AU48" s="62" t="s">
        <v>10</v>
      </c>
      <c r="AV48" s="62">
        <v>7</v>
      </c>
      <c r="AW48" s="62" t="s">
        <v>10</v>
      </c>
      <c r="AX48" s="62">
        <v>39</v>
      </c>
      <c r="AY48" s="62" t="s">
        <v>3385</v>
      </c>
      <c r="AZ48" s="62" t="s">
        <v>135</v>
      </c>
      <c r="BA48" s="62" t="s">
        <v>3359</v>
      </c>
      <c r="BB48" s="62" t="s">
        <v>19</v>
      </c>
      <c r="BC48" s="62" t="s">
        <v>17</v>
      </c>
      <c r="BD48" s="62"/>
      <c r="BE48" s="62"/>
      <c r="BF48" s="62"/>
      <c r="BG48" s="62"/>
      <c r="BH48" s="62" t="s">
        <v>3360</v>
      </c>
      <c r="BI48" s="62" t="s">
        <v>171</v>
      </c>
      <c r="BJ48" s="62" t="s">
        <v>3361</v>
      </c>
      <c r="BK48" s="61" t="s">
        <v>11</v>
      </c>
      <c r="BL48" s="61" t="s">
        <v>11</v>
      </c>
      <c r="BM48" s="61" t="s">
        <v>11</v>
      </c>
      <c r="BN48" s="62" t="s">
        <v>3362</v>
      </c>
      <c r="BO48" s="62" t="s">
        <v>3363</v>
      </c>
      <c r="BP48" s="75" t="s">
        <v>1197</v>
      </c>
      <c r="BQ48" s="63" t="s">
        <v>1029</v>
      </c>
      <c r="BR48" s="62">
        <v>1.3879999999999999</v>
      </c>
      <c r="BS48" s="62"/>
      <c r="BT48" s="62">
        <v>95</v>
      </c>
      <c r="BU48" s="62">
        <v>0.755</v>
      </c>
      <c r="BV48" s="62">
        <v>2.5510000000000002</v>
      </c>
      <c r="BW48" s="62">
        <v>0.29199999999999998</v>
      </c>
      <c r="BX48" s="62" t="s">
        <v>3364</v>
      </c>
      <c r="BY48" s="75" t="s">
        <v>10</v>
      </c>
      <c r="BZ48" s="80" t="s">
        <v>10</v>
      </c>
      <c r="CA48" s="62" t="s">
        <v>3365</v>
      </c>
      <c r="CB48" s="62" t="s">
        <v>10</v>
      </c>
      <c r="CC48" s="62" t="s">
        <v>3366</v>
      </c>
      <c r="CD48" s="63" t="s">
        <v>3367</v>
      </c>
      <c r="CE48" s="62"/>
      <c r="CF48" s="62"/>
      <c r="CG48" s="62"/>
      <c r="CH48" s="62"/>
    </row>
    <row r="49" spans="1:86" ht="13.5" customHeight="1">
      <c r="A49" s="62">
        <v>86</v>
      </c>
      <c r="B49" s="62" t="s">
        <v>282</v>
      </c>
      <c r="C49" s="62" t="s">
        <v>244</v>
      </c>
      <c r="D49" s="63" t="s">
        <v>3343</v>
      </c>
      <c r="E49" s="62">
        <v>2017</v>
      </c>
      <c r="F49" s="62" t="s">
        <v>3344</v>
      </c>
      <c r="G49" s="62" t="s">
        <v>3345</v>
      </c>
      <c r="H49" s="75" t="s">
        <v>3346</v>
      </c>
      <c r="I49" s="61" t="s">
        <v>3347</v>
      </c>
      <c r="J49" s="61" t="s">
        <v>3348</v>
      </c>
      <c r="K49" s="61" t="s">
        <v>3349</v>
      </c>
      <c r="L49" s="63" t="s">
        <v>3350</v>
      </c>
      <c r="M49" s="75" t="s">
        <v>3351</v>
      </c>
      <c r="N49" s="62" t="s">
        <v>15</v>
      </c>
      <c r="O49" s="63" t="s">
        <v>5868</v>
      </c>
      <c r="P49" s="61" t="s">
        <v>5867</v>
      </c>
      <c r="Q49" s="61" t="s">
        <v>5577</v>
      </c>
      <c r="R49" s="62" t="s">
        <v>3352</v>
      </c>
      <c r="S49" s="61" t="s">
        <v>3353</v>
      </c>
      <c r="T49" s="62" t="s">
        <v>3354</v>
      </c>
      <c r="U49" s="62" t="s">
        <v>269</v>
      </c>
      <c r="V49" s="62">
        <v>5518</v>
      </c>
      <c r="W49" s="62">
        <v>19055</v>
      </c>
      <c r="X49" s="61">
        <f>INDEX(Outcome_GWASs!F:F,MATCH(Kaitlin!S49,Outcome_GWASs!C:C,0))</f>
        <v>5518</v>
      </c>
      <c r="Y49" s="61">
        <f>INDEX(Outcome_GWASs!G:G,MATCH(Kaitlin!S49,Outcome_GWASs!C:C,0))</f>
        <v>19055</v>
      </c>
      <c r="Z49" s="61" t="s">
        <v>10</v>
      </c>
      <c r="AA49" s="62" t="s">
        <v>1059</v>
      </c>
      <c r="AB49" s="62" t="s">
        <v>249</v>
      </c>
      <c r="AC49" s="82" t="s">
        <v>159</v>
      </c>
      <c r="AD49" s="82" t="s">
        <v>159</v>
      </c>
      <c r="AE49" s="61" t="s">
        <v>3386</v>
      </c>
      <c r="AF49" s="62" t="s">
        <v>1347</v>
      </c>
      <c r="AG49" s="62" t="s">
        <v>145</v>
      </c>
      <c r="AH49" s="62" t="s">
        <v>10</v>
      </c>
      <c r="AI49" s="77">
        <f>INDEX(Exposure_GWASs!F:F,MATCH(Kaitlin!AE49,Exposure_GWASs!C:C,0))</f>
        <v>60586</v>
      </c>
      <c r="AJ49" s="62" t="s">
        <v>3382</v>
      </c>
      <c r="AK49" s="62" t="s">
        <v>1005</v>
      </c>
      <c r="AL49" s="62" t="s">
        <v>204</v>
      </c>
      <c r="AM49" s="62" t="s">
        <v>3383</v>
      </c>
      <c r="AN49" s="62" t="s">
        <v>341</v>
      </c>
      <c r="AO49" s="62" t="s">
        <v>3384</v>
      </c>
      <c r="AP49" s="62" t="s">
        <v>11</v>
      </c>
      <c r="AQ49" s="62" t="s">
        <v>138</v>
      </c>
      <c r="AR49" s="62" t="s">
        <v>11</v>
      </c>
      <c r="AS49" s="62" t="s">
        <v>11</v>
      </c>
      <c r="AT49" s="62" t="s">
        <v>11</v>
      </c>
      <c r="AU49" s="62" t="s">
        <v>10</v>
      </c>
      <c r="AV49" s="62">
        <v>4</v>
      </c>
      <c r="AW49" s="62" t="s">
        <v>10</v>
      </c>
      <c r="AX49" s="62">
        <v>38</v>
      </c>
      <c r="AY49" s="62" t="s">
        <v>3385</v>
      </c>
      <c r="AZ49" s="62" t="s">
        <v>135</v>
      </c>
      <c r="BA49" s="62" t="s">
        <v>3359</v>
      </c>
      <c r="BB49" s="62" t="s">
        <v>19</v>
      </c>
      <c r="BC49" s="62" t="s">
        <v>17</v>
      </c>
      <c r="BD49" s="62"/>
      <c r="BE49" s="62"/>
      <c r="BF49" s="62"/>
      <c r="BG49" s="62"/>
      <c r="BH49" s="62" t="s">
        <v>3360</v>
      </c>
      <c r="BI49" s="62" t="s">
        <v>171</v>
      </c>
      <c r="BJ49" s="62" t="s">
        <v>3361</v>
      </c>
      <c r="BK49" s="61" t="s">
        <v>11</v>
      </c>
      <c r="BL49" s="61" t="s">
        <v>11</v>
      </c>
      <c r="BM49" s="61" t="s">
        <v>11</v>
      </c>
      <c r="BN49" s="62" t="s">
        <v>3362</v>
      </c>
      <c r="BO49" s="62" t="s">
        <v>3363</v>
      </c>
      <c r="BP49" s="75" t="s">
        <v>1197</v>
      </c>
      <c r="BQ49" s="63" t="s">
        <v>1029</v>
      </c>
      <c r="BR49" s="62">
        <v>0.996</v>
      </c>
      <c r="BS49" s="62"/>
      <c r="BT49" s="62">
        <v>95</v>
      </c>
      <c r="BU49" s="62">
        <v>0.498</v>
      </c>
      <c r="BV49" s="62">
        <v>1.994</v>
      </c>
      <c r="BW49" s="62">
        <v>0.99099999999999999</v>
      </c>
      <c r="BX49" s="62" t="s">
        <v>3364</v>
      </c>
      <c r="BY49" s="75" t="s">
        <v>10</v>
      </c>
      <c r="BZ49" s="80" t="s">
        <v>10</v>
      </c>
      <c r="CA49" s="62" t="s">
        <v>3365</v>
      </c>
      <c r="CB49" s="62" t="s">
        <v>10</v>
      </c>
      <c r="CC49" s="62" t="s">
        <v>3366</v>
      </c>
      <c r="CD49" s="63" t="s">
        <v>3367</v>
      </c>
      <c r="CE49" s="62"/>
      <c r="CF49" s="62"/>
      <c r="CG49" s="62"/>
      <c r="CH49" s="62"/>
    </row>
    <row r="50" spans="1:86" ht="13.5" customHeight="1">
      <c r="A50" s="62">
        <v>86</v>
      </c>
      <c r="B50" s="62" t="s">
        <v>282</v>
      </c>
      <c r="C50" s="62" t="s">
        <v>244</v>
      </c>
      <c r="D50" s="63" t="s">
        <v>3343</v>
      </c>
      <c r="E50" s="62">
        <v>2017</v>
      </c>
      <c r="F50" s="62" t="s">
        <v>3344</v>
      </c>
      <c r="G50" s="62" t="s">
        <v>3345</v>
      </c>
      <c r="H50" s="75" t="s">
        <v>3346</v>
      </c>
      <c r="I50" s="61" t="s">
        <v>3347</v>
      </c>
      <c r="J50" s="61" t="s">
        <v>3348</v>
      </c>
      <c r="K50" s="61" t="s">
        <v>3349</v>
      </c>
      <c r="L50" s="63" t="s">
        <v>3350</v>
      </c>
      <c r="M50" s="75" t="s">
        <v>3351</v>
      </c>
      <c r="N50" s="62" t="s">
        <v>15</v>
      </c>
      <c r="O50" s="63" t="s">
        <v>5868</v>
      </c>
      <c r="P50" s="61" t="s">
        <v>5867</v>
      </c>
      <c r="Q50" s="61" t="s">
        <v>5577</v>
      </c>
      <c r="R50" s="62" t="s">
        <v>3352</v>
      </c>
      <c r="S50" s="61" t="s">
        <v>3353</v>
      </c>
      <c r="T50" s="62" t="s">
        <v>3354</v>
      </c>
      <c r="U50" s="62" t="s">
        <v>269</v>
      </c>
      <c r="V50" s="62">
        <v>5518</v>
      </c>
      <c r="W50" s="62">
        <v>19055</v>
      </c>
      <c r="X50" s="61">
        <f>INDEX(Outcome_GWASs!F:F,MATCH(Kaitlin!S50,Outcome_GWASs!C:C,0))</f>
        <v>5518</v>
      </c>
      <c r="Y50" s="61">
        <f>INDEX(Outcome_GWASs!G:G,MATCH(Kaitlin!S50,Outcome_GWASs!C:C,0))</f>
        <v>19055</v>
      </c>
      <c r="Z50" s="61" t="s">
        <v>10</v>
      </c>
      <c r="AA50" s="62" t="s">
        <v>1059</v>
      </c>
      <c r="AB50" s="62" t="s">
        <v>249</v>
      </c>
      <c r="AC50" s="82" t="s">
        <v>5121</v>
      </c>
      <c r="AD50" s="82" t="s">
        <v>5121</v>
      </c>
      <c r="AE50" s="61" t="s">
        <v>3387</v>
      </c>
      <c r="AF50" s="62" t="s">
        <v>1347</v>
      </c>
      <c r="AG50" s="62" t="s">
        <v>145</v>
      </c>
      <c r="AH50" s="62" t="s">
        <v>10</v>
      </c>
      <c r="AI50" s="77">
        <f>INDEX(Exposure_GWASs!F:F,MATCH(Kaitlin!AE50,Exposure_GWASs!C:C,0))</f>
        <v>60586</v>
      </c>
      <c r="AJ50" s="62" t="s">
        <v>3382</v>
      </c>
      <c r="AK50" s="62" t="s">
        <v>1005</v>
      </c>
      <c r="AL50" s="62" t="s">
        <v>204</v>
      </c>
      <c r="AM50" s="62" t="s">
        <v>3383</v>
      </c>
      <c r="AN50" s="62" t="s">
        <v>341</v>
      </c>
      <c r="AO50" s="62" t="s">
        <v>3384</v>
      </c>
      <c r="AP50" s="62" t="s">
        <v>11</v>
      </c>
      <c r="AQ50" s="62" t="s">
        <v>138</v>
      </c>
      <c r="AR50" s="62" t="s">
        <v>11</v>
      </c>
      <c r="AS50" s="62" t="s">
        <v>11</v>
      </c>
      <c r="AT50" s="62" t="s">
        <v>11</v>
      </c>
      <c r="AU50" s="62" t="s">
        <v>10</v>
      </c>
      <c r="AV50" s="62">
        <v>9</v>
      </c>
      <c r="AW50" s="62" t="s">
        <v>10</v>
      </c>
      <c r="AX50" s="62">
        <v>46</v>
      </c>
      <c r="AY50" s="62" t="s">
        <v>3385</v>
      </c>
      <c r="AZ50" s="62" t="s">
        <v>135</v>
      </c>
      <c r="BA50" s="62" t="s">
        <v>3359</v>
      </c>
      <c r="BB50" s="62" t="s">
        <v>19</v>
      </c>
      <c r="BC50" s="62" t="s">
        <v>17</v>
      </c>
      <c r="BD50" s="62"/>
      <c r="BE50" s="62"/>
      <c r="BF50" s="62"/>
      <c r="BG50" s="62"/>
      <c r="BH50" s="62" t="s">
        <v>3360</v>
      </c>
      <c r="BI50" s="62" t="s">
        <v>171</v>
      </c>
      <c r="BJ50" s="62" t="s">
        <v>3361</v>
      </c>
      <c r="BK50" s="61" t="s">
        <v>11</v>
      </c>
      <c r="BL50" s="61" t="s">
        <v>11</v>
      </c>
      <c r="BM50" s="61" t="s">
        <v>11</v>
      </c>
      <c r="BN50" s="62" t="s">
        <v>3362</v>
      </c>
      <c r="BO50" s="62" t="s">
        <v>3363</v>
      </c>
      <c r="BP50" s="75" t="s">
        <v>1197</v>
      </c>
      <c r="BQ50" s="63" t="s">
        <v>1029</v>
      </c>
      <c r="BR50" s="62">
        <v>1.2450000000000001</v>
      </c>
      <c r="BS50" s="62"/>
      <c r="BT50" s="62">
        <v>95</v>
      </c>
      <c r="BU50" s="62">
        <v>0.72</v>
      </c>
      <c r="BV50" s="62">
        <v>2.15</v>
      </c>
      <c r="BW50" s="62">
        <v>0.433</v>
      </c>
      <c r="BX50" s="62" t="s">
        <v>3364</v>
      </c>
      <c r="BY50" s="75" t="s">
        <v>10</v>
      </c>
      <c r="BZ50" s="80" t="s">
        <v>10</v>
      </c>
      <c r="CA50" s="62" t="s">
        <v>3365</v>
      </c>
      <c r="CB50" s="62" t="s">
        <v>10</v>
      </c>
      <c r="CC50" s="62" t="s">
        <v>3366</v>
      </c>
      <c r="CD50" s="63" t="s">
        <v>3367</v>
      </c>
      <c r="CE50" s="62"/>
      <c r="CF50" s="62"/>
      <c r="CG50" s="62"/>
      <c r="CH50" s="62"/>
    </row>
    <row r="51" spans="1:86" ht="13.5" customHeight="1">
      <c r="A51" s="62">
        <v>87</v>
      </c>
      <c r="B51" s="62" t="s">
        <v>282</v>
      </c>
      <c r="C51" s="62" t="s">
        <v>244</v>
      </c>
      <c r="D51" s="63" t="s">
        <v>3388</v>
      </c>
      <c r="E51" s="62">
        <v>2008</v>
      </c>
      <c r="F51" s="62" t="s">
        <v>3389</v>
      </c>
      <c r="G51" s="62" t="s">
        <v>3390</v>
      </c>
      <c r="H51" s="75" t="s">
        <v>3391</v>
      </c>
      <c r="I51" s="61" t="s">
        <v>3392</v>
      </c>
      <c r="J51" s="61" t="s">
        <v>3393</v>
      </c>
      <c r="K51" s="61" t="s">
        <v>3394</v>
      </c>
      <c r="L51" s="63" t="s">
        <v>3395</v>
      </c>
      <c r="M51" s="75" t="s">
        <v>3396</v>
      </c>
      <c r="N51" s="62" t="s">
        <v>41</v>
      </c>
      <c r="O51" s="63" t="s">
        <v>5869</v>
      </c>
      <c r="P51" s="61" t="s">
        <v>5870</v>
      </c>
      <c r="Q51" s="61" t="s">
        <v>5627</v>
      </c>
      <c r="R51" s="62" t="s">
        <v>3397</v>
      </c>
      <c r="S51" s="62" t="s">
        <v>123</v>
      </c>
      <c r="T51" s="62" t="s">
        <v>3398</v>
      </c>
      <c r="U51" s="62" t="s">
        <v>140</v>
      </c>
      <c r="V51" s="62">
        <v>1339</v>
      </c>
      <c r="W51" s="62">
        <f>3000-V51</f>
        <v>1661</v>
      </c>
      <c r="X51" s="62" t="s">
        <v>10</v>
      </c>
      <c r="Y51" s="62" t="s">
        <v>10</v>
      </c>
      <c r="Z51" s="61" t="s">
        <v>10</v>
      </c>
      <c r="AA51" s="62" t="s">
        <v>1059</v>
      </c>
      <c r="AB51" s="62" t="s">
        <v>3399</v>
      </c>
      <c r="AC51" s="82" t="s">
        <v>127</v>
      </c>
      <c r="AD51" s="82" t="s">
        <v>3400</v>
      </c>
      <c r="AE51" s="62" t="s">
        <v>123</v>
      </c>
      <c r="AF51" s="62" t="s">
        <v>3398</v>
      </c>
      <c r="AG51" s="62" t="s">
        <v>140</v>
      </c>
      <c r="AH51" s="62">
        <v>3000</v>
      </c>
      <c r="AI51" s="62" t="s">
        <v>10</v>
      </c>
      <c r="AJ51" s="62" t="s">
        <v>3401</v>
      </c>
      <c r="AK51" s="62" t="s">
        <v>1005</v>
      </c>
      <c r="AL51" s="62" t="s">
        <v>3399</v>
      </c>
      <c r="AM51" s="62" t="s">
        <v>10</v>
      </c>
      <c r="AN51" s="62" t="s">
        <v>11</v>
      </c>
      <c r="AO51" s="62" t="s">
        <v>3402</v>
      </c>
      <c r="AP51" s="62" t="s">
        <v>11</v>
      </c>
      <c r="AQ51" s="62" t="s">
        <v>11</v>
      </c>
      <c r="AR51" s="62" t="s">
        <v>11</v>
      </c>
      <c r="AS51" s="62" t="s">
        <v>11</v>
      </c>
      <c r="AT51" s="62" t="s">
        <v>3274</v>
      </c>
      <c r="AU51" s="62" t="s">
        <v>3403</v>
      </c>
      <c r="AV51" s="62" t="s">
        <v>10</v>
      </c>
      <c r="AW51" s="62" t="s">
        <v>10</v>
      </c>
      <c r="AX51" s="81" t="s">
        <v>1009</v>
      </c>
      <c r="AY51" s="62" t="s">
        <v>3404</v>
      </c>
      <c r="AZ51" s="61" t="s">
        <v>11</v>
      </c>
      <c r="BA51" s="62" t="s">
        <v>10</v>
      </c>
      <c r="BB51" s="62" t="s">
        <v>50</v>
      </c>
      <c r="BC51" s="62"/>
      <c r="BD51" s="62"/>
      <c r="BE51" s="62"/>
      <c r="BF51" s="62"/>
      <c r="BG51" s="62"/>
      <c r="BH51" s="62"/>
      <c r="BI51" s="62" t="s">
        <v>3405</v>
      </c>
      <c r="BJ51" s="62" t="s">
        <v>3406</v>
      </c>
      <c r="BK51" s="61" t="s">
        <v>11</v>
      </c>
      <c r="BL51" s="61" t="s">
        <v>11</v>
      </c>
      <c r="BM51" s="61" t="s">
        <v>11</v>
      </c>
      <c r="BN51" s="61" t="s">
        <v>11</v>
      </c>
      <c r="BO51" s="62" t="s">
        <v>3407</v>
      </c>
      <c r="BP51" s="75" t="s">
        <v>1197</v>
      </c>
      <c r="BQ51" s="63" t="s">
        <v>1029</v>
      </c>
      <c r="BR51" s="62">
        <v>1.17</v>
      </c>
      <c r="BS51" s="62"/>
      <c r="BT51" s="62">
        <v>95</v>
      </c>
      <c r="BU51" s="62">
        <v>1</v>
      </c>
      <c r="BV51" s="62">
        <v>1.37</v>
      </c>
      <c r="BW51" s="62">
        <v>5.6000000000000001E-2</v>
      </c>
      <c r="BX51" s="62" t="s">
        <v>1791</v>
      </c>
      <c r="BY51" s="75" t="s">
        <v>10</v>
      </c>
      <c r="BZ51" s="62" t="s">
        <v>3408</v>
      </c>
      <c r="CA51" s="62" t="s">
        <v>10</v>
      </c>
      <c r="CB51" s="62" t="s">
        <v>3409</v>
      </c>
      <c r="CC51" s="62" t="s">
        <v>3410</v>
      </c>
      <c r="CD51" s="63" t="s">
        <v>3411</v>
      </c>
      <c r="CE51" s="62"/>
      <c r="CF51" s="62"/>
      <c r="CG51" s="62"/>
      <c r="CH51" s="62"/>
    </row>
    <row r="52" spans="1:86" ht="13.5" customHeight="1">
      <c r="A52" s="62">
        <v>87</v>
      </c>
      <c r="B52" s="62" t="s">
        <v>282</v>
      </c>
      <c r="C52" s="62" t="s">
        <v>244</v>
      </c>
      <c r="D52" s="63" t="s">
        <v>3388</v>
      </c>
      <c r="E52" s="62">
        <v>2008</v>
      </c>
      <c r="F52" s="62" t="s">
        <v>3389</v>
      </c>
      <c r="G52" s="62" t="s">
        <v>3390</v>
      </c>
      <c r="H52" s="75" t="s">
        <v>3391</v>
      </c>
      <c r="I52" s="61" t="s">
        <v>3392</v>
      </c>
      <c r="J52" s="61" t="s">
        <v>3393</v>
      </c>
      <c r="K52" s="61" t="s">
        <v>3394</v>
      </c>
      <c r="L52" s="63" t="s">
        <v>3395</v>
      </c>
      <c r="M52" s="75" t="s">
        <v>3396</v>
      </c>
      <c r="N52" s="62" t="s">
        <v>41</v>
      </c>
      <c r="O52" s="63" t="s">
        <v>5869</v>
      </c>
      <c r="P52" s="61" t="s">
        <v>5871</v>
      </c>
      <c r="Q52" s="61" t="s">
        <v>5627</v>
      </c>
      <c r="R52" s="62" t="s">
        <v>3412</v>
      </c>
      <c r="S52" s="62" t="s">
        <v>123</v>
      </c>
      <c r="T52" s="62" t="s">
        <v>3398</v>
      </c>
      <c r="U52" s="62" t="s">
        <v>140</v>
      </c>
      <c r="V52" s="62">
        <v>848</v>
      </c>
      <c r="W52" s="62">
        <v>1661</v>
      </c>
      <c r="X52" s="62" t="s">
        <v>10</v>
      </c>
      <c r="Y52" s="62" t="s">
        <v>10</v>
      </c>
      <c r="Z52" s="61" t="s">
        <v>10</v>
      </c>
      <c r="AA52" s="62" t="s">
        <v>1059</v>
      </c>
      <c r="AB52" s="62" t="s">
        <v>3399</v>
      </c>
      <c r="AC52" s="82" t="s">
        <v>127</v>
      </c>
      <c r="AD52" s="82" t="s">
        <v>3400</v>
      </c>
      <c r="AE52" s="62" t="s">
        <v>123</v>
      </c>
      <c r="AF52" s="62" t="s">
        <v>3398</v>
      </c>
      <c r="AG52" s="62" t="s">
        <v>140</v>
      </c>
      <c r="AH52" s="62">
        <v>3000</v>
      </c>
      <c r="AI52" s="62" t="s">
        <v>10</v>
      </c>
      <c r="AJ52" s="62" t="s">
        <v>3401</v>
      </c>
      <c r="AK52" s="62" t="s">
        <v>1005</v>
      </c>
      <c r="AL52" s="62" t="s">
        <v>3399</v>
      </c>
      <c r="AM52" s="62" t="s">
        <v>10</v>
      </c>
      <c r="AN52" s="62" t="s">
        <v>11</v>
      </c>
      <c r="AO52" s="62" t="s">
        <v>3402</v>
      </c>
      <c r="AP52" s="62" t="s">
        <v>11</v>
      </c>
      <c r="AQ52" s="62" t="s">
        <v>11</v>
      </c>
      <c r="AR52" s="62" t="s">
        <v>11</v>
      </c>
      <c r="AS52" s="62" t="s">
        <v>11</v>
      </c>
      <c r="AT52" s="62" t="s">
        <v>3274</v>
      </c>
      <c r="AU52" s="62" t="s">
        <v>3403</v>
      </c>
      <c r="AV52" s="62" t="s">
        <v>10</v>
      </c>
      <c r="AW52" s="62" t="s">
        <v>10</v>
      </c>
      <c r="AX52" s="81" t="s">
        <v>1009</v>
      </c>
      <c r="AY52" s="62" t="s">
        <v>3404</v>
      </c>
      <c r="AZ52" s="61" t="s">
        <v>11</v>
      </c>
      <c r="BA52" s="62" t="s">
        <v>10</v>
      </c>
      <c r="BB52" s="62" t="s">
        <v>50</v>
      </c>
      <c r="BC52" s="62"/>
      <c r="BD52" s="62"/>
      <c r="BE52" s="62"/>
      <c r="BF52" s="62"/>
      <c r="BG52" s="62"/>
      <c r="BH52" s="62"/>
      <c r="BI52" s="62" t="s">
        <v>3405</v>
      </c>
      <c r="BJ52" s="62" t="s">
        <v>3406</v>
      </c>
      <c r="BK52" s="61" t="s">
        <v>11</v>
      </c>
      <c r="BL52" s="61" t="s">
        <v>11</v>
      </c>
      <c r="BM52" s="61" t="s">
        <v>11</v>
      </c>
      <c r="BN52" s="61" t="s">
        <v>11</v>
      </c>
      <c r="BO52" s="62" t="s">
        <v>3407</v>
      </c>
      <c r="BP52" s="75" t="s">
        <v>1197</v>
      </c>
      <c r="BQ52" s="63" t="s">
        <v>1029</v>
      </c>
      <c r="BR52" s="62">
        <v>1.33</v>
      </c>
      <c r="BS52" s="62"/>
      <c r="BT52" s="62">
        <v>95</v>
      </c>
      <c r="BU52" s="62">
        <v>1.1100000000000001</v>
      </c>
      <c r="BV52" s="62">
        <v>1.58</v>
      </c>
      <c r="BW52" s="62">
        <v>2E-3</v>
      </c>
      <c r="BX52" s="62" t="s">
        <v>1791</v>
      </c>
      <c r="BY52" s="75" t="s">
        <v>10</v>
      </c>
      <c r="BZ52" s="62" t="s">
        <v>3408</v>
      </c>
      <c r="CA52" s="62" t="s">
        <v>10</v>
      </c>
      <c r="CB52" s="62" t="s">
        <v>3409</v>
      </c>
      <c r="CC52" s="62" t="s">
        <v>3410</v>
      </c>
      <c r="CD52" s="63" t="s">
        <v>3411</v>
      </c>
      <c r="CE52" s="62"/>
      <c r="CF52" s="62"/>
      <c r="CG52" s="62"/>
      <c r="CH52" s="62"/>
    </row>
    <row r="53" spans="1:86" ht="13.5" customHeight="1">
      <c r="A53" s="62">
        <v>87</v>
      </c>
      <c r="B53" s="62" t="s">
        <v>282</v>
      </c>
      <c r="C53" s="62" t="s">
        <v>244</v>
      </c>
      <c r="D53" s="63" t="s">
        <v>3388</v>
      </c>
      <c r="E53" s="62">
        <v>2008</v>
      </c>
      <c r="F53" s="62" t="s">
        <v>3389</v>
      </c>
      <c r="G53" s="62" t="s">
        <v>3390</v>
      </c>
      <c r="H53" s="75" t="s">
        <v>3391</v>
      </c>
      <c r="I53" s="61" t="s">
        <v>3392</v>
      </c>
      <c r="J53" s="61" t="s">
        <v>3393</v>
      </c>
      <c r="K53" s="61" t="s">
        <v>3394</v>
      </c>
      <c r="L53" s="63" t="s">
        <v>3395</v>
      </c>
      <c r="M53" s="75" t="s">
        <v>3396</v>
      </c>
      <c r="N53" s="62" t="s">
        <v>41</v>
      </c>
      <c r="O53" s="63" t="s">
        <v>5869</v>
      </c>
      <c r="P53" s="61" t="s">
        <v>5872</v>
      </c>
      <c r="Q53" s="61" t="s">
        <v>5627</v>
      </c>
      <c r="R53" s="62" t="s">
        <v>3413</v>
      </c>
      <c r="S53" s="62" t="s">
        <v>123</v>
      </c>
      <c r="T53" s="62" t="s">
        <v>3398</v>
      </c>
      <c r="U53" s="62" t="s">
        <v>140</v>
      </c>
      <c r="V53" s="62">
        <v>939</v>
      </c>
      <c r="W53" s="62">
        <v>1661</v>
      </c>
      <c r="X53" s="62" t="s">
        <v>10</v>
      </c>
      <c r="Y53" s="62" t="s">
        <v>10</v>
      </c>
      <c r="Z53" s="61" t="s">
        <v>10</v>
      </c>
      <c r="AA53" s="62" t="s">
        <v>1059</v>
      </c>
      <c r="AB53" s="62" t="s">
        <v>3399</v>
      </c>
      <c r="AC53" s="82" t="s">
        <v>127</v>
      </c>
      <c r="AD53" s="82" t="s">
        <v>3400</v>
      </c>
      <c r="AE53" s="62" t="s">
        <v>123</v>
      </c>
      <c r="AF53" s="62" t="s">
        <v>3398</v>
      </c>
      <c r="AG53" s="62" t="s">
        <v>140</v>
      </c>
      <c r="AH53" s="62">
        <v>3000</v>
      </c>
      <c r="AI53" s="62" t="s">
        <v>10</v>
      </c>
      <c r="AJ53" s="62" t="s">
        <v>3401</v>
      </c>
      <c r="AK53" s="62" t="s">
        <v>1005</v>
      </c>
      <c r="AL53" s="62" t="s">
        <v>3399</v>
      </c>
      <c r="AM53" s="62" t="s">
        <v>10</v>
      </c>
      <c r="AN53" s="62" t="s">
        <v>11</v>
      </c>
      <c r="AO53" s="62" t="s">
        <v>3402</v>
      </c>
      <c r="AP53" s="62" t="s">
        <v>11</v>
      </c>
      <c r="AQ53" s="62" t="s">
        <v>11</v>
      </c>
      <c r="AR53" s="62" t="s">
        <v>11</v>
      </c>
      <c r="AS53" s="62" t="s">
        <v>11</v>
      </c>
      <c r="AT53" s="62" t="s">
        <v>3274</v>
      </c>
      <c r="AU53" s="62" t="s">
        <v>3403</v>
      </c>
      <c r="AV53" s="62" t="s">
        <v>10</v>
      </c>
      <c r="AW53" s="62" t="s">
        <v>10</v>
      </c>
      <c r="AX53" s="81" t="s">
        <v>1009</v>
      </c>
      <c r="AY53" s="62" t="s">
        <v>3404</v>
      </c>
      <c r="AZ53" s="61" t="s">
        <v>11</v>
      </c>
      <c r="BA53" s="62" t="s">
        <v>10</v>
      </c>
      <c r="BB53" s="62" t="s">
        <v>50</v>
      </c>
      <c r="BC53" s="62"/>
      <c r="BD53" s="62"/>
      <c r="BE53" s="62"/>
      <c r="BF53" s="62"/>
      <c r="BG53" s="62"/>
      <c r="BH53" s="62"/>
      <c r="BI53" s="62" t="s">
        <v>3405</v>
      </c>
      <c r="BJ53" s="62" t="s">
        <v>3406</v>
      </c>
      <c r="BK53" s="61" t="s">
        <v>11</v>
      </c>
      <c r="BL53" s="61" t="s">
        <v>11</v>
      </c>
      <c r="BM53" s="61" t="s">
        <v>11</v>
      </c>
      <c r="BN53" s="61" t="s">
        <v>11</v>
      </c>
      <c r="BO53" s="62" t="s">
        <v>3407</v>
      </c>
      <c r="BP53" s="75" t="s">
        <v>1197</v>
      </c>
      <c r="BQ53" s="63" t="s">
        <v>1029</v>
      </c>
      <c r="BR53" s="62">
        <v>1</v>
      </c>
      <c r="BS53" s="62"/>
      <c r="BT53" s="62">
        <v>95</v>
      </c>
      <c r="BU53" s="62">
        <v>0.87</v>
      </c>
      <c r="BV53" s="62">
        <v>1.1599999999999999</v>
      </c>
      <c r="BW53" s="62">
        <v>0.95399999999999996</v>
      </c>
      <c r="BX53" s="62" t="s">
        <v>1791</v>
      </c>
      <c r="BY53" s="75" t="s">
        <v>10</v>
      </c>
      <c r="BZ53" s="62" t="s">
        <v>3408</v>
      </c>
      <c r="CA53" s="62" t="s">
        <v>10</v>
      </c>
      <c r="CB53" s="62" t="s">
        <v>3409</v>
      </c>
      <c r="CC53" s="62" t="s">
        <v>3410</v>
      </c>
      <c r="CD53" s="63" t="s">
        <v>3411</v>
      </c>
      <c r="CE53" s="62"/>
      <c r="CF53" s="62"/>
      <c r="CG53" s="62"/>
      <c r="CH53" s="62"/>
    </row>
    <row r="54" spans="1:86" ht="13.5" customHeight="1">
      <c r="A54" s="62">
        <v>87</v>
      </c>
      <c r="B54" s="62" t="s">
        <v>282</v>
      </c>
      <c r="C54" s="62" t="s">
        <v>244</v>
      </c>
      <c r="D54" s="63" t="s">
        <v>3388</v>
      </c>
      <c r="E54" s="62">
        <v>2008</v>
      </c>
      <c r="F54" s="62" t="s">
        <v>3389</v>
      </c>
      <c r="G54" s="62" t="s">
        <v>3390</v>
      </c>
      <c r="H54" s="75" t="s">
        <v>3391</v>
      </c>
      <c r="I54" s="61" t="s">
        <v>3392</v>
      </c>
      <c r="J54" s="61" t="s">
        <v>3393</v>
      </c>
      <c r="K54" s="61" t="s">
        <v>3394</v>
      </c>
      <c r="L54" s="63" t="s">
        <v>3395</v>
      </c>
      <c r="M54" s="75" t="s">
        <v>3396</v>
      </c>
      <c r="N54" s="62" t="s">
        <v>41</v>
      </c>
      <c r="O54" s="63" t="s">
        <v>5869</v>
      </c>
      <c r="P54" s="61" t="s">
        <v>5873</v>
      </c>
      <c r="Q54" s="61" t="s">
        <v>5627</v>
      </c>
      <c r="R54" s="62" t="s">
        <v>3414</v>
      </c>
      <c r="S54" s="62" t="s">
        <v>123</v>
      </c>
      <c r="T54" s="62" t="s">
        <v>3398</v>
      </c>
      <c r="U54" s="62" t="s">
        <v>140</v>
      </c>
      <c r="V54" s="62">
        <v>285</v>
      </c>
      <c r="W54" s="62">
        <v>1661</v>
      </c>
      <c r="X54" s="62" t="s">
        <v>10</v>
      </c>
      <c r="Y54" s="62" t="s">
        <v>10</v>
      </c>
      <c r="Z54" s="61" t="s">
        <v>10</v>
      </c>
      <c r="AA54" s="62" t="s">
        <v>1059</v>
      </c>
      <c r="AB54" s="62" t="s">
        <v>3399</v>
      </c>
      <c r="AC54" s="82" t="s">
        <v>127</v>
      </c>
      <c r="AD54" s="82" t="s">
        <v>3400</v>
      </c>
      <c r="AE54" s="62" t="s">
        <v>123</v>
      </c>
      <c r="AF54" s="62" t="s">
        <v>3398</v>
      </c>
      <c r="AG54" s="62" t="s">
        <v>140</v>
      </c>
      <c r="AH54" s="62">
        <v>3000</v>
      </c>
      <c r="AI54" s="62" t="s">
        <v>10</v>
      </c>
      <c r="AJ54" s="62" t="s">
        <v>3401</v>
      </c>
      <c r="AK54" s="62" t="s">
        <v>1005</v>
      </c>
      <c r="AL54" s="62" t="s">
        <v>3399</v>
      </c>
      <c r="AM54" s="62" t="s">
        <v>10</v>
      </c>
      <c r="AN54" s="62" t="s">
        <v>11</v>
      </c>
      <c r="AO54" s="62" t="s">
        <v>3402</v>
      </c>
      <c r="AP54" s="62" t="s">
        <v>11</v>
      </c>
      <c r="AQ54" s="62" t="s">
        <v>11</v>
      </c>
      <c r="AR54" s="62" t="s">
        <v>11</v>
      </c>
      <c r="AS54" s="62" t="s">
        <v>11</v>
      </c>
      <c r="AT54" s="62" t="s">
        <v>3274</v>
      </c>
      <c r="AU54" s="62" t="s">
        <v>3403</v>
      </c>
      <c r="AV54" s="62" t="s">
        <v>10</v>
      </c>
      <c r="AW54" s="62" t="s">
        <v>10</v>
      </c>
      <c r="AX54" s="81" t="s">
        <v>1009</v>
      </c>
      <c r="AY54" s="62" t="s">
        <v>3404</v>
      </c>
      <c r="AZ54" s="61" t="s">
        <v>11</v>
      </c>
      <c r="BA54" s="62" t="s">
        <v>10</v>
      </c>
      <c r="BB54" s="62" t="s">
        <v>50</v>
      </c>
      <c r="BC54" s="62"/>
      <c r="BD54" s="62"/>
      <c r="BE54" s="62"/>
      <c r="BF54" s="62"/>
      <c r="BG54" s="62"/>
      <c r="BH54" s="62"/>
      <c r="BI54" s="62" t="s">
        <v>3405</v>
      </c>
      <c r="BJ54" s="62" t="s">
        <v>3406</v>
      </c>
      <c r="BK54" s="61" t="s">
        <v>11</v>
      </c>
      <c r="BL54" s="61" t="s">
        <v>11</v>
      </c>
      <c r="BM54" s="61" t="s">
        <v>11</v>
      </c>
      <c r="BN54" s="61" t="s">
        <v>11</v>
      </c>
      <c r="BO54" s="62" t="s">
        <v>3407</v>
      </c>
      <c r="BP54" s="75" t="s">
        <v>1197</v>
      </c>
      <c r="BQ54" s="63" t="s">
        <v>1029</v>
      </c>
      <c r="BR54" s="62">
        <v>0.86</v>
      </c>
      <c r="BS54" s="62"/>
      <c r="BT54" s="62">
        <v>95</v>
      </c>
      <c r="BU54" s="62">
        <v>0.7</v>
      </c>
      <c r="BV54" s="62">
        <v>1.07</v>
      </c>
      <c r="BW54" s="62">
        <v>0.17499999999999999</v>
      </c>
      <c r="BX54" s="62" t="s">
        <v>1791</v>
      </c>
      <c r="BY54" s="75" t="s">
        <v>10</v>
      </c>
      <c r="BZ54" s="62" t="s">
        <v>3408</v>
      </c>
      <c r="CA54" s="62" t="s">
        <v>10</v>
      </c>
      <c r="CB54" s="62" t="s">
        <v>3409</v>
      </c>
      <c r="CC54" s="62" t="s">
        <v>3410</v>
      </c>
      <c r="CD54" s="63" t="s">
        <v>3411</v>
      </c>
      <c r="CE54" s="62"/>
      <c r="CF54" s="62"/>
      <c r="CG54" s="62"/>
      <c r="CH54" s="62"/>
    </row>
    <row r="55" spans="1:86" ht="13.5" customHeight="1">
      <c r="A55" s="62">
        <v>88</v>
      </c>
      <c r="B55" s="62" t="s">
        <v>282</v>
      </c>
      <c r="C55" s="62" t="s">
        <v>244</v>
      </c>
      <c r="D55" s="63" t="s">
        <v>3415</v>
      </c>
      <c r="E55" s="62">
        <v>2017</v>
      </c>
      <c r="F55" s="62" t="s">
        <v>3416</v>
      </c>
      <c r="G55" s="61" t="s">
        <v>3417</v>
      </c>
      <c r="H55" s="75" t="s">
        <v>3418</v>
      </c>
      <c r="I55" s="61" t="s">
        <v>3419</v>
      </c>
      <c r="J55" s="61" t="s">
        <v>3420</v>
      </c>
      <c r="K55" s="61" t="s">
        <v>3421</v>
      </c>
      <c r="L55" s="63" t="s">
        <v>3422</v>
      </c>
      <c r="M55" s="61" t="s">
        <v>3423</v>
      </c>
      <c r="N55" s="63" t="s">
        <v>15</v>
      </c>
      <c r="O55" s="63" t="s">
        <v>5856</v>
      </c>
      <c r="P55" s="63" t="s">
        <v>5856</v>
      </c>
      <c r="Q55" s="61" t="s">
        <v>5602</v>
      </c>
      <c r="R55" s="61" t="s">
        <v>3424</v>
      </c>
      <c r="S55" s="61" t="s">
        <v>3425</v>
      </c>
      <c r="T55" s="61" t="str">
        <f>INDEX(Outcome_GWASs!I:I,MATCH(Kaitlin!S55,Outcome_GWASs!C:C,0))</f>
        <v>13-99</v>
      </c>
      <c r="U55" s="61" t="str">
        <f>INDEX(Outcome_GWASs!H:H,MATCH(Kaitlin!S55,Outcome_GWASs!C:C,0))</f>
        <v>both</v>
      </c>
      <c r="V55" s="61">
        <f>INDEX(Outcome_GWASs!F:F,MATCH(Kaitlin!S55,Outcome_GWASs!C:C,0))</f>
        <v>7507</v>
      </c>
      <c r="W55" s="61">
        <f>INDEX(Outcome_GWASs!G:G,MATCH(Kaitlin!S55,Outcome_GWASs!C:C,0))</f>
        <v>52632</v>
      </c>
      <c r="X55" s="61">
        <f>INDEX(Outcome_GWASs!F:F,MATCH(Kaitlin!S55,Outcome_GWASs!C:C,0))</f>
        <v>7507</v>
      </c>
      <c r="Y55" s="61">
        <f>INDEX(Outcome_GWASs!G:G,MATCH(Kaitlin!S55,Outcome_GWASs!C:C,0))</f>
        <v>52632</v>
      </c>
      <c r="Z55" s="61" t="s">
        <v>10</v>
      </c>
      <c r="AA55" s="61" t="s">
        <v>1059</v>
      </c>
      <c r="AB55" s="61" t="str">
        <f>INDEX(Outcome_GWASs!E:E,MATCH(Kaitlin!S55,Outcome_GWASs!C:C,0))</f>
        <v>European</v>
      </c>
      <c r="AC55" s="82" t="s">
        <v>127</v>
      </c>
      <c r="AD55" s="82" t="s">
        <v>127</v>
      </c>
      <c r="AE55" s="61" t="s">
        <v>1139</v>
      </c>
      <c r="AF55" s="61" t="s">
        <v>3426</v>
      </c>
      <c r="AG55" s="61" t="s">
        <v>140</v>
      </c>
      <c r="AH55" s="61" t="s">
        <v>11</v>
      </c>
      <c r="AI55" s="77">
        <f>INDEX(Exposure_GWASs!F:F,MATCH(Kaitlin!AE55,Exposure_GWASs!C:C,0))</f>
        <v>322154</v>
      </c>
      <c r="AJ55" s="61" t="s">
        <v>3427</v>
      </c>
      <c r="AK55" s="61" t="s">
        <v>1005</v>
      </c>
      <c r="AL55" s="61" t="s">
        <v>204</v>
      </c>
      <c r="AM55" s="62" t="s">
        <v>10</v>
      </c>
      <c r="AN55" s="61" t="s">
        <v>10</v>
      </c>
      <c r="AO55" s="61" t="s">
        <v>11</v>
      </c>
      <c r="AP55" s="61" t="s">
        <v>11</v>
      </c>
      <c r="AQ55" s="62" t="s">
        <v>138</v>
      </c>
      <c r="AR55" s="62" t="s">
        <v>11</v>
      </c>
      <c r="AS55" s="61" t="s">
        <v>135</v>
      </c>
      <c r="AT55" s="62" t="s">
        <v>11</v>
      </c>
      <c r="AU55" s="61" t="s">
        <v>10</v>
      </c>
      <c r="AV55" s="61">
        <v>95</v>
      </c>
      <c r="AW55" s="61" t="s">
        <v>10</v>
      </c>
      <c r="AX55" s="61">
        <f>INDEX(Exposure_GWASs!S:S,MATCH(Kaitlin!AE55,Exposure_GWASs!C:C,0))</f>
        <v>77</v>
      </c>
      <c r="AY55" s="62" t="s">
        <v>3428</v>
      </c>
      <c r="AZ55" s="61" t="s">
        <v>11</v>
      </c>
      <c r="BA55" s="62" t="s">
        <v>10</v>
      </c>
      <c r="BB55" s="61" t="s">
        <v>13</v>
      </c>
      <c r="BC55" s="62" t="s">
        <v>75</v>
      </c>
      <c r="BD55" s="62" t="s">
        <v>17</v>
      </c>
      <c r="BE55" s="62"/>
      <c r="BF55" s="62"/>
      <c r="BG55" s="62"/>
      <c r="BH55" s="62" t="s">
        <v>1011</v>
      </c>
      <c r="BI55" s="61" t="s">
        <v>11</v>
      </c>
      <c r="BJ55" s="61" t="s">
        <v>11</v>
      </c>
      <c r="BK55" s="61" t="s">
        <v>11</v>
      </c>
      <c r="BL55" s="61" t="s">
        <v>11</v>
      </c>
      <c r="BM55" s="61" t="s">
        <v>11</v>
      </c>
      <c r="BN55" s="61" t="s">
        <v>11</v>
      </c>
      <c r="BO55" s="62" t="s">
        <v>167</v>
      </c>
      <c r="BP55" s="75" t="s">
        <v>1197</v>
      </c>
      <c r="BQ55" s="63" t="s">
        <v>1029</v>
      </c>
      <c r="BR55" s="62">
        <v>1.59</v>
      </c>
      <c r="BS55" s="62"/>
      <c r="BT55" s="62">
        <v>95</v>
      </c>
      <c r="BU55" s="62">
        <v>1.3</v>
      </c>
      <c r="BV55" s="62">
        <v>1.93</v>
      </c>
      <c r="BW55" s="62" t="s">
        <v>3429</v>
      </c>
      <c r="BX55" s="62" t="s">
        <v>1791</v>
      </c>
      <c r="BY55" s="62" t="s">
        <v>10</v>
      </c>
      <c r="BZ55" s="63" t="s">
        <v>3430</v>
      </c>
      <c r="CA55" s="62" t="s">
        <v>3431</v>
      </c>
      <c r="CB55" s="62" t="s">
        <v>3432</v>
      </c>
      <c r="CC55" s="62" t="s">
        <v>3433</v>
      </c>
      <c r="CD55" s="63" t="s">
        <v>3434</v>
      </c>
      <c r="CE55" s="62"/>
      <c r="CF55" s="62"/>
      <c r="CG55" s="62"/>
      <c r="CH55" s="62"/>
    </row>
    <row r="56" spans="1:86" ht="13.5" customHeight="1">
      <c r="A56" s="62">
        <v>88</v>
      </c>
      <c r="B56" s="62" t="s">
        <v>282</v>
      </c>
      <c r="C56" s="62" t="s">
        <v>244</v>
      </c>
      <c r="D56" s="63" t="s">
        <v>3415</v>
      </c>
      <c r="E56" s="62">
        <v>2017</v>
      </c>
      <c r="F56" s="62" t="s">
        <v>3416</v>
      </c>
      <c r="G56" s="61" t="s">
        <v>3417</v>
      </c>
      <c r="H56" s="75" t="s">
        <v>3418</v>
      </c>
      <c r="I56" s="61" t="s">
        <v>3419</v>
      </c>
      <c r="J56" s="61" t="s">
        <v>3420</v>
      </c>
      <c r="K56" s="61" t="s">
        <v>3421</v>
      </c>
      <c r="L56" s="63" t="s">
        <v>3422</v>
      </c>
      <c r="M56" s="62" t="s">
        <v>3423</v>
      </c>
      <c r="N56" s="63" t="s">
        <v>15</v>
      </c>
      <c r="O56" s="63" t="s">
        <v>5856</v>
      </c>
      <c r="P56" s="63" t="s">
        <v>5856</v>
      </c>
      <c r="Q56" s="61" t="s">
        <v>5602</v>
      </c>
      <c r="R56" s="61" t="s">
        <v>3424</v>
      </c>
      <c r="S56" s="61" t="s">
        <v>3425</v>
      </c>
      <c r="T56" s="61" t="str">
        <f>INDEX(Outcome_GWASs!I:I,MATCH(Kaitlin!S56,Outcome_GWASs!C:C,0))</f>
        <v>13-99</v>
      </c>
      <c r="U56" s="61" t="str">
        <f>INDEX(Outcome_GWASs!H:H,MATCH(Kaitlin!S56,Outcome_GWASs!C:C,0))</f>
        <v>both</v>
      </c>
      <c r="V56" s="61">
        <f>INDEX(Outcome_GWASs!F:F,MATCH(Kaitlin!S56,Outcome_GWASs!C:C,0))</f>
        <v>7507</v>
      </c>
      <c r="W56" s="61">
        <f>INDEX(Outcome_GWASs!G:G,MATCH(Kaitlin!S56,Outcome_GWASs!C:C,0))</f>
        <v>52632</v>
      </c>
      <c r="X56" s="61">
        <f>INDEX(Outcome_GWASs!F:F,MATCH(Kaitlin!S56,Outcome_GWASs!C:C,0))</f>
        <v>7507</v>
      </c>
      <c r="Y56" s="61">
        <f>INDEX(Outcome_GWASs!G:G,MATCH(Kaitlin!S56,Outcome_GWASs!C:C,0))</f>
        <v>52632</v>
      </c>
      <c r="Z56" s="61" t="s">
        <v>10</v>
      </c>
      <c r="AA56" s="61" t="s">
        <v>1059</v>
      </c>
      <c r="AB56" s="61" t="str">
        <f>INDEX(Outcome_GWASs!E:E,MATCH(Kaitlin!S56,Outcome_GWASs!C:C,0))</f>
        <v>European</v>
      </c>
      <c r="AC56" s="82" t="s">
        <v>127</v>
      </c>
      <c r="AD56" s="82" t="s">
        <v>127</v>
      </c>
      <c r="AE56" s="61" t="s">
        <v>1139</v>
      </c>
      <c r="AF56" s="61" t="s">
        <v>3426</v>
      </c>
      <c r="AG56" s="61" t="s">
        <v>140</v>
      </c>
      <c r="AH56" s="61" t="s">
        <v>11</v>
      </c>
      <c r="AI56" s="77">
        <f>INDEX(Exposure_GWASs!F:F,MATCH(Kaitlin!AE56,Exposure_GWASs!C:C,0))</f>
        <v>322154</v>
      </c>
      <c r="AJ56" s="61" t="s">
        <v>3427</v>
      </c>
      <c r="AK56" s="61" t="s">
        <v>1005</v>
      </c>
      <c r="AL56" s="61" t="s">
        <v>204</v>
      </c>
      <c r="AM56" s="62" t="s">
        <v>10</v>
      </c>
      <c r="AN56" s="61" t="s">
        <v>10</v>
      </c>
      <c r="AO56" s="61" t="s">
        <v>11</v>
      </c>
      <c r="AP56" s="61" t="s">
        <v>11</v>
      </c>
      <c r="AQ56" s="62" t="s">
        <v>138</v>
      </c>
      <c r="AR56" s="62" t="s">
        <v>11</v>
      </c>
      <c r="AS56" s="61" t="s">
        <v>135</v>
      </c>
      <c r="AT56" s="62" t="s">
        <v>11</v>
      </c>
      <c r="AU56" s="61" t="s">
        <v>10</v>
      </c>
      <c r="AV56" s="61">
        <v>75</v>
      </c>
      <c r="AW56" s="61" t="s">
        <v>10</v>
      </c>
      <c r="AX56" s="62">
        <f>INDEX(Exposure_GWASs!S:S,MATCH(Kaitlin!AE56,Exposure_GWASs!C:C,0))</f>
        <v>77</v>
      </c>
      <c r="AY56" s="62" t="s">
        <v>3435</v>
      </c>
      <c r="AZ56" s="61" t="s">
        <v>11</v>
      </c>
      <c r="BA56" s="62" t="s">
        <v>10</v>
      </c>
      <c r="BB56" s="62" t="s">
        <v>13</v>
      </c>
      <c r="BC56" s="62" t="s">
        <v>75</v>
      </c>
      <c r="BD56" s="62" t="s">
        <v>17</v>
      </c>
      <c r="BE56" s="62"/>
      <c r="BF56" s="62"/>
      <c r="BG56" s="62"/>
      <c r="BH56" s="62" t="s">
        <v>1011</v>
      </c>
      <c r="BI56" s="61" t="s">
        <v>11</v>
      </c>
      <c r="BJ56" s="61" t="s">
        <v>11</v>
      </c>
      <c r="BK56" s="61" t="s">
        <v>11</v>
      </c>
      <c r="BL56" s="61" t="s">
        <v>11</v>
      </c>
      <c r="BM56" s="61" t="s">
        <v>11</v>
      </c>
      <c r="BN56" s="61" t="s">
        <v>11</v>
      </c>
      <c r="BO56" s="62" t="s">
        <v>167</v>
      </c>
      <c r="BP56" s="75" t="s">
        <v>1197</v>
      </c>
      <c r="BQ56" s="63" t="s">
        <v>1029</v>
      </c>
      <c r="BR56" s="62">
        <v>1.58</v>
      </c>
      <c r="BS56" s="62"/>
      <c r="BT56" s="62">
        <v>95</v>
      </c>
      <c r="BU56" s="62">
        <v>1.28</v>
      </c>
      <c r="BV56" s="62">
        <v>1.95</v>
      </c>
      <c r="BW56" s="62" t="s">
        <v>3436</v>
      </c>
      <c r="BX56" s="62" t="s">
        <v>1791</v>
      </c>
      <c r="BY56" s="62" t="s">
        <v>10</v>
      </c>
      <c r="BZ56" s="63" t="s">
        <v>3430</v>
      </c>
      <c r="CA56" s="62" t="s">
        <v>3431</v>
      </c>
      <c r="CB56" s="62" t="s">
        <v>3432</v>
      </c>
      <c r="CC56" s="62" t="s">
        <v>3433</v>
      </c>
      <c r="CD56" s="63" t="s">
        <v>3434</v>
      </c>
      <c r="CE56" s="62"/>
      <c r="CF56" s="62"/>
      <c r="CG56" s="62"/>
      <c r="CH56" s="62"/>
    </row>
    <row r="57" spans="1:86" ht="13.5" customHeight="1">
      <c r="A57" s="62">
        <v>89</v>
      </c>
      <c r="B57" s="62" t="s">
        <v>282</v>
      </c>
      <c r="C57" s="62" t="s">
        <v>244</v>
      </c>
      <c r="D57" s="63" t="s">
        <v>3437</v>
      </c>
      <c r="E57" s="62">
        <v>2018</v>
      </c>
      <c r="F57" s="62" t="s">
        <v>3438</v>
      </c>
      <c r="G57" s="61" t="s">
        <v>3439</v>
      </c>
      <c r="H57" s="75" t="s">
        <v>3440</v>
      </c>
      <c r="I57" s="61" t="s">
        <v>3441</v>
      </c>
      <c r="J57" s="61" t="s">
        <v>3442</v>
      </c>
      <c r="K57" s="61" t="s">
        <v>3443</v>
      </c>
      <c r="L57" s="63" t="s">
        <v>3444</v>
      </c>
      <c r="M57" s="75" t="s">
        <v>3445</v>
      </c>
      <c r="N57" s="61" t="s">
        <v>15</v>
      </c>
      <c r="O57" s="63" t="s">
        <v>5277</v>
      </c>
      <c r="P57" s="63" t="s">
        <v>5277</v>
      </c>
      <c r="Q57" s="61" t="s">
        <v>5602</v>
      </c>
      <c r="R57" s="61" t="s">
        <v>3446</v>
      </c>
      <c r="S57" s="61" t="s">
        <v>1111</v>
      </c>
      <c r="T57" s="61" t="str">
        <f>INDEX(Outcome_GWASs!I:I,MATCH(Kaitlin!S57,Outcome_GWASs!C:C,0))</f>
        <v>18-88</v>
      </c>
      <c r="U57" s="61" t="str">
        <f>INDEX(Outcome_GWASs!H:H,MATCH(Kaitlin!S57,Outcome_GWASs!C:C,0))</f>
        <v xml:space="preserve">both </v>
      </c>
      <c r="V57" s="61">
        <f>INDEX(Outcome_GWASs!F:F,MATCH(Kaitlin!S57,Outcome_GWASs!C:C,0))</f>
        <v>60801</v>
      </c>
      <c r="W57" s="61">
        <f>INDEX(Outcome_GWASs!G:G,MATCH(Kaitlin!S57,Outcome_GWASs!C:C,0))</f>
        <v>123504</v>
      </c>
      <c r="X57" s="61">
        <f>INDEX(Outcome_GWASs!F:F,MATCH(Kaitlin!S57,Outcome_GWASs!C:C,0))</f>
        <v>60801</v>
      </c>
      <c r="Y57" s="61">
        <f>INDEX(Outcome_GWASs!G:G,MATCH(Kaitlin!S57,Outcome_GWASs!C:C,0))</f>
        <v>123504</v>
      </c>
      <c r="Z57" s="61" t="s">
        <v>10</v>
      </c>
      <c r="AA57" s="61" t="s">
        <v>1059</v>
      </c>
      <c r="AB57" s="61" t="s">
        <v>126</v>
      </c>
      <c r="AC57" s="82" t="s">
        <v>127</v>
      </c>
      <c r="AD57" s="82" t="s">
        <v>127</v>
      </c>
      <c r="AE57" s="61" t="s">
        <v>1139</v>
      </c>
      <c r="AF57" s="61" t="s">
        <v>3426</v>
      </c>
      <c r="AG57" s="61" t="s">
        <v>140</v>
      </c>
      <c r="AH57" s="61">
        <v>322154</v>
      </c>
      <c r="AI57" s="77">
        <f>INDEX(Exposure_GWASs!F:F,MATCH(Kaitlin!AE57,Exposure_GWASs!C:C,0))</f>
        <v>322154</v>
      </c>
      <c r="AJ57" s="61" t="s">
        <v>10</v>
      </c>
      <c r="AK57" s="61" t="s">
        <v>1005</v>
      </c>
      <c r="AL57" s="61" t="s">
        <v>204</v>
      </c>
      <c r="AM57" s="62" t="s">
        <v>10</v>
      </c>
      <c r="AN57" s="62" t="s">
        <v>10</v>
      </c>
      <c r="AO57" s="62" t="s">
        <v>10</v>
      </c>
      <c r="AP57" s="61" t="s">
        <v>3447</v>
      </c>
      <c r="AQ57" s="61" t="s">
        <v>138</v>
      </c>
      <c r="AR57" s="62" t="s">
        <v>11</v>
      </c>
      <c r="AS57" s="61" t="s">
        <v>11</v>
      </c>
      <c r="AT57" s="62" t="s">
        <v>11</v>
      </c>
      <c r="AU57" s="61" t="s">
        <v>10</v>
      </c>
      <c r="AV57" s="61">
        <v>68</v>
      </c>
      <c r="AW57" s="61" t="s">
        <v>10</v>
      </c>
      <c r="AX57" s="62">
        <f>INDEX(Exposure_GWASs!S:S,MATCH(Kaitlin!AE57,Exposure_GWASs!C:C,0))</f>
        <v>77</v>
      </c>
      <c r="AY57" s="62" t="s">
        <v>3448</v>
      </c>
      <c r="AZ57" s="61" t="s">
        <v>11</v>
      </c>
      <c r="BA57" s="62" t="s">
        <v>10</v>
      </c>
      <c r="BB57" s="61" t="s">
        <v>13</v>
      </c>
      <c r="BC57" s="62" t="s">
        <v>17</v>
      </c>
      <c r="BD57" s="62" t="s">
        <v>49</v>
      </c>
      <c r="BE57" s="62" t="s">
        <v>77</v>
      </c>
      <c r="BF57" s="62"/>
      <c r="BG57" s="62"/>
      <c r="BH57" s="62" t="s">
        <v>1011</v>
      </c>
      <c r="BI57" s="61" t="s">
        <v>11</v>
      </c>
      <c r="BJ57" s="62" t="s">
        <v>10</v>
      </c>
      <c r="BK57" s="61" t="s">
        <v>11</v>
      </c>
      <c r="BL57" s="61" t="s">
        <v>11</v>
      </c>
      <c r="BM57" s="61" t="s">
        <v>11</v>
      </c>
      <c r="BN57" s="61" t="s">
        <v>11</v>
      </c>
      <c r="BO57" s="62" t="s">
        <v>167</v>
      </c>
      <c r="BP57" s="75" t="s">
        <v>1197</v>
      </c>
      <c r="BQ57" s="63" t="s">
        <v>1029</v>
      </c>
      <c r="BR57" s="62">
        <v>1.53</v>
      </c>
      <c r="BS57" s="62"/>
      <c r="BT57" s="62">
        <v>95</v>
      </c>
      <c r="BU57" s="62">
        <v>1.36</v>
      </c>
      <c r="BV57" s="62">
        <v>1.72</v>
      </c>
      <c r="BW57" s="62" t="s">
        <v>3449</v>
      </c>
      <c r="BX57" s="62" t="s">
        <v>1791</v>
      </c>
      <c r="BY57" s="62" t="s">
        <v>10</v>
      </c>
      <c r="BZ57" s="63" t="s">
        <v>3450</v>
      </c>
      <c r="CA57" s="62" t="s">
        <v>3451</v>
      </c>
      <c r="CB57" s="62" t="s">
        <v>3452</v>
      </c>
      <c r="CC57" s="62" t="s">
        <v>10</v>
      </c>
      <c r="CD57" s="63" t="s">
        <v>3453</v>
      </c>
      <c r="CE57" s="62"/>
      <c r="CF57" s="62"/>
      <c r="CG57" s="62"/>
      <c r="CH57" s="62"/>
    </row>
    <row r="58" spans="1:86" ht="13.5" customHeight="1">
      <c r="A58" s="62">
        <v>89</v>
      </c>
      <c r="B58" s="62" t="s">
        <v>282</v>
      </c>
      <c r="C58" s="62" t="s">
        <v>244</v>
      </c>
      <c r="D58" s="63" t="s">
        <v>3437</v>
      </c>
      <c r="E58" s="62">
        <v>2018</v>
      </c>
      <c r="F58" s="62" t="s">
        <v>3438</v>
      </c>
      <c r="G58" s="61" t="s">
        <v>3439</v>
      </c>
      <c r="H58" s="75" t="s">
        <v>3440</v>
      </c>
      <c r="I58" s="61" t="s">
        <v>3441</v>
      </c>
      <c r="J58" s="61" t="s">
        <v>3442</v>
      </c>
      <c r="K58" s="61" t="s">
        <v>3443</v>
      </c>
      <c r="L58" s="63" t="s">
        <v>3444</v>
      </c>
      <c r="M58" s="75" t="s">
        <v>3445</v>
      </c>
      <c r="N58" s="61" t="s">
        <v>15</v>
      </c>
      <c r="O58" s="63" t="s">
        <v>5277</v>
      </c>
      <c r="P58" s="63" t="s">
        <v>5277</v>
      </c>
      <c r="Q58" s="61" t="s">
        <v>5602</v>
      </c>
      <c r="R58" s="61" t="s">
        <v>3446</v>
      </c>
      <c r="S58" s="61" t="s">
        <v>1111</v>
      </c>
      <c r="T58" s="61" t="str">
        <f>INDEX(Outcome_GWASs!I:I,MATCH(Kaitlin!S58,Outcome_GWASs!C:C,0))</f>
        <v>18-88</v>
      </c>
      <c r="U58" s="61" t="str">
        <f>INDEX(Outcome_GWASs!H:H,MATCH(Kaitlin!S58,Outcome_GWASs!C:C,0))</f>
        <v xml:space="preserve">both </v>
      </c>
      <c r="V58" s="61">
        <f>INDEX(Outcome_GWASs!F:F,MATCH(Kaitlin!S58,Outcome_GWASs!C:C,0))</f>
        <v>60801</v>
      </c>
      <c r="W58" s="61">
        <f>INDEX(Outcome_GWASs!G:G,MATCH(Kaitlin!S58,Outcome_GWASs!C:C,0))</f>
        <v>123504</v>
      </c>
      <c r="X58" s="61">
        <f>INDEX(Outcome_GWASs!F:F,MATCH(Kaitlin!S58,Outcome_GWASs!C:C,0))</f>
        <v>60801</v>
      </c>
      <c r="Y58" s="61">
        <f>INDEX(Outcome_GWASs!G:G,MATCH(Kaitlin!S58,Outcome_GWASs!C:C,0))</f>
        <v>123504</v>
      </c>
      <c r="Z58" s="61" t="s">
        <v>10</v>
      </c>
      <c r="AA58" s="61" t="s">
        <v>1059</v>
      </c>
      <c r="AB58" s="61" t="s">
        <v>126</v>
      </c>
      <c r="AC58" s="76" t="s">
        <v>160</v>
      </c>
      <c r="AD58" s="76" t="s">
        <v>160</v>
      </c>
      <c r="AE58" s="61" t="s">
        <v>1388</v>
      </c>
      <c r="AF58" s="62" t="s">
        <v>3454</v>
      </c>
      <c r="AG58" s="61" t="s">
        <v>140</v>
      </c>
      <c r="AH58" s="61">
        <v>224459</v>
      </c>
      <c r="AI58" s="77">
        <f>INDEX(Exposure_GWASs!F:F,MATCH(Kaitlin!AE58,Exposure_GWASs!C:C,0))</f>
        <v>212216</v>
      </c>
      <c r="AJ58" s="61" t="s">
        <v>3455</v>
      </c>
      <c r="AK58" s="61" t="s">
        <v>1005</v>
      </c>
      <c r="AL58" s="61" t="s">
        <v>204</v>
      </c>
      <c r="AM58" s="62" t="s">
        <v>10</v>
      </c>
      <c r="AN58" s="62" t="s">
        <v>10</v>
      </c>
      <c r="AO58" s="62" t="s">
        <v>10</v>
      </c>
      <c r="AP58" s="61" t="s">
        <v>3447</v>
      </c>
      <c r="AQ58" s="61" t="s">
        <v>138</v>
      </c>
      <c r="AR58" s="62" t="s">
        <v>11</v>
      </c>
      <c r="AS58" s="62" t="s">
        <v>11</v>
      </c>
      <c r="AT58" s="62" t="s">
        <v>11</v>
      </c>
      <c r="AU58" s="61" t="s">
        <v>10</v>
      </c>
      <c r="AV58" s="61">
        <v>28</v>
      </c>
      <c r="AW58" s="61" t="s">
        <v>10</v>
      </c>
      <c r="AX58" s="62">
        <f>INDEX(Exposure_GWASs!S:S,MATCH(Kaitlin!AE58,Exposure_GWASs!C:C,0))</f>
        <v>26</v>
      </c>
      <c r="AY58" s="62" t="s">
        <v>3448</v>
      </c>
      <c r="AZ58" s="61" t="s">
        <v>11</v>
      </c>
      <c r="BA58" s="62" t="s">
        <v>10</v>
      </c>
      <c r="BB58" s="61" t="s">
        <v>13</v>
      </c>
      <c r="BC58" s="62" t="s">
        <v>17</v>
      </c>
      <c r="BD58" s="62" t="s">
        <v>49</v>
      </c>
      <c r="BE58" s="62" t="s">
        <v>77</v>
      </c>
      <c r="BF58" s="62"/>
      <c r="BG58" s="62"/>
      <c r="BH58" s="62" t="s">
        <v>1011</v>
      </c>
      <c r="BI58" s="61" t="s">
        <v>11</v>
      </c>
      <c r="BJ58" s="62" t="s">
        <v>10</v>
      </c>
      <c r="BK58" s="61" t="s">
        <v>11</v>
      </c>
      <c r="BL58" s="61" t="s">
        <v>11</v>
      </c>
      <c r="BM58" s="61" t="s">
        <v>11</v>
      </c>
      <c r="BN58" s="61" t="s">
        <v>11</v>
      </c>
      <c r="BO58" s="62" t="s">
        <v>167</v>
      </c>
      <c r="BP58" s="75" t="s">
        <v>1197</v>
      </c>
      <c r="BQ58" s="63" t="s">
        <v>1029</v>
      </c>
      <c r="BR58" s="62">
        <v>1.48</v>
      </c>
      <c r="BS58" s="62"/>
      <c r="BT58" s="62">
        <v>95</v>
      </c>
      <c r="BU58" s="62">
        <v>1.2</v>
      </c>
      <c r="BV58" s="62">
        <v>1.67</v>
      </c>
      <c r="BW58" s="62">
        <v>6.0000000000000001E-3</v>
      </c>
      <c r="BX58" s="62" t="s">
        <v>1791</v>
      </c>
      <c r="BY58" s="62" t="s">
        <v>10</v>
      </c>
      <c r="BZ58" s="63" t="s">
        <v>3450</v>
      </c>
      <c r="CA58" s="62" t="s">
        <v>3451</v>
      </c>
      <c r="CB58" s="62" t="s">
        <v>3452</v>
      </c>
      <c r="CC58" s="62" t="s">
        <v>10</v>
      </c>
      <c r="CD58" s="63" t="s">
        <v>3453</v>
      </c>
      <c r="CE58" s="62"/>
      <c r="CF58" s="62"/>
      <c r="CG58" s="62"/>
      <c r="CH58" s="62"/>
    </row>
    <row r="59" spans="1:86" ht="13.5" customHeight="1">
      <c r="A59" s="62">
        <v>89</v>
      </c>
      <c r="B59" s="62" t="s">
        <v>282</v>
      </c>
      <c r="C59" s="62" t="s">
        <v>244</v>
      </c>
      <c r="D59" s="63" t="s">
        <v>3437</v>
      </c>
      <c r="E59" s="62">
        <v>2018</v>
      </c>
      <c r="F59" s="62" t="s">
        <v>3438</v>
      </c>
      <c r="G59" s="61" t="s">
        <v>3439</v>
      </c>
      <c r="H59" s="75" t="s">
        <v>3440</v>
      </c>
      <c r="I59" s="61" t="s">
        <v>3441</v>
      </c>
      <c r="J59" s="61" t="s">
        <v>3442</v>
      </c>
      <c r="K59" s="61" t="s">
        <v>3443</v>
      </c>
      <c r="L59" s="63" t="s">
        <v>3444</v>
      </c>
      <c r="M59" s="75" t="s">
        <v>3445</v>
      </c>
      <c r="N59" s="61" t="s">
        <v>15</v>
      </c>
      <c r="O59" s="63" t="s">
        <v>5277</v>
      </c>
      <c r="P59" s="63" t="s">
        <v>5277</v>
      </c>
      <c r="Q59" s="61" t="s">
        <v>5602</v>
      </c>
      <c r="R59" s="61" t="s">
        <v>3446</v>
      </c>
      <c r="S59" s="61" t="s">
        <v>1111</v>
      </c>
      <c r="T59" s="61" t="str">
        <f>INDEX(Outcome_GWASs!I:I,MATCH(Kaitlin!S59,Outcome_GWASs!C:C,0))</f>
        <v>18-88</v>
      </c>
      <c r="U59" s="61" t="str">
        <f>INDEX(Outcome_GWASs!H:H,MATCH(Kaitlin!S59,Outcome_GWASs!C:C,0))</f>
        <v xml:space="preserve">both </v>
      </c>
      <c r="V59" s="61">
        <f>INDEX(Outcome_GWASs!F:F,MATCH(Kaitlin!S59,Outcome_GWASs!C:C,0))</f>
        <v>60801</v>
      </c>
      <c r="W59" s="61">
        <f>INDEX(Outcome_GWASs!G:G,MATCH(Kaitlin!S59,Outcome_GWASs!C:C,0))</f>
        <v>123504</v>
      </c>
      <c r="X59" s="61">
        <f>INDEX(Outcome_GWASs!F:F,MATCH(Kaitlin!S59,Outcome_GWASs!C:C,0))</f>
        <v>60801</v>
      </c>
      <c r="Y59" s="61">
        <f>INDEX(Outcome_GWASs!G:G,MATCH(Kaitlin!S59,Outcome_GWASs!C:C,0))</f>
        <v>123504</v>
      </c>
      <c r="Z59" s="61" t="s">
        <v>10</v>
      </c>
      <c r="AA59" s="61" t="s">
        <v>1059</v>
      </c>
      <c r="AB59" s="61" t="s">
        <v>126</v>
      </c>
      <c r="AC59" s="76" t="s">
        <v>162</v>
      </c>
      <c r="AD59" s="76" t="s">
        <v>162</v>
      </c>
      <c r="AE59" s="61" t="s">
        <v>3260</v>
      </c>
      <c r="AF59" s="62" t="s">
        <v>3454</v>
      </c>
      <c r="AG59" s="61" t="s">
        <v>140</v>
      </c>
      <c r="AH59" s="61">
        <v>224459</v>
      </c>
      <c r="AI59" s="77">
        <f>INDEX(Exposure_GWASs!F:F,MATCH(Kaitlin!AE59,Exposure_GWASs!C:C,0))</f>
        <v>210023</v>
      </c>
      <c r="AJ59" s="61" t="s">
        <v>3455</v>
      </c>
      <c r="AK59" s="61" t="s">
        <v>1005</v>
      </c>
      <c r="AL59" s="61" t="s">
        <v>204</v>
      </c>
      <c r="AM59" s="62" t="s">
        <v>10</v>
      </c>
      <c r="AN59" s="62" t="s">
        <v>10</v>
      </c>
      <c r="AO59" s="62" t="s">
        <v>10</v>
      </c>
      <c r="AP59" s="61" t="s">
        <v>3447</v>
      </c>
      <c r="AQ59" s="61" t="s">
        <v>138</v>
      </c>
      <c r="AR59" s="62" t="s">
        <v>11</v>
      </c>
      <c r="AS59" s="62" t="s">
        <v>11</v>
      </c>
      <c r="AT59" s="62" t="s">
        <v>11</v>
      </c>
      <c r="AU59" s="61" t="s">
        <v>10</v>
      </c>
      <c r="AV59" s="61">
        <v>36</v>
      </c>
      <c r="AW59" s="61" t="s">
        <v>10</v>
      </c>
      <c r="AX59" s="62">
        <f>INDEX(Exposure_GWASs!S:S,MATCH(Kaitlin!AE59,Exposure_GWASs!C:C,0))</f>
        <v>53</v>
      </c>
      <c r="AY59" s="62" t="s">
        <v>3448</v>
      </c>
      <c r="AZ59" s="61" t="s">
        <v>11</v>
      </c>
      <c r="BA59" s="62" t="s">
        <v>10</v>
      </c>
      <c r="BB59" s="61" t="s">
        <v>13</v>
      </c>
      <c r="BC59" s="62" t="s">
        <v>17</v>
      </c>
      <c r="BD59" s="62" t="s">
        <v>49</v>
      </c>
      <c r="BE59" s="62" t="s">
        <v>77</v>
      </c>
      <c r="BF59" s="62"/>
      <c r="BG59" s="62"/>
      <c r="BH59" s="62" t="s">
        <v>1011</v>
      </c>
      <c r="BI59" s="61" t="s">
        <v>11</v>
      </c>
      <c r="BJ59" s="62" t="s">
        <v>10</v>
      </c>
      <c r="BK59" s="61" t="s">
        <v>11</v>
      </c>
      <c r="BL59" s="61" t="s">
        <v>11</v>
      </c>
      <c r="BM59" s="61" t="s">
        <v>11</v>
      </c>
      <c r="BN59" s="61" t="s">
        <v>11</v>
      </c>
      <c r="BO59" s="62" t="s">
        <v>167</v>
      </c>
      <c r="BP59" s="75" t="s">
        <v>1197</v>
      </c>
      <c r="BQ59" s="63" t="s">
        <v>1029</v>
      </c>
      <c r="BR59" s="62">
        <v>1.34</v>
      </c>
      <c r="BS59" s="62"/>
      <c r="BT59" s="62">
        <v>95</v>
      </c>
      <c r="BU59" s="62">
        <v>1.07</v>
      </c>
      <c r="BV59" s="62">
        <v>1.59</v>
      </c>
      <c r="BW59" s="62">
        <v>8.9999999999999993E-3</v>
      </c>
      <c r="BX59" s="62" t="s">
        <v>1791</v>
      </c>
      <c r="BY59" s="62" t="s">
        <v>10</v>
      </c>
      <c r="BZ59" s="63" t="s">
        <v>3450</v>
      </c>
      <c r="CA59" s="62" t="s">
        <v>3451</v>
      </c>
      <c r="CB59" s="62" t="s">
        <v>3452</v>
      </c>
      <c r="CC59" s="62" t="s">
        <v>10</v>
      </c>
      <c r="CD59" s="63" t="s">
        <v>3453</v>
      </c>
      <c r="CE59" s="62"/>
      <c r="CF59" s="62"/>
      <c r="CG59" s="62"/>
      <c r="CH59" s="62"/>
    </row>
    <row r="60" spans="1:86" ht="13.5" customHeight="1">
      <c r="A60" s="62">
        <v>89</v>
      </c>
      <c r="B60" s="62" t="s">
        <v>282</v>
      </c>
      <c r="C60" s="62" t="s">
        <v>244</v>
      </c>
      <c r="D60" s="63" t="s">
        <v>3437</v>
      </c>
      <c r="E60" s="62">
        <v>2018</v>
      </c>
      <c r="F60" s="62" t="s">
        <v>3438</v>
      </c>
      <c r="G60" s="61" t="s">
        <v>3439</v>
      </c>
      <c r="H60" s="75" t="s">
        <v>3440</v>
      </c>
      <c r="I60" s="61" t="s">
        <v>3441</v>
      </c>
      <c r="J60" s="61" t="s">
        <v>3442</v>
      </c>
      <c r="K60" s="61" t="s">
        <v>3443</v>
      </c>
      <c r="L60" s="63" t="s">
        <v>3444</v>
      </c>
      <c r="M60" s="75" t="s">
        <v>3445</v>
      </c>
      <c r="N60" s="61" t="s">
        <v>15</v>
      </c>
      <c r="O60" s="63" t="s">
        <v>5277</v>
      </c>
      <c r="P60" s="63" t="s">
        <v>5277</v>
      </c>
      <c r="Q60" s="61" t="s">
        <v>5602</v>
      </c>
      <c r="R60" s="61" t="s">
        <v>3446</v>
      </c>
      <c r="S60" s="61" t="s">
        <v>1111</v>
      </c>
      <c r="T60" s="61" t="str">
        <f>INDEX(Outcome_GWASs!I:I,MATCH(Kaitlin!S60,Outcome_GWASs!C:C,0))</f>
        <v>18-88</v>
      </c>
      <c r="U60" s="61" t="str">
        <f>INDEX(Outcome_GWASs!H:H,MATCH(Kaitlin!S60,Outcome_GWASs!C:C,0))</f>
        <v xml:space="preserve">both </v>
      </c>
      <c r="V60" s="61">
        <f>INDEX(Outcome_GWASs!F:F,MATCH(Kaitlin!S60,Outcome_GWASs!C:C,0))</f>
        <v>60801</v>
      </c>
      <c r="W60" s="61">
        <f>INDEX(Outcome_GWASs!G:G,MATCH(Kaitlin!S60,Outcome_GWASs!C:C,0))</f>
        <v>123504</v>
      </c>
      <c r="X60" s="61">
        <f>INDEX(Outcome_GWASs!F:F,MATCH(Kaitlin!S60,Outcome_GWASs!C:C,0))</f>
        <v>60801</v>
      </c>
      <c r="Y60" s="61">
        <f>INDEX(Outcome_GWASs!G:G,MATCH(Kaitlin!S60,Outcome_GWASs!C:C,0))</f>
        <v>123504</v>
      </c>
      <c r="Z60" s="61" t="s">
        <v>10</v>
      </c>
      <c r="AA60" s="61" t="s">
        <v>1059</v>
      </c>
      <c r="AB60" s="61" t="s">
        <v>126</v>
      </c>
      <c r="AC60" s="82" t="s">
        <v>127</v>
      </c>
      <c r="AD60" s="82" t="s">
        <v>127</v>
      </c>
      <c r="AE60" s="61" t="s">
        <v>1139</v>
      </c>
      <c r="AF60" s="61" t="s">
        <v>3426</v>
      </c>
      <c r="AG60" s="61" t="s">
        <v>140</v>
      </c>
      <c r="AH60" s="61">
        <v>322154</v>
      </c>
      <c r="AI60" s="77">
        <f>INDEX(Exposure_GWASs!F:F,MATCH(Kaitlin!AE60,Exposure_GWASs!C:C,0))</f>
        <v>322154</v>
      </c>
      <c r="AJ60" s="61" t="s">
        <v>10</v>
      </c>
      <c r="AK60" s="61" t="s">
        <v>1005</v>
      </c>
      <c r="AL60" s="61" t="s">
        <v>204</v>
      </c>
      <c r="AM60" s="62" t="s">
        <v>10</v>
      </c>
      <c r="AN60" s="62" t="s">
        <v>10</v>
      </c>
      <c r="AO60" s="62" t="s">
        <v>10</v>
      </c>
      <c r="AP60" s="61" t="s">
        <v>3456</v>
      </c>
      <c r="AQ60" s="61" t="s">
        <v>138</v>
      </c>
      <c r="AR60" s="62" t="s">
        <v>11</v>
      </c>
      <c r="AS60" s="61" t="s">
        <v>11</v>
      </c>
      <c r="AT60" s="62" t="s">
        <v>11</v>
      </c>
      <c r="AU60" s="61" t="s">
        <v>10</v>
      </c>
      <c r="AV60" s="61">
        <v>46</v>
      </c>
      <c r="AW60" s="61" t="s">
        <v>10</v>
      </c>
      <c r="AX60" s="62">
        <f>INDEX(Exposure_GWASs!S:S,MATCH(Kaitlin!AE60,Exposure_GWASs!C:C,0))</f>
        <v>77</v>
      </c>
      <c r="AY60" s="62" t="s">
        <v>3448</v>
      </c>
      <c r="AZ60" s="61" t="s">
        <v>11</v>
      </c>
      <c r="BA60" s="62" t="s">
        <v>10</v>
      </c>
      <c r="BB60" s="61" t="s">
        <v>13</v>
      </c>
      <c r="BC60" s="62" t="s">
        <v>17</v>
      </c>
      <c r="BD60" s="62" t="s">
        <v>63</v>
      </c>
      <c r="BE60" s="62" t="s">
        <v>49</v>
      </c>
      <c r="BF60" s="62" t="s">
        <v>77</v>
      </c>
      <c r="BG60" s="62"/>
      <c r="BH60" s="62" t="s">
        <v>1011</v>
      </c>
      <c r="BI60" s="61" t="s">
        <v>11</v>
      </c>
      <c r="BJ60" s="62" t="s">
        <v>10</v>
      </c>
      <c r="BK60" s="61" t="s">
        <v>11</v>
      </c>
      <c r="BL60" s="61" t="s">
        <v>11</v>
      </c>
      <c r="BM60" s="61" t="s">
        <v>11</v>
      </c>
      <c r="BN60" s="61" t="s">
        <v>11</v>
      </c>
      <c r="BO60" s="62" t="s">
        <v>167</v>
      </c>
      <c r="BP60" s="75" t="s">
        <v>1197</v>
      </c>
      <c r="BQ60" s="63" t="s">
        <v>1029</v>
      </c>
      <c r="BR60" s="62">
        <v>1.46</v>
      </c>
      <c r="BS60" s="62"/>
      <c r="BT60" s="62">
        <v>95</v>
      </c>
      <c r="BU60" s="62">
        <v>1.28</v>
      </c>
      <c r="BV60" s="62">
        <v>1.67</v>
      </c>
      <c r="BW60" s="62" t="s">
        <v>3457</v>
      </c>
      <c r="BX60" s="62" t="s">
        <v>1791</v>
      </c>
      <c r="BY60" s="62" t="s">
        <v>10</v>
      </c>
      <c r="BZ60" s="63" t="s">
        <v>3450</v>
      </c>
      <c r="CA60" s="62" t="s">
        <v>3451</v>
      </c>
      <c r="CB60" s="62" t="s">
        <v>3452</v>
      </c>
      <c r="CC60" s="62" t="s">
        <v>10</v>
      </c>
      <c r="CD60" s="63" t="s">
        <v>3453</v>
      </c>
      <c r="CE60" s="62"/>
      <c r="CF60" s="62"/>
      <c r="CG60" s="62"/>
      <c r="CH60" s="62"/>
    </row>
    <row r="61" spans="1:86" ht="13.5" customHeight="1">
      <c r="A61" s="62">
        <v>89</v>
      </c>
      <c r="B61" s="62" t="s">
        <v>282</v>
      </c>
      <c r="C61" s="62" t="s">
        <v>244</v>
      </c>
      <c r="D61" s="63" t="s">
        <v>3437</v>
      </c>
      <c r="E61" s="62">
        <v>2018</v>
      </c>
      <c r="F61" s="62" t="s">
        <v>3438</v>
      </c>
      <c r="G61" s="61" t="s">
        <v>3439</v>
      </c>
      <c r="H61" s="75" t="s">
        <v>3440</v>
      </c>
      <c r="I61" s="61" t="s">
        <v>3441</v>
      </c>
      <c r="J61" s="61" t="s">
        <v>3442</v>
      </c>
      <c r="K61" s="61" t="s">
        <v>3443</v>
      </c>
      <c r="L61" s="63" t="s">
        <v>3444</v>
      </c>
      <c r="M61" s="75" t="s">
        <v>3445</v>
      </c>
      <c r="N61" s="61" t="s">
        <v>15</v>
      </c>
      <c r="O61" s="63" t="s">
        <v>5277</v>
      </c>
      <c r="P61" s="63" t="s">
        <v>5277</v>
      </c>
      <c r="Q61" s="61" t="s">
        <v>5602</v>
      </c>
      <c r="R61" s="61" t="s">
        <v>3446</v>
      </c>
      <c r="S61" s="61" t="s">
        <v>1111</v>
      </c>
      <c r="T61" s="61" t="str">
        <f>INDEX(Outcome_GWASs!I:I,MATCH(Kaitlin!S61,Outcome_GWASs!C:C,0))</f>
        <v>18-88</v>
      </c>
      <c r="U61" s="61" t="str">
        <f>INDEX(Outcome_GWASs!H:H,MATCH(Kaitlin!S61,Outcome_GWASs!C:C,0))</f>
        <v xml:space="preserve">both </v>
      </c>
      <c r="V61" s="61">
        <f>INDEX(Outcome_GWASs!F:F,MATCH(Kaitlin!S61,Outcome_GWASs!C:C,0))</f>
        <v>60801</v>
      </c>
      <c r="W61" s="61">
        <f>INDEX(Outcome_GWASs!G:G,MATCH(Kaitlin!S61,Outcome_GWASs!C:C,0))</f>
        <v>123504</v>
      </c>
      <c r="X61" s="61">
        <f>INDEX(Outcome_GWASs!F:F,MATCH(Kaitlin!S61,Outcome_GWASs!C:C,0))</f>
        <v>60801</v>
      </c>
      <c r="Y61" s="61">
        <f>INDEX(Outcome_GWASs!G:G,MATCH(Kaitlin!S61,Outcome_GWASs!C:C,0))</f>
        <v>123504</v>
      </c>
      <c r="Z61" s="61" t="s">
        <v>10</v>
      </c>
      <c r="AA61" s="61" t="s">
        <v>1059</v>
      </c>
      <c r="AB61" s="61" t="s">
        <v>126</v>
      </c>
      <c r="AC61" s="82" t="s">
        <v>160</v>
      </c>
      <c r="AD61" s="82" t="s">
        <v>160</v>
      </c>
      <c r="AE61" s="61" t="s">
        <v>1388</v>
      </c>
      <c r="AF61" s="62" t="s">
        <v>3454</v>
      </c>
      <c r="AG61" s="61" t="s">
        <v>140</v>
      </c>
      <c r="AH61" s="61">
        <v>224459</v>
      </c>
      <c r="AI61" s="77">
        <f>INDEX(Exposure_GWASs!F:F,MATCH(Kaitlin!AE61,Exposure_GWASs!C:C,0))</f>
        <v>212216</v>
      </c>
      <c r="AJ61" s="61" t="s">
        <v>3455</v>
      </c>
      <c r="AK61" s="61" t="s">
        <v>1005</v>
      </c>
      <c r="AL61" s="61" t="s">
        <v>204</v>
      </c>
      <c r="AM61" s="62" t="s">
        <v>10</v>
      </c>
      <c r="AN61" s="62" t="s">
        <v>10</v>
      </c>
      <c r="AO61" s="62" t="s">
        <v>10</v>
      </c>
      <c r="AP61" s="61" t="s">
        <v>3456</v>
      </c>
      <c r="AQ61" s="61" t="s">
        <v>138</v>
      </c>
      <c r="AR61" s="62" t="s">
        <v>11</v>
      </c>
      <c r="AS61" s="62" t="s">
        <v>11</v>
      </c>
      <c r="AT61" s="62" t="s">
        <v>11</v>
      </c>
      <c r="AU61" s="61" t="s">
        <v>10</v>
      </c>
      <c r="AV61" s="61">
        <v>12</v>
      </c>
      <c r="AW61" s="61" t="s">
        <v>10</v>
      </c>
      <c r="AX61" s="62">
        <f>INDEX(Exposure_GWASs!S:S,MATCH(Kaitlin!AE61,Exposure_GWASs!C:C,0))</f>
        <v>26</v>
      </c>
      <c r="AY61" s="62" t="s">
        <v>3448</v>
      </c>
      <c r="AZ61" s="61" t="s">
        <v>11</v>
      </c>
      <c r="BA61" s="62" t="s">
        <v>10</v>
      </c>
      <c r="BB61" s="61" t="s">
        <v>13</v>
      </c>
      <c r="BC61" s="62" t="s">
        <v>17</v>
      </c>
      <c r="BD61" s="62" t="s">
        <v>63</v>
      </c>
      <c r="BE61" s="62" t="s">
        <v>49</v>
      </c>
      <c r="BF61" s="62" t="s">
        <v>77</v>
      </c>
      <c r="BG61" s="62"/>
      <c r="BH61" s="62" t="s">
        <v>1011</v>
      </c>
      <c r="BI61" s="61" t="s">
        <v>11</v>
      </c>
      <c r="BJ61" s="62" t="s">
        <v>10</v>
      </c>
      <c r="BK61" s="61" t="s">
        <v>11</v>
      </c>
      <c r="BL61" s="61" t="s">
        <v>11</v>
      </c>
      <c r="BM61" s="61" t="s">
        <v>11</v>
      </c>
      <c r="BN61" s="61" t="s">
        <v>11</v>
      </c>
      <c r="BO61" s="62" t="s">
        <v>167</v>
      </c>
      <c r="BP61" s="75" t="s">
        <v>1197</v>
      </c>
      <c r="BQ61" s="63" t="s">
        <v>1029</v>
      </c>
      <c r="BR61" s="62">
        <v>1.39</v>
      </c>
      <c r="BS61" s="62"/>
      <c r="BT61" s="62">
        <v>95</v>
      </c>
      <c r="BU61" s="62">
        <v>1.01</v>
      </c>
      <c r="BV61" s="62">
        <v>1.93</v>
      </c>
      <c r="BW61" s="62">
        <v>0.04</v>
      </c>
      <c r="BX61" s="62" t="s">
        <v>1791</v>
      </c>
      <c r="BY61" s="62" t="s">
        <v>10</v>
      </c>
      <c r="BZ61" s="63" t="s">
        <v>3450</v>
      </c>
      <c r="CA61" s="62" t="s">
        <v>3451</v>
      </c>
      <c r="CB61" s="62" t="s">
        <v>3452</v>
      </c>
      <c r="CC61" s="62" t="s">
        <v>10</v>
      </c>
      <c r="CD61" s="63" t="s">
        <v>3453</v>
      </c>
      <c r="CE61" s="62"/>
      <c r="CF61" s="62"/>
      <c r="CG61" s="62"/>
      <c r="CH61" s="62"/>
    </row>
    <row r="62" spans="1:86" ht="13.5" customHeight="1">
      <c r="A62" s="62">
        <v>89</v>
      </c>
      <c r="B62" s="62" t="s">
        <v>282</v>
      </c>
      <c r="C62" s="62" t="s">
        <v>244</v>
      </c>
      <c r="D62" s="63" t="s">
        <v>3437</v>
      </c>
      <c r="E62" s="62">
        <v>2018</v>
      </c>
      <c r="F62" s="62" t="s">
        <v>3438</v>
      </c>
      <c r="G62" s="61" t="s">
        <v>3439</v>
      </c>
      <c r="H62" s="75" t="s">
        <v>3440</v>
      </c>
      <c r="I62" s="61" t="s">
        <v>3441</v>
      </c>
      <c r="J62" s="61" t="s">
        <v>3442</v>
      </c>
      <c r="K62" s="61" t="s">
        <v>3443</v>
      </c>
      <c r="L62" s="63" t="s">
        <v>3444</v>
      </c>
      <c r="M62" s="75" t="s">
        <v>3445</v>
      </c>
      <c r="N62" s="61" t="s">
        <v>15</v>
      </c>
      <c r="O62" s="63" t="s">
        <v>5277</v>
      </c>
      <c r="P62" s="63" t="s">
        <v>5277</v>
      </c>
      <c r="Q62" s="61" t="s">
        <v>5602</v>
      </c>
      <c r="R62" s="61" t="s">
        <v>3446</v>
      </c>
      <c r="S62" s="61" t="s">
        <v>1111</v>
      </c>
      <c r="T62" s="61" t="str">
        <f>INDEX(Outcome_GWASs!I:I,MATCH(Kaitlin!S62,Outcome_GWASs!C:C,0))</f>
        <v>18-88</v>
      </c>
      <c r="U62" s="61" t="str">
        <f>INDEX(Outcome_GWASs!H:H,MATCH(Kaitlin!S62,Outcome_GWASs!C:C,0))</f>
        <v xml:space="preserve">both </v>
      </c>
      <c r="V62" s="61">
        <f>INDEX(Outcome_GWASs!F:F,MATCH(Kaitlin!S62,Outcome_GWASs!C:C,0))</f>
        <v>60801</v>
      </c>
      <c r="W62" s="61">
        <f>INDEX(Outcome_GWASs!G:G,MATCH(Kaitlin!S62,Outcome_GWASs!C:C,0))</f>
        <v>123504</v>
      </c>
      <c r="X62" s="61">
        <f>INDEX(Outcome_GWASs!F:F,MATCH(Kaitlin!S62,Outcome_GWASs!C:C,0))</f>
        <v>60801</v>
      </c>
      <c r="Y62" s="61">
        <f>INDEX(Outcome_GWASs!G:G,MATCH(Kaitlin!S62,Outcome_GWASs!C:C,0))</f>
        <v>123504</v>
      </c>
      <c r="Z62" s="61" t="s">
        <v>10</v>
      </c>
      <c r="AA62" s="61" t="s">
        <v>1059</v>
      </c>
      <c r="AB62" s="61" t="s">
        <v>126</v>
      </c>
      <c r="AC62" s="82" t="s">
        <v>162</v>
      </c>
      <c r="AD62" s="82" t="s">
        <v>162</v>
      </c>
      <c r="AE62" s="61" t="s">
        <v>3260</v>
      </c>
      <c r="AF62" s="62" t="s">
        <v>3454</v>
      </c>
      <c r="AG62" s="61" t="s">
        <v>140</v>
      </c>
      <c r="AH62" s="61">
        <v>224459</v>
      </c>
      <c r="AI62" s="77">
        <f>INDEX(Exposure_GWASs!F:F,MATCH(Kaitlin!AE62,Exposure_GWASs!C:C,0))</f>
        <v>210023</v>
      </c>
      <c r="AJ62" s="61" t="s">
        <v>3455</v>
      </c>
      <c r="AK62" s="61" t="s">
        <v>1005</v>
      </c>
      <c r="AL62" s="61" t="s">
        <v>204</v>
      </c>
      <c r="AM62" s="62" t="s">
        <v>10</v>
      </c>
      <c r="AN62" s="62" t="s">
        <v>10</v>
      </c>
      <c r="AO62" s="62" t="s">
        <v>10</v>
      </c>
      <c r="AP62" s="61" t="s">
        <v>3456</v>
      </c>
      <c r="AQ62" s="61" t="s">
        <v>138</v>
      </c>
      <c r="AR62" s="62" t="s">
        <v>11</v>
      </c>
      <c r="AS62" s="62" t="s">
        <v>11</v>
      </c>
      <c r="AT62" s="62" t="s">
        <v>11</v>
      </c>
      <c r="AU62" s="61" t="s">
        <v>10</v>
      </c>
      <c r="AV62" s="61">
        <v>16</v>
      </c>
      <c r="AW62" s="61" t="s">
        <v>10</v>
      </c>
      <c r="AX62" s="62">
        <f>INDEX(Exposure_GWASs!S:S,MATCH(Kaitlin!AE62,Exposure_GWASs!C:C,0))</f>
        <v>53</v>
      </c>
      <c r="AY62" s="62" t="s">
        <v>3448</v>
      </c>
      <c r="AZ62" s="61" t="s">
        <v>11</v>
      </c>
      <c r="BA62" s="62" t="s">
        <v>10</v>
      </c>
      <c r="BB62" s="61" t="s">
        <v>13</v>
      </c>
      <c r="BC62" s="62" t="s">
        <v>17</v>
      </c>
      <c r="BD62" s="62" t="s">
        <v>63</v>
      </c>
      <c r="BE62" s="62" t="s">
        <v>49</v>
      </c>
      <c r="BF62" s="62" t="s">
        <v>77</v>
      </c>
      <c r="BG62" s="62"/>
      <c r="BH62" s="62" t="s">
        <v>1011</v>
      </c>
      <c r="BI62" s="61" t="s">
        <v>11</v>
      </c>
      <c r="BJ62" s="62" t="s">
        <v>10</v>
      </c>
      <c r="BK62" s="61" t="s">
        <v>11</v>
      </c>
      <c r="BL62" s="61" t="s">
        <v>11</v>
      </c>
      <c r="BM62" s="61" t="s">
        <v>11</v>
      </c>
      <c r="BN62" s="61" t="s">
        <v>11</v>
      </c>
      <c r="BO62" s="62" t="s">
        <v>167</v>
      </c>
      <c r="BP62" s="75" t="s">
        <v>1197</v>
      </c>
      <c r="BQ62" s="63" t="s">
        <v>1029</v>
      </c>
      <c r="BR62" s="62">
        <v>1.38</v>
      </c>
      <c r="BS62" s="62"/>
      <c r="BT62" s="62">
        <v>95</v>
      </c>
      <c r="BU62" s="62">
        <v>1.04</v>
      </c>
      <c r="BV62" s="62">
        <v>1.84</v>
      </c>
      <c r="BW62" s="62">
        <v>0.03</v>
      </c>
      <c r="BX62" s="62" t="s">
        <v>1791</v>
      </c>
      <c r="BY62" s="62" t="s">
        <v>10</v>
      </c>
      <c r="BZ62" s="63" t="s">
        <v>3450</v>
      </c>
      <c r="CA62" s="62" t="s">
        <v>3451</v>
      </c>
      <c r="CB62" s="62" t="s">
        <v>3452</v>
      </c>
      <c r="CC62" s="62" t="s">
        <v>10</v>
      </c>
      <c r="CD62" s="63" t="s">
        <v>3453</v>
      </c>
      <c r="CE62" s="62"/>
      <c r="CF62" s="62"/>
      <c r="CG62" s="62"/>
      <c r="CH62" s="62"/>
    </row>
    <row r="63" spans="1:86" ht="13.5" customHeight="1">
      <c r="A63" s="62">
        <v>90</v>
      </c>
      <c r="B63" s="62" t="s">
        <v>282</v>
      </c>
      <c r="C63" s="62" t="s">
        <v>244</v>
      </c>
      <c r="D63" s="63" t="s">
        <v>3458</v>
      </c>
      <c r="E63" s="62">
        <v>2016</v>
      </c>
      <c r="F63" s="62" t="s">
        <v>3459</v>
      </c>
      <c r="G63" s="61" t="s">
        <v>3460</v>
      </c>
      <c r="H63" s="75" t="s">
        <v>3461</v>
      </c>
      <c r="I63" s="61" t="s">
        <v>3462</v>
      </c>
      <c r="J63" s="61" t="s">
        <v>3463</v>
      </c>
      <c r="K63" s="61" t="s">
        <v>3464</v>
      </c>
      <c r="L63" s="63" t="s">
        <v>3465</v>
      </c>
      <c r="M63" s="75" t="s">
        <v>3466</v>
      </c>
      <c r="N63" s="61" t="s">
        <v>12</v>
      </c>
      <c r="O63" s="63" t="s">
        <v>5655</v>
      </c>
      <c r="P63" s="61" t="s">
        <v>5655</v>
      </c>
      <c r="Q63" s="61" t="s">
        <v>5654</v>
      </c>
      <c r="R63" s="61" t="s">
        <v>3467</v>
      </c>
      <c r="S63" s="61" t="s">
        <v>123</v>
      </c>
      <c r="T63" s="61" t="s">
        <v>2922</v>
      </c>
      <c r="U63" s="61" t="s">
        <v>140</v>
      </c>
      <c r="V63" s="61">
        <v>1958</v>
      </c>
      <c r="W63" s="61">
        <f>119859-1958</f>
        <v>117901</v>
      </c>
      <c r="X63" s="61" t="s">
        <v>10</v>
      </c>
      <c r="Y63" s="61" t="s">
        <v>10</v>
      </c>
      <c r="Z63" s="61" t="s">
        <v>10</v>
      </c>
      <c r="AA63" s="61" t="s">
        <v>1059</v>
      </c>
      <c r="AB63" s="61" t="s">
        <v>1766</v>
      </c>
      <c r="AC63" s="76" t="s">
        <v>127</v>
      </c>
      <c r="AD63" s="76" t="s">
        <v>127</v>
      </c>
      <c r="AE63" s="61" t="s">
        <v>1060</v>
      </c>
      <c r="AF63" s="61" t="s">
        <v>3426</v>
      </c>
      <c r="AG63" s="61" t="s">
        <v>140</v>
      </c>
      <c r="AH63" s="61">
        <v>339224</v>
      </c>
      <c r="AI63" s="77">
        <f>INDEX(Exposure_GWASs!F:F,MATCH(Kaitlin!AE63,Exposure_GWASs!C:C,0))</f>
        <v>339224</v>
      </c>
      <c r="AJ63" s="61" t="s">
        <v>10</v>
      </c>
      <c r="AK63" s="61" t="s">
        <v>1005</v>
      </c>
      <c r="AL63" s="61" t="s">
        <v>204</v>
      </c>
      <c r="AM63" s="62" t="s">
        <v>3468</v>
      </c>
      <c r="AN63" s="61" t="s">
        <v>11</v>
      </c>
      <c r="AO63" s="61" t="s">
        <v>11</v>
      </c>
      <c r="AP63" s="61" t="s">
        <v>11</v>
      </c>
      <c r="AQ63" s="61" t="s">
        <v>11</v>
      </c>
      <c r="AR63" s="62" t="s">
        <v>11</v>
      </c>
      <c r="AS63" s="62" t="s">
        <v>11</v>
      </c>
      <c r="AT63" s="61" t="s">
        <v>135</v>
      </c>
      <c r="AU63" s="61" t="s">
        <v>10</v>
      </c>
      <c r="AV63" s="61" t="s">
        <v>10</v>
      </c>
      <c r="AW63" s="61">
        <v>93</v>
      </c>
      <c r="AX63" s="62">
        <f>INDEX(Exposure_GWASs!S:S,MATCH(Kaitlin!AE63,Exposure_GWASs!C:C,0))</f>
        <v>97</v>
      </c>
      <c r="AY63" s="62" t="s">
        <v>3469</v>
      </c>
      <c r="AZ63" s="61" t="s">
        <v>11</v>
      </c>
      <c r="BA63" s="62" t="s">
        <v>10</v>
      </c>
      <c r="BB63" s="61" t="s">
        <v>22</v>
      </c>
      <c r="BC63" s="62" t="s">
        <v>17</v>
      </c>
      <c r="BD63" s="62"/>
      <c r="BE63" s="62"/>
      <c r="BF63" s="62"/>
      <c r="BG63" s="62"/>
      <c r="BH63" s="62" t="s">
        <v>3470</v>
      </c>
      <c r="BI63" s="62" t="s">
        <v>3471</v>
      </c>
      <c r="BJ63" s="62" t="s">
        <v>3472</v>
      </c>
      <c r="BK63" s="62" t="s">
        <v>2929</v>
      </c>
      <c r="BL63" s="61" t="s">
        <v>11</v>
      </c>
      <c r="BM63" s="61" t="s">
        <v>11</v>
      </c>
      <c r="BN63" s="62" t="s">
        <v>3473</v>
      </c>
      <c r="BO63" s="62" t="s">
        <v>167</v>
      </c>
      <c r="BP63" s="75" t="s">
        <v>1197</v>
      </c>
      <c r="BQ63" s="63" t="s">
        <v>1029</v>
      </c>
      <c r="BR63" s="62">
        <v>1.1499999999999999</v>
      </c>
      <c r="BS63" s="62"/>
      <c r="BT63" s="62">
        <v>95</v>
      </c>
      <c r="BU63" s="62">
        <v>0.81</v>
      </c>
      <c r="BV63" s="62">
        <v>1.63</v>
      </c>
      <c r="BW63" s="62">
        <v>0.43</v>
      </c>
      <c r="BX63" s="62" t="s">
        <v>3474</v>
      </c>
      <c r="BY63" s="62" t="s">
        <v>10</v>
      </c>
      <c r="BZ63" s="63" t="s">
        <v>3475</v>
      </c>
      <c r="CA63" s="62" t="s">
        <v>3476</v>
      </c>
      <c r="CB63" s="62" t="s">
        <v>3477</v>
      </c>
      <c r="CC63" s="62" t="s">
        <v>3478</v>
      </c>
      <c r="CD63" s="63" t="s">
        <v>3479</v>
      </c>
      <c r="CE63" s="62"/>
      <c r="CF63" s="62"/>
      <c r="CG63" s="62"/>
      <c r="CH63" s="62"/>
    </row>
    <row r="64" spans="1:86" ht="13.5" customHeight="1">
      <c r="A64" s="62">
        <v>90</v>
      </c>
      <c r="B64" s="62" t="s">
        <v>282</v>
      </c>
      <c r="C64" s="62" t="s">
        <v>244</v>
      </c>
      <c r="D64" s="63" t="s">
        <v>3458</v>
      </c>
      <c r="E64" s="62">
        <v>2016</v>
      </c>
      <c r="F64" s="62" t="s">
        <v>3459</v>
      </c>
      <c r="G64" s="61" t="s">
        <v>3460</v>
      </c>
      <c r="H64" s="75" t="s">
        <v>3461</v>
      </c>
      <c r="I64" s="61" t="s">
        <v>3462</v>
      </c>
      <c r="J64" s="61" t="s">
        <v>3463</v>
      </c>
      <c r="K64" s="61" t="s">
        <v>3464</v>
      </c>
      <c r="L64" s="63" t="s">
        <v>3465</v>
      </c>
      <c r="M64" s="75" t="s">
        <v>3466</v>
      </c>
      <c r="N64" s="61" t="s">
        <v>12</v>
      </c>
      <c r="O64" s="63" t="s">
        <v>5277</v>
      </c>
      <c r="P64" s="63" t="s">
        <v>5277</v>
      </c>
      <c r="Q64" s="284" t="s">
        <v>5602</v>
      </c>
      <c r="R64" s="61" t="s">
        <v>3480</v>
      </c>
      <c r="S64" s="61" t="s">
        <v>123</v>
      </c>
      <c r="T64" s="61" t="s">
        <v>2922</v>
      </c>
      <c r="U64" s="61" t="s">
        <v>140</v>
      </c>
      <c r="V64" s="61">
        <v>5760</v>
      </c>
      <c r="W64" s="61">
        <f>119859-5760</f>
        <v>114099</v>
      </c>
      <c r="X64" s="61" t="s">
        <v>10</v>
      </c>
      <c r="Y64" s="61" t="s">
        <v>10</v>
      </c>
      <c r="Z64" s="61" t="s">
        <v>10</v>
      </c>
      <c r="AA64" s="61" t="s">
        <v>1059</v>
      </c>
      <c r="AB64" s="61" t="s">
        <v>1766</v>
      </c>
      <c r="AC64" s="76" t="s">
        <v>127</v>
      </c>
      <c r="AD64" s="76" t="s">
        <v>127</v>
      </c>
      <c r="AE64" s="61" t="s">
        <v>1060</v>
      </c>
      <c r="AF64" s="61" t="s">
        <v>3426</v>
      </c>
      <c r="AG64" s="61" t="s">
        <v>140</v>
      </c>
      <c r="AH64" s="61">
        <v>339224</v>
      </c>
      <c r="AI64" s="77">
        <f>INDEX(Exposure_GWASs!F:F,MATCH(Kaitlin!AE64,Exposure_GWASs!C:C,0))</f>
        <v>339224</v>
      </c>
      <c r="AJ64" s="61" t="s">
        <v>10</v>
      </c>
      <c r="AK64" s="61" t="s">
        <v>1005</v>
      </c>
      <c r="AL64" s="61" t="s">
        <v>204</v>
      </c>
      <c r="AM64" s="62" t="s">
        <v>3468</v>
      </c>
      <c r="AN64" s="61" t="s">
        <v>11</v>
      </c>
      <c r="AO64" s="61" t="s">
        <v>11</v>
      </c>
      <c r="AP64" s="61" t="s">
        <v>11</v>
      </c>
      <c r="AQ64" s="61" t="s">
        <v>11</v>
      </c>
      <c r="AR64" s="62" t="s">
        <v>11</v>
      </c>
      <c r="AS64" s="62" t="s">
        <v>11</v>
      </c>
      <c r="AT64" s="61" t="s">
        <v>135</v>
      </c>
      <c r="AU64" s="61" t="s">
        <v>10</v>
      </c>
      <c r="AV64" s="61" t="s">
        <v>10</v>
      </c>
      <c r="AW64" s="61">
        <v>93</v>
      </c>
      <c r="AX64" s="62">
        <f>INDEX(Exposure_GWASs!S:S,MATCH(Kaitlin!AE64,Exposure_GWASs!C:C,0))</f>
        <v>97</v>
      </c>
      <c r="AY64" s="62" t="s">
        <v>3469</v>
      </c>
      <c r="AZ64" s="61" t="s">
        <v>11</v>
      </c>
      <c r="BA64" s="62" t="s">
        <v>10</v>
      </c>
      <c r="BB64" s="61" t="s">
        <v>22</v>
      </c>
      <c r="BC64" s="62" t="s">
        <v>17</v>
      </c>
      <c r="BD64" s="62"/>
      <c r="BE64" s="62"/>
      <c r="BF64" s="62"/>
      <c r="BG64" s="62"/>
      <c r="BH64" s="62" t="s">
        <v>3470</v>
      </c>
      <c r="BI64" s="62" t="s">
        <v>3471</v>
      </c>
      <c r="BJ64" s="62" t="s">
        <v>3472</v>
      </c>
      <c r="BK64" s="62" t="s">
        <v>2929</v>
      </c>
      <c r="BL64" s="61" t="s">
        <v>11</v>
      </c>
      <c r="BM64" s="61" t="s">
        <v>11</v>
      </c>
      <c r="BN64" s="62" t="s">
        <v>3473</v>
      </c>
      <c r="BO64" s="62" t="s">
        <v>167</v>
      </c>
      <c r="BP64" s="75" t="s">
        <v>1197</v>
      </c>
      <c r="BQ64" s="63" t="s">
        <v>1029</v>
      </c>
      <c r="BR64" s="62">
        <v>1.49</v>
      </c>
      <c r="BS64" s="62"/>
      <c r="BT64" s="62">
        <v>95</v>
      </c>
      <c r="BU64" s="62">
        <v>1.2</v>
      </c>
      <c r="BV64" s="62">
        <v>1.83</v>
      </c>
      <c r="BW64" s="62" t="s">
        <v>3481</v>
      </c>
      <c r="BX64" s="62" t="s">
        <v>3474</v>
      </c>
      <c r="BY64" s="62" t="s">
        <v>10</v>
      </c>
      <c r="BZ64" s="63" t="s">
        <v>3475</v>
      </c>
      <c r="CA64" s="62" t="s">
        <v>3476</v>
      </c>
      <c r="CB64" s="62" t="s">
        <v>3477</v>
      </c>
      <c r="CC64" s="62" t="s">
        <v>3478</v>
      </c>
      <c r="CD64" s="63" t="s">
        <v>3479</v>
      </c>
      <c r="CE64" s="62"/>
      <c r="CF64" s="62"/>
      <c r="CG64" s="62"/>
      <c r="CH64" s="62"/>
    </row>
    <row r="65" spans="1:86" ht="13.5" customHeight="1">
      <c r="A65" s="62">
        <v>90</v>
      </c>
      <c r="B65" s="62" t="s">
        <v>282</v>
      </c>
      <c r="C65" s="62" t="s">
        <v>244</v>
      </c>
      <c r="D65" s="63" t="s">
        <v>3458</v>
      </c>
      <c r="E65" s="62">
        <v>2016</v>
      </c>
      <c r="F65" s="62" t="s">
        <v>3459</v>
      </c>
      <c r="G65" s="61" t="s">
        <v>3460</v>
      </c>
      <c r="H65" s="75" t="s">
        <v>3461</v>
      </c>
      <c r="I65" s="61" t="s">
        <v>3462</v>
      </c>
      <c r="J65" s="61" t="s">
        <v>3463</v>
      </c>
      <c r="K65" s="61" t="s">
        <v>3464</v>
      </c>
      <c r="L65" s="63" t="s">
        <v>3465</v>
      </c>
      <c r="M65" s="75" t="s">
        <v>3466</v>
      </c>
      <c r="N65" s="61" t="s">
        <v>12</v>
      </c>
      <c r="O65" s="63" t="s">
        <v>5716</v>
      </c>
      <c r="P65" s="63" t="s">
        <v>5716</v>
      </c>
      <c r="Q65" s="284" t="s">
        <v>5602</v>
      </c>
      <c r="R65" s="61" t="s">
        <v>3482</v>
      </c>
      <c r="S65" s="61" t="s">
        <v>123</v>
      </c>
      <c r="T65" s="61" t="s">
        <v>2922</v>
      </c>
      <c r="U65" s="61" t="s">
        <v>140</v>
      </c>
      <c r="V65" s="61">
        <v>32874</v>
      </c>
      <c r="W65" s="61">
        <f>119859-32874</f>
        <v>86985</v>
      </c>
      <c r="X65" s="61" t="s">
        <v>10</v>
      </c>
      <c r="Y65" s="61" t="s">
        <v>10</v>
      </c>
      <c r="Z65" s="61" t="s">
        <v>10</v>
      </c>
      <c r="AA65" s="61" t="s">
        <v>1059</v>
      </c>
      <c r="AB65" s="61" t="s">
        <v>1766</v>
      </c>
      <c r="AC65" s="76" t="s">
        <v>127</v>
      </c>
      <c r="AD65" s="76" t="s">
        <v>127</v>
      </c>
      <c r="AE65" s="61" t="s">
        <v>1060</v>
      </c>
      <c r="AF65" s="61" t="s">
        <v>3426</v>
      </c>
      <c r="AG65" s="61" t="s">
        <v>140</v>
      </c>
      <c r="AH65" s="61">
        <v>339224</v>
      </c>
      <c r="AI65" s="77">
        <f>INDEX(Exposure_GWASs!F:F,MATCH(Kaitlin!AE65,Exposure_GWASs!C:C,0))</f>
        <v>339224</v>
      </c>
      <c r="AJ65" s="61" t="s">
        <v>10</v>
      </c>
      <c r="AK65" s="61" t="s">
        <v>1005</v>
      </c>
      <c r="AL65" s="61" t="s">
        <v>204</v>
      </c>
      <c r="AM65" s="62" t="s">
        <v>3468</v>
      </c>
      <c r="AN65" s="61" t="s">
        <v>11</v>
      </c>
      <c r="AO65" s="61" t="s">
        <v>11</v>
      </c>
      <c r="AP65" s="61" t="s">
        <v>11</v>
      </c>
      <c r="AQ65" s="61" t="s">
        <v>11</v>
      </c>
      <c r="AR65" s="62" t="s">
        <v>11</v>
      </c>
      <c r="AS65" s="62" t="s">
        <v>11</v>
      </c>
      <c r="AT65" s="61" t="s">
        <v>135</v>
      </c>
      <c r="AU65" s="61" t="s">
        <v>10</v>
      </c>
      <c r="AV65" s="61" t="s">
        <v>10</v>
      </c>
      <c r="AW65" s="61">
        <v>93</v>
      </c>
      <c r="AX65" s="62">
        <f>INDEX(Exposure_GWASs!S:S,MATCH(Kaitlin!AE65,Exposure_GWASs!C:C,0))</f>
        <v>97</v>
      </c>
      <c r="AY65" s="62" t="s">
        <v>3469</v>
      </c>
      <c r="AZ65" s="61" t="s">
        <v>11</v>
      </c>
      <c r="BA65" s="62" t="s">
        <v>10</v>
      </c>
      <c r="BB65" s="61" t="s">
        <v>22</v>
      </c>
      <c r="BC65" s="62" t="s">
        <v>17</v>
      </c>
      <c r="BD65" s="62"/>
      <c r="BE65" s="62"/>
      <c r="BF65" s="62"/>
      <c r="BG65" s="62"/>
      <c r="BH65" s="62" t="s">
        <v>3470</v>
      </c>
      <c r="BI65" s="62" t="s">
        <v>3471</v>
      </c>
      <c r="BJ65" s="62" t="s">
        <v>3472</v>
      </c>
      <c r="BK65" s="62" t="s">
        <v>2929</v>
      </c>
      <c r="BL65" s="61" t="s">
        <v>11</v>
      </c>
      <c r="BM65" s="61" t="s">
        <v>11</v>
      </c>
      <c r="BN65" s="62" t="s">
        <v>3473</v>
      </c>
      <c r="BO65" s="62" t="s">
        <v>167</v>
      </c>
      <c r="BP65" s="75" t="s">
        <v>1197</v>
      </c>
      <c r="BQ65" s="63" t="s">
        <v>1029</v>
      </c>
      <c r="BR65" s="62">
        <v>1.65</v>
      </c>
      <c r="BS65" s="62"/>
      <c r="BT65" s="62">
        <v>95</v>
      </c>
      <c r="BU65" s="62">
        <v>1.49</v>
      </c>
      <c r="BV65" s="62">
        <v>1.83</v>
      </c>
      <c r="BW65" s="62" t="s">
        <v>3483</v>
      </c>
      <c r="BX65" s="62" t="s">
        <v>3474</v>
      </c>
      <c r="BY65" s="62" t="s">
        <v>10</v>
      </c>
      <c r="BZ65" s="63" t="s">
        <v>3475</v>
      </c>
      <c r="CA65" s="62" t="s">
        <v>3476</v>
      </c>
      <c r="CB65" s="62" t="s">
        <v>3477</v>
      </c>
      <c r="CC65" s="62" t="s">
        <v>3478</v>
      </c>
      <c r="CD65" s="63" t="s">
        <v>3479</v>
      </c>
      <c r="CE65" s="62"/>
      <c r="CF65" s="62"/>
      <c r="CG65" s="62"/>
      <c r="CH65" s="62"/>
    </row>
    <row r="66" spans="1:86" ht="13.5" customHeight="1">
      <c r="A66" s="62">
        <v>90</v>
      </c>
      <c r="B66" s="62" t="s">
        <v>282</v>
      </c>
      <c r="C66" s="62" t="s">
        <v>244</v>
      </c>
      <c r="D66" s="63" t="s">
        <v>3458</v>
      </c>
      <c r="E66" s="62">
        <v>2016</v>
      </c>
      <c r="F66" s="62" t="s">
        <v>3459</v>
      </c>
      <c r="G66" s="61" t="s">
        <v>3460</v>
      </c>
      <c r="H66" s="75" t="s">
        <v>3461</v>
      </c>
      <c r="I66" s="61" t="s">
        <v>3462</v>
      </c>
      <c r="J66" s="61" t="s">
        <v>3463</v>
      </c>
      <c r="K66" s="61" t="s">
        <v>3464</v>
      </c>
      <c r="L66" s="63" t="s">
        <v>3465</v>
      </c>
      <c r="M66" s="75" t="s">
        <v>3466</v>
      </c>
      <c r="N66" s="61" t="s">
        <v>12</v>
      </c>
      <c r="O66" s="63" t="s">
        <v>5560</v>
      </c>
      <c r="P66" s="63" t="s">
        <v>5560</v>
      </c>
      <c r="Q66" s="61" t="s">
        <v>5600</v>
      </c>
      <c r="R66" s="61" t="s">
        <v>3484</v>
      </c>
      <c r="S66" s="61" t="s">
        <v>123</v>
      </c>
      <c r="T66" s="61" t="s">
        <v>2922</v>
      </c>
      <c r="U66" s="61" t="s">
        <v>140</v>
      </c>
      <c r="V66" s="61">
        <v>6290</v>
      </c>
      <c r="W66" s="61">
        <f>119859-6290</f>
        <v>113569</v>
      </c>
      <c r="X66" s="61" t="s">
        <v>10</v>
      </c>
      <c r="Y66" s="61" t="s">
        <v>10</v>
      </c>
      <c r="Z66" s="61" t="s">
        <v>10</v>
      </c>
      <c r="AA66" s="61" t="s">
        <v>1059</v>
      </c>
      <c r="AB66" s="61" t="s">
        <v>1766</v>
      </c>
      <c r="AC66" s="76" t="s">
        <v>127</v>
      </c>
      <c r="AD66" s="76" t="s">
        <v>127</v>
      </c>
      <c r="AE66" s="61" t="s">
        <v>1060</v>
      </c>
      <c r="AF66" s="61" t="s">
        <v>3426</v>
      </c>
      <c r="AG66" s="61" t="s">
        <v>140</v>
      </c>
      <c r="AH66" s="61">
        <v>339224</v>
      </c>
      <c r="AI66" s="77">
        <f>INDEX(Exposure_GWASs!F:F,MATCH(Kaitlin!AE66,Exposure_GWASs!C:C,0))</f>
        <v>339224</v>
      </c>
      <c r="AJ66" s="61" t="s">
        <v>10</v>
      </c>
      <c r="AK66" s="61" t="s">
        <v>1005</v>
      </c>
      <c r="AL66" s="61" t="s">
        <v>204</v>
      </c>
      <c r="AM66" s="62" t="s">
        <v>3468</v>
      </c>
      <c r="AN66" s="61" t="s">
        <v>11</v>
      </c>
      <c r="AO66" s="61" t="s">
        <v>11</v>
      </c>
      <c r="AP66" s="61" t="s">
        <v>11</v>
      </c>
      <c r="AQ66" s="61" t="s">
        <v>11</v>
      </c>
      <c r="AR66" s="62" t="s">
        <v>11</v>
      </c>
      <c r="AS66" s="62" t="s">
        <v>11</v>
      </c>
      <c r="AT66" s="61" t="s">
        <v>135</v>
      </c>
      <c r="AU66" s="61" t="s">
        <v>10</v>
      </c>
      <c r="AV66" s="61" t="s">
        <v>10</v>
      </c>
      <c r="AW66" s="61">
        <v>93</v>
      </c>
      <c r="AX66" s="62">
        <f>INDEX(Exposure_GWASs!S:S,MATCH(Kaitlin!AE66,Exposure_GWASs!C:C,0))</f>
        <v>97</v>
      </c>
      <c r="AY66" s="62" t="s">
        <v>3469</v>
      </c>
      <c r="AZ66" s="61" t="s">
        <v>11</v>
      </c>
      <c r="BA66" s="62" t="s">
        <v>10</v>
      </c>
      <c r="BB66" s="61" t="s">
        <v>22</v>
      </c>
      <c r="BC66" s="62" t="s">
        <v>17</v>
      </c>
      <c r="BD66" s="62"/>
      <c r="BE66" s="62"/>
      <c r="BF66" s="62"/>
      <c r="BG66" s="62"/>
      <c r="BH66" s="62" t="s">
        <v>3470</v>
      </c>
      <c r="BI66" s="62" t="s">
        <v>3471</v>
      </c>
      <c r="BJ66" s="62" t="s">
        <v>3472</v>
      </c>
      <c r="BK66" s="62" t="s">
        <v>2929</v>
      </c>
      <c r="BL66" s="61" t="s">
        <v>11</v>
      </c>
      <c r="BM66" s="61" t="s">
        <v>11</v>
      </c>
      <c r="BN66" s="62" t="s">
        <v>3473</v>
      </c>
      <c r="BO66" s="62" t="s">
        <v>167</v>
      </c>
      <c r="BP66" s="75" t="s">
        <v>1197</v>
      </c>
      <c r="BQ66" s="63" t="s">
        <v>1029</v>
      </c>
      <c r="BR66" s="62">
        <v>2.75</v>
      </c>
      <c r="BS66" s="62"/>
      <c r="BT66" s="62">
        <v>95</v>
      </c>
      <c r="BU66" s="62">
        <v>2.2400000000000002</v>
      </c>
      <c r="BV66" s="62">
        <v>3.37</v>
      </c>
      <c r="BW66" s="62" t="s">
        <v>3485</v>
      </c>
      <c r="BX66" s="62" t="s">
        <v>3474</v>
      </c>
      <c r="BY66" s="62" t="s">
        <v>10</v>
      </c>
      <c r="BZ66" s="63" t="s">
        <v>3475</v>
      </c>
      <c r="CA66" s="62" t="s">
        <v>3476</v>
      </c>
      <c r="CB66" s="62" t="s">
        <v>3477</v>
      </c>
      <c r="CC66" s="62" t="s">
        <v>3478</v>
      </c>
      <c r="CD66" s="63" t="s">
        <v>3479</v>
      </c>
      <c r="CE66" s="62"/>
      <c r="CF66" s="62"/>
      <c r="CG66" s="62"/>
      <c r="CH66" s="62"/>
    </row>
    <row r="67" spans="1:86" ht="13.5" customHeight="1">
      <c r="A67" s="62">
        <v>90</v>
      </c>
      <c r="B67" s="62" t="s">
        <v>282</v>
      </c>
      <c r="C67" s="62" t="s">
        <v>244</v>
      </c>
      <c r="D67" s="63" t="s">
        <v>3458</v>
      </c>
      <c r="E67" s="62">
        <v>2016</v>
      </c>
      <c r="F67" s="62" t="s">
        <v>3459</v>
      </c>
      <c r="G67" s="61" t="s">
        <v>3460</v>
      </c>
      <c r="H67" s="75" t="s">
        <v>3461</v>
      </c>
      <c r="I67" s="61" t="s">
        <v>3462</v>
      </c>
      <c r="J67" s="61" t="s">
        <v>3463</v>
      </c>
      <c r="K67" s="61" t="s">
        <v>3464</v>
      </c>
      <c r="L67" s="63" t="s">
        <v>3465</v>
      </c>
      <c r="M67" s="75" t="s">
        <v>3466</v>
      </c>
      <c r="N67" s="61" t="s">
        <v>12</v>
      </c>
      <c r="O67" s="63" t="s">
        <v>699</v>
      </c>
      <c r="P67" s="61" t="s">
        <v>699</v>
      </c>
      <c r="Q67" s="284" t="s">
        <v>5602</v>
      </c>
      <c r="R67" s="61" t="s">
        <v>3486</v>
      </c>
      <c r="S67" s="61" t="s">
        <v>123</v>
      </c>
      <c r="T67" s="61" t="s">
        <v>2922</v>
      </c>
      <c r="U67" s="61" t="s">
        <v>140</v>
      </c>
      <c r="V67" s="61">
        <v>111637</v>
      </c>
      <c r="W67" s="61" t="s">
        <v>10</v>
      </c>
      <c r="X67" s="61" t="s">
        <v>10</v>
      </c>
      <c r="Y67" s="61" t="s">
        <v>10</v>
      </c>
      <c r="Z67" s="61" t="s">
        <v>10</v>
      </c>
      <c r="AA67" s="61" t="s">
        <v>3487</v>
      </c>
      <c r="AB67" s="61" t="s">
        <v>1766</v>
      </c>
      <c r="AC67" s="76" t="s">
        <v>127</v>
      </c>
      <c r="AD67" s="76" t="s">
        <v>127</v>
      </c>
      <c r="AE67" s="61" t="s">
        <v>1060</v>
      </c>
      <c r="AF67" s="61" t="s">
        <v>3426</v>
      </c>
      <c r="AG67" s="61" t="s">
        <v>140</v>
      </c>
      <c r="AH67" s="61">
        <v>339224</v>
      </c>
      <c r="AI67" s="77">
        <f>INDEX(Exposure_GWASs!F:F,MATCH(Kaitlin!AE67,Exposure_GWASs!C:C,0))</f>
        <v>339224</v>
      </c>
      <c r="AJ67" s="61" t="s">
        <v>10</v>
      </c>
      <c r="AK67" s="61" t="s">
        <v>1005</v>
      </c>
      <c r="AL67" s="61" t="s">
        <v>204</v>
      </c>
      <c r="AM67" s="62" t="s">
        <v>3468</v>
      </c>
      <c r="AN67" s="61" t="s">
        <v>11</v>
      </c>
      <c r="AO67" s="61" t="s">
        <v>11</v>
      </c>
      <c r="AP67" s="61" t="s">
        <v>11</v>
      </c>
      <c r="AQ67" s="61" t="s">
        <v>11</v>
      </c>
      <c r="AR67" s="62" t="s">
        <v>11</v>
      </c>
      <c r="AS67" s="62" t="s">
        <v>11</v>
      </c>
      <c r="AT67" s="61" t="s">
        <v>135</v>
      </c>
      <c r="AU67" s="61" t="s">
        <v>10</v>
      </c>
      <c r="AV67" s="61" t="s">
        <v>10</v>
      </c>
      <c r="AW67" s="61">
        <v>93</v>
      </c>
      <c r="AX67" s="62">
        <f>INDEX(Exposure_GWASs!S:S,MATCH(Kaitlin!AE67,Exposure_GWASs!C:C,0))</f>
        <v>97</v>
      </c>
      <c r="AY67" s="62" t="s">
        <v>3469</v>
      </c>
      <c r="AZ67" s="61" t="s">
        <v>11</v>
      </c>
      <c r="BA67" s="62" t="s">
        <v>10</v>
      </c>
      <c r="BB67" s="61" t="s">
        <v>22</v>
      </c>
      <c r="BC67" s="62" t="s">
        <v>17</v>
      </c>
      <c r="BD67" s="62"/>
      <c r="BE67" s="62"/>
      <c r="BF67" s="62"/>
      <c r="BG67" s="62"/>
      <c r="BH67" s="62" t="s">
        <v>3470</v>
      </c>
      <c r="BI67" s="62" t="s">
        <v>3471</v>
      </c>
      <c r="BJ67" s="62" t="s">
        <v>3472</v>
      </c>
      <c r="BK67" s="62" t="s">
        <v>2929</v>
      </c>
      <c r="BL67" s="61" t="s">
        <v>11</v>
      </c>
      <c r="BM67" s="61" t="s">
        <v>11</v>
      </c>
      <c r="BN67" s="62" t="s">
        <v>3473</v>
      </c>
      <c r="BO67" s="62" t="s">
        <v>167</v>
      </c>
      <c r="BP67" s="62" t="s">
        <v>1324</v>
      </c>
      <c r="BQ67" s="63" t="s">
        <v>1012</v>
      </c>
      <c r="BR67" s="62">
        <v>1.53</v>
      </c>
      <c r="BS67" s="62"/>
      <c r="BT67" s="62">
        <v>95</v>
      </c>
      <c r="BU67" s="62">
        <v>0.69</v>
      </c>
      <c r="BV67" s="62">
        <v>2.36</v>
      </c>
      <c r="BW67" s="62" t="s">
        <v>3488</v>
      </c>
      <c r="BX67" s="62" t="s">
        <v>3474</v>
      </c>
      <c r="BY67" s="62" t="s">
        <v>10</v>
      </c>
      <c r="BZ67" s="63" t="s">
        <v>3475</v>
      </c>
      <c r="CA67" s="62" t="s">
        <v>3476</v>
      </c>
      <c r="CB67" s="62" t="s">
        <v>3477</v>
      </c>
      <c r="CC67" s="62" t="s">
        <v>3478</v>
      </c>
      <c r="CD67" s="63" t="s">
        <v>3479</v>
      </c>
      <c r="CE67" s="62"/>
      <c r="CF67" s="62"/>
      <c r="CG67" s="62"/>
      <c r="CH67" s="62"/>
    </row>
    <row r="68" spans="1:86" ht="13.5" customHeight="1">
      <c r="A68" s="62">
        <v>90</v>
      </c>
      <c r="B68" s="62" t="s">
        <v>282</v>
      </c>
      <c r="C68" s="62" t="s">
        <v>244</v>
      </c>
      <c r="D68" s="63" t="s">
        <v>3458</v>
      </c>
      <c r="E68" s="62">
        <v>2016</v>
      </c>
      <c r="F68" s="62" t="s">
        <v>3459</v>
      </c>
      <c r="G68" s="61" t="s">
        <v>3460</v>
      </c>
      <c r="H68" s="75" t="s">
        <v>3461</v>
      </c>
      <c r="I68" s="61" t="s">
        <v>3462</v>
      </c>
      <c r="J68" s="61" t="s">
        <v>3463</v>
      </c>
      <c r="K68" s="61" t="s">
        <v>3464</v>
      </c>
      <c r="L68" s="63" t="s">
        <v>3465</v>
      </c>
      <c r="M68" s="75" t="s">
        <v>3466</v>
      </c>
      <c r="N68" s="61" t="s">
        <v>12</v>
      </c>
      <c r="O68" s="63" t="s">
        <v>701</v>
      </c>
      <c r="P68" s="61" t="s">
        <v>701</v>
      </c>
      <c r="Q68" s="284" t="s">
        <v>5602</v>
      </c>
      <c r="R68" s="61" t="s">
        <v>3486</v>
      </c>
      <c r="S68" s="61" t="s">
        <v>123</v>
      </c>
      <c r="T68" s="61" t="s">
        <v>2922</v>
      </c>
      <c r="U68" s="61" t="s">
        <v>140</v>
      </c>
      <c r="V68" s="61">
        <v>111638</v>
      </c>
      <c r="W68" s="61" t="s">
        <v>10</v>
      </c>
      <c r="X68" s="61" t="s">
        <v>10</v>
      </c>
      <c r="Y68" s="61" t="s">
        <v>10</v>
      </c>
      <c r="Z68" s="61" t="s">
        <v>10</v>
      </c>
      <c r="AA68" s="61" t="s">
        <v>3489</v>
      </c>
      <c r="AB68" s="61" t="s">
        <v>1766</v>
      </c>
      <c r="AC68" s="76" t="s">
        <v>127</v>
      </c>
      <c r="AD68" s="76" t="s">
        <v>127</v>
      </c>
      <c r="AE68" s="61" t="s">
        <v>1060</v>
      </c>
      <c r="AF68" s="61" t="s">
        <v>3426</v>
      </c>
      <c r="AG68" s="61" t="s">
        <v>140</v>
      </c>
      <c r="AH68" s="61">
        <v>339224</v>
      </c>
      <c r="AI68" s="77">
        <f>INDEX(Exposure_GWASs!F:F,MATCH(Kaitlin!AE68,Exposure_GWASs!C:C,0))</f>
        <v>339224</v>
      </c>
      <c r="AJ68" s="61" t="s">
        <v>10</v>
      </c>
      <c r="AK68" s="61" t="s">
        <v>1005</v>
      </c>
      <c r="AL68" s="61" t="s">
        <v>204</v>
      </c>
      <c r="AM68" s="62" t="s">
        <v>3468</v>
      </c>
      <c r="AN68" s="61" t="s">
        <v>11</v>
      </c>
      <c r="AO68" s="61" t="s">
        <v>11</v>
      </c>
      <c r="AP68" s="61" t="s">
        <v>11</v>
      </c>
      <c r="AQ68" s="61" t="s">
        <v>11</v>
      </c>
      <c r="AR68" s="62" t="s">
        <v>11</v>
      </c>
      <c r="AS68" s="62" t="s">
        <v>11</v>
      </c>
      <c r="AT68" s="61" t="s">
        <v>135</v>
      </c>
      <c r="AU68" s="61" t="s">
        <v>10</v>
      </c>
      <c r="AV68" s="61" t="s">
        <v>10</v>
      </c>
      <c r="AW68" s="61">
        <v>93</v>
      </c>
      <c r="AX68" s="62">
        <f>INDEX(Exposure_GWASs!S:S,MATCH(Kaitlin!AE68,Exposure_GWASs!C:C,0))</f>
        <v>97</v>
      </c>
      <c r="AY68" s="62" t="s">
        <v>3469</v>
      </c>
      <c r="AZ68" s="61" t="s">
        <v>11</v>
      </c>
      <c r="BA68" s="62" t="s">
        <v>10</v>
      </c>
      <c r="BB68" s="61" t="s">
        <v>22</v>
      </c>
      <c r="BC68" s="62" t="s">
        <v>17</v>
      </c>
      <c r="BD68" s="62"/>
      <c r="BE68" s="62"/>
      <c r="BF68" s="62"/>
      <c r="BG68" s="62"/>
      <c r="BH68" s="62" t="s">
        <v>3470</v>
      </c>
      <c r="BI68" s="62" t="s">
        <v>3471</v>
      </c>
      <c r="BJ68" s="62" t="s">
        <v>3472</v>
      </c>
      <c r="BK68" s="62" t="s">
        <v>2929</v>
      </c>
      <c r="BL68" s="61" t="s">
        <v>11</v>
      </c>
      <c r="BM68" s="61" t="s">
        <v>11</v>
      </c>
      <c r="BN68" s="62" t="s">
        <v>3473</v>
      </c>
      <c r="BO68" s="62" t="s">
        <v>167</v>
      </c>
      <c r="BP68" s="62" t="s">
        <v>1324</v>
      </c>
      <c r="BQ68" s="63" t="s">
        <v>1012</v>
      </c>
      <c r="BR68" s="62">
        <v>1.1200000000000001</v>
      </c>
      <c r="BS68" s="62"/>
      <c r="BT68" s="62">
        <v>95</v>
      </c>
      <c r="BU68" s="62">
        <v>0.76</v>
      </c>
      <c r="BV68" s="62">
        <v>1.69</v>
      </c>
      <c r="BW68" s="62" t="s">
        <v>3490</v>
      </c>
      <c r="BX68" s="62" t="s">
        <v>3474</v>
      </c>
      <c r="BY68" s="62" t="s">
        <v>10</v>
      </c>
      <c r="BZ68" s="63" t="s">
        <v>3475</v>
      </c>
      <c r="CA68" s="62" t="s">
        <v>3476</v>
      </c>
      <c r="CB68" s="62" t="s">
        <v>3477</v>
      </c>
      <c r="CC68" s="62" t="s">
        <v>3478</v>
      </c>
      <c r="CD68" s="63" t="s">
        <v>3479</v>
      </c>
      <c r="CE68" s="62"/>
      <c r="CF68" s="62"/>
      <c r="CG68" s="62"/>
      <c r="CH68" s="62"/>
    </row>
    <row r="69" spans="1:86" ht="13.5" customHeight="1">
      <c r="A69" s="62">
        <v>90</v>
      </c>
      <c r="B69" s="62" t="s">
        <v>282</v>
      </c>
      <c r="C69" s="62" t="s">
        <v>244</v>
      </c>
      <c r="D69" s="63" t="s">
        <v>3458</v>
      </c>
      <c r="E69" s="62">
        <v>2016</v>
      </c>
      <c r="F69" s="62" t="s">
        <v>3459</v>
      </c>
      <c r="G69" s="61" t="s">
        <v>3460</v>
      </c>
      <c r="H69" s="75" t="s">
        <v>3461</v>
      </c>
      <c r="I69" s="61" t="s">
        <v>3462</v>
      </c>
      <c r="J69" s="61" t="s">
        <v>3463</v>
      </c>
      <c r="K69" s="61" t="s">
        <v>3464</v>
      </c>
      <c r="L69" s="63" t="s">
        <v>3465</v>
      </c>
      <c r="M69" s="75" t="s">
        <v>3466</v>
      </c>
      <c r="N69" s="61" t="s">
        <v>12</v>
      </c>
      <c r="O69" s="63" t="s">
        <v>5874</v>
      </c>
      <c r="P69" s="61" t="s">
        <v>5874</v>
      </c>
      <c r="Q69" s="284" t="s">
        <v>5602</v>
      </c>
      <c r="R69" s="61" t="s">
        <v>3486</v>
      </c>
      <c r="S69" s="61" t="s">
        <v>123</v>
      </c>
      <c r="T69" s="61" t="s">
        <v>2922</v>
      </c>
      <c r="U69" s="61" t="s">
        <v>140</v>
      </c>
      <c r="V69" s="61">
        <v>111638</v>
      </c>
      <c r="W69" s="61" t="s">
        <v>10</v>
      </c>
      <c r="X69" s="61" t="s">
        <v>10</v>
      </c>
      <c r="Y69" s="61" t="s">
        <v>10</v>
      </c>
      <c r="Z69" s="61" t="s">
        <v>10</v>
      </c>
      <c r="AA69" s="61" t="s">
        <v>3491</v>
      </c>
      <c r="AB69" s="61" t="s">
        <v>1766</v>
      </c>
      <c r="AC69" s="76" t="s">
        <v>127</v>
      </c>
      <c r="AD69" s="76" t="s">
        <v>127</v>
      </c>
      <c r="AE69" s="61" t="s">
        <v>1060</v>
      </c>
      <c r="AF69" s="61" t="s">
        <v>3426</v>
      </c>
      <c r="AG69" s="61" t="s">
        <v>140</v>
      </c>
      <c r="AH69" s="61">
        <v>339224</v>
      </c>
      <c r="AI69" s="77">
        <f>INDEX(Exposure_GWASs!F:F,MATCH(Kaitlin!AE69,Exposure_GWASs!C:C,0))</f>
        <v>339224</v>
      </c>
      <c r="AJ69" s="61" t="s">
        <v>10</v>
      </c>
      <c r="AK69" s="61" t="s">
        <v>1005</v>
      </c>
      <c r="AL69" s="61" t="s">
        <v>204</v>
      </c>
      <c r="AM69" s="62" t="s">
        <v>3468</v>
      </c>
      <c r="AN69" s="61" t="s">
        <v>11</v>
      </c>
      <c r="AO69" s="61" t="s">
        <v>11</v>
      </c>
      <c r="AP69" s="61" t="s">
        <v>11</v>
      </c>
      <c r="AQ69" s="61" t="s">
        <v>11</v>
      </c>
      <c r="AR69" s="62" t="s">
        <v>11</v>
      </c>
      <c r="AS69" s="62" t="s">
        <v>11</v>
      </c>
      <c r="AT69" s="61" t="s">
        <v>135</v>
      </c>
      <c r="AU69" s="61" t="s">
        <v>10</v>
      </c>
      <c r="AV69" s="61" t="s">
        <v>10</v>
      </c>
      <c r="AW69" s="61">
        <v>93</v>
      </c>
      <c r="AX69" s="62">
        <f>INDEX(Exposure_GWASs!S:S,MATCH(Kaitlin!AE69,Exposure_GWASs!C:C,0))</f>
        <v>97</v>
      </c>
      <c r="AY69" s="62" t="s">
        <v>3469</v>
      </c>
      <c r="AZ69" s="61" t="s">
        <v>11</v>
      </c>
      <c r="BA69" s="62" t="s">
        <v>10</v>
      </c>
      <c r="BB69" s="61" t="s">
        <v>22</v>
      </c>
      <c r="BC69" s="62" t="s">
        <v>17</v>
      </c>
      <c r="BD69" s="62"/>
      <c r="BE69" s="62"/>
      <c r="BF69" s="62"/>
      <c r="BG69" s="62"/>
      <c r="BH69" s="62" t="s">
        <v>3470</v>
      </c>
      <c r="BI69" s="62" t="s">
        <v>3471</v>
      </c>
      <c r="BJ69" s="62" t="s">
        <v>3472</v>
      </c>
      <c r="BK69" s="62" t="s">
        <v>2929</v>
      </c>
      <c r="BL69" s="61" t="s">
        <v>11</v>
      </c>
      <c r="BM69" s="61" t="s">
        <v>11</v>
      </c>
      <c r="BN69" s="62" t="s">
        <v>3473</v>
      </c>
      <c r="BO69" s="62" t="s">
        <v>167</v>
      </c>
      <c r="BP69" s="62" t="s">
        <v>3492</v>
      </c>
      <c r="BQ69" s="63" t="s">
        <v>1012</v>
      </c>
      <c r="BR69" s="62">
        <v>-0.21</v>
      </c>
      <c r="BS69" s="62"/>
      <c r="BT69" s="62">
        <v>95</v>
      </c>
      <c r="BU69" s="62">
        <v>-0.75</v>
      </c>
      <c r="BV69" s="62">
        <v>0.32</v>
      </c>
      <c r="BW69" s="62">
        <v>0.44</v>
      </c>
      <c r="BX69" s="62" t="s">
        <v>3474</v>
      </c>
      <c r="BY69" s="62" t="s">
        <v>10</v>
      </c>
      <c r="BZ69" s="63" t="s">
        <v>3475</v>
      </c>
      <c r="CA69" s="62" t="s">
        <v>3476</v>
      </c>
      <c r="CB69" s="62" t="s">
        <v>3477</v>
      </c>
      <c r="CC69" s="62" t="s">
        <v>3478</v>
      </c>
      <c r="CD69" s="63" t="s">
        <v>3479</v>
      </c>
      <c r="CE69" s="62"/>
      <c r="CF69" s="62"/>
      <c r="CG69" s="62"/>
      <c r="CH69" s="62"/>
    </row>
    <row r="70" spans="1:86" ht="13.5" customHeight="1">
      <c r="A70" s="62">
        <v>91</v>
      </c>
      <c r="B70" s="62" t="s">
        <v>282</v>
      </c>
      <c r="C70" s="62" t="s">
        <v>244</v>
      </c>
      <c r="D70" s="63" t="s">
        <v>3493</v>
      </c>
      <c r="E70" s="62">
        <v>2012</v>
      </c>
      <c r="F70" s="62" t="s">
        <v>2206</v>
      </c>
      <c r="G70" s="61" t="s">
        <v>3494</v>
      </c>
      <c r="H70" s="78" t="s">
        <v>3495</v>
      </c>
      <c r="I70" s="79" t="s">
        <v>3496</v>
      </c>
      <c r="J70" s="79" t="s">
        <v>3497</v>
      </c>
      <c r="K70" s="79" t="s">
        <v>3498</v>
      </c>
      <c r="L70" s="63" t="s">
        <v>3499</v>
      </c>
      <c r="M70" s="75" t="s">
        <v>3500</v>
      </c>
      <c r="N70" s="61" t="s">
        <v>12</v>
      </c>
      <c r="O70" s="63" t="s">
        <v>5590</v>
      </c>
      <c r="P70" s="61" t="s">
        <v>5875</v>
      </c>
      <c r="Q70" s="61" t="s">
        <v>5600</v>
      </c>
      <c r="R70" s="61" t="s">
        <v>3501</v>
      </c>
      <c r="S70" s="61" t="s">
        <v>123</v>
      </c>
      <c r="T70" s="61" t="s">
        <v>540</v>
      </c>
      <c r="U70" s="61" t="s">
        <v>140</v>
      </c>
      <c r="V70" s="61">
        <v>6184</v>
      </c>
      <c r="W70" s="61" t="s">
        <v>10</v>
      </c>
      <c r="X70" s="61">
        <v>6184</v>
      </c>
      <c r="Y70" s="61" t="s">
        <v>10</v>
      </c>
      <c r="Z70" s="61" t="s">
        <v>3502</v>
      </c>
      <c r="AA70" s="61" t="s">
        <v>3503</v>
      </c>
      <c r="AB70" s="61" t="s">
        <v>2216</v>
      </c>
      <c r="AC70" s="76" t="s">
        <v>5548</v>
      </c>
      <c r="AD70" s="76" t="s">
        <v>5548</v>
      </c>
      <c r="AE70" s="61" t="s">
        <v>123</v>
      </c>
      <c r="AF70" s="61" t="s">
        <v>540</v>
      </c>
      <c r="AG70" s="61" t="s">
        <v>140</v>
      </c>
      <c r="AH70" s="61">
        <v>5180</v>
      </c>
      <c r="AI70" s="61">
        <v>5180</v>
      </c>
      <c r="AJ70" s="61" t="s">
        <v>3504</v>
      </c>
      <c r="AK70" s="61" t="s">
        <v>1005</v>
      </c>
      <c r="AL70" s="61" t="s">
        <v>2216</v>
      </c>
      <c r="AM70" s="61" t="s">
        <v>3505</v>
      </c>
      <c r="AN70" s="61" t="s">
        <v>10</v>
      </c>
      <c r="AO70" s="61" t="s">
        <v>3506</v>
      </c>
      <c r="AP70" s="61" t="s">
        <v>11</v>
      </c>
      <c r="AQ70" s="61" t="s">
        <v>11</v>
      </c>
      <c r="AR70" s="62" t="s">
        <v>11</v>
      </c>
      <c r="AS70" s="62" t="s">
        <v>11</v>
      </c>
      <c r="AT70" s="61" t="s">
        <v>135</v>
      </c>
      <c r="AU70" s="61" t="s">
        <v>10</v>
      </c>
      <c r="AV70" s="61" t="s">
        <v>10</v>
      </c>
      <c r="AW70" s="61">
        <v>3</v>
      </c>
      <c r="AX70" s="62" t="s">
        <v>10</v>
      </c>
      <c r="AY70" s="62" t="s">
        <v>3507</v>
      </c>
      <c r="AZ70" s="61" t="s">
        <v>11</v>
      </c>
      <c r="BA70" s="62" t="s">
        <v>10</v>
      </c>
      <c r="BB70" s="61" t="s">
        <v>22</v>
      </c>
      <c r="BC70" s="62" t="s">
        <v>96</v>
      </c>
      <c r="BD70" s="62"/>
      <c r="BE70" s="62"/>
      <c r="BF70" s="62"/>
      <c r="BG70" s="62"/>
      <c r="BH70" s="62" t="s">
        <v>3470</v>
      </c>
      <c r="BI70" s="62" t="s">
        <v>3471</v>
      </c>
      <c r="BJ70" s="62" t="s">
        <v>3298</v>
      </c>
      <c r="BK70" s="62" t="s">
        <v>3508</v>
      </c>
      <c r="BL70" s="61" t="s">
        <v>11</v>
      </c>
      <c r="BM70" s="61" t="s">
        <v>11</v>
      </c>
      <c r="BN70" s="61" t="s">
        <v>11</v>
      </c>
      <c r="BO70" s="62" t="s">
        <v>3509</v>
      </c>
      <c r="BP70" s="62" t="s">
        <v>3510</v>
      </c>
      <c r="BQ70" s="63" t="s">
        <v>1012</v>
      </c>
      <c r="BR70" s="62">
        <v>0.5</v>
      </c>
      <c r="BT70" s="62">
        <v>95</v>
      </c>
      <c r="BU70" s="62">
        <v>0.2</v>
      </c>
      <c r="BV70" s="62">
        <v>0.8</v>
      </c>
      <c r="BW70" s="62">
        <v>1E-3</v>
      </c>
      <c r="BX70" s="62" t="s">
        <v>1791</v>
      </c>
      <c r="BY70" s="62" t="s">
        <v>10</v>
      </c>
      <c r="BZ70" s="63" t="s">
        <v>3511</v>
      </c>
      <c r="CA70" s="62" t="s">
        <v>3512</v>
      </c>
      <c r="CB70" s="62" t="s">
        <v>3513</v>
      </c>
      <c r="CC70" s="62" t="s">
        <v>3514</v>
      </c>
      <c r="CD70" s="63" t="s">
        <v>3515</v>
      </c>
      <c r="CE70" s="62"/>
      <c r="CF70" s="62"/>
      <c r="CG70" s="62"/>
      <c r="CH70" s="62"/>
    </row>
    <row r="71" spans="1:86" ht="13.5" customHeight="1">
      <c r="A71" s="62">
        <v>91</v>
      </c>
      <c r="B71" s="62" t="s">
        <v>282</v>
      </c>
      <c r="C71" s="62" t="s">
        <v>244</v>
      </c>
      <c r="D71" s="63" t="s">
        <v>3493</v>
      </c>
      <c r="E71" s="62">
        <v>2012</v>
      </c>
      <c r="F71" s="62" t="s">
        <v>2206</v>
      </c>
      <c r="G71" s="61" t="s">
        <v>3494</v>
      </c>
      <c r="H71" s="78" t="s">
        <v>3495</v>
      </c>
      <c r="I71" s="79" t="s">
        <v>3496</v>
      </c>
      <c r="J71" s="79" t="s">
        <v>3497</v>
      </c>
      <c r="K71" s="79" t="s">
        <v>3498</v>
      </c>
      <c r="L71" s="63" t="s">
        <v>3499</v>
      </c>
      <c r="M71" s="75" t="s">
        <v>3500</v>
      </c>
      <c r="N71" s="61" t="s">
        <v>12</v>
      </c>
      <c r="O71" s="63" t="s">
        <v>5590</v>
      </c>
      <c r="P71" s="61" t="s">
        <v>5875</v>
      </c>
      <c r="Q71" s="61" t="s">
        <v>5600</v>
      </c>
      <c r="R71" s="61" t="s">
        <v>3501</v>
      </c>
      <c r="S71" s="61" t="s">
        <v>123</v>
      </c>
      <c r="T71" s="61" t="s">
        <v>540</v>
      </c>
      <c r="U71" s="61" t="s">
        <v>140</v>
      </c>
      <c r="V71" s="61">
        <v>6184</v>
      </c>
      <c r="W71" s="61" t="s">
        <v>10</v>
      </c>
      <c r="X71" s="61">
        <v>6184</v>
      </c>
      <c r="Y71" s="61" t="s">
        <v>10</v>
      </c>
      <c r="Z71" s="61" t="s">
        <v>3502</v>
      </c>
      <c r="AA71" s="61" t="s">
        <v>3503</v>
      </c>
      <c r="AB71" s="61" t="s">
        <v>2216</v>
      </c>
      <c r="AC71" s="76" t="s">
        <v>4617</v>
      </c>
      <c r="AD71" s="76" t="s">
        <v>4617</v>
      </c>
      <c r="AE71" s="61" t="s">
        <v>123</v>
      </c>
      <c r="AF71" s="61" t="s">
        <v>540</v>
      </c>
      <c r="AG71" s="61" t="s">
        <v>140</v>
      </c>
      <c r="AH71" s="61">
        <v>5396</v>
      </c>
      <c r="AI71" s="61">
        <v>5396</v>
      </c>
      <c r="AJ71" s="61" t="s">
        <v>3504</v>
      </c>
      <c r="AK71" s="61" t="s">
        <v>1005</v>
      </c>
      <c r="AL71" s="61" t="s">
        <v>2216</v>
      </c>
      <c r="AM71" s="61" t="s">
        <v>3505</v>
      </c>
      <c r="AN71" s="61" t="s">
        <v>10</v>
      </c>
      <c r="AO71" s="61" t="s">
        <v>3506</v>
      </c>
      <c r="AP71" s="61" t="s">
        <v>11</v>
      </c>
      <c r="AQ71" s="61" t="s">
        <v>11</v>
      </c>
      <c r="AR71" s="62" t="s">
        <v>11</v>
      </c>
      <c r="AS71" s="62" t="s">
        <v>11</v>
      </c>
      <c r="AT71" s="61" t="s">
        <v>135</v>
      </c>
      <c r="AU71" s="61" t="s">
        <v>10</v>
      </c>
      <c r="AV71" s="61" t="s">
        <v>10</v>
      </c>
      <c r="AW71" s="61">
        <v>3</v>
      </c>
      <c r="AX71" s="62" t="s">
        <v>10</v>
      </c>
      <c r="AY71" s="62" t="s">
        <v>3507</v>
      </c>
      <c r="AZ71" s="61" t="s">
        <v>11</v>
      </c>
      <c r="BA71" s="62" t="s">
        <v>10</v>
      </c>
      <c r="BB71" s="61" t="s">
        <v>22</v>
      </c>
      <c r="BC71" s="62" t="s">
        <v>96</v>
      </c>
      <c r="BD71" s="62"/>
      <c r="BE71" s="62"/>
      <c r="BF71" s="62"/>
      <c r="BG71" s="62"/>
      <c r="BH71" s="62" t="s">
        <v>3470</v>
      </c>
      <c r="BI71" s="62" t="s">
        <v>3471</v>
      </c>
      <c r="BJ71" s="62" t="s">
        <v>3298</v>
      </c>
      <c r="BK71" s="62" t="s">
        <v>3508</v>
      </c>
      <c r="BL71" s="61" t="s">
        <v>11</v>
      </c>
      <c r="BM71" s="61" t="s">
        <v>11</v>
      </c>
      <c r="BN71" s="61" t="s">
        <v>11</v>
      </c>
      <c r="BO71" s="62" t="s">
        <v>3516</v>
      </c>
      <c r="BP71" s="62" t="s">
        <v>3510</v>
      </c>
      <c r="BQ71" s="63" t="s">
        <v>1012</v>
      </c>
      <c r="BR71" s="62">
        <v>0.49</v>
      </c>
      <c r="BT71" s="62">
        <v>95</v>
      </c>
      <c r="BU71" s="62">
        <v>0.13</v>
      </c>
      <c r="BV71" s="62">
        <v>0.84</v>
      </c>
      <c r="BW71" s="62">
        <v>8.0000000000000002E-3</v>
      </c>
      <c r="BX71" s="62" t="s">
        <v>1791</v>
      </c>
      <c r="BY71" s="62" t="s">
        <v>10</v>
      </c>
      <c r="BZ71" s="63" t="s">
        <v>3511</v>
      </c>
      <c r="CA71" s="62" t="s">
        <v>3512</v>
      </c>
      <c r="CB71" s="62" t="s">
        <v>3513</v>
      </c>
      <c r="CC71" s="62" t="s">
        <v>3514</v>
      </c>
      <c r="CD71" s="63" t="s">
        <v>3515</v>
      </c>
      <c r="CE71" s="62"/>
      <c r="CF71" s="62"/>
      <c r="CG71" s="62"/>
      <c r="CH71" s="62"/>
    </row>
    <row r="72" spans="1:86" ht="13.5" customHeight="1">
      <c r="A72" s="62">
        <v>91</v>
      </c>
      <c r="B72" s="62" t="s">
        <v>282</v>
      </c>
      <c r="C72" s="62" t="s">
        <v>244</v>
      </c>
      <c r="D72" s="63" t="s">
        <v>3493</v>
      </c>
      <c r="E72" s="62">
        <v>2012</v>
      </c>
      <c r="F72" s="62" t="s">
        <v>2206</v>
      </c>
      <c r="G72" s="61" t="s">
        <v>3494</v>
      </c>
      <c r="H72" s="78" t="s">
        <v>3495</v>
      </c>
      <c r="I72" s="79" t="s">
        <v>3496</v>
      </c>
      <c r="J72" s="79" t="s">
        <v>3497</v>
      </c>
      <c r="K72" s="79" t="s">
        <v>3498</v>
      </c>
      <c r="L72" s="63" t="s">
        <v>3499</v>
      </c>
      <c r="M72" s="75" t="s">
        <v>3500</v>
      </c>
      <c r="N72" s="61" t="s">
        <v>12</v>
      </c>
      <c r="O72" s="63" t="s">
        <v>5590</v>
      </c>
      <c r="P72" s="61" t="s">
        <v>5875</v>
      </c>
      <c r="Q72" s="61" t="s">
        <v>5600</v>
      </c>
      <c r="R72" s="61" t="s">
        <v>3501</v>
      </c>
      <c r="S72" s="61" t="s">
        <v>123</v>
      </c>
      <c r="T72" s="61" t="s">
        <v>540</v>
      </c>
      <c r="U72" s="61" t="s">
        <v>140</v>
      </c>
      <c r="V72" s="61">
        <v>6184</v>
      </c>
      <c r="W72" s="61" t="s">
        <v>10</v>
      </c>
      <c r="X72" s="61">
        <v>6184</v>
      </c>
      <c r="Y72" s="61" t="s">
        <v>10</v>
      </c>
      <c r="Z72" s="61" t="s">
        <v>3502</v>
      </c>
      <c r="AA72" s="61" t="s">
        <v>3503</v>
      </c>
      <c r="AB72" s="61" t="s">
        <v>2216</v>
      </c>
      <c r="AC72" s="76" t="s">
        <v>127</v>
      </c>
      <c r="AD72" s="76" t="s">
        <v>127</v>
      </c>
      <c r="AE72" s="61" t="s">
        <v>123</v>
      </c>
      <c r="AF72" s="61" t="s">
        <v>540</v>
      </c>
      <c r="AG72" s="61" t="s">
        <v>140</v>
      </c>
      <c r="AH72" s="61">
        <v>5206</v>
      </c>
      <c r="AI72" s="61">
        <v>5206</v>
      </c>
      <c r="AJ72" s="61" t="s">
        <v>3504</v>
      </c>
      <c r="AK72" s="61" t="s">
        <v>1005</v>
      </c>
      <c r="AL72" s="61" t="s">
        <v>2216</v>
      </c>
      <c r="AM72" s="61" t="s">
        <v>3505</v>
      </c>
      <c r="AN72" s="61" t="s">
        <v>10</v>
      </c>
      <c r="AO72" s="61" t="s">
        <v>3506</v>
      </c>
      <c r="AP72" s="61" t="s">
        <v>11</v>
      </c>
      <c r="AQ72" s="61" t="s">
        <v>11</v>
      </c>
      <c r="AR72" s="62" t="s">
        <v>11</v>
      </c>
      <c r="AS72" s="62" t="s">
        <v>11</v>
      </c>
      <c r="AT72" s="61" t="s">
        <v>135</v>
      </c>
      <c r="AU72" s="61" t="s">
        <v>10</v>
      </c>
      <c r="AV72" s="61" t="s">
        <v>10</v>
      </c>
      <c r="AW72" s="61">
        <v>3</v>
      </c>
      <c r="AX72" s="62" t="s">
        <v>10</v>
      </c>
      <c r="AY72" s="62" t="s">
        <v>3507</v>
      </c>
      <c r="AZ72" s="61" t="s">
        <v>11</v>
      </c>
      <c r="BA72" s="62" t="s">
        <v>10</v>
      </c>
      <c r="BB72" s="61" t="s">
        <v>22</v>
      </c>
      <c r="BC72" s="62" t="s">
        <v>96</v>
      </c>
      <c r="BD72" s="62"/>
      <c r="BE72" s="62"/>
      <c r="BF72" s="62"/>
      <c r="BG72" s="62"/>
      <c r="BH72" s="62" t="s">
        <v>3470</v>
      </c>
      <c r="BI72" s="62" t="s">
        <v>3471</v>
      </c>
      <c r="BJ72" s="62" t="s">
        <v>3298</v>
      </c>
      <c r="BK72" s="62" t="s">
        <v>3508</v>
      </c>
      <c r="BL72" s="61" t="s">
        <v>11</v>
      </c>
      <c r="BM72" s="61" t="s">
        <v>11</v>
      </c>
      <c r="BN72" s="61" t="s">
        <v>11</v>
      </c>
      <c r="BO72" s="62" t="s">
        <v>3517</v>
      </c>
      <c r="BP72" s="62" t="s">
        <v>3510</v>
      </c>
      <c r="BQ72" s="63" t="s">
        <v>1012</v>
      </c>
      <c r="BR72" s="62">
        <v>0.36</v>
      </c>
      <c r="BS72" s="62"/>
      <c r="BT72" s="62">
        <v>95</v>
      </c>
      <c r="BU72" s="62">
        <v>0.04</v>
      </c>
      <c r="BV72" s="62">
        <v>0.69</v>
      </c>
      <c r="BW72" s="62">
        <v>2.5999999999999999E-2</v>
      </c>
      <c r="BX72" s="62" t="s">
        <v>1791</v>
      </c>
      <c r="BY72" s="62" t="s">
        <v>10</v>
      </c>
      <c r="BZ72" s="63" t="s">
        <v>3511</v>
      </c>
      <c r="CA72" s="62" t="s">
        <v>3512</v>
      </c>
      <c r="CB72" s="62" t="s">
        <v>3513</v>
      </c>
      <c r="CC72" s="62" t="s">
        <v>3514</v>
      </c>
      <c r="CD72" s="63" t="s">
        <v>3515</v>
      </c>
      <c r="CE72" s="62"/>
      <c r="CF72" s="62"/>
      <c r="CG72" s="62"/>
      <c r="CH72" s="62"/>
    </row>
    <row r="73" spans="1:86" ht="13.5" customHeight="1">
      <c r="A73" s="62">
        <v>91</v>
      </c>
      <c r="B73" s="62" t="s">
        <v>282</v>
      </c>
      <c r="C73" s="62" t="s">
        <v>244</v>
      </c>
      <c r="D73" s="63" t="s">
        <v>3493</v>
      </c>
      <c r="E73" s="62">
        <v>2012</v>
      </c>
      <c r="F73" s="62" t="s">
        <v>2206</v>
      </c>
      <c r="G73" s="61" t="s">
        <v>3494</v>
      </c>
      <c r="H73" s="78" t="s">
        <v>3495</v>
      </c>
      <c r="I73" s="79" t="s">
        <v>3496</v>
      </c>
      <c r="J73" s="79" t="s">
        <v>3497</v>
      </c>
      <c r="K73" s="79" t="s">
        <v>3498</v>
      </c>
      <c r="L73" s="63" t="s">
        <v>3499</v>
      </c>
      <c r="M73" s="75" t="s">
        <v>3500</v>
      </c>
      <c r="N73" s="61" t="s">
        <v>12</v>
      </c>
      <c r="O73" s="63" t="s">
        <v>5590</v>
      </c>
      <c r="P73" s="61" t="s">
        <v>5875</v>
      </c>
      <c r="Q73" s="61" t="s">
        <v>5600</v>
      </c>
      <c r="R73" s="61" t="s">
        <v>3501</v>
      </c>
      <c r="S73" s="61" t="s">
        <v>123</v>
      </c>
      <c r="T73" s="61" t="s">
        <v>540</v>
      </c>
      <c r="U73" s="61" t="s">
        <v>140</v>
      </c>
      <c r="V73" s="61">
        <v>6184</v>
      </c>
      <c r="W73" s="61" t="s">
        <v>10</v>
      </c>
      <c r="X73" s="61">
        <v>6184</v>
      </c>
      <c r="Y73" s="61" t="s">
        <v>10</v>
      </c>
      <c r="Z73" s="61" t="s">
        <v>3502</v>
      </c>
      <c r="AA73" s="61" t="s">
        <v>3503</v>
      </c>
      <c r="AB73" s="61" t="s">
        <v>2216</v>
      </c>
      <c r="AC73" s="76" t="s">
        <v>158</v>
      </c>
      <c r="AD73" s="76" t="s">
        <v>158</v>
      </c>
      <c r="AE73" s="61" t="s">
        <v>123</v>
      </c>
      <c r="AF73" s="61" t="s">
        <v>540</v>
      </c>
      <c r="AG73" s="61" t="s">
        <v>140</v>
      </c>
      <c r="AH73" s="61">
        <v>5183</v>
      </c>
      <c r="AI73" s="61">
        <v>5183</v>
      </c>
      <c r="AJ73" s="61" t="s">
        <v>3504</v>
      </c>
      <c r="AK73" s="61" t="s">
        <v>1005</v>
      </c>
      <c r="AL73" s="61" t="s">
        <v>2216</v>
      </c>
      <c r="AM73" s="61" t="s">
        <v>3505</v>
      </c>
      <c r="AN73" s="61" t="s">
        <v>10</v>
      </c>
      <c r="AO73" s="61" t="s">
        <v>3506</v>
      </c>
      <c r="AP73" s="61" t="s">
        <v>11</v>
      </c>
      <c r="AQ73" s="61" t="s">
        <v>11</v>
      </c>
      <c r="AR73" s="62" t="s">
        <v>11</v>
      </c>
      <c r="AS73" s="62" t="s">
        <v>11</v>
      </c>
      <c r="AT73" s="61" t="s">
        <v>135</v>
      </c>
      <c r="AU73" s="61" t="s">
        <v>10</v>
      </c>
      <c r="AV73" s="61" t="s">
        <v>10</v>
      </c>
      <c r="AW73" s="61">
        <v>3</v>
      </c>
      <c r="AX73" s="62" t="s">
        <v>10</v>
      </c>
      <c r="AY73" s="62" t="s">
        <v>3507</v>
      </c>
      <c r="AZ73" s="61" t="s">
        <v>11</v>
      </c>
      <c r="BA73" s="62" t="s">
        <v>10</v>
      </c>
      <c r="BB73" s="61" t="s">
        <v>22</v>
      </c>
      <c r="BC73" s="62" t="s">
        <v>96</v>
      </c>
      <c r="BD73" s="62"/>
      <c r="BE73" s="62"/>
      <c r="BF73" s="62"/>
      <c r="BG73" s="62"/>
      <c r="BH73" s="62" t="s">
        <v>3470</v>
      </c>
      <c r="BI73" s="62" t="s">
        <v>3471</v>
      </c>
      <c r="BJ73" s="62" t="s">
        <v>3298</v>
      </c>
      <c r="BK73" s="62" t="s">
        <v>3508</v>
      </c>
      <c r="BL73" s="61" t="s">
        <v>11</v>
      </c>
      <c r="BM73" s="61" t="s">
        <v>11</v>
      </c>
      <c r="BN73" s="61" t="s">
        <v>11</v>
      </c>
      <c r="BO73" s="62" t="s">
        <v>3518</v>
      </c>
      <c r="BP73" s="62" t="s">
        <v>3510</v>
      </c>
      <c r="BQ73" s="63" t="s">
        <v>1012</v>
      </c>
      <c r="BR73" s="62">
        <v>0.36</v>
      </c>
      <c r="BS73" s="62"/>
      <c r="BT73" s="62">
        <v>95</v>
      </c>
      <c r="BU73" s="62">
        <v>0.09</v>
      </c>
      <c r="BV73" s="62">
        <v>0.64</v>
      </c>
      <c r="BW73" s="62">
        <v>8.0000000000000002E-3</v>
      </c>
      <c r="BX73" s="62" t="s">
        <v>1791</v>
      </c>
      <c r="BY73" s="62" t="s">
        <v>10</v>
      </c>
      <c r="BZ73" s="63" t="s">
        <v>3511</v>
      </c>
      <c r="CA73" s="62" t="s">
        <v>3512</v>
      </c>
      <c r="CB73" s="62" t="s">
        <v>3513</v>
      </c>
      <c r="CC73" s="62" t="s">
        <v>3514</v>
      </c>
      <c r="CD73" s="63" t="s">
        <v>3515</v>
      </c>
      <c r="CE73" s="62"/>
      <c r="CF73" s="62"/>
      <c r="CG73" s="62"/>
      <c r="CH73" s="62"/>
    </row>
    <row r="74" spans="1:86" ht="13.5" customHeight="1">
      <c r="A74" s="62">
        <v>92</v>
      </c>
      <c r="B74" s="62" t="s">
        <v>282</v>
      </c>
      <c r="C74" s="62" t="s">
        <v>244</v>
      </c>
      <c r="D74" s="63" t="s">
        <v>3519</v>
      </c>
      <c r="E74" s="62">
        <v>2017</v>
      </c>
      <c r="F74" s="62" t="s">
        <v>1104</v>
      </c>
      <c r="G74" s="61" t="s">
        <v>3520</v>
      </c>
      <c r="H74" s="78" t="s">
        <v>3521</v>
      </c>
      <c r="I74" s="79" t="s">
        <v>3522</v>
      </c>
      <c r="J74" s="79" t="s">
        <v>3523</v>
      </c>
      <c r="K74" s="79" t="s">
        <v>3524</v>
      </c>
      <c r="L74" s="63" t="s">
        <v>3525</v>
      </c>
      <c r="M74" s="75" t="s">
        <v>3526</v>
      </c>
      <c r="N74" s="61" t="s">
        <v>15</v>
      </c>
      <c r="O74" s="63" t="s">
        <v>541</v>
      </c>
      <c r="P74" s="63" t="s">
        <v>5877</v>
      </c>
      <c r="Q74" s="61" t="s">
        <v>5600</v>
      </c>
      <c r="R74" s="61" t="s">
        <v>542</v>
      </c>
      <c r="S74" s="61" t="s">
        <v>3527</v>
      </c>
      <c r="T74" s="61" t="str">
        <f>INDEX(Outcome_GWASs!I:I,MATCH(Kaitlin!S74,Outcome_GWASs!C:C,0))</f>
        <v>35-75</v>
      </c>
      <c r="U74" s="61" t="str">
        <f>INDEX(Outcome_GWASs!H:H,MATCH(Kaitlin!S74,Outcome_GWASs!C:C,0))</f>
        <v>both</v>
      </c>
      <c r="V74" s="61">
        <f>INDEX(Outcome_GWASs!F:F,MATCH(Kaitlin!S74,Outcome_GWASs!C:C,0))</f>
        <v>13813</v>
      </c>
      <c r="W74" s="61" t="str">
        <f>INDEX(Outcome_GWASs!G:G,MATCH(Kaitlin!S74,Outcome_GWASs!C:C,0))</f>
        <v>NA</v>
      </c>
      <c r="X74" s="61">
        <f>INDEX(Outcome_GWASs!F:F,MATCH(Kaitlin!S74,Outcome_GWASs!C:C,0))</f>
        <v>13813</v>
      </c>
      <c r="Y74" s="61" t="str">
        <f>INDEX(Outcome_GWASs!G:G,MATCH(Kaitlin!S74,Outcome_GWASs!C:C,0))</f>
        <v>NA</v>
      </c>
      <c r="Z74" s="61"/>
      <c r="AA74" s="61" t="s">
        <v>1005</v>
      </c>
      <c r="AB74" s="61" t="s">
        <v>204</v>
      </c>
      <c r="AC74" s="76" t="s">
        <v>127</v>
      </c>
      <c r="AD74" s="76" t="s">
        <v>127</v>
      </c>
      <c r="AE74" s="61" t="s">
        <v>1139</v>
      </c>
      <c r="AF74" s="61" t="s">
        <v>3426</v>
      </c>
      <c r="AG74" s="61" t="s">
        <v>140</v>
      </c>
      <c r="AH74" s="61">
        <v>322206</v>
      </c>
      <c r="AI74" s="77">
        <f>INDEX(Exposure_GWASs!F:F,MATCH(Kaitlin!AE74,Exposure_GWASs!C:C,0))</f>
        <v>322154</v>
      </c>
      <c r="AJ74" s="61" t="s">
        <v>3528</v>
      </c>
      <c r="AK74" s="61" t="s">
        <v>1005</v>
      </c>
      <c r="AL74" s="61" t="s">
        <v>204</v>
      </c>
      <c r="AM74" s="62" t="s">
        <v>10</v>
      </c>
      <c r="AN74" s="61" t="s">
        <v>10</v>
      </c>
      <c r="AO74" s="61" t="s">
        <v>11</v>
      </c>
      <c r="AP74" s="61" t="s">
        <v>11</v>
      </c>
      <c r="AQ74" s="61" t="s">
        <v>11</v>
      </c>
      <c r="AR74" s="61" t="s">
        <v>11</v>
      </c>
      <c r="AS74" s="61" t="s">
        <v>11</v>
      </c>
      <c r="AT74" s="61" t="s">
        <v>11</v>
      </c>
      <c r="AU74" s="61" t="s">
        <v>10</v>
      </c>
      <c r="AV74" s="61">
        <v>77</v>
      </c>
      <c r="AW74" s="61" t="s">
        <v>10</v>
      </c>
      <c r="AX74" s="62">
        <f>INDEX(Exposure_GWASs!S:S,MATCH(Kaitlin!AE74,Exposure_GWASs!C:C,0))</f>
        <v>77</v>
      </c>
      <c r="AY74" s="62" t="s">
        <v>3529</v>
      </c>
      <c r="AZ74" s="62" t="s">
        <v>135</v>
      </c>
      <c r="BA74" s="62" t="s">
        <v>3530</v>
      </c>
      <c r="BB74" s="61" t="s">
        <v>13</v>
      </c>
      <c r="BC74" s="62" t="s">
        <v>17</v>
      </c>
      <c r="BD74" s="62" t="s">
        <v>26</v>
      </c>
      <c r="BE74" s="62" t="s">
        <v>79</v>
      </c>
      <c r="BF74" s="62"/>
      <c r="BG74" s="62"/>
      <c r="BH74" s="62" t="s">
        <v>1011</v>
      </c>
      <c r="BI74" s="62" t="s">
        <v>3531</v>
      </c>
      <c r="BJ74" s="62" t="s">
        <v>10</v>
      </c>
      <c r="BK74" s="62" t="s">
        <v>10</v>
      </c>
      <c r="BL74" s="61" t="s">
        <v>11</v>
      </c>
      <c r="BM74" s="61" t="s">
        <v>11</v>
      </c>
      <c r="BN74" s="61" t="s">
        <v>11</v>
      </c>
      <c r="BO74" s="62" t="s">
        <v>167</v>
      </c>
      <c r="BP74" s="62" t="s">
        <v>3532</v>
      </c>
      <c r="BQ74" s="63" t="s">
        <v>1012</v>
      </c>
      <c r="BR74" s="62">
        <v>6.7000000000000002E-3</v>
      </c>
      <c r="BS74" s="62"/>
      <c r="BT74" s="62">
        <v>95</v>
      </c>
      <c r="BU74" s="62">
        <v>-2.6599999999999999E-2</v>
      </c>
      <c r="BV74" s="62">
        <v>0.04</v>
      </c>
      <c r="BW74" s="62">
        <v>0.6946</v>
      </c>
      <c r="BX74" s="62" t="s">
        <v>1791</v>
      </c>
      <c r="BY74" s="62" t="s">
        <v>10</v>
      </c>
      <c r="BZ74" s="63" t="s">
        <v>3533</v>
      </c>
      <c r="CA74" s="62" t="s">
        <v>3534</v>
      </c>
      <c r="CB74" s="62" t="s">
        <v>10</v>
      </c>
      <c r="CC74" s="62" t="s">
        <v>3535</v>
      </c>
      <c r="CD74" s="63" t="s">
        <v>10</v>
      </c>
      <c r="CE74" s="62"/>
      <c r="CF74" s="62"/>
      <c r="CG74" s="62"/>
      <c r="CH74" s="62"/>
    </row>
    <row r="75" spans="1:86" ht="13.5" customHeight="1">
      <c r="A75" s="62">
        <v>92</v>
      </c>
      <c r="B75" s="62" t="s">
        <v>282</v>
      </c>
      <c r="C75" s="62" t="s">
        <v>244</v>
      </c>
      <c r="D75" s="63" t="s">
        <v>3519</v>
      </c>
      <c r="E75" s="62">
        <v>2017</v>
      </c>
      <c r="F75" s="62" t="s">
        <v>1104</v>
      </c>
      <c r="G75" s="61" t="s">
        <v>3520</v>
      </c>
      <c r="H75" s="78" t="s">
        <v>3521</v>
      </c>
      <c r="I75" s="79" t="s">
        <v>3522</v>
      </c>
      <c r="J75" s="79" t="s">
        <v>3523</v>
      </c>
      <c r="K75" s="79" t="s">
        <v>3524</v>
      </c>
      <c r="L75" s="63" t="s">
        <v>3525</v>
      </c>
      <c r="M75" s="75" t="s">
        <v>3526</v>
      </c>
      <c r="N75" s="61" t="s">
        <v>15</v>
      </c>
      <c r="O75" s="63" t="s">
        <v>541</v>
      </c>
      <c r="P75" s="63" t="s">
        <v>5877</v>
      </c>
      <c r="Q75" s="61" t="s">
        <v>5600</v>
      </c>
      <c r="R75" s="61" t="s">
        <v>542</v>
      </c>
      <c r="S75" s="61" t="s">
        <v>3527</v>
      </c>
      <c r="T75" s="61" t="str">
        <f>INDEX(Outcome_GWASs!I:I,MATCH(Kaitlin!S75,Outcome_GWASs!C:C,0))</f>
        <v>35-75</v>
      </c>
      <c r="U75" s="61" t="str">
        <f>INDEX(Outcome_GWASs!H:H,MATCH(Kaitlin!S75,Outcome_GWASs!C:C,0))</f>
        <v>both</v>
      </c>
      <c r="V75" s="61">
        <f>INDEX(Outcome_GWASs!F:F,MATCH(Kaitlin!S75,Outcome_GWASs!C:C,0))</f>
        <v>13813</v>
      </c>
      <c r="W75" s="61" t="str">
        <f>INDEX(Outcome_GWASs!G:G,MATCH(Kaitlin!S75,Outcome_GWASs!C:C,0))</f>
        <v>NA</v>
      </c>
      <c r="X75" s="61">
        <f>INDEX(Outcome_GWASs!F:F,MATCH(Kaitlin!S75,Outcome_GWASs!C:C,0))</f>
        <v>13813</v>
      </c>
      <c r="Y75" s="61" t="str">
        <f>INDEX(Outcome_GWASs!G:G,MATCH(Kaitlin!S75,Outcome_GWASs!C:C,0))</f>
        <v>NA</v>
      </c>
      <c r="Z75" s="61"/>
      <c r="AA75" s="61" t="s">
        <v>1005</v>
      </c>
      <c r="AB75" s="61" t="s">
        <v>204</v>
      </c>
      <c r="AC75" s="76" t="s">
        <v>162</v>
      </c>
      <c r="AD75" s="76" t="s">
        <v>162</v>
      </c>
      <c r="AE75" s="61" t="s">
        <v>3260</v>
      </c>
      <c r="AF75" s="62" t="s">
        <v>3454</v>
      </c>
      <c r="AG75" s="61" t="s">
        <v>140</v>
      </c>
      <c r="AH75" s="61">
        <v>210088</v>
      </c>
      <c r="AI75" s="77">
        <f>INDEX(Exposure_GWASs!F:F,MATCH(Kaitlin!AE75,Exposure_GWASs!C:C,0))</f>
        <v>210023</v>
      </c>
      <c r="AJ75" s="61" t="s">
        <v>3528</v>
      </c>
      <c r="AK75" s="61" t="s">
        <v>1005</v>
      </c>
      <c r="AL75" s="61" t="s">
        <v>204</v>
      </c>
      <c r="AM75" s="62" t="s">
        <v>10</v>
      </c>
      <c r="AN75" s="62" t="s">
        <v>10</v>
      </c>
      <c r="AO75" s="61" t="s">
        <v>11</v>
      </c>
      <c r="AP75" s="61" t="s">
        <v>11</v>
      </c>
      <c r="AQ75" s="61" t="s">
        <v>11</v>
      </c>
      <c r="AR75" s="61" t="s">
        <v>11</v>
      </c>
      <c r="AS75" s="61" t="s">
        <v>11</v>
      </c>
      <c r="AT75" s="61" t="s">
        <v>11</v>
      </c>
      <c r="AU75" s="61" t="s">
        <v>10</v>
      </c>
      <c r="AV75" s="61">
        <v>40</v>
      </c>
      <c r="AW75" s="61" t="s">
        <v>10</v>
      </c>
      <c r="AX75" s="62">
        <f>INDEX(Exposure_GWASs!S:S,MATCH(Kaitlin!AE75,Exposure_GWASs!C:C,0))</f>
        <v>53</v>
      </c>
      <c r="AY75" s="62" t="s">
        <v>3536</v>
      </c>
      <c r="AZ75" s="62" t="s">
        <v>135</v>
      </c>
      <c r="BA75" s="62" t="s">
        <v>3530</v>
      </c>
      <c r="BB75" s="61" t="s">
        <v>13</v>
      </c>
      <c r="BC75" s="62" t="s">
        <v>17</v>
      </c>
      <c r="BD75" s="62" t="s">
        <v>26</v>
      </c>
      <c r="BE75" s="62" t="s">
        <v>79</v>
      </c>
      <c r="BF75" s="62"/>
      <c r="BG75" s="62"/>
      <c r="BH75" s="62" t="s">
        <v>1011</v>
      </c>
      <c r="BI75" s="62" t="s">
        <v>3531</v>
      </c>
      <c r="BJ75" s="62" t="s">
        <v>10</v>
      </c>
      <c r="BK75" s="62" t="s">
        <v>10</v>
      </c>
      <c r="BL75" s="61" t="s">
        <v>11</v>
      </c>
      <c r="BM75" s="61" t="s">
        <v>11</v>
      </c>
      <c r="BN75" s="61" t="s">
        <v>11</v>
      </c>
      <c r="BO75" s="62" t="s">
        <v>167</v>
      </c>
      <c r="BP75" s="62" t="s">
        <v>3532</v>
      </c>
      <c r="BQ75" s="63" t="s">
        <v>1012</v>
      </c>
      <c r="BR75" s="62">
        <v>7.6100000000000001E-2</v>
      </c>
      <c r="BS75" s="62"/>
      <c r="BT75" s="62">
        <v>95</v>
      </c>
      <c r="BU75" s="62">
        <v>9.2999999999999992E-3</v>
      </c>
      <c r="BV75" s="62">
        <v>0.1429</v>
      </c>
      <c r="BW75" s="62">
        <v>2.5499999999999998E-2</v>
      </c>
      <c r="BX75" s="62" t="s">
        <v>1791</v>
      </c>
      <c r="BY75" s="62" t="s">
        <v>10</v>
      </c>
      <c r="BZ75" s="63" t="s">
        <v>3533</v>
      </c>
      <c r="CA75" s="62" t="s">
        <v>3534</v>
      </c>
      <c r="CB75" s="62" t="s">
        <v>10</v>
      </c>
      <c r="CC75" s="62" t="s">
        <v>3535</v>
      </c>
      <c r="CD75" s="63" t="s">
        <v>10</v>
      </c>
      <c r="CE75" s="62"/>
      <c r="CF75" s="62"/>
      <c r="CG75" s="62"/>
      <c r="CH75" s="62"/>
    </row>
    <row r="76" spans="1:86" ht="13.5" customHeight="1">
      <c r="A76" s="62">
        <v>93</v>
      </c>
      <c r="B76" s="62" t="s">
        <v>282</v>
      </c>
      <c r="C76" s="62" t="s">
        <v>244</v>
      </c>
      <c r="D76" s="63" t="s">
        <v>3537</v>
      </c>
      <c r="E76" s="62">
        <v>2017</v>
      </c>
      <c r="F76" s="62" t="s">
        <v>3438</v>
      </c>
      <c r="G76" s="61" t="s">
        <v>3538</v>
      </c>
      <c r="H76" s="109" t="s">
        <v>3539</v>
      </c>
      <c r="I76" s="61" t="s">
        <v>3540</v>
      </c>
      <c r="J76" s="61" t="s">
        <v>3541</v>
      </c>
      <c r="K76" s="61" t="s">
        <v>3542</v>
      </c>
      <c r="L76" s="63" t="s">
        <v>3543</v>
      </c>
      <c r="M76" s="75" t="s">
        <v>3544</v>
      </c>
      <c r="N76" s="61" t="s">
        <v>12</v>
      </c>
      <c r="O76" s="63" t="s">
        <v>5878</v>
      </c>
      <c r="P76" s="63" t="s">
        <v>5878</v>
      </c>
      <c r="Q76" s="61" t="s">
        <v>5577</v>
      </c>
      <c r="R76" s="61" t="s">
        <v>3545</v>
      </c>
      <c r="S76" s="61" t="s">
        <v>123</v>
      </c>
      <c r="T76" s="61" t="s">
        <v>10</v>
      </c>
      <c r="U76" s="61" t="s">
        <v>140</v>
      </c>
      <c r="V76" s="61">
        <v>2631</v>
      </c>
      <c r="W76" s="61">
        <v>4373</v>
      </c>
      <c r="X76" s="61">
        <v>2631</v>
      </c>
      <c r="Y76" s="61">
        <v>4373</v>
      </c>
      <c r="Z76" s="61" t="s">
        <v>10</v>
      </c>
      <c r="AA76" s="61" t="s">
        <v>1059</v>
      </c>
      <c r="AB76" s="61" t="s">
        <v>3546</v>
      </c>
      <c r="AC76" s="76" t="s">
        <v>127</v>
      </c>
      <c r="AD76" s="76" t="s">
        <v>127</v>
      </c>
      <c r="AE76" s="61" t="s">
        <v>3547</v>
      </c>
      <c r="AF76" s="61" t="s">
        <v>3548</v>
      </c>
      <c r="AG76" s="61" t="s">
        <v>140</v>
      </c>
      <c r="AH76" s="61" t="s">
        <v>10</v>
      </c>
      <c r="AI76" s="77">
        <f>INDEX(Exposure_GWASs!F:F,MATCH(Kaitlin!AE76,Exposure_GWASs!C:C,0))</f>
        <v>86757</v>
      </c>
      <c r="AJ76" s="61" t="s">
        <v>575</v>
      </c>
      <c r="AK76" s="61" t="s">
        <v>1005</v>
      </c>
      <c r="AL76" s="61" t="s">
        <v>3546</v>
      </c>
      <c r="AM76" s="61" t="s">
        <v>3549</v>
      </c>
      <c r="AN76" s="61" t="s">
        <v>3550</v>
      </c>
      <c r="AO76" s="61" t="s">
        <v>3551</v>
      </c>
      <c r="AP76" s="61" t="s">
        <v>11</v>
      </c>
      <c r="AQ76" s="61" t="s">
        <v>3552</v>
      </c>
      <c r="AR76" s="62" t="s">
        <v>11</v>
      </c>
      <c r="AS76" s="61" t="s">
        <v>11</v>
      </c>
      <c r="AT76" s="61" t="s">
        <v>11</v>
      </c>
      <c r="AU76" s="61" t="s">
        <v>10</v>
      </c>
      <c r="AV76" s="61" t="s">
        <v>10</v>
      </c>
      <c r="AW76" s="61">
        <v>37</v>
      </c>
      <c r="AX76" s="62" t="s">
        <v>47</v>
      </c>
      <c r="AY76" s="62" t="s">
        <v>3553</v>
      </c>
      <c r="AZ76" s="61" t="s">
        <v>11</v>
      </c>
      <c r="BA76" s="62" t="s">
        <v>10</v>
      </c>
      <c r="BB76" s="62" t="s">
        <v>13</v>
      </c>
      <c r="BC76" s="62" t="s">
        <v>25</v>
      </c>
      <c r="BD76" s="62" t="s">
        <v>17</v>
      </c>
      <c r="BE76" s="62" t="s">
        <v>82</v>
      </c>
      <c r="BF76" s="62" t="s">
        <v>49</v>
      </c>
      <c r="BG76" s="62"/>
      <c r="BH76" s="62" t="s">
        <v>3554</v>
      </c>
      <c r="BI76" s="62" t="s">
        <v>11</v>
      </c>
      <c r="BJ76" s="62" t="s">
        <v>3555</v>
      </c>
      <c r="BK76" s="62" t="s">
        <v>3556</v>
      </c>
      <c r="BL76" s="61" t="s">
        <v>11</v>
      </c>
      <c r="BM76" s="61" t="s">
        <v>11</v>
      </c>
      <c r="BN76" s="61" t="s">
        <v>11</v>
      </c>
      <c r="BO76" s="62" t="s">
        <v>167</v>
      </c>
      <c r="BP76" s="75" t="s">
        <v>1197</v>
      </c>
      <c r="BQ76" s="63" t="s">
        <v>1012</v>
      </c>
      <c r="BR76" s="62">
        <v>0.56040000000000001</v>
      </c>
      <c r="BS76" s="62">
        <v>0.2019</v>
      </c>
      <c r="BT76" s="62"/>
      <c r="BU76" s="62"/>
      <c r="BV76" s="62"/>
      <c r="BW76" s="62"/>
      <c r="BX76" s="62" t="s">
        <v>1791</v>
      </c>
      <c r="BY76" s="62" t="s">
        <v>10</v>
      </c>
      <c r="BZ76" s="63" t="s">
        <v>3557</v>
      </c>
      <c r="CA76" s="62" t="s">
        <v>3558</v>
      </c>
      <c r="CB76" s="62" t="s">
        <v>3559</v>
      </c>
      <c r="CC76" s="62" t="s">
        <v>3560</v>
      </c>
      <c r="CD76" s="106" t="s">
        <v>10</v>
      </c>
      <c r="CE76" s="62"/>
      <c r="CF76" s="62"/>
      <c r="CG76" s="62"/>
      <c r="CH76" s="62"/>
    </row>
    <row r="77" spans="1:86" ht="13.5" customHeight="1">
      <c r="A77" s="62">
        <v>94</v>
      </c>
      <c r="B77" s="62" t="s">
        <v>282</v>
      </c>
      <c r="C77" s="62" t="s">
        <v>244</v>
      </c>
      <c r="D77" s="63" t="s">
        <v>3561</v>
      </c>
      <c r="E77" s="62">
        <v>2016</v>
      </c>
      <c r="F77" s="62" t="s">
        <v>3562</v>
      </c>
      <c r="G77" s="61" t="s">
        <v>3563</v>
      </c>
      <c r="H77" s="109" t="s">
        <v>3564</v>
      </c>
      <c r="I77" s="61" t="s">
        <v>1187</v>
      </c>
      <c r="J77" s="108" t="s">
        <v>3565</v>
      </c>
      <c r="K77" s="61" t="s">
        <v>3566</v>
      </c>
      <c r="L77" s="63" t="s">
        <v>3567</v>
      </c>
      <c r="M77" s="75" t="s">
        <v>3568</v>
      </c>
      <c r="N77" s="61" t="s">
        <v>12</v>
      </c>
      <c r="O77" s="63" t="s">
        <v>5560</v>
      </c>
      <c r="P77" s="63" t="s">
        <v>5560</v>
      </c>
      <c r="Q77" s="61" t="s">
        <v>5600</v>
      </c>
      <c r="R77" s="61" t="s">
        <v>3569</v>
      </c>
      <c r="S77" s="61" t="s">
        <v>123</v>
      </c>
      <c r="T77" s="61" t="s">
        <v>3570</v>
      </c>
      <c r="U77" s="61" t="s">
        <v>140</v>
      </c>
      <c r="V77" s="61">
        <v>3762</v>
      </c>
      <c r="W77" s="61">
        <f>96813-3762</f>
        <v>93051</v>
      </c>
      <c r="X77" s="61" t="s">
        <v>10</v>
      </c>
      <c r="Y77" s="61" t="s">
        <v>10</v>
      </c>
      <c r="Z77" s="61" t="s">
        <v>3571</v>
      </c>
      <c r="AA77" s="61" t="s">
        <v>1059</v>
      </c>
      <c r="AB77" s="61" t="s">
        <v>3572</v>
      </c>
      <c r="AC77" s="76" t="s">
        <v>158</v>
      </c>
      <c r="AD77" s="76" t="s">
        <v>158</v>
      </c>
      <c r="AE77" s="61" t="s">
        <v>123</v>
      </c>
      <c r="AF77" s="61" t="s">
        <v>1022</v>
      </c>
      <c r="AG77" s="61" t="s">
        <v>140</v>
      </c>
      <c r="AH77" s="61">
        <f>SUM(V77:W77)</f>
        <v>96813</v>
      </c>
      <c r="AI77" s="61" t="s">
        <v>1919</v>
      </c>
      <c r="AJ77" s="61" t="s">
        <v>3571</v>
      </c>
      <c r="AK77" s="61" t="s">
        <v>1005</v>
      </c>
      <c r="AL77" s="61" t="s">
        <v>204</v>
      </c>
      <c r="AM77" s="61" t="s">
        <v>11</v>
      </c>
      <c r="AN77" s="61" t="s">
        <v>10</v>
      </c>
      <c r="AO77" s="61" t="s">
        <v>11</v>
      </c>
      <c r="AP77" s="61" t="s">
        <v>11</v>
      </c>
      <c r="AQ77" s="61" t="s">
        <v>11</v>
      </c>
      <c r="AR77" s="62" t="s">
        <v>11</v>
      </c>
      <c r="AS77" s="62" t="s">
        <v>11</v>
      </c>
      <c r="AT77" s="61" t="s">
        <v>3573</v>
      </c>
      <c r="AU77" s="61" t="s">
        <v>10</v>
      </c>
      <c r="AV77" s="61" t="s">
        <v>10</v>
      </c>
      <c r="AW77" s="61">
        <v>5</v>
      </c>
      <c r="AX77" s="62" t="s">
        <v>3574</v>
      </c>
      <c r="AY77" s="62" t="s">
        <v>3575</v>
      </c>
      <c r="AZ77" s="61" t="s">
        <v>11</v>
      </c>
      <c r="BA77" s="62" t="s">
        <v>10</v>
      </c>
      <c r="BB77" s="61" t="s">
        <v>22</v>
      </c>
      <c r="BC77" s="62"/>
      <c r="BD77" s="62"/>
      <c r="BE77" s="62"/>
      <c r="BF77" s="62"/>
      <c r="BG77" s="62"/>
      <c r="BH77" s="62" t="s">
        <v>3576</v>
      </c>
      <c r="BI77" s="62" t="s">
        <v>1984</v>
      </c>
      <c r="BJ77" s="62" t="s">
        <v>3577</v>
      </c>
      <c r="BK77" s="62" t="s">
        <v>1196</v>
      </c>
      <c r="BL77" s="61" t="s">
        <v>11</v>
      </c>
      <c r="BM77" s="61" t="s">
        <v>11</v>
      </c>
      <c r="BN77" s="61" t="s">
        <v>11</v>
      </c>
      <c r="BO77" s="62" t="s">
        <v>307</v>
      </c>
      <c r="BP77" s="62" t="s">
        <v>3578</v>
      </c>
      <c r="BQ77" s="63" t="s">
        <v>1029</v>
      </c>
      <c r="BR77" s="62">
        <v>1.05</v>
      </c>
      <c r="BS77" s="62"/>
      <c r="BT77" s="62">
        <v>95</v>
      </c>
      <c r="BU77" s="62">
        <v>1.01</v>
      </c>
      <c r="BV77" s="62">
        <v>1.1000000000000001</v>
      </c>
      <c r="BW77" s="62">
        <v>0.02</v>
      </c>
      <c r="BX77" s="62" t="s">
        <v>1791</v>
      </c>
      <c r="BY77" s="62" t="s">
        <v>10</v>
      </c>
      <c r="BZ77" s="63" t="s">
        <v>3579</v>
      </c>
      <c r="CA77" s="62" t="s">
        <v>3580</v>
      </c>
      <c r="CB77" s="62" t="s">
        <v>3581</v>
      </c>
      <c r="CC77" s="62" t="s">
        <v>11</v>
      </c>
      <c r="CD77" s="63" t="s">
        <v>3582</v>
      </c>
      <c r="CE77" s="62"/>
      <c r="CF77" s="62"/>
      <c r="CG77" s="62"/>
      <c r="CH77" s="62"/>
    </row>
    <row r="78" spans="1:86" ht="13.5" customHeight="1">
      <c r="A78" s="62">
        <v>95</v>
      </c>
      <c r="B78" s="62" t="s">
        <v>282</v>
      </c>
      <c r="C78" s="62" t="s">
        <v>244</v>
      </c>
      <c r="D78" s="63" t="s">
        <v>3583</v>
      </c>
      <c r="E78" s="62">
        <v>2019</v>
      </c>
      <c r="F78" s="62" t="s">
        <v>3562</v>
      </c>
      <c r="G78" s="61" t="s">
        <v>3584</v>
      </c>
      <c r="H78" s="109" t="s">
        <v>3564</v>
      </c>
      <c r="I78" s="61" t="s">
        <v>1187</v>
      </c>
      <c r="J78" s="108" t="s">
        <v>3565</v>
      </c>
      <c r="K78" s="61" t="s">
        <v>3585</v>
      </c>
      <c r="L78" s="63" t="s">
        <v>3586</v>
      </c>
      <c r="M78" s="75" t="s">
        <v>3587</v>
      </c>
      <c r="N78" s="61" t="s">
        <v>12</v>
      </c>
      <c r="O78" s="63" t="s">
        <v>5560</v>
      </c>
      <c r="P78" s="63" t="s">
        <v>5560</v>
      </c>
      <c r="Q78" s="61" t="s">
        <v>5600</v>
      </c>
      <c r="R78" s="61" t="s">
        <v>3588</v>
      </c>
      <c r="S78" s="61" t="s">
        <v>123</v>
      </c>
      <c r="T78" s="61" t="s">
        <v>3570</v>
      </c>
      <c r="U78" s="61" t="s">
        <v>140</v>
      </c>
      <c r="V78" s="61">
        <v>3776</v>
      </c>
      <c r="W78" s="61">
        <f>96867-3776</f>
        <v>93091</v>
      </c>
      <c r="X78" s="61" t="s">
        <v>10</v>
      </c>
      <c r="Y78" s="61" t="s">
        <v>10</v>
      </c>
      <c r="Z78" s="61" t="s">
        <v>3571</v>
      </c>
      <c r="AA78" s="61" t="s">
        <v>1005</v>
      </c>
      <c r="AB78" s="61" t="s">
        <v>3572</v>
      </c>
      <c r="AC78" s="76" t="s">
        <v>127</v>
      </c>
      <c r="AD78" s="76" t="s">
        <v>127</v>
      </c>
      <c r="AE78" s="61" t="s">
        <v>123</v>
      </c>
      <c r="AF78" s="61" t="s">
        <v>1022</v>
      </c>
      <c r="AG78" s="61" t="s">
        <v>140</v>
      </c>
      <c r="AH78" s="61">
        <v>96867</v>
      </c>
      <c r="AI78" s="61" t="s">
        <v>10</v>
      </c>
      <c r="AJ78" s="61" t="s">
        <v>3571</v>
      </c>
      <c r="AK78" s="61" t="s">
        <v>1005</v>
      </c>
      <c r="AL78" s="61" t="s">
        <v>204</v>
      </c>
      <c r="AM78" s="61" t="s">
        <v>11</v>
      </c>
      <c r="AN78" s="61" t="s">
        <v>10</v>
      </c>
      <c r="AO78" s="61" t="s">
        <v>11</v>
      </c>
      <c r="AP78" s="61" t="s">
        <v>11</v>
      </c>
      <c r="AQ78" s="61" t="s">
        <v>11</v>
      </c>
      <c r="AR78" s="62" t="s">
        <v>11</v>
      </c>
      <c r="AS78" s="62" t="s">
        <v>11</v>
      </c>
      <c r="AT78" s="61" t="s">
        <v>3573</v>
      </c>
      <c r="AU78" s="61" t="s">
        <v>10</v>
      </c>
      <c r="AV78" s="61" t="s">
        <v>10</v>
      </c>
      <c r="AW78" s="61">
        <v>5</v>
      </c>
      <c r="AX78" s="62" t="s">
        <v>3574</v>
      </c>
      <c r="AY78" s="62" t="s">
        <v>3589</v>
      </c>
      <c r="AZ78" s="61" t="s">
        <v>11</v>
      </c>
      <c r="BA78" s="62" t="s">
        <v>10</v>
      </c>
      <c r="BB78" s="61" t="s">
        <v>22</v>
      </c>
      <c r="BC78" s="62" t="s">
        <v>17</v>
      </c>
      <c r="BD78" s="62"/>
      <c r="BE78" s="62"/>
      <c r="BF78" s="62"/>
      <c r="BG78" s="62"/>
      <c r="BH78" s="62" t="s">
        <v>3590</v>
      </c>
      <c r="BI78" s="62" t="s">
        <v>11</v>
      </c>
      <c r="BJ78" s="62" t="s">
        <v>3577</v>
      </c>
      <c r="BK78" s="62" t="s">
        <v>2929</v>
      </c>
      <c r="BL78" s="62" t="s">
        <v>3591</v>
      </c>
      <c r="BM78" s="61" t="s">
        <v>11</v>
      </c>
      <c r="BN78" s="61" t="s">
        <v>11</v>
      </c>
      <c r="BO78" s="62" t="s">
        <v>167</v>
      </c>
      <c r="BP78" s="62" t="s">
        <v>3578</v>
      </c>
      <c r="BQ78" s="63" t="s">
        <v>1029</v>
      </c>
      <c r="BR78" s="62">
        <v>2.21</v>
      </c>
      <c r="BS78" s="62"/>
      <c r="BT78" s="62">
        <v>95</v>
      </c>
      <c r="BU78" s="62">
        <v>1.25</v>
      </c>
      <c r="BV78" s="62">
        <v>3.91</v>
      </c>
      <c r="BW78" s="62">
        <v>6.0000000000000001E-3</v>
      </c>
      <c r="BX78" s="62" t="s">
        <v>1791</v>
      </c>
      <c r="BY78" s="62" t="s">
        <v>10</v>
      </c>
      <c r="BZ78" s="63" t="s">
        <v>3592</v>
      </c>
      <c r="CA78" s="62" t="s">
        <v>3593</v>
      </c>
      <c r="CB78" s="62" t="s">
        <v>3594</v>
      </c>
      <c r="CC78" s="62" t="s">
        <v>2342</v>
      </c>
      <c r="CD78" s="63" t="s">
        <v>3595</v>
      </c>
      <c r="CE78" s="62"/>
      <c r="CF78" s="62"/>
      <c r="CG78" s="62"/>
      <c r="CH78" s="62"/>
    </row>
    <row r="79" spans="1:86" ht="13.5" customHeight="1">
      <c r="A79" s="62">
        <v>96</v>
      </c>
      <c r="B79" s="62" t="s">
        <v>282</v>
      </c>
      <c r="C79" s="62" t="s">
        <v>244</v>
      </c>
      <c r="D79" s="63" t="s">
        <v>3596</v>
      </c>
      <c r="E79" s="62">
        <v>2017</v>
      </c>
      <c r="F79" s="62" t="s">
        <v>3597</v>
      </c>
      <c r="G79" s="61" t="s">
        <v>3598</v>
      </c>
      <c r="H79" s="75" t="s">
        <v>3599</v>
      </c>
      <c r="I79" s="61" t="s">
        <v>3600</v>
      </c>
      <c r="J79" s="61" t="s">
        <v>3601</v>
      </c>
      <c r="K79" s="61" t="s">
        <v>3602</v>
      </c>
      <c r="L79" s="63" t="s">
        <v>3603</v>
      </c>
      <c r="M79" s="75" t="s">
        <v>3604</v>
      </c>
      <c r="N79" s="61" t="s">
        <v>12</v>
      </c>
      <c r="O79" s="63" t="s">
        <v>5879</v>
      </c>
      <c r="P79" s="63" t="s">
        <v>3605</v>
      </c>
      <c r="Q79" s="61" t="s">
        <v>5627</v>
      </c>
      <c r="R79" s="61" t="s">
        <v>3606</v>
      </c>
      <c r="S79" s="61" t="s">
        <v>123</v>
      </c>
      <c r="T79" s="61" t="s">
        <v>11</v>
      </c>
      <c r="U79" s="61" t="s">
        <v>140</v>
      </c>
      <c r="V79" s="61">
        <v>2170</v>
      </c>
      <c r="W79" s="61" t="s">
        <v>10</v>
      </c>
      <c r="X79" s="61">
        <v>3743</v>
      </c>
      <c r="Y79" s="61" t="s">
        <v>10</v>
      </c>
      <c r="Z79" s="61" t="s">
        <v>3607</v>
      </c>
      <c r="AA79" s="61" t="s">
        <v>1005</v>
      </c>
      <c r="AB79" s="61" t="s">
        <v>204</v>
      </c>
      <c r="AC79" s="76" t="s">
        <v>127</v>
      </c>
      <c r="AD79" s="76" t="s">
        <v>127</v>
      </c>
      <c r="AE79" s="61" t="s">
        <v>1060</v>
      </c>
      <c r="AF79" s="61" t="s">
        <v>3188</v>
      </c>
      <c r="AG79" s="61" t="s">
        <v>140</v>
      </c>
      <c r="AH79" s="61">
        <v>339224</v>
      </c>
      <c r="AI79" s="77">
        <f>INDEX(Exposure_GWASs!F:F,MATCH(Kaitlin!AE79,Exposure_GWASs!C:C,0))</f>
        <v>339224</v>
      </c>
      <c r="AJ79" s="61" t="s">
        <v>3608</v>
      </c>
      <c r="AK79" s="61" t="s">
        <v>1005</v>
      </c>
      <c r="AL79" s="61" t="s">
        <v>3609</v>
      </c>
      <c r="AM79" s="61" t="s">
        <v>11</v>
      </c>
      <c r="AN79" s="61" t="s">
        <v>11</v>
      </c>
      <c r="AO79" s="61" t="s">
        <v>11</v>
      </c>
      <c r="AP79" s="61" t="s">
        <v>11</v>
      </c>
      <c r="AQ79" s="61" t="s">
        <v>138</v>
      </c>
      <c r="AR79" s="62" t="s">
        <v>11</v>
      </c>
      <c r="AS79" s="61" t="s">
        <v>11</v>
      </c>
      <c r="AT79" s="61" t="s">
        <v>11</v>
      </c>
      <c r="AU79" s="61" t="s">
        <v>10</v>
      </c>
      <c r="AV79" s="61">
        <v>97</v>
      </c>
      <c r="AW79" s="61" t="s">
        <v>10</v>
      </c>
      <c r="AX79" s="62">
        <f>INDEX(Exposure_GWASs!S:S,MATCH(Kaitlin!AE79,Exposure_GWASs!C:C,0))</f>
        <v>97</v>
      </c>
      <c r="AY79" s="62"/>
      <c r="AZ79" s="61" t="s">
        <v>11</v>
      </c>
      <c r="BA79" s="62" t="s">
        <v>10</v>
      </c>
      <c r="BB79" s="61" t="s">
        <v>22</v>
      </c>
      <c r="BC79" s="62" t="s">
        <v>79</v>
      </c>
      <c r="BD79" s="62"/>
      <c r="BE79" s="62"/>
      <c r="BF79" s="62"/>
      <c r="BG79" s="62"/>
      <c r="BH79" s="62" t="s">
        <v>3610</v>
      </c>
      <c r="BI79" s="62" t="s">
        <v>1984</v>
      </c>
      <c r="BJ79" s="62" t="s">
        <v>3611</v>
      </c>
      <c r="BK79" s="62" t="s">
        <v>3612</v>
      </c>
      <c r="BL79" s="61" t="s">
        <v>11</v>
      </c>
      <c r="BM79" s="61" t="s">
        <v>11</v>
      </c>
      <c r="BN79" s="62" t="s">
        <v>3613</v>
      </c>
      <c r="BO79" s="62" t="s">
        <v>2549</v>
      </c>
      <c r="BP79" s="62" t="s">
        <v>3614</v>
      </c>
      <c r="BQ79" s="63" t="s">
        <v>1012</v>
      </c>
      <c r="BR79" s="62" t="s">
        <v>3615</v>
      </c>
      <c r="BS79" s="62"/>
      <c r="BT79" s="62" t="s">
        <v>3615</v>
      </c>
      <c r="BU79" s="62" t="s">
        <v>3615</v>
      </c>
      <c r="BV79" s="62" t="s">
        <v>3615</v>
      </c>
      <c r="BW79" s="62">
        <v>4.4510449999999998E-3</v>
      </c>
      <c r="BX79" s="62" t="s">
        <v>1791</v>
      </c>
      <c r="BY79" s="62" t="s">
        <v>10</v>
      </c>
      <c r="BZ79" s="63" t="s">
        <v>3616</v>
      </c>
      <c r="CA79" s="62" t="s">
        <v>11</v>
      </c>
      <c r="CB79" s="62" t="s">
        <v>11</v>
      </c>
      <c r="CC79" s="62" t="s">
        <v>11</v>
      </c>
      <c r="CD79" s="63" t="s">
        <v>3617</v>
      </c>
      <c r="CE79" s="62"/>
      <c r="CF79" s="62"/>
      <c r="CG79" s="62"/>
      <c r="CH79" s="62"/>
    </row>
    <row r="80" spans="1:86" ht="13.5" customHeight="1">
      <c r="A80" s="62">
        <v>96</v>
      </c>
      <c r="B80" s="62" t="s">
        <v>282</v>
      </c>
      <c r="C80" s="62" t="s">
        <v>244</v>
      </c>
      <c r="D80" s="63" t="s">
        <v>3596</v>
      </c>
      <c r="E80" s="62">
        <v>2017</v>
      </c>
      <c r="F80" s="62" t="s">
        <v>3597</v>
      </c>
      <c r="G80" s="61" t="s">
        <v>3598</v>
      </c>
      <c r="H80" s="75" t="s">
        <v>3599</v>
      </c>
      <c r="I80" s="61" t="s">
        <v>3600</v>
      </c>
      <c r="J80" s="61" t="s">
        <v>3601</v>
      </c>
      <c r="K80" s="61" t="s">
        <v>3602</v>
      </c>
      <c r="L80" s="63" t="s">
        <v>3603</v>
      </c>
      <c r="M80" s="75" t="s">
        <v>3604</v>
      </c>
      <c r="N80" s="61" t="s">
        <v>12</v>
      </c>
      <c r="O80" s="63" t="s">
        <v>5879</v>
      </c>
      <c r="P80" s="63" t="s">
        <v>3618</v>
      </c>
      <c r="Q80" s="61" t="s">
        <v>5627</v>
      </c>
      <c r="R80" s="61" t="s">
        <v>3606</v>
      </c>
      <c r="S80" s="61" t="s">
        <v>123</v>
      </c>
      <c r="T80" s="61" t="s">
        <v>11</v>
      </c>
      <c r="U80" s="61" t="s">
        <v>140</v>
      </c>
      <c r="V80" s="61">
        <v>2170</v>
      </c>
      <c r="W80" s="61" t="s">
        <v>10</v>
      </c>
      <c r="X80" s="61">
        <v>3743</v>
      </c>
      <c r="Y80" s="61" t="s">
        <v>10</v>
      </c>
      <c r="Z80" s="61" t="s">
        <v>3607</v>
      </c>
      <c r="AA80" s="61" t="s">
        <v>1005</v>
      </c>
      <c r="AB80" s="61" t="s">
        <v>204</v>
      </c>
      <c r="AC80" s="76" t="s">
        <v>127</v>
      </c>
      <c r="AD80" s="76" t="s">
        <v>127</v>
      </c>
      <c r="AE80" s="61" t="s">
        <v>1060</v>
      </c>
      <c r="AF80" s="61" t="s">
        <v>3188</v>
      </c>
      <c r="AG80" s="61" t="s">
        <v>140</v>
      </c>
      <c r="AH80" s="61">
        <v>339224</v>
      </c>
      <c r="AI80" s="77">
        <f>INDEX(Exposure_GWASs!F:F,MATCH(Kaitlin!AE80,Exposure_GWASs!C:C,0))</f>
        <v>339224</v>
      </c>
      <c r="AJ80" s="61" t="s">
        <v>3608</v>
      </c>
      <c r="AK80" s="61" t="s">
        <v>1005</v>
      </c>
      <c r="AL80" s="61" t="s">
        <v>3609</v>
      </c>
      <c r="AM80" s="61" t="s">
        <v>11</v>
      </c>
      <c r="AN80" s="61" t="s">
        <v>11</v>
      </c>
      <c r="AO80" s="61" t="s">
        <v>11</v>
      </c>
      <c r="AP80" s="61" t="s">
        <v>11</v>
      </c>
      <c r="AQ80" s="61" t="s">
        <v>138</v>
      </c>
      <c r="AR80" s="62" t="s">
        <v>11</v>
      </c>
      <c r="AS80" s="61" t="s">
        <v>11</v>
      </c>
      <c r="AT80" s="61" t="s">
        <v>11</v>
      </c>
      <c r="AU80" s="61" t="s">
        <v>10</v>
      </c>
      <c r="AV80" s="61">
        <v>97</v>
      </c>
      <c r="AW80" s="61" t="s">
        <v>10</v>
      </c>
      <c r="AX80" s="62">
        <f>INDEX(Exposure_GWASs!S:S,MATCH(Kaitlin!AE80,Exposure_GWASs!C:C,0))</f>
        <v>97</v>
      </c>
      <c r="AY80" s="62"/>
      <c r="AZ80" s="61" t="s">
        <v>11</v>
      </c>
      <c r="BA80" s="62" t="s">
        <v>10</v>
      </c>
      <c r="BB80" s="61" t="s">
        <v>22</v>
      </c>
      <c r="BC80" s="62" t="s">
        <v>79</v>
      </c>
      <c r="BD80" s="62"/>
      <c r="BE80" s="62"/>
      <c r="BF80" s="62"/>
      <c r="BG80" s="62"/>
      <c r="BH80" s="62" t="s">
        <v>3610</v>
      </c>
      <c r="BI80" s="62" t="s">
        <v>1984</v>
      </c>
      <c r="BJ80" s="62" t="s">
        <v>3611</v>
      </c>
      <c r="BK80" s="62" t="s">
        <v>3612</v>
      </c>
      <c r="BL80" s="61" t="s">
        <v>11</v>
      </c>
      <c r="BM80" s="61" t="s">
        <v>11</v>
      </c>
      <c r="BN80" s="62" t="s">
        <v>3613</v>
      </c>
      <c r="BO80" s="62" t="s">
        <v>2549</v>
      </c>
      <c r="BP80" s="62" t="s">
        <v>3614</v>
      </c>
      <c r="BQ80" s="63" t="s">
        <v>1012</v>
      </c>
      <c r="BR80" s="62" t="s">
        <v>3615</v>
      </c>
      <c r="BS80" s="62"/>
      <c r="BT80" s="62" t="s">
        <v>3615</v>
      </c>
      <c r="BU80" s="62" t="s">
        <v>3615</v>
      </c>
      <c r="BV80" s="62" t="s">
        <v>3615</v>
      </c>
      <c r="BW80" s="62">
        <v>7.0616059999999998E-3</v>
      </c>
      <c r="BX80" s="62" t="s">
        <v>1791</v>
      </c>
      <c r="BY80" s="62" t="s">
        <v>10</v>
      </c>
      <c r="BZ80" s="63" t="s">
        <v>3616</v>
      </c>
      <c r="CA80" s="62" t="s">
        <v>11</v>
      </c>
      <c r="CB80" s="62" t="s">
        <v>11</v>
      </c>
      <c r="CC80" s="62" t="s">
        <v>11</v>
      </c>
      <c r="CD80" s="63" t="s">
        <v>3617</v>
      </c>
      <c r="CE80" s="62"/>
      <c r="CF80" s="62"/>
      <c r="CG80" s="62"/>
      <c r="CH80" s="62"/>
    </row>
    <row r="81" spans="1:86" ht="13.5" customHeight="1">
      <c r="A81" s="62">
        <v>96</v>
      </c>
      <c r="B81" s="62" t="s">
        <v>282</v>
      </c>
      <c r="C81" s="62" t="s">
        <v>244</v>
      </c>
      <c r="D81" s="63" t="s">
        <v>3596</v>
      </c>
      <c r="E81" s="62">
        <v>2017</v>
      </c>
      <c r="F81" s="62" t="s">
        <v>3597</v>
      </c>
      <c r="G81" s="61" t="s">
        <v>3598</v>
      </c>
      <c r="H81" s="75" t="s">
        <v>3599</v>
      </c>
      <c r="I81" s="61" t="s">
        <v>3600</v>
      </c>
      <c r="J81" s="61" t="s">
        <v>3601</v>
      </c>
      <c r="K81" s="61" t="s">
        <v>3602</v>
      </c>
      <c r="L81" s="63" t="s">
        <v>3603</v>
      </c>
      <c r="M81" s="75" t="s">
        <v>3604</v>
      </c>
      <c r="N81" s="61" t="s">
        <v>12</v>
      </c>
      <c r="O81" s="63" t="s">
        <v>5879</v>
      </c>
      <c r="P81" s="63" t="s">
        <v>3619</v>
      </c>
      <c r="Q81" s="61" t="s">
        <v>5627</v>
      </c>
      <c r="R81" s="61" t="s">
        <v>3606</v>
      </c>
      <c r="S81" s="61" t="s">
        <v>123</v>
      </c>
      <c r="T81" s="61" t="s">
        <v>11</v>
      </c>
      <c r="U81" s="61" t="s">
        <v>140</v>
      </c>
      <c r="V81" s="61">
        <v>2170</v>
      </c>
      <c r="W81" s="61" t="s">
        <v>10</v>
      </c>
      <c r="X81" s="61">
        <v>3743</v>
      </c>
      <c r="Y81" s="61" t="s">
        <v>10</v>
      </c>
      <c r="Z81" s="61" t="s">
        <v>3607</v>
      </c>
      <c r="AA81" s="61" t="s">
        <v>1005</v>
      </c>
      <c r="AB81" s="61" t="s">
        <v>204</v>
      </c>
      <c r="AC81" s="76" t="s">
        <v>127</v>
      </c>
      <c r="AD81" s="76" t="s">
        <v>127</v>
      </c>
      <c r="AE81" s="61" t="s">
        <v>1060</v>
      </c>
      <c r="AF81" s="61" t="s">
        <v>3188</v>
      </c>
      <c r="AG81" s="61" t="s">
        <v>140</v>
      </c>
      <c r="AH81" s="61">
        <v>339224</v>
      </c>
      <c r="AI81" s="77">
        <f>INDEX(Exposure_GWASs!F:F,MATCH(Kaitlin!AE81,Exposure_GWASs!C:C,0))</f>
        <v>339224</v>
      </c>
      <c r="AJ81" s="61" t="s">
        <v>3608</v>
      </c>
      <c r="AK81" s="61" t="s">
        <v>1005</v>
      </c>
      <c r="AL81" s="61" t="s">
        <v>3609</v>
      </c>
      <c r="AM81" s="61" t="s">
        <v>11</v>
      </c>
      <c r="AN81" s="61" t="s">
        <v>11</v>
      </c>
      <c r="AO81" s="61" t="s">
        <v>11</v>
      </c>
      <c r="AP81" s="61" t="s">
        <v>11</v>
      </c>
      <c r="AQ81" s="61" t="s">
        <v>138</v>
      </c>
      <c r="AR81" s="62" t="s">
        <v>11</v>
      </c>
      <c r="AS81" s="61" t="s">
        <v>11</v>
      </c>
      <c r="AT81" s="61" t="s">
        <v>11</v>
      </c>
      <c r="AU81" s="61" t="s">
        <v>10</v>
      </c>
      <c r="AV81" s="61">
        <v>97</v>
      </c>
      <c r="AW81" s="61" t="s">
        <v>10</v>
      </c>
      <c r="AX81" s="62">
        <f>INDEX(Exposure_GWASs!S:S,MATCH(Kaitlin!AE81,Exposure_GWASs!C:C,0))</f>
        <v>97</v>
      </c>
      <c r="AY81" s="62"/>
      <c r="AZ81" s="61" t="s">
        <v>11</v>
      </c>
      <c r="BA81" s="62" t="s">
        <v>10</v>
      </c>
      <c r="BB81" s="61" t="s">
        <v>22</v>
      </c>
      <c r="BC81" s="62" t="s">
        <v>79</v>
      </c>
      <c r="BD81" s="62"/>
      <c r="BE81" s="62"/>
      <c r="BF81" s="62"/>
      <c r="BG81" s="62"/>
      <c r="BH81" s="62" t="s">
        <v>3610</v>
      </c>
      <c r="BI81" s="62" t="s">
        <v>1984</v>
      </c>
      <c r="BJ81" s="62" t="s">
        <v>3611</v>
      </c>
      <c r="BK81" s="62" t="s">
        <v>3612</v>
      </c>
      <c r="BL81" s="61" t="s">
        <v>11</v>
      </c>
      <c r="BM81" s="61" t="s">
        <v>11</v>
      </c>
      <c r="BN81" s="62" t="s">
        <v>3613</v>
      </c>
      <c r="BO81" s="62" t="s">
        <v>2549</v>
      </c>
      <c r="BP81" s="62" t="s">
        <v>3614</v>
      </c>
      <c r="BQ81" s="63" t="s">
        <v>1012</v>
      </c>
      <c r="BR81" s="62" t="s">
        <v>3615</v>
      </c>
      <c r="BS81" s="62"/>
      <c r="BT81" s="62" t="s">
        <v>3615</v>
      </c>
      <c r="BU81" s="62" t="s">
        <v>3615</v>
      </c>
      <c r="BV81" s="62" t="s">
        <v>3615</v>
      </c>
      <c r="BW81" s="62">
        <v>7.1586449999999999E-3</v>
      </c>
      <c r="BX81" s="62" t="s">
        <v>1791</v>
      </c>
      <c r="BY81" s="62" t="s">
        <v>10</v>
      </c>
      <c r="BZ81" s="63" t="s">
        <v>3616</v>
      </c>
      <c r="CA81" s="62" t="s">
        <v>11</v>
      </c>
      <c r="CB81" s="62" t="s">
        <v>11</v>
      </c>
      <c r="CC81" s="62" t="s">
        <v>11</v>
      </c>
      <c r="CD81" s="63" t="s">
        <v>3617</v>
      </c>
      <c r="CE81" s="62"/>
      <c r="CF81" s="62"/>
      <c r="CG81" s="62"/>
      <c r="CH81" s="62"/>
    </row>
    <row r="82" spans="1:86" ht="13.5" customHeight="1">
      <c r="A82" s="62">
        <v>96</v>
      </c>
      <c r="B82" s="62" t="s">
        <v>282</v>
      </c>
      <c r="C82" s="62" t="s">
        <v>244</v>
      </c>
      <c r="D82" s="63" t="s">
        <v>3596</v>
      </c>
      <c r="E82" s="62">
        <v>2017</v>
      </c>
      <c r="F82" s="62" t="s">
        <v>3597</v>
      </c>
      <c r="G82" s="61" t="s">
        <v>3598</v>
      </c>
      <c r="H82" s="75" t="s">
        <v>3599</v>
      </c>
      <c r="I82" s="61" t="s">
        <v>3600</v>
      </c>
      <c r="J82" s="61" t="s">
        <v>3601</v>
      </c>
      <c r="K82" s="61" t="s">
        <v>3602</v>
      </c>
      <c r="L82" s="63" t="s">
        <v>3603</v>
      </c>
      <c r="M82" s="75" t="s">
        <v>3604</v>
      </c>
      <c r="N82" s="61" t="s">
        <v>12</v>
      </c>
      <c r="O82" s="63" t="s">
        <v>5879</v>
      </c>
      <c r="P82" s="63" t="s">
        <v>3620</v>
      </c>
      <c r="Q82" s="61" t="s">
        <v>5627</v>
      </c>
      <c r="R82" s="61" t="s">
        <v>3606</v>
      </c>
      <c r="S82" s="61" t="s">
        <v>123</v>
      </c>
      <c r="T82" s="61" t="s">
        <v>11</v>
      </c>
      <c r="U82" s="61" t="s">
        <v>140</v>
      </c>
      <c r="V82" s="61">
        <v>2170</v>
      </c>
      <c r="W82" s="61" t="s">
        <v>10</v>
      </c>
      <c r="X82" s="61">
        <v>3743</v>
      </c>
      <c r="Y82" s="61" t="s">
        <v>10</v>
      </c>
      <c r="Z82" s="61" t="s">
        <v>3607</v>
      </c>
      <c r="AA82" s="61" t="s">
        <v>1005</v>
      </c>
      <c r="AB82" s="61" t="s">
        <v>204</v>
      </c>
      <c r="AC82" s="76" t="s">
        <v>127</v>
      </c>
      <c r="AD82" s="76" t="s">
        <v>127</v>
      </c>
      <c r="AE82" s="61" t="s">
        <v>1060</v>
      </c>
      <c r="AF82" s="61" t="s">
        <v>3188</v>
      </c>
      <c r="AG82" s="61" t="s">
        <v>140</v>
      </c>
      <c r="AH82" s="61">
        <v>339224</v>
      </c>
      <c r="AI82" s="77">
        <f>INDEX(Exposure_GWASs!F:F,MATCH(Kaitlin!AE82,Exposure_GWASs!C:C,0))</f>
        <v>339224</v>
      </c>
      <c r="AJ82" s="61" t="s">
        <v>3608</v>
      </c>
      <c r="AK82" s="61" t="s">
        <v>1005</v>
      </c>
      <c r="AL82" s="61" t="s">
        <v>3609</v>
      </c>
      <c r="AM82" s="61" t="s">
        <v>11</v>
      </c>
      <c r="AN82" s="61" t="s">
        <v>11</v>
      </c>
      <c r="AO82" s="61" t="s">
        <v>11</v>
      </c>
      <c r="AP82" s="61" t="s">
        <v>11</v>
      </c>
      <c r="AQ82" s="61" t="s">
        <v>138</v>
      </c>
      <c r="AR82" s="62" t="s">
        <v>11</v>
      </c>
      <c r="AS82" s="61" t="s">
        <v>11</v>
      </c>
      <c r="AT82" s="61" t="s">
        <v>11</v>
      </c>
      <c r="AU82" s="61" t="s">
        <v>10</v>
      </c>
      <c r="AV82" s="61">
        <v>97</v>
      </c>
      <c r="AW82" s="61" t="s">
        <v>10</v>
      </c>
      <c r="AX82" s="62">
        <f>INDEX(Exposure_GWASs!S:S,MATCH(Kaitlin!AE82,Exposure_GWASs!C:C,0))</f>
        <v>97</v>
      </c>
      <c r="AY82" s="62"/>
      <c r="AZ82" s="61" t="s">
        <v>11</v>
      </c>
      <c r="BA82" s="62" t="s">
        <v>10</v>
      </c>
      <c r="BB82" s="61" t="s">
        <v>22</v>
      </c>
      <c r="BC82" s="62" t="s">
        <v>79</v>
      </c>
      <c r="BD82" s="62"/>
      <c r="BE82" s="62"/>
      <c r="BF82" s="62"/>
      <c r="BG82" s="62"/>
      <c r="BH82" s="62" t="s">
        <v>3610</v>
      </c>
      <c r="BI82" s="62" t="s">
        <v>1984</v>
      </c>
      <c r="BJ82" s="62" t="s">
        <v>3611</v>
      </c>
      <c r="BK82" s="62" t="s">
        <v>3612</v>
      </c>
      <c r="BL82" s="61" t="s">
        <v>11</v>
      </c>
      <c r="BM82" s="61" t="s">
        <v>11</v>
      </c>
      <c r="BN82" s="62" t="s">
        <v>3613</v>
      </c>
      <c r="BO82" s="62" t="s">
        <v>2549</v>
      </c>
      <c r="BP82" s="62" t="s">
        <v>3614</v>
      </c>
      <c r="BQ82" s="63" t="s">
        <v>1012</v>
      </c>
      <c r="BR82" s="62" t="s">
        <v>3615</v>
      </c>
      <c r="BS82" s="62"/>
      <c r="BT82" s="62" t="s">
        <v>3615</v>
      </c>
      <c r="BU82" s="62" t="s">
        <v>3615</v>
      </c>
      <c r="BV82" s="62" t="s">
        <v>3615</v>
      </c>
      <c r="BW82" s="62">
        <v>1.6348404E-2</v>
      </c>
      <c r="BX82" s="62" t="s">
        <v>1791</v>
      </c>
      <c r="BY82" s="62" t="s">
        <v>10</v>
      </c>
      <c r="BZ82" s="63" t="s">
        <v>3616</v>
      </c>
      <c r="CA82" s="62" t="s">
        <v>11</v>
      </c>
      <c r="CB82" s="62" t="s">
        <v>11</v>
      </c>
      <c r="CC82" s="62" t="s">
        <v>11</v>
      </c>
      <c r="CD82" s="63" t="s">
        <v>3617</v>
      </c>
      <c r="CE82" s="62"/>
      <c r="CF82" s="62"/>
      <c r="CG82" s="62"/>
      <c r="CH82" s="62"/>
    </row>
    <row r="83" spans="1:86" ht="13.5" customHeight="1">
      <c r="A83" s="62">
        <v>96</v>
      </c>
      <c r="B83" s="62" t="s">
        <v>282</v>
      </c>
      <c r="C83" s="62" t="s">
        <v>244</v>
      </c>
      <c r="D83" s="63" t="s">
        <v>3596</v>
      </c>
      <c r="E83" s="62">
        <v>2017</v>
      </c>
      <c r="F83" s="62" t="s">
        <v>3597</v>
      </c>
      <c r="G83" s="61" t="s">
        <v>3598</v>
      </c>
      <c r="H83" s="75" t="s">
        <v>3599</v>
      </c>
      <c r="I83" s="61" t="s">
        <v>3600</v>
      </c>
      <c r="J83" s="61" t="s">
        <v>3601</v>
      </c>
      <c r="K83" s="61" t="s">
        <v>3602</v>
      </c>
      <c r="L83" s="63" t="s">
        <v>3603</v>
      </c>
      <c r="M83" s="75" t="s">
        <v>3604</v>
      </c>
      <c r="N83" s="61" t="s">
        <v>12</v>
      </c>
      <c r="O83" s="63" t="s">
        <v>5879</v>
      </c>
      <c r="P83" s="63" t="s">
        <v>3621</v>
      </c>
      <c r="Q83" s="61" t="s">
        <v>5627</v>
      </c>
      <c r="R83" s="61" t="s">
        <v>3606</v>
      </c>
      <c r="S83" s="61" t="s">
        <v>123</v>
      </c>
      <c r="T83" s="61" t="s">
        <v>11</v>
      </c>
      <c r="U83" s="61" t="s">
        <v>140</v>
      </c>
      <c r="V83" s="61">
        <v>2170</v>
      </c>
      <c r="W83" s="61" t="s">
        <v>10</v>
      </c>
      <c r="X83" s="61">
        <v>3743</v>
      </c>
      <c r="Y83" s="61" t="s">
        <v>10</v>
      </c>
      <c r="Z83" s="61" t="s">
        <v>3607</v>
      </c>
      <c r="AA83" s="61" t="s">
        <v>1005</v>
      </c>
      <c r="AB83" s="61" t="s">
        <v>204</v>
      </c>
      <c r="AC83" s="76" t="s">
        <v>127</v>
      </c>
      <c r="AD83" s="76" t="s">
        <v>127</v>
      </c>
      <c r="AE83" s="61" t="s">
        <v>1060</v>
      </c>
      <c r="AF83" s="61" t="s">
        <v>3188</v>
      </c>
      <c r="AG83" s="61" t="s">
        <v>140</v>
      </c>
      <c r="AH83" s="61">
        <v>339224</v>
      </c>
      <c r="AI83" s="77">
        <f>INDEX(Exposure_GWASs!F:F,MATCH(Kaitlin!AE83,Exposure_GWASs!C:C,0))</f>
        <v>339224</v>
      </c>
      <c r="AJ83" s="61" t="s">
        <v>3608</v>
      </c>
      <c r="AK83" s="61" t="s">
        <v>1005</v>
      </c>
      <c r="AL83" s="61" t="s">
        <v>3609</v>
      </c>
      <c r="AM83" s="61" t="s">
        <v>11</v>
      </c>
      <c r="AN83" s="61" t="s">
        <v>11</v>
      </c>
      <c r="AO83" s="61" t="s">
        <v>11</v>
      </c>
      <c r="AP83" s="61" t="s">
        <v>11</v>
      </c>
      <c r="AQ83" s="61" t="s">
        <v>138</v>
      </c>
      <c r="AR83" s="62" t="s">
        <v>11</v>
      </c>
      <c r="AS83" s="61" t="s">
        <v>11</v>
      </c>
      <c r="AT83" s="61" t="s">
        <v>11</v>
      </c>
      <c r="AU83" s="61" t="s">
        <v>10</v>
      </c>
      <c r="AV83" s="61">
        <v>97</v>
      </c>
      <c r="AW83" s="61" t="s">
        <v>10</v>
      </c>
      <c r="AX83" s="62">
        <f>INDEX(Exposure_GWASs!S:S,MATCH(Kaitlin!AE83,Exposure_GWASs!C:C,0))</f>
        <v>97</v>
      </c>
      <c r="AY83" s="62"/>
      <c r="AZ83" s="61" t="s">
        <v>11</v>
      </c>
      <c r="BA83" s="62" t="s">
        <v>10</v>
      </c>
      <c r="BB83" s="61" t="s">
        <v>22</v>
      </c>
      <c r="BC83" s="62" t="s">
        <v>79</v>
      </c>
      <c r="BD83" s="62"/>
      <c r="BE83" s="62"/>
      <c r="BF83" s="62"/>
      <c r="BG83" s="62"/>
      <c r="BH83" s="62" t="s">
        <v>3610</v>
      </c>
      <c r="BI83" s="62" t="s">
        <v>1984</v>
      </c>
      <c r="BJ83" s="62" t="s">
        <v>3611</v>
      </c>
      <c r="BK83" s="62" t="s">
        <v>3612</v>
      </c>
      <c r="BL83" s="61" t="s">
        <v>11</v>
      </c>
      <c r="BM83" s="61" t="s">
        <v>11</v>
      </c>
      <c r="BN83" s="62" t="s">
        <v>3613</v>
      </c>
      <c r="BO83" s="62" t="s">
        <v>2549</v>
      </c>
      <c r="BP83" s="62" t="s">
        <v>3614</v>
      </c>
      <c r="BQ83" s="63" t="s">
        <v>1012</v>
      </c>
      <c r="BR83" s="62" t="s">
        <v>3615</v>
      </c>
      <c r="BS83" s="62"/>
      <c r="BT83" s="62" t="s">
        <v>3615</v>
      </c>
      <c r="BU83" s="62" t="s">
        <v>3615</v>
      </c>
      <c r="BV83" s="62" t="s">
        <v>3615</v>
      </c>
      <c r="BW83" s="62">
        <v>1.8525112999999999E-2</v>
      </c>
      <c r="BX83" s="62" t="s">
        <v>1791</v>
      </c>
      <c r="BY83" s="62" t="s">
        <v>10</v>
      </c>
      <c r="BZ83" s="63" t="s">
        <v>3616</v>
      </c>
      <c r="CA83" s="62" t="s">
        <v>11</v>
      </c>
      <c r="CB83" s="62" t="s">
        <v>11</v>
      </c>
      <c r="CC83" s="62" t="s">
        <v>11</v>
      </c>
      <c r="CD83" s="63" t="s">
        <v>3617</v>
      </c>
      <c r="CE83" s="62"/>
      <c r="CF83" s="62"/>
      <c r="CG83" s="62"/>
      <c r="CH83" s="62"/>
    </row>
    <row r="84" spans="1:86" ht="13.5" customHeight="1">
      <c r="A84" s="62">
        <v>96</v>
      </c>
      <c r="B84" s="62" t="s">
        <v>282</v>
      </c>
      <c r="C84" s="62" t="s">
        <v>244</v>
      </c>
      <c r="D84" s="63" t="s">
        <v>3596</v>
      </c>
      <c r="E84" s="62">
        <v>2017</v>
      </c>
      <c r="F84" s="62" t="s">
        <v>3597</v>
      </c>
      <c r="G84" s="61" t="s">
        <v>3598</v>
      </c>
      <c r="H84" s="75" t="s">
        <v>3599</v>
      </c>
      <c r="I84" s="61" t="s">
        <v>3600</v>
      </c>
      <c r="J84" s="61" t="s">
        <v>3601</v>
      </c>
      <c r="K84" s="61" t="s">
        <v>3602</v>
      </c>
      <c r="L84" s="63" t="s">
        <v>3603</v>
      </c>
      <c r="M84" s="75" t="s">
        <v>3604</v>
      </c>
      <c r="N84" s="61" t="s">
        <v>12</v>
      </c>
      <c r="O84" s="63" t="s">
        <v>5879</v>
      </c>
      <c r="P84" s="63" t="s">
        <v>3622</v>
      </c>
      <c r="Q84" s="61" t="s">
        <v>5627</v>
      </c>
      <c r="R84" s="61" t="s">
        <v>3606</v>
      </c>
      <c r="S84" s="61" t="s">
        <v>123</v>
      </c>
      <c r="T84" s="61" t="s">
        <v>11</v>
      </c>
      <c r="U84" s="61" t="s">
        <v>140</v>
      </c>
      <c r="V84" s="61">
        <v>2170</v>
      </c>
      <c r="W84" s="61" t="s">
        <v>10</v>
      </c>
      <c r="X84" s="61">
        <v>3743</v>
      </c>
      <c r="Y84" s="61" t="s">
        <v>10</v>
      </c>
      <c r="Z84" s="61" t="s">
        <v>3607</v>
      </c>
      <c r="AA84" s="61" t="s">
        <v>1005</v>
      </c>
      <c r="AB84" s="61" t="s">
        <v>204</v>
      </c>
      <c r="AC84" s="76" t="s">
        <v>127</v>
      </c>
      <c r="AD84" s="76" t="s">
        <v>127</v>
      </c>
      <c r="AE84" s="61" t="s">
        <v>1060</v>
      </c>
      <c r="AF84" s="61" t="s">
        <v>3188</v>
      </c>
      <c r="AG84" s="61" t="s">
        <v>140</v>
      </c>
      <c r="AH84" s="61">
        <v>339224</v>
      </c>
      <c r="AI84" s="77">
        <f>INDEX(Exposure_GWASs!F:F,MATCH(Kaitlin!AE84,Exposure_GWASs!C:C,0))</f>
        <v>339224</v>
      </c>
      <c r="AJ84" s="61" t="s">
        <v>3608</v>
      </c>
      <c r="AK84" s="61" t="s">
        <v>1005</v>
      </c>
      <c r="AL84" s="61" t="s">
        <v>3609</v>
      </c>
      <c r="AM84" s="61" t="s">
        <v>11</v>
      </c>
      <c r="AN84" s="61" t="s">
        <v>11</v>
      </c>
      <c r="AO84" s="61" t="s">
        <v>11</v>
      </c>
      <c r="AP84" s="61" t="s">
        <v>11</v>
      </c>
      <c r="AQ84" s="61" t="s">
        <v>138</v>
      </c>
      <c r="AR84" s="62" t="s">
        <v>11</v>
      </c>
      <c r="AS84" s="61" t="s">
        <v>11</v>
      </c>
      <c r="AT84" s="61" t="s">
        <v>11</v>
      </c>
      <c r="AU84" s="61" t="s">
        <v>10</v>
      </c>
      <c r="AV84" s="61">
        <v>97</v>
      </c>
      <c r="AW84" s="61" t="s">
        <v>10</v>
      </c>
      <c r="AX84" s="62">
        <f>INDEX(Exposure_GWASs!S:S,MATCH(Kaitlin!AE84,Exposure_GWASs!C:C,0))</f>
        <v>97</v>
      </c>
      <c r="AY84" s="62"/>
      <c r="AZ84" s="61" t="s">
        <v>11</v>
      </c>
      <c r="BA84" s="62" t="s">
        <v>10</v>
      </c>
      <c r="BB84" s="61" t="s">
        <v>22</v>
      </c>
      <c r="BC84" s="62" t="s">
        <v>79</v>
      </c>
      <c r="BD84" s="62"/>
      <c r="BE84" s="62"/>
      <c r="BF84" s="62"/>
      <c r="BG84" s="62"/>
      <c r="BH84" s="62" t="s">
        <v>3610</v>
      </c>
      <c r="BI84" s="62" t="s">
        <v>1984</v>
      </c>
      <c r="BJ84" s="62" t="s">
        <v>3611</v>
      </c>
      <c r="BK84" s="62" t="s">
        <v>3612</v>
      </c>
      <c r="BL84" s="61" t="s">
        <v>11</v>
      </c>
      <c r="BM84" s="61" t="s">
        <v>11</v>
      </c>
      <c r="BN84" s="62" t="s">
        <v>3613</v>
      </c>
      <c r="BO84" s="62" t="s">
        <v>2549</v>
      </c>
      <c r="BP84" s="62" t="s">
        <v>3614</v>
      </c>
      <c r="BQ84" s="63" t="s">
        <v>1012</v>
      </c>
      <c r="BR84" s="62" t="s">
        <v>3615</v>
      </c>
      <c r="BS84" s="62"/>
      <c r="BT84" s="62" t="s">
        <v>3615</v>
      </c>
      <c r="BU84" s="62" t="s">
        <v>3615</v>
      </c>
      <c r="BV84" s="62" t="s">
        <v>3615</v>
      </c>
      <c r="BW84" s="62">
        <v>2.2883301000000002E-2</v>
      </c>
      <c r="BX84" s="62" t="s">
        <v>1791</v>
      </c>
      <c r="BY84" s="62" t="s">
        <v>10</v>
      </c>
      <c r="BZ84" s="63" t="s">
        <v>3616</v>
      </c>
      <c r="CA84" s="62" t="s">
        <v>11</v>
      </c>
      <c r="CB84" s="62" t="s">
        <v>11</v>
      </c>
      <c r="CC84" s="62" t="s">
        <v>11</v>
      </c>
      <c r="CD84" s="63" t="s">
        <v>3617</v>
      </c>
      <c r="CE84" s="62"/>
      <c r="CF84" s="62"/>
      <c r="CG84" s="62"/>
      <c r="CH84" s="62"/>
    </row>
    <row r="85" spans="1:86" ht="13.5" customHeight="1">
      <c r="A85" s="62">
        <v>96</v>
      </c>
      <c r="B85" s="62" t="s">
        <v>282</v>
      </c>
      <c r="C85" s="62" t="s">
        <v>244</v>
      </c>
      <c r="D85" s="63" t="s">
        <v>3596</v>
      </c>
      <c r="E85" s="62">
        <v>2017</v>
      </c>
      <c r="F85" s="62" t="s">
        <v>3597</v>
      </c>
      <c r="G85" s="61" t="s">
        <v>3598</v>
      </c>
      <c r="H85" s="75" t="s">
        <v>3599</v>
      </c>
      <c r="I85" s="61" t="s">
        <v>3600</v>
      </c>
      <c r="J85" s="61" t="s">
        <v>3601</v>
      </c>
      <c r="K85" s="61" t="s">
        <v>3602</v>
      </c>
      <c r="L85" s="63" t="s">
        <v>3603</v>
      </c>
      <c r="M85" s="75" t="s">
        <v>3604</v>
      </c>
      <c r="N85" s="61" t="s">
        <v>12</v>
      </c>
      <c r="O85" s="63" t="s">
        <v>5879</v>
      </c>
      <c r="P85" s="63" t="s">
        <v>3623</v>
      </c>
      <c r="Q85" s="61" t="s">
        <v>5627</v>
      </c>
      <c r="R85" s="61" t="s">
        <v>3606</v>
      </c>
      <c r="S85" s="61" t="s">
        <v>123</v>
      </c>
      <c r="T85" s="61" t="s">
        <v>11</v>
      </c>
      <c r="U85" s="61" t="s">
        <v>140</v>
      </c>
      <c r="V85" s="61">
        <v>2170</v>
      </c>
      <c r="W85" s="61" t="s">
        <v>10</v>
      </c>
      <c r="X85" s="61">
        <v>3743</v>
      </c>
      <c r="Y85" s="61" t="s">
        <v>10</v>
      </c>
      <c r="Z85" s="61" t="s">
        <v>3607</v>
      </c>
      <c r="AA85" s="61" t="s">
        <v>1005</v>
      </c>
      <c r="AB85" s="61" t="s">
        <v>204</v>
      </c>
      <c r="AC85" s="76" t="s">
        <v>127</v>
      </c>
      <c r="AD85" s="76" t="s">
        <v>127</v>
      </c>
      <c r="AE85" s="61" t="s">
        <v>1060</v>
      </c>
      <c r="AF85" s="61" t="s">
        <v>3188</v>
      </c>
      <c r="AG85" s="61" t="s">
        <v>140</v>
      </c>
      <c r="AH85" s="61">
        <v>339224</v>
      </c>
      <c r="AI85" s="77">
        <f>INDEX(Exposure_GWASs!F:F,MATCH(Kaitlin!AE85,Exposure_GWASs!C:C,0))</f>
        <v>339224</v>
      </c>
      <c r="AJ85" s="61" t="s">
        <v>3608</v>
      </c>
      <c r="AK85" s="61" t="s">
        <v>1005</v>
      </c>
      <c r="AL85" s="61" t="s">
        <v>3609</v>
      </c>
      <c r="AM85" s="61" t="s">
        <v>11</v>
      </c>
      <c r="AN85" s="61" t="s">
        <v>11</v>
      </c>
      <c r="AO85" s="61" t="s">
        <v>11</v>
      </c>
      <c r="AP85" s="61" t="s">
        <v>11</v>
      </c>
      <c r="AQ85" s="61" t="s">
        <v>138</v>
      </c>
      <c r="AR85" s="62" t="s">
        <v>11</v>
      </c>
      <c r="AS85" s="61" t="s">
        <v>11</v>
      </c>
      <c r="AT85" s="61" t="s">
        <v>11</v>
      </c>
      <c r="AU85" s="61" t="s">
        <v>10</v>
      </c>
      <c r="AV85" s="61">
        <v>97</v>
      </c>
      <c r="AW85" s="61" t="s">
        <v>10</v>
      </c>
      <c r="AX85" s="62">
        <f>INDEX(Exposure_GWASs!S:S,MATCH(Kaitlin!AE85,Exposure_GWASs!C:C,0))</f>
        <v>97</v>
      </c>
      <c r="AY85" s="62"/>
      <c r="AZ85" s="61" t="s">
        <v>11</v>
      </c>
      <c r="BA85" s="62" t="s">
        <v>10</v>
      </c>
      <c r="BB85" s="61" t="s">
        <v>22</v>
      </c>
      <c r="BC85" s="62" t="s">
        <v>79</v>
      </c>
      <c r="BD85" s="62"/>
      <c r="BE85" s="62"/>
      <c r="BF85" s="62"/>
      <c r="BG85" s="62"/>
      <c r="BH85" s="62" t="s">
        <v>3610</v>
      </c>
      <c r="BI85" s="62" t="s">
        <v>1984</v>
      </c>
      <c r="BJ85" s="62" t="s">
        <v>3611</v>
      </c>
      <c r="BK85" s="62" t="s">
        <v>3612</v>
      </c>
      <c r="BL85" s="61" t="s">
        <v>11</v>
      </c>
      <c r="BM85" s="61" t="s">
        <v>11</v>
      </c>
      <c r="BN85" s="62" t="s">
        <v>3613</v>
      </c>
      <c r="BO85" s="62" t="s">
        <v>2549</v>
      </c>
      <c r="BP85" s="62" t="s">
        <v>3614</v>
      </c>
      <c r="BQ85" s="63" t="s">
        <v>1012</v>
      </c>
      <c r="BR85" s="62" t="s">
        <v>3615</v>
      </c>
      <c r="BS85" s="62"/>
      <c r="BT85" s="62" t="s">
        <v>3615</v>
      </c>
      <c r="BU85" s="62" t="s">
        <v>3615</v>
      </c>
      <c r="BV85" s="62" t="s">
        <v>3615</v>
      </c>
      <c r="BW85" s="62">
        <v>2.4906445999999999E-2</v>
      </c>
      <c r="BX85" s="62" t="s">
        <v>1791</v>
      </c>
      <c r="BY85" s="62" t="s">
        <v>10</v>
      </c>
      <c r="BZ85" s="63" t="s">
        <v>3616</v>
      </c>
      <c r="CA85" s="62" t="s">
        <v>11</v>
      </c>
      <c r="CB85" s="62" t="s">
        <v>11</v>
      </c>
      <c r="CC85" s="62" t="s">
        <v>11</v>
      </c>
      <c r="CD85" s="63" t="s">
        <v>3617</v>
      </c>
      <c r="CE85" s="62"/>
      <c r="CF85" s="62"/>
      <c r="CG85" s="62"/>
      <c r="CH85" s="62"/>
    </row>
    <row r="86" spans="1:86" ht="13.5" customHeight="1">
      <c r="A86" s="62">
        <v>96</v>
      </c>
      <c r="B86" s="62" t="s">
        <v>282</v>
      </c>
      <c r="C86" s="62" t="s">
        <v>244</v>
      </c>
      <c r="D86" s="63" t="s">
        <v>3596</v>
      </c>
      <c r="E86" s="62">
        <v>2017</v>
      </c>
      <c r="F86" s="62" t="s">
        <v>3597</v>
      </c>
      <c r="G86" s="61" t="s">
        <v>3598</v>
      </c>
      <c r="H86" s="75" t="s">
        <v>3599</v>
      </c>
      <c r="I86" s="61" t="s">
        <v>3600</v>
      </c>
      <c r="J86" s="61" t="s">
        <v>3601</v>
      </c>
      <c r="K86" s="61" t="s">
        <v>3602</v>
      </c>
      <c r="L86" s="63" t="s">
        <v>3603</v>
      </c>
      <c r="M86" s="75" t="s">
        <v>3604</v>
      </c>
      <c r="N86" s="61" t="s">
        <v>12</v>
      </c>
      <c r="O86" s="63" t="s">
        <v>5879</v>
      </c>
      <c r="P86" s="63" t="s">
        <v>3624</v>
      </c>
      <c r="Q86" s="61" t="s">
        <v>5627</v>
      </c>
      <c r="R86" s="61" t="s">
        <v>3606</v>
      </c>
      <c r="S86" s="61" t="s">
        <v>123</v>
      </c>
      <c r="T86" s="61" t="s">
        <v>11</v>
      </c>
      <c r="U86" s="61" t="s">
        <v>140</v>
      </c>
      <c r="V86" s="61">
        <v>2170</v>
      </c>
      <c r="W86" s="61" t="s">
        <v>10</v>
      </c>
      <c r="X86" s="61">
        <v>3743</v>
      </c>
      <c r="Y86" s="61" t="s">
        <v>10</v>
      </c>
      <c r="Z86" s="61" t="s">
        <v>3607</v>
      </c>
      <c r="AA86" s="61" t="s">
        <v>1005</v>
      </c>
      <c r="AB86" s="61" t="s">
        <v>204</v>
      </c>
      <c r="AC86" s="76" t="s">
        <v>127</v>
      </c>
      <c r="AD86" s="76" t="s">
        <v>127</v>
      </c>
      <c r="AE86" s="61" t="s">
        <v>1060</v>
      </c>
      <c r="AF86" s="61" t="s">
        <v>3188</v>
      </c>
      <c r="AG86" s="61" t="s">
        <v>140</v>
      </c>
      <c r="AH86" s="61">
        <v>339224</v>
      </c>
      <c r="AI86" s="77">
        <f>INDEX(Exposure_GWASs!F:F,MATCH(Kaitlin!AE86,Exposure_GWASs!C:C,0))</f>
        <v>339224</v>
      </c>
      <c r="AJ86" s="61" t="s">
        <v>3608</v>
      </c>
      <c r="AK86" s="61" t="s">
        <v>1005</v>
      </c>
      <c r="AL86" s="61" t="s">
        <v>3609</v>
      </c>
      <c r="AM86" s="61" t="s">
        <v>11</v>
      </c>
      <c r="AN86" s="61" t="s">
        <v>11</v>
      </c>
      <c r="AO86" s="61" t="s">
        <v>11</v>
      </c>
      <c r="AP86" s="61" t="s">
        <v>11</v>
      </c>
      <c r="AQ86" s="61" t="s">
        <v>138</v>
      </c>
      <c r="AR86" s="62" t="s">
        <v>11</v>
      </c>
      <c r="AS86" s="61" t="s">
        <v>11</v>
      </c>
      <c r="AT86" s="61" t="s">
        <v>11</v>
      </c>
      <c r="AU86" s="61" t="s">
        <v>10</v>
      </c>
      <c r="AV86" s="61">
        <v>97</v>
      </c>
      <c r="AW86" s="61" t="s">
        <v>10</v>
      </c>
      <c r="AX86" s="62">
        <f>INDEX(Exposure_GWASs!S:S,MATCH(Kaitlin!AE86,Exposure_GWASs!C:C,0))</f>
        <v>97</v>
      </c>
      <c r="AY86" s="62"/>
      <c r="AZ86" s="61" t="s">
        <v>11</v>
      </c>
      <c r="BA86" s="62" t="s">
        <v>10</v>
      </c>
      <c r="BB86" s="61" t="s">
        <v>22</v>
      </c>
      <c r="BC86" s="62" t="s">
        <v>79</v>
      </c>
      <c r="BD86" s="62"/>
      <c r="BE86" s="62"/>
      <c r="BF86" s="62"/>
      <c r="BG86" s="62"/>
      <c r="BH86" s="62" t="s">
        <v>3610</v>
      </c>
      <c r="BI86" s="62" t="s">
        <v>1984</v>
      </c>
      <c r="BJ86" s="62" t="s">
        <v>3611</v>
      </c>
      <c r="BK86" s="62" t="s">
        <v>3612</v>
      </c>
      <c r="BL86" s="61" t="s">
        <v>11</v>
      </c>
      <c r="BM86" s="61" t="s">
        <v>11</v>
      </c>
      <c r="BN86" s="62" t="s">
        <v>3613</v>
      </c>
      <c r="BO86" s="62" t="s">
        <v>2549</v>
      </c>
      <c r="BP86" s="62" t="s">
        <v>3614</v>
      </c>
      <c r="BQ86" s="63" t="s">
        <v>1012</v>
      </c>
      <c r="BR86" s="62" t="s">
        <v>3615</v>
      </c>
      <c r="BS86" s="62"/>
      <c r="BT86" s="62" t="s">
        <v>3615</v>
      </c>
      <c r="BU86" s="62" t="s">
        <v>3615</v>
      </c>
      <c r="BV86" s="62" t="s">
        <v>3615</v>
      </c>
      <c r="BW86" s="62">
        <v>2.7764051000000001E-2</v>
      </c>
      <c r="BX86" s="62" t="s">
        <v>1791</v>
      </c>
      <c r="BY86" s="62" t="s">
        <v>10</v>
      </c>
      <c r="BZ86" s="63" t="s">
        <v>3616</v>
      </c>
      <c r="CA86" s="62" t="s">
        <v>11</v>
      </c>
      <c r="CB86" s="62" t="s">
        <v>11</v>
      </c>
      <c r="CC86" s="62" t="s">
        <v>11</v>
      </c>
      <c r="CD86" s="63" t="s">
        <v>3617</v>
      </c>
      <c r="CE86" s="62"/>
      <c r="CF86" s="62"/>
      <c r="CG86" s="62"/>
      <c r="CH86" s="62"/>
    </row>
    <row r="87" spans="1:86" ht="13.5" customHeight="1">
      <c r="A87" s="62">
        <v>96</v>
      </c>
      <c r="B87" s="62" t="s">
        <v>282</v>
      </c>
      <c r="C87" s="62" t="s">
        <v>244</v>
      </c>
      <c r="D87" s="63" t="s">
        <v>3596</v>
      </c>
      <c r="E87" s="62">
        <v>2017</v>
      </c>
      <c r="F87" s="62" t="s">
        <v>3597</v>
      </c>
      <c r="G87" s="61" t="s">
        <v>3598</v>
      </c>
      <c r="H87" s="75" t="s">
        <v>3599</v>
      </c>
      <c r="I87" s="61" t="s">
        <v>3600</v>
      </c>
      <c r="J87" s="61" t="s">
        <v>3601</v>
      </c>
      <c r="K87" s="61" t="s">
        <v>3602</v>
      </c>
      <c r="L87" s="63" t="s">
        <v>3603</v>
      </c>
      <c r="M87" s="75" t="s">
        <v>3604</v>
      </c>
      <c r="N87" s="61" t="s">
        <v>12</v>
      </c>
      <c r="O87" s="63" t="s">
        <v>5879</v>
      </c>
      <c r="P87" s="63" t="s">
        <v>3625</v>
      </c>
      <c r="Q87" s="61" t="s">
        <v>5627</v>
      </c>
      <c r="R87" s="61" t="s">
        <v>3606</v>
      </c>
      <c r="S87" s="61" t="s">
        <v>123</v>
      </c>
      <c r="T87" s="61" t="s">
        <v>11</v>
      </c>
      <c r="U87" s="61" t="s">
        <v>140</v>
      </c>
      <c r="V87" s="61">
        <v>2170</v>
      </c>
      <c r="W87" s="61" t="s">
        <v>10</v>
      </c>
      <c r="X87" s="61">
        <v>3743</v>
      </c>
      <c r="Y87" s="61" t="s">
        <v>10</v>
      </c>
      <c r="Z87" s="61" t="s">
        <v>3607</v>
      </c>
      <c r="AA87" s="61" t="s">
        <v>1005</v>
      </c>
      <c r="AB87" s="61" t="s">
        <v>204</v>
      </c>
      <c r="AC87" s="76" t="s">
        <v>127</v>
      </c>
      <c r="AD87" s="76" t="s">
        <v>127</v>
      </c>
      <c r="AE87" s="61" t="s">
        <v>1060</v>
      </c>
      <c r="AF87" s="61" t="s">
        <v>3188</v>
      </c>
      <c r="AG87" s="61" t="s">
        <v>140</v>
      </c>
      <c r="AH87" s="61">
        <v>339224</v>
      </c>
      <c r="AI87" s="77">
        <f>INDEX(Exposure_GWASs!F:F,MATCH(Kaitlin!AE87,Exposure_GWASs!C:C,0))</f>
        <v>339224</v>
      </c>
      <c r="AJ87" s="61" t="s">
        <v>3608</v>
      </c>
      <c r="AK87" s="61" t="s">
        <v>1005</v>
      </c>
      <c r="AL87" s="61" t="s">
        <v>3609</v>
      </c>
      <c r="AM87" s="61" t="s">
        <v>11</v>
      </c>
      <c r="AN87" s="61" t="s">
        <v>11</v>
      </c>
      <c r="AO87" s="61" t="s">
        <v>11</v>
      </c>
      <c r="AP87" s="61" t="s">
        <v>11</v>
      </c>
      <c r="AQ87" s="61" t="s">
        <v>138</v>
      </c>
      <c r="AR87" s="62" t="s">
        <v>11</v>
      </c>
      <c r="AS87" s="61" t="s">
        <v>11</v>
      </c>
      <c r="AT87" s="61" t="s">
        <v>11</v>
      </c>
      <c r="AU87" s="61" t="s">
        <v>10</v>
      </c>
      <c r="AV87" s="61">
        <v>97</v>
      </c>
      <c r="AW87" s="61" t="s">
        <v>10</v>
      </c>
      <c r="AX87" s="62">
        <f>INDEX(Exposure_GWASs!S:S,MATCH(Kaitlin!AE87,Exposure_GWASs!C:C,0))</f>
        <v>97</v>
      </c>
      <c r="AY87" s="62"/>
      <c r="AZ87" s="61" t="s">
        <v>11</v>
      </c>
      <c r="BA87" s="62" t="s">
        <v>10</v>
      </c>
      <c r="BB87" s="61" t="s">
        <v>22</v>
      </c>
      <c r="BC87" s="62" t="s">
        <v>79</v>
      </c>
      <c r="BD87" s="62"/>
      <c r="BE87" s="62"/>
      <c r="BF87" s="62"/>
      <c r="BG87" s="62"/>
      <c r="BH87" s="62" t="s">
        <v>3610</v>
      </c>
      <c r="BI87" s="62" t="s">
        <v>1984</v>
      </c>
      <c r="BJ87" s="62" t="s">
        <v>3611</v>
      </c>
      <c r="BK87" s="62" t="s">
        <v>3612</v>
      </c>
      <c r="BL87" s="61" t="s">
        <v>11</v>
      </c>
      <c r="BM87" s="61" t="s">
        <v>11</v>
      </c>
      <c r="BN87" s="62" t="s">
        <v>3613</v>
      </c>
      <c r="BO87" s="62" t="s">
        <v>2549</v>
      </c>
      <c r="BP87" s="62" t="s">
        <v>3614</v>
      </c>
      <c r="BQ87" s="63" t="s">
        <v>1012</v>
      </c>
      <c r="BR87" s="62" t="s">
        <v>3615</v>
      </c>
      <c r="BS87" s="62"/>
      <c r="BT87" s="62" t="s">
        <v>3615</v>
      </c>
      <c r="BU87" s="62" t="s">
        <v>3615</v>
      </c>
      <c r="BV87" s="62" t="s">
        <v>3615</v>
      </c>
      <c r="BW87" s="62">
        <v>2.9788868999999999E-2</v>
      </c>
      <c r="BX87" s="62" t="s">
        <v>1791</v>
      </c>
      <c r="BY87" s="62" t="s">
        <v>10</v>
      </c>
      <c r="BZ87" s="63" t="s">
        <v>3616</v>
      </c>
      <c r="CA87" s="62" t="s">
        <v>11</v>
      </c>
      <c r="CB87" s="62" t="s">
        <v>11</v>
      </c>
      <c r="CC87" s="62" t="s">
        <v>11</v>
      </c>
      <c r="CD87" s="63" t="s">
        <v>3617</v>
      </c>
      <c r="CE87" s="62"/>
      <c r="CF87" s="62"/>
      <c r="CG87" s="62"/>
      <c r="CH87" s="62"/>
    </row>
    <row r="88" spans="1:86" ht="13.5" customHeight="1">
      <c r="A88" s="62">
        <v>96</v>
      </c>
      <c r="B88" s="62" t="s">
        <v>282</v>
      </c>
      <c r="C88" s="62" t="s">
        <v>244</v>
      </c>
      <c r="D88" s="63" t="s">
        <v>3596</v>
      </c>
      <c r="E88" s="62">
        <v>2017</v>
      </c>
      <c r="F88" s="62" t="s">
        <v>3597</v>
      </c>
      <c r="G88" s="61" t="s">
        <v>3598</v>
      </c>
      <c r="H88" s="75" t="s">
        <v>3599</v>
      </c>
      <c r="I88" s="61" t="s">
        <v>3600</v>
      </c>
      <c r="J88" s="61" t="s">
        <v>3601</v>
      </c>
      <c r="K88" s="61" t="s">
        <v>3602</v>
      </c>
      <c r="L88" s="63" t="s">
        <v>3603</v>
      </c>
      <c r="M88" s="75" t="s">
        <v>3604</v>
      </c>
      <c r="N88" s="61" t="s">
        <v>12</v>
      </c>
      <c r="O88" s="63" t="s">
        <v>5879</v>
      </c>
      <c r="P88" s="63" t="s">
        <v>3626</v>
      </c>
      <c r="Q88" s="61" t="s">
        <v>5627</v>
      </c>
      <c r="R88" s="61" t="s">
        <v>3606</v>
      </c>
      <c r="S88" s="61" t="s">
        <v>123</v>
      </c>
      <c r="T88" s="61" t="s">
        <v>11</v>
      </c>
      <c r="U88" s="61" t="s">
        <v>140</v>
      </c>
      <c r="V88" s="61">
        <v>2170</v>
      </c>
      <c r="W88" s="61" t="s">
        <v>10</v>
      </c>
      <c r="X88" s="61">
        <v>3743</v>
      </c>
      <c r="Y88" s="61" t="s">
        <v>10</v>
      </c>
      <c r="Z88" s="61" t="s">
        <v>3607</v>
      </c>
      <c r="AA88" s="61" t="s">
        <v>1005</v>
      </c>
      <c r="AB88" s="61" t="s">
        <v>204</v>
      </c>
      <c r="AC88" s="76" t="s">
        <v>127</v>
      </c>
      <c r="AD88" s="76" t="s">
        <v>127</v>
      </c>
      <c r="AE88" s="61" t="s">
        <v>1060</v>
      </c>
      <c r="AF88" s="61" t="s">
        <v>3188</v>
      </c>
      <c r="AG88" s="61" t="s">
        <v>140</v>
      </c>
      <c r="AH88" s="61">
        <v>339224</v>
      </c>
      <c r="AI88" s="77">
        <f>INDEX(Exposure_GWASs!F:F,MATCH(Kaitlin!AE88,Exposure_GWASs!C:C,0))</f>
        <v>339224</v>
      </c>
      <c r="AJ88" s="61" t="s">
        <v>3608</v>
      </c>
      <c r="AK88" s="61" t="s">
        <v>1005</v>
      </c>
      <c r="AL88" s="61" t="s">
        <v>3609</v>
      </c>
      <c r="AM88" s="61" t="s">
        <v>11</v>
      </c>
      <c r="AN88" s="61" t="s">
        <v>11</v>
      </c>
      <c r="AO88" s="61" t="s">
        <v>11</v>
      </c>
      <c r="AP88" s="61" t="s">
        <v>11</v>
      </c>
      <c r="AQ88" s="61" t="s">
        <v>138</v>
      </c>
      <c r="AR88" s="62" t="s">
        <v>11</v>
      </c>
      <c r="AS88" s="61" t="s">
        <v>11</v>
      </c>
      <c r="AT88" s="61" t="s">
        <v>11</v>
      </c>
      <c r="AU88" s="61" t="s">
        <v>10</v>
      </c>
      <c r="AV88" s="61">
        <v>97</v>
      </c>
      <c r="AW88" s="61" t="s">
        <v>10</v>
      </c>
      <c r="AX88" s="62">
        <f>INDEX(Exposure_GWASs!S:S,MATCH(Kaitlin!AE88,Exposure_GWASs!C:C,0))</f>
        <v>97</v>
      </c>
      <c r="AY88" s="62"/>
      <c r="AZ88" s="61" t="s">
        <v>11</v>
      </c>
      <c r="BA88" s="62" t="s">
        <v>10</v>
      </c>
      <c r="BB88" s="61" t="s">
        <v>22</v>
      </c>
      <c r="BC88" s="62" t="s">
        <v>79</v>
      </c>
      <c r="BD88" s="62"/>
      <c r="BE88" s="62"/>
      <c r="BF88" s="62"/>
      <c r="BG88" s="62"/>
      <c r="BH88" s="62" t="s">
        <v>3610</v>
      </c>
      <c r="BI88" s="62" t="s">
        <v>1984</v>
      </c>
      <c r="BJ88" s="62" t="s">
        <v>3611</v>
      </c>
      <c r="BK88" s="62" t="s">
        <v>3612</v>
      </c>
      <c r="BL88" s="61" t="s">
        <v>11</v>
      </c>
      <c r="BM88" s="61" t="s">
        <v>11</v>
      </c>
      <c r="BN88" s="62" t="s">
        <v>3613</v>
      </c>
      <c r="BO88" s="62" t="s">
        <v>2549</v>
      </c>
      <c r="BP88" s="62" t="s">
        <v>3614</v>
      </c>
      <c r="BQ88" s="63" t="s">
        <v>1012</v>
      </c>
      <c r="BR88" s="62" t="s">
        <v>3615</v>
      </c>
      <c r="BS88" s="62"/>
      <c r="BT88" s="62" t="s">
        <v>3615</v>
      </c>
      <c r="BU88" s="62" t="s">
        <v>3615</v>
      </c>
      <c r="BV88" s="62" t="s">
        <v>3615</v>
      </c>
      <c r="BW88" s="62">
        <v>4.1843659999999998E-2</v>
      </c>
      <c r="BX88" s="62" t="s">
        <v>1791</v>
      </c>
      <c r="BY88" s="62" t="s">
        <v>10</v>
      </c>
      <c r="BZ88" s="63" t="s">
        <v>3616</v>
      </c>
      <c r="CA88" s="62" t="s">
        <v>11</v>
      </c>
      <c r="CB88" s="62" t="s">
        <v>11</v>
      </c>
      <c r="CC88" s="62" t="s">
        <v>11</v>
      </c>
      <c r="CD88" s="63" t="s">
        <v>3617</v>
      </c>
      <c r="CE88" s="62"/>
      <c r="CF88" s="62"/>
      <c r="CG88" s="62"/>
      <c r="CH88" s="62"/>
    </row>
    <row r="89" spans="1:86" ht="13.5" customHeight="1">
      <c r="A89" s="62">
        <v>96</v>
      </c>
      <c r="B89" s="62" t="s">
        <v>282</v>
      </c>
      <c r="C89" s="62" t="s">
        <v>244</v>
      </c>
      <c r="D89" s="63" t="s">
        <v>3596</v>
      </c>
      <c r="E89" s="62">
        <v>2017</v>
      </c>
      <c r="F89" s="62" t="s">
        <v>3597</v>
      </c>
      <c r="G89" s="61" t="s">
        <v>3598</v>
      </c>
      <c r="H89" s="75" t="s">
        <v>3599</v>
      </c>
      <c r="I89" s="61" t="s">
        <v>3600</v>
      </c>
      <c r="J89" s="61" t="s">
        <v>3601</v>
      </c>
      <c r="K89" s="61" t="s">
        <v>3602</v>
      </c>
      <c r="L89" s="63" t="s">
        <v>3603</v>
      </c>
      <c r="M89" s="75" t="s">
        <v>3604</v>
      </c>
      <c r="N89" s="61" t="s">
        <v>12</v>
      </c>
      <c r="O89" s="63" t="s">
        <v>5879</v>
      </c>
      <c r="P89" s="63" t="s">
        <v>3627</v>
      </c>
      <c r="Q89" s="61" t="s">
        <v>5627</v>
      </c>
      <c r="R89" s="61" t="s">
        <v>3606</v>
      </c>
      <c r="S89" s="61" t="s">
        <v>123</v>
      </c>
      <c r="T89" s="61" t="s">
        <v>11</v>
      </c>
      <c r="U89" s="61" t="s">
        <v>140</v>
      </c>
      <c r="V89" s="61">
        <v>2170</v>
      </c>
      <c r="W89" s="61" t="s">
        <v>10</v>
      </c>
      <c r="X89" s="61">
        <v>3743</v>
      </c>
      <c r="Y89" s="61" t="s">
        <v>10</v>
      </c>
      <c r="Z89" s="61" t="s">
        <v>3607</v>
      </c>
      <c r="AA89" s="61" t="s">
        <v>1005</v>
      </c>
      <c r="AB89" s="61" t="s">
        <v>204</v>
      </c>
      <c r="AC89" s="76" t="s">
        <v>127</v>
      </c>
      <c r="AD89" s="76" t="s">
        <v>127</v>
      </c>
      <c r="AE89" s="61" t="s">
        <v>1060</v>
      </c>
      <c r="AF89" s="61" t="s">
        <v>3188</v>
      </c>
      <c r="AG89" s="61" t="s">
        <v>140</v>
      </c>
      <c r="AH89" s="61">
        <v>339224</v>
      </c>
      <c r="AI89" s="77">
        <f>INDEX(Exposure_GWASs!F:F,MATCH(Kaitlin!AE89,Exposure_GWASs!C:C,0))</f>
        <v>339224</v>
      </c>
      <c r="AJ89" s="61" t="s">
        <v>3608</v>
      </c>
      <c r="AK89" s="61" t="s">
        <v>1005</v>
      </c>
      <c r="AL89" s="61" t="s">
        <v>3609</v>
      </c>
      <c r="AM89" s="61" t="s">
        <v>11</v>
      </c>
      <c r="AN89" s="61" t="s">
        <v>11</v>
      </c>
      <c r="AO89" s="61" t="s">
        <v>11</v>
      </c>
      <c r="AP89" s="61" t="s">
        <v>11</v>
      </c>
      <c r="AQ89" s="61" t="s">
        <v>138</v>
      </c>
      <c r="AR89" s="62" t="s">
        <v>11</v>
      </c>
      <c r="AS89" s="61" t="s">
        <v>11</v>
      </c>
      <c r="AT89" s="61" t="s">
        <v>11</v>
      </c>
      <c r="AU89" s="61" t="s">
        <v>10</v>
      </c>
      <c r="AV89" s="61">
        <v>97</v>
      </c>
      <c r="AW89" s="61" t="s">
        <v>10</v>
      </c>
      <c r="AX89" s="62">
        <f>INDEX(Exposure_GWASs!S:S,MATCH(Kaitlin!AE89,Exposure_GWASs!C:C,0))</f>
        <v>97</v>
      </c>
      <c r="AY89" s="62"/>
      <c r="AZ89" s="61" t="s">
        <v>11</v>
      </c>
      <c r="BA89" s="62" t="s">
        <v>10</v>
      </c>
      <c r="BB89" s="61" t="s">
        <v>22</v>
      </c>
      <c r="BC89" s="62" t="s">
        <v>79</v>
      </c>
      <c r="BD89" s="62"/>
      <c r="BE89" s="62"/>
      <c r="BF89" s="62"/>
      <c r="BG89" s="62"/>
      <c r="BH89" s="62" t="s">
        <v>3610</v>
      </c>
      <c r="BI89" s="62" t="s">
        <v>1984</v>
      </c>
      <c r="BJ89" s="62" t="s">
        <v>3611</v>
      </c>
      <c r="BK89" s="62" t="s">
        <v>3612</v>
      </c>
      <c r="BL89" s="61" t="s">
        <v>11</v>
      </c>
      <c r="BM89" s="61" t="s">
        <v>11</v>
      </c>
      <c r="BN89" s="62" t="s">
        <v>3613</v>
      </c>
      <c r="BO89" s="62" t="s">
        <v>2549</v>
      </c>
      <c r="BP89" s="62" t="s">
        <v>3614</v>
      </c>
      <c r="BQ89" s="63" t="s">
        <v>1012</v>
      </c>
      <c r="BR89" s="62" t="s">
        <v>3615</v>
      </c>
      <c r="BS89" s="62"/>
      <c r="BT89" s="62" t="s">
        <v>3615</v>
      </c>
      <c r="BU89" s="62" t="s">
        <v>3615</v>
      </c>
      <c r="BV89" s="62" t="s">
        <v>3615</v>
      </c>
      <c r="BW89" s="62">
        <v>4.3105260999999999E-2</v>
      </c>
      <c r="BX89" s="62" t="s">
        <v>1791</v>
      </c>
      <c r="BY89" s="62" t="s">
        <v>10</v>
      </c>
      <c r="BZ89" s="63" t="s">
        <v>3616</v>
      </c>
      <c r="CA89" s="62" t="s">
        <v>11</v>
      </c>
      <c r="CB89" s="62" t="s">
        <v>11</v>
      </c>
      <c r="CC89" s="62" t="s">
        <v>11</v>
      </c>
      <c r="CD89" s="63" t="s">
        <v>3617</v>
      </c>
      <c r="CE89" s="62"/>
      <c r="CF89" s="62"/>
      <c r="CG89" s="62"/>
      <c r="CH89" s="62"/>
    </row>
    <row r="90" spans="1:86" ht="13.5" customHeight="1">
      <c r="A90" s="62">
        <v>96</v>
      </c>
      <c r="B90" s="62" t="s">
        <v>282</v>
      </c>
      <c r="C90" s="62" t="s">
        <v>244</v>
      </c>
      <c r="D90" s="63" t="s">
        <v>3596</v>
      </c>
      <c r="E90" s="62">
        <v>2017</v>
      </c>
      <c r="F90" s="62" t="s">
        <v>3597</v>
      </c>
      <c r="G90" s="61" t="s">
        <v>3598</v>
      </c>
      <c r="H90" s="75" t="s">
        <v>3599</v>
      </c>
      <c r="I90" s="61" t="s">
        <v>3600</v>
      </c>
      <c r="J90" s="61" t="s">
        <v>3601</v>
      </c>
      <c r="K90" s="61" t="s">
        <v>3602</v>
      </c>
      <c r="L90" s="63" t="s">
        <v>3603</v>
      </c>
      <c r="M90" s="75" t="s">
        <v>3604</v>
      </c>
      <c r="N90" s="61" t="s">
        <v>12</v>
      </c>
      <c r="O90" s="63" t="s">
        <v>5879</v>
      </c>
      <c r="P90" s="63" t="s">
        <v>3628</v>
      </c>
      <c r="Q90" s="61" t="s">
        <v>5627</v>
      </c>
      <c r="R90" s="61" t="s">
        <v>3606</v>
      </c>
      <c r="S90" s="61" t="s">
        <v>123</v>
      </c>
      <c r="T90" s="61" t="s">
        <v>11</v>
      </c>
      <c r="U90" s="61" t="s">
        <v>140</v>
      </c>
      <c r="V90" s="61">
        <v>2170</v>
      </c>
      <c r="W90" s="61" t="s">
        <v>10</v>
      </c>
      <c r="X90" s="61">
        <v>3743</v>
      </c>
      <c r="Y90" s="61" t="s">
        <v>10</v>
      </c>
      <c r="Z90" s="61" t="s">
        <v>3607</v>
      </c>
      <c r="AA90" s="61" t="s">
        <v>1005</v>
      </c>
      <c r="AB90" s="61" t="s">
        <v>204</v>
      </c>
      <c r="AC90" s="76" t="s">
        <v>127</v>
      </c>
      <c r="AD90" s="76" t="s">
        <v>127</v>
      </c>
      <c r="AE90" s="61" t="s">
        <v>1060</v>
      </c>
      <c r="AF90" s="61" t="s">
        <v>3188</v>
      </c>
      <c r="AG90" s="61" t="s">
        <v>140</v>
      </c>
      <c r="AH90" s="61">
        <v>339224</v>
      </c>
      <c r="AI90" s="77">
        <f>INDEX(Exposure_GWASs!F:F,MATCH(Kaitlin!AE90,Exposure_GWASs!C:C,0))</f>
        <v>339224</v>
      </c>
      <c r="AJ90" s="61" t="s">
        <v>3608</v>
      </c>
      <c r="AK90" s="61" t="s">
        <v>1005</v>
      </c>
      <c r="AL90" s="61" t="s">
        <v>3609</v>
      </c>
      <c r="AM90" s="61" t="s">
        <v>11</v>
      </c>
      <c r="AN90" s="61" t="s">
        <v>11</v>
      </c>
      <c r="AO90" s="61" t="s">
        <v>11</v>
      </c>
      <c r="AP90" s="61" t="s">
        <v>11</v>
      </c>
      <c r="AQ90" s="61" t="s">
        <v>138</v>
      </c>
      <c r="AR90" s="62" t="s">
        <v>11</v>
      </c>
      <c r="AS90" s="61" t="s">
        <v>11</v>
      </c>
      <c r="AT90" s="61" t="s">
        <v>11</v>
      </c>
      <c r="AU90" s="61" t="s">
        <v>10</v>
      </c>
      <c r="AV90" s="61">
        <v>97</v>
      </c>
      <c r="AW90" s="61" t="s">
        <v>10</v>
      </c>
      <c r="AX90" s="62">
        <f>INDEX(Exposure_GWASs!S:S,MATCH(Kaitlin!AE90,Exposure_GWASs!C:C,0))</f>
        <v>97</v>
      </c>
      <c r="AY90" s="62"/>
      <c r="AZ90" s="61" t="s">
        <v>11</v>
      </c>
      <c r="BA90" s="62" t="s">
        <v>10</v>
      </c>
      <c r="BB90" s="61" t="s">
        <v>22</v>
      </c>
      <c r="BC90" s="62" t="s">
        <v>79</v>
      </c>
      <c r="BD90" s="62"/>
      <c r="BE90" s="62"/>
      <c r="BF90" s="62"/>
      <c r="BG90" s="62"/>
      <c r="BH90" s="62" t="s">
        <v>3610</v>
      </c>
      <c r="BI90" s="62" t="s">
        <v>1984</v>
      </c>
      <c r="BJ90" s="62" t="s">
        <v>3611</v>
      </c>
      <c r="BK90" s="62" t="s">
        <v>3612</v>
      </c>
      <c r="BL90" s="61" t="s">
        <v>11</v>
      </c>
      <c r="BM90" s="61" t="s">
        <v>11</v>
      </c>
      <c r="BN90" s="62" t="s">
        <v>3613</v>
      </c>
      <c r="BO90" s="62" t="s">
        <v>2549</v>
      </c>
      <c r="BP90" s="62" t="s">
        <v>3614</v>
      </c>
      <c r="BQ90" s="63" t="s">
        <v>1012</v>
      </c>
      <c r="BR90" s="62" t="s">
        <v>3615</v>
      </c>
      <c r="BS90" s="62"/>
      <c r="BT90" s="62" t="s">
        <v>3615</v>
      </c>
      <c r="BU90" s="62" t="s">
        <v>3615</v>
      </c>
      <c r="BV90" s="62" t="s">
        <v>3615</v>
      </c>
      <c r="BW90" s="62">
        <v>4.4893178999999998E-2</v>
      </c>
      <c r="BX90" s="62" t="s">
        <v>1791</v>
      </c>
      <c r="BY90" s="62" t="s">
        <v>10</v>
      </c>
      <c r="BZ90" s="63" t="s">
        <v>3616</v>
      </c>
      <c r="CA90" s="62" t="s">
        <v>11</v>
      </c>
      <c r="CB90" s="62" t="s">
        <v>11</v>
      </c>
      <c r="CC90" s="62" t="s">
        <v>11</v>
      </c>
      <c r="CD90" s="63" t="s">
        <v>3617</v>
      </c>
      <c r="CE90" s="62"/>
      <c r="CF90" s="62"/>
      <c r="CG90" s="62"/>
      <c r="CH90" s="62"/>
    </row>
    <row r="91" spans="1:86" ht="13.5" customHeight="1">
      <c r="A91" s="62">
        <v>96</v>
      </c>
      <c r="B91" s="62" t="s">
        <v>282</v>
      </c>
      <c r="C91" s="62" t="s">
        <v>244</v>
      </c>
      <c r="D91" s="63" t="s">
        <v>3596</v>
      </c>
      <c r="E91" s="62">
        <v>2017</v>
      </c>
      <c r="F91" s="62" t="s">
        <v>3597</v>
      </c>
      <c r="G91" s="61" t="s">
        <v>3598</v>
      </c>
      <c r="H91" s="75" t="s">
        <v>3599</v>
      </c>
      <c r="I91" s="61" t="s">
        <v>3600</v>
      </c>
      <c r="J91" s="61" t="s">
        <v>3601</v>
      </c>
      <c r="K91" s="61" t="s">
        <v>3602</v>
      </c>
      <c r="L91" s="63" t="s">
        <v>3603</v>
      </c>
      <c r="M91" s="75" t="s">
        <v>3604</v>
      </c>
      <c r="N91" s="61" t="s">
        <v>12</v>
      </c>
      <c r="O91" s="63" t="s">
        <v>5879</v>
      </c>
      <c r="P91" s="63" t="s">
        <v>3629</v>
      </c>
      <c r="Q91" s="61" t="s">
        <v>5627</v>
      </c>
      <c r="R91" s="61" t="s">
        <v>3606</v>
      </c>
      <c r="S91" s="61" t="s">
        <v>123</v>
      </c>
      <c r="T91" s="61" t="s">
        <v>11</v>
      </c>
      <c r="U91" s="61" t="s">
        <v>140</v>
      </c>
      <c r="V91" s="61">
        <v>2170</v>
      </c>
      <c r="W91" s="61" t="s">
        <v>10</v>
      </c>
      <c r="X91" s="61">
        <v>3743</v>
      </c>
      <c r="Y91" s="61" t="s">
        <v>10</v>
      </c>
      <c r="Z91" s="61" t="s">
        <v>3607</v>
      </c>
      <c r="AA91" s="61" t="s">
        <v>1005</v>
      </c>
      <c r="AB91" s="61" t="s">
        <v>204</v>
      </c>
      <c r="AC91" s="76" t="s">
        <v>127</v>
      </c>
      <c r="AD91" s="76" t="s">
        <v>127</v>
      </c>
      <c r="AE91" s="61" t="s">
        <v>1060</v>
      </c>
      <c r="AF91" s="61" t="s">
        <v>3188</v>
      </c>
      <c r="AG91" s="61" t="s">
        <v>140</v>
      </c>
      <c r="AH91" s="61">
        <v>339224</v>
      </c>
      <c r="AI91" s="77">
        <f>INDEX(Exposure_GWASs!F:F,MATCH(Kaitlin!AE91,Exposure_GWASs!C:C,0))</f>
        <v>339224</v>
      </c>
      <c r="AJ91" s="61" t="s">
        <v>3608</v>
      </c>
      <c r="AK91" s="61" t="s">
        <v>1005</v>
      </c>
      <c r="AL91" s="61" t="s">
        <v>3609</v>
      </c>
      <c r="AM91" s="61" t="s">
        <v>11</v>
      </c>
      <c r="AN91" s="61" t="s">
        <v>11</v>
      </c>
      <c r="AO91" s="61" t="s">
        <v>11</v>
      </c>
      <c r="AP91" s="61" t="s">
        <v>11</v>
      </c>
      <c r="AQ91" s="61" t="s">
        <v>138</v>
      </c>
      <c r="AR91" s="62" t="s">
        <v>11</v>
      </c>
      <c r="AS91" s="61" t="s">
        <v>11</v>
      </c>
      <c r="AT91" s="61" t="s">
        <v>11</v>
      </c>
      <c r="AU91" s="61" t="s">
        <v>10</v>
      </c>
      <c r="AV91" s="61">
        <v>97</v>
      </c>
      <c r="AW91" s="61" t="s">
        <v>10</v>
      </c>
      <c r="AX91" s="62">
        <f>INDEX(Exposure_GWASs!S:S,MATCH(Kaitlin!AE91,Exposure_GWASs!C:C,0))</f>
        <v>97</v>
      </c>
      <c r="AY91" s="62"/>
      <c r="AZ91" s="61" t="s">
        <v>11</v>
      </c>
      <c r="BA91" s="62" t="s">
        <v>10</v>
      </c>
      <c r="BB91" s="61" t="s">
        <v>22</v>
      </c>
      <c r="BC91" s="62" t="s">
        <v>79</v>
      </c>
      <c r="BD91" s="62"/>
      <c r="BE91" s="62"/>
      <c r="BF91" s="62"/>
      <c r="BG91" s="62"/>
      <c r="BH91" s="62" t="s">
        <v>3610</v>
      </c>
      <c r="BI91" s="62" t="s">
        <v>1984</v>
      </c>
      <c r="BJ91" s="62" t="s">
        <v>3611</v>
      </c>
      <c r="BK91" s="62" t="s">
        <v>3612</v>
      </c>
      <c r="BL91" s="61" t="s">
        <v>11</v>
      </c>
      <c r="BM91" s="61" t="s">
        <v>11</v>
      </c>
      <c r="BN91" s="62" t="s">
        <v>3613</v>
      </c>
      <c r="BO91" s="62" t="s">
        <v>2549</v>
      </c>
      <c r="BP91" s="62" t="s">
        <v>3614</v>
      </c>
      <c r="BQ91" s="63" t="s">
        <v>1012</v>
      </c>
      <c r="BR91" s="62" t="s">
        <v>3615</v>
      </c>
      <c r="BS91" s="62"/>
      <c r="BT91" s="62" t="s">
        <v>3615</v>
      </c>
      <c r="BU91" s="62" t="s">
        <v>3615</v>
      </c>
      <c r="BV91" s="62" t="s">
        <v>3615</v>
      </c>
      <c r="BW91" s="62">
        <v>4.7951451999999999E-2</v>
      </c>
      <c r="BX91" s="62" t="s">
        <v>1791</v>
      </c>
      <c r="BY91" s="62" t="s">
        <v>10</v>
      </c>
      <c r="BZ91" s="63" t="s">
        <v>3616</v>
      </c>
      <c r="CA91" s="62" t="s">
        <v>11</v>
      </c>
      <c r="CB91" s="62" t="s">
        <v>11</v>
      </c>
      <c r="CC91" s="62" t="s">
        <v>11</v>
      </c>
      <c r="CD91" s="63" t="s">
        <v>3617</v>
      </c>
      <c r="CE91" s="62"/>
      <c r="CF91" s="62"/>
      <c r="CG91" s="62"/>
      <c r="CH91" s="62"/>
    </row>
    <row r="92" spans="1:86" ht="13.5" customHeight="1">
      <c r="A92" s="62">
        <v>96</v>
      </c>
      <c r="B92" s="62" t="s">
        <v>282</v>
      </c>
      <c r="C92" s="62" t="s">
        <v>244</v>
      </c>
      <c r="D92" s="63" t="s">
        <v>3596</v>
      </c>
      <c r="E92" s="62">
        <v>2017</v>
      </c>
      <c r="F92" s="62" t="s">
        <v>3597</v>
      </c>
      <c r="G92" s="61" t="s">
        <v>3598</v>
      </c>
      <c r="H92" s="75" t="s">
        <v>3599</v>
      </c>
      <c r="I92" s="61" t="s">
        <v>3600</v>
      </c>
      <c r="J92" s="61" t="s">
        <v>3601</v>
      </c>
      <c r="K92" s="61" t="s">
        <v>3602</v>
      </c>
      <c r="L92" s="63" t="s">
        <v>3603</v>
      </c>
      <c r="M92" s="75" t="s">
        <v>3604</v>
      </c>
      <c r="N92" s="61" t="s">
        <v>12</v>
      </c>
      <c r="O92" s="63" t="s">
        <v>5879</v>
      </c>
      <c r="P92" s="63" t="s">
        <v>3630</v>
      </c>
      <c r="Q92" s="61" t="s">
        <v>5627</v>
      </c>
      <c r="R92" s="61" t="s">
        <v>3606</v>
      </c>
      <c r="S92" s="61" t="s">
        <v>123</v>
      </c>
      <c r="T92" s="61" t="s">
        <v>11</v>
      </c>
      <c r="U92" s="61" t="s">
        <v>140</v>
      </c>
      <c r="V92" s="61">
        <v>2170</v>
      </c>
      <c r="W92" s="61" t="s">
        <v>10</v>
      </c>
      <c r="X92" s="61">
        <v>3743</v>
      </c>
      <c r="Y92" s="61" t="s">
        <v>10</v>
      </c>
      <c r="Z92" s="61" t="s">
        <v>3607</v>
      </c>
      <c r="AA92" s="61" t="s">
        <v>1005</v>
      </c>
      <c r="AB92" s="61" t="s">
        <v>204</v>
      </c>
      <c r="AC92" s="76" t="s">
        <v>127</v>
      </c>
      <c r="AD92" s="76" t="s">
        <v>127</v>
      </c>
      <c r="AE92" s="61" t="s">
        <v>1060</v>
      </c>
      <c r="AF92" s="61" t="s">
        <v>3188</v>
      </c>
      <c r="AG92" s="61" t="s">
        <v>140</v>
      </c>
      <c r="AH92" s="61">
        <v>339224</v>
      </c>
      <c r="AI92" s="77">
        <f>INDEX(Exposure_GWASs!F:F,MATCH(Kaitlin!AE92,Exposure_GWASs!C:C,0))</f>
        <v>339224</v>
      </c>
      <c r="AJ92" s="61" t="s">
        <v>3608</v>
      </c>
      <c r="AK92" s="61" t="s">
        <v>1005</v>
      </c>
      <c r="AL92" s="61" t="s">
        <v>3609</v>
      </c>
      <c r="AM92" s="61" t="s">
        <v>11</v>
      </c>
      <c r="AN92" s="61" t="s">
        <v>11</v>
      </c>
      <c r="AO92" s="61" t="s">
        <v>11</v>
      </c>
      <c r="AP92" s="61" t="s">
        <v>11</v>
      </c>
      <c r="AQ92" s="61" t="s">
        <v>138</v>
      </c>
      <c r="AR92" s="62" t="s">
        <v>11</v>
      </c>
      <c r="AS92" s="61" t="s">
        <v>11</v>
      </c>
      <c r="AT92" s="61" t="s">
        <v>11</v>
      </c>
      <c r="AU92" s="61" t="s">
        <v>10</v>
      </c>
      <c r="AV92" s="61">
        <v>97</v>
      </c>
      <c r="AW92" s="61" t="s">
        <v>10</v>
      </c>
      <c r="AX92" s="62">
        <f>INDEX(Exposure_GWASs!S:S,MATCH(Kaitlin!AE92,Exposure_GWASs!C:C,0))</f>
        <v>97</v>
      </c>
      <c r="AY92" s="62"/>
      <c r="AZ92" s="61" t="s">
        <v>11</v>
      </c>
      <c r="BA92" s="62" t="s">
        <v>10</v>
      </c>
      <c r="BB92" s="61" t="s">
        <v>22</v>
      </c>
      <c r="BC92" s="62" t="s">
        <v>79</v>
      </c>
      <c r="BD92" s="62"/>
      <c r="BE92" s="62"/>
      <c r="BF92" s="62"/>
      <c r="BG92" s="62"/>
      <c r="BH92" s="62" t="s">
        <v>3610</v>
      </c>
      <c r="BI92" s="62" t="s">
        <v>1984</v>
      </c>
      <c r="BJ92" s="62" t="s">
        <v>3611</v>
      </c>
      <c r="BK92" s="62" t="s">
        <v>3612</v>
      </c>
      <c r="BL92" s="61" t="s">
        <v>11</v>
      </c>
      <c r="BM92" s="61" t="s">
        <v>11</v>
      </c>
      <c r="BN92" s="62" t="s">
        <v>3613</v>
      </c>
      <c r="BO92" s="62" t="s">
        <v>2549</v>
      </c>
      <c r="BP92" s="62" t="s">
        <v>3614</v>
      </c>
      <c r="BQ92" s="63" t="s">
        <v>1012</v>
      </c>
      <c r="BR92" s="62" t="s">
        <v>3615</v>
      </c>
      <c r="BS92" s="62"/>
      <c r="BT92" s="62" t="s">
        <v>3615</v>
      </c>
      <c r="BU92" s="62" t="s">
        <v>3615</v>
      </c>
      <c r="BV92" s="62" t="s">
        <v>3615</v>
      </c>
      <c r="BW92" s="62">
        <v>4.8243202999999998E-2</v>
      </c>
      <c r="BX92" s="62" t="s">
        <v>1791</v>
      </c>
      <c r="BY92" s="62" t="s">
        <v>10</v>
      </c>
      <c r="BZ92" s="63" t="s">
        <v>3616</v>
      </c>
      <c r="CA92" s="62" t="s">
        <v>11</v>
      </c>
      <c r="CB92" s="62" t="s">
        <v>11</v>
      </c>
      <c r="CC92" s="62" t="s">
        <v>11</v>
      </c>
      <c r="CD92" s="63" t="s">
        <v>3617</v>
      </c>
      <c r="CE92" s="62"/>
      <c r="CF92" s="62"/>
      <c r="CG92" s="62"/>
      <c r="CH92" s="62"/>
    </row>
    <row r="93" spans="1:86" ht="13.5" customHeight="1">
      <c r="A93" s="62">
        <v>96</v>
      </c>
      <c r="B93" s="62" t="s">
        <v>282</v>
      </c>
      <c r="C93" s="62" t="s">
        <v>244</v>
      </c>
      <c r="D93" s="63" t="s">
        <v>3596</v>
      </c>
      <c r="E93" s="62">
        <v>2017</v>
      </c>
      <c r="F93" s="62" t="s">
        <v>3597</v>
      </c>
      <c r="G93" s="61" t="s">
        <v>3598</v>
      </c>
      <c r="H93" s="75" t="s">
        <v>3599</v>
      </c>
      <c r="I93" s="61" t="s">
        <v>3600</v>
      </c>
      <c r="J93" s="61" t="s">
        <v>3601</v>
      </c>
      <c r="K93" s="61" t="s">
        <v>3602</v>
      </c>
      <c r="L93" s="63" t="s">
        <v>3603</v>
      </c>
      <c r="M93" s="75" t="s">
        <v>3604</v>
      </c>
      <c r="N93" s="61" t="s">
        <v>12</v>
      </c>
      <c r="O93" s="63" t="s">
        <v>5879</v>
      </c>
      <c r="P93" s="63" t="s">
        <v>3631</v>
      </c>
      <c r="Q93" s="61" t="s">
        <v>5627</v>
      </c>
      <c r="R93" s="61" t="s">
        <v>3606</v>
      </c>
      <c r="S93" s="61" t="s">
        <v>123</v>
      </c>
      <c r="T93" s="61" t="s">
        <v>11</v>
      </c>
      <c r="U93" s="61" t="s">
        <v>140</v>
      </c>
      <c r="V93" s="61">
        <v>2170</v>
      </c>
      <c r="W93" s="61" t="s">
        <v>10</v>
      </c>
      <c r="X93" s="61">
        <v>3743</v>
      </c>
      <c r="Y93" s="61" t="s">
        <v>10</v>
      </c>
      <c r="Z93" s="61" t="s">
        <v>3607</v>
      </c>
      <c r="AA93" s="61" t="s">
        <v>1005</v>
      </c>
      <c r="AB93" s="61" t="s">
        <v>204</v>
      </c>
      <c r="AC93" s="76" t="s">
        <v>127</v>
      </c>
      <c r="AD93" s="76" t="s">
        <v>127</v>
      </c>
      <c r="AE93" s="61" t="s">
        <v>1060</v>
      </c>
      <c r="AF93" s="61" t="s">
        <v>3188</v>
      </c>
      <c r="AG93" s="61" t="s">
        <v>140</v>
      </c>
      <c r="AH93" s="61">
        <v>339224</v>
      </c>
      <c r="AI93" s="77">
        <f>INDEX(Exposure_GWASs!F:F,MATCH(Kaitlin!AE93,Exposure_GWASs!C:C,0))</f>
        <v>339224</v>
      </c>
      <c r="AJ93" s="61" t="s">
        <v>3608</v>
      </c>
      <c r="AK93" s="61" t="s">
        <v>1005</v>
      </c>
      <c r="AL93" s="61" t="s">
        <v>3609</v>
      </c>
      <c r="AM93" s="61" t="s">
        <v>11</v>
      </c>
      <c r="AN93" s="61" t="s">
        <v>11</v>
      </c>
      <c r="AO93" s="61" t="s">
        <v>11</v>
      </c>
      <c r="AP93" s="61" t="s">
        <v>11</v>
      </c>
      <c r="AQ93" s="61" t="s">
        <v>138</v>
      </c>
      <c r="AR93" s="62" t="s">
        <v>11</v>
      </c>
      <c r="AS93" s="61" t="s">
        <v>11</v>
      </c>
      <c r="AT93" s="61" t="s">
        <v>11</v>
      </c>
      <c r="AU93" s="61" t="s">
        <v>10</v>
      </c>
      <c r="AV93" s="61">
        <v>97</v>
      </c>
      <c r="AW93" s="61" t="s">
        <v>10</v>
      </c>
      <c r="AX93" s="62">
        <f>INDEX(Exposure_GWASs!S:S,MATCH(Kaitlin!AE93,Exposure_GWASs!C:C,0))</f>
        <v>97</v>
      </c>
      <c r="AY93" s="62"/>
      <c r="AZ93" s="61" t="s">
        <v>11</v>
      </c>
      <c r="BA93" s="62" t="s">
        <v>10</v>
      </c>
      <c r="BB93" s="61" t="s">
        <v>22</v>
      </c>
      <c r="BC93" s="62" t="s">
        <v>79</v>
      </c>
      <c r="BD93" s="62"/>
      <c r="BE93" s="62"/>
      <c r="BF93" s="62"/>
      <c r="BG93" s="62"/>
      <c r="BH93" s="62" t="s">
        <v>3610</v>
      </c>
      <c r="BI93" s="62" t="s">
        <v>1984</v>
      </c>
      <c r="BJ93" s="62" t="s">
        <v>3611</v>
      </c>
      <c r="BK93" s="62" t="s">
        <v>3612</v>
      </c>
      <c r="BL93" s="61" t="s">
        <v>11</v>
      </c>
      <c r="BM93" s="61" t="s">
        <v>11</v>
      </c>
      <c r="BN93" s="62" t="s">
        <v>3613</v>
      </c>
      <c r="BO93" s="62" t="s">
        <v>2549</v>
      </c>
      <c r="BP93" s="62" t="s">
        <v>3614</v>
      </c>
      <c r="BQ93" s="63" t="s">
        <v>1012</v>
      </c>
      <c r="BR93" s="62" t="s">
        <v>3615</v>
      </c>
      <c r="BS93" s="62"/>
      <c r="BT93" s="62" t="s">
        <v>3615</v>
      </c>
      <c r="BU93" s="62" t="s">
        <v>3615</v>
      </c>
      <c r="BV93" s="62" t="s">
        <v>3615</v>
      </c>
      <c r="BW93" s="62">
        <v>4.8435915000000003E-2</v>
      </c>
      <c r="BX93" s="62" t="s">
        <v>1791</v>
      </c>
      <c r="BY93" s="62" t="s">
        <v>10</v>
      </c>
      <c r="BZ93" s="63" t="s">
        <v>3616</v>
      </c>
      <c r="CA93" s="62" t="s">
        <v>11</v>
      </c>
      <c r="CB93" s="62" t="s">
        <v>11</v>
      </c>
      <c r="CC93" s="62" t="s">
        <v>11</v>
      </c>
      <c r="CD93" s="63" t="s">
        <v>3617</v>
      </c>
      <c r="CE93" s="62"/>
      <c r="CF93" s="62"/>
      <c r="CG93" s="62"/>
      <c r="CH93" s="62"/>
    </row>
    <row r="94" spans="1:86" ht="13.5" customHeight="1">
      <c r="A94" s="62">
        <v>96</v>
      </c>
      <c r="B94" s="62" t="s">
        <v>282</v>
      </c>
      <c r="C94" s="62" t="s">
        <v>244</v>
      </c>
      <c r="D94" s="63" t="s">
        <v>3596</v>
      </c>
      <c r="E94" s="62">
        <v>2017</v>
      </c>
      <c r="F94" s="62" t="s">
        <v>3597</v>
      </c>
      <c r="G94" s="61" t="s">
        <v>3598</v>
      </c>
      <c r="H94" s="75" t="s">
        <v>3599</v>
      </c>
      <c r="I94" s="61" t="s">
        <v>3600</v>
      </c>
      <c r="J94" s="61" t="s">
        <v>3601</v>
      </c>
      <c r="K94" s="61" t="s">
        <v>3602</v>
      </c>
      <c r="L94" s="63" t="s">
        <v>3603</v>
      </c>
      <c r="M94" s="75" t="s">
        <v>3604</v>
      </c>
      <c r="N94" s="61" t="s">
        <v>12</v>
      </c>
      <c r="O94" s="63" t="s">
        <v>5879</v>
      </c>
      <c r="P94" s="63" t="s">
        <v>3632</v>
      </c>
      <c r="Q94" s="61" t="s">
        <v>5627</v>
      </c>
      <c r="R94" s="61" t="s">
        <v>3606</v>
      </c>
      <c r="S94" s="61" t="s">
        <v>123</v>
      </c>
      <c r="T94" s="61" t="s">
        <v>11</v>
      </c>
      <c r="U94" s="61" t="s">
        <v>140</v>
      </c>
      <c r="V94" s="61">
        <v>2170</v>
      </c>
      <c r="W94" s="61" t="s">
        <v>10</v>
      </c>
      <c r="X94" s="61">
        <v>3743</v>
      </c>
      <c r="Y94" s="61" t="s">
        <v>10</v>
      </c>
      <c r="Z94" s="61" t="s">
        <v>3607</v>
      </c>
      <c r="AA94" s="61" t="s">
        <v>1005</v>
      </c>
      <c r="AB94" s="61" t="s">
        <v>204</v>
      </c>
      <c r="AC94" s="76" t="s">
        <v>127</v>
      </c>
      <c r="AD94" s="76" t="s">
        <v>127</v>
      </c>
      <c r="AE94" s="61" t="s">
        <v>1060</v>
      </c>
      <c r="AF94" s="61" t="s">
        <v>3188</v>
      </c>
      <c r="AG94" s="61" t="s">
        <v>140</v>
      </c>
      <c r="AH94" s="61">
        <v>339224</v>
      </c>
      <c r="AI94" s="77">
        <f>INDEX(Exposure_GWASs!F:F,MATCH(Kaitlin!AE94,Exposure_GWASs!C:C,0))</f>
        <v>339224</v>
      </c>
      <c r="AJ94" s="61" t="s">
        <v>3608</v>
      </c>
      <c r="AK94" s="61" t="s">
        <v>1005</v>
      </c>
      <c r="AL94" s="61" t="s">
        <v>3609</v>
      </c>
      <c r="AM94" s="61" t="s">
        <v>11</v>
      </c>
      <c r="AN94" s="61" t="s">
        <v>11</v>
      </c>
      <c r="AO94" s="61" t="s">
        <v>11</v>
      </c>
      <c r="AP94" s="61" t="s">
        <v>11</v>
      </c>
      <c r="AQ94" s="61" t="s">
        <v>138</v>
      </c>
      <c r="AR94" s="62" t="s">
        <v>11</v>
      </c>
      <c r="AS94" s="61" t="s">
        <v>11</v>
      </c>
      <c r="AT94" s="61" t="s">
        <v>11</v>
      </c>
      <c r="AU94" s="61" t="s">
        <v>10</v>
      </c>
      <c r="AV94" s="61">
        <v>97</v>
      </c>
      <c r="AW94" s="61" t="s">
        <v>10</v>
      </c>
      <c r="AX94" s="62">
        <f>INDEX(Exposure_GWASs!S:S,MATCH(Kaitlin!AE94,Exposure_GWASs!C:C,0))</f>
        <v>97</v>
      </c>
      <c r="AY94" s="62"/>
      <c r="AZ94" s="61" t="s">
        <v>11</v>
      </c>
      <c r="BA94" s="62" t="s">
        <v>10</v>
      </c>
      <c r="BB94" s="61" t="s">
        <v>22</v>
      </c>
      <c r="BC94" s="62" t="s">
        <v>79</v>
      </c>
      <c r="BD94" s="62"/>
      <c r="BE94" s="62"/>
      <c r="BF94" s="62"/>
      <c r="BG94" s="62"/>
      <c r="BH94" s="62" t="s">
        <v>3610</v>
      </c>
      <c r="BI94" s="62" t="s">
        <v>1984</v>
      </c>
      <c r="BJ94" s="62" t="s">
        <v>3611</v>
      </c>
      <c r="BK94" s="62" t="s">
        <v>3612</v>
      </c>
      <c r="BL94" s="61" t="s">
        <v>11</v>
      </c>
      <c r="BM94" s="61" t="s">
        <v>11</v>
      </c>
      <c r="BN94" s="62" t="s">
        <v>3613</v>
      </c>
      <c r="BO94" s="62" t="s">
        <v>2549</v>
      </c>
      <c r="BP94" s="62" t="s">
        <v>3614</v>
      </c>
      <c r="BQ94" s="63" t="s">
        <v>1012</v>
      </c>
      <c r="BR94" s="62" t="s">
        <v>3615</v>
      </c>
      <c r="BS94" s="62"/>
      <c r="BT94" s="62" t="s">
        <v>3615</v>
      </c>
      <c r="BU94" s="62" t="s">
        <v>3615</v>
      </c>
      <c r="BV94" s="62" t="s">
        <v>3615</v>
      </c>
      <c r="BW94" s="62">
        <v>4.9705180000000002E-2</v>
      </c>
      <c r="BX94" s="62" t="s">
        <v>1791</v>
      </c>
      <c r="BY94" s="62" t="s">
        <v>10</v>
      </c>
      <c r="BZ94" s="63" t="s">
        <v>3616</v>
      </c>
      <c r="CA94" s="62" t="s">
        <v>11</v>
      </c>
      <c r="CB94" s="62" t="s">
        <v>11</v>
      </c>
      <c r="CC94" s="62" t="s">
        <v>11</v>
      </c>
      <c r="CD94" s="63" t="s">
        <v>3617</v>
      </c>
      <c r="CE94" s="62"/>
      <c r="CF94" s="62"/>
      <c r="CG94" s="62"/>
      <c r="CH94" s="62"/>
    </row>
    <row r="95" spans="1:86" ht="13.5" customHeight="1">
      <c r="A95" s="62">
        <v>96</v>
      </c>
      <c r="B95" s="62" t="s">
        <v>282</v>
      </c>
      <c r="C95" s="62" t="s">
        <v>244</v>
      </c>
      <c r="D95" s="63" t="s">
        <v>3596</v>
      </c>
      <c r="E95" s="62">
        <v>2017</v>
      </c>
      <c r="F95" s="62" t="s">
        <v>3597</v>
      </c>
      <c r="G95" s="61" t="s">
        <v>3598</v>
      </c>
      <c r="H95" s="75" t="s">
        <v>3599</v>
      </c>
      <c r="I95" s="61" t="s">
        <v>3600</v>
      </c>
      <c r="J95" s="61" t="s">
        <v>3601</v>
      </c>
      <c r="K95" s="61" t="s">
        <v>3602</v>
      </c>
      <c r="L95" s="63" t="s">
        <v>3603</v>
      </c>
      <c r="M95" s="75" t="s">
        <v>3604</v>
      </c>
      <c r="N95" s="61" t="s">
        <v>12</v>
      </c>
      <c r="O95" s="63" t="s">
        <v>5879</v>
      </c>
      <c r="P95" s="63" t="s">
        <v>3633</v>
      </c>
      <c r="Q95" s="61" t="s">
        <v>5627</v>
      </c>
      <c r="R95" s="61" t="s">
        <v>3606</v>
      </c>
      <c r="S95" s="61" t="s">
        <v>123</v>
      </c>
      <c r="T95" s="61" t="s">
        <v>11</v>
      </c>
      <c r="U95" s="61" t="s">
        <v>140</v>
      </c>
      <c r="V95" s="61">
        <v>2170</v>
      </c>
      <c r="W95" s="61" t="s">
        <v>10</v>
      </c>
      <c r="X95" s="61">
        <v>3743</v>
      </c>
      <c r="Y95" s="61" t="s">
        <v>10</v>
      </c>
      <c r="Z95" s="61" t="s">
        <v>3607</v>
      </c>
      <c r="AA95" s="61" t="s">
        <v>1005</v>
      </c>
      <c r="AB95" s="61" t="s">
        <v>204</v>
      </c>
      <c r="AC95" s="76" t="s">
        <v>127</v>
      </c>
      <c r="AD95" s="76" t="s">
        <v>127</v>
      </c>
      <c r="AE95" s="61" t="s">
        <v>1060</v>
      </c>
      <c r="AF95" s="61" t="s">
        <v>3188</v>
      </c>
      <c r="AG95" s="61" t="s">
        <v>140</v>
      </c>
      <c r="AH95" s="61">
        <v>339224</v>
      </c>
      <c r="AI95" s="77">
        <f>INDEX(Exposure_GWASs!F:F,MATCH(Kaitlin!AE95,Exposure_GWASs!C:C,0))</f>
        <v>339224</v>
      </c>
      <c r="AJ95" s="61" t="s">
        <v>3608</v>
      </c>
      <c r="AK95" s="61" t="s">
        <v>1005</v>
      </c>
      <c r="AL95" s="61" t="s">
        <v>3609</v>
      </c>
      <c r="AM95" s="61" t="s">
        <v>11</v>
      </c>
      <c r="AN95" s="61" t="s">
        <v>11</v>
      </c>
      <c r="AO95" s="61" t="s">
        <v>11</v>
      </c>
      <c r="AP95" s="61" t="s">
        <v>11</v>
      </c>
      <c r="AQ95" s="61" t="s">
        <v>138</v>
      </c>
      <c r="AR95" s="62" t="s">
        <v>11</v>
      </c>
      <c r="AS95" s="61" t="s">
        <v>11</v>
      </c>
      <c r="AT95" s="61" t="s">
        <v>11</v>
      </c>
      <c r="AU95" s="61" t="s">
        <v>10</v>
      </c>
      <c r="AV95" s="61">
        <v>97</v>
      </c>
      <c r="AW95" s="61" t="s">
        <v>10</v>
      </c>
      <c r="AX95" s="62">
        <f>INDEX(Exposure_GWASs!S:S,MATCH(Kaitlin!AE95,Exposure_GWASs!C:C,0))</f>
        <v>97</v>
      </c>
      <c r="AY95" s="62"/>
      <c r="AZ95" s="61" t="s">
        <v>11</v>
      </c>
      <c r="BA95" s="62" t="s">
        <v>10</v>
      </c>
      <c r="BB95" s="61" t="s">
        <v>22</v>
      </c>
      <c r="BC95" s="62" t="s">
        <v>79</v>
      </c>
      <c r="BD95" s="62"/>
      <c r="BE95" s="62"/>
      <c r="BF95" s="62"/>
      <c r="BG95" s="62"/>
      <c r="BH95" s="62" t="s">
        <v>3610</v>
      </c>
      <c r="BI95" s="62" t="s">
        <v>1984</v>
      </c>
      <c r="BJ95" s="62" t="s">
        <v>3611</v>
      </c>
      <c r="BK95" s="62" t="s">
        <v>3612</v>
      </c>
      <c r="BL95" s="61" t="s">
        <v>11</v>
      </c>
      <c r="BM95" s="61" t="s">
        <v>11</v>
      </c>
      <c r="BN95" s="62" t="s">
        <v>3613</v>
      </c>
      <c r="BO95" s="62" t="s">
        <v>2549</v>
      </c>
      <c r="BP95" s="62" t="s">
        <v>3614</v>
      </c>
      <c r="BQ95" s="63" t="s">
        <v>1012</v>
      </c>
      <c r="BR95" s="62" t="s">
        <v>3615</v>
      </c>
      <c r="BS95" s="62"/>
      <c r="BT95" s="62" t="s">
        <v>3615</v>
      </c>
      <c r="BU95" s="62" t="s">
        <v>3615</v>
      </c>
      <c r="BV95" s="62" t="s">
        <v>3615</v>
      </c>
      <c r="BW95" s="62">
        <v>5.0261291E-2</v>
      </c>
      <c r="BX95" s="62" t="s">
        <v>1791</v>
      </c>
      <c r="BY95" s="62" t="s">
        <v>10</v>
      </c>
      <c r="BZ95" s="63" t="s">
        <v>3616</v>
      </c>
      <c r="CA95" s="62" t="s">
        <v>11</v>
      </c>
      <c r="CB95" s="62" t="s">
        <v>11</v>
      </c>
      <c r="CC95" s="62" t="s">
        <v>11</v>
      </c>
      <c r="CD95" s="63" t="s">
        <v>3617</v>
      </c>
      <c r="CE95" s="62"/>
      <c r="CF95" s="62"/>
      <c r="CG95" s="62"/>
      <c r="CH95" s="62"/>
    </row>
    <row r="96" spans="1:86" ht="13.5" customHeight="1">
      <c r="A96" s="62">
        <v>96</v>
      </c>
      <c r="B96" s="62" t="s">
        <v>282</v>
      </c>
      <c r="C96" s="62" t="s">
        <v>244</v>
      </c>
      <c r="D96" s="63" t="s">
        <v>3596</v>
      </c>
      <c r="E96" s="62">
        <v>2017</v>
      </c>
      <c r="F96" s="62" t="s">
        <v>3597</v>
      </c>
      <c r="G96" s="61" t="s">
        <v>3598</v>
      </c>
      <c r="H96" s="75" t="s">
        <v>3599</v>
      </c>
      <c r="I96" s="61" t="s">
        <v>3600</v>
      </c>
      <c r="J96" s="61" t="s">
        <v>3601</v>
      </c>
      <c r="K96" s="61" t="s">
        <v>3602</v>
      </c>
      <c r="L96" s="63" t="s">
        <v>3603</v>
      </c>
      <c r="M96" s="75" t="s">
        <v>3604</v>
      </c>
      <c r="N96" s="61" t="s">
        <v>12</v>
      </c>
      <c r="O96" s="63" t="s">
        <v>5879</v>
      </c>
      <c r="P96" s="63" t="s">
        <v>3634</v>
      </c>
      <c r="Q96" s="61" t="s">
        <v>5627</v>
      </c>
      <c r="R96" s="61" t="s">
        <v>3606</v>
      </c>
      <c r="S96" s="61" t="s">
        <v>123</v>
      </c>
      <c r="T96" s="61" t="s">
        <v>11</v>
      </c>
      <c r="U96" s="61" t="s">
        <v>140</v>
      </c>
      <c r="V96" s="61">
        <v>2170</v>
      </c>
      <c r="W96" s="61" t="s">
        <v>10</v>
      </c>
      <c r="X96" s="61">
        <v>3743</v>
      </c>
      <c r="Y96" s="61" t="s">
        <v>10</v>
      </c>
      <c r="Z96" s="61" t="s">
        <v>3607</v>
      </c>
      <c r="AA96" s="61" t="s">
        <v>1005</v>
      </c>
      <c r="AB96" s="61" t="s">
        <v>204</v>
      </c>
      <c r="AC96" s="76" t="s">
        <v>127</v>
      </c>
      <c r="AD96" s="76" t="s">
        <v>127</v>
      </c>
      <c r="AE96" s="61" t="s">
        <v>1060</v>
      </c>
      <c r="AF96" s="61" t="s">
        <v>3188</v>
      </c>
      <c r="AG96" s="61" t="s">
        <v>140</v>
      </c>
      <c r="AH96" s="61">
        <v>339224</v>
      </c>
      <c r="AI96" s="77">
        <f>INDEX(Exposure_GWASs!F:F,MATCH(Kaitlin!AE96,Exposure_GWASs!C:C,0))</f>
        <v>339224</v>
      </c>
      <c r="AJ96" s="61" t="s">
        <v>3608</v>
      </c>
      <c r="AK96" s="61" t="s">
        <v>1005</v>
      </c>
      <c r="AL96" s="61" t="s">
        <v>3609</v>
      </c>
      <c r="AM96" s="61" t="s">
        <v>11</v>
      </c>
      <c r="AN96" s="61" t="s">
        <v>11</v>
      </c>
      <c r="AO96" s="61" t="s">
        <v>11</v>
      </c>
      <c r="AP96" s="61" t="s">
        <v>11</v>
      </c>
      <c r="AQ96" s="61" t="s">
        <v>138</v>
      </c>
      <c r="AR96" s="62" t="s">
        <v>11</v>
      </c>
      <c r="AS96" s="61" t="s">
        <v>11</v>
      </c>
      <c r="AT96" s="61" t="s">
        <v>11</v>
      </c>
      <c r="AU96" s="61" t="s">
        <v>10</v>
      </c>
      <c r="AV96" s="61">
        <v>97</v>
      </c>
      <c r="AW96" s="61" t="s">
        <v>10</v>
      </c>
      <c r="AX96" s="62">
        <f>INDEX(Exposure_GWASs!S:S,MATCH(Kaitlin!AE96,Exposure_GWASs!C:C,0))</f>
        <v>97</v>
      </c>
      <c r="AY96" s="62"/>
      <c r="AZ96" s="61" t="s">
        <v>11</v>
      </c>
      <c r="BA96" s="62" t="s">
        <v>10</v>
      </c>
      <c r="BB96" s="61" t="s">
        <v>22</v>
      </c>
      <c r="BC96" s="62" t="s">
        <v>79</v>
      </c>
      <c r="BD96" s="62"/>
      <c r="BE96" s="62"/>
      <c r="BF96" s="62"/>
      <c r="BG96" s="62"/>
      <c r="BH96" s="62" t="s">
        <v>3610</v>
      </c>
      <c r="BI96" s="62" t="s">
        <v>1984</v>
      </c>
      <c r="BJ96" s="62" t="s">
        <v>3611</v>
      </c>
      <c r="BK96" s="62" t="s">
        <v>3612</v>
      </c>
      <c r="BL96" s="61" t="s">
        <v>11</v>
      </c>
      <c r="BM96" s="61" t="s">
        <v>11</v>
      </c>
      <c r="BN96" s="62" t="s">
        <v>3613</v>
      </c>
      <c r="BO96" s="62" t="s">
        <v>2549</v>
      </c>
      <c r="BP96" s="62" t="s">
        <v>3614</v>
      </c>
      <c r="BQ96" s="63" t="s">
        <v>1012</v>
      </c>
      <c r="BR96" s="62" t="s">
        <v>3615</v>
      </c>
      <c r="BS96" s="62"/>
      <c r="BT96" s="62" t="s">
        <v>3615</v>
      </c>
      <c r="BU96" s="62" t="s">
        <v>3615</v>
      </c>
      <c r="BV96" s="62" t="s">
        <v>3615</v>
      </c>
      <c r="BW96" s="62">
        <v>5.9670395000000001E-2</v>
      </c>
      <c r="BX96" s="62" t="s">
        <v>1791</v>
      </c>
      <c r="BY96" s="62" t="s">
        <v>10</v>
      </c>
      <c r="BZ96" s="63" t="s">
        <v>3616</v>
      </c>
      <c r="CA96" s="62" t="s">
        <v>11</v>
      </c>
      <c r="CB96" s="62" t="s">
        <v>11</v>
      </c>
      <c r="CC96" s="62" t="s">
        <v>11</v>
      </c>
      <c r="CD96" s="63" t="s">
        <v>3617</v>
      </c>
      <c r="CE96" s="62"/>
      <c r="CF96" s="62"/>
      <c r="CG96" s="62"/>
      <c r="CH96" s="62"/>
    </row>
    <row r="97" spans="1:86" ht="13.5" customHeight="1">
      <c r="A97" s="62">
        <v>96</v>
      </c>
      <c r="B97" s="62" t="s">
        <v>282</v>
      </c>
      <c r="C97" s="62" t="s">
        <v>244</v>
      </c>
      <c r="D97" s="63" t="s">
        <v>3596</v>
      </c>
      <c r="E97" s="62">
        <v>2017</v>
      </c>
      <c r="F97" s="62" t="s">
        <v>3597</v>
      </c>
      <c r="G97" s="61" t="s">
        <v>3598</v>
      </c>
      <c r="H97" s="75" t="s">
        <v>3599</v>
      </c>
      <c r="I97" s="61" t="s">
        <v>3600</v>
      </c>
      <c r="J97" s="61" t="s">
        <v>3601</v>
      </c>
      <c r="K97" s="61" t="s">
        <v>3602</v>
      </c>
      <c r="L97" s="63" t="s">
        <v>3603</v>
      </c>
      <c r="M97" s="75" t="s">
        <v>3604</v>
      </c>
      <c r="N97" s="61" t="s">
        <v>12</v>
      </c>
      <c r="O97" s="63" t="s">
        <v>5879</v>
      </c>
      <c r="P97" s="63" t="s">
        <v>3635</v>
      </c>
      <c r="Q97" s="61" t="s">
        <v>5627</v>
      </c>
      <c r="R97" s="61" t="s">
        <v>3606</v>
      </c>
      <c r="S97" s="61" t="s">
        <v>123</v>
      </c>
      <c r="T97" s="61" t="s">
        <v>11</v>
      </c>
      <c r="U97" s="61" t="s">
        <v>140</v>
      </c>
      <c r="V97" s="61">
        <v>2170</v>
      </c>
      <c r="W97" s="61" t="s">
        <v>10</v>
      </c>
      <c r="X97" s="61">
        <v>3743</v>
      </c>
      <c r="Y97" s="61" t="s">
        <v>10</v>
      </c>
      <c r="Z97" s="61" t="s">
        <v>3607</v>
      </c>
      <c r="AA97" s="61" t="s">
        <v>1005</v>
      </c>
      <c r="AB97" s="61" t="s">
        <v>204</v>
      </c>
      <c r="AC97" s="76" t="s">
        <v>127</v>
      </c>
      <c r="AD97" s="76" t="s">
        <v>127</v>
      </c>
      <c r="AE97" s="61" t="s">
        <v>1060</v>
      </c>
      <c r="AF97" s="61" t="s">
        <v>3188</v>
      </c>
      <c r="AG97" s="61" t="s">
        <v>140</v>
      </c>
      <c r="AH97" s="61">
        <v>339224</v>
      </c>
      <c r="AI97" s="77">
        <f>INDEX(Exposure_GWASs!F:F,MATCH(Kaitlin!AE97,Exposure_GWASs!C:C,0))</f>
        <v>339224</v>
      </c>
      <c r="AJ97" s="61" t="s">
        <v>3608</v>
      </c>
      <c r="AK97" s="61" t="s">
        <v>1005</v>
      </c>
      <c r="AL97" s="61" t="s">
        <v>3609</v>
      </c>
      <c r="AM97" s="61" t="s">
        <v>11</v>
      </c>
      <c r="AN97" s="61" t="s">
        <v>11</v>
      </c>
      <c r="AO97" s="61" t="s">
        <v>11</v>
      </c>
      <c r="AP97" s="61" t="s">
        <v>11</v>
      </c>
      <c r="AQ97" s="61" t="s">
        <v>138</v>
      </c>
      <c r="AR97" s="62" t="s">
        <v>11</v>
      </c>
      <c r="AS97" s="61" t="s">
        <v>11</v>
      </c>
      <c r="AT97" s="61" t="s">
        <v>11</v>
      </c>
      <c r="AU97" s="61" t="s">
        <v>10</v>
      </c>
      <c r="AV97" s="61">
        <v>97</v>
      </c>
      <c r="AW97" s="61" t="s">
        <v>10</v>
      </c>
      <c r="AX97" s="62">
        <f>INDEX(Exposure_GWASs!S:S,MATCH(Kaitlin!AE97,Exposure_GWASs!C:C,0))</f>
        <v>97</v>
      </c>
      <c r="AY97" s="62"/>
      <c r="AZ97" s="61" t="s">
        <v>11</v>
      </c>
      <c r="BA97" s="62" t="s">
        <v>10</v>
      </c>
      <c r="BB97" s="61" t="s">
        <v>22</v>
      </c>
      <c r="BC97" s="62" t="s">
        <v>79</v>
      </c>
      <c r="BD97" s="62"/>
      <c r="BE97" s="62"/>
      <c r="BF97" s="62"/>
      <c r="BG97" s="62"/>
      <c r="BH97" s="62" t="s">
        <v>3610</v>
      </c>
      <c r="BI97" s="62" t="s">
        <v>1984</v>
      </c>
      <c r="BJ97" s="62" t="s">
        <v>3611</v>
      </c>
      <c r="BK97" s="62" t="s">
        <v>3612</v>
      </c>
      <c r="BL97" s="61" t="s">
        <v>11</v>
      </c>
      <c r="BM97" s="61" t="s">
        <v>11</v>
      </c>
      <c r="BN97" s="62" t="s">
        <v>3613</v>
      </c>
      <c r="BO97" s="62" t="s">
        <v>2549</v>
      </c>
      <c r="BP97" s="62" t="s">
        <v>3614</v>
      </c>
      <c r="BQ97" s="63" t="s">
        <v>1012</v>
      </c>
      <c r="BR97" s="62" t="s">
        <v>3615</v>
      </c>
      <c r="BS97" s="62"/>
      <c r="BT97" s="62" t="s">
        <v>3615</v>
      </c>
      <c r="BU97" s="62" t="s">
        <v>3615</v>
      </c>
      <c r="BV97" s="62" t="s">
        <v>3615</v>
      </c>
      <c r="BW97" s="62">
        <v>6.2283506000000002E-2</v>
      </c>
      <c r="BX97" s="62" t="s">
        <v>1791</v>
      </c>
      <c r="BY97" s="62" t="s">
        <v>10</v>
      </c>
      <c r="BZ97" s="63" t="s">
        <v>3616</v>
      </c>
      <c r="CA97" s="62" t="s">
        <v>11</v>
      </c>
      <c r="CB97" s="62" t="s">
        <v>11</v>
      </c>
      <c r="CC97" s="62" t="s">
        <v>11</v>
      </c>
      <c r="CD97" s="63" t="s">
        <v>3617</v>
      </c>
      <c r="CE97" s="62"/>
      <c r="CF97" s="62"/>
      <c r="CG97" s="62"/>
      <c r="CH97" s="62"/>
    </row>
    <row r="98" spans="1:86" ht="13.5" customHeight="1">
      <c r="A98" s="62">
        <v>96</v>
      </c>
      <c r="B98" s="62" t="s">
        <v>282</v>
      </c>
      <c r="C98" s="62" t="s">
        <v>244</v>
      </c>
      <c r="D98" s="63" t="s">
        <v>3596</v>
      </c>
      <c r="E98" s="62">
        <v>2017</v>
      </c>
      <c r="F98" s="62" t="s">
        <v>3597</v>
      </c>
      <c r="G98" s="61" t="s">
        <v>3598</v>
      </c>
      <c r="H98" s="75" t="s">
        <v>3599</v>
      </c>
      <c r="I98" s="61" t="s">
        <v>3600</v>
      </c>
      <c r="J98" s="61" t="s">
        <v>3601</v>
      </c>
      <c r="K98" s="61" t="s">
        <v>3602</v>
      </c>
      <c r="L98" s="63" t="s">
        <v>3603</v>
      </c>
      <c r="M98" s="75" t="s">
        <v>3604</v>
      </c>
      <c r="N98" s="61" t="s">
        <v>12</v>
      </c>
      <c r="O98" s="63" t="s">
        <v>5879</v>
      </c>
      <c r="P98" s="63" t="s">
        <v>3636</v>
      </c>
      <c r="Q98" s="61" t="s">
        <v>5627</v>
      </c>
      <c r="R98" s="61" t="s">
        <v>3606</v>
      </c>
      <c r="S98" s="61" t="s">
        <v>123</v>
      </c>
      <c r="T98" s="61" t="s">
        <v>11</v>
      </c>
      <c r="U98" s="61" t="s">
        <v>140</v>
      </c>
      <c r="V98" s="61">
        <v>2170</v>
      </c>
      <c r="W98" s="61" t="s">
        <v>10</v>
      </c>
      <c r="X98" s="61">
        <v>3743</v>
      </c>
      <c r="Y98" s="61" t="s">
        <v>10</v>
      </c>
      <c r="Z98" s="61" t="s">
        <v>3607</v>
      </c>
      <c r="AA98" s="61" t="s">
        <v>1005</v>
      </c>
      <c r="AB98" s="61" t="s">
        <v>204</v>
      </c>
      <c r="AC98" s="76" t="s">
        <v>127</v>
      </c>
      <c r="AD98" s="76" t="s">
        <v>127</v>
      </c>
      <c r="AE98" s="61" t="s">
        <v>1060</v>
      </c>
      <c r="AF98" s="61" t="s">
        <v>3188</v>
      </c>
      <c r="AG98" s="61" t="s">
        <v>140</v>
      </c>
      <c r="AH98" s="61">
        <v>339224</v>
      </c>
      <c r="AI98" s="77">
        <f>INDEX(Exposure_GWASs!F:F,MATCH(Kaitlin!AE98,Exposure_GWASs!C:C,0))</f>
        <v>339224</v>
      </c>
      <c r="AJ98" s="61" t="s">
        <v>3608</v>
      </c>
      <c r="AK98" s="61" t="s">
        <v>1005</v>
      </c>
      <c r="AL98" s="61" t="s">
        <v>3609</v>
      </c>
      <c r="AM98" s="61" t="s">
        <v>11</v>
      </c>
      <c r="AN98" s="61" t="s">
        <v>11</v>
      </c>
      <c r="AO98" s="61" t="s">
        <v>11</v>
      </c>
      <c r="AP98" s="61" t="s">
        <v>11</v>
      </c>
      <c r="AQ98" s="61" t="s">
        <v>138</v>
      </c>
      <c r="AR98" s="62" t="s">
        <v>11</v>
      </c>
      <c r="AS98" s="61" t="s">
        <v>11</v>
      </c>
      <c r="AT98" s="61" t="s">
        <v>11</v>
      </c>
      <c r="AU98" s="61" t="s">
        <v>10</v>
      </c>
      <c r="AV98" s="61">
        <v>97</v>
      </c>
      <c r="AW98" s="61" t="s">
        <v>10</v>
      </c>
      <c r="AX98" s="62">
        <f>INDEX(Exposure_GWASs!S:S,MATCH(Kaitlin!AE98,Exposure_GWASs!C:C,0))</f>
        <v>97</v>
      </c>
      <c r="AY98" s="62"/>
      <c r="AZ98" s="61" t="s">
        <v>11</v>
      </c>
      <c r="BA98" s="62" t="s">
        <v>10</v>
      </c>
      <c r="BB98" s="61" t="s">
        <v>22</v>
      </c>
      <c r="BC98" s="62" t="s">
        <v>79</v>
      </c>
      <c r="BD98" s="62"/>
      <c r="BE98" s="62"/>
      <c r="BF98" s="62"/>
      <c r="BG98" s="62"/>
      <c r="BH98" s="62" t="s">
        <v>3610</v>
      </c>
      <c r="BI98" s="62" t="s">
        <v>1984</v>
      </c>
      <c r="BJ98" s="62" t="s">
        <v>3611</v>
      </c>
      <c r="BK98" s="62" t="s">
        <v>3612</v>
      </c>
      <c r="BL98" s="61" t="s">
        <v>11</v>
      </c>
      <c r="BM98" s="61" t="s">
        <v>11</v>
      </c>
      <c r="BN98" s="62" t="s">
        <v>3613</v>
      </c>
      <c r="BO98" s="62" t="s">
        <v>2549</v>
      </c>
      <c r="BP98" s="62" t="s">
        <v>3614</v>
      </c>
      <c r="BQ98" s="63" t="s">
        <v>1012</v>
      </c>
      <c r="BR98" s="62" t="s">
        <v>3615</v>
      </c>
      <c r="BS98" s="62"/>
      <c r="BT98" s="62" t="s">
        <v>3615</v>
      </c>
      <c r="BU98" s="62" t="s">
        <v>3615</v>
      </c>
      <c r="BV98" s="62" t="s">
        <v>3615</v>
      </c>
      <c r="BW98" s="62">
        <v>6.2734927999999995E-2</v>
      </c>
      <c r="BX98" s="62" t="s">
        <v>1791</v>
      </c>
      <c r="BY98" s="62" t="s">
        <v>10</v>
      </c>
      <c r="BZ98" s="63" t="s">
        <v>3616</v>
      </c>
      <c r="CA98" s="62" t="s">
        <v>11</v>
      </c>
      <c r="CB98" s="62" t="s">
        <v>11</v>
      </c>
      <c r="CC98" s="62" t="s">
        <v>11</v>
      </c>
      <c r="CD98" s="63" t="s">
        <v>3617</v>
      </c>
      <c r="CE98" s="62"/>
      <c r="CF98" s="62"/>
      <c r="CG98" s="62"/>
      <c r="CH98" s="62"/>
    </row>
    <row r="99" spans="1:86" ht="13.5" customHeight="1">
      <c r="A99" s="62">
        <v>96</v>
      </c>
      <c r="B99" s="62" t="s">
        <v>282</v>
      </c>
      <c r="C99" s="62" t="s">
        <v>244</v>
      </c>
      <c r="D99" s="63" t="s">
        <v>3596</v>
      </c>
      <c r="E99" s="62">
        <v>2017</v>
      </c>
      <c r="F99" s="62" t="s">
        <v>3597</v>
      </c>
      <c r="G99" s="61" t="s">
        <v>3598</v>
      </c>
      <c r="H99" s="75" t="s">
        <v>3599</v>
      </c>
      <c r="I99" s="61" t="s">
        <v>3600</v>
      </c>
      <c r="J99" s="61" t="s">
        <v>3601</v>
      </c>
      <c r="K99" s="61" t="s">
        <v>3602</v>
      </c>
      <c r="L99" s="63" t="s">
        <v>3603</v>
      </c>
      <c r="M99" s="75" t="s">
        <v>3604</v>
      </c>
      <c r="N99" s="61" t="s">
        <v>12</v>
      </c>
      <c r="O99" s="63" t="s">
        <v>5879</v>
      </c>
      <c r="P99" s="63" t="s">
        <v>3637</v>
      </c>
      <c r="Q99" s="61" t="s">
        <v>5627</v>
      </c>
      <c r="R99" s="61" t="s">
        <v>3606</v>
      </c>
      <c r="S99" s="61" t="s">
        <v>123</v>
      </c>
      <c r="T99" s="61" t="s">
        <v>11</v>
      </c>
      <c r="U99" s="61" t="s">
        <v>140</v>
      </c>
      <c r="V99" s="61">
        <v>2170</v>
      </c>
      <c r="W99" s="61" t="s">
        <v>10</v>
      </c>
      <c r="X99" s="61">
        <v>3743</v>
      </c>
      <c r="Y99" s="61" t="s">
        <v>10</v>
      </c>
      <c r="Z99" s="61" t="s">
        <v>3607</v>
      </c>
      <c r="AA99" s="61" t="s">
        <v>1005</v>
      </c>
      <c r="AB99" s="61" t="s">
        <v>204</v>
      </c>
      <c r="AC99" s="76" t="s">
        <v>127</v>
      </c>
      <c r="AD99" s="76" t="s">
        <v>127</v>
      </c>
      <c r="AE99" s="61" t="s">
        <v>1060</v>
      </c>
      <c r="AF99" s="61" t="s">
        <v>3188</v>
      </c>
      <c r="AG99" s="61" t="s">
        <v>140</v>
      </c>
      <c r="AH99" s="61">
        <v>339224</v>
      </c>
      <c r="AI99" s="77">
        <f>INDEX(Exposure_GWASs!F:F,MATCH(Kaitlin!AE99,Exposure_GWASs!C:C,0))</f>
        <v>339224</v>
      </c>
      <c r="AJ99" s="61" t="s">
        <v>3608</v>
      </c>
      <c r="AK99" s="61" t="s">
        <v>1005</v>
      </c>
      <c r="AL99" s="61" t="s">
        <v>3609</v>
      </c>
      <c r="AM99" s="61" t="s">
        <v>11</v>
      </c>
      <c r="AN99" s="61" t="s">
        <v>11</v>
      </c>
      <c r="AO99" s="61" t="s">
        <v>11</v>
      </c>
      <c r="AP99" s="61" t="s">
        <v>11</v>
      </c>
      <c r="AQ99" s="61" t="s">
        <v>138</v>
      </c>
      <c r="AR99" s="62" t="s">
        <v>11</v>
      </c>
      <c r="AS99" s="61" t="s">
        <v>11</v>
      </c>
      <c r="AT99" s="61" t="s">
        <v>11</v>
      </c>
      <c r="AU99" s="61" t="s">
        <v>10</v>
      </c>
      <c r="AV99" s="61">
        <v>97</v>
      </c>
      <c r="AW99" s="61" t="s">
        <v>10</v>
      </c>
      <c r="AX99" s="62">
        <f>INDEX(Exposure_GWASs!S:S,MATCH(Kaitlin!AE99,Exposure_GWASs!C:C,0))</f>
        <v>97</v>
      </c>
      <c r="AY99" s="62"/>
      <c r="AZ99" s="61" t="s">
        <v>11</v>
      </c>
      <c r="BA99" s="62" t="s">
        <v>10</v>
      </c>
      <c r="BB99" s="61" t="s">
        <v>22</v>
      </c>
      <c r="BC99" s="62" t="s">
        <v>79</v>
      </c>
      <c r="BD99" s="62"/>
      <c r="BE99" s="62"/>
      <c r="BF99" s="62"/>
      <c r="BG99" s="62"/>
      <c r="BH99" s="62" t="s">
        <v>3610</v>
      </c>
      <c r="BI99" s="62" t="s">
        <v>1984</v>
      </c>
      <c r="BJ99" s="62" t="s">
        <v>3611</v>
      </c>
      <c r="BK99" s="62" t="s">
        <v>3612</v>
      </c>
      <c r="BL99" s="61" t="s">
        <v>11</v>
      </c>
      <c r="BM99" s="61" t="s">
        <v>11</v>
      </c>
      <c r="BN99" s="62" t="s">
        <v>3613</v>
      </c>
      <c r="BO99" s="62" t="s">
        <v>2549</v>
      </c>
      <c r="BP99" s="62" t="s">
        <v>3614</v>
      </c>
      <c r="BQ99" s="63" t="s">
        <v>1012</v>
      </c>
      <c r="BR99" s="62" t="s">
        <v>3615</v>
      </c>
      <c r="BS99" s="62"/>
      <c r="BT99" s="62" t="s">
        <v>3615</v>
      </c>
      <c r="BU99" s="62" t="s">
        <v>3615</v>
      </c>
      <c r="BV99" s="62" t="s">
        <v>3615</v>
      </c>
      <c r="BW99" s="62">
        <v>7.3848949999999997E-2</v>
      </c>
      <c r="BX99" s="62" t="s">
        <v>1791</v>
      </c>
      <c r="BY99" s="62" t="s">
        <v>10</v>
      </c>
      <c r="BZ99" s="63" t="s">
        <v>3616</v>
      </c>
      <c r="CA99" s="62" t="s">
        <v>11</v>
      </c>
      <c r="CB99" s="62" t="s">
        <v>11</v>
      </c>
      <c r="CC99" s="62" t="s">
        <v>11</v>
      </c>
      <c r="CD99" s="63" t="s">
        <v>3617</v>
      </c>
      <c r="CE99" s="62"/>
      <c r="CF99" s="62"/>
      <c r="CG99" s="62"/>
      <c r="CH99" s="62"/>
    </row>
    <row r="100" spans="1:86" ht="13.5" customHeight="1">
      <c r="A100" s="62">
        <v>96</v>
      </c>
      <c r="B100" s="62" t="s">
        <v>282</v>
      </c>
      <c r="C100" s="62" t="s">
        <v>244</v>
      </c>
      <c r="D100" s="63" t="s">
        <v>3596</v>
      </c>
      <c r="E100" s="62">
        <v>2017</v>
      </c>
      <c r="F100" s="62" t="s">
        <v>3597</v>
      </c>
      <c r="G100" s="61" t="s">
        <v>3598</v>
      </c>
      <c r="H100" s="75" t="s">
        <v>3599</v>
      </c>
      <c r="I100" s="61" t="s">
        <v>3600</v>
      </c>
      <c r="J100" s="61" t="s">
        <v>3601</v>
      </c>
      <c r="K100" s="61" t="s">
        <v>3602</v>
      </c>
      <c r="L100" s="63" t="s">
        <v>3603</v>
      </c>
      <c r="M100" s="75" t="s">
        <v>3604</v>
      </c>
      <c r="N100" s="61" t="s">
        <v>12</v>
      </c>
      <c r="O100" s="63" t="s">
        <v>5879</v>
      </c>
      <c r="P100" s="63" t="s">
        <v>3638</v>
      </c>
      <c r="Q100" s="61" t="s">
        <v>5627</v>
      </c>
      <c r="R100" s="61" t="s">
        <v>3606</v>
      </c>
      <c r="S100" s="61" t="s">
        <v>123</v>
      </c>
      <c r="T100" s="61" t="s">
        <v>11</v>
      </c>
      <c r="U100" s="61" t="s">
        <v>140</v>
      </c>
      <c r="V100" s="61">
        <v>2170</v>
      </c>
      <c r="W100" s="61" t="s">
        <v>10</v>
      </c>
      <c r="X100" s="61">
        <v>3743</v>
      </c>
      <c r="Y100" s="61" t="s">
        <v>10</v>
      </c>
      <c r="Z100" s="61" t="s">
        <v>3607</v>
      </c>
      <c r="AA100" s="61" t="s">
        <v>1005</v>
      </c>
      <c r="AB100" s="61" t="s">
        <v>204</v>
      </c>
      <c r="AC100" s="76" t="s">
        <v>127</v>
      </c>
      <c r="AD100" s="76" t="s">
        <v>127</v>
      </c>
      <c r="AE100" s="61" t="s">
        <v>1060</v>
      </c>
      <c r="AF100" s="61" t="s">
        <v>3188</v>
      </c>
      <c r="AG100" s="61" t="s">
        <v>140</v>
      </c>
      <c r="AH100" s="61">
        <v>339224</v>
      </c>
      <c r="AI100" s="77">
        <f>INDEX(Exposure_GWASs!F:F,MATCH(Kaitlin!AE100,Exposure_GWASs!C:C,0))</f>
        <v>339224</v>
      </c>
      <c r="AJ100" s="61" t="s">
        <v>3608</v>
      </c>
      <c r="AK100" s="61" t="s">
        <v>1005</v>
      </c>
      <c r="AL100" s="61" t="s">
        <v>3609</v>
      </c>
      <c r="AM100" s="61" t="s">
        <v>11</v>
      </c>
      <c r="AN100" s="61" t="s">
        <v>11</v>
      </c>
      <c r="AO100" s="61" t="s">
        <v>11</v>
      </c>
      <c r="AP100" s="61" t="s">
        <v>11</v>
      </c>
      <c r="AQ100" s="61" t="s">
        <v>138</v>
      </c>
      <c r="AR100" s="62" t="s">
        <v>11</v>
      </c>
      <c r="AS100" s="61" t="s">
        <v>11</v>
      </c>
      <c r="AT100" s="61" t="s">
        <v>11</v>
      </c>
      <c r="AU100" s="61" t="s">
        <v>10</v>
      </c>
      <c r="AV100" s="61">
        <v>97</v>
      </c>
      <c r="AW100" s="61" t="s">
        <v>10</v>
      </c>
      <c r="AX100" s="62">
        <f>INDEX(Exposure_GWASs!S:S,MATCH(Kaitlin!AE100,Exposure_GWASs!C:C,0))</f>
        <v>97</v>
      </c>
      <c r="AY100" s="62"/>
      <c r="AZ100" s="61" t="s">
        <v>11</v>
      </c>
      <c r="BA100" s="62" t="s">
        <v>10</v>
      </c>
      <c r="BB100" s="61" t="s">
        <v>22</v>
      </c>
      <c r="BC100" s="62" t="s">
        <v>79</v>
      </c>
      <c r="BD100" s="62"/>
      <c r="BE100" s="62"/>
      <c r="BF100" s="62"/>
      <c r="BG100" s="62"/>
      <c r="BH100" s="62" t="s">
        <v>3610</v>
      </c>
      <c r="BI100" s="62" t="s">
        <v>1984</v>
      </c>
      <c r="BJ100" s="62" t="s">
        <v>3611</v>
      </c>
      <c r="BK100" s="62" t="s">
        <v>3612</v>
      </c>
      <c r="BL100" s="61" t="s">
        <v>11</v>
      </c>
      <c r="BM100" s="61" t="s">
        <v>11</v>
      </c>
      <c r="BN100" s="62" t="s">
        <v>3613</v>
      </c>
      <c r="BO100" s="62" t="s">
        <v>2549</v>
      </c>
      <c r="BP100" s="62" t="s">
        <v>3614</v>
      </c>
      <c r="BQ100" s="63" t="s">
        <v>1012</v>
      </c>
      <c r="BR100" s="62" t="s">
        <v>3615</v>
      </c>
      <c r="BS100" s="62"/>
      <c r="BT100" s="62" t="s">
        <v>3615</v>
      </c>
      <c r="BU100" s="62" t="s">
        <v>3615</v>
      </c>
      <c r="BV100" s="62" t="s">
        <v>3615</v>
      </c>
      <c r="BW100" s="62">
        <v>8.1062968999999999E-2</v>
      </c>
      <c r="BX100" s="62" t="s">
        <v>1791</v>
      </c>
      <c r="BY100" s="62" t="s">
        <v>10</v>
      </c>
      <c r="BZ100" s="63" t="s">
        <v>3616</v>
      </c>
      <c r="CA100" s="62" t="s">
        <v>11</v>
      </c>
      <c r="CB100" s="62" t="s">
        <v>11</v>
      </c>
      <c r="CC100" s="62" t="s">
        <v>11</v>
      </c>
      <c r="CD100" s="63" t="s">
        <v>3617</v>
      </c>
      <c r="CE100" s="62"/>
      <c r="CF100" s="62"/>
      <c r="CG100" s="62"/>
      <c r="CH100" s="62"/>
    </row>
    <row r="101" spans="1:86" ht="13.5" customHeight="1">
      <c r="A101" s="62">
        <v>96</v>
      </c>
      <c r="B101" s="62" t="s">
        <v>282</v>
      </c>
      <c r="C101" s="62" t="s">
        <v>244</v>
      </c>
      <c r="D101" s="63" t="s">
        <v>3596</v>
      </c>
      <c r="E101" s="62">
        <v>2017</v>
      </c>
      <c r="F101" s="62" t="s">
        <v>3597</v>
      </c>
      <c r="G101" s="61" t="s">
        <v>3598</v>
      </c>
      <c r="H101" s="75" t="s">
        <v>3599</v>
      </c>
      <c r="I101" s="61" t="s">
        <v>3600</v>
      </c>
      <c r="J101" s="61" t="s">
        <v>3601</v>
      </c>
      <c r="K101" s="61" t="s">
        <v>3602</v>
      </c>
      <c r="L101" s="63" t="s">
        <v>3603</v>
      </c>
      <c r="M101" s="75" t="s">
        <v>3604</v>
      </c>
      <c r="N101" s="61" t="s">
        <v>12</v>
      </c>
      <c r="O101" s="63" t="s">
        <v>5879</v>
      </c>
      <c r="P101" s="63" t="s">
        <v>3639</v>
      </c>
      <c r="Q101" s="61" t="s">
        <v>5627</v>
      </c>
      <c r="R101" s="61" t="s">
        <v>3606</v>
      </c>
      <c r="S101" s="61" t="s">
        <v>123</v>
      </c>
      <c r="T101" s="61" t="s">
        <v>11</v>
      </c>
      <c r="U101" s="61" t="s">
        <v>140</v>
      </c>
      <c r="V101" s="61">
        <v>2170</v>
      </c>
      <c r="W101" s="61" t="s">
        <v>10</v>
      </c>
      <c r="X101" s="61">
        <v>3743</v>
      </c>
      <c r="Y101" s="61" t="s">
        <v>10</v>
      </c>
      <c r="Z101" s="61" t="s">
        <v>3607</v>
      </c>
      <c r="AA101" s="61" t="s">
        <v>1005</v>
      </c>
      <c r="AB101" s="61" t="s">
        <v>204</v>
      </c>
      <c r="AC101" s="76" t="s">
        <v>127</v>
      </c>
      <c r="AD101" s="76" t="s">
        <v>127</v>
      </c>
      <c r="AE101" s="61" t="s">
        <v>1060</v>
      </c>
      <c r="AF101" s="61" t="s">
        <v>3188</v>
      </c>
      <c r="AG101" s="61" t="s">
        <v>140</v>
      </c>
      <c r="AH101" s="61">
        <v>339224</v>
      </c>
      <c r="AI101" s="77">
        <f>INDEX(Exposure_GWASs!F:F,MATCH(Kaitlin!AE101,Exposure_GWASs!C:C,0))</f>
        <v>339224</v>
      </c>
      <c r="AJ101" s="61" t="s">
        <v>3608</v>
      </c>
      <c r="AK101" s="61" t="s">
        <v>1005</v>
      </c>
      <c r="AL101" s="61" t="s">
        <v>3609</v>
      </c>
      <c r="AM101" s="61" t="s">
        <v>11</v>
      </c>
      <c r="AN101" s="61" t="s">
        <v>11</v>
      </c>
      <c r="AO101" s="61" t="s">
        <v>11</v>
      </c>
      <c r="AP101" s="61" t="s">
        <v>11</v>
      </c>
      <c r="AQ101" s="61" t="s">
        <v>138</v>
      </c>
      <c r="AR101" s="62" t="s">
        <v>11</v>
      </c>
      <c r="AS101" s="61" t="s">
        <v>11</v>
      </c>
      <c r="AT101" s="61" t="s">
        <v>11</v>
      </c>
      <c r="AU101" s="61" t="s">
        <v>10</v>
      </c>
      <c r="AV101" s="61">
        <v>97</v>
      </c>
      <c r="AW101" s="61" t="s">
        <v>10</v>
      </c>
      <c r="AX101" s="62">
        <f>INDEX(Exposure_GWASs!S:S,MATCH(Kaitlin!AE101,Exposure_GWASs!C:C,0))</f>
        <v>97</v>
      </c>
      <c r="AY101" s="62"/>
      <c r="AZ101" s="61" t="s">
        <v>11</v>
      </c>
      <c r="BA101" s="62" t="s">
        <v>10</v>
      </c>
      <c r="BB101" s="61" t="s">
        <v>22</v>
      </c>
      <c r="BC101" s="62" t="s">
        <v>79</v>
      </c>
      <c r="BD101" s="62"/>
      <c r="BE101" s="62"/>
      <c r="BF101" s="62"/>
      <c r="BG101" s="62"/>
      <c r="BH101" s="62" t="s">
        <v>3610</v>
      </c>
      <c r="BI101" s="62" t="s">
        <v>1984</v>
      </c>
      <c r="BJ101" s="62" t="s">
        <v>3611</v>
      </c>
      <c r="BK101" s="62" t="s">
        <v>3612</v>
      </c>
      <c r="BL101" s="61" t="s">
        <v>11</v>
      </c>
      <c r="BM101" s="61" t="s">
        <v>11</v>
      </c>
      <c r="BN101" s="62" t="s">
        <v>3613</v>
      </c>
      <c r="BO101" s="62" t="s">
        <v>2549</v>
      </c>
      <c r="BP101" s="62" t="s">
        <v>3614</v>
      </c>
      <c r="BQ101" s="63" t="s">
        <v>1012</v>
      </c>
      <c r="BR101" s="62" t="s">
        <v>3615</v>
      </c>
      <c r="BS101" s="62"/>
      <c r="BT101" s="62" t="s">
        <v>3615</v>
      </c>
      <c r="BU101" s="62" t="s">
        <v>3615</v>
      </c>
      <c r="BV101" s="62" t="s">
        <v>3615</v>
      </c>
      <c r="BW101" s="62">
        <v>8.2808313999999994E-2</v>
      </c>
      <c r="BX101" s="62" t="s">
        <v>1791</v>
      </c>
      <c r="BY101" s="62" t="s">
        <v>10</v>
      </c>
      <c r="BZ101" s="63" t="s">
        <v>3616</v>
      </c>
      <c r="CA101" s="62" t="s">
        <v>11</v>
      </c>
      <c r="CB101" s="62" t="s">
        <v>11</v>
      </c>
      <c r="CC101" s="62" t="s">
        <v>11</v>
      </c>
      <c r="CD101" s="63" t="s">
        <v>3617</v>
      </c>
      <c r="CE101" s="62"/>
      <c r="CF101" s="62"/>
      <c r="CG101" s="62"/>
      <c r="CH101" s="62"/>
    </row>
    <row r="102" spans="1:86" ht="13.5" customHeight="1">
      <c r="A102" s="62">
        <v>96</v>
      </c>
      <c r="B102" s="62" t="s">
        <v>282</v>
      </c>
      <c r="C102" s="62" t="s">
        <v>244</v>
      </c>
      <c r="D102" s="63" t="s">
        <v>3596</v>
      </c>
      <c r="E102" s="62">
        <v>2017</v>
      </c>
      <c r="F102" s="62" t="s">
        <v>3597</v>
      </c>
      <c r="G102" s="61" t="s">
        <v>3598</v>
      </c>
      <c r="H102" s="75" t="s">
        <v>3599</v>
      </c>
      <c r="I102" s="61" t="s">
        <v>3600</v>
      </c>
      <c r="J102" s="61" t="s">
        <v>3601</v>
      </c>
      <c r="K102" s="61" t="s">
        <v>3602</v>
      </c>
      <c r="L102" s="63" t="s">
        <v>3603</v>
      </c>
      <c r="M102" s="75" t="s">
        <v>3604</v>
      </c>
      <c r="N102" s="61" t="s">
        <v>12</v>
      </c>
      <c r="O102" s="63" t="s">
        <v>5879</v>
      </c>
      <c r="P102" s="63" t="s">
        <v>3640</v>
      </c>
      <c r="Q102" s="61" t="s">
        <v>5627</v>
      </c>
      <c r="R102" s="61" t="s">
        <v>3606</v>
      </c>
      <c r="S102" s="61" t="s">
        <v>123</v>
      </c>
      <c r="T102" s="61" t="s">
        <v>11</v>
      </c>
      <c r="U102" s="61" t="s">
        <v>140</v>
      </c>
      <c r="V102" s="61">
        <v>2170</v>
      </c>
      <c r="W102" s="61" t="s">
        <v>10</v>
      </c>
      <c r="X102" s="61">
        <v>3743</v>
      </c>
      <c r="Y102" s="61" t="s">
        <v>10</v>
      </c>
      <c r="Z102" s="61" t="s">
        <v>3607</v>
      </c>
      <c r="AA102" s="61" t="s">
        <v>1005</v>
      </c>
      <c r="AB102" s="61" t="s">
        <v>204</v>
      </c>
      <c r="AC102" s="76" t="s">
        <v>127</v>
      </c>
      <c r="AD102" s="76" t="s">
        <v>127</v>
      </c>
      <c r="AE102" s="61" t="s">
        <v>1060</v>
      </c>
      <c r="AF102" s="61" t="s">
        <v>3188</v>
      </c>
      <c r="AG102" s="61" t="s">
        <v>140</v>
      </c>
      <c r="AH102" s="61">
        <v>339224</v>
      </c>
      <c r="AI102" s="77">
        <f>INDEX(Exposure_GWASs!F:F,MATCH(Kaitlin!AE102,Exposure_GWASs!C:C,0))</f>
        <v>339224</v>
      </c>
      <c r="AJ102" s="61" t="s">
        <v>3608</v>
      </c>
      <c r="AK102" s="61" t="s">
        <v>1005</v>
      </c>
      <c r="AL102" s="61" t="s">
        <v>3609</v>
      </c>
      <c r="AM102" s="61" t="s">
        <v>11</v>
      </c>
      <c r="AN102" s="61" t="s">
        <v>11</v>
      </c>
      <c r="AO102" s="61" t="s">
        <v>11</v>
      </c>
      <c r="AP102" s="61" t="s">
        <v>11</v>
      </c>
      <c r="AQ102" s="61" t="s">
        <v>138</v>
      </c>
      <c r="AR102" s="62" t="s">
        <v>11</v>
      </c>
      <c r="AS102" s="61" t="s">
        <v>11</v>
      </c>
      <c r="AT102" s="61" t="s">
        <v>11</v>
      </c>
      <c r="AU102" s="61" t="s">
        <v>10</v>
      </c>
      <c r="AV102" s="61">
        <v>97</v>
      </c>
      <c r="AW102" s="61" t="s">
        <v>10</v>
      </c>
      <c r="AX102" s="62">
        <f>INDEX(Exposure_GWASs!S:S,MATCH(Kaitlin!AE102,Exposure_GWASs!C:C,0))</f>
        <v>97</v>
      </c>
      <c r="AY102" s="62"/>
      <c r="AZ102" s="61" t="s">
        <v>11</v>
      </c>
      <c r="BA102" s="62" t="s">
        <v>10</v>
      </c>
      <c r="BB102" s="61" t="s">
        <v>22</v>
      </c>
      <c r="BC102" s="62" t="s">
        <v>79</v>
      </c>
      <c r="BD102" s="62"/>
      <c r="BE102" s="62"/>
      <c r="BF102" s="62"/>
      <c r="BG102" s="62"/>
      <c r="BH102" s="62" t="s">
        <v>3610</v>
      </c>
      <c r="BI102" s="62" t="s">
        <v>1984</v>
      </c>
      <c r="BJ102" s="62" t="s">
        <v>3611</v>
      </c>
      <c r="BK102" s="62" t="s">
        <v>3612</v>
      </c>
      <c r="BL102" s="61" t="s">
        <v>11</v>
      </c>
      <c r="BM102" s="61" t="s">
        <v>11</v>
      </c>
      <c r="BN102" s="62" t="s">
        <v>3613</v>
      </c>
      <c r="BO102" s="62" t="s">
        <v>2549</v>
      </c>
      <c r="BP102" s="62" t="s">
        <v>3614</v>
      </c>
      <c r="BQ102" s="63" t="s">
        <v>1012</v>
      </c>
      <c r="BR102" s="62" t="s">
        <v>3615</v>
      </c>
      <c r="BS102" s="62"/>
      <c r="BT102" s="62" t="s">
        <v>3615</v>
      </c>
      <c r="BU102" s="62" t="s">
        <v>3615</v>
      </c>
      <c r="BV102" s="62" t="s">
        <v>3615</v>
      </c>
      <c r="BW102" s="62">
        <v>9.062046E-2</v>
      </c>
      <c r="BX102" s="62" t="s">
        <v>1791</v>
      </c>
      <c r="BY102" s="62" t="s">
        <v>10</v>
      </c>
      <c r="BZ102" s="63" t="s">
        <v>3616</v>
      </c>
      <c r="CA102" s="62" t="s">
        <v>11</v>
      </c>
      <c r="CB102" s="62" t="s">
        <v>11</v>
      </c>
      <c r="CC102" s="62" t="s">
        <v>11</v>
      </c>
      <c r="CD102" s="63" t="s">
        <v>3617</v>
      </c>
      <c r="CE102" s="62"/>
      <c r="CF102" s="62"/>
      <c r="CG102" s="62"/>
      <c r="CH102" s="62"/>
    </row>
    <row r="103" spans="1:86" ht="13.5" customHeight="1">
      <c r="A103" s="62">
        <v>96</v>
      </c>
      <c r="B103" s="62" t="s">
        <v>282</v>
      </c>
      <c r="C103" s="62" t="s">
        <v>244</v>
      </c>
      <c r="D103" s="63" t="s">
        <v>3596</v>
      </c>
      <c r="E103" s="62">
        <v>2017</v>
      </c>
      <c r="F103" s="62" t="s">
        <v>3597</v>
      </c>
      <c r="G103" s="61" t="s">
        <v>3598</v>
      </c>
      <c r="H103" s="75" t="s">
        <v>3599</v>
      </c>
      <c r="I103" s="61" t="s">
        <v>3600</v>
      </c>
      <c r="J103" s="61" t="s">
        <v>3601</v>
      </c>
      <c r="K103" s="61" t="s">
        <v>3602</v>
      </c>
      <c r="L103" s="63" t="s">
        <v>3603</v>
      </c>
      <c r="M103" s="75" t="s">
        <v>3604</v>
      </c>
      <c r="N103" s="61" t="s">
        <v>12</v>
      </c>
      <c r="O103" s="63" t="s">
        <v>5879</v>
      </c>
      <c r="P103" s="63" t="s">
        <v>3641</v>
      </c>
      <c r="Q103" s="61" t="s">
        <v>5627</v>
      </c>
      <c r="R103" s="61" t="s">
        <v>3606</v>
      </c>
      <c r="S103" s="61" t="s">
        <v>123</v>
      </c>
      <c r="T103" s="61" t="s">
        <v>11</v>
      </c>
      <c r="U103" s="61" t="s">
        <v>140</v>
      </c>
      <c r="V103" s="61">
        <v>2170</v>
      </c>
      <c r="W103" s="61" t="s">
        <v>10</v>
      </c>
      <c r="X103" s="61">
        <v>3743</v>
      </c>
      <c r="Y103" s="61" t="s">
        <v>10</v>
      </c>
      <c r="Z103" s="61" t="s">
        <v>3607</v>
      </c>
      <c r="AA103" s="61" t="s">
        <v>1005</v>
      </c>
      <c r="AB103" s="61" t="s">
        <v>204</v>
      </c>
      <c r="AC103" s="76" t="s">
        <v>127</v>
      </c>
      <c r="AD103" s="76" t="s">
        <v>127</v>
      </c>
      <c r="AE103" s="61" t="s">
        <v>1060</v>
      </c>
      <c r="AF103" s="61" t="s">
        <v>3188</v>
      </c>
      <c r="AG103" s="61" t="s">
        <v>140</v>
      </c>
      <c r="AH103" s="61">
        <v>339224</v>
      </c>
      <c r="AI103" s="77">
        <f>INDEX(Exposure_GWASs!F:F,MATCH(Kaitlin!AE103,Exposure_GWASs!C:C,0))</f>
        <v>339224</v>
      </c>
      <c r="AJ103" s="61" t="s">
        <v>3608</v>
      </c>
      <c r="AK103" s="61" t="s">
        <v>1005</v>
      </c>
      <c r="AL103" s="61" t="s">
        <v>3609</v>
      </c>
      <c r="AM103" s="61" t="s">
        <v>11</v>
      </c>
      <c r="AN103" s="61" t="s">
        <v>11</v>
      </c>
      <c r="AO103" s="61" t="s">
        <v>11</v>
      </c>
      <c r="AP103" s="61" t="s">
        <v>11</v>
      </c>
      <c r="AQ103" s="61" t="s">
        <v>138</v>
      </c>
      <c r="AR103" s="62" t="s">
        <v>11</v>
      </c>
      <c r="AS103" s="61" t="s">
        <v>11</v>
      </c>
      <c r="AT103" s="61" t="s">
        <v>11</v>
      </c>
      <c r="AU103" s="61" t="s">
        <v>10</v>
      </c>
      <c r="AV103" s="61">
        <v>97</v>
      </c>
      <c r="AW103" s="61" t="s">
        <v>10</v>
      </c>
      <c r="AX103" s="62">
        <f>INDEX(Exposure_GWASs!S:S,MATCH(Kaitlin!AE103,Exposure_GWASs!C:C,0))</f>
        <v>97</v>
      </c>
      <c r="AY103" s="62"/>
      <c r="AZ103" s="61" t="s">
        <v>11</v>
      </c>
      <c r="BA103" s="62" t="s">
        <v>10</v>
      </c>
      <c r="BB103" s="61" t="s">
        <v>22</v>
      </c>
      <c r="BC103" s="62" t="s">
        <v>79</v>
      </c>
      <c r="BD103" s="62"/>
      <c r="BE103" s="62"/>
      <c r="BF103" s="62"/>
      <c r="BG103" s="62"/>
      <c r="BH103" s="62" t="s">
        <v>3610</v>
      </c>
      <c r="BI103" s="62" t="s">
        <v>1984</v>
      </c>
      <c r="BJ103" s="62" t="s">
        <v>3611</v>
      </c>
      <c r="BK103" s="62" t="s">
        <v>3612</v>
      </c>
      <c r="BL103" s="61" t="s">
        <v>11</v>
      </c>
      <c r="BM103" s="61" t="s">
        <v>11</v>
      </c>
      <c r="BN103" s="62" t="s">
        <v>3613</v>
      </c>
      <c r="BO103" s="62" t="s">
        <v>2549</v>
      </c>
      <c r="BP103" s="62" t="s">
        <v>3614</v>
      </c>
      <c r="BQ103" s="63" t="s">
        <v>1012</v>
      </c>
      <c r="BR103" s="62" t="s">
        <v>3615</v>
      </c>
      <c r="BS103" s="62"/>
      <c r="BT103" s="62" t="s">
        <v>3615</v>
      </c>
      <c r="BU103" s="62" t="s">
        <v>3615</v>
      </c>
      <c r="BV103" s="62" t="s">
        <v>3615</v>
      </c>
      <c r="BW103" s="62">
        <v>9.6631816999999995E-2</v>
      </c>
      <c r="BX103" s="62" t="s">
        <v>1791</v>
      </c>
      <c r="BY103" s="62" t="s">
        <v>10</v>
      </c>
      <c r="BZ103" s="63" t="s">
        <v>3616</v>
      </c>
      <c r="CA103" s="62" t="s">
        <v>11</v>
      </c>
      <c r="CB103" s="62" t="s">
        <v>11</v>
      </c>
      <c r="CC103" s="62" t="s">
        <v>11</v>
      </c>
      <c r="CD103" s="63" t="s">
        <v>3617</v>
      </c>
      <c r="CE103" s="62"/>
      <c r="CF103" s="62"/>
      <c r="CG103" s="62"/>
      <c r="CH103" s="62"/>
    </row>
    <row r="104" spans="1:86" ht="13.5" customHeight="1">
      <c r="A104" s="62">
        <v>96</v>
      </c>
      <c r="B104" s="62" t="s">
        <v>282</v>
      </c>
      <c r="C104" s="62" t="s">
        <v>244</v>
      </c>
      <c r="D104" s="63" t="s">
        <v>3596</v>
      </c>
      <c r="E104" s="62">
        <v>2017</v>
      </c>
      <c r="F104" s="62" t="s">
        <v>3597</v>
      </c>
      <c r="G104" s="61" t="s">
        <v>3598</v>
      </c>
      <c r="H104" s="75" t="s">
        <v>3599</v>
      </c>
      <c r="I104" s="61" t="s">
        <v>3600</v>
      </c>
      <c r="J104" s="61" t="s">
        <v>3601</v>
      </c>
      <c r="K104" s="61" t="s">
        <v>3602</v>
      </c>
      <c r="L104" s="63" t="s">
        <v>3603</v>
      </c>
      <c r="M104" s="75" t="s">
        <v>3604</v>
      </c>
      <c r="N104" s="61" t="s">
        <v>12</v>
      </c>
      <c r="O104" s="63" t="s">
        <v>5879</v>
      </c>
      <c r="P104" s="63" t="s">
        <v>3642</v>
      </c>
      <c r="Q104" s="61" t="s">
        <v>5627</v>
      </c>
      <c r="R104" s="61" t="s">
        <v>3606</v>
      </c>
      <c r="S104" s="61" t="s">
        <v>123</v>
      </c>
      <c r="T104" s="61" t="s">
        <v>11</v>
      </c>
      <c r="U104" s="61" t="s">
        <v>140</v>
      </c>
      <c r="V104" s="61">
        <v>2170</v>
      </c>
      <c r="W104" s="61" t="s">
        <v>10</v>
      </c>
      <c r="X104" s="61">
        <v>3743</v>
      </c>
      <c r="Y104" s="61" t="s">
        <v>10</v>
      </c>
      <c r="Z104" s="61" t="s">
        <v>3607</v>
      </c>
      <c r="AA104" s="61" t="s">
        <v>1005</v>
      </c>
      <c r="AB104" s="61" t="s">
        <v>204</v>
      </c>
      <c r="AC104" s="76" t="s">
        <v>127</v>
      </c>
      <c r="AD104" s="76" t="s">
        <v>127</v>
      </c>
      <c r="AE104" s="61" t="s">
        <v>1060</v>
      </c>
      <c r="AF104" s="61" t="s">
        <v>3188</v>
      </c>
      <c r="AG104" s="61" t="s">
        <v>140</v>
      </c>
      <c r="AH104" s="61">
        <v>339224</v>
      </c>
      <c r="AI104" s="77">
        <f>INDEX(Exposure_GWASs!F:F,MATCH(Kaitlin!AE104,Exposure_GWASs!C:C,0))</f>
        <v>339224</v>
      </c>
      <c r="AJ104" s="61" t="s">
        <v>3608</v>
      </c>
      <c r="AK104" s="61" t="s">
        <v>1005</v>
      </c>
      <c r="AL104" s="61" t="s">
        <v>3609</v>
      </c>
      <c r="AM104" s="61" t="s">
        <v>11</v>
      </c>
      <c r="AN104" s="61" t="s">
        <v>11</v>
      </c>
      <c r="AO104" s="61" t="s">
        <v>11</v>
      </c>
      <c r="AP104" s="61" t="s">
        <v>11</v>
      </c>
      <c r="AQ104" s="61" t="s">
        <v>138</v>
      </c>
      <c r="AR104" s="62" t="s">
        <v>11</v>
      </c>
      <c r="AS104" s="61" t="s">
        <v>11</v>
      </c>
      <c r="AT104" s="61" t="s">
        <v>11</v>
      </c>
      <c r="AU104" s="61" t="s">
        <v>10</v>
      </c>
      <c r="AV104" s="61">
        <v>97</v>
      </c>
      <c r="AW104" s="61" t="s">
        <v>10</v>
      </c>
      <c r="AX104" s="62">
        <f>INDEX(Exposure_GWASs!S:S,MATCH(Kaitlin!AE104,Exposure_GWASs!C:C,0))</f>
        <v>97</v>
      </c>
      <c r="AY104" s="62"/>
      <c r="AZ104" s="61" t="s">
        <v>11</v>
      </c>
      <c r="BA104" s="62" t="s">
        <v>10</v>
      </c>
      <c r="BB104" s="61" t="s">
        <v>22</v>
      </c>
      <c r="BC104" s="62" t="s">
        <v>79</v>
      </c>
      <c r="BD104" s="62"/>
      <c r="BE104" s="62"/>
      <c r="BF104" s="62"/>
      <c r="BG104" s="62"/>
      <c r="BH104" s="62" t="s">
        <v>3610</v>
      </c>
      <c r="BI104" s="62" t="s">
        <v>1984</v>
      </c>
      <c r="BJ104" s="62" t="s">
        <v>3611</v>
      </c>
      <c r="BK104" s="62" t="s">
        <v>3612</v>
      </c>
      <c r="BL104" s="61" t="s">
        <v>11</v>
      </c>
      <c r="BM104" s="61" t="s">
        <v>11</v>
      </c>
      <c r="BN104" s="62" t="s">
        <v>3613</v>
      </c>
      <c r="BO104" s="62" t="s">
        <v>2549</v>
      </c>
      <c r="BP104" s="62" t="s">
        <v>3614</v>
      </c>
      <c r="BQ104" s="63" t="s">
        <v>1012</v>
      </c>
      <c r="BR104" s="62" t="s">
        <v>3615</v>
      </c>
      <c r="BS104" s="62"/>
      <c r="BT104" s="62" t="s">
        <v>3615</v>
      </c>
      <c r="BU104" s="62" t="s">
        <v>3615</v>
      </c>
      <c r="BV104" s="62" t="s">
        <v>3615</v>
      </c>
      <c r="BW104" s="62">
        <v>0.102231629</v>
      </c>
      <c r="BX104" s="62" t="s">
        <v>1791</v>
      </c>
      <c r="BY104" s="62" t="s">
        <v>10</v>
      </c>
      <c r="BZ104" s="63" t="s">
        <v>3616</v>
      </c>
      <c r="CA104" s="62" t="s">
        <v>11</v>
      </c>
      <c r="CB104" s="62" t="s">
        <v>11</v>
      </c>
      <c r="CC104" s="62" t="s">
        <v>11</v>
      </c>
      <c r="CD104" s="63" t="s">
        <v>3617</v>
      </c>
      <c r="CE104" s="62"/>
      <c r="CF104" s="62"/>
      <c r="CG104" s="62"/>
      <c r="CH104" s="62"/>
    </row>
    <row r="105" spans="1:86" ht="13.5" customHeight="1">
      <c r="A105" s="62">
        <v>96</v>
      </c>
      <c r="B105" s="62" t="s">
        <v>282</v>
      </c>
      <c r="C105" s="62" t="s">
        <v>244</v>
      </c>
      <c r="D105" s="63" t="s">
        <v>3596</v>
      </c>
      <c r="E105" s="62">
        <v>2017</v>
      </c>
      <c r="F105" s="62" t="s">
        <v>3597</v>
      </c>
      <c r="G105" s="61" t="s">
        <v>3598</v>
      </c>
      <c r="H105" s="75" t="s">
        <v>3599</v>
      </c>
      <c r="I105" s="61" t="s">
        <v>3600</v>
      </c>
      <c r="J105" s="61" t="s">
        <v>3601</v>
      </c>
      <c r="K105" s="61" t="s">
        <v>3602</v>
      </c>
      <c r="L105" s="63" t="s">
        <v>3603</v>
      </c>
      <c r="M105" s="75" t="s">
        <v>3604</v>
      </c>
      <c r="N105" s="61" t="s">
        <v>12</v>
      </c>
      <c r="O105" s="63" t="s">
        <v>5879</v>
      </c>
      <c r="P105" s="63" t="s">
        <v>3643</v>
      </c>
      <c r="Q105" s="61" t="s">
        <v>5627</v>
      </c>
      <c r="R105" s="61" t="s">
        <v>3606</v>
      </c>
      <c r="S105" s="61" t="s">
        <v>123</v>
      </c>
      <c r="T105" s="61" t="s">
        <v>11</v>
      </c>
      <c r="U105" s="61" t="s">
        <v>140</v>
      </c>
      <c r="V105" s="61">
        <v>2170</v>
      </c>
      <c r="W105" s="61" t="s">
        <v>10</v>
      </c>
      <c r="X105" s="61">
        <v>3743</v>
      </c>
      <c r="Y105" s="61" t="s">
        <v>10</v>
      </c>
      <c r="Z105" s="61" t="s">
        <v>3607</v>
      </c>
      <c r="AA105" s="61" t="s">
        <v>1005</v>
      </c>
      <c r="AB105" s="61" t="s">
        <v>204</v>
      </c>
      <c r="AC105" s="76" t="s">
        <v>127</v>
      </c>
      <c r="AD105" s="76" t="s">
        <v>127</v>
      </c>
      <c r="AE105" s="61" t="s">
        <v>1060</v>
      </c>
      <c r="AF105" s="61" t="s">
        <v>3188</v>
      </c>
      <c r="AG105" s="61" t="s">
        <v>140</v>
      </c>
      <c r="AH105" s="61">
        <v>339224</v>
      </c>
      <c r="AI105" s="77">
        <f>INDEX(Exposure_GWASs!F:F,MATCH(Kaitlin!AE105,Exposure_GWASs!C:C,0))</f>
        <v>339224</v>
      </c>
      <c r="AJ105" s="61" t="s">
        <v>3608</v>
      </c>
      <c r="AK105" s="61" t="s">
        <v>1005</v>
      </c>
      <c r="AL105" s="61" t="s">
        <v>3609</v>
      </c>
      <c r="AM105" s="61" t="s">
        <v>11</v>
      </c>
      <c r="AN105" s="61" t="s">
        <v>11</v>
      </c>
      <c r="AO105" s="61" t="s">
        <v>11</v>
      </c>
      <c r="AP105" s="61" t="s">
        <v>11</v>
      </c>
      <c r="AQ105" s="61" t="s">
        <v>138</v>
      </c>
      <c r="AR105" s="62" t="s">
        <v>11</v>
      </c>
      <c r="AS105" s="61" t="s">
        <v>11</v>
      </c>
      <c r="AT105" s="61" t="s">
        <v>11</v>
      </c>
      <c r="AU105" s="61" t="s">
        <v>10</v>
      </c>
      <c r="AV105" s="61">
        <v>97</v>
      </c>
      <c r="AW105" s="61" t="s">
        <v>10</v>
      </c>
      <c r="AX105" s="62">
        <f>INDEX(Exposure_GWASs!S:S,MATCH(Kaitlin!AE105,Exposure_GWASs!C:C,0))</f>
        <v>97</v>
      </c>
      <c r="AY105" s="62"/>
      <c r="AZ105" s="61" t="s">
        <v>11</v>
      </c>
      <c r="BA105" s="62" t="s">
        <v>10</v>
      </c>
      <c r="BB105" s="61" t="s">
        <v>22</v>
      </c>
      <c r="BC105" s="62" t="s">
        <v>79</v>
      </c>
      <c r="BD105" s="62"/>
      <c r="BE105" s="62"/>
      <c r="BF105" s="62"/>
      <c r="BG105" s="62"/>
      <c r="BH105" s="62" t="s">
        <v>3610</v>
      </c>
      <c r="BI105" s="62" t="s">
        <v>1984</v>
      </c>
      <c r="BJ105" s="62" t="s">
        <v>3611</v>
      </c>
      <c r="BK105" s="62" t="s">
        <v>3612</v>
      </c>
      <c r="BL105" s="61" t="s">
        <v>11</v>
      </c>
      <c r="BM105" s="61" t="s">
        <v>11</v>
      </c>
      <c r="BN105" s="62" t="s">
        <v>3613</v>
      </c>
      <c r="BO105" s="62" t="s">
        <v>2549</v>
      </c>
      <c r="BP105" s="62" t="s">
        <v>3614</v>
      </c>
      <c r="BQ105" s="63" t="s">
        <v>1012</v>
      </c>
      <c r="BR105" s="62" t="s">
        <v>3615</v>
      </c>
      <c r="BS105" s="62"/>
      <c r="BT105" s="62" t="s">
        <v>3615</v>
      </c>
      <c r="BU105" s="62" t="s">
        <v>3615</v>
      </c>
      <c r="BV105" s="62" t="s">
        <v>3615</v>
      </c>
      <c r="BW105" s="62">
        <v>0.10586387</v>
      </c>
      <c r="BX105" s="62" t="s">
        <v>1791</v>
      </c>
      <c r="BY105" s="62" t="s">
        <v>10</v>
      </c>
      <c r="BZ105" s="63" t="s">
        <v>3616</v>
      </c>
      <c r="CA105" s="62" t="s">
        <v>11</v>
      </c>
      <c r="CB105" s="62" t="s">
        <v>11</v>
      </c>
      <c r="CC105" s="62" t="s">
        <v>11</v>
      </c>
      <c r="CD105" s="63" t="s">
        <v>3617</v>
      </c>
      <c r="CE105" s="62"/>
      <c r="CF105" s="62"/>
      <c r="CG105" s="62"/>
      <c r="CH105" s="62"/>
    </row>
    <row r="106" spans="1:86" ht="13.5" customHeight="1">
      <c r="A106" s="62">
        <v>96</v>
      </c>
      <c r="B106" s="62" t="s">
        <v>282</v>
      </c>
      <c r="C106" s="62" t="s">
        <v>244</v>
      </c>
      <c r="D106" s="63" t="s">
        <v>3596</v>
      </c>
      <c r="E106" s="62">
        <v>2017</v>
      </c>
      <c r="F106" s="62" t="s">
        <v>3597</v>
      </c>
      <c r="G106" s="61" t="s">
        <v>3598</v>
      </c>
      <c r="H106" s="75" t="s">
        <v>3599</v>
      </c>
      <c r="I106" s="61" t="s">
        <v>3600</v>
      </c>
      <c r="J106" s="61" t="s">
        <v>3601</v>
      </c>
      <c r="K106" s="61" t="s">
        <v>3602</v>
      </c>
      <c r="L106" s="63" t="s">
        <v>3603</v>
      </c>
      <c r="M106" s="75" t="s">
        <v>3604</v>
      </c>
      <c r="N106" s="61" t="s">
        <v>12</v>
      </c>
      <c r="O106" s="63" t="s">
        <v>5879</v>
      </c>
      <c r="P106" s="63" t="s">
        <v>3644</v>
      </c>
      <c r="Q106" s="61" t="s">
        <v>5627</v>
      </c>
      <c r="R106" s="61" t="s">
        <v>3606</v>
      </c>
      <c r="S106" s="61" t="s">
        <v>123</v>
      </c>
      <c r="T106" s="61" t="s">
        <v>11</v>
      </c>
      <c r="U106" s="61" t="s">
        <v>140</v>
      </c>
      <c r="V106" s="61">
        <v>2170</v>
      </c>
      <c r="W106" s="61" t="s">
        <v>10</v>
      </c>
      <c r="X106" s="61">
        <v>3743</v>
      </c>
      <c r="Y106" s="61" t="s">
        <v>10</v>
      </c>
      <c r="Z106" s="61" t="s">
        <v>3607</v>
      </c>
      <c r="AA106" s="61" t="s">
        <v>1005</v>
      </c>
      <c r="AB106" s="61" t="s">
        <v>204</v>
      </c>
      <c r="AC106" s="76" t="s">
        <v>127</v>
      </c>
      <c r="AD106" s="76" t="s">
        <v>127</v>
      </c>
      <c r="AE106" s="61" t="s">
        <v>1060</v>
      </c>
      <c r="AF106" s="61" t="s">
        <v>3188</v>
      </c>
      <c r="AG106" s="61" t="s">
        <v>140</v>
      </c>
      <c r="AH106" s="61">
        <v>339224</v>
      </c>
      <c r="AI106" s="77">
        <f>INDEX(Exposure_GWASs!F:F,MATCH(Kaitlin!AE106,Exposure_GWASs!C:C,0))</f>
        <v>339224</v>
      </c>
      <c r="AJ106" s="61" t="s">
        <v>3608</v>
      </c>
      <c r="AK106" s="61" t="s">
        <v>1005</v>
      </c>
      <c r="AL106" s="61" t="s">
        <v>3609</v>
      </c>
      <c r="AM106" s="61" t="s">
        <v>11</v>
      </c>
      <c r="AN106" s="61" t="s">
        <v>11</v>
      </c>
      <c r="AO106" s="61" t="s">
        <v>11</v>
      </c>
      <c r="AP106" s="61" t="s">
        <v>11</v>
      </c>
      <c r="AQ106" s="61" t="s">
        <v>138</v>
      </c>
      <c r="AR106" s="62" t="s">
        <v>11</v>
      </c>
      <c r="AS106" s="61" t="s">
        <v>11</v>
      </c>
      <c r="AT106" s="61" t="s">
        <v>11</v>
      </c>
      <c r="AU106" s="61" t="s">
        <v>10</v>
      </c>
      <c r="AV106" s="61">
        <v>97</v>
      </c>
      <c r="AW106" s="61" t="s">
        <v>10</v>
      </c>
      <c r="AX106" s="62">
        <f>INDEX(Exposure_GWASs!S:S,MATCH(Kaitlin!AE106,Exposure_GWASs!C:C,0))</f>
        <v>97</v>
      </c>
      <c r="AY106" s="62"/>
      <c r="AZ106" s="61" t="s">
        <v>11</v>
      </c>
      <c r="BA106" s="62" t="s">
        <v>10</v>
      </c>
      <c r="BB106" s="61" t="s">
        <v>22</v>
      </c>
      <c r="BC106" s="62" t="s">
        <v>79</v>
      </c>
      <c r="BD106" s="62"/>
      <c r="BE106" s="62"/>
      <c r="BF106" s="62"/>
      <c r="BG106" s="62"/>
      <c r="BH106" s="62" t="s">
        <v>3610</v>
      </c>
      <c r="BI106" s="62" t="s">
        <v>1984</v>
      </c>
      <c r="BJ106" s="62" t="s">
        <v>3611</v>
      </c>
      <c r="BK106" s="62" t="s">
        <v>3612</v>
      </c>
      <c r="BL106" s="61" t="s">
        <v>11</v>
      </c>
      <c r="BM106" s="61" t="s">
        <v>11</v>
      </c>
      <c r="BN106" s="62" t="s">
        <v>3613</v>
      </c>
      <c r="BO106" s="62" t="s">
        <v>2549</v>
      </c>
      <c r="BP106" s="62" t="s">
        <v>3614</v>
      </c>
      <c r="BQ106" s="63" t="s">
        <v>1012</v>
      </c>
      <c r="BR106" s="62" t="s">
        <v>3615</v>
      </c>
      <c r="BS106" s="62"/>
      <c r="BT106" s="62" t="s">
        <v>3615</v>
      </c>
      <c r="BU106" s="62" t="s">
        <v>3615</v>
      </c>
      <c r="BV106" s="62" t="s">
        <v>3615</v>
      </c>
      <c r="BW106" s="62">
        <v>0.11246300300000001</v>
      </c>
      <c r="BX106" s="62" t="s">
        <v>1791</v>
      </c>
      <c r="BY106" s="62" t="s">
        <v>10</v>
      </c>
      <c r="BZ106" s="63" t="s">
        <v>3616</v>
      </c>
      <c r="CA106" s="62" t="s">
        <v>11</v>
      </c>
      <c r="CB106" s="62" t="s">
        <v>11</v>
      </c>
      <c r="CC106" s="62" t="s">
        <v>11</v>
      </c>
      <c r="CD106" s="63" t="s">
        <v>3617</v>
      </c>
      <c r="CE106" s="62"/>
      <c r="CF106" s="62"/>
      <c r="CG106" s="62"/>
      <c r="CH106" s="62"/>
    </row>
    <row r="107" spans="1:86" ht="13.5" customHeight="1">
      <c r="A107" s="62">
        <v>96</v>
      </c>
      <c r="B107" s="62" t="s">
        <v>282</v>
      </c>
      <c r="C107" s="62" t="s">
        <v>244</v>
      </c>
      <c r="D107" s="63" t="s">
        <v>3596</v>
      </c>
      <c r="E107" s="62">
        <v>2017</v>
      </c>
      <c r="F107" s="62" t="s">
        <v>3597</v>
      </c>
      <c r="G107" s="61" t="s">
        <v>3598</v>
      </c>
      <c r="H107" s="75" t="s">
        <v>3599</v>
      </c>
      <c r="I107" s="61" t="s">
        <v>3600</v>
      </c>
      <c r="J107" s="61" t="s">
        <v>3601</v>
      </c>
      <c r="K107" s="61" t="s">
        <v>3602</v>
      </c>
      <c r="L107" s="63" t="s">
        <v>3603</v>
      </c>
      <c r="M107" s="75" t="s">
        <v>3604</v>
      </c>
      <c r="N107" s="61" t="s">
        <v>12</v>
      </c>
      <c r="O107" s="63" t="s">
        <v>5879</v>
      </c>
      <c r="P107" s="63" t="s">
        <v>3645</v>
      </c>
      <c r="Q107" s="61" t="s">
        <v>5627</v>
      </c>
      <c r="R107" s="61" t="s">
        <v>3606</v>
      </c>
      <c r="S107" s="61" t="s">
        <v>123</v>
      </c>
      <c r="T107" s="61" t="s">
        <v>11</v>
      </c>
      <c r="U107" s="61" t="s">
        <v>140</v>
      </c>
      <c r="V107" s="61">
        <v>2170</v>
      </c>
      <c r="W107" s="61" t="s">
        <v>10</v>
      </c>
      <c r="X107" s="61">
        <v>3743</v>
      </c>
      <c r="Y107" s="61" t="s">
        <v>10</v>
      </c>
      <c r="Z107" s="61" t="s">
        <v>3607</v>
      </c>
      <c r="AA107" s="61" t="s">
        <v>1005</v>
      </c>
      <c r="AB107" s="61" t="s">
        <v>204</v>
      </c>
      <c r="AC107" s="76" t="s">
        <v>127</v>
      </c>
      <c r="AD107" s="76" t="s">
        <v>127</v>
      </c>
      <c r="AE107" s="61" t="s">
        <v>1060</v>
      </c>
      <c r="AF107" s="61" t="s">
        <v>3188</v>
      </c>
      <c r="AG107" s="61" t="s">
        <v>140</v>
      </c>
      <c r="AH107" s="61">
        <v>339224</v>
      </c>
      <c r="AI107" s="77">
        <f>INDEX(Exposure_GWASs!F:F,MATCH(Kaitlin!AE107,Exposure_GWASs!C:C,0))</f>
        <v>339224</v>
      </c>
      <c r="AJ107" s="61" t="s">
        <v>3608</v>
      </c>
      <c r="AK107" s="61" t="s">
        <v>1005</v>
      </c>
      <c r="AL107" s="61" t="s">
        <v>3609</v>
      </c>
      <c r="AM107" s="61" t="s">
        <v>11</v>
      </c>
      <c r="AN107" s="61" t="s">
        <v>11</v>
      </c>
      <c r="AO107" s="61" t="s">
        <v>11</v>
      </c>
      <c r="AP107" s="61" t="s">
        <v>11</v>
      </c>
      <c r="AQ107" s="61" t="s">
        <v>138</v>
      </c>
      <c r="AR107" s="62" t="s">
        <v>11</v>
      </c>
      <c r="AS107" s="61" t="s">
        <v>11</v>
      </c>
      <c r="AT107" s="61" t="s">
        <v>11</v>
      </c>
      <c r="AU107" s="61" t="s">
        <v>10</v>
      </c>
      <c r="AV107" s="61">
        <v>97</v>
      </c>
      <c r="AW107" s="61" t="s">
        <v>10</v>
      </c>
      <c r="AX107" s="62">
        <f>INDEX(Exposure_GWASs!S:S,MATCH(Kaitlin!AE107,Exposure_GWASs!C:C,0))</f>
        <v>97</v>
      </c>
      <c r="AY107" s="62"/>
      <c r="AZ107" s="61" t="s">
        <v>11</v>
      </c>
      <c r="BA107" s="62" t="s">
        <v>10</v>
      </c>
      <c r="BB107" s="61" t="s">
        <v>22</v>
      </c>
      <c r="BC107" s="62" t="s">
        <v>79</v>
      </c>
      <c r="BD107" s="62"/>
      <c r="BE107" s="62"/>
      <c r="BF107" s="62"/>
      <c r="BG107" s="62"/>
      <c r="BH107" s="62" t="s">
        <v>3610</v>
      </c>
      <c r="BI107" s="62" t="s">
        <v>1984</v>
      </c>
      <c r="BJ107" s="62" t="s">
        <v>3611</v>
      </c>
      <c r="BK107" s="62" t="s">
        <v>3612</v>
      </c>
      <c r="BL107" s="61" t="s">
        <v>11</v>
      </c>
      <c r="BM107" s="61" t="s">
        <v>11</v>
      </c>
      <c r="BN107" s="62" t="s">
        <v>3613</v>
      </c>
      <c r="BO107" s="62" t="s">
        <v>2549</v>
      </c>
      <c r="BP107" s="62" t="s">
        <v>3614</v>
      </c>
      <c r="BQ107" s="63" t="s">
        <v>1012</v>
      </c>
      <c r="BR107" s="62" t="s">
        <v>3615</v>
      </c>
      <c r="BS107" s="62"/>
      <c r="BT107" s="62" t="s">
        <v>3615</v>
      </c>
      <c r="BU107" s="62" t="s">
        <v>3615</v>
      </c>
      <c r="BV107" s="62" t="s">
        <v>3615</v>
      </c>
      <c r="BW107" s="62">
        <v>0.117520482</v>
      </c>
      <c r="BX107" s="62" t="s">
        <v>1791</v>
      </c>
      <c r="BY107" s="62" t="s">
        <v>10</v>
      </c>
      <c r="BZ107" s="63" t="s">
        <v>3616</v>
      </c>
      <c r="CA107" s="62" t="s">
        <v>11</v>
      </c>
      <c r="CB107" s="62" t="s">
        <v>11</v>
      </c>
      <c r="CC107" s="62" t="s">
        <v>11</v>
      </c>
      <c r="CD107" s="63" t="s">
        <v>3617</v>
      </c>
      <c r="CE107" s="62"/>
      <c r="CF107" s="62"/>
      <c r="CG107" s="62"/>
      <c r="CH107" s="62"/>
    </row>
    <row r="108" spans="1:86" ht="13.5" customHeight="1">
      <c r="A108" s="62">
        <v>96</v>
      </c>
      <c r="B108" s="62" t="s">
        <v>282</v>
      </c>
      <c r="C108" s="62" t="s">
        <v>244</v>
      </c>
      <c r="D108" s="63" t="s">
        <v>3596</v>
      </c>
      <c r="E108" s="62">
        <v>2017</v>
      </c>
      <c r="F108" s="62" t="s">
        <v>3597</v>
      </c>
      <c r="G108" s="61" t="s">
        <v>3598</v>
      </c>
      <c r="H108" s="75" t="s">
        <v>3599</v>
      </c>
      <c r="I108" s="61" t="s">
        <v>3600</v>
      </c>
      <c r="J108" s="61" t="s">
        <v>3601</v>
      </c>
      <c r="K108" s="61" t="s">
        <v>3602</v>
      </c>
      <c r="L108" s="63" t="s">
        <v>3603</v>
      </c>
      <c r="M108" s="75" t="s">
        <v>3604</v>
      </c>
      <c r="N108" s="61" t="s">
        <v>12</v>
      </c>
      <c r="O108" s="63" t="s">
        <v>5879</v>
      </c>
      <c r="P108" s="63" t="s">
        <v>3646</v>
      </c>
      <c r="Q108" s="61" t="s">
        <v>5627</v>
      </c>
      <c r="R108" s="61" t="s">
        <v>3606</v>
      </c>
      <c r="S108" s="61" t="s">
        <v>123</v>
      </c>
      <c r="T108" s="61" t="s">
        <v>11</v>
      </c>
      <c r="U108" s="61" t="s">
        <v>140</v>
      </c>
      <c r="V108" s="61">
        <v>2170</v>
      </c>
      <c r="W108" s="61" t="s">
        <v>10</v>
      </c>
      <c r="X108" s="61">
        <v>3743</v>
      </c>
      <c r="Y108" s="61" t="s">
        <v>10</v>
      </c>
      <c r="Z108" s="61" t="s">
        <v>3607</v>
      </c>
      <c r="AA108" s="61" t="s">
        <v>1005</v>
      </c>
      <c r="AB108" s="61" t="s">
        <v>204</v>
      </c>
      <c r="AC108" s="76" t="s">
        <v>127</v>
      </c>
      <c r="AD108" s="76" t="s">
        <v>127</v>
      </c>
      <c r="AE108" s="61" t="s">
        <v>1060</v>
      </c>
      <c r="AF108" s="61" t="s">
        <v>3188</v>
      </c>
      <c r="AG108" s="61" t="s">
        <v>140</v>
      </c>
      <c r="AH108" s="61">
        <v>339224</v>
      </c>
      <c r="AI108" s="77">
        <f>INDEX(Exposure_GWASs!F:F,MATCH(Kaitlin!AE108,Exposure_GWASs!C:C,0))</f>
        <v>339224</v>
      </c>
      <c r="AJ108" s="61" t="s">
        <v>3608</v>
      </c>
      <c r="AK108" s="61" t="s">
        <v>1005</v>
      </c>
      <c r="AL108" s="61" t="s">
        <v>3609</v>
      </c>
      <c r="AM108" s="61" t="s">
        <v>11</v>
      </c>
      <c r="AN108" s="61" t="s">
        <v>11</v>
      </c>
      <c r="AO108" s="61" t="s">
        <v>11</v>
      </c>
      <c r="AP108" s="61" t="s">
        <v>11</v>
      </c>
      <c r="AQ108" s="61" t="s">
        <v>138</v>
      </c>
      <c r="AR108" s="62" t="s">
        <v>11</v>
      </c>
      <c r="AS108" s="61" t="s">
        <v>11</v>
      </c>
      <c r="AT108" s="61" t="s">
        <v>11</v>
      </c>
      <c r="AU108" s="61" t="s">
        <v>10</v>
      </c>
      <c r="AV108" s="61">
        <v>97</v>
      </c>
      <c r="AW108" s="61" t="s">
        <v>10</v>
      </c>
      <c r="AX108" s="62">
        <f>INDEX(Exposure_GWASs!S:S,MATCH(Kaitlin!AE108,Exposure_GWASs!C:C,0))</f>
        <v>97</v>
      </c>
      <c r="AY108" s="62"/>
      <c r="AZ108" s="61" t="s">
        <v>11</v>
      </c>
      <c r="BA108" s="62" t="s">
        <v>10</v>
      </c>
      <c r="BB108" s="61" t="s">
        <v>22</v>
      </c>
      <c r="BC108" s="62" t="s">
        <v>79</v>
      </c>
      <c r="BD108" s="62"/>
      <c r="BE108" s="62"/>
      <c r="BF108" s="62"/>
      <c r="BG108" s="62"/>
      <c r="BH108" s="62" t="s">
        <v>3610</v>
      </c>
      <c r="BI108" s="62" t="s">
        <v>1984</v>
      </c>
      <c r="BJ108" s="62" t="s">
        <v>3611</v>
      </c>
      <c r="BK108" s="62" t="s">
        <v>3612</v>
      </c>
      <c r="BL108" s="61" t="s">
        <v>11</v>
      </c>
      <c r="BM108" s="61" t="s">
        <v>11</v>
      </c>
      <c r="BN108" s="62" t="s">
        <v>3613</v>
      </c>
      <c r="BO108" s="62" t="s">
        <v>2549</v>
      </c>
      <c r="BP108" s="62" t="s">
        <v>3614</v>
      </c>
      <c r="BQ108" s="63" t="s">
        <v>1012</v>
      </c>
      <c r="BR108" s="62" t="s">
        <v>3615</v>
      </c>
      <c r="BS108" s="62"/>
      <c r="BT108" s="62" t="s">
        <v>3615</v>
      </c>
      <c r="BU108" s="62" t="s">
        <v>3615</v>
      </c>
      <c r="BV108" s="62" t="s">
        <v>3615</v>
      </c>
      <c r="BW108" s="62">
        <v>0.120195353</v>
      </c>
      <c r="BX108" s="62" t="s">
        <v>1791</v>
      </c>
      <c r="BY108" s="62" t="s">
        <v>10</v>
      </c>
      <c r="BZ108" s="63" t="s">
        <v>3616</v>
      </c>
      <c r="CA108" s="62" t="s">
        <v>11</v>
      </c>
      <c r="CB108" s="62" t="s">
        <v>11</v>
      </c>
      <c r="CC108" s="62" t="s">
        <v>11</v>
      </c>
      <c r="CD108" s="63" t="s">
        <v>3617</v>
      </c>
      <c r="CE108" s="62"/>
      <c r="CF108" s="62"/>
      <c r="CG108" s="62"/>
      <c r="CH108" s="62"/>
    </row>
    <row r="109" spans="1:86" ht="13.5" customHeight="1">
      <c r="A109" s="62">
        <v>96</v>
      </c>
      <c r="B109" s="62" t="s">
        <v>282</v>
      </c>
      <c r="C109" s="62" t="s">
        <v>244</v>
      </c>
      <c r="D109" s="63" t="s">
        <v>3596</v>
      </c>
      <c r="E109" s="62">
        <v>2017</v>
      </c>
      <c r="F109" s="62" t="s">
        <v>3597</v>
      </c>
      <c r="G109" s="61" t="s">
        <v>3598</v>
      </c>
      <c r="H109" s="75" t="s">
        <v>3599</v>
      </c>
      <c r="I109" s="61" t="s">
        <v>3600</v>
      </c>
      <c r="J109" s="61" t="s">
        <v>3601</v>
      </c>
      <c r="K109" s="61" t="s">
        <v>3602</v>
      </c>
      <c r="L109" s="63" t="s">
        <v>3603</v>
      </c>
      <c r="M109" s="75" t="s">
        <v>3604</v>
      </c>
      <c r="N109" s="61" t="s">
        <v>12</v>
      </c>
      <c r="O109" s="63" t="s">
        <v>5879</v>
      </c>
      <c r="P109" s="63" t="s">
        <v>3647</v>
      </c>
      <c r="Q109" s="61" t="s">
        <v>5627</v>
      </c>
      <c r="R109" s="61" t="s">
        <v>3606</v>
      </c>
      <c r="S109" s="61" t="s">
        <v>123</v>
      </c>
      <c r="T109" s="61" t="s">
        <v>11</v>
      </c>
      <c r="U109" s="61" t="s">
        <v>140</v>
      </c>
      <c r="V109" s="61">
        <v>2170</v>
      </c>
      <c r="W109" s="61" t="s">
        <v>10</v>
      </c>
      <c r="X109" s="61">
        <v>3743</v>
      </c>
      <c r="Y109" s="61" t="s">
        <v>10</v>
      </c>
      <c r="Z109" s="61" t="s">
        <v>3607</v>
      </c>
      <c r="AA109" s="61" t="s">
        <v>1005</v>
      </c>
      <c r="AB109" s="61" t="s">
        <v>204</v>
      </c>
      <c r="AC109" s="76" t="s">
        <v>127</v>
      </c>
      <c r="AD109" s="76" t="s">
        <v>127</v>
      </c>
      <c r="AE109" s="61" t="s">
        <v>1060</v>
      </c>
      <c r="AF109" s="61" t="s">
        <v>3188</v>
      </c>
      <c r="AG109" s="61" t="s">
        <v>140</v>
      </c>
      <c r="AH109" s="61">
        <v>339224</v>
      </c>
      <c r="AI109" s="77">
        <f>INDEX(Exposure_GWASs!F:F,MATCH(Kaitlin!AE109,Exposure_GWASs!C:C,0))</f>
        <v>339224</v>
      </c>
      <c r="AJ109" s="61" t="s">
        <v>3608</v>
      </c>
      <c r="AK109" s="61" t="s">
        <v>1005</v>
      </c>
      <c r="AL109" s="61" t="s">
        <v>3609</v>
      </c>
      <c r="AM109" s="61" t="s">
        <v>11</v>
      </c>
      <c r="AN109" s="61" t="s">
        <v>11</v>
      </c>
      <c r="AO109" s="61" t="s">
        <v>11</v>
      </c>
      <c r="AP109" s="61" t="s">
        <v>11</v>
      </c>
      <c r="AQ109" s="61" t="s">
        <v>138</v>
      </c>
      <c r="AR109" s="62" t="s">
        <v>11</v>
      </c>
      <c r="AS109" s="61" t="s">
        <v>11</v>
      </c>
      <c r="AT109" s="61" t="s">
        <v>11</v>
      </c>
      <c r="AU109" s="61" t="s">
        <v>10</v>
      </c>
      <c r="AV109" s="61">
        <v>97</v>
      </c>
      <c r="AW109" s="61" t="s">
        <v>10</v>
      </c>
      <c r="AX109" s="62">
        <f>INDEX(Exposure_GWASs!S:S,MATCH(Kaitlin!AE109,Exposure_GWASs!C:C,0))</f>
        <v>97</v>
      </c>
      <c r="AY109" s="62"/>
      <c r="AZ109" s="61" t="s">
        <v>11</v>
      </c>
      <c r="BA109" s="62" t="s">
        <v>10</v>
      </c>
      <c r="BB109" s="61" t="s">
        <v>22</v>
      </c>
      <c r="BC109" s="62" t="s">
        <v>79</v>
      </c>
      <c r="BD109" s="62"/>
      <c r="BE109" s="62"/>
      <c r="BF109" s="62"/>
      <c r="BG109" s="62"/>
      <c r="BH109" s="62" t="s">
        <v>3610</v>
      </c>
      <c r="BI109" s="62" t="s">
        <v>1984</v>
      </c>
      <c r="BJ109" s="62" t="s">
        <v>3611</v>
      </c>
      <c r="BK109" s="62" t="s">
        <v>3612</v>
      </c>
      <c r="BL109" s="61" t="s">
        <v>11</v>
      </c>
      <c r="BM109" s="61" t="s">
        <v>11</v>
      </c>
      <c r="BN109" s="62" t="s">
        <v>3613</v>
      </c>
      <c r="BO109" s="62" t="s">
        <v>2549</v>
      </c>
      <c r="BP109" s="62" t="s">
        <v>3614</v>
      </c>
      <c r="BQ109" s="63" t="s">
        <v>1012</v>
      </c>
      <c r="BR109" s="62" t="s">
        <v>3615</v>
      </c>
      <c r="BS109" s="62"/>
      <c r="BT109" s="62" t="s">
        <v>3615</v>
      </c>
      <c r="BU109" s="62" t="s">
        <v>3615</v>
      </c>
      <c r="BV109" s="62" t="s">
        <v>3615</v>
      </c>
      <c r="BW109" s="62">
        <v>0.123114577</v>
      </c>
      <c r="BX109" s="62" t="s">
        <v>1791</v>
      </c>
      <c r="BY109" s="62" t="s">
        <v>10</v>
      </c>
      <c r="BZ109" s="63" t="s">
        <v>3616</v>
      </c>
      <c r="CA109" s="62" t="s">
        <v>11</v>
      </c>
      <c r="CB109" s="62" t="s">
        <v>11</v>
      </c>
      <c r="CC109" s="62" t="s">
        <v>11</v>
      </c>
      <c r="CD109" s="63" t="s">
        <v>3617</v>
      </c>
      <c r="CE109" s="62"/>
      <c r="CF109" s="62"/>
      <c r="CG109" s="62"/>
      <c r="CH109" s="62"/>
    </row>
    <row r="110" spans="1:86" ht="13.5" customHeight="1">
      <c r="A110" s="62">
        <v>96</v>
      </c>
      <c r="B110" s="62" t="s">
        <v>282</v>
      </c>
      <c r="C110" s="62" t="s">
        <v>244</v>
      </c>
      <c r="D110" s="63" t="s">
        <v>3596</v>
      </c>
      <c r="E110" s="62">
        <v>2017</v>
      </c>
      <c r="F110" s="62" t="s">
        <v>3597</v>
      </c>
      <c r="G110" s="61" t="s">
        <v>3598</v>
      </c>
      <c r="H110" s="75" t="s">
        <v>3599</v>
      </c>
      <c r="I110" s="61" t="s">
        <v>3600</v>
      </c>
      <c r="J110" s="61" t="s">
        <v>3601</v>
      </c>
      <c r="K110" s="61" t="s">
        <v>3602</v>
      </c>
      <c r="L110" s="63" t="s">
        <v>3603</v>
      </c>
      <c r="M110" s="75" t="s">
        <v>3604</v>
      </c>
      <c r="N110" s="61" t="s">
        <v>12</v>
      </c>
      <c r="O110" s="63" t="s">
        <v>5879</v>
      </c>
      <c r="P110" s="63" t="s">
        <v>3648</v>
      </c>
      <c r="Q110" s="61" t="s">
        <v>5627</v>
      </c>
      <c r="R110" s="61" t="s">
        <v>3606</v>
      </c>
      <c r="S110" s="61" t="s">
        <v>123</v>
      </c>
      <c r="T110" s="61" t="s">
        <v>11</v>
      </c>
      <c r="U110" s="61" t="s">
        <v>140</v>
      </c>
      <c r="V110" s="61">
        <v>2170</v>
      </c>
      <c r="W110" s="61" t="s">
        <v>10</v>
      </c>
      <c r="X110" s="61">
        <v>3743</v>
      </c>
      <c r="Y110" s="61" t="s">
        <v>10</v>
      </c>
      <c r="Z110" s="61" t="s">
        <v>3607</v>
      </c>
      <c r="AA110" s="61" t="s">
        <v>1005</v>
      </c>
      <c r="AB110" s="61" t="s">
        <v>204</v>
      </c>
      <c r="AC110" s="76" t="s">
        <v>127</v>
      </c>
      <c r="AD110" s="76" t="s">
        <v>127</v>
      </c>
      <c r="AE110" s="61" t="s">
        <v>1060</v>
      </c>
      <c r="AF110" s="61" t="s">
        <v>3188</v>
      </c>
      <c r="AG110" s="61" t="s">
        <v>140</v>
      </c>
      <c r="AH110" s="61">
        <v>339224</v>
      </c>
      <c r="AI110" s="77">
        <f>INDEX(Exposure_GWASs!F:F,MATCH(Kaitlin!AE110,Exposure_GWASs!C:C,0))</f>
        <v>339224</v>
      </c>
      <c r="AJ110" s="61" t="s">
        <v>3608</v>
      </c>
      <c r="AK110" s="61" t="s">
        <v>1005</v>
      </c>
      <c r="AL110" s="61" t="s">
        <v>3609</v>
      </c>
      <c r="AM110" s="61" t="s">
        <v>11</v>
      </c>
      <c r="AN110" s="61" t="s">
        <v>11</v>
      </c>
      <c r="AO110" s="61" t="s">
        <v>11</v>
      </c>
      <c r="AP110" s="61" t="s">
        <v>11</v>
      </c>
      <c r="AQ110" s="61" t="s">
        <v>138</v>
      </c>
      <c r="AR110" s="62" t="s">
        <v>11</v>
      </c>
      <c r="AS110" s="61" t="s">
        <v>11</v>
      </c>
      <c r="AT110" s="61" t="s">
        <v>11</v>
      </c>
      <c r="AU110" s="61" t="s">
        <v>10</v>
      </c>
      <c r="AV110" s="61">
        <v>97</v>
      </c>
      <c r="AW110" s="61" t="s">
        <v>10</v>
      </c>
      <c r="AX110" s="62">
        <f>INDEX(Exposure_GWASs!S:S,MATCH(Kaitlin!AE110,Exposure_GWASs!C:C,0))</f>
        <v>97</v>
      </c>
      <c r="AY110" s="62"/>
      <c r="AZ110" s="61" t="s">
        <v>11</v>
      </c>
      <c r="BA110" s="62" t="s">
        <v>10</v>
      </c>
      <c r="BB110" s="61" t="s">
        <v>22</v>
      </c>
      <c r="BC110" s="62" t="s">
        <v>79</v>
      </c>
      <c r="BD110" s="62"/>
      <c r="BE110" s="62"/>
      <c r="BF110" s="62"/>
      <c r="BG110" s="62"/>
      <c r="BH110" s="62" t="s">
        <v>3610</v>
      </c>
      <c r="BI110" s="62" t="s">
        <v>1984</v>
      </c>
      <c r="BJ110" s="62" t="s">
        <v>3611</v>
      </c>
      <c r="BK110" s="62" t="s">
        <v>3612</v>
      </c>
      <c r="BL110" s="61" t="s">
        <v>11</v>
      </c>
      <c r="BM110" s="61" t="s">
        <v>11</v>
      </c>
      <c r="BN110" s="62" t="s">
        <v>3613</v>
      </c>
      <c r="BO110" s="62" t="s">
        <v>2549</v>
      </c>
      <c r="BP110" s="62" t="s">
        <v>3614</v>
      </c>
      <c r="BQ110" s="63" t="s">
        <v>1012</v>
      </c>
      <c r="BR110" s="62" t="s">
        <v>3615</v>
      </c>
      <c r="BS110" s="62"/>
      <c r="BT110" s="62" t="s">
        <v>3615</v>
      </c>
      <c r="BU110" s="62" t="s">
        <v>3615</v>
      </c>
      <c r="BV110" s="62" t="s">
        <v>3615</v>
      </c>
      <c r="BW110" s="62">
        <v>0.13537522299999999</v>
      </c>
      <c r="BX110" s="62" t="s">
        <v>1791</v>
      </c>
      <c r="BY110" s="62" t="s">
        <v>10</v>
      </c>
      <c r="BZ110" s="63" t="s">
        <v>3616</v>
      </c>
      <c r="CA110" s="62" t="s">
        <v>11</v>
      </c>
      <c r="CB110" s="62" t="s">
        <v>11</v>
      </c>
      <c r="CC110" s="62" t="s">
        <v>11</v>
      </c>
      <c r="CD110" s="63" t="s">
        <v>3617</v>
      </c>
      <c r="CE110" s="62"/>
      <c r="CF110" s="62"/>
      <c r="CG110" s="62"/>
      <c r="CH110" s="62"/>
    </row>
    <row r="111" spans="1:86" ht="13.5" customHeight="1">
      <c r="A111" s="62">
        <v>96</v>
      </c>
      <c r="B111" s="62" t="s">
        <v>282</v>
      </c>
      <c r="C111" s="62" t="s">
        <v>244</v>
      </c>
      <c r="D111" s="63" t="s">
        <v>3596</v>
      </c>
      <c r="E111" s="62">
        <v>2017</v>
      </c>
      <c r="F111" s="62" t="s">
        <v>3597</v>
      </c>
      <c r="G111" s="61" t="s">
        <v>3598</v>
      </c>
      <c r="H111" s="75" t="s">
        <v>3599</v>
      </c>
      <c r="I111" s="61" t="s">
        <v>3600</v>
      </c>
      <c r="J111" s="61" t="s">
        <v>3601</v>
      </c>
      <c r="K111" s="61" t="s">
        <v>3602</v>
      </c>
      <c r="L111" s="63" t="s">
        <v>3603</v>
      </c>
      <c r="M111" s="75" t="s">
        <v>3604</v>
      </c>
      <c r="N111" s="61" t="s">
        <v>12</v>
      </c>
      <c r="O111" s="63" t="s">
        <v>5879</v>
      </c>
      <c r="P111" s="63" t="s">
        <v>3649</v>
      </c>
      <c r="Q111" s="61" t="s">
        <v>5627</v>
      </c>
      <c r="R111" s="61" t="s">
        <v>3606</v>
      </c>
      <c r="S111" s="61" t="s">
        <v>123</v>
      </c>
      <c r="T111" s="61" t="s">
        <v>11</v>
      </c>
      <c r="U111" s="61" t="s">
        <v>140</v>
      </c>
      <c r="V111" s="61">
        <v>2170</v>
      </c>
      <c r="W111" s="61" t="s">
        <v>10</v>
      </c>
      <c r="X111" s="61">
        <v>3743</v>
      </c>
      <c r="Y111" s="61" t="s">
        <v>10</v>
      </c>
      <c r="Z111" s="61" t="s">
        <v>3607</v>
      </c>
      <c r="AA111" s="61" t="s">
        <v>1005</v>
      </c>
      <c r="AB111" s="61" t="s">
        <v>204</v>
      </c>
      <c r="AC111" s="76" t="s">
        <v>127</v>
      </c>
      <c r="AD111" s="76" t="s">
        <v>127</v>
      </c>
      <c r="AE111" s="61" t="s">
        <v>1060</v>
      </c>
      <c r="AF111" s="61" t="s">
        <v>3188</v>
      </c>
      <c r="AG111" s="61" t="s">
        <v>140</v>
      </c>
      <c r="AH111" s="61">
        <v>339224</v>
      </c>
      <c r="AI111" s="77">
        <f>INDEX(Exposure_GWASs!F:F,MATCH(Kaitlin!AE111,Exposure_GWASs!C:C,0))</f>
        <v>339224</v>
      </c>
      <c r="AJ111" s="61" t="s">
        <v>3608</v>
      </c>
      <c r="AK111" s="61" t="s">
        <v>1005</v>
      </c>
      <c r="AL111" s="61" t="s">
        <v>3609</v>
      </c>
      <c r="AM111" s="61" t="s">
        <v>11</v>
      </c>
      <c r="AN111" s="61" t="s">
        <v>11</v>
      </c>
      <c r="AO111" s="61" t="s">
        <v>11</v>
      </c>
      <c r="AP111" s="61" t="s">
        <v>11</v>
      </c>
      <c r="AQ111" s="61" t="s">
        <v>138</v>
      </c>
      <c r="AR111" s="62" t="s">
        <v>11</v>
      </c>
      <c r="AS111" s="61" t="s">
        <v>11</v>
      </c>
      <c r="AT111" s="61" t="s">
        <v>11</v>
      </c>
      <c r="AU111" s="61" t="s">
        <v>10</v>
      </c>
      <c r="AV111" s="61">
        <v>97</v>
      </c>
      <c r="AW111" s="61" t="s">
        <v>10</v>
      </c>
      <c r="AX111" s="62">
        <f>INDEX(Exposure_GWASs!S:S,MATCH(Kaitlin!AE111,Exposure_GWASs!C:C,0))</f>
        <v>97</v>
      </c>
      <c r="AY111" s="62"/>
      <c r="AZ111" s="61" t="s">
        <v>11</v>
      </c>
      <c r="BA111" s="62" t="s">
        <v>10</v>
      </c>
      <c r="BB111" s="61" t="s">
        <v>22</v>
      </c>
      <c r="BC111" s="62" t="s">
        <v>79</v>
      </c>
      <c r="BD111" s="62"/>
      <c r="BE111" s="62"/>
      <c r="BF111" s="62"/>
      <c r="BG111" s="62"/>
      <c r="BH111" s="62" t="s">
        <v>3610</v>
      </c>
      <c r="BI111" s="62" t="s">
        <v>1984</v>
      </c>
      <c r="BJ111" s="62" t="s">
        <v>3611</v>
      </c>
      <c r="BK111" s="62" t="s">
        <v>3612</v>
      </c>
      <c r="BL111" s="61" t="s">
        <v>11</v>
      </c>
      <c r="BM111" s="61" t="s">
        <v>11</v>
      </c>
      <c r="BN111" s="62" t="s">
        <v>3613</v>
      </c>
      <c r="BO111" s="62" t="s">
        <v>2549</v>
      </c>
      <c r="BP111" s="62" t="s">
        <v>3614</v>
      </c>
      <c r="BQ111" s="63" t="s">
        <v>1012</v>
      </c>
      <c r="BR111" s="62" t="s">
        <v>3615</v>
      </c>
      <c r="BS111" s="62"/>
      <c r="BT111" s="62" t="s">
        <v>3615</v>
      </c>
      <c r="BU111" s="62" t="s">
        <v>3615</v>
      </c>
      <c r="BV111" s="62" t="s">
        <v>3615</v>
      </c>
      <c r="BW111" s="62">
        <v>0.13554835100000001</v>
      </c>
      <c r="BX111" s="62" t="s">
        <v>1791</v>
      </c>
      <c r="BY111" s="62" t="s">
        <v>10</v>
      </c>
      <c r="BZ111" s="63" t="s">
        <v>3616</v>
      </c>
      <c r="CA111" s="62" t="s">
        <v>11</v>
      </c>
      <c r="CB111" s="62" t="s">
        <v>11</v>
      </c>
      <c r="CC111" s="62" t="s">
        <v>11</v>
      </c>
      <c r="CD111" s="63" t="s">
        <v>3617</v>
      </c>
      <c r="CE111" s="62"/>
      <c r="CF111" s="62"/>
      <c r="CG111" s="62"/>
      <c r="CH111" s="62"/>
    </row>
    <row r="112" spans="1:86" ht="13.5" customHeight="1">
      <c r="A112" s="62">
        <v>96</v>
      </c>
      <c r="B112" s="62" t="s">
        <v>282</v>
      </c>
      <c r="C112" s="62" t="s">
        <v>244</v>
      </c>
      <c r="D112" s="63" t="s">
        <v>3596</v>
      </c>
      <c r="E112" s="62">
        <v>2017</v>
      </c>
      <c r="F112" s="62" t="s">
        <v>3597</v>
      </c>
      <c r="G112" s="61" t="s">
        <v>3598</v>
      </c>
      <c r="H112" s="75" t="s">
        <v>3599</v>
      </c>
      <c r="I112" s="61" t="s">
        <v>3600</v>
      </c>
      <c r="J112" s="61" t="s">
        <v>3601</v>
      </c>
      <c r="K112" s="61" t="s">
        <v>3602</v>
      </c>
      <c r="L112" s="63" t="s">
        <v>3603</v>
      </c>
      <c r="M112" s="75" t="s">
        <v>3604</v>
      </c>
      <c r="N112" s="61" t="s">
        <v>12</v>
      </c>
      <c r="O112" s="63" t="s">
        <v>5879</v>
      </c>
      <c r="P112" s="63" t="s">
        <v>3650</v>
      </c>
      <c r="Q112" s="61" t="s">
        <v>5627</v>
      </c>
      <c r="R112" s="61" t="s">
        <v>3606</v>
      </c>
      <c r="S112" s="61" t="s">
        <v>123</v>
      </c>
      <c r="T112" s="61" t="s">
        <v>11</v>
      </c>
      <c r="U112" s="61" t="s">
        <v>140</v>
      </c>
      <c r="V112" s="61">
        <v>2170</v>
      </c>
      <c r="W112" s="61" t="s">
        <v>10</v>
      </c>
      <c r="X112" s="61">
        <v>3743</v>
      </c>
      <c r="Y112" s="61" t="s">
        <v>10</v>
      </c>
      <c r="Z112" s="61" t="s">
        <v>3607</v>
      </c>
      <c r="AA112" s="61" t="s">
        <v>1005</v>
      </c>
      <c r="AB112" s="61" t="s">
        <v>204</v>
      </c>
      <c r="AC112" s="76" t="s">
        <v>127</v>
      </c>
      <c r="AD112" s="76" t="s">
        <v>127</v>
      </c>
      <c r="AE112" s="61" t="s">
        <v>1060</v>
      </c>
      <c r="AF112" s="61" t="s">
        <v>3188</v>
      </c>
      <c r="AG112" s="61" t="s">
        <v>140</v>
      </c>
      <c r="AH112" s="61">
        <v>339224</v>
      </c>
      <c r="AI112" s="77">
        <f>INDEX(Exposure_GWASs!F:F,MATCH(Kaitlin!AE112,Exposure_GWASs!C:C,0))</f>
        <v>339224</v>
      </c>
      <c r="AJ112" s="61" t="s">
        <v>3608</v>
      </c>
      <c r="AK112" s="61" t="s">
        <v>1005</v>
      </c>
      <c r="AL112" s="61" t="s">
        <v>3609</v>
      </c>
      <c r="AM112" s="61" t="s">
        <v>11</v>
      </c>
      <c r="AN112" s="61" t="s">
        <v>11</v>
      </c>
      <c r="AO112" s="61" t="s">
        <v>11</v>
      </c>
      <c r="AP112" s="61" t="s">
        <v>11</v>
      </c>
      <c r="AQ112" s="61" t="s">
        <v>138</v>
      </c>
      <c r="AR112" s="62" t="s">
        <v>11</v>
      </c>
      <c r="AS112" s="61" t="s">
        <v>11</v>
      </c>
      <c r="AT112" s="61" t="s">
        <v>11</v>
      </c>
      <c r="AU112" s="61" t="s">
        <v>10</v>
      </c>
      <c r="AV112" s="61">
        <v>97</v>
      </c>
      <c r="AW112" s="61" t="s">
        <v>10</v>
      </c>
      <c r="AX112" s="62">
        <f>INDEX(Exposure_GWASs!S:S,MATCH(Kaitlin!AE112,Exposure_GWASs!C:C,0))</f>
        <v>97</v>
      </c>
      <c r="AY112" s="62"/>
      <c r="AZ112" s="61" t="s">
        <v>11</v>
      </c>
      <c r="BA112" s="62" t="s">
        <v>10</v>
      </c>
      <c r="BB112" s="61" t="s">
        <v>22</v>
      </c>
      <c r="BC112" s="62" t="s">
        <v>79</v>
      </c>
      <c r="BD112" s="62"/>
      <c r="BE112" s="62"/>
      <c r="BF112" s="62"/>
      <c r="BG112" s="62"/>
      <c r="BH112" s="62" t="s">
        <v>3610</v>
      </c>
      <c r="BI112" s="62" t="s">
        <v>1984</v>
      </c>
      <c r="BJ112" s="62" t="s">
        <v>3611</v>
      </c>
      <c r="BK112" s="62" t="s">
        <v>3612</v>
      </c>
      <c r="BL112" s="61" t="s">
        <v>11</v>
      </c>
      <c r="BM112" s="61" t="s">
        <v>11</v>
      </c>
      <c r="BN112" s="62" t="s">
        <v>3613</v>
      </c>
      <c r="BO112" s="62" t="s">
        <v>2549</v>
      </c>
      <c r="BP112" s="62" t="s">
        <v>3614</v>
      </c>
      <c r="BQ112" s="63" t="s">
        <v>1012</v>
      </c>
      <c r="BR112" s="62" t="s">
        <v>3615</v>
      </c>
      <c r="BS112" s="62"/>
      <c r="BT112" s="62" t="s">
        <v>3615</v>
      </c>
      <c r="BU112" s="62" t="s">
        <v>3615</v>
      </c>
      <c r="BV112" s="62" t="s">
        <v>3615</v>
      </c>
      <c r="BW112" s="62">
        <v>0.15012450899999999</v>
      </c>
      <c r="BX112" s="62" t="s">
        <v>1791</v>
      </c>
      <c r="BY112" s="62" t="s">
        <v>10</v>
      </c>
      <c r="BZ112" s="63" t="s">
        <v>3616</v>
      </c>
      <c r="CA112" s="62" t="s">
        <v>11</v>
      </c>
      <c r="CB112" s="62" t="s">
        <v>11</v>
      </c>
      <c r="CC112" s="62" t="s">
        <v>11</v>
      </c>
      <c r="CD112" s="63" t="s">
        <v>3617</v>
      </c>
      <c r="CE112" s="62"/>
      <c r="CF112" s="62"/>
      <c r="CG112" s="62"/>
      <c r="CH112" s="62"/>
    </row>
    <row r="113" spans="1:86" ht="13.5" customHeight="1">
      <c r="A113" s="62">
        <v>96</v>
      </c>
      <c r="B113" s="62" t="s">
        <v>282</v>
      </c>
      <c r="C113" s="62" t="s">
        <v>244</v>
      </c>
      <c r="D113" s="63" t="s">
        <v>3596</v>
      </c>
      <c r="E113" s="62">
        <v>2017</v>
      </c>
      <c r="F113" s="62" t="s">
        <v>3597</v>
      </c>
      <c r="G113" s="61" t="s">
        <v>3598</v>
      </c>
      <c r="H113" s="75" t="s">
        <v>3599</v>
      </c>
      <c r="I113" s="61" t="s">
        <v>3600</v>
      </c>
      <c r="J113" s="61" t="s">
        <v>3601</v>
      </c>
      <c r="K113" s="61" t="s">
        <v>3602</v>
      </c>
      <c r="L113" s="63" t="s">
        <v>3603</v>
      </c>
      <c r="M113" s="75" t="s">
        <v>3604</v>
      </c>
      <c r="N113" s="61" t="s">
        <v>12</v>
      </c>
      <c r="O113" s="63" t="s">
        <v>5879</v>
      </c>
      <c r="P113" s="63" t="s">
        <v>3651</v>
      </c>
      <c r="Q113" s="61" t="s">
        <v>5627</v>
      </c>
      <c r="R113" s="61" t="s">
        <v>3606</v>
      </c>
      <c r="S113" s="61" t="s">
        <v>123</v>
      </c>
      <c r="T113" s="61" t="s">
        <v>11</v>
      </c>
      <c r="U113" s="61" t="s">
        <v>140</v>
      </c>
      <c r="V113" s="61">
        <v>2170</v>
      </c>
      <c r="W113" s="61" t="s">
        <v>10</v>
      </c>
      <c r="X113" s="61">
        <v>3743</v>
      </c>
      <c r="Y113" s="61" t="s">
        <v>10</v>
      </c>
      <c r="Z113" s="61" t="s">
        <v>3607</v>
      </c>
      <c r="AA113" s="61" t="s">
        <v>1005</v>
      </c>
      <c r="AB113" s="61" t="s">
        <v>204</v>
      </c>
      <c r="AC113" s="76" t="s">
        <v>127</v>
      </c>
      <c r="AD113" s="76" t="s">
        <v>127</v>
      </c>
      <c r="AE113" s="61" t="s">
        <v>1060</v>
      </c>
      <c r="AF113" s="61" t="s">
        <v>3188</v>
      </c>
      <c r="AG113" s="61" t="s">
        <v>140</v>
      </c>
      <c r="AH113" s="61">
        <v>339224</v>
      </c>
      <c r="AI113" s="77">
        <f>INDEX(Exposure_GWASs!F:F,MATCH(Kaitlin!AE113,Exposure_GWASs!C:C,0))</f>
        <v>339224</v>
      </c>
      <c r="AJ113" s="61" t="s">
        <v>3608</v>
      </c>
      <c r="AK113" s="61" t="s">
        <v>1005</v>
      </c>
      <c r="AL113" s="61" t="s">
        <v>3609</v>
      </c>
      <c r="AM113" s="61" t="s">
        <v>11</v>
      </c>
      <c r="AN113" s="61" t="s">
        <v>11</v>
      </c>
      <c r="AO113" s="61" t="s">
        <v>11</v>
      </c>
      <c r="AP113" s="61" t="s">
        <v>11</v>
      </c>
      <c r="AQ113" s="61" t="s">
        <v>138</v>
      </c>
      <c r="AR113" s="62" t="s">
        <v>11</v>
      </c>
      <c r="AS113" s="61" t="s">
        <v>11</v>
      </c>
      <c r="AT113" s="61" t="s">
        <v>11</v>
      </c>
      <c r="AU113" s="61" t="s">
        <v>10</v>
      </c>
      <c r="AV113" s="61">
        <v>97</v>
      </c>
      <c r="AW113" s="61" t="s">
        <v>10</v>
      </c>
      <c r="AX113" s="62">
        <f>INDEX(Exposure_GWASs!S:S,MATCH(Kaitlin!AE113,Exposure_GWASs!C:C,0))</f>
        <v>97</v>
      </c>
      <c r="AY113" s="62"/>
      <c r="AZ113" s="61" t="s">
        <v>11</v>
      </c>
      <c r="BA113" s="62" t="s">
        <v>10</v>
      </c>
      <c r="BB113" s="61" t="s">
        <v>22</v>
      </c>
      <c r="BC113" s="62" t="s">
        <v>79</v>
      </c>
      <c r="BD113" s="62"/>
      <c r="BE113" s="62"/>
      <c r="BF113" s="62"/>
      <c r="BG113" s="62"/>
      <c r="BH113" s="62" t="s">
        <v>3610</v>
      </c>
      <c r="BI113" s="62" t="s">
        <v>1984</v>
      </c>
      <c r="BJ113" s="62" t="s">
        <v>3611</v>
      </c>
      <c r="BK113" s="62" t="s">
        <v>3612</v>
      </c>
      <c r="BL113" s="61" t="s">
        <v>11</v>
      </c>
      <c r="BM113" s="61" t="s">
        <v>11</v>
      </c>
      <c r="BN113" s="62" t="s">
        <v>3613</v>
      </c>
      <c r="BO113" s="62" t="s">
        <v>2549</v>
      </c>
      <c r="BP113" s="62" t="s">
        <v>3614</v>
      </c>
      <c r="BQ113" s="63" t="s">
        <v>1012</v>
      </c>
      <c r="BR113" s="62" t="s">
        <v>3615</v>
      </c>
      <c r="BS113" s="62"/>
      <c r="BT113" s="62" t="s">
        <v>3615</v>
      </c>
      <c r="BU113" s="62" t="s">
        <v>3615</v>
      </c>
      <c r="BV113" s="62" t="s">
        <v>3615</v>
      </c>
      <c r="BW113" s="62">
        <v>0.150773136</v>
      </c>
      <c r="BX113" s="62" t="s">
        <v>1791</v>
      </c>
      <c r="BY113" s="62" t="s">
        <v>10</v>
      </c>
      <c r="BZ113" s="63" t="s">
        <v>3616</v>
      </c>
      <c r="CA113" s="62" t="s">
        <v>11</v>
      </c>
      <c r="CB113" s="62" t="s">
        <v>11</v>
      </c>
      <c r="CC113" s="62" t="s">
        <v>11</v>
      </c>
      <c r="CD113" s="63" t="s">
        <v>3617</v>
      </c>
      <c r="CE113" s="62"/>
      <c r="CF113" s="62"/>
      <c r="CG113" s="62"/>
      <c r="CH113" s="62"/>
    </row>
    <row r="114" spans="1:86" ht="13.5" customHeight="1">
      <c r="A114" s="62">
        <v>96</v>
      </c>
      <c r="B114" s="62" t="s">
        <v>282</v>
      </c>
      <c r="C114" s="62" t="s">
        <v>244</v>
      </c>
      <c r="D114" s="63" t="s">
        <v>3596</v>
      </c>
      <c r="E114" s="62">
        <v>2017</v>
      </c>
      <c r="F114" s="62" t="s">
        <v>3597</v>
      </c>
      <c r="G114" s="61" t="s">
        <v>3598</v>
      </c>
      <c r="H114" s="75" t="s">
        <v>3599</v>
      </c>
      <c r="I114" s="61" t="s">
        <v>3600</v>
      </c>
      <c r="J114" s="61" t="s">
        <v>3601</v>
      </c>
      <c r="K114" s="61" t="s">
        <v>3602</v>
      </c>
      <c r="L114" s="63" t="s">
        <v>3603</v>
      </c>
      <c r="M114" s="75" t="s">
        <v>3604</v>
      </c>
      <c r="N114" s="61" t="s">
        <v>12</v>
      </c>
      <c r="O114" s="63" t="s">
        <v>5879</v>
      </c>
      <c r="P114" s="63" t="s">
        <v>3652</v>
      </c>
      <c r="Q114" s="61" t="s">
        <v>5627</v>
      </c>
      <c r="R114" s="61" t="s">
        <v>3606</v>
      </c>
      <c r="S114" s="61" t="s">
        <v>123</v>
      </c>
      <c r="T114" s="61" t="s">
        <v>11</v>
      </c>
      <c r="U114" s="61" t="s">
        <v>140</v>
      </c>
      <c r="V114" s="61">
        <v>2170</v>
      </c>
      <c r="W114" s="61" t="s">
        <v>10</v>
      </c>
      <c r="X114" s="61">
        <v>3743</v>
      </c>
      <c r="Y114" s="61" t="s">
        <v>10</v>
      </c>
      <c r="Z114" s="61" t="s">
        <v>3607</v>
      </c>
      <c r="AA114" s="61" t="s">
        <v>1005</v>
      </c>
      <c r="AB114" s="61" t="s">
        <v>204</v>
      </c>
      <c r="AC114" s="76" t="s">
        <v>127</v>
      </c>
      <c r="AD114" s="76" t="s">
        <v>127</v>
      </c>
      <c r="AE114" s="61" t="s">
        <v>1060</v>
      </c>
      <c r="AF114" s="61" t="s">
        <v>3188</v>
      </c>
      <c r="AG114" s="61" t="s">
        <v>140</v>
      </c>
      <c r="AH114" s="61">
        <v>339224</v>
      </c>
      <c r="AI114" s="77">
        <f>INDEX(Exposure_GWASs!F:F,MATCH(Kaitlin!AE114,Exposure_GWASs!C:C,0))</f>
        <v>339224</v>
      </c>
      <c r="AJ114" s="61" t="s">
        <v>3608</v>
      </c>
      <c r="AK114" s="61" t="s">
        <v>1005</v>
      </c>
      <c r="AL114" s="61" t="s">
        <v>3609</v>
      </c>
      <c r="AM114" s="61" t="s">
        <v>11</v>
      </c>
      <c r="AN114" s="61" t="s">
        <v>11</v>
      </c>
      <c r="AO114" s="61" t="s">
        <v>11</v>
      </c>
      <c r="AP114" s="61" t="s">
        <v>11</v>
      </c>
      <c r="AQ114" s="61" t="s">
        <v>138</v>
      </c>
      <c r="AR114" s="62" t="s">
        <v>11</v>
      </c>
      <c r="AS114" s="61" t="s">
        <v>11</v>
      </c>
      <c r="AT114" s="61" t="s">
        <v>11</v>
      </c>
      <c r="AU114" s="61" t="s">
        <v>10</v>
      </c>
      <c r="AV114" s="61">
        <v>97</v>
      </c>
      <c r="AW114" s="61" t="s">
        <v>10</v>
      </c>
      <c r="AX114" s="62">
        <f>INDEX(Exposure_GWASs!S:S,MATCH(Kaitlin!AE114,Exposure_GWASs!C:C,0))</f>
        <v>97</v>
      </c>
      <c r="AY114" s="62"/>
      <c r="AZ114" s="61" t="s">
        <v>11</v>
      </c>
      <c r="BA114" s="62" t="s">
        <v>10</v>
      </c>
      <c r="BB114" s="61" t="s">
        <v>22</v>
      </c>
      <c r="BC114" s="62" t="s">
        <v>79</v>
      </c>
      <c r="BD114" s="62"/>
      <c r="BE114" s="62"/>
      <c r="BF114" s="62"/>
      <c r="BG114" s="62"/>
      <c r="BH114" s="62" t="s">
        <v>3610</v>
      </c>
      <c r="BI114" s="62" t="s">
        <v>1984</v>
      </c>
      <c r="BJ114" s="62" t="s">
        <v>3611</v>
      </c>
      <c r="BK114" s="62" t="s">
        <v>3612</v>
      </c>
      <c r="BL114" s="61" t="s">
        <v>11</v>
      </c>
      <c r="BM114" s="61" t="s">
        <v>11</v>
      </c>
      <c r="BN114" s="62" t="s">
        <v>3613</v>
      </c>
      <c r="BO114" s="62" t="s">
        <v>2549</v>
      </c>
      <c r="BP114" s="62" t="s">
        <v>3614</v>
      </c>
      <c r="BQ114" s="63" t="s">
        <v>1012</v>
      </c>
      <c r="BR114" s="62" t="s">
        <v>3615</v>
      </c>
      <c r="BS114" s="62"/>
      <c r="BT114" s="62" t="s">
        <v>3615</v>
      </c>
      <c r="BU114" s="62" t="s">
        <v>3615</v>
      </c>
      <c r="BV114" s="62" t="s">
        <v>3615</v>
      </c>
      <c r="BW114" s="62">
        <v>0.16261146500000001</v>
      </c>
      <c r="BX114" s="62" t="s">
        <v>1791</v>
      </c>
      <c r="BY114" s="62" t="s">
        <v>10</v>
      </c>
      <c r="BZ114" s="63" t="s">
        <v>3616</v>
      </c>
      <c r="CA114" s="62" t="s">
        <v>11</v>
      </c>
      <c r="CB114" s="62" t="s">
        <v>11</v>
      </c>
      <c r="CC114" s="62" t="s">
        <v>11</v>
      </c>
      <c r="CD114" s="63" t="s">
        <v>3617</v>
      </c>
      <c r="CE114" s="62"/>
      <c r="CF114" s="62"/>
      <c r="CG114" s="62"/>
      <c r="CH114" s="62"/>
    </row>
    <row r="115" spans="1:86" ht="13.5" customHeight="1">
      <c r="A115" s="62">
        <v>96</v>
      </c>
      <c r="B115" s="62" t="s">
        <v>282</v>
      </c>
      <c r="C115" s="62" t="s">
        <v>244</v>
      </c>
      <c r="D115" s="63" t="s">
        <v>3596</v>
      </c>
      <c r="E115" s="62">
        <v>2017</v>
      </c>
      <c r="F115" s="62" t="s">
        <v>3597</v>
      </c>
      <c r="G115" s="61" t="s">
        <v>3598</v>
      </c>
      <c r="H115" s="75" t="s">
        <v>3599</v>
      </c>
      <c r="I115" s="61" t="s">
        <v>3600</v>
      </c>
      <c r="J115" s="61" t="s">
        <v>3601</v>
      </c>
      <c r="K115" s="61" t="s">
        <v>3602</v>
      </c>
      <c r="L115" s="63" t="s">
        <v>3603</v>
      </c>
      <c r="M115" s="75" t="s">
        <v>3604</v>
      </c>
      <c r="N115" s="61" t="s">
        <v>12</v>
      </c>
      <c r="O115" s="63" t="s">
        <v>5879</v>
      </c>
      <c r="P115" s="63" t="s">
        <v>3653</v>
      </c>
      <c r="Q115" s="61" t="s">
        <v>5627</v>
      </c>
      <c r="R115" s="61" t="s">
        <v>3606</v>
      </c>
      <c r="S115" s="61" t="s">
        <v>123</v>
      </c>
      <c r="T115" s="61" t="s">
        <v>11</v>
      </c>
      <c r="U115" s="61" t="s">
        <v>140</v>
      </c>
      <c r="V115" s="61">
        <v>2170</v>
      </c>
      <c r="W115" s="61" t="s">
        <v>10</v>
      </c>
      <c r="X115" s="61">
        <v>3743</v>
      </c>
      <c r="Y115" s="61" t="s">
        <v>10</v>
      </c>
      <c r="Z115" s="61" t="s">
        <v>3607</v>
      </c>
      <c r="AA115" s="61" t="s">
        <v>1005</v>
      </c>
      <c r="AB115" s="61" t="s">
        <v>204</v>
      </c>
      <c r="AC115" s="76" t="s">
        <v>127</v>
      </c>
      <c r="AD115" s="76" t="s">
        <v>127</v>
      </c>
      <c r="AE115" s="61" t="s">
        <v>1060</v>
      </c>
      <c r="AF115" s="61" t="s">
        <v>3188</v>
      </c>
      <c r="AG115" s="61" t="s">
        <v>140</v>
      </c>
      <c r="AH115" s="61">
        <v>339224</v>
      </c>
      <c r="AI115" s="77">
        <f>INDEX(Exposure_GWASs!F:F,MATCH(Kaitlin!AE115,Exposure_GWASs!C:C,0))</f>
        <v>339224</v>
      </c>
      <c r="AJ115" s="61" t="s">
        <v>3608</v>
      </c>
      <c r="AK115" s="61" t="s">
        <v>1005</v>
      </c>
      <c r="AL115" s="61" t="s">
        <v>3609</v>
      </c>
      <c r="AM115" s="61" t="s">
        <v>11</v>
      </c>
      <c r="AN115" s="61" t="s">
        <v>11</v>
      </c>
      <c r="AO115" s="61" t="s">
        <v>11</v>
      </c>
      <c r="AP115" s="61" t="s">
        <v>11</v>
      </c>
      <c r="AQ115" s="61" t="s">
        <v>138</v>
      </c>
      <c r="AR115" s="62" t="s">
        <v>11</v>
      </c>
      <c r="AS115" s="61" t="s">
        <v>11</v>
      </c>
      <c r="AT115" s="61" t="s">
        <v>11</v>
      </c>
      <c r="AU115" s="61" t="s">
        <v>10</v>
      </c>
      <c r="AV115" s="61">
        <v>97</v>
      </c>
      <c r="AW115" s="61" t="s">
        <v>10</v>
      </c>
      <c r="AX115" s="62">
        <f>INDEX(Exposure_GWASs!S:S,MATCH(Kaitlin!AE115,Exposure_GWASs!C:C,0))</f>
        <v>97</v>
      </c>
      <c r="AY115" s="62"/>
      <c r="AZ115" s="61" t="s">
        <v>11</v>
      </c>
      <c r="BA115" s="62" t="s">
        <v>10</v>
      </c>
      <c r="BB115" s="61" t="s">
        <v>22</v>
      </c>
      <c r="BC115" s="62" t="s">
        <v>79</v>
      </c>
      <c r="BD115" s="62"/>
      <c r="BE115" s="62"/>
      <c r="BF115" s="62"/>
      <c r="BG115" s="62"/>
      <c r="BH115" s="62" t="s">
        <v>3610</v>
      </c>
      <c r="BI115" s="62" t="s">
        <v>1984</v>
      </c>
      <c r="BJ115" s="62" t="s">
        <v>3611</v>
      </c>
      <c r="BK115" s="62" t="s">
        <v>3612</v>
      </c>
      <c r="BL115" s="61" t="s">
        <v>11</v>
      </c>
      <c r="BM115" s="61" t="s">
        <v>11</v>
      </c>
      <c r="BN115" s="62" t="s">
        <v>3613</v>
      </c>
      <c r="BO115" s="62" t="s">
        <v>2549</v>
      </c>
      <c r="BP115" s="62" t="s">
        <v>3614</v>
      </c>
      <c r="BQ115" s="63" t="s">
        <v>1012</v>
      </c>
      <c r="BR115" s="62" t="s">
        <v>3615</v>
      </c>
      <c r="BS115" s="62"/>
      <c r="BT115" s="62" t="s">
        <v>3615</v>
      </c>
      <c r="BU115" s="62" t="s">
        <v>3615</v>
      </c>
      <c r="BV115" s="62" t="s">
        <v>3615</v>
      </c>
      <c r="BW115" s="62">
        <v>0.16504661500000001</v>
      </c>
      <c r="BX115" s="62" t="s">
        <v>1791</v>
      </c>
      <c r="BY115" s="62" t="s">
        <v>10</v>
      </c>
      <c r="BZ115" s="63" t="s">
        <v>3616</v>
      </c>
      <c r="CA115" s="62" t="s">
        <v>11</v>
      </c>
      <c r="CB115" s="62" t="s">
        <v>11</v>
      </c>
      <c r="CC115" s="62" t="s">
        <v>11</v>
      </c>
      <c r="CD115" s="63" t="s">
        <v>3617</v>
      </c>
      <c r="CE115" s="62"/>
      <c r="CF115" s="62"/>
      <c r="CG115" s="62"/>
      <c r="CH115" s="62"/>
    </row>
    <row r="116" spans="1:86" ht="13.5" customHeight="1">
      <c r="A116" s="62">
        <v>96</v>
      </c>
      <c r="B116" s="62" t="s">
        <v>282</v>
      </c>
      <c r="C116" s="62" t="s">
        <v>244</v>
      </c>
      <c r="D116" s="63" t="s">
        <v>3596</v>
      </c>
      <c r="E116" s="62">
        <v>2017</v>
      </c>
      <c r="F116" s="62" t="s">
        <v>3597</v>
      </c>
      <c r="G116" s="61" t="s">
        <v>3598</v>
      </c>
      <c r="H116" s="75" t="s">
        <v>3599</v>
      </c>
      <c r="I116" s="61" t="s">
        <v>3600</v>
      </c>
      <c r="J116" s="61" t="s">
        <v>3601</v>
      </c>
      <c r="K116" s="61" t="s">
        <v>3602</v>
      </c>
      <c r="L116" s="63" t="s">
        <v>3603</v>
      </c>
      <c r="M116" s="75" t="s">
        <v>3604</v>
      </c>
      <c r="N116" s="61" t="s">
        <v>12</v>
      </c>
      <c r="O116" s="63" t="s">
        <v>5879</v>
      </c>
      <c r="P116" s="63" t="s">
        <v>3654</v>
      </c>
      <c r="Q116" s="61" t="s">
        <v>5627</v>
      </c>
      <c r="R116" s="61" t="s">
        <v>3606</v>
      </c>
      <c r="S116" s="61" t="s">
        <v>123</v>
      </c>
      <c r="T116" s="61" t="s">
        <v>11</v>
      </c>
      <c r="U116" s="61" t="s">
        <v>140</v>
      </c>
      <c r="V116" s="61">
        <v>2170</v>
      </c>
      <c r="W116" s="61" t="s">
        <v>10</v>
      </c>
      <c r="X116" s="61">
        <v>3743</v>
      </c>
      <c r="Y116" s="61" t="s">
        <v>10</v>
      </c>
      <c r="Z116" s="61" t="s">
        <v>3607</v>
      </c>
      <c r="AA116" s="61" t="s">
        <v>1005</v>
      </c>
      <c r="AB116" s="61" t="s">
        <v>204</v>
      </c>
      <c r="AC116" s="76" t="s">
        <v>127</v>
      </c>
      <c r="AD116" s="76" t="s">
        <v>127</v>
      </c>
      <c r="AE116" s="61" t="s">
        <v>1060</v>
      </c>
      <c r="AF116" s="61" t="s">
        <v>3188</v>
      </c>
      <c r="AG116" s="61" t="s">
        <v>140</v>
      </c>
      <c r="AH116" s="61">
        <v>339224</v>
      </c>
      <c r="AI116" s="77">
        <f>INDEX(Exposure_GWASs!F:F,MATCH(Kaitlin!AE116,Exposure_GWASs!C:C,0))</f>
        <v>339224</v>
      </c>
      <c r="AJ116" s="61" t="s">
        <v>3608</v>
      </c>
      <c r="AK116" s="61" t="s">
        <v>1005</v>
      </c>
      <c r="AL116" s="61" t="s">
        <v>3609</v>
      </c>
      <c r="AM116" s="61" t="s">
        <v>11</v>
      </c>
      <c r="AN116" s="61" t="s">
        <v>11</v>
      </c>
      <c r="AO116" s="61" t="s">
        <v>11</v>
      </c>
      <c r="AP116" s="61" t="s">
        <v>11</v>
      </c>
      <c r="AQ116" s="61" t="s">
        <v>138</v>
      </c>
      <c r="AR116" s="62" t="s">
        <v>11</v>
      </c>
      <c r="AS116" s="61" t="s">
        <v>11</v>
      </c>
      <c r="AT116" s="61" t="s">
        <v>11</v>
      </c>
      <c r="AU116" s="61" t="s">
        <v>10</v>
      </c>
      <c r="AV116" s="61">
        <v>97</v>
      </c>
      <c r="AW116" s="61" t="s">
        <v>10</v>
      </c>
      <c r="AX116" s="62">
        <f>INDEX(Exposure_GWASs!S:S,MATCH(Kaitlin!AE116,Exposure_GWASs!C:C,0))</f>
        <v>97</v>
      </c>
      <c r="AY116" s="62"/>
      <c r="AZ116" s="61" t="s">
        <v>11</v>
      </c>
      <c r="BA116" s="62" t="s">
        <v>10</v>
      </c>
      <c r="BB116" s="61" t="s">
        <v>22</v>
      </c>
      <c r="BC116" s="62" t="s">
        <v>79</v>
      </c>
      <c r="BD116" s="62"/>
      <c r="BE116" s="62"/>
      <c r="BF116" s="62"/>
      <c r="BG116" s="62"/>
      <c r="BH116" s="62" t="s">
        <v>3610</v>
      </c>
      <c r="BI116" s="62" t="s">
        <v>1984</v>
      </c>
      <c r="BJ116" s="62" t="s">
        <v>3611</v>
      </c>
      <c r="BK116" s="62" t="s">
        <v>3612</v>
      </c>
      <c r="BL116" s="61" t="s">
        <v>11</v>
      </c>
      <c r="BM116" s="61" t="s">
        <v>11</v>
      </c>
      <c r="BN116" s="62" t="s">
        <v>3613</v>
      </c>
      <c r="BO116" s="62" t="s">
        <v>2549</v>
      </c>
      <c r="BP116" s="62" t="s">
        <v>3614</v>
      </c>
      <c r="BQ116" s="63" t="s">
        <v>1012</v>
      </c>
      <c r="BR116" s="62" t="s">
        <v>3615</v>
      </c>
      <c r="BS116" s="62"/>
      <c r="BT116" s="62" t="s">
        <v>3615</v>
      </c>
      <c r="BU116" s="62" t="s">
        <v>3615</v>
      </c>
      <c r="BV116" s="62" t="s">
        <v>3615</v>
      </c>
      <c r="BW116" s="62">
        <v>0.17661942999999999</v>
      </c>
      <c r="BX116" s="62" t="s">
        <v>1791</v>
      </c>
      <c r="BY116" s="62" t="s">
        <v>10</v>
      </c>
      <c r="BZ116" s="63" t="s">
        <v>3616</v>
      </c>
      <c r="CA116" s="62" t="s">
        <v>11</v>
      </c>
      <c r="CB116" s="62" t="s">
        <v>11</v>
      </c>
      <c r="CC116" s="62" t="s">
        <v>11</v>
      </c>
      <c r="CD116" s="63" t="s">
        <v>3617</v>
      </c>
      <c r="CE116" s="62"/>
      <c r="CF116" s="62"/>
      <c r="CG116" s="62"/>
      <c r="CH116" s="62"/>
    </row>
    <row r="117" spans="1:86" ht="13.5" customHeight="1">
      <c r="A117" s="62">
        <v>96</v>
      </c>
      <c r="B117" s="62" t="s">
        <v>282</v>
      </c>
      <c r="C117" s="62" t="s">
        <v>244</v>
      </c>
      <c r="D117" s="63" t="s">
        <v>3596</v>
      </c>
      <c r="E117" s="62">
        <v>2017</v>
      </c>
      <c r="F117" s="62" t="s">
        <v>3597</v>
      </c>
      <c r="G117" s="61" t="s">
        <v>3598</v>
      </c>
      <c r="H117" s="75" t="s">
        <v>3599</v>
      </c>
      <c r="I117" s="61" t="s">
        <v>3600</v>
      </c>
      <c r="J117" s="61" t="s">
        <v>3601</v>
      </c>
      <c r="K117" s="61" t="s">
        <v>3602</v>
      </c>
      <c r="L117" s="63" t="s">
        <v>3603</v>
      </c>
      <c r="M117" s="75" t="s">
        <v>3604</v>
      </c>
      <c r="N117" s="61" t="s">
        <v>12</v>
      </c>
      <c r="O117" s="63" t="s">
        <v>5879</v>
      </c>
      <c r="P117" s="63" t="s">
        <v>3655</v>
      </c>
      <c r="Q117" s="61" t="s">
        <v>5627</v>
      </c>
      <c r="R117" s="61" t="s">
        <v>3606</v>
      </c>
      <c r="S117" s="61" t="s">
        <v>123</v>
      </c>
      <c r="T117" s="61" t="s">
        <v>11</v>
      </c>
      <c r="U117" s="61" t="s">
        <v>140</v>
      </c>
      <c r="V117" s="61">
        <v>2170</v>
      </c>
      <c r="W117" s="61" t="s">
        <v>10</v>
      </c>
      <c r="X117" s="61">
        <v>3743</v>
      </c>
      <c r="Y117" s="61" t="s">
        <v>10</v>
      </c>
      <c r="Z117" s="61" t="s">
        <v>3607</v>
      </c>
      <c r="AA117" s="61" t="s">
        <v>1005</v>
      </c>
      <c r="AB117" s="61" t="s">
        <v>204</v>
      </c>
      <c r="AC117" s="76" t="s">
        <v>127</v>
      </c>
      <c r="AD117" s="76" t="s">
        <v>127</v>
      </c>
      <c r="AE117" s="61" t="s">
        <v>1060</v>
      </c>
      <c r="AF117" s="61" t="s">
        <v>3188</v>
      </c>
      <c r="AG117" s="61" t="s">
        <v>140</v>
      </c>
      <c r="AH117" s="61">
        <v>339224</v>
      </c>
      <c r="AI117" s="77">
        <f>INDEX(Exposure_GWASs!F:F,MATCH(Kaitlin!AE117,Exposure_GWASs!C:C,0))</f>
        <v>339224</v>
      </c>
      <c r="AJ117" s="61" t="s">
        <v>3608</v>
      </c>
      <c r="AK117" s="61" t="s">
        <v>1005</v>
      </c>
      <c r="AL117" s="61" t="s">
        <v>3609</v>
      </c>
      <c r="AM117" s="61" t="s">
        <v>11</v>
      </c>
      <c r="AN117" s="61" t="s">
        <v>11</v>
      </c>
      <c r="AO117" s="61" t="s">
        <v>11</v>
      </c>
      <c r="AP117" s="61" t="s">
        <v>11</v>
      </c>
      <c r="AQ117" s="61" t="s">
        <v>138</v>
      </c>
      <c r="AR117" s="62" t="s">
        <v>11</v>
      </c>
      <c r="AS117" s="61" t="s">
        <v>11</v>
      </c>
      <c r="AT117" s="61" t="s">
        <v>11</v>
      </c>
      <c r="AU117" s="61" t="s">
        <v>10</v>
      </c>
      <c r="AV117" s="61">
        <v>97</v>
      </c>
      <c r="AW117" s="61" t="s">
        <v>10</v>
      </c>
      <c r="AX117" s="62">
        <f>INDEX(Exposure_GWASs!S:S,MATCH(Kaitlin!AE117,Exposure_GWASs!C:C,0))</f>
        <v>97</v>
      </c>
      <c r="AY117" s="62"/>
      <c r="AZ117" s="61" t="s">
        <v>11</v>
      </c>
      <c r="BA117" s="62" t="s">
        <v>10</v>
      </c>
      <c r="BB117" s="61" t="s">
        <v>22</v>
      </c>
      <c r="BC117" s="62" t="s">
        <v>79</v>
      </c>
      <c r="BD117" s="62"/>
      <c r="BE117" s="62"/>
      <c r="BF117" s="62"/>
      <c r="BG117" s="62"/>
      <c r="BH117" s="62" t="s">
        <v>3610</v>
      </c>
      <c r="BI117" s="62" t="s">
        <v>1984</v>
      </c>
      <c r="BJ117" s="62" t="s">
        <v>3611</v>
      </c>
      <c r="BK117" s="62" t="s">
        <v>3612</v>
      </c>
      <c r="BL117" s="61" t="s">
        <v>11</v>
      </c>
      <c r="BM117" s="61" t="s">
        <v>11</v>
      </c>
      <c r="BN117" s="62" t="s">
        <v>3613</v>
      </c>
      <c r="BO117" s="62" t="s">
        <v>2549</v>
      </c>
      <c r="BP117" s="62" t="s">
        <v>3614</v>
      </c>
      <c r="BQ117" s="63" t="s">
        <v>1012</v>
      </c>
      <c r="BR117" s="62" t="s">
        <v>3615</v>
      </c>
      <c r="BS117" s="62"/>
      <c r="BT117" s="62" t="s">
        <v>3615</v>
      </c>
      <c r="BU117" s="62" t="s">
        <v>3615</v>
      </c>
      <c r="BV117" s="62" t="s">
        <v>3615</v>
      </c>
      <c r="BW117" s="62">
        <v>0.19040946</v>
      </c>
      <c r="BX117" s="62" t="s">
        <v>1791</v>
      </c>
      <c r="BY117" s="62" t="s">
        <v>10</v>
      </c>
      <c r="BZ117" s="63" t="s">
        <v>3616</v>
      </c>
      <c r="CA117" s="62" t="s">
        <v>11</v>
      </c>
      <c r="CB117" s="62" t="s">
        <v>11</v>
      </c>
      <c r="CC117" s="62" t="s">
        <v>11</v>
      </c>
      <c r="CD117" s="63" t="s">
        <v>3617</v>
      </c>
      <c r="CE117" s="62"/>
      <c r="CF117" s="62"/>
      <c r="CG117" s="62"/>
      <c r="CH117" s="62"/>
    </row>
    <row r="118" spans="1:86" ht="13.5" customHeight="1">
      <c r="A118" s="62">
        <v>96</v>
      </c>
      <c r="B118" s="62" t="s">
        <v>282</v>
      </c>
      <c r="C118" s="62" t="s">
        <v>244</v>
      </c>
      <c r="D118" s="63" t="s">
        <v>3596</v>
      </c>
      <c r="E118" s="62">
        <v>2017</v>
      </c>
      <c r="F118" s="62" t="s">
        <v>3597</v>
      </c>
      <c r="G118" s="61" t="s">
        <v>3598</v>
      </c>
      <c r="H118" s="75" t="s">
        <v>3599</v>
      </c>
      <c r="I118" s="61" t="s">
        <v>3600</v>
      </c>
      <c r="J118" s="61" t="s">
        <v>3601</v>
      </c>
      <c r="K118" s="61" t="s">
        <v>3602</v>
      </c>
      <c r="L118" s="63" t="s">
        <v>3603</v>
      </c>
      <c r="M118" s="75" t="s">
        <v>3604</v>
      </c>
      <c r="N118" s="61" t="s">
        <v>12</v>
      </c>
      <c r="O118" s="63" t="s">
        <v>5879</v>
      </c>
      <c r="P118" s="63" t="s">
        <v>3656</v>
      </c>
      <c r="Q118" s="61" t="s">
        <v>5627</v>
      </c>
      <c r="R118" s="61" t="s">
        <v>3606</v>
      </c>
      <c r="S118" s="61" t="s">
        <v>123</v>
      </c>
      <c r="T118" s="61" t="s">
        <v>11</v>
      </c>
      <c r="U118" s="61" t="s">
        <v>140</v>
      </c>
      <c r="V118" s="61">
        <v>2170</v>
      </c>
      <c r="W118" s="61" t="s">
        <v>10</v>
      </c>
      <c r="X118" s="61">
        <v>3743</v>
      </c>
      <c r="Y118" s="61" t="s">
        <v>10</v>
      </c>
      <c r="Z118" s="61" t="s">
        <v>3607</v>
      </c>
      <c r="AA118" s="61" t="s">
        <v>1005</v>
      </c>
      <c r="AB118" s="61" t="s">
        <v>204</v>
      </c>
      <c r="AC118" s="76" t="s">
        <v>127</v>
      </c>
      <c r="AD118" s="76" t="s">
        <v>127</v>
      </c>
      <c r="AE118" s="61" t="s">
        <v>1060</v>
      </c>
      <c r="AF118" s="61" t="s">
        <v>3188</v>
      </c>
      <c r="AG118" s="61" t="s">
        <v>140</v>
      </c>
      <c r="AH118" s="61">
        <v>339224</v>
      </c>
      <c r="AI118" s="77">
        <f>INDEX(Exposure_GWASs!F:F,MATCH(Kaitlin!AE118,Exposure_GWASs!C:C,0))</f>
        <v>339224</v>
      </c>
      <c r="AJ118" s="61" t="s">
        <v>3608</v>
      </c>
      <c r="AK118" s="61" t="s">
        <v>1005</v>
      </c>
      <c r="AL118" s="61" t="s">
        <v>3609</v>
      </c>
      <c r="AM118" s="61" t="s">
        <v>11</v>
      </c>
      <c r="AN118" s="61" t="s">
        <v>11</v>
      </c>
      <c r="AO118" s="61" t="s">
        <v>11</v>
      </c>
      <c r="AP118" s="61" t="s">
        <v>11</v>
      </c>
      <c r="AQ118" s="61" t="s">
        <v>138</v>
      </c>
      <c r="AR118" s="62" t="s">
        <v>11</v>
      </c>
      <c r="AS118" s="61" t="s">
        <v>11</v>
      </c>
      <c r="AT118" s="61" t="s">
        <v>11</v>
      </c>
      <c r="AU118" s="61" t="s">
        <v>10</v>
      </c>
      <c r="AV118" s="61">
        <v>97</v>
      </c>
      <c r="AW118" s="61" t="s">
        <v>10</v>
      </c>
      <c r="AX118" s="62">
        <f>INDEX(Exposure_GWASs!S:S,MATCH(Kaitlin!AE118,Exposure_GWASs!C:C,0))</f>
        <v>97</v>
      </c>
      <c r="AY118" s="62"/>
      <c r="AZ118" s="61" t="s">
        <v>11</v>
      </c>
      <c r="BA118" s="62" t="s">
        <v>10</v>
      </c>
      <c r="BB118" s="61" t="s">
        <v>22</v>
      </c>
      <c r="BC118" s="62" t="s">
        <v>79</v>
      </c>
      <c r="BD118" s="62"/>
      <c r="BE118" s="62"/>
      <c r="BF118" s="62"/>
      <c r="BG118" s="62"/>
      <c r="BH118" s="62" t="s">
        <v>3610</v>
      </c>
      <c r="BI118" s="62" t="s">
        <v>1984</v>
      </c>
      <c r="BJ118" s="62" t="s">
        <v>3611</v>
      </c>
      <c r="BK118" s="62" t="s">
        <v>3612</v>
      </c>
      <c r="BL118" s="61" t="s">
        <v>11</v>
      </c>
      <c r="BM118" s="61" t="s">
        <v>11</v>
      </c>
      <c r="BN118" s="62" t="s">
        <v>3613</v>
      </c>
      <c r="BO118" s="62" t="s">
        <v>2549</v>
      </c>
      <c r="BP118" s="62" t="s">
        <v>3614</v>
      </c>
      <c r="BQ118" s="63" t="s">
        <v>1012</v>
      </c>
      <c r="BR118" s="62" t="s">
        <v>3615</v>
      </c>
      <c r="BS118" s="62"/>
      <c r="BT118" s="62" t="s">
        <v>3615</v>
      </c>
      <c r="BU118" s="62" t="s">
        <v>3615</v>
      </c>
      <c r="BV118" s="62" t="s">
        <v>3615</v>
      </c>
      <c r="BW118" s="62">
        <v>0.19553838800000001</v>
      </c>
      <c r="BX118" s="62" t="s">
        <v>1791</v>
      </c>
      <c r="BY118" s="62" t="s">
        <v>10</v>
      </c>
      <c r="BZ118" s="63" t="s">
        <v>3616</v>
      </c>
      <c r="CA118" s="62" t="s">
        <v>11</v>
      </c>
      <c r="CB118" s="62" t="s">
        <v>11</v>
      </c>
      <c r="CC118" s="62" t="s">
        <v>11</v>
      </c>
      <c r="CD118" s="63" t="s">
        <v>3617</v>
      </c>
      <c r="CE118" s="62"/>
      <c r="CF118" s="62"/>
      <c r="CG118" s="62"/>
      <c r="CH118" s="62"/>
    </row>
    <row r="119" spans="1:86" ht="13.5" customHeight="1">
      <c r="A119" s="62">
        <v>96</v>
      </c>
      <c r="B119" s="62" t="s">
        <v>282</v>
      </c>
      <c r="C119" s="62" t="s">
        <v>244</v>
      </c>
      <c r="D119" s="63" t="s">
        <v>3596</v>
      </c>
      <c r="E119" s="62">
        <v>2017</v>
      </c>
      <c r="F119" s="62" t="s">
        <v>3597</v>
      </c>
      <c r="G119" s="61" t="s">
        <v>3598</v>
      </c>
      <c r="H119" s="75" t="s">
        <v>3599</v>
      </c>
      <c r="I119" s="61" t="s">
        <v>3600</v>
      </c>
      <c r="J119" s="61" t="s">
        <v>3601</v>
      </c>
      <c r="K119" s="61" t="s">
        <v>3602</v>
      </c>
      <c r="L119" s="63" t="s">
        <v>3603</v>
      </c>
      <c r="M119" s="75" t="s">
        <v>3604</v>
      </c>
      <c r="N119" s="61" t="s">
        <v>12</v>
      </c>
      <c r="O119" s="63" t="s">
        <v>5879</v>
      </c>
      <c r="P119" s="63" t="s">
        <v>3657</v>
      </c>
      <c r="Q119" s="61" t="s">
        <v>5627</v>
      </c>
      <c r="R119" s="61" t="s">
        <v>3606</v>
      </c>
      <c r="S119" s="61" t="s">
        <v>123</v>
      </c>
      <c r="T119" s="61" t="s">
        <v>11</v>
      </c>
      <c r="U119" s="61" t="s">
        <v>140</v>
      </c>
      <c r="V119" s="61">
        <v>2170</v>
      </c>
      <c r="W119" s="61" t="s">
        <v>10</v>
      </c>
      <c r="X119" s="61">
        <v>3743</v>
      </c>
      <c r="Y119" s="61" t="s">
        <v>10</v>
      </c>
      <c r="Z119" s="61" t="s">
        <v>3607</v>
      </c>
      <c r="AA119" s="61" t="s">
        <v>1005</v>
      </c>
      <c r="AB119" s="61" t="s">
        <v>204</v>
      </c>
      <c r="AC119" s="76" t="s">
        <v>127</v>
      </c>
      <c r="AD119" s="76" t="s">
        <v>127</v>
      </c>
      <c r="AE119" s="61" t="s">
        <v>1060</v>
      </c>
      <c r="AF119" s="61" t="s">
        <v>3188</v>
      </c>
      <c r="AG119" s="61" t="s">
        <v>140</v>
      </c>
      <c r="AH119" s="61">
        <v>339224</v>
      </c>
      <c r="AI119" s="77">
        <f>INDEX(Exposure_GWASs!F:F,MATCH(Kaitlin!AE119,Exposure_GWASs!C:C,0))</f>
        <v>339224</v>
      </c>
      <c r="AJ119" s="61" t="s">
        <v>3608</v>
      </c>
      <c r="AK119" s="61" t="s">
        <v>1005</v>
      </c>
      <c r="AL119" s="61" t="s">
        <v>3609</v>
      </c>
      <c r="AM119" s="61" t="s">
        <v>11</v>
      </c>
      <c r="AN119" s="61" t="s">
        <v>11</v>
      </c>
      <c r="AO119" s="61" t="s">
        <v>11</v>
      </c>
      <c r="AP119" s="61" t="s">
        <v>11</v>
      </c>
      <c r="AQ119" s="61" t="s">
        <v>138</v>
      </c>
      <c r="AR119" s="62" t="s">
        <v>11</v>
      </c>
      <c r="AS119" s="61" t="s">
        <v>11</v>
      </c>
      <c r="AT119" s="61" t="s">
        <v>11</v>
      </c>
      <c r="AU119" s="61" t="s">
        <v>10</v>
      </c>
      <c r="AV119" s="61">
        <v>97</v>
      </c>
      <c r="AW119" s="61" t="s">
        <v>10</v>
      </c>
      <c r="AX119" s="62">
        <f>INDEX(Exposure_GWASs!S:S,MATCH(Kaitlin!AE119,Exposure_GWASs!C:C,0))</f>
        <v>97</v>
      </c>
      <c r="AY119" s="62"/>
      <c r="AZ119" s="61" t="s">
        <v>11</v>
      </c>
      <c r="BA119" s="62" t="s">
        <v>10</v>
      </c>
      <c r="BB119" s="61" t="s">
        <v>22</v>
      </c>
      <c r="BC119" s="62" t="s">
        <v>79</v>
      </c>
      <c r="BD119" s="62"/>
      <c r="BE119" s="62"/>
      <c r="BF119" s="62"/>
      <c r="BG119" s="62"/>
      <c r="BH119" s="62" t="s">
        <v>3610</v>
      </c>
      <c r="BI119" s="62" t="s">
        <v>1984</v>
      </c>
      <c r="BJ119" s="62" t="s">
        <v>3611</v>
      </c>
      <c r="BK119" s="62" t="s">
        <v>3612</v>
      </c>
      <c r="BL119" s="61" t="s">
        <v>11</v>
      </c>
      <c r="BM119" s="61" t="s">
        <v>11</v>
      </c>
      <c r="BN119" s="62" t="s">
        <v>3613</v>
      </c>
      <c r="BO119" s="62" t="s">
        <v>2549</v>
      </c>
      <c r="BP119" s="62" t="s">
        <v>3614</v>
      </c>
      <c r="BQ119" s="63" t="s">
        <v>1012</v>
      </c>
      <c r="BR119" s="62" t="s">
        <v>3615</v>
      </c>
      <c r="BS119" s="62"/>
      <c r="BT119" s="62" t="s">
        <v>3615</v>
      </c>
      <c r="BU119" s="62" t="s">
        <v>3615</v>
      </c>
      <c r="BV119" s="62" t="s">
        <v>3615</v>
      </c>
      <c r="BW119" s="62">
        <v>0.231808774</v>
      </c>
      <c r="BX119" s="62" t="s">
        <v>1791</v>
      </c>
      <c r="BY119" s="62" t="s">
        <v>10</v>
      </c>
      <c r="BZ119" s="63" t="s">
        <v>3616</v>
      </c>
      <c r="CA119" s="62" t="s">
        <v>11</v>
      </c>
      <c r="CB119" s="62" t="s">
        <v>11</v>
      </c>
      <c r="CC119" s="62" t="s">
        <v>11</v>
      </c>
      <c r="CD119" s="63" t="s">
        <v>3617</v>
      </c>
      <c r="CE119" s="62"/>
      <c r="CF119" s="62"/>
      <c r="CG119" s="62"/>
      <c r="CH119" s="62"/>
    </row>
    <row r="120" spans="1:86" ht="13.5" customHeight="1">
      <c r="A120" s="62">
        <v>96</v>
      </c>
      <c r="B120" s="62" t="s">
        <v>282</v>
      </c>
      <c r="C120" s="62" t="s">
        <v>244</v>
      </c>
      <c r="D120" s="63" t="s">
        <v>3596</v>
      </c>
      <c r="E120" s="62">
        <v>2017</v>
      </c>
      <c r="F120" s="62" t="s">
        <v>3597</v>
      </c>
      <c r="G120" s="61" t="s">
        <v>3598</v>
      </c>
      <c r="H120" s="75" t="s">
        <v>3599</v>
      </c>
      <c r="I120" s="61" t="s">
        <v>3600</v>
      </c>
      <c r="J120" s="61" t="s">
        <v>3601</v>
      </c>
      <c r="K120" s="61" t="s">
        <v>3602</v>
      </c>
      <c r="L120" s="63" t="s">
        <v>3603</v>
      </c>
      <c r="M120" s="75" t="s">
        <v>3604</v>
      </c>
      <c r="N120" s="61" t="s">
        <v>12</v>
      </c>
      <c r="O120" s="63" t="s">
        <v>5879</v>
      </c>
      <c r="P120" s="63" t="s">
        <v>3658</v>
      </c>
      <c r="Q120" s="61" t="s">
        <v>5627</v>
      </c>
      <c r="R120" s="61" t="s">
        <v>3606</v>
      </c>
      <c r="S120" s="61" t="s">
        <v>123</v>
      </c>
      <c r="T120" s="61" t="s">
        <v>11</v>
      </c>
      <c r="U120" s="61" t="s">
        <v>140</v>
      </c>
      <c r="V120" s="61">
        <v>2170</v>
      </c>
      <c r="W120" s="61" t="s">
        <v>10</v>
      </c>
      <c r="X120" s="61">
        <v>3743</v>
      </c>
      <c r="Y120" s="61" t="s">
        <v>10</v>
      </c>
      <c r="Z120" s="61" t="s">
        <v>3607</v>
      </c>
      <c r="AA120" s="61" t="s">
        <v>1005</v>
      </c>
      <c r="AB120" s="61" t="s">
        <v>204</v>
      </c>
      <c r="AC120" s="76" t="s">
        <v>127</v>
      </c>
      <c r="AD120" s="76" t="s">
        <v>127</v>
      </c>
      <c r="AE120" s="61" t="s">
        <v>1060</v>
      </c>
      <c r="AF120" s="61" t="s">
        <v>3188</v>
      </c>
      <c r="AG120" s="61" t="s">
        <v>140</v>
      </c>
      <c r="AH120" s="61">
        <v>339224</v>
      </c>
      <c r="AI120" s="77">
        <f>INDEX(Exposure_GWASs!F:F,MATCH(Kaitlin!AE120,Exposure_GWASs!C:C,0))</f>
        <v>339224</v>
      </c>
      <c r="AJ120" s="61" t="s">
        <v>3608</v>
      </c>
      <c r="AK120" s="61" t="s">
        <v>1005</v>
      </c>
      <c r="AL120" s="61" t="s">
        <v>3609</v>
      </c>
      <c r="AM120" s="61" t="s">
        <v>11</v>
      </c>
      <c r="AN120" s="61" t="s">
        <v>11</v>
      </c>
      <c r="AO120" s="61" t="s">
        <v>11</v>
      </c>
      <c r="AP120" s="61" t="s">
        <v>11</v>
      </c>
      <c r="AQ120" s="61" t="s">
        <v>138</v>
      </c>
      <c r="AR120" s="62" t="s">
        <v>11</v>
      </c>
      <c r="AS120" s="61" t="s">
        <v>11</v>
      </c>
      <c r="AT120" s="61" t="s">
        <v>11</v>
      </c>
      <c r="AU120" s="61" t="s">
        <v>10</v>
      </c>
      <c r="AV120" s="61">
        <v>97</v>
      </c>
      <c r="AW120" s="61" t="s">
        <v>10</v>
      </c>
      <c r="AX120" s="62">
        <f>INDEX(Exposure_GWASs!S:S,MATCH(Kaitlin!AE120,Exposure_GWASs!C:C,0))</f>
        <v>97</v>
      </c>
      <c r="AY120" s="62"/>
      <c r="AZ120" s="61" t="s">
        <v>11</v>
      </c>
      <c r="BA120" s="62" t="s">
        <v>10</v>
      </c>
      <c r="BB120" s="61" t="s">
        <v>22</v>
      </c>
      <c r="BC120" s="62" t="s">
        <v>79</v>
      </c>
      <c r="BD120" s="62"/>
      <c r="BE120" s="62"/>
      <c r="BF120" s="62"/>
      <c r="BG120" s="62"/>
      <c r="BH120" s="62" t="s">
        <v>3610</v>
      </c>
      <c r="BI120" s="62" t="s">
        <v>1984</v>
      </c>
      <c r="BJ120" s="62" t="s">
        <v>3611</v>
      </c>
      <c r="BK120" s="62" t="s">
        <v>3612</v>
      </c>
      <c r="BL120" s="61" t="s">
        <v>11</v>
      </c>
      <c r="BM120" s="61" t="s">
        <v>11</v>
      </c>
      <c r="BN120" s="62" t="s">
        <v>3613</v>
      </c>
      <c r="BO120" s="62" t="s">
        <v>2549</v>
      </c>
      <c r="BP120" s="62" t="s">
        <v>3614</v>
      </c>
      <c r="BQ120" s="63" t="s">
        <v>1012</v>
      </c>
      <c r="BR120" s="62" t="s">
        <v>3615</v>
      </c>
      <c r="BS120" s="62"/>
      <c r="BT120" s="62" t="s">
        <v>3615</v>
      </c>
      <c r="BU120" s="62" t="s">
        <v>3615</v>
      </c>
      <c r="BV120" s="62" t="s">
        <v>3615</v>
      </c>
      <c r="BW120" s="62">
        <v>0.236279509</v>
      </c>
      <c r="BX120" s="62" t="s">
        <v>1791</v>
      </c>
      <c r="BY120" s="62" t="s">
        <v>10</v>
      </c>
      <c r="BZ120" s="63" t="s">
        <v>3616</v>
      </c>
      <c r="CA120" s="62" t="s">
        <v>11</v>
      </c>
      <c r="CB120" s="62" t="s">
        <v>11</v>
      </c>
      <c r="CC120" s="62" t="s">
        <v>11</v>
      </c>
      <c r="CD120" s="63" t="s">
        <v>3617</v>
      </c>
      <c r="CE120" s="62"/>
      <c r="CF120" s="62"/>
      <c r="CG120" s="62"/>
      <c r="CH120" s="62"/>
    </row>
    <row r="121" spans="1:86" ht="13.5" customHeight="1">
      <c r="A121" s="62">
        <v>96</v>
      </c>
      <c r="B121" s="62" t="s">
        <v>282</v>
      </c>
      <c r="C121" s="62" t="s">
        <v>244</v>
      </c>
      <c r="D121" s="63" t="s">
        <v>3596</v>
      </c>
      <c r="E121" s="62">
        <v>2017</v>
      </c>
      <c r="F121" s="62" t="s">
        <v>3597</v>
      </c>
      <c r="G121" s="61" t="s">
        <v>3598</v>
      </c>
      <c r="H121" s="75" t="s">
        <v>3599</v>
      </c>
      <c r="I121" s="61" t="s">
        <v>3600</v>
      </c>
      <c r="J121" s="61" t="s">
        <v>3601</v>
      </c>
      <c r="K121" s="61" t="s">
        <v>3602</v>
      </c>
      <c r="L121" s="63" t="s">
        <v>3603</v>
      </c>
      <c r="M121" s="75" t="s">
        <v>3604</v>
      </c>
      <c r="N121" s="61" t="s">
        <v>12</v>
      </c>
      <c r="O121" s="63" t="s">
        <v>5879</v>
      </c>
      <c r="P121" s="63" t="s">
        <v>3659</v>
      </c>
      <c r="Q121" s="61" t="s">
        <v>5627</v>
      </c>
      <c r="R121" s="61" t="s">
        <v>3606</v>
      </c>
      <c r="S121" s="61" t="s">
        <v>123</v>
      </c>
      <c r="T121" s="61" t="s">
        <v>11</v>
      </c>
      <c r="U121" s="61" t="s">
        <v>140</v>
      </c>
      <c r="V121" s="61">
        <v>2170</v>
      </c>
      <c r="W121" s="61" t="s">
        <v>10</v>
      </c>
      <c r="X121" s="61">
        <v>3743</v>
      </c>
      <c r="Y121" s="61" t="s">
        <v>10</v>
      </c>
      <c r="Z121" s="61" t="s">
        <v>3607</v>
      </c>
      <c r="AA121" s="61" t="s">
        <v>1005</v>
      </c>
      <c r="AB121" s="61" t="s">
        <v>204</v>
      </c>
      <c r="AC121" s="76" t="s">
        <v>127</v>
      </c>
      <c r="AD121" s="76" t="s">
        <v>127</v>
      </c>
      <c r="AE121" s="61" t="s">
        <v>1060</v>
      </c>
      <c r="AF121" s="61" t="s">
        <v>3188</v>
      </c>
      <c r="AG121" s="61" t="s">
        <v>140</v>
      </c>
      <c r="AH121" s="61">
        <v>339224</v>
      </c>
      <c r="AI121" s="77">
        <f>INDEX(Exposure_GWASs!F:F,MATCH(Kaitlin!AE121,Exposure_GWASs!C:C,0))</f>
        <v>339224</v>
      </c>
      <c r="AJ121" s="61" t="s">
        <v>3608</v>
      </c>
      <c r="AK121" s="61" t="s">
        <v>1005</v>
      </c>
      <c r="AL121" s="61" t="s">
        <v>3609</v>
      </c>
      <c r="AM121" s="61" t="s">
        <v>11</v>
      </c>
      <c r="AN121" s="61" t="s">
        <v>11</v>
      </c>
      <c r="AO121" s="61" t="s">
        <v>11</v>
      </c>
      <c r="AP121" s="61" t="s">
        <v>11</v>
      </c>
      <c r="AQ121" s="61" t="s">
        <v>138</v>
      </c>
      <c r="AR121" s="62" t="s">
        <v>11</v>
      </c>
      <c r="AS121" s="61" t="s">
        <v>11</v>
      </c>
      <c r="AT121" s="61" t="s">
        <v>11</v>
      </c>
      <c r="AU121" s="61" t="s">
        <v>10</v>
      </c>
      <c r="AV121" s="61">
        <v>97</v>
      </c>
      <c r="AW121" s="61" t="s">
        <v>10</v>
      </c>
      <c r="AX121" s="62">
        <f>INDEX(Exposure_GWASs!S:S,MATCH(Kaitlin!AE121,Exposure_GWASs!C:C,0))</f>
        <v>97</v>
      </c>
      <c r="AY121" s="62"/>
      <c r="AZ121" s="61" t="s">
        <v>11</v>
      </c>
      <c r="BA121" s="62" t="s">
        <v>10</v>
      </c>
      <c r="BB121" s="61" t="s">
        <v>22</v>
      </c>
      <c r="BC121" s="62" t="s">
        <v>79</v>
      </c>
      <c r="BD121" s="62"/>
      <c r="BE121" s="62"/>
      <c r="BF121" s="62"/>
      <c r="BG121" s="62"/>
      <c r="BH121" s="62" t="s">
        <v>3610</v>
      </c>
      <c r="BI121" s="62" t="s">
        <v>1984</v>
      </c>
      <c r="BJ121" s="62" t="s">
        <v>3611</v>
      </c>
      <c r="BK121" s="62" t="s">
        <v>3612</v>
      </c>
      <c r="BL121" s="61" t="s">
        <v>11</v>
      </c>
      <c r="BM121" s="61" t="s">
        <v>11</v>
      </c>
      <c r="BN121" s="62" t="s">
        <v>3613</v>
      </c>
      <c r="BO121" s="62" t="s">
        <v>2549</v>
      </c>
      <c r="BP121" s="62" t="s">
        <v>3614</v>
      </c>
      <c r="BQ121" s="63" t="s">
        <v>1012</v>
      </c>
      <c r="BR121" s="62" t="s">
        <v>3615</v>
      </c>
      <c r="BS121" s="62"/>
      <c r="BT121" s="62" t="s">
        <v>3615</v>
      </c>
      <c r="BU121" s="62" t="s">
        <v>3615</v>
      </c>
      <c r="BV121" s="62" t="s">
        <v>3615</v>
      </c>
      <c r="BW121" s="62">
        <v>0.237371846</v>
      </c>
      <c r="BX121" s="62" t="s">
        <v>1791</v>
      </c>
      <c r="BY121" s="62" t="s">
        <v>10</v>
      </c>
      <c r="BZ121" s="63" t="s">
        <v>3616</v>
      </c>
      <c r="CA121" s="62" t="s">
        <v>11</v>
      </c>
      <c r="CB121" s="62" t="s">
        <v>11</v>
      </c>
      <c r="CC121" s="62" t="s">
        <v>11</v>
      </c>
      <c r="CD121" s="63" t="s">
        <v>3617</v>
      </c>
      <c r="CE121" s="62"/>
      <c r="CF121" s="62"/>
      <c r="CG121" s="62"/>
      <c r="CH121" s="62"/>
    </row>
    <row r="122" spans="1:86" ht="13.5" customHeight="1">
      <c r="A122" s="62">
        <v>96</v>
      </c>
      <c r="B122" s="62" t="s">
        <v>282</v>
      </c>
      <c r="C122" s="62" t="s">
        <v>244</v>
      </c>
      <c r="D122" s="63" t="s">
        <v>3596</v>
      </c>
      <c r="E122" s="62">
        <v>2017</v>
      </c>
      <c r="F122" s="62" t="s">
        <v>3597</v>
      </c>
      <c r="G122" s="61" t="s">
        <v>3598</v>
      </c>
      <c r="H122" s="75" t="s">
        <v>3599</v>
      </c>
      <c r="I122" s="61" t="s">
        <v>3600</v>
      </c>
      <c r="J122" s="61" t="s">
        <v>3601</v>
      </c>
      <c r="K122" s="61" t="s">
        <v>3602</v>
      </c>
      <c r="L122" s="63" t="s">
        <v>3603</v>
      </c>
      <c r="M122" s="75" t="s">
        <v>3604</v>
      </c>
      <c r="N122" s="61" t="s">
        <v>12</v>
      </c>
      <c r="O122" s="63" t="s">
        <v>5879</v>
      </c>
      <c r="P122" s="63" t="s">
        <v>3660</v>
      </c>
      <c r="Q122" s="61" t="s">
        <v>5627</v>
      </c>
      <c r="R122" s="61" t="s">
        <v>3606</v>
      </c>
      <c r="S122" s="61" t="s">
        <v>123</v>
      </c>
      <c r="T122" s="61" t="s">
        <v>11</v>
      </c>
      <c r="U122" s="61" t="s">
        <v>140</v>
      </c>
      <c r="V122" s="61">
        <v>2170</v>
      </c>
      <c r="W122" s="61" t="s">
        <v>10</v>
      </c>
      <c r="X122" s="61">
        <v>3743</v>
      </c>
      <c r="Y122" s="61" t="s">
        <v>10</v>
      </c>
      <c r="Z122" s="61" t="s">
        <v>3607</v>
      </c>
      <c r="AA122" s="61" t="s">
        <v>1005</v>
      </c>
      <c r="AB122" s="61" t="s">
        <v>204</v>
      </c>
      <c r="AC122" s="76" t="s">
        <v>127</v>
      </c>
      <c r="AD122" s="76" t="s">
        <v>127</v>
      </c>
      <c r="AE122" s="61" t="s">
        <v>1060</v>
      </c>
      <c r="AF122" s="61" t="s">
        <v>3188</v>
      </c>
      <c r="AG122" s="61" t="s">
        <v>140</v>
      </c>
      <c r="AH122" s="61">
        <v>339224</v>
      </c>
      <c r="AI122" s="77">
        <f>INDEX(Exposure_GWASs!F:F,MATCH(Kaitlin!AE122,Exposure_GWASs!C:C,0))</f>
        <v>339224</v>
      </c>
      <c r="AJ122" s="61" t="s">
        <v>3608</v>
      </c>
      <c r="AK122" s="61" t="s">
        <v>1005</v>
      </c>
      <c r="AL122" s="61" t="s">
        <v>3609</v>
      </c>
      <c r="AM122" s="61" t="s">
        <v>11</v>
      </c>
      <c r="AN122" s="61" t="s">
        <v>11</v>
      </c>
      <c r="AO122" s="61" t="s">
        <v>11</v>
      </c>
      <c r="AP122" s="61" t="s">
        <v>11</v>
      </c>
      <c r="AQ122" s="61" t="s">
        <v>138</v>
      </c>
      <c r="AR122" s="62" t="s">
        <v>11</v>
      </c>
      <c r="AS122" s="61" t="s">
        <v>11</v>
      </c>
      <c r="AT122" s="61" t="s">
        <v>11</v>
      </c>
      <c r="AU122" s="61" t="s">
        <v>10</v>
      </c>
      <c r="AV122" s="61">
        <v>97</v>
      </c>
      <c r="AW122" s="61" t="s">
        <v>10</v>
      </c>
      <c r="AX122" s="62">
        <f>INDEX(Exposure_GWASs!S:S,MATCH(Kaitlin!AE122,Exposure_GWASs!C:C,0))</f>
        <v>97</v>
      </c>
      <c r="AY122" s="62"/>
      <c r="AZ122" s="61" t="s">
        <v>11</v>
      </c>
      <c r="BA122" s="62" t="s">
        <v>10</v>
      </c>
      <c r="BB122" s="61" t="s">
        <v>22</v>
      </c>
      <c r="BC122" s="62" t="s">
        <v>79</v>
      </c>
      <c r="BD122" s="62"/>
      <c r="BE122" s="62"/>
      <c r="BF122" s="62"/>
      <c r="BG122" s="62"/>
      <c r="BH122" s="62" t="s">
        <v>3610</v>
      </c>
      <c r="BI122" s="62" t="s">
        <v>1984</v>
      </c>
      <c r="BJ122" s="62" t="s">
        <v>3611</v>
      </c>
      <c r="BK122" s="62" t="s">
        <v>3612</v>
      </c>
      <c r="BL122" s="61" t="s">
        <v>11</v>
      </c>
      <c r="BM122" s="61" t="s">
        <v>11</v>
      </c>
      <c r="BN122" s="62" t="s">
        <v>3613</v>
      </c>
      <c r="BO122" s="62" t="s">
        <v>2549</v>
      </c>
      <c r="BP122" s="62" t="s">
        <v>3614</v>
      </c>
      <c r="BQ122" s="63" t="s">
        <v>1012</v>
      </c>
      <c r="BR122" s="62" t="s">
        <v>3615</v>
      </c>
      <c r="BS122" s="62"/>
      <c r="BT122" s="62" t="s">
        <v>3615</v>
      </c>
      <c r="BU122" s="62" t="s">
        <v>3615</v>
      </c>
      <c r="BV122" s="62" t="s">
        <v>3615</v>
      </c>
      <c r="BW122" s="62">
        <v>0.24725617899999999</v>
      </c>
      <c r="BX122" s="62" t="s">
        <v>1791</v>
      </c>
      <c r="BY122" s="62" t="s">
        <v>10</v>
      </c>
      <c r="BZ122" s="63" t="s">
        <v>3616</v>
      </c>
      <c r="CA122" s="62" t="s">
        <v>11</v>
      </c>
      <c r="CB122" s="62" t="s">
        <v>11</v>
      </c>
      <c r="CC122" s="62" t="s">
        <v>11</v>
      </c>
      <c r="CD122" s="63" t="s">
        <v>3617</v>
      </c>
      <c r="CE122" s="62"/>
      <c r="CF122" s="62"/>
      <c r="CG122" s="62"/>
      <c r="CH122" s="62"/>
    </row>
    <row r="123" spans="1:86" ht="13.5" customHeight="1">
      <c r="A123" s="62">
        <v>96</v>
      </c>
      <c r="B123" s="62" t="s">
        <v>282</v>
      </c>
      <c r="C123" s="62" t="s">
        <v>244</v>
      </c>
      <c r="D123" s="63" t="s">
        <v>3596</v>
      </c>
      <c r="E123" s="62">
        <v>2017</v>
      </c>
      <c r="F123" s="62" t="s">
        <v>3597</v>
      </c>
      <c r="G123" s="61" t="s">
        <v>3598</v>
      </c>
      <c r="H123" s="75" t="s">
        <v>3599</v>
      </c>
      <c r="I123" s="61" t="s">
        <v>3600</v>
      </c>
      <c r="J123" s="61" t="s">
        <v>3601</v>
      </c>
      <c r="K123" s="61" t="s">
        <v>3602</v>
      </c>
      <c r="L123" s="63" t="s">
        <v>3603</v>
      </c>
      <c r="M123" s="75" t="s">
        <v>3604</v>
      </c>
      <c r="N123" s="61" t="s">
        <v>12</v>
      </c>
      <c r="O123" s="63" t="s">
        <v>5879</v>
      </c>
      <c r="P123" s="63" t="s">
        <v>3661</v>
      </c>
      <c r="Q123" s="61" t="s">
        <v>5627</v>
      </c>
      <c r="R123" s="61" t="s">
        <v>3606</v>
      </c>
      <c r="S123" s="61" t="s">
        <v>123</v>
      </c>
      <c r="T123" s="61" t="s">
        <v>11</v>
      </c>
      <c r="U123" s="61" t="s">
        <v>140</v>
      </c>
      <c r="V123" s="61">
        <v>2170</v>
      </c>
      <c r="W123" s="61" t="s">
        <v>10</v>
      </c>
      <c r="X123" s="61">
        <v>3743</v>
      </c>
      <c r="Y123" s="61" t="s">
        <v>10</v>
      </c>
      <c r="Z123" s="61" t="s">
        <v>3607</v>
      </c>
      <c r="AA123" s="61" t="s">
        <v>1005</v>
      </c>
      <c r="AB123" s="61" t="s">
        <v>204</v>
      </c>
      <c r="AC123" s="76" t="s">
        <v>127</v>
      </c>
      <c r="AD123" s="76" t="s">
        <v>127</v>
      </c>
      <c r="AE123" s="61" t="s">
        <v>1060</v>
      </c>
      <c r="AF123" s="61" t="s">
        <v>3188</v>
      </c>
      <c r="AG123" s="61" t="s">
        <v>140</v>
      </c>
      <c r="AH123" s="61">
        <v>339224</v>
      </c>
      <c r="AI123" s="77">
        <f>INDEX(Exposure_GWASs!F:F,MATCH(Kaitlin!AE123,Exposure_GWASs!C:C,0))</f>
        <v>339224</v>
      </c>
      <c r="AJ123" s="61" t="s">
        <v>3608</v>
      </c>
      <c r="AK123" s="61" t="s">
        <v>1005</v>
      </c>
      <c r="AL123" s="61" t="s">
        <v>3609</v>
      </c>
      <c r="AM123" s="61" t="s">
        <v>11</v>
      </c>
      <c r="AN123" s="61" t="s">
        <v>11</v>
      </c>
      <c r="AO123" s="61" t="s">
        <v>11</v>
      </c>
      <c r="AP123" s="61" t="s">
        <v>11</v>
      </c>
      <c r="AQ123" s="61" t="s">
        <v>138</v>
      </c>
      <c r="AR123" s="62" t="s">
        <v>11</v>
      </c>
      <c r="AS123" s="61" t="s">
        <v>11</v>
      </c>
      <c r="AT123" s="61" t="s">
        <v>11</v>
      </c>
      <c r="AU123" s="61" t="s">
        <v>10</v>
      </c>
      <c r="AV123" s="61">
        <v>97</v>
      </c>
      <c r="AW123" s="61" t="s">
        <v>10</v>
      </c>
      <c r="AX123" s="62">
        <f>INDEX(Exposure_GWASs!S:S,MATCH(Kaitlin!AE123,Exposure_GWASs!C:C,0))</f>
        <v>97</v>
      </c>
      <c r="AY123" s="62"/>
      <c r="AZ123" s="61" t="s">
        <v>11</v>
      </c>
      <c r="BA123" s="62" t="s">
        <v>10</v>
      </c>
      <c r="BB123" s="61" t="s">
        <v>22</v>
      </c>
      <c r="BC123" s="62" t="s">
        <v>79</v>
      </c>
      <c r="BD123" s="62"/>
      <c r="BE123" s="62"/>
      <c r="BF123" s="62"/>
      <c r="BG123" s="62"/>
      <c r="BH123" s="62" t="s">
        <v>3610</v>
      </c>
      <c r="BI123" s="62" t="s">
        <v>1984</v>
      </c>
      <c r="BJ123" s="62" t="s">
        <v>3611</v>
      </c>
      <c r="BK123" s="62" t="s">
        <v>3612</v>
      </c>
      <c r="BL123" s="61" t="s">
        <v>11</v>
      </c>
      <c r="BM123" s="61" t="s">
        <v>11</v>
      </c>
      <c r="BN123" s="62" t="s">
        <v>3613</v>
      </c>
      <c r="BO123" s="62" t="s">
        <v>2549</v>
      </c>
      <c r="BP123" s="62" t="s">
        <v>3614</v>
      </c>
      <c r="BQ123" s="63" t="s">
        <v>1012</v>
      </c>
      <c r="BR123" s="62" t="s">
        <v>3615</v>
      </c>
      <c r="BS123" s="62"/>
      <c r="BT123" s="62" t="s">
        <v>3615</v>
      </c>
      <c r="BU123" s="62" t="s">
        <v>3615</v>
      </c>
      <c r="BV123" s="62" t="s">
        <v>3615</v>
      </c>
      <c r="BW123" s="81">
        <v>0.25271623700000001</v>
      </c>
      <c r="BX123" s="62" t="s">
        <v>1791</v>
      </c>
      <c r="BY123" s="62" t="s">
        <v>10</v>
      </c>
      <c r="BZ123" s="63" t="s">
        <v>3616</v>
      </c>
      <c r="CA123" s="62" t="s">
        <v>11</v>
      </c>
      <c r="CB123" s="62" t="s">
        <v>11</v>
      </c>
      <c r="CC123" s="62" t="s">
        <v>11</v>
      </c>
      <c r="CD123" s="63" t="s">
        <v>3617</v>
      </c>
    </row>
    <row r="124" spans="1:86" ht="13.5" customHeight="1">
      <c r="A124" s="62">
        <v>96</v>
      </c>
      <c r="B124" s="62" t="s">
        <v>282</v>
      </c>
      <c r="C124" s="62" t="s">
        <v>244</v>
      </c>
      <c r="D124" s="63" t="s">
        <v>3596</v>
      </c>
      <c r="E124" s="62">
        <v>2017</v>
      </c>
      <c r="F124" s="62" t="s">
        <v>3597</v>
      </c>
      <c r="G124" s="61" t="s">
        <v>3598</v>
      </c>
      <c r="H124" s="75" t="s">
        <v>3599</v>
      </c>
      <c r="I124" s="61" t="s">
        <v>3600</v>
      </c>
      <c r="J124" s="61" t="s">
        <v>3601</v>
      </c>
      <c r="K124" s="61" t="s">
        <v>3602</v>
      </c>
      <c r="L124" s="63" t="s">
        <v>3603</v>
      </c>
      <c r="M124" s="75" t="s">
        <v>3604</v>
      </c>
      <c r="N124" s="61" t="s">
        <v>12</v>
      </c>
      <c r="O124" s="63" t="s">
        <v>5879</v>
      </c>
      <c r="P124" s="63" t="s">
        <v>3662</v>
      </c>
      <c r="Q124" s="61" t="s">
        <v>5627</v>
      </c>
      <c r="R124" s="61" t="s">
        <v>3606</v>
      </c>
      <c r="S124" s="61" t="s">
        <v>123</v>
      </c>
      <c r="T124" s="61" t="s">
        <v>11</v>
      </c>
      <c r="U124" s="61" t="s">
        <v>140</v>
      </c>
      <c r="V124" s="61">
        <v>2170</v>
      </c>
      <c r="W124" s="61" t="s">
        <v>10</v>
      </c>
      <c r="X124" s="61">
        <v>3743</v>
      </c>
      <c r="Y124" s="61" t="s">
        <v>10</v>
      </c>
      <c r="Z124" s="61" t="s">
        <v>3607</v>
      </c>
      <c r="AA124" s="61" t="s">
        <v>1005</v>
      </c>
      <c r="AB124" s="61" t="s">
        <v>204</v>
      </c>
      <c r="AC124" s="76" t="s">
        <v>127</v>
      </c>
      <c r="AD124" s="76" t="s">
        <v>127</v>
      </c>
      <c r="AE124" s="61" t="s">
        <v>1060</v>
      </c>
      <c r="AF124" s="61" t="s">
        <v>3188</v>
      </c>
      <c r="AG124" s="61" t="s">
        <v>140</v>
      </c>
      <c r="AH124" s="61">
        <v>339224</v>
      </c>
      <c r="AI124" s="77">
        <f>INDEX(Exposure_GWASs!F:F,MATCH(Kaitlin!AE124,Exposure_GWASs!C:C,0))</f>
        <v>339224</v>
      </c>
      <c r="AJ124" s="61" t="s">
        <v>3608</v>
      </c>
      <c r="AK124" s="61" t="s">
        <v>1005</v>
      </c>
      <c r="AL124" s="61" t="s">
        <v>3609</v>
      </c>
      <c r="AM124" s="61" t="s">
        <v>11</v>
      </c>
      <c r="AN124" s="61" t="s">
        <v>11</v>
      </c>
      <c r="AO124" s="61" t="s">
        <v>11</v>
      </c>
      <c r="AP124" s="61" t="s">
        <v>11</v>
      </c>
      <c r="AQ124" s="61" t="s">
        <v>138</v>
      </c>
      <c r="AR124" s="62" t="s">
        <v>11</v>
      </c>
      <c r="AS124" s="61" t="s">
        <v>11</v>
      </c>
      <c r="AT124" s="61" t="s">
        <v>11</v>
      </c>
      <c r="AU124" s="61" t="s">
        <v>10</v>
      </c>
      <c r="AV124" s="61">
        <v>97</v>
      </c>
      <c r="AW124" s="61" t="s">
        <v>10</v>
      </c>
      <c r="AX124" s="62">
        <f>INDEX(Exposure_GWASs!S:S,MATCH(Kaitlin!AE124,Exposure_GWASs!C:C,0))</f>
        <v>97</v>
      </c>
      <c r="AY124" s="62"/>
      <c r="AZ124" s="61" t="s">
        <v>11</v>
      </c>
      <c r="BA124" s="62" t="s">
        <v>10</v>
      </c>
      <c r="BB124" s="61" t="s">
        <v>22</v>
      </c>
      <c r="BC124" s="62" t="s">
        <v>79</v>
      </c>
      <c r="BD124" s="62"/>
      <c r="BE124" s="62"/>
      <c r="BF124" s="62"/>
      <c r="BG124" s="62"/>
      <c r="BH124" s="62" t="s">
        <v>3610</v>
      </c>
      <c r="BI124" s="62" t="s">
        <v>1984</v>
      </c>
      <c r="BJ124" s="62" t="s">
        <v>3611</v>
      </c>
      <c r="BK124" s="62" t="s">
        <v>3612</v>
      </c>
      <c r="BL124" s="61" t="s">
        <v>11</v>
      </c>
      <c r="BM124" s="61" t="s">
        <v>11</v>
      </c>
      <c r="BN124" s="62" t="s">
        <v>3613</v>
      </c>
      <c r="BO124" s="62" t="s">
        <v>2549</v>
      </c>
      <c r="BP124" s="62" t="s">
        <v>3614</v>
      </c>
      <c r="BQ124" s="63" t="s">
        <v>1012</v>
      </c>
      <c r="BR124" s="62" t="s">
        <v>3615</v>
      </c>
      <c r="BS124" s="62"/>
      <c r="BT124" s="62" t="s">
        <v>3615</v>
      </c>
      <c r="BU124" s="62" t="s">
        <v>3615</v>
      </c>
      <c r="BV124" s="62" t="s">
        <v>3615</v>
      </c>
      <c r="BW124" s="81">
        <v>0.277966345</v>
      </c>
      <c r="BX124" s="62" t="s">
        <v>1791</v>
      </c>
      <c r="BY124" s="62" t="s">
        <v>10</v>
      </c>
      <c r="BZ124" s="63" t="s">
        <v>3616</v>
      </c>
      <c r="CA124" s="62" t="s">
        <v>11</v>
      </c>
      <c r="CB124" s="62" t="s">
        <v>11</v>
      </c>
      <c r="CC124" s="62" t="s">
        <v>11</v>
      </c>
      <c r="CD124" s="63" t="s">
        <v>3617</v>
      </c>
    </row>
    <row r="125" spans="1:86" ht="13.5" customHeight="1">
      <c r="A125" s="62">
        <v>96</v>
      </c>
      <c r="B125" s="62" t="s">
        <v>282</v>
      </c>
      <c r="C125" s="62" t="s">
        <v>244</v>
      </c>
      <c r="D125" s="63" t="s">
        <v>3596</v>
      </c>
      <c r="E125" s="62">
        <v>2017</v>
      </c>
      <c r="F125" s="62" t="s">
        <v>3597</v>
      </c>
      <c r="G125" s="61" t="s">
        <v>3598</v>
      </c>
      <c r="H125" s="75" t="s">
        <v>3599</v>
      </c>
      <c r="I125" s="61" t="s">
        <v>3600</v>
      </c>
      <c r="J125" s="61" t="s">
        <v>3601</v>
      </c>
      <c r="K125" s="61" t="s">
        <v>3602</v>
      </c>
      <c r="L125" s="63" t="s">
        <v>3603</v>
      </c>
      <c r="M125" s="75" t="s">
        <v>3604</v>
      </c>
      <c r="N125" s="61" t="s">
        <v>12</v>
      </c>
      <c r="O125" s="63" t="s">
        <v>5879</v>
      </c>
      <c r="P125" s="63" t="s">
        <v>3663</v>
      </c>
      <c r="Q125" s="61" t="s">
        <v>5627</v>
      </c>
      <c r="R125" s="61" t="s">
        <v>3606</v>
      </c>
      <c r="S125" s="61" t="s">
        <v>123</v>
      </c>
      <c r="T125" s="61" t="s">
        <v>11</v>
      </c>
      <c r="U125" s="61" t="s">
        <v>140</v>
      </c>
      <c r="V125" s="61">
        <v>2170</v>
      </c>
      <c r="W125" s="61" t="s">
        <v>10</v>
      </c>
      <c r="X125" s="61">
        <v>3743</v>
      </c>
      <c r="Y125" s="61" t="s">
        <v>10</v>
      </c>
      <c r="Z125" s="61" t="s">
        <v>3607</v>
      </c>
      <c r="AA125" s="61" t="s">
        <v>1005</v>
      </c>
      <c r="AB125" s="61" t="s">
        <v>204</v>
      </c>
      <c r="AC125" s="76" t="s">
        <v>127</v>
      </c>
      <c r="AD125" s="76" t="s">
        <v>127</v>
      </c>
      <c r="AE125" s="61" t="s">
        <v>1060</v>
      </c>
      <c r="AF125" s="61" t="s">
        <v>3188</v>
      </c>
      <c r="AG125" s="61" t="s">
        <v>140</v>
      </c>
      <c r="AH125" s="61">
        <v>339224</v>
      </c>
      <c r="AI125" s="77">
        <f>INDEX(Exposure_GWASs!F:F,MATCH(Kaitlin!AE125,Exposure_GWASs!C:C,0))</f>
        <v>339224</v>
      </c>
      <c r="AJ125" s="61" t="s">
        <v>3608</v>
      </c>
      <c r="AK125" s="61" t="s">
        <v>1005</v>
      </c>
      <c r="AL125" s="61" t="s">
        <v>3609</v>
      </c>
      <c r="AM125" s="61" t="s">
        <v>11</v>
      </c>
      <c r="AN125" s="61" t="s">
        <v>11</v>
      </c>
      <c r="AO125" s="61" t="s">
        <v>11</v>
      </c>
      <c r="AP125" s="61" t="s">
        <v>11</v>
      </c>
      <c r="AQ125" s="61" t="s">
        <v>138</v>
      </c>
      <c r="AR125" s="62" t="s">
        <v>11</v>
      </c>
      <c r="AS125" s="61" t="s">
        <v>11</v>
      </c>
      <c r="AT125" s="61" t="s">
        <v>11</v>
      </c>
      <c r="AU125" s="61" t="s">
        <v>10</v>
      </c>
      <c r="AV125" s="61">
        <v>97</v>
      </c>
      <c r="AW125" s="61" t="s">
        <v>10</v>
      </c>
      <c r="AX125" s="62">
        <f>INDEX(Exposure_GWASs!S:S,MATCH(Kaitlin!AE125,Exposure_GWASs!C:C,0))</f>
        <v>97</v>
      </c>
      <c r="AY125" s="62"/>
      <c r="AZ125" s="61" t="s">
        <v>11</v>
      </c>
      <c r="BA125" s="62" t="s">
        <v>10</v>
      </c>
      <c r="BB125" s="61" t="s">
        <v>22</v>
      </c>
      <c r="BC125" s="62" t="s">
        <v>79</v>
      </c>
      <c r="BD125" s="62"/>
      <c r="BE125" s="62"/>
      <c r="BF125" s="62"/>
      <c r="BG125" s="62"/>
      <c r="BH125" s="62" t="s">
        <v>3610</v>
      </c>
      <c r="BI125" s="62" t="s">
        <v>1984</v>
      </c>
      <c r="BJ125" s="62" t="s">
        <v>3611</v>
      </c>
      <c r="BK125" s="62" t="s">
        <v>3612</v>
      </c>
      <c r="BL125" s="61" t="s">
        <v>11</v>
      </c>
      <c r="BM125" s="61" t="s">
        <v>11</v>
      </c>
      <c r="BN125" s="62" t="s">
        <v>3613</v>
      </c>
      <c r="BO125" s="62" t="s">
        <v>2549</v>
      </c>
      <c r="BP125" s="62" t="s">
        <v>3614</v>
      </c>
      <c r="BQ125" s="63" t="s">
        <v>1012</v>
      </c>
      <c r="BR125" s="62" t="s">
        <v>3615</v>
      </c>
      <c r="BS125" s="62"/>
      <c r="BT125" s="62" t="s">
        <v>3615</v>
      </c>
      <c r="BU125" s="62" t="s">
        <v>3615</v>
      </c>
      <c r="BV125" s="62" t="s">
        <v>3615</v>
      </c>
      <c r="BW125" s="81">
        <v>0.289187164</v>
      </c>
      <c r="BX125" s="62" t="s">
        <v>1791</v>
      </c>
      <c r="BY125" s="62" t="s">
        <v>10</v>
      </c>
      <c r="BZ125" s="63" t="s">
        <v>3616</v>
      </c>
      <c r="CA125" s="62" t="s">
        <v>11</v>
      </c>
      <c r="CB125" s="62" t="s">
        <v>11</v>
      </c>
      <c r="CC125" s="62" t="s">
        <v>11</v>
      </c>
      <c r="CD125" s="63" t="s">
        <v>3617</v>
      </c>
    </row>
    <row r="126" spans="1:86" ht="13.5" customHeight="1">
      <c r="A126" s="62">
        <v>96</v>
      </c>
      <c r="B126" s="62" t="s">
        <v>282</v>
      </c>
      <c r="C126" s="62" t="s">
        <v>244</v>
      </c>
      <c r="D126" s="63" t="s">
        <v>3596</v>
      </c>
      <c r="E126" s="62">
        <v>2017</v>
      </c>
      <c r="F126" s="62" t="s">
        <v>3597</v>
      </c>
      <c r="G126" s="61" t="s">
        <v>3598</v>
      </c>
      <c r="H126" s="75" t="s">
        <v>3599</v>
      </c>
      <c r="I126" s="61" t="s">
        <v>3600</v>
      </c>
      <c r="J126" s="61" t="s">
        <v>3601</v>
      </c>
      <c r="K126" s="61" t="s">
        <v>3602</v>
      </c>
      <c r="L126" s="63" t="s">
        <v>3603</v>
      </c>
      <c r="M126" s="75" t="s">
        <v>3604</v>
      </c>
      <c r="N126" s="61" t="s">
        <v>12</v>
      </c>
      <c r="O126" s="63" t="s">
        <v>5879</v>
      </c>
      <c r="P126" s="63" t="s">
        <v>3664</v>
      </c>
      <c r="Q126" s="61" t="s">
        <v>5627</v>
      </c>
      <c r="R126" s="61" t="s">
        <v>3606</v>
      </c>
      <c r="S126" s="61" t="s">
        <v>123</v>
      </c>
      <c r="T126" s="61" t="s">
        <v>11</v>
      </c>
      <c r="U126" s="61" t="s">
        <v>140</v>
      </c>
      <c r="V126" s="61">
        <v>2170</v>
      </c>
      <c r="W126" s="61" t="s">
        <v>10</v>
      </c>
      <c r="X126" s="61">
        <v>3743</v>
      </c>
      <c r="Y126" s="61" t="s">
        <v>10</v>
      </c>
      <c r="Z126" s="61" t="s">
        <v>3607</v>
      </c>
      <c r="AA126" s="61" t="s">
        <v>1005</v>
      </c>
      <c r="AB126" s="61" t="s">
        <v>204</v>
      </c>
      <c r="AC126" s="76" t="s">
        <v>127</v>
      </c>
      <c r="AD126" s="76" t="s">
        <v>127</v>
      </c>
      <c r="AE126" s="61" t="s">
        <v>1060</v>
      </c>
      <c r="AF126" s="61" t="s">
        <v>3188</v>
      </c>
      <c r="AG126" s="61" t="s">
        <v>140</v>
      </c>
      <c r="AH126" s="61">
        <v>339224</v>
      </c>
      <c r="AI126" s="77">
        <f>INDEX(Exposure_GWASs!F:F,MATCH(Kaitlin!AE126,Exposure_GWASs!C:C,0))</f>
        <v>339224</v>
      </c>
      <c r="AJ126" s="61" t="s">
        <v>3608</v>
      </c>
      <c r="AK126" s="61" t="s">
        <v>1005</v>
      </c>
      <c r="AL126" s="61" t="s">
        <v>3609</v>
      </c>
      <c r="AM126" s="61" t="s">
        <v>11</v>
      </c>
      <c r="AN126" s="61" t="s">
        <v>11</v>
      </c>
      <c r="AO126" s="61" t="s">
        <v>11</v>
      </c>
      <c r="AP126" s="61" t="s">
        <v>11</v>
      </c>
      <c r="AQ126" s="61" t="s">
        <v>138</v>
      </c>
      <c r="AR126" s="62" t="s">
        <v>11</v>
      </c>
      <c r="AS126" s="61" t="s">
        <v>11</v>
      </c>
      <c r="AT126" s="61" t="s">
        <v>11</v>
      </c>
      <c r="AU126" s="61" t="s">
        <v>10</v>
      </c>
      <c r="AV126" s="61">
        <v>97</v>
      </c>
      <c r="AW126" s="61" t="s">
        <v>10</v>
      </c>
      <c r="AX126" s="62">
        <f>INDEX(Exposure_GWASs!S:S,MATCH(Kaitlin!AE126,Exposure_GWASs!C:C,0))</f>
        <v>97</v>
      </c>
      <c r="AY126" s="62"/>
      <c r="AZ126" s="61" t="s">
        <v>11</v>
      </c>
      <c r="BA126" s="62" t="s">
        <v>10</v>
      </c>
      <c r="BB126" s="61" t="s">
        <v>22</v>
      </c>
      <c r="BC126" s="62" t="s">
        <v>79</v>
      </c>
      <c r="BD126" s="62"/>
      <c r="BE126" s="62"/>
      <c r="BF126" s="62"/>
      <c r="BG126" s="62"/>
      <c r="BH126" s="62" t="s">
        <v>3610</v>
      </c>
      <c r="BI126" s="62" t="s">
        <v>1984</v>
      </c>
      <c r="BJ126" s="62" t="s">
        <v>3611</v>
      </c>
      <c r="BK126" s="62" t="s">
        <v>3612</v>
      </c>
      <c r="BL126" s="61" t="s">
        <v>11</v>
      </c>
      <c r="BM126" s="61" t="s">
        <v>11</v>
      </c>
      <c r="BN126" s="62" t="s">
        <v>3613</v>
      </c>
      <c r="BO126" s="62" t="s">
        <v>2549</v>
      </c>
      <c r="BP126" s="62" t="s">
        <v>3614</v>
      </c>
      <c r="BQ126" s="63" t="s">
        <v>1012</v>
      </c>
      <c r="BR126" s="62" t="s">
        <v>3615</v>
      </c>
      <c r="BS126" s="62"/>
      <c r="BT126" s="62" t="s">
        <v>3615</v>
      </c>
      <c r="BU126" s="62" t="s">
        <v>3615</v>
      </c>
      <c r="BV126" s="62" t="s">
        <v>3615</v>
      </c>
      <c r="BW126" s="81">
        <v>0.29496772500000001</v>
      </c>
      <c r="BX126" s="62" t="s">
        <v>1791</v>
      </c>
      <c r="BY126" s="62" t="s">
        <v>10</v>
      </c>
      <c r="BZ126" s="63" t="s">
        <v>3616</v>
      </c>
      <c r="CA126" s="62" t="s">
        <v>11</v>
      </c>
      <c r="CB126" s="62" t="s">
        <v>11</v>
      </c>
      <c r="CC126" s="62" t="s">
        <v>11</v>
      </c>
      <c r="CD126" s="63" t="s">
        <v>3617</v>
      </c>
    </row>
    <row r="127" spans="1:86" ht="13.5" customHeight="1">
      <c r="A127" s="62">
        <v>96</v>
      </c>
      <c r="B127" s="62" t="s">
        <v>282</v>
      </c>
      <c r="C127" s="62" t="s">
        <v>244</v>
      </c>
      <c r="D127" s="63" t="s">
        <v>3596</v>
      </c>
      <c r="E127" s="62">
        <v>2017</v>
      </c>
      <c r="F127" s="62" t="s">
        <v>3597</v>
      </c>
      <c r="G127" s="61" t="s">
        <v>3598</v>
      </c>
      <c r="H127" s="75" t="s">
        <v>3599</v>
      </c>
      <c r="I127" s="61" t="s">
        <v>3600</v>
      </c>
      <c r="J127" s="61" t="s">
        <v>3601</v>
      </c>
      <c r="K127" s="61" t="s">
        <v>3602</v>
      </c>
      <c r="L127" s="63" t="s">
        <v>3603</v>
      </c>
      <c r="M127" s="75" t="s">
        <v>3604</v>
      </c>
      <c r="N127" s="61" t="s">
        <v>12</v>
      </c>
      <c r="O127" s="63" t="s">
        <v>5879</v>
      </c>
      <c r="P127" s="63" t="s">
        <v>3665</v>
      </c>
      <c r="Q127" s="61" t="s">
        <v>5627</v>
      </c>
      <c r="R127" s="61" t="s">
        <v>3606</v>
      </c>
      <c r="S127" s="61" t="s">
        <v>123</v>
      </c>
      <c r="T127" s="61" t="s">
        <v>11</v>
      </c>
      <c r="U127" s="61" t="s">
        <v>140</v>
      </c>
      <c r="V127" s="61">
        <v>2170</v>
      </c>
      <c r="W127" s="61" t="s">
        <v>10</v>
      </c>
      <c r="X127" s="61">
        <v>3743</v>
      </c>
      <c r="Y127" s="61" t="s">
        <v>10</v>
      </c>
      <c r="Z127" s="61" t="s">
        <v>3607</v>
      </c>
      <c r="AA127" s="61" t="s">
        <v>1005</v>
      </c>
      <c r="AB127" s="61" t="s">
        <v>204</v>
      </c>
      <c r="AC127" s="76" t="s">
        <v>127</v>
      </c>
      <c r="AD127" s="76" t="s">
        <v>127</v>
      </c>
      <c r="AE127" s="61" t="s">
        <v>1060</v>
      </c>
      <c r="AF127" s="61" t="s">
        <v>3188</v>
      </c>
      <c r="AG127" s="61" t="s">
        <v>140</v>
      </c>
      <c r="AH127" s="61">
        <v>339224</v>
      </c>
      <c r="AI127" s="77">
        <f>INDEX(Exposure_GWASs!F:F,MATCH(Kaitlin!AE127,Exposure_GWASs!C:C,0))</f>
        <v>339224</v>
      </c>
      <c r="AJ127" s="61" t="s">
        <v>3608</v>
      </c>
      <c r="AK127" s="61" t="s">
        <v>1005</v>
      </c>
      <c r="AL127" s="61" t="s">
        <v>3609</v>
      </c>
      <c r="AM127" s="61" t="s">
        <v>11</v>
      </c>
      <c r="AN127" s="61" t="s">
        <v>11</v>
      </c>
      <c r="AO127" s="61" t="s">
        <v>11</v>
      </c>
      <c r="AP127" s="61" t="s">
        <v>11</v>
      </c>
      <c r="AQ127" s="61" t="s">
        <v>138</v>
      </c>
      <c r="AR127" s="62" t="s">
        <v>11</v>
      </c>
      <c r="AS127" s="61" t="s">
        <v>11</v>
      </c>
      <c r="AT127" s="61" t="s">
        <v>11</v>
      </c>
      <c r="AU127" s="61" t="s">
        <v>10</v>
      </c>
      <c r="AV127" s="61">
        <v>97</v>
      </c>
      <c r="AW127" s="61" t="s">
        <v>10</v>
      </c>
      <c r="AX127" s="62">
        <f>INDEX(Exposure_GWASs!S:S,MATCH(Kaitlin!AE127,Exposure_GWASs!C:C,0))</f>
        <v>97</v>
      </c>
      <c r="AY127" s="62"/>
      <c r="AZ127" s="61" t="s">
        <v>11</v>
      </c>
      <c r="BA127" s="62" t="s">
        <v>10</v>
      </c>
      <c r="BB127" s="61" t="s">
        <v>22</v>
      </c>
      <c r="BC127" s="62" t="s">
        <v>79</v>
      </c>
      <c r="BD127" s="62"/>
      <c r="BE127" s="62"/>
      <c r="BF127" s="62"/>
      <c r="BG127" s="62"/>
      <c r="BH127" s="62" t="s">
        <v>3610</v>
      </c>
      <c r="BI127" s="62" t="s">
        <v>1984</v>
      </c>
      <c r="BJ127" s="62" t="s">
        <v>3611</v>
      </c>
      <c r="BK127" s="62" t="s">
        <v>3612</v>
      </c>
      <c r="BL127" s="61" t="s">
        <v>11</v>
      </c>
      <c r="BM127" s="61" t="s">
        <v>11</v>
      </c>
      <c r="BN127" s="62" t="s">
        <v>3613</v>
      </c>
      <c r="BO127" s="62" t="s">
        <v>2549</v>
      </c>
      <c r="BP127" s="62" t="s">
        <v>3614</v>
      </c>
      <c r="BQ127" s="63" t="s">
        <v>1012</v>
      </c>
      <c r="BR127" s="62" t="s">
        <v>3615</v>
      </c>
      <c r="BS127" s="62"/>
      <c r="BT127" s="62" t="s">
        <v>3615</v>
      </c>
      <c r="BU127" s="62" t="s">
        <v>3615</v>
      </c>
      <c r="BV127" s="62" t="s">
        <v>3615</v>
      </c>
      <c r="BW127" s="81">
        <v>0.29897925400000003</v>
      </c>
      <c r="BX127" s="62" t="s">
        <v>1791</v>
      </c>
      <c r="BY127" s="62" t="s">
        <v>10</v>
      </c>
      <c r="BZ127" s="63" t="s">
        <v>3616</v>
      </c>
      <c r="CA127" s="62" t="s">
        <v>11</v>
      </c>
      <c r="CB127" s="62" t="s">
        <v>11</v>
      </c>
      <c r="CC127" s="62" t="s">
        <v>11</v>
      </c>
      <c r="CD127" s="63" t="s">
        <v>3617</v>
      </c>
    </row>
    <row r="128" spans="1:86" ht="13.5" customHeight="1">
      <c r="A128" s="62">
        <v>96</v>
      </c>
      <c r="B128" s="62" t="s">
        <v>282</v>
      </c>
      <c r="C128" s="62" t="s">
        <v>244</v>
      </c>
      <c r="D128" s="63" t="s">
        <v>3596</v>
      </c>
      <c r="E128" s="62">
        <v>2017</v>
      </c>
      <c r="F128" s="62" t="s">
        <v>3597</v>
      </c>
      <c r="G128" s="61" t="s">
        <v>3598</v>
      </c>
      <c r="H128" s="75" t="s">
        <v>3599</v>
      </c>
      <c r="I128" s="61" t="s">
        <v>3600</v>
      </c>
      <c r="J128" s="61" t="s">
        <v>3601</v>
      </c>
      <c r="K128" s="61" t="s">
        <v>3602</v>
      </c>
      <c r="L128" s="63" t="s">
        <v>3603</v>
      </c>
      <c r="M128" s="75" t="s">
        <v>3604</v>
      </c>
      <c r="N128" s="61" t="s">
        <v>12</v>
      </c>
      <c r="O128" s="63" t="s">
        <v>5879</v>
      </c>
      <c r="P128" s="63" t="s">
        <v>3666</v>
      </c>
      <c r="Q128" s="61" t="s">
        <v>5627</v>
      </c>
      <c r="R128" s="61" t="s">
        <v>3606</v>
      </c>
      <c r="S128" s="61" t="s">
        <v>123</v>
      </c>
      <c r="T128" s="61" t="s">
        <v>11</v>
      </c>
      <c r="U128" s="61" t="s">
        <v>140</v>
      </c>
      <c r="V128" s="61">
        <v>2170</v>
      </c>
      <c r="W128" s="61" t="s">
        <v>10</v>
      </c>
      <c r="X128" s="61">
        <v>3743</v>
      </c>
      <c r="Y128" s="61" t="s">
        <v>10</v>
      </c>
      <c r="Z128" s="61" t="s">
        <v>3607</v>
      </c>
      <c r="AA128" s="61" t="s">
        <v>1005</v>
      </c>
      <c r="AB128" s="61" t="s">
        <v>204</v>
      </c>
      <c r="AC128" s="76" t="s">
        <v>127</v>
      </c>
      <c r="AD128" s="76" t="s">
        <v>127</v>
      </c>
      <c r="AE128" s="61" t="s">
        <v>1060</v>
      </c>
      <c r="AF128" s="61" t="s">
        <v>3188</v>
      </c>
      <c r="AG128" s="61" t="s">
        <v>140</v>
      </c>
      <c r="AH128" s="61">
        <v>339224</v>
      </c>
      <c r="AI128" s="77">
        <f>INDEX(Exposure_GWASs!F:F,MATCH(Kaitlin!AE128,Exposure_GWASs!C:C,0))</f>
        <v>339224</v>
      </c>
      <c r="AJ128" s="61" t="s">
        <v>3608</v>
      </c>
      <c r="AK128" s="61" t="s">
        <v>1005</v>
      </c>
      <c r="AL128" s="61" t="s">
        <v>3609</v>
      </c>
      <c r="AM128" s="61" t="s">
        <v>11</v>
      </c>
      <c r="AN128" s="61" t="s">
        <v>11</v>
      </c>
      <c r="AO128" s="61" t="s">
        <v>11</v>
      </c>
      <c r="AP128" s="61" t="s">
        <v>11</v>
      </c>
      <c r="AQ128" s="61" t="s">
        <v>138</v>
      </c>
      <c r="AR128" s="62" t="s">
        <v>11</v>
      </c>
      <c r="AS128" s="61" t="s">
        <v>11</v>
      </c>
      <c r="AT128" s="61" t="s">
        <v>11</v>
      </c>
      <c r="AU128" s="61" t="s">
        <v>10</v>
      </c>
      <c r="AV128" s="61">
        <v>97</v>
      </c>
      <c r="AW128" s="61" t="s">
        <v>10</v>
      </c>
      <c r="AX128" s="62">
        <f>INDEX(Exposure_GWASs!S:S,MATCH(Kaitlin!AE128,Exposure_GWASs!C:C,0))</f>
        <v>97</v>
      </c>
      <c r="AY128" s="62"/>
      <c r="AZ128" s="61" t="s">
        <v>11</v>
      </c>
      <c r="BA128" s="62" t="s">
        <v>10</v>
      </c>
      <c r="BB128" s="61" t="s">
        <v>22</v>
      </c>
      <c r="BC128" s="62" t="s">
        <v>79</v>
      </c>
      <c r="BD128" s="62"/>
      <c r="BE128" s="62"/>
      <c r="BF128" s="62"/>
      <c r="BG128" s="62"/>
      <c r="BH128" s="62" t="s">
        <v>3610</v>
      </c>
      <c r="BI128" s="62" t="s">
        <v>1984</v>
      </c>
      <c r="BJ128" s="62" t="s">
        <v>3611</v>
      </c>
      <c r="BK128" s="62" t="s">
        <v>3612</v>
      </c>
      <c r="BL128" s="61" t="s">
        <v>11</v>
      </c>
      <c r="BM128" s="61" t="s">
        <v>11</v>
      </c>
      <c r="BN128" s="62" t="s">
        <v>3613</v>
      </c>
      <c r="BO128" s="62" t="s">
        <v>2549</v>
      </c>
      <c r="BP128" s="62" t="s">
        <v>3614</v>
      </c>
      <c r="BQ128" s="63" t="s">
        <v>1012</v>
      </c>
      <c r="BR128" s="62" t="s">
        <v>3615</v>
      </c>
      <c r="BS128" s="62"/>
      <c r="BT128" s="62" t="s">
        <v>3615</v>
      </c>
      <c r="BU128" s="62" t="s">
        <v>3615</v>
      </c>
      <c r="BV128" s="62" t="s">
        <v>3615</v>
      </c>
      <c r="BW128" s="81">
        <v>0.301361353</v>
      </c>
      <c r="BX128" s="62" t="s">
        <v>1791</v>
      </c>
      <c r="BY128" s="62" t="s">
        <v>10</v>
      </c>
      <c r="BZ128" s="63" t="s">
        <v>3616</v>
      </c>
      <c r="CA128" s="62" t="s">
        <v>11</v>
      </c>
      <c r="CB128" s="62" t="s">
        <v>11</v>
      </c>
      <c r="CC128" s="62" t="s">
        <v>11</v>
      </c>
      <c r="CD128" s="63" t="s">
        <v>3617</v>
      </c>
    </row>
    <row r="129" spans="1:82" ht="13.5" customHeight="1">
      <c r="A129" s="62">
        <v>96</v>
      </c>
      <c r="B129" s="62" t="s">
        <v>282</v>
      </c>
      <c r="C129" s="62" t="s">
        <v>244</v>
      </c>
      <c r="D129" s="63" t="s">
        <v>3596</v>
      </c>
      <c r="E129" s="62">
        <v>2017</v>
      </c>
      <c r="F129" s="62" t="s">
        <v>3597</v>
      </c>
      <c r="G129" s="61" t="s">
        <v>3598</v>
      </c>
      <c r="H129" s="75" t="s">
        <v>3599</v>
      </c>
      <c r="I129" s="61" t="s">
        <v>3600</v>
      </c>
      <c r="J129" s="61" t="s">
        <v>3601</v>
      </c>
      <c r="K129" s="61" t="s">
        <v>3602</v>
      </c>
      <c r="L129" s="63" t="s">
        <v>3603</v>
      </c>
      <c r="M129" s="75" t="s">
        <v>3604</v>
      </c>
      <c r="N129" s="61" t="s">
        <v>12</v>
      </c>
      <c r="O129" s="63" t="s">
        <v>5879</v>
      </c>
      <c r="P129" s="63" t="s">
        <v>3667</v>
      </c>
      <c r="Q129" s="61" t="s">
        <v>5627</v>
      </c>
      <c r="R129" s="61" t="s">
        <v>3606</v>
      </c>
      <c r="S129" s="61" t="s">
        <v>123</v>
      </c>
      <c r="T129" s="61" t="s">
        <v>11</v>
      </c>
      <c r="U129" s="61" t="s">
        <v>140</v>
      </c>
      <c r="V129" s="61">
        <v>2170</v>
      </c>
      <c r="W129" s="61" t="s">
        <v>10</v>
      </c>
      <c r="X129" s="61">
        <v>3743</v>
      </c>
      <c r="Y129" s="61" t="s">
        <v>10</v>
      </c>
      <c r="Z129" s="61" t="s">
        <v>3607</v>
      </c>
      <c r="AA129" s="61" t="s">
        <v>1005</v>
      </c>
      <c r="AB129" s="61" t="s">
        <v>204</v>
      </c>
      <c r="AC129" s="76" t="s">
        <v>127</v>
      </c>
      <c r="AD129" s="76" t="s">
        <v>127</v>
      </c>
      <c r="AE129" s="61" t="s">
        <v>1060</v>
      </c>
      <c r="AF129" s="61" t="s">
        <v>3188</v>
      </c>
      <c r="AG129" s="61" t="s">
        <v>140</v>
      </c>
      <c r="AH129" s="61">
        <v>339224</v>
      </c>
      <c r="AI129" s="77">
        <f>INDEX(Exposure_GWASs!F:F,MATCH(Kaitlin!AE129,Exposure_GWASs!C:C,0))</f>
        <v>339224</v>
      </c>
      <c r="AJ129" s="61" t="s">
        <v>3608</v>
      </c>
      <c r="AK129" s="61" t="s">
        <v>1005</v>
      </c>
      <c r="AL129" s="61" t="s">
        <v>3609</v>
      </c>
      <c r="AM129" s="61" t="s">
        <v>11</v>
      </c>
      <c r="AN129" s="61" t="s">
        <v>11</v>
      </c>
      <c r="AO129" s="61" t="s">
        <v>11</v>
      </c>
      <c r="AP129" s="61" t="s">
        <v>11</v>
      </c>
      <c r="AQ129" s="61" t="s">
        <v>138</v>
      </c>
      <c r="AR129" s="62" t="s">
        <v>11</v>
      </c>
      <c r="AS129" s="61" t="s">
        <v>11</v>
      </c>
      <c r="AT129" s="61" t="s">
        <v>11</v>
      </c>
      <c r="AU129" s="61" t="s">
        <v>10</v>
      </c>
      <c r="AV129" s="61">
        <v>97</v>
      </c>
      <c r="AW129" s="61" t="s">
        <v>10</v>
      </c>
      <c r="AX129" s="62">
        <f>INDEX(Exposure_GWASs!S:S,MATCH(Kaitlin!AE129,Exposure_GWASs!C:C,0))</f>
        <v>97</v>
      </c>
      <c r="AY129" s="62"/>
      <c r="AZ129" s="61" t="s">
        <v>11</v>
      </c>
      <c r="BA129" s="62" t="s">
        <v>10</v>
      </c>
      <c r="BB129" s="61" t="s">
        <v>22</v>
      </c>
      <c r="BC129" s="62" t="s">
        <v>79</v>
      </c>
      <c r="BD129" s="62"/>
      <c r="BE129" s="62"/>
      <c r="BF129" s="62"/>
      <c r="BG129" s="62"/>
      <c r="BH129" s="62" t="s">
        <v>3610</v>
      </c>
      <c r="BI129" s="62" t="s">
        <v>1984</v>
      </c>
      <c r="BJ129" s="62" t="s">
        <v>3611</v>
      </c>
      <c r="BK129" s="62" t="s">
        <v>3612</v>
      </c>
      <c r="BL129" s="61" t="s">
        <v>11</v>
      </c>
      <c r="BM129" s="61" t="s">
        <v>11</v>
      </c>
      <c r="BN129" s="62" t="s">
        <v>3613</v>
      </c>
      <c r="BO129" s="62" t="s">
        <v>2549</v>
      </c>
      <c r="BP129" s="62" t="s">
        <v>3614</v>
      </c>
      <c r="BQ129" s="63" t="s">
        <v>1012</v>
      </c>
      <c r="BR129" s="62" t="s">
        <v>3615</v>
      </c>
      <c r="BS129" s="62"/>
      <c r="BT129" s="62" t="s">
        <v>3615</v>
      </c>
      <c r="BU129" s="62" t="s">
        <v>3615</v>
      </c>
      <c r="BV129" s="62" t="s">
        <v>3615</v>
      </c>
      <c r="BW129" s="81">
        <v>0.32987428499999999</v>
      </c>
      <c r="BX129" s="62" t="s">
        <v>1791</v>
      </c>
      <c r="BY129" s="62" t="s">
        <v>10</v>
      </c>
      <c r="BZ129" s="63" t="s">
        <v>3616</v>
      </c>
      <c r="CA129" s="62" t="s">
        <v>11</v>
      </c>
      <c r="CB129" s="62" t="s">
        <v>11</v>
      </c>
      <c r="CC129" s="62" t="s">
        <v>11</v>
      </c>
      <c r="CD129" s="63" t="s">
        <v>3617</v>
      </c>
    </row>
    <row r="130" spans="1:82" ht="13.5" customHeight="1">
      <c r="A130" s="62">
        <v>96</v>
      </c>
      <c r="B130" s="62" t="s">
        <v>282</v>
      </c>
      <c r="C130" s="62" t="s">
        <v>244</v>
      </c>
      <c r="D130" s="63" t="s">
        <v>3596</v>
      </c>
      <c r="E130" s="62">
        <v>2017</v>
      </c>
      <c r="F130" s="62" t="s">
        <v>3597</v>
      </c>
      <c r="G130" s="61" t="s">
        <v>3598</v>
      </c>
      <c r="H130" s="75" t="s">
        <v>3599</v>
      </c>
      <c r="I130" s="61" t="s">
        <v>3600</v>
      </c>
      <c r="J130" s="61" t="s">
        <v>3601</v>
      </c>
      <c r="K130" s="61" t="s">
        <v>3602</v>
      </c>
      <c r="L130" s="63" t="s">
        <v>3603</v>
      </c>
      <c r="M130" s="75" t="s">
        <v>3604</v>
      </c>
      <c r="N130" s="61" t="s">
        <v>12</v>
      </c>
      <c r="O130" s="63" t="s">
        <v>5879</v>
      </c>
      <c r="P130" s="63" t="s">
        <v>3668</v>
      </c>
      <c r="Q130" s="61" t="s">
        <v>5627</v>
      </c>
      <c r="R130" s="61" t="s">
        <v>3606</v>
      </c>
      <c r="S130" s="61" t="s">
        <v>123</v>
      </c>
      <c r="T130" s="61" t="s">
        <v>11</v>
      </c>
      <c r="U130" s="61" t="s">
        <v>140</v>
      </c>
      <c r="V130" s="61">
        <v>2170</v>
      </c>
      <c r="W130" s="61" t="s">
        <v>10</v>
      </c>
      <c r="X130" s="61">
        <v>3743</v>
      </c>
      <c r="Y130" s="61" t="s">
        <v>10</v>
      </c>
      <c r="Z130" s="61" t="s">
        <v>3607</v>
      </c>
      <c r="AA130" s="61" t="s">
        <v>1005</v>
      </c>
      <c r="AB130" s="61" t="s">
        <v>204</v>
      </c>
      <c r="AC130" s="76" t="s">
        <v>127</v>
      </c>
      <c r="AD130" s="76" t="s">
        <v>127</v>
      </c>
      <c r="AE130" s="61" t="s">
        <v>1060</v>
      </c>
      <c r="AF130" s="61" t="s">
        <v>3188</v>
      </c>
      <c r="AG130" s="61" t="s">
        <v>140</v>
      </c>
      <c r="AH130" s="61">
        <v>339224</v>
      </c>
      <c r="AI130" s="77">
        <f>INDEX(Exposure_GWASs!F:F,MATCH(Kaitlin!AE130,Exposure_GWASs!C:C,0))</f>
        <v>339224</v>
      </c>
      <c r="AJ130" s="61" t="s">
        <v>3608</v>
      </c>
      <c r="AK130" s="61" t="s">
        <v>1005</v>
      </c>
      <c r="AL130" s="61" t="s">
        <v>3609</v>
      </c>
      <c r="AM130" s="61" t="s">
        <v>11</v>
      </c>
      <c r="AN130" s="61" t="s">
        <v>11</v>
      </c>
      <c r="AO130" s="61" t="s">
        <v>11</v>
      </c>
      <c r="AP130" s="61" t="s">
        <v>11</v>
      </c>
      <c r="AQ130" s="61" t="s">
        <v>138</v>
      </c>
      <c r="AR130" s="62" t="s">
        <v>11</v>
      </c>
      <c r="AS130" s="61" t="s">
        <v>11</v>
      </c>
      <c r="AT130" s="61" t="s">
        <v>11</v>
      </c>
      <c r="AU130" s="61" t="s">
        <v>10</v>
      </c>
      <c r="AV130" s="61">
        <v>97</v>
      </c>
      <c r="AW130" s="61" t="s">
        <v>10</v>
      </c>
      <c r="AX130" s="62">
        <f>INDEX(Exposure_GWASs!S:S,MATCH(Kaitlin!AE130,Exposure_GWASs!C:C,0))</f>
        <v>97</v>
      </c>
      <c r="AY130" s="62"/>
      <c r="AZ130" s="61" t="s">
        <v>11</v>
      </c>
      <c r="BA130" s="62" t="s">
        <v>10</v>
      </c>
      <c r="BB130" s="61" t="s">
        <v>22</v>
      </c>
      <c r="BC130" s="62" t="s">
        <v>79</v>
      </c>
      <c r="BD130" s="62"/>
      <c r="BE130" s="62"/>
      <c r="BF130" s="62"/>
      <c r="BG130" s="62"/>
      <c r="BH130" s="62" t="s">
        <v>3610</v>
      </c>
      <c r="BI130" s="62" t="s">
        <v>1984</v>
      </c>
      <c r="BJ130" s="62" t="s">
        <v>3611</v>
      </c>
      <c r="BK130" s="62" t="s">
        <v>3612</v>
      </c>
      <c r="BL130" s="61" t="s">
        <v>11</v>
      </c>
      <c r="BM130" s="61" t="s">
        <v>11</v>
      </c>
      <c r="BN130" s="62" t="s">
        <v>3613</v>
      </c>
      <c r="BO130" s="62" t="s">
        <v>2549</v>
      </c>
      <c r="BP130" s="62" t="s">
        <v>3614</v>
      </c>
      <c r="BQ130" s="63" t="s">
        <v>1012</v>
      </c>
      <c r="BR130" s="62" t="s">
        <v>3615</v>
      </c>
      <c r="BS130" s="62"/>
      <c r="BT130" s="62" t="s">
        <v>3615</v>
      </c>
      <c r="BU130" s="62" t="s">
        <v>3615</v>
      </c>
      <c r="BV130" s="62" t="s">
        <v>3615</v>
      </c>
      <c r="BW130" s="81">
        <v>0.36297422099999999</v>
      </c>
      <c r="BX130" s="62" t="s">
        <v>1791</v>
      </c>
      <c r="BY130" s="62" t="s">
        <v>10</v>
      </c>
      <c r="BZ130" s="63" t="s">
        <v>3616</v>
      </c>
      <c r="CA130" s="62" t="s">
        <v>11</v>
      </c>
      <c r="CB130" s="62" t="s">
        <v>11</v>
      </c>
      <c r="CC130" s="62" t="s">
        <v>11</v>
      </c>
      <c r="CD130" s="63" t="s">
        <v>3617</v>
      </c>
    </row>
    <row r="131" spans="1:82" ht="13.5" customHeight="1">
      <c r="A131" s="62">
        <v>96</v>
      </c>
      <c r="B131" s="62" t="s">
        <v>282</v>
      </c>
      <c r="C131" s="62" t="s">
        <v>244</v>
      </c>
      <c r="D131" s="63" t="s">
        <v>3596</v>
      </c>
      <c r="E131" s="62">
        <v>2017</v>
      </c>
      <c r="F131" s="62" t="s">
        <v>3597</v>
      </c>
      <c r="G131" s="61" t="s">
        <v>3598</v>
      </c>
      <c r="H131" s="75" t="s">
        <v>3599</v>
      </c>
      <c r="I131" s="61" t="s">
        <v>3600</v>
      </c>
      <c r="J131" s="61" t="s">
        <v>3601</v>
      </c>
      <c r="K131" s="61" t="s">
        <v>3602</v>
      </c>
      <c r="L131" s="63" t="s">
        <v>3603</v>
      </c>
      <c r="M131" s="75" t="s">
        <v>3604</v>
      </c>
      <c r="N131" s="61" t="s">
        <v>12</v>
      </c>
      <c r="O131" s="63" t="s">
        <v>5879</v>
      </c>
      <c r="P131" s="63" t="s">
        <v>3669</v>
      </c>
      <c r="Q131" s="61" t="s">
        <v>5627</v>
      </c>
      <c r="R131" s="61" t="s">
        <v>3606</v>
      </c>
      <c r="S131" s="61" t="s">
        <v>123</v>
      </c>
      <c r="T131" s="61" t="s">
        <v>11</v>
      </c>
      <c r="U131" s="61" t="s">
        <v>140</v>
      </c>
      <c r="V131" s="61">
        <v>2170</v>
      </c>
      <c r="W131" s="61" t="s">
        <v>10</v>
      </c>
      <c r="X131" s="61">
        <v>3743</v>
      </c>
      <c r="Y131" s="61" t="s">
        <v>10</v>
      </c>
      <c r="Z131" s="61" t="s">
        <v>3607</v>
      </c>
      <c r="AA131" s="61" t="s">
        <v>1005</v>
      </c>
      <c r="AB131" s="61" t="s">
        <v>204</v>
      </c>
      <c r="AC131" s="76" t="s">
        <v>127</v>
      </c>
      <c r="AD131" s="76" t="s">
        <v>127</v>
      </c>
      <c r="AE131" s="61" t="s">
        <v>1060</v>
      </c>
      <c r="AF131" s="61" t="s">
        <v>3188</v>
      </c>
      <c r="AG131" s="61" t="s">
        <v>140</v>
      </c>
      <c r="AH131" s="61">
        <v>339224</v>
      </c>
      <c r="AI131" s="77">
        <f>INDEX(Exposure_GWASs!F:F,MATCH(Kaitlin!AE131,Exposure_GWASs!C:C,0))</f>
        <v>339224</v>
      </c>
      <c r="AJ131" s="61" t="s">
        <v>3608</v>
      </c>
      <c r="AK131" s="61" t="s">
        <v>1005</v>
      </c>
      <c r="AL131" s="61" t="s">
        <v>3609</v>
      </c>
      <c r="AM131" s="61" t="s">
        <v>11</v>
      </c>
      <c r="AN131" s="61" t="s">
        <v>11</v>
      </c>
      <c r="AO131" s="61" t="s">
        <v>11</v>
      </c>
      <c r="AP131" s="61" t="s">
        <v>11</v>
      </c>
      <c r="AQ131" s="61" t="s">
        <v>138</v>
      </c>
      <c r="AR131" s="62" t="s">
        <v>11</v>
      </c>
      <c r="AS131" s="61" t="s">
        <v>11</v>
      </c>
      <c r="AT131" s="61" t="s">
        <v>11</v>
      </c>
      <c r="AU131" s="61" t="s">
        <v>10</v>
      </c>
      <c r="AV131" s="61">
        <v>97</v>
      </c>
      <c r="AW131" s="61" t="s">
        <v>10</v>
      </c>
      <c r="AX131" s="62">
        <f>INDEX(Exposure_GWASs!S:S,MATCH(Kaitlin!AE131,Exposure_GWASs!C:C,0))</f>
        <v>97</v>
      </c>
      <c r="AY131" s="62"/>
      <c r="AZ131" s="61" t="s">
        <v>11</v>
      </c>
      <c r="BA131" s="62" t="s">
        <v>10</v>
      </c>
      <c r="BB131" s="61" t="s">
        <v>22</v>
      </c>
      <c r="BC131" s="62" t="s">
        <v>79</v>
      </c>
      <c r="BD131" s="62"/>
      <c r="BE131" s="62"/>
      <c r="BF131" s="62"/>
      <c r="BG131" s="62"/>
      <c r="BH131" s="62" t="s">
        <v>3610</v>
      </c>
      <c r="BI131" s="62" t="s">
        <v>1984</v>
      </c>
      <c r="BJ131" s="62" t="s">
        <v>3611</v>
      </c>
      <c r="BK131" s="62" t="s">
        <v>3612</v>
      </c>
      <c r="BL131" s="61" t="s">
        <v>11</v>
      </c>
      <c r="BM131" s="61" t="s">
        <v>11</v>
      </c>
      <c r="BN131" s="62" t="s">
        <v>3613</v>
      </c>
      <c r="BO131" s="62" t="s">
        <v>2549</v>
      </c>
      <c r="BP131" s="62" t="s">
        <v>3614</v>
      </c>
      <c r="BQ131" s="63" t="s">
        <v>1012</v>
      </c>
      <c r="BR131" s="62" t="s">
        <v>3615</v>
      </c>
      <c r="BS131" s="62"/>
      <c r="BT131" s="62" t="s">
        <v>3615</v>
      </c>
      <c r="BU131" s="62" t="s">
        <v>3615</v>
      </c>
      <c r="BV131" s="62" t="s">
        <v>3615</v>
      </c>
      <c r="BW131" s="81">
        <v>0.40910440999999997</v>
      </c>
      <c r="BX131" s="62" t="s">
        <v>1791</v>
      </c>
      <c r="BY131" s="62" t="s">
        <v>10</v>
      </c>
      <c r="BZ131" s="63" t="s">
        <v>3616</v>
      </c>
      <c r="CA131" s="62" t="s">
        <v>11</v>
      </c>
      <c r="CB131" s="62" t="s">
        <v>11</v>
      </c>
      <c r="CC131" s="62" t="s">
        <v>11</v>
      </c>
      <c r="CD131" s="63" t="s">
        <v>3617</v>
      </c>
    </row>
    <row r="132" spans="1:82" ht="13.5" customHeight="1">
      <c r="A132" s="62">
        <v>96</v>
      </c>
      <c r="B132" s="62" t="s">
        <v>282</v>
      </c>
      <c r="C132" s="62" t="s">
        <v>244</v>
      </c>
      <c r="D132" s="63" t="s">
        <v>3596</v>
      </c>
      <c r="E132" s="62">
        <v>2017</v>
      </c>
      <c r="F132" s="62" t="s">
        <v>3597</v>
      </c>
      <c r="G132" s="61" t="s">
        <v>3598</v>
      </c>
      <c r="H132" s="75" t="s">
        <v>3599</v>
      </c>
      <c r="I132" s="61" t="s">
        <v>3600</v>
      </c>
      <c r="J132" s="61" t="s">
        <v>3601</v>
      </c>
      <c r="K132" s="61" t="s">
        <v>3602</v>
      </c>
      <c r="L132" s="63" t="s">
        <v>3603</v>
      </c>
      <c r="M132" s="75" t="s">
        <v>3604</v>
      </c>
      <c r="N132" s="61" t="s">
        <v>12</v>
      </c>
      <c r="O132" s="63" t="s">
        <v>5879</v>
      </c>
      <c r="P132" s="63" t="s">
        <v>3670</v>
      </c>
      <c r="Q132" s="61" t="s">
        <v>5627</v>
      </c>
      <c r="R132" s="61" t="s">
        <v>3606</v>
      </c>
      <c r="S132" s="61" t="s">
        <v>123</v>
      </c>
      <c r="T132" s="61" t="s">
        <v>11</v>
      </c>
      <c r="U132" s="61" t="s">
        <v>140</v>
      </c>
      <c r="V132" s="61">
        <v>2170</v>
      </c>
      <c r="W132" s="61" t="s">
        <v>10</v>
      </c>
      <c r="X132" s="61">
        <v>3743</v>
      </c>
      <c r="Y132" s="61" t="s">
        <v>10</v>
      </c>
      <c r="Z132" s="61" t="s">
        <v>3607</v>
      </c>
      <c r="AA132" s="61" t="s">
        <v>1005</v>
      </c>
      <c r="AB132" s="61" t="s">
        <v>204</v>
      </c>
      <c r="AC132" s="76" t="s">
        <v>127</v>
      </c>
      <c r="AD132" s="76" t="s">
        <v>127</v>
      </c>
      <c r="AE132" s="61" t="s">
        <v>1060</v>
      </c>
      <c r="AF132" s="61" t="s">
        <v>3188</v>
      </c>
      <c r="AG132" s="61" t="s">
        <v>140</v>
      </c>
      <c r="AH132" s="61">
        <v>339224</v>
      </c>
      <c r="AI132" s="77">
        <f>INDEX(Exposure_GWASs!F:F,MATCH(Kaitlin!AE132,Exposure_GWASs!C:C,0))</f>
        <v>339224</v>
      </c>
      <c r="AJ132" s="61" t="s">
        <v>3608</v>
      </c>
      <c r="AK132" s="61" t="s">
        <v>1005</v>
      </c>
      <c r="AL132" s="61" t="s">
        <v>3609</v>
      </c>
      <c r="AM132" s="61" t="s">
        <v>11</v>
      </c>
      <c r="AN132" s="61" t="s">
        <v>11</v>
      </c>
      <c r="AO132" s="61" t="s">
        <v>11</v>
      </c>
      <c r="AP132" s="61" t="s">
        <v>11</v>
      </c>
      <c r="AQ132" s="61" t="s">
        <v>138</v>
      </c>
      <c r="AR132" s="62" t="s">
        <v>11</v>
      </c>
      <c r="AS132" s="61" t="s">
        <v>11</v>
      </c>
      <c r="AT132" s="61" t="s">
        <v>11</v>
      </c>
      <c r="AU132" s="61" t="s">
        <v>10</v>
      </c>
      <c r="AV132" s="61">
        <v>97</v>
      </c>
      <c r="AW132" s="61" t="s">
        <v>10</v>
      </c>
      <c r="AX132" s="62">
        <f>INDEX(Exposure_GWASs!S:S,MATCH(Kaitlin!AE132,Exposure_GWASs!C:C,0))</f>
        <v>97</v>
      </c>
      <c r="AY132" s="62"/>
      <c r="AZ132" s="61" t="s">
        <v>11</v>
      </c>
      <c r="BA132" s="62" t="s">
        <v>10</v>
      </c>
      <c r="BB132" s="61" t="s">
        <v>22</v>
      </c>
      <c r="BC132" s="62" t="s">
        <v>79</v>
      </c>
      <c r="BD132" s="62"/>
      <c r="BE132" s="62"/>
      <c r="BF132" s="62"/>
      <c r="BG132" s="62"/>
      <c r="BH132" s="62" t="s">
        <v>3610</v>
      </c>
      <c r="BI132" s="62" t="s">
        <v>1984</v>
      </c>
      <c r="BJ132" s="62" t="s">
        <v>3611</v>
      </c>
      <c r="BK132" s="62" t="s">
        <v>3612</v>
      </c>
      <c r="BL132" s="61" t="s">
        <v>11</v>
      </c>
      <c r="BM132" s="61" t="s">
        <v>11</v>
      </c>
      <c r="BN132" s="62" t="s">
        <v>3613</v>
      </c>
      <c r="BO132" s="62" t="s">
        <v>2549</v>
      </c>
      <c r="BP132" s="62" t="s">
        <v>3614</v>
      </c>
      <c r="BQ132" s="63" t="s">
        <v>1012</v>
      </c>
      <c r="BR132" s="62" t="s">
        <v>3615</v>
      </c>
      <c r="BS132" s="62"/>
      <c r="BT132" s="62" t="s">
        <v>3615</v>
      </c>
      <c r="BU132" s="62" t="s">
        <v>3615</v>
      </c>
      <c r="BV132" s="62" t="s">
        <v>3615</v>
      </c>
      <c r="BW132" s="81">
        <v>0.42125340700000002</v>
      </c>
      <c r="BX132" s="62" t="s">
        <v>1791</v>
      </c>
      <c r="BY132" s="62" t="s">
        <v>10</v>
      </c>
      <c r="BZ132" s="63" t="s">
        <v>3616</v>
      </c>
      <c r="CA132" s="62" t="s">
        <v>11</v>
      </c>
      <c r="CB132" s="62" t="s">
        <v>11</v>
      </c>
      <c r="CC132" s="62" t="s">
        <v>11</v>
      </c>
      <c r="CD132" s="63" t="s">
        <v>3617</v>
      </c>
    </row>
    <row r="133" spans="1:82" ht="13.5" customHeight="1">
      <c r="A133" s="62">
        <v>96</v>
      </c>
      <c r="B133" s="62" t="s">
        <v>282</v>
      </c>
      <c r="C133" s="62" t="s">
        <v>244</v>
      </c>
      <c r="D133" s="63" t="s">
        <v>3596</v>
      </c>
      <c r="E133" s="62">
        <v>2017</v>
      </c>
      <c r="F133" s="62" t="s">
        <v>3597</v>
      </c>
      <c r="G133" s="61" t="s">
        <v>3598</v>
      </c>
      <c r="H133" s="75" t="s">
        <v>3599</v>
      </c>
      <c r="I133" s="61" t="s">
        <v>3600</v>
      </c>
      <c r="J133" s="61" t="s">
        <v>3601</v>
      </c>
      <c r="K133" s="61" t="s">
        <v>3602</v>
      </c>
      <c r="L133" s="63" t="s">
        <v>3603</v>
      </c>
      <c r="M133" s="75" t="s">
        <v>3604</v>
      </c>
      <c r="N133" s="61" t="s">
        <v>12</v>
      </c>
      <c r="O133" s="63" t="s">
        <v>5879</v>
      </c>
      <c r="P133" s="63" t="s">
        <v>3671</v>
      </c>
      <c r="Q133" s="61" t="s">
        <v>5627</v>
      </c>
      <c r="R133" s="61" t="s">
        <v>3606</v>
      </c>
      <c r="S133" s="61" t="s">
        <v>123</v>
      </c>
      <c r="T133" s="61" t="s">
        <v>11</v>
      </c>
      <c r="U133" s="61" t="s">
        <v>140</v>
      </c>
      <c r="V133" s="61">
        <v>2170</v>
      </c>
      <c r="W133" s="61" t="s">
        <v>10</v>
      </c>
      <c r="X133" s="61">
        <v>3743</v>
      </c>
      <c r="Y133" s="61" t="s">
        <v>10</v>
      </c>
      <c r="Z133" s="61" t="s">
        <v>3607</v>
      </c>
      <c r="AA133" s="61" t="s">
        <v>1005</v>
      </c>
      <c r="AB133" s="61" t="s">
        <v>204</v>
      </c>
      <c r="AC133" s="76" t="s">
        <v>127</v>
      </c>
      <c r="AD133" s="76" t="s">
        <v>127</v>
      </c>
      <c r="AE133" s="61" t="s">
        <v>1060</v>
      </c>
      <c r="AF133" s="61" t="s">
        <v>3188</v>
      </c>
      <c r="AG133" s="61" t="s">
        <v>140</v>
      </c>
      <c r="AH133" s="61">
        <v>339224</v>
      </c>
      <c r="AI133" s="77">
        <f>INDEX(Exposure_GWASs!F:F,MATCH(Kaitlin!AE133,Exposure_GWASs!C:C,0))</f>
        <v>339224</v>
      </c>
      <c r="AJ133" s="61" t="s">
        <v>3608</v>
      </c>
      <c r="AK133" s="61" t="s">
        <v>1005</v>
      </c>
      <c r="AL133" s="61" t="s">
        <v>3609</v>
      </c>
      <c r="AM133" s="61" t="s">
        <v>11</v>
      </c>
      <c r="AN133" s="61" t="s">
        <v>11</v>
      </c>
      <c r="AO133" s="61" t="s">
        <v>11</v>
      </c>
      <c r="AP133" s="61" t="s">
        <v>11</v>
      </c>
      <c r="AQ133" s="61" t="s">
        <v>138</v>
      </c>
      <c r="AR133" s="62" t="s">
        <v>11</v>
      </c>
      <c r="AS133" s="61" t="s">
        <v>11</v>
      </c>
      <c r="AT133" s="61" t="s">
        <v>11</v>
      </c>
      <c r="AU133" s="61" t="s">
        <v>10</v>
      </c>
      <c r="AV133" s="61">
        <v>97</v>
      </c>
      <c r="AW133" s="61" t="s">
        <v>10</v>
      </c>
      <c r="AX133" s="62">
        <f>INDEX(Exposure_GWASs!S:S,MATCH(Kaitlin!AE133,Exposure_GWASs!C:C,0))</f>
        <v>97</v>
      </c>
      <c r="AY133" s="62"/>
      <c r="AZ133" s="61" t="s">
        <v>11</v>
      </c>
      <c r="BA133" s="62" t="s">
        <v>10</v>
      </c>
      <c r="BB133" s="61" t="s">
        <v>22</v>
      </c>
      <c r="BC133" s="62" t="s">
        <v>79</v>
      </c>
      <c r="BD133" s="62"/>
      <c r="BE133" s="62"/>
      <c r="BF133" s="62"/>
      <c r="BG133" s="62"/>
      <c r="BH133" s="62" t="s">
        <v>3610</v>
      </c>
      <c r="BI133" s="62" t="s">
        <v>1984</v>
      </c>
      <c r="BJ133" s="62" t="s">
        <v>3611</v>
      </c>
      <c r="BK133" s="62" t="s">
        <v>3612</v>
      </c>
      <c r="BL133" s="61" t="s">
        <v>11</v>
      </c>
      <c r="BM133" s="61" t="s">
        <v>11</v>
      </c>
      <c r="BN133" s="62" t="s">
        <v>3613</v>
      </c>
      <c r="BO133" s="62" t="s">
        <v>2549</v>
      </c>
      <c r="BP133" s="62" t="s">
        <v>3614</v>
      </c>
      <c r="BQ133" s="63" t="s">
        <v>1012</v>
      </c>
      <c r="BR133" s="62" t="s">
        <v>3615</v>
      </c>
      <c r="BS133" s="62"/>
      <c r="BT133" s="62" t="s">
        <v>3615</v>
      </c>
      <c r="BU133" s="62" t="s">
        <v>3615</v>
      </c>
      <c r="BV133" s="62" t="s">
        <v>3615</v>
      </c>
      <c r="BW133" s="81">
        <v>0.45001361099999998</v>
      </c>
      <c r="BX133" s="62" t="s">
        <v>1791</v>
      </c>
      <c r="BY133" s="62" t="s">
        <v>10</v>
      </c>
      <c r="BZ133" s="63" t="s">
        <v>3616</v>
      </c>
      <c r="CA133" s="62" t="s">
        <v>11</v>
      </c>
      <c r="CB133" s="62" t="s">
        <v>11</v>
      </c>
      <c r="CC133" s="62" t="s">
        <v>11</v>
      </c>
      <c r="CD133" s="63" t="s">
        <v>3617</v>
      </c>
    </row>
    <row r="134" spans="1:82" ht="13.5" customHeight="1">
      <c r="A134" s="62">
        <v>96</v>
      </c>
      <c r="B134" s="62" t="s">
        <v>282</v>
      </c>
      <c r="C134" s="62" t="s">
        <v>244</v>
      </c>
      <c r="D134" s="63" t="s">
        <v>3596</v>
      </c>
      <c r="E134" s="62">
        <v>2017</v>
      </c>
      <c r="F134" s="62" t="s">
        <v>3597</v>
      </c>
      <c r="G134" s="61" t="s">
        <v>3598</v>
      </c>
      <c r="H134" s="75" t="s">
        <v>3599</v>
      </c>
      <c r="I134" s="61" t="s">
        <v>3600</v>
      </c>
      <c r="J134" s="61" t="s">
        <v>3601</v>
      </c>
      <c r="K134" s="61" t="s">
        <v>3602</v>
      </c>
      <c r="L134" s="63" t="s">
        <v>3603</v>
      </c>
      <c r="M134" s="75" t="s">
        <v>3604</v>
      </c>
      <c r="N134" s="61" t="s">
        <v>12</v>
      </c>
      <c r="O134" s="63" t="s">
        <v>5879</v>
      </c>
      <c r="P134" s="63" t="s">
        <v>3672</v>
      </c>
      <c r="Q134" s="61" t="s">
        <v>5627</v>
      </c>
      <c r="R134" s="61" t="s">
        <v>3606</v>
      </c>
      <c r="S134" s="61" t="s">
        <v>123</v>
      </c>
      <c r="T134" s="61" t="s">
        <v>11</v>
      </c>
      <c r="U134" s="61" t="s">
        <v>140</v>
      </c>
      <c r="V134" s="61">
        <v>2170</v>
      </c>
      <c r="W134" s="61" t="s">
        <v>10</v>
      </c>
      <c r="X134" s="61">
        <v>3743</v>
      </c>
      <c r="Y134" s="61" t="s">
        <v>10</v>
      </c>
      <c r="Z134" s="61" t="s">
        <v>3607</v>
      </c>
      <c r="AA134" s="61" t="s">
        <v>1005</v>
      </c>
      <c r="AB134" s="61" t="s">
        <v>204</v>
      </c>
      <c r="AC134" s="76" t="s">
        <v>127</v>
      </c>
      <c r="AD134" s="76" t="s">
        <v>127</v>
      </c>
      <c r="AE134" s="61" t="s">
        <v>1060</v>
      </c>
      <c r="AF134" s="61" t="s">
        <v>3188</v>
      </c>
      <c r="AG134" s="61" t="s">
        <v>140</v>
      </c>
      <c r="AH134" s="61">
        <v>339224</v>
      </c>
      <c r="AI134" s="77">
        <f>INDEX(Exposure_GWASs!F:F,MATCH(Kaitlin!AE134,Exposure_GWASs!C:C,0))</f>
        <v>339224</v>
      </c>
      <c r="AJ134" s="61" t="s">
        <v>3608</v>
      </c>
      <c r="AK134" s="61" t="s">
        <v>1005</v>
      </c>
      <c r="AL134" s="61" t="s">
        <v>3609</v>
      </c>
      <c r="AM134" s="61" t="s">
        <v>11</v>
      </c>
      <c r="AN134" s="61" t="s">
        <v>11</v>
      </c>
      <c r="AO134" s="61" t="s">
        <v>11</v>
      </c>
      <c r="AP134" s="61" t="s">
        <v>11</v>
      </c>
      <c r="AQ134" s="61" t="s">
        <v>138</v>
      </c>
      <c r="AR134" s="62" t="s">
        <v>11</v>
      </c>
      <c r="AS134" s="61" t="s">
        <v>11</v>
      </c>
      <c r="AT134" s="61" t="s">
        <v>11</v>
      </c>
      <c r="AU134" s="61" t="s">
        <v>10</v>
      </c>
      <c r="AV134" s="61">
        <v>97</v>
      </c>
      <c r="AW134" s="61" t="s">
        <v>10</v>
      </c>
      <c r="AX134" s="62">
        <f>INDEX(Exposure_GWASs!S:S,MATCH(Kaitlin!AE134,Exposure_GWASs!C:C,0))</f>
        <v>97</v>
      </c>
      <c r="AY134" s="62"/>
      <c r="AZ134" s="61" t="s">
        <v>11</v>
      </c>
      <c r="BA134" s="62" t="s">
        <v>10</v>
      </c>
      <c r="BB134" s="61" t="s">
        <v>22</v>
      </c>
      <c r="BC134" s="62" t="s">
        <v>79</v>
      </c>
      <c r="BD134" s="62"/>
      <c r="BE134" s="62"/>
      <c r="BF134" s="62"/>
      <c r="BG134" s="62"/>
      <c r="BH134" s="62" t="s">
        <v>3610</v>
      </c>
      <c r="BI134" s="62" t="s">
        <v>1984</v>
      </c>
      <c r="BJ134" s="62" t="s">
        <v>3611</v>
      </c>
      <c r="BK134" s="62" t="s">
        <v>3612</v>
      </c>
      <c r="BL134" s="61" t="s">
        <v>11</v>
      </c>
      <c r="BM134" s="61" t="s">
        <v>11</v>
      </c>
      <c r="BN134" s="62" t="s">
        <v>3613</v>
      </c>
      <c r="BO134" s="62" t="s">
        <v>2549</v>
      </c>
      <c r="BP134" s="62" t="s">
        <v>3614</v>
      </c>
      <c r="BQ134" s="63" t="s">
        <v>1012</v>
      </c>
      <c r="BR134" s="62" t="s">
        <v>3615</v>
      </c>
      <c r="BS134" s="62"/>
      <c r="BT134" s="62" t="s">
        <v>3615</v>
      </c>
      <c r="BU134" s="62" t="s">
        <v>3615</v>
      </c>
      <c r="BV134" s="62" t="s">
        <v>3615</v>
      </c>
      <c r="BW134" s="81">
        <v>0.48851219400000001</v>
      </c>
      <c r="BX134" s="62" t="s">
        <v>1791</v>
      </c>
      <c r="BY134" s="62" t="s">
        <v>10</v>
      </c>
      <c r="BZ134" s="63" t="s">
        <v>3616</v>
      </c>
      <c r="CA134" s="62" t="s">
        <v>11</v>
      </c>
      <c r="CB134" s="62" t="s">
        <v>11</v>
      </c>
      <c r="CC134" s="62" t="s">
        <v>11</v>
      </c>
      <c r="CD134" s="63" t="s">
        <v>3617</v>
      </c>
    </row>
    <row r="135" spans="1:82" ht="13.5" customHeight="1">
      <c r="A135" s="62">
        <v>96</v>
      </c>
      <c r="B135" s="62" t="s">
        <v>282</v>
      </c>
      <c r="C135" s="62" t="s">
        <v>244</v>
      </c>
      <c r="D135" s="63" t="s">
        <v>3596</v>
      </c>
      <c r="E135" s="62">
        <v>2017</v>
      </c>
      <c r="F135" s="62" t="s">
        <v>3597</v>
      </c>
      <c r="G135" s="61" t="s">
        <v>3598</v>
      </c>
      <c r="H135" s="75" t="s">
        <v>3599</v>
      </c>
      <c r="I135" s="61" t="s">
        <v>3600</v>
      </c>
      <c r="J135" s="61" t="s">
        <v>3601</v>
      </c>
      <c r="K135" s="61" t="s">
        <v>3602</v>
      </c>
      <c r="L135" s="63" t="s">
        <v>3603</v>
      </c>
      <c r="M135" s="75" t="s">
        <v>3604</v>
      </c>
      <c r="N135" s="61" t="s">
        <v>12</v>
      </c>
      <c r="O135" s="63" t="s">
        <v>5879</v>
      </c>
      <c r="P135" s="63" t="s">
        <v>3673</v>
      </c>
      <c r="Q135" s="61" t="s">
        <v>5627</v>
      </c>
      <c r="R135" s="61" t="s">
        <v>3606</v>
      </c>
      <c r="S135" s="61" t="s">
        <v>123</v>
      </c>
      <c r="T135" s="61" t="s">
        <v>11</v>
      </c>
      <c r="U135" s="61" t="s">
        <v>140</v>
      </c>
      <c r="V135" s="61">
        <v>2170</v>
      </c>
      <c r="W135" s="61" t="s">
        <v>10</v>
      </c>
      <c r="X135" s="61">
        <v>3743</v>
      </c>
      <c r="Y135" s="61" t="s">
        <v>10</v>
      </c>
      <c r="Z135" s="61" t="s">
        <v>3607</v>
      </c>
      <c r="AA135" s="61" t="s">
        <v>1005</v>
      </c>
      <c r="AB135" s="61" t="s">
        <v>204</v>
      </c>
      <c r="AC135" s="76" t="s">
        <v>127</v>
      </c>
      <c r="AD135" s="76" t="s">
        <v>127</v>
      </c>
      <c r="AE135" s="61" t="s">
        <v>1060</v>
      </c>
      <c r="AF135" s="61" t="s">
        <v>3188</v>
      </c>
      <c r="AG135" s="61" t="s">
        <v>140</v>
      </c>
      <c r="AH135" s="61">
        <v>339224</v>
      </c>
      <c r="AI135" s="77">
        <f>INDEX(Exposure_GWASs!F:F,MATCH(Kaitlin!AE135,Exposure_GWASs!C:C,0))</f>
        <v>339224</v>
      </c>
      <c r="AJ135" s="61" t="s">
        <v>3608</v>
      </c>
      <c r="AK135" s="61" t="s">
        <v>1005</v>
      </c>
      <c r="AL135" s="61" t="s">
        <v>3609</v>
      </c>
      <c r="AM135" s="61" t="s">
        <v>11</v>
      </c>
      <c r="AN135" s="61" t="s">
        <v>11</v>
      </c>
      <c r="AO135" s="61" t="s">
        <v>11</v>
      </c>
      <c r="AP135" s="61" t="s">
        <v>11</v>
      </c>
      <c r="AQ135" s="61" t="s">
        <v>138</v>
      </c>
      <c r="AR135" s="62" t="s">
        <v>11</v>
      </c>
      <c r="AS135" s="61" t="s">
        <v>11</v>
      </c>
      <c r="AT135" s="61" t="s">
        <v>11</v>
      </c>
      <c r="AU135" s="61" t="s">
        <v>10</v>
      </c>
      <c r="AV135" s="61">
        <v>97</v>
      </c>
      <c r="AW135" s="61" t="s">
        <v>10</v>
      </c>
      <c r="AX135" s="62">
        <f>INDEX(Exposure_GWASs!S:S,MATCH(Kaitlin!AE135,Exposure_GWASs!C:C,0))</f>
        <v>97</v>
      </c>
      <c r="AY135" s="62"/>
      <c r="AZ135" s="61" t="s">
        <v>11</v>
      </c>
      <c r="BA135" s="62" t="s">
        <v>10</v>
      </c>
      <c r="BB135" s="61" t="s">
        <v>22</v>
      </c>
      <c r="BC135" s="62" t="s">
        <v>79</v>
      </c>
      <c r="BD135" s="62"/>
      <c r="BE135" s="62"/>
      <c r="BF135" s="62"/>
      <c r="BG135" s="62"/>
      <c r="BH135" s="62" t="s">
        <v>3610</v>
      </c>
      <c r="BI135" s="62" t="s">
        <v>1984</v>
      </c>
      <c r="BJ135" s="62" t="s">
        <v>3611</v>
      </c>
      <c r="BK135" s="62" t="s">
        <v>3612</v>
      </c>
      <c r="BL135" s="61" t="s">
        <v>11</v>
      </c>
      <c r="BM135" s="61" t="s">
        <v>11</v>
      </c>
      <c r="BN135" s="62" t="s">
        <v>3613</v>
      </c>
      <c r="BO135" s="62" t="s">
        <v>2549</v>
      </c>
      <c r="BP135" s="62" t="s">
        <v>3614</v>
      </c>
      <c r="BQ135" s="63" t="s">
        <v>1012</v>
      </c>
      <c r="BR135" s="62" t="s">
        <v>3615</v>
      </c>
      <c r="BS135" s="62"/>
      <c r="BT135" s="62" t="s">
        <v>3615</v>
      </c>
      <c r="BU135" s="62" t="s">
        <v>3615</v>
      </c>
      <c r="BV135" s="62" t="s">
        <v>3615</v>
      </c>
      <c r="BW135" s="81">
        <v>0.52408864499999996</v>
      </c>
      <c r="BX135" s="62" t="s">
        <v>1791</v>
      </c>
      <c r="BY135" s="62" t="s">
        <v>10</v>
      </c>
      <c r="BZ135" s="63" t="s">
        <v>3616</v>
      </c>
      <c r="CA135" s="62" t="s">
        <v>11</v>
      </c>
      <c r="CB135" s="62" t="s">
        <v>11</v>
      </c>
      <c r="CC135" s="62" t="s">
        <v>11</v>
      </c>
      <c r="CD135" s="63" t="s">
        <v>3617</v>
      </c>
    </row>
    <row r="136" spans="1:82" ht="13.5" customHeight="1">
      <c r="A136" s="62">
        <v>96</v>
      </c>
      <c r="B136" s="62" t="s">
        <v>282</v>
      </c>
      <c r="C136" s="62" t="s">
        <v>244</v>
      </c>
      <c r="D136" s="63" t="s">
        <v>3596</v>
      </c>
      <c r="E136" s="62">
        <v>2017</v>
      </c>
      <c r="F136" s="62" t="s">
        <v>3597</v>
      </c>
      <c r="G136" s="61" t="s">
        <v>3598</v>
      </c>
      <c r="H136" s="75" t="s">
        <v>3599</v>
      </c>
      <c r="I136" s="61" t="s">
        <v>3600</v>
      </c>
      <c r="J136" s="61" t="s">
        <v>3601</v>
      </c>
      <c r="K136" s="61" t="s">
        <v>3602</v>
      </c>
      <c r="L136" s="63" t="s">
        <v>3603</v>
      </c>
      <c r="M136" s="75" t="s">
        <v>3604</v>
      </c>
      <c r="N136" s="61" t="s">
        <v>12</v>
      </c>
      <c r="O136" s="63" t="s">
        <v>5879</v>
      </c>
      <c r="P136" s="63" t="s">
        <v>3674</v>
      </c>
      <c r="Q136" s="61" t="s">
        <v>5627</v>
      </c>
      <c r="R136" s="61" t="s">
        <v>3606</v>
      </c>
      <c r="S136" s="61" t="s">
        <v>123</v>
      </c>
      <c r="T136" s="61" t="s">
        <v>11</v>
      </c>
      <c r="U136" s="61" t="s">
        <v>140</v>
      </c>
      <c r="V136" s="61">
        <v>2170</v>
      </c>
      <c r="W136" s="61" t="s">
        <v>10</v>
      </c>
      <c r="X136" s="61">
        <v>3743</v>
      </c>
      <c r="Y136" s="61" t="s">
        <v>10</v>
      </c>
      <c r="Z136" s="61" t="s">
        <v>3607</v>
      </c>
      <c r="AA136" s="61" t="s">
        <v>1005</v>
      </c>
      <c r="AB136" s="61" t="s">
        <v>204</v>
      </c>
      <c r="AC136" s="76" t="s">
        <v>127</v>
      </c>
      <c r="AD136" s="76" t="s">
        <v>127</v>
      </c>
      <c r="AE136" s="61" t="s">
        <v>1060</v>
      </c>
      <c r="AF136" s="61" t="s">
        <v>3188</v>
      </c>
      <c r="AG136" s="61" t="s">
        <v>140</v>
      </c>
      <c r="AH136" s="61">
        <v>339224</v>
      </c>
      <c r="AI136" s="77">
        <f>INDEX(Exposure_GWASs!F:F,MATCH(Kaitlin!AE136,Exposure_GWASs!C:C,0))</f>
        <v>339224</v>
      </c>
      <c r="AJ136" s="61" t="s">
        <v>3608</v>
      </c>
      <c r="AK136" s="61" t="s">
        <v>1005</v>
      </c>
      <c r="AL136" s="61" t="s">
        <v>3609</v>
      </c>
      <c r="AM136" s="61" t="s">
        <v>11</v>
      </c>
      <c r="AN136" s="61" t="s">
        <v>11</v>
      </c>
      <c r="AO136" s="61" t="s">
        <v>11</v>
      </c>
      <c r="AP136" s="61" t="s">
        <v>11</v>
      </c>
      <c r="AQ136" s="61" t="s">
        <v>138</v>
      </c>
      <c r="AR136" s="62" t="s">
        <v>11</v>
      </c>
      <c r="AS136" s="61" t="s">
        <v>11</v>
      </c>
      <c r="AT136" s="61" t="s">
        <v>11</v>
      </c>
      <c r="AU136" s="61" t="s">
        <v>10</v>
      </c>
      <c r="AV136" s="61">
        <v>97</v>
      </c>
      <c r="AW136" s="61" t="s">
        <v>10</v>
      </c>
      <c r="AX136" s="62">
        <f>INDEX(Exposure_GWASs!S:S,MATCH(Kaitlin!AE136,Exposure_GWASs!C:C,0))</f>
        <v>97</v>
      </c>
      <c r="AY136" s="62"/>
      <c r="AZ136" s="61" t="s">
        <v>11</v>
      </c>
      <c r="BA136" s="62" t="s">
        <v>10</v>
      </c>
      <c r="BB136" s="61" t="s">
        <v>22</v>
      </c>
      <c r="BC136" s="62" t="s">
        <v>79</v>
      </c>
      <c r="BD136" s="62"/>
      <c r="BE136" s="62"/>
      <c r="BF136" s="62"/>
      <c r="BG136" s="62"/>
      <c r="BH136" s="62" t="s">
        <v>3610</v>
      </c>
      <c r="BI136" s="62" t="s">
        <v>1984</v>
      </c>
      <c r="BJ136" s="62" t="s">
        <v>3611</v>
      </c>
      <c r="BK136" s="62" t="s">
        <v>3612</v>
      </c>
      <c r="BL136" s="61" t="s">
        <v>11</v>
      </c>
      <c r="BM136" s="61" t="s">
        <v>11</v>
      </c>
      <c r="BN136" s="62" t="s">
        <v>3613</v>
      </c>
      <c r="BO136" s="62" t="s">
        <v>2549</v>
      </c>
      <c r="BP136" s="62" t="s">
        <v>3614</v>
      </c>
      <c r="BQ136" s="63" t="s">
        <v>1012</v>
      </c>
      <c r="BR136" s="62" t="s">
        <v>3615</v>
      </c>
      <c r="BS136" s="62"/>
      <c r="BT136" s="62" t="s">
        <v>3615</v>
      </c>
      <c r="BU136" s="62" t="s">
        <v>3615</v>
      </c>
      <c r="BV136" s="62" t="s">
        <v>3615</v>
      </c>
      <c r="BW136" s="81">
        <v>0.52792400399999995</v>
      </c>
      <c r="BX136" s="62" t="s">
        <v>1791</v>
      </c>
      <c r="BY136" s="62" t="s">
        <v>10</v>
      </c>
      <c r="BZ136" s="63" t="s">
        <v>3616</v>
      </c>
      <c r="CA136" s="62" t="s">
        <v>11</v>
      </c>
      <c r="CB136" s="62" t="s">
        <v>11</v>
      </c>
      <c r="CC136" s="62" t="s">
        <v>11</v>
      </c>
      <c r="CD136" s="63" t="s">
        <v>3617</v>
      </c>
    </row>
    <row r="137" spans="1:82" ht="13.5" customHeight="1">
      <c r="A137" s="62">
        <v>96</v>
      </c>
      <c r="B137" s="62" t="s">
        <v>282</v>
      </c>
      <c r="C137" s="62" t="s">
        <v>244</v>
      </c>
      <c r="D137" s="63" t="s">
        <v>3596</v>
      </c>
      <c r="E137" s="62">
        <v>2017</v>
      </c>
      <c r="F137" s="62" t="s">
        <v>3597</v>
      </c>
      <c r="G137" s="61" t="s">
        <v>3598</v>
      </c>
      <c r="H137" s="75" t="s">
        <v>3599</v>
      </c>
      <c r="I137" s="61" t="s">
        <v>3600</v>
      </c>
      <c r="J137" s="61" t="s">
        <v>3601</v>
      </c>
      <c r="K137" s="61" t="s">
        <v>3602</v>
      </c>
      <c r="L137" s="63" t="s">
        <v>3603</v>
      </c>
      <c r="M137" s="75" t="s">
        <v>3604</v>
      </c>
      <c r="N137" s="61" t="s">
        <v>12</v>
      </c>
      <c r="O137" s="63" t="s">
        <v>5879</v>
      </c>
      <c r="P137" s="63" t="s">
        <v>3675</v>
      </c>
      <c r="Q137" s="61" t="s">
        <v>5627</v>
      </c>
      <c r="R137" s="61" t="s">
        <v>3606</v>
      </c>
      <c r="S137" s="61" t="s">
        <v>123</v>
      </c>
      <c r="T137" s="61" t="s">
        <v>11</v>
      </c>
      <c r="U137" s="61" t="s">
        <v>140</v>
      </c>
      <c r="V137" s="61">
        <v>2170</v>
      </c>
      <c r="W137" s="61" t="s">
        <v>10</v>
      </c>
      <c r="X137" s="61">
        <v>3743</v>
      </c>
      <c r="Y137" s="61" t="s">
        <v>10</v>
      </c>
      <c r="Z137" s="61" t="s">
        <v>3607</v>
      </c>
      <c r="AA137" s="61" t="s">
        <v>1005</v>
      </c>
      <c r="AB137" s="61" t="s">
        <v>204</v>
      </c>
      <c r="AC137" s="76" t="s">
        <v>127</v>
      </c>
      <c r="AD137" s="76" t="s">
        <v>127</v>
      </c>
      <c r="AE137" s="61" t="s">
        <v>1060</v>
      </c>
      <c r="AF137" s="61" t="s">
        <v>3188</v>
      </c>
      <c r="AG137" s="61" t="s">
        <v>140</v>
      </c>
      <c r="AH137" s="61">
        <v>339224</v>
      </c>
      <c r="AI137" s="77">
        <f>INDEX(Exposure_GWASs!F:F,MATCH(Kaitlin!AE137,Exposure_GWASs!C:C,0))</f>
        <v>339224</v>
      </c>
      <c r="AJ137" s="61" t="s">
        <v>3608</v>
      </c>
      <c r="AK137" s="61" t="s">
        <v>1005</v>
      </c>
      <c r="AL137" s="61" t="s">
        <v>3609</v>
      </c>
      <c r="AM137" s="61" t="s">
        <v>11</v>
      </c>
      <c r="AN137" s="61" t="s">
        <v>11</v>
      </c>
      <c r="AO137" s="61" t="s">
        <v>11</v>
      </c>
      <c r="AP137" s="61" t="s">
        <v>11</v>
      </c>
      <c r="AQ137" s="61" t="s">
        <v>138</v>
      </c>
      <c r="AR137" s="62" t="s">
        <v>11</v>
      </c>
      <c r="AS137" s="61" t="s">
        <v>11</v>
      </c>
      <c r="AT137" s="61" t="s">
        <v>11</v>
      </c>
      <c r="AU137" s="61" t="s">
        <v>10</v>
      </c>
      <c r="AV137" s="61">
        <v>97</v>
      </c>
      <c r="AW137" s="61" t="s">
        <v>10</v>
      </c>
      <c r="AX137" s="62">
        <f>INDEX(Exposure_GWASs!S:S,MATCH(Kaitlin!AE137,Exposure_GWASs!C:C,0))</f>
        <v>97</v>
      </c>
      <c r="AY137" s="62"/>
      <c r="AZ137" s="61" t="s">
        <v>11</v>
      </c>
      <c r="BA137" s="62" t="s">
        <v>10</v>
      </c>
      <c r="BB137" s="61" t="s">
        <v>22</v>
      </c>
      <c r="BC137" s="62" t="s">
        <v>79</v>
      </c>
      <c r="BD137" s="62"/>
      <c r="BE137" s="62"/>
      <c r="BF137" s="62"/>
      <c r="BG137" s="62"/>
      <c r="BH137" s="62" t="s">
        <v>3610</v>
      </c>
      <c r="BI137" s="62" t="s">
        <v>1984</v>
      </c>
      <c r="BJ137" s="62" t="s">
        <v>3611</v>
      </c>
      <c r="BK137" s="62" t="s">
        <v>3612</v>
      </c>
      <c r="BL137" s="61" t="s">
        <v>11</v>
      </c>
      <c r="BM137" s="61" t="s">
        <v>11</v>
      </c>
      <c r="BN137" s="62" t="s">
        <v>3613</v>
      </c>
      <c r="BO137" s="62" t="s">
        <v>2549</v>
      </c>
      <c r="BP137" s="62" t="s">
        <v>3614</v>
      </c>
      <c r="BQ137" s="63" t="s">
        <v>1012</v>
      </c>
      <c r="BR137" s="62" t="s">
        <v>3615</v>
      </c>
      <c r="BS137" s="62"/>
      <c r="BT137" s="62" t="s">
        <v>3615</v>
      </c>
      <c r="BU137" s="62" t="s">
        <v>3615</v>
      </c>
      <c r="BV137" s="62" t="s">
        <v>3615</v>
      </c>
      <c r="BW137" s="81">
        <v>0.53649197900000001</v>
      </c>
      <c r="BX137" s="62" t="s">
        <v>1791</v>
      </c>
      <c r="BY137" s="62" t="s">
        <v>10</v>
      </c>
      <c r="BZ137" s="63" t="s">
        <v>3616</v>
      </c>
      <c r="CA137" s="62" t="s">
        <v>11</v>
      </c>
      <c r="CB137" s="62" t="s">
        <v>11</v>
      </c>
      <c r="CC137" s="62" t="s">
        <v>11</v>
      </c>
      <c r="CD137" s="63" t="s">
        <v>3617</v>
      </c>
    </row>
    <row r="138" spans="1:82" ht="13.5" customHeight="1">
      <c r="A138" s="62">
        <v>96</v>
      </c>
      <c r="B138" s="62" t="s">
        <v>282</v>
      </c>
      <c r="C138" s="62" t="s">
        <v>244</v>
      </c>
      <c r="D138" s="63" t="s">
        <v>3596</v>
      </c>
      <c r="E138" s="62">
        <v>2017</v>
      </c>
      <c r="F138" s="62" t="s">
        <v>3597</v>
      </c>
      <c r="G138" s="61" t="s">
        <v>3598</v>
      </c>
      <c r="H138" s="75" t="s">
        <v>3599</v>
      </c>
      <c r="I138" s="61" t="s">
        <v>3600</v>
      </c>
      <c r="J138" s="61" t="s">
        <v>3601</v>
      </c>
      <c r="K138" s="61" t="s">
        <v>3602</v>
      </c>
      <c r="L138" s="63" t="s">
        <v>3603</v>
      </c>
      <c r="M138" s="75" t="s">
        <v>3604</v>
      </c>
      <c r="N138" s="61" t="s">
        <v>12</v>
      </c>
      <c r="O138" s="63" t="s">
        <v>5879</v>
      </c>
      <c r="P138" s="63" t="s">
        <v>3676</v>
      </c>
      <c r="Q138" s="61" t="s">
        <v>5627</v>
      </c>
      <c r="R138" s="61" t="s">
        <v>3606</v>
      </c>
      <c r="S138" s="61" t="s">
        <v>123</v>
      </c>
      <c r="T138" s="61" t="s">
        <v>11</v>
      </c>
      <c r="U138" s="61" t="s">
        <v>140</v>
      </c>
      <c r="V138" s="61">
        <v>2170</v>
      </c>
      <c r="W138" s="61" t="s">
        <v>10</v>
      </c>
      <c r="X138" s="61">
        <v>3743</v>
      </c>
      <c r="Y138" s="61" t="s">
        <v>10</v>
      </c>
      <c r="Z138" s="61" t="s">
        <v>3607</v>
      </c>
      <c r="AA138" s="61" t="s">
        <v>1005</v>
      </c>
      <c r="AB138" s="61" t="s">
        <v>204</v>
      </c>
      <c r="AC138" s="76" t="s">
        <v>127</v>
      </c>
      <c r="AD138" s="76" t="s">
        <v>127</v>
      </c>
      <c r="AE138" s="61" t="s">
        <v>1060</v>
      </c>
      <c r="AF138" s="61" t="s">
        <v>3188</v>
      </c>
      <c r="AG138" s="61" t="s">
        <v>140</v>
      </c>
      <c r="AH138" s="61">
        <v>339224</v>
      </c>
      <c r="AI138" s="77">
        <f>INDEX(Exposure_GWASs!F:F,MATCH(Kaitlin!AE138,Exposure_GWASs!C:C,0))</f>
        <v>339224</v>
      </c>
      <c r="AJ138" s="61" t="s">
        <v>3608</v>
      </c>
      <c r="AK138" s="61" t="s">
        <v>1005</v>
      </c>
      <c r="AL138" s="61" t="s">
        <v>3609</v>
      </c>
      <c r="AM138" s="61" t="s">
        <v>11</v>
      </c>
      <c r="AN138" s="61" t="s">
        <v>11</v>
      </c>
      <c r="AO138" s="61" t="s">
        <v>11</v>
      </c>
      <c r="AP138" s="61" t="s">
        <v>11</v>
      </c>
      <c r="AQ138" s="61" t="s">
        <v>138</v>
      </c>
      <c r="AR138" s="62" t="s">
        <v>11</v>
      </c>
      <c r="AS138" s="61" t="s">
        <v>11</v>
      </c>
      <c r="AT138" s="61" t="s">
        <v>11</v>
      </c>
      <c r="AU138" s="61" t="s">
        <v>10</v>
      </c>
      <c r="AV138" s="61">
        <v>97</v>
      </c>
      <c r="AW138" s="61" t="s">
        <v>10</v>
      </c>
      <c r="AX138" s="62">
        <f>INDEX(Exposure_GWASs!S:S,MATCH(Kaitlin!AE138,Exposure_GWASs!C:C,0))</f>
        <v>97</v>
      </c>
      <c r="AY138" s="62"/>
      <c r="AZ138" s="61" t="s">
        <v>11</v>
      </c>
      <c r="BA138" s="62" t="s">
        <v>10</v>
      </c>
      <c r="BB138" s="61" t="s">
        <v>22</v>
      </c>
      <c r="BC138" s="62" t="s">
        <v>79</v>
      </c>
      <c r="BD138" s="62"/>
      <c r="BE138" s="62"/>
      <c r="BF138" s="62"/>
      <c r="BG138" s="62"/>
      <c r="BH138" s="62" t="s">
        <v>3610</v>
      </c>
      <c r="BI138" s="62" t="s">
        <v>1984</v>
      </c>
      <c r="BJ138" s="62" t="s">
        <v>3611</v>
      </c>
      <c r="BK138" s="62" t="s">
        <v>3612</v>
      </c>
      <c r="BL138" s="61" t="s">
        <v>11</v>
      </c>
      <c r="BM138" s="61" t="s">
        <v>11</v>
      </c>
      <c r="BN138" s="62" t="s">
        <v>3613</v>
      </c>
      <c r="BO138" s="62" t="s">
        <v>2549</v>
      </c>
      <c r="BP138" s="62" t="s">
        <v>3614</v>
      </c>
      <c r="BQ138" s="63" t="s">
        <v>1012</v>
      </c>
      <c r="BR138" s="62" t="s">
        <v>3615</v>
      </c>
      <c r="BS138" s="62"/>
      <c r="BT138" s="62" t="s">
        <v>3615</v>
      </c>
      <c r="BU138" s="62" t="s">
        <v>3615</v>
      </c>
      <c r="BV138" s="62" t="s">
        <v>3615</v>
      </c>
      <c r="BW138" s="81">
        <v>0.54415694100000001</v>
      </c>
      <c r="BX138" s="62" t="s">
        <v>1791</v>
      </c>
      <c r="BY138" s="62" t="s">
        <v>10</v>
      </c>
      <c r="BZ138" s="63" t="s">
        <v>3616</v>
      </c>
      <c r="CA138" s="62" t="s">
        <v>11</v>
      </c>
      <c r="CB138" s="62" t="s">
        <v>11</v>
      </c>
      <c r="CC138" s="62" t="s">
        <v>11</v>
      </c>
      <c r="CD138" s="63" t="s">
        <v>3617</v>
      </c>
    </row>
    <row r="139" spans="1:82" ht="13.5" customHeight="1">
      <c r="A139" s="62">
        <v>96</v>
      </c>
      <c r="B139" s="62" t="s">
        <v>282</v>
      </c>
      <c r="C139" s="62" t="s">
        <v>244</v>
      </c>
      <c r="D139" s="63" t="s">
        <v>3596</v>
      </c>
      <c r="E139" s="62">
        <v>2017</v>
      </c>
      <c r="F139" s="62" t="s">
        <v>3597</v>
      </c>
      <c r="G139" s="61" t="s">
        <v>3598</v>
      </c>
      <c r="H139" s="75" t="s">
        <v>3599</v>
      </c>
      <c r="I139" s="61" t="s">
        <v>3600</v>
      </c>
      <c r="J139" s="61" t="s">
        <v>3601</v>
      </c>
      <c r="K139" s="61" t="s">
        <v>3602</v>
      </c>
      <c r="L139" s="63" t="s">
        <v>3603</v>
      </c>
      <c r="M139" s="75" t="s">
        <v>3604</v>
      </c>
      <c r="N139" s="61" t="s">
        <v>12</v>
      </c>
      <c r="O139" s="63" t="s">
        <v>5879</v>
      </c>
      <c r="P139" s="63" t="s">
        <v>3677</v>
      </c>
      <c r="Q139" s="61" t="s">
        <v>5627</v>
      </c>
      <c r="R139" s="61" t="s">
        <v>3606</v>
      </c>
      <c r="S139" s="61" t="s">
        <v>123</v>
      </c>
      <c r="T139" s="61" t="s">
        <v>11</v>
      </c>
      <c r="U139" s="61" t="s">
        <v>140</v>
      </c>
      <c r="V139" s="61">
        <v>2170</v>
      </c>
      <c r="W139" s="61" t="s">
        <v>10</v>
      </c>
      <c r="X139" s="61">
        <v>3743</v>
      </c>
      <c r="Y139" s="61" t="s">
        <v>10</v>
      </c>
      <c r="Z139" s="61" t="s">
        <v>3607</v>
      </c>
      <c r="AA139" s="61" t="s">
        <v>1005</v>
      </c>
      <c r="AB139" s="61" t="s">
        <v>204</v>
      </c>
      <c r="AC139" s="76" t="s">
        <v>127</v>
      </c>
      <c r="AD139" s="76" t="s">
        <v>127</v>
      </c>
      <c r="AE139" s="61" t="s">
        <v>1060</v>
      </c>
      <c r="AF139" s="61" t="s">
        <v>3188</v>
      </c>
      <c r="AG139" s="61" t="s">
        <v>140</v>
      </c>
      <c r="AH139" s="61">
        <v>339224</v>
      </c>
      <c r="AI139" s="77">
        <f>INDEX(Exposure_GWASs!F:F,MATCH(Kaitlin!AE139,Exposure_GWASs!C:C,0))</f>
        <v>339224</v>
      </c>
      <c r="AJ139" s="61" t="s">
        <v>3608</v>
      </c>
      <c r="AK139" s="61" t="s">
        <v>1005</v>
      </c>
      <c r="AL139" s="61" t="s">
        <v>3609</v>
      </c>
      <c r="AM139" s="61" t="s">
        <v>11</v>
      </c>
      <c r="AN139" s="61" t="s">
        <v>11</v>
      </c>
      <c r="AO139" s="61" t="s">
        <v>11</v>
      </c>
      <c r="AP139" s="61" t="s">
        <v>11</v>
      </c>
      <c r="AQ139" s="61" t="s">
        <v>138</v>
      </c>
      <c r="AR139" s="62" t="s">
        <v>11</v>
      </c>
      <c r="AS139" s="61" t="s">
        <v>11</v>
      </c>
      <c r="AT139" s="61" t="s">
        <v>11</v>
      </c>
      <c r="AU139" s="61" t="s">
        <v>10</v>
      </c>
      <c r="AV139" s="61">
        <v>97</v>
      </c>
      <c r="AW139" s="61" t="s">
        <v>10</v>
      </c>
      <c r="AX139" s="62">
        <f>INDEX(Exposure_GWASs!S:S,MATCH(Kaitlin!AE139,Exposure_GWASs!C:C,0))</f>
        <v>97</v>
      </c>
      <c r="AY139" s="62"/>
      <c r="AZ139" s="61" t="s">
        <v>11</v>
      </c>
      <c r="BA139" s="62" t="s">
        <v>10</v>
      </c>
      <c r="BB139" s="61" t="s">
        <v>22</v>
      </c>
      <c r="BC139" s="62" t="s">
        <v>79</v>
      </c>
      <c r="BD139" s="62"/>
      <c r="BE139" s="62"/>
      <c r="BF139" s="62"/>
      <c r="BG139" s="62"/>
      <c r="BH139" s="62" t="s">
        <v>3610</v>
      </c>
      <c r="BI139" s="62" t="s">
        <v>1984</v>
      </c>
      <c r="BJ139" s="62" t="s">
        <v>3611</v>
      </c>
      <c r="BK139" s="62" t="s">
        <v>3612</v>
      </c>
      <c r="BL139" s="61" t="s">
        <v>11</v>
      </c>
      <c r="BM139" s="61" t="s">
        <v>11</v>
      </c>
      <c r="BN139" s="62" t="s">
        <v>3613</v>
      </c>
      <c r="BO139" s="62" t="s">
        <v>2549</v>
      </c>
      <c r="BP139" s="62" t="s">
        <v>3614</v>
      </c>
      <c r="BQ139" s="63" t="s">
        <v>1012</v>
      </c>
      <c r="BR139" s="62" t="s">
        <v>3615</v>
      </c>
      <c r="BS139" s="62"/>
      <c r="BT139" s="62" t="s">
        <v>3615</v>
      </c>
      <c r="BU139" s="62" t="s">
        <v>3615</v>
      </c>
      <c r="BV139" s="62" t="s">
        <v>3615</v>
      </c>
      <c r="BW139" s="81">
        <v>0.57423732500000002</v>
      </c>
      <c r="BX139" s="62" t="s">
        <v>1791</v>
      </c>
      <c r="BY139" s="62" t="s">
        <v>10</v>
      </c>
      <c r="BZ139" s="63" t="s">
        <v>3616</v>
      </c>
      <c r="CA139" s="62" t="s">
        <v>11</v>
      </c>
      <c r="CB139" s="62" t="s">
        <v>11</v>
      </c>
      <c r="CC139" s="62" t="s">
        <v>11</v>
      </c>
      <c r="CD139" s="63" t="s">
        <v>3617</v>
      </c>
    </row>
    <row r="140" spans="1:82" ht="13.5" customHeight="1">
      <c r="A140" s="62">
        <v>96</v>
      </c>
      <c r="B140" s="62" t="s">
        <v>282</v>
      </c>
      <c r="C140" s="62" t="s">
        <v>244</v>
      </c>
      <c r="D140" s="63" t="s">
        <v>3596</v>
      </c>
      <c r="E140" s="62">
        <v>2017</v>
      </c>
      <c r="F140" s="62" t="s">
        <v>3597</v>
      </c>
      <c r="G140" s="61" t="s">
        <v>3598</v>
      </c>
      <c r="H140" s="75" t="s">
        <v>3599</v>
      </c>
      <c r="I140" s="61" t="s">
        <v>3600</v>
      </c>
      <c r="J140" s="61" t="s">
        <v>3601</v>
      </c>
      <c r="K140" s="61" t="s">
        <v>3602</v>
      </c>
      <c r="L140" s="63" t="s">
        <v>3603</v>
      </c>
      <c r="M140" s="75" t="s">
        <v>3604</v>
      </c>
      <c r="N140" s="61" t="s">
        <v>12</v>
      </c>
      <c r="O140" s="63" t="s">
        <v>5879</v>
      </c>
      <c r="P140" s="63" t="s">
        <v>3678</v>
      </c>
      <c r="Q140" s="61" t="s">
        <v>5627</v>
      </c>
      <c r="R140" s="61" t="s">
        <v>3606</v>
      </c>
      <c r="S140" s="61" t="s">
        <v>123</v>
      </c>
      <c r="T140" s="61" t="s">
        <v>11</v>
      </c>
      <c r="U140" s="61" t="s">
        <v>140</v>
      </c>
      <c r="V140" s="61">
        <v>2170</v>
      </c>
      <c r="W140" s="61" t="s">
        <v>10</v>
      </c>
      <c r="X140" s="61">
        <v>3743</v>
      </c>
      <c r="Y140" s="61" t="s">
        <v>10</v>
      </c>
      <c r="Z140" s="61" t="s">
        <v>3607</v>
      </c>
      <c r="AA140" s="61" t="s">
        <v>1005</v>
      </c>
      <c r="AB140" s="61" t="s">
        <v>204</v>
      </c>
      <c r="AC140" s="76" t="s">
        <v>127</v>
      </c>
      <c r="AD140" s="76" t="s">
        <v>127</v>
      </c>
      <c r="AE140" s="61" t="s">
        <v>1060</v>
      </c>
      <c r="AF140" s="61" t="s">
        <v>3188</v>
      </c>
      <c r="AG140" s="61" t="s">
        <v>140</v>
      </c>
      <c r="AH140" s="61">
        <v>339224</v>
      </c>
      <c r="AI140" s="77">
        <f>INDEX(Exposure_GWASs!F:F,MATCH(Kaitlin!AE140,Exposure_GWASs!C:C,0))</f>
        <v>339224</v>
      </c>
      <c r="AJ140" s="61" t="s">
        <v>3608</v>
      </c>
      <c r="AK140" s="61" t="s">
        <v>1005</v>
      </c>
      <c r="AL140" s="61" t="s">
        <v>3609</v>
      </c>
      <c r="AM140" s="61" t="s">
        <v>11</v>
      </c>
      <c r="AN140" s="61" t="s">
        <v>11</v>
      </c>
      <c r="AO140" s="61" t="s">
        <v>11</v>
      </c>
      <c r="AP140" s="61" t="s">
        <v>11</v>
      </c>
      <c r="AQ140" s="61" t="s">
        <v>138</v>
      </c>
      <c r="AR140" s="62" t="s">
        <v>11</v>
      </c>
      <c r="AS140" s="61" t="s">
        <v>11</v>
      </c>
      <c r="AT140" s="61" t="s">
        <v>11</v>
      </c>
      <c r="AU140" s="61" t="s">
        <v>10</v>
      </c>
      <c r="AV140" s="61">
        <v>97</v>
      </c>
      <c r="AW140" s="61" t="s">
        <v>10</v>
      </c>
      <c r="AX140" s="62">
        <f>INDEX(Exposure_GWASs!S:S,MATCH(Kaitlin!AE140,Exposure_GWASs!C:C,0))</f>
        <v>97</v>
      </c>
      <c r="AY140" s="62"/>
      <c r="AZ140" s="61" t="s">
        <v>11</v>
      </c>
      <c r="BA140" s="62" t="s">
        <v>10</v>
      </c>
      <c r="BB140" s="61" t="s">
        <v>22</v>
      </c>
      <c r="BC140" s="62" t="s">
        <v>79</v>
      </c>
      <c r="BD140" s="62"/>
      <c r="BE140" s="62"/>
      <c r="BF140" s="62"/>
      <c r="BG140" s="62"/>
      <c r="BH140" s="62" t="s">
        <v>3610</v>
      </c>
      <c r="BI140" s="62" t="s">
        <v>1984</v>
      </c>
      <c r="BJ140" s="62" t="s">
        <v>3611</v>
      </c>
      <c r="BK140" s="62" t="s">
        <v>3612</v>
      </c>
      <c r="BL140" s="61" t="s">
        <v>11</v>
      </c>
      <c r="BM140" s="61" t="s">
        <v>11</v>
      </c>
      <c r="BN140" s="62" t="s">
        <v>3613</v>
      </c>
      <c r="BO140" s="62" t="s">
        <v>2549</v>
      </c>
      <c r="BP140" s="62" t="s">
        <v>3614</v>
      </c>
      <c r="BQ140" s="63" t="s">
        <v>1012</v>
      </c>
      <c r="BR140" s="62" t="s">
        <v>3615</v>
      </c>
      <c r="BS140" s="62"/>
      <c r="BT140" s="62" t="s">
        <v>3615</v>
      </c>
      <c r="BU140" s="62" t="s">
        <v>3615</v>
      </c>
      <c r="BV140" s="62" t="s">
        <v>3615</v>
      </c>
      <c r="BW140" s="81">
        <v>0.58333279500000002</v>
      </c>
      <c r="BX140" s="62" t="s">
        <v>1791</v>
      </c>
      <c r="BY140" s="62" t="s">
        <v>10</v>
      </c>
      <c r="BZ140" s="63" t="s">
        <v>3616</v>
      </c>
      <c r="CA140" s="62" t="s">
        <v>11</v>
      </c>
      <c r="CB140" s="62" t="s">
        <v>11</v>
      </c>
      <c r="CC140" s="62" t="s">
        <v>11</v>
      </c>
      <c r="CD140" s="63" t="s">
        <v>3617</v>
      </c>
    </row>
    <row r="141" spans="1:82" ht="13.5" customHeight="1">
      <c r="A141" s="62">
        <v>96</v>
      </c>
      <c r="B141" s="62" t="s">
        <v>282</v>
      </c>
      <c r="C141" s="62" t="s">
        <v>244</v>
      </c>
      <c r="D141" s="63" t="s">
        <v>3596</v>
      </c>
      <c r="E141" s="62">
        <v>2017</v>
      </c>
      <c r="F141" s="62" t="s">
        <v>3597</v>
      </c>
      <c r="G141" s="61" t="s">
        <v>3598</v>
      </c>
      <c r="H141" s="75" t="s">
        <v>3599</v>
      </c>
      <c r="I141" s="61" t="s">
        <v>3600</v>
      </c>
      <c r="J141" s="61" t="s">
        <v>3601</v>
      </c>
      <c r="K141" s="61" t="s">
        <v>3602</v>
      </c>
      <c r="L141" s="63" t="s">
        <v>3603</v>
      </c>
      <c r="M141" s="75" t="s">
        <v>3604</v>
      </c>
      <c r="N141" s="61" t="s">
        <v>12</v>
      </c>
      <c r="O141" s="63" t="s">
        <v>5879</v>
      </c>
      <c r="P141" s="63" t="s">
        <v>3679</v>
      </c>
      <c r="Q141" s="61" t="s">
        <v>5627</v>
      </c>
      <c r="R141" s="61" t="s">
        <v>3606</v>
      </c>
      <c r="S141" s="61" t="s">
        <v>123</v>
      </c>
      <c r="T141" s="61" t="s">
        <v>11</v>
      </c>
      <c r="U141" s="61" t="s">
        <v>140</v>
      </c>
      <c r="V141" s="61">
        <v>2170</v>
      </c>
      <c r="W141" s="61" t="s">
        <v>10</v>
      </c>
      <c r="X141" s="61">
        <v>3743</v>
      </c>
      <c r="Y141" s="61" t="s">
        <v>10</v>
      </c>
      <c r="Z141" s="61" t="s">
        <v>3607</v>
      </c>
      <c r="AA141" s="61" t="s">
        <v>1005</v>
      </c>
      <c r="AB141" s="61" t="s">
        <v>204</v>
      </c>
      <c r="AC141" s="76" t="s">
        <v>127</v>
      </c>
      <c r="AD141" s="76" t="s">
        <v>127</v>
      </c>
      <c r="AE141" s="61" t="s">
        <v>1060</v>
      </c>
      <c r="AF141" s="61" t="s">
        <v>3188</v>
      </c>
      <c r="AG141" s="61" t="s">
        <v>140</v>
      </c>
      <c r="AH141" s="61">
        <v>339224</v>
      </c>
      <c r="AI141" s="77">
        <f>INDEX(Exposure_GWASs!F:F,MATCH(Kaitlin!AE141,Exposure_GWASs!C:C,0))</f>
        <v>339224</v>
      </c>
      <c r="AJ141" s="61" t="s">
        <v>3608</v>
      </c>
      <c r="AK141" s="61" t="s">
        <v>1005</v>
      </c>
      <c r="AL141" s="61" t="s">
        <v>3609</v>
      </c>
      <c r="AM141" s="61" t="s">
        <v>11</v>
      </c>
      <c r="AN141" s="61" t="s">
        <v>11</v>
      </c>
      <c r="AO141" s="61" t="s">
        <v>11</v>
      </c>
      <c r="AP141" s="61" t="s">
        <v>11</v>
      </c>
      <c r="AQ141" s="61" t="s">
        <v>138</v>
      </c>
      <c r="AR141" s="62" t="s">
        <v>11</v>
      </c>
      <c r="AS141" s="61" t="s">
        <v>11</v>
      </c>
      <c r="AT141" s="61" t="s">
        <v>11</v>
      </c>
      <c r="AU141" s="61" t="s">
        <v>10</v>
      </c>
      <c r="AV141" s="61">
        <v>97</v>
      </c>
      <c r="AW141" s="61" t="s">
        <v>10</v>
      </c>
      <c r="AX141" s="62">
        <f>INDEX(Exposure_GWASs!S:S,MATCH(Kaitlin!AE141,Exposure_GWASs!C:C,0))</f>
        <v>97</v>
      </c>
      <c r="AY141" s="62"/>
      <c r="AZ141" s="61" t="s">
        <v>11</v>
      </c>
      <c r="BA141" s="62" t="s">
        <v>10</v>
      </c>
      <c r="BB141" s="61" t="s">
        <v>22</v>
      </c>
      <c r="BC141" s="62" t="s">
        <v>79</v>
      </c>
      <c r="BD141" s="62"/>
      <c r="BE141" s="62"/>
      <c r="BF141" s="62"/>
      <c r="BG141" s="62"/>
      <c r="BH141" s="62" t="s">
        <v>3610</v>
      </c>
      <c r="BI141" s="62" t="s">
        <v>1984</v>
      </c>
      <c r="BJ141" s="62" t="s">
        <v>3611</v>
      </c>
      <c r="BK141" s="62" t="s">
        <v>3612</v>
      </c>
      <c r="BL141" s="61" t="s">
        <v>11</v>
      </c>
      <c r="BM141" s="61" t="s">
        <v>11</v>
      </c>
      <c r="BN141" s="62" t="s">
        <v>3613</v>
      </c>
      <c r="BO141" s="62" t="s">
        <v>2549</v>
      </c>
      <c r="BP141" s="62" t="s">
        <v>3614</v>
      </c>
      <c r="BQ141" s="63" t="s">
        <v>1012</v>
      </c>
      <c r="BR141" s="62" t="s">
        <v>3615</v>
      </c>
      <c r="BS141" s="62"/>
      <c r="BT141" s="62" t="s">
        <v>3615</v>
      </c>
      <c r="BU141" s="62" t="s">
        <v>3615</v>
      </c>
      <c r="BV141" s="62" t="s">
        <v>3615</v>
      </c>
      <c r="BW141" s="81">
        <v>0.60356726000000005</v>
      </c>
      <c r="BX141" s="62" t="s">
        <v>1791</v>
      </c>
      <c r="BY141" s="62" t="s">
        <v>10</v>
      </c>
      <c r="BZ141" s="63" t="s">
        <v>3616</v>
      </c>
      <c r="CA141" s="62" t="s">
        <v>11</v>
      </c>
      <c r="CB141" s="62" t="s">
        <v>11</v>
      </c>
      <c r="CC141" s="62" t="s">
        <v>11</v>
      </c>
      <c r="CD141" s="63" t="s">
        <v>3617</v>
      </c>
    </row>
    <row r="142" spans="1:82" ht="13.5" customHeight="1">
      <c r="A142" s="62">
        <v>96</v>
      </c>
      <c r="B142" s="62" t="s">
        <v>282</v>
      </c>
      <c r="C142" s="62" t="s">
        <v>244</v>
      </c>
      <c r="D142" s="63" t="s">
        <v>3596</v>
      </c>
      <c r="E142" s="62">
        <v>2017</v>
      </c>
      <c r="F142" s="62" t="s">
        <v>3597</v>
      </c>
      <c r="G142" s="61" t="s">
        <v>3598</v>
      </c>
      <c r="H142" s="75" t="s">
        <v>3599</v>
      </c>
      <c r="I142" s="61" t="s">
        <v>3600</v>
      </c>
      <c r="J142" s="61" t="s">
        <v>3601</v>
      </c>
      <c r="K142" s="61" t="s">
        <v>3602</v>
      </c>
      <c r="L142" s="63" t="s">
        <v>3603</v>
      </c>
      <c r="M142" s="75" t="s">
        <v>3604</v>
      </c>
      <c r="N142" s="61" t="s">
        <v>12</v>
      </c>
      <c r="O142" s="63" t="s">
        <v>5879</v>
      </c>
      <c r="P142" s="63" t="s">
        <v>3680</v>
      </c>
      <c r="Q142" s="61" t="s">
        <v>5627</v>
      </c>
      <c r="R142" s="61" t="s">
        <v>3606</v>
      </c>
      <c r="S142" s="61" t="s">
        <v>123</v>
      </c>
      <c r="T142" s="61" t="s">
        <v>11</v>
      </c>
      <c r="U142" s="61" t="s">
        <v>140</v>
      </c>
      <c r="V142" s="61">
        <v>2170</v>
      </c>
      <c r="W142" s="61" t="s">
        <v>10</v>
      </c>
      <c r="X142" s="61">
        <v>3743</v>
      </c>
      <c r="Y142" s="61" t="s">
        <v>10</v>
      </c>
      <c r="Z142" s="61" t="s">
        <v>3607</v>
      </c>
      <c r="AA142" s="61" t="s">
        <v>1005</v>
      </c>
      <c r="AB142" s="61" t="s">
        <v>204</v>
      </c>
      <c r="AC142" s="76" t="s">
        <v>127</v>
      </c>
      <c r="AD142" s="76" t="s">
        <v>127</v>
      </c>
      <c r="AE142" s="61" t="s">
        <v>1060</v>
      </c>
      <c r="AF142" s="61" t="s">
        <v>3188</v>
      </c>
      <c r="AG142" s="61" t="s">
        <v>140</v>
      </c>
      <c r="AH142" s="61">
        <v>339224</v>
      </c>
      <c r="AI142" s="77">
        <f>INDEX(Exposure_GWASs!F:F,MATCH(Kaitlin!AE142,Exposure_GWASs!C:C,0))</f>
        <v>339224</v>
      </c>
      <c r="AJ142" s="61" t="s">
        <v>3608</v>
      </c>
      <c r="AK142" s="61" t="s">
        <v>1005</v>
      </c>
      <c r="AL142" s="61" t="s">
        <v>3609</v>
      </c>
      <c r="AM142" s="61" t="s">
        <v>11</v>
      </c>
      <c r="AN142" s="61" t="s">
        <v>11</v>
      </c>
      <c r="AO142" s="61" t="s">
        <v>11</v>
      </c>
      <c r="AP142" s="61" t="s">
        <v>11</v>
      </c>
      <c r="AQ142" s="61" t="s">
        <v>138</v>
      </c>
      <c r="AR142" s="62" t="s">
        <v>11</v>
      </c>
      <c r="AS142" s="61" t="s">
        <v>11</v>
      </c>
      <c r="AT142" s="61" t="s">
        <v>11</v>
      </c>
      <c r="AU142" s="61" t="s">
        <v>10</v>
      </c>
      <c r="AV142" s="61">
        <v>97</v>
      </c>
      <c r="AW142" s="61" t="s">
        <v>10</v>
      </c>
      <c r="AX142" s="62">
        <f>INDEX(Exposure_GWASs!S:S,MATCH(Kaitlin!AE142,Exposure_GWASs!C:C,0))</f>
        <v>97</v>
      </c>
      <c r="AY142" s="62"/>
      <c r="AZ142" s="61" t="s">
        <v>11</v>
      </c>
      <c r="BA142" s="62" t="s">
        <v>10</v>
      </c>
      <c r="BB142" s="61" t="s">
        <v>22</v>
      </c>
      <c r="BC142" s="62" t="s">
        <v>79</v>
      </c>
      <c r="BD142" s="62"/>
      <c r="BE142" s="62"/>
      <c r="BF142" s="62"/>
      <c r="BG142" s="62"/>
      <c r="BH142" s="62" t="s">
        <v>3610</v>
      </c>
      <c r="BI142" s="62" t="s">
        <v>1984</v>
      </c>
      <c r="BJ142" s="62" t="s">
        <v>3611</v>
      </c>
      <c r="BK142" s="62" t="s">
        <v>3612</v>
      </c>
      <c r="BL142" s="61" t="s">
        <v>11</v>
      </c>
      <c r="BM142" s="61" t="s">
        <v>11</v>
      </c>
      <c r="BN142" s="62" t="s">
        <v>3613</v>
      </c>
      <c r="BO142" s="62" t="s">
        <v>2549</v>
      </c>
      <c r="BP142" s="62" t="s">
        <v>3614</v>
      </c>
      <c r="BQ142" s="63" t="s">
        <v>1012</v>
      </c>
      <c r="BR142" s="62" t="s">
        <v>3615</v>
      </c>
      <c r="BS142" s="62"/>
      <c r="BT142" s="62" t="s">
        <v>3615</v>
      </c>
      <c r="BU142" s="62" t="s">
        <v>3615</v>
      </c>
      <c r="BV142" s="62" t="s">
        <v>3615</v>
      </c>
      <c r="BW142" s="81">
        <v>0.60705679599999995</v>
      </c>
      <c r="BX142" s="62" t="s">
        <v>1791</v>
      </c>
      <c r="BY142" s="62" t="s">
        <v>10</v>
      </c>
      <c r="BZ142" s="63" t="s">
        <v>3616</v>
      </c>
      <c r="CA142" s="62" t="s">
        <v>11</v>
      </c>
      <c r="CB142" s="62" t="s">
        <v>11</v>
      </c>
      <c r="CC142" s="62" t="s">
        <v>11</v>
      </c>
      <c r="CD142" s="63" t="s">
        <v>3617</v>
      </c>
    </row>
    <row r="143" spans="1:82" ht="13.5" customHeight="1">
      <c r="A143" s="62">
        <v>96</v>
      </c>
      <c r="B143" s="62" t="s">
        <v>282</v>
      </c>
      <c r="C143" s="62" t="s">
        <v>244</v>
      </c>
      <c r="D143" s="63" t="s">
        <v>3596</v>
      </c>
      <c r="E143" s="62">
        <v>2017</v>
      </c>
      <c r="F143" s="62" t="s">
        <v>3597</v>
      </c>
      <c r="G143" s="61" t="s">
        <v>3598</v>
      </c>
      <c r="H143" s="75" t="s">
        <v>3599</v>
      </c>
      <c r="I143" s="61" t="s">
        <v>3600</v>
      </c>
      <c r="J143" s="61" t="s">
        <v>3601</v>
      </c>
      <c r="K143" s="61" t="s">
        <v>3602</v>
      </c>
      <c r="L143" s="63" t="s">
        <v>3603</v>
      </c>
      <c r="M143" s="75" t="s">
        <v>3604</v>
      </c>
      <c r="N143" s="61" t="s">
        <v>12</v>
      </c>
      <c r="O143" s="63" t="s">
        <v>5879</v>
      </c>
      <c r="P143" s="63" t="s">
        <v>3681</v>
      </c>
      <c r="Q143" s="61" t="s">
        <v>5627</v>
      </c>
      <c r="R143" s="61" t="s">
        <v>3606</v>
      </c>
      <c r="S143" s="61" t="s">
        <v>123</v>
      </c>
      <c r="T143" s="61" t="s">
        <v>11</v>
      </c>
      <c r="U143" s="61" t="s">
        <v>140</v>
      </c>
      <c r="V143" s="61">
        <v>2170</v>
      </c>
      <c r="W143" s="61" t="s">
        <v>10</v>
      </c>
      <c r="X143" s="61">
        <v>3743</v>
      </c>
      <c r="Y143" s="61" t="s">
        <v>10</v>
      </c>
      <c r="Z143" s="61" t="s">
        <v>3607</v>
      </c>
      <c r="AA143" s="61" t="s">
        <v>1005</v>
      </c>
      <c r="AB143" s="61" t="s">
        <v>204</v>
      </c>
      <c r="AC143" s="76" t="s">
        <v>127</v>
      </c>
      <c r="AD143" s="76" t="s">
        <v>127</v>
      </c>
      <c r="AE143" s="61" t="s">
        <v>1060</v>
      </c>
      <c r="AF143" s="61" t="s">
        <v>3188</v>
      </c>
      <c r="AG143" s="61" t="s">
        <v>140</v>
      </c>
      <c r="AH143" s="61">
        <v>339224</v>
      </c>
      <c r="AI143" s="77">
        <f>INDEX(Exposure_GWASs!F:F,MATCH(Kaitlin!AE143,Exposure_GWASs!C:C,0))</f>
        <v>339224</v>
      </c>
      <c r="AJ143" s="61" t="s">
        <v>3608</v>
      </c>
      <c r="AK143" s="61" t="s">
        <v>1005</v>
      </c>
      <c r="AL143" s="61" t="s">
        <v>3609</v>
      </c>
      <c r="AM143" s="61" t="s">
        <v>11</v>
      </c>
      <c r="AN143" s="61" t="s">
        <v>11</v>
      </c>
      <c r="AO143" s="61" t="s">
        <v>11</v>
      </c>
      <c r="AP143" s="61" t="s">
        <v>11</v>
      </c>
      <c r="AQ143" s="61" t="s">
        <v>138</v>
      </c>
      <c r="AR143" s="62" t="s">
        <v>11</v>
      </c>
      <c r="AS143" s="61" t="s">
        <v>11</v>
      </c>
      <c r="AT143" s="61" t="s">
        <v>11</v>
      </c>
      <c r="AU143" s="61" t="s">
        <v>10</v>
      </c>
      <c r="AV143" s="61">
        <v>97</v>
      </c>
      <c r="AW143" s="61" t="s">
        <v>10</v>
      </c>
      <c r="AX143" s="62">
        <f>INDEX(Exposure_GWASs!S:S,MATCH(Kaitlin!AE143,Exposure_GWASs!C:C,0))</f>
        <v>97</v>
      </c>
      <c r="AY143" s="62"/>
      <c r="AZ143" s="61" t="s">
        <v>11</v>
      </c>
      <c r="BA143" s="62" t="s">
        <v>10</v>
      </c>
      <c r="BB143" s="61" t="s">
        <v>22</v>
      </c>
      <c r="BC143" s="62" t="s">
        <v>79</v>
      </c>
      <c r="BD143" s="62"/>
      <c r="BE143" s="62"/>
      <c r="BF143" s="62"/>
      <c r="BG143" s="62"/>
      <c r="BH143" s="62" t="s">
        <v>3610</v>
      </c>
      <c r="BI143" s="62" t="s">
        <v>1984</v>
      </c>
      <c r="BJ143" s="62" t="s">
        <v>3611</v>
      </c>
      <c r="BK143" s="62" t="s">
        <v>3612</v>
      </c>
      <c r="BL143" s="61" t="s">
        <v>11</v>
      </c>
      <c r="BM143" s="61" t="s">
        <v>11</v>
      </c>
      <c r="BN143" s="62" t="s">
        <v>3613</v>
      </c>
      <c r="BO143" s="62" t="s">
        <v>2549</v>
      </c>
      <c r="BP143" s="62" t="s">
        <v>3614</v>
      </c>
      <c r="BQ143" s="63" t="s">
        <v>1012</v>
      </c>
      <c r="BR143" s="62" t="s">
        <v>3615</v>
      </c>
      <c r="BS143" s="62"/>
      <c r="BT143" s="62" t="s">
        <v>3615</v>
      </c>
      <c r="BU143" s="62" t="s">
        <v>3615</v>
      </c>
      <c r="BV143" s="62" t="s">
        <v>3615</v>
      </c>
      <c r="BW143" s="81">
        <v>0.69269421900000006</v>
      </c>
      <c r="BX143" s="62" t="s">
        <v>1791</v>
      </c>
      <c r="BY143" s="62" t="s">
        <v>10</v>
      </c>
      <c r="BZ143" s="63" t="s">
        <v>3616</v>
      </c>
      <c r="CA143" s="62" t="s">
        <v>11</v>
      </c>
      <c r="CB143" s="62" t="s">
        <v>11</v>
      </c>
      <c r="CC143" s="62" t="s">
        <v>11</v>
      </c>
      <c r="CD143" s="63" t="s">
        <v>3617</v>
      </c>
    </row>
    <row r="144" spans="1:82" ht="13.5" customHeight="1">
      <c r="A144" s="62">
        <v>96</v>
      </c>
      <c r="B144" s="62" t="s">
        <v>282</v>
      </c>
      <c r="C144" s="62" t="s">
        <v>244</v>
      </c>
      <c r="D144" s="63" t="s">
        <v>3596</v>
      </c>
      <c r="E144" s="62">
        <v>2017</v>
      </c>
      <c r="F144" s="62" t="s">
        <v>3597</v>
      </c>
      <c r="G144" s="61" t="s">
        <v>3598</v>
      </c>
      <c r="H144" s="75" t="s">
        <v>3599</v>
      </c>
      <c r="I144" s="61" t="s">
        <v>3600</v>
      </c>
      <c r="J144" s="61" t="s">
        <v>3601</v>
      </c>
      <c r="K144" s="61" t="s">
        <v>3602</v>
      </c>
      <c r="L144" s="63" t="s">
        <v>3603</v>
      </c>
      <c r="M144" s="75" t="s">
        <v>3604</v>
      </c>
      <c r="N144" s="61" t="s">
        <v>12</v>
      </c>
      <c r="O144" s="63" t="s">
        <v>5879</v>
      </c>
      <c r="P144" s="63" t="s">
        <v>3682</v>
      </c>
      <c r="Q144" s="61" t="s">
        <v>5627</v>
      </c>
      <c r="R144" s="61" t="s">
        <v>3606</v>
      </c>
      <c r="S144" s="61" t="s">
        <v>123</v>
      </c>
      <c r="T144" s="61" t="s">
        <v>11</v>
      </c>
      <c r="U144" s="61" t="s">
        <v>140</v>
      </c>
      <c r="V144" s="61">
        <v>2170</v>
      </c>
      <c r="W144" s="61" t="s">
        <v>10</v>
      </c>
      <c r="X144" s="61">
        <v>3743</v>
      </c>
      <c r="Y144" s="61" t="s">
        <v>10</v>
      </c>
      <c r="Z144" s="61" t="s">
        <v>3607</v>
      </c>
      <c r="AA144" s="61" t="s">
        <v>1005</v>
      </c>
      <c r="AB144" s="61" t="s">
        <v>204</v>
      </c>
      <c r="AC144" s="76" t="s">
        <v>127</v>
      </c>
      <c r="AD144" s="76" t="s">
        <v>127</v>
      </c>
      <c r="AE144" s="61" t="s">
        <v>1060</v>
      </c>
      <c r="AF144" s="61" t="s">
        <v>3188</v>
      </c>
      <c r="AG144" s="61" t="s">
        <v>140</v>
      </c>
      <c r="AH144" s="61">
        <v>339224</v>
      </c>
      <c r="AI144" s="77">
        <f>INDEX(Exposure_GWASs!F:F,MATCH(Kaitlin!AE144,Exposure_GWASs!C:C,0))</f>
        <v>339224</v>
      </c>
      <c r="AJ144" s="61" t="s">
        <v>3608</v>
      </c>
      <c r="AK144" s="61" t="s">
        <v>1005</v>
      </c>
      <c r="AL144" s="61" t="s">
        <v>3609</v>
      </c>
      <c r="AM144" s="61" t="s">
        <v>11</v>
      </c>
      <c r="AN144" s="61" t="s">
        <v>11</v>
      </c>
      <c r="AO144" s="61" t="s">
        <v>11</v>
      </c>
      <c r="AP144" s="61" t="s">
        <v>11</v>
      </c>
      <c r="AQ144" s="61" t="s">
        <v>138</v>
      </c>
      <c r="AR144" s="62" t="s">
        <v>11</v>
      </c>
      <c r="AS144" s="61" t="s">
        <v>11</v>
      </c>
      <c r="AT144" s="61" t="s">
        <v>11</v>
      </c>
      <c r="AU144" s="61" t="s">
        <v>10</v>
      </c>
      <c r="AV144" s="61">
        <v>97</v>
      </c>
      <c r="AW144" s="61" t="s">
        <v>10</v>
      </c>
      <c r="AX144" s="62">
        <f>INDEX(Exposure_GWASs!S:S,MATCH(Kaitlin!AE144,Exposure_GWASs!C:C,0))</f>
        <v>97</v>
      </c>
      <c r="AY144" s="62"/>
      <c r="AZ144" s="61" t="s">
        <v>11</v>
      </c>
      <c r="BA144" s="62" t="s">
        <v>10</v>
      </c>
      <c r="BB144" s="61" t="s">
        <v>22</v>
      </c>
      <c r="BC144" s="62" t="s">
        <v>79</v>
      </c>
      <c r="BD144" s="62"/>
      <c r="BE144" s="62"/>
      <c r="BF144" s="62"/>
      <c r="BG144" s="62"/>
      <c r="BH144" s="62" t="s">
        <v>3610</v>
      </c>
      <c r="BI144" s="62" t="s">
        <v>1984</v>
      </c>
      <c r="BJ144" s="62" t="s">
        <v>3611</v>
      </c>
      <c r="BK144" s="62" t="s">
        <v>3612</v>
      </c>
      <c r="BL144" s="61" t="s">
        <v>11</v>
      </c>
      <c r="BM144" s="61" t="s">
        <v>11</v>
      </c>
      <c r="BN144" s="62" t="s">
        <v>3613</v>
      </c>
      <c r="BO144" s="62" t="s">
        <v>2549</v>
      </c>
      <c r="BP144" s="62" t="s">
        <v>3614</v>
      </c>
      <c r="BQ144" s="63" t="s">
        <v>1012</v>
      </c>
      <c r="BR144" s="62" t="s">
        <v>3615</v>
      </c>
      <c r="BS144" s="62"/>
      <c r="BT144" s="62" t="s">
        <v>3615</v>
      </c>
      <c r="BU144" s="62" t="s">
        <v>3615</v>
      </c>
      <c r="BV144" s="62" t="s">
        <v>3615</v>
      </c>
      <c r="BW144" s="81">
        <v>0.730637961</v>
      </c>
      <c r="BX144" s="62" t="s">
        <v>1791</v>
      </c>
      <c r="BY144" s="62" t="s">
        <v>10</v>
      </c>
      <c r="BZ144" s="63" t="s">
        <v>3616</v>
      </c>
      <c r="CA144" s="62" t="s">
        <v>11</v>
      </c>
      <c r="CB144" s="62" t="s">
        <v>11</v>
      </c>
      <c r="CC144" s="62" t="s">
        <v>11</v>
      </c>
      <c r="CD144" s="63" t="s">
        <v>3617</v>
      </c>
    </row>
    <row r="145" spans="1:82" ht="13.5" customHeight="1">
      <c r="A145" s="62">
        <v>96</v>
      </c>
      <c r="B145" s="62" t="s">
        <v>282</v>
      </c>
      <c r="C145" s="62" t="s">
        <v>244</v>
      </c>
      <c r="D145" s="63" t="s">
        <v>3596</v>
      </c>
      <c r="E145" s="62">
        <v>2017</v>
      </c>
      <c r="F145" s="62" t="s">
        <v>3597</v>
      </c>
      <c r="G145" s="61" t="s">
        <v>3598</v>
      </c>
      <c r="H145" s="75" t="s">
        <v>3599</v>
      </c>
      <c r="I145" s="61" t="s">
        <v>3600</v>
      </c>
      <c r="J145" s="61" t="s">
        <v>3601</v>
      </c>
      <c r="K145" s="61" t="s">
        <v>3602</v>
      </c>
      <c r="L145" s="63" t="s">
        <v>3603</v>
      </c>
      <c r="M145" s="75" t="s">
        <v>3604</v>
      </c>
      <c r="N145" s="61" t="s">
        <v>12</v>
      </c>
      <c r="O145" s="63" t="s">
        <v>5879</v>
      </c>
      <c r="P145" s="63" t="s">
        <v>3683</v>
      </c>
      <c r="Q145" s="61" t="s">
        <v>5627</v>
      </c>
      <c r="R145" s="61" t="s">
        <v>3606</v>
      </c>
      <c r="S145" s="61" t="s">
        <v>123</v>
      </c>
      <c r="T145" s="61" t="s">
        <v>11</v>
      </c>
      <c r="U145" s="61" t="s">
        <v>140</v>
      </c>
      <c r="V145" s="61">
        <v>2170</v>
      </c>
      <c r="W145" s="61" t="s">
        <v>10</v>
      </c>
      <c r="X145" s="61">
        <v>3743</v>
      </c>
      <c r="Y145" s="61" t="s">
        <v>10</v>
      </c>
      <c r="Z145" s="61" t="s">
        <v>3607</v>
      </c>
      <c r="AA145" s="61" t="s">
        <v>1005</v>
      </c>
      <c r="AB145" s="61" t="s">
        <v>204</v>
      </c>
      <c r="AC145" s="76" t="s">
        <v>127</v>
      </c>
      <c r="AD145" s="76" t="s">
        <v>127</v>
      </c>
      <c r="AE145" s="61" t="s">
        <v>1060</v>
      </c>
      <c r="AF145" s="61" t="s">
        <v>3188</v>
      </c>
      <c r="AG145" s="61" t="s">
        <v>140</v>
      </c>
      <c r="AH145" s="61">
        <v>339224</v>
      </c>
      <c r="AI145" s="77">
        <f>INDEX(Exposure_GWASs!F:F,MATCH(Kaitlin!AE145,Exposure_GWASs!C:C,0))</f>
        <v>339224</v>
      </c>
      <c r="AJ145" s="61" t="s">
        <v>3608</v>
      </c>
      <c r="AK145" s="61" t="s">
        <v>1005</v>
      </c>
      <c r="AL145" s="61" t="s">
        <v>3609</v>
      </c>
      <c r="AM145" s="61" t="s">
        <v>11</v>
      </c>
      <c r="AN145" s="61" t="s">
        <v>11</v>
      </c>
      <c r="AO145" s="61" t="s">
        <v>11</v>
      </c>
      <c r="AP145" s="61" t="s">
        <v>11</v>
      </c>
      <c r="AQ145" s="61" t="s">
        <v>138</v>
      </c>
      <c r="AR145" s="62" t="s">
        <v>11</v>
      </c>
      <c r="AS145" s="61" t="s">
        <v>11</v>
      </c>
      <c r="AT145" s="61" t="s">
        <v>11</v>
      </c>
      <c r="AU145" s="61" t="s">
        <v>10</v>
      </c>
      <c r="AV145" s="61">
        <v>97</v>
      </c>
      <c r="AW145" s="61" t="s">
        <v>10</v>
      </c>
      <c r="AX145" s="62">
        <f>INDEX(Exposure_GWASs!S:S,MATCH(Kaitlin!AE145,Exposure_GWASs!C:C,0))</f>
        <v>97</v>
      </c>
      <c r="AY145" s="62"/>
      <c r="AZ145" s="61" t="s">
        <v>11</v>
      </c>
      <c r="BA145" s="62" t="s">
        <v>10</v>
      </c>
      <c r="BB145" s="61" t="s">
        <v>22</v>
      </c>
      <c r="BC145" s="62" t="s">
        <v>79</v>
      </c>
      <c r="BD145" s="62"/>
      <c r="BE145" s="62"/>
      <c r="BF145" s="62"/>
      <c r="BG145" s="62"/>
      <c r="BH145" s="62" t="s">
        <v>3610</v>
      </c>
      <c r="BI145" s="62" t="s">
        <v>1984</v>
      </c>
      <c r="BJ145" s="62" t="s">
        <v>3611</v>
      </c>
      <c r="BK145" s="62" t="s">
        <v>3612</v>
      </c>
      <c r="BL145" s="61" t="s">
        <v>11</v>
      </c>
      <c r="BM145" s="61" t="s">
        <v>11</v>
      </c>
      <c r="BN145" s="62" t="s">
        <v>3613</v>
      </c>
      <c r="BO145" s="62" t="s">
        <v>2549</v>
      </c>
      <c r="BP145" s="62" t="s">
        <v>3614</v>
      </c>
      <c r="BQ145" s="63" t="s">
        <v>1012</v>
      </c>
      <c r="BR145" s="62" t="s">
        <v>3615</v>
      </c>
      <c r="BS145" s="62"/>
      <c r="BT145" s="62" t="s">
        <v>3615</v>
      </c>
      <c r="BU145" s="62" t="s">
        <v>3615</v>
      </c>
      <c r="BV145" s="62" t="s">
        <v>3615</v>
      </c>
      <c r="BW145" s="81">
        <v>0.73479984399999998</v>
      </c>
      <c r="BX145" s="62" t="s">
        <v>1791</v>
      </c>
      <c r="BY145" s="62" t="s">
        <v>10</v>
      </c>
      <c r="BZ145" s="63" t="s">
        <v>3616</v>
      </c>
      <c r="CA145" s="62" t="s">
        <v>11</v>
      </c>
      <c r="CB145" s="62" t="s">
        <v>11</v>
      </c>
      <c r="CC145" s="62" t="s">
        <v>11</v>
      </c>
      <c r="CD145" s="63" t="s">
        <v>3617</v>
      </c>
    </row>
    <row r="146" spans="1:82" ht="13.5" customHeight="1">
      <c r="A146" s="62">
        <v>96</v>
      </c>
      <c r="B146" s="62" t="s">
        <v>282</v>
      </c>
      <c r="C146" s="62" t="s">
        <v>244</v>
      </c>
      <c r="D146" s="63" t="s">
        <v>3596</v>
      </c>
      <c r="E146" s="62">
        <v>2017</v>
      </c>
      <c r="F146" s="62" t="s">
        <v>3597</v>
      </c>
      <c r="G146" s="61" t="s">
        <v>3598</v>
      </c>
      <c r="H146" s="75" t="s">
        <v>3599</v>
      </c>
      <c r="I146" s="61" t="s">
        <v>3600</v>
      </c>
      <c r="J146" s="61" t="s">
        <v>3601</v>
      </c>
      <c r="K146" s="61" t="s">
        <v>3602</v>
      </c>
      <c r="L146" s="63" t="s">
        <v>3603</v>
      </c>
      <c r="M146" s="75" t="s">
        <v>3604</v>
      </c>
      <c r="N146" s="61" t="s">
        <v>12</v>
      </c>
      <c r="O146" s="63" t="s">
        <v>5879</v>
      </c>
      <c r="P146" s="63" t="s">
        <v>3684</v>
      </c>
      <c r="Q146" s="61" t="s">
        <v>5627</v>
      </c>
      <c r="R146" s="61" t="s">
        <v>3606</v>
      </c>
      <c r="S146" s="61" t="s">
        <v>123</v>
      </c>
      <c r="T146" s="61" t="s">
        <v>11</v>
      </c>
      <c r="U146" s="61" t="s">
        <v>140</v>
      </c>
      <c r="V146" s="61">
        <v>2170</v>
      </c>
      <c r="W146" s="61" t="s">
        <v>10</v>
      </c>
      <c r="X146" s="61">
        <v>3743</v>
      </c>
      <c r="Y146" s="61" t="s">
        <v>10</v>
      </c>
      <c r="Z146" s="61" t="s">
        <v>3607</v>
      </c>
      <c r="AA146" s="61" t="s">
        <v>1005</v>
      </c>
      <c r="AB146" s="61" t="s">
        <v>204</v>
      </c>
      <c r="AC146" s="76" t="s">
        <v>127</v>
      </c>
      <c r="AD146" s="76" t="s">
        <v>127</v>
      </c>
      <c r="AE146" s="61" t="s">
        <v>1060</v>
      </c>
      <c r="AF146" s="61" t="s">
        <v>3188</v>
      </c>
      <c r="AG146" s="61" t="s">
        <v>140</v>
      </c>
      <c r="AH146" s="61">
        <v>339224</v>
      </c>
      <c r="AI146" s="77">
        <f>INDEX(Exposure_GWASs!F:F,MATCH(Kaitlin!AE146,Exposure_GWASs!C:C,0))</f>
        <v>339224</v>
      </c>
      <c r="AJ146" s="61" t="s">
        <v>3608</v>
      </c>
      <c r="AK146" s="61" t="s">
        <v>1005</v>
      </c>
      <c r="AL146" s="61" t="s">
        <v>3609</v>
      </c>
      <c r="AM146" s="61" t="s">
        <v>11</v>
      </c>
      <c r="AN146" s="61" t="s">
        <v>11</v>
      </c>
      <c r="AO146" s="61" t="s">
        <v>11</v>
      </c>
      <c r="AP146" s="61" t="s">
        <v>11</v>
      </c>
      <c r="AQ146" s="61" t="s">
        <v>138</v>
      </c>
      <c r="AR146" s="62" t="s">
        <v>11</v>
      </c>
      <c r="AS146" s="61" t="s">
        <v>11</v>
      </c>
      <c r="AT146" s="61" t="s">
        <v>11</v>
      </c>
      <c r="AU146" s="61" t="s">
        <v>10</v>
      </c>
      <c r="AV146" s="61">
        <v>97</v>
      </c>
      <c r="AW146" s="61" t="s">
        <v>10</v>
      </c>
      <c r="AX146" s="62">
        <f>INDEX(Exposure_GWASs!S:S,MATCH(Kaitlin!AE146,Exposure_GWASs!C:C,0))</f>
        <v>97</v>
      </c>
      <c r="AY146" s="62"/>
      <c r="AZ146" s="61" t="s">
        <v>11</v>
      </c>
      <c r="BA146" s="62" t="s">
        <v>10</v>
      </c>
      <c r="BB146" s="61" t="s">
        <v>22</v>
      </c>
      <c r="BC146" s="62" t="s">
        <v>79</v>
      </c>
      <c r="BD146" s="62"/>
      <c r="BE146" s="62"/>
      <c r="BF146" s="62"/>
      <c r="BG146" s="62"/>
      <c r="BH146" s="62" t="s">
        <v>3610</v>
      </c>
      <c r="BI146" s="62" t="s">
        <v>1984</v>
      </c>
      <c r="BJ146" s="62" t="s">
        <v>3611</v>
      </c>
      <c r="BK146" s="62" t="s">
        <v>3612</v>
      </c>
      <c r="BL146" s="61" t="s">
        <v>11</v>
      </c>
      <c r="BM146" s="61" t="s">
        <v>11</v>
      </c>
      <c r="BN146" s="62" t="s">
        <v>3613</v>
      </c>
      <c r="BO146" s="62" t="s">
        <v>2549</v>
      </c>
      <c r="BP146" s="62" t="s">
        <v>3614</v>
      </c>
      <c r="BQ146" s="63" t="s">
        <v>1012</v>
      </c>
      <c r="BR146" s="62" t="s">
        <v>3615</v>
      </c>
      <c r="BS146" s="62"/>
      <c r="BT146" s="62" t="s">
        <v>3615</v>
      </c>
      <c r="BU146" s="62" t="s">
        <v>3615</v>
      </c>
      <c r="BV146" s="62" t="s">
        <v>3615</v>
      </c>
      <c r="BW146" s="81">
        <v>0.73591319600000005</v>
      </c>
      <c r="BX146" s="62" t="s">
        <v>1791</v>
      </c>
      <c r="BY146" s="62" t="s">
        <v>10</v>
      </c>
      <c r="BZ146" s="63" t="s">
        <v>3616</v>
      </c>
      <c r="CA146" s="62" t="s">
        <v>11</v>
      </c>
      <c r="CB146" s="62" t="s">
        <v>11</v>
      </c>
      <c r="CC146" s="62" t="s">
        <v>11</v>
      </c>
      <c r="CD146" s="63" t="s">
        <v>3617</v>
      </c>
    </row>
    <row r="147" spans="1:82" ht="13.5" customHeight="1">
      <c r="A147" s="62">
        <v>96</v>
      </c>
      <c r="B147" s="62" t="s">
        <v>282</v>
      </c>
      <c r="C147" s="62" t="s">
        <v>244</v>
      </c>
      <c r="D147" s="63" t="s">
        <v>3596</v>
      </c>
      <c r="E147" s="62">
        <v>2017</v>
      </c>
      <c r="F147" s="62" t="s">
        <v>3597</v>
      </c>
      <c r="G147" s="61" t="s">
        <v>3598</v>
      </c>
      <c r="H147" s="75" t="s">
        <v>3599</v>
      </c>
      <c r="I147" s="61" t="s">
        <v>3600</v>
      </c>
      <c r="J147" s="61" t="s">
        <v>3601</v>
      </c>
      <c r="K147" s="61" t="s">
        <v>3602</v>
      </c>
      <c r="L147" s="63" t="s">
        <v>3603</v>
      </c>
      <c r="M147" s="75" t="s">
        <v>3604</v>
      </c>
      <c r="N147" s="61" t="s">
        <v>12</v>
      </c>
      <c r="O147" s="63" t="s">
        <v>5879</v>
      </c>
      <c r="P147" s="63" t="s">
        <v>3685</v>
      </c>
      <c r="Q147" s="61" t="s">
        <v>5627</v>
      </c>
      <c r="R147" s="61" t="s">
        <v>3606</v>
      </c>
      <c r="S147" s="61" t="s">
        <v>123</v>
      </c>
      <c r="T147" s="61" t="s">
        <v>11</v>
      </c>
      <c r="U147" s="61" t="s">
        <v>140</v>
      </c>
      <c r="V147" s="61">
        <v>2170</v>
      </c>
      <c r="W147" s="61" t="s">
        <v>10</v>
      </c>
      <c r="X147" s="61">
        <v>3743</v>
      </c>
      <c r="Y147" s="61" t="s">
        <v>10</v>
      </c>
      <c r="Z147" s="61" t="s">
        <v>3607</v>
      </c>
      <c r="AA147" s="61" t="s">
        <v>1005</v>
      </c>
      <c r="AB147" s="61" t="s">
        <v>204</v>
      </c>
      <c r="AC147" s="76" t="s">
        <v>127</v>
      </c>
      <c r="AD147" s="76" t="s">
        <v>127</v>
      </c>
      <c r="AE147" s="61" t="s">
        <v>1060</v>
      </c>
      <c r="AF147" s="61" t="s">
        <v>3188</v>
      </c>
      <c r="AG147" s="61" t="s">
        <v>140</v>
      </c>
      <c r="AH147" s="61">
        <v>339224</v>
      </c>
      <c r="AI147" s="77">
        <f>INDEX(Exposure_GWASs!F:F,MATCH(Kaitlin!AE147,Exposure_GWASs!C:C,0))</f>
        <v>339224</v>
      </c>
      <c r="AJ147" s="61" t="s">
        <v>3608</v>
      </c>
      <c r="AK147" s="61" t="s">
        <v>1005</v>
      </c>
      <c r="AL147" s="61" t="s">
        <v>3609</v>
      </c>
      <c r="AM147" s="61" t="s">
        <v>11</v>
      </c>
      <c r="AN147" s="61" t="s">
        <v>11</v>
      </c>
      <c r="AO147" s="61" t="s">
        <v>11</v>
      </c>
      <c r="AP147" s="61" t="s">
        <v>11</v>
      </c>
      <c r="AQ147" s="61" t="s">
        <v>138</v>
      </c>
      <c r="AR147" s="62" t="s">
        <v>11</v>
      </c>
      <c r="AS147" s="61" t="s">
        <v>11</v>
      </c>
      <c r="AT147" s="61" t="s">
        <v>11</v>
      </c>
      <c r="AU147" s="61" t="s">
        <v>10</v>
      </c>
      <c r="AV147" s="61">
        <v>97</v>
      </c>
      <c r="AW147" s="61" t="s">
        <v>10</v>
      </c>
      <c r="AX147" s="62">
        <f>INDEX(Exposure_GWASs!S:S,MATCH(Kaitlin!AE147,Exposure_GWASs!C:C,0))</f>
        <v>97</v>
      </c>
      <c r="AY147" s="62"/>
      <c r="AZ147" s="61" t="s">
        <v>11</v>
      </c>
      <c r="BA147" s="62" t="s">
        <v>10</v>
      </c>
      <c r="BB147" s="61" t="s">
        <v>22</v>
      </c>
      <c r="BC147" s="62" t="s">
        <v>79</v>
      </c>
      <c r="BD147" s="62"/>
      <c r="BE147" s="62"/>
      <c r="BF147" s="62"/>
      <c r="BG147" s="62"/>
      <c r="BH147" s="62" t="s">
        <v>3610</v>
      </c>
      <c r="BI147" s="62" t="s">
        <v>1984</v>
      </c>
      <c r="BJ147" s="62" t="s">
        <v>3611</v>
      </c>
      <c r="BK147" s="62" t="s">
        <v>3612</v>
      </c>
      <c r="BL147" s="61" t="s">
        <v>11</v>
      </c>
      <c r="BM147" s="61" t="s">
        <v>11</v>
      </c>
      <c r="BN147" s="62" t="s">
        <v>3613</v>
      </c>
      <c r="BO147" s="62" t="s">
        <v>2549</v>
      </c>
      <c r="BP147" s="62" t="s">
        <v>3614</v>
      </c>
      <c r="BQ147" s="63" t="s">
        <v>1012</v>
      </c>
      <c r="BR147" s="62" t="s">
        <v>3615</v>
      </c>
      <c r="BS147" s="62"/>
      <c r="BT147" s="62" t="s">
        <v>3615</v>
      </c>
      <c r="BU147" s="62" t="s">
        <v>3615</v>
      </c>
      <c r="BV147" s="62" t="s">
        <v>3615</v>
      </c>
      <c r="BW147" s="81">
        <v>0.74656325499999998</v>
      </c>
      <c r="BX147" s="62" t="s">
        <v>1791</v>
      </c>
      <c r="BY147" s="62" t="s">
        <v>10</v>
      </c>
      <c r="BZ147" s="63" t="s">
        <v>3616</v>
      </c>
      <c r="CA147" s="62" t="s">
        <v>11</v>
      </c>
      <c r="CB147" s="62" t="s">
        <v>11</v>
      </c>
      <c r="CC147" s="62" t="s">
        <v>11</v>
      </c>
      <c r="CD147" s="63" t="s">
        <v>3617</v>
      </c>
    </row>
    <row r="148" spans="1:82" ht="13.5" customHeight="1">
      <c r="A148" s="62">
        <v>96</v>
      </c>
      <c r="B148" s="62" t="s">
        <v>282</v>
      </c>
      <c r="C148" s="62" t="s">
        <v>244</v>
      </c>
      <c r="D148" s="63" t="s">
        <v>3596</v>
      </c>
      <c r="E148" s="62">
        <v>2017</v>
      </c>
      <c r="F148" s="62" t="s">
        <v>3597</v>
      </c>
      <c r="G148" s="61" t="s">
        <v>3598</v>
      </c>
      <c r="H148" s="75" t="s">
        <v>3599</v>
      </c>
      <c r="I148" s="61" t="s">
        <v>3600</v>
      </c>
      <c r="J148" s="61" t="s">
        <v>3601</v>
      </c>
      <c r="K148" s="61" t="s">
        <v>3602</v>
      </c>
      <c r="L148" s="63" t="s">
        <v>3603</v>
      </c>
      <c r="M148" s="75" t="s">
        <v>3604</v>
      </c>
      <c r="N148" s="61" t="s">
        <v>12</v>
      </c>
      <c r="O148" s="63" t="s">
        <v>5879</v>
      </c>
      <c r="P148" s="63" t="s">
        <v>3686</v>
      </c>
      <c r="Q148" s="61" t="s">
        <v>5627</v>
      </c>
      <c r="R148" s="61" t="s">
        <v>3606</v>
      </c>
      <c r="S148" s="61" t="s">
        <v>123</v>
      </c>
      <c r="T148" s="61" t="s">
        <v>11</v>
      </c>
      <c r="U148" s="61" t="s">
        <v>140</v>
      </c>
      <c r="V148" s="61">
        <v>2170</v>
      </c>
      <c r="W148" s="61" t="s">
        <v>10</v>
      </c>
      <c r="X148" s="61">
        <v>3743</v>
      </c>
      <c r="Y148" s="61" t="s">
        <v>10</v>
      </c>
      <c r="Z148" s="61" t="s">
        <v>3607</v>
      </c>
      <c r="AA148" s="61" t="s">
        <v>1005</v>
      </c>
      <c r="AB148" s="61" t="s">
        <v>204</v>
      </c>
      <c r="AC148" s="76" t="s">
        <v>127</v>
      </c>
      <c r="AD148" s="76" t="s">
        <v>127</v>
      </c>
      <c r="AE148" s="61" t="s">
        <v>1060</v>
      </c>
      <c r="AF148" s="61" t="s">
        <v>3188</v>
      </c>
      <c r="AG148" s="61" t="s">
        <v>140</v>
      </c>
      <c r="AH148" s="61">
        <v>339224</v>
      </c>
      <c r="AI148" s="77">
        <f>INDEX(Exposure_GWASs!F:F,MATCH(Kaitlin!AE148,Exposure_GWASs!C:C,0))</f>
        <v>339224</v>
      </c>
      <c r="AJ148" s="61" t="s">
        <v>3608</v>
      </c>
      <c r="AK148" s="61" t="s">
        <v>1005</v>
      </c>
      <c r="AL148" s="61" t="s">
        <v>3609</v>
      </c>
      <c r="AM148" s="61" t="s">
        <v>11</v>
      </c>
      <c r="AN148" s="61" t="s">
        <v>11</v>
      </c>
      <c r="AO148" s="61" t="s">
        <v>11</v>
      </c>
      <c r="AP148" s="61" t="s">
        <v>11</v>
      </c>
      <c r="AQ148" s="61" t="s">
        <v>138</v>
      </c>
      <c r="AR148" s="62" t="s">
        <v>11</v>
      </c>
      <c r="AS148" s="61" t="s">
        <v>11</v>
      </c>
      <c r="AT148" s="61" t="s">
        <v>11</v>
      </c>
      <c r="AU148" s="61" t="s">
        <v>10</v>
      </c>
      <c r="AV148" s="61">
        <v>97</v>
      </c>
      <c r="AW148" s="61" t="s">
        <v>10</v>
      </c>
      <c r="AX148" s="62">
        <f>INDEX(Exposure_GWASs!S:S,MATCH(Kaitlin!AE148,Exposure_GWASs!C:C,0))</f>
        <v>97</v>
      </c>
      <c r="AY148" s="62"/>
      <c r="AZ148" s="61" t="s">
        <v>11</v>
      </c>
      <c r="BA148" s="62" t="s">
        <v>10</v>
      </c>
      <c r="BB148" s="61" t="s">
        <v>22</v>
      </c>
      <c r="BC148" s="62" t="s">
        <v>79</v>
      </c>
      <c r="BD148" s="62"/>
      <c r="BE148" s="62"/>
      <c r="BF148" s="62"/>
      <c r="BG148" s="62"/>
      <c r="BH148" s="62" t="s">
        <v>3610</v>
      </c>
      <c r="BI148" s="62" t="s">
        <v>1984</v>
      </c>
      <c r="BJ148" s="62" t="s">
        <v>3611</v>
      </c>
      <c r="BK148" s="62" t="s">
        <v>3612</v>
      </c>
      <c r="BL148" s="61" t="s">
        <v>11</v>
      </c>
      <c r="BM148" s="61" t="s">
        <v>11</v>
      </c>
      <c r="BN148" s="62" t="s">
        <v>3613</v>
      </c>
      <c r="BO148" s="62" t="s">
        <v>2549</v>
      </c>
      <c r="BP148" s="62" t="s">
        <v>3614</v>
      </c>
      <c r="BQ148" s="63" t="s">
        <v>1012</v>
      </c>
      <c r="BR148" s="62" t="s">
        <v>3615</v>
      </c>
      <c r="BS148" s="62"/>
      <c r="BT148" s="62" t="s">
        <v>3615</v>
      </c>
      <c r="BU148" s="62" t="s">
        <v>3615</v>
      </c>
      <c r="BV148" s="62" t="s">
        <v>3615</v>
      </c>
      <c r="BW148" s="81">
        <v>0.75389499900000001</v>
      </c>
      <c r="BX148" s="62" t="s">
        <v>1791</v>
      </c>
      <c r="BY148" s="62" t="s">
        <v>10</v>
      </c>
      <c r="BZ148" s="63" t="s">
        <v>3616</v>
      </c>
      <c r="CA148" s="62" t="s">
        <v>11</v>
      </c>
      <c r="CB148" s="62" t="s">
        <v>11</v>
      </c>
      <c r="CC148" s="62" t="s">
        <v>11</v>
      </c>
      <c r="CD148" s="63" t="s">
        <v>3617</v>
      </c>
    </row>
    <row r="149" spans="1:82" ht="13.5" customHeight="1">
      <c r="A149" s="62">
        <v>96</v>
      </c>
      <c r="B149" s="62" t="s">
        <v>282</v>
      </c>
      <c r="C149" s="62" t="s">
        <v>244</v>
      </c>
      <c r="D149" s="63" t="s">
        <v>3596</v>
      </c>
      <c r="E149" s="62">
        <v>2017</v>
      </c>
      <c r="F149" s="62" t="s">
        <v>3597</v>
      </c>
      <c r="G149" s="61" t="s">
        <v>3598</v>
      </c>
      <c r="H149" s="75" t="s">
        <v>3599</v>
      </c>
      <c r="I149" s="61" t="s">
        <v>3600</v>
      </c>
      <c r="J149" s="61" t="s">
        <v>3601</v>
      </c>
      <c r="K149" s="61" t="s">
        <v>3602</v>
      </c>
      <c r="L149" s="63" t="s">
        <v>3603</v>
      </c>
      <c r="M149" s="75" t="s">
        <v>3604</v>
      </c>
      <c r="N149" s="61" t="s">
        <v>12</v>
      </c>
      <c r="O149" s="63" t="s">
        <v>5879</v>
      </c>
      <c r="P149" s="63" t="s">
        <v>3687</v>
      </c>
      <c r="Q149" s="61" t="s">
        <v>5627</v>
      </c>
      <c r="R149" s="61" t="s">
        <v>3606</v>
      </c>
      <c r="S149" s="61" t="s">
        <v>123</v>
      </c>
      <c r="T149" s="61" t="s">
        <v>11</v>
      </c>
      <c r="U149" s="61" t="s">
        <v>140</v>
      </c>
      <c r="V149" s="61">
        <v>2170</v>
      </c>
      <c r="W149" s="61" t="s">
        <v>10</v>
      </c>
      <c r="X149" s="61">
        <v>3743</v>
      </c>
      <c r="Y149" s="61" t="s">
        <v>10</v>
      </c>
      <c r="Z149" s="61" t="s">
        <v>3607</v>
      </c>
      <c r="AA149" s="61" t="s">
        <v>1005</v>
      </c>
      <c r="AB149" s="61" t="s">
        <v>204</v>
      </c>
      <c r="AC149" s="76" t="s">
        <v>127</v>
      </c>
      <c r="AD149" s="76" t="s">
        <v>127</v>
      </c>
      <c r="AE149" s="61" t="s">
        <v>1060</v>
      </c>
      <c r="AF149" s="61" t="s">
        <v>3188</v>
      </c>
      <c r="AG149" s="61" t="s">
        <v>140</v>
      </c>
      <c r="AH149" s="61">
        <v>339224</v>
      </c>
      <c r="AI149" s="77">
        <f>INDEX(Exposure_GWASs!F:F,MATCH(Kaitlin!AE149,Exposure_GWASs!C:C,0))</f>
        <v>339224</v>
      </c>
      <c r="AJ149" s="61" t="s">
        <v>3608</v>
      </c>
      <c r="AK149" s="61" t="s">
        <v>1005</v>
      </c>
      <c r="AL149" s="61" t="s">
        <v>3609</v>
      </c>
      <c r="AM149" s="61" t="s">
        <v>11</v>
      </c>
      <c r="AN149" s="61" t="s">
        <v>11</v>
      </c>
      <c r="AO149" s="61" t="s">
        <v>11</v>
      </c>
      <c r="AP149" s="61" t="s">
        <v>11</v>
      </c>
      <c r="AQ149" s="61" t="s">
        <v>138</v>
      </c>
      <c r="AR149" s="62" t="s">
        <v>11</v>
      </c>
      <c r="AS149" s="61" t="s">
        <v>11</v>
      </c>
      <c r="AT149" s="61" t="s">
        <v>11</v>
      </c>
      <c r="AU149" s="61" t="s">
        <v>10</v>
      </c>
      <c r="AV149" s="61">
        <v>97</v>
      </c>
      <c r="AW149" s="61" t="s">
        <v>10</v>
      </c>
      <c r="AX149" s="62">
        <f>INDEX(Exposure_GWASs!S:S,MATCH(Kaitlin!AE149,Exposure_GWASs!C:C,0))</f>
        <v>97</v>
      </c>
      <c r="AY149" s="62"/>
      <c r="AZ149" s="61" t="s">
        <v>11</v>
      </c>
      <c r="BA149" s="62" t="s">
        <v>10</v>
      </c>
      <c r="BB149" s="61" t="s">
        <v>22</v>
      </c>
      <c r="BC149" s="62" t="s">
        <v>79</v>
      </c>
      <c r="BD149" s="62"/>
      <c r="BE149" s="62"/>
      <c r="BF149" s="62"/>
      <c r="BG149" s="62"/>
      <c r="BH149" s="62" t="s">
        <v>3610</v>
      </c>
      <c r="BI149" s="62" t="s">
        <v>1984</v>
      </c>
      <c r="BJ149" s="62" t="s">
        <v>3611</v>
      </c>
      <c r="BK149" s="62" t="s">
        <v>3612</v>
      </c>
      <c r="BL149" s="61" t="s">
        <v>11</v>
      </c>
      <c r="BM149" s="61" t="s">
        <v>11</v>
      </c>
      <c r="BN149" s="62" t="s">
        <v>3613</v>
      </c>
      <c r="BO149" s="62" t="s">
        <v>2549</v>
      </c>
      <c r="BP149" s="62" t="s">
        <v>3614</v>
      </c>
      <c r="BQ149" s="63" t="s">
        <v>1012</v>
      </c>
      <c r="BR149" s="62" t="s">
        <v>3615</v>
      </c>
      <c r="BS149" s="62"/>
      <c r="BT149" s="62" t="s">
        <v>3615</v>
      </c>
      <c r="BU149" s="62" t="s">
        <v>3615</v>
      </c>
      <c r="BV149" s="62" t="s">
        <v>3615</v>
      </c>
      <c r="BW149" s="81">
        <v>0.757673127</v>
      </c>
      <c r="BX149" s="62" t="s">
        <v>1791</v>
      </c>
      <c r="BY149" s="62" t="s">
        <v>10</v>
      </c>
      <c r="BZ149" s="63" t="s">
        <v>3616</v>
      </c>
      <c r="CA149" s="62" t="s">
        <v>11</v>
      </c>
      <c r="CB149" s="62" t="s">
        <v>11</v>
      </c>
      <c r="CC149" s="62" t="s">
        <v>11</v>
      </c>
      <c r="CD149" s="63" t="s">
        <v>3617</v>
      </c>
    </row>
    <row r="150" spans="1:82" ht="13.5" customHeight="1">
      <c r="A150" s="62">
        <v>96</v>
      </c>
      <c r="B150" s="62" t="s">
        <v>282</v>
      </c>
      <c r="C150" s="62" t="s">
        <v>244</v>
      </c>
      <c r="D150" s="63" t="s">
        <v>3596</v>
      </c>
      <c r="E150" s="62">
        <v>2017</v>
      </c>
      <c r="F150" s="62" t="s">
        <v>3597</v>
      </c>
      <c r="G150" s="61" t="s">
        <v>3598</v>
      </c>
      <c r="H150" s="75" t="s">
        <v>3599</v>
      </c>
      <c r="I150" s="61" t="s">
        <v>3600</v>
      </c>
      <c r="J150" s="61" t="s">
        <v>3601</v>
      </c>
      <c r="K150" s="61" t="s">
        <v>3602</v>
      </c>
      <c r="L150" s="63" t="s">
        <v>3603</v>
      </c>
      <c r="M150" s="75" t="s">
        <v>3604</v>
      </c>
      <c r="N150" s="61" t="s">
        <v>12</v>
      </c>
      <c r="O150" s="63" t="s">
        <v>5879</v>
      </c>
      <c r="P150" s="63" t="s">
        <v>3688</v>
      </c>
      <c r="Q150" s="61" t="s">
        <v>5627</v>
      </c>
      <c r="R150" s="61" t="s">
        <v>3606</v>
      </c>
      <c r="S150" s="61" t="s">
        <v>123</v>
      </c>
      <c r="T150" s="61" t="s">
        <v>11</v>
      </c>
      <c r="U150" s="61" t="s">
        <v>140</v>
      </c>
      <c r="V150" s="61">
        <v>2170</v>
      </c>
      <c r="W150" s="61" t="s">
        <v>10</v>
      </c>
      <c r="X150" s="61">
        <v>3743</v>
      </c>
      <c r="Y150" s="61" t="s">
        <v>10</v>
      </c>
      <c r="Z150" s="61" t="s">
        <v>3607</v>
      </c>
      <c r="AA150" s="61" t="s">
        <v>1005</v>
      </c>
      <c r="AB150" s="61" t="s">
        <v>204</v>
      </c>
      <c r="AC150" s="76" t="s">
        <v>127</v>
      </c>
      <c r="AD150" s="76" t="s">
        <v>127</v>
      </c>
      <c r="AE150" s="61" t="s">
        <v>1060</v>
      </c>
      <c r="AF150" s="61" t="s">
        <v>3188</v>
      </c>
      <c r="AG150" s="61" t="s">
        <v>140</v>
      </c>
      <c r="AH150" s="61">
        <v>339224</v>
      </c>
      <c r="AI150" s="77">
        <f>INDEX(Exposure_GWASs!F:F,MATCH(Kaitlin!AE150,Exposure_GWASs!C:C,0))</f>
        <v>339224</v>
      </c>
      <c r="AJ150" s="61" t="s">
        <v>3608</v>
      </c>
      <c r="AK150" s="61" t="s">
        <v>1005</v>
      </c>
      <c r="AL150" s="61" t="s">
        <v>3609</v>
      </c>
      <c r="AM150" s="61" t="s">
        <v>11</v>
      </c>
      <c r="AN150" s="61" t="s">
        <v>11</v>
      </c>
      <c r="AO150" s="61" t="s">
        <v>11</v>
      </c>
      <c r="AP150" s="61" t="s">
        <v>11</v>
      </c>
      <c r="AQ150" s="61" t="s">
        <v>138</v>
      </c>
      <c r="AR150" s="62" t="s">
        <v>11</v>
      </c>
      <c r="AS150" s="61" t="s">
        <v>11</v>
      </c>
      <c r="AT150" s="61" t="s">
        <v>11</v>
      </c>
      <c r="AU150" s="61" t="s">
        <v>10</v>
      </c>
      <c r="AV150" s="61">
        <v>97</v>
      </c>
      <c r="AW150" s="61" t="s">
        <v>10</v>
      </c>
      <c r="AX150" s="62">
        <f>INDEX(Exposure_GWASs!S:S,MATCH(Kaitlin!AE150,Exposure_GWASs!C:C,0))</f>
        <v>97</v>
      </c>
      <c r="AY150" s="62"/>
      <c r="AZ150" s="61" t="s">
        <v>11</v>
      </c>
      <c r="BA150" s="62" t="s">
        <v>10</v>
      </c>
      <c r="BB150" s="61" t="s">
        <v>22</v>
      </c>
      <c r="BC150" s="62" t="s">
        <v>79</v>
      </c>
      <c r="BD150" s="62"/>
      <c r="BE150" s="62"/>
      <c r="BF150" s="62"/>
      <c r="BG150" s="62"/>
      <c r="BH150" s="62" t="s">
        <v>3610</v>
      </c>
      <c r="BI150" s="62" t="s">
        <v>1984</v>
      </c>
      <c r="BJ150" s="62" t="s">
        <v>3611</v>
      </c>
      <c r="BK150" s="62" t="s">
        <v>3612</v>
      </c>
      <c r="BL150" s="61" t="s">
        <v>11</v>
      </c>
      <c r="BM150" s="61" t="s">
        <v>11</v>
      </c>
      <c r="BN150" s="62" t="s">
        <v>3613</v>
      </c>
      <c r="BO150" s="62" t="s">
        <v>2549</v>
      </c>
      <c r="BP150" s="62" t="s">
        <v>3614</v>
      </c>
      <c r="BQ150" s="63" t="s">
        <v>1012</v>
      </c>
      <c r="BR150" s="62" t="s">
        <v>3615</v>
      </c>
      <c r="BS150" s="62"/>
      <c r="BT150" s="62" t="s">
        <v>3615</v>
      </c>
      <c r="BU150" s="62" t="s">
        <v>3615</v>
      </c>
      <c r="BV150" s="62" t="s">
        <v>3615</v>
      </c>
      <c r="BW150" s="81">
        <v>0.77859910600000004</v>
      </c>
      <c r="BX150" s="62" t="s">
        <v>1791</v>
      </c>
      <c r="BY150" s="62" t="s">
        <v>10</v>
      </c>
      <c r="BZ150" s="63" t="s">
        <v>3616</v>
      </c>
      <c r="CA150" s="62" t="s">
        <v>11</v>
      </c>
      <c r="CB150" s="62" t="s">
        <v>11</v>
      </c>
      <c r="CC150" s="62" t="s">
        <v>11</v>
      </c>
      <c r="CD150" s="63" t="s">
        <v>3617</v>
      </c>
    </row>
    <row r="151" spans="1:82" ht="13.5" customHeight="1">
      <c r="A151" s="62">
        <v>96</v>
      </c>
      <c r="B151" s="62" t="s">
        <v>282</v>
      </c>
      <c r="C151" s="62" t="s">
        <v>244</v>
      </c>
      <c r="D151" s="63" t="s">
        <v>3596</v>
      </c>
      <c r="E151" s="62">
        <v>2017</v>
      </c>
      <c r="F151" s="62" t="s">
        <v>3597</v>
      </c>
      <c r="G151" s="61" t="s">
        <v>3598</v>
      </c>
      <c r="H151" s="75" t="s">
        <v>3599</v>
      </c>
      <c r="I151" s="61" t="s">
        <v>3600</v>
      </c>
      <c r="J151" s="61" t="s">
        <v>3601</v>
      </c>
      <c r="K151" s="61" t="s">
        <v>3602</v>
      </c>
      <c r="L151" s="63" t="s">
        <v>3603</v>
      </c>
      <c r="M151" s="75" t="s">
        <v>3604</v>
      </c>
      <c r="N151" s="61" t="s">
        <v>12</v>
      </c>
      <c r="O151" s="63" t="s">
        <v>5879</v>
      </c>
      <c r="P151" s="63" t="s">
        <v>3689</v>
      </c>
      <c r="Q151" s="61" t="s">
        <v>5627</v>
      </c>
      <c r="R151" s="61" t="s">
        <v>3606</v>
      </c>
      <c r="S151" s="61" t="s">
        <v>123</v>
      </c>
      <c r="T151" s="61" t="s">
        <v>11</v>
      </c>
      <c r="U151" s="61" t="s">
        <v>140</v>
      </c>
      <c r="V151" s="61">
        <v>2170</v>
      </c>
      <c r="W151" s="61" t="s">
        <v>10</v>
      </c>
      <c r="X151" s="61">
        <v>3743</v>
      </c>
      <c r="Y151" s="61" t="s">
        <v>10</v>
      </c>
      <c r="Z151" s="61" t="s">
        <v>3607</v>
      </c>
      <c r="AA151" s="61" t="s">
        <v>1005</v>
      </c>
      <c r="AB151" s="61" t="s">
        <v>204</v>
      </c>
      <c r="AC151" s="76" t="s">
        <v>127</v>
      </c>
      <c r="AD151" s="76" t="s">
        <v>127</v>
      </c>
      <c r="AE151" s="61" t="s">
        <v>1060</v>
      </c>
      <c r="AF151" s="61" t="s">
        <v>3188</v>
      </c>
      <c r="AG151" s="61" t="s">
        <v>140</v>
      </c>
      <c r="AH151" s="61">
        <v>339224</v>
      </c>
      <c r="AI151" s="77">
        <f>INDEX(Exposure_GWASs!F:F,MATCH(Kaitlin!AE151,Exposure_GWASs!C:C,0))</f>
        <v>339224</v>
      </c>
      <c r="AJ151" s="61" t="s">
        <v>3608</v>
      </c>
      <c r="AK151" s="61" t="s">
        <v>1005</v>
      </c>
      <c r="AL151" s="61" t="s">
        <v>3609</v>
      </c>
      <c r="AM151" s="61" t="s">
        <v>11</v>
      </c>
      <c r="AN151" s="61" t="s">
        <v>11</v>
      </c>
      <c r="AO151" s="61" t="s">
        <v>11</v>
      </c>
      <c r="AP151" s="61" t="s">
        <v>11</v>
      </c>
      <c r="AQ151" s="61" t="s">
        <v>138</v>
      </c>
      <c r="AR151" s="62" t="s">
        <v>11</v>
      </c>
      <c r="AS151" s="61" t="s">
        <v>11</v>
      </c>
      <c r="AT151" s="61" t="s">
        <v>11</v>
      </c>
      <c r="AU151" s="61" t="s">
        <v>10</v>
      </c>
      <c r="AV151" s="61">
        <v>97</v>
      </c>
      <c r="AW151" s="61" t="s">
        <v>10</v>
      </c>
      <c r="AX151" s="62">
        <f>INDEX(Exposure_GWASs!S:S,MATCH(Kaitlin!AE151,Exposure_GWASs!C:C,0))</f>
        <v>97</v>
      </c>
      <c r="AY151" s="62"/>
      <c r="AZ151" s="61" t="s">
        <v>11</v>
      </c>
      <c r="BA151" s="62" t="s">
        <v>10</v>
      </c>
      <c r="BB151" s="61" t="s">
        <v>22</v>
      </c>
      <c r="BC151" s="62" t="s">
        <v>79</v>
      </c>
      <c r="BD151" s="62"/>
      <c r="BE151" s="62"/>
      <c r="BF151" s="62"/>
      <c r="BG151" s="62"/>
      <c r="BH151" s="62" t="s">
        <v>3610</v>
      </c>
      <c r="BI151" s="62" t="s">
        <v>1984</v>
      </c>
      <c r="BJ151" s="62" t="s">
        <v>3611</v>
      </c>
      <c r="BK151" s="62" t="s">
        <v>3612</v>
      </c>
      <c r="BL151" s="61" t="s">
        <v>11</v>
      </c>
      <c r="BM151" s="61" t="s">
        <v>11</v>
      </c>
      <c r="BN151" s="62" t="s">
        <v>3613</v>
      </c>
      <c r="BO151" s="62" t="s">
        <v>2549</v>
      </c>
      <c r="BP151" s="62" t="s">
        <v>3614</v>
      </c>
      <c r="BQ151" s="63" t="s">
        <v>1012</v>
      </c>
      <c r="BR151" s="62" t="s">
        <v>3615</v>
      </c>
      <c r="BS151" s="62"/>
      <c r="BT151" s="62" t="s">
        <v>3615</v>
      </c>
      <c r="BU151" s="62" t="s">
        <v>3615</v>
      </c>
      <c r="BV151" s="62" t="s">
        <v>3615</v>
      </c>
      <c r="BW151" s="81">
        <v>0.78016096599999996</v>
      </c>
      <c r="BX151" s="62" t="s">
        <v>1791</v>
      </c>
      <c r="BY151" s="62" t="s">
        <v>10</v>
      </c>
      <c r="BZ151" s="63" t="s">
        <v>3616</v>
      </c>
      <c r="CA151" s="62" t="s">
        <v>11</v>
      </c>
      <c r="CB151" s="62" t="s">
        <v>11</v>
      </c>
      <c r="CC151" s="62" t="s">
        <v>11</v>
      </c>
      <c r="CD151" s="63" t="s">
        <v>3617</v>
      </c>
    </row>
    <row r="152" spans="1:82" ht="13.5" customHeight="1">
      <c r="A152" s="62">
        <v>96</v>
      </c>
      <c r="B152" s="62" t="s">
        <v>282</v>
      </c>
      <c r="C152" s="62" t="s">
        <v>244</v>
      </c>
      <c r="D152" s="63" t="s">
        <v>3596</v>
      </c>
      <c r="E152" s="62">
        <v>2017</v>
      </c>
      <c r="F152" s="62" t="s">
        <v>3597</v>
      </c>
      <c r="G152" s="61" t="s">
        <v>3598</v>
      </c>
      <c r="H152" s="75" t="s">
        <v>3599</v>
      </c>
      <c r="I152" s="61" t="s">
        <v>3600</v>
      </c>
      <c r="J152" s="61" t="s">
        <v>3601</v>
      </c>
      <c r="K152" s="61" t="s">
        <v>3602</v>
      </c>
      <c r="L152" s="63" t="s">
        <v>3603</v>
      </c>
      <c r="M152" s="75" t="s">
        <v>3604</v>
      </c>
      <c r="N152" s="61" t="s">
        <v>12</v>
      </c>
      <c r="O152" s="63" t="s">
        <v>5879</v>
      </c>
      <c r="P152" s="63" t="s">
        <v>3690</v>
      </c>
      <c r="Q152" s="61" t="s">
        <v>5627</v>
      </c>
      <c r="R152" s="61" t="s">
        <v>3606</v>
      </c>
      <c r="S152" s="61" t="s">
        <v>123</v>
      </c>
      <c r="T152" s="61" t="s">
        <v>11</v>
      </c>
      <c r="U152" s="61" t="s">
        <v>140</v>
      </c>
      <c r="V152" s="61">
        <v>2170</v>
      </c>
      <c r="W152" s="61" t="s">
        <v>10</v>
      </c>
      <c r="X152" s="61">
        <v>3743</v>
      </c>
      <c r="Y152" s="61" t="s">
        <v>10</v>
      </c>
      <c r="Z152" s="61" t="s">
        <v>3607</v>
      </c>
      <c r="AA152" s="61" t="s">
        <v>1005</v>
      </c>
      <c r="AB152" s="61" t="s">
        <v>204</v>
      </c>
      <c r="AC152" s="76" t="s">
        <v>127</v>
      </c>
      <c r="AD152" s="76" t="s">
        <v>127</v>
      </c>
      <c r="AE152" s="61" t="s">
        <v>1060</v>
      </c>
      <c r="AF152" s="61" t="s">
        <v>3188</v>
      </c>
      <c r="AG152" s="61" t="s">
        <v>140</v>
      </c>
      <c r="AH152" s="61">
        <v>339224</v>
      </c>
      <c r="AI152" s="77">
        <f>INDEX(Exposure_GWASs!F:F,MATCH(Kaitlin!AE152,Exposure_GWASs!C:C,0))</f>
        <v>339224</v>
      </c>
      <c r="AJ152" s="61" t="s">
        <v>3608</v>
      </c>
      <c r="AK152" s="61" t="s">
        <v>1005</v>
      </c>
      <c r="AL152" s="61" t="s">
        <v>3609</v>
      </c>
      <c r="AM152" s="61" t="s">
        <v>11</v>
      </c>
      <c r="AN152" s="61" t="s">
        <v>11</v>
      </c>
      <c r="AO152" s="61" t="s">
        <v>11</v>
      </c>
      <c r="AP152" s="61" t="s">
        <v>11</v>
      </c>
      <c r="AQ152" s="61" t="s">
        <v>138</v>
      </c>
      <c r="AR152" s="62" t="s">
        <v>11</v>
      </c>
      <c r="AS152" s="61" t="s">
        <v>11</v>
      </c>
      <c r="AT152" s="61" t="s">
        <v>11</v>
      </c>
      <c r="AU152" s="61" t="s">
        <v>10</v>
      </c>
      <c r="AV152" s="61">
        <v>97</v>
      </c>
      <c r="AW152" s="61" t="s">
        <v>10</v>
      </c>
      <c r="AX152" s="62">
        <f>INDEX(Exposure_GWASs!S:S,MATCH(Kaitlin!AE152,Exposure_GWASs!C:C,0))</f>
        <v>97</v>
      </c>
      <c r="AY152" s="62"/>
      <c r="AZ152" s="61" t="s">
        <v>11</v>
      </c>
      <c r="BA152" s="62" t="s">
        <v>10</v>
      </c>
      <c r="BB152" s="61" t="s">
        <v>22</v>
      </c>
      <c r="BC152" s="62" t="s">
        <v>79</v>
      </c>
      <c r="BD152" s="62"/>
      <c r="BE152" s="62"/>
      <c r="BF152" s="62"/>
      <c r="BG152" s="62"/>
      <c r="BH152" s="62" t="s">
        <v>3610</v>
      </c>
      <c r="BI152" s="62" t="s">
        <v>1984</v>
      </c>
      <c r="BJ152" s="62" t="s">
        <v>3611</v>
      </c>
      <c r="BK152" s="62" t="s">
        <v>3612</v>
      </c>
      <c r="BL152" s="61" t="s">
        <v>11</v>
      </c>
      <c r="BM152" s="61" t="s">
        <v>11</v>
      </c>
      <c r="BN152" s="62" t="s">
        <v>3613</v>
      </c>
      <c r="BO152" s="62" t="s">
        <v>2549</v>
      </c>
      <c r="BP152" s="62" t="s">
        <v>3614</v>
      </c>
      <c r="BQ152" s="63" t="s">
        <v>1012</v>
      </c>
      <c r="BR152" s="62" t="s">
        <v>3615</v>
      </c>
      <c r="BS152" s="62"/>
      <c r="BT152" s="62" t="s">
        <v>3615</v>
      </c>
      <c r="BU152" s="62" t="s">
        <v>3615</v>
      </c>
      <c r="BV152" s="62" t="s">
        <v>3615</v>
      </c>
      <c r="BW152" s="81">
        <v>0.78788219500000001</v>
      </c>
      <c r="BX152" s="62" t="s">
        <v>1791</v>
      </c>
      <c r="BY152" s="62" t="s">
        <v>10</v>
      </c>
      <c r="BZ152" s="63" t="s">
        <v>3616</v>
      </c>
      <c r="CA152" s="62" t="s">
        <v>11</v>
      </c>
      <c r="CB152" s="62" t="s">
        <v>11</v>
      </c>
      <c r="CC152" s="62" t="s">
        <v>11</v>
      </c>
      <c r="CD152" s="63" t="s">
        <v>3617</v>
      </c>
    </row>
    <row r="153" spans="1:82" ht="13.5" customHeight="1">
      <c r="A153" s="62">
        <v>96</v>
      </c>
      <c r="B153" s="62" t="s">
        <v>282</v>
      </c>
      <c r="C153" s="62" t="s">
        <v>244</v>
      </c>
      <c r="D153" s="63" t="s">
        <v>3596</v>
      </c>
      <c r="E153" s="62">
        <v>2017</v>
      </c>
      <c r="F153" s="62" t="s">
        <v>3597</v>
      </c>
      <c r="G153" s="61" t="s">
        <v>3598</v>
      </c>
      <c r="H153" s="75" t="s">
        <v>3599</v>
      </c>
      <c r="I153" s="61" t="s">
        <v>3600</v>
      </c>
      <c r="J153" s="61" t="s">
        <v>3601</v>
      </c>
      <c r="K153" s="61" t="s">
        <v>3602</v>
      </c>
      <c r="L153" s="63" t="s">
        <v>3603</v>
      </c>
      <c r="M153" s="75" t="s">
        <v>3604</v>
      </c>
      <c r="N153" s="61" t="s">
        <v>12</v>
      </c>
      <c r="O153" s="63" t="s">
        <v>5879</v>
      </c>
      <c r="P153" s="63" t="s">
        <v>3691</v>
      </c>
      <c r="Q153" s="61" t="s">
        <v>5627</v>
      </c>
      <c r="R153" s="61" t="s">
        <v>3606</v>
      </c>
      <c r="S153" s="61" t="s">
        <v>123</v>
      </c>
      <c r="T153" s="61" t="s">
        <v>11</v>
      </c>
      <c r="U153" s="61" t="s">
        <v>140</v>
      </c>
      <c r="V153" s="61">
        <v>2170</v>
      </c>
      <c r="W153" s="61" t="s">
        <v>10</v>
      </c>
      <c r="X153" s="61">
        <v>3743</v>
      </c>
      <c r="Y153" s="61" t="s">
        <v>10</v>
      </c>
      <c r="Z153" s="61" t="s">
        <v>3607</v>
      </c>
      <c r="AA153" s="61" t="s">
        <v>1005</v>
      </c>
      <c r="AB153" s="61" t="s">
        <v>204</v>
      </c>
      <c r="AC153" s="76" t="s">
        <v>127</v>
      </c>
      <c r="AD153" s="76" t="s">
        <v>127</v>
      </c>
      <c r="AE153" s="61" t="s">
        <v>1060</v>
      </c>
      <c r="AF153" s="61" t="s">
        <v>3188</v>
      </c>
      <c r="AG153" s="61" t="s">
        <v>140</v>
      </c>
      <c r="AH153" s="61">
        <v>339224</v>
      </c>
      <c r="AI153" s="77">
        <f>INDEX(Exposure_GWASs!F:F,MATCH(Kaitlin!AE153,Exposure_GWASs!C:C,0))</f>
        <v>339224</v>
      </c>
      <c r="AJ153" s="61" t="s">
        <v>3608</v>
      </c>
      <c r="AK153" s="61" t="s">
        <v>1005</v>
      </c>
      <c r="AL153" s="61" t="s">
        <v>3609</v>
      </c>
      <c r="AM153" s="61" t="s">
        <v>11</v>
      </c>
      <c r="AN153" s="61" t="s">
        <v>11</v>
      </c>
      <c r="AO153" s="61" t="s">
        <v>11</v>
      </c>
      <c r="AP153" s="61" t="s">
        <v>11</v>
      </c>
      <c r="AQ153" s="61" t="s">
        <v>138</v>
      </c>
      <c r="AR153" s="62" t="s">
        <v>11</v>
      </c>
      <c r="AS153" s="61" t="s">
        <v>11</v>
      </c>
      <c r="AT153" s="61" t="s">
        <v>11</v>
      </c>
      <c r="AU153" s="61" t="s">
        <v>10</v>
      </c>
      <c r="AV153" s="61">
        <v>97</v>
      </c>
      <c r="AW153" s="61" t="s">
        <v>10</v>
      </c>
      <c r="AX153" s="62">
        <f>INDEX(Exposure_GWASs!S:S,MATCH(Kaitlin!AE153,Exposure_GWASs!C:C,0))</f>
        <v>97</v>
      </c>
      <c r="AY153" s="62"/>
      <c r="AZ153" s="61" t="s">
        <v>11</v>
      </c>
      <c r="BA153" s="62" t="s">
        <v>10</v>
      </c>
      <c r="BB153" s="61" t="s">
        <v>22</v>
      </c>
      <c r="BC153" s="62" t="s">
        <v>79</v>
      </c>
      <c r="BD153" s="62"/>
      <c r="BE153" s="62"/>
      <c r="BF153" s="62"/>
      <c r="BG153" s="62"/>
      <c r="BH153" s="62" t="s">
        <v>3610</v>
      </c>
      <c r="BI153" s="62" t="s">
        <v>1984</v>
      </c>
      <c r="BJ153" s="62" t="s">
        <v>3611</v>
      </c>
      <c r="BK153" s="62" t="s">
        <v>3612</v>
      </c>
      <c r="BL153" s="61" t="s">
        <v>11</v>
      </c>
      <c r="BM153" s="61" t="s">
        <v>11</v>
      </c>
      <c r="BN153" s="62" t="s">
        <v>3613</v>
      </c>
      <c r="BO153" s="62" t="s">
        <v>2549</v>
      </c>
      <c r="BP153" s="62" t="s">
        <v>3614</v>
      </c>
      <c r="BQ153" s="63" t="s">
        <v>1012</v>
      </c>
      <c r="BR153" s="62" t="s">
        <v>3615</v>
      </c>
      <c r="BS153" s="62"/>
      <c r="BT153" s="62" t="s">
        <v>3615</v>
      </c>
      <c r="BU153" s="62" t="s">
        <v>3615</v>
      </c>
      <c r="BV153" s="62" t="s">
        <v>3615</v>
      </c>
      <c r="BW153" s="81">
        <v>0.78908905200000001</v>
      </c>
      <c r="BX153" s="62" t="s">
        <v>1791</v>
      </c>
      <c r="BY153" s="62" t="s">
        <v>10</v>
      </c>
      <c r="BZ153" s="63" t="s">
        <v>3616</v>
      </c>
      <c r="CA153" s="62" t="s">
        <v>11</v>
      </c>
      <c r="CB153" s="62" t="s">
        <v>11</v>
      </c>
      <c r="CC153" s="62" t="s">
        <v>11</v>
      </c>
      <c r="CD153" s="63" t="s">
        <v>3617</v>
      </c>
    </row>
    <row r="154" spans="1:82" ht="13.5" customHeight="1">
      <c r="A154" s="62">
        <v>96</v>
      </c>
      <c r="B154" s="62" t="s">
        <v>282</v>
      </c>
      <c r="C154" s="62" t="s">
        <v>244</v>
      </c>
      <c r="D154" s="63" t="s">
        <v>3596</v>
      </c>
      <c r="E154" s="62">
        <v>2017</v>
      </c>
      <c r="F154" s="62" t="s">
        <v>3597</v>
      </c>
      <c r="G154" s="61" t="s">
        <v>3598</v>
      </c>
      <c r="H154" s="75" t="s">
        <v>3599</v>
      </c>
      <c r="I154" s="61" t="s">
        <v>3600</v>
      </c>
      <c r="J154" s="61" t="s">
        <v>3601</v>
      </c>
      <c r="K154" s="61" t="s">
        <v>3602</v>
      </c>
      <c r="L154" s="63" t="s">
        <v>3603</v>
      </c>
      <c r="M154" s="75" t="s">
        <v>3604</v>
      </c>
      <c r="N154" s="61" t="s">
        <v>12</v>
      </c>
      <c r="O154" s="63" t="s">
        <v>5879</v>
      </c>
      <c r="P154" s="63" t="s">
        <v>3692</v>
      </c>
      <c r="Q154" s="61" t="s">
        <v>5627</v>
      </c>
      <c r="R154" s="61" t="s">
        <v>3606</v>
      </c>
      <c r="S154" s="61" t="s">
        <v>123</v>
      </c>
      <c r="T154" s="61" t="s">
        <v>11</v>
      </c>
      <c r="U154" s="61" t="s">
        <v>140</v>
      </c>
      <c r="V154" s="61">
        <v>2170</v>
      </c>
      <c r="W154" s="61" t="s">
        <v>10</v>
      </c>
      <c r="X154" s="61">
        <v>3743</v>
      </c>
      <c r="Y154" s="61" t="s">
        <v>10</v>
      </c>
      <c r="Z154" s="61" t="s">
        <v>3607</v>
      </c>
      <c r="AA154" s="61" t="s">
        <v>1005</v>
      </c>
      <c r="AB154" s="61" t="s">
        <v>204</v>
      </c>
      <c r="AC154" s="76" t="s">
        <v>127</v>
      </c>
      <c r="AD154" s="76" t="s">
        <v>127</v>
      </c>
      <c r="AE154" s="61" t="s">
        <v>1060</v>
      </c>
      <c r="AF154" s="61" t="s">
        <v>3188</v>
      </c>
      <c r="AG154" s="61" t="s">
        <v>140</v>
      </c>
      <c r="AH154" s="61">
        <v>339224</v>
      </c>
      <c r="AI154" s="77">
        <f>INDEX(Exposure_GWASs!F:F,MATCH(Kaitlin!AE154,Exposure_GWASs!C:C,0))</f>
        <v>339224</v>
      </c>
      <c r="AJ154" s="61" t="s">
        <v>3608</v>
      </c>
      <c r="AK154" s="61" t="s">
        <v>1005</v>
      </c>
      <c r="AL154" s="61" t="s">
        <v>3609</v>
      </c>
      <c r="AM154" s="61" t="s">
        <v>11</v>
      </c>
      <c r="AN154" s="61" t="s">
        <v>11</v>
      </c>
      <c r="AO154" s="61" t="s">
        <v>11</v>
      </c>
      <c r="AP154" s="61" t="s">
        <v>11</v>
      </c>
      <c r="AQ154" s="61" t="s">
        <v>138</v>
      </c>
      <c r="AR154" s="62" t="s">
        <v>11</v>
      </c>
      <c r="AS154" s="61" t="s">
        <v>11</v>
      </c>
      <c r="AT154" s="61" t="s">
        <v>11</v>
      </c>
      <c r="AU154" s="61" t="s">
        <v>10</v>
      </c>
      <c r="AV154" s="61">
        <v>97</v>
      </c>
      <c r="AW154" s="61" t="s">
        <v>10</v>
      </c>
      <c r="AX154" s="62">
        <f>INDEX(Exposure_GWASs!S:S,MATCH(Kaitlin!AE154,Exposure_GWASs!C:C,0))</f>
        <v>97</v>
      </c>
      <c r="AY154" s="62"/>
      <c r="AZ154" s="61" t="s">
        <v>11</v>
      </c>
      <c r="BA154" s="62" t="s">
        <v>10</v>
      </c>
      <c r="BB154" s="61" t="s">
        <v>22</v>
      </c>
      <c r="BC154" s="62" t="s">
        <v>79</v>
      </c>
      <c r="BD154" s="62"/>
      <c r="BE154" s="62"/>
      <c r="BF154" s="62"/>
      <c r="BG154" s="62"/>
      <c r="BH154" s="62" t="s">
        <v>3610</v>
      </c>
      <c r="BI154" s="62" t="s">
        <v>1984</v>
      </c>
      <c r="BJ154" s="62" t="s">
        <v>3611</v>
      </c>
      <c r="BK154" s="62" t="s">
        <v>3612</v>
      </c>
      <c r="BL154" s="61" t="s">
        <v>11</v>
      </c>
      <c r="BM154" s="61" t="s">
        <v>11</v>
      </c>
      <c r="BN154" s="62" t="s">
        <v>3613</v>
      </c>
      <c r="BO154" s="62" t="s">
        <v>2549</v>
      </c>
      <c r="BP154" s="62" t="s">
        <v>3614</v>
      </c>
      <c r="BQ154" s="63" t="s">
        <v>1012</v>
      </c>
      <c r="BR154" s="62" t="s">
        <v>3615</v>
      </c>
      <c r="BS154" s="62"/>
      <c r="BT154" s="62" t="s">
        <v>3615</v>
      </c>
      <c r="BU154" s="62" t="s">
        <v>3615</v>
      </c>
      <c r="BV154" s="62" t="s">
        <v>3615</v>
      </c>
      <c r="BW154" s="81">
        <v>0.79972824799999997</v>
      </c>
      <c r="BX154" s="62" t="s">
        <v>1791</v>
      </c>
      <c r="BY154" s="62" t="s">
        <v>10</v>
      </c>
      <c r="BZ154" s="63" t="s">
        <v>3616</v>
      </c>
      <c r="CA154" s="62" t="s">
        <v>11</v>
      </c>
      <c r="CB154" s="62" t="s">
        <v>11</v>
      </c>
      <c r="CC154" s="62" t="s">
        <v>11</v>
      </c>
      <c r="CD154" s="63" t="s">
        <v>3617</v>
      </c>
    </row>
    <row r="155" spans="1:82" ht="13.5" customHeight="1">
      <c r="A155" s="62">
        <v>96</v>
      </c>
      <c r="B155" s="62" t="s">
        <v>282</v>
      </c>
      <c r="C155" s="62" t="s">
        <v>244</v>
      </c>
      <c r="D155" s="63" t="s">
        <v>3596</v>
      </c>
      <c r="E155" s="62">
        <v>2017</v>
      </c>
      <c r="F155" s="62" t="s">
        <v>3597</v>
      </c>
      <c r="G155" s="61" t="s">
        <v>3598</v>
      </c>
      <c r="H155" s="75" t="s">
        <v>3599</v>
      </c>
      <c r="I155" s="61" t="s">
        <v>3600</v>
      </c>
      <c r="J155" s="61" t="s">
        <v>3601</v>
      </c>
      <c r="K155" s="61" t="s">
        <v>3602</v>
      </c>
      <c r="L155" s="63" t="s">
        <v>3603</v>
      </c>
      <c r="M155" s="75" t="s">
        <v>3604</v>
      </c>
      <c r="N155" s="61" t="s">
        <v>12</v>
      </c>
      <c r="O155" s="63" t="s">
        <v>5879</v>
      </c>
      <c r="P155" s="63" t="s">
        <v>3693</v>
      </c>
      <c r="Q155" s="61" t="s">
        <v>5627</v>
      </c>
      <c r="R155" s="61" t="s">
        <v>3606</v>
      </c>
      <c r="S155" s="61" t="s">
        <v>123</v>
      </c>
      <c r="T155" s="61" t="s">
        <v>11</v>
      </c>
      <c r="U155" s="61" t="s">
        <v>140</v>
      </c>
      <c r="V155" s="61">
        <v>2170</v>
      </c>
      <c r="W155" s="61" t="s">
        <v>10</v>
      </c>
      <c r="X155" s="61">
        <v>3743</v>
      </c>
      <c r="Y155" s="61" t="s">
        <v>10</v>
      </c>
      <c r="Z155" s="61" t="s">
        <v>3607</v>
      </c>
      <c r="AA155" s="61" t="s">
        <v>1005</v>
      </c>
      <c r="AB155" s="61" t="s">
        <v>204</v>
      </c>
      <c r="AC155" s="76" t="s">
        <v>127</v>
      </c>
      <c r="AD155" s="76" t="s">
        <v>127</v>
      </c>
      <c r="AE155" s="61" t="s">
        <v>1060</v>
      </c>
      <c r="AF155" s="61" t="s">
        <v>3188</v>
      </c>
      <c r="AG155" s="61" t="s">
        <v>140</v>
      </c>
      <c r="AH155" s="61">
        <v>339224</v>
      </c>
      <c r="AI155" s="77">
        <f>INDEX(Exposure_GWASs!F:F,MATCH(Kaitlin!AE155,Exposure_GWASs!C:C,0))</f>
        <v>339224</v>
      </c>
      <c r="AJ155" s="61" t="s">
        <v>3608</v>
      </c>
      <c r="AK155" s="61" t="s">
        <v>1005</v>
      </c>
      <c r="AL155" s="61" t="s">
        <v>3609</v>
      </c>
      <c r="AM155" s="61" t="s">
        <v>11</v>
      </c>
      <c r="AN155" s="61" t="s">
        <v>11</v>
      </c>
      <c r="AO155" s="61" t="s">
        <v>11</v>
      </c>
      <c r="AP155" s="61" t="s">
        <v>11</v>
      </c>
      <c r="AQ155" s="61" t="s">
        <v>138</v>
      </c>
      <c r="AR155" s="62" t="s">
        <v>11</v>
      </c>
      <c r="AS155" s="61" t="s">
        <v>11</v>
      </c>
      <c r="AT155" s="61" t="s">
        <v>11</v>
      </c>
      <c r="AU155" s="61" t="s">
        <v>10</v>
      </c>
      <c r="AV155" s="61">
        <v>97</v>
      </c>
      <c r="AW155" s="61" t="s">
        <v>10</v>
      </c>
      <c r="AX155" s="62">
        <f>INDEX(Exposure_GWASs!S:S,MATCH(Kaitlin!AE155,Exposure_GWASs!C:C,0))</f>
        <v>97</v>
      </c>
      <c r="AY155" s="62"/>
      <c r="AZ155" s="61" t="s">
        <v>11</v>
      </c>
      <c r="BA155" s="62" t="s">
        <v>10</v>
      </c>
      <c r="BB155" s="61" t="s">
        <v>22</v>
      </c>
      <c r="BC155" s="62" t="s">
        <v>79</v>
      </c>
      <c r="BD155" s="62"/>
      <c r="BE155" s="62"/>
      <c r="BF155" s="62"/>
      <c r="BG155" s="62"/>
      <c r="BH155" s="62" t="s">
        <v>3610</v>
      </c>
      <c r="BI155" s="62" t="s">
        <v>1984</v>
      </c>
      <c r="BJ155" s="62" t="s">
        <v>3611</v>
      </c>
      <c r="BK155" s="62" t="s">
        <v>3612</v>
      </c>
      <c r="BL155" s="61" t="s">
        <v>11</v>
      </c>
      <c r="BM155" s="61" t="s">
        <v>11</v>
      </c>
      <c r="BN155" s="62" t="s">
        <v>3613</v>
      </c>
      <c r="BO155" s="62" t="s">
        <v>2549</v>
      </c>
      <c r="BP155" s="62" t="s">
        <v>3614</v>
      </c>
      <c r="BQ155" s="63" t="s">
        <v>1012</v>
      </c>
      <c r="BR155" s="62" t="s">
        <v>3615</v>
      </c>
      <c r="BS155" s="62"/>
      <c r="BT155" s="62" t="s">
        <v>3615</v>
      </c>
      <c r="BU155" s="62" t="s">
        <v>3615</v>
      </c>
      <c r="BV155" s="62" t="s">
        <v>3615</v>
      </c>
      <c r="BW155" s="81">
        <v>0.81890051600000002</v>
      </c>
      <c r="BX155" s="62" t="s">
        <v>1791</v>
      </c>
      <c r="BY155" s="62" t="s">
        <v>10</v>
      </c>
      <c r="BZ155" s="63" t="s">
        <v>3616</v>
      </c>
      <c r="CA155" s="62" t="s">
        <v>11</v>
      </c>
      <c r="CB155" s="62" t="s">
        <v>11</v>
      </c>
      <c r="CC155" s="62" t="s">
        <v>11</v>
      </c>
      <c r="CD155" s="63" t="s">
        <v>3617</v>
      </c>
    </row>
    <row r="156" spans="1:82" ht="13.5" customHeight="1">
      <c r="A156" s="62">
        <v>96</v>
      </c>
      <c r="B156" s="62" t="s">
        <v>282</v>
      </c>
      <c r="C156" s="62" t="s">
        <v>244</v>
      </c>
      <c r="D156" s="63" t="s">
        <v>3596</v>
      </c>
      <c r="E156" s="62">
        <v>2017</v>
      </c>
      <c r="F156" s="62" t="s">
        <v>3597</v>
      </c>
      <c r="G156" s="61" t="s">
        <v>3598</v>
      </c>
      <c r="H156" s="75" t="s">
        <v>3599</v>
      </c>
      <c r="I156" s="61" t="s">
        <v>3600</v>
      </c>
      <c r="J156" s="61" t="s">
        <v>3601</v>
      </c>
      <c r="K156" s="61" t="s">
        <v>3602</v>
      </c>
      <c r="L156" s="63" t="s">
        <v>3603</v>
      </c>
      <c r="M156" s="75" t="s">
        <v>3604</v>
      </c>
      <c r="N156" s="61" t="s">
        <v>12</v>
      </c>
      <c r="O156" s="63" t="s">
        <v>5879</v>
      </c>
      <c r="P156" s="63" t="s">
        <v>3694</v>
      </c>
      <c r="Q156" s="61" t="s">
        <v>5627</v>
      </c>
      <c r="R156" s="61" t="s">
        <v>3606</v>
      </c>
      <c r="S156" s="61" t="s">
        <v>123</v>
      </c>
      <c r="T156" s="61" t="s">
        <v>11</v>
      </c>
      <c r="U156" s="61" t="s">
        <v>140</v>
      </c>
      <c r="V156" s="61">
        <v>2170</v>
      </c>
      <c r="W156" s="61" t="s">
        <v>10</v>
      </c>
      <c r="X156" s="61">
        <v>3743</v>
      </c>
      <c r="Y156" s="61" t="s">
        <v>10</v>
      </c>
      <c r="Z156" s="61" t="s">
        <v>3607</v>
      </c>
      <c r="AA156" s="61" t="s">
        <v>1005</v>
      </c>
      <c r="AB156" s="61" t="s">
        <v>204</v>
      </c>
      <c r="AC156" s="76" t="s">
        <v>127</v>
      </c>
      <c r="AD156" s="76" t="s">
        <v>127</v>
      </c>
      <c r="AE156" s="61" t="s">
        <v>1060</v>
      </c>
      <c r="AF156" s="61" t="s">
        <v>3188</v>
      </c>
      <c r="AG156" s="61" t="s">
        <v>140</v>
      </c>
      <c r="AH156" s="61">
        <v>339224</v>
      </c>
      <c r="AI156" s="77">
        <f>INDEX(Exposure_GWASs!F:F,MATCH(Kaitlin!AE156,Exposure_GWASs!C:C,0))</f>
        <v>339224</v>
      </c>
      <c r="AJ156" s="61" t="s">
        <v>3608</v>
      </c>
      <c r="AK156" s="61" t="s">
        <v>1005</v>
      </c>
      <c r="AL156" s="61" t="s">
        <v>3609</v>
      </c>
      <c r="AM156" s="61" t="s">
        <v>11</v>
      </c>
      <c r="AN156" s="61" t="s">
        <v>11</v>
      </c>
      <c r="AO156" s="61" t="s">
        <v>11</v>
      </c>
      <c r="AP156" s="61" t="s">
        <v>11</v>
      </c>
      <c r="AQ156" s="61" t="s">
        <v>138</v>
      </c>
      <c r="AR156" s="62" t="s">
        <v>11</v>
      </c>
      <c r="AS156" s="61" t="s">
        <v>11</v>
      </c>
      <c r="AT156" s="61" t="s">
        <v>11</v>
      </c>
      <c r="AU156" s="61" t="s">
        <v>10</v>
      </c>
      <c r="AV156" s="61">
        <v>97</v>
      </c>
      <c r="AW156" s="61" t="s">
        <v>10</v>
      </c>
      <c r="AX156" s="62">
        <f>INDEX(Exposure_GWASs!S:S,MATCH(Kaitlin!AE156,Exposure_GWASs!C:C,0))</f>
        <v>97</v>
      </c>
      <c r="AY156" s="62"/>
      <c r="AZ156" s="61" t="s">
        <v>11</v>
      </c>
      <c r="BA156" s="62" t="s">
        <v>10</v>
      </c>
      <c r="BB156" s="61" t="s">
        <v>22</v>
      </c>
      <c r="BC156" s="62" t="s">
        <v>79</v>
      </c>
      <c r="BD156" s="62"/>
      <c r="BE156" s="62"/>
      <c r="BF156" s="62"/>
      <c r="BG156" s="62"/>
      <c r="BH156" s="62" t="s">
        <v>3610</v>
      </c>
      <c r="BI156" s="62" t="s">
        <v>1984</v>
      </c>
      <c r="BJ156" s="62" t="s">
        <v>3611</v>
      </c>
      <c r="BK156" s="62" t="s">
        <v>3612</v>
      </c>
      <c r="BL156" s="61" t="s">
        <v>11</v>
      </c>
      <c r="BM156" s="61" t="s">
        <v>11</v>
      </c>
      <c r="BN156" s="62" t="s">
        <v>3613</v>
      </c>
      <c r="BO156" s="62" t="s">
        <v>2549</v>
      </c>
      <c r="BP156" s="62" t="s">
        <v>3614</v>
      </c>
      <c r="BQ156" s="63" t="s">
        <v>1012</v>
      </c>
      <c r="BR156" s="62" t="s">
        <v>3615</v>
      </c>
      <c r="BS156" s="62"/>
      <c r="BT156" s="62" t="s">
        <v>3615</v>
      </c>
      <c r="BU156" s="62" t="s">
        <v>3615</v>
      </c>
      <c r="BV156" s="62" t="s">
        <v>3615</v>
      </c>
      <c r="BW156" s="81">
        <v>0.86664939200000002</v>
      </c>
      <c r="BX156" s="62" t="s">
        <v>1791</v>
      </c>
      <c r="BY156" s="62" t="s">
        <v>10</v>
      </c>
      <c r="BZ156" s="63" t="s">
        <v>3616</v>
      </c>
      <c r="CA156" s="62" t="s">
        <v>11</v>
      </c>
      <c r="CB156" s="62" t="s">
        <v>11</v>
      </c>
      <c r="CC156" s="62" t="s">
        <v>11</v>
      </c>
      <c r="CD156" s="63" t="s">
        <v>3617</v>
      </c>
    </row>
    <row r="157" spans="1:82" ht="13.5" customHeight="1">
      <c r="A157" s="62">
        <v>96</v>
      </c>
      <c r="B157" s="62" t="s">
        <v>282</v>
      </c>
      <c r="C157" s="62" t="s">
        <v>244</v>
      </c>
      <c r="D157" s="63" t="s">
        <v>3596</v>
      </c>
      <c r="E157" s="62">
        <v>2017</v>
      </c>
      <c r="F157" s="62" t="s">
        <v>3597</v>
      </c>
      <c r="G157" s="61" t="s">
        <v>3598</v>
      </c>
      <c r="H157" s="75" t="s">
        <v>3599</v>
      </c>
      <c r="I157" s="61" t="s">
        <v>3600</v>
      </c>
      <c r="J157" s="61" t="s">
        <v>3601</v>
      </c>
      <c r="K157" s="61" t="s">
        <v>3602</v>
      </c>
      <c r="L157" s="63" t="s">
        <v>3603</v>
      </c>
      <c r="M157" s="75" t="s">
        <v>3604</v>
      </c>
      <c r="N157" s="61" t="s">
        <v>12</v>
      </c>
      <c r="O157" s="63" t="s">
        <v>5879</v>
      </c>
      <c r="P157" s="63" t="s">
        <v>3695</v>
      </c>
      <c r="Q157" s="61" t="s">
        <v>5627</v>
      </c>
      <c r="R157" s="61" t="s">
        <v>3606</v>
      </c>
      <c r="S157" s="61" t="s">
        <v>123</v>
      </c>
      <c r="T157" s="61" t="s">
        <v>11</v>
      </c>
      <c r="U157" s="61" t="s">
        <v>140</v>
      </c>
      <c r="V157" s="61">
        <v>2170</v>
      </c>
      <c r="W157" s="61" t="s">
        <v>10</v>
      </c>
      <c r="X157" s="61">
        <v>3743</v>
      </c>
      <c r="Y157" s="61" t="s">
        <v>10</v>
      </c>
      <c r="Z157" s="61" t="s">
        <v>3607</v>
      </c>
      <c r="AA157" s="61" t="s">
        <v>1005</v>
      </c>
      <c r="AB157" s="61" t="s">
        <v>204</v>
      </c>
      <c r="AC157" s="76" t="s">
        <v>127</v>
      </c>
      <c r="AD157" s="76" t="s">
        <v>127</v>
      </c>
      <c r="AE157" s="61" t="s">
        <v>1060</v>
      </c>
      <c r="AF157" s="61" t="s">
        <v>3188</v>
      </c>
      <c r="AG157" s="61" t="s">
        <v>140</v>
      </c>
      <c r="AH157" s="61">
        <v>339224</v>
      </c>
      <c r="AI157" s="77">
        <f>INDEX(Exposure_GWASs!F:F,MATCH(Kaitlin!AE157,Exposure_GWASs!C:C,0))</f>
        <v>339224</v>
      </c>
      <c r="AJ157" s="61" t="s">
        <v>3608</v>
      </c>
      <c r="AK157" s="61" t="s">
        <v>1005</v>
      </c>
      <c r="AL157" s="61" t="s">
        <v>3609</v>
      </c>
      <c r="AM157" s="61" t="s">
        <v>11</v>
      </c>
      <c r="AN157" s="61" t="s">
        <v>11</v>
      </c>
      <c r="AO157" s="61" t="s">
        <v>11</v>
      </c>
      <c r="AP157" s="61" t="s">
        <v>11</v>
      </c>
      <c r="AQ157" s="61" t="s">
        <v>138</v>
      </c>
      <c r="AR157" s="62" t="s">
        <v>11</v>
      </c>
      <c r="AS157" s="61" t="s">
        <v>11</v>
      </c>
      <c r="AT157" s="61" t="s">
        <v>11</v>
      </c>
      <c r="AU157" s="61" t="s">
        <v>10</v>
      </c>
      <c r="AV157" s="61">
        <v>97</v>
      </c>
      <c r="AW157" s="61" t="s">
        <v>10</v>
      </c>
      <c r="AX157" s="62">
        <f>INDEX(Exposure_GWASs!S:S,MATCH(Kaitlin!AE157,Exposure_GWASs!C:C,0))</f>
        <v>97</v>
      </c>
      <c r="AY157" s="62"/>
      <c r="AZ157" s="61" t="s">
        <v>11</v>
      </c>
      <c r="BA157" s="62" t="s">
        <v>10</v>
      </c>
      <c r="BB157" s="61" t="s">
        <v>22</v>
      </c>
      <c r="BC157" s="62" t="s">
        <v>79</v>
      </c>
      <c r="BD157" s="62"/>
      <c r="BE157" s="62"/>
      <c r="BF157" s="62"/>
      <c r="BG157" s="62"/>
      <c r="BH157" s="62" t="s">
        <v>3610</v>
      </c>
      <c r="BI157" s="62" t="s">
        <v>1984</v>
      </c>
      <c r="BJ157" s="62" t="s">
        <v>3611</v>
      </c>
      <c r="BK157" s="62" t="s">
        <v>3612</v>
      </c>
      <c r="BL157" s="61" t="s">
        <v>11</v>
      </c>
      <c r="BM157" s="61" t="s">
        <v>11</v>
      </c>
      <c r="BN157" s="62" t="s">
        <v>3613</v>
      </c>
      <c r="BO157" s="62" t="s">
        <v>2549</v>
      </c>
      <c r="BP157" s="62" t="s">
        <v>3614</v>
      </c>
      <c r="BQ157" s="63" t="s">
        <v>1012</v>
      </c>
      <c r="BR157" s="62" t="s">
        <v>3615</v>
      </c>
      <c r="BS157" s="62"/>
      <c r="BT157" s="62" t="s">
        <v>3615</v>
      </c>
      <c r="BU157" s="62" t="s">
        <v>3615</v>
      </c>
      <c r="BV157" s="62" t="s">
        <v>3615</v>
      </c>
      <c r="BW157" s="81">
        <v>0.88520898000000003</v>
      </c>
      <c r="BX157" s="62" t="s">
        <v>1791</v>
      </c>
      <c r="BY157" s="62" t="s">
        <v>10</v>
      </c>
      <c r="BZ157" s="63" t="s">
        <v>3616</v>
      </c>
      <c r="CA157" s="62" t="s">
        <v>11</v>
      </c>
      <c r="CB157" s="62" t="s">
        <v>11</v>
      </c>
      <c r="CC157" s="62" t="s">
        <v>11</v>
      </c>
      <c r="CD157" s="63" t="s">
        <v>3617</v>
      </c>
    </row>
    <row r="158" spans="1:82" ht="13.5" customHeight="1">
      <c r="A158" s="62">
        <v>96</v>
      </c>
      <c r="B158" s="62" t="s">
        <v>282</v>
      </c>
      <c r="C158" s="62" t="s">
        <v>244</v>
      </c>
      <c r="D158" s="63" t="s">
        <v>3596</v>
      </c>
      <c r="E158" s="62">
        <v>2017</v>
      </c>
      <c r="F158" s="62" t="s">
        <v>3597</v>
      </c>
      <c r="G158" s="61" t="s">
        <v>3598</v>
      </c>
      <c r="H158" s="75" t="s">
        <v>3599</v>
      </c>
      <c r="I158" s="61" t="s">
        <v>3600</v>
      </c>
      <c r="J158" s="61" t="s">
        <v>3601</v>
      </c>
      <c r="K158" s="61" t="s">
        <v>3602</v>
      </c>
      <c r="L158" s="63" t="s">
        <v>3603</v>
      </c>
      <c r="M158" s="75" t="s">
        <v>3604</v>
      </c>
      <c r="N158" s="61" t="s">
        <v>12</v>
      </c>
      <c r="O158" s="63" t="s">
        <v>5879</v>
      </c>
      <c r="P158" s="63" t="s">
        <v>3696</v>
      </c>
      <c r="Q158" s="61" t="s">
        <v>5627</v>
      </c>
      <c r="R158" s="61" t="s">
        <v>3606</v>
      </c>
      <c r="S158" s="61" t="s">
        <v>123</v>
      </c>
      <c r="T158" s="61" t="s">
        <v>11</v>
      </c>
      <c r="U158" s="61" t="s">
        <v>140</v>
      </c>
      <c r="V158" s="61">
        <v>2170</v>
      </c>
      <c r="W158" s="61" t="s">
        <v>10</v>
      </c>
      <c r="X158" s="61">
        <v>3743</v>
      </c>
      <c r="Y158" s="61" t="s">
        <v>10</v>
      </c>
      <c r="Z158" s="61" t="s">
        <v>3607</v>
      </c>
      <c r="AA158" s="61" t="s">
        <v>1005</v>
      </c>
      <c r="AB158" s="61" t="s">
        <v>204</v>
      </c>
      <c r="AC158" s="76" t="s">
        <v>127</v>
      </c>
      <c r="AD158" s="76" t="s">
        <v>127</v>
      </c>
      <c r="AE158" s="61" t="s">
        <v>1060</v>
      </c>
      <c r="AF158" s="61" t="s">
        <v>3188</v>
      </c>
      <c r="AG158" s="61" t="s">
        <v>140</v>
      </c>
      <c r="AH158" s="61">
        <v>339224</v>
      </c>
      <c r="AI158" s="77">
        <f>INDEX(Exposure_GWASs!F:F,MATCH(Kaitlin!AE158,Exposure_GWASs!C:C,0))</f>
        <v>339224</v>
      </c>
      <c r="AJ158" s="61" t="s">
        <v>3608</v>
      </c>
      <c r="AK158" s="61" t="s">
        <v>1005</v>
      </c>
      <c r="AL158" s="61" t="s">
        <v>3609</v>
      </c>
      <c r="AM158" s="61" t="s">
        <v>11</v>
      </c>
      <c r="AN158" s="61" t="s">
        <v>11</v>
      </c>
      <c r="AO158" s="61" t="s">
        <v>11</v>
      </c>
      <c r="AP158" s="61" t="s">
        <v>11</v>
      </c>
      <c r="AQ158" s="61" t="s">
        <v>138</v>
      </c>
      <c r="AR158" s="62" t="s">
        <v>11</v>
      </c>
      <c r="AS158" s="61" t="s">
        <v>11</v>
      </c>
      <c r="AT158" s="61" t="s">
        <v>11</v>
      </c>
      <c r="AU158" s="61" t="s">
        <v>10</v>
      </c>
      <c r="AV158" s="61">
        <v>97</v>
      </c>
      <c r="AW158" s="61" t="s">
        <v>10</v>
      </c>
      <c r="AX158" s="62">
        <f>INDEX(Exposure_GWASs!S:S,MATCH(Kaitlin!AE158,Exposure_GWASs!C:C,0))</f>
        <v>97</v>
      </c>
      <c r="AY158" s="62"/>
      <c r="AZ158" s="61" t="s">
        <v>11</v>
      </c>
      <c r="BA158" s="62" t="s">
        <v>10</v>
      </c>
      <c r="BB158" s="61" t="s">
        <v>22</v>
      </c>
      <c r="BC158" s="62" t="s">
        <v>79</v>
      </c>
      <c r="BD158" s="62"/>
      <c r="BE158" s="62"/>
      <c r="BF158" s="62"/>
      <c r="BG158" s="62"/>
      <c r="BH158" s="62" t="s">
        <v>3610</v>
      </c>
      <c r="BI158" s="62" t="s">
        <v>1984</v>
      </c>
      <c r="BJ158" s="62" t="s">
        <v>3611</v>
      </c>
      <c r="BK158" s="62" t="s">
        <v>3612</v>
      </c>
      <c r="BL158" s="61" t="s">
        <v>11</v>
      </c>
      <c r="BM158" s="61" t="s">
        <v>11</v>
      </c>
      <c r="BN158" s="62" t="s">
        <v>3613</v>
      </c>
      <c r="BO158" s="62" t="s">
        <v>2549</v>
      </c>
      <c r="BP158" s="62" t="s">
        <v>3614</v>
      </c>
      <c r="BQ158" s="63" t="s">
        <v>1012</v>
      </c>
      <c r="BR158" s="62" t="s">
        <v>3615</v>
      </c>
      <c r="BS158" s="62"/>
      <c r="BT158" s="62" t="s">
        <v>3615</v>
      </c>
      <c r="BU158" s="62" t="s">
        <v>3615</v>
      </c>
      <c r="BV158" s="62" t="s">
        <v>3615</v>
      </c>
      <c r="BW158" s="81">
        <v>0.91051956599999995</v>
      </c>
      <c r="BX158" s="62" t="s">
        <v>1791</v>
      </c>
      <c r="BY158" s="62" t="s">
        <v>10</v>
      </c>
      <c r="BZ158" s="63" t="s">
        <v>3616</v>
      </c>
      <c r="CA158" s="62" t="s">
        <v>11</v>
      </c>
      <c r="CB158" s="62" t="s">
        <v>11</v>
      </c>
      <c r="CC158" s="62" t="s">
        <v>11</v>
      </c>
      <c r="CD158" s="63" t="s">
        <v>3617</v>
      </c>
    </row>
    <row r="159" spans="1:82" ht="13.5" customHeight="1">
      <c r="A159" s="62">
        <v>96</v>
      </c>
      <c r="B159" s="62" t="s">
        <v>282</v>
      </c>
      <c r="C159" s="62" t="s">
        <v>244</v>
      </c>
      <c r="D159" s="63" t="s">
        <v>3596</v>
      </c>
      <c r="E159" s="62">
        <v>2017</v>
      </c>
      <c r="F159" s="62" t="s">
        <v>3597</v>
      </c>
      <c r="G159" s="61" t="s">
        <v>3598</v>
      </c>
      <c r="H159" s="75" t="s">
        <v>3599</v>
      </c>
      <c r="I159" s="61" t="s">
        <v>3600</v>
      </c>
      <c r="J159" s="61" t="s">
        <v>3601</v>
      </c>
      <c r="K159" s="61" t="s">
        <v>3602</v>
      </c>
      <c r="L159" s="63" t="s">
        <v>3603</v>
      </c>
      <c r="M159" s="75" t="s">
        <v>3604</v>
      </c>
      <c r="N159" s="61" t="s">
        <v>12</v>
      </c>
      <c r="O159" s="63" t="s">
        <v>5879</v>
      </c>
      <c r="P159" s="63" t="s">
        <v>3697</v>
      </c>
      <c r="Q159" s="61" t="s">
        <v>5627</v>
      </c>
      <c r="R159" s="61" t="s">
        <v>3606</v>
      </c>
      <c r="S159" s="61" t="s">
        <v>123</v>
      </c>
      <c r="T159" s="61" t="s">
        <v>11</v>
      </c>
      <c r="U159" s="61" t="s">
        <v>140</v>
      </c>
      <c r="V159" s="61">
        <v>2170</v>
      </c>
      <c r="W159" s="61" t="s">
        <v>10</v>
      </c>
      <c r="X159" s="61">
        <v>3743</v>
      </c>
      <c r="Y159" s="61" t="s">
        <v>10</v>
      </c>
      <c r="Z159" s="61" t="s">
        <v>3607</v>
      </c>
      <c r="AA159" s="61" t="s">
        <v>1005</v>
      </c>
      <c r="AB159" s="61" t="s">
        <v>204</v>
      </c>
      <c r="AC159" s="76" t="s">
        <v>127</v>
      </c>
      <c r="AD159" s="76" t="s">
        <v>127</v>
      </c>
      <c r="AE159" s="61" t="s">
        <v>1060</v>
      </c>
      <c r="AF159" s="61" t="s">
        <v>3188</v>
      </c>
      <c r="AG159" s="61" t="s">
        <v>140</v>
      </c>
      <c r="AH159" s="61">
        <v>339224</v>
      </c>
      <c r="AI159" s="77">
        <f>INDEX(Exposure_GWASs!F:F,MATCH(Kaitlin!AE159,Exposure_GWASs!C:C,0))</f>
        <v>339224</v>
      </c>
      <c r="AJ159" s="61" t="s">
        <v>3608</v>
      </c>
      <c r="AK159" s="61" t="s">
        <v>1005</v>
      </c>
      <c r="AL159" s="61" t="s">
        <v>3609</v>
      </c>
      <c r="AM159" s="61" t="s">
        <v>11</v>
      </c>
      <c r="AN159" s="61" t="s">
        <v>11</v>
      </c>
      <c r="AO159" s="61" t="s">
        <v>11</v>
      </c>
      <c r="AP159" s="61" t="s">
        <v>11</v>
      </c>
      <c r="AQ159" s="61" t="s">
        <v>138</v>
      </c>
      <c r="AR159" s="62" t="s">
        <v>11</v>
      </c>
      <c r="AS159" s="61" t="s">
        <v>11</v>
      </c>
      <c r="AT159" s="61" t="s">
        <v>11</v>
      </c>
      <c r="AU159" s="61" t="s">
        <v>10</v>
      </c>
      <c r="AV159" s="61">
        <v>97</v>
      </c>
      <c r="AW159" s="61" t="s">
        <v>10</v>
      </c>
      <c r="AX159" s="62">
        <f>INDEX(Exposure_GWASs!S:S,MATCH(Kaitlin!AE159,Exposure_GWASs!C:C,0))</f>
        <v>97</v>
      </c>
      <c r="AY159" s="62"/>
      <c r="AZ159" s="61" t="s">
        <v>11</v>
      </c>
      <c r="BA159" s="62" t="s">
        <v>10</v>
      </c>
      <c r="BB159" s="61" t="s">
        <v>22</v>
      </c>
      <c r="BC159" s="62" t="s">
        <v>79</v>
      </c>
      <c r="BD159" s="62"/>
      <c r="BE159" s="62"/>
      <c r="BF159" s="62"/>
      <c r="BG159" s="62"/>
      <c r="BH159" s="62" t="s">
        <v>3610</v>
      </c>
      <c r="BI159" s="62" t="s">
        <v>1984</v>
      </c>
      <c r="BJ159" s="62" t="s">
        <v>3611</v>
      </c>
      <c r="BK159" s="62" t="s">
        <v>3612</v>
      </c>
      <c r="BL159" s="61" t="s">
        <v>11</v>
      </c>
      <c r="BM159" s="61" t="s">
        <v>11</v>
      </c>
      <c r="BN159" s="62" t="s">
        <v>3613</v>
      </c>
      <c r="BO159" s="62" t="s">
        <v>2549</v>
      </c>
      <c r="BP159" s="62" t="s">
        <v>3614</v>
      </c>
      <c r="BQ159" s="63" t="s">
        <v>1012</v>
      </c>
      <c r="BR159" s="62" t="s">
        <v>3615</v>
      </c>
      <c r="BS159" s="62"/>
      <c r="BT159" s="62" t="s">
        <v>3615</v>
      </c>
      <c r="BU159" s="62" t="s">
        <v>3615</v>
      </c>
      <c r="BV159" s="62" t="s">
        <v>3615</v>
      </c>
      <c r="BW159" s="81">
        <v>0.95065873999999995</v>
      </c>
      <c r="BX159" s="62" t="s">
        <v>1791</v>
      </c>
      <c r="BY159" s="62" t="s">
        <v>10</v>
      </c>
      <c r="BZ159" s="63" t="s">
        <v>3616</v>
      </c>
      <c r="CA159" s="62" t="s">
        <v>11</v>
      </c>
      <c r="CB159" s="62" t="s">
        <v>11</v>
      </c>
      <c r="CC159" s="62" t="s">
        <v>11</v>
      </c>
      <c r="CD159" s="63" t="s">
        <v>3617</v>
      </c>
    </row>
    <row r="160" spans="1:82" ht="13.5" customHeight="1">
      <c r="A160" s="62">
        <v>96</v>
      </c>
      <c r="B160" s="62" t="s">
        <v>282</v>
      </c>
      <c r="C160" s="62" t="s">
        <v>244</v>
      </c>
      <c r="D160" s="63" t="s">
        <v>3596</v>
      </c>
      <c r="E160" s="62">
        <v>2017</v>
      </c>
      <c r="F160" s="62" t="s">
        <v>3597</v>
      </c>
      <c r="G160" s="61" t="s">
        <v>3598</v>
      </c>
      <c r="H160" s="75" t="s">
        <v>3599</v>
      </c>
      <c r="I160" s="61" t="s">
        <v>3600</v>
      </c>
      <c r="J160" s="61" t="s">
        <v>3601</v>
      </c>
      <c r="K160" s="61" t="s">
        <v>3602</v>
      </c>
      <c r="L160" s="63" t="s">
        <v>3603</v>
      </c>
      <c r="M160" s="75" t="s">
        <v>3604</v>
      </c>
      <c r="N160" s="61" t="s">
        <v>12</v>
      </c>
      <c r="O160" s="63" t="s">
        <v>5879</v>
      </c>
      <c r="P160" s="63" t="s">
        <v>3698</v>
      </c>
      <c r="Q160" s="61" t="s">
        <v>5627</v>
      </c>
      <c r="R160" s="61" t="s">
        <v>3606</v>
      </c>
      <c r="S160" s="61" t="s">
        <v>123</v>
      </c>
      <c r="T160" s="61" t="s">
        <v>11</v>
      </c>
      <c r="U160" s="61" t="s">
        <v>140</v>
      </c>
      <c r="V160" s="61">
        <v>2170</v>
      </c>
      <c r="W160" s="61" t="s">
        <v>10</v>
      </c>
      <c r="X160" s="61">
        <v>3743</v>
      </c>
      <c r="Y160" s="61" t="s">
        <v>10</v>
      </c>
      <c r="Z160" s="61" t="s">
        <v>3607</v>
      </c>
      <c r="AA160" s="61" t="s">
        <v>1005</v>
      </c>
      <c r="AB160" s="61" t="s">
        <v>204</v>
      </c>
      <c r="AC160" s="76" t="s">
        <v>127</v>
      </c>
      <c r="AD160" s="76" t="s">
        <v>127</v>
      </c>
      <c r="AE160" s="61" t="s">
        <v>1060</v>
      </c>
      <c r="AF160" s="61" t="s">
        <v>3188</v>
      </c>
      <c r="AG160" s="61" t="s">
        <v>140</v>
      </c>
      <c r="AH160" s="61">
        <v>339224</v>
      </c>
      <c r="AI160" s="77">
        <f>INDEX(Exposure_GWASs!F:F,MATCH(Kaitlin!AE160,Exposure_GWASs!C:C,0))</f>
        <v>339224</v>
      </c>
      <c r="AJ160" s="61" t="s">
        <v>3608</v>
      </c>
      <c r="AK160" s="61" t="s">
        <v>1005</v>
      </c>
      <c r="AL160" s="61" t="s">
        <v>3609</v>
      </c>
      <c r="AM160" s="61" t="s">
        <v>11</v>
      </c>
      <c r="AN160" s="61" t="s">
        <v>11</v>
      </c>
      <c r="AO160" s="61" t="s">
        <v>11</v>
      </c>
      <c r="AP160" s="61" t="s">
        <v>11</v>
      </c>
      <c r="AQ160" s="61" t="s">
        <v>138</v>
      </c>
      <c r="AR160" s="62" t="s">
        <v>11</v>
      </c>
      <c r="AS160" s="61" t="s">
        <v>11</v>
      </c>
      <c r="AT160" s="61" t="s">
        <v>11</v>
      </c>
      <c r="AU160" s="61" t="s">
        <v>10</v>
      </c>
      <c r="AV160" s="61">
        <v>97</v>
      </c>
      <c r="AW160" s="61" t="s">
        <v>10</v>
      </c>
      <c r="AX160" s="62">
        <f>INDEX(Exposure_GWASs!S:S,MATCH(Kaitlin!AE160,Exposure_GWASs!C:C,0))</f>
        <v>97</v>
      </c>
      <c r="AY160" s="62"/>
      <c r="AZ160" s="61" t="s">
        <v>11</v>
      </c>
      <c r="BA160" s="62" t="s">
        <v>10</v>
      </c>
      <c r="BB160" s="61" t="s">
        <v>22</v>
      </c>
      <c r="BC160" s="62" t="s">
        <v>79</v>
      </c>
      <c r="BD160" s="62"/>
      <c r="BE160" s="62"/>
      <c r="BF160" s="62"/>
      <c r="BG160" s="62"/>
      <c r="BH160" s="62" t="s">
        <v>3610</v>
      </c>
      <c r="BI160" s="62" t="s">
        <v>1984</v>
      </c>
      <c r="BJ160" s="62" t="s">
        <v>3611</v>
      </c>
      <c r="BK160" s="62" t="s">
        <v>3612</v>
      </c>
      <c r="BL160" s="61" t="s">
        <v>11</v>
      </c>
      <c r="BM160" s="61" t="s">
        <v>11</v>
      </c>
      <c r="BN160" s="62" t="s">
        <v>3613</v>
      </c>
      <c r="BO160" s="62" t="s">
        <v>2549</v>
      </c>
      <c r="BP160" s="62" t="s">
        <v>3614</v>
      </c>
      <c r="BQ160" s="63" t="s">
        <v>1012</v>
      </c>
      <c r="BR160" s="62" t="s">
        <v>3615</v>
      </c>
      <c r="BS160" s="62"/>
      <c r="BT160" s="62" t="s">
        <v>3615</v>
      </c>
      <c r="BU160" s="62" t="s">
        <v>3615</v>
      </c>
      <c r="BV160" s="62" t="s">
        <v>3615</v>
      </c>
      <c r="BW160" s="81">
        <v>0.97264925700000004</v>
      </c>
      <c r="BX160" s="62" t="s">
        <v>1791</v>
      </c>
      <c r="BY160" s="62" t="s">
        <v>10</v>
      </c>
      <c r="BZ160" s="63" t="s">
        <v>3616</v>
      </c>
      <c r="CA160" s="62" t="s">
        <v>11</v>
      </c>
      <c r="CB160" s="62" t="s">
        <v>11</v>
      </c>
      <c r="CC160" s="62" t="s">
        <v>11</v>
      </c>
      <c r="CD160" s="63" t="s">
        <v>3617</v>
      </c>
    </row>
    <row r="161" spans="1:82" ht="13.5" customHeight="1">
      <c r="A161" s="62">
        <v>96</v>
      </c>
      <c r="B161" s="62" t="s">
        <v>282</v>
      </c>
      <c r="C161" s="62" t="s">
        <v>244</v>
      </c>
      <c r="D161" s="63" t="s">
        <v>3596</v>
      </c>
      <c r="E161" s="62">
        <v>2017</v>
      </c>
      <c r="F161" s="62" t="s">
        <v>3597</v>
      </c>
      <c r="G161" s="61" t="s">
        <v>3598</v>
      </c>
      <c r="H161" s="75" t="s">
        <v>3599</v>
      </c>
      <c r="I161" s="61" t="s">
        <v>3600</v>
      </c>
      <c r="J161" s="61" t="s">
        <v>3601</v>
      </c>
      <c r="K161" s="61" t="s">
        <v>3602</v>
      </c>
      <c r="L161" s="63" t="s">
        <v>3603</v>
      </c>
      <c r="M161" s="75" t="s">
        <v>3604</v>
      </c>
      <c r="N161" s="61" t="s">
        <v>12</v>
      </c>
      <c r="O161" s="63" t="s">
        <v>5879</v>
      </c>
      <c r="P161" s="63" t="s">
        <v>3699</v>
      </c>
      <c r="Q161" s="61" t="s">
        <v>5627</v>
      </c>
      <c r="R161" s="61" t="s">
        <v>3606</v>
      </c>
      <c r="S161" s="61" t="s">
        <v>123</v>
      </c>
      <c r="T161" s="61" t="s">
        <v>11</v>
      </c>
      <c r="U161" s="61" t="s">
        <v>140</v>
      </c>
      <c r="V161" s="61">
        <v>2170</v>
      </c>
      <c r="W161" s="61" t="s">
        <v>10</v>
      </c>
      <c r="X161" s="61">
        <v>3743</v>
      </c>
      <c r="Y161" s="61" t="s">
        <v>10</v>
      </c>
      <c r="Z161" s="61" t="s">
        <v>3607</v>
      </c>
      <c r="AA161" s="61" t="s">
        <v>1005</v>
      </c>
      <c r="AB161" s="61" t="s">
        <v>204</v>
      </c>
      <c r="AC161" s="76" t="s">
        <v>127</v>
      </c>
      <c r="AD161" s="76" t="s">
        <v>127</v>
      </c>
      <c r="AE161" s="61" t="s">
        <v>1060</v>
      </c>
      <c r="AF161" s="61" t="s">
        <v>3188</v>
      </c>
      <c r="AG161" s="61" t="s">
        <v>140</v>
      </c>
      <c r="AH161" s="61">
        <v>339224</v>
      </c>
      <c r="AI161" s="77">
        <f>INDEX(Exposure_GWASs!F:F,MATCH(Kaitlin!AE161,Exposure_GWASs!C:C,0))</f>
        <v>339224</v>
      </c>
      <c r="AJ161" s="61" t="s">
        <v>3608</v>
      </c>
      <c r="AK161" s="61" t="s">
        <v>1005</v>
      </c>
      <c r="AL161" s="61" t="s">
        <v>3609</v>
      </c>
      <c r="AM161" s="61" t="s">
        <v>11</v>
      </c>
      <c r="AN161" s="61" t="s">
        <v>11</v>
      </c>
      <c r="AO161" s="61" t="s">
        <v>11</v>
      </c>
      <c r="AP161" s="61" t="s">
        <v>11</v>
      </c>
      <c r="AQ161" s="61" t="s">
        <v>138</v>
      </c>
      <c r="AR161" s="62" t="s">
        <v>11</v>
      </c>
      <c r="AS161" s="61" t="s">
        <v>11</v>
      </c>
      <c r="AT161" s="62" t="s">
        <v>11</v>
      </c>
      <c r="AU161" s="61" t="s">
        <v>10</v>
      </c>
      <c r="AV161" s="61">
        <v>97</v>
      </c>
      <c r="AW161" s="61" t="s">
        <v>10</v>
      </c>
      <c r="AX161" s="62">
        <f>INDEX(Exposure_GWASs!S:S,MATCH(Kaitlin!AE161,Exposure_GWASs!C:C,0))</f>
        <v>97</v>
      </c>
      <c r="AY161" s="62"/>
      <c r="AZ161" s="61" t="s">
        <v>11</v>
      </c>
      <c r="BA161" s="62" t="s">
        <v>10</v>
      </c>
      <c r="BB161" s="61" t="s">
        <v>22</v>
      </c>
      <c r="BC161" s="62"/>
      <c r="BD161" s="62"/>
      <c r="BE161" s="62"/>
      <c r="BF161" s="62"/>
      <c r="BG161" s="62"/>
      <c r="BH161" s="62" t="s">
        <v>3610</v>
      </c>
      <c r="BI161" s="62" t="s">
        <v>1984</v>
      </c>
      <c r="BJ161" s="62" t="s">
        <v>3611</v>
      </c>
      <c r="BK161" s="62" t="s">
        <v>3612</v>
      </c>
      <c r="BL161" s="61" t="s">
        <v>11</v>
      </c>
      <c r="BM161" s="61" t="s">
        <v>11</v>
      </c>
      <c r="BN161" s="62" t="s">
        <v>3613</v>
      </c>
      <c r="BO161" s="62" t="s">
        <v>2549</v>
      </c>
      <c r="BP161" s="62" t="s">
        <v>3614</v>
      </c>
      <c r="BQ161" s="63" t="s">
        <v>1012</v>
      </c>
      <c r="BR161" s="62" t="s">
        <v>3615</v>
      </c>
      <c r="BS161" s="62"/>
      <c r="BT161" s="62" t="s">
        <v>3615</v>
      </c>
      <c r="BU161" s="62" t="s">
        <v>3615</v>
      </c>
      <c r="BV161" s="62" t="s">
        <v>3615</v>
      </c>
      <c r="BW161" s="81">
        <v>0.97434208200000005</v>
      </c>
      <c r="BX161" s="62" t="s">
        <v>1791</v>
      </c>
      <c r="BY161" s="62" t="s">
        <v>10</v>
      </c>
      <c r="BZ161" s="63" t="s">
        <v>3616</v>
      </c>
      <c r="CA161" s="62" t="s">
        <v>11</v>
      </c>
      <c r="CB161" s="62" t="s">
        <v>11</v>
      </c>
      <c r="CC161" s="62" t="s">
        <v>11</v>
      </c>
      <c r="CD161" s="63" t="s">
        <v>3617</v>
      </c>
    </row>
    <row r="162" spans="1:82" ht="13.5" customHeight="1">
      <c r="A162" s="62">
        <v>97</v>
      </c>
      <c r="B162" s="62" t="s">
        <v>282</v>
      </c>
      <c r="C162" s="62" t="s">
        <v>244</v>
      </c>
      <c r="D162" s="82" t="s">
        <v>3700</v>
      </c>
      <c r="E162" s="62">
        <v>2015</v>
      </c>
      <c r="F162" s="62" t="s">
        <v>1104</v>
      </c>
      <c r="G162" s="61" t="s">
        <v>3701</v>
      </c>
      <c r="H162" s="75" t="s">
        <v>3702</v>
      </c>
      <c r="I162" s="61" t="s">
        <v>3703</v>
      </c>
      <c r="J162" s="61" t="s">
        <v>3704</v>
      </c>
      <c r="K162" s="61" t="s">
        <v>3705</v>
      </c>
      <c r="L162" s="63" t="s">
        <v>3706</v>
      </c>
      <c r="M162" s="75" t="s">
        <v>3707</v>
      </c>
      <c r="N162" s="61" t="s">
        <v>44</v>
      </c>
      <c r="O162" s="63" t="s">
        <v>5880</v>
      </c>
      <c r="P162" s="63" t="s">
        <v>5880</v>
      </c>
      <c r="Q162" s="61" t="s">
        <v>5600</v>
      </c>
      <c r="R162" s="61" t="s">
        <v>3708</v>
      </c>
      <c r="S162" s="61" t="s">
        <v>123</v>
      </c>
      <c r="T162" s="61" t="s">
        <v>3709</v>
      </c>
      <c r="U162" s="61" t="s">
        <v>140</v>
      </c>
      <c r="V162" s="61">
        <v>3381</v>
      </c>
      <c r="W162" s="61" t="s">
        <v>10</v>
      </c>
      <c r="X162" s="61">
        <f>V162</f>
        <v>3381</v>
      </c>
      <c r="Y162" s="61" t="s">
        <v>10</v>
      </c>
      <c r="Z162" s="61" t="s">
        <v>10</v>
      </c>
      <c r="AA162" s="61" t="s">
        <v>1005</v>
      </c>
      <c r="AB162" s="61" t="s">
        <v>204</v>
      </c>
      <c r="AC162" s="76" t="s">
        <v>127</v>
      </c>
      <c r="AD162" s="76" t="s">
        <v>127</v>
      </c>
      <c r="AE162" s="61" t="s">
        <v>1224</v>
      </c>
      <c r="AF162" s="61" t="s">
        <v>3710</v>
      </c>
      <c r="AG162" s="61" t="s">
        <v>140</v>
      </c>
      <c r="AH162" s="61" t="s">
        <v>11</v>
      </c>
      <c r="AI162" s="77">
        <f>INDEX(Exposure_GWASs!F:F,MATCH(Kaitlin!AE162,Exposure_GWASs!C:C,0))</f>
        <v>249796</v>
      </c>
      <c r="AJ162" s="61" t="s">
        <v>11</v>
      </c>
      <c r="AK162" s="61" t="s">
        <v>1005</v>
      </c>
      <c r="AL162" s="61" t="s">
        <v>204</v>
      </c>
      <c r="AM162" s="61" t="s">
        <v>3711</v>
      </c>
      <c r="AN162" s="61" t="s">
        <v>11</v>
      </c>
      <c r="AO162" s="61" t="s">
        <v>11</v>
      </c>
      <c r="AP162" s="61" t="s">
        <v>11</v>
      </c>
      <c r="AQ162" s="61" t="s">
        <v>138</v>
      </c>
      <c r="AR162" s="62" t="s">
        <v>11</v>
      </c>
      <c r="AS162" s="62" t="s">
        <v>11</v>
      </c>
      <c r="AT162" s="62" t="s">
        <v>11</v>
      </c>
      <c r="AU162" s="61" t="s">
        <v>10</v>
      </c>
      <c r="AV162" s="61" t="s">
        <v>10</v>
      </c>
      <c r="AW162" s="61">
        <v>32</v>
      </c>
      <c r="AX162" s="62">
        <f>INDEX(Exposure_GWASs!S:S,MATCH(Kaitlin!AE162,Exposure_GWASs!C:C,0))</f>
        <v>32</v>
      </c>
      <c r="AZ162" s="61" t="s">
        <v>11</v>
      </c>
      <c r="BA162" s="62" t="s">
        <v>10</v>
      </c>
      <c r="BB162" s="61" t="s">
        <v>22</v>
      </c>
      <c r="BC162" s="62"/>
      <c r="BD162" s="62"/>
      <c r="BE162" s="62"/>
      <c r="BF162" s="62"/>
      <c r="BG162" s="62"/>
      <c r="BI162" s="81" t="s">
        <v>11</v>
      </c>
      <c r="BJ162" s="62" t="s">
        <v>3712</v>
      </c>
      <c r="BK162" s="62" t="s">
        <v>3508</v>
      </c>
      <c r="BL162" s="61" t="s">
        <v>11</v>
      </c>
      <c r="BM162" s="61" t="s">
        <v>11</v>
      </c>
      <c r="BN162" s="62" t="s">
        <v>3613</v>
      </c>
      <c r="BO162" s="62" t="s">
        <v>3713</v>
      </c>
      <c r="BP162" s="62" t="s">
        <v>3714</v>
      </c>
      <c r="BQ162" s="63" t="s">
        <v>1012</v>
      </c>
      <c r="BR162" s="81">
        <v>0.92200000000000004</v>
      </c>
      <c r="BT162" s="81">
        <v>95</v>
      </c>
      <c r="BU162" s="81">
        <v>0.77</v>
      </c>
      <c r="BV162" s="81">
        <v>1.07</v>
      </c>
      <c r="BW162" s="62" t="s">
        <v>1442</v>
      </c>
      <c r="BX162" s="62" t="s">
        <v>3715</v>
      </c>
      <c r="BY162" s="62" t="s">
        <v>10</v>
      </c>
      <c r="BZ162" s="82" t="s">
        <v>3716</v>
      </c>
      <c r="CA162" s="81" t="s">
        <v>3717</v>
      </c>
      <c r="CB162" s="62" t="s">
        <v>3718</v>
      </c>
      <c r="CC162" s="81" t="s">
        <v>3719</v>
      </c>
      <c r="CD162" s="82" t="s">
        <v>3720</v>
      </c>
    </row>
    <row r="163" spans="1:82" ht="13.5" customHeight="1">
      <c r="A163" s="62">
        <v>97</v>
      </c>
      <c r="B163" s="62" t="s">
        <v>282</v>
      </c>
      <c r="C163" s="62" t="s">
        <v>244</v>
      </c>
      <c r="D163" s="82" t="s">
        <v>3700</v>
      </c>
      <c r="E163" s="62">
        <v>2015</v>
      </c>
      <c r="F163" s="62" t="s">
        <v>1104</v>
      </c>
      <c r="G163" s="61" t="s">
        <v>3701</v>
      </c>
      <c r="H163" s="75" t="s">
        <v>3702</v>
      </c>
      <c r="I163" s="61" t="s">
        <v>3703</v>
      </c>
      <c r="J163" s="61" t="s">
        <v>3704</v>
      </c>
      <c r="K163" s="61" t="s">
        <v>3705</v>
      </c>
      <c r="L163" s="63" t="s">
        <v>3706</v>
      </c>
      <c r="M163" s="75" t="s">
        <v>3707</v>
      </c>
      <c r="N163" s="61" t="s">
        <v>44</v>
      </c>
      <c r="O163" s="63" t="s">
        <v>2881</v>
      </c>
      <c r="P163" s="63" t="s">
        <v>2881</v>
      </c>
      <c r="Q163" s="61" t="s">
        <v>5600</v>
      </c>
      <c r="R163" s="61" t="s">
        <v>3708</v>
      </c>
      <c r="S163" s="61" t="s">
        <v>123</v>
      </c>
      <c r="T163" s="61" t="s">
        <v>3709</v>
      </c>
      <c r="U163" s="61" t="s">
        <v>140</v>
      </c>
      <c r="V163" s="61">
        <v>3382</v>
      </c>
      <c r="W163" s="61" t="s">
        <v>10</v>
      </c>
      <c r="X163" s="61">
        <f t="shared" ref="X163:X182" si="1">V163</f>
        <v>3382</v>
      </c>
      <c r="Y163" s="61" t="s">
        <v>10</v>
      </c>
      <c r="Z163" s="61" t="s">
        <v>10</v>
      </c>
      <c r="AA163" s="61" t="s">
        <v>1005</v>
      </c>
      <c r="AB163" s="61" t="s">
        <v>204</v>
      </c>
      <c r="AC163" s="76" t="s">
        <v>127</v>
      </c>
      <c r="AD163" s="76" t="s">
        <v>127</v>
      </c>
      <c r="AE163" s="61" t="s">
        <v>1224</v>
      </c>
      <c r="AF163" s="61" t="s">
        <v>3710</v>
      </c>
      <c r="AG163" s="61" t="s">
        <v>140</v>
      </c>
      <c r="AH163" s="61" t="s">
        <v>575</v>
      </c>
      <c r="AI163" s="77">
        <f>INDEX(Exposure_GWASs!F:F,MATCH(Kaitlin!AE163,Exposure_GWASs!C:C,0))</f>
        <v>249796</v>
      </c>
      <c r="AJ163" s="61" t="s">
        <v>11</v>
      </c>
      <c r="AK163" s="61" t="s">
        <v>1005</v>
      </c>
      <c r="AL163" s="61" t="s">
        <v>204</v>
      </c>
      <c r="AM163" s="61" t="s">
        <v>3711</v>
      </c>
      <c r="AN163" s="61" t="s">
        <v>11</v>
      </c>
      <c r="AO163" s="61" t="s">
        <v>11</v>
      </c>
      <c r="AP163" s="61" t="s">
        <v>11</v>
      </c>
      <c r="AQ163" s="61" t="s">
        <v>138</v>
      </c>
      <c r="AR163" s="62" t="s">
        <v>11</v>
      </c>
      <c r="AS163" s="62" t="s">
        <v>11</v>
      </c>
      <c r="AT163" s="62" t="s">
        <v>11</v>
      </c>
      <c r="AU163" s="61" t="s">
        <v>10</v>
      </c>
      <c r="AV163" s="61" t="s">
        <v>10</v>
      </c>
      <c r="AW163" s="61">
        <v>32</v>
      </c>
      <c r="AX163" s="62">
        <f>INDEX(Exposure_GWASs!S:S,MATCH(Kaitlin!AE163,Exposure_GWASs!C:C,0))</f>
        <v>32</v>
      </c>
      <c r="AZ163" s="61" t="s">
        <v>11</v>
      </c>
      <c r="BA163" s="62" t="s">
        <v>10</v>
      </c>
      <c r="BB163" s="61" t="s">
        <v>22</v>
      </c>
      <c r="BC163" s="62"/>
      <c r="BD163" s="62"/>
      <c r="BE163" s="62"/>
      <c r="BF163" s="62"/>
      <c r="BG163" s="62"/>
      <c r="BI163" s="81" t="s">
        <v>11</v>
      </c>
      <c r="BJ163" s="62" t="s">
        <v>3712</v>
      </c>
      <c r="BK163" s="62" t="s">
        <v>3508</v>
      </c>
      <c r="BL163" s="61" t="s">
        <v>11</v>
      </c>
      <c r="BM163" s="61" t="s">
        <v>11</v>
      </c>
      <c r="BN163" s="62" t="s">
        <v>3613</v>
      </c>
      <c r="BO163" s="62" t="s">
        <v>3713</v>
      </c>
      <c r="BP163" s="62" t="s">
        <v>3714</v>
      </c>
      <c r="BQ163" s="63" t="s">
        <v>1012</v>
      </c>
      <c r="BR163" s="81">
        <v>0.432</v>
      </c>
      <c r="BT163" s="81">
        <v>95</v>
      </c>
      <c r="BU163" s="81">
        <v>0.25</v>
      </c>
      <c r="BV163" s="81">
        <v>0.62</v>
      </c>
      <c r="BW163" s="62" t="s">
        <v>1442</v>
      </c>
      <c r="BX163" s="62" t="s">
        <v>3715</v>
      </c>
      <c r="BY163" s="62" t="s">
        <v>10</v>
      </c>
      <c r="BZ163" s="82" t="s">
        <v>3716</v>
      </c>
      <c r="CA163" s="81" t="s">
        <v>3717</v>
      </c>
      <c r="CB163" s="62" t="s">
        <v>3718</v>
      </c>
      <c r="CC163" s="81" t="s">
        <v>3719</v>
      </c>
      <c r="CD163" s="82" t="s">
        <v>3720</v>
      </c>
    </row>
    <row r="164" spans="1:82" ht="13.5" customHeight="1">
      <c r="A164" s="62">
        <v>97</v>
      </c>
      <c r="B164" s="62" t="s">
        <v>282</v>
      </c>
      <c r="C164" s="62" t="s">
        <v>244</v>
      </c>
      <c r="D164" s="82" t="s">
        <v>3700</v>
      </c>
      <c r="E164" s="62">
        <v>2015</v>
      </c>
      <c r="F164" s="62" t="s">
        <v>1104</v>
      </c>
      <c r="G164" s="61" t="s">
        <v>3701</v>
      </c>
      <c r="H164" s="75" t="s">
        <v>3702</v>
      </c>
      <c r="I164" s="61" t="s">
        <v>3703</v>
      </c>
      <c r="J164" s="61" t="s">
        <v>3704</v>
      </c>
      <c r="K164" s="61" t="s">
        <v>3705</v>
      </c>
      <c r="L164" s="63" t="s">
        <v>3706</v>
      </c>
      <c r="M164" s="75" t="s">
        <v>3707</v>
      </c>
      <c r="N164" s="61" t="s">
        <v>44</v>
      </c>
      <c r="O164" s="63" t="s">
        <v>5781</v>
      </c>
      <c r="P164" s="61" t="s">
        <v>5881</v>
      </c>
      <c r="Q164" s="61" t="s">
        <v>5605</v>
      </c>
      <c r="R164" s="61" t="s">
        <v>3708</v>
      </c>
      <c r="S164" s="61" t="s">
        <v>123</v>
      </c>
      <c r="T164" s="61" t="s">
        <v>3709</v>
      </c>
      <c r="U164" s="61" t="s">
        <v>140</v>
      </c>
      <c r="V164" s="61">
        <v>2186</v>
      </c>
      <c r="W164" s="61" t="s">
        <v>10</v>
      </c>
      <c r="X164" s="61">
        <f t="shared" si="1"/>
        <v>2186</v>
      </c>
      <c r="Y164" s="61" t="s">
        <v>10</v>
      </c>
      <c r="Z164" s="61" t="s">
        <v>10</v>
      </c>
      <c r="AA164" s="61" t="s">
        <v>1005</v>
      </c>
      <c r="AB164" s="61" t="s">
        <v>204</v>
      </c>
      <c r="AC164" s="76" t="s">
        <v>127</v>
      </c>
      <c r="AD164" s="76" t="s">
        <v>127</v>
      </c>
      <c r="AE164" s="61" t="s">
        <v>1224</v>
      </c>
      <c r="AF164" s="61" t="s">
        <v>3710</v>
      </c>
      <c r="AG164" s="61" t="s">
        <v>140</v>
      </c>
      <c r="AH164" s="61" t="s">
        <v>575</v>
      </c>
      <c r="AI164" s="77">
        <f>INDEX(Exposure_GWASs!F:F,MATCH(Kaitlin!AE164,Exposure_GWASs!C:C,0))</f>
        <v>249796</v>
      </c>
      <c r="AJ164" s="61" t="s">
        <v>11</v>
      </c>
      <c r="AK164" s="61" t="s">
        <v>1005</v>
      </c>
      <c r="AL164" s="61" t="s">
        <v>204</v>
      </c>
      <c r="AM164" s="61" t="s">
        <v>3711</v>
      </c>
      <c r="AN164" s="61" t="s">
        <v>11</v>
      </c>
      <c r="AO164" s="61" t="s">
        <v>11</v>
      </c>
      <c r="AP164" s="61" t="s">
        <v>11</v>
      </c>
      <c r="AQ164" s="61" t="s">
        <v>138</v>
      </c>
      <c r="AR164" s="62" t="s">
        <v>11</v>
      </c>
      <c r="AS164" s="62" t="s">
        <v>11</v>
      </c>
      <c r="AT164" s="62" t="s">
        <v>11</v>
      </c>
      <c r="AU164" s="61" t="s">
        <v>10</v>
      </c>
      <c r="AV164" s="61" t="s">
        <v>10</v>
      </c>
      <c r="AW164" s="61">
        <v>32</v>
      </c>
      <c r="AX164" s="62">
        <f>INDEX(Exposure_GWASs!S:S,MATCH(Kaitlin!AE164,Exposure_GWASs!C:C,0))</f>
        <v>32</v>
      </c>
      <c r="AZ164" s="61" t="s">
        <v>11</v>
      </c>
      <c r="BA164" s="62" t="s">
        <v>10</v>
      </c>
      <c r="BB164" s="61" t="s">
        <v>22</v>
      </c>
      <c r="BC164" s="62"/>
      <c r="BD164" s="62"/>
      <c r="BE164" s="62"/>
      <c r="BF164" s="62"/>
      <c r="BG164" s="62"/>
      <c r="BI164" s="81" t="s">
        <v>11</v>
      </c>
      <c r="BJ164" s="62" t="s">
        <v>3712</v>
      </c>
      <c r="BK164" s="62" t="s">
        <v>3508</v>
      </c>
      <c r="BL164" s="61" t="s">
        <v>11</v>
      </c>
      <c r="BM164" s="61" t="s">
        <v>11</v>
      </c>
      <c r="BN164" s="62" t="s">
        <v>3613</v>
      </c>
      <c r="BO164" s="62" t="s">
        <v>3713</v>
      </c>
      <c r="BP164" s="62" t="s">
        <v>3714</v>
      </c>
      <c r="BQ164" s="63" t="s">
        <v>1012</v>
      </c>
      <c r="BR164" s="81">
        <v>-0.48499999999999999</v>
      </c>
      <c r="BT164" s="81">
        <v>95</v>
      </c>
      <c r="BU164" s="81">
        <v>-0.7</v>
      </c>
      <c r="BV164" s="81">
        <v>-0.27</v>
      </c>
      <c r="BW164" s="62" t="s">
        <v>1442</v>
      </c>
      <c r="BX164" s="62" t="s">
        <v>3715</v>
      </c>
      <c r="BY164" s="62" t="s">
        <v>10</v>
      </c>
      <c r="BZ164" s="82" t="s">
        <v>3716</v>
      </c>
      <c r="CA164" s="81" t="s">
        <v>3717</v>
      </c>
      <c r="CB164" s="62" t="s">
        <v>3718</v>
      </c>
      <c r="CC164" s="81" t="s">
        <v>3719</v>
      </c>
      <c r="CD164" s="82" t="s">
        <v>3720</v>
      </c>
    </row>
    <row r="165" spans="1:82" ht="13.5" customHeight="1">
      <c r="A165" s="62">
        <v>97</v>
      </c>
      <c r="B165" s="62" t="s">
        <v>282</v>
      </c>
      <c r="C165" s="62" t="s">
        <v>244</v>
      </c>
      <c r="D165" s="82" t="s">
        <v>3700</v>
      </c>
      <c r="E165" s="62">
        <v>2015</v>
      </c>
      <c r="F165" s="62" t="s">
        <v>1104</v>
      </c>
      <c r="G165" s="61" t="s">
        <v>3701</v>
      </c>
      <c r="H165" s="75" t="s">
        <v>3702</v>
      </c>
      <c r="I165" s="61" t="s">
        <v>3703</v>
      </c>
      <c r="J165" s="61" t="s">
        <v>3704</v>
      </c>
      <c r="K165" s="61" t="s">
        <v>3705</v>
      </c>
      <c r="L165" s="63" t="s">
        <v>3706</v>
      </c>
      <c r="M165" s="75" t="s">
        <v>3707</v>
      </c>
      <c r="N165" s="61" t="s">
        <v>44</v>
      </c>
      <c r="O165" s="63" t="s">
        <v>462</v>
      </c>
      <c r="P165" s="63" t="s">
        <v>462</v>
      </c>
      <c r="Q165" s="284" t="s">
        <v>5600</v>
      </c>
      <c r="R165" s="61" t="s">
        <v>3708</v>
      </c>
      <c r="S165" s="61" t="s">
        <v>123</v>
      </c>
      <c r="T165" s="61" t="s">
        <v>3709</v>
      </c>
      <c r="U165" s="61" t="s">
        <v>140</v>
      </c>
      <c r="V165" s="61">
        <v>3382</v>
      </c>
      <c r="W165" s="61" t="s">
        <v>10</v>
      </c>
      <c r="X165" s="61">
        <f t="shared" si="1"/>
        <v>3382</v>
      </c>
      <c r="Y165" s="61" t="s">
        <v>10</v>
      </c>
      <c r="Z165" s="61" t="s">
        <v>10</v>
      </c>
      <c r="AA165" s="61" t="s">
        <v>1005</v>
      </c>
      <c r="AB165" s="61" t="s">
        <v>204</v>
      </c>
      <c r="AC165" s="76" t="s">
        <v>127</v>
      </c>
      <c r="AD165" s="76" t="s">
        <v>127</v>
      </c>
      <c r="AE165" s="61" t="s">
        <v>1224</v>
      </c>
      <c r="AF165" s="61" t="s">
        <v>3710</v>
      </c>
      <c r="AG165" s="61" t="s">
        <v>140</v>
      </c>
      <c r="AH165" s="61" t="s">
        <v>575</v>
      </c>
      <c r="AI165" s="77">
        <f>INDEX(Exposure_GWASs!F:F,MATCH(Kaitlin!AE165,Exposure_GWASs!C:C,0))</f>
        <v>249796</v>
      </c>
      <c r="AJ165" s="61" t="s">
        <v>11</v>
      </c>
      <c r="AK165" s="61" t="s">
        <v>1005</v>
      </c>
      <c r="AL165" s="61" t="s">
        <v>204</v>
      </c>
      <c r="AM165" s="61" t="s">
        <v>3711</v>
      </c>
      <c r="AN165" s="61" t="s">
        <v>11</v>
      </c>
      <c r="AO165" s="61" t="s">
        <v>11</v>
      </c>
      <c r="AP165" s="61" t="s">
        <v>11</v>
      </c>
      <c r="AQ165" s="61" t="s">
        <v>138</v>
      </c>
      <c r="AR165" s="62" t="s">
        <v>11</v>
      </c>
      <c r="AS165" s="62" t="s">
        <v>11</v>
      </c>
      <c r="AT165" s="62" t="s">
        <v>11</v>
      </c>
      <c r="AU165" s="61" t="s">
        <v>10</v>
      </c>
      <c r="AV165" s="61" t="s">
        <v>10</v>
      </c>
      <c r="AW165" s="61">
        <v>32</v>
      </c>
      <c r="AX165" s="62">
        <f>INDEX(Exposure_GWASs!S:S,MATCH(Kaitlin!AE165,Exposure_GWASs!C:C,0))</f>
        <v>32</v>
      </c>
      <c r="AZ165" s="61" t="s">
        <v>11</v>
      </c>
      <c r="BA165" s="62" t="s">
        <v>10</v>
      </c>
      <c r="BB165" s="61" t="s">
        <v>22</v>
      </c>
      <c r="BC165" s="62"/>
      <c r="BD165" s="62"/>
      <c r="BE165" s="62"/>
      <c r="BF165" s="62"/>
      <c r="BG165" s="62"/>
      <c r="BI165" s="81" t="s">
        <v>11</v>
      </c>
      <c r="BJ165" s="62" t="s">
        <v>3712</v>
      </c>
      <c r="BK165" s="62" t="s">
        <v>3508</v>
      </c>
      <c r="BL165" s="61" t="s">
        <v>11</v>
      </c>
      <c r="BM165" s="61" t="s">
        <v>11</v>
      </c>
      <c r="BN165" s="62" t="s">
        <v>3613</v>
      </c>
      <c r="BO165" s="62" t="s">
        <v>3713</v>
      </c>
      <c r="BP165" s="62" t="s">
        <v>3714</v>
      </c>
      <c r="BQ165" s="63" t="s">
        <v>1012</v>
      </c>
      <c r="BR165" s="81">
        <v>-0.46600000000000003</v>
      </c>
      <c r="BT165" s="81">
        <v>95</v>
      </c>
      <c r="BU165" s="81">
        <v>-0.66</v>
      </c>
      <c r="BV165" s="81">
        <v>-0.27</v>
      </c>
      <c r="BW165" s="62" t="s">
        <v>1442</v>
      </c>
      <c r="BX165" s="62" t="s">
        <v>3715</v>
      </c>
      <c r="BY165" s="62" t="s">
        <v>1442</v>
      </c>
      <c r="BZ165" s="82" t="s">
        <v>3716</v>
      </c>
      <c r="CA165" s="81" t="s">
        <v>3717</v>
      </c>
      <c r="CB165" s="62" t="s">
        <v>3718</v>
      </c>
      <c r="CC165" s="81" t="s">
        <v>3719</v>
      </c>
      <c r="CD165" s="82" t="s">
        <v>3720</v>
      </c>
    </row>
    <row r="166" spans="1:82" ht="13.5" customHeight="1">
      <c r="A166" s="62">
        <v>97</v>
      </c>
      <c r="B166" s="62" t="s">
        <v>282</v>
      </c>
      <c r="C166" s="62" t="s">
        <v>244</v>
      </c>
      <c r="D166" s="82" t="s">
        <v>3700</v>
      </c>
      <c r="E166" s="62">
        <v>2015</v>
      </c>
      <c r="F166" s="62" t="s">
        <v>1104</v>
      </c>
      <c r="G166" s="61" t="s">
        <v>3701</v>
      </c>
      <c r="H166" s="75" t="s">
        <v>3702</v>
      </c>
      <c r="I166" s="61" t="s">
        <v>3703</v>
      </c>
      <c r="J166" s="61" t="s">
        <v>3704</v>
      </c>
      <c r="K166" s="61" t="s">
        <v>3705</v>
      </c>
      <c r="L166" s="63" t="s">
        <v>3706</v>
      </c>
      <c r="M166" s="75" t="s">
        <v>3707</v>
      </c>
      <c r="N166" s="61" t="s">
        <v>44</v>
      </c>
      <c r="O166" s="63" t="s">
        <v>699</v>
      </c>
      <c r="P166" s="63" t="s">
        <v>699</v>
      </c>
      <c r="Q166" s="61" t="s">
        <v>5602</v>
      </c>
      <c r="R166" s="61" t="s">
        <v>3721</v>
      </c>
      <c r="S166" s="61" t="s">
        <v>123</v>
      </c>
      <c r="T166" s="61" t="s">
        <v>3709</v>
      </c>
      <c r="U166" s="61" t="s">
        <v>140</v>
      </c>
      <c r="V166" s="61">
        <v>4641</v>
      </c>
      <c r="W166" s="61" t="s">
        <v>10</v>
      </c>
      <c r="X166" s="61">
        <f t="shared" si="1"/>
        <v>4641</v>
      </c>
      <c r="Y166" s="61" t="s">
        <v>10</v>
      </c>
      <c r="Z166" s="61" t="s">
        <v>10</v>
      </c>
      <c r="AA166" s="61" t="s">
        <v>1005</v>
      </c>
      <c r="AB166" s="61" t="s">
        <v>204</v>
      </c>
      <c r="AC166" s="76" t="s">
        <v>127</v>
      </c>
      <c r="AD166" s="76" t="s">
        <v>127</v>
      </c>
      <c r="AE166" s="61" t="s">
        <v>1224</v>
      </c>
      <c r="AF166" s="61" t="s">
        <v>3710</v>
      </c>
      <c r="AG166" s="61" t="s">
        <v>140</v>
      </c>
      <c r="AH166" s="61" t="s">
        <v>575</v>
      </c>
      <c r="AI166" s="77">
        <f>INDEX(Exposure_GWASs!F:F,MATCH(Kaitlin!AE166,Exposure_GWASs!C:C,0))</f>
        <v>249796</v>
      </c>
      <c r="AJ166" s="61" t="s">
        <v>11</v>
      </c>
      <c r="AK166" s="61" t="s">
        <v>1005</v>
      </c>
      <c r="AL166" s="61" t="s">
        <v>204</v>
      </c>
      <c r="AM166" s="61" t="s">
        <v>3711</v>
      </c>
      <c r="AN166" s="61" t="s">
        <v>11</v>
      </c>
      <c r="AO166" s="61" t="s">
        <v>11</v>
      </c>
      <c r="AP166" s="61" t="s">
        <v>11</v>
      </c>
      <c r="AQ166" s="61" t="s">
        <v>138</v>
      </c>
      <c r="AR166" s="62" t="s">
        <v>11</v>
      </c>
      <c r="AS166" s="62" t="s">
        <v>11</v>
      </c>
      <c r="AT166" s="62" t="s">
        <v>11</v>
      </c>
      <c r="AU166" s="61" t="s">
        <v>10</v>
      </c>
      <c r="AV166" s="61" t="s">
        <v>10</v>
      </c>
      <c r="AW166" s="61">
        <v>32</v>
      </c>
      <c r="AX166" s="62">
        <f>INDEX(Exposure_GWASs!S:S,MATCH(Kaitlin!AE166,Exposure_GWASs!C:C,0))</f>
        <v>32</v>
      </c>
      <c r="AZ166" s="61" t="s">
        <v>11</v>
      </c>
      <c r="BA166" s="62" t="s">
        <v>10</v>
      </c>
      <c r="BB166" s="61" t="s">
        <v>22</v>
      </c>
      <c r="BC166" s="62"/>
      <c r="BD166" s="62"/>
      <c r="BE166" s="62"/>
      <c r="BF166" s="62"/>
      <c r="BG166" s="62"/>
      <c r="BI166" s="81" t="s">
        <v>11</v>
      </c>
      <c r="BJ166" s="62" t="s">
        <v>3712</v>
      </c>
      <c r="BK166" s="62" t="s">
        <v>3508</v>
      </c>
      <c r="BL166" s="61" t="s">
        <v>11</v>
      </c>
      <c r="BM166" s="61" t="s">
        <v>11</v>
      </c>
      <c r="BN166" s="62" t="s">
        <v>3613</v>
      </c>
      <c r="BO166" s="62" t="s">
        <v>3713</v>
      </c>
      <c r="BP166" s="62" t="s">
        <v>3714</v>
      </c>
      <c r="BQ166" s="63" t="s">
        <v>1012</v>
      </c>
      <c r="BR166" s="81">
        <v>0.30499999999999999</v>
      </c>
      <c r="BT166" s="81">
        <v>95</v>
      </c>
      <c r="BU166" s="81">
        <v>0.13</v>
      </c>
      <c r="BV166" s="81">
        <v>0.48</v>
      </c>
      <c r="BW166" s="81">
        <v>1E-3</v>
      </c>
      <c r="BX166" s="62" t="s">
        <v>3715</v>
      </c>
      <c r="BY166" s="62" t="s">
        <v>10</v>
      </c>
      <c r="BZ166" s="82" t="s">
        <v>3716</v>
      </c>
      <c r="CA166" s="81" t="s">
        <v>3717</v>
      </c>
      <c r="CB166" s="62" t="s">
        <v>3718</v>
      </c>
      <c r="CC166" s="81" t="s">
        <v>3719</v>
      </c>
      <c r="CD166" s="82" t="s">
        <v>3720</v>
      </c>
    </row>
    <row r="167" spans="1:82" ht="13.5" customHeight="1">
      <c r="A167" s="62">
        <v>97</v>
      </c>
      <c r="B167" s="62" t="s">
        <v>282</v>
      </c>
      <c r="C167" s="62" t="s">
        <v>244</v>
      </c>
      <c r="D167" s="82" t="s">
        <v>3700</v>
      </c>
      <c r="E167" s="62">
        <v>2015</v>
      </c>
      <c r="F167" s="62" t="s">
        <v>1104</v>
      </c>
      <c r="G167" s="61" t="s">
        <v>3701</v>
      </c>
      <c r="H167" s="75" t="s">
        <v>3702</v>
      </c>
      <c r="I167" s="61" t="s">
        <v>3703</v>
      </c>
      <c r="J167" s="61" t="s">
        <v>3704</v>
      </c>
      <c r="K167" s="61" t="s">
        <v>3705</v>
      </c>
      <c r="L167" s="63" t="s">
        <v>3706</v>
      </c>
      <c r="M167" s="75" t="s">
        <v>3707</v>
      </c>
      <c r="N167" s="61" t="s">
        <v>44</v>
      </c>
      <c r="O167" s="63" t="s">
        <v>5671</v>
      </c>
      <c r="P167" s="63" t="s">
        <v>5671</v>
      </c>
      <c r="Q167" s="61" t="s">
        <v>5600</v>
      </c>
      <c r="R167" s="61" t="s">
        <v>3721</v>
      </c>
      <c r="S167" s="61" t="s">
        <v>123</v>
      </c>
      <c r="T167" s="61" t="s">
        <v>3709</v>
      </c>
      <c r="U167" s="61" t="s">
        <v>140</v>
      </c>
      <c r="V167" s="61">
        <v>3372</v>
      </c>
      <c r="W167" s="61" t="s">
        <v>10</v>
      </c>
      <c r="X167" s="61">
        <f t="shared" si="1"/>
        <v>3372</v>
      </c>
      <c r="Y167" s="61" t="s">
        <v>10</v>
      </c>
      <c r="Z167" s="61" t="s">
        <v>10</v>
      </c>
      <c r="AA167" s="61" t="s">
        <v>1005</v>
      </c>
      <c r="AB167" s="61" t="s">
        <v>204</v>
      </c>
      <c r="AC167" s="76" t="s">
        <v>127</v>
      </c>
      <c r="AD167" s="76" t="s">
        <v>127</v>
      </c>
      <c r="AE167" s="61" t="s">
        <v>1224</v>
      </c>
      <c r="AF167" s="61" t="s">
        <v>3710</v>
      </c>
      <c r="AG167" s="61" t="s">
        <v>140</v>
      </c>
      <c r="AH167" s="61" t="s">
        <v>575</v>
      </c>
      <c r="AI167" s="77">
        <f>INDEX(Exposure_GWASs!F:F,MATCH(Kaitlin!AE167,Exposure_GWASs!C:C,0))</f>
        <v>249796</v>
      </c>
      <c r="AJ167" s="61" t="s">
        <v>11</v>
      </c>
      <c r="AK167" s="61" t="s">
        <v>1005</v>
      </c>
      <c r="AL167" s="61" t="s">
        <v>204</v>
      </c>
      <c r="AM167" s="61" t="s">
        <v>3711</v>
      </c>
      <c r="AN167" s="61" t="s">
        <v>11</v>
      </c>
      <c r="AO167" s="61" t="s">
        <v>11</v>
      </c>
      <c r="AP167" s="61" t="s">
        <v>11</v>
      </c>
      <c r="AQ167" s="61" t="s">
        <v>138</v>
      </c>
      <c r="AR167" s="62" t="s">
        <v>11</v>
      </c>
      <c r="AS167" s="62" t="s">
        <v>11</v>
      </c>
      <c r="AT167" s="62" t="s">
        <v>11</v>
      </c>
      <c r="AU167" s="61" t="s">
        <v>10</v>
      </c>
      <c r="AV167" s="61" t="s">
        <v>10</v>
      </c>
      <c r="AW167" s="61">
        <v>32</v>
      </c>
      <c r="AX167" s="62">
        <f>INDEX(Exposure_GWASs!S:S,MATCH(Kaitlin!AE167,Exposure_GWASs!C:C,0))</f>
        <v>32</v>
      </c>
      <c r="AZ167" s="61" t="s">
        <v>11</v>
      </c>
      <c r="BA167" s="62" t="s">
        <v>10</v>
      </c>
      <c r="BB167" s="61" t="s">
        <v>22</v>
      </c>
      <c r="BC167" s="62"/>
      <c r="BD167" s="62"/>
      <c r="BE167" s="62"/>
      <c r="BF167" s="62"/>
      <c r="BG167" s="62"/>
      <c r="BI167" s="81" t="s">
        <v>11</v>
      </c>
      <c r="BJ167" s="62" t="s">
        <v>3712</v>
      </c>
      <c r="BK167" s="62" t="s">
        <v>3508</v>
      </c>
      <c r="BL167" s="61" t="s">
        <v>11</v>
      </c>
      <c r="BM167" s="61" t="s">
        <v>11</v>
      </c>
      <c r="BN167" s="62" t="s">
        <v>3613</v>
      </c>
      <c r="BO167" s="62" t="s">
        <v>3713</v>
      </c>
      <c r="BP167" s="62" t="s">
        <v>3714</v>
      </c>
      <c r="BQ167" s="63" t="s">
        <v>1012</v>
      </c>
      <c r="BR167" s="81">
        <v>0.23400000000000001</v>
      </c>
      <c r="BT167" s="81">
        <v>95</v>
      </c>
      <c r="BU167" s="81">
        <v>0.04</v>
      </c>
      <c r="BV167" s="81">
        <v>0.43</v>
      </c>
      <c r="BW167" s="81">
        <v>1.7999999999999999E-2</v>
      </c>
      <c r="BX167" s="62" t="s">
        <v>3715</v>
      </c>
      <c r="BY167" s="81">
        <v>2.8519999999999999</v>
      </c>
      <c r="BZ167" s="82" t="s">
        <v>3716</v>
      </c>
      <c r="CA167" s="81" t="s">
        <v>3717</v>
      </c>
      <c r="CB167" s="62" t="s">
        <v>3718</v>
      </c>
      <c r="CC167" s="81" t="s">
        <v>3719</v>
      </c>
      <c r="CD167" s="82" t="s">
        <v>3720</v>
      </c>
    </row>
    <row r="168" spans="1:82" ht="13.5" customHeight="1">
      <c r="A168" s="62">
        <v>97</v>
      </c>
      <c r="B168" s="62" t="s">
        <v>282</v>
      </c>
      <c r="C168" s="62" t="s">
        <v>244</v>
      </c>
      <c r="D168" s="82" t="s">
        <v>3700</v>
      </c>
      <c r="E168" s="62">
        <v>2015</v>
      </c>
      <c r="F168" s="62" t="s">
        <v>1104</v>
      </c>
      <c r="G168" s="61" t="s">
        <v>3701</v>
      </c>
      <c r="H168" s="75" t="s">
        <v>3702</v>
      </c>
      <c r="I168" s="61" t="s">
        <v>3703</v>
      </c>
      <c r="J168" s="61" t="s">
        <v>3704</v>
      </c>
      <c r="K168" s="61" t="s">
        <v>3705</v>
      </c>
      <c r="L168" s="63" t="s">
        <v>3706</v>
      </c>
      <c r="M168" s="75" t="s">
        <v>3707</v>
      </c>
      <c r="N168" s="61" t="s">
        <v>44</v>
      </c>
      <c r="O168" s="63" t="s">
        <v>5882</v>
      </c>
      <c r="P168" s="63" t="s">
        <v>5882</v>
      </c>
      <c r="Q168" s="61" t="s">
        <v>5600</v>
      </c>
      <c r="R168" s="61" t="s">
        <v>3721</v>
      </c>
      <c r="S168" s="61" t="s">
        <v>123</v>
      </c>
      <c r="T168" s="61" t="s">
        <v>3709</v>
      </c>
      <c r="U168" s="61" t="s">
        <v>140</v>
      </c>
      <c r="V168" s="61">
        <v>3382</v>
      </c>
      <c r="W168" s="61" t="s">
        <v>10</v>
      </c>
      <c r="X168" s="61">
        <f t="shared" si="1"/>
        <v>3382</v>
      </c>
      <c r="Y168" s="61" t="s">
        <v>10</v>
      </c>
      <c r="Z168" s="61" t="s">
        <v>10</v>
      </c>
      <c r="AA168" s="61" t="s">
        <v>1005</v>
      </c>
      <c r="AB168" s="61" t="s">
        <v>204</v>
      </c>
      <c r="AC168" s="76" t="s">
        <v>127</v>
      </c>
      <c r="AD168" s="76" t="s">
        <v>127</v>
      </c>
      <c r="AE168" s="61" t="s">
        <v>1224</v>
      </c>
      <c r="AF168" s="61" t="s">
        <v>3710</v>
      </c>
      <c r="AG168" s="61" t="s">
        <v>140</v>
      </c>
      <c r="AH168" s="61" t="s">
        <v>575</v>
      </c>
      <c r="AI168" s="77">
        <f>INDEX(Exposure_GWASs!F:F,MATCH(Kaitlin!AE168,Exposure_GWASs!C:C,0))</f>
        <v>249796</v>
      </c>
      <c r="AJ168" s="61" t="s">
        <v>11</v>
      </c>
      <c r="AK168" s="61" t="s">
        <v>1005</v>
      </c>
      <c r="AL168" s="61" t="s">
        <v>204</v>
      </c>
      <c r="AM168" s="61" t="s">
        <v>3711</v>
      </c>
      <c r="AN168" s="61" t="s">
        <v>11</v>
      </c>
      <c r="AO168" s="61" t="s">
        <v>11</v>
      </c>
      <c r="AP168" s="61" t="s">
        <v>11</v>
      </c>
      <c r="AQ168" s="61" t="s">
        <v>138</v>
      </c>
      <c r="AR168" s="62" t="s">
        <v>11</v>
      </c>
      <c r="AS168" s="62" t="s">
        <v>11</v>
      </c>
      <c r="AT168" s="62" t="s">
        <v>11</v>
      </c>
      <c r="AU168" s="61" t="s">
        <v>10</v>
      </c>
      <c r="AV168" s="61" t="s">
        <v>10</v>
      </c>
      <c r="AW168" s="61">
        <v>32</v>
      </c>
      <c r="AX168" s="62">
        <f>INDEX(Exposure_GWASs!S:S,MATCH(Kaitlin!AE168,Exposure_GWASs!C:C,0))</f>
        <v>32</v>
      </c>
      <c r="AZ168" s="61" t="s">
        <v>11</v>
      </c>
      <c r="BA168" s="62" t="s">
        <v>10</v>
      </c>
      <c r="BB168" s="61" t="s">
        <v>22</v>
      </c>
      <c r="BC168" s="62"/>
      <c r="BD168" s="62"/>
      <c r="BE168" s="62"/>
      <c r="BF168" s="62"/>
      <c r="BG168" s="62"/>
      <c r="BI168" s="81" t="s">
        <v>11</v>
      </c>
      <c r="BJ168" s="62" t="s">
        <v>3712</v>
      </c>
      <c r="BK168" s="62" t="s">
        <v>3508</v>
      </c>
      <c r="BL168" s="61" t="s">
        <v>11</v>
      </c>
      <c r="BM168" s="61" t="s">
        <v>11</v>
      </c>
      <c r="BN168" s="62" t="s">
        <v>3613</v>
      </c>
      <c r="BO168" s="62" t="s">
        <v>3713</v>
      </c>
      <c r="BP168" s="62" t="s">
        <v>3714</v>
      </c>
      <c r="BQ168" s="63" t="s">
        <v>1012</v>
      </c>
      <c r="BR168" s="81">
        <v>0.36299999999999999</v>
      </c>
      <c r="BT168" s="81">
        <v>95</v>
      </c>
      <c r="BU168" s="81">
        <v>0.16</v>
      </c>
      <c r="BV168" s="81">
        <v>0.56999999999999995</v>
      </c>
      <c r="BW168" s="62" t="s">
        <v>1442</v>
      </c>
      <c r="BX168" s="62" t="s">
        <v>3715</v>
      </c>
      <c r="BY168" s="81">
        <v>0.08</v>
      </c>
      <c r="BZ168" s="82" t="s">
        <v>3716</v>
      </c>
      <c r="CA168" s="81" t="s">
        <v>3717</v>
      </c>
      <c r="CB168" s="62" t="s">
        <v>3718</v>
      </c>
      <c r="CC168" s="81" t="s">
        <v>3719</v>
      </c>
      <c r="CD168" s="82" t="s">
        <v>3720</v>
      </c>
    </row>
    <row r="169" spans="1:82" ht="13.5" customHeight="1">
      <c r="A169" s="62">
        <v>97</v>
      </c>
      <c r="B169" s="62" t="s">
        <v>282</v>
      </c>
      <c r="C169" s="62" t="s">
        <v>244</v>
      </c>
      <c r="D169" s="82" t="s">
        <v>3700</v>
      </c>
      <c r="E169" s="62">
        <v>2015</v>
      </c>
      <c r="F169" s="62" t="s">
        <v>1104</v>
      </c>
      <c r="G169" s="61" t="s">
        <v>3701</v>
      </c>
      <c r="H169" s="75" t="s">
        <v>3702</v>
      </c>
      <c r="I169" s="61" t="s">
        <v>3703</v>
      </c>
      <c r="J169" s="61" t="s">
        <v>3704</v>
      </c>
      <c r="K169" s="61" t="s">
        <v>3705</v>
      </c>
      <c r="L169" s="63" t="s">
        <v>3706</v>
      </c>
      <c r="M169" s="75" t="s">
        <v>3707</v>
      </c>
      <c r="N169" s="61" t="s">
        <v>44</v>
      </c>
      <c r="O169" s="63" t="s">
        <v>5571</v>
      </c>
      <c r="P169" s="63" t="s">
        <v>5571</v>
      </c>
      <c r="Q169" s="61" t="s">
        <v>5600</v>
      </c>
      <c r="R169" s="61" t="s">
        <v>3721</v>
      </c>
      <c r="S169" s="61" t="s">
        <v>123</v>
      </c>
      <c r="T169" s="61" t="s">
        <v>3709</v>
      </c>
      <c r="U169" s="61" t="s">
        <v>140</v>
      </c>
      <c r="V169" s="61">
        <v>3382</v>
      </c>
      <c r="W169" s="61" t="s">
        <v>10</v>
      </c>
      <c r="X169" s="61">
        <f t="shared" si="1"/>
        <v>3382</v>
      </c>
      <c r="Y169" s="61" t="s">
        <v>10</v>
      </c>
      <c r="Z169" s="61" t="s">
        <v>10</v>
      </c>
      <c r="AA169" s="61" t="s">
        <v>1005</v>
      </c>
      <c r="AB169" s="61" t="s">
        <v>204</v>
      </c>
      <c r="AC169" s="76" t="s">
        <v>127</v>
      </c>
      <c r="AD169" s="76" t="s">
        <v>127</v>
      </c>
      <c r="AE169" s="61" t="s">
        <v>1224</v>
      </c>
      <c r="AF169" s="61" t="s">
        <v>3710</v>
      </c>
      <c r="AG169" s="61" t="s">
        <v>140</v>
      </c>
      <c r="AH169" s="61" t="s">
        <v>575</v>
      </c>
      <c r="AI169" s="77">
        <f>INDEX(Exposure_GWASs!F:F,MATCH(Kaitlin!AE169,Exposure_GWASs!C:C,0))</f>
        <v>249796</v>
      </c>
      <c r="AJ169" s="61" t="s">
        <v>11</v>
      </c>
      <c r="AK169" s="61" t="s">
        <v>1005</v>
      </c>
      <c r="AL169" s="61" t="s">
        <v>204</v>
      </c>
      <c r="AM169" s="61" t="s">
        <v>3711</v>
      </c>
      <c r="AN169" s="61" t="s">
        <v>11</v>
      </c>
      <c r="AO169" s="61" t="s">
        <v>11</v>
      </c>
      <c r="AP169" s="61" t="s">
        <v>11</v>
      </c>
      <c r="AQ169" s="61" t="s">
        <v>138</v>
      </c>
      <c r="AR169" s="62" t="s">
        <v>11</v>
      </c>
      <c r="AS169" s="62" t="s">
        <v>11</v>
      </c>
      <c r="AT169" s="62" t="s">
        <v>11</v>
      </c>
      <c r="AU169" s="61" t="s">
        <v>10</v>
      </c>
      <c r="AV169" s="61" t="s">
        <v>10</v>
      </c>
      <c r="AW169" s="61">
        <v>32</v>
      </c>
      <c r="AX169" s="62">
        <f>INDEX(Exposure_GWASs!S:S,MATCH(Kaitlin!AE169,Exposure_GWASs!C:C,0))</f>
        <v>32</v>
      </c>
      <c r="AZ169" s="61" t="s">
        <v>11</v>
      </c>
      <c r="BA169" s="62" t="s">
        <v>10</v>
      </c>
      <c r="BB169" s="61" t="s">
        <v>22</v>
      </c>
      <c r="BC169" s="62"/>
      <c r="BD169" s="62"/>
      <c r="BE169" s="62"/>
      <c r="BF169" s="62"/>
      <c r="BG169" s="62"/>
      <c r="BI169" s="81" t="s">
        <v>11</v>
      </c>
      <c r="BJ169" s="62" t="s">
        <v>3712</v>
      </c>
      <c r="BK169" s="62" t="s">
        <v>3508</v>
      </c>
      <c r="BL169" s="61" t="s">
        <v>11</v>
      </c>
      <c r="BM169" s="61" t="s">
        <v>11</v>
      </c>
      <c r="BN169" s="62" t="s">
        <v>3613</v>
      </c>
      <c r="BO169" s="62" t="s">
        <v>3713</v>
      </c>
      <c r="BP169" s="62" t="s">
        <v>3714</v>
      </c>
      <c r="BQ169" s="63" t="s">
        <v>1012</v>
      </c>
      <c r="BR169" s="81">
        <v>0.31</v>
      </c>
      <c r="BT169" s="81">
        <v>95</v>
      </c>
      <c r="BU169" s="81">
        <v>0.11</v>
      </c>
      <c r="BV169" s="81">
        <v>0.51</v>
      </c>
      <c r="BW169" s="81">
        <v>2E-3</v>
      </c>
      <c r="BX169" s="62" t="s">
        <v>3715</v>
      </c>
      <c r="BY169" s="81">
        <v>0.34100000000000003</v>
      </c>
      <c r="BZ169" s="82" t="s">
        <v>3716</v>
      </c>
      <c r="CA169" s="81" t="s">
        <v>3717</v>
      </c>
      <c r="CB169" s="62" t="s">
        <v>3718</v>
      </c>
      <c r="CC169" s="81" t="s">
        <v>3719</v>
      </c>
      <c r="CD169" s="82" t="s">
        <v>3720</v>
      </c>
    </row>
    <row r="170" spans="1:82" ht="13.5" customHeight="1">
      <c r="A170" s="62">
        <v>97</v>
      </c>
      <c r="B170" s="62" t="s">
        <v>282</v>
      </c>
      <c r="C170" s="62" t="s">
        <v>244</v>
      </c>
      <c r="D170" s="82" t="s">
        <v>3700</v>
      </c>
      <c r="E170" s="62">
        <v>2015</v>
      </c>
      <c r="F170" s="62" t="s">
        <v>1104</v>
      </c>
      <c r="G170" s="61" t="s">
        <v>3701</v>
      </c>
      <c r="H170" s="75" t="s">
        <v>3702</v>
      </c>
      <c r="I170" s="61" t="s">
        <v>3703</v>
      </c>
      <c r="J170" s="61" t="s">
        <v>3704</v>
      </c>
      <c r="K170" s="61" t="s">
        <v>3705</v>
      </c>
      <c r="L170" s="63" t="s">
        <v>3706</v>
      </c>
      <c r="M170" s="75" t="s">
        <v>3707</v>
      </c>
      <c r="N170" s="61" t="s">
        <v>44</v>
      </c>
      <c r="O170" s="63" t="s">
        <v>5883</v>
      </c>
      <c r="P170" s="63" t="s">
        <v>5883</v>
      </c>
      <c r="Q170" s="61" t="s">
        <v>5600</v>
      </c>
      <c r="R170" s="61" t="s">
        <v>3721</v>
      </c>
      <c r="S170" s="61" t="s">
        <v>123</v>
      </c>
      <c r="T170" s="61" t="s">
        <v>3709</v>
      </c>
      <c r="U170" s="61" t="s">
        <v>140</v>
      </c>
      <c r="V170" s="61">
        <v>3382</v>
      </c>
      <c r="W170" s="61" t="s">
        <v>10</v>
      </c>
      <c r="X170" s="61">
        <f t="shared" si="1"/>
        <v>3382</v>
      </c>
      <c r="Y170" s="61" t="s">
        <v>10</v>
      </c>
      <c r="Z170" s="61" t="s">
        <v>10</v>
      </c>
      <c r="AA170" s="61" t="s">
        <v>1005</v>
      </c>
      <c r="AB170" s="61" t="s">
        <v>204</v>
      </c>
      <c r="AC170" s="76" t="s">
        <v>127</v>
      </c>
      <c r="AD170" s="76" t="s">
        <v>127</v>
      </c>
      <c r="AE170" s="61" t="s">
        <v>1224</v>
      </c>
      <c r="AF170" s="61" t="s">
        <v>3710</v>
      </c>
      <c r="AG170" s="61" t="s">
        <v>140</v>
      </c>
      <c r="AH170" s="61" t="s">
        <v>575</v>
      </c>
      <c r="AI170" s="77">
        <f>INDEX(Exposure_GWASs!F:F,MATCH(Kaitlin!AE170,Exposure_GWASs!C:C,0))</f>
        <v>249796</v>
      </c>
      <c r="AJ170" s="61" t="s">
        <v>11</v>
      </c>
      <c r="AK170" s="61" t="s">
        <v>1005</v>
      </c>
      <c r="AL170" s="61" t="s">
        <v>204</v>
      </c>
      <c r="AM170" s="61" t="s">
        <v>3711</v>
      </c>
      <c r="AN170" s="61" t="s">
        <v>11</v>
      </c>
      <c r="AO170" s="61" t="s">
        <v>11</v>
      </c>
      <c r="AP170" s="61" t="s">
        <v>11</v>
      </c>
      <c r="AQ170" s="61" t="s">
        <v>138</v>
      </c>
      <c r="AR170" s="62" t="s">
        <v>11</v>
      </c>
      <c r="AS170" s="62" t="s">
        <v>11</v>
      </c>
      <c r="AT170" s="62" t="s">
        <v>11</v>
      </c>
      <c r="AU170" s="61" t="s">
        <v>10</v>
      </c>
      <c r="AV170" s="61" t="s">
        <v>10</v>
      </c>
      <c r="AW170" s="61">
        <v>32</v>
      </c>
      <c r="AX170" s="62">
        <f>INDEX(Exposure_GWASs!S:S,MATCH(Kaitlin!AE170,Exposure_GWASs!C:C,0))</f>
        <v>32</v>
      </c>
      <c r="AZ170" s="61" t="s">
        <v>11</v>
      </c>
      <c r="BA170" s="62" t="s">
        <v>10</v>
      </c>
      <c r="BB170" s="61" t="s">
        <v>22</v>
      </c>
      <c r="BC170" s="62"/>
      <c r="BD170" s="62"/>
      <c r="BE170" s="62"/>
      <c r="BF170" s="62"/>
      <c r="BG170" s="62"/>
      <c r="BI170" s="81" t="s">
        <v>11</v>
      </c>
      <c r="BJ170" s="62" t="s">
        <v>3712</v>
      </c>
      <c r="BK170" s="62" t="s">
        <v>3508</v>
      </c>
      <c r="BL170" s="61" t="s">
        <v>11</v>
      </c>
      <c r="BM170" s="61" t="s">
        <v>11</v>
      </c>
      <c r="BN170" s="62" t="s">
        <v>3613</v>
      </c>
      <c r="BO170" s="62" t="s">
        <v>3713</v>
      </c>
      <c r="BP170" s="62" t="s">
        <v>3714</v>
      </c>
      <c r="BQ170" s="63" t="s">
        <v>1012</v>
      </c>
      <c r="BR170" s="81">
        <v>0.31</v>
      </c>
      <c r="BT170" s="81">
        <v>95</v>
      </c>
      <c r="BU170" s="81">
        <v>0.11</v>
      </c>
      <c r="BV170" s="81">
        <v>0.51</v>
      </c>
      <c r="BW170" s="81">
        <v>2E-3</v>
      </c>
      <c r="BX170" s="62" t="s">
        <v>3715</v>
      </c>
      <c r="BY170" s="81">
        <v>0.34300000000000003</v>
      </c>
      <c r="BZ170" s="82" t="s">
        <v>3716</v>
      </c>
      <c r="CA170" s="81" t="s">
        <v>3717</v>
      </c>
      <c r="CB170" s="62" t="s">
        <v>3718</v>
      </c>
      <c r="CC170" s="81" t="s">
        <v>3719</v>
      </c>
      <c r="CD170" s="82" t="s">
        <v>3720</v>
      </c>
    </row>
    <row r="171" spans="1:82" ht="13.5" customHeight="1">
      <c r="A171" s="62">
        <v>97</v>
      </c>
      <c r="B171" s="62" t="s">
        <v>282</v>
      </c>
      <c r="C171" s="62" t="s">
        <v>244</v>
      </c>
      <c r="D171" s="82" t="s">
        <v>3700</v>
      </c>
      <c r="E171" s="62">
        <v>2015</v>
      </c>
      <c r="F171" s="62" t="s">
        <v>1104</v>
      </c>
      <c r="G171" s="61" t="s">
        <v>3701</v>
      </c>
      <c r="H171" s="75" t="s">
        <v>3702</v>
      </c>
      <c r="I171" s="61" t="s">
        <v>3703</v>
      </c>
      <c r="J171" s="61" t="s">
        <v>3704</v>
      </c>
      <c r="K171" s="61" t="s">
        <v>3705</v>
      </c>
      <c r="L171" s="63" t="s">
        <v>3706</v>
      </c>
      <c r="M171" s="75" t="s">
        <v>3707</v>
      </c>
      <c r="N171" s="61" t="s">
        <v>44</v>
      </c>
      <c r="O171" s="63" t="s">
        <v>6039</v>
      </c>
      <c r="P171" s="63" t="s">
        <v>6039</v>
      </c>
      <c r="Q171" s="284" t="s">
        <v>5600</v>
      </c>
      <c r="R171" s="61" t="s">
        <v>3721</v>
      </c>
      <c r="S171" s="61" t="s">
        <v>123</v>
      </c>
      <c r="T171" s="61" t="s">
        <v>3709</v>
      </c>
      <c r="U171" s="61" t="s">
        <v>140</v>
      </c>
      <c r="V171" s="61">
        <v>3382</v>
      </c>
      <c r="W171" s="61" t="s">
        <v>10</v>
      </c>
      <c r="X171" s="61">
        <f t="shared" si="1"/>
        <v>3382</v>
      </c>
      <c r="Y171" s="61" t="s">
        <v>10</v>
      </c>
      <c r="Z171" s="61" t="s">
        <v>10</v>
      </c>
      <c r="AA171" s="61" t="s">
        <v>1005</v>
      </c>
      <c r="AB171" s="61" t="s">
        <v>204</v>
      </c>
      <c r="AC171" s="76" t="s">
        <v>127</v>
      </c>
      <c r="AD171" s="76" t="s">
        <v>127</v>
      </c>
      <c r="AE171" s="61" t="s">
        <v>1224</v>
      </c>
      <c r="AF171" s="61" t="s">
        <v>3710</v>
      </c>
      <c r="AG171" s="61" t="s">
        <v>140</v>
      </c>
      <c r="AH171" s="61" t="s">
        <v>575</v>
      </c>
      <c r="AI171" s="77">
        <f>INDEX(Exposure_GWASs!F:F,MATCH(Kaitlin!AE171,Exposure_GWASs!C:C,0))</f>
        <v>249796</v>
      </c>
      <c r="AJ171" s="61" t="s">
        <v>11</v>
      </c>
      <c r="AK171" s="61" t="s">
        <v>1005</v>
      </c>
      <c r="AL171" s="61" t="s">
        <v>204</v>
      </c>
      <c r="AM171" s="61" t="s">
        <v>3711</v>
      </c>
      <c r="AN171" s="61" t="s">
        <v>11</v>
      </c>
      <c r="AO171" s="61" t="s">
        <v>11</v>
      </c>
      <c r="AP171" s="61" t="s">
        <v>11</v>
      </c>
      <c r="AQ171" s="61" t="s">
        <v>138</v>
      </c>
      <c r="AR171" s="62" t="s">
        <v>11</v>
      </c>
      <c r="AS171" s="62" t="s">
        <v>11</v>
      </c>
      <c r="AT171" s="62" t="s">
        <v>11</v>
      </c>
      <c r="AU171" s="61" t="s">
        <v>10</v>
      </c>
      <c r="AV171" s="61" t="s">
        <v>10</v>
      </c>
      <c r="AW171" s="61">
        <v>32</v>
      </c>
      <c r="AX171" s="62">
        <f>INDEX(Exposure_GWASs!S:S,MATCH(Kaitlin!AE171,Exposure_GWASs!C:C,0))</f>
        <v>32</v>
      </c>
      <c r="AZ171" s="61" t="s">
        <v>11</v>
      </c>
      <c r="BA171" s="62" t="s">
        <v>10</v>
      </c>
      <c r="BB171" s="61" t="s">
        <v>22</v>
      </c>
      <c r="BC171" s="62"/>
      <c r="BD171" s="62"/>
      <c r="BE171" s="62"/>
      <c r="BF171" s="62"/>
      <c r="BG171" s="62"/>
      <c r="BI171" s="81" t="s">
        <v>11</v>
      </c>
      <c r="BJ171" s="62" t="s">
        <v>3712</v>
      </c>
      <c r="BK171" s="62" t="s">
        <v>3508</v>
      </c>
      <c r="BL171" s="61" t="s">
        <v>11</v>
      </c>
      <c r="BM171" s="61" t="s">
        <v>11</v>
      </c>
      <c r="BN171" s="62" t="s">
        <v>3613</v>
      </c>
      <c r="BO171" s="62" t="s">
        <v>3713</v>
      </c>
      <c r="BP171" s="62" t="s">
        <v>3714</v>
      </c>
      <c r="BQ171" s="63" t="s">
        <v>1012</v>
      </c>
      <c r="BR171" s="81">
        <v>-0.24299999999999999</v>
      </c>
      <c r="BT171" s="81">
        <v>95</v>
      </c>
      <c r="BU171" s="81">
        <v>-0.44</v>
      </c>
      <c r="BV171" s="81">
        <v>-0.05</v>
      </c>
      <c r="BW171" s="81">
        <v>1.6E-2</v>
      </c>
      <c r="BX171" s="62" t="s">
        <v>3715</v>
      </c>
      <c r="BY171" s="81">
        <v>1</v>
      </c>
      <c r="BZ171" s="82" t="s">
        <v>3716</v>
      </c>
      <c r="CA171" s="81" t="s">
        <v>3717</v>
      </c>
      <c r="CB171" s="62" t="s">
        <v>3718</v>
      </c>
      <c r="CC171" s="81" t="s">
        <v>3719</v>
      </c>
      <c r="CD171" s="82" t="s">
        <v>3720</v>
      </c>
    </row>
    <row r="172" spans="1:82" ht="13.5" customHeight="1">
      <c r="A172" s="62">
        <v>97</v>
      </c>
      <c r="B172" s="62" t="s">
        <v>282</v>
      </c>
      <c r="C172" s="62" t="s">
        <v>244</v>
      </c>
      <c r="D172" s="82" t="s">
        <v>3700</v>
      </c>
      <c r="E172" s="62">
        <v>2015</v>
      </c>
      <c r="F172" s="62" t="s">
        <v>1104</v>
      </c>
      <c r="G172" s="61" t="s">
        <v>3701</v>
      </c>
      <c r="H172" s="75" t="s">
        <v>3702</v>
      </c>
      <c r="I172" s="61" t="s">
        <v>3703</v>
      </c>
      <c r="J172" s="61" t="s">
        <v>3704</v>
      </c>
      <c r="K172" s="61" t="s">
        <v>3705</v>
      </c>
      <c r="L172" s="63" t="s">
        <v>3706</v>
      </c>
      <c r="M172" s="75" t="s">
        <v>3707</v>
      </c>
      <c r="N172" s="61" t="s">
        <v>44</v>
      </c>
      <c r="O172" s="63" t="s">
        <v>5673</v>
      </c>
      <c r="P172" s="63" t="s">
        <v>5673</v>
      </c>
      <c r="Q172" s="284" t="s">
        <v>5600</v>
      </c>
      <c r="R172" s="61" t="s">
        <v>3721</v>
      </c>
      <c r="S172" s="61" t="s">
        <v>123</v>
      </c>
      <c r="T172" s="61" t="s">
        <v>3709</v>
      </c>
      <c r="U172" s="61" t="s">
        <v>140</v>
      </c>
      <c r="V172" s="61">
        <v>2285</v>
      </c>
      <c r="W172" s="61" t="s">
        <v>10</v>
      </c>
      <c r="X172" s="61">
        <f t="shared" si="1"/>
        <v>2285</v>
      </c>
      <c r="Y172" s="61" t="s">
        <v>10</v>
      </c>
      <c r="Z172" s="61" t="s">
        <v>10</v>
      </c>
      <c r="AA172" s="61" t="s">
        <v>1005</v>
      </c>
      <c r="AB172" s="61" t="s">
        <v>204</v>
      </c>
      <c r="AC172" s="76" t="s">
        <v>127</v>
      </c>
      <c r="AD172" s="76" t="s">
        <v>127</v>
      </c>
      <c r="AE172" s="61" t="s">
        <v>1224</v>
      </c>
      <c r="AF172" s="61" t="s">
        <v>3710</v>
      </c>
      <c r="AG172" s="61" t="s">
        <v>140</v>
      </c>
      <c r="AH172" s="61" t="s">
        <v>575</v>
      </c>
      <c r="AI172" s="77">
        <f>INDEX(Exposure_GWASs!F:F,MATCH(Kaitlin!AE172,Exposure_GWASs!C:C,0))</f>
        <v>249796</v>
      </c>
      <c r="AJ172" s="61" t="s">
        <v>11</v>
      </c>
      <c r="AK172" s="61" t="s">
        <v>1005</v>
      </c>
      <c r="AL172" s="61" t="s">
        <v>204</v>
      </c>
      <c r="AM172" s="61" t="s">
        <v>3711</v>
      </c>
      <c r="AN172" s="61" t="s">
        <v>11</v>
      </c>
      <c r="AO172" s="61" t="s">
        <v>11</v>
      </c>
      <c r="AP172" s="61" t="s">
        <v>11</v>
      </c>
      <c r="AQ172" s="61" t="s">
        <v>138</v>
      </c>
      <c r="AR172" s="62" t="s">
        <v>11</v>
      </c>
      <c r="AS172" s="62" t="s">
        <v>11</v>
      </c>
      <c r="AT172" s="62" t="s">
        <v>11</v>
      </c>
      <c r="AU172" s="61" t="s">
        <v>10</v>
      </c>
      <c r="AV172" s="61" t="s">
        <v>10</v>
      </c>
      <c r="AW172" s="61">
        <v>32</v>
      </c>
      <c r="AX172" s="62">
        <f>INDEX(Exposure_GWASs!S:S,MATCH(Kaitlin!AE172,Exposure_GWASs!C:C,0))</f>
        <v>32</v>
      </c>
      <c r="AZ172" s="61" t="s">
        <v>11</v>
      </c>
      <c r="BA172" s="62" t="s">
        <v>10</v>
      </c>
      <c r="BB172" s="61" t="s">
        <v>22</v>
      </c>
      <c r="BC172" s="62"/>
      <c r="BD172" s="62"/>
      <c r="BE172" s="62"/>
      <c r="BF172" s="62"/>
      <c r="BG172" s="62"/>
      <c r="BI172" s="81" t="s">
        <v>11</v>
      </c>
      <c r="BJ172" s="62" t="s">
        <v>3712</v>
      </c>
      <c r="BK172" s="62" t="s">
        <v>3508</v>
      </c>
      <c r="BL172" s="61" t="s">
        <v>11</v>
      </c>
      <c r="BM172" s="61" t="s">
        <v>11</v>
      </c>
      <c r="BN172" s="62" t="s">
        <v>3613</v>
      </c>
      <c r="BO172" s="62" t="s">
        <v>3713</v>
      </c>
      <c r="BP172" s="62" t="s">
        <v>3714</v>
      </c>
      <c r="BQ172" s="63" t="s">
        <v>1012</v>
      </c>
      <c r="BR172" s="81">
        <v>0.29899999999999999</v>
      </c>
      <c r="BT172" s="81">
        <v>95</v>
      </c>
      <c r="BU172" s="81">
        <v>0.06</v>
      </c>
      <c r="BV172" s="81">
        <v>0.53</v>
      </c>
      <c r="BW172" s="81">
        <v>1.2999999999999999E-2</v>
      </c>
      <c r="BX172" s="62" t="s">
        <v>3715</v>
      </c>
      <c r="BY172" s="62" t="s">
        <v>10</v>
      </c>
      <c r="BZ172" s="82" t="s">
        <v>3716</v>
      </c>
      <c r="CA172" s="81" t="s">
        <v>3717</v>
      </c>
      <c r="CB172" s="62" t="s">
        <v>3718</v>
      </c>
      <c r="CC172" s="81" t="s">
        <v>3719</v>
      </c>
      <c r="CD172" s="82" t="s">
        <v>3720</v>
      </c>
    </row>
    <row r="173" spans="1:82" ht="13.5" customHeight="1">
      <c r="A173" s="62">
        <v>97</v>
      </c>
      <c r="B173" s="62" t="s">
        <v>282</v>
      </c>
      <c r="C173" s="62" t="s">
        <v>244</v>
      </c>
      <c r="D173" s="82" t="s">
        <v>3700</v>
      </c>
      <c r="E173" s="62">
        <v>2015</v>
      </c>
      <c r="F173" s="62" t="s">
        <v>1104</v>
      </c>
      <c r="G173" s="61" t="s">
        <v>3701</v>
      </c>
      <c r="H173" s="75" t="s">
        <v>3702</v>
      </c>
      <c r="I173" s="61" t="s">
        <v>3703</v>
      </c>
      <c r="J173" s="61" t="s">
        <v>3704</v>
      </c>
      <c r="K173" s="61" t="s">
        <v>3705</v>
      </c>
      <c r="L173" s="63" t="s">
        <v>3706</v>
      </c>
      <c r="M173" s="75" t="s">
        <v>3707</v>
      </c>
      <c r="N173" s="61" t="s">
        <v>44</v>
      </c>
      <c r="O173" s="63" t="s">
        <v>5884</v>
      </c>
      <c r="P173" s="63" t="s">
        <v>5884</v>
      </c>
      <c r="Q173" s="61" t="s">
        <v>5627</v>
      </c>
      <c r="R173" s="61" t="s">
        <v>3721</v>
      </c>
      <c r="S173" s="61" t="s">
        <v>123</v>
      </c>
      <c r="T173" s="61" t="s">
        <v>3709</v>
      </c>
      <c r="U173" s="61" t="s">
        <v>140</v>
      </c>
      <c r="V173" s="61">
        <v>4335</v>
      </c>
      <c r="W173" s="61" t="s">
        <v>10</v>
      </c>
      <c r="X173" s="61">
        <f t="shared" si="1"/>
        <v>4335</v>
      </c>
      <c r="Y173" s="61" t="s">
        <v>10</v>
      </c>
      <c r="Z173" s="61" t="s">
        <v>10</v>
      </c>
      <c r="AA173" s="61" t="s">
        <v>1005</v>
      </c>
      <c r="AB173" s="61" t="s">
        <v>204</v>
      </c>
      <c r="AC173" s="76" t="s">
        <v>127</v>
      </c>
      <c r="AD173" s="76" t="s">
        <v>127</v>
      </c>
      <c r="AE173" s="61" t="s">
        <v>1224</v>
      </c>
      <c r="AF173" s="61" t="s">
        <v>3710</v>
      </c>
      <c r="AG173" s="61" t="s">
        <v>140</v>
      </c>
      <c r="AH173" s="61" t="s">
        <v>575</v>
      </c>
      <c r="AI173" s="77">
        <f>INDEX(Exposure_GWASs!F:F,MATCH(Kaitlin!AE173,Exposure_GWASs!C:C,0))</f>
        <v>249796</v>
      </c>
      <c r="AJ173" s="61" t="s">
        <v>11</v>
      </c>
      <c r="AK173" s="61" t="s">
        <v>1005</v>
      </c>
      <c r="AL173" s="61" t="s">
        <v>204</v>
      </c>
      <c r="AM173" s="61" t="s">
        <v>3711</v>
      </c>
      <c r="AN173" s="61" t="s">
        <v>11</v>
      </c>
      <c r="AO173" s="61" t="s">
        <v>11</v>
      </c>
      <c r="AP173" s="61" t="s">
        <v>11</v>
      </c>
      <c r="AQ173" s="61" t="s">
        <v>138</v>
      </c>
      <c r="AR173" s="62" t="s">
        <v>11</v>
      </c>
      <c r="AS173" s="62" t="s">
        <v>11</v>
      </c>
      <c r="AT173" s="62" t="s">
        <v>11</v>
      </c>
      <c r="AU173" s="61" t="s">
        <v>10</v>
      </c>
      <c r="AV173" s="61" t="s">
        <v>10</v>
      </c>
      <c r="AW173" s="61">
        <v>32</v>
      </c>
      <c r="AX173" s="62">
        <f>INDEX(Exposure_GWASs!S:S,MATCH(Kaitlin!AE173,Exposure_GWASs!C:C,0))</f>
        <v>32</v>
      </c>
      <c r="AZ173" s="61" t="s">
        <v>11</v>
      </c>
      <c r="BA173" s="62" t="s">
        <v>10</v>
      </c>
      <c r="BB173" s="61" t="s">
        <v>22</v>
      </c>
      <c r="BC173" s="62"/>
      <c r="BD173" s="62"/>
      <c r="BE173" s="62"/>
      <c r="BF173" s="62"/>
      <c r="BG173" s="62"/>
      <c r="BI173" s="81" t="s">
        <v>11</v>
      </c>
      <c r="BJ173" s="62" t="s">
        <v>3712</v>
      </c>
      <c r="BK173" s="62" t="s">
        <v>3508</v>
      </c>
      <c r="BL173" s="61" t="s">
        <v>11</v>
      </c>
      <c r="BM173" s="61" t="s">
        <v>11</v>
      </c>
      <c r="BN173" s="62" t="s">
        <v>3613</v>
      </c>
      <c r="BO173" s="62" t="s">
        <v>3713</v>
      </c>
      <c r="BP173" s="62" t="s">
        <v>3714</v>
      </c>
      <c r="BQ173" s="63" t="s">
        <v>1012</v>
      </c>
      <c r="BR173" s="81">
        <v>0.20899999999999999</v>
      </c>
      <c r="BT173" s="81">
        <v>95</v>
      </c>
      <c r="BU173" s="81">
        <v>0.01</v>
      </c>
      <c r="BV173" s="81">
        <v>0.41</v>
      </c>
      <c r="BW173" s="81">
        <v>4.2000000000000003E-2</v>
      </c>
      <c r="BX173" s="62" t="s">
        <v>3715</v>
      </c>
      <c r="BY173" s="81">
        <v>1</v>
      </c>
      <c r="BZ173" s="82" t="s">
        <v>3716</v>
      </c>
      <c r="CA173" s="81" t="s">
        <v>3717</v>
      </c>
      <c r="CB173" s="62" t="s">
        <v>3718</v>
      </c>
      <c r="CC173" s="81" t="s">
        <v>3719</v>
      </c>
      <c r="CD173" s="82" t="s">
        <v>3720</v>
      </c>
    </row>
    <row r="174" spans="1:82" ht="13.5" customHeight="1">
      <c r="A174" s="62">
        <v>97</v>
      </c>
      <c r="B174" s="62" t="s">
        <v>282</v>
      </c>
      <c r="C174" s="62" t="s">
        <v>244</v>
      </c>
      <c r="D174" s="82" t="s">
        <v>3700</v>
      </c>
      <c r="E174" s="62">
        <v>2015</v>
      </c>
      <c r="F174" s="62" t="s">
        <v>1104</v>
      </c>
      <c r="G174" s="61" t="s">
        <v>3701</v>
      </c>
      <c r="H174" s="75" t="s">
        <v>3702</v>
      </c>
      <c r="I174" s="61" t="s">
        <v>3703</v>
      </c>
      <c r="J174" s="61" t="s">
        <v>3704</v>
      </c>
      <c r="K174" s="61" t="s">
        <v>3705</v>
      </c>
      <c r="L174" s="63" t="s">
        <v>3706</v>
      </c>
      <c r="M174" s="75" t="s">
        <v>3707</v>
      </c>
      <c r="N174" s="61" t="s">
        <v>44</v>
      </c>
      <c r="O174" s="63" t="s">
        <v>4364</v>
      </c>
      <c r="P174" s="63" t="s">
        <v>4364</v>
      </c>
      <c r="Q174" s="61" t="s">
        <v>5608</v>
      </c>
      <c r="R174" s="61" t="s">
        <v>3721</v>
      </c>
      <c r="S174" s="61" t="s">
        <v>123</v>
      </c>
      <c r="T174" s="61" t="s">
        <v>3709</v>
      </c>
      <c r="U174" s="61" t="s">
        <v>140</v>
      </c>
      <c r="V174" s="61">
        <v>4869</v>
      </c>
      <c r="W174" s="61" t="s">
        <v>10</v>
      </c>
      <c r="X174" s="61">
        <f t="shared" si="1"/>
        <v>4869</v>
      </c>
      <c r="Y174" s="61" t="s">
        <v>10</v>
      </c>
      <c r="Z174" s="61" t="s">
        <v>10</v>
      </c>
      <c r="AA174" s="61" t="s">
        <v>1005</v>
      </c>
      <c r="AB174" s="61" t="s">
        <v>204</v>
      </c>
      <c r="AC174" s="76" t="s">
        <v>127</v>
      </c>
      <c r="AD174" s="76" t="s">
        <v>127</v>
      </c>
      <c r="AE174" s="61" t="s">
        <v>1224</v>
      </c>
      <c r="AF174" s="61" t="s">
        <v>3710</v>
      </c>
      <c r="AG174" s="61" t="s">
        <v>140</v>
      </c>
      <c r="AH174" s="61" t="s">
        <v>575</v>
      </c>
      <c r="AI174" s="77">
        <f>INDEX(Exposure_GWASs!F:F,MATCH(Kaitlin!AE174,Exposure_GWASs!C:C,0))</f>
        <v>249796</v>
      </c>
      <c r="AJ174" s="61" t="s">
        <v>11</v>
      </c>
      <c r="AK174" s="61" t="s">
        <v>1005</v>
      </c>
      <c r="AL174" s="61" t="s">
        <v>204</v>
      </c>
      <c r="AM174" s="61" t="s">
        <v>3711</v>
      </c>
      <c r="AN174" s="61" t="s">
        <v>11</v>
      </c>
      <c r="AO174" s="61" t="s">
        <v>11</v>
      </c>
      <c r="AP174" s="61" t="s">
        <v>11</v>
      </c>
      <c r="AQ174" s="61" t="s">
        <v>138</v>
      </c>
      <c r="AR174" s="62" t="s">
        <v>11</v>
      </c>
      <c r="AS174" s="62" t="s">
        <v>11</v>
      </c>
      <c r="AT174" s="62" t="s">
        <v>11</v>
      </c>
      <c r="AU174" s="61" t="s">
        <v>10</v>
      </c>
      <c r="AV174" s="61" t="s">
        <v>10</v>
      </c>
      <c r="AW174" s="61">
        <v>32</v>
      </c>
      <c r="AX174" s="62">
        <f>INDEX(Exposure_GWASs!S:S,MATCH(Kaitlin!AE174,Exposure_GWASs!C:C,0))</f>
        <v>32</v>
      </c>
      <c r="AZ174" s="61" t="s">
        <v>11</v>
      </c>
      <c r="BA174" s="62" t="s">
        <v>10</v>
      </c>
      <c r="BB174" s="61" t="s">
        <v>22</v>
      </c>
      <c r="BC174" s="62"/>
      <c r="BD174" s="62"/>
      <c r="BE174" s="62"/>
      <c r="BF174" s="62"/>
      <c r="BG174" s="62"/>
      <c r="BI174" s="81" t="s">
        <v>11</v>
      </c>
      <c r="BJ174" s="62" t="s">
        <v>3712</v>
      </c>
      <c r="BK174" s="62" t="s">
        <v>3508</v>
      </c>
      <c r="BL174" s="61" t="s">
        <v>11</v>
      </c>
      <c r="BM174" s="61" t="s">
        <v>11</v>
      </c>
      <c r="BN174" s="62" t="s">
        <v>3613</v>
      </c>
      <c r="BO174" s="62" t="s">
        <v>3713</v>
      </c>
      <c r="BP174" s="62" t="s">
        <v>3714</v>
      </c>
      <c r="BQ174" s="63" t="s">
        <v>1012</v>
      </c>
      <c r="BR174" s="81">
        <v>0.16200000000000001</v>
      </c>
      <c r="BT174" s="81">
        <v>95</v>
      </c>
      <c r="BU174" s="81">
        <v>0</v>
      </c>
      <c r="BV174" s="81">
        <v>0.32</v>
      </c>
      <c r="BW174" s="81">
        <v>5.1999999999999998E-2</v>
      </c>
      <c r="BX174" s="62" t="s">
        <v>3715</v>
      </c>
      <c r="BY174" s="62" t="s">
        <v>10</v>
      </c>
      <c r="BZ174" s="82" t="s">
        <v>3716</v>
      </c>
      <c r="CA174" s="81" t="s">
        <v>3717</v>
      </c>
      <c r="CB174" s="62" t="s">
        <v>3718</v>
      </c>
      <c r="CC174" s="81" t="s">
        <v>3719</v>
      </c>
      <c r="CD174" s="82" t="s">
        <v>3720</v>
      </c>
    </row>
    <row r="175" spans="1:82" ht="13.5" customHeight="1">
      <c r="A175" s="62">
        <v>97</v>
      </c>
      <c r="B175" s="62" t="s">
        <v>282</v>
      </c>
      <c r="C175" s="62" t="s">
        <v>244</v>
      </c>
      <c r="D175" s="82" t="s">
        <v>3700</v>
      </c>
      <c r="E175" s="62">
        <v>2015</v>
      </c>
      <c r="F175" s="62" t="s">
        <v>1104</v>
      </c>
      <c r="G175" s="61" t="s">
        <v>3701</v>
      </c>
      <c r="H175" s="75" t="s">
        <v>3702</v>
      </c>
      <c r="I175" s="61" t="s">
        <v>3703</v>
      </c>
      <c r="J175" s="61" t="s">
        <v>3704</v>
      </c>
      <c r="K175" s="61" t="s">
        <v>3705</v>
      </c>
      <c r="L175" s="63" t="s">
        <v>3706</v>
      </c>
      <c r="M175" s="75" t="s">
        <v>3707</v>
      </c>
      <c r="N175" s="61" t="s">
        <v>44</v>
      </c>
      <c r="O175" s="63" t="s">
        <v>5672</v>
      </c>
      <c r="P175" s="63" t="s">
        <v>5672</v>
      </c>
      <c r="Q175" s="61" t="s">
        <v>5600</v>
      </c>
      <c r="R175" s="61" t="s">
        <v>3721</v>
      </c>
      <c r="S175" s="61" t="s">
        <v>123</v>
      </c>
      <c r="T175" s="61" t="s">
        <v>3709</v>
      </c>
      <c r="U175" s="61" t="s">
        <v>140</v>
      </c>
      <c r="V175" s="61">
        <v>2288</v>
      </c>
      <c r="W175" s="61" t="s">
        <v>10</v>
      </c>
      <c r="X175" s="61">
        <f t="shared" si="1"/>
        <v>2288</v>
      </c>
      <c r="Y175" s="61" t="s">
        <v>10</v>
      </c>
      <c r="Z175" s="61" t="s">
        <v>10</v>
      </c>
      <c r="AA175" s="61" t="s">
        <v>1005</v>
      </c>
      <c r="AB175" s="61" t="s">
        <v>204</v>
      </c>
      <c r="AC175" s="76" t="s">
        <v>127</v>
      </c>
      <c r="AD175" s="76" t="s">
        <v>127</v>
      </c>
      <c r="AE175" s="61" t="s">
        <v>1224</v>
      </c>
      <c r="AF175" s="61" t="s">
        <v>3710</v>
      </c>
      <c r="AG175" s="61" t="s">
        <v>140</v>
      </c>
      <c r="AH175" s="61" t="s">
        <v>575</v>
      </c>
      <c r="AI175" s="77">
        <f>INDEX(Exposure_GWASs!F:F,MATCH(Kaitlin!AE175,Exposure_GWASs!C:C,0))</f>
        <v>249796</v>
      </c>
      <c r="AJ175" s="61" t="s">
        <v>11</v>
      </c>
      <c r="AK175" s="61" t="s">
        <v>1005</v>
      </c>
      <c r="AL175" s="61" t="s">
        <v>204</v>
      </c>
      <c r="AM175" s="61" t="s">
        <v>3711</v>
      </c>
      <c r="AN175" s="61" t="s">
        <v>11</v>
      </c>
      <c r="AO175" s="61" t="s">
        <v>11</v>
      </c>
      <c r="AP175" s="61" t="s">
        <v>11</v>
      </c>
      <c r="AQ175" s="61" t="s">
        <v>138</v>
      </c>
      <c r="AR175" s="62" t="s">
        <v>11</v>
      </c>
      <c r="AS175" s="62" t="s">
        <v>11</v>
      </c>
      <c r="AT175" s="62" t="s">
        <v>11</v>
      </c>
      <c r="AU175" s="61" t="s">
        <v>10</v>
      </c>
      <c r="AV175" s="61" t="s">
        <v>10</v>
      </c>
      <c r="AW175" s="61">
        <v>32</v>
      </c>
      <c r="AX175" s="62">
        <f>INDEX(Exposure_GWASs!S:S,MATCH(Kaitlin!AE175,Exposure_GWASs!C:C,0))</f>
        <v>32</v>
      </c>
      <c r="AZ175" s="61" t="s">
        <v>11</v>
      </c>
      <c r="BA175" s="62" t="s">
        <v>10</v>
      </c>
      <c r="BB175" s="61" t="s">
        <v>22</v>
      </c>
      <c r="BC175" s="62"/>
      <c r="BD175" s="62"/>
      <c r="BE175" s="62"/>
      <c r="BF175" s="62"/>
      <c r="BG175" s="62"/>
      <c r="BI175" s="81" t="s">
        <v>11</v>
      </c>
      <c r="BJ175" s="62" t="s">
        <v>3712</v>
      </c>
      <c r="BK175" s="62" t="s">
        <v>3508</v>
      </c>
      <c r="BL175" s="61" t="s">
        <v>11</v>
      </c>
      <c r="BM175" s="61" t="s">
        <v>11</v>
      </c>
      <c r="BN175" s="62" t="s">
        <v>3613</v>
      </c>
      <c r="BO175" s="62" t="s">
        <v>3713</v>
      </c>
      <c r="BP175" s="62" t="s">
        <v>3714</v>
      </c>
      <c r="BQ175" s="63" t="s">
        <v>1012</v>
      </c>
      <c r="BR175" s="81">
        <v>0.34399999999999997</v>
      </c>
      <c r="BT175" s="81">
        <v>95</v>
      </c>
      <c r="BU175" s="81">
        <v>0.02</v>
      </c>
      <c r="BV175" s="81">
        <v>0.65</v>
      </c>
      <c r="BW175" s="81">
        <v>3.9E-2</v>
      </c>
      <c r="BX175" s="62" t="s">
        <v>3715</v>
      </c>
      <c r="BY175" s="62" t="s">
        <v>10</v>
      </c>
      <c r="BZ175" s="82" t="s">
        <v>3716</v>
      </c>
      <c r="CA175" s="81" t="s">
        <v>3717</v>
      </c>
      <c r="CB175" s="62" t="s">
        <v>3718</v>
      </c>
      <c r="CC175" s="81" t="s">
        <v>3719</v>
      </c>
      <c r="CD175" s="82" t="s">
        <v>3720</v>
      </c>
    </row>
    <row r="176" spans="1:82" ht="13.5" customHeight="1">
      <c r="A176" s="62">
        <v>97</v>
      </c>
      <c r="B176" s="62" t="s">
        <v>282</v>
      </c>
      <c r="C176" s="62" t="s">
        <v>244</v>
      </c>
      <c r="D176" s="82" t="s">
        <v>3700</v>
      </c>
      <c r="E176" s="62">
        <v>2015</v>
      </c>
      <c r="F176" s="62" t="s">
        <v>1104</v>
      </c>
      <c r="G176" s="61" t="s">
        <v>3701</v>
      </c>
      <c r="H176" s="75" t="s">
        <v>3702</v>
      </c>
      <c r="I176" s="61" t="s">
        <v>3703</v>
      </c>
      <c r="J176" s="61" t="s">
        <v>3704</v>
      </c>
      <c r="K176" s="61" t="s">
        <v>3705</v>
      </c>
      <c r="L176" s="63" t="s">
        <v>3706</v>
      </c>
      <c r="M176" s="75" t="s">
        <v>3707</v>
      </c>
      <c r="N176" s="61" t="s">
        <v>44</v>
      </c>
      <c r="O176" s="63" t="s">
        <v>5827</v>
      </c>
      <c r="P176" s="63" t="s">
        <v>5885</v>
      </c>
      <c r="Q176" s="61" t="s">
        <v>5604</v>
      </c>
      <c r="R176" s="61" t="s">
        <v>3721</v>
      </c>
      <c r="S176" s="61" t="s">
        <v>123</v>
      </c>
      <c r="T176" s="61" t="s">
        <v>3709</v>
      </c>
      <c r="U176" s="61" t="s">
        <v>140</v>
      </c>
      <c r="V176" s="61">
        <v>5808</v>
      </c>
      <c r="W176" s="61" t="s">
        <v>10</v>
      </c>
      <c r="X176" s="61">
        <f t="shared" si="1"/>
        <v>5808</v>
      </c>
      <c r="Y176" s="61" t="s">
        <v>10</v>
      </c>
      <c r="Z176" s="61" t="s">
        <v>10</v>
      </c>
      <c r="AA176" s="61" t="s">
        <v>1005</v>
      </c>
      <c r="AB176" s="61" t="s">
        <v>204</v>
      </c>
      <c r="AC176" s="76" t="s">
        <v>127</v>
      </c>
      <c r="AD176" s="76" t="s">
        <v>127</v>
      </c>
      <c r="AE176" s="61" t="s">
        <v>1224</v>
      </c>
      <c r="AF176" s="61" t="s">
        <v>3710</v>
      </c>
      <c r="AG176" s="61" t="s">
        <v>140</v>
      </c>
      <c r="AH176" s="61" t="s">
        <v>575</v>
      </c>
      <c r="AI176" s="77">
        <f>INDEX(Exposure_GWASs!F:F,MATCH(Kaitlin!AE176,Exposure_GWASs!C:C,0))</f>
        <v>249796</v>
      </c>
      <c r="AJ176" s="61" t="s">
        <v>11</v>
      </c>
      <c r="AK176" s="61" t="s">
        <v>1005</v>
      </c>
      <c r="AL176" s="61" t="s">
        <v>204</v>
      </c>
      <c r="AM176" s="61" t="s">
        <v>3711</v>
      </c>
      <c r="AN176" s="61" t="s">
        <v>11</v>
      </c>
      <c r="AO176" s="61" t="s">
        <v>11</v>
      </c>
      <c r="AP176" s="61" t="s">
        <v>11</v>
      </c>
      <c r="AQ176" s="61" t="s">
        <v>138</v>
      </c>
      <c r="AR176" s="62" t="s">
        <v>11</v>
      </c>
      <c r="AS176" s="62" t="s">
        <v>11</v>
      </c>
      <c r="AT176" s="62" t="s">
        <v>11</v>
      </c>
      <c r="AU176" s="61" t="s">
        <v>10</v>
      </c>
      <c r="AV176" s="61" t="s">
        <v>10</v>
      </c>
      <c r="AW176" s="61">
        <v>32</v>
      </c>
      <c r="AX176" s="62">
        <f>INDEX(Exposure_GWASs!S:S,MATCH(Kaitlin!AE176,Exposure_GWASs!C:C,0))</f>
        <v>32</v>
      </c>
      <c r="AZ176" s="61" t="s">
        <v>11</v>
      </c>
      <c r="BA176" s="62" t="s">
        <v>10</v>
      </c>
      <c r="BB176" s="61" t="s">
        <v>22</v>
      </c>
      <c r="BC176" s="62"/>
      <c r="BD176" s="62"/>
      <c r="BE176" s="62"/>
      <c r="BF176" s="62"/>
      <c r="BG176" s="62"/>
      <c r="BI176" s="81" t="s">
        <v>11</v>
      </c>
      <c r="BJ176" s="62" t="s">
        <v>3712</v>
      </c>
      <c r="BK176" s="62" t="s">
        <v>3508</v>
      </c>
      <c r="BL176" s="61" t="s">
        <v>11</v>
      </c>
      <c r="BM176" s="61" t="s">
        <v>11</v>
      </c>
      <c r="BN176" s="62" t="s">
        <v>3613</v>
      </c>
      <c r="BO176" s="62" t="s">
        <v>3713</v>
      </c>
      <c r="BP176" s="62" t="s">
        <v>3722</v>
      </c>
      <c r="BQ176" s="82" t="s">
        <v>1029</v>
      </c>
      <c r="BR176" s="81">
        <v>1.3440000000000001</v>
      </c>
      <c r="BT176" s="81">
        <v>95</v>
      </c>
      <c r="BU176" s="81">
        <v>0.98</v>
      </c>
      <c r="BV176" s="81">
        <v>1.84</v>
      </c>
      <c r="BW176" s="81">
        <v>6.6000000000000003E-2</v>
      </c>
      <c r="BX176" s="62" t="s">
        <v>3715</v>
      </c>
      <c r="BY176" s="81">
        <v>1</v>
      </c>
      <c r="BZ176" s="82" t="s">
        <v>3716</v>
      </c>
      <c r="CA176" s="81" t="s">
        <v>3717</v>
      </c>
      <c r="CB176" s="62" t="s">
        <v>3718</v>
      </c>
      <c r="CC176" s="81" t="s">
        <v>3719</v>
      </c>
      <c r="CD176" s="82" t="s">
        <v>3720</v>
      </c>
    </row>
    <row r="177" spans="1:82" ht="13.5" customHeight="1">
      <c r="A177" s="62">
        <v>97</v>
      </c>
      <c r="B177" s="62" t="s">
        <v>282</v>
      </c>
      <c r="C177" s="62" t="s">
        <v>244</v>
      </c>
      <c r="D177" s="82" t="s">
        <v>3700</v>
      </c>
      <c r="E177" s="62">
        <v>2015</v>
      </c>
      <c r="F177" s="62" t="s">
        <v>1104</v>
      </c>
      <c r="G177" s="61" t="s">
        <v>3701</v>
      </c>
      <c r="H177" s="75" t="s">
        <v>3702</v>
      </c>
      <c r="I177" s="61" t="s">
        <v>3703</v>
      </c>
      <c r="J177" s="61" t="s">
        <v>3704</v>
      </c>
      <c r="K177" s="61" t="s">
        <v>3705</v>
      </c>
      <c r="L177" s="63" t="s">
        <v>3706</v>
      </c>
      <c r="M177" s="75" t="s">
        <v>3707</v>
      </c>
      <c r="N177" s="61" t="s">
        <v>44</v>
      </c>
      <c r="O177" s="63" t="s">
        <v>5827</v>
      </c>
      <c r="P177" s="61" t="s">
        <v>5887</v>
      </c>
      <c r="Q177" s="61" t="s">
        <v>5604</v>
      </c>
      <c r="R177" s="61" t="s">
        <v>3721</v>
      </c>
      <c r="S177" s="61" t="s">
        <v>123</v>
      </c>
      <c r="T177" s="61" t="s">
        <v>3709</v>
      </c>
      <c r="U177" s="61" t="s">
        <v>140</v>
      </c>
      <c r="V177" s="61">
        <v>5223</v>
      </c>
      <c r="W177" s="61" t="s">
        <v>10</v>
      </c>
      <c r="X177" s="61">
        <f t="shared" si="1"/>
        <v>5223</v>
      </c>
      <c r="Y177" s="61" t="s">
        <v>10</v>
      </c>
      <c r="Z177" s="61" t="s">
        <v>10</v>
      </c>
      <c r="AA177" s="61" t="s">
        <v>1005</v>
      </c>
      <c r="AB177" s="61" t="s">
        <v>204</v>
      </c>
      <c r="AC177" s="76" t="s">
        <v>127</v>
      </c>
      <c r="AD177" s="76" t="s">
        <v>127</v>
      </c>
      <c r="AE177" s="61" t="s">
        <v>1224</v>
      </c>
      <c r="AF177" s="61" t="s">
        <v>3710</v>
      </c>
      <c r="AG177" s="61" t="s">
        <v>140</v>
      </c>
      <c r="AH177" s="61" t="s">
        <v>575</v>
      </c>
      <c r="AI177" s="77">
        <f>INDEX(Exposure_GWASs!F:F,MATCH(Kaitlin!AE177,Exposure_GWASs!C:C,0))</f>
        <v>249796</v>
      </c>
      <c r="AJ177" s="61" t="s">
        <v>11</v>
      </c>
      <c r="AK177" s="61" t="s">
        <v>1005</v>
      </c>
      <c r="AL177" s="61" t="s">
        <v>204</v>
      </c>
      <c r="AM177" s="61" t="s">
        <v>3711</v>
      </c>
      <c r="AN177" s="61" t="s">
        <v>11</v>
      </c>
      <c r="AO177" s="61" t="s">
        <v>11</v>
      </c>
      <c r="AP177" s="61" t="s">
        <v>11</v>
      </c>
      <c r="AQ177" s="61" t="s">
        <v>138</v>
      </c>
      <c r="AR177" s="62" t="s">
        <v>11</v>
      </c>
      <c r="AS177" s="62" t="s">
        <v>11</v>
      </c>
      <c r="AT177" s="62" t="s">
        <v>11</v>
      </c>
      <c r="AU177" s="61" t="s">
        <v>10</v>
      </c>
      <c r="AV177" s="61" t="s">
        <v>10</v>
      </c>
      <c r="AW177" s="61">
        <v>32</v>
      </c>
      <c r="AX177" s="62">
        <f>INDEX(Exposure_GWASs!S:S,MATCH(Kaitlin!AE177,Exposure_GWASs!C:C,0))</f>
        <v>32</v>
      </c>
      <c r="AZ177" s="61" t="s">
        <v>11</v>
      </c>
      <c r="BA177" s="62" t="s">
        <v>10</v>
      </c>
      <c r="BB177" s="61" t="s">
        <v>22</v>
      </c>
      <c r="BC177" s="62"/>
      <c r="BD177" s="62"/>
      <c r="BE177" s="62"/>
      <c r="BF177" s="62"/>
      <c r="BG177" s="62"/>
      <c r="BI177" s="81" t="s">
        <v>11</v>
      </c>
      <c r="BJ177" s="62" t="s">
        <v>3712</v>
      </c>
      <c r="BK177" s="62" t="s">
        <v>3508</v>
      </c>
      <c r="BL177" s="61" t="s">
        <v>11</v>
      </c>
      <c r="BM177" s="61" t="s">
        <v>11</v>
      </c>
      <c r="BN177" s="62" t="s">
        <v>3613</v>
      </c>
      <c r="BO177" s="62" t="s">
        <v>3713</v>
      </c>
      <c r="BP177" s="62" t="s">
        <v>3722</v>
      </c>
      <c r="BQ177" s="82" t="s">
        <v>1029</v>
      </c>
      <c r="BR177" s="81">
        <v>1.548</v>
      </c>
      <c r="BT177" s="81">
        <v>95</v>
      </c>
      <c r="BU177" s="81">
        <v>1.1100000000000001</v>
      </c>
      <c r="BV177" s="81">
        <v>2.16</v>
      </c>
      <c r="BW177" s="81">
        <v>0.01</v>
      </c>
      <c r="BX177" s="62" t="s">
        <v>3715</v>
      </c>
      <c r="BY177" s="81">
        <v>1</v>
      </c>
      <c r="BZ177" s="82" t="s">
        <v>3716</v>
      </c>
      <c r="CA177" s="81" t="s">
        <v>3717</v>
      </c>
      <c r="CB177" s="62" t="s">
        <v>3718</v>
      </c>
      <c r="CC177" s="81" t="s">
        <v>3719</v>
      </c>
      <c r="CD177" s="82" t="s">
        <v>3720</v>
      </c>
    </row>
    <row r="178" spans="1:82" ht="13.5" customHeight="1">
      <c r="A178" s="62">
        <v>97</v>
      </c>
      <c r="B178" s="62" t="s">
        <v>282</v>
      </c>
      <c r="C178" s="62" t="s">
        <v>244</v>
      </c>
      <c r="D178" s="82" t="s">
        <v>3700</v>
      </c>
      <c r="E178" s="62">
        <v>2015</v>
      </c>
      <c r="F178" s="62" t="s">
        <v>1104</v>
      </c>
      <c r="G178" s="61" t="s">
        <v>3701</v>
      </c>
      <c r="H178" s="75" t="s">
        <v>3702</v>
      </c>
      <c r="I178" s="61" t="s">
        <v>3703</v>
      </c>
      <c r="J178" s="61" t="s">
        <v>3704</v>
      </c>
      <c r="K178" s="61" t="s">
        <v>3705</v>
      </c>
      <c r="L178" s="63" t="s">
        <v>3706</v>
      </c>
      <c r="M178" s="75" t="s">
        <v>3707</v>
      </c>
      <c r="N178" s="61" t="s">
        <v>44</v>
      </c>
      <c r="O178" s="63" t="s">
        <v>5886</v>
      </c>
      <c r="P178" s="63" t="s">
        <v>5886</v>
      </c>
      <c r="Q178" s="61" t="s">
        <v>5601</v>
      </c>
      <c r="R178" s="61" t="s">
        <v>3721</v>
      </c>
      <c r="S178" s="61" t="s">
        <v>123</v>
      </c>
      <c r="T178" s="61" t="s">
        <v>3709</v>
      </c>
      <c r="U178" s="61" t="s">
        <v>140</v>
      </c>
      <c r="V178" s="61">
        <v>4542</v>
      </c>
      <c r="W178" s="61" t="s">
        <v>10</v>
      </c>
      <c r="X178" s="61">
        <f t="shared" si="1"/>
        <v>4542</v>
      </c>
      <c r="Y178" s="61" t="s">
        <v>10</v>
      </c>
      <c r="Z178" s="61" t="s">
        <v>10</v>
      </c>
      <c r="AA178" s="61" t="s">
        <v>1005</v>
      </c>
      <c r="AB178" s="61" t="s">
        <v>204</v>
      </c>
      <c r="AC178" s="76" t="s">
        <v>127</v>
      </c>
      <c r="AD178" s="76" t="s">
        <v>127</v>
      </c>
      <c r="AE178" s="61" t="s">
        <v>1224</v>
      </c>
      <c r="AF178" s="61" t="s">
        <v>3710</v>
      </c>
      <c r="AG178" s="61" t="s">
        <v>140</v>
      </c>
      <c r="AH178" s="61" t="s">
        <v>575</v>
      </c>
      <c r="AI178" s="77">
        <f>INDEX(Exposure_GWASs!F:F,MATCH(Kaitlin!AE178,Exposure_GWASs!C:C,0))</f>
        <v>249796</v>
      </c>
      <c r="AJ178" s="61" t="s">
        <v>11</v>
      </c>
      <c r="AK178" s="61" t="s">
        <v>1005</v>
      </c>
      <c r="AL178" s="61" t="s">
        <v>204</v>
      </c>
      <c r="AM178" s="61" t="s">
        <v>3711</v>
      </c>
      <c r="AN178" s="61" t="s">
        <v>11</v>
      </c>
      <c r="AO178" s="61" t="s">
        <v>11</v>
      </c>
      <c r="AP178" s="61" t="s">
        <v>11</v>
      </c>
      <c r="AQ178" s="61" t="s">
        <v>138</v>
      </c>
      <c r="AR178" s="62" t="s">
        <v>11</v>
      </c>
      <c r="AS178" s="62" t="s">
        <v>11</v>
      </c>
      <c r="AT178" s="62" t="s">
        <v>11</v>
      </c>
      <c r="AU178" s="61" t="s">
        <v>10</v>
      </c>
      <c r="AV178" s="61" t="s">
        <v>10</v>
      </c>
      <c r="AW178" s="61">
        <v>32</v>
      </c>
      <c r="AX178" s="62">
        <f>INDEX(Exposure_GWASs!S:S,MATCH(Kaitlin!AE178,Exposure_GWASs!C:C,0))</f>
        <v>32</v>
      </c>
      <c r="AZ178" s="61" t="s">
        <v>11</v>
      </c>
      <c r="BA178" s="62" t="s">
        <v>10</v>
      </c>
      <c r="BB178" s="61" t="s">
        <v>22</v>
      </c>
      <c r="BC178" s="62"/>
      <c r="BD178" s="62"/>
      <c r="BE178" s="62"/>
      <c r="BF178" s="62"/>
      <c r="BG178" s="62"/>
      <c r="BI178" s="81" t="s">
        <v>11</v>
      </c>
      <c r="BJ178" s="62" t="s">
        <v>3712</v>
      </c>
      <c r="BK178" s="62" t="s">
        <v>3508</v>
      </c>
      <c r="BL178" s="61" t="s">
        <v>11</v>
      </c>
      <c r="BM178" s="61" t="s">
        <v>11</v>
      </c>
      <c r="BN178" s="62" t="s">
        <v>3613</v>
      </c>
      <c r="BO178" s="62" t="s">
        <v>3713</v>
      </c>
      <c r="BP178" s="62" t="s">
        <v>3722</v>
      </c>
      <c r="BQ178" s="82" t="s">
        <v>1029</v>
      </c>
      <c r="BR178" s="81">
        <v>1.399</v>
      </c>
      <c r="BT178" s="81">
        <v>95</v>
      </c>
      <c r="BU178" s="81">
        <v>0.96</v>
      </c>
      <c r="BV178" s="81">
        <v>2.0299999999999998</v>
      </c>
      <c r="BW178" s="81">
        <v>7.9000000000000001E-2</v>
      </c>
      <c r="BX178" s="62" t="s">
        <v>3715</v>
      </c>
      <c r="BY178" s="81">
        <v>1</v>
      </c>
      <c r="BZ178" s="82" t="s">
        <v>3716</v>
      </c>
      <c r="CA178" s="81" t="s">
        <v>3717</v>
      </c>
      <c r="CB178" s="62" t="s">
        <v>3718</v>
      </c>
      <c r="CC178" s="81" t="s">
        <v>3719</v>
      </c>
      <c r="CD178" s="82" t="s">
        <v>3720</v>
      </c>
    </row>
    <row r="179" spans="1:82" ht="13.5" customHeight="1">
      <c r="A179" s="62">
        <v>97</v>
      </c>
      <c r="B179" s="62" t="s">
        <v>282</v>
      </c>
      <c r="C179" s="62" t="s">
        <v>244</v>
      </c>
      <c r="D179" s="82" t="s">
        <v>3700</v>
      </c>
      <c r="E179" s="62">
        <v>2015</v>
      </c>
      <c r="F179" s="62" t="s">
        <v>1104</v>
      </c>
      <c r="G179" s="61" t="s">
        <v>3701</v>
      </c>
      <c r="H179" s="75" t="s">
        <v>3702</v>
      </c>
      <c r="I179" s="61" t="s">
        <v>3703</v>
      </c>
      <c r="J179" s="61" t="s">
        <v>3704</v>
      </c>
      <c r="K179" s="61" t="s">
        <v>3705</v>
      </c>
      <c r="L179" s="63" t="s">
        <v>3706</v>
      </c>
      <c r="M179" s="75" t="s">
        <v>3707</v>
      </c>
      <c r="N179" s="61" t="s">
        <v>44</v>
      </c>
      <c r="O179" s="63" t="s">
        <v>3723</v>
      </c>
      <c r="P179" s="63" t="s">
        <v>3723</v>
      </c>
      <c r="Q179" s="61" t="s">
        <v>5601</v>
      </c>
      <c r="R179" s="61" t="s">
        <v>3721</v>
      </c>
      <c r="S179" s="61" t="s">
        <v>123</v>
      </c>
      <c r="T179" s="61" t="s">
        <v>3709</v>
      </c>
      <c r="U179" s="61" t="s">
        <v>140</v>
      </c>
      <c r="V179" s="61">
        <v>5749</v>
      </c>
      <c r="W179" s="61" t="s">
        <v>10</v>
      </c>
      <c r="X179" s="61">
        <f t="shared" si="1"/>
        <v>5749</v>
      </c>
      <c r="Y179" s="61" t="s">
        <v>10</v>
      </c>
      <c r="Z179" s="61" t="s">
        <v>10</v>
      </c>
      <c r="AA179" s="61" t="s">
        <v>1005</v>
      </c>
      <c r="AB179" s="61" t="s">
        <v>204</v>
      </c>
      <c r="AC179" s="76" t="s">
        <v>127</v>
      </c>
      <c r="AD179" s="76" t="s">
        <v>127</v>
      </c>
      <c r="AE179" s="61" t="s">
        <v>1224</v>
      </c>
      <c r="AF179" s="61" t="s">
        <v>3710</v>
      </c>
      <c r="AG179" s="61" t="s">
        <v>140</v>
      </c>
      <c r="AH179" s="61" t="s">
        <v>575</v>
      </c>
      <c r="AI179" s="77">
        <f>INDEX(Exposure_GWASs!F:F,MATCH(Kaitlin!AE179,Exposure_GWASs!C:C,0))</f>
        <v>249796</v>
      </c>
      <c r="AJ179" s="61" t="s">
        <v>11</v>
      </c>
      <c r="AK179" s="61" t="s">
        <v>1005</v>
      </c>
      <c r="AL179" s="61" t="s">
        <v>204</v>
      </c>
      <c r="AM179" s="61" t="s">
        <v>3711</v>
      </c>
      <c r="AN179" s="61" t="s">
        <v>11</v>
      </c>
      <c r="AO179" s="61" t="s">
        <v>11</v>
      </c>
      <c r="AP179" s="61" t="s">
        <v>11</v>
      </c>
      <c r="AQ179" s="61" t="s">
        <v>138</v>
      </c>
      <c r="AR179" s="62" t="s">
        <v>11</v>
      </c>
      <c r="AS179" s="62" t="s">
        <v>11</v>
      </c>
      <c r="AT179" s="62" t="s">
        <v>11</v>
      </c>
      <c r="AU179" s="61" t="s">
        <v>10</v>
      </c>
      <c r="AV179" s="61" t="s">
        <v>10</v>
      </c>
      <c r="AW179" s="61">
        <v>32</v>
      </c>
      <c r="AX179" s="62">
        <f>INDEX(Exposure_GWASs!S:S,MATCH(Kaitlin!AE179,Exposure_GWASs!C:C,0))</f>
        <v>32</v>
      </c>
      <c r="AZ179" s="61" t="s">
        <v>11</v>
      </c>
      <c r="BA179" s="62" t="s">
        <v>10</v>
      </c>
      <c r="BB179" s="61" t="s">
        <v>22</v>
      </c>
      <c r="BC179" s="62"/>
      <c r="BD179" s="62"/>
      <c r="BE179" s="62"/>
      <c r="BF179" s="62"/>
      <c r="BG179" s="62"/>
      <c r="BI179" s="81" t="s">
        <v>11</v>
      </c>
      <c r="BJ179" s="62" t="s">
        <v>3712</v>
      </c>
      <c r="BK179" s="62" t="s">
        <v>3508</v>
      </c>
      <c r="BL179" s="61" t="s">
        <v>11</v>
      </c>
      <c r="BM179" s="61" t="s">
        <v>11</v>
      </c>
      <c r="BN179" s="62" t="s">
        <v>3613</v>
      </c>
      <c r="BO179" s="62" t="s">
        <v>3713</v>
      </c>
      <c r="BP179" s="62" t="s">
        <v>3722</v>
      </c>
      <c r="BQ179" s="82" t="s">
        <v>1029</v>
      </c>
      <c r="BR179" s="81">
        <v>0.85599999999999998</v>
      </c>
      <c r="BT179" s="81">
        <v>95</v>
      </c>
      <c r="BU179" s="81">
        <v>0.62</v>
      </c>
      <c r="BV179" s="81">
        <v>1.19</v>
      </c>
      <c r="BW179" s="81">
        <v>0.35699999999999998</v>
      </c>
      <c r="BX179" s="62" t="s">
        <v>3715</v>
      </c>
      <c r="BY179" s="81">
        <v>1</v>
      </c>
      <c r="BZ179" s="82" t="s">
        <v>3716</v>
      </c>
      <c r="CA179" s="81" t="s">
        <v>3717</v>
      </c>
      <c r="CB179" s="62" t="s">
        <v>3718</v>
      </c>
      <c r="CC179" s="81" t="s">
        <v>3719</v>
      </c>
      <c r="CD179" s="82" t="s">
        <v>3720</v>
      </c>
    </row>
    <row r="180" spans="1:82" ht="13.5" customHeight="1">
      <c r="A180" s="62">
        <v>97</v>
      </c>
      <c r="B180" s="62" t="s">
        <v>282</v>
      </c>
      <c r="C180" s="62" t="s">
        <v>244</v>
      </c>
      <c r="D180" s="82" t="s">
        <v>3700</v>
      </c>
      <c r="E180" s="62">
        <v>2015</v>
      </c>
      <c r="F180" s="62" t="s">
        <v>1104</v>
      </c>
      <c r="G180" s="61" t="s">
        <v>3701</v>
      </c>
      <c r="H180" s="75" t="s">
        <v>3702</v>
      </c>
      <c r="I180" s="61" t="s">
        <v>3703</v>
      </c>
      <c r="J180" s="61" t="s">
        <v>3704</v>
      </c>
      <c r="K180" s="61" t="s">
        <v>3705</v>
      </c>
      <c r="L180" s="63" t="s">
        <v>3706</v>
      </c>
      <c r="M180" s="75" t="s">
        <v>3707</v>
      </c>
      <c r="N180" s="61" t="s">
        <v>44</v>
      </c>
      <c r="O180" s="63" t="s">
        <v>5888</v>
      </c>
      <c r="P180" s="63" t="s">
        <v>5888</v>
      </c>
      <c r="Q180" s="61" t="s">
        <v>5601</v>
      </c>
      <c r="R180" s="61" t="s">
        <v>3721</v>
      </c>
      <c r="S180" s="61" t="s">
        <v>123</v>
      </c>
      <c r="T180" s="61" t="s">
        <v>3709</v>
      </c>
      <c r="U180" s="61" t="s">
        <v>140</v>
      </c>
      <c r="V180" s="61">
        <v>5215</v>
      </c>
      <c r="W180" s="61" t="s">
        <v>10</v>
      </c>
      <c r="X180" s="61">
        <f t="shared" si="1"/>
        <v>5215</v>
      </c>
      <c r="Y180" s="61" t="s">
        <v>10</v>
      </c>
      <c r="Z180" s="61" t="s">
        <v>10</v>
      </c>
      <c r="AA180" s="61" t="s">
        <v>1005</v>
      </c>
      <c r="AB180" s="61" t="s">
        <v>204</v>
      </c>
      <c r="AC180" s="76" t="s">
        <v>127</v>
      </c>
      <c r="AD180" s="76" t="s">
        <v>127</v>
      </c>
      <c r="AE180" s="61" t="s">
        <v>1224</v>
      </c>
      <c r="AF180" s="61" t="s">
        <v>3710</v>
      </c>
      <c r="AG180" s="61" t="s">
        <v>140</v>
      </c>
      <c r="AH180" s="61" t="s">
        <v>575</v>
      </c>
      <c r="AI180" s="77">
        <f>INDEX(Exposure_GWASs!F:F,MATCH(Kaitlin!AE180,Exposure_GWASs!C:C,0))</f>
        <v>249796</v>
      </c>
      <c r="AJ180" s="61" t="s">
        <v>11</v>
      </c>
      <c r="AK180" s="61" t="s">
        <v>1005</v>
      </c>
      <c r="AL180" s="61" t="s">
        <v>204</v>
      </c>
      <c r="AM180" s="61" t="s">
        <v>3711</v>
      </c>
      <c r="AN180" s="61" t="s">
        <v>11</v>
      </c>
      <c r="AO180" s="61" t="s">
        <v>11</v>
      </c>
      <c r="AP180" s="61" t="s">
        <v>11</v>
      </c>
      <c r="AQ180" s="61" t="s">
        <v>138</v>
      </c>
      <c r="AR180" s="62" t="s">
        <v>11</v>
      </c>
      <c r="AS180" s="62" t="s">
        <v>11</v>
      </c>
      <c r="AT180" s="62" t="s">
        <v>11</v>
      </c>
      <c r="AU180" s="61" t="s">
        <v>10</v>
      </c>
      <c r="AV180" s="61" t="s">
        <v>10</v>
      </c>
      <c r="AW180" s="61">
        <v>32</v>
      </c>
      <c r="AX180" s="62">
        <f>INDEX(Exposure_GWASs!S:S,MATCH(Kaitlin!AE180,Exposure_GWASs!C:C,0))</f>
        <v>32</v>
      </c>
      <c r="AZ180" s="61" t="s">
        <v>11</v>
      </c>
      <c r="BA180" s="62" t="s">
        <v>10</v>
      </c>
      <c r="BB180" s="61" t="s">
        <v>22</v>
      </c>
      <c r="BC180" s="62"/>
      <c r="BD180" s="62"/>
      <c r="BE180" s="62"/>
      <c r="BF180" s="62"/>
      <c r="BG180" s="62"/>
      <c r="BI180" s="81" t="s">
        <v>11</v>
      </c>
      <c r="BJ180" s="62" t="s">
        <v>3712</v>
      </c>
      <c r="BK180" s="62" t="s">
        <v>3508</v>
      </c>
      <c r="BL180" s="61" t="s">
        <v>11</v>
      </c>
      <c r="BM180" s="61" t="s">
        <v>11</v>
      </c>
      <c r="BN180" s="62" t="s">
        <v>3613</v>
      </c>
      <c r="BO180" s="62" t="s">
        <v>3713</v>
      </c>
      <c r="BP180" s="62" t="s">
        <v>3722</v>
      </c>
      <c r="BQ180" s="82" t="s">
        <v>1029</v>
      </c>
      <c r="BR180" s="81">
        <v>1.536</v>
      </c>
      <c r="BT180" s="81">
        <v>95</v>
      </c>
      <c r="BU180" s="81">
        <v>1.1000000000000001</v>
      </c>
      <c r="BV180" s="81">
        <v>2.14</v>
      </c>
      <c r="BW180" s="81">
        <v>1.0999999999999999E-2</v>
      </c>
      <c r="BX180" s="62" t="s">
        <v>3715</v>
      </c>
      <c r="BY180" s="81">
        <v>1</v>
      </c>
      <c r="BZ180" s="82" t="s">
        <v>3716</v>
      </c>
      <c r="CA180" s="81" t="s">
        <v>3717</v>
      </c>
      <c r="CB180" s="62" t="s">
        <v>3718</v>
      </c>
      <c r="CC180" s="81" t="s">
        <v>3719</v>
      </c>
      <c r="CD180" s="82" t="s">
        <v>3720</v>
      </c>
    </row>
    <row r="181" spans="1:82" ht="13.5" customHeight="1">
      <c r="A181" s="62">
        <v>97</v>
      </c>
      <c r="B181" s="62" t="s">
        <v>282</v>
      </c>
      <c r="C181" s="62" t="s">
        <v>244</v>
      </c>
      <c r="D181" s="82" t="s">
        <v>3700</v>
      </c>
      <c r="E181" s="62">
        <v>2015</v>
      </c>
      <c r="F181" s="62" t="s">
        <v>1104</v>
      </c>
      <c r="G181" s="61" t="s">
        <v>3701</v>
      </c>
      <c r="H181" s="75" t="s">
        <v>3702</v>
      </c>
      <c r="I181" s="61" t="s">
        <v>3703</v>
      </c>
      <c r="J181" s="61" t="s">
        <v>3704</v>
      </c>
      <c r="K181" s="61" t="s">
        <v>3705</v>
      </c>
      <c r="L181" s="63" t="s">
        <v>3706</v>
      </c>
      <c r="M181" s="75" t="s">
        <v>3707</v>
      </c>
      <c r="N181" s="61" t="s">
        <v>44</v>
      </c>
      <c r="O181" s="63" t="s">
        <v>5889</v>
      </c>
      <c r="P181" s="63" t="s">
        <v>5889</v>
      </c>
      <c r="Q181" s="61" t="s">
        <v>5601</v>
      </c>
      <c r="R181" s="61" t="s">
        <v>3721</v>
      </c>
      <c r="S181" s="61" t="s">
        <v>123</v>
      </c>
      <c r="T181" s="61" t="s">
        <v>3709</v>
      </c>
      <c r="U181" s="61" t="s">
        <v>140</v>
      </c>
      <c r="V181" s="61">
        <v>5685</v>
      </c>
      <c r="W181" s="61" t="s">
        <v>10</v>
      </c>
      <c r="X181" s="61">
        <f t="shared" si="1"/>
        <v>5685</v>
      </c>
      <c r="Y181" s="61" t="s">
        <v>10</v>
      </c>
      <c r="Z181" s="61" t="s">
        <v>10</v>
      </c>
      <c r="AA181" s="61" t="s">
        <v>1005</v>
      </c>
      <c r="AB181" s="61" t="s">
        <v>204</v>
      </c>
      <c r="AC181" s="76" t="s">
        <v>127</v>
      </c>
      <c r="AD181" s="76" t="s">
        <v>127</v>
      </c>
      <c r="AE181" s="61" t="s">
        <v>1224</v>
      </c>
      <c r="AF181" s="61" t="s">
        <v>3710</v>
      </c>
      <c r="AG181" s="61" t="s">
        <v>140</v>
      </c>
      <c r="AH181" s="61" t="s">
        <v>575</v>
      </c>
      <c r="AI181" s="77">
        <f>INDEX(Exposure_GWASs!F:F,MATCH(Kaitlin!AE181,Exposure_GWASs!C:C,0))</f>
        <v>249796</v>
      </c>
      <c r="AJ181" s="61" t="s">
        <v>11</v>
      </c>
      <c r="AK181" s="61" t="s">
        <v>1005</v>
      </c>
      <c r="AL181" s="61" t="s">
        <v>204</v>
      </c>
      <c r="AM181" s="61" t="s">
        <v>3711</v>
      </c>
      <c r="AN181" s="61" t="s">
        <v>11</v>
      </c>
      <c r="AO181" s="61" t="s">
        <v>11</v>
      </c>
      <c r="AP181" s="61" t="s">
        <v>11</v>
      </c>
      <c r="AQ181" s="61" t="s">
        <v>138</v>
      </c>
      <c r="AR181" s="62" t="s">
        <v>11</v>
      </c>
      <c r="AS181" s="62" t="s">
        <v>11</v>
      </c>
      <c r="AT181" s="62" t="s">
        <v>11</v>
      </c>
      <c r="AU181" s="61" t="s">
        <v>10</v>
      </c>
      <c r="AV181" s="61" t="s">
        <v>10</v>
      </c>
      <c r="AW181" s="61">
        <v>32</v>
      </c>
      <c r="AX181" s="62">
        <f>INDEX(Exposure_GWASs!S:S,MATCH(Kaitlin!AE181,Exposure_GWASs!C:C,0))</f>
        <v>32</v>
      </c>
      <c r="AZ181" s="61" t="s">
        <v>11</v>
      </c>
      <c r="BA181" s="62" t="s">
        <v>10</v>
      </c>
      <c r="BB181" s="61" t="s">
        <v>22</v>
      </c>
      <c r="BC181" s="62"/>
      <c r="BD181" s="62"/>
      <c r="BE181" s="62"/>
      <c r="BF181" s="62"/>
      <c r="BG181" s="62"/>
      <c r="BI181" s="81" t="s">
        <v>11</v>
      </c>
      <c r="BJ181" s="62" t="s">
        <v>3712</v>
      </c>
      <c r="BK181" s="62" t="s">
        <v>3508</v>
      </c>
      <c r="BL181" s="61" t="s">
        <v>11</v>
      </c>
      <c r="BM181" s="61" t="s">
        <v>11</v>
      </c>
      <c r="BN181" s="62" t="s">
        <v>3613</v>
      </c>
      <c r="BO181" s="62" t="s">
        <v>3713</v>
      </c>
      <c r="BP181" s="62" t="s">
        <v>3722</v>
      </c>
      <c r="BQ181" s="82" t="s">
        <v>1029</v>
      </c>
      <c r="BR181" s="81">
        <v>2.258</v>
      </c>
      <c r="BT181" s="81">
        <v>95</v>
      </c>
      <c r="BU181" s="81">
        <v>0.74</v>
      </c>
      <c r="BV181" s="81">
        <v>6.92</v>
      </c>
      <c r="BW181" s="81">
        <v>0.154</v>
      </c>
      <c r="BX181" s="62" t="s">
        <v>3715</v>
      </c>
      <c r="BY181" s="81">
        <v>1</v>
      </c>
      <c r="BZ181" s="82" t="s">
        <v>3716</v>
      </c>
      <c r="CA181" s="81" t="s">
        <v>3717</v>
      </c>
      <c r="CB181" s="62" t="s">
        <v>3718</v>
      </c>
      <c r="CC181" s="81" t="s">
        <v>3719</v>
      </c>
      <c r="CD181" s="82" t="s">
        <v>3720</v>
      </c>
    </row>
    <row r="182" spans="1:82" ht="13.5" customHeight="1">
      <c r="A182" s="62">
        <v>97</v>
      </c>
      <c r="B182" s="62" t="s">
        <v>282</v>
      </c>
      <c r="C182" s="62" t="s">
        <v>244</v>
      </c>
      <c r="D182" s="82" t="s">
        <v>3700</v>
      </c>
      <c r="E182" s="62">
        <v>2015</v>
      </c>
      <c r="F182" s="62" t="s">
        <v>1104</v>
      </c>
      <c r="G182" s="61" t="s">
        <v>3701</v>
      </c>
      <c r="H182" s="75" t="s">
        <v>3702</v>
      </c>
      <c r="I182" s="61" t="s">
        <v>3703</v>
      </c>
      <c r="J182" s="61" t="s">
        <v>3704</v>
      </c>
      <c r="K182" s="61" t="s">
        <v>3705</v>
      </c>
      <c r="L182" s="63" t="s">
        <v>3706</v>
      </c>
      <c r="M182" s="75" t="s">
        <v>3707</v>
      </c>
      <c r="N182" s="61" t="s">
        <v>44</v>
      </c>
      <c r="O182" s="63" t="s">
        <v>5890</v>
      </c>
      <c r="P182" s="63" t="s">
        <v>5890</v>
      </c>
      <c r="Q182" s="61" t="s">
        <v>5601</v>
      </c>
      <c r="R182" s="61" t="s">
        <v>3721</v>
      </c>
      <c r="S182" s="61" t="s">
        <v>123</v>
      </c>
      <c r="T182" s="61" t="s">
        <v>3709</v>
      </c>
      <c r="U182" s="61" t="s">
        <v>140</v>
      </c>
      <c r="V182" s="61">
        <v>5735</v>
      </c>
      <c r="W182" s="61" t="s">
        <v>10</v>
      </c>
      <c r="X182" s="61">
        <f t="shared" si="1"/>
        <v>5735</v>
      </c>
      <c r="Y182" s="61" t="s">
        <v>10</v>
      </c>
      <c r="Z182" s="61" t="s">
        <v>10</v>
      </c>
      <c r="AA182" s="61" t="s">
        <v>1005</v>
      </c>
      <c r="AB182" s="61" t="s">
        <v>204</v>
      </c>
      <c r="AC182" s="76" t="s">
        <v>127</v>
      </c>
      <c r="AD182" s="76" t="s">
        <v>127</v>
      </c>
      <c r="AE182" s="61" t="s">
        <v>1224</v>
      </c>
      <c r="AF182" s="61" t="s">
        <v>3710</v>
      </c>
      <c r="AG182" s="61" t="s">
        <v>140</v>
      </c>
      <c r="AH182" s="61" t="s">
        <v>575</v>
      </c>
      <c r="AI182" s="77">
        <f>INDEX(Exposure_GWASs!F:F,MATCH(Kaitlin!AE182,Exposure_GWASs!C:C,0))</f>
        <v>249796</v>
      </c>
      <c r="AJ182" s="61" t="s">
        <v>11</v>
      </c>
      <c r="AK182" s="61" t="s">
        <v>1005</v>
      </c>
      <c r="AL182" s="61" t="s">
        <v>204</v>
      </c>
      <c r="AM182" s="61" t="s">
        <v>3711</v>
      </c>
      <c r="AN182" s="61" t="s">
        <v>11</v>
      </c>
      <c r="AO182" s="61" t="s">
        <v>11</v>
      </c>
      <c r="AP182" s="61" t="s">
        <v>11</v>
      </c>
      <c r="AQ182" s="61" t="s">
        <v>138</v>
      </c>
      <c r="AR182" s="62" t="s">
        <v>11</v>
      </c>
      <c r="AS182" s="62" t="s">
        <v>11</v>
      </c>
      <c r="AT182" s="62" t="s">
        <v>11</v>
      </c>
      <c r="AU182" s="61" t="s">
        <v>10</v>
      </c>
      <c r="AV182" s="61" t="s">
        <v>10</v>
      </c>
      <c r="AW182" s="61">
        <v>32</v>
      </c>
      <c r="AX182" s="62">
        <f>INDEX(Exposure_GWASs!S:S,MATCH(Kaitlin!AE182,Exposure_GWASs!C:C,0))</f>
        <v>32</v>
      </c>
      <c r="AZ182" s="61" t="s">
        <v>11</v>
      </c>
      <c r="BA182" s="62" t="s">
        <v>10</v>
      </c>
      <c r="BB182" s="61" t="s">
        <v>22</v>
      </c>
      <c r="BC182" s="62"/>
      <c r="BD182" s="62"/>
      <c r="BE182" s="62"/>
      <c r="BF182" s="62"/>
      <c r="BG182" s="62"/>
      <c r="BI182" s="81" t="s">
        <v>11</v>
      </c>
      <c r="BJ182" s="62" t="s">
        <v>3712</v>
      </c>
      <c r="BK182" s="62" t="s">
        <v>3508</v>
      </c>
      <c r="BL182" s="61" t="s">
        <v>11</v>
      </c>
      <c r="BM182" s="61" t="s">
        <v>11</v>
      </c>
      <c r="BN182" s="62" t="s">
        <v>3613</v>
      </c>
      <c r="BO182" s="62" t="s">
        <v>3713</v>
      </c>
      <c r="BP182" s="62" t="s">
        <v>3722</v>
      </c>
      <c r="BQ182" s="82" t="s">
        <v>1029</v>
      </c>
      <c r="BR182" s="81">
        <v>0.89300000000000002</v>
      </c>
      <c r="BT182" s="81">
        <v>95</v>
      </c>
      <c r="BU182" s="81">
        <v>0.65</v>
      </c>
      <c r="BV182" s="81">
        <v>1.23</v>
      </c>
      <c r="BW182" s="81">
        <v>0.58699999999999997</v>
      </c>
      <c r="BX182" s="62" t="s">
        <v>3715</v>
      </c>
      <c r="BY182" s="81">
        <v>1</v>
      </c>
      <c r="BZ182" s="82" t="s">
        <v>3716</v>
      </c>
      <c r="CA182" s="81" t="s">
        <v>3717</v>
      </c>
      <c r="CB182" s="62" t="s">
        <v>3718</v>
      </c>
      <c r="CC182" s="81" t="s">
        <v>3719</v>
      </c>
      <c r="CD182" s="82" t="s">
        <v>3720</v>
      </c>
    </row>
    <row r="183" spans="1:82" ht="13.5" customHeight="1">
      <c r="A183" s="62">
        <v>98</v>
      </c>
      <c r="B183" s="62" t="s">
        <v>282</v>
      </c>
      <c r="C183" s="62" t="s">
        <v>244</v>
      </c>
      <c r="D183" s="82" t="s">
        <v>3724</v>
      </c>
      <c r="E183" s="62">
        <v>2019</v>
      </c>
      <c r="F183" s="62" t="s">
        <v>3725</v>
      </c>
      <c r="G183" s="61" t="s">
        <v>3726</v>
      </c>
      <c r="H183" s="75" t="s">
        <v>3702</v>
      </c>
      <c r="I183" s="61" t="s">
        <v>3703</v>
      </c>
      <c r="J183" s="61" t="s">
        <v>3704</v>
      </c>
      <c r="K183" s="61" t="s">
        <v>3705</v>
      </c>
      <c r="L183" s="63" t="s">
        <v>3727</v>
      </c>
      <c r="M183" s="61" t="s">
        <v>3728</v>
      </c>
      <c r="N183" s="84" t="s">
        <v>44</v>
      </c>
      <c r="O183" s="63" t="s">
        <v>5893</v>
      </c>
      <c r="P183" s="63" t="s">
        <v>5893</v>
      </c>
      <c r="Q183" s="61" t="s">
        <v>5601</v>
      </c>
      <c r="R183" s="61" t="s">
        <v>3729</v>
      </c>
      <c r="S183" s="61" t="s">
        <v>123</v>
      </c>
      <c r="T183" s="61" t="s">
        <v>172</v>
      </c>
      <c r="U183" s="61" t="s">
        <v>140</v>
      </c>
      <c r="V183" s="61">
        <v>334968</v>
      </c>
      <c r="W183" s="61" t="s">
        <v>10</v>
      </c>
      <c r="X183" s="61">
        <v>503325</v>
      </c>
      <c r="Y183" s="61" t="s">
        <v>10</v>
      </c>
      <c r="Z183" s="61" t="s">
        <v>3730</v>
      </c>
      <c r="AA183" s="61" t="s">
        <v>1005</v>
      </c>
      <c r="AB183" s="61" t="s">
        <v>3731</v>
      </c>
      <c r="AC183" s="76" t="s">
        <v>127</v>
      </c>
      <c r="AD183" s="76" t="s">
        <v>127</v>
      </c>
      <c r="AE183" s="61" t="s">
        <v>1060</v>
      </c>
      <c r="AF183" s="61" t="s">
        <v>3188</v>
      </c>
      <c r="AG183" s="61" t="s">
        <v>140</v>
      </c>
      <c r="AH183" s="61" t="s">
        <v>11</v>
      </c>
      <c r="AI183" s="77">
        <f>INDEX(Exposure_GWASs!F:F,MATCH(Kaitlin!AE183,Exposure_GWASs!C:C,0))</f>
        <v>339224</v>
      </c>
      <c r="AJ183" s="61" t="s">
        <v>11</v>
      </c>
      <c r="AK183" s="61" t="s">
        <v>1005</v>
      </c>
      <c r="AL183" s="61" t="s">
        <v>47</v>
      </c>
      <c r="AM183" s="62" t="s">
        <v>3732</v>
      </c>
      <c r="AN183" s="61" t="s">
        <v>11</v>
      </c>
      <c r="AO183" s="61" t="s">
        <v>11</v>
      </c>
      <c r="AP183" s="61" t="s">
        <v>11</v>
      </c>
      <c r="AQ183" s="61" t="s">
        <v>138</v>
      </c>
      <c r="AR183" s="62" t="s">
        <v>11</v>
      </c>
      <c r="AS183" s="61" t="s">
        <v>11</v>
      </c>
      <c r="AT183" s="62" t="s">
        <v>11</v>
      </c>
      <c r="AU183" s="61" t="s">
        <v>10</v>
      </c>
      <c r="AV183" s="61" t="s">
        <v>10</v>
      </c>
      <c r="AW183" s="61">
        <v>97</v>
      </c>
      <c r="AX183" s="62">
        <f>INDEX(Exposure_GWASs!S:S,MATCH(Kaitlin!AE183,Exposure_GWASs!C:C,0))</f>
        <v>97</v>
      </c>
      <c r="AY183" s="62"/>
      <c r="AZ183" s="61" t="s">
        <v>11</v>
      </c>
      <c r="BA183" s="62" t="s">
        <v>10</v>
      </c>
      <c r="BB183" s="61" t="s">
        <v>22</v>
      </c>
      <c r="BC183" s="80" t="s">
        <v>79</v>
      </c>
      <c r="BD183" s="62" t="s">
        <v>17</v>
      </c>
      <c r="BE183" s="62" t="s">
        <v>84</v>
      </c>
      <c r="BF183" s="62" t="s">
        <v>23</v>
      </c>
      <c r="BG183" s="62" t="s">
        <v>26</v>
      </c>
      <c r="BH183" s="62" t="s">
        <v>3733</v>
      </c>
      <c r="BI183" s="62" t="s">
        <v>3471</v>
      </c>
      <c r="BJ183" s="62" t="s">
        <v>3734</v>
      </c>
      <c r="BK183" s="62" t="s">
        <v>3735</v>
      </c>
      <c r="BL183" s="61" t="s">
        <v>11</v>
      </c>
      <c r="BM183" s="62" t="s">
        <v>3736</v>
      </c>
      <c r="BN183" s="62" t="s">
        <v>3613</v>
      </c>
      <c r="BO183" s="62" t="s">
        <v>3737</v>
      </c>
      <c r="BP183" s="62" t="s">
        <v>2245</v>
      </c>
      <c r="BQ183" s="82" t="s">
        <v>1029</v>
      </c>
      <c r="BR183" s="81">
        <v>0.94</v>
      </c>
      <c r="BT183" s="81">
        <v>95</v>
      </c>
      <c r="BU183" s="81">
        <v>0.92900000000000005</v>
      </c>
      <c r="BV183" s="81">
        <v>0.95099999999999996</v>
      </c>
      <c r="BW183" s="81" t="s">
        <v>575</v>
      </c>
      <c r="BX183" s="62" t="s">
        <v>3738</v>
      </c>
      <c r="BY183" s="81" t="s">
        <v>10</v>
      </c>
      <c r="BZ183" s="82" t="s">
        <v>3739</v>
      </c>
      <c r="CA183" s="81" t="s">
        <v>3740</v>
      </c>
      <c r="CB183" s="81" t="s">
        <v>3741</v>
      </c>
      <c r="CC183" s="81" t="s">
        <v>3742</v>
      </c>
      <c r="CD183" s="82" t="s">
        <v>3743</v>
      </c>
    </row>
    <row r="184" spans="1:82" ht="13.5" customHeight="1">
      <c r="A184" s="62">
        <v>98</v>
      </c>
      <c r="B184" s="62" t="s">
        <v>282</v>
      </c>
      <c r="C184" s="62" t="s">
        <v>244</v>
      </c>
      <c r="D184" s="82" t="s">
        <v>3724</v>
      </c>
      <c r="E184" s="62">
        <v>2019</v>
      </c>
      <c r="F184" s="62" t="s">
        <v>3725</v>
      </c>
      <c r="G184" s="61" t="s">
        <v>3726</v>
      </c>
      <c r="H184" s="75" t="s">
        <v>3702</v>
      </c>
      <c r="I184" s="61" t="s">
        <v>3703</v>
      </c>
      <c r="J184" s="61" t="s">
        <v>3704</v>
      </c>
      <c r="K184" s="61" t="s">
        <v>3705</v>
      </c>
      <c r="L184" s="63" t="s">
        <v>3727</v>
      </c>
      <c r="M184" s="61" t="s">
        <v>3728</v>
      </c>
      <c r="N184" s="84" t="s">
        <v>44</v>
      </c>
      <c r="O184" s="63" t="s">
        <v>5892</v>
      </c>
      <c r="P184" s="63" t="s">
        <v>5892</v>
      </c>
      <c r="Q184" s="61" t="s">
        <v>5601</v>
      </c>
      <c r="R184" s="61" t="s">
        <v>3744</v>
      </c>
      <c r="S184" s="61" t="s">
        <v>123</v>
      </c>
      <c r="T184" s="61" t="s">
        <v>172</v>
      </c>
      <c r="U184" s="61" t="s">
        <v>140</v>
      </c>
      <c r="V184" s="61">
        <v>334968</v>
      </c>
      <c r="W184" s="61" t="s">
        <v>10</v>
      </c>
      <c r="X184" s="61">
        <v>503325</v>
      </c>
      <c r="Y184" s="61" t="s">
        <v>10</v>
      </c>
      <c r="Z184" s="61" t="s">
        <v>3730</v>
      </c>
      <c r="AA184" s="61" t="s">
        <v>1005</v>
      </c>
      <c r="AB184" s="61" t="s">
        <v>3731</v>
      </c>
      <c r="AC184" s="76" t="s">
        <v>127</v>
      </c>
      <c r="AD184" s="76" t="s">
        <v>127</v>
      </c>
      <c r="AE184" s="61" t="s">
        <v>1060</v>
      </c>
      <c r="AF184" s="61" t="s">
        <v>3188</v>
      </c>
      <c r="AG184" s="61" t="s">
        <v>140</v>
      </c>
      <c r="AH184" s="61" t="s">
        <v>11</v>
      </c>
      <c r="AI184" s="77">
        <f>INDEX(Exposure_GWASs!F:F,MATCH(Kaitlin!AE184,Exposure_GWASs!C:C,0))</f>
        <v>339224</v>
      </c>
      <c r="AJ184" s="61" t="s">
        <v>11</v>
      </c>
      <c r="AK184" s="61" t="s">
        <v>1005</v>
      </c>
      <c r="AL184" s="61" t="s">
        <v>47</v>
      </c>
      <c r="AM184" s="62" t="s">
        <v>3732</v>
      </c>
      <c r="AN184" s="61" t="s">
        <v>11</v>
      </c>
      <c r="AO184" s="61" t="s">
        <v>11</v>
      </c>
      <c r="AP184" s="61" t="s">
        <v>11</v>
      </c>
      <c r="AQ184" s="61" t="s">
        <v>138</v>
      </c>
      <c r="AR184" s="62" t="s">
        <v>11</v>
      </c>
      <c r="AS184" s="61" t="s">
        <v>11</v>
      </c>
      <c r="AT184" s="62" t="s">
        <v>11</v>
      </c>
      <c r="AU184" s="61" t="s">
        <v>10</v>
      </c>
      <c r="AV184" s="61" t="s">
        <v>10</v>
      </c>
      <c r="AW184" s="61">
        <v>97</v>
      </c>
      <c r="AX184" s="62">
        <f>INDEX(Exposure_GWASs!S:S,MATCH(Kaitlin!AE184,Exposure_GWASs!C:C,0))</f>
        <v>97</v>
      </c>
      <c r="AY184" s="62"/>
      <c r="AZ184" s="61" t="s">
        <v>11</v>
      </c>
      <c r="BA184" s="62" t="s">
        <v>10</v>
      </c>
      <c r="BB184" s="61" t="s">
        <v>22</v>
      </c>
      <c r="BC184" s="80" t="s">
        <v>79</v>
      </c>
      <c r="BD184" s="62" t="s">
        <v>17</v>
      </c>
      <c r="BE184" s="62" t="s">
        <v>84</v>
      </c>
      <c r="BF184" s="62" t="s">
        <v>23</v>
      </c>
      <c r="BG184" s="62" t="s">
        <v>26</v>
      </c>
      <c r="BH184" s="62" t="s">
        <v>3733</v>
      </c>
      <c r="BI184" s="62" t="s">
        <v>3471</v>
      </c>
      <c r="BJ184" s="62" t="s">
        <v>3734</v>
      </c>
      <c r="BK184" s="62" t="s">
        <v>3735</v>
      </c>
      <c r="BL184" s="61" t="s">
        <v>11</v>
      </c>
      <c r="BM184" s="62" t="s">
        <v>3736</v>
      </c>
      <c r="BN184" s="62" t="s">
        <v>3613</v>
      </c>
      <c r="BO184" s="62" t="s">
        <v>3737</v>
      </c>
      <c r="BP184" s="62" t="s">
        <v>2245</v>
      </c>
      <c r="BQ184" s="82" t="s">
        <v>1029</v>
      </c>
      <c r="BR184" s="81">
        <v>0.97299999999999998</v>
      </c>
      <c r="BT184" s="81">
        <v>95</v>
      </c>
      <c r="BU184" s="81">
        <v>0.96299999999999997</v>
      </c>
      <c r="BV184" s="81">
        <v>0.98399999999999999</v>
      </c>
      <c r="BW184" s="81" t="s">
        <v>575</v>
      </c>
      <c r="BX184" s="62" t="s">
        <v>3738</v>
      </c>
      <c r="BY184" s="81" t="s">
        <v>10</v>
      </c>
      <c r="BZ184" s="82" t="s">
        <v>3739</v>
      </c>
      <c r="CA184" s="81" t="s">
        <v>3740</v>
      </c>
      <c r="CB184" s="81" t="s">
        <v>3741</v>
      </c>
      <c r="CC184" s="81" t="s">
        <v>3742</v>
      </c>
      <c r="CD184" s="82" t="s">
        <v>3743</v>
      </c>
    </row>
    <row r="185" spans="1:82" ht="13.5" customHeight="1">
      <c r="A185" s="62">
        <v>98</v>
      </c>
      <c r="B185" s="62" t="s">
        <v>282</v>
      </c>
      <c r="C185" s="62" t="s">
        <v>244</v>
      </c>
      <c r="D185" s="82" t="s">
        <v>3724</v>
      </c>
      <c r="E185" s="62">
        <v>2019</v>
      </c>
      <c r="F185" s="62" t="s">
        <v>3725</v>
      </c>
      <c r="G185" s="61" t="s">
        <v>3726</v>
      </c>
      <c r="H185" s="75" t="s">
        <v>3702</v>
      </c>
      <c r="I185" s="61" t="s">
        <v>3703</v>
      </c>
      <c r="J185" s="61" t="s">
        <v>3704</v>
      </c>
      <c r="K185" s="61" t="s">
        <v>3705</v>
      </c>
      <c r="L185" s="63" t="s">
        <v>3727</v>
      </c>
      <c r="M185" s="61" t="s">
        <v>3728</v>
      </c>
      <c r="N185" s="84" t="s">
        <v>44</v>
      </c>
      <c r="O185" s="63" t="s">
        <v>5891</v>
      </c>
      <c r="P185" s="63" t="s">
        <v>5891</v>
      </c>
      <c r="Q185" s="61" t="s">
        <v>5601</v>
      </c>
      <c r="R185" s="61" t="s">
        <v>3745</v>
      </c>
      <c r="S185" s="61" t="s">
        <v>123</v>
      </c>
      <c r="T185" s="61" t="s">
        <v>172</v>
      </c>
      <c r="U185" s="61" t="s">
        <v>140</v>
      </c>
      <c r="V185" s="61">
        <v>334968</v>
      </c>
      <c r="W185" s="61" t="s">
        <v>10</v>
      </c>
      <c r="X185" s="61">
        <v>503325</v>
      </c>
      <c r="Y185" s="61" t="s">
        <v>10</v>
      </c>
      <c r="Z185" s="61" t="s">
        <v>3730</v>
      </c>
      <c r="AA185" s="61" t="s">
        <v>1005</v>
      </c>
      <c r="AB185" s="61" t="s">
        <v>3731</v>
      </c>
      <c r="AC185" s="76" t="s">
        <v>127</v>
      </c>
      <c r="AD185" s="76" t="s">
        <v>127</v>
      </c>
      <c r="AE185" s="61" t="s">
        <v>1060</v>
      </c>
      <c r="AF185" s="61" t="s">
        <v>3188</v>
      </c>
      <c r="AG185" s="61" t="s">
        <v>140</v>
      </c>
      <c r="AH185" s="61" t="s">
        <v>11</v>
      </c>
      <c r="AI185" s="77">
        <f>INDEX(Exposure_GWASs!F:F,MATCH(Kaitlin!AE185,Exposure_GWASs!C:C,0))</f>
        <v>339224</v>
      </c>
      <c r="AJ185" s="61" t="s">
        <v>11</v>
      </c>
      <c r="AK185" s="61" t="s">
        <v>1005</v>
      </c>
      <c r="AL185" s="61" t="s">
        <v>47</v>
      </c>
      <c r="AM185" s="62" t="s">
        <v>3732</v>
      </c>
      <c r="AN185" s="61" t="s">
        <v>11</v>
      </c>
      <c r="AO185" s="61" t="s">
        <v>11</v>
      </c>
      <c r="AP185" s="61" t="s">
        <v>11</v>
      </c>
      <c r="AQ185" s="61" t="s">
        <v>138</v>
      </c>
      <c r="AR185" s="62" t="s">
        <v>11</v>
      </c>
      <c r="AS185" s="61" t="s">
        <v>11</v>
      </c>
      <c r="AT185" s="62" t="s">
        <v>11</v>
      </c>
      <c r="AU185" s="61" t="s">
        <v>10</v>
      </c>
      <c r="AV185" s="61" t="s">
        <v>10</v>
      </c>
      <c r="AW185" s="61">
        <v>97</v>
      </c>
      <c r="AX185" s="62">
        <f>INDEX(Exposure_GWASs!S:S,MATCH(Kaitlin!AE185,Exposure_GWASs!C:C,0))</f>
        <v>97</v>
      </c>
      <c r="AY185" s="62"/>
      <c r="AZ185" s="61" t="s">
        <v>11</v>
      </c>
      <c r="BA185" s="62" t="s">
        <v>10</v>
      </c>
      <c r="BB185" s="61" t="s">
        <v>22</v>
      </c>
      <c r="BC185" s="80" t="s">
        <v>79</v>
      </c>
      <c r="BD185" s="62" t="s">
        <v>17</v>
      </c>
      <c r="BE185" s="62" t="s">
        <v>84</v>
      </c>
      <c r="BF185" s="62" t="s">
        <v>23</v>
      </c>
      <c r="BG185" s="62" t="s">
        <v>26</v>
      </c>
      <c r="BH185" s="62" t="s">
        <v>3733</v>
      </c>
      <c r="BI185" s="62" t="s">
        <v>3471</v>
      </c>
      <c r="BJ185" s="62" t="s">
        <v>3734</v>
      </c>
      <c r="BK185" s="62" t="s">
        <v>3735</v>
      </c>
      <c r="BL185" s="61" t="s">
        <v>11</v>
      </c>
      <c r="BM185" s="62" t="s">
        <v>3736</v>
      </c>
      <c r="BN185" s="62" t="s">
        <v>3613</v>
      </c>
      <c r="BO185" s="62" t="s">
        <v>3737</v>
      </c>
      <c r="BP185" s="62" t="s">
        <v>2245</v>
      </c>
      <c r="BQ185" s="82" t="s">
        <v>1029</v>
      </c>
      <c r="BR185" s="81">
        <v>0.95699999999999996</v>
      </c>
      <c r="BT185" s="81">
        <v>95</v>
      </c>
      <c r="BU185" s="81">
        <v>0.94499999999999995</v>
      </c>
      <c r="BV185" s="81">
        <v>0.96899999999999997</v>
      </c>
      <c r="BW185" s="81" t="s">
        <v>575</v>
      </c>
      <c r="BX185" s="62" t="s">
        <v>3738</v>
      </c>
      <c r="BY185" s="81" t="s">
        <v>10</v>
      </c>
      <c r="BZ185" s="82" t="s">
        <v>3739</v>
      </c>
      <c r="CA185" s="81" t="s">
        <v>3740</v>
      </c>
      <c r="CB185" s="81" t="s">
        <v>3741</v>
      </c>
      <c r="CC185" s="81" t="s">
        <v>3742</v>
      </c>
      <c r="CD185" s="82" t="s">
        <v>3743</v>
      </c>
    </row>
    <row r="186" spans="1:82" ht="13.5" customHeight="1">
      <c r="A186" s="62">
        <v>98</v>
      </c>
      <c r="B186" s="62" t="s">
        <v>282</v>
      </c>
      <c r="C186" s="62" t="s">
        <v>244</v>
      </c>
      <c r="D186" s="82" t="s">
        <v>3724</v>
      </c>
      <c r="E186" s="62">
        <v>2019</v>
      </c>
      <c r="F186" s="62" t="s">
        <v>3725</v>
      </c>
      <c r="G186" s="61" t="s">
        <v>3726</v>
      </c>
      <c r="H186" s="75" t="s">
        <v>3702</v>
      </c>
      <c r="I186" s="61" t="s">
        <v>3703</v>
      </c>
      <c r="J186" s="61" t="s">
        <v>3704</v>
      </c>
      <c r="K186" s="61" t="s">
        <v>3705</v>
      </c>
      <c r="L186" s="63" t="s">
        <v>3727</v>
      </c>
      <c r="M186" s="61" t="s">
        <v>3728</v>
      </c>
      <c r="N186" s="84" t="s">
        <v>44</v>
      </c>
      <c r="O186" s="63" t="s">
        <v>5894</v>
      </c>
      <c r="P186" s="63" t="s">
        <v>5894</v>
      </c>
      <c r="Q186" s="61" t="s">
        <v>5601</v>
      </c>
      <c r="R186" s="61" t="s">
        <v>3746</v>
      </c>
      <c r="S186" s="61" t="s">
        <v>123</v>
      </c>
      <c r="T186" s="61" t="s">
        <v>172</v>
      </c>
      <c r="U186" s="61" t="s">
        <v>140</v>
      </c>
      <c r="V186" s="61">
        <v>334968</v>
      </c>
      <c r="W186" s="61" t="s">
        <v>10</v>
      </c>
      <c r="X186" s="61">
        <v>503325</v>
      </c>
      <c r="Y186" s="61" t="s">
        <v>10</v>
      </c>
      <c r="Z186" s="61" t="s">
        <v>3730</v>
      </c>
      <c r="AA186" s="61" t="s">
        <v>1005</v>
      </c>
      <c r="AB186" s="61" t="s">
        <v>3731</v>
      </c>
      <c r="AC186" s="76" t="s">
        <v>127</v>
      </c>
      <c r="AD186" s="76" t="s">
        <v>127</v>
      </c>
      <c r="AE186" s="61" t="s">
        <v>1060</v>
      </c>
      <c r="AF186" s="61" t="s">
        <v>3188</v>
      </c>
      <c r="AG186" s="61" t="s">
        <v>140</v>
      </c>
      <c r="AH186" s="61" t="s">
        <v>11</v>
      </c>
      <c r="AI186" s="77">
        <f>INDEX(Exposure_GWASs!F:F,MATCH(Kaitlin!AE186,Exposure_GWASs!C:C,0))</f>
        <v>339224</v>
      </c>
      <c r="AJ186" s="61" t="s">
        <v>11</v>
      </c>
      <c r="AK186" s="61" t="s">
        <v>1005</v>
      </c>
      <c r="AL186" s="61" t="s">
        <v>47</v>
      </c>
      <c r="AM186" s="62" t="s">
        <v>3732</v>
      </c>
      <c r="AN186" s="61" t="s">
        <v>11</v>
      </c>
      <c r="AO186" s="61" t="s">
        <v>11</v>
      </c>
      <c r="AP186" s="61" t="s">
        <v>11</v>
      </c>
      <c r="AQ186" s="61" t="s">
        <v>138</v>
      </c>
      <c r="AR186" s="62" t="s">
        <v>11</v>
      </c>
      <c r="AS186" s="61" t="s">
        <v>11</v>
      </c>
      <c r="AT186" s="62" t="s">
        <v>11</v>
      </c>
      <c r="AU186" s="61" t="s">
        <v>10</v>
      </c>
      <c r="AV186" s="61" t="s">
        <v>10</v>
      </c>
      <c r="AW186" s="61">
        <v>97</v>
      </c>
      <c r="AX186" s="62">
        <f>INDEX(Exposure_GWASs!S:S,MATCH(Kaitlin!AE186,Exposure_GWASs!C:C,0))</f>
        <v>97</v>
      </c>
      <c r="AY186" s="62"/>
      <c r="AZ186" s="61" t="s">
        <v>11</v>
      </c>
      <c r="BA186" s="62" t="s">
        <v>10</v>
      </c>
      <c r="BB186" s="61" t="s">
        <v>22</v>
      </c>
      <c r="BC186" s="80" t="s">
        <v>79</v>
      </c>
      <c r="BD186" s="62" t="s">
        <v>17</v>
      </c>
      <c r="BE186" s="62" t="s">
        <v>84</v>
      </c>
      <c r="BF186" s="62" t="s">
        <v>23</v>
      </c>
      <c r="BG186" s="62" t="s">
        <v>26</v>
      </c>
      <c r="BH186" s="62" t="s">
        <v>3733</v>
      </c>
      <c r="BI186" s="62" t="s">
        <v>3471</v>
      </c>
      <c r="BJ186" s="62" t="s">
        <v>3734</v>
      </c>
      <c r="BK186" s="62" t="s">
        <v>3735</v>
      </c>
      <c r="BL186" s="61" t="s">
        <v>11</v>
      </c>
      <c r="BM186" s="62" t="s">
        <v>3736</v>
      </c>
      <c r="BN186" s="62" t="s">
        <v>3613</v>
      </c>
      <c r="BO186" s="62" t="s">
        <v>3737</v>
      </c>
      <c r="BP186" s="62" t="s">
        <v>2245</v>
      </c>
      <c r="BQ186" s="82" t="s">
        <v>1029</v>
      </c>
      <c r="BR186" s="81">
        <v>0.96299999999999997</v>
      </c>
      <c r="BT186" s="81">
        <v>95</v>
      </c>
      <c r="BU186" s="81">
        <v>0.95099999999999996</v>
      </c>
      <c r="BV186" s="81">
        <v>0.97399999999999998</v>
      </c>
      <c r="BW186" s="81" t="s">
        <v>575</v>
      </c>
      <c r="BX186" s="62" t="s">
        <v>3738</v>
      </c>
      <c r="BY186" s="81" t="s">
        <v>10</v>
      </c>
      <c r="BZ186" s="82" t="s">
        <v>3739</v>
      </c>
      <c r="CA186" s="81" t="s">
        <v>3740</v>
      </c>
      <c r="CB186" s="81" t="s">
        <v>3741</v>
      </c>
      <c r="CC186" s="81" t="s">
        <v>3742</v>
      </c>
      <c r="CD186" s="82" t="s">
        <v>3743</v>
      </c>
    </row>
    <row r="187" spans="1:82" ht="13.5" customHeight="1">
      <c r="A187" s="62">
        <v>99</v>
      </c>
      <c r="B187" s="62" t="s">
        <v>282</v>
      </c>
      <c r="C187" s="62" t="s">
        <v>244</v>
      </c>
      <c r="D187" s="82" t="s">
        <v>3747</v>
      </c>
      <c r="E187" s="62">
        <v>2016</v>
      </c>
      <c r="F187" s="62" t="s">
        <v>3597</v>
      </c>
      <c r="G187" s="61" t="s">
        <v>3748</v>
      </c>
      <c r="H187" s="75" t="s">
        <v>3749</v>
      </c>
      <c r="I187" s="61" t="s">
        <v>3750</v>
      </c>
      <c r="J187" s="61" t="s">
        <v>3751</v>
      </c>
      <c r="K187" s="61" t="s">
        <v>3752</v>
      </c>
      <c r="L187" s="63" t="s">
        <v>3753</v>
      </c>
      <c r="M187" s="75" t="s">
        <v>3754</v>
      </c>
      <c r="N187" s="61" t="s">
        <v>15</v>
      </c>
      <c r="O187" s="63" t="s">
        <v>726</v>
      </c>
      <c r="P187" s="63" t="s">
        <v>726</v>
      </c>
      <c r="Q187" s="61" t="s">
        <v>5654</v>
      </c>
      <c r="R187" s="61" t="s">
        <v>3755</v>
      </c>
      <c r="S187" s="61" t="s">
        <v>3756</v>
      </c>
      <c r="T187" s="61" t="str">
        <f>INDEX(Outcome_GWASs!I:I,MATCH(Kaitlin!S187,Outcome_GWASs!C:C,0))</f>
        <v>&gt;40</v>
      </c>
      <c r="U187" s="61" t="str">
        <f>INDEX(Outcome_GWASs!H:H,MATCH(Kaitlin!S187,Outcome_GWASs!C:C,0))</f>
        <v>both</v>
      </c>
      <c r="V187" s="61">
        <v>14498</v>
      </c>
      <c r="W187" s="61">
        <v>24091</v>
      </c>
      <c r="X187" s="61">
        <f>INDEX(Outcome_GWASs!F:F,MATCH(Kaitlin!S187,Outcome_GWASs!C:C,0))</f>
        <v>29300</v>
      </c>
      <c r="Y187" s="61">
        <f>INDEX(Outcome_GWASs!G:G,MATCH(Kaitlin!S187,Outcome_GWASs!C:C,0))</f>
        <v>50794</v>
      </c>
      <c r="Z187" s="61" t="s">
        <v>3757</v>
      </c>
      <c r="AA187" s="61" t="s">
        <v>1005</v>
      </c>
      <c r="AB187" s="61" t="s">
        <v>204</v>
      </c>
      <c r="AC187" s="76" t="s">
        <v>127</v>
      </c>
      <c r="AD187" s="76" t="s">
        <v>127</v>
      </c>
      <c r="AE187" s="61" t="s">
        <v>1139</v>
      </c>
      <c r="AF187" s="61" t="s">
        <v>3188</v>
      </c>
      <c r="AG187" s="61" t="s">
        <v>140</v>
      </c>
      <c r="AH187" s="61">
        <v>322105</v>
      </c>
      <c r="AI187" s="77">
        <f>INDEX(Exposure_GWASs!F:F,MATCH(Kaitlin!AE187,Exposure_GWASs!C:C,0))</f>
        <v>322154</v>
      </c>
      <c r="AJ187" s="61" t="s">
        <v>3758</v>
      </c>
      <c r="AK187" s="61" t="s">
        <v>1005</v>
      </c>
      <c r="AL187" s="61" t="s">
        <v>204</v>
      </c>
      <c r="AM187" s="62" t="s">
        <v>10</v>
      </c>
      <c r="AN187" s="61" t="s">
        <v>10</v>
      </c>
      <c r="AO187" s="61" t="s">
        <v>3759</v>
      </c>
      <c r="AP187" s="61" t="s">
        <v>11</v>
      </c>
      <c r="AQ187" s="61" t="s">
        <v>138</v>
      </c>
      <c r="AR187" s="62" t="s">
        <v>11</v>
      </c>
      <c r="AS187" s="61" t="s">
        <v>3760</v>
      </c>
      <c r="AT187" s="61" t="s">
        <v>11</v>
      </c>
      <c r="AU187" s="61" t="s">
        <v>10</v>
      </c>
      <c r="AV187" s="61">
        <v>70</v>
      </c>
      <c r="AW187" s="61" t="s">
        <v>10</v>
      </c>
      <c r="AX187" s="62">
        <f>INDEX(Exposure_GWASs!S:S,MATCH(Kaitlin!AE187,Exposure_GWASs!C:C,0))</f>
        <v>77</v>
      </c>
      <c r="AY187" s="62" t="s">
        <v>3761</v>
      </c>
      <c r="AZ187" s="61" t="s">
        <v>11</v>
      </c>
      <c r="BA187" s="62" t="s">
        <v>10</v>
      </c>
      <c r="BB187" s="61" t="s">
        <v>19</v>
      </c>
      <c r="BC187" s="62" t="s">
        <v>17</v>
      </c>
      <c r="BD187" s="62" t="s">
        <v>26</v>
      </c>
      <c r="BE187" s="62"/>
      <c r="BF187" s="62"/>
      <c r="BG187" s="62"/>
      <c r="BI187" s="81" t="s">
        <v>11</v>
      </c>
      <c r="BJ187" s="62" t="s">
        <v>11</v>
      </c>
      <c r="BK187" s="61" t="s">
        <v>11</v>
      </c>
      <c r="BL187" s="61" t="s">
        <v>11</v>
      </c>
      <c r="BM187" s="61" t="s">
        <v>11</v>
      </c>
      <c r="BN187" s="62" t="s">
        <v>11</v>
      </c>
      <c r="BO187" s="62" t="s">
        <v>3762</v>
      </c>
      <c r="BP187" s="62" t="s">
        <v>2245</v>
      </c>
      <c r="BQ187" s="82" t="s">
        <v>1029</v>
      </c>
      <c r="BR187" s="81">
        <v>1.41</v>
      </c>
      <c r="BT187" s="81">
        <v>95</v>
      </c>
      <c r="BU187" s="81">
        <v>1.2</v>
      </c>
      <c r="BV187" s="81">
        <v>1.66</v>
      </c>
      <c r="BW187" s="81" t="s">
        <v>2326</v>
      </c>
      <c r="BX187" s="62" t="s">
        <v>10</v>
      </c>
      <c r="BY187" s="81" t="s">
        <v>10</v>
      </c>
      <c r="BZ187" s="82" t="s">
        <v>3763</v>
      </c>
      <c r="CA187" s="81" t="s">
        <v>3764</v>
      </c>
      <c r="CB187" s="81" t="s">
        <v>3765</v>
      </c>
      <c r="CC187" s="81" t="s">
        <v>3766</v>
      </c>
      <c r="CD187" s="82" t="s">
        <v>3767</v>
      </c>
    </row>
    <row r="188" spans="1:82" ht="13.5" customHeight="1">
      <c r="A188" s="62">
        <v>100</v>
      </c>
      <c r="B188" s="62" t="s">
        <v>282</v>
      </c>
      <c r="C188" s="62" t="s">
        <v>244</v>
      </c>
      <c r="D188" s="82" t="s">
        <v>3768</v>
      </c>
      <c r="E188" s="62">
        <v>2015</v>
      </c>
      <c r="F188" s="62" t="s">
        <v>3769</v>
      </c>
      <c r="G188" s="61" t="s">
        <v>3770</v>
      </c>
      <c r="H188" s="75" t="s">
        <v>3771</v>
      </c>
      <c r="I188" s="61" t="s">
        <v>3772</v>
      </c>
      <c r="J188" s="108" t="s">
        <v>3773</v>
      </c>
      <c r="K188" s="61" t="s">
        <v>3774</v>
      </c>
      <c r="L188" s="63" t="s">
        <v>3775</v>
      </c>
      <c r="M188" s="75" t="s">
        <v>3776</v>
      </c>
      <c r="N188" s="61" t="s">
        <v>12</v>
      </c>
      <c r="O188" s="63" t="s">
        <v>5895</v>
      </c>
      <c r="P188" s="63" t="s">
        <v>3777</v>
      </c>
      <c r="Q188" s="61" t="s">
        <v>5654</v>
      </c>
      <c r="R188" s="61" t="s">
        <v>3778</v>
      </c>
      <c r="S188" s="61" t="s">
        <v>123</v>
      </c>
      <c r="T188" s="61" t="s">
        <v>3779</v>
      </c>
      <c r="U188" s="61" t="s">
        <v>140</v>
      </c>
      <c r="V188" s="61">
        <v>10079</v>
      </c>
      <c r="W188" s="61">
        <v>9613</v>
      </c>
      <c r="X188" s="61">
        <v>10079</v>
      </c>
      <c r="Y188" s="61">
        <v>9613</v>
      </c>
      <c r="Z188" s="61" t="s">
        <v>10</v>
      </c>
      <c r="AA188" s="61" t="s">
        <v>3780</v>
      </c>
      <c r="AB188" s="61" t="s">
        <v>204</v>
      </c>
      <c r="AC188" s="76" t="s">
        <v>127</v>
      </c>
      <c r="AD188" s="76" t="s">
        <v>127</v>
      </c>
      <c r="AE188" s="61" t="s">
        <v>1224</v>
      </c>
      <c r="AF188" s="61">
        <v>108</v>
      </c>
      <c r="AG188" s="61" t="s">
        <v>140</v>
      </c>
      <c r="AH188" s="61">
        <v>249796</v>
      </c>
      <c r="AI188" s="77">
        <f>INDEX(Exposure_GWASs!F:F,MATCH(Kaitlin!AE188,Exposure_GWASs!C:C,0))</f>
        <v>249796</v>
      </c>
      <c r="AJ188" s="61" t="s">
        <v>10</v>
      </c>
      <c r="AK188" s="61" t="s">
        <v>1005</v>
      </c>
      <c r="AL188" s="61" t="s">
        <v>204</v>
      </c>
      <c r="AM188" s="61" t="s">
        <v>3781</v>
      </c>
      <c r="AN188" s="61" t="s">
        <v>11</v>
      </c>
      <c r="AO188" s="61" t="s">
        <v>11</v>
      </c>
      <c r="AP188" s="61" t="s">
        <v>11</v>
      </c>
      <c r="AQ188" s="61" t="s">
        <v>138</v>
      </c>
      <c r="AR188" s="62" t="s">
        <v>11</v>
      </c>
      <c r="AS188" s="62" t="s">
        <v>11</v>
      </c>
      <c r="AT188" s="62" t="s">
        <v>3782</v>
      </c>
      <c r="AU188" s="61" t="s">
        <v>10</v>
      </c>
      <c r="AV188" s="61" t="s">
        <v>10</v>
      </c>
      <c r="AW188" s="61">
        <v>31</v>
      </c>
      <c r="AX188" s="62">
        <f>INDEX(Exposure_GWASs!S:S,MATCH(Kaitlin!AE188,Exposure_GWASs!C:C,0))</f>
        <v>32</v>
      </c>
      <c r="AY188" s="62" t="s">
        <v>3783</v>
      </c>
      <c r="AZ188" s="61" t="s">
        <v>11</v>
      </c>
      <c r="BA188" s="62" t="s">
        <v>10</v>
      </c>
      <c r="BB188" s="61" t="s">
        <v>19</v>
      </c>
      <c r="BC188" s="62" t="s">
        <v>67</v>
      </c>
      <c r="BD188" s="62"/>
      <c r="BE188" s="62"/>
      <c r="BF188" s="62"/>
      <c r="BG188" s="62"/>
      <c r="BH188" s="62" t="s">
        <v>3784</v>
      </c>
      <c r="BI188" s="81" t="s">
        <v>11</v>
      </c>
      <c r="BJ188" s="105" t="s">
        <v>11</v>
      </c>
      <c r="BK188" s="61" t="s">
        <v>11</v>
      </c>
      <c r="BL188" s="61" t="s">
        <v>11</v>
      </c>
      <c r="BM188" s="61" t="s">
        <v>11</v>
      </c>
      <c r="BN188" s="62" t="s">
        <v>171</v>
      </c>
      <c r="BO188" s="62" t="s">
        <v>3785</v>
      </c>
      <c r="BP188" s="62" t="s">
        <v>2245</v>
      </c>
      <c r="BQ188" s="82" t="s">
        <v>1029</v>
      </c>
      <c r="BR188" s="81">
        <v>0.95</v>
      </c>
      <c r="BT188" s="81">
        <v>95</v>
      </c>
      <c r="BU188" s="81">
        <v>0.9</v>
      </c>
      <c r="BV188" s="81">
        <v>1.01</v>
      </c>
      <c r="BW188" s="81">
        <v>9.0999999999999998E-2</v>
      </c>
      <c r="BX188" s="62" t="s">
        <v>10</v>
      </c>
      <c r="BY188" s="81" t="s">
        <v>10</v>
      </c>
      <c r="BZ188" s="82" t="s">
        <v>3786</v>
      </c>
      <c r="CA188" s="81" t="s">
        <v>3787</v>
      </c>
      <c r="CB188" s="81" t="s">
        <v>3788</v>
      </c>
      <c r="CC188" s="81" t="s">
        <v>3789</v>
      </c>
      <c r="CD188" s="82" t="s">
        <v>3790</v>
      </c>
    </row>
    <row r="189" spans="1:82" ht="13.5" customHeight="1">
      <c r="A189" s="62">
        <v>100</v>
      </c>
      <c r="B189" s="62" t="s">
        <v>282</v>
      </c>
      <c r="C189" s="62" t="s">
        <v>244</v>
      </c>
      <c r="D189" s="82" t="s">
        <v>3768</v>
      </c>
      <c r="E189" s="62">
        <v>2015</v>
      </c>
      <c r="F189" s="62" t="s">
        <v>3769</v>
      </c>
      <c r="G189" s="61" t="s">
        <v>3770</v>
      </c>
      <c r="H189" s="75" t="s">
        <v>3771</v>
      </c>
      <c r="I189" s="61" t="s">
        <v>3772</v>
      </c>
      <c r="J189" s="108" t="s">
        <v>3773</v>
      </c>
      <c r="K189" s="61" t="s">
        <v>3774</v>
      </c>
      <c r="L189" s="63" t="s">
        <v>3775</v>
      </c>
      <c r="M189" s="75" t="s">
        <v>3776</v>
      </c>
      <c r="N189" s="61" t="s">
        <v>12</v>
      </c>
      <c r="O189" s="63" t="s">
        <v>5896</v>
      </c>
      <c r="P189" s="61" t="s">
        <v>5897</v>
      </c>
      <c r="Q189" s="61" t="s">
        <v>5654</v>
      </c>
      <c r="R189" s="61" t="s">
        <v>3791</v>
      </c>
      <c r="S189" s="61" t="s">
        <v>123</v>
      </c>
      <c r="T189" s="61" t="s">
        <v>3779</v>
      </c>
      <c r="U189" s="61" t="s">
        <v>140</v>
      </c>
      <c r="V189" s="61">
        <v>8403</v>
      </c>
      <c r="W189" s="61" t="s">
        <v>11</v>
      </c>
      <c r="X189" s="61">
        <v>12123</v>
      </c>
      <c r="Y189" s="61" t="s">
        <v>11</v>
      </c>
      <c r="Z189" s="61" t="s">
        <v>11</v>
      </c>
      <c r="AA189" s="61" t="s">
        <v>47</v>
      </c>
      <c r="AB189" s="61" t="s">
        <v>204</v>
      </c>
      <c r="AC189" s="76" t="s">
        <v>127</v>
      </c>
      <c r="AD189" s="76" t="s">
        <v>127</v>
      </c>
      <c r="AE189" s="61" t="s">
        <v>1224</v>
      </c>
      <c r="AF189" s="61">
        <v>108</v>
      </c>
      <c r="AG189" s="61" t="s">
        <v>140</v>
      </c>
      <c r="AH189" s="61">
        <v>249796</v>
      </c>
      <c r="AI189" s="77">
        <f>INDEX(Exposure_GWASs!F:F,MATCH(Kaitlin!AE189,Exposure_GWASs!C:C,0))</f>
        <v>249796</v>
      </c>
      <c r="AJ189" s="61" t="s">
        <v>10</v>
      </c>
      <c r="AK189" s="61" t="s">
        <v>1005</v>
      </c>
      <c r="AL189" s="61" t="s">
        <v>204</v>
      </c>
      <c r="AM189" s="61" t="s">
        <v>3781</v>
      </c>
      <c r="AN189" s="61" t="s">
        <v>11</v>
      </c>
      <c r="AO189" s="61" t="s">
        <v>11</v>
      </c>
      <c r="AP189" s="61" t="s">
        <v>11</v>
      </c>
      <c r="AQ189" s="61" t="s">
        <v>138</v>
      </c>
      <c r="AR189" s="62" t="s">
        <v>11</v>
      </c>
      <c r="AS189" s="62" t="s">
        <v>11</v>
      </c>
      <c r="AT189" s="62" t="s">
        <v>3782</v>
      </c>
      <c r="AU189" s="61" t="s">
        <v>10</v>
      </c>
      <c r="AV189" s="61" t="s">
        <v>10</v>
      </c>
      <c r="AW189" s="61">
        <v>29</v>
      </c>
      <c r="AX189" s="62">
        <f>INDEX(Exposure_GWASs!S:S,MATCH(Kaitlin!AE189,Exposure_GWASs!C:C,0))</f>
        <v>32</v>
      </c>
      <c r="AY189" s="62" t="s">
        <v>3792</v>
      </c>
      <c r="AZ189" s="61" t="s">
        <v>11</v>
      </c>
      <c r="BA189" s="62" t="s">
        <v>10</v>
      </c>
      <c r="BB189" s="61" t="s">
        <v>19</v>
      </c>
      <c r="BC189" s="62" t="s">
        <v>67</v>
      </c>
      <c r="BD189" s="62"/>
      <c r="BE189" s="62"/>
      <c r="BF189" s="62"/>
      <c r="BG189" s="62"/>
      <c r="BH189" s="62" t="s">
        <v>3784</v>
      </c>
      <c r="BI189" s="81" t="s">
        <v>11</v>
      </c>
      <c r="BJ189" s="105" t="s">
        <v>11</v>
      </c>
      <c r="BK189" s="61" t="s">
        <v>11</v>
      </c>
      <c r="BL189" s="61" t="s">
        <v>11</v>
      </c>
      <c r="BM189" s="61" t="s">
        <v>11</v>
      </c>
      <c r="BN189" s="62" t="s">
        <v>171</v>
      </c>
      <c r="BO189" s="62" t="s">
        <v>3785</v>
      </c>
      <c r="BP189" s="62" t="s">
        <v>2245</v>
      </c>
      <c r="BQ189" s="82" t="s">
        <v>1029</v>
      </c>
      <c r="BR189" s="81">
        <v>1</v>
      </c>
      <c r="BT189" s="81">
        <v>95</v>
      </c>
      <c r="BU189" s="81">
        <v>0.75</v>
      </c>
      <c r="BV189" s="81">
        <v>1.32</v>
      </c>
      <c r="BW189" s="81">
        <v>0.98</v>
      </c>
      <c r="BX189" s="62" t="s">
        <v>10</v>
      </c>
      <c r="BY189" s="81" t="s">
        <v>10</v>
      </c>
      <c r="BZ189" s="82" t="s">
        <v>3786</v>
      </c>
      <c r="CA189" s="81" t="s">
        <v>3787</v>
      </c>
      <c r="CB189" s="81" t="s">
        <v>3788</v>
      </c>
      <c r="CC189" s="81" t="s">
        <v>3789</v>
      </c>
      <c r="CD189" s="82" t="s">
        <v>3790</v>
      </c>
    </row>
    <row r="190" spans="1:82" ht="13.5" customHeight="1">
      <c r="A190" s="62">
        <v>100</v>
      </c>
      <c r="B190" s="62" t="s">
        <v>282</v>
      </c>
      <c r="C190" s="62" t="s">
        <v>244</v>
      </c>
      <c r="D190" s="82" t="s">
        <v>3768</v>
      </c>
      <c r="E190" s="62">
        <v>2015</v>
      </c>
      <c r="F190" s="62" t="s">
        <v>3769</v>
      </c>
      <c r="G190" s="61" t="s">
        <v>3770</v>
      </c>
      <c r="H190" s="75" t="s">
        <v>3771</v>
      </c>
      <c r="I190" s="61" t="s">
        <v>3772</v>
      </c>
      <c r="J190" s="108" t="s">
        <v>3773</v>
      </c>
      <c r="K190" s="61" t="s">
        <v>3774</v>
      </c>
      <c r="L190" s="63" t="s">
        <v>3775</v>
      </c>
      <c r="M190" s="75" t="s">
        <v>3776</v>
      </c>
      <c r="N190" s="61" t="s">
        <v>12</v>
      </c>
      <c r="O190" s="63" t="s">
        <v>5896</v>
      </c>
      <c r="P190" s="61" t="s">
        <v>5897</v>
      </c>
      <c r="Q190" s="61" t="s">
        <v>5654</v>
      </c>
      <c r="R190" s="61" t="s">
        <v>3793</v>
      </c>
      <c r="S190" s="61" t="s">
        <v>123</v>
      </c>
      <c r="T190" s="61" t="s">
        <v>3779</v>
      </c>
      <c r="U190" s="61" t="s">
        <v>140</v>
      </c>
      <c r="V190" s="61">
        <v>8403</v>
      </c>
      <c r="W190" s="61" t="s">
        <v>11</v>
      </c>
      <c r="X190" s="61">
        <v>12123</v>
      </c>
      <c r="Y190" s="61" t="s">
        <v>11</v>
      </c>
      <c r="Z190" s="61" t="s">
        <v>11</v>
      </c>
      <c r="AA190" s="61" t="s">
        <v>47</v>
      </c>
      <c r="AB190" s="61" t="s">
        <v>204</v>
      </c>
      <c r="AC190" s="76" t="s">
        <v>127</v>
      </c>
      <c r="AD190" s="76" t="s">
        <v>127</v>
      </c>
      <c r="AE190" s="61" t="s">
        <v>1224</v>
      </c>
      <c r="AF190" s="61">
        <v>108</v>
      </c>
      <c r="AG190" s="61" t="s">
        <v>140</v>
      </c>
      <c r="AH190" s="61">
        <v>249796</v>
      </c>
      <c r="AI190" s="77">
        <f>INDEX(Exposure_GWASs!F:F,MATCH(Kaitlin!AE190,Exposure_GWASs!C:C,0))</f>
        <v>249796</v>
      </c>
      <c r="AJ190" s="61" t="s">
        <v>10</v>
      </c>
      <c r="AK190" s="61" t="s">
        <v>1005</v>
      </c>
      <c r="AL190" s="61" t="s">
        <v>204</v>
      </c>
      <c r="AM190" s="61" t="s">
        <v>3781</v>
      </c>
      <c r="AN190" s="61" t="s">
        <v>11</v>
      </c>
      <c r="AO190" s="61" t="s">
        <v>11</v>
      </c>
      <c r="AP190" s="61" t="s">
        <v>11</v>
      </c>
      <c r="AQ190" s="61" t="s">
        <v>138</v>
      </c>
      <c r="AR190" s="62" t="s">
        <v>11</v>
      </c>
      <c r="AS190" s="62" t="s">
        <v>11</v>
      </c>
      <c r="AT190" s="62" t="s">
        <v>3782</v>
      </c>
      <c r="AU190" s="61" t="s">
        <v>10</v>
      </c>
      <c r="AV190" s="61" t="s">
        <v>10</v>
      </c>
      <c r="AW190" s="61">
        <v>29</v>
      </c>
      <c r="AX190" s="62">
        <f>INDEX(Exposure_GWASs!S:S,MATCH(Kaitlin!AE190,Exposure_GWASs!C:C,0))</f>
        <v>32</v>
      </c>
      <c r="AY190" s="62" t="s">
        <v>3792</v>
      </c>
      <c r="AZ190" s="61" t="s">
        <v>11</v>
      </c>
      <c r="BA190" s="62" t="s">
        <v>10</v>
      </c>
      <c r="BB190" s="61" t="s">
        <v>19</v>
      </c>
      <c r="BC190" s="62" t="s">
        <v>67</v>
      </c>
      <c r="BD190" s="62"/>
      <c r="BE190" s="62"/>
      <c r="BF190" s="62"/>
      <c r="BG190" s="62"/>
      <c r="BH190" s="62" t="s">
        <v>3784</v>
      </c>
      <c r="BI190" s="81" t="s">
        <v>11</v>
      </c>
      <c r="BJ190" s="105" t="s">
        <v>11</v>
      </c>
      <c r="BK190" s="61" t="s">
        <v>11</v>
      </c>
      <c r="BL190" s="61" t="s">
        <v>11</v>
      </c>
      <c r="BM190" s="61" t="s">
        <v>11</v>
      </c>
      <c r="BN190" s="62" t="s">
        <v>171</v>
      </c>
      <c r="BO190" s="62" t="s">
        <v>3785</v>
      </c>
      <c r="BP190" s="62" t="s">
        <v>3794</v>
      </c>
      <c r="BQ190" s="82" t="s">
        <v>1100</v>
      </c>
      <c r="BR190" s="81">
        <v>2E-3</v>
      </c>
      <c r="BT190" s="81">
        <v>95</v>
      </c>
      <c r="BU190" s="81">
        <v>-0.01</v>
      </c>
      <c r="BV190" s="81">
        <v>0.01</v>
      </c>
      <c r="BW190" s="81">
        <v>0.56999999999999995</v>
      </c>
      <c r="BX190" s="62" t="s">
        <v>10</v>
      </c>
      <c r="BY190" s="81" t="s">
        <v>10</v>
      </c>
      <c r="BZ190" s="82" t="s">
        <v>3786</v>
      </c>
      <c r="CA190" s="81" t="s">
        <v>3787</v>
      </c>
      <c r="CB190" s="81" t="s">
        <v>3788</v>
      </c>
      <c r="CC190" s="81" t="s">
        <v>3789</v>
      </c>
      <c r="CD190" s="82" t="s">
        <v>3790</v>
      </c>
    </row>
    <row r="191" spans="1:82" ht="13.5" customHeight="1">
      <c r="A191" s="62">
        <v>100</v>
      </c>
      <c r="B191" s="62" t="s">
        <v>282</v>
      </c>
      <c r="C191" s="62" t="s">
        <v>244</v>
      </c>
      <c r="D191" s="82" t="s">
        <v>3768</v>
      </c>
      <c r="E191" s="62">
        <v>2015</v>
      </c>
      <c r="F191" s="62" t="s">
        <v>3769</v>
      </c>
      <c r="G191" s="61" t="s">
        <v>3770</v>
      </c>
      <c r="H191" s="75" t="s">
        <v>3771</v>
      </c>
      <c r="I191" s="61" t="s">
        <v>3772</v>
      </c>
      <c r="J191" s="108" t="s">
        <v>3773</v>
      </c>
      <c r="K191" s="61" t="s">
        <v>3774</v>
      </c>
      <c r="L191" s="63" t="s">
        <v>3775</v>
      </c>
      <c r="M191" s="75" t="s">
        <v>3776</v>
      </c>
      <c r="N191" s="61" t="s">
        <v>12</v>
      </c>
      <c r="O191" s="63" t="s">
        <v>5895</v>
      </c>
      <c r="P191" s="63" t="s">
        <v>3795</v>
      </c>
      <c r="Q191" s="61" t="s">
        <v>5654</v>
      </c>
      <c r="R191" s="61" t="s">
        <v>3796</v>
      </c>
      <c r="S191" s="61" t="s">
        <v>123</v>
      </c>
      <c r="T191" s="61" t="s">
        <v>3779</v>
      </c>
      <c r="U191" s="61" t="s">
        <v>140</v>
      </c>
      <c r="V191" s="61">
        <v>3177</v>
      </c>
      <c r="W191" s="61">
        <v>7277</v>
      </c>
      <c r="X191" s="61">
        <v>3177</v>
      </c>
      <c r="Y191" s="61">
        <v>7277</v>
      </c>
      <c r="Z191" s="61" t="s">
        <v>10</v>
      </c>
      <c r="AA191" s="61" t="s">
        <v>3797</v>
      </c>
      <c r="AB191" s="61" t="s">
        <v>204</v>
      </c>
      <c r="AC191" s="76" t="s">
        <v>127</v>
      </c>
      <c r="AD191" s="76" t="s">
        <v>127</v>
      </c>
      <c r="AE191" s="61" t="s">
        <v>1224</v>
      </c>
      <c r="AF191" s="61">
        <v>108</v>
      </c>
      <c r="AG191" s="61" t="s">
        <v>140</v>
      </c>
      <c r="AH191" s="61">
        <v>249796</v>
      </c>
      <c r="AI191" s="77">
        <f>INDEX(Exposure_GWASs!F:F,MATCH(Kaitlin!AE191,Exposure_GWASs!C:C,0))</f>
        <v>249796</v>
      </c>
      <c r="AJ191" s="61" t="s">
        <v>10</v>
      </c>
      <c r="AK191" s="61" t="s">
        <v>1005</v>
      </c>
      <c r="AL191" s="61" t="s">
        <v>204</v>
      </c>
      <c r="AM191" s="61" t="s">
        <v>3781</v>
      </c>
      <c r="AN191" s="61" t="s">
        <v>11</v>
      </c>
      <c r="AO191" s="61" t="s">
        <v>11</v>
      </c>
      <c r="AP191" s="61" t="s">
        <v>11</v>
      </c>
      <c r="AQ191" s="61" t="s">
        <v>138</v>
      </c>
      <c r="AR191" s="62" t="s">
        <v>11</v>
      </c>
      <c r="AS191" s="62" t="s">
        <v>11</v>
      </c>
      <c r="AT191" s="62" t="s">
        <v>3782</v>
      </c>
      <c r="AU191" s="61" t="s">
        <v>10</v>
      </c>
      <c r="AV191" s="61" t="s">
        <v>10</v>
      </c>
      <c r="AW191" s="61" t="s">
        <v>11</v>
      </c>
      <c r="AX191" s="62">
        <f>INDEX(Exposure_GWASs!S:S,MATCH(Kaitlin!AE191,Exposure_GWASs!C:C,0))</f>
        <v>32</v>
      </c>
      <c r="AY191" s="61" t="s">
        <v>11</v>
      </c>
      <c r="AZ191" s="61" t="s">
        <v>11</v>
      </c>
      <c r="BA191" s="62" t="s">
        <v>10</v>
      </c>
      <c r="BB191" s="61" t="s">
        <v>19</v>
      </c>
      <c r="BC191" s="62" t="s">
        <v>67</v>
      </c>
      <c r="BD191" s="62"/>
      <c r="BE191" s="62"/>
      <c r="BF191" s="62"/>
      <c r="BG191" s="62"/>
      <c r="BH191" s="62" t="s">
        <v>3784</v>
      </c>
      <c r="BI191" s="81" t="s">
        <v>11</v>
      </c>
      <c r="BJ191" s="105" t="s">
        <v>11</v>
      </c>
      <c r="BK191" s="61" t="s">
        <v>11</v>
      </c>
      <c r="BL191" s="61" t="s">
        <v>11</v>
      </c>
      <c r="BM191" s="61" t="s">
        <v>11</v>
      </c>
      <c r="BN191" s="62" t="s">
        <v>171</v>
      </c>
      <c r="BO191" s="62" t="s">
        <v>3785</v>
      </c>
      <c r="BP191" s="62" t="s">
        <v>2245</v>
      </c>
      <c r="BQ191" s="82" t="s">
        <v>1029</v>
      </c>
      <c r="BR191" s="81">
        <v>0.96</v>
      </c>
      <c r="BT191" s="81">
        <v>95</v>
      </c>
      <c r="BU191" s="81">
        <v>0.87</v>
      </c>
      <c r="BV191" s="81">
        <v>1.07</v>
      </c>
      <c r="BW191" s="81">
        <v>0.48799999999999999</v>
      </c>
      <c r="BX191" s="62" t="s">
        <v>10</v>
      </c>
      <c r="BY191" s="81" t="s">
        <v>10</v>
      </c>
      <c r="BZ191" s="82" t="s">
        <v>3786</v>
      </c>
      <c r="CA191" s="81" t="s">
        <v>3787</v>
      </c>
      <c r="CB191" s="81" t="s">
        <v>3788</v>
      </c>
      <c r="CC191" s="81" t="s">
        <v>3789</v>
      </c>
      <c r="CD191" s="82" t="s">
        <v>3790</v>
      </c>
    </row>
    <row r="192" spans="1:82" ht="13.5" customHeight="1">
      <c r="A192" s="62">
        <v>100</v>
      </c>
      <c r="B192" s="62" t="s">
        <v>282</v>
      </c>
      <c r="C192" s="62" t="s">
        <v>244</v>
      </c>
      <c r="D192" s="82" t="s">
        <v>3768</v>
      </c>
      <c r="E192" s="62">
        <v>2015</v>
      </c>
      <c r="F192" s="62" t="s">
        <v>3769</v>
      </c>
      <c r="G192" s="61" t="s">
        <v>3770</v>
      </c>
      <c r="H192" s="75" t="s">
        <v>3771</v>
      </c>
      <c r="I192" s="61" t="s">
        <v>3772</v>
      </c>
      <c r="J192" s="108" t="s">
        <v>3773</v>
      </c>
      <c r="K192" s="61" t="s">
        <v>3774</v>
      </c>
      <c r="L192" s="63" t="s">
        <v>3775</v>
      </c>
      <c r="M192" s="75" t="s">
        <v>3776</v>
      </c>
      <c r="N192" s="61" t="s">
        <v>12</v>
      </c>
      <c r="O192" s="63" t="s">
        <v>5895</v>
      </c>
      <c r="P192" s="63" t="s">
        <v>3798</v>
      </c>
      <c r="Q192" s="61" t="s">
        <v>5654</v>
      </c>
      <c r="R192" s="61" t="s">
        <v>3799</v>
      </c>
      <c r="S192" s="61" t="s">
        <v>123</v>
      </c>
      <c r="T192" s="61" t="s">
        <v>3779</v>
      </c>
      <c r="U192" s="61" t="s">
        <v>140</v>
      </c>
      <c r="V192" s="61" t="s">
        <v>11</v>
      </c>
      <c r="W192" s="61" t="s">
        <v>11</v>
      </c>
      <c r="X192" s="61" t="s">
        <v>11</v>
      </c>
      <c r="Y192" s="61" t="s">
        <v>11</v>
      </c>
      <c r="Z192" s="61" t="s">
        <v>10</v>
      </c>
      <c r="AA192" s="61" t="s">
        <v>3800</v>
      </c>
      <c r="AB192" s="61" t="s">
        <v>204</v>
      </c>
      <c r="AC192" s="76" t="s">
        <v>127</v>
      </c>
      <c r="AD192" s="76" t="s">
        <v>127</v>
      </c>
      <c r="AE192" s="61" t="s">
        <v>1224</v>
      </c>
      <c r="AF192" s="61">
        <v>108</v>
      </c>
      <c r="AG192" s="61" t="s">
        <v>140</v>
      </c>
      <c r="AH192" s="61">
        <v>249796</v>
      </c>
      <c r="AI192" s="77">
        <f>INDEX(Exposure_GWASs!F:F,MATCH(Kaitlin!AE192,Exposure_GWASs!C:C,0))</f>
        <v>249796</v>
      </c>
      <c r="AJ192" s="61" t="s">
        <v>10</v>
      </c>
      <c r="AK192" s="61" t="s">
        <v>1005</v>
      </c>
      <c r="AL192" s="61" t="s">
        <v>204</v>
      </c>
      <c r="AM192" s="61" t="s">
        <v>3781</v>
      </c>
      <c r="AN192" s="61" t="s">
        <v>11</v>
      </c>
      <c r="AO192" s="61" t="s">
        <v>11</v>
      </c>
      <c r="AP192" s="61" t="s">
        <v>11</v>
      </c>
      <c r="AQ192" s="61" t="s">
        <v>138</v>
      </c>
      <c r="AR192" s="62" t="s">
        <v>11</v>
      </c>
      <c r="AS192" s="62" t="s">
        <v>11</v>
      </c>
      <c r="AT192" s="62" t="s">
        <v>3782</v>
      </c>
      <c r="AU192" s="61" t="s">
        <v>10</v>
      </c>
      <c r="AV192" s="61" t="s">
        <v>10</v>
      </c>
      <c r="AW192" s="61" t="s">
        <v>11</v>
      </c>
      <c r="AX192" s="62">
        <f>INDEX(Exposure_GWASs!S:S,MATCH(Kaitlin!AE192,Exposure_GWASs!C:C,0))</f>
        <v>32</v>
      </c>
      <c r="AY192" s="61" t="s">
        <v>11</v>
      </c>
      <c r="AZ192" s="61" t="s">
        <v>11</v>
      </c>
      <c r="BA192" s="62" t="s">
        <v>10</v>
      </c>
      <c r="BB192" s="61" t="s">
        <v>19</v>
      </c>
      <c r="BC192" s="62" t="s">
        <v>67</v>
      </c>
      <c r="BD192" s="62"/>
      <c r="BE192" s="62"/>
      <c r="BF192" s="62"/>
      <c r="BG192" s="62"/>
      <c r="BH192" s="62" t="s">
        <v>3784</v>
      </c>
      <c r="BI192" s="81" t="s">
        <v>11</v>
      </c>
      <c r="BJ192" s="105" t="s">
        <v>11</v>
      </c>
      <c r="BK192" s="61" t="s">
        <v>11</v>
      </c>
      <c r="BL192" s="61" t="s">
        <v>11</v>
      </c>
      <c r="BM192" s="61" t="s">
        <v>11</v>
      </c>
      <c r="BN192" s="62" t="s">
        <v>171</v>
      </c>
      <c r="BO192" s="62" t="s">
        <v>3785</v>
      </c>
      <c r="BP192" s="62" t="s">
        <v>2245</v>
      </c>
      <c r="BQ192" s="82" t="s">
        <v>1029</v>
      </c>
      <c r="BR192" s="81">
        <v>0.95</v>
      </c>
      <c r="BT192" s="81">
        <v>95</v>
      </c>
      <c r="BU192" s="81">
        <v>0.91</v>
      </c>
      <c r="BV192" s="81">
        <v>1</v>
      </c>
      <c r="BW192" s="81">
        <v>5.8000000000000003E-2</v>
      </c>
      <c r="BX192" s="62" t="s">
        <v>10</v>
      </c>
      <c r="BY192" s="81" t="s">
        <v>10</v>
      </c>
      <c r="BZ192" s="82" t="s">
        <v>3786</v>
      </c>
      <c r="CA192" s="81" t="s">
        <v>3787</v>
      </c>
      <c r="CB192" s="81" t="s">
        <v>3788</v>
      </c>
      <c r="CC192" s="81" t="s">
        <v>3789</v>
      </c>
      <c r="CD192" s="82" t="s">
        <v>3790</v>
      </c>
    </row>
    <row r="193" spans="1:82" ht="13.5" customHeight="1">
      <c r="A193" s="62">
        <v>101</v>
      </c>
      <c r="B193" s="62" t="s">
        <v>282</v>
      </c>
      <c r="C193" s="62" t="s">
        <v>244</v>
      </c>
      <c r="D193" s="82" t="s">
        <v>3801</v>
      </c>
      <c r="E193" s="62">
        <v>2011</v>
      </c>
      <c r="F193" s="81" t="s">
        <v>3802</v>
      </c>
      <c r="G193" s="61" t="s">
        <v>3803</v>
      </c>
      <c r="H193" s="75" t="s">
        <v>3804</v>
      </c>
      <c r="I193" s="61" t="s">
        <v>3805</v>
      </c>
      <c r="J193" s="61" t="s">
        <v>3806</v>
      </c>
      <c r="K193" s="61" t="s">
        <v>3807</v>
      </c>
      <c r="L193" s="63" t="s">
        <v>3808</v>
      </c>
      <c r="M193" s="75" t="s">
        <v>3809</v>
      </c>
      <c r="N193" s="61" t="s">
        <v>12</v>
      </c>
      <c r="O193" s="63" t="s">
        <v>5781</v>
      </c>
      <c r="P193" s="61" t="s">
        <v>5881</v>
      </c>
      <c r="Q193" s="61" t="s">
        <v>5605</v>
      </c>
      <c r="R193" s="61" t="s">
        <v>3810</v>
      </c>
      <c r="S193" s="61" t="s">
        <v>123</v>
      </c>
      <c r="T193" s="61" t="s">
        <v>148</v>
      </c>
      <c r="U193" s="61" t="s">
        <v>3811</v>
      </c>
      <c r="V193" s="61">
        <v>8156</v>
      </c>
      <c r="W193" s="61" t="s">
        <v>10</v>
      </c>
      <c r="X193" s="61" t="s">
        <v>10</v>
      </c>
      <c r="Y193" s="61" t="s">
        <v>10</v>
      </c>
      <c r="Z193" s="61" t="s">
        <v>10</v>
      </c>
      <c r="AA193" s="61" t="s">
        <v>1005</v>
      </c>
      <c r="AB193" s="61" t="s">
        <v>249</v>
      </c>
      <c r="AC193" s="76" t="s">
        <v>127</v>
      </c>
      <c r="AD193" s="76" t="s">
        <v>5512</v>
      </c>
      <c r="AE193" s="61" t="s">
        <v>123</v>
      </c>
      <c r="AF193" s="61" t="s">
        <v>3811</v>
      </c>
      <c r="AG193" s="61" t="s">
        <v>148</v>
      </c>
      <c r="AH193" s="61">
        <v>8156</v>
      </c>
      <c r="AI193" s="77" t="s">
        <v>10</v>
      </c>
      <c r="AJ193" s="61" t="s">
        <v>10</v>
      </c>
      <c r="AK193" s="61" t="s">
        <v>1005</v>
      </c>
      <c r="AL193" s="61" t="s">
        <v>249</v>
      </c>
      <c r="AM193" s="61" t="s">
        <v>963</v>
      </c>
      <c r="AN193" s="79" t="s">
        <v>10</v>
      </c>
      <c r="AO193" s="61" t="s">
        <v>11</v>
      </c>
      <c r="AP193" s="61" t="s">
        <v>11</v>
      </c>
      <c r="AQ193" s="61" t="s">
        <v>11</v>
      </c>
      <c r="AR193" s="62" t="s">
        <v>11</v>
      </c>
      <c r="AS193" s="62" t="s">
        <v>11</v>
      </c>
      <c r="AT193" s="61" t="s">
        <v>3812</v>
      </c>
      <c r="AU193" s="61" t="s">
        <v>10</v>
      </c>
      <c r="AV193" s="61" t="s">
        <v>10</v>
      </c>
      <c r="AW193" s="61">
        <v>12</v>
      </c>
      <c r="AX193" s="62" t="s">
        <v>1009</v>
      </c>
      <c r="AY193" s="62" t="s">
        <v>1009</v>
      </c>
      <c r="AZ193" s="61" t="s">
        <v>11</v>
      </c>
      <c r="BA193" s="62" t="s">
        <v>10</v>
      </c>
      <c r="BB193" s="61" t="s">
        <v>22</v>
      </c>
      <c r="BC193" s="62"/>
      <c r="BD193" s="62"/>
      <c r="BE193" s="62"/>
      <c r="BF193" s="62"/>
      <c r="BG193" s="62"/>
      <c r="BH193" s="62" t="s">
        <v>1011</v>
      </c>
      <c r="BI193" s="62" t="s">
        <v>11</v>
      </c>
      <c r="BJ193" s="62" t="s">
        <v>3813</v>
      </c>
      <c r="BK193" s="62" t="s">
        <v>3735</v>
      </c>
      <c r="BL193" s="61" t="s">
        <v>11</v>
      </c>
      <c r="BM193" s="61" t="s">
        <v>11</v>
      </c>
      <c r="BN193" s="62" t="s">
        <v>11</v>
      </c>
      <c r="BO193" s="62" t="s">
        <v>3814</v>
      </c>
      <c r="BP193" s="62" t="s">
        <v>3815</v>
      </c>
      <c r="BQ193" s="82" t="s">
        <v>3816</v>
      </c>
      <c r="BR193" s="81">
        <v>6.5</v>
      </c>
      <c r="BT193" s="81">
        <v>95</v>
      </c>
      <c r="BU193" s="81">
        <v>4.5999999999999996</v>
      </c>
      <c r="BV193" s="81">
        <v>8.5</v>
      </c>
      <c r="BW193" s="62" t="s">
        <v>11</v>
      </c>
      <c r="BX193" s="62" t="s">
        <v>10</v>
      </c>
      <c r="BY193" s="81" t="s">
        <v>10</v>
      </c>
      <c r="BZ193" s="82" t="s">
        <v>3817</v>
      </c>
      <c r="CA193" s="81" t="s">
        <v>3818</v>
      </c>
      <c r="CB193" s="81" t="s">
        <v>3788</v>
      </c>
      <c r="CC193" s="81" t="s">
        <v>3788</v>
      </c>
      <c r="CD193" s="82" t="s">
        <v>10</v>
      </c>
    </row>
    <row r="194" spans="1:82" ht="13.5" customHeight="1">
      <c r="A194" s="62">
        <v>102</v>
      </c>
      <c r="B194" s="62" t="s">
        <v>282</v>
      </c>
      <c r="C194" s="62" t="s">
        <v>244</v>
      </c>
      <c r="D194" s="82" t="s">
        <v>3819</v>
      </c>
      <c r="E194" s="62">
        <v>2015</v>
      </c>
      <c r="F194" s="62" t="s">
        <v>1391</v>
      </c>
      <c r="G194" s="61" t="s">
        <v>3820</v>
      </c>
      <c r="H194" s="75" t="s">
        <v>3821</v>
      </c>
      <c r="I194" s="61" t="s">
        <v>3822</v>
      </c>
      <c r="J194" s="61" t="s">
        <v>3823</v>
      </c>
      <c r="K194" s="61" t="s">
        <v>3824</v>
      </c>
      <c r="L194" s="81" t="s">
        <v>3825</v>
      </c>
      <c r="M194" s="61" t="s">
        <v>3826</v>
      </c>
      <c r="N194" s="84" t="s">
        <v>15</v>
      </c>
      <c r="O194" s="63" t="s">
        <v>5898</v>
      </c>
      <c r="P194" s="63" t="s">
        <v>5898</v>
      </c>
      <c r="Q194" s="61" t="s">
        <v>5577</v>
      </c>
      <c r="R194" s="61" t="s">
        <v>3827</v>
      </c>
      <c r="S194" s="61" t="s">
        <v>3828</v>
      </c>
      <c r="T194" s="61" t="str">
        <f>INDEX(Outcome_GWASs!I:I,MATCH(Kaitlin!S194,Outcome_GWASs!C:C,0))</f>
        <v>18-80</v>
      </c>
      <c r="U194" s="61" t="str">
        <f>INDEX(Outcome_GWASs!H:H,MATCH(Kaitlin!S194,Outcome_GWASs!C:C,0))</f>
        <v>women</v>
      </c>
      <c r="V194" s="61">
        <f>606+681</f>
        <v>1287</v>
      </c>
      <c r="W194" s="61">
        <f>5190+1846+1237</f>
        <v>8273</v>
      </c>
      <c r="X194" s="61">
        <f>INDEX(Outcome_GWASs!F:F,MATCH(Kaitlin!S194,Outcome_GWASs!C:C,0))</f>
        <v>1265</v>
      </c>
      <c r="Y194" s="61">
        <f>INDEX(Outcome_GWASs!G:G,MATCH(Kaitlin!S194,Outcome_GWASs!C:C,0))</f>
        <v>5190</v>
      </c>
      <c r="Z194" s="61" t="s">
        <v>11</v>
      </c>
      <c r="AA194" s="61" t="s">
        <v>1005</v>
      </c>
      <c r="AB194" s="61" t="s">
        <v>249</v>
      </c>
      <c r="AC194" s="76" t="s">
        <v>127</v>
      </c>
      <c r="AD194" s="76" t="s">
        <v>127</v>
      </c>
      <c r="AE194" s="61" t="s">
        <v>1224</v>
      </c>
      <c r="AF194" s="61" t="s">
        <v>3710</v>
      </c>
      <c r="AG194" s="61" t="s">
        <v>140</v>
      </c>
      <c r="AH194" s="61" t="s">
        <v>11</v>
      </c>
      <c r="AI194" s="77">
        <f>INDEX(Exposure_GWASs!F:F,MATCH(Kaitlin!AE194,Exposure_GWASs!C:C,0))</f>
        <v>249796</v>
      </c>
      <c r="AJ194" s="61" t="s">
        <v>11</v>
      </c>
      <c r="AK194" s="61" t="s">
        <v>1005</v>
      </c>
      <c r="AL194" s="61" t="s">
        <v>249</v>
      </c>
      <c r="AM194" s="61" t="s">
        <v>3829</v>
      </c>
      <c r="AN194" s="79" t="s">
        <v>10</v>
      </c>
      <c r="AO194" s="61" t="s">
        <v>11</v>
      </c>
      <c r="AP194" s="61" t="s">
        <v>11</v>
      </c>
      <c r="AQ194" s="61" t="s">
        <v>138</v>
      </c>
      <c r="AR194" s="62" t="s">
        <v>11</v>
      </c>
      <c r="AS194" s="62" t="s">
        <v>11</v>
      </c>
      <c r="AT194" s="79" t="s">
        <v>3830</v>
      </c>
      <c r="AU194" s="61" t="s">
        <v>10</v>
      </c>
      <c r="AV194" s="61">
        <v>32</v>
      </c>
      <c r="AW194" s="61" t="s">
        <v>10</v>
      </c>
      <c r="AX194" s="62">
        <f>INDEX(Exposure_GWASs!S:S,MATCH(Kaitlin!AE194,Exposure_GWASs!C:C,0))</f>
        <v>32</v>
      </c>
      <c r="AY194" s="81" t="s">
        <v>10</v>
      </c>
      <c r="AZ194" s="61" t="s">
        <v>11</v>
      </c>
      <c r="BA194" s="62" t="s">
        <v>10</v>
      </c>
      <c r="BB194" s="61" t="s">
        <v>13</v>
      </c>
      <c r="BC194" s="62" t="s">
        <v>79</v>
      </c>
      <c r="BD194" s="62"/>
      <c r="BE194" s="62"/>
      <c r="BF194" s="62"/>
      <c r="BG194" s="62"/>
      <c r="BH194" s="62" t="s">
        <v>3831</v>
      </c>
      <c r="BI194" s="62" t="s">
        <v>10</v>
      </c>
      <c r="BJ194" s="62" t="s">
        <v>3832</v>
      </c>
      <c r="BK194" s="61" t="s">
        <v>11</v>
      </c>
      <c r="BL194" s="61" t="s">
        <v>11</v>
      </c>
      <c r="BM194" s="61" t="s">
        <v>11</v>
      </c>
      <c r="BN194" s="62" t="s">
        <v>11</v>
      </c>
      <c r="BO194" s="62" t="s">
        <v>167</v>
      </c>
      <c r="BP194" s="62" t="s">
        <v>3833</v>
      </c>
      <c r="BQ194" s="82" t="s">
        <v>1029</v>
      </c>
      <c r="BR194" s="81">
        <v>4.8099999999999996</v>
      </c>
      <c r="BT194" s="81">
        <v>95</v>
      </c>
      <c r="BU194" s="81">
        <v>2.2400000000000002</v>
      </c>
      <c r="BV194" s="81">
        <v>6.64</v>
      </c>
      <c r="BW194" s="81" t="s">
        <v>3834</v>
      </c>
      <c r="BX194" s="62" t="s">
        <v>10</v>
      </c>
      <c r="BY194" s="81" t="s">
        <v>10</v>
      </c>
      <c r="BZ194" s="82" t="s">
        <v>11</v>
      </c>
      <c r="CA194" s="81" t="s">
        <v>3835</v>
      </c>
      <c r="CB194" s="81" t="s">
        <v>3836</v>
      </c>
      <c r="CC194" s="85" t="s">
        <v>3837</v>
      </c>
      <c r="CD194" s="82" t="s">
        <v>3838</v>
      </c>
    </row>
    <row r="195" spans="1:82" ht="13.5" customHeight="1">
      <c r="A195" s="62">
        <v>103</v>
      </c>
      <c r="B195" s="62" t="s">
        <v>282</v>
      </c>
      <c r="C195" s="62" t="s">
        <v>244</v>
      </c>
      <c r="D195" s="82" t="s">
        <v>3839</v>
      </c>
      <c r="E195" s="62">
        <v>2012</v>
      </c>
      <c r="F195" s="62" t="s">
        <v>3597</v>
      </c>
      <c r="G195" s="61" t="s">
        <v>3840</v>
      </c>
      <c r="H195" s="75" t="s">
        <v>3841</v>
      </c>
      <c r="I195" s="61" t="s">
        <v>3842</v>
      </c>
      <c r="J195" s="61" t="s">
        <v>3843</v>
      </c>
      <c r="K195" s="61" t="s">
        <v>3844</v>
      </c>
      <c r="L195" s="63" t="s">
        <v>3845</v>
      </c>
      <c r="M195" s="75" t="s">
        <v>3846</v>
      </c>
      <c r="N195" s="61" t="s">
        <v>12</v>
      </c>
      <c r="O195" s="63" t="s">
        <v>5277</v>
      </c>
      <c r="P195" s="63" t="s">
        <v>5277</v>
      </c>
      <c r="Q195" s="61" t="s">
        <v>5602</v>
      </c>
      <c r="R195" s="79" t="s">
        <v>3847</v>
      </c>
      <c r="S195" s="61" t="s">
        <v>123</v>
      </c>
      <c r="T195" s="61" t="s">
        <v>1022</v>
      </c>
      <c r="U195" s="61" t="s">
        <v>140</v>
      </c>
      <c r="V195" s="61">
        <f>54613+10474+5270+5270</f>
        <v>75627</v>
      </c>
      <c r="W195" s="61" t="s">
        <v>10</v>
      </c>
      <c r="X195" s="61">
        <v>75627</v>
      </c>
      <c r="Y195" s="61" t="s">
        <v>10</v>
      </c>
      <c r="Z195" s="61" t="s">
        <v>10</v>
      </c>
      <c r="AA195" s="61" t="s">
        <v>1005</v>
      </c>
      <c r="AB195" s="61" t="s">
        <v>249</v>
      </c>
      <c r="AC195" s="76" t="s">
        <v>127</v>
      </c>
      <c r="AD195" s="76" t="s">
        <v>127</v>
      </c>
      <c r="AE195" s="61" t="s">
        <v>123</v>
      </c>
      <c r="AF195" s="61" t="s">
        <v>1022</v>
      </c>
      <c r="AG195" s="61" t="s">
        <v>140</v>
      </c>
      <c r="AH195" s="61">
        <f>54613+10474+5270+5270</f>
        <v>75627</v>
      </c>
      <c r="AI195" s="61">
        <f>54613+10474+5270+5270</f>
        <v>75627</v>
      </c>
      <c r="AJ195" s="61" t="s">
        <v>10</v>
      </c>
      <c r="AK195" s="61" t="s">
        <v>1005</v>
      </c>
      <c r="AL195" s="61" t="s">
        <v>249</v>
      </c>
      <c r="AM195" s="61" t="s">
        <v>3848</v>
      </c>
      <c r="AN195" s="61" t="s">
        <v>11</v>
      </c>
      <c r="AO195" s="61" t="s">
        <v>11</v>
      </c>
      <c r="AP195" s="61" t="s">
        <v>11</v>
      </c>
      <c r="AQ195" s="61" t="s">
        <v>11</v>
      </c>
      <c r="AR195" s="62" t="s">
        <v>11</v>
      </c>
      <c r="AS195" s="62" t="s">
        <v>11</v>
      </c>
      <c r="AT195" s="61" t="s">
        <v>3849</v>
      </c>
      <c r="AU195" s="61" t="s">
        <v>10</v>
      </c>
      <c r="AV195" s="61" t="s">
        <v>10</v>
      </c>
      <c r="AW195" s="61">
        <v>3</v>
      </c>
      <c r="AX195" s="62" t="s">
        <v>3850</v>
      </c>
      <c r="AY195" s="81" t="s">
        <v>10</v>
      </c>
      <c r="AZ195" s="61" t="s">
        <v>11</v>
      </c>
      <c r="BA195" s="62" t="s">
        <v>10</v>
      </c>
      <c r="BB195" s="61" t="s">
        <v>25</v>
      </c>
      <c r="BC195" s="62" t="s">
        <v>67</v>
      </c>
      <c r="BD195" s="62" t="s">
        <v>49</v>
      </c>
      <c r="BE195" s="62"/>
      <c r="BF195" s="62"/>
      <c r="BG195" s="62"/>
      <c r="BH195" s="85"/>
      <c r="BI195" s="62" t="s">
        <v>11</v>
      </c>
      <c r="BJ195" s="62" t="s">
        <v>3298</v>
      </c>
      <c r="BK195" s="62" t="s">
        <v>3851</v>
      </c>
      <c r="BL195" s="61" t="s">
        <v>11</v>
      </c>
      <c r="BM195" s="61" t="s">
        <v>11</v>
      </c>
      <c r="BN195" s="62" t="s">
        <v>11</v>
      </c>
      <c r="BO195" s="62" t="s">
        <v>128</v>
      </c>
      <c r="BP195" s="62" t="s">
        <v>3852</v>
      </c>
      <c r="BQ195" s="82" t="s">
        <v>1029</v>
      </c>
      <c r="BR195" s="81">
        <v>1.52</v>
      </c>
      <c r="BT195" s="81">
        <v>95</v>
      </c>
      <c r="BU195" s="81">
        <v>1.1200000000000001</v>
      </c>
      <c r="BV195" s="81">
        <v>2.0499999999999998</v>
      </c>
      <c r="BW195" s="62" t="s">
        <v>11</v>
      </c>
      <c r="BX195" s="62" t="s">
        <v>10</v>
      </c>
      <c r="BY195" s="81" t="s">
        <v>10</v>
      </c>
      <c r="BZ195" s="82" t="s">
        <v>3853</v>
      </c>
      <c r="CA195" s="81" t="s">
        <v>3854</v>
      </c>
      <c r="CB195" s="81" t="s">
        <v>3855</v>
      </c>
      <c r="CC195" s="62" t="s">
        <v>11</v>
      </c>
      <c r="CD195" s="82" t="s">
        <v>3856</v>
      </c>
    </row>
    <row r="196" spans="1:82" ht="13.5" customHeight="1">
      <c r="A196" s="62">
        <v>104</v>
      </c>
      <c r="B196" s="62" t="s">
        <v>282</v>
      </c>
      <c r="C196" s="62" t="s">
        <v>244</v>
      </c>
      <c r="D196" s="82" t="s">
        <v>3857</v>
      </c>
      <c r="E196" s="62">
        <v>2017</v>
      </c>
      <c r="F196" s="62" t="s">
        <v>3858</v>
      </c>
      <c r="G196" s="61" t="s">
        <v>3859</v>
      </c>
      <c r="H196" s="75" t="s">
        <v>3841</v>
      </c>
      <c r="I196" s="79" t="s">
        <v>3860</v>
      </c>
      <c r="J196" s="79" t="s">
        <v>3861</v>
      </c>
      <c r="K196" s="79" t="s">
        <v>3862</v>
      </c>
      <c r="L196" s="86" t="s">
        <v>3863</v>
      </c>
      <c r="M196" s="78" t="s">
        <v>3864</v>
      </c>
      <c r="N196" s="61" t="s">
        <v>12</v>
      </c>
      <c r="O196" s="63" t="s">
        <v>5895</v>
      </c>
      <c r="P196" s="63" t="s">
        <v>5895</v>
      </c>
      <c r="Q196" s="61" t="s">
        <v>5654</v>
      </c>
      <c r="R196" s="79" t="s">
        <v>3865</v>
      </c>
      <c r="S196" s="61" t="s">
        <v>123</v>
      </c>
      <c r="T196" s="61" t="s">
        <v>3866</v>
      </c>
      <c r="U196" s="61" t="s">
        <v>140</v>
      </c>
      <c r="V196" s="61">
        <v>645</v>
      </c>
      <c r="W196" s="61">
        <v>94933</v>
      </c>
      <c r="X196" s="61" t="s">
        <v>10</v>
      </c>
      <c r="Y196" s="61" t="s">
        <v>10</v>
      </c>
      <c r="Z196" s="61" t="s">
        <v>10</v>
      </c>
      <c r="AA196" s="61" t="s">
        <v>1005</v>
      </c>
      <c r="AB196" s="61" t="s">
        <v>249</v>
      </c>
      <c r="AC196" s="76" t="s">
        <v>127</v>
      </c>
      <c r="AD196" s="76" t="s">
        <v>127</v>
      </c>
      <c r="AE196" s="61" t="s">
        <v>1224</v>
      </c>
      <c r="AF196" s="61" t="s">
        <v>3867</v>
      </c>
      <c r="AG196" s="61" t="s">
        <v>140</v>
      </c>
      <c r="AH196" s="61">
        <v>249796</v>
      </c>
      <c r="AI196" s="77">
        <f>INDEX(Exposure_GWASs!F:F,MATCH(Kaitlin!AE196,Exposure_GWASs!C:C,0))</f>
        <v>249796</v>
      </c>
      <c r="AJ196" s="61" t="s">
        <v>10</v>
      </c>
      <c r="AK196" s="61" t="s">
        <v>1005</v>
      </c>
      <c r="AL196" s="61" t="s">
        <v>249</v>
      </c>
      <c r="AM196" s="61" t="s">
        <v>3868</v>
      </c>
      <c r="AN196" s="79" t="s">
        <v>10</v>
      </c>
      <c r="AO196" s="61" t="s">
        <v>11</v>
      </c>
      <c r="AP196" s="61" t="s">
        <v>11</v>
      </c>
      <c r="AQ196" s="61" t="s">
        <v>11</v>
      </c>
      <c r="AR196" s="62" t="s">
        <v>11</v>
      </c>
      <c r="AS196" s="62" t="s">
        <v>11</v>
      </c>
      <c r="AT196" s="79" t="s">
        <v>3869</v>
      </c>
      <c r="AU196" s="61" t="s">
        <v>10</v>
      </c>
      <c r="AV196" s="61" t="s">
        <v>10</v>
      </c>
      <c r="AW196" s="61">
        <v>5</v>
      </c>
      <c r="AX196" s="62">
        <f>INDEX(Exposure_GWASs!S:S,MATCH(Kaitlin!AE196,Exposure_GWASs!C:C,0))</f>
        <v>32</v>
      </c>
      <c r="AY196" s="85" t="s">
        <v>3870</v>
      </c>
      <c r="AZ196" s="61" t="s">
        <v>11</v>
      </c>
      <c r="BA196" s="62" t="s">
        <v>10</v>
      </c>
      <c r="BB196" s="61" t="s">
        <v>22</v>
      </c>
      <c r="BC196" s="62"/>
      <c r="BD196" s="62"/>
      <c r="BE196" s="62"/>
      <c r="BF196" s="62"/>
      <c r="BG196" s="62"/>
      <c r="BH196" s="62"/>
      <c r="BI196" s="62" t="s">
        <v>3471</v>
      </c>
      <c r="BJ196" s="62" t="s">
        <v>2928</v>
      </c>
      <c r="BK196" s="62" t="s">
        <v>1196</v>
      </c>
      <c r="BL196" s="61" t="s">
        <v>11</v>
      </c>
      <c r="BM196" s="61" t="s">
        <v>11</v>
      </c>
      <c r="BN196" s="62" t="s">
        <v>11</v>
      </c>
      <c r="BO196" s="62" t="s">
        <v>3871</v>
      </c>
      <c r="BP196" s="62" t="s">
        <v>3872</v>
      </c>
      <c r="BQ196" s="82" t="s">
        <v>1029</v>
      </c>
      <c r="BR196" s="81">
        <v>0.98</v>
      </c>
      <c r="BT196" s="81">
        <v>95</v>
      </c>
      <c r="BU196" s="81">
        <v>0.77</v>
      </c>
      <c r="BV196" s="81">
        <v>1.1299999999999999</v>
      </c>
      <c r="BW196" s="81">
        <v>0.84</v>
      </c>
      <c r="BX196" s="62" t="s">
        <v>10</v>
      </c>
      <c r="BY196" s="81" t="s">
        <v>10</v>
      </c>
      <c r="BZ196" s="87" t="s">
        <v>3873</v>
      </c>
      <c r="CA196" s="82" t="s">
        <v>11</v>
      </c>
      <c r="CB196" s="81" t="s">
        <v>3874</v>
      </c>
      <c r="CC196" s="82" t="s">
        <v>11</v>
      </c>
      <c r="CD196" s="82" t="s">
        <v>3875</v>
      </c>
    </row>
    <row r="197" spans="1:82" ht="13.5" customHeight="1">
      <c r="A197" s="62">
        <v>104</v>
      </c>
      <c r="B197" s="62" t="s">
        <v>282</v>
      </c>
      <c r="C197" s="62" t="s">
        <v>244</v>
      </c>
      <c r="D197" s="82" t="s">
        <v>3857</v>
      </c>
      <c r="E197" s="62">
        <v>2017</v>
      </c>
      <c r="F197" s="62" t="s">
        <v>3858</v>
      </c>
      <c r="G197" s="61" t="s">
        <v>3859</v>
      </c>
      <c r="H197" s="75" t="s">
        <v>3841</v>
      </c>
      <c r="I197" s="79" t="s">
        <v>3860</v>
      </c>
      <c r="J197" s="79" t="s">
        <v>3861</v>
      </c>
      <c r="K197" s="79" t="s">
        <v>3862</v>
      </c>
      <c r="L197" s="86" t="s">
        <v>3863</v>
      </c>
      <c r="M197" s="78" t="s">
        <v>3864</v>
      </c>
      <c r="N197" s="61" t="s">
        <v>15</v>
      </c>
      <c r="O197" s="63" t="s">
        <v>5895</v>
      </c>
      <c r="P197" s="63" t="s">
        <v>5895</v>
      </c>
      <c r="Q197" s="61" t="s">
        <v>5654</v>
      </c>
      <c r="R197" s="61" t="s">
        <v>3876</v>
      </c>
      <c r="S197" s="61" t="s">
        <v>3877</v>
      </c>
      <c r="T197" s="61" t="s">
        <v>11</v>
      </c>
      <c r="U197" s="61" t="str">
        <f>INDEX(Outcome_GWASs!H:H,MATCH(Kaitlin!S197,Outcome_GWASs!C:C,0))</f>
        <v>both</v>
      </c>
      <c r="V197" s="61">
        <f>INDEX(Outcome_GWASs!F:F,MATCH(Kaitlin!S197,Outcome_GWASs!C:C,0))</f>
        <v>17008</v>
      </c>
      <c r="W197" s="61">
        <f>INDEX(Outcome_GWASs!G:G,MATCH(Kaitlin!S197,Outcome_GWASs!C:C,0))</f>
        <v>37154</v>
      </c>
      <c r="X197" s="61">
        <f>INDEX(Outcome_GWASs!F:F,MATCH(Kaitlin!S197,Outcome_GWASs!C:C,0))</f>
        <v>17008</v>
      </c>
      <c r="Y197" s="61">
        <f>INDEX(Outcome_GWASs!G:G,MATCH(Kaitlin!S197,Outcome_GWASs!C:C,0))</f>
        <v>37154</v>
      </c>
      <c r="Z197" s="61" t="s">
        <v>10</v>
      </c>
      <c r="AA197" s="61" t="s">
        <v>1005</v>
      </c>
      <c r="AB197" s="61" t="s">
        <v>249</v>
      </c>
      <c r="AC197" s="76" t="s">
        <v>127</v>
      </c>
      <c r="AD197" s="76" t="s">
        <v>127</v>
      </c>
      <c r="AE197" s="61" t="s">
        <v>1224</v>
      </c>
      <c r="AF197" s="61" t="s">
        <v>3867</v>
      </c>
      <c r="AG197" s="61" t="s">
        <v>140</v>
      </c>
      <c r="AH197" s="61">
        <v>249796</v>
      </c>
      <c r="AI197" s="77">
        <f>INDEX(Exposure_GWASs!F:F,MATCH(Kaitlin!AE197,Exposure_GWASs!C:C,0))</f>
        <v>249796</v>
      </c>
      <c r="AJ197" s="61" t="s">
        <v>10</v>
      </c>
      <c r="AK197" s="61" t="s">
        <v>1005</v>
      </c>
      <c r="AL197" s="61" t="s">
        <v>249</v>
      </c>
      <c r="AM197" s="61" t="s">
        <v>3878</v>
      </c>
      <c r="AN197" s="79" t="s">
        <v>10</v>
      </c>
      <c r="AO197" s="61" t="s">
        <v>11</v>
      </c>
      <c r="AP197" s="61" t="s">
        <v>11</v>
      </c>
      <c r="AQ197" s="61" t="s">
        <v>11</v>
      </c>
      <c r="AR197" s="62" t="s">
        <v>11</v>
      </c>
      <c r="AS197" s="62" t="s">
        <v>11</v>
      </c>
      <c r="AT197" s="61" t="s">
        <v>3879</v>
      </c>
      <c r="AU197" s="61" t="s">
        <v>10</v>
      </c>
      <c r="AV197" s="61" t="s">
        <v>10</v>
      </c>
      <c r="AW197" s="61">
        <v>32</v>
      </c>
      <c r="AX197" s="62">
        <f>INDEX(Exposure_GWASs!S:S,MATCH(Kaitlin!AE197,Exposure_GWASs!C:C,0))</f>
        <v>32</v>
      </c>
      <c r="AY197" s="62" t="s">
        <v>3880</v>
      </c>
      <c r="AZ197" s="61" t="s">
        <v>11</v>
      </c>
      <c r="BA197" s="62" t="s">
        <v>10</v>
      </c>
      <c r="BB197" s="61" t="s">
        <v>13</v>
      </c>
      <c r="BG197" s="62"/>
      <c r="BH197" s="62" t="s">
        <v>3881</v>
      </c>
      <c r="BI197" s="62" t="s">
        <v>11</v>
      </c>
      <c r="BJ197" s="105" t="s">
        <v>11</v>
      </c>
      <c r="BK197" s="61" t="s">
        <v>11</v>
      </c>
      <c r="BL197" s="61" t="s">
        <v>11</v>
      </c>
      <c r="BM197" s="61" t="s">
        <v>11</v>
      </c>
      <c r="BN197" s="62" t="s">
        <v>11</v>
      </c>
      <c r="BO197" s="62" t="s">
        <v>167</v>
      </c>
      <c r="BP197" s="62" t="s">
        <v>3872</v>
      </c>
      <c r="BQ197" s="82" t="s">
        <v>1029</v>
      </c>
      <c r="BR197" s="81">
        <v>1.02</v>
      </c>
      <c r="BT197" s="81">
        <v>95</v>
      </c>
      <c r="BU197" s="81">
        <v>0.86</v>
      </c>
      <c r="BV197" s="81">
        <v>1.22</v>
      </c>
      <c r="BW197" s="81">
        <v>0.04</v>
      </c>
      <c r="BX197" s="62" t="s">
        <v>10</v>
      </c>
      <c r="BY197" s="81" t="s">
        <v>10</v>
      </c>
      <c r="BZ197" s="87" t="s">
        <v>3873</v>
      </c>
      <c r="CA197" s="82" t="s">
        <v>11</v>
      </c>
      <c r="CB197" s="81" t="s">
        <v>3874</v>
      </c>
      <c r="CC197" s="82" t="s">
        <v>11</v>
      </c>
      <c r="CD197" s="82" t="s">
        <v>3875</v>
      </c>
    </row>
    <row r="198" spans="1:82" ht="13.5" customHeight="1">
      <c r="A198" s="62">
        <v>104</v>
      </c>
      <c r="B198" s="62" t="s">
        <v>282</v>
      </c>
      <c r="C198" s="62" t="s">
        <v>244</v>
      </c>
      <c r="D198" s="82" t="s">
        <v>3857</v>
      </c>
      <c r="E198" s="62">
        <v>2017</v>
      </c>
      <c r="F198" s="62" t="s">
        <v>3858</v>
      </c>
      <c r="G198" s="61" t="s">
        <v>3859</v>
      </c>
      <c r="H198" s="75" t="s">
        <v>3841</v>
      </c>
      <c r="I198" s="79" t="s">
        <v>3860</v>
      </c>
      <c r="J198" s="79" t="s">
        <v>3861</v>
      </c>
      <c r="K198" s="79" t="s">
        <v>3862</v>
      </c>
      <c r="L198" s="86" t="s">
        <v>3863</v>
      </c>
      <c r="M198" s="78" t="s">
        <v>3864</v>
      </c>
      <c r="N198" s="61" t="s">
        <v>12</v>
      </c>
      <c r="O198" s="63" t="s">
        <v>5560</v>
      </c>
      <c r="P198" s="63" t="s">
        <v>5560</v>
      </c>
      <c r="Q198" s="61" t="s">
        <v>5600</v>
      </c>
      <c r="R198" s="79" t="s">
        <v>3882</v>
      </c>
      <c r="S198" s="61" t="s">
        <v>123</v>
      </c>
      <c r="T198" s="61" t="s">
        <v>3866</v>
      </c>
      <c r="U198" s="61" t="s">
        <v>140</v>
      </c>
      <c r="V198" s="61">
        <v>3281</v>
      </c>
      <c r="W198" s="61">
        <v>92297</v>
      </c>
      <c r="X198" s="61" t="s">
        <v>10</v>
      </c>
      <c r="Y198" s="61" t="s">
        <v>10</v>
      </c>
      <c r="Z198" s="61" t="s">
        <v>10</v>
      </c>
      <c r="AA198" s="61" t="s">
        <v>1005</v>
      </c>
      <c r="AB198" s="61" t="s">
        <v>249</v>
      </c>
      <c r="AC198" s="76" t="s">
        <v>127</v>
      </c>
      <c r="AD198" s="76" t="s">
        <v>127</v>
      </c>
      <c r="AE198" s="61" t="s">
        <v>1224</v>
      </c>
      <c r="AF198" s="61" t="s">
        <v>3867</v>
      </c>
      <c r="AG198" s="61" t="s">
        <v>140</v>
      </c>
      <c r="AH198" s="61">
        <v>249796</v>
      </c>
      <c r="AI198" s="77">
        <f>INDEX(Exposure_GWASs!F:F,MATCH(Kaitlin!AE198,Exposure_GWASs!C:C,0))</f>
        <v>249796</v>
      </c>
      <c r="AJ198" s="61" t="s">
        <v>10</v>
      </c>
      <c r="AK198" s="61" t="s">
        <v>1005</v>
      </c>
      <c r="AL198" s="61" t="s">
        <v>249</v>
      </c>
      <c r="AM198" s="61" t="s">
        <v>3868</v>
      </c>
      <c r="AN198" s="79" t="s">
        <v>10</v>
      </c>
      <c r="AO198" s="61" t="s">
        <v>11</v>
      </c>
      <c r="AP198" s="61" t="s">
        <v>11</v>
      </c>
      <c r="AQ198" s="61" t="s">
        <v>11</v>
      </c>
      <c r="AR198" s="62" t="s">
        <v>11</v>
      </c>
      <c r="AS198" s="62" t="s">
        <v>11</v>
      </c>
      <c r="AT198" s="79" t="s">
        <v>3869</v>
      </c>
      <c r="AU198" s="61" t="s">
        <v>10</v>
      </c>
      <c r="AV198" s="61" t="s">
        <v>10</v>
      </c>
      <c r="AW198" s="61">
        <v>5</v>
      </c>
      <c r="AX198" s="62">
        <f>INDEX(Exposure_GWASs!S:S,MATCH(Kaitlin!AE198,Exposure_GWASs!C:C,0))</f>
        <v>32</v>
      </c>
      <c r="AY198" s="85" t="s">
        <v>3870</v>
      </c>
      <c r="AZ198" s="61" t="s">
        <v>11</v>
      </c>
      <c r="BA198" s="62" t="s">
        <v>10</v>
      </c>
      <c r="BB198" s="61" t="s">
        <v>22</v>
      </c>
      <c r="BC198" s="62"/>
      <c r="BD198" s="62"/>
      <c r="BE198" s="62"/>
      <c r="BF198" s="62"/>
      <c r="BG198" s="62"/>
      <c r="BH198" s="62" t="s">
        <v>3883</v>
      </c>
      <c r="BI198" s="62" t="s">
        <v>3471</v>
      </c>
      <c r="BJ198" s="62" t="s">
        <v>2928</v>
      </c>
      <c r="BK198" s="62" t="s">
        <v>1196</v>
      </c>
      <c r="BL198" s="61" t="s">
        <v>11</v>
      </c>
      <c r="BM198" s="61" t="s">
        <v>11</v>
      </c>
      <c r="BN198" s="62" t="s">
        <v>11</v>
      </c>
      <c r="BO198" s="62" t="s">
        <v>3871</v>
      </c>
      <c r="BP198" s="62" t="s">
        <v>3884</v>
      </c>
      <c r="BQ198" s="82" t="s">
        <v>1029</v>
      </c>
      <c r="BR198" s="81">
        <v>0.77</v>
      </c>
      <c r="BT198" s="81">
        <v>95</v>
      </c>
      <c r="BU198" s="81">
        <v>0.61</v>
      </c>
      <c r="BV198" s="81">
        <v>0.98</v>
      </c>
      <c r="BW198" s="81">
        <v>0.82</v>
      </c>
      <c r="BX198" s="62" t="s">
        <v>10</v>
      </c>
      <c r="BY198" s="81" t="s">
        <v>10</v>
      </c>
      <c r="BZ198" s="87" t="s">
        <v>3873</v>
      </c>
      <c r="CA198" s="82" t="s">
        <v>11</v>
      </c>
      <c r="CB198" s="81" t="s">
        <v>3874</v>
      </c>
      <c r="CC198" s="82" t="s">
        <v>11</v>
      </c>
      <c r="CD198" s="82" t="s">
        <v>3875</v>
      </c>
    </row>
    <row r="199" spans="1:82" ht="13.5" customHeight="1">
      <c r="G199" s="61"/>
      <c r="H199" s="75"/>
      <c r="I199" s="61"/>
      <c r="J199" s="61"/>
      <c r="K199" s="61"/>
      <c r="L199" s="63"/>
      <c r="M199" s="75"/>
      <c r="N199" s="61"/>
      <c r="O199" s="63"/>
      <c r="P199" s="61"/>
      <c r="Q199" s="61"/>
      <c r="R199" s="61"/>
      <c r="S199" s="61"/>
      <c r="T199" s="61"/>
      <c r="U199" s="61"/>
      <c r="V199" s="61"/>
      <c r="W199" s="61"/>
      <c r="X199" s="61"/>
      <c r="Y199" s="61"/>
      <c r="Z199" s="61"/>
      <c r="AA199" s="61"/>
      <c r="AB199" s="61"/>
      <c r="AC199" s="76"/>
      <c r="AD199" s="271"/>
      <c r="AE199" s="61"/>
      <c r="AF199" s="61"/>
      <c r="AG199" s="61"/>
      <c r="AH199" s="61"/>
      <c r="AI199" s="77"/>
      <c r="AJ199" s="61"/>
      <c r="AK199" s="61"/>
      <c r="AL199" s="61"/>
      <c r="AM199" s="61"/>
      <c r="AN199" s="61"/>
      <c r="AO199" s="61"/>
      <c r="AP199" s="61"/>
      <c r="AQ199" s="61"/>
      <c r="AR199" s="62"/>
      <c r="AS199" s="61"/>
      <c r="AT199" s="61"/>
      <c r="AU199" s="61"/>
      <c r="AV199" s="61"/>
      <c r="AW199" s="61"/>
      <c r="AX199" s="62"/>
      <c r="BB199" s="61"/>
    </row>
    <row r="200" spans="1:82" ht="13.5" customHeight="1">
      <c r="G200" s="61"/>
      <c r="H200" s="75"/>
      <c r="I200" s="61"/>
      <c r="J200" s="61"/>
      <c r="K200" s="61"/>
      <c r="L200" s="63"/>
      <c r="M200" s="75"/>
      <c r="N200" s="61"/>
      <c r="O200" s="63"/>
      <c r="P200" s="61"/>
      <c r="Q200" s="61"/>
      <c r="R200" s="61"/>
      <c r="S200" s="61"/>
      <c r="T200" s="61"/>
      <c r="U200" s="61"/>
      <c r="V200" s="61"/>
      <c r="W200" s="61"/>
      <c r="X200" s="61"/>
      <c r="Y200" s="61"/>
      <c r="Z200" s="61"/>
      <c r="AA200" s="61"/>
      <c r="AB200" s="61"/>
      <c r="AC200" s="76"/>
      <c r="AD200" s="271"/>
      <c r="AE200" s="61"/>
      <c r="AF200" s="61"/>
      <c r="AG200" s="61"/>
      <c r="AH200" s="61"/>
      <c r="AI200" s="77"/>
      <c r="AJ200" s="61"/>
      <c r="AK200" s="61"/>
      <c r="AL200" s="61"/>
      <c r="AM200" s="61"/>
      <c r="AN200" s="61"/>
      <c r="AO200" s="61"/>
      <c r="AP200" s="61"/>
      <c r="AQ200" s="61"/>
      <c r="AR200" s="62"/>
      <c r="AS200" s="61"/>
      <c r="AT200" s="61"/>
      <c r="AU200" s="61"/>
      <c r="AV200" s="61"/>
      <c r="AW200" s="61"/>
      <c r="AX200" s="62"/>
      <c r="BB200" s="61"/>
    </row>
    <row r="201" spans="1:82" ht="13.5" customHeight="1">
      <c r="G201" s="61"/>
      <c r="H201" s="75"/>
      <c r="I201" s="61"/>
      <c r="J201" s="61"/>
      <c r="K201" s="61"/>
      <c r="L201" s="63"/>
      <c r="M201" s="75"/>
      <c r="N201" s="61"/>
      <c r="O201" s="63"/>
      <c r="P201" s="61"/>
      <c r="Q201" s="61"/>
      <c r="R201" s="61"/>
      <c r="S201" s="61"/>
      <c r="T201" s="61"/>
      <c r="U201" s="61"/>
      <c r="V201" s="61"/>
      <c r="W201" s="61"/>
      <c r="X201" s="61"/>
      <c r="Y201" s="61"/>
      <c r="Z201" s="61"/>
      <c r="AA201" s="61"/>
      <c r="AB201" s="61"/>
      <c r="AC201" s="76"/>
      <c r="AD201" s="271"/>
      <c r="AE201" s="61"/>
      <c r="AF201" s="61"/>
      <c r="AG201" s="61"/>
      <c r="AH201" s="61"/>
      <c r="AI201" s="77"/>
      <c r="AJ201" s="61"/>
      <c r="AK201" s="61"/>
      <c r="AL201" s="61"/>
      <c r="AM201" s="61"/>
      <c r="AN201" s="61"/>
      <c r="AO201" s="61"/>
      <c r="AP201" s="61"/>
      <c r="AQ201" s="61"/>
      <c r="AR201" s="62"/>
      <c r="AS201" s="61"/>
      <c r="AT201" s="61"/>
      <c r="AU201" s="61"/>
      <c r="AV201" s="61"/>
      <c r="AW201" s="61"/>
      <c r="AX201" s="62"/>
      <c r="BB201" s="61"/>
    </row>
    <row r="202" spans="1:82" ht="13.5" customHeight="1">
      <c r="G202" s="61"/>
      <c r="H202" s="75"/>
      <c r="I202" s="61"/>
      <c r="J202" s="61"/>
      <c r="K202" s="61"/>
      <c r="L202" s="63"/>
      <c r="M202" s="75"/>
      <c r="N202" s="61"/>
      <c r="O202" s="63"/>
      <c r="P202" s="61"/>
      <c r="Q202" s="61"/>
      <c r="R202" s="61"/>
      <c r="S202" s="61"/>
      <c r="T202" s="61"/>
      <c r="U202" s="61"/>
      <c r="V202" s="61"/>
      <c r="W202" s="61"/>
      <c r="X202" s="61"/>
      <c r="Y202" s="61"/>
      <c r="Z202" s="61"/>
      <c r="AA202" s="61"/>
      <c r="AB202" s="61"/>
      <c r="AC202" s="76"/>
      <c r="AD202" s="271"/>
      <c r="AE202" s="61"/>
      <c r="AF202" s="61"/>
      <c r="AG202" s="61"/>
      <c r="AH202" s="61"/>
      <c r="AI202" s="77"/>
      <c r="AJ202" s="61"/>
      <c r="AK202" s="61"/>
      <c r="AL202" s="61"/>
      <c r="AM202" s="61"/>
      <c r="AN202" s="61"/>
      <c r="AO202" s="61"/>
      <c r="AP202" s="61"/>
      <c r="AQ202" s="61"/>
      <c r="AR202" s="62"/>
      <c r="AS202" s="61"/>
      <c r="AT202" s="61"/>
      <c r="AU202" s="61"/>
      <c r="AV202" s="61"/>
      <c r="AW202" s="61"/>
      <c r="AX202" s="62"/>
      <c r="BB202" s="61"/>
    </row>
    <row r="203" spans="1:82" ht="13.5" customHeight="1">
      <c r="G203" s="61"/>
      <c r="H203" s="75"/>
      <c r="I203" s="61"/>
      <c r="J203" s="61"/>
      <c r="K203" s="61"/>
      <c r="L203" s="63"/>
      <c r="M203" s="75"/>
      <c r="N203" s="61"/>
      <c r="O203" s="63"/>
      <c r="P203" s="61"/>
      <c r="Q203" s="61"/>
      <c r="R203" s="61"/>
      <c r="S203" s="61"/>
      <c r="T203" s="61"/>
      <c r="U203" s="61"/>
      <c r="V203" s="61"/>
      <c r="W203" s="61"/>
      <c r="X203" s="61"/>
      <c r="Y203" s="61"/>
      <c r="Z203" s="61"/>
      <c r="AA203" s="61"/>
      <c r="AB203" s="61"/>
      <c r="AC203" s="76"/>
      <c r="AD203" s="271"/>
      <c r="AE203" s="61"/>
      <c r="AF203" s="61"/>
      <c r="AG203" s="61"/>
      <c r="AH203" s="61"/>
      <c r="AI203" s="77"/>
      <c r="AJ203" s="61"/>
      <c r="AK203" s="61"/>
      <c r="AL203" s="61"/>
      <c r="AM203" s="61"/>
      <c r="AN203" s="61"/>
      <c r="AO203" s="61"/>
      <c r="AP203" s="61"/>
      <c r="AQ203" s="61"/>
      <c r="AR203" s="62"/>
      <c r="AS203" s="61"/>
      <c r="AT203" s="61"/>
      <c r="AU203" s="61"/>
      <c r="AV203" s="61"/>
      <c r="AW203" s="61"/>
      <c r="AX203" s="62"/>
      <c r="BB203" s="61"/>
    </row>
    <row r="204" spans="1:82" ht="13.5" customHeight="1">
      <c r="G204" s="61"/>
      <c r="H204" s="75"/>
      <c r="I204" s="61"/>
      <c r="J204" s="61"/>
      <c r="K204" s="61"/>
      <c r="L204" s="63"/>
      <c r="M204" s="75"/>
      <c r="N204" s="61"/>
      <c r="O204" s="63"/>
      <c r="P204" s="61"/>
      <c r="Q204" s="61"/>
      <c r="R204" s="61"/>
      <c r="S204" s="61"/>
      <c r="T204" s="61"/>
      <c r="U204" s="61"/>
      <c r="V204" s="61"/>
      <c r="W204" s="61"/>
      <c r="X204" s="61"/>
      <c r="Y204" s="61"/>
      <c r="Z204" s="61"/>
      <c r="AA204" s="61"/>
      <c r="AB204" s="61"/>
      <c r="AC204" s="76"/>
      <c r="AD204" s="271"/>
      <c r="AE204" s="61"/>
      <c r="AF204" s="61"/>
      <c r="AG204" s="61"/>
      <c r="AH204" s="61"/>
      <c r="AI204" s="77"/>
      <c r="AJ204" s="61"/>
      <c r="AK204" s="61"/>
      <c r="AL204" s="61"/>
      <c r="AM204" s="61"/>
      <c r="AN204" s="61"/>
      <c r="AO204" s="61"/>
      <c r="AP204" s="61"/>
      <c r="AQ204" s="61"/>
      <c r="AR204" s="62"/>
      <c r="AS204" s="61"/>
      <c r="AT204" s="61"/>
      <c r="AU204" s="61"/>
      <c r="AV204" s="61"/>
      <c r="AW204" s="61"/>
      <c r="AX204" s="62"/>
      <c r="BB204" s="61"/>
    </row>
    <row r="205" spans="1:82" ht="13.5" customHeight="1">
      <c r="G205" s="61"/>
      <c r="H205" s="75"/>
      <c r="I205" s="61"/>
      <c r="J205" s="61"/>
      <c r="K205" s="61"/>
      <c r="L205" s="63"/>
      <c r="M205" s="75"/>
      <c r="N205" s="61"/>
      <c r="O205" s="63"/>
      <c r="P205" s="61"/>
      <c r="Q205" s="61"/>
      <c r="R205" s="61"/>
      <c r="S205" s="61"/>
      <c r="T205" s="61"/>
      <c r="U205" s="61"/>
      <c r="V205" s="61"/>
      <c r="W205" s="61"/>
      <c r="X205" s="61"/>
      <c r="Y205" s="61"/>
      <c r="Z205" s="61"/>
      <c r="AA205" s="61"/>
      <c r="AB205" s="61"/>
      <c r="AC205" s="76"/>
      <c r="AD205" s="271"/>
      <c r="AE205" s="61"/>
      <c r="AF205" s="61"/>
      <c r="AG205" s="61"/>
      <c r="AH205" s="61"/>
      <c r="AI205" s="77"/>
      <c r="AJ205" s="61"/>
      <c r="AK205" s="61"/>
      <c r="AL205" s="61"/>
      <c r="AM205" s="61"/>
      <c r="AN205" s="61"/>
      <c r="AO205" s="61"/>
      <c r="AP205" s="61"/>
      <c r="AQ205" s="61"/>
      <c r="AR205" s="62"/>
      <c r="AS205" s="61"/>
      <c r="AT205" s="61"/>
      <c r="AU205" s="61"/>
      <c r="AV205" s="61"/>
      <c r="AW205" s="61"/>
      <c r="AX205" s="62"/>
      <c r="BB205" s="61"/>
    </row>
    <row r="206" spans="1:82" ht="13.5" customHeight="1">
      <c r="G206" s="61"/>
      <c r="H206" s="75"/>
      <c r="I206" s="61"/>
      <c r="J206" s="61"/>
      <c r="K206" s="61"/>
      <c r="L206" s="63"/>
      <c r="M206" s="75"/>
      <c r="N206" s="61"/>
      <c r="O206" s="63"/>
      <c r="P206" s="61"/>
      <c r="Q206" s="61"/>
      <c r="R206" s="61"/>
      <c r="S206" s="61"/>
      <c r="T206" s="61"/>
      <c r="U206" s="61"/>
      <c r="V206" s="61"/>
      <c r="W206" s="61"/>
      <c r="X206" s="61"/>
      <c r="Y206" s="61"/>
      <c r="Z206" s="61"/>
      <c r="AA206" s="61"/>
      <c r="AB206" s="61"/>
      <c r="AC206" s="76"/>
      <c r="AD206" s="271"/>
      <c r="AE206" s="61"/>
      <c r="AF206" s="61"/>
      <c r="AG206" s="61"/>
      <c r="AH206" s="61"/>
      <c r="AI206" s="77"/>
      <c r="AJ206" s="61"/>
      <c r="AK206" s="61"/>
      <c r="AL206" s="61"/>
      <c r="AM206" s="61"/>
      <c r="AN206" s="61"/>
      <c r="AO206" s="61"/>
      <c r="AP206" s="61"/>
      <c r="AQ206" s="61"/>
      <c r="AR206" s="62"/>
      <c r="AS206" s="61"/>
      <c r="AT206" s="61"/>
      <c r="AU206" s="61"/>
      <c r="AV206" s="61"/>
      <c r="AW206" s="61"/>
      <c r="AX206" s="62"/>
      <c r="BB206" s="61"/>
    </row>
    <row r="207" spans="1:82" ht="13.5" customHeight="1">
      <c r="G207" s="61"/>
      <c r="H207" s="75"/>
      <c r="I207" s="61"/>
      <c r="J207" s="61"/>
      <c r="K207" s="61"/>
      <c r="L207" s="63"/>
      <c r="M207" s="75"/>
      <c r="N207" s="61"/>
      <c r="O207" s="63"/>
      <c r="P207" s="61"/>
      <c r="Q207" s="61"/>
      <c r="R207" s="61"/>
      <c r="S207" s="61"/>
      <c r="T207" s="61"/>
      <c r="U207" s="61"/>
      <c r="V207" s="61"/>
      <c r="W207" s="61"/>
      <c r="X207" s="61"/>
      <c r="Y207" s="61"/>
      <c r="Z207" s="61"/>
      <c r="AA207" s="61"/>
      <c r="AB207" s="61"/>
      <c r="AC207" s="76"/>
      <c r="AD207" s="271"/>
      <c r="AE207" s="61"/>
      <c r="AF207" s="61"/>
      <c r="AG207" s="61"/>
      <c r="AH207" s="61"/>
      <c r="AI207" s="77"/>
      <c r="AJ207" s="61"/>
      <c r="AK207" s="61"/>
      <c r="AL207" s="61"/>
      <c r="AM207" s="61"/>
      <c r="AN207" s="61"/>
      <c r="AO207" s="61"/>
      <c r="AP207" s="61"/>
      <c r="AQ207" s="61"/>
      <c r="AR207" s="62"/>
      <c r="AS207" s="61"/>
      <c r="AT207" s="61"/>
      <c r="AU207" s="61"/>
      <c r="AV207" s="61"/>
      <c r="AW207" s="61"/>
      <c r="AX207" s="62"/>
      <c r="BB207" s="61"/>
    </row>
    <row r="208" spans="1:82" ht="13.5" customHeight="1">
      <c r="G208" s="61"/>
      <c r="H208" s="75"/>
      <c r="I208" s="61"/>
      <c r="J208" s="61"/>
      <c r="K208" s="61"/>
      <c r="L208" s="63"/>
      <c r="M208" s="75"/>
      <c r="N208" s="61"/>
      <c r="O208" s="63"/>
      <c r="P208" s="61"/>
      <c r="Q208" s="61"/>
      <c r="R208" s="61"/>
      <c r="S208" s="61"/>
      <c r="T208" s="61"/>
      <c r="U208" s="61"/>
      <c r="V208" s="61"/>
      <c r="W208" s="61"/>
      <c r="X208" s="61"/>
      <c r="Y208" s="61"/>
      <c r="Z208" s="61"/>
      <c r="AA208" s="61"/>
      <c r="AB208" s="61"/>
      <c r="AC208" s="76"/>
      <c r="AD208" s="271"/>
      <c r="AE208" s="61"/>
      <c r="AF208" s="61"/>
      <c r="AG208" s="61"/>
      <c r="AH208" s="61"/>
      <c r="AI208" s="77"/>
      <c r="AJ208" s="61"/>
      <c r="AK208" s="61"/>
      <c r="AL208" s="61"/>
      <c r="AM208" s="61"/>
      <c r="AN208" s="61"/>
      <c r="AO208" s="61"/>
      <c r="AP208" s="61"/>
      <c r="AQ208" s="61"/>
      <c r="AR208" s="62"/>
      <c r="AS208" s="61"/>
      <c r="AT208" s="61"/>
      <c r="AU208" s="61"/>
      <c r="AV208" s="61"/>
      <c r="AW208" s="61"/>
      <c r="AX208" s="62"/>
      <c r="BB208" s="61"/>
    </row>
    <row r="209" spans="7:54" ht="13.5" customHeight="1">
      <c r="G209" s="61"/>
      <c r="H209" s="75"/>
      <c r="I209" s="61"/>
      <c r="J209" s="61"/>
      <c r="K209" s="61"/>
      <c r="L209" s="63"/>
      <c r="M209" s="75"/>
      <c r="N209" s="61"/>
      <c r="O209" s="63"/>
      <c r="P209" s="61"/>
      <c r="Q209" s="61"/>
      <c r="R209" s="61"/>
      <c r="S209" s="61"/>
      <c r="T209" s="61"/>
      <c r="U209" s="61"/>
      <c r="V209" s="61"/>
      <c r="W209" s="61"/>
      <c r="X209" s="61"/>
      <c r="Y209" s="61"/>
      <c r="Z209" s="61"/>
      <c r="AA209" s="61"/>
      <c r="AB209" s="61"/>
      <c r="AC209" s="76"/>
      <c r="AD209" s="271"/>
      <c r="AE209" s="61"/>
      <c r="AF209" s="61"/>
      <c r="AG209" s="61"/>
      <c r="AH209" s="61"/>
      <c r="AI209" s="77"/>
      <c r="AJ209" s="61"/>
      <c r="AK209" s="61"/>
      <c r="AL209" s="61"/>
      <c r="AM209" s="61"/>
      <c r="AN209" s="61"/>
      <c r="AO209" s="61"/>
      <c r="AP209" s="61"/>
      <c r="AQ209" s="61"/>
      <c r="AR209" s="62"/>
      <c r="AS209" s="61"/>
      <c r="AT209" s="61"/>
      <c r="AU209" s="61"/>
      <c r="AV209" s="61"/>
      <c r="AW209" s="61"/>
      <c r="AX209" s="62"/>
      <c r="BB209" s="61"/>
    </row>
    <row r="210" spans="7:54" ht="13.5" customHeight="1">
      <c r="G210" s="61"/>
      <c r="H210" s="75"/>
      <c r="I210" s="61"/>
      <c r="J210" s="61"/>
      <c r="K210" s="61"/>
      <c r="L210" s="63"/>
      <c r="M210" s="75"/>
      <c r="N210" s="61"/>
      <c r="O210" s="63"/>
      <c r="P210" s="61"/>
      <c r="Q210" s="61"/>
      <c r="R210" s="61"/>
      <c r="S210" s="61"/>
      <c r="T210" s="61"/>
      <c r="U210" s="61"/>
      <c r="V210" s="61"/>
      <c r="W210" s="61"/>
      <c r="X210" s="61"/>
      <c r="Y210" s="61"/>
      <c r="Z210" s="61"/>
      <c r="AA210" s="61"/>
      <c r="AB210" s="61"/>
      <c r="AC210" s="76"/>
      <c r="AD210" s="271"/>
      <c r="AE210" s="61"/>
      <c r="AF210" s="61"/>
      <c r="AG210" s="61"/>
      <c r="AH210" s="61"/>
      <c r="AI210" s="77"/>
      <c r="AJ210" s="61"/>
      <c r="AK210" s="61"/>
      <c r="AL210" s="61"/>
      <c r="AM210" s="61"/>
      <c r="AN210" s="61"/>
      <c r="AO210" s="61"/>
      <c r="AP210" s="61"/>
      <c r="AQ210" s="61"/>
      <c r="AR210" s="62"/>
      <c r="AS210" s="61"/>
      <c r="AT210" s="61"/>
      <c r="AU210" s="61"/>
      <c r="AV210" s="61"/>
      <c r="AW210" s="61"/>
      <c r="AX210" s="62"/>
      <c r="BB210" s="61"/>
    </row>
    <row r="211" spans="7:54" ht="13.5" customHeight="1">
      <c r="G211" s="61"/>
      <c r="H211" s="75"/>
      <c r="I211" s="61"/>
      <c r="J211" s="61"/>
      <c r="K211" s="61"/>
      <c r="L211" s="63"/>
      <c r="M211" s="75"/>
      <c r="N211" s="61"/>
      <c r="O211" s="63"/>
      <c r="P211" s="61"/>
      <c r="Q211" s="61"/>
      <c r="R211" s="61"/>
      <c r="S211" s="61"/>
      <c r="T211" s="61"/>
      <c r="U211" s="61"/>
      <c r="V211" s="61"/>
      <c r="W211" s="61"/>
      <c r="X211" s="61"/>
      <c r="Y211" s="61"/>
      <c r="Z211" s="61"/>
      <c r="AA211" s="61"/>
      <c r="AB211" s="61"/>
      <c r="AC211" s="76"/>
      <c r="AD211" s="271"/>
      <c r="AE211" s="61"/>
      <c r="AF211" s="61"/>
      <c r="AG211" s="61"/>
      <c r="AH211" s="61"/>
      <c r="AI211" s="77"/>
      <c r="AJ211" s="61"/>
      <c r="AK211" s="61"/>
      <c r="AL211" s="61"/>
      <c r="AM211" s="61"/>
      <c r="AN211" s="61"/>
      <c r="AO211" s="61"/>
      <c r="AP211" s="61"/>
      <c r="AQ211" s="61"/>
      <c r="AR211" s="62"/>
      <c r="AS211" s="61"/>
      <c r="AT211" s="61"/>
      <c r="AU211" s="61"/>
      <c r="AV211" s="61"/>
      <c r="AW211" s="61"/>
      <c r="AX211" s="62"/>
      <c r="BB211" s="61"/>
    </row>
    <row r="212" spans="7:54" ht="13.5" customHeight="1">
      <c r="G212" s="61"/>
      <c r="H212" s="75"/>
      <c r="I212" s="61"/>
      <c r="J212" s="61"/>
      <c r="K212" s="61"/>
      <c r="L212" s="63"/>
      <c r="M212" s="75"/>
      <c r="N212" s="61"/>
      <c r="O212" s="63"/>
      <c r="P212" s="61"/>
      <c r="Q212" s="61"/>
      <c r="R212" s="61"/>
      <c r="S212" s="61"/>
      <c r="T212" s="61"/>
      <c r="U212" s="61"/>
      <c r="V212" s="61"/>
      <c r="W212" s="61"/>
      <c r="X212" s="61"/>
      <c r="Y212" s="61"/>
      <c r="Z212" s="61"/>
      <c r="AA212" s="61"/>
      <c r="AB212" s="61"/>
      <c r="AC212" s="76"/>
      <c r="AD212" s="271"/>
      <c r="AE212" s="61"/>
      <c r="AF212" s="61"/>
      <c r="AG212" s="61"/>
      <c r="AH212" s="61"/>
      <c r="AI212" s="77"/>
      <c r="AJ212" s="61"/>
      <c r="AK212" s="61"/>
      <c r="AL212" s="61"/>
      <c r="AM212" s="61"/>
      <c r="AN212" s="61"/>
      <c r="AO212" s="61"/>
      <c r="AP212" s="61"/>
      <c r="AQ212" s="61"/>
      <c r="AR212" s="62"/>
      <c r="AS212" s="61"/>
      <c r="AT212" s="61"/>
      <c r="AU212" s="61"/>
      <c r="AV212" s="61"/>
      <c r="AW212" s="61"/>
      <c r="AX212" s="62"/>
      <c r="BB212" s="61"/>
    </row>
    <row r="213" spans="7:54" ht="13.5" customHeight="1">
      <c r="G213" s="61"/>
      <c r="H213" s="75"/>
      <c r="I213" s="61"/>
      <c r="J213" s="61"/>
      <c r="K213" s="61"/>
      <c r="L213" s="63"/>
      <c r="M213" s="75"/>
      <c r="N213" s="61"/>
      <c r="O213" s="63"/>
      <c r="P213" s="61"/>
      <c r="Q213" s="61"/>
      <c r="R213" s="61"/>
      <c r="S213" s="61"/>
      <c r="T213" s="61"/>
      <c r="U213" s="61"/>
      <c r="V213" s="61"/>
      <c r="W213" s="61"/>
      <c r="X213" s="61"/>
      <c r="Y213" s="61"/>
      <c r="Z213" s="61"/>
      <c r="AA213" s="61"/>
      <c r="AB213" s="61"/>
      <c r="AC213" s="76"/>
      <c r="AD213" s="271"/>
      <c r="AE213" s="61"/>
      <c r="AF213" s="61"/>
      <c r="AG213" s="61"/>
      <c r="AH213" s="61"/>
      <c r="AI213" s="77"/>
      <c r="AJ213" s="61"/>
      <c r="AK213" s="61"/>
      <c r="AL213" s="61"/>
      <c r="AM213" s="61"/>
      <c r="AN213" s="61"/>
      <c r="AO213" s="61"/>
      <c r="AP213" s="61"/>
      <c r="AQ213" s="61"/>
      <c r="AR213" s="62"/>
      <c r="AS213" s="61"/>
      <c r="AT213" s="61"/>
      <c r="AU213" s="61"/>
      <c r="AV213" s="61"/>
      <c r="AW213" s="61"/>
      <c r="AX213" s="62"/>
      <c r="BB213" s="61"/>
    </row>
    <row r="214" spans="7:54" ht="13.5" customHeight="1">
      <c r="G214" s="61"/>
      <c r="H214" s="75"/>
      <c r="I214" s="61"/>
      <c r="J214" s="61"/>
      <c r="K214" s="61"/>
      <c r="L214" s="63"/>
      <c r="M214" s="75"/>
      <c r="N214" s="61"/>
      <c r="O214" s="63"/>
      <c r="P214" s="61"/>
      <c r="Q214" s="61"/>
      <c r="R214" s="61"/>
      <c r="S214" s="61"/>
      <c r="T214" s="61"/>
      <c r="U214" s="61"/>
      <c r="V214" s="61"/>
      <c r="W214" s="61"/>
      <c r="X214" s="61"/>
      <c r="Y214" s="61"/>
      <c r="Z214" s="61"/>
      <c r="AA214" s="61"/>
      <c r="AB214" s="61"/>
      <c r="AC214" s="76"/>
      <c r="AD214" s="271"/>
      <c r="AE214" s="61"/>
      <c r="AF214" s="61"/>
      <c r="AG214" s="61"/>
      <c r="AH214" s="61"/>
      <c r="AI214" s="77"/>
      <c r="AJ214" s="61"/>
      <c r="AK214" s="61"/>
      <c r="AL214" s="61"/>
      <c r="AM214" s="61"/>
      <c r="AN214" s="61"/>
      <c r="AO214" s="61"/>
      <c r="AP214" s="61"/>
      <c r="AQ214" s="61"/>
      <c r="AR214" s="62"/>
      <c r="AS214" s="61"/>
      <c r="AT214" s="61"/>
      <c r="AU214" s="61"/>
      <c r="AV214" s="61"/>
      <c r="AW214" s="61"/>
      <c r="AX214" s="62"/>
      <c r="BB214" s="61"/>
    </row>
    <row r="215" spans="7:54" ht="13.5" customHeight="1">
      <c r="G215" s="61"/>
      <c r="H215" s="75"/>
      <c r="I215" s="61"/>
      <c r="J215" s="61"/>
      <c r="K215" s="61"/>
      <c r="L215" s="63"/>
      <c r="M215" s="75"/>
      <c r="N215" s="61"/>
      <c r="O215" s="63"/>
      <c r="P215" s="61"/>
      <c r="Q215" s="61"/>
      <c r="R215" s="61"/>
      <c r="S215" s="61"/>
      <c r="T215" s="61"/>
      <c r="U215" s="61"/>
      <c r="V215" s="61"/>
      <c r="W215" s="61"/>
      <c r="X215" s="61"/>
      <c r="Y215" s="61"/>
      <c r="Z215" s="61"/>
      <c r="AA215" s="61"/>
      <c r="AB215" s="61"/>
      <c r="AC215" s="76"/>
      <c r="AD215" s="271"/>
      <c r="AE215" s="61"/>
      <c r="AF215" s="61"/>
      <c r="AG215" s="61"/>
      <c r="AH215" s="61"/>
      <c r="AI215" s="77"/>
      <c r="AJ215" s="61"/>
      <c r="AK215" s="61"/>
      <c r="AL215" s="61"/>
      <c r="AM215" s="61"/>
      <c r="AN215" s="61"/>
      <c r="AO215" s="61"/>
      <c r="AP215" s="61"/>
      <c r="AQ215" s="61"/>
      <c r="AR215" s="62"/>
      <c r="AS215" s="61"/>
      <c r="AT215" s="61"/>
      <c r="AU215" s="61"/>
      <c r="AV215" s="61"/>
      <c r="AW215" s="61"/>
      <c r="AX215" s="62"/>
      <c r="BB215" s="61"/>
    </row>
    <row r="216" spans="7:54" ht="13.5" customHeight="1">
      <c r="G216" s="61"/>
      <c r="H216" s="75"/>
      <c r="I216" s="61"/>
      <c r="J216" s="61"/>
      <c r="K216" s="61"/>
      <c r="L216" s="63"/>
      <c r="M216" s="75"/>
      <c r="N216" s="61"/>
      <c r="O216" s="63"/>
      <c r="P216" s="61"/>
      <c r="Q216" s="61"/>
      <c r="R216" s="61"/>
      <c r="S216" s="61"/>
      <c r="T216" s="61"/>
      <c r="U216" s="61"/>
      <c r="V216" s="61"/>
      <c r="W216" s="61"/>
      <c r="X216" s="61"/>
      <c r="Y216" s="61"/>
      <c r="Z216" s="61"/>
      <c r="AA216" s="61"/>
      <c r="AB216" s="61"/>
      <c r="AC216" s="76"/>
      <c r="AD216" s="271"/>
      <c r="AE216" s="61"/>
      <c r="AF216" s="61"/>
      <c r="AG216" s="61"/>
      <c r="AH216" s="61"/>
      <c r="AI216" s="77"/>
      <c r="AJ216" s="61"/>
      <c r="AK216" s="61"/>
      <c r="AL216" s="61"/>
      <c r="AM216" s="61"/>
      <c r="AN216" s="61"/>
      <c r="AO216" s="61"/>
      <c r="AP216" s="61"/>
      <c r="AQ216" s="61"/>
      <c r="AR216" s="62"/>
      <c r="AS216" s="61"/>
      <c r="AT216" s="61"/>
      <c r="AU216" s="61"/>
      <c r="AV216" s="61"/>
      <c r="AW216" s="61"/>
      <c r="AX216" s="62"/>
      <c r="BB216" s="61"/>
    </row>
    <row r="217" spans="7:54" ht="13.5" customHeight="1">
      <c r="G217" s="61"/>
      <c r="H217" s="75"/>
      <c r="I217" s="61"/>
      <c r="J217" s="61"/>
      <c r="K217" s="61"/>
      <c r="L217" s="63"/>
      <c r="M217" s="75"/>
      <c r="N217" s="61"/>
      <c r="O217" s="63"/>
      <c r="P217" s="61"/>
      <c r="Q217" s="61"/>
      <c r="R217" s="61"/>
      <c r="S217" s="61"/>
      <c r="T217" s="61"/>
      <c r="U217" s="61"/>
      <c r="V217" s="61"/>
      <c r="W217" s="61"/>
      <c r="X217" s="61"/>
      <c r="Y217" s="61"/>
      <c r="Z217" s="61"/>
      <c r="AA217" s="61"/>
      <c r="AB217" s="61"/>
      <c r="AC217" s="76"/>
      <c r="AD217" s="271"/>
      <c r="AE217" s="61"/>
      <c r="AF217" s="61"/>
      <c r="AG217" s="61"/>
      <c r="AH217" s="61"/>
      <c r="AI217" s="77"/>
      <c r="AJ217" s="61"/>
      <c r="AK217" s="61"/>
      <c r="AL217" s="61"/>
      <c r="AM217" s="61"/>
      <c r="AN217" s="61"/>
      <c r="AO217" s="61"/>
      <c r="AP217" s="61"/>
      <c r="AQ217" s="61"/>
      <c r="AR217" s="62"/>
      <c r="AS217" s="61"/>
      <c r="AT217" s="61"/>
      <c r="AU217" s="61"/>
      <c r="AV217" s="61"/>
      <c r="AW217" s="61"/>
      <c r="AX217" s="62"/>
      <c r="BB217" s="61"/>
    </row>
    <row r="218" spans="7:54" ht="13.5" customHeight="1">
      <c r="G218" s="61"/>
      <c r="H218" s="75"/>
      <c r="I218" s="61"/>
      <c r="J218" s="61"/>
      <c r="K218" s="61"/>
      <c r="L218" s="63"/>
      <c r="M218" s="75"/>
      <c r="N218" s="61"/>
      <c r="O218" s="63"/>
      <c r="P218" s="61"/>
      <c r="Q218" s="61"/>
      <c r="R218" s="61"/>
      <c r="S218" s="61"/>
      <c r="T218" s="61"/>
      <c r="U218" s="61"/>
      <c r="V218" s="61"/>
      <c r="W218" s="61"/>
      <c r="X218" s="61"/>
      <c r="Y218" s="61"/>
      <c r="Z218" s="61"/>
      <c r="AA218" s="61"/>
      <c r="AB218" s="61"/>
      <c r="AC218" s="76"/>
      <c r="AD218" s="271"/>
      <c r="AE218" s="61"/>
      <c r="AF218" s="61"/>
      <c r="AG218" s="61"/>
      <c r="AH218" s="61"/>
      <c r="AI218" s="77"/>
      <c r="AJ218" s="61"/>
      <c r="AK218" s="61"/>
      <c r="AL218" s="61"/>
      <c r="AM218" s="61"/>
      <c r="AN218" s="61"/>
      <c r="AO218" s="61"/>
      <c r="AP218" s="61"/>
      <c r="AQ218" s="61"/>
      <c r="AR218" s="62"/>
      <c r="AS218" s="61"/>
      <c r="AT218" s="61"/>
      <c r="AU218" s="61"/>
      <c r="AV218" s="61"/>
      <c r="AW218" s="61"/>
      <c r="AX218" s="62"/>
      <c r="BB218" s="61"/>
    </row>
    <row r="219" spans="7:54" ht="13.5" customHeight="1">
      <c r="G219" s="61"/>
      <c r="H219" s="75"/>
      <c r="I219" s="61"/>
      <c r="J219" s="61"/>
      <c r="K219" s="61"/>
      <c r="L219" s="63"/>
      <c r="M219" s="75"/>
      <c r="N219" s="61"/>
      <c r="O219" s="63"/>
      <c r="P219" s="61"/>
      <c r="Q219" s="61"/>
      <c r="R219" s="61"/>
      <c r="S219" s="61"/>
      <c r="T219" s="61"/>
      <c r="U219" s="61"/>
      <c r="V219" s="61"/>
      <c r="W219" s="61"/>
      <c r="X219" s="61"/>
      <c r="Y219" s="61"/>
      <c r="Z219" s="61"/>
      <c r="AA219" s="61"/>
      <c r="AB219" s="61"/>
      <c r="AC219" s="76"/>
      <c r="AD219" s="271"/>
      <c r="AE219" s="61"/>
      <c r="AF219" s="61"/>
      <c r="AG219" s="61"/>
      <c r="AH219" s="61"/>
      <c r="AI219" s="77"/>
      <c r="AJ219" s="61"/>
      <c r="AK219" s="61"/>
      <c r="AL219" s="61"/>
      <c r="AM219" s="61"/>
      <c r="AN219" s="61"/>
      <c r="AO219" s="61"/>
      <c r="AP219" s="61"/>
      <c r="AQ219" s="61"/>
      <c r="AR219" s="62"/>
      <c r="AS219" s="61"/>
      <c r="AT219" s="61"/>
      <c r="AU219" s="61"/>
      <c r="AV219" s="61"/>
      <c r="AW219" s="61"/>
      <c r="AX219" s="62"/>
      <c r="BB219" s="61"/>
    </row>
    <row r="220" spans="7:54" ht="13.5" customHeight="1">
      <c r="G220" s="61"/>
      <c r="H220" s="75"/>
      <c r="I220" s="61"/>
      <c r="J220" s="61"/>
      <c r="K220" s="61"/>
      <c r="L220" s="63"/>
      <c r="M220" s="75"/>
      <c r="N220" s="61"/>
      <c r="O220" s="63"/>
      <c r="P220" s="61"/>
      <c r="Q220" s="61"/>
      <c r="R220" s="61"/>
      <c r="S220" s="61"/>
      <c r="T220" s="61"/>
      <c r="U220" s="61"/>
      <c r="V220" s="61"/>
      <c r="W220" s="61"/>
      <c r="X220" s="61"/>
      <c r="Y220" s="61"/>
      <c r="Z220" s="61"/>
      <c r="AA220" s="61"/>
      <c r="AB220" s="61"/>
      <c r="AC220" s="76"/>
      <c r="AD220" s="271"/>
      <c r="AE220" s="61"/>
      <c r="AF220" s="61"/>
      <c r="AG220" s="61"/>
      <c r="AH220" s="61"/>
      <c r="AI220" s="77"/>
      <c r="AJ220" s="61"/>
      <c r="AK220" s="61"/>
      <c r="AL220" s="61"/>
      <c r="AM220" s="61"/>
      <c r="AN220" s="61"/>
      <c r="AO220" s="61"/>
      <c r="AP220" s="61"/>
      <c r="AQ220" s="61"/>
      <c r="AR220" s="62"/>
      <c r="AS220" s="61"/>
      <c r="AT220" s="61"/>
      <c r="AU220" s="61"/>
      <c r="AV220" s="61"/>
      <c r="AW220" s="61"/>
      <c r="AX220" s="62"/>
      <c r="BB220" s="61"/>
    </row>
    <row r="221" spans="7:54" ht="13.5" customHeight="1">
      <c r="G221" s="61"/>
      <c r="H221" s="75"/>
      <c r="I221" s="61"/>
      <c r="J221" s="61"/>
      <c r="K221" s="61"/>
      <c r="L221" s="63"/>
      <c r="M221" s="75"/>
      <c r="N221" s="61"/>
      <c r="O221" s="63"/>
      <c r="P221" s="61"/>
      <c r="Q221" s="61"/>
      <c r="R221" s="61"/>
      <c r="S221" s="61"/>
      <c r="T221" s="61"/>
      <c r="U221" s="61"/>
      <c r="V221" s="61"/>
      <c r="W221" s="61"/>
      <c r="X221" s="61"/>
      <c r="Y221" s="61"/>
      <c r="Z221" s="61"/>
      <c r="AA221" s="61"/>
      <c r="AB221" s="61"/>
      <c r="AC221" s="76"/>
      <c r="AD221" s="271"/>
      <c r="AE221" s="61"/>
      <c r="AF221" s="61"/>
      <c r="AG221" s="61"/>
      <c r="AH221" s="61"/>
      <c r="AI221" s="77"/>
      <c r="AJ221" s="61"/>
      <c r="AK221" s="61"/>
      <c r="AL221" s="61"/>
      <c r="AM221" s="61"/>
      <c r="AN221" s="61"/>
      <c r="AO221" s="61"/>
      <c r="AP221" s="61"/>
      <c r="AQ221" s="61"/>
      <c r="AR221" s="62"/>
      <c r="AS221" s="61"/>
      <c r="AT221" s="61"/>
      <c r="AU221" s="61"/>
      <c r="AV221" s="61"/>
      <c r="AW221" s="61"/>
      <c r="AX221" s="62"/>
      <c r="BB221" s="61"/>
    </row>
    <row r="222" spans="7:54" ht="13.5" customHeight="1">
      <c r="G222" s="61"/>
      <c r="H222" s="75"/>
      <c r="I222" s="61"/>
      <c r="J222" s="61"/>
      <c r="K222" s="61"/>
      <c r="L222" s="63"/>
      <c r="M222" s="75"/>
      <c r="N222" s="61"/>
      <c r="O222" s="63"/>
      <c r="P222" s="61"/>
      <c r="Q222" s="61"/>
      <c r="R222" s="61"/>
      <c r="S222" s="61"/>
      <c r="T222" s="61"/>
      <c r="U222" s="61"/>
      <c r="V222" s="61"/>
      <c r="W222" s="61"/>
      <c r="X222" s="61"/>
      <c r="Y222" s="61"/>
      <c r="Z222" s="61"/>
      <c r="AA222" s="61"/>
      <c r="AB222" s="61"/>
      <c r="AC222" s="76"/>
      <c r="AD222" s="271"/>
      <c r="AE222" s="61"/>
      <c r="AF222" s="61"/>
      <c r="AG222" s="61"/>
      <c r="AH222" s="61"/>
      <c r="AI222" s="77"/>
      <c r="AJ222" s="61"/>
      <c r="AK222" s="61"/>
      <c r="AL222" s="61"/>
      <c r="AM222" s="61"/>
      <c r="AN222" s="61"/>
      <c r="AO222" s="61"/>
      <c r="AP222" s="61"/>
      <c r="AQ222" s="61"/>
      <c r="AR222" s="62"/>
      <c r="AS222" s="61"/>
      <c r="AT222" s="61"/>
      <c r="AU222" s="61"/>
      <c r="AV222" s="61"/>
      <c r="AW222" s="61"/>
      <c r="AX222" s="62"/>
      <c r="BB222" s="61"/>
    </row>
    <row r="223" spans="7:54" ht="13.5" customHeight="1">
      <c r="G223" s="61"/>
      <c r="H223" s="75"/>
      <c r="I223" s="61"/>
      <c r="J223" s="61"/>
      <c r="K223" s="61"/>
      <c r="L223" s="63"/>
      <c r="M223" s="75"/>
      <c r="N223" s="61"/>
      <c r="O223" s="63"/>
      <c r="P223" s="61"/>
      <c r="Q223" s="61"/>
      <c r="R223" s="61"/>
      <c r="S223" s="61"/>
      <c r="T223" s="61"/>
      <c r="U223" s="61"/>
      <c r="V223" s="61"/>
      <c r="W223" s="61"/>
      <c r="X223" s="61"/>
      <c r="Y223" s="61"/>
      <c r="Z223" s="61"/>
      <c r="AA223" s="61"/>
      <c r="AB223" s="61"/>
      <c r="AC223" s="76"/>
      <c r="AD223" s="271"/>
      <c r="AE223" s="61"/>
      <c r="AF223" s="61"/>
      <c r="AG223" s="61"/>
      <c r="AH223" s="61"/>
      <c r="AI223" s="77"/>
      <c r="AJ223" s="61"/>
      <c r="AK223" s="61"/>
      <c r="AL223" s="61"/>
      <c r="AM223" s="61"/>
      <c r="AN223" s="61"/>
      <c r="AO223" s="61"/>
      <c r="AP223" s="61"/>
      <c r="AQ223" s="61"/>
      <c r="AR223" s="62"/>
      <c r="AS223" s="61"/>
      <c r="AT223" s="61"/>
      <c r="AU223" s="61"/>
      <c r="AV223" s="61"/>
      <c r="AW223" s="61"/>
      <c r="AX223" s="62"/>
      <c r="BB223" s="61"/>
    </row>
    <row r="224" spans="7:54" ht="13.5" customHeight="1">
      <c r="G224" s="61"/>
      <c r="H224" s="75"/>
      <c r="I224" s="61"/>
      <c r="J224" s="61"/>
      <c r="K224" s="61"/>
      <c r="L224" s="63"/>
      <c r="M224" s="75"/>
      <c r="N224" s="61"/>
      <c r="O224" s="63"/>
      <c r="P224" s="61"/>
      <c r="Q224" s="61"/>
      <c r="R224" s="61"/>
      <c r="S224" s="61"/>
      <c r="T224" s="61"/>
      <c r="U224" s="61"/>
      <c r="V224" s="61"/>
      <c r="W224" s="61"/>
      <c r="X224" s="61"/>
      <c r="Y224" s="61"/>
      <c r="Z224" s="61"/>
      <c r="AA224" s="61"/>
      <c r="AB224" s="61"/>
      <c r="AC224" s="76"/>
      <c r="AD224" s="271"/>
      <c r="AE224" s="61"/>
      <c r="AF224" s="61"/>
      <c r="AG224" s="61"/>
      <c r="AH224" s="61"/>
      <c r="AI224" s="77"/>
      <c r="AJ224" s="61"/>
      <c r="AK224" s="61"/>
      <c r="AL224" s="61"/>
      <c r="AM224" s="61"/>
      <c r="AN224" s="61"/>
      <c r="AO224" s="61"/>
      <c r="AP224" s="61"/>
      <c r="AQ224" s="61"/>
      <c r="AR224" s="62"/>
      <c r="AS224" s="61"/>
      <c r="AT224" s="61"/>
      <c r="AU224" s="61"/>
      <c r="AV224" s="61"/>
      <c r="AW224" s="61"/>
      <c r="AX224" s="62"/>
      <c r="BB224" s="61"/>
    </row>
    <row r="225" spans="7:54" ht="13.5" customHeight="1">
      <c r="G225" s="61"/>
      <c r="H225" s="75"/>
      <c r="I225" s="61"/>
      <c r="J225" s="61"/>
      <c r="K225" s="61"/>
      <c r="L225" s="63"/>
      <c r="M225" s="75"/>
      <c r="N225" s="61"/>
      <c r="O225" s="63"/>
      <c r="P225" s="61"/>
      <c r="Q225" s="61"/>
      <c r="R225" s="61"/>
      <c r="S225" s="61"/>
      <c r="T225" s="61"/>
      <c r="U225" s="61"/>
      <c r="V225" s="61"/>
      <c r="W225" s="61"/>
      <c r="X225" s="61"/>
      <c r="Y225" s="61"/>
      <c r="Z225" s="61"/>
      <c r="AA225" s="61"/>
      <c r="AB225" s="61"/>
      <c r="AC225" s="76"/>
      <c r="AD225" s="271"/>
      <c r="AE225" s="61"/>
      <c r="AF225" s="61"/>
      <c r="AG225" s="61"/>
      <c r="AH225" s="61"/>
      <c r="AI225" s="77"/>
      <c r="AJ225" s="61"/>
      <c r="AK225" s="61"/>
      <c r="AL225" s="61"/>
      <c r="AM225" s="61"/>
      <c r="AN225" s="61"/>
      <c r="AO225" s="61"/>
      <c r="AP225" s="61"/>
      <c r="AQ225" s="61"/>
      <c r="AR225" s="62"/>
      <c r="AS225" s="61"/>
      <c r="AT225" s="61"/>
      <c r="AU225" s="61"/>
      <c r="AV225" s="61"/>
      <c r="AW225" s="61"/>
      <c r="AX225" s="62"/>
      <c r="BB225" s="61"/>
    </row>
    <row r="226" spans="7:54" ht="13.5" customHeight="1">
      <c r="G226" s="61"/>
      <c r="H226" s="75"/>
      <c r="I226" s="61"/>
      <c r="J226" s="61"/>
      <c r="K226" s="61"/>
      <c r="L226" s="63"/>
      <c r="M226" s="75"/>
      <c r="N226" s="61"/>
      <c r="O226" s="63"/>
      <c r="P226" s="61"/>
      <c r="Q226" s="61"/>
      <c r="R226" s="61"/>
      <c r="S226" s="61"/>
      <c r="T226" s="61"/>
      <c r="U226" s="61"/>
      <c r="V226" s="61"/>
      <c r="W226" s="61"/>
      <c r="X226" s="61"/>
      <c r="Y226" s="61"/>
      <c r="Z226" s="61"/>
      <c r="AA226" s="61"/>
      <c r="AB226" s="61"/>
      <c r="AC226" s="76"/>
      <c r="AD226" s="271"/>
      <c r="AE226" s="61"/>
      <c r="AF226" s="61"/>
      <c r="AG226" s="61"/>
      <c r="AH226" s="61"/>
      <c r="AI226" s="77"/>
      <c r="AJ226" s="61"/>
      <c r="AK226" s="61"/>
      <c r="AL226" s="61"/>
      <c r="AM226" s="61"/>
      <c r="AN226" s="61"/>
      <c r="AO226" s="61"/>
      <c r="AP226" s="61"/>
      <c r="AQ226" s="61"/>
      <c r="AR226" s="62"/>
      <c r="AS226" s="61"/>
      <c r="AT226" s="61"/>
      <c r="AU226" s="61"/>
      <c r="AV226" s="61"/>
      <c r="AW226" s="61"/>
      <c r="AX226" s="62"/>
      <c r="BB226" s="61"/>
    </row>
    <row r="227" spans="7:54" ht="13.5" customHeight="1">
      <c r="G227" s="61"/>
      <c r="H227" s="75"/>
      <c r="I227" s="61"/>
      <c r="J227" s="61"/>
      <c r="K227" s="61"/>
      <c r="L227" s="63"/>
      <c r="M227" s="75"/>
      <c r="N227" s="61"/>
      <c r="O227" s="63"/>
      <c r="P227" s="61"/>
      <c r="Q227" s="61"/>
      <c r="R227" s="61"/>
      <c r="S227" s="61"/>
      <c r="T227" s="61"/>
      <c r="U227" s="61"/>
      <c r="V227" s="61"/>
      <c r="W227" s="61"/>
      <c r="X227" s="61"/>
      <c r="Y227" s="61"/>
      <c r="Z227" s="61"/>
      <c r="AA227" s="61"/>
      <c r="AB227" s="61"/>
      <c r="AC227" s="76"/>
      <c r="AD227" s="271"/>
      <c r="AE227" s="61"/>
      <c r="AF227" s="61"/>
      <c r="AG227" s="61"/>
      <c r="AH227" s="61"/>
      <c r="AI227" s="77"/>
      <c r="AJ227" s="61"/>
      <c r="AK227" s="61"/>
      <c r="AL227" s="61"/>
      <c r="AM227" s="61"/>
      <c r="AN227" s="61"/>
      <c r="AO227" s="61"/>
      <c r="AP227" s="61"/>
      <c r="AQ227" s="61"/>
      <c r="AR227" s="62"/>
      <c r="AS227" s="61"/>
      <c r="AT227" s="61"/>
      <c r="AU227" s="61"/>
      <c r="AV227" s="61"/>
      <c r="AW227" s="61"/>
      <c r="AX227" s="62"/>
      <c r="BB227" s="61"/>
    </row>
    <row r="228" spans="7:54" ht="13.5" customHeight="1">
      <c r="G228" s="61"/>
      <c r="H228" s="75"/>
      <c r="I228" s="61"/>
      <c r="J228" s="61"/>
      <c r="K228" s="61"/>
      <c r="L228" s="63"/>
      <c r="M228" s="75"/>
      <c r="N228" s="61"/>
      <c r="O228" s="63"/>
      <c r="P228" s="61"/>
      <c r="Q228" s="61"/>
      <c r="R228" s="61"/>
      <c r="S228" s="61"/>
      <c r="T228" s="61"/>
      <c r="U228" s="61"/>
      <c r="V228" s="61"/>
      <c r="W228" s="61"/>
      <c r="X228" s="61"/>
      <c r="Y228" s="61"/>
      <c r="Z228" s="61"/>
      <c r="AA228" s="61"/>
      <c r="AB228" s="61"/>
      <c r="AC228" s="76"/>
      <c r="AD228" s="271"/>
      <c r="AE228" s="61"/>
      <c r="AF228" s="61"/>
      <c r="AG228" s="61"/>
      <c r="AH228" s="61"/>
      <c r="AI228" s="77"/>
      <c r="AJ228" s="61"/>
      <c r="AK228" s="61"/>
      <c r="AL228" s="61"/>
      <c r="AM228" s="61"/>
      <c r="AN228" s="61"/>
      <c r="AO228" s="61"/>
      <c r="AP228" s="61"/>
      <c r="AQ228" s="61"/>
      <c r="AR228" s="62"/>
      <c r="AS228" s="61"/>
      <c r="AT228" s="61"/>
      <c r="AU228" s="61"/>
      <c r="AV228" s="61"/>
      <c r="AW228" s="61"/>
      <c r="AX228" s="62"/>
      <c r="BB228" s="61"/>
    </row>
    <row r="229" spans="7:54" ht="13.5" customHeight="1">
      <c r="G229" s="61"/>
      <c r="H229" s="75"/>
      <c r="I229" s="61"/>
      <c r="J229" s="61"/>
      <c r="K229" s="61"/>
      <c r="L229" s="63"/>
      <c r="M229" s="75"/>
      <c r="N229" s="61"/>
      <c r="O229" s="63"/>
      <c r="P229" s="61"/>
      <c r="Q229" s="61"/>
      <c r="R229" s="61"/>
      <c r="S229" s="61"/>
      <c r="T229" s="61"/>
      <c r="U229" s="61"/>
      <c r="V229" s="61"/>
      <c r="W229" s="61"/>
      <c r="X229" s="61"/>
      <c r="Y229" s="61"/>
      <c r="Z229" s="61"/>
      <c r="AA229" s="61"/>
      <c r="AB229" s="61"/>
      <c r="AC229" s="76"/>
      <c r="AD229" s="271"/>
      <c r="AE229" s="61"/>
      <c r="AF229" s="61"/>
      <c r="AG229" s="61"/>
      <c r="AH229" s="61"/>
      <c r="AI229" s="77"/>
      <c r="AJ229" s="61"/>
      <c r="AK229" s="61"/>
      <c r="AL229" s="61"/>
      <c r="AM229" s="61"/>
      <c r="AN229" s="61"/>
      <c r="AO229" s="61"/>
      <c r="AP229" s="61"/>
      <c r="AQ229" s="61"/>
      <c r="AR229" s="62"/>
      <c r="AS229" s="61"/>
      <c r="AT229" s="61"/>
      <c r="AU229" s="61"/>
      <c r="AV229" s="61"/>
      <c r="AW229" s="61"/>
      <c r="AX229" s="62"/>
      <c r="BB229" s="61"/>
    </row>
    <row r="230" spans="7:54" ht="13.5" customHeight="1">
      <c r="G230" s="61"/>
      <c r="H230" s="75"/>
      <c r="I230" s="61"/>
      <c r="J230" s="61"/>
      <c r="K230" s="61"/>
      <c r="L230" s="63"/>
      <c r="M230" s="75"/>
      <c r="N230" s="61"/>
      <c r="O230" s="63"/>
      <c r="P230" s="61"/>
      <c r="Q230" s="61"/>
      <c r="R230" s="61"/>
      <c r="S230" s="61"/>
      <c r="T230" s="61"/>
      <c r="U230" s="61"/>
      <c r="V230" s="61"/>
      <c r="W230" s="61"/>
      <c r="X230" s="61"/>
      <c r="Y230" s="61"/>
      <c r="Z230" s="61"/>
      <c r="AA230" s="61"/>
      <c r="AB230" s="61"/>
      <c r="AC230" s="76"/>
      <c r="AD230" s="271"/>
      <c r="AE230" s="61"/>
      <c r="AF230" s="61"/>
      <c r="AG230" s="61"/>
      <c r="AH230" s="61"/>
      <c r="AI230" s="77"/>
      <c r="AJ230" s="61"/>
      <c r="AK230" s="61"/>
      <c r="AL230" s="61"/>
      <c r="AM230" s="61"/>
      <c r="AN230" s="61"/>
      <c r="AO230" s="61"/>
      <c r="AP230" s="61"/>
      <c r="AQ230" s="61"/>
      <c r="AR230" s="62"/>
      <c r="AS230" s="61"/>
      <c r="AT230" s="61"/>
      <c r="AU230" s="61"/>
      <c r="AV230" s="61"/>
      <c r="AW230" s="61"/>
      <c r="AX230" s="62"/>
      <c r="BB230" s="61"/>
    </row>
    <row r="231" spans="7:54" ht="13.5" customHeight="1">
      <c r="G231" s="61"/>
      <c r="H231" s="75"/>
      <c r="I231" s="61"/>
      <c r="J231" s="61"/>
      <c r="K231" s="61"/>
      <c r="L231" s="63"/>
      <c r="M231" s="75"/>
      <c r="N231" s="61"/>
      <c r="O231" s="63"/>
      <c r="P231" s="61"/>
      <c r="Q231" s="61"/>
      <c r="R231" s="61"/>
      <c r="S231" s="61"/>
      <c r="T231" s="61"/>
      <c r="U231" s="61"/>
      <c r="V231" s="61"/>
      <c r="W231" s="61"/>
      <c r="X231" s="61"/>
      <c r="Y231" s="61"/>
      <c r="Z231" s="61"/>
      <c r="AA231" s="61"/>
      <c r="AB231" s="61"/>
      <c r="AC231" s="76"/>
      <c r="AD231" s="271"/>
      <c r="AE231" s="61"/>
      <c r="AF231" s="61"/>
      <c r="AG231" s="61"/>
      <c r="AH231" s="61"/>
      <c r="AI231" s="77"/>
      <c r="AJ231" s="61"/>
      <c r="AK231" s="61"/>
      <c r="AL231" s="61"/>
      <c r="AM231" s="61"/>
      <c r="AN231" s="61"/>
      <c r="AO231" s="61"/>
      <c r="AP231" s="61"/>
      <c r="AQ231" s="61"/>
      <c r="AR231" s="62"/>
      <c r="AS231" s="61"/>
      <c r="AT231" s="61"/>
      <c r="AU231" s="61"/>
      <c r="AV231" s="61"/>
      <c r="AW231" s="61"/>
      <c r="AX231" s="62"/>
      <c r="BB231" s="61"/>
    </row>
    <row r="232" spans="7:54" ht="13.5" customHeight="1">
      <c r="G232" s="61"/>
      <c r="H232" s="75"/>
      <c r="I232" s="61"/>
      <c r="J232" s="61"/>
      <c r="K232" s="61"/>
      <c r="L232" s="63"/>
      <c r="M232" s="75"/>
      <c r="N232" s="61"/>
      <c r="O232" s="63"/>
      <c r="P232" s="61"/>
      <c r="Q232" s="61"/>
      <c r="R232" s="61"/>
      <c r="S232" s="61"/>
      <c r="T232" s="61"/>
      <c r="U232" s="61"/>
      <c r="V232" s="61"/>
      <c r="W232" s="61"/>
      <c r="X232" s="61"/>
      <c r="Y232" s="61"/>
      <c r="Z232" s="61"/>
      <c r="AA232" s="61"/>
      <c r="AB232" s="61"/>
      <c r="AC232" s="76"/>
      <c r="AD232" s="271"/>
      <c r="AE232" s="61"/>
      <c r="AF232" s="61"/>
      <c r="AG232" s="61"/>
      <c r="AH232" s="61"/>
      <c r="AI232" s="77"/>
      <c r="AJ232" s="61"/>
      <c r="AK232" s="61"/>
      <c r="AL232" s="61"/>
      <c r="AM232" s="61"/>
      <c r="AN232" s="61"/>
      <c r="AO232" s="61"/>
      <c r="AP232" s="61"/>
      <c r="AQ232" s="61"/>
      <c r="AR232" s="62"/>
      <c r="AS232" s="61"/>
      <c r="AT232" s="61"/>
      <c r="AU232" s="61"/>
      <c r="AV232" s="61"/>
      <c r="AW232" s="61"/>
      <c r="AX232" s="62"/>
      <c r="BB232" s="61"/>
    </row>
    <row r="233" spans="7:54" ht="13.5" customHeight="1">
      <c r="G233" s="61"/>
      <c r="H233" s="75"/>
      <c r="I233" s="61"/>
      <c r="J233" s="61"/>
      <c r="K233" s="61"/>
      <c r="L233" s="63"/>
      <c r="M233" s="75"/>
      <c r="N233" s="61"/>
      <c r="O233" s="63"/>
      <c r="P233" s="61"/>
      <c r="Q233" s="61"/>
      <c r="R233" s="61"/>
      <c r="S233" s="61"/>
      <c r="T233" s="61"/>
      <c r="U233" s="61"/>
      <c r="V233" s="61"/>
      <c r="W233" s="61"/>
      <c r="X233" s="61"/>
      <c r="Y233" s="61"/>
      <c r="Z233" s="61"/>
      <c r="AA233" s="61"/>
      <c r="AB233" s="61"/>
      <c r="AC233" s="76"/>
      <c r="AD233" s="271"/>
      <c r="AE233" s="61"/>
      <c r="AF233" s="61"/>
      <c r="AG233" s="61"/>
      <c r="AH233" s="61"/>
      <c r="AI233" s="77"/>
      <c r="AJ233" s="61"/>
      <c r="AK233" s="61"/>
      <c r="AL233" s="61"/>
      <c r="AM233" s="61"/>
      <c r="AN233" s="61"/>
      <c r="AO233" s="61"/>
      <c r="AP233" s="61"/>
      <c r="AQ233" s="61"/>
      <c r="AR233" s="62"/>
      <c r="AS233" s="61"/>
      <c r="AT233" s="61"/>
      <c r="AU233" s="61"/>
      <c r="AV233" s="61"/>
      <c r="AW233" s="61"/>
      <c r="AX233" s="62"/>
      <c r="BB233" s="61"/>
    </row>
    <row r="234" spans="7:54" ht="13.5" customHeight="1">
      <c r="G234" s="61"/>
      <c r="H234" s="75"/>
      <c r="I234" s="61"/>
      <c r="J234" s="61"/>
      <c r="K234" s="61"/>
      <c r="L234" s="63"/>
      <c r="M234" s="75"/>
      <c r="N234" s="61"/>
      <c r="O234" s="63"/>
      <c r="P234" s="61"/>
      <c r="Q234" s="61"/>
      <c r="R234" s="61"/>
      <c r="S234" s="61"/>
      <c r="T234" s="61"/>
      <c r="U234" s="61"/>
      <c r="V234" s="61"/>
      <c r="W234" s="61"/>
      <c r="X234" s="61"/>
      <c r="Y234" s="61"/>
      <c r="Z234" s="61"/>
      <c r="AA234" s="61"/>
      <c r="AB234" s="61"/>
      <c r="AC234" s="76"/>
      <c r="AD234" s="271"/>
      <c r="AE234" s="61"/>
      <c r="AF234" s="61"/>
      <c r="AG234" s="61"/>
      <c r="AH234" s="61"/>
      <c r="AI234" s="77"/>
      <c r="AJ234" s="61"/>
      <c r="AK234" s="61"/>
      <c r="AL234" s="61"/>
      <c r="AM234" s="61"/>
      <c r="AN234" s="61"/>
      <c r="AO234" s="61"/>
      <c r="AP234" s="61"/>
      <c r="AQ234" s="61"/>
      <c r="AR234" s="62"/>
      <c r="AS234" s="61"/>
      <c r="AT234" s="61"/>
      <c r="AU234" s="61"/>
      <c r="AV234" s="61"/>
      <c r="AW234" s="61"/>
      <c r="AX234" s="62"/>
      <c r="BB234" s="61"/>
    </row>
    <row r="235" spans="7:54" ht="13.5" customHeight="1">
      <c r="G235" s="61"/>
      <c r="H235" s="75"/>
      <c r="I235" s="61"/>
      <c r="J235" s="61"/>
      <c r="K235" s="61"/>
      <c r="L235" s="63"/>
      <c r="M235" s="75"/>
      <c r="N235" s="61"/>
      <c r="O235" s="63"/>
      <c r="P235" s="61"/>
      <c r="Q235" s="61"/>
      <c r="R235" s="61"/>
      <c r="S235" s="61"/>
      <c r="T235" s="61"/>
      <c r="U235" s="61"/>
      <c r="V235" s="61"/>
      <c r="W235" s="61"/>
      <c r="X235" s="61"/>
      <c r="Y235" s="61"/>
      <c r="Z235" s="61"/>
      <c r="AA235" s="61"/>
      <c r="AB235" s="61"/>
      <c r="AC235" s="76"/>
      <c r="AD235" s="271"/>
      <c r="AE235" s="61"/>
      <c r="AF235" s="61"/>
      <c r="AG235" s="61"/>
      <c r="AH235" s="61"/>
      <c r="AI235" s="77"/>
      <c r="AJ235" s="61"/>
      <c r="AK235" s="61"/>
      <c r="AL235" s="61"/>
      <c r="AM235" s="61"/>
      <c r="AN235" s="61"/>
      <c r="AO235" s="61"/>
      <c r="AP235" s="61"/>
      <c r="AQ235" s="61"/>
      <c r="AR235" s="62"/>
      <c r="AS235" s="61"/>
      <c r="AT235" s="61"/>
      <c r="AU235" s="61"/>
      <c r="AV235" s="61"/>
      <c r="AW235" s="61"/>
      <c r="AX235" s="62"/>
      <c r="BB235" s="61"/>
    </row>
    <row r="236" spans="7:54" ht="13.5" customHeight="1">
      <c r="G236" s="61"/>
      <c r="H236" s="75"/>
      <c r="I236" s="61"/>
      <c r="J236" s="61"/>
      <c r="K236" s="61"/>
      <c r="L236" s="63"/>
      <c r="M236" s="75"/>
      <c r="N236" s="61"/>
      <c r="O236" s="63"/>
      <c r="P236" s="61"/>
      <c r="Q236" s="61"/>
      <c r="R236" s="61"/>
      <c r="S236" s="61"/>
      <c r="T236" s="61"/>
      <c r="U236" s="61"/>
      <c r="V236" s="61"/>
      <c r="W236" s="61"/>
      <c r="X236" s="61"/>
      <c r="Y236" s="61"/>
      <c r="Z236" s="61"/>
      <c r="AA236" s="61"/>
      <c r="AB236" s="61"/>
      <c r="AC236" s="76"/>
      <c r="AD236" s="271"/>
      <c r="AE236" s="61"/>
      <c r="AF236" s="61"/>
      <c r="AG236" s="61"/>
      <c r="AH236" s="61"/>
      <c r="AI236" s="77"/>
      <c r="AJ236" s="61"/>
      <c r="AK236" s="61"/>
      <c r="AL236" s="61"/>
      <c r="AM236" s="61"/>
      <c r="AN236" s="61"/>
      <c r="AO236" s="61"/>
      <c r="AP236" s="61"/>
      <c r="AQ236" s="61"/>
      <c r="AR236" s="62"/>
      <c r="AS236" s="61"/>
      <c r="AT236" s="61"/>
      <c r="AU236" s="61"/>
      <c r="AV236" s="61"/>
      <c r="AW236" s="61"/>
      <c r="AX236" s="62"/>
      <c r="BB236" s="61"/>
    </row>
    <row r="237" spans="7:54" ht="13.5" customHeight="1">
      <c r="G237" s="61"/>
      <c r="H237" s="75"/>
      <c r="I237" s="61"/>
      <c r="J237" s="61"/>
      <c r="K237" s="61"/>
      <c r="L237" s="63"/>
      <c r="M237" s="75"/>
      <c r="N237" s="61"/>
      <c r="O237" s="63"/>
      <c r="P237" s="61"/>
      <c r="Q237" s="61"/>
      <c r="R237" s="61"/>
      <c r="S237" s="61"/>
      <c r="T237" s="61"/>
      <c r="U237" s="61"/>
      <c r="V237" s="61"/>
      <c r="W237" s="61"/>
      <c r="X237" s="61"/>
      <c r="Y237" s="61"/>
      <c r="Z237" s="61"/>
      <c r="AA237" s="61"/>
      <c r="AB237" s="61"/>
      <c r="AC237" s="76"/>
      <c r="AD237" s="271"/>
      <c r="AE237" s="61"/>
      <c r="AF237" s="61"/>
      <c r="AG237" s="61"/>
      <c r="AH237" s="61"/>
      <c r="AI237" s="77"/>
      <c r="AJ237" s="61"/>
      <c r="AK237" s="61"/>
      <c r="AL237" s="61"/>
      <c r="AM237" s="61"/>
      <c r="AN237" s="61"/>
      <c r="AO237" s="61"/>
      <c r="AP237" s="61"/>
      <c r="AQ237" s="61"/>
      <c r="AR237" s="62"/>
      <c r="AS237" s="61"/>
      <c r="AT237" s="61"/>
      <c r="AU237" s="61"/>
      <c r="AV237" s="61"/>
      <c r="AW237" s="61"/>
      <c r="AX237" s="62"/>
      <c r="BB237" s="61"/>
    </row>
    <row r="238" spans="7:54" ht="13.5" customHeight="1">
      <c r="G238" s="61"/>
      <c r="H238" s="75"/>
      <c r="I238" s="61"/>
      <c r="J238" s="61"/>
      <c r="K238" s="61"/>
      <c r="L238" s="63"/>
      <c r="M238" s="75"/>
      <c r="N238" s="61"/>
      <c r="O238" s="63"/>
      <c r="P238" s="61"/>
      <c r="Q238" s="61"/>
      <c r="R238" s="61"/>
      <c r="S238" s="61"/>
      <c r="T238" s="61"/>
      <c r="U238" s="61"/>
      <c r="V238" s="61"/>
      <c r="W238" s="61"/>
      <c r="X238" s="61"/>
      <c r="Y238" s="61"/>
      <c r="Z238" s="61"/>
      <c r="AA238" s="61"/>
      <c r="AB238" s="61"/>
      <c r="AC238" s="76"/>
      <c r="AD238" s="271"/>
      <c r="AE238" s="61"/>
      <c r="AF238" s="61"/>
      <c r="AG238" s="61"/>
      <c r="AH238" s="61"/>
      <c r="AI238" s="77"/>
      <c r="AJ238" s="61"/>
      <c r="AK238" s="61"/>
      <c r="AL238" s="61"/>
      <c r="AM238" s="61"/>
      <c r="AN238" s="61"/>
      <c r="AO238" s="61"/>
      <c r="AP238" s="61"/>
      <c r="AQ238" s="61"/>
      <c r="AR238" s="62"/>
      <c r="AS238" s="61"/>
      <c r="AT238" s="61"/>
      <c r="AU238" s="61"/>
      <c r="AV238" s="61"/>
      <c r="AW238" s="61"/>
      <c r="AX238" s="62"/>
      <c r="BB238" s="61"/>
    </row>
    <row r="239" spans="7:54" ht="13.5" customHeight="1">
      <c r="G239" s="61"/>
      <c r="H239" s="75"/>
      <c r="I239" s="61"/>
      <c r="J239" s="61"/>
      <c r="K239" s="61"/>
      <c r="L239" s="63"/>
      <c r="M239" s="75"/>
      <c r="N239" s="61"/>
      <c r="O239" s="63"/>
      <c r="P239" s="61"/>
      <c r="Q239" s="61"/>
      <c r="R239" s="61"/>
      <c r="S239" s="61"/>
      <c r="T239" s="61"/>
      <c r="U239" s="61"/>
      <c r="V239" s="61"/>
      <c r="W239" s="61"/>
      <c r="X239" s="61"/>
      <c r="Y239" s="61"/>
      <c r="Z239" s="61"/>
      <c r="AA239" s="61"/>
      <c r="AB239" s="61"/>
      <c r="AC239" s="76"/>
      <c r="AD239" s="271"/>
      <c r="AE239" s="61"/>
      <c r="AF239" s="61"/>
      <c r="AG239" s="61"/>
      <c r="AH239" s="61"/>
      <c r="AI239" s="77"/>
      <c r="AJ239" s="61"/>
      <c r="AK239" s="61"/>
      <c r="AL239" s="61"/>
      <c r="AM239" s="61"/>
      <c r="AN239" s="61"/>
      <c r="AO239" s="61"/>
      <c r="AP239" s="61"/>
      <c r="AQ239" s="61"/>
      <c r="AR239" s="62"/>
      <c r="AS239" s="61"/>
      <c r="AT239" s="61"/>
      <c r="AU239" s="61"/>
      <c r="AV239" s="61"/>
      <c r="AW239" s="61"/>
      <c r="AX239" s="62"/>
      <c r="BB239" s="61"/>
    </row>
    <row r="240" spans="7:54" ht="13.5" customHeight="1">
      <c r="G240" s="61"/>
      <c r="H240" s="75"/>
      <c r="I240" s="61"/>
      <c r="J240" s="61"/>
      <c r="K240" s="61"/>
      <c r="L240" s="63"/>
      <c r="M240" s="75"/>
      <c r="N240" s="61"/>
      <c r="O240" s="63"/>
      <c r="P240" s="61"/>
      <c r="Q240" s="61"/>
      <c r="R240" s="61"/>
      <c r="S240" s="61"/>
      <c r="T240" s="61"/>
      <c r="U240" s="61"/>
      <c r="V240" s="61"/>
      <c r="W240" s="61"/>
      <c r="X240" s="61"/>
      <c r="Y240" s="61"/>
      <c r="Z240" s="61"/>
      <c r="AA240" s="61"/>
      <c r="AB240" s="61"/>
      <c r="AC240" s="76"/>
      <c r="AD240" s="271"/>
      <c r="AE240" s="61"/>
      <c r="AF240" s="61"/>
      <c r="AG240" s="61"/>
      <c r="AH240" s="61"/>
      <c r="AI240" s="77"/>
      <c r="AJ240" s="61"/>
      <c r="AK240" s="61"/>
      <c r="AL240" s="61"/>
      <c r="AM240" s="61"/>
      <c r="AN240" s="61"/>
      <c r="AO240" s="61"/>
      <c r="AP240" s="61"/>
      <c r="AQ240" s="61"/>
      <c r="AR240" s="62"/>
      <c r="AS240" s="61"/>
      <c r="AT240" s="61"/>
      <c r="AU240" s="61"/>
      <c r="AV240" s="61"/>
      <c r="AW240" s="61"/>
      <c r="AX240" s="62"/>
      <c r="BB240" s="61"/>
    </row>
    <row r="241" spans="7:54" ht="13.5" customHeight="1">
      <c r="G241" s="61"/>
      <c r="H241" s="75"/>
      <c r="I241" s="61"/>
      <c r="J241" s="61"/>
      <c r="K241" s="61"/>
      <c r="L241" s="63"/>
      <c r="M241" s="75"/>
      <c r="N241" s="61"/>
      <c r="O241" s="63"/>
      <c r="P241" s="61"/>
      <c r="Q241" s="61"/>
      <c r="R241" s="61"/>
      <c r="S241" s="61"/>
      <c r="T241" s="61"/>
      <c r="U241" s="61"/>
      <c r="V241" s="61"/>
      <c r="W241" s="61"/>
      <c r="X241" s="61"/>
      <c r="Y241" s="61"/>
      <c r="Z241" s="61"/>
      <c r="AA241" s="61"/>
      <c r="AB241" s="61"/>
      <c r="AC241" s="76"/>
      <c r="AD241" s="271"/>
      <c r="AE241" s="61"/>
      <c r="AF241" s="61"/>
      <c r="AG241" s="61"/>
      <c r="AH241" s="61"/>
      <c r="AI241" s="77"/>
      <c r="AJ241" s="61"/>
      <c r="AK241" s="61"/>
      <c r="AL241" s="61"/>
      <c r="AM241" s="61"/>
      <c r="AN241" s="61"/>
      <c r="AO241" s="61"/>
      <c r="AP241" s="61"/>
      <c r="AQ241" s="61"/>
      <c r="AR241" s="62"/>
      <c r="AS241" s="61"/>
      <c r="AT241" s="61"/>
      <c r="AU241" s="61"/>
      <c r="AV241" s="61"/>
      <c r="AW241" s="61"/>
      <c r="AX241" s="62"/>
      <c r="BB241" s="61"/>
    </row>
    <row r="242" spans="7:54" ht="13.5" customHeight="1">
      <c r="G242" s="61"/>
      <c r="H242" s="75"/>
      <c r="I242" s="61"/>
      <c r="J242" s="61"/>
      <c r="K242" s="61"/>
      <c r="L242" s="63"/>
      <c r="M242" s="75"/>
      <c r="N242" s="61"/>
      <c r="O242" s="63"/>
      <c r="P242" s="61"/>
      <c r="Q242" s="61"/>
      <c r="R242" s="61"/>
      <c r="S242" s="61"/>
      <c r="T242" s="61"/>
      <c r="U242" s="61"/>
      <c r="V242" s="61"/>
      <c r="W242" s="61"/>
      <c r="X242" s="61"/>
      <c r="Y242" s="61"/>
      <c r="Z242" s="61"/>
      <c r="AA242" s="61"/>
      <c r="AB242" s="61"/>
      <c r="AC242" s="76"/>
      <c r="AD242" s="271"/>
      <c r="AE242" s="61"/>
      <c r="AF242" s="61"/>
      <c r="AG242" s="61"/>
      <c r="AH242" s="61"/>
      <c r="AI242" s="77"/>
      <c r="AJ242" s="61"/>
      <c r="AK242" s="61"/>
      <c r="AL242" s="61"/>
      <c r="AM242" s="61"/>
      <c r="AN242" s="61"/>
      <c r="AO242" s="61"/>
      <c r="AP242" s="61"/>
      <c r="AQ242" s="61"/>
      <c r="AR242" s="62"/>
      <c r="AS242" s="61"/>
      <c r="AT242" s="61"/>
      <c r="AU242" s="61"/>
      <c r="AV242" s="61"/>
      <c r="AW242" s="61"/>
      <c r="AX242" s="62"/>
      <c r="BB242" s="61"/>
    </row>
    <row r="243" spans="7:54" ht="13.5" customHeight="1">
      <c r="G243" s="61"/>
      <c r="H243" s="75"/>
      <c r="I243" s="61"/>
      <c r="J243" s="61"/>
      <c r="K243" s="61"/>
      <c r="L243" s="63"/>
      <c r="M243" s="75"/>
      <c r="N243" s="61"/>
      <c r="O243" s="63"/>
      <c r="P243" s="61"/>
      <c r="Q243" s="61"/>
      <c r="R243" s="61"/>
      <c r="S243" s="61"/>
      <c r="T243" s="61"/>
      <c r="U243" s="61"/>
      <c r="V243" s="61"/>
      <c r="W243" s="61"/>
      <c r="X243" s="61"/>
      <c r="Y243" s="61"/>
      <c r="Z243" s="61"/>
      <c r="AA243" s="61"/>
      <c r="AB243" s="61"/>
      <c r="AC243" s="76"/>
      <c r="AD243" s="271"/>
      <c r="AE243" s="61"/>
      <c r="AF243" s="61"/>
      <c r="AG243" s="61"/>
      <c r="AH243" s="61"/>
      <c r="AI243" s="77"/>
      <c r="AJ243" s="61"/>
      <c r="AK243" s="61"/>
      <c r="AL243" s="61"/>
      <c r="AM243" s="61"/>
      <c r="AN243" s="61"/>
      <c r="AO243" s="61"/>
      <c r="AP243" s="61"/>
      <c r="AQ243" s="61"/>
      <c r="AR243" s="62"/>
      <c r="AS243" s="61"/>
      <c r="AT243" s="61"/>
      <c r="AU243" s="61"/>
      <c r="AV243" s="61"/>
      <c r="AW243" s="61"/>
      <c r="AX243" s="62"/>
      <c r="BB243" s="61"/>
    </row>
    <row r="244" spans="7:54" ht="13.5" customHeight="1">
      <c r="G244" s="61"/>
      <c r="H244" s="75"/>
      <c r="I244" s="61"/>
      <c r="J244" s="61"/>
      <c r="K244" s="61"/>
      <c r="L244" s="63"/>
      <c r="M244" s="75"/>
      <c r="N244" s="61"/>
      <c r="O244" s="63"/>
      <c r="P244" s="61"/>
      <c r="Q244" s="61"/>
      <c r="R244" s="61"/>
      <c r="S244" s="61"/>
      <c r="T244" s="61"/>
      <c r="U244" s="61"/>
      <c r="V244" s="61"/>
      <c r="W244" s="61"/>
      <c r="X244" s="61"/>
      <c r="Y244" s="61"/>
      <c r="Z244" s="61"/>
      <c r="AA244" s="61"/>
      <c r="AB244" s="61"/>
      <c r="AC244" s="76"/>
      <c r="AD244" s="271"/>
      <c r="AE244" s="61"/>
      <c r="AF244" s="61"/>
      <c r="AG244" s="61"/>
      <c r="AH244" s="61"/>
      <c r="AI244" s="77"/>
      <c r="AJ244" s="61"/>
      <c r="AK244" s="61"/>
      <c r="AL244" s="61"/>
      <c r="AM244" s="61"/>
      <c r="AN244" s="61"/>
      <c r="AO244" s="61"/>
      <c r="AP244" s="61"/>
      <c r="AQ244" s="61"/>
      <c r="AR244" s="62"/>
      <c r="AS244" s="61"/>
      <c r="AT244" s="61"/>
      <c r="AU244" s="61"/>
      <c r="AV244" s="61"/>
      <c r="AW244" s="61"/>
      <c r="AX244" s="62"/>
      <c r="BB244" s="61"/>
    </row>
    <row r="245" spans="7:54" ht="13.5" customHeight="1">
      <c r="G245" s="61"/>
      <c r="H245" s="75"/>
      <c r="I245" s="61"/>
      <c r="J245" s="61"/>
      <c r="K245" s="61"/>
      <c r="L245" s="63"/>
      <c r="M245" s="75"/>
      <c r="N245" s="61"/>
      <c r="O245" s="63"/>
      <c r="P245" s="61"/>
      <c r="Q245" s="61"/>
      <c r="R245" s="61"/>
      <c r="S245" s="61"/>
      <c r="T245" s="61"/>
      <c r="U245" s="61"/>
      <c r="V245" s="61"/>
      <c r="W245" s="61"/>
      <c r="X245" s="61"/>
      <c r="Y245" s="61"/>
      <c r="Z245" s="61"/>
      <c r="AA245" s="61"/>
      <c r="AB245" s="61"/>
      <c r="AC245" s="76"/>
      <c r="AD245" s="271"/>
      <c r="AE245" s="61"/>
      <c r="AF245" s="61"/>
      <c r="AG245" s="61"/>
      <c r="AH245" s="61"/>
      <c r="AI245" s="77"/>
      <c r="AJ245" s="61"/>
      <c r="AK245" s="61"/>
      <c r="AL245" s="61"/>
      <c r="AM245" s="61"/>
      <c r="AN245" s="61"/>
      <c r="AO245" s="61"/>
      <c r="AP245" s="61"/>
      <c r="AQ245" s="61"/>
      <c r="AR245" s="62"/>
      <c r="AS245" s="61"/>
      <c r="AT245" s="61"/>
      <c r="AU245" s="61"/>
      <c r="AV245" s="61"/>
      <c r="AW245" s="61"/>
      <c r="AX245" s="62"/>
      <c r="BB245" s="61"/>
    </row>
    <row r="246" spans="7:54" ht="13.5" customHeight="1">
      <c r="G246" s="61"/>
      <c r="H246" s="75"/>
      <c r="I246" s="61"/>
      <c r="J246" s="61"/>
      <c r="K246" s="61"/>
      <c r="L246" s="63"/>
      <c r="M246" s="75"/>
      <c r="N246" s="61"/>
      <c r="O246" s="63"/>
      <c r="P246" s="61"/>
      <c r="Q246" s="61"/>
      <c r="R246" s="61"/>
      <c r="S246" s="61"/>
      <c r="T246" s="61"/>
      <c r="U246" s="61"/>
      <c r="V246" s="61"/>
      <c r="W246" s="61"/>
      <c r="X246" s="61"/>
      <c r="Y246" s="61"/>
      <c r="Z246" s="61"/>
      <c r="AA246" s="61"/>
      <c r="AB246" s="61"/>
      <c r="AC246" s="76"/>
      <c r="AD246" s="271"/>
      <c r="AE246" s="61"/>
      <c r="AF246" s="61"/>
      <c r="AG246" s="61"/>
      <c r="AH246" s="61"/>
      <c r="AI246" s="77"/>
      <c r="AJ246" s="61"/>
      <c r="AK246" s="61"/>
      <c r="AL246" s="61"/>
      <c r="AM246" s="61"/>
      <c r="AN246" s="61"/>
      <c r="AO246" s="61"/>
      <c r="AP246" s="61"/>
      <c r="AQ246" s="61"/>
      <c r="AR246" s="62"/>
      <c r="AS246" s="61"/>
      <c r="AT246" s="61"/>
      <c r="AU246" s="61"/>
      <c r="AV246" s="61"/>
      <c r="AW246" s="61"/>
      <c r="AX246" s="62"/>
      <c r="BB246" s="61"/>
    </row>
    <row r="247" spans="7:54" ht="13.5" customHeight="1">
      <c r="G247" s="61"/>
      <c r="H247" s="75"/>
      <c r="I247" s="61"/>
      <c r="J247" s="61"/>
      <c r="K247" s="61"/>
      <c r="L247" s="63"/>
      <c r="M247" s="75"/>
      <c r="N247" s="61"/>
      <c r="O247" s="63"/>
      <c r="P247" s="61"/>
      <c r="Q247" s="61"/>
      <c r="R247" s="61"/>
      <c r="S247" s="61"/>
      <c r="T247" s="61"/>
      <c r="U247" s="61"/>
      <c r="V247" s="61"/>
      <c r="W247" s="61"/>
      <c r="X247" s="61"/>
      <c r="Y247" s="61"/>
      <c r="Z247" s="61"/>
      <c r="AA247" s="61"/>
      <c r="AB247" s="61"/>
      <c r="AC247" s="76"/>
      <c r="AD247" s="271"/>
      <c r="AE247" s="61"/>
      <c r="AF247" s="61"/>
      <c r="AG247" s="61"/>
      <c r="AH247" s="61"/>
      <c r="AI247" s="77"/>
      <c r="AJ247" s="61"/>
      <c r="AK247" s="61"/>
      <c r="AL247" s="61"/>
      <c r="AM247" s="61"/>
      <c r="AN247" s="61"/>
      <c r="AO247" s="61"/>
      <c r="AP247" s="61"/>
      <c r="AQ247" s="61"/>
      <c r="AR247" s="62"/>
      <c r="AS247" s="61"/>
      <c r="AT247" s="61"/>
      <c r="AU247" s="61"/>
      <c r="AV247" s="61"/>
      <c r="AW247" s="61"/>
      <c r="AX247" s="62"/>
      <c r="BB247" s="61"/>
    </row>
    <row r="248" spans="7:54" ht="13.5" customHeight="1">
      <c r="G248" s="61"/>
      <c r="H248" s="75"/>
      <c r="I248" s="61"/>
      <c r="J248" s="61"/>
      <c r="K248" s="61"/>
      <c r="L248" s="63"/>
      <c r="M248" s="75"/>
      <c r="N248" s="61"/>
      <c r="O248" s="63"/>
      <c r="P248" s="61"/>
      <c r="Q248" s="61"/>
      <c r="R248" s="61"/>
      <c r="S248" s="61"/>
      <c r="T248" s="61"/>
      <c r="U248" s="61"/>
      <c r="V248" s="61"/>
      <c r="W248" s="61"/>
      <c r="X248" s="61"/>
      <c r="Y248" s="61"/>
      <c r="Z248" s="61"/>
      <c r="AA248" s="61"/>
      <c r="AB248" s="61"/>
      <c r="AC248" s="76"/>
      <c r="AD248" s="271"/>
      <c r="AE248" s="61"/>
      <c r="AF248" s="61"/>
      <c r="AG248" s="61"/>
      <c r="AH248" s="61"/>
      <c r="AI248" s="77"/>
      <c r="AJ248" s="61"/>
      <c r="AK248" s="61"/>
      <c r="AL248" s="61"/>
      <c r="AM248" s="61"/>
      <c r="AN248" s="61"/>
      <c r="AO248" s="61"/>
      <c r="AP248" s="61"/>
      <c r="AQ248" s="61"/>
      <c r="AR248" s="62"/>
      <c r="AS248" s="61"/>
      <c r="AT248" s="61"/>
      <c r="AU248" s="61"/>
      <c r="AV248" s="61"/>
      <c r="AW248" s="61"/>
      <c r="AX248" s="62"/>
      <c r="BB248" s="61"/>
    </row>
    <row r="249" spans="7:54" ht="13.5" customHeight="1">
      <c r="G249" s="61"/>
      <c r="H249" s="75"/>
      <c r="I249" s="61"/>
      <c r="J249" s="61"/>
      <c r="K249" s="61"/>
      <c r="L249" s="63"/>
      <c r="M249" s="75"/>
      <c r="N249" s="61"/>
      <c r="O249" s="63"/>
      <c r="P249" s="61"/>
      <c r="Q249" s="61"/>
      <c r="R249" s="61"/>
      <c r="S249" s="61"/>
      <c r="T249" s="61"/>
      <c r="U249" s="61"/>
      <c r="V249" s="61"/>
      <c r="W249" s="61"/>
      <c r="X249" s="61"/>
      <c r="Y249" s="61"/>
      <c r="Z249" s="61"/>
      <c r="AA249" s="61"/>
      <c r="AB249" s="61"/>
      <c r="AC249" s="76"/>
      <c r="AD249" s="271"/>
      <c r="AE249" s="61"/>
      <c r="AF249" s="61"/>
      <c r="AG249" s="61"/>
      <c r="AH249" s="61"/>
      <c r="AI249" s="77"/>
      <c r="AJ249" s="61"/>
      <c r="AK249" s="61"/>
      <c r="AL249" s="61"/>
      <c r="AM249" s="61"/>
      <c r="AN249" s="61"/>
      <c r="AO249" s="61"/>
      <c r="AP249" s="61"/>
      <c r="AQ249" s="61"/>
      <c r="AR249" s="62"/>
      <c r="AS249" s="61"/>
      <c r="AT249" s="61"/>
      <c r="AU249" s="61"/>
      <c r="AV249" s="61"/>
      <c r="AW249" s="61"/>
      <c r="AX249" s="62"/>
      <c r="BB249" s="61"/>
    </row>
    <row r="250" spans="7:54" ht="13.5" customHeight="1">
      <c r="G250" s="61"/>
      <c r="H250" s="75"/>
      <c r="I250" s="61"/>
      <c r="J250" s="61"/>
      <c r="K250" s="61"/>
      <c r="L250" s="63"/>
      <c r="M250" s="75"/>
      <c r="N250" s="61"/>
      <c r="O250" s="63"/>
      <c r="P250" s="61"/>
      <c r="Q250" s="61"/>
      <c r="R250" s="61"/>
      <c r="S250" s="61"/>
      <c r="T250" s="61"/>
      <c r="U250" s="61"/>
      <c r="V250" s="61"/>
      <c r="W250" s="61"/>
      <c r="X250" s="61"/>
      <c r="Y250" s="61"/>
      <c r="Z250" s="61"/>
      <c r="AA250" s="61"/>
      <c r="AB250" s="61"/>
      <c r="AC250" s="76"/>
      <c r="AD250" s="271"/>
      <c r="AE250" s="61"/>
      <c r="AF250" s="61"/>
      <c r="AG250" s="61"/>
      <c r="AH250" s="61"/>
      <c r="AI250" s="77"/>
      <c r="AJ250" s="61"/>
      <c r="AK250" s="61"/>
      <c r="AL250" s="61"/>
      <c r="AM250" s="61"/>
      <c r="AN250" s="61"/>
      <c r="AO250" s="61"/>
      <c r="AP250" s="61"/>
      <c r="AQ250" s="61"/>
      <c r="AR250" s="62"/>
      <c r="AS250" s="61"/>
      <c r="AT250" s="61"/>
      <c r="AU250" s="61"/>
      <c r="AV250" s="61"/>
      <c r="AW250" s="61"/>
      <c r="AX250" s="62"/>
      <c r="BB250" s="61"/>
    </row>
    <row r="251" spans="7:54" ht="13.5" customHeight="1">
      <c r="G251" s="61"/>
      <c r="H251" s="75"/>
      <c r="I251" s="61"/>
      <c r="J251" s="61"/>
      <c r="K251" s="61"/>
      <c r="L251" s="63"/>
      <c r="M251" s="75"/>
      <c r="N251" s="61"/>
      <c r="O251" s="63"/>
      <c r="P251" s="61"/>
      <c r="Q251" s="61"/>
      <c r="R251" s="61"/>
      <c r="S251" s="61"/>
      <c r="T251" s="61"/>
      <c r="U251" s="61"/>
      <c r="V251" s="61"/>
      <c r="W251" s="61"/>
      <c r="X251" s="61"/>
      <c r="Y251" s="61"/>
      <c r="Z251" s="61"/>
      <c r="AA251" s="61"/>
      <c r="AB251" s="61"/>
      <c r="AC251" s="76"/>
      <c r="AD251" s="271"/>
      <c r="AE251" s="61"/>
      <c r="AF251" s="61"/>
      <c r="AG251" s="61"/>
      <c r="AH251" s="61"/>
      <c r="AI251" s="77"/>
      <c r="AJ251" s="61"/>
      <c r="AK251" s="61"/>
      <c r="AL251" s="61"/>
      <c r="AM251" s="61"/>
      <c r="AN251" s="61"/>
      <c r="AO251" s="61"/>
      <c r="AP251" s="61"/>
      <c r="AQ251" s="61"/>
      <c r="AR251" s="62"/>
      <c r="AS251" s="61"/>
      <c r="AT251" s="61"/>
      <c r="AU251" s="61"/>
      <c r="AV251" s="61"/>
      <c r="AW251" s="61"/>
      <c r="AX251" s="62"/>
      <c r="BB251" s="61"/>
    </row>
    <row r="252" spans="7:54" ht="13.5" customHeight="1">
      <c r="G252" s="61"/>
      <c r="H252" s="75"/>
      <c r="I252" s="61"/>
      <c r="J252" s="61"/>
      <c r="K252" s="61"/>
      <c r="L252" s="63"/>
      <c r="M252" s="75"/>
      <c r="N252" s="61"/>
      <c r="O252" s="63"/>
      <c r="P252" s="61"/>
      <c r="Q252" s="61"/>
      <c r="R252" s="61"/>
      <c r="S252" s="61"/>
      <c r="T252" s="61"/>
      <c r="U252" s="61"/>
      <c r="V252" s="61"/>
      <c r="W252" s="61"/>
      <c r="X252" s="61"/>
      <c r="Y252" s="61"/>
      <c r="Z252" s="61"/>
      <c r="AA252" s="61"/>
      <c r="AB252" s="61"/>
      <c r="AC252" s="76"/>
      <c r="AD252" s="271"/>
      <c r="AE252" s="61"/>
      <c r="AF252" s="61"/>
      <c r="AG252" s="61"/>
      <c r="AH252" s="61"/>
      <c r="AI252" s="77"/>
      <c r="AJ252" s="61"/>
      <c r="AK252" s="61"/>
      <c r="AL252" s="61"/>
      <c r="AM252" s="61"/>
      <c r="AN252" s="61"/>
      <c r="AO252" s="61"/>
      <c r="AP252" s="61"/>
      <c r="AQ252" s="61"/>
      <c r="AR252" s="62"/>
      <c r="AS252" s="61"/>
      <c r="AT252" s="61"/>
      <c r="AU252" s="61"/>
      <c r="AV252" s="61"/>
      <c r="AW252" s="61"/>
      <c r="AX252" s="62"/>
      <c r="BB252" s="61"/>
    </row>
    <row r="253" spans="7:54" ht="13.5" customHeight="1">
      <c r="G253" s="61"/>
      <c r="H253" s="75"/>
      <c r="I253" s="61"/>
      <c r="J253" s="61"/>
      <c r="K253" s="61"/>
      <c r="L253" s="63"/>
      <c r="M253" s="75"/>
      <c r="N253" s="61"/>
      <c r="O253" s="63"/>
      <c r="P253" s="61"/>
      <c r="Q253" s="61"/>
      <c r="R253" s="61"/>
      <c r="S253" s="61"/>
      <c r="T253" s="61"/>
      <c r="U253" s="61"/>
      <c r="V253" s="61"/>
      <c r="W253" s="61"/>
      <c r="X253" s="61"/>
      <c r="Y253" s="61"/>
      <c r="Z253" s="61"/>
      <c r="AA253" s="61"/>
      <c r="AB253" s="61"/>
      <c r="AC253" s="76"/>
      <c r="AD253" s="271"/>
      <c r="AE253" s="61"/>
      <c r="AF253" s="61"/>
      <c r="AG253" s="61"/>
      <c r="AH253" s="61"/>
      <c r="AI253" s="77"/>
      <c r="AJ253" s="61"/>
      <c r="AK253" s="61"/>
      <c r="AL253" s="61"/>
      <c r="AM253" s="61"/>
      <c r="AN253" s="61"/>
      <c r="AO253" s="61"/>
      <c r="AP253" s="61"/>
      <c r="AQ253" s="61"/>
      <c r="AR253" s="62"/>
      <c r="AS253" s="61"/>
      <c r="AT253" s="61"/>
      <c r="AU253" s="61"/>
      <c r="AV253" s="61"/>
      <c r="AW253" s="61"/>
      <c r="AX253" s="62"/>
      <c r="BB253" s="61"/>
    </row>
    <row r="254" spans="7:54" ht="13.5" customHeight="1">
      <c r="G254" s="61"/>
      <c r="H254" s="75"/>
      <c r="I254" s="61"/>
      <c r="J254" s="61"/>
      <c r="K254" s="61"/>
      <c r="L254" s="63"/>
      <c r="M254" s="75"/>
      <c r="N254" s="61"/>
      <c r="O254" s="63"/>
      <c r="P254" s="61"/>
      <c r="Q254" s="61"/>
      <c r="R254" s="61"/>
      <c r="S254" s="61"/>
      <c r="T254" s="61"/>
      <c r="U254" s="61"/>
      <c r="V254" s="61"/>
      <c r="W254" s="61"/>
      <c r="X254" s="61"/>
      <c r="Y254" s="61"/>
      <c r="Z254" s="61"/>
      <c r="AA254" s="61"/>
      <c r="AB254" s="61"/>
      <c r="AC254" s="76"/>
      <c r="AD254" s="271"/>
      <c r="AE254" s="61"/>
      <c r="AF254" s="61"/>
      <c r="AG254" s="61"/>
      <c r="AH254" s="61"/>
      <c r="AI254" s="77"/>
      <c r="AJ254" s="61"/>
      <c r="AK254" s="61"/>
      <c r="AL254" s="61"/>
      <c r="AM254" s="61"/>
      <c r="AN254" s="61"/>
      <c r="AO254" s="61"/>
      <c r="AP254" s="61"/>
      <c r="AQ254" s="61"/>
      <c r="AR254" s="62"/>
      <c r="AS254" s="61"/>
      <c r="AT254" s="61"/>
      <c r="AU254" s="61"/>
      <c r="AV254" s="61"/>
      <c r="AW254" s="61"/>
      <c r="AX254" s="62"/>
      <c r="BB254" s="61"/>
    </row>
    <row r="255" spans="7:54" ht="13.5" customHeight="1">
      <c r="G255" s="61"/>
      <c r="H255" s="75"/>
      <c r="I255" s="61"/>
      <c r="J255" s="61"/>
      <c r="K255" s="61"/>
      <c r="L255" s="63"/>
      <c r="M255" s="75"/>
      <c r="N255" s="61"/>
      <c r="O255" s="63"/>
      <c r="P255" s="61"/>
      <c r="Q255" s="61"/>
      <c r="R255" s="61"/>
      <c r="S255" s="61"/>
      <c r="T255" s="61"/>
      <c r="U255" s="61"/>
      <c r="V255" s="61"/>
      <c r="W255" s="61"/>
      <c r="X255" s="61"/>
      <c r="Y255" s="61"/>
      <c r="Z255" s="61"/>
      <c r="AA255" s="61"/>
      <c r="AB255" s="61"/>
      <c r="AC255" s="76"/>
      <c r="AD255" s="271"/>
      <c r="AE255" s="61"/>
      <c r="AF255" s="61"/>
      <c r="AG255" s="61"/>
      <c r="AH255" s="61"/>
      <c r="AI255" s="77"/>
      <c r="AJ255" s="61"/>
      <c r="AK255" s="61"/>
      <c r="AL255" s="61"/>
      <c r="AM255" s="61"/>
      <c r="AN255" s="61"/>
      <c r="AO255" s="61"/>
      <c r="AP255" s="61"/>
      <c r="AQ255" s="61"/>
      <c r="AR255" s="62"/>
      <c r="AS255" s="61"/>
      <c r="AT255" s="61"/>
      <c r="AU255" s="61"/>
      <c r="AV255" s="61"/>
      <c r="AW255" s="61"/>
      <c r="AX255" s="62"/>
      <c r="BB255" s="61"/>
    </row>
    <row r="256" spans="7:54" ht="13.5" customHeight="1">
      <c r="G256" s="61"/>
      <c r="H256" s="75"/>
      <c r="I256" s="61"/>
      <c r="J256" s="61"/>
      <c r="K256" s="61"/>
      <c r="L256" s="63"/>
      <c r="M256" s="75"/>
      <c r="N256" s="61"/>
      <c r="O256" s="63"/>
      <c r="P256" s="61"/>
      <c r="Q256" s="61"/>
      <c r="R256" s="61"/>
      <c r="S256" s="61"/>
      <c r="T256" s="61"/>
      <c r="U256" s="61"/>
      <c r="V256" s="61"/>
      <c r="W256" s="61"/>
      <c r="X256" s="61"/>
      <c r="Y256" s="61"/>
      <c r="Z256" s="61"/>
      <c r="AA256" s="61"/>
      <c r="AB256" s="61"/>
      <c r="AC256" s="76"/>
      <c r="AD256" s="271"/>
      <c r="AE256" s="61"/>
      <c r="AF256" s="61"/>
      <c r="AG256" s="61"/>
      <c r="AH256" s="61"/>
      <c r="AI256" s="77"/>
      <c r="AJ256" s="61"/>
      <c r="AK256" s="61"/>
      <c r="AL256" s="61"/>
      <c r="AM256" s="61"/>
      <c r="AN256" s="61"/>
      <c r="AO256" s="61"/>
      <c r="AP256" s="61"/>
      <c r="AQ256" s="61"/>
      <c r="AR256" s="62"/>
      <c r="AS256" s="61"/>
      <c r="AT256" s="61"/>
      <c r="AU256" s="61"/>
      <c r="AV256" s="61"/>
      <c r="AW256" s="61"/>
      <c r="AX256" s="62"/>
      <c r="BB256" s="61"/>
    </row>
    <row r="257" spans="7:54" ht="13.5" customHeight="1">
      <c r="G257" s="61"/>
      <c r="H257" s="75"/>
      <c r="I257" s="61"/>
      <c r="J257" s="61"/>
      <c r="K257" s="61"/>
      <c r="L257" s="63"/>
      <c r="M257" s="75"/>
      <c r="N257" s="61"/>
      <c r="O257" s="63"/>
      <c r="P257" s="61"/>
      <c r="Q257" s="61"/>
      <c r="R257" s="61"/>
      <c r="S257" s="61"/>
      <c r="T257" s="61"/>
      <c r="U257" s="61"/>
      <c r="V257" s="61"/>
      <c r="W257" s="61"/>
      <c r="X257" s="61"/>
      <c r="Y257" s="61"/>
      <c r="Z257" s="61"/>
      <c r="AA257" s="61"/>
      <c r="AB257" s="61"/>
      <c r="AC257" s="76"/>
      <c r="AD257" s="271"/>
      <c r="AE257" s="61"/>
      <c r="AF257" s="61"/>
      <c r="AG257" s="61"/>
      <c r="AH257" s="61"/>
      <c r="AI257" s="77"/>
      <c r="AJ257" s="61"/>
      <c r="AK257" s="61"/>
      <c r="AL257" s="61"/>
      <c r="AM257" s="61"/>
      <c r="AN257" s="61"/>
      <c r="AO257" s="61"/>
      <c r="AP257" s="61"/>
      <c r="AQ257" s="61"/>
      <c r="AR257" s="62"/>
      <c r="AS257" s="61"/>
      <c r="AT257" s="61"/>
      <c r="AU257" s="61"/>
      <c r="AV257" s="61"/>
      <c r="AW257" s="61"/>
      <c r="AX257" s="62"/>
      <c r="BB257" s="61"/>
    </row>
    <row r="258" spans="7:54" ht="13.5" customHeight="1">
      <c r="G258" s="61"/>
      <c r="H258" s="75"/>
      <c r="I258" s="61"/>
      <c r="J258" s="61"/>
      <c r="K258" s="61"/>
      <c r="L258" s="63"/>
      <c r="M258" s="75"/>
      <c r="N258" s="61"/>
      <c r="O258" s="63"/>
      <c r="P258" s="61"/>
      <c r="Q258" s="61"/>
      <c r="R258" s="61"/>
      <c r="S258" s="61"/>
      <c r="T258" s="61"/>
      <c r="U258" s="61"/>
      <c r="V258" s="61"/>
      <c r="W258" s="61"/>
      <c r="X258" s="61"/>
      <c r="Y258" s="61"/>
      <c r="Z258" s="61"/>
      <c r="AA258" s="61"/>
      <c r="AB258" s="61"/>
      <c r="AC258" s="76"/>
      <c r="AD258" s="271"/>
      <c r="AE258" s="61"/>
      <c r="AF258" s="61"/>
      <c r="AG258" s="61"/>
      <c r="AH258" s="61"/>
      <c r="AI258" s="77"/>
      <c r="AJ258" s="61"/>
      <c r="AK258" s="61"/>
      <c r="AL258" s="61"/>
      <c r="AM258" s="61"/>
      <c r="AN258" s="61"/>
      <c r="AO258" s="61"/>
      <c r="AP258" s="61"/>
      <c r="AQ258" s="61"/>
      <c r="AR258" s="62"/>
      <c r="AS258" s="61"/>
      <c r="AT258" s="61"/>
      <c r="AU258" s="61"/>
      <c r="AV258" s="61"/>
      <c r="AW258" s="61"/>
      <c r="AX258" s="62"/>
      <c r="BB258" s="61"/>
    </row>
    <row r="259" spans="7:54" ht="13.5" customHeight="1">
      <c r="G259" s="61"/>
      <c r="H259" s="75"/>
      <c r="I259" s="61"/>
      <c r="J259" s="61"/>
      <c r="K259" s="61"/>
      <c r="L259" s="63"/>
      <c r="M259" s="75"/>
      <c r="N259" s="61"/>
      <c r="O259" s="63"/>
      <c r="P259" s="61"/>
      <c r="Q259" s="61"/>
      <c r="R259" s="61"/>
      <c r="S259" s="61"/>
      <c r="T259" s="61"/>
      <c r="U259" s="61"/>
      <c r="V259" s="61"/>
      <c r="W259" s="61"/>
      <c r="X259" s="61"/>
      <c r="Y259" s="61"/>
      <c r="Z259" s="61"/>
      <c r="AA259" s="61"/>
      <c r="AB259" s="61"/>
      <c r="AC259" s="76"/>
      <c r="AD259" s="271"/>
      <c r="AE259" s="61"/>
      <c r="AF259" s="61"/>
      <c r="AG259" s="61"/>
      <c r="AH259" s="61"/>
      <c r="AI259" s="77"/>
      <c r="AJ259" s="61"/>
      <c r="AK259" s="61"/>
      <c r="AL259" s="61"/>
      <c r="AM259" s="61"/>
      <c r="AN259" s="61"/>
      <c r="AO259" s="61"/>
      <c r="AP259" s="61"/>
      <c r="AQ259" s="61"/>
      <c r="AR259" s="62"/>
      <c r="AS259" s="61"/>
      <c r="AT259" s="61"/>
      <c r="AU259" s="61"/>
      <c r="AV259" s="61"/>
      <c r="AW259" s="61"/>
      <c r="AX259" s="62"/>
      <c r="BB259" s="61"/>
    </row>
    <row r="260" spans="7:54" ht="13.5" customHeight="1">
      <c r="G260" s="61"/>
      <c r="H260" s="75"/>
      <c r="I260" s="61"/>
      <c r="J260" s="61"/>
      <c r="K260" s="61"/>
      <c r="L260" s="63"/>
      <c r="M260" s="75"/>
      <c r="N260" s="61"/>
      <c r="O260" s="63"/>
      <c r="P260" s="61"/>
      <c r="Q260" s="61"/>
      <c r="R260" s="61"/>
      <c r="S260" s="61"/>
      <c r="T260" s="61"/>
      <c r="U260" s="61"/>
      <c r="V260" s="61"/>
      <c r="W260" s="61"/>
      <c r="X260" s="61"/>
      <c r="Y260" s="61"/>
      <c r="Z260" s="61"/>
      <c r="AA260" s="61"/>
      <c r="AB260" s="61"/>
      <c r="AC260" s="76"/>
      <c r="AD260" s="271"/>
      <c r="AE260" s="61"/>
      <c r="AF260" s="61"/>
      <c r="AG260" s="61"/>
      <c r="AH260" s="61"/>
      <c r="AI260" s="77"/>
      <c r="AJ260" s="61"/>
      <c r="AK260" s="61"/>
      <c r="AL260" s="61"/>
      <c r="AM260" s="61"/>
      <c r="AN260" s="61"/>
      <c r="AO260" s="61"/>
      <c r="AP260" s="61"/>
      <c r="AQ260" s="61"/>
      <c r="AR260" s="62"/>
      <c r="AS260" s="61"/>
      <c r="AT260" s="61"/>
      <c r="AU260" s="61"/>
      <c r="AV260" s="61"/>
      <c r="AW260" s="61"/>
      <c r="AX260" s="62"/>
      <c r="BB260" s="61"/>
    </row>
    <row r="261" spans="7:54" ht="13.5" customHeight="1">
      <c r="G261" s="61"/>
      <c r="H261" s="75"/>
      <c r="I261" s="61"/>
      <c r="J261" s="61"/>
      <c r="K261" s="61"/>
      <c r="L261" s="63"/>
      <c r="M261" s="75"/>
      <c r="N261" s="61"/>
      <c r="O261" s="63"/>
      <c r="P261" s="61"/>
      <c r="Q261" s="61"/>
      <c r="R261" s="61"/>
      <c r="S261" s="61"/>
      <c r="T261" s="61"/>
      <c r="U261" s="61"/>
      <c r="V261" s="61"/>
      <c r="W261" s="61"/>
      <c r="X261" s="61"/>
      <c r="Y261" s="61"/>
      <c r="Z261" s="61"/>
      <c r="AA261" s="61"/>
      <c r="AB261" s="61"/>
      <c r="AC261" s="76"/>
      <c r="AD261" s="271"/>
      <c r="AE261" s="61"/>
      <c r="AF261" s="61"/>
      <c r="AG261" s="61"/>
      <c r="AH261" s="61"/>
      <c r="AI261" s="77"/>
      <c r="AJ261" s="61"/>
      <c r="AK261" s="61"/>
      <c r="AL261" s="61"/>
      <c r="AM261" s="61"/>
      <c r="AN261" s="61"/>
      <c r="AO261" s="61"/>
      <c r="AP261" s="61"/>
      <c r="AQ261" s="61"/>
      <c r="AR261" s="62"/>
      <c r="AS261" s="61"/>
      <c r="AT261" s="61"/>
      <c r="AU261" s="61"/>
      <c r="AV261" s="61"/>
      <c r="AW261" s="61"/>
      <c r="AX261" s="62"/>
      <c r="BB261" s="61"/>
    </row>
    <row r="262" spans="7:54" ht="13.5" customHeight="1">
      <c r="G262" s="61"/>
      <c r="H262" s="75"/>
      <c r="I262" s="61"/>
      <c r="J262" s="61"/>
      <c r="K262" s="61"/>
      <c r="L262" s="63"/>
      <c r="M262" s="75"/>
      <c r="N262" s="61"/>
      <c r="O262" s="63"/>
      <c r="P262" s="61"/>
      <c r="Q262" s="61"/>
      <c r="R262" s="61"/>
      <c r="S262" s="61"/>
      <c r="T262" s="61"/>
      <c r="U262" s="61"/>
      <c r="V262" s="61"/>
      <c r="W262" s="61"/>
      <c r="X262" s="61"/>
      <c r="Y262" s="61"/>
      <c r="Z262" s="61"/>
      <c r="AA262" s="61"/>
      <c r="AB262" s="61"/>
      <c r="AC262" s="76"/>
      <c r="AD262" s="271"/>
      <c r="AE262" s="61"/>
      <c r="AF262" s="61"/>
      <c r="AG262" s="61"/>
      <c r="AH262" s="61"/>
      <c r="AI262" s="77"/>
      <c r="AJ262" s="61"/>
      <c r="AK262" s="61"/>
      <c r="AL262" s="61"/>
      <c r="AM262" s="61"/>
      <c r="AN262" s="61"/>
      <c r="AO262" s="61"/>
      <c r="AP262" s="61"/>
      <c r="AQ262" s="61"/>
      <c r="AR262" s="62"/>
      <c r="AS262" s="61"/>
      <c r="AT262" s="61"/>
      <c r="AU262" s="61"/>
      <c r="AV262" s="61"/>
      <c r="AW262" s="61"/>
      <c r="AX262" s="62"/>
      <c r="BB262" s="61"/>
    </row>
    <row r="263" spans="7:54" ht="13.5" customHeight="1">
      <c r="G263" s="61"/>
      <c r="H263" s="75"/>
      <c r="I263" s="61"/>
      <c r="J263" s="61"/>
      <c r="K263" s="61"/>
      <c r="L263" s="63"/>
      <c r="M263" s="75"/>
      <c r="N263" s="61"/>
      <c r="O263" s="63"/>
      <c r="P263" s="61"/>
      <c r="Q263" s="61"/>
      <c r="R263" s="61"/>
      <c r="S263" s="61"/>
      <c r="T263" s="61"/>
      <c r="U263" s="61"/>
      <c r="V263" s="61"/>
      <c r="W263" s="61"/>
      <c r="X263" s="61"/>
      <c r="Y263" s="61"/>
      <c r="Z263" s="61"/>
      <c r="AA263" s="61"/>
      <c r="AB263" s="61"/>
      <c r="AC263" s="76"/>
      <c r="AD263" s="271"/>
      <c r="AE263" s="61"/>
      <c r="AF263" s="61"/>
      <c r="AG263" s="61"/>
      <c r="AH263" s="61"/>
      <c r="AI263" s="77"/>
      <c r="AJ263" s="61"/>
      <c r="AK263" s="61"/>
      <c r="AL263" s="61"/>
      <c r="AM263" s="61"/>
      <c r="AN263" s="61"/>
      <c r="AO263" s="61"/>
      <c r="AP263" s="61"/>
      <c r="AQ263" s="61"/>
      <c r="AR263" s="62"/>
      <c r="AS263" s="61"/>
      <c r="AT263" s="61"/>
      <c r="AU263" s="61"/>
      <c r="AV263" s="61"/>
      <c r="AW263" s="61"/>
      <c r="AX263" s="62"/>
      <c r="BB263" s="61"/>
    </row>
    <row r="264" spans="7:54" ht="13.5" customHeight="1">
      <c r="G264" s="61"/>
      <c r="H264" s="75"/>
      <c r="I264" s="61"/>
      <c r="J264" s="61"/>
      <c r="K264" s="61"/>
      <c r="L264" s="63"/>
      <c r="M264" s="75"/>
      <c r="N264" s="61"/>
      <c r="O264" s="63"/>
      <c r="P264" s="61"/>
      <c r="Q264" s="61"/>
      <c r="R264" s="61"/>
      <c r="S264" s="61"/>
      <c r="T264" s="61"/>
      <c r="U264" s="61"/>
      <c r="V264" s="61"/>
      <c r="W264" s="61"/>
      <c r="X264" s="61"/>
      <c r="Y264" s="61"/>
      <c r="Z264" s="61"/>
      <c r="AA264" s="61"/>
      <c r="AB264" s="61"/>
      <c r="AC264" s="76"/>
      <c r="AD264" s="271"/>
      <c r="AE264" s="61"/>
      <c r="AF264" s="61"/>
      <c r="AG264" s="61"/>
      <c r="AH264" s="61"/>
      <c r="AI264" s="77"/>
      <c r="AJ264" s="61"/>
      <c r="AK264" s="61"/>
      <c r="AL264" s="61"/>
      <c r="AM264" s="61"/>
      <c r="AN264" s="61"/>
      <c r="AO264" s="61"/>
      <c r="AP264" s="61"/>
      <c r="AQ264" s="61"/>
      <c r="AR264" s="62"/>
      <c r="AS264" s="61"/>
      <c r="AT264" s="61"/>
      <c r="AU264" s="61"/>
      <c r="AV264" s="61"/>
      <c r="AW264" s="61"/>
      <c r="AX264" s="62"/>
      <c r="BB264" s="61"/>
    </row>
    <row r="265" spans="7:54" ht="13.5" customHeight="1">
      <c r="G265" s="61"/>
      <c r="H265" s="75"/>
      <c r="I265" s="61"/>
      <c r="J265" s="61"/>
      <c r="K265" s="61"/>
      <c r="L265" s="63"/>
      <c r="M265" s="75"/>
      <c r="N265" s="61"/>
      <c r="O265" s="63"/>
      <c r="P265" s="61"/>
      <c r="Q265" s="61"/>
      <c r="R265" s="61"/>
      <c r="S265" s="61"/>
      <c r="T265" s="61"/>
      <c r="U265" s="61"/>
      <c r="V265" s="61"/>
      <c r="W265" s="61"/>
      <c r="X265" s="61"/>
      <c r="Y265" s="61"/>
      <c r="Z265" s="61"/>
      <c r="AA265" s="61"/>
      <c r="AB265" s="61"/>
      <c r="AC265" s="76"/>
      <c r="AD265" s="271"/>
      <c r="AE265" s="61"/>
      <c r="AF265" s="61"/>
      <c r="AG265" s="61"/>
      <c r="AH265" s="61"/>
      <c r="AI265" s="77"/>
      <c r="AJ265" s="61"/>
      <c r="AK265" s="61"/>
      <c r="AL265" s="61"/>
      <c r="AM265" s="61"/>
      <c r="AN265" s="61"/>
      <c r="AO265" s="61"/>
      <c r="AP265" s="61"/>
      <c r="AQ265" s="61"/>
      <c r="AR265" s="62"/>
      <c r="AS265" s="61"/>
      <c r="AT265" s="61"/>
      <c r="AU265" s="61"/>
      <c r="AV265" s="61"/>
      <c r="AW265" s="61"/>
      <c r="AX265" s="62"/>
      <c r="BB265" s="61"/>
    </row>
    <row r="266" spans="7:54" ht="13.5" customHeight="1">
      <c r="G266" s="61"/>
      <c r="H266" s="75"/>
      <c r="I266" s="61"/>
      <c r="J266" s="61"/>
      <c r="K266" s="61"/>
      <c r="L266" s="63"/>
      <c r="M266" s="75"/>
      <c r="N266" s="61"/>
      <c r="O266" s="63"/>
      <c r="P266" s="61"/>
      <c r="Q266" s="61"/>
      <c r="R266" s="61"/>
      <c r="S266" s="61"/>
      <c r="T266" s="61"/>
      <c r="U266" s="61"/>
      <c r="V266" s="61"/>
      <c r="W266" s="61"/>
      <c r="X266" s="61"/>
      <c r="Y266" s="61"/>
      <c r="Z266" s="61"/>
      <c r="AA266" s="61"/>
      <c r="AB266" s="61"/>
      <c r="AC266" s="76"/>
      <c r="AD266" s="271"/>
      <c r="AE266" s="61"/>
      <c r="AF266" s="61"/>
      <c r="AG266" s="61"/>
      <c r="AH266" s="61"/>
      <c r="AI266" s="77"/>
      <c r="AJ266" s="61"/>
      <c r="AK266" s="61"/>
      <c r="AL266" s="61"/>
      <c r="AM266" s="61"/>
      <c r="AN266" s="61"/>
      <c r="AO266" s="61"/>
      <c r="AP266" s="61"/>
      <c r="AQ266" s="61"/>
      <c r="AR266" s="62"/>
      <c r="AS266" s="61"/>
      <c r="AT266" s="61"/>
      <c r="AU266" s="61"/>
      <c r="AV266" s="61"/>
      <c r="AW266" s="61"/>
      <c r="AX266" s="62"/>
      <c r="BB266" s="61"/>
    </row>
    <row r="267" spans="7:54" ht="13.5" customHeight="1">
      <c r="G267" s="61"/>
      <c r="H267" s="75"/>
      <c r="I267" s="61"/>
      <c r="J267" s="61"/>
      <c r="K267" s="61"/>
      <c r="L267" s="63"/>
      <c r="M267" s="75"/>
      <c r="N267" s="61"/>
      <c r="O267" s="63"/>
      <c r="P267" s="61"/>
      <c r="Q267" s="61"/>
      <c r="R267" s="61"/>
      <c r="S267" s="61"/>
      <c r="T267" s="61"/>
      <c r="U267" s="61"/>
      <c r="V267" s="61"/>
      <c r="W267" s="61"/>
      <c r="X267" s="61"/>
      <c r="Y267" s="61"/>
      <c r="Z267" s="61"/>
      <c r="AA267" s="61"/>
      <c r="AB267" s="61"/>
      <c r="AC267" s="76"/>
      <c r="AD267" s="271"/>
      <c r="AE267" s="61"/>
      <c r="AF267" s="61"/>
      <c r="AG267" s="61"/>
      <c r="AH267" s="61"/>
      <c r="AI267" s="77"/>
      <c r="AJ267" s="61"/>
      <c r="AK267" s="61"/>
      <c r="AL267" s="61"/>
      <c r="AM267" s="61"/>
      <c r="AN267" s="61"/>
      <c r="AO267" s="61"/>
      <c r="AP267" s="61"/>
      <c r="AQ267" s="61"/>
      <c r="AR267" s="62"/>
      <c r="AS267" s="61"/>
      <c r="AT267" s="61"/>
      <c r="AU267" s="61"/>
      <c r="AV267" s="61"/>
      <c r="AW267" s="61"/>
      <c r="AX267" s="62"/>
      <c r="BB267" s="61"/>
    </row>
    <row r="268" spans="7:54" ht="13.5" customHeight="1">
      <c r="G268" s="61"/>
      <c r="H268" s="75"/>
      <c r="I268" s="61"/>
      <c r="J268" s="61"/>
      <c r="K268" s="61"/>
      <c r="L268" s="63"/>
      <c r="M268" s="75"/>
      <c r="N268" s="61"/>
      <c r="O268" s="63"/>
      <c r="P268" s="61"/>
      <c r="Q268" s="61"/>
      <c r="R268" s="61"/>
      <c r="S268" s="61"/>
      <c r="T268" s="61"/>
      <c r="U268" s="61"/>
      <c r="V268" s="61"/>
      <c r="W268" s="61"/>
      <c r="X268" s="61"/>
      <c r="Y268" s="61"/>
      <c r="Z268" s="61"/>
      <c r="AA268" s="61"/>
      <c r="AB268" s="61"/>
      <c r="AC268" s="76"/>
      <c r="AD268" s="271"/>
      <c r="AE268" s="61"/>
      <c r="AF268" s="61"/>
      <c r="AG268" s="61"/>
      <c r="AH268" s="61"/>
      <c r="AI268" s="77"/>
      <c r="AJ268" s="61"/>
      <c r="AK268" s="61"/>
      <c r="AL268" s="61"/>
      <c r="AM268" s="61"/>
      <c r="AN268" s="61"/>
      <c r="AO268" s="61"/>
      <c r="AP268" s="61"/>
      <c r="AQ268" s="61"/>
      <c r="AR268" s="62"/>
      <c r="AS268" s="61"/>
      <c r="AT268" s="61"/>
      <c r="AU268" s="61"/>
      <c r="AV268" s="61"/>
      <c r="AW268" s="61"/>
      <c r="AX268" s="62"/>
      <c r="BB268" s="61"/>
    </row>
    <row r="269" spans="7:54" ht="13.5" customHeight="1">
      <c r="G269" s="61"/>
      <c r="H269" s="75"/>
      <c r="I269" s="61"/>
      <c r="J269" s="61"/>
      <c r="K269" s="61"/>
      <c r="L269" s="63"/>
      <c r="M269" s="75"/>
      <c r="N269" s="61"/>
      <c r="O269" s="63"/>
      <c r="P269" s="61"/>
      <c r="Q269" s="61"/>
      <c r="R269" s="61"/>
      <c r="S269" s="61"/>
      <c r="T269" s="61"/>
      <c r="U269" s="61"/>
      <c r="V269" s="61"/>
      <c r="W269" s="61"/>
      <c r="X269" s="61"/>
      <c r="Y269" s="61"/>
      <c r="Z269" s="61"/>
      <c r="AA269" s="61"/>
      <c r="AB269" s="61"/>
      <c r="AC269" s="76"/>
      <c r="AD269" s="271"/>
      <c r="AE269" s="61"/>
      <c r="AF269" s="61"/>
      <c r="AG269" s="61"/>
      <c r="AH269" s="61"/>
      <c r="AI269" s="77"/>
      <c r="AJ269" s="61"/>
      <c r="AK269" s="61"/>
      <c r="AL269" s="61"/>
      <c r="AM269" s="61"/>
      <c r="AN269" s="61"/>
      <c r="AO269" s="61"/>
      <c r="AP269" s="61"/>
      <c r="AQ269" s="61"/>
      <c r="AR269" s="62"/>
      <c r="AS269" s="61"/>
      <c r="AT269" s="61"/>
      <c r="AU269" s="61"/>
      <c r="AV269" s="61"/>
      <c r="AW269" s="61"/>
      <c r="AX269" s="62"/>
      <c r="BB269" s="61"/>
    </row>
    <row r="270" spans="7:54" ht="13.5" customHeight="1">
      <c r="G270" s="61"/>
      <c r="H270" s="75"/>
      <c r="I270" s="61"/>
      <c r="J270" s="61"/>
      <c r="K270" s="61"/>
      <c r="L270" s="63"/>
      <c r="M270" s="75"/>
      <c r="N270" s="61"/>
      <c r="O270" s="63"/>
      <c r="P270" s="61"/>
      <c r="Q270" s="61"/>
      <c r="R270" s="61"/>
      <c r="S270" s="61"/>
      <c r="T270" s="61"/>
      <c r="U270" s="61"/>
      <c r="V270" s="61"/>
      <c r="W270" s="61"/>
      <c r="X270" s="61"/>
      <c r="Y270" s="61"/>
      <c r="Z270" s="61"/>
      <c r="AA270" s="61"/>
      <c r="AB270" s="61"/>
      <c r="AC270" s="76"/>
      <c r="AD270" s="271"/>
      <c r="AE270" s="61"/>
      <c r="AF270" s="61"/>
      <c r="AG270" s="61"/>
      <c r="AH270" s="61"/>
      <c r="AI270" s="77"/>
      <c r="AJ270" s="61"/>
      <c r="AK270" s="61"/>
      <c r="AL270" s="61"/>
      <c r="AM270" s="61"/>
      <c r="AN270" s="61"/>
      <c r="AO270" s="61"/>
      <c r="AP270" s="61"/>
      <c r="AQ270" s="61"/>
      <c r="AR270" s="62"/>
      <c r="AS270" s="61"/>
      <c r="AT270" s="61"/>
      <c r="AU270" s="61"/>
      <c r="AV270" s="61"/>
      <c r="AW270" s="61"/>
      <c r="AX270" s="62"/>
      <c r="BB270" s="61"/>
    </row>
    <row r="271" spans="7:54" ht="13.5" customHeight="1">
      <c r="G271" s="61"/>
      <c r="H271" s="75"/>
      <c r="I271" s="61"/>
      <c r="J271" s="61"/>
      <c r="K271" s="61"/>
      <c r="L271" s="63"/>
      <c r="M271" s="75"/>
      <c r="N271" s="61"/>
      <c r="O271" s="63"/>
      <c r="P271" s="61"/>
      <c r="Q271" s="61"/>
      <c r="R271" s="61"/>
      <c r="S271" s="61"/>
      <c r="T271" s="61"/>
      <c r="U271" s="61"/>
      <c r="V271" s="61"/>
      <c r="W271" s="61"/>
      <c r="X271" s="61"/>
      <c r="Y271" s="61"/>
      <c r="Z271" s="61"/>
      <c r="AA271" s="61"/>
      <c r="AB271" s="61"/>
      <c r="AC271" s="76"/>
      <c r="AD271" s="271"/>
      <c r="AE271" s="61"/>
      <c r="AF271" s="61"/>
      <c r="AG271" s="61"/>
      <c r="AH271" s="61"/>
      <c r="AI271" s="77"/>
      <c r="AJ271" s="61"/>
      <c r="AK271" s="61"/>
      <c r="AL271" s="61"/>
      <c r="AM271" s="61"/>
      <c r="AN271" s="61"/>
      <c r="AO271" s="61"/>
      <c r="AP271" s="61"/>
      <c r="AQ271" s="61"/>
      <c r="AR271" s="62"/>
      <c r="AS271" s="61"/>
      <c r="AT271" s="61"/>
      <c r="AU271" s="61"/>
      <c r="AV271" s="61"/>
      <c r="AW271" s="61"/>
      <c r="AX271" s="62"/>
      <c r="BB271" s="61"/>
    </row>
    <row r="272" spans="7:54" ht="13.5" customHeight="1">
      <c r="G272" s="61"/>
      <c r="H272" s="75"/>
      <c r="I272" s="61"/>
      <c r="J272" s="61"/>
      <c r="K272" s="61"/>
      <c r="L272" s="63"/>
      <c r="M272" s="75"/>
      <c r="N272" s="61"/>
      <c r="O272" s="63"/>
      <c r="P272" s="61"/>
      <c r="Q272" s="61"/>
      <c r="R272" s="61"/>
      <c r="S272" s="61"/>
      <c r="T272" s="61"/>
      <c r="U272" s="61"/>
      <c r="V272" s="61"/>
      <c r="W272" s="61"/>
      <c r="X272" s="61"/>
      <c r="Y272" s="61"/>
      <c r="Z272" s="61"/>
      <c r="AA272" s="61"/>
      <c r="AB272" s="61"/>
      <c r="AC272" s="76"/>
      <c r="AD272" s="271"/>
      <c r="AE272" s="61"/>
      <c r="AF272" s="61"/>
      <c r="AG272" s="61"/>
      <c r="AH272" s="61"/>
      <c r="AI272" s="77"/>
      <c r="AJ272" s="61"/>
      <c r="AK272" s="61"/>
      <c r="AL272" s="61"/>
      <c r="AM272" s="61"/>
      <c r="AN272" s="61"/>
      <c r="AO272" s="61"/>
      <c r="AP272" s="61"/>
      <c r="AQ272" s="61"/>
      <c r="AR272" s="62"/>
      <c r="AS272" s="61"/>
      <c r="AT272" s="61"/>
      <c r="AU272" s="61"/>
      <c r="AV272" s="61"/>
      <c r="AW272" s="61"/>
      <c r="AX272" s="62"/>
      <c r="BB272" s="61"/>
    </row>
    <row r="273" spans="7:54" ht="13.5" customHeight="1">
      <c r="G273" s="61"/>
      <c r="H273" s="75"/>
      <c r="I273" s="61"/>
      <c r="J273" s="61"/>
      <c r="K273" s="61"/>
      <c r="L273" s="63"/>
      <c r="M273" s="75"/>
      <c r="N273" s="61"/>
      <c r="O273" s="63"/>
      <c r="P273" s="61"/>
      <c r="Q273" s="61"/>
      <c r="R273" s="61"/>
      <c r="S273" s="61"/>
      <c r="T273" s="61"/>
      <c r="U273" s="61"/>
      <c r="V273" s="61"/>
      <c r="W273" s="61"/>
      <c r="X273" s="61"/>
      <c r="Y273" s="61"/>
      <c r="Z273" s="61"/>
      <c r="AA273" s="61"/>
      <c r="AB273" s="61"/>
      <c r="AC273" s="76"/>
      <c r="AD273" s="271"/>
      <c r="AE273" s="61"/>
      <c r="AF273" s="61"/>
      <c r="AG273" s="61"/>
      <c r="AH273" s="61"/>
      <c r="AI273" s="77"/>
      <c r="AJ273" s="61"/>
      <c r="AK273" s="61"/>
      <c r="AL273" s="61"/>
      <c r="AM273" s="61"/>
      <c r="AN273" s="61"/>
      <c r="AO273" s="61"/>
      <c r="AP273" s="61"/>
      <c r="AQ273" s="61"/>
      <c r="AR273" s="62"/>
      <c r="AS273" s="61"/>
      <c r="AT273" s="61"/>
      <c r="AU273" s="61"/>
      <c r="AV273" s="61"/>
      <c r="AW273" s="61"/>
      <c r="AX273" s="62"/>
      <c r="BB273" s="61"/>
    </row>
    <row r="274" spans="7:54" ht="13.5" customHeight="1">
      <c r="G274" s="61"/>
      <c r="H274" s="75"/>
      <c r="I274" s="61"/>
      <c r="J274" s="61"/>
      <c r="K274" s="61"/>
      <c r="L274" s="63"/>
      <c r="M274" s="75"/>
      <c r="N274" s="61"/>
      <c r="O274" s="63"/>
      <c r="P274" s="61"/>
      <c r="Q274" s="61"/>
      <c r="R274" s="61"/>
      <c r="S274" s="61"/>
      <c r="T274" s="61"/>
      <c r="U274" s="61"/>
      <c r="V274" s="61"/>
      <c r="W274" s="61"/>
      <c r="X274" s="61"/>
      <c r="Y274" s="61"/>
      <c r="Z274" s="61"/>
      <c r="AA274" s="61"/>
      <c r="AB274" s="61"/>
      <c r="AC274" s="76"/>
      <c r="AD274" s="271"/>
      <c r="AE274" s="61"/>
      <c r="AF274" s="61"/>
      <c r="AG274" s="61"/>
      <c r="AH274" s="61"/>
      <c r="AI274" s="77"/>
      <c r="AJ274" s="61"/>
      <c r="AK274" s="61"/>
      <c r="AL274" s="61"/>
      <c r="AM274" s="61"/>
      <c r="AN274" s="61"/>
      <c r="AO274" s="61"/>
      <c r="AP274" s="61"/>
      <c r="AQ274" s="61"/>
      <c r="AR274" s="62"/>
      <c r="AS274" s="61"/>
      <c r="AT274" s="61"/>
      <c r="AU274" s="61"/>
      <c r="AV274" s="61"/>
      <c r="AW274" s="61"/>
      <c r="AX274" s="62"/>
      <c r="BB274" s="61"/>
    </row>
    <row r="275" spans="7:54" ht="13.5" customHeight="1">
      <c r="G275" s="61"/>
      <c r="H275" s="75"/>
      <c r="I275" s="61"/>
      <c r="J275" s="61"/>
      <c r="K275" s="61"/>
      <c r="L275" s="63"/>
      <c r="M275" s="75"/>
      <c r="N275" s="61"/>
      <c r="O275" s="63"/>
      <c r="P275" s="61"/>
      <c r="Q275" s="61"/>
      <c r="R275" s="61"/>
      <c r="S275" s="61"/>
      <c r="T275" s="61"/>
      <c r="U275" s="61"/>
      <c r="V275" s="61"/>
      <c r="W275" s="61"/>
      <c r="X275" s="61"/>
      <c r="Y275" s="61"/>
      <c r="Z275" s="61"/>
      <c r="AA275" s="61"/>
      <c r="AB275" s="61"/>
      <c r="AC275" s="76"/>
      <c r="AD275" s="271"/>
      <c r="AE275" s="61"/>
      <c r="AF275" s="61"/>
      <c r="AG275" s="61"/>
      <c r="AH275" s="61"/>
      <c r="AI275" s="77"/>
      <c r="AJ275" s="61"/>
      <c r="AK275" s="61"/>
      <c r="AL275" s="61"/>
      <c r="AM275" s="61"/>
      <c r="AN275" s="61"/>
      <c r="AO275" s="61"/>
      <c r="AP275" s="61"/>
      <c r="AQ275" s="61"/>
      <c r="AR275" s="62"/>
      <c r="AS275" s="61"/>
      <c r="AT275" s="61"/>
      <c r="AU275" s="61"/>
      <c r="AV275" s="61"/>
      <c r="AW275" s="61"/>
      <c r="AX275" s="62"/>
      <c r="BB275" s="61"/>
    </row>
    <row r="276" spans="7:54" ht="13.5" customHeight="1">
      <c r="G276" s="61"/>
      <c r="H276" s="75"/>
      <c r="I276" s="61"/>
      <c r="J276" s="61"/>
      <c r="K276" s="61"/>
      <c r="L276" s="63"/>
      <c r="M276" s="75"/>
      <c r="N276" s="61"/>
      <c r="O276" s="63"/>
      <c r="P276" s="61"/>
      <c r="Q276" s="61"/>
      <c r="R276" s="61"/>
      <c r="S276" s="61"/>
      <c r="T276" s="61"/>
      <c r="U276" s="61"/>
      <c r="V276" s="61"/>
      <c r="W276" s="61"/>
      <c r="X276" s="61"/>
      <c r="Y276" s="61"/>
      <c r="Z276" s="61"/>
      <c r="AA276" s="61"/>
      <c r="AB276" s="61"/>
      <c r="AC276" s="76"/>
      <c r="AD276" s="271"/>
      <c r="AE276" s="61"/>
      <c r="AF276" s="61"/>
      <c r="AG276" s="61"/>
      <c r="AH276" s="61"/>
      <c r="AI276" s="77"/>
      <c r="AJ276" s="61"/>
      <c r="AK276" s="61"/>
      <c r="AL276" s="61"/>
      <c r="AM276" s="61"/>
      <c r="AN276" s="61"/>
      <c r="AO276" s="61"/>
      <c r="AP276" s="61"/>
      <c r="AQ276" s="61"/>
      <c r="AR276" s="62"/>
      <c r="AS276" s="61"/>
      <c r="AT276" s="61"/>
      <c r="AU276" s="61"/>
      <c r="AV276" s="61"/>
      <c r="AW276" s="61"/>
      <c r="AX276" s="62"/>
      <c r="BB276" s="61"/>
    </row>
    <row r="277" spans="7:54" ht="13.5" customHeight="1">
      <c r="G277" s="61"/>
      <c r="H277" s="75"/>
      <c r="I277" s="61"/>
      <c r="J277" s="61"/>
      <c r="K277" s="61"/>
      <c r="L277" s="63"/>
      <c r="M277" s="75"/>
      <c r="N277" s="61"/>
      <c r="O277" s="63"/>
      <c r="P277" s="61"/>
      <c r="Q277" s="61"/>
      <c r="R277" s="61"/>
      <c r="S277" s="61"/>
      <c r="T277" s="61"/>
      <c r="U277" s="61"/>
      <c r="V277" s="61"/>
      <c r="W277" s="61"/>
      <c r="X277" s="61"/>
      <c r="Y277" s="61"/>
      <c r="Z277" s="61"/>
      <c r="AA277" s="61"/>
      <c r="AB277" s="61"/>
      <c r="AC277" s="76"/>
      <c r="AD277" s="271"/>
      <c r="AE277" s="61"/>
      <c r="AF277" s="61"/>
      <c r="AG277" s="61"/>
      <c r="AH277" s="61"/>
      <c r="AI277" s="77"/>
      <c r="AJ277" s="61"/>
      <c r="AK277" s="61"/>
      <c r="AL277" s="61"/>
      <c r="AM277" s="61"/>
      <c r="AN277" s="61"/>
      <c r="AO277" s="61"/>
      <c r="AP277" s="61"/>
      <c r="AQ277" s="61"/>
      <c r="AR277" s="62"/>
      <c r="AS277" s="61"/>
      <c r="AT277" s="61"/>
      <c r="AU277" s="61"/>
      <c r="AV277" s="61"/>
      <c r="AW277" s="61"/>
      <c r="AX277" s="62"/>
      <c r="BB277" s="61"/>
    </row>
    <row r="278" spans="7:54" ht="13.5" customHeight="1">
      <c r="G278" s="61"/>
      <c r="H278" s="75"/>
      <c r="I278" s="61"/>
      <c r="J278" s="61"/>
      <c r="K278" s="61"/>
      <c r="L278" s="63"/>
      <c r="M278" s="75"/>
      <c r="N278" s="61"/>
      <c r="O278" s="63"/>
      <c r="P278" s="61"/>
      <c r="Q278" s="61"/>
      <c r="R278" s="61"/>
      <c r="S278" s="61"/>
      <c r="T278" s="61"/>
      <c r="U278" s="61"/>
      <c r="V278" s="61"/>
      <c r="W278" s="61"/>
      <c r="X278" s="61"/>
      <c r="Y278" s="61"/>
      <c r="Z278" s="61"/>
      <c r="AA278" s="61"/>
      <c r="AB278" s="61"/>
      <c r="AC278" s="76"/>
      <c r="AD278" s="271"/>
      <c r="AE278" s="61"/>
      <c r="AF278" s="61"/>
      <c r="AG278" s="61"/>
      <c r="AH278" s="61"/>
      <c r="AI278" s="77"/>
      <c r="AJ278" s="61"/>
      <c r="AK278" s="61"/>
      <c r="AL278" s="61"/>
      <c r="AM278" s="61"/>
      <c r="AN278" s="61"/>
      <c r="AO278" s="61"/>
      <c r="AP278" s="61"/>
      <c r="AQ278" s="61"/>
      <c r="AR278" s="62"/>
      <c r="AS278" s="61"/>
      <c r="AT278" s="61"/>
      <c r="AU278" s="61"/>
      <c r="AV278" s="61"/>
      <c r="AW278" s="61"/>
      <c r="AX278" s="62"/>
      <c r="BB278" s="61"/>
    </row>
    <row r="279" spans="7:54" ht="13.5" customHeight="1">
      <c r="G279" s="61"/>
      <c r="H279" s="75"/>
      <c r="I279" s="61"/>
      <c r="J279" s="61"/>
      <c r="K279" s="61"/>
      <c r="L279" s="63"/>
      <c r="M279" s="75"/>
      <c r="N279" s="61"/>
      <c r="O279" s="63"/>
      <c r="P279" s="61"/>
      <c r="Q279" s="61"/>
      <c r="R279" s="61"/>
      <c r="S279" s="61"/>
      <c r="T279" s="61"/>
      <c r="U279" s="61"/>
      <c r="V279" s="61"/>
      <c r="W279" s="61"/>
      <c r="X279" s="61"/>
      <c r="Y279" s="61"/>
      <c r="Z279" s="61"/>
      <c r="AA279" s="61"/>
      <c r="AB279" s="61"/>
      <c r="AC279" s="76"/>
      <c r="AD279" s="271"/>
      <c r="AE279" s="61"/>
      <c r="AF279" s="61"/>
      <c r="AG279" s="61"/>
      <c r="AH279" s="61"/>
      <c r="AI279" s="77"/>
      <c r="AJ279" s="61"/>
      <c r="AK279" s="61"/>
      <c r="AL279" s="61"/>
      <c r="AM279" s="61"/>
      <c r="AN279" s="61"/>
      <c r="AO279" s="61"/>
      <c r="AP279" s="61"/>
      <c r="AQ279" s="61"/>
      <c r="AR279" s="62"/>
      <c r="AS279" s="61"/>
      <c r="AT279" s="61"/>
      <c r="AU279" s="61"/>
      <c r="AV279" s="61"/>
      <c r="AW279" s="61"/>
      <c r="AX279" s="62"/>
      <c r="BB279" s="61"/>
    </row>
    <row r="280" spans="7:54" ht="13.5" customHeight="1">
      <c r="G280" s="61"/>
      <c r="H280" s="75"/>
      <c r="I280" s="61"/>
      <c r="J280" s="61"/>
      <c r="K280" s="61"/>
      <c r="L280" s="63"/>
      <c r="M280" s="75"/>
      <c r="N280" s="61"/>
      <c r="O280" s="63"/>
      <c r="P280" s="61"/>
      <c r="Q280" s="61"/>
      <c r="R280" s="61"/>
      <c r="S280" s="61"/>
      <c r="T280" s="61"/>
      <c r="U280" s="61"/>
      <c r="V280" s="61"/>
      <c r="W280" s="61"/>
      <c r="X280" s="61"/>
      <c r="Y280" s="61"/>
      <c r="Z280" s="61"/>
      <c r="AA280" s="61"/>
      <c r="AB280" s="61"/>
      <c r="AC280" s="76"/>
      <c r="AD280" s="271"/>
      <c r="AE280" s="61"/>
      <c r="AF280" s="61"/>
      <c r="AG280" s="61"/>
      <c r="AH280" s="61"/>
      <c r="AI280" s="77"/>
      <c r="AJ280" s="61"/>
      <c r="AK280" s="61"/>
      <c r="AL280" s="61"/>
      <c r="AM280" s="61"/>
      <c r="AN280" s="61"/>
      <c r="AO280" s="61"/>
      <c r="AP280" s="61"/>
      <c r="AQ280" s="61"/>
      <c r="AR280" s="62"/>
      <c r="AS280" s="61"/>
      <c r="AT280" s="61"/>
      <c r="AU280" s="61"/>
      <c r="AV280" s="61"/>
      <c r="AW280" s="61"/>
      <c r="AX280" s="62"/>
      <c r="BB280" s="61"/>
    </row>
    <row r="281" spans="7:54" ht="13.5" customHeight="1">
      <c r="G281" s="61"/>
      <c r="H281" s="75"/>
      <c r="I281" s="61"/>
      <c r="J281" s="61"/>
      <c r="K281" s="61"/>
      <c r="L281" s="63"/>
      <c r="M281" s="75"/>
      <c r="N281" s="61"/>
      <c r="O281" s="63"/>
      <c r="P281" s="61"/>
      <c r="Q281" s="61"/>
      <c r="R281" s="61"/>
      <c r="S281" s="61"/>
      <c r="T281" s="61"/>
      <c r="U281" s="61"/>
      <c r="V281" s="61"/>
      <c r="W281" s="61"/>
      <c r="X281" s="61"/>
      <c r="Y281" s="61"/>
      <c r="Z281" s="61"/>
      <c r="AA281" s="61"/>
      <c r="AB281" s="61"/>
      <c r="AC281" s="76"/>
      <c r="AD281" s="271"/>
      <c r="AE281" s="61"/>
      <c r="AF281" s="61"/>
      <c r="AG281" s="61"/>
      <c r="AH281" s="61"/>
      <c r="AI281" s="77"/>
      <c r="AJ281" s="61"/>
      <c r="AK281" s="61"/>
      <c r="AL281" s="61"/>
      <c r="AM281" s="61"/>
      <c r="AN281" s="61"/>
      <c r="AO281" s="61"/>
      <c r="AP281" s="61"/>
      <c r="AQ281" s="61"/>
      <c r="AR281" s="62"/>
      <c r="AS281" s="61"/>
      <c r="AT281" s="61"/>
      <c r="AU281" s="61"/>
      <c r="AV281" s="61"/>
      <c r="AW281" s="61"/>
      <c r="AX281" s="62"/>
      <c r="BB281" s="61"/>
    </row>
    <row r="282" spans="7:54" ht="13.5" customHeight="1">
      <c r="G282" s="61"/>
      <c r="H282" s="75"/>
      <c r="I282" s="61"/>
      <c r="J282" s="61"/>
      <c r="K282" s="61"/>
      <c r="L282" s="63"/>
      <c r="M282" s="75"/>
      <c r="N282" s="61"/>
      <c r="O282" s="63"/>
      <c r="P282" s="61"/>
      <c r="Q282" s="61"/>
      <c r="R282" s="61"/>
      <c r="S282" s="61"/>
      <c r="T282" s="61"/>
      <c r="U282" s="61"/>
      <c r="V282" s="61"/>
      <c r="W282" s="61"/>
      <c r="X282" s="61"/>
      <c r="Y282" s="61"/>
      <c r="Z282" s="61"/>
      <c r="AA282" s="61"/>
      <c r="AB282" s="61"/>
      <c r="AC282" s="76"/>
      <c r="AD282" s="271"/>
      <c r="AE282" s="61"/>
      <c r="AF282" s="61"/>
      <c r="AG282" s="61"/>
      <c r="AH282" s="61"/>
      <c r="AI282" s="77"/>
      <c r="AJ282" s="61"/>
      <c r="AK282" s="61"/>
      <c r="AL282" s="61"/>
      <c r="AM282" s="61"/>
      <c r="AN282" s="61"/>
      <c r="AO282" s="61"/>
      <c r="AP282" s="61"/>
      <c r="AQ282" s="61"/>
      <c r="AR282" s="62"/>
      <c r="AS282" s="61"/>
      <c r="AT282" s="61"/>
      <c r="AU282" s="61"/>
      <c r="AV282" s="61"/>
      <c r="AW282" s="61"/>
      <c r="AX282" s="62"/>
      <c r="BB282" s="61"/>
    </row>
    <row r="283" spans="7:54" ht="13.5" customHeight="1">
      <c r="G283" s="61"/>
      <c r="H283" s="75"/>
      <c r="I283" s="61"/>
      <c r="J283" s="61"/>
      <c r="K283" s="61"/>
      <c r="L283" s="63"/>
      <c r="M283" s="75"/>
      <c r="N283" s="61"/>
      <c r="O283" s="63"/>
      <c r="P283" s="61"/>
      <c r="Q283" s="61"/>
      <c r="R283" s="61"/>
      <c r="S283" s="61"/>
      <c r="T283" s="61"/>
      <c r="U283" s="61"/>
      <c r="V283" s="61"/>
      <c r="W283" s="61"/>
      <c r="X283" s="61"/>
      <c r="Y283" s="61"/>
      <c r="Z283" s="61"/>
      <c r="AA283" s="61"/>
      <c r="AB283" s="61"/>
      <c r="AC283" s="76"/>
      <c r="AD283" s="271"/>
      <c r="AE283" s="61"/>
      <c r="AF283" s="61"/>
      <c r="AG283" s="61"/>
      <c r="AH283" s="61"/>
      <c r="AI283" s="77"/>
      <c r="AJ283" s="61"/>
      <c r="AK283" s="61"/>
      <c r="AL283" s="61"/>
      <c r="AM283" s="61"/>
      <c r="AN283" s="61"/>
      <c r="AO283" s="61"/>
      <c r="AP283" s="61"/>
      <c r="AQ283" s="61"/>
      <c r="AR283" s="62"/>
      <c r="AS283" s="61"/>
      <c r="AT283" s="61"/>
      <c r="AU283" s="61"/>
      <c r="AV283" s="61"/>
      <c r="AW283" s="61"/>
      <c r="AX283" s="62"/>
      <c r="BB283" s="61"/>
    </row>
    <row r="284" spans="7:54" ht="13.5" customHeight="1">
      <c r="G284" s="61"/>
      <c r="H284" s="75"/>
      <c r="I284" s="61"/>
      <c r="J284" s="61"/>
      <c r="K284" s="61"/>
      <c r="L284" s="63"/>
      <c r="M284" s="75"/>
      <c r="N284" s="61"/>
      <c r="O284" s="63"/>
      <c r="P284" s="61"/>
      <c r="Q284" s="61"/>
      <c r="R284" s="61"/>
      <c r="S284" s="61"/>
      <c r="T284" s="61"/>
      <c r="U284" s="61"/>
      <c r="V284" s="61"/>
      <c r="W284" s="61"/>
      <c r="X284" s="61"/>
      <c r="Y284" s="61"/>
      <c r="Z284" s="61"/>
      <c r="AA284" s="61"/>
      <c r="AB284" s="61"/>
      <c r="AC284" s="76"/>
      <c r="AD284" s="271"/>
      <c r="AE284" s="61"/>
      <c r="AF284" s="61"/>
      <c r="AG284" s="61"/>
      <c r="AH284" s="61"/>
      <c r="AI284" s="77"/>
      <c r="AJ284" s="61"/>
      <c r="AK284" s="61"/>
      <c r="AL284" s="61"/>
      <c r="AM284" s="61"/>
      <c r="AN284" s="61"/>
      <c r="AO284" s="61"/>
      <c r="AP284" s="61"/>
      <c r="AQ284" s="61"/>
      <c r="AR284" s="62"/>
      <c r="AS284" s="61"/>
      <c r="AT284" s="61"/>
      <c r="AU284" s="61"/>
      <c r="AV284" s="61"/>
      <c r="AW284" s="61"/>
      <c r="AX284" s="62"/>
      <c r="BB284" s="61"/>
    </row>
    <row r="285" spans="7:54" ht="13.5" customHeight="1">
      <c r="G285" s="61"/>
      <c r="H285" s="75"/>
      <c r="I285" s="61"/>
      <c r="J285" s="61"/>
      <c r="K285" s="61"/>
      <c r="L285" s="63"/>
      <c r="M285" s="75"/>
      <c r="N285" s="61"/>
      <c r="O285" s="63"/>
      <c r="P285" s="61"/>
      <c r="Q285" s="61"/>
      <c r="R285" s="61"/>
      <c r="S285" s="61"/>
      <c r="T285" s="61"/>
      <c r="U285" s="61"/>
      <c r="V285" s="61"/>
      <c r="W285" s="61"/>
      <c r="X285" s="61"/>
      <c r="Y285" s="61"/>
      <c r="Z285" s="61"/>
      <c r="AA285" s="61"/>
      <c r="AB285" s="61"/>
      <c r="AC285" s="76"/>
      <c r="AD285" s="271"/>
      <c r="AE285" s="61"/>
      <c r="AF285" s="61"/>
      <c r="AG285" s="61"/>
      <c r="AH285" s="61"/>
      <c r="AI285" s="77"/>
      <c r="AJ285" s="61"/>
      <c r="AK285" s="61"/>
      <c r="AL285" s="61"/>
      <c r="AM285" s="61"/>
      <c r="AN285" s="61"/>
      <c r="AO285" s="61"/>
      <c r="AP285" s="61"/>
      <c r="AQ285" s="61"/>
      <c r="AR285" s="62"/>
      <c r="AS285" s="61"/>
      <c r="AT285" s="61"/>
      <c r="AU285" s="61"/>
      <c r="AV285" s="61"/>
      <c r="AW285" s="61"/>
      <c r="AX285" s="62"/>
      <c r="BB285" s="61"/>
    </row>
    <row r="286" spans="7:54" ht="13.5" customHeight="1">
      <c r="G286" s="61"/>
      <c r="H286" s="75"/>
      <c r="I286" s="61"/>
      <c r="J286" s="61"/>
      <c r="K286" s="61"/>
      <c r="L286" s="63"/>
      <c r="M286" s="75"/>
      <c r="N286" s="61"/>
      <c r="O286" s="63"/>
      <c r="P286" s="61"/>
      <c r="Q286" s="61"/>
      <c r="R286" s="61"/>
      <c r="S286" s="61"/>
      <c r="T286" s="61"/>
      <c r="U286" s="61"/>
      <c r="V286" s="61"/>
      <c r="W286" s="61"/>
      <c r="X286" s="61"/>
      <c r="Y286" s="61"/>
      <c r="Z286" s="61"/>
      <c r="AA286" s="61"/>
      <c r="AB286" s="61"/>
      <c r="AC286" s="76"/>
      <c r="AD286" s="271"/>
      <c r="AE286" s="61"/>
      <c r="AF286" s="61"/>
      <c r="AG286" s="61"/>
      <c r="AH286" s="61"/>
      <c r="AI286" s="77"/>
      <c r="AJ286" s="61"/>
      <c r="AK286" s="61"/>
      <c r="AL286" s="61"/>
      <c r="AM286" s="61"/>
      <c r="AN286" s="61"/>
      <c r="AO286" s="61"/>
      <c r="AP286" s="61"/>
      <c r="AQ286" s="61"/>
      <c r="AR286" s="62"/>
      <c r="AS286" s="61"/>
      <c r="AT286" s="61"/>
      <c r="AU286" s="61"/>
      <c r="AV286" s="61"/>
      <c r="AW286" s="61"/>
      <c r="AX286" s="62"/>
      <c r="BB286" s="61"/>
    </row>
    <row r="287" spans="7:54" ht="13.5" customHeight="1">
      <c r="G287" s="61"/>
      <c r="H287" s="75"/>
      <c r="I287" s="61"/>
      <c r="J287" s="61"/>
      <c r="K287" s="61"/>
      <c r="L287" s="63"/>
      <c r="M287" s="75"/>
      <c r="N287" s="61"/>
      <c r="O287" s="63"/>
      <c r="P287" s="61"/>
      <c r="Q287" s="61"/>
      <c r="R287" s="61"/>
      <c r="S287" s="61"/>
      <c r="T287" s="61"/>
      <c r="U287" s="61"/>
      <c r="V287" s="61"/>
      <c r="W287" s="61"/>
      <c r="X287" s="61"/>
      <c r="Y287" s="61"/>
      <c r="Z287" s="61"/>
      <c r="AA287" s="61"/>
      <c r="AB287" s="61"/>
      <c r="AC287" s="76"/>
      <c r="AD287" s="271"/>
      <c r="AE287" s="61"/>
      <c r="AF287" s="61"/>
      <c r="AG287" s="61"/>
      <c r="AH287" s="61"/>
      <c r="AI287" s="77"/>
      <c r="AJ287" s="61"/>
      <c r="AK287" s="61"/>
      <c r="AL287" s="61"/>
      <c r="AM287" s="61"/>
      <c r="AN287" s="61"/>
      <c r="AO287" s="61"/>
      <c r="AP287" s="61"/>
      <c r="AQ287" s="61"/>
      <c r="AR287" s="62"/>
      <c r="AS287" s="61"/>
      <c r="AT287" s="61"/>
      <c r="AU287" s="61"/>
      <c r="AV287" s="61"/>
      <c r="AW287" s="61"/>
      <c r="AX287" s="62"/>
      <c r="BB287" s="61"/>
    </row>
    <row r="288" spans="7:54" ht="13.5" customHeight="1">
      <c r="G288" s="61"/>
      <c r="H288" s="75"/>
      <c r="I288" s="61"/>
      <c r="J288" s="61"/>
      <c r="K288" s="61"/>
      <c r="L288" s="63"/>
      <c r="M288" s="75"/>
      <c r="N288" s="61"/>
      <c r="O288" s="63"/>
      <c r="P288" s="61"/>
      <c r="Q288" s="61"/>
      <c r="R288" s="61"/>
      <c r="S288" s="61"/>
      <c r="T288" s="61"/>
      <c r="U288" s="61"/>
      <c r="V288" s="61"/>
      <c r="W288" s="61"/>
      <c r="X288" s="61"/>
      <c r="Y288" s="61"/>
      <c r="Z288" s="61"/>
      <c r="AA288" s="61"/>
      <c r="AB288" s="61"/>
      <c r="AC288" s="76"/>
      <c r="AD288" s="271"/>
      <c r="AE288" s="61"/>
      <c r="AF288" s="61"/>
      <c r="AG288" s="61"/>
      <c r="AH288" s="61"/>
      <c r="AI288" s="77"/>
      <c r="AJ288" s="61"/>
      <c r="AK288" s="61"/>
      <c r="AL288" s="61"/>
      <c r="AM288" s="61"/>
      <c r="AN288" s="61"/>
      <c r="AO288" s="61"/>
      <c r="AP288" s="61"/>
      <c r="AQ288" s="61"/>
      <c r="AR288" s="62"/>
      <c r="AS288" s="61"/>
      <c r="AT288" s="61"/>
      <c r="AU288" s="61"/>
      <c r="AV288" s="61"/>
      <c r="AW288" s="61"/>
      <c r="AX288" s="62"/>
      <c r="BB288" s="61"/>
    </row>
    <row r="289" spans="7:54" ht="13.5" customHeight="1">
      <c r="G289" s="61"/>
      <c r="H289" s="75"/>
      <c r="I289" s="61"/>
      <c r="J289" s="61"/>
      <c r="K289" s="61"/>
      <c r="L289" s="63"/>
      <c r="M289" s="75"/>
      <c r="N289" s="61"/>
      <c r="O289" s="63"/>
      <c r="P289" s="61"/>
      <c r="Q289" s="61"/>
      <c r="R289" s="61"/>
      <c r="S289" s="61"/>
      <c r="T289" s="61"/>
      <c r="U289" s="61"/>
      <c r="V289" s="61"/>
      <c r="W289" s="61"/>
      <c r="X289" s="61"/>
      <c r="Y289" s="61"/>
      <c r="Z289" s="61"/>
      <c r="AA289" s="61"/>
      <c r="AB289" s="61"/>
      <c r="AC289" s="76"/>
      <c r="AD289" s="271"/>
      <c r="AE289" s="61"/>
      <c r="AF289" s="61"/>
      <c r="AG289" s="61"/>
      <c r="AH289" s="61"/>
      <c r="AI289" s="77"/>
      <c r="AJ289" s="61"/>
      <c r="AK289" s="61"/>
      <c r="AL289" s="61"/>
      <c r="AM289" s="61"/>
      <c r="AN289" s="61"/>
      <c r="AO289" s="61"/>
      <c r="AP289" s="61"/>
      <c r="AQ289" s="61"/>
      <c r="AR289" s="62"/>
      <c r="AS289" s="61"/>
      <c r="AT289" s="61"/>
      <c r="AU289" s="61"/>
      <c r="AV289" s="61"/>
      <c r="AW289" s="61"/>
      <c r="AX289" s="62"/>
      <c r="BB289" s="61"/>
    </row>
    <row r="290" spans="7:54" ht="13.5" customHeight="1">
      <c r="G290" s="61"/>
      <c r="H290" s="75"/>
      <c r="I290" s="61"/>
      <c r="J290" s="61"/>
      <c r="K290" s="61"/>
      <c r="L290" s="63"/>
      <c r="M290" s="75"/>
      <c r="N290" s="61"/>
      <c r="O290" s="63"/>
      <c r="P290" s="61"/>
      <c r="Q290" s="61"/>
      <c r="R290" s="61"/>
      <c r="S290" s="61"/>
      <c r="T290" s="61"/>
      <c r="U290" s="61"/>
      <c r="V290" s="61"/>
      <c r="W290" s="61"/>
      <c r="X290" s="61"/>
      <c r="Y290" s="61"/>
      <c r="Z290" s="61"/>
      <c r="AA290" s="61"/>
      <c r="AB290" s="61"/>
      <c r="AC290" s="76"/>
      <c r="AD290" s="271"/>
      <c r="AE290" s="61"/>
      <c r="AF290" s="61"/>
      <c r="AG290" s="61"/>
      <c r="AH290" s="61"/>
      <c r="AI290" s="77"/>
      <c r="AJ290" s="61"/>
      <c r="AK290" s="61"/>
      <c r="AL290" s="61"/>
      <c r="AM290" s="61"/>
      <c r="AN290" s="61"/>
      <c r="AO290" s="61"/>
      <c r="AP290" s="61"/>
      <c r="AQ290" s="61"/>
      <c r="AR290" s="62"/>
      <c r="AS290" s="61"/>
      <c r="AT290" s="61"/>
      <c r="AU290" s="61"/>
      <c r="AV290" s="61"/>
      <c r="AW290" s="61"/>
      <c r="AX290" s="62"/>
      <c r="BB290" s="61"/>
    </row>
    <row r="291" spans="7:54" ht="13.5" customHeight="1">
      <c r="G291" s="61"/>
      <c r="H291" s="75"/>
      <c r="I291" s="61"/>
      <c r="J291" s="61"/>
      <c r="K291" s="61"/>
      <c r="L291" s="63"/>
      <c r="M291" s="75"/>
      <c r="N291" s="61"/>
      <c r="O291" s="63"/>
      <c r="P291" s="61"/>
      <c r="Q291" s="61"/>
      <c r="R291" s="61"/>
      <c r="S291" s="61"/>
      <c r="T291" s="61"/>
      <c r="U291" s="61"/>
      <c r="V291" s="61"/>
      <c r="W291" s="61"/>
      <c r="X291" s="61"/>
      <c r="Y291" s="61"/>
      <c r="Z291" s="61"/>
      <c r="AA291" s="61"/>
      <c r="AB291" s="61"/>
      <c r="AC291" s="76"/>
      <c r="AD291" s="271"/>
      <c r="AE291" s="61"/>
      <c r="AF291" s="61"/>
      <c r="AG291" s="61"/>
      <c r="AH291" s="61"/>
      <c r="AI291" s="77"/>
      <c r="AJ291" s="61"/>
      <c r="AK291" s="61"/>
      <c r="AL291" s="61"/>
      <c r="AM291" s="61"/>
      <c r="AN291" s="61"/>
      <c r="AO291" s="61"/>
      <c r="AP291" s="61"/>
      <c r="AQ291" s="61"/>
      <c r="AR291" s="62"/>
      <c r="AS291" s="61"/>
      <c r="AT291" s="61"/>
      <c r="AU291" s="61"/>
      <c r="AV291" s="61"/>
      <c r="AW291" s="61"/>
      <c r="AX291" s="62"/>
      <c r="BB291" s="61"/>
    </row>
    <row r="292" spans="7:54" ht="13.5" customHeight="1">
      <c r="G292" s="61"/>
      <c r="H292" s="75"/>
      <c r="I292" s="61"/>
      <c r="J292" s="61"/>
      <c r="K292" s="61"/>
      <c r="L292" s="63"/>
      <c r="M292" s="75"/>
      <c r="N292" s="61"/>
      <c r="O292" s="63"/>
      <c r="P292" s="61"/>
      <c r="Q292" s="61"/>
      <c r="R292" s="61"/>
      <c r="S292" s="61"/>
      <c r="T292" s="61"/>
      <c r="U292" s="61"/>
      <c r="V292" s="61"/>
      <c r="W292" s="61"/>
      <c r="X292" s="61"/>
      <c r="Y292" s="61"/>
      <c r="Z292" s="61"/>
      <c r="AA292" s="61"/>
      <c r="AB292" s="61"/>
      <c r="AC292" s="76"/>
      <c r="AD292" s="271"/>
      <c r="AE292" s="61"/>
      <c r="AF292" s="61"/>
      <c r="AG292" s="61"/>
      <c r="AH292" s="61"/>
      <c r="AI292" s="77"/>
      <c r="AJ292" s="61"/>
      <c r="AK292" s="61"/>
      <c r="AL292" s="61"/>
      <c r="AM292" s="61"/>
      <c r="AN292" s="61"/>
      <c r="AO292" s="61"/>
      <c r="AP292" s="61"/>
      <c r="AQ292" s="61"/>
      <c r="AR292" s="62"/>
      <c r="AS292" s="61"/>
      <c r="AT292" s="61"/>
      <c r="AU292" s="61"/>
      <c r="AV292" s="61"/>
      <c r="AW292" s="61"/>
      <c r="AX292" s="62"/>
      <c r="BB292" s="61"/>
    </row>
    <row r="293" spans="7:54" ht="13.5" customHeight="1">
      <c r="G293" s="61"/>
      <c r="H293" s="75"/>
      <c r="I293" s="61"/>
      <c r="J293" s="61"/>
      <c r="K293" s="61"/>
      <c r="L293" s="63"/>
      <c r="M293" s="75"/>
      <c r="N293" s="61"/>
      <c r="O293" s="63"/>
      <c r="P293" s="61"/>
      <c r="Q293" s="61"/>
      <c r="R293" s="61"/>
      <c r="S293" s="61"/>
      <c r="T293" s="61"/>
      <c r="U293" s="61"/>
      <c r="V293" s="61"/>
      <c r="W293" s="61"/>
      <c r="X293" s="61"/>
      <c r="Y293" s="61"/>
      <c r="Z293" s="61"/>
      <c r="AA293" s="61"/>
      <c r="AB293" s="61"/>
      <c r="AC293" s="76"/>
      <c r="AD293" s="271"/>
      <c r="AE293" s="61"/>
      <c r="AF293" s="61"/>
      <c r="AG293" s="61"/>
      <c r="AH293" s="61"/>
      <c r="AI293" s="77"/>
      <c r="AJ293" s="61"/>
      <c r="AK293" s="61"/>
      <c r="AL293" s="61"/>
      <c r="AM293" s="61"/>
      <c r="AN293" s="61"/>
      <c r="AO293" s="61"/>
      <c r="AP293" s="61"/>
      <c r="AQ293" s="61"/>
      <c r="AR293" s="62"/>
      <c r="AS293" s="61"/>
      <c r="AT293" s="61"/>
      <c r="AU293" s="61"/>
      <c r="AV293" s="61"/>
      <c r="AW293" s="61"/>
      <c r="AX293" s="62"/>
      <c r="BB293" s="61"/>
    </row>
    <row r="294" spans="7:54" ht="13.5" customHeight="1">
      <c r="G294" s="61"/>
      <c r="H294" s="75"/>
      <c r="I294" s="61"/>
      <c r="J294" s="61"/>
      <c r="K294" s="61"/>
      <c r="L294" s="63"/>
      <c r="M294" s="75"/>
      <c r="N294" s="61"/>
      <c r="O294" s="63"/>
      <c r="P294" s="61"/>
      <c r="Q294" s="61"/>
      <c r="R294" s="61"/>
      <c r="S294" s="61"/>
      <c r="T294" s="61"/>
      <c r="U294" s="61"/>
      <c r="V294" s="61"/>
      <c r="W294" s="61"/>
      <c r="X294" s="61"/>
      <c r="Y294" s="61"/>
      <c r="Z294" s="61"/>
      <c r="AA294" s="61"/>
      <c r="AB294" s="61"/>
      <c r="AC294" s="76"/>
      <c r="AD294" s="271"/>
      <c r="AE294" s="61"/>
      <c r="AF294" s="61"/>
      <c r="AG294" s="61"/>
      <c r="AH294" s="61"/>
      <c r="AI294" s="77"/>
      <c r="AJ294" s="61"/>
      <c r="AK294" s="61"/>
      <c r="AL294" s="61"/>
      <c r="AM294" s="61"/>
      <c r="AN294" s="61"/>
      <c r="AO294" s="61"/>
      <c r="AP294" s="61"/>
      <c r="AQ294" s="61"/>
      <c r="AR294" s="62"/>
      <c r="AS294" s="61"/>
      <c r="AT294" s="61"/>
      <c r="AU294" s="61"/>
      <c r="AV294" s="61"/>
      <c r="AW294" s="61"/>
      <c r="AX294" s="62"/>
      <c r="BB294" s="61"/>
    </row>
    <row r="295" spans="7:54" ht="13.5" customHeight="1">
      <c r="G295" s="61"/>
      <c r="H295" s="75"/>
      <c r="I295" s="61"/>
      <c r="J295" s="61"/>
      <c r="K295" s="61"/>
      <c r="L295" s="63"/>
      <c r="M295" s="75"/>
      <c r="N295" s="61"/>
      <c r="O295" s="63"/>
      <c r="P295" s="61"/>
      <c r="Q295" s="61"/>
      <c r="R295" s="61"/>
      <c r="S295" s="61"/>
      <c r="T295" s="61"/>
      <c r="U295" s="61"/>
      <c r="V295" s="61"/>
      <c r="W295" s="61"/>
      <c r="X295" s="61"/>
      <c r="Y295" s="61"/>
      <c r="Z295" s="61"/>
      <c r="AA295" s="61"/>
      <c r="AB295" s="61"/>
      <c r="AC295" s="76"/>
      <c r="AD295" s="271"/>
      <c r="AE295" s="61"/>
      <c r="AF295" s="61"/>
      <c r="AG295" s="61"/>
      <c r="AH295" s="61"/>
      <c r="AI295" s="77"/>
      <c r="AJ295" s="61"/>
      <c r="AK295" s="61"/>
      <c r="AL295" s="61"/>
      <c r="AM295" s="61"/>
      <c r="AN295" s="61"/>
      <c r="AO295" s="61"/>
      <c r="AP295" s="61"/>
      <c r="AQ295" s="61"/>
      <c r="AR295" s="62"/>
      <c r="AS295" s="61"/>
      <c r="AT295" s="61"/>
      <c r="AU295" s="61"/>
      <c r="AV295" s="61"/>
      <c r="AW295" s="61"/>
      <c r="AX295" s="62"/>
      <c r="BB295" s="61"/>
    </row>
    <row r="296" spans="7:54" ht="13.5" customHeight="1">
      <c r="G296" s="61"/>
      <c r="H296" s="75"/>
      <c r="I296" s="61"/>
      <c r="J296" s="61"/>
      <c r="K296" s="61"/>
      <c r="L296" s="63"/>
      <c r="M296" s="75"/>
      <c r="N296" s="61"/>
      <c r="O296" s="63"/>
      <c r="P296" s="61"/>
      <c r="Q296" s="61"/>
      <c r="R296" s="61"/>
      <c r="S296" s="61"/>
      <c r="T296" s="61"/>
      <c r="U296" s="61"/>
      <c r="V296" s="61"/>
      <c r="W296" s="61"/>
      <c r="X296" s="61"/>
      <c r="Y296" s="61"/>
      <c r="Z296" s="61"/>
      <c r="AA296" s="61"/>
      <c r="AB296" s="61"/>
      <c r="AC296" s="76"/>
      <c r="AD296" s="271"/>
      <c r="AE296" s="61"/>
      <c r="AF296" s="61"/>
      <c r="AG296" s="61"/>
      <c r="AH296" s="61"/>
      <c r="AI296" s="77"/>
      <c r="AJ296" s="61"/>
      <c r="AK296" s="61"/>
      <c r="AL296" s="61"/>
      <c r="AM296" s="61"/>
      <c r="AN296" s="61"/>
      <c r="AO296" s="61"/>
      <c r="AP296" s="61"/>
      <c r="AQ296" s="61"/>
      <c r="AR296" s="62"/>
      <c r="AS296" s="61"/>
      <c r="AT296" s="61"/>
      <c r="AU296" s="61"/>
      <c r="AV296" s="61"/>
      <c r="AW296" s="61"/>
      <c r="AX296" s="62"/>
      <c r="BB296" s="61"/>
    </row>
    <row r="297" spans="7:54" ht="13.5" customHeight="1">
      <c r="G297" s="61"/>
      <c r="H297" s="75"/>
      <c r="I297" s="61"/>
      <c r="J297" s="61"/>
      <c r="K297" s="61"/>
      <c r="L297" s="63"/>
      <c r="M297" s="75"/>
      <c r="N297" s="61"/>
      <c r="O297" s="63"/>
      <c r="P297" s="61"/>
      <c r="Q297" s="61"/>
      <c r="R297" s="61"/>
      <c r="S297" s="61"/>
      <c r="T297" s="61"/>
      <c r="U297" s="61"/>
      <c r="V297" s="61"/>
      <c r="W297" s="61"/>
      <c r="X297" s="61"/>
      <c r="Y297" s="61"/>
      <c r="Z297" s="61"/>
      <c r="AA297" s="61"/>
      <c r="AB297" s="61"/>
      <c r="AC297" s="76"/>
      <c r="AD297" s="271"/>
      <c r="AE297" s="61"/>
      <c r="AF297" s="61"/>
      <c r="AG297" s="61"/>
      <c r="AH297" s="61"/>
      <c r="AI297" s="77"/>
      <c r="AJ297" s="61"/>
      <c r="AK297" s="61"/>
      <c r="AL297" s="61"/>
      <c r="AM297" s="61"/>
      <c r="AN297" s="61"/>
      <c r="AO297" s="61"/>
      <c r="AP297" s="61"/>
      <c r="AQ297" s="61"/>
      <c r="AR297" s="62"/>
      <c r="AS297" s="61"/>
      <c r="AT297" s="61"/>
      <c r="AU297" s="61"/>
      <c r="AV297" s="61"/>
      <c r="AW297" s="61"/>
      <c r="AX297" s="62"/>
      <c r="BB297" s="61"/>
    </row>
    <row r="298" spans="7:54" ht="13.5" customHeight="1">
      <c r="G298" s="61"/>
      <c r="H298" s="75"/>
      <c r="I298" s="61"/>
      <c r="J298" s="61"/>
      <c r="K298" s="61"/>
      <c r="L298" s="63"/>
      <c r="M298" s="75"/>
      <c r="N298" s="61"/>
      <c r="O298" s="63"/>
      <c r="P298" s="61"/>
      <c r="Q298" s="61"/>
      <c r="R298" s="61"/>
      <c r="S298" s="61"/>
      <c r="T298" s="61"/>
      <c r="U298" s="61"/>
      <c r="V298" s="61"/>
      <c r="W298" s="61"/>
      <c r="X298" s="61"/>
      <c r="Y298" s="61"/>
      <c r="Z298" s="61"/>
      <c r="AA298" s="61"/>
      <c r="AB298" s="61"/>
      <c r="AC298" s="76"/>
      <c r="AD298" s="271"/>
      <c r="AE298" s="61"/>
      <c r="AF298" s="61"/>
      <c r="AG298" s="61"/>
      <c r="AH298" s="61"/>
      <c r="AI298" s="77"/>
      <c r="AJ298" s="61"/>
      <c r="AK298" s="61"/>
      <c r="AL298" s="61"/>
      <c r="AM298" s="61"/>
      <c r="AN298" s="61"/>
      <c r="AO298" s="61"/>
      <c r="AP298" s="61"/>
      <c r="AQ298" s="61"/>
      <c r="AR298" s="62"/>
      <c r="AS298" s="61"/>
      <c r="AT298" s="61"/>
      <c r="AU298" s="61"/>
      <c r="AV298" s="61"/>
      <c r="AW298" s="61"/>
      <c r="AX298" s="62"/>
      <c r="BB298" s="61"/>
    </row>
    <row r="299" spans="7:54" ht="13.5" customHeight="1">
      <c r="G299" s="61"/>
      <c r="H299" s="75"/>
      <c r="I299" s="61"/>
      <c r="J299" s="61"/>
      <c r="K299" s="61"/>
      <c r="L299" s="63"/>
      <c r="M299" s="75"/>
      <c r="N299" s="61"/>
      <c r="O299" s="63"/>
      <c r="P299" s="61"/>
      <c r="Q299" s="61"/>
      <c r="R299" s="61"/>
      <c r="S299" s="61"/>
      <c r="T299" s="61"/>
      <c r="U299" s="61"/>
      <c r="V299" s="61"/>
      <c r="W299" s="61"/>
      <c r="X299" s="61"/>
      <c r="Y299" s="61"/>
      <c r="Z299" s="61"/>
      <c r="AA299" s="61"/>
      <c r="AB299" s="61"/>
      <c r="AC299" s="76"/>
      <c r="AD299" s="271"/>
      <c r="AE299" s="61"/>
      <c r="AF299" s="61"/>
      <c r="AG299" s="61"/>
      <c r="AH299" s="61"/>
      <c r="AI299" s="77"/>
      <c r="AJ299" s="61"/>
      <c r="AK299" s="61"/>
      <c r="AL299" s="61"/>
      <c r="AM299" s="61"/>
      <c r="AN299" s="61"/>
      <c r="AO299" s="61"/>
      <c r="AP299" s="61"/>
      <c r="AQ299" s="61"/>
      <c r="AR299" s="62"/>
      <c r="AS299" s="61"/>
      <c r="AT299" s="61"/>
      <c r="AU299" s="61"/>
      <c r="AV299" s="61"/>
      <c r="AW299" s="61"/>
      <c r="AX299" s="62"/>
      <c r="BB299" s="61"/>
    </row>
    <row r="300" spans="7:54" ht="13.5" customHeight="1">
      <c r="G300" s="61"/>
      <c r="H300" s="75"/>
      <c r="I300" s="61"/>
      <c r="J300" s="61"/>
      <c r="K300" s="61"/>
      <c r="L300" s="63"/>
      <c r="M300" s="75"/>
      <c r="N300" s="61"/>
      <c r="O300" s="63"/>
      <c r="P300" s="61"/>
      <c r="Q300" s="61"/>
      <c r="R300" s="61"/>
      <c r="S300" s="61"/>
      <c r="T300" s="61"/>
      <c r="U300" s="61"/>
      <c r="V300" s="61"/>
      <c r="W300" s="61"/>
      <c r="X300" s="61"/>
      <c r="Y300" s="61"/>
      <c r="Z300" s="61"/>
      <c r="AA300" s="61"/>
      <c r="AB300" s="61"/>
      <c r="AC300" s="76"/>
      <c r="AD300" s="271"/>
      <c r="AE300" s="61"/>
      <c r="AF300" s="61"/>
      <c r="AG300" s="61"/>
      <c r="AH300" s="61"/>
      <c r="AI300" s="77"/>
      <c r="AJ300" s="61"/>
      <c r="AK300" s="61"/>
      <c r="AL300" s="61"/>
      <c r="AM300" s="61"/>
      <c r="AN300" s="61"/>
      <c r="AO300" s="61"/>
      <c r="AP300" s="61"/>
      <c r="AQ300" s="61"/>
      <c r="AR300" s="62"/>
      <c r="AS300" s="61"/>
      <c r="AT300" s="61"/>
      <c r="AU300" s="61"/>
      <c r="AV300" s="61"/>
      <c r="AW300" s="61"/>
      <c r="AX300" s="62"/>
      <c r="BB300" s="61"/>
    </row>
    <row r="301" spans="7:54" ht="13.5" customHeight="1">
      <c r="G301" s="61"/>
      <c r="H301" s="75"/>
      <c r="I301" s="61"/>
      <c r="J301" s="61"/>
      <c r="K301" s="61"/>
      <c r="L301" s="63"/>
      <c r="M301" s="75"/>
      <c r="N301" s="61"/>
      <c r="O301" s="63"/>
      <c r="P301" s="61"/>
      <c r="Q301" s="61"/>
      <c r="R301" s="61"/>
      <c r="S301" s="61"/>
      <c r="T301" s="61"/>
      <c r="U301" s="61"/>
      <c r="V301" s="61"/>
      <c r="W301" s="61"/>
      <c r="X301" s="61"/>
      <c r="Y301" s="61"/>
      <c r="Z301" s="61"/>
      <c r="AA301" s="61"/>
      <c r="AB301" s="61"/>
      <c r="AC301" s="76"/>
      <c r="AD301" s="271"/>
      <c r="AE301" s="61"/>
      <c r="AF301" s="61"/>
      <c r="AG301" s="61"/>
      <c r="AH301" s="61"/>
      <c r="AI301" s="77"/>
      <c r="AJ301" s="61"/>
      <c r="AK301" s="61"/>
      <c r="AL301" s="61"/>
      <c r="AM301" s="61"/>
      <c r="AN301" s="61"/>
      <c r="AO301" s="61"/>
      <c r="AP301" s="61"/>
      <c r="AQ301" s="61"/>
      <c r="AR301" s="62"/>
      <c r="AS301" s="61"/>
      <c r="AT301" s="61"/>
      <c r="AU301" s="61"/>
      <c r="AV301" s="61"/>
      <c r="AW301" s="61"/>
      <c r="AX301" s="62"/>
      <c r="BB301" s="61"/>
    </row>
    <row r="302" spans="7:54" ht="13.5" customHeight="1">
      <c r="G302" s="61"/>
      <c r="H302" s="75"/>
      <c r="I302" s="61"/>
      <c r="J302" s="61"/>
      <c r="K302" s="61"/>
      <c r="L302" s="63"/>
      <c r="M302" s="75"/>
      <c r="N302" s="61"/>
      <c r="O302" s="63"/>
      <c r="P302" s="61"/>
      <c r="Q302" s="61"/>
      <c r="R302" s="61"/>
      <c r="S302" s="61"/>
      <c r="T302" s="61"/>
      <c r="U302" s="61"/>
      <c r="V302" s="61"/>
      <c r="W302" s="61"/>
      <c r="X302" s="61"/>
      <c r="Y302" s="61"/>
      <c r="Z302" s="61"/>
      <c r="AA302" s="61"/>
      <c r="AB302" s="61"/>
      <c r="AC302" s="76"/>
      <c r="AD302" s="271"/>
      <c r="AE302" s="61"/>
      <c r="AF302" s="61"/>
      <c r="AG302" s="61"/>
      <c r="AH302" s="61"/>
      <c r="AI302" s="77"/>
      <c r="AJ302" s="61"/>
      <c r="AK302" s="61"/>
      <c r="AL302" s="61"/>
      <c r="AM302" s="61"/>
      <c r="AN302" s="61"/>
      <c r="AO302" s="61"/>
      <c r="AP302" s="61"/>
      <c r="AQ302" s="61"/>
      <c r="AR302" s="62"/>
      <c r="AS302" s="61"/>
      <c r="AT302" s="61"/>
      <c r="AU302" s="61"/>
      <c r="AV302" s="61"/>
      <c r="AW302" s="61"/>
      <c r="AX302" s="62"/>
      <c r="BB302" s="61"/>
    </row>
    <row r="303" spans="7:54" ht="13.5" customHeight="1">
      <c r="G303" s="61"/>
      <c r="H303" s="75"/>
      <c r="I303" s="61"/>
      <c r="J303" s="61"/>
      <c r="K303" s="61"/>
      <c r="L303" s="63"/>
      <c r="M303" s="75"/>
      <c r="N303" s="61"/>
      <c r="O303" s="63"/>
      <c r="P303" s="61"/>
      <c r="Q303" s="61"/>
      <c r="R303" s="61"/>
      <c r="S303" s="61"/>
      <c r="T303" s="61"/>
      <c r="U303" s="61"/>
      <c r="V303" s="61"/>
      <c r="W303" s="61"/>
      <c r="X303" s="61"/>
      <c r="Y303" s="61"/>
      <c r="Z303" s="61"/>
      <c r="AA303" s="61"/>
      <c r="AB303" s="61"/>
      <c r="AC303" s="76"/>
      <c r="AD303" s="271"/>
      <c r="AE303" s="61"/>
      <c r="AF303" s="61"/>
      <c r="AG303" s="61"/>
      <c r="AH303" s="61"/>
      <c r="AI303" s="77"/>
      <c r="AJ303" s="61"/>
      <c r="AK303" s="61"/>
      <c r="AL303" s="61"/>
      <c r="AM303" s="61"/>
      <c r="AN303" s="61"/>
      <c r="AO303" s="61"/>
      <c r="AP303" s="61"/>
      <c r="AQ303" s="61"/>
      <c r="AR303" s="62"/>
      <c r="AS303" s="61"/>
      <c r="AT303" s="61"/>
      <c r="AU303" s="61"/>
      <c r="AV303" s="61"/>
      <c r="AW303" s="61"/>
      <c r="AX303" s="62"/>
      <c r="BB303" s="61"/>
    </row>
    <row r="304" spans="7:54" ht="13.5" customHeight="1">
      <c r="G304" s="61"/>
      <c r="H304" s="75"/>
      <c r="I304" s="61"/>
      <c r="J304" s="61"/>
      <c r="K304" s="61"/>
      <c r="L304" s="63"/>
      <c r="M304" s="75"/>
      <c r="N304" s="61"/>
      <c r="O304" s="63"/>
      <c r="P304" s="61"/>
      <c r="Q304" s="61"/>
      <c r="R304" s="61"/>
      <c r="S304" s="61"/>
      <c r="T304" s="61"/>
      <c r="U304" s="61"/>
      <c r="V304" s="61"/>
      <c r="W304" s="61"/>
      <c r="X304" s="61"/>
      <c r="Y304" s="61"/>
      <c r="Z304" s="61"/>
      <c r="AA304" s="61"/>
      <c r="AB304" s="61"/>
      <c r="AC304" s="76"/>
      <c r="AD304" s="271"/>
      <c r="AE304" s="61"/>
      <c r="AF304" s="61"/>
      <c r="AG304" s="61"/>
      <c r="AH304" s="61"/>
      <c r="AI304" s="77"/>
      <c r="AJ304" s="61"/>
      <c r="AK304" s="61"/>
      <c r="AL304" s="61"/>
      <c r="AM304" s="61"/>
      <c r="AN304" s="61"/>
      <c r="AO304" s="61"/>
      <c r="AP304" s="61"/>
      <c r="AQ304" s="61"/>
      <c r="AR304" s="62"/>
      <c r="AS304" s="61"/>
      <c r="AT304" s="61"/>
      <c r="AU304" s="61"/>
      <c r="AV304" s="61"/>
      <c r="AW304" s="61"/>
      <c r="AX304" s="62"/>
      <c r="BB304" s="61"/>
    </row>
    <row r="305" spans="7:54" ht="13.5" customHeight="1">
      <c r="G305" s="61"/>
      <c r="H305" s="75"/>
      <c r="I305" s="61"/>
      <c r="J305" s="61"/>
      <c r="K305" s="61"/>
      <c r="L305" s="63"/>
      <c r="M305" s="75"/>
      <c r="N305" s="61"/>
      <c r="O305" s="63"/>
      <c r="P305" s="61"/>
      <c r="Q305" s="61"/>
      <c r="R305" s="61"/>
      <c r="S305" s="61"/>
      <c r="T305" s="61"/>
      <c r="U305" s="61"/>
      <c r="V305" s="61"/>
      <c r="W305" s="61"/>
      <c r="X305" s="61"/>
      <c r="Y305" s="61"/>
      <c r="Z305" s="61"/>
      <c r="AA305" s="61"/>
      <c r="AB305" s="61"/>
      <c r="AC305" s="76"/>
      <c r="AD305" s="271"/>
      <c r="AE305" s="61"/>
      <c r="AF305" s="61"/>
      <c r="AG305" s="61"/>
      <c r="AH305" s="61"/>
      <c r="AI305" s="77"/>
      <c r="AJ305" s="61"/>
      <c r="AK305" s="61"/>
      <c r="AL305" s="61"/>
      <c r="AM305" s="61"/>
      <c r="AN305" s="61"/>
      <c r="AO305" s="61"/>
      <c r="AP305" s="61"/>
      <c r="AQ305" s="61"/>
      <c r="AR305" s="62"/>
      <c r="AS305" s="61"/>
      <c r="AT305" s="61"/>
      <c r="AU305" s="61"/>
      <c r="AV305" s="61"/>
      <c r="AW305" s="61"/>
      <c r="AX305" s="62"/>
      <c r="BB305" s="61"/>
    </row>
    <row r="306" spans="7:54" ht="13.5" customHeight="1">
      <c r="G306" s="61"/>
      <c r="H306" s="75"/>
      <c r="I306" s="61"/>
      <c r="J306" s="61"/>
      <c r="K306" s="61"/>
      <c r="L306" s="63"/>
      <c r="M306" s="75"/>
      <c r="N306" s="61"/>
      <c r="O306" s="63"/>
      <c r="P306" s="61"/>
      <c r="Q306" s="61"/>
      <c r="R306" s="61"/>
      <c r="S306" s="61"/>
      <c r="T306" s="61"/>
      <c r="U306" s="61"/>
      <c r="V306" s="61"/>
      <c r="W306" s="61"/>
      <c r="X306" s="61"/>
      <c r="Y306" s="61"/>
      <c r="Z306" s="61"/>
      <c r="AA306" s="61"/>
      <c r="AB306" s="61"/>
      <c r="AC306" s="76"/>
      <c r="AD306" s="271"/>
      <c r="AE306" s="61"/>
      <c r="AF306" s="61"/>
      <c r="AG306" s="61"/>
      <c r="AH306" s="61"/>
      <c r="AI306" s="77"/>
      <c r="AJ306" s="61"/>
      <c r="AK306" s="61"/>
      <c r="AL306" s="61"/>
      <c r="AM306" s="61"/>
      <c r="AN306" s="61"/>
      <c r="AO306" s="61"/>
      <c r="AP306" s="61"/>
      <c r="AQ306" s="61"/>
      <c r="AR306" s="62"/>
      <c r="AS306" s="61"/>
      <c r="AT306" s="61"/>
      <c r="AU306" s="61"/>
      <c r="AV306" s="61"/>
      <c r="AW306" s="61"/>
      <c r="AX306" s="62"/>
      <c r="BB306" s="61"/>
    </row>
    <row r="307" spans="7:54" ht="13.5" customHeight="1">
      <c r="G307" s="61"/>
      <c r="H307" s="75"/>
      <c r="I307" s="61"/>
      <c r="J307" s="61"/>
      <c r="K307" s="61"/>
      <c r="L307" s="63"/>
      <c r="M307" s="75"/>
      <c r="N307" s="61"/>
      <c r="O307" s="63"/>
      <c r="P307" s="61"/>
      <c r="Q307" s="61"/>
      <c r="R307" s="61"/>
      <c r="S307" s="61"/>
      <c r="T307" s="61"/>
      <c r="U307" s="61"/>
      <c r="V307" s="61"/>
      <c r="W307" s="61"/>
      <c r="X307" s="61"/>
      <c r="Y307" s="61"/>
      <c r="Z307" s="61"/>
      <c r="AA307" s="61"/>
      <c r="AB307" s="61"/>
      <c r="AC307" s="76"/>
      <c r="AD307" s="271"/>
      <c r="AE307" s="61"/>
      <c r="AF307" s="61"/>
      <c r="AG307" s="61"/>
      <c r="AH307" s="61"/>
      <c r="AI307" s="77"/>
      <c r="AJ307" s="61"/>
      <c r="AK307" s="61"/>
      <c r="AL307" s="61"/>
      <c r="AM307" s="61"/>
      <c r="AN307" s="61"/>
      <c r="AO307" s="61"/>
      <c r="AP307" s="61"/>
      <c r="AQ307" s="61"/>
      <c r="AR307" s="62"/>
      <c r="AS307" s="61"/>
      <c r="AT307" s="61"/>
      <c r="AU307" s="61"/>
      <c r="AV307" s="61"/>
      <c r="AW307" s="61"/>
      <c r="AX307" s="62"/>
      <c r="BB307" s="61"/>
    </row>
    <row r="308" spans="7:54" ht="13.5" customHeight="1">
      <c r="G308" s="61"/>
      <c r="H308" s="75"/>
      <c r="I308" s="61"/>
      <c r="J308" s="61"/>
      <c r="K308" s="61"/>
      <c r="L308" s="63"/>
      <c r="M308" s="75"/>
      <c r="N308" s="61"/>
      <c r="O308" s="63"/>
      <c r="P308" s="61"/>
      <c r="Q308" s="61"/>
      <c r="R308" s="61"/>
      <c r="S308" s="61"/>
      <c r="T308" s="61"/>
      <c r="U308" s="61"/>
      <c r="V308" s="61"/>
      <c r="W308" s="61"/>
      <c r="X308" s="61"/>
      <c r="Y308" s="61"/>
      <c r="Z308" s="61"/>
      <c r="AA308" s="61"/>
      <c r="AB308" s="61"/>
      <c r="AC308" s="76"/>
      <c r="AD308" s="271"/>
      <c r="AE308" s="61"/>
      <c r="AF308" s="61"/>
      <c r="AG308" s="61"/>
      <c r="AH308" s="61"/>
      <c r="AI308" s="77"/>
      <c r="AJ308" s="61"/>
      <c r="AK308" s="61"/>
      <c r="AL308" s="61"/>
      <c r="AM308" s="61"/>
      <c r="AN308" s="61"/>
      <c r="AO308" s="61"/>
      <c r="AP308" s="61"/>
      <c r="AQ308" s="61"/>
      <c r="AR308" s="62"/>
      <c r="AS308" s="61"/>
      <c r="AT308" s="61"/>
      <c r="AU308" s="61"/>
      <c r="AV308" s="61"/>
      <c r="AW308" s="61"/>
      <c r="AX308" s="62"/>
      <c r="BB308" s="61"/>
    </row>
    <row r="309" spans="7:54" ht="13.5" customHeight="1">
      <c r="G309" s="61"/>
      <c r="H309" s="75"/>
      <c r="I309" s="61"/>
      <c r="J309" s="61"/>
      <c r="K309" s="61"/>
      <c r="L309" s="63"/>
      <c r="M309" s="75"/>
      <c r="N309" s="61"/>
      <c r="O309" s="63"/>
      <c r="P309" s="61"/>
      <c r="Q309" s="61"/>
      <c r="R309" s="61"/>
      <c r="S309" s="61"/>
      <c r="T309" s="61"/>
      <c r="U309" s="61"/>
      <c r="V309" s="61"/>
      <c r="W309" s="61"/>
      <c r="X309" s="61"/>
      <c r="Y309" s="61"/>
      <c r="Z309" s="61"/>
      <c r="AA309" s="61"/>
      <c r="AB309" s="61"/>
      <c r="AC309" s="76"/>
      <c r="AD309" s="271"/>
      <c r="AE309" s="61"/>
      <c r="AF309" s="61"/>
      <c r="AG309" s="61"/>
      <c r="AH309" s="61"/>
      <c r="AI309" s="77"/>
      <c r="AJ309" s="61"/>
      <c r="AK309" s="61"/>
      <c r="AL309" s="61"/>
      <c r="AM309" s="61"/>
      <c r="AN309" s="61"/>
      <c r="AO309" s="61"/>
      <c r="AP309" s="61"/>
      <c r="AQ309" s="61"/>
      <c r="AR309" s="62"/>
      <c r="AS309" s="61"/>
      <c r="AT309" s="61"/>
      <c r="AU309" s="61"/>
      <c r="AV309" s="61"/>
      <c r="AW309" s="61"/>
      <c r="AX309" s="62"/>
      <c r="BB309" s="61"/>
    </row>
    <row r="310" spans="7:54" ht="13.5" customHeight="1">
      <c r="G310" s="61"/>
      <c r="H310" s="75"/>
      <c r="I310" s="61"/>
      <c r="J310" s="61"/>
      <c r="K310" s="61"/>
      <c r="L310" s="63"/>
      <c r="M310" s="75"/>
      <c r="N310" s="61"/>
      <c r="O310" s="63"/>
      <c r="P310" s="61"/>
      <c r="Q310" s="61"/>
      <c r="R310" s="61"/>
      <c r="S310" s="61"/>
      <c r="T310" s="61"/>
      <c r="U310" s="61"/>
      <c r="V310" s="61"/>
      <c r="W310" s="61"/>
      <c r="X310" s="61"/>
      <c r="Y310" s="61"/>
      <c r="Z310" s="61"/>
      <c r="AA310" s="61"/>
      <c r="AB310" s="61"/>
      <c r="AC310" s="76"/>
      <c r="AD310" s="271"/>
      <c r="AE310" s="61"/>
      <c r="AF310" s="61"/>
      <c r="AG310" s="61"/>
      <c r="AH310" s="61"/>
      <c r="AI310" s="77"/>
      <c r="AJ310" s="61"/>
      <c r="AK310" s="61"/>
      <c r="AL310" s="61"/>
      <c r="AM310" s="61"/>
      <c r="AN310" s="61"/>
      <c r="AO310" s="61"/>
      <c r="AP310" s="61"/>
      <c r="AQ310" s="61"/>
      <c r="AR310" s="62"/>
      <c r="AS310" s="61"/>
      <c r="AT310" s="61"/>
      <c r="AU310" s="61"/>
      <c r="AV310" s="61"/>
      <c r="AW310" s="61"/>
      <c r="AX310" s="62"/>
      <c r="BB310" s="61"/>
    </row>
    <row r="311" spans="7:54" ht="13.5" customHeight="1">
      <c r="G311" s="61"/>
      <c r="H311" s="75"/>
      <c r="I311" s="61"/>
      <c r="J311" s="61"/>
      <c r="K311" s="61"/>
      <c r="L311" s="63"/>
      <c r="M311" s="75"/>
      <c r="N311" s="61"/>
      <c r="O311" s="63"/>
      <c r="P311" s="61"/>
      <c r="Q311" s="61"/>
      <c r="R311" s="61"/>
      <c r="S311" s="61"/>
      <c r="T311" s="61"/>
      <c r="U311" s="61"/>
      <c r="V311" s="61"/>
      <c r="W311" s="61"/>
      <c r="X311" s="61"/>
      <c r="Y311" s="61"/>
      <c r="Z311" s="61"/>
      <c r="AA311" s="61"/>
      <c r="AB311" s="61"/>
      <c r="AC311" s="76"/>
      <c r="AD311" s="271"/>
      <c r="AE311" s="61"/>
      <c r="AF311" s="61"/>
      <c r="AG311" s="61"/>
      <c r="AH311" s="61"/>
      <c r="AI311" s="77"/>
      <c r="AJ311" s="61"/>
      <c r="AK311" s="61"/>
      <c r="AL311" s="61"/>
      <c r="AM311" s="61"/>
      <c r="AN311" s="61"/>
      <c r="AO311" s="61"/>
      <c r="AP311" s="61"/>
      <c r="AQ311" s="61"/>
      <c r="AR311" s="62"/>
      <c r="AS311" s="61"/>
      <c r="AT311" s="61"/>
      <c r="AU311" s="61"/>
      <c r="AV311" s="61"/>
      <c r="AW311" s="61"/>
      <c r="AX311" s="62"/>
      <c r="BB311" s="61"/>
    </row>
    <row r="312" spans="7:54" ht="13.5" customHeight="1">
      <c r="G312" s="61"/>
      <c r="H312" s="75"/>
      <c r="I312" s="61"/>
      <c r="J312" s="61"/>
      <c r="K312" s="61"/>
      <c r="L312" s="63"/>
      <c r="M312" s="75"/>
      <c r="N312" s="61"/>
      <c r="O312" s="63"/>
      <c r="P312" s="61"/>
      <c r="Q312" s="61"/>
      <c r="R312" s="61"/>
      <c r="S312" s="61"/>
      <c r="T312" s="61"/>
      <c r="U312" s="61"/>
      <c r="V312" s="61"/>
      <c r="W312" s="61"/>
      <c r="X312" s="61"/>
      <c r="Y312" s="61"/>
      <c r="Z312" s="61"/>
      <c r="AA312" s="61"/>
      <c r="AB312" s="61"/>
      <c r="AC312" s="76"/>
      <c r="AD312" s="271"/>
      <c r="AE312" s="61"/>
      <c r="AF312" s="61"/>
      <c r="AG312" s="61"/>
      <c r="AH312" s="61"/>
      <c r="AI312" s="77"/>
      <c r="AJ312" s="61"/>
      <c r="AK312" s="61"/>
      <c r="AL312" s="61"/>
      <c r="AM312" s="61"/>
      <c r="AN312" s="61"/>
      <c r="AO312" s="61"/>
      <c r="AP312" s="61"/>
      <c r="AQ312" s="61"/>
      <c r="AR312" s="62"/>
      <c r="AS312" s="61"/>
      <c r="AT312" s="61"/>
      <c r="AU312" s="61"/>
      <c r="AV312" s="61"/>
      <c r="AW312" s="61"/>
      <c r="AX312" s="62"/>
      <c r="BB312" s="61"/>
    </row>
    <row r="313" spans="7:54" ht="13.5" customHeight="1">
      <c r="G313" s="61"/>
      <c r="H313" s="75"/>
      <c r="I313" s="61"/>
      <c r="J313" s="61"/>
      <c r="K313" s="61"/>
      <c r="L313" s="63"/>
      <c r="M313" s="75"/>
      <c r="N313" s="61"/>
      <c r="O313" s="63"/>
      <c r="P313" s="61"/>
      <c r="Q313" s="61"/>
      <c r="R313" s="61"/>
      <c r="S313" s="61"/>
      <c r="T313" s="61"/>
      <c r="U313" s="61"/>
      <c r="V313" s="61"/>
      <c r="W313" s="61"/>
      <c r="X313" s="61"/>
      <c r="Y313" s="61"/>
      <c r="Z313" s="61"/>
      <c r="AA313" s="61"/>
      <c r="AB313" s="61"/>
      <c r="AC313" s="76"/>
      <c r="AD313" s="271"/>
      <c r="AE313" s="61"/>
      <c r="AF313" s="61"/>
      <c r="AG313" s="61"/>
      <c r="AH313" s="61"/>
      <c r="AI313" s="77"/>
      <c r="AJ313" s="61"/>
      <c r="AK313" s="61"/>
      <c r="AL313" s="61"/>
      <c r="AM313" s="61"/>
      <c r="AN313" s="61"/>
      <c r="AO313" s="61"/>
      <c r="AP313" s="61"/>
      <c r="AQ313" s="61"/>
      <c r="AR313" s="62"/>
      <c r="AS313" s="61"/>
      <c r="AT313" s="61"/>
      <c r="AU313" s="61"/>
      <c r="AV313" s="61"/>
      <c r="AW313" s="61"/>
      <c r="AX313" s="62"/>
      <c r="BB313" s="61"/>
    </row>
    <row r="314" spans="7:54" ht="13.5" customHeight="1">
      <c r="G314" s="61"/>
      <c r="H314" s="75"/>
      <c r="I314" s="61"/>
      <c r="J314" s="61"/>
      <c r="K314" s="61"/>
      <c r="L314" s="63"/>
      <c r="M314" s="75"/>
      <c r="N314" s="61"/>
      <c r="O314" s="63"/>
      <c r="P314" s="61"/>
      <c r="Q314" s="61"/>
      <c r="R314" s="61"/>
      <c r="S314" s="61"/>
      <c r="T314" s="61"/>
      <c r="U314" s="61"/>
      <c r="V314" s="61"/>
      <c r="W314" s="61"/>
      <c r="X314" s="61"/>
      <c r="Y314" s="61"/>
      <c r="Z314" s="61"/>
      <c r="AA314" s="61"/>
      <c r="AB314" s="61"/>
      <c r="AC314" s="76"/>
      <c r="AD314" s="271"/>
      <c r="AE314" s="61"/>
      <c r="AF314" s="61"/>
      <c r="AG314" s="61"/>
      <c r="AH314" s="61"/>
      <c r="AI314" s="77"/>
      <c r="AJ314" s="61"/>
      <c r="AK314" s="61"/>
      <c r="AL314" s="61"/>
      <c r="AM314" s="61"/>
      <c r="AN314" s="61"/>
      <c r="AO314" s="61"/>
      <c r="AP314" s="61"/>
      <c r="AQ314" s="61"/>
      <c r="AR314" s="62"/>
      <c r="AS314" s="61"/>
      <c r="AT314" s="61"/>
      <c r="AU314" s="61"/>
      <c r="AV314" s="61"/>
      <c r="AW314" s="61"/>
      <c r="AX314" s="62"/>
      <c r="BB314" s="61"/>
    </row>
    <row r="315" spans="7:54" ht="13.5" customHeight="1">
      <c r="G315" s="61"/>
      <c r="H315" s="75"/>
      <c r="I315" s="61"/>
      <c r="J315" s="61"/>
      <c r="K315" s="61"/>
      <c r="L315" s="63"/>
      <c r="M315" s="75"/>
      <c r="N315" s="61"/>
      <c r="O315" s="63"/>
      <c r="P315" s="61"/>
      <c r="Q315" s="61"/>
      <c r="R315" s="61"/>
      <c r="S315" s="61"/>
      <c r="T315" s="61"/>
      <c r="U315" s="61"/>
      <c r="V315" s="61"/>
      <c r="W315" s="61"/>
      <c r="X315" s="61"/>
      <c r="Y315" s="61"/>
      <c r="Z315" s="61"/>
      <c r="AA315" s="61"/>
      <c r="AB315" s="61"/>
      <c r="AC315" s="76"/>
      <c r="AD315" s="271"/>
      <c r="AE315" s="61"/>
      <c r="AF315" s="61"/>
      <c r="AG315" s="61"/>
      <c r="AH315" s="61"/>
      <c r="AI315" s="77"/>
      <c r="AJ315" s="61"/>
      <c r="AK315" s="61"/>
      <c r="AL315" s="61"/>
      <c r="AM315" s="61"/>
      <c r="AN315" s="61"/>
      <c r="AO315" s="61"/>
      <c r="AP315" s="61"/>
      <c r="AQ315" s="61"/>
      <c r="AR315" s="62"/>
      <c r="AS315" s="61"/>
      <c r="AT315" s="61"/>
      <c r="AU315" s="61"/>
      <c r="AV315" s="61"/>
      <c r="AW315" s="61"/>
      <c r="AX315" s="62"/>
      <c r="BB315" s="61"/>
    </row>
    <row r="316" spans="7:54" ht="13.5" customHeight="1">
      <c r="G316" s="61"/>
      <c r="H316" s="75"/>
      <c r="I316" s="61"/>
      <c r="J316" s="61"/>
      <c r="K316" s="61"/>
      <c r="L316" s="63"/>
      <c r="M316" s="75"/>
      <c r="N316" s="61"/>
      <c r="O316" s="63"/>
      <c r="P316" s="61"/>
      <c r="Q316" s="61"/>
      <c r="R316" s="61"/>
      <c r="S316" s="61"/>
      <c r="T316" s="61"/>
      <c r="U316" s="61"/>
      <c r="V316" s="61"/>
      <c r="W316" s="61"/>
      <c r="X316" s="61"/>
      <c r="Y316" s="61"/>
      <c r="Z316" s="61"/>
      <c r="AA316" s="61"/>
      <c r="AB316" s="61"/>
      <c r="AC316" s="76"/>
      <c r="AD316" s="271"/>
      <c r="AE316" s="61"/>
      <c r="AF316" s="61"/>
      <c r="AG316" s="61"/>
      <c r="AH316" s="61"/>
      <c r="AI316" s="77"/>
      <c r="AJ316" s="61"/>
      <c r="AK316" s="61"/>
      <c r="AL316" s="61"/>
      <c r="AM316" s="61"/>
      <c r="AN316" s="61"/>
      <c r="AO316" s="61"/>
      <c r="AP316" s="61"/>
      <c r="AQ316" s="61"/>
      <c r="AR316" s="62"/>
      <c r="AS316" s="61"/>
      <c r="AT316" s="61"/>
      <c r="AU316" s="61"/>
      <c r="AV316" s="61"/>
      <c r="AW316" s="61"/>
      <c r="AX316" s="62"/>
      <c r="BB316" s="61"/>
    </row>
    <row r="317" spans="7:54" ht="13.5" customHeight="1">
      <c r="G317" s="61"/>
      <c r="H317" s="75"/>
      <c r="I317" s="61"/>
      <c r="J317" s="61"/>
      <c r="K317" s="61"/>
      <c r="L317" s="63"/>
      <c r="M317" s="75"/>
      <c r="N317" s="61"/>
      <c r="O317" s="63"/>
      <c r="P317" s="61"/>
      <c r="Q317" s="61"/>
      <c r="R317" s="61"/>
      <c r="S317" s="61"/>
      <c r="T317" s="61"/>
      <c r="U317" s="61"/>
      <c r="V317" s="61"/>
      <c r="W317" s="61"/>
      <c r="X317" s="61"/>
      <c r="Y317" s="61"/>
      <c r="Z317" s="61"/>
      <c r="AA317" s="61"/>
      <c r="AB317" s="61"/>
      <c r="AC317" s="76"/>
      <c r="AD317" s="271"/>
      <c r="AE317" s="61"/>
      <c r="AF317" s="61"/>
      <c r="AG317" s="61"/>
      <c r="AH317" s="61"/>
      <c r="AI317" s="77"/>
      <c r="AJ317" s="61"/>
      <c r="AK317" s="61"/>
      <c r="AL317" s="61"/>
      <c r="AM317" s="61"/>
      <c r="AN317" s="61"/>
      <c r="AO317" s="61"/>
      <c r="AP317" s="61"/>
      <c r="AQ317" s="61"/>
      <c r="AR317" s="62"/>
      <c r="AS317" s="61"/>
      <c r="AT317" s="61"/>
      <c r="AU317" s="61"/>
      <c r="AV317" s="61"/>
      <c r="AW317" s="61"/>
      <c r="AX317" s="62"/>
      <c r="BB317" s="61"/>
    </row>
    <row r="318" spans="7:54" ht="13.5" customHeight="1">
      <c r="G318" s="61"/>
      <c r="H318" s="75"/>
      <c r="I318" s="61"/>
      <c r="J318" s="61"/>
      <c r="K318" s="61"/>
      <c r="L318" s="63"/>
      <c r="M318" s="75"/>
      <c r="N318" s="61"/>
      <c r="O318" s="63"/>
      <c r="P318" s="61"/>
      <c r="Q318" s="61"/>
      <c r="R318" s="61"/>
      <c r="S318" s="61"/>
      <c r="T318" s="61"/>
      <c r="U318" s="61"/>
      <c r="V318" s="61"/>
      <c r="W318" s="61"/>
      <c r="X318" s="61"/>
      <c r="Y318" s="61"/>
      <c r="Z318" s="61"/>
      <c r="AA318" s="61"/>
      <c r="AB318" s="61"/>
      <c r="AC318" s="76"/>
      <c r="AD318" s="271"/>
      <c r="AE318" s="61"/>
      <c r="AF318" s="61"/>
      <c r="AG318" s="61"/>
      <c r="AH318" s="61"/>
      <c r="AI318" s="77"/>
      <c r="AJ318" s="61"/>
      <c r="AK318" s="61"/>
      <c r="AL318" s="61"/>
      <c r="AM318" s="61"/>
      <c r="AN318" s="61"/>
      <c r="AO318" s="61"/>
      <c r="AP318" s="61"/>
      <c r="AQ318" s="61"/>
      <c r="AR318" s="62"/>
      <c r="AS318" s="61"/>
      <c r="AT318" s="61"/>
      <c r="AU318" s="61"/>
      <c r="AV318" s="61"/>
      <c r="AW318" s="61"/>
      <c r="AX318" s="62"/>
      <c r="BB318" s="61"/>
    </row>
    <row r="319" spans="7:54" ht="13.5" customHeight="1">
      <c r="G319" s="61"/>
      <c r="H319" s="75"/>
      <c r="I319" s="61"/>
      <c r="J319" s="61"/>
      <c r="K319" s="61"/>
      <c r="L319" s="63"/>
      <c r="M319" s="75"/>
      <c r="N319" s="61"/>
      <c r="O319" s="63"/>
      <c r="P319" s="61"/>
      <c r="Q319" s="61"/>
      <c r="R319" s="61"/>
      <c r="S319" s="61"/>
      <c r="T319" s="61"/>
      <c r="U319" s="61"/>
      <c r="V319" s="61"/>
      <c r="W319" s="61"/>
      <c r="X319" s="61"/>
      <c r="Y319" s="61"/>
      <c r="Z319" s="61"/>
      <c r="AA319" s="61"/>
      <c r="AB319" s="61"/>
      <c r="AC319" s="76"/>
      <c r="AD319" s="271"/>
      <c r="AE319" s="61"/>
      <c r="AF319" s="61"/>
      <c r="AG319" s="61"/>
      <c r="AH319" s="61"/>
      <c r="AI319" s="77"/>
      <c r="AJ319" s="61"/>
      <c r="AK319" s="61"/>
      <c r="AL319" s="61"/>
      <c r="AM319" s="61"/>
      <c r="AN319" s="61"/>
      <c r="AO319" s="61"/>
      <c r="AP319" s="61"/>
      <c r="AQ319" s="61"/>
      <c r="AR319" s="62"/>
      <c r="AS319" s="61"/>
      <c r="AT319" s="61"/>
      <c r="AU319" s="61"/>
      <c r="AV319" s="61"/>
      <c r="AW319" s="61"/>
      <c r="AX319" s="62"/>
      <c r="BB319" s="61"/>
    </row>
    <row r="320" spans="7:54" ht="13.5" customHeight="1">
      <c r="G320" s="61"/>
      <c r="H320" s="75"/>
      <c r="I320" s="61"/>
      <c r="J320" s="61"/>
      <c r="K320" s="61"/>
      <c r="L320" s="63"/>
      <c r="M320" s="75"/>
      <c r="N320" s="61"/>
      <c r="O320" s="63"/>
      <c r="P320" s="61"/>
      <c r="Q320" s="61"/>
      <c r="R320" s="61"/>
      <c r="S320" s="61"/>
      <c r="T320" s="61"/>
      <c r="U320" s="61"/>
      <c r="V320" s="61"/>
      <c r="W320" s="61"/>
      <c r="X320" s="61"/>
      <c r="Y320" s="61"/>
      <c r="Z320" s="61"/>
      <c r="AA320" s="61"/>
      <c r="AB320" s="61"/>
      <c r="AC320" s="76"/>
      <c r="AD320" s="271"/>
      <c r="AE320" s="61"/>
      <c r="AF320" s="61"/>
      <c r="AG320" s="61"/>
      <c r="AH320" s="61"/>
      <c r="AI320" s="77"/>
      <c r="AJ320" s="61"/>
      <c r="AK320" s="61"/>
      <c r="AL320" s="61"/>
      <c r="AM320" s="61"/>
      <c r="AN320" s="61"/>
      <c r="AO320" s="61"/>
      <c r="AP320" s="61"/>
      <c r="AQ320" s="61"/>
      <c r="AR320" s="62"/>
      <c r="AS320" s="61"/>
      <c r="AT320" s="61"/>
      <c r="AU320" s="61"/>
      <c r="AV320" s="61"/>
      <c r="AW320" s="61"/>
      <c r="AX320" s="62"/>
      <c r="BB320" s="61"/>
    </row>
    <row r="321" spans="7:54" ht="13.5" customHeight="1">
      <c r="G321" s="61"/>
      <c r="H321" s="75"/>
      <c r="I321" s="61"/>
      <c r="J321" s="61"/>
      <c r="K321" s="61"/>
      <c r="L321" s="63"/>
      <c r="M321" s="75"/>
      <c r="N321" s="61"/>
      <c r="O321" s="63"/>
      <c r="P321" s="61"/>
      <c r="Q321" s="61"/>
      <c r="R321" s="61"/>
      <c r="S321" s="61"/>
      <c r="T321" s="61"/>
      <c r="U321" s="61"/>
      <c r="V321" s="61"/>
      <c r="W321" s="61"/>
      <c r="X321" s="61"/>
      <c r="Y321" s="61"/>
      <c r="Z321" s="61"/>
      <c r="AA321" s="61"/>
      <c r="AB321" s="61"/>
      <c r="AC321" s="76"/>
      <c r="AD321" s="271"/>
      <c r="AE321" s="61"/>
      <c r="AF321" s="61"/>
      <c r="AG321" s="61"/>
      <c r="AH321" s="61"/>
      <c r="AI321" s="77"/>
      <c r="AJ321" s="61"/>
      <c r="AK321" s="61"/>
      <c r="AL321" s="61"/>
      <c r="AM321" s="61"/>
      <c r="AN321" s="61"/>
      <c r="AO321" s="61"/>
      <c r="AP321" s="61"/>
      <c r="AQ321" s="61"/>
      <c r="AR321" s="62"/>
      <c r="AS321" s="61"/>
      <c r="AT321" s="61"/>
      <c r="AU321" s="61"/>
      <c r="AV321" s="61"/>
      <c r="AW321" s="61"/>
      <c r="AX321" s="62"/>
      <c r="BB321" s="61"/>
    </row>
    <row r="322" spans="7:54" ht="13.5" customHeight="1">
      <c r="G322" s="61"/>
      <c r="H322" s="75"/>
      <c r="I322" s="61"/>
      <c r="J322" s="61"/>
      <c r="K322" s="61"/>
      <c r="L322" s="63"/>
      <c r="M322" s="75"/>
      <c r="N322" s="61"/>
      <c r="O322" s="63"/>
      <c r="P322" s="61"/>
      <c r="Q322" s="61"/>
      <c r="R322" s="61"/>
      <c r="S322" s="61"/>
      <c r="T322" s="61"/>
      <c r="U322" s="61"/>
      <c r="V322" s="61"/>
      <c r="W322" s="61"/>
      <c r="X322" s="61"/>
      <c r="Y322" s="61"/>
      <c r="Z322" s="61"/>
      <c r="AA322" s="61"/>
      <c r="AB322" s="61"/>
      <c r="AC322" s="76"/>
      <c r="AD322" s="271"/>
      <c r="AE322" s="61"/>
      <c r="AF322" s="61"/>
      <c r="AG322" s="61"/>
      <c r="AH322" s="61"/>
      <c r="AI322" s="77"/>
      <c r="AJ322" s="61"/>
      <c r="AK322" s="61"/>
      <c r="AL322" s="61"/>
      <c r="AM322" s="61"/>
      <c r="AN322" s="61"/>
      <c r="AO322" s="61"/>
      <c r="AP322" s="61"/>
      <c r="AQ322" s="61"/>
      <c r="AR322" s="62"/>
      <c r="AS322" s="61"/>
      <c r="AT322" s="61"/>
      <c r="AU322" s="61"/>
      <c r="AV322" s="61"/>
      <c r="AW322" s="61"/>
      <c r="AX322" s="62"/>
      <c r="BB322" s="61"/>
    </row>
    <row r="323" spans="7:54" ht="13.5" customHeight="1">
      <c r="G323" s="61"/>
      <c r="H323" s="75"/>
      <c r="I323" s="61"/>
      <c r="J323" s="61"/>
      <c r="K323" s="61"/>
      <c r="L323" s="63"/>
      <c r="M323" s="75"/>
      <c r="N323" s="61"/>
      <c r="O323" s="63"/>
      <c r="P323" s="61"/>
      <c r="Q323" s="61"/>
      <c r="R323" s="61"/>
      <c r="S323" s="61"/>
      <c r="T323" s="61"/>
      <c r="U323" s="61"/>
      <c r="V323" s="61"/>
      <c r="W323" s="61"/>
      <c r="X323" s="61"/>
      <c r="Y323" s="61"/>
      <c r="Z323" s="61"/>
      <c r="AA323" s="61"/>
      <c r="AB323" s="61"/>
      <c r="AC323" s="76"/>
      <c r="AD323" s="271"/>
      <c r="AE323" s="61"/>
      <c r="AF323" s="61"/>
      <c r="AG323" s="61"/>
      <c r="AH323" s="61"/>
      <c r="AI323" s="77"/>
      <c r="AJ323" s="61"/>
      <c r="AK323" s="61"/>
      <c r="AL323" s="61"/>
      <c r="AM323" s="61"/>
      <c r="AN323" s="61"/>
      <c r="AO323" s="61"/>
      <c r="AP323" s="61"/>
      <c r="AQ323" s="61"/>
      <c r="AR323" s="62"/>
      <c r="AS323" s="61"/>
      <c r="AT323" s="61"/>
      <c r="AU323" s="61"/>
      <c r="AV323" s="61"/>
      <c r="AW323" s="61"/>
      <c r="AX323" s="62"/>
      <c r="BB323" s="61"/>
    </row>
    <row r="324" spans="7:54" ht="13.5" customHeight="1">
      <c r="G324" s="61"/>
      <c r="H324" s="75"/>
      <c r="I324" s="61"/>
      <c r="J324" s="61"/>
      <c r="K324" s="61"/>
      <c r="L324" s="63"/>
      <c r="M324" s="75"/>
      <c r="N324" s="61"/>
      <c r="O324" s="63"/>
      <c r="P324" s="61"/>
      <c r="Q324" s="61"/>
      <c r="R324" s="61"/>
      <c r="S324" s="61"/>
      <c r="T324" s="61"/>
      <c r="U324" s="61"/>
      <c r="V324" s="61"/>
      <c r="W324" s="61"/>
      <c r="X324" s="61"/>
      <c r="Y324" s="61"/>
      <c r="Z324" s="61"/>
      <c r="AA324" s="61"/>
      <c r="AB324" s="61"/>
      <c r="AC324" s="76"/>
      <c r="AD324" s="271"/>
      <c r="AE324" s="61"/>
      <c r="AF324" s="61"/>
      <c r="AG324" s="61"/>
      <c r="AH324" s="61"/>
      <c r="AI324" s="77"/>
      <c r="AJ324" s="61"/>
      <c r="AK324" s="61"/>
      <c r="AL324" s="61"/>
      <c r="AM324" s="61"/>
      <c r="AN324" s="61"/>
      <c r="AO324" s="61"/>
      <c r="AP324" s="61"/>
      <c r="AQ324" s="61"/>
      <c r="AR324" s="62"/>
      <c r="AS324" s="61"/>
      <c r="AT324" s="61"/>
      <c r="AU324" s="61"/>
      <c r="AV324" s="61"/>
      <c r="AW324" s="61"/>
      <c r="AX324" s="62"/>
      <c r="BB324" s="61"/>
    </row>
    <row r="325" spans="7:54" ht="13.5" customHeight="1">
      <c r="G325" s="61"/>
      <c r="H325" s="75"/>
      <c r="I325" s="61"/>
      <c r="J325" s="61"/>
      <c r="K325" s="61"/>
      <c r="L325" s="63"/>
      <c r="M325" s="75"/>
      <c r="N325" s="61"/>
      <c r="O325" s="63"/>
      <c r="P325" s="61"/>
      <c r="Q325" s="61"/>
      <c r="R325" s="61"/>
      <c r="S325" s="61"/>
      <c r="T325" s="61"/>
      <c r="U325" s="61"/>
      <c r="V325" s="61"/>
      <c r="W325" s="61"/>
      <c r="X325" s="61"/>
      <c r="Y325" s="61"/>
      <c r="Z325" s="61"/>
      <c r="AA325" s="61"/>
      <c r="AB325" s="61"/>
      <c r="AC325" s="76"/>
      <c r="AD325" s="271"/>
      <c r="AE325" s="61"/>
      <c r="AF325" s="61"/>
      <c r="AG325" s="61"/>
      <c r="AH325" s="61"/>
      <c r="AI325" s="77"/>
      <c r="AJ325" s="61"/>
      <c r="AK325" s="61"/>
      <c r="AL325" s="61"/>
      <c r="AM325" s="61"/>
      <c r="AN325" s="61"/>
      <c r="AO325" s="61"/>
      <c r="AP325" s="61"/>
      <c r="AQ325" s="61"/>
      <c r="AR325" s="62"/>
      <c r="AS325" s="61"/>
      <c r="AT325" s="61"/>
      <c r="AU325" s="61"/>
      <c r="AV325" s="61"/>
      <c r="AW325" s="61"/>
      <c r="AX325" s="62"/>
      <c r="BB325" s="61"/>
    </row>
    <row r="326" spans="7:54" ht="13.5" customHeight="1">
      <c r="G326" s="61"/>
      <c r="H326" s="75"/>
      <c r="I326" s="61"/>
      <c r="J326" s="61"/>
      <c r="K326" s="61"/>
      <c r="L326" s="63"/>
      <c r="M326" s="75"/>
      <c r="N326" s="61"/>
      <c r="O326" s="63"/>
      <c r="P326" s="61"/>
      <c r="Q326" s="61"/>
      <c r="R326" s="61"/>
      <c r="S326" s="61"/>
      <c r="T326" s="61"/>
      <c r="U326" s="61"/>
      <c r="V326" s="61"/>
      <c r="W326" s="61"/>
      <c r="X326" s="61"/>
      <c r="Y326" s="61"/>
      <c r="Z326" s="61"/>
      <c r="AA326" s="61"/>
      <c r="AB326" s="61"/>
      <c r="AC326" s="76"/>
      <c r="AD326" s="271"/>
      <c r="AE326" s="61"/>
      <c r="AF326" s="61"/>
      <c r="AG326" s="61"/>
      <c r="AH326" s="61"/>
      <c r="AI326" s="77"/>
      <c r="AJ326" s="61"/>
      <c r="AK326" s="61"/>
      <c r="AL326" s="61"/>
      <c r="AM326" s="61"/>
      <c r="AN326" s="61"/>
      <c r="AO326" s="61"/>
      <c r="AP326" s="61"/>
      <c r="AQ326" s="61"/>
      <c r="AR326" s="62"/>
      <c r="AS326" s="61"/>
      <c r="AT326" s="61"/>
      <c r="AU326" s="61"/>
      <c r="AV326" s="61"/>
      <c r="AW326" s="61"/>
      <c r="AX326" s="62"/>
      <c r="BB326" s="61"/>
    </row>
    <row r="327" spans="7:54" ht="13.5" customHeight="1">
      <c r="G327" s="61"/>
      <c r="H327" s="75"/>
      <c r="I327" s="61"/>
      <c r="J327" s="61"/>
      <c r="K327" s="61"/>
      <c r="L327" s="63"/>
      <c r="M327" s="75"/>
      <c r="N327" s="61"/>
      <c r="O327" s="63"/>
      <c r="P327" s="61"/>
      <c r="Q327" s="61"/>
      <c r="R327" s="61"/>
      <c r="S327" s="61"/>
      <c r="T327" s="61"/>
      <c r="U327" s="61"/>
      <c r="V327" s="61"/>
      <c r="W327" s="61"/>
      <c r="X327" s="61"/>
      <c r="Y327" s="61"/>
      <c r="Z327" s="61"/>
      <c r="AA327" s="61"/>
      <c r="AB327" s="61"/>
      <c r="AC327" s="76"/>
      <c r="AD327" s="271"/>
      <c r="AE327" s="61"/>
      <c r="AF327" s="61"/>
      <c r="AG327" s="61"/>
      <c r="AH327" s="61"/>
      <c r="AI327" s="77"/>
      <c r="AJ327" s="61"/>
      <c r="AK327" s="61"/>
      <c r="AL327" s="61"/>
      <c r="AM327" s="61"/>
      <c r="AN327" s="61"/>
      <c r="AO327" s="61"/>
      <c r="AP327" s="61"/>
      <c r="AQ327" s="61"/>
      <c r="AR327" s="62"/>
      <c r="AS327" s="61"/>
      <c r="AT327" s="61"/>
      <c r="AU327" s="61"/>
      <c r="AV327" s="61"/>
      <c r="AW327" s="61"/>
      <c r="AX327" s="62"/>
      <c r="BB327" s="61"/>
    </row>
    <row r="328" spans="7:54" ht="13.5" customHeight="1">
      <c r="G328" s="61"/>
      <c r="H328" s="75"/>
      <c r="I328" s="61"/>
      <c r="J328" s="61"/>
      <c r="K328" s="61"/>
      <c r="L328" s="63"/>
      <c r="M328" s="75"/>
      <c r="N328" s="61"/>
      <c r="O328" s="63"/>
      <c r="P328" s="61"/>
      <c r="Q328" s="61"/>
      <c r="R328" s="61"/>
      <c r="S328" s="61"/>
      <c r="T328" s="61"/>
      <c r="U328" s="61"/>
      <c r="V328" s="61"/>
      <c r="W328" s="61"/>
      <c r="X328" s="61"/>
      <c r="Y328" s="61"/>
      <c r="Z328" s="61"/>
      <c r="AA328" s="61"/>
      <c r="AB328" s="61"/>
      <c r="AC328" s="76"/>
      <c r="AD328" s="271"/>
      <c r="AE328" s="61"/>
      <c r="AF328" s="61"/>
      <c r="AG328" s="61"/>
      <c r="AH328" s="61"/>
      <c r="AI328" s="77"/>
      <c r="AJ328" s="61"/>
      <c r="AK328" s="61"/>
      <c r="AL328" s="61"/>
      <c r="AM328" s="61"/>
      <c r="AN328" s="61"/>
      <c r="AO328" s="61"/>
      <c r="AP328" s="61"/>
      <c r="AQ328" s="61"/>
      <c r="AR328" s="62"/>
      <c r="AS328" s="61"/>
      <c r="AT328" s="61"/>
      <c r="AU328" s="61"/>
      <c r="AV328" s="61"/>
      <c r="AW328" s="61"/>
      <c r="AX328" s="62"/>
      <c r="BB328" s="61"/>
    </row>
    <row r="329" spans="7:54" ht="13.5" customHeight="1">
      <c r="G329" s="61"/>
      <c r="H329" s="75"/>
      <c r="I329" s="61"/>
      <c r="J329" s="61"/>
      <c r="K329" s="61"/>
      <c r="L329" s="63"/>
      <c r="M329" s="75"/>
      <c r="N329" s="61"/>
      <c r="O329" s="63"/>
      <c r="P329" s="61"/>
      <c r="Q329" s="61"/>
      <c r="R329" s="61"/>
      <c r="S329" s="61"/>
      <c r="T329" s="61"/>
      <c r="U329" s="61"/>
      <c r="V329" s="61"/>
      <c r="W329" s="61"/>
      <c r="X329" s="61"/>
      <c r="Y329" s="61"/>
      <c r="Z329" s="61"/>
      <c r="AA329" s="61"/>
      <c r="AB329" s="61"/>
      <c r="AC329" s="76"/>
      <c r="AD329" s="271"/>
      <c r="AE329" s="61"/>
      <c r="AF329" s="61"/>
      <c r="AG329" s="61"/>
      <c r="AH329" s="61"/>
      <c r="AI329" s="77"/>
      <c r="AJ329" s="61"/>
      <c r="AK329" s="61"/>
      <c r="AL329" s="61"/>
      <c r="AM329" s="61"/>
      <c r="AN329" s="61"/>
      <c r="AO329" s="61"/>
      <c r="AP329" s="61"/>
      <c r="AQ329" s="61"/>
      <c r="AR329" s="62"/>
      <c r="AS329" s="61"/>
      <c r="AT329" s="61"/>
      <c r="AU329" s="61"/>
      <c r="AV329" s="61"/>
      <c r="AW329" s="61"/>
      <c r="AX329" s="62"/>
      <c r="BB329" s="61"/>
    </row>
    <row r="330" spans="7:54" ht="13.5" customHeight="1">
      <c r="G330" s="61"/>
      <c r="H330" s="75"/>
      <c r="I330" s="61"/>
      <c r="J330" s="61"/>
      <c r="K330" s="61"/>
      <c r="L330" s="63"/>
      <c r="M330" s="75"/>
      <c r="N330" s="61"/>
      <c r="O330" s="63"/>
      <c r="P330" s="61"/>
      <c r="Q330" s="61"/>
      <c r="R330" s="61"/>
      <c r="S330" s="61"/>
      <c r="T330" s="61"/>
      <c r="U330" s="61"/>
      <c r="V330" s="61"/>
      <c r="W330" s="61"/>
      <c r="X330" s="61"/>
      <c r="Y330" s="61"/>
      <c r="Z330" s="61"/>
      <c r="AA330" s="61"/>
      <c r="AB330" s="61"/>
      <c r="AC330" s="76"/>
      <c r="AD330" s="271"/>
      <c r="AE330" s="61"/>
      <c r="AF330" s="61"/>
      <c r="AG330" s="61"/>
      <c r="AH330" s="61"/>
      <c r="AI330" s="77"/>
      <c r="AJ330" s="61"/>
      <c r="AK330" s="61"/>
      <c r="AL330" s="61"/>
      <c r="AM330" s="61"/>
      <c r="AN330" s="61"/>
      <c r="AO330" s="61"/>
      <c r="AP330" s="61"/>
      <c r="AQ330" s="61"/>
      <c r="AR330" s="62"/>
      <c r="AS330" s="61"/>
      <c r="AT330" s="61"/>
      <c r="AU330" s="61"/>
      <c r="AV330" s="61"/>
      <c r="AW330" s="61"/>
      <c r="AX330" s="62"/>
      <c r="BB330" s="61"/>
    </row>
    <row r="331" spans="7:54" ht="13.5" customHeight="1">
      <c r="G331" s="61"/>
      <c r="H331" s="75"/>
      <c r="I331" s="61"/>
      <c r="J331" s="61"/>
      <c r="K331" s="61"/>
      <c r="L331" s="63"/>
      <c r="M331" s="75"/>
      <c r="N331" s="61"/>
      <c r="O331" s="63"/>
      <c r="P331" s="61"/>
      <c r="Q331" s="61"/>
      <c r="R331" s="61"/>
      <c r="S331" s="61"/>
      <c r="T331" s="61"/>
      <c r="U331" s="61"/>
      <c r="V331" s="61"/>
      <c r="W331" s="61"/>
      <c r="X331" s="61"/>
      <c r="Y331" s="61"/>
      <c r="Z331" s="61"/>
      <c r="AA331" s="61"/>
      <c r="AB331" s="61"/>
      <c r="AC331" s="76"/>
      <c r="AD331" s="271"/>
      <c r="AE331" s="61"/>
      <c r="AF331" s="61"/>
      <c r="AG331" s="61"/>
      <c r="AH331" s="61"/>
      <c r="AI331" s="77"/>
      <c r="AJ331" s="61"/>
      <c r="AK331" s="61"/>
      <c r="AL331" s="61"/>
      <c r="AM331" s="61"/>
      <c r="AN331" s="61"/>
      <c r="AO331" s="61"/>
      <c r="AP331" s="61"/>
      <c r="AQ331" s="61"/>
      <c r="AR331" s="62"/>
      <c r="AS331" s="61"/>
      <c r="AT331" s="61"/>
      <c r="AU331" s="61"/>
      <c r="AV331" s="61"/>
      <c r="AW331" s="61"/>
      <c r="AX331" s="62"/>
      <c r="BB331" s="61"/>
    </row>
    <row r="332" spans="7:54" ht="13.5" customHeight="1">
      <c r="G332" s="61"/>
      <c r="H332" s="75"/>
      <c r="I332" s="61"/>
      <c r="J332" s="61"/>
      <c r="K332" s="61"/>
      <c r="L332" s="63"/>
      <c r="M332" s="75"/>
      <c r="N332" s="61"/>
      <c r="O332" s="63"/>
      <c r="P332" s="61"/>
      <c r="Q332" s="61"/>
      <c r="R332" s="61"/>
      <c r="S332" s="61"/>
      <c r="T332" s="61"/>
      <c r="U332" s="61"/>
      <c r="V332" s="61"/>
      <c r="W332" s="61"/>
      <c r="X332" s="61"/>
      <c r="Y332" s="61"/>
      <c r="Z332" s="61"/>
      <c r="AA332" s="61"/>
      <c r="AB332" s="61"/>
      <c r="AC332" s="76"/>
      <c r="AD332" s="271"/>
      <c r="AE332" s="61"/>
      <c r="AF332" s="61"/>
      <c r="AG332" s="61"/>
      <c r="AH332" s="61"/>
      <c r="AI332" s="77"/>
      <c r="AJ332" s="61"/>
      <c r="AK332" s="61"/>
      <c r="AL332" s="61"/>
      <c r="AM332" s="61"/>
      <c r="AN332" s="61"/>
      <c r="AO332" s="61"/>
      <c r="AP332" s="61"/>
      <c r="AQ332" s="61"/>
      <c r="AR332" s="62"/>
      <c r="AS332" s="61"/>
      <c r="AT332" s="61"/>
      <c r="AU332" s="61"/>
      <c r="AV332" s="61"/>
      <c r="AW332" s="61"/>
      <c r="AX332" s="62"/>
      <c r="BB332" s="61"/>
    </row>
    <row r="333" spans="7:54" ht="13.5" customHeight="1">
      <c r="G333" s="61"/>
      <c r="H333" s="75"/>
      <c r="I333" s="61"/>
      <c r="J333" s="61"/>
      <c r="K333" s="61"/>
      <c r="L333" s="63"/>
      <c r="M333" s="75"/>
      <c r="N333" s="61"/>
      <c r="O333" s="63"/>
      <c r="P333" s="61"/>
      <c r="Q333" s="61"/>
      <c r="R333" s="61"/>
      <c r="S333" s="61"/>
      <c r="T333" s="61"/>
      <c r="U333" s="61"/>
      <c r="V333" s="61"/>
      <c r="W333" s="61"/>
      <c r="X333" s="61"/>
      <c r="Y333" s="61"/>
      <c r="Z333" s="61"/>
      <c r="AA333" s="61"/>
      <c r="AB333" s="61"/>
      <c r="AC333" s="76"/>
      <c r="AD333" s="271"/>
      <c r="AE333" s="61"/>
      <c r="AF333" s="61"/>
      <c r="AG333" s="61"/>
      <c r="AH333" s="61"/>
      <c r="AI333" s="77"/>
      <c r="AJ333" s="61"/>
      <c r="AK333" s="61"/>
      <c r="AL333" s="61"/>
      <c r="AM333" s="61"/>
      <c r="AN333" s="61"/>
      <c r="AO333" s="61"/>
      <c r="AP333" s="61"/>
      <c r="AQ333" s="61"/>
      <c r="AR333" s="62"/>
      <c r="AS333" s="61"/>
      <c r="AT333" s="61"/>
      <c r="AU333" s="61"/>
      <c r="AV333" s="61"/>
      <c r="AW333" s="61"/>
      <c r="AX333" s="62"/>
      <c r="BB333" s="61"/>
    </row>
    <row r="334" spans="7:54" ht="13.5" customHeight="1">
      <c r="G334" s="61"/>
      <c r="H334" s="75"/>
      <c r="I334" s="61"/>
      <c r="J334" s="61"/>
      <c r="K334" s="61"/>
      <c r="L334" s="63"/>
      <c r="M334" s="75"/>
      <c r="N334" s="61"/>
      <c r="O334" s="63"/>
      <c r="P334" s="61"/>
      <c r="Q334" s="61"/>
      <c r="R334" s="61"/>
      <c r="S334" s="61"/>
      <c r="T334" s="61"/>
      <c r="U334" s="61"/>
      <c r="V334" s="61"/>
      <c r="W334" s="61"/>
      <c r="X334" s="61"/>
      <c r="Y334" s="61"/>
      <c r="Z334" s="61"/>
      <c r="AA334" s="61"/>
      <c r="AB334" s="61"/>
      <c r="AC334" s="76"/>
      <c r="AD334" s="271"/>
      <c r="AE334" s="61"/>
      <c r="AF334" s="61"/>
      <c r="AG334" s="61"/>
      <c r="AH334" s="61"/>
      <c r="AI334" s="77"/>
      <c r="AJ334" s="61"/>
      <c r="AK334" s="61"/>
      <c r="AL334" s="61"/>
      <c r="AM334" s="61"/>
      <c r="AN334" s="61"/>
      <c r="AO334" s="61"/>
      <c r="AP334" s="61"/>
      <c r="AQ334" s="61"/>
      <c r="AR334" s="62"/>
      <c r="AS334" s="61"/>
      <c r="AT334" s="61"/>
      <c r="AU334" s="61"/>
      <c r="AV334" s="61"/>
      <c r="AW334" s="61"/>
      <c r="AX334" s="62"/>
      <c r="BB334" s="61"/>
    </row>
    <row r="335" spans="7:54" ht="13.5" customHeight="1">
      <c r="G335" s="61"/>
      <c r="H335" s="75"/>
      <c r="I335" s="61"/>
      <c r="J335" s="61"/>
      <c r="K335" s="61"/>
      <c r="L335" s="63"/>
      <c r="M335" s="75"/>
      <c r="N335" s="61"/>
      <c r="O335" s="63"/>
      <c r="P335" s="61"/>
      <c r="Q335" s="61"/>
      <c r="R335" s="61"/>
      <c r="S335" s="61"/>
      <c r="T335" s="61"/>
      <c r="U335" s="61"/>
      <c r="V335" s="61"/>
      <c r="W335" s="61"/>
      <c r="X335" s="61"/>
      <c r="Y335" s="61"/>
      <c r="Z335" s="61"/>
      <c r="AA335" s="61"/>
      <c r="AB335" s="61"/>
      <c r="AC335" s="76"/>
      <c r="AD335" s="271"/>
      <c r="AE335" s="61"/>
      <c r="AF335" s="61"/>
      <c r="AG335" s="61"/>
      <c r="AH335" s="61"/>
      <c r="AI335" s="77"/>
      <c r="AJ335" s="61"/>
      <c r="AK335" s="61"/>
      <c r="AL335" s="61"/>
      <c r="AM335" s="61"/>
      <c r="AN335" s="61"/>
      <c r="AO335" s="61"/>
      <c r="AP335" s="61"/>
      <c r="AQ335" s="61"/>
      <c r="AR335" s="62"/>
      <c r="AS335" s="61"/>
      <c r="AT335" s="61"/>
      <c r="AU335" s="61"/>
      <c r="AV335" s="61"/>
      <c r="AW335" s="61"/>
      <c r="AX335" s="62"/>
      <c r="BB335" s="61"/>
    </row>
    <row r="336" spans="7:54" ht="13.5" customHeight="1">
      <c r="G336" s="61"/>
      <c r="H336" s="75"/>
      <c r="I336" s="61"/>
      <c r="J336" s="61"/>
      <c r="K336" s="61"/>
      <c r="L336" s="63"/>
      <c r="M336" s="75"/>
      <c r="N336" s="61"/>
      <c r="O336" s="63"/>
      <c r="P336" s="61"/>
      <c r="Q336" s="61"/>
      <c r="R336" s="61"/>
      <c r="S336" s="61"/>
      <c r="T336" s="61"/>
      <c r="U336" s="61"/>
      <c r="V336" s="61"/>
      <c r="W336" s="61"/>
      <c r="X336" s="61"/>
      <c r="Y336" s="61"/>
      <c r="Z336" s="61"/>
      <c r="AA336" s="61"/>
      <c r="AB336" s="61"/>
      <c r="AC336" s="76"/>
      <c r="AD336" s="271"/>
      <c r="AE336" s="61"/>
      <c r="AF336" s="61"/>
      <c r="AG336" s="61"/>
      <c r="AH336" s="61"/>
      <c r="AI336" s="77"/>
      <c r="AJ336" s="61"/>
      <c r="AK336" s="61"/>
      <c r="AL336" s="61"/>
      <c r="AM336" s="61"/>
      <c r="AN336" s="61"/>
      <c r="AO336" s="61"/>
      <c r="AP336" s="61"/>
      <c r="AQ336" s="61"/>
      <c r="AR336" s="62"/>
      <c r="AS336" s="61"/>
      <c r="AT336" s="61"/>
      <c r="AU336" s="61"/>
      <c r="AV336" s="61"/>
      <c r="AW336" s="61"/>
      <c r="AX336" s="62"/>
      <c r="BB336" s="61"/>
    </row>
    <row r="337" spans="7:54" ht="13.5" customHeight="1">
      <c r="G337" s="61"/>
      <c r="H337" s="75"/>
      <c r="I337" s="61"/>
      <c r="J337" s="61"/>
      <c r="K337" s="61"/>
      <c r="L337" s="63"/>
      <c r="M337" s="75"/>
      <c r="N337" s="61"/>
      <c r="O337" s="63"/>
      <c r="P337" s="61"/>
      <c r="Q337" s="61"/>
      <c r="R337" s="61"/>
      <c r="S337" s="61"/>
      <c r="T337" s="61"/>
      <c r="U337" s="61"/>
      <c r="V337" s="61"/>
      <c r="W337" s="61"/>
      <c r="X337" s="61"/>
      <c r="Y337" s="61"/>
      <c r="Z337" s="61"/>
      <c r="AA337" s="61"/>
      <c r="AB337" s="61"/>
      <c r="AC337" s="76"/>
      <c r="AD337" s="271"/>
      <c r="AE337" s="61"/>
      <c r="AF337" s="61"/>
      <c r="AG337" s="61"/>
      <c r="AH337" s="61"/>
      <c r="AI337" s="77"/>
      <c r="AJ337" s="61"/>
      <c r="AK337" s="61"/>
      <c r="AL337" s="61"/>
      <c r="AM337" s="61"/>
      <c r="AN337" s="61"/>
      <c r="AO337" s="61"/>
      <c r="AP337" s="61"/>
      <c r="AQ337" s="61"/>
      <c r="AR337" s="62"/>
      <c r="AS337" s="61"/>
      <c r="AT337" s="61"/>
      <c r="AU337" s="61"/>
      <c r="AV337" s="61"/>
      <c r="AW337" s="61"/>
      <c r="AX337" s="62"/>
      <c r="BB337" s="61"/>
    </row>
    <row r="338" spans="7:54" ht="13.5" customHeight="1">
      <c r="G338" s="61"/>
      <c r="H338" s="75"/>
      <c r="I338" s="61"/>
      <c r="J338" s="61"/>
      <c r="K338" s="61"/>
      <c r="L338" s="63"/>
      <c r="M338" s="75"/>
      <c r="N338" s="61"/>
      <c r="O338" s="63"/>
      <c r="P338" s="61"/>
      <c r="Q338" s="61"/>
      <c r="R338" s="61"/>
      <c r="S338" s="61"/>
      <c r="T338" s="61"/>
      <c r="U338" s="61"/>
      <c r="V338" s="61"/>
      <c r="W338" s="61"/>
      <c r="X338" s="61"/>
      <c r="Y338" s="61"/>
      <c r="Z338" s="61"/>
      <c r="AA338" s="61"/>
      <c r="AB338" s="61"/>
      <c r="AC338" s="76"/>
      <c r="AD338" s="271"/>
      <c r="AE338" s="61"/>
      <c r="AF338" s="61"/>
      <c r="AG338" s="61"/>
      <c r="AH338" s="61"/>
      <c r="AI338" s="77"/>
      <c r="AJ338" s="61"/>
      <c r="AK338" s="61"/>
      <c r="AL338" s="61"/>
      <c r="AM338" s="61"/>
      <c r="AN338" s="61"/>
      <c r="AO338" s="61"/>
      <c r="AP338" s="61"/>
      <c r="AQ338" s="61"/>
      <c r="AR338" s="62"/>
      <c r="AS338" s="61"/>
      <c r="AT338" s="61"/>
      <c r="AU338" s="61"/>
      <c r="AV338" s="61"/>
      <c r="AW338" s="61"/>
      <c r="AX338" s="62"/>
      <c r="BB338" s="61"/>
    </row>
    <row r="339" spans="7:54" ht="13.5" customHeight="1">
      <c r="G339" s="61"/>
      <c r="H339" s="75"/>
      <c r="I339" s="61"/>
      <c r="J339" s="61"/>
      <c r="K339" s="61"/>
      <c r="L339" s="63"/>
      <c r="M339" s="75"/>
      <c r="N339" s="61"/>
      <c r="O339" s="63"/>
      <c r="P339" s="61"/>
      <c r="Q339" s="61"/>
      <c r="R339" s="61"/>
      <c r="S339" s="61"/>
      <c r="T339" s="61"/>
      <c r="U339" s="61"/>
      <c r="V339" s="61"/>
      <c r="W339" s="61"/>
      <c r="X339" s="61"/>
      <c r="Y339" s="61"/>
      <c r="Z339" s="61"/>
      <c r="AA339" s="61"/>
      <c r="AB339" s="61"/>
      <c r="AC339" s="76"/>
      <c r="AD339" s="271"/>
      <c r="AE339" s="61"/>
      <c r="AF339" s="61"/>
      <c r="AG339" s="61"/>
      <c r="AH339" s="61"/>
      <c r="AI339" s="77"/>
      <c r="AJ339" s="61"/>
      <c r="AK339" s="61"/>
      <c r="AL339" s="61"/>
      <c r="AM339" s="61"/>
      <c r="AN339" s="61"/>
      <c r="AO339" s="61"/>
      <c r="AP339" s="61"/>
      <c r="AQ339" s="61"/>
      <c r="AR339" s="62"/>
      <c r="AS339" s="61"/>
      <c r="AT339" s="61"/>
      <c r="AU339" s="61"/>
      <c r="AV339" s="61"/>
      <c r="AW339" s="61"/>
      <c r="AX339" s="62"/>
      <c r="BB339" s="61"/>
    </row>
    <row r="340" spans="7:54" ht="13.5" customHeight="1">
      <c r="G340" s="61"/>
      <c r="H340" s="75"/>
      <c r="I340" s="61"/>
      <c r="J340" s="61"/>
      <c r="K340" s="61"/>
      <c r="L340" s="63"/>
      <c r="M340" s="75"/>
      <c r="N340" s="61"/>
      <c r="O340" s="63"/>
      <c r="P340" s="61"/>
      <c r="Q340" s="61"/>
      <c r="R340" s="61"/>
      <c r="S340" s="61"/>
      <c r="T340" s="61"/>
      <c r="U340" s="61"/>
      <c r="V340" s="61"/>
      <c r="W340" s="61"/>
      <c r="X340" s="61"/>
      <c r="Y340" s="61"/>
      <c r="Z340" s="61"/>
      <c r="AA340" s="61"/>
      <c r="AB340" s="61"/>
      <c r="AC340" s="76"/>
      <c r="AD340" s="271"/>
      <c r="AE340" s="61"/>
      <c r="AF340" s="61"/>
      <c r="AG340" s="61"/>
      <c r="AH340" s="61"/>
      <c r="AI340" s="77"/>
      <c r="AJ340" s="61"/>
      <c r="AK340" s="61"/>
      <c r="AL340" s="61"/>
      <c r="AM340" s="61"/>
      <c r="AN340" s="61"/>
      <c r="AO340" s="61"/>
      <c r="AP340" s="61"/>
      <c r="AQ340" s="61"/>
      <c r="AR340" s="62"/>
      <c r="AS340" s="61"/>
      <c r="AT340" s="61"/>
      <c r="AU340" s="61"/>
      <c r="AV340" s="61"/>
      <c r="AW340" s="61"/>
      <c r="AX340" s="62"/>
      <c r="BB340" s="61"/>
    </row>
    <row r="341" spans="7:54" ht="13.5" customHeight="1">
      <c r="G341" s="61"/>
      <c r="H341" s="75"/>
      <c r="I341" s="61"/>
      <c r="J341" s="61"/>
      <c r="K341" s="61"/>
      <c r="L341" s="63"/>
      <c r="M341" s="75"/>
      <c r="N341" s="61"/>
      <c r="O341" s="63"/>
      <c r="P341" s="61"/>
      <c r="Q341" s="61"/>
      <c r="R341" s="61"/>
      <c r="S341" s="61"/>
      <c r="T341" s="61"/>
      <c r="U341" s="61"/>
      <c r="V341" s="61"/>
      <c r="W341" s="61"/>
      <c r="X341" s="61"/>
      <c r="Y341" s="61"/>
      <c r="Z341" s="61"/>
      <c r="AA341" s="61"/>
      <c r="AB341" s="61"/>
      <c r="AC341" s="76"/>
      <c r="AD341" s="271"/>
      <c r="AE341" s="61"/>
      <c r="AF341" s="61"/>
      <c r="AG341" s="61"/>
      <c r="AH341" s="61"/>
      <c r="AI341" s="77"/>
      <c r="AJ341" s="61"/>
      <c r="AK341" s="61"/>
      <c r="AL341" s="61"/>
      <c r="AM341" s="61"/>
      <c r="AN341" s="61"/>
      <c r="AO341" s="61"/>
      <c r="AP341" s="61"/>
      <c r="AQ341" s="61"/>
      <c r="AR341" s="62"/>
      <c r="AS341" s="61"/>
      <c r="AT341" s="61"/>
      <c r="AU341" s="61"/>
      <c r="AV341" s="61"/>
      <c r="AW341" s="61"/>
      <c r="AX341" s="62"/>
      <c r="BB341" s="61"/>
    </row>
    <row r="342" spans="7:54" ht="13.5" customHeight="1">
      <c r="G342" s="61"/>
      <c r="H342" s="75"/>
      <c r="I342" s="61"/>
      <c r="J342" s="61"/>
      <c r="K342" s="61"/>
      <c r="L342" s="63"/>
      <c r="M342" s="75"/>
      <c r="N342" s="61"/>
      <c r="O342" s="63"/>
      <c r="P342" s="61"/>
      <c r="Q342" s="61"/>
      <c r="R342" s="61"/>
      <c r="S342" s="61"/>
      <c r="T342" s="61"/>
      <c r="U342" s="61"/>
      <c r="V342" s="61"/>
      <c r="W342" s="61"/>
      <c r="X342" s="61"/>
      <c r="Y342" s="61"/>
      <c r="Z342" s="61"/>
      <c r="AA342" s="61"/>
      <c r="AB342" s="61"/>
      <c r="AC342" s="76"/>
      <c r="AD342" s="271"/>
      <c r="AE342" s="61"/>
      <c r="AF342" s="61"/>
      <c r="AG342" s="61"/>
      <c r="AH342" s="61"/>
      <c r="AI342" s="77"/>
      <c r="AJ342" s="61"/>
      <c r="AK342" s="61"/>
      <c r="AL342" s="61"/>
      <c r="AM342" s="61"/>
      <c r="AN342" s="61"/>
      <c r="AO342" s="61"/>
      <c r="AP342" s="61"/>
      <c r="AQ342" s="61"/>
      <c r="AR342" s="62"/>
      <c r="AS342" s="61"/>
      <c r="AT342" s="61"/>
      <c r="AU342" s="61"/>
      <c r="AV342" s="61"/>
      <c r="AW342" s="61"/>
      <c r="AX342" s="62"/>
      <c r="BB342" s="61"/>
    </row>
    <row r="343" spans="7:54" ht="13.5" customHeight="1">
      <c r="G343" s="61"/>
      <c r="H343" s="75"/>
      <c r="I343" s="61"/>
      <c r="J343" s="61"/>
      <c r="K343" s="61"/>
      <c r="L343" s="63"/>
      <c r="M343" s="75"/>
      <c r="N343" s="61"/>
      <c r="O343" s="63"/>
      <c r="P343" s="61"/>
      <c r="Q343" s="61"/>
      <c r="R343" s="61"/>
      <c r="S343" s="61"/>
      <c r="T343" s="61"/>
      <c r="U343" s="61"/>
      <c r="V343" s="61"/>
      <c r="W343" s="61"/>
      <c r="X343" s="61"/>
      <c r="Y343" s="61"/>
      <c r="Z343" s="61"/>
      <c r="AA343" s="61"/>
      <c r="AB343" s="61"/>
      <c r="AC343" s="76"/>
      <c r="AD343" s="271"/>
      <c r="AE343" s="61"/>
      <c r="AF343" s="61"/>
      <c r="AG343" s="61"/>
      <c r="AH343" s="61"/>
      <c r="AI343" s="77"/>
      <c r="AJ343" s="61"/>
      <c r="AK343" s="61"/>
      <c r="AL343" s="61"/>
      <c r="AM343" s="61"/>
      <c r="AN343" s="61"/>
      <c r="AO343" s="61"/>
      <c r="AP343" s="61"/>
      <c r="AQ343" s="61"/>
      <c r="AR343" s="62"/>
      <c r="AS343" s="61"/>
      <c r="AT343" s="61"/>
      <c r="AU343" s="61"/>
      <c r="AV343" s="61"/>
      <c r="AW343" s="61"/>
      <c r="AX343" s="62"/>
      <c r="BB343" s="61"/>
    </row>
    <row r="344" spans="7:54" ht="13.5" customHeight="1">
      <c r="G344" s="61"/>
      <c r="H344" s="75"/>
      <c r="I344" s="61"/>
      <c r="J344" s="61"/>
      <c r="K344" s="61"/>
      <c r="L344" s="63"/>
      <c r="M344" s="75"/>
      <c r="N344" s="61"/>
      <c r="O344" s="63"/>
      <c r="P344" s="61"/>
      <c r="Q344" s="61"/>
      <c r="R344" s="61"/>
      <c r="S344" s="61"/>
      <c r="T344" s="61"/>
      <c r="U344" s="61"/>
      <c r="V344" s="61"/>
      <c r="W344" s="61"/>
      <c r="X344" s="61"/>
      <c r="Y344" s="61"/>
      <c r="Z344" s="61"/>
      <c r="AA344" s="61"/>
      <c r="AB344" s="61"/>
      <c r="AC344" s="76"/>
      <c r="AD344" s="271"/>
      <c r="AE344" s="61"/>
      <c r="AF344" s="61"/>
      <c r="AG344" s="61"/>
      <c r="AH344" s="61"/>
      <c r="AI344" s="77"/>
      <c r="AJ344" s="61"/>
      <c r="AK344" s="61"/>
      <c r="AL344" s="61"/>
      <c r="AM344" s="61"/>
      <c r="AN344" s="61"/>
      <c r="AO344" s="61"/>
      <c r="AP344" s="61"/>
      <c r="AQ344" s="61"/>
      <c r="AR344" s="62"/>
      <c r="AS344" s="61"/>
      <c r="AT344" s="61"/>
      <c r="AU344" s="61"/>
      <c r="AV344" s="61"/>
      <c r="AW344" s="61"/>
      <c r="AX344" s="62"/>
      <c r="BB344" s="61"/>
    </row>
    <row r="345" spans="7:54" ht="13.5" customHeight="1">
      <c r="G345" s="61"/>
      <c r="H345" s="75"/>
      <c r="I345" s="61"/>
      <c r="J345" s="61"/>
      <c r="K345" s="61"/>
      <c r="L345" s="63"/>
      <c r="M345" s="75"/>
      <c r="N345" s="61"/>
      <c r="O345" s="63"/>
      <c r="P345" s="61"/>
      <c r="Q345" s="61"/>
      <c r="R345" s="61"/>
      <c r="S345" s="61"/>
      <c r="T345" s="61"/>
      <c r="U345" s="61"/>
      <c r="V345" s="61"/>
      <c r="W345" s="61"/>
      <c r="X345" s="61"/>
      <c r="Y345" s="61"/>
      <c r="Z345" s="61"/>
      <c r="AA345" s="61"/>
      <c r="AB345" s="61"/>
      <c r="AC345" s="76"/>
      <c r="AD345" s="271"/>
      <c r="AE345" s="61"/>
      <c r="AF345" s="61"/>
      <c r="AG345" s="61"/>
      <c r="AH345" s="61"/>
      <c r="AI345" s="77"/>
      <c r="AJ345" s="61"/>
      <c r="AK345" s="61"/>
      <c r="AL345" s="61"/>
      <c r="AM345" s="61"/>
      <c r="AN345" s="61"/>
      <c r="AO345" s="61"/>
      <c r="AP345" s="61"/>
      <c r="AQ345" s="61"/>
      <c r="AR345" s="62"/>
      <c r="AS345" s="61"/>
      <c r="AT345" s="61"/>
      <c r="AU345" s="61"/>
      <c r="AV345" s="61"/>
      <c r="AW345" s="61"/>
      <c r="AX345" s="62"/>
      <c r="BB345" s="61"/>
    </row>
    <row r="346" spans="7:54" ht="13.5" customHeight="1">
      <c r="G346" s="61"/>
      <c r="H346" s="75"/>
      <c r="I346" s="61"/>
      <c r="J346" s="61"/>
      <c r="K346" s="61"/>
      <c r="L346" s="63"/>
      <c r="M346" s="75"/>
      <c r="N346" s="61"/>
      <c r="O346" s="63"/>
      <c r="P346" s="61"/>
      <c r="Q346" s="61"/>
      <c r="R346" s="61"/>
      <c r="S346" s="61"/>
      <c r="T346" s="61"/>
      <c r="U346" s="61"/>
      <c r="V346" s="61"/>
      <c r="W346" s="61"/>
      <c r="X346" s="61"/>
      <c r="Y346" s="61"/>
      <c r="Z346" s="61"/>
      <c r="AA346" s="61"/>
      <c r="AB346" s="61"/>
      <c r="AC346" s="76"/>
      <c r="AD346" s="271"/>
      <c r="AE346" s="61"/>
      <c r="AF346" s="61"/>
      <c r="AG346" s="61"/>
      <c r="AH346" s="61"/>
      <c r="AI346" s="77"/>
      <c r="AJ346" s="61"/>
      <c r="AK346" s="61"/>
      <c r="AL346" s="61"/>
      <c r="AM346" s="61"/>
      <c r="AN346" s="61"/>
      <c r="AO346" s="61"/>
      <c r="AP346" s="61"/>
      <c r="AQ346" s="61"/>
      <c r="AR346" s="62"/>
      <c r="AS346" s="61"/>
      <c r="AT346" s="61"/>
      <c r="AU346" s="61"/>
      <c r="AV346" s="61"/>
      <c r="AW346" s="61"/>
      <c r="AX346" s="62"/>
      <c r="BB346" s="61"/>
    </row>
    <row r="347" spans="7:54" ht="13.5" customHeight="1">
      <c r="G347" s="61"/>
      <c r="H347" s="75"/>
      <c r="I347" s="61"/>
      <c r="J347" s="61"/>
      <c r="K347" s="61"/>
      <c r="L347" s="63"/>
      <c r="M347" s="75"/>
      <c r="N347" s="61"/>
      <c r="O347" s="63"/>
      <c r="P347" s="61"/>
      <c r="Q347" s="61"/>
      <c r="R347" s="61"/>
      <c r="S347" s="61"/>
      <c r="T347" s="61"/>
      <c r="U347" s="61"/>
      <c r="V347" s="61"/>
      <c r="W347" s="61"/>
      <c r="X347" s="61"/>
      <c r="Y347" s="61"/>
      <c r="Z347" s="61"/>
      <c r="AA347" s="61"/>
      <c r="AB347" s="61"/>
      <c r="AC347" s="76"/>
      <c r="AD347" s="271"/>
      <c r="AE347" s="61"/>
      <c r="AF347" s="61"/>
      <c r="AG347" s="61"/>
      <c r="AH347" s="61"/>
      <c r="AI347" s="77"/>
      <c r="AJ347" s="61"/>
      <c r="AK347" s="61"/>
      <c r="AL347" s="61"/>
      <c r="AM347" s="61"/>
      <c r="AN347" s="61"/>
      <c r="AO347" s="61"/>
      <c r="AP347" s="61"/>
      <c r="AQ347" s="61"/>
      <c r="AR347" s="62"/>
      <c r="AS347" s="61"/>
      <c r="AT347" s="61"/>
      <c r="AU347" s="61"/>
      <c r="AV347" s="61"/>
      <c r="AW347" s="61"/>
      <c r="AX347" s="62"/>
      <c r="BB347" s="61"/>
    </row>
    <row r="348" spans="7:54" ht="13.5" customHeight="1">
      <c r="G348" s="61"/>
      <c r="H348" s="75"/>
      <c r="I348" s="61"/>
      <c r="J348" s="61"/>
      <c r="K348" s="61"/>
      <c r="L348" s="63"/>
      <c r="M348" s="75"/>
      <c r="N348" s="61"/>
      <c r="O348" s="63"/>
      <c r="P348" s="61"/>
      <c r="Q348" s="61"/>
      <c r="R348" s="61"/>
      <c r="S348" s="61"/>
      <c r="T348" s="61"/>
      <c r="U348" s="61"/>
      <c r="V348" s="61"/>
      <c r="W348" s="61"/>
      <c r="X348" s="61"/>
      <c r="Y348" s="61"/>
      <c r="Z348" s="61"/>
      <c r="AA348" s="61"/>
      <c r="AB348" s="61"/>
      <c r="AC348" s="76"/>
      <c r="AD348" s="271"/>
      <c r="AE348" s="61"/>
      <c r="AF348" s="61"/>
      <c r="AG348" s="61"/>
      <c r="AH348" s="61"/>
      <c r="AI348" s="77"/>
      <c r="AJ348" s="61"/>
      <c r="AK348" s="61"/>
      <c r="AL348" s="61"/>
      <c r="AM348" s="61"/>
      <c r="AN348" s="61"/>
      <c r="AO348" s="61"/>
      <c r="AP348" s="61"/>
      <c r="AQ348" s="61"/>
      <c r="AR348" s="62"/>
      <c r="AS348" s="61"/>
      <c r="AT348" s="61"/>
      <c r="AU348" s="61"/>
      <c r="AV348" s="61"/>
      <c r="AW348" s="61"/>
      <c r="AX348" s="62"/>
      <c r="BB348" s="61"/>
    </row>
    <row r="349" spans="7:54" ht="13.5" customHeight="1">
      <c r="G349" s="61"/>
      <c r="H349" s="75"/>
      <c r="I349" s="61"/>
      <c r="J349" s="61"/>
      <c r="K349" s="61"/>
      <c r="L349" s="63"/>
      <c r="M349" s="75"/>
      <c r="N349" s="61"/>
      <c r="O349" s="63"/>
      <c r="P349" s="61"/>
      <c r="Q349" s="61"/>
      <c r="R349" s="61"/>
      <c r="S349" s="61"/>
      <c r="T349" s="61"/>
      <c r="U349" s="61"/>
      <c r="V349" s="61"/>
      <c r="W349" s="61"/>
      <c r="X349" s="61"/>
      <c r="Y349" s="61"/>
      <c r="Z349" s="61"/>
      <c r="AA349" s="61"/>
      <c r="AB349" s="61"/>
      <c r="AC349" s="76"/>
      <c r="AD349" s="271"/>
      <c r="AE349" s="61"/>
      <c r="AF349" s="61"/>
      <c r="AG349" s="61"/>
      <c r="AH349" s="61"/>
      <c r="AI349" s="77"/>
      <c r="AJ349" s="61"/>
      <c r="AK349" s="61"/>
      <c r="AL349" s="61"/>
      <c r="AM349" s="61"/>
      <c r="AN349" s="61"/>
      <c r="AO349" s="61"/>
      <c r="AP349" s="61"/>
      <c r="AQ349" s="61"/>
      <c r="AR349" s="62"/>
      <c r="AS349" s="61"/>
      <c r="AT349" s="61"/>
      <c r="AU349" s="61"/>
      <c r="AV349" s="61"/>
      <c r="AW349" s="61"/>
      <c r="AX349" s="62"/>
      <c r="BB349" s="61"/>
    </row>
    <row r="350" spans="7:54" ht="13.5" customHeight="1">
      <c r="G350" s="61"/>
      <c r="H350" s="75"/>
      <c r="I350" s="61"/>
      <c r="J350" s="61"/>
      <c r="K350" s="61"/>
      <c r="L350" s="63"/>
      <c r="M350" s="75"/>
      <c r="N350" s="61"/>
      <c r="O350" s="63"/>
      <c r="P350" s="61"/>
      <c r="Q350" s="61"/>
      <c r="R350" s="61"/>
      <c r="S350" s="61"/>
      <c r="T350" s="61"/>
      <c r="U350" s="61"/>
      <c r="V350" s="61"/>
      <c r="W350" s="61"/>
      <c r="X350" s="61"/>
      <c r="Y350" s="61"/>
      <c r="Z350" s="61"/>
      <c r="AA350" s="61"/>
      <c r="AB350" s="61"/>
      <c r="AC350" s="76"/>
      <c r="AD350" s="271"/>
      <c r="AE350" s="61"/>
      <c r="AF350" s="61"/>
      <c r="AG350" s="61"/>
      <c r="AH350" s="61"/>
      <c r="AI350" s="77"/>
      <c r="AJ350" s="61"/>
      <c r="AK350" s="61"/>
      <c r="AL350" s="61"/>
      <c r="AM350" s="61"/>
      <c r="AN350" s="61"/>
      <c r="AO350" s="61"/>
      <c r="AP350" s="61"/>
      <c r="AQ350" s="61"/>
      <c r="AR350" s="62"/>
      <c r="AS350" s="61"/>
      <c r="AT350" s="61"/>
      <c r="AU350" s="61"/>
      <c r="AV350" s="61"/>
      <c r="AW350" s="61"/>
      <c r="AX350" s="62"/>
      <c r="BB350" s="61"/>
    </row>
    <row r="351" spans="7:54" ht="13.5" customHeight="1">
      <c r="G351" s="61"/>
      <c r="H351" s="75"/>
      <c r="I351" s="61"/>
      <c r="J351" s="61"/>
      <c r="K351" s="61"/>
      <c r="L351" s="63"/>
      <c r="M351" s="75"/>
      <c r="N351" s="61"/>
      <c r="O351" s="63"/>
      <c r="P351" s="61"/>
      <c r="Q351" s="61"/>
      <c r="R351" s="61"/>
      <c r="S351" s="61"/>
      <c r="T351" s="61"/>
      <c r="U351" s="61"/>
      <c r="V351" s="61"/>
      <c r="W351" s="61"/>
      <c r="X351" s="61"/>
      <c r="Y351" s="61"/>
      <c r="Z351" s="61"/>
      <c r="AA351" s="61"/>
      <c r="AB351" s="61"/>
      <c r="AC351" s="76"/>
      <c r="AD351" s="271"/>
      <c r="AE351" s="61"/>
      <c r="AF351" s="61"/>
      <c r="AG351" s="61"/>
      <c r="AH351" s="61"/>
      <c r="AI351" s="77"/>
      <c r="AJ351" s="61"/>
      <c r="AK351" s="61"/>
      <c r="AL351" s="61"/>
      <c r="AM351" s="61"/>
      <c r="AN351" s="61"/>
      <c r="AO351" s="61"/>
      <c r="AP351" s="61"/>
      <c r="AQ351" s="61"/>
      <c r="AR351" s="62"/>
      <c r="AS351" s="61"/>
      <c r="AT351" s="61"/>
      <c r="AU351" s="61"/>
      <c r="AV351" s="61"/>
      <c r="AW351" s="61"/>
      <c r="AX351" s="62"/>
      <c r="BB351" s="61"/>
    </row>
    <row r="352" spans="7:54" ht="13.5" customHeight="1">
      <c r="G352" s="61"/>
      <c r="H352" s="75"/>
      <c r="I352" s="61"/>
      <c r="J352" s="61"/>
      <c r="K352" s="61"/>
      <c r="L352" s="63"/>
      <c r="M352" s="75"/>
      <c r="N352" s="61"/>
      <c r="O352" s="63"/>
      <c r="P352" s="61"/>
      <c r="Q352" s="61"/>
      <c r="R352" s="61"/>
      <c r="S352" s="61"/>
      <c r="T352" s="61"/>
      <c r="U352" s="61"/>
      <c r="V352" s="61"/>
      <c r="W352" s="61"/>
      <c r="X352" s="61"/>
      <c r="Y352" s="61"/>
      <c r="Z352" s="61"/>
      <c r="AA352" s="61"/>
      <c r="AB352" s="61"/>
      <c r="AC352" s="76"/>
      <c r="AD352" s="271"/>
      <c r="AE352" s="61"/>
      <c r="AF352" s="61"/>
      <c r="AG352" s="61"/>
      <c r="AH352" s="61"/>
      <c r="AI352" s="77"/>
      <c r="AJ352" s="61"/>
      <c r="AK352" s="61"/>
      <c r="AL352" s="61"/>
      <c r="AM352" s="61"/>
      <c r="AN352" s="61"/>
      <c r="AO352" s="61"/>
      <c r="AP352" s="61"/>
      <c r="AQ352" s="61"/>
      <c r="AR352" s="62"/>
      <c r="AS352" s="61"/>
      <c r="AT352" s="61"/>
      <c r="AU352" s="61"/>
      <c r="AV352" s="61"/>
      <c r="AW352" s="61"/>
      <c r="AX352" s="62"/>
      <c r="BB352" s="61"/>
    </row>
    <row r="353" spans="7:54" ht="13.5" customHeight="1">
      <c r="G353" s="61"/>
      <c r="H353" s="75"/>
      <c r="I353" s="61"/>
      <c r="J353" s="61"/>
      <c r="K353" s="61"/>
      <c r="L353" s="63"/>
      <c r="M353" s="75"/>
      <c r="N353" s="61"/>
      <c r="O353" s="63"/>
      <c r="P353" s="61"/>
      <c r="Q353" s="61"/>
      <c r="R353" s="61"/>
      <c r="S353" s="61"/>
      <c r="T353" s="61"/>
      <c r="U353" s="61"/>
      <c r="V353" s="61"/>
      <c r="W353" s="61"/>
      <c r="X353" s="61"/>
      <c r="Y353" s="61"/>
      <c r="Z353" s="61"/>
      <c r="AA353" s="61"/>
      <c r="AB353" s="61"/>
      <c r="AC353" s="76"/>
      <c r="AD353" s="271"/>
      <c r="AE353" s="61"/>
      <c r="AF353" s="61"/>
      <c r="AG353" s="61"/>
      <c r="AH353" s="61"/>
      <c r="AI353" s="77"/>
      <c r="AJ353" s="61"/>
      <c r="AK353" s="61"/>
      <c r="AL353" s="61"/>
      <c r="AM353" s="61"/>
      <c r="AN353" s="61"/>
      <c r="AO353" s="61"/>
      <c r="AP353" s="61"/>
      <c r="AQ353" s="61"/>
      <c r="AR353" s="62"/>
      <c r="AS353" s="61"/>
      <c r="AT353" s="61"/>
      <c r="AU353" s="61"/>
      <c r="AV353" s="61"/>
      <c r="AW353" s="61"/>
      <c r="AX353" s="62"/>
      <c r="BB353" s="61"/>
    </row>
    <row r="354" spans="7:54" ht="13.5" customHeight="1">
      <c r="G354" s="61"/>
      <c r="H354" s="75"/>
      <c r="I354" s="61"/>
      <c r="J354" s="61"/>
      <c r="K354" s="61"/>
      <c r="L354" s="63"/>
      <c r="M354" s="75"/>
      <c r="N354" s="61"/>
      <c r="O354" s="63"/>
      <c r="P354" s="61"/>
      <c r="Q354" s="61"/>
      <c r="R354" s="61"/>
      <c r="S354" s="61"/>
      <c r="T354" s="61"/>
      <c r="U354" s="61"/>
      <c r="V354" s="61"/>
      <c r="W354" s="61"/>
      <c r="X354" s="61"/>
      <c r="Y354" s="61"/>
      <c r="Z354" s="61"/>
      <c r="AA354" s="61"/>
      <c r="AB354" s="61"/>
      <c r="AC354" s="76"/>
      <c r="AD354" s="271"/>
      <c r="AE354" s="61"/>
      <c r="AF354" s="61"/>
      <c r="AG354" s="61"/>
      <c r="AH354" s="61"/>
      <c r="AI354" s="77"/>
      <c r="AJ354" s="61"/>
      <c r="AK354" s="61"/>
      <c r="AL354" s="61"/>
      <c r="AM354" s="61"/>
      <c r="AN354" s="61"/>
      <c r="AO354" s="61"/>
      <c r="AP354" s="61"/>
      <c r="AQ354" s="61"/>
      <c r="AR354" s="62"/>
      <c r="AS354" s="61"/>
      <c r="AT354" s="61"/>
      <c r="AU354" s="61"/>
      <c r="AV354" s="61"/>
      <c r="AW354" s="61"/>
      <c r="AX354" s="62"/>
      <c r="BB354" s="61"/>
    </row>
    <row r="355" spans="7:54" ht="13.5" customHeight="1">
      <c r="G355" s="61"/>
      <c r="H355" s="75"/>
      <c r="I355" s="61"/>
      <c r="J355" s="61"/>
      <c r="K355" s="61"/>
      <c r="L355" s="63"/>
      <c r="M355" s="75"/>
      <c r="N355" s="61"/>
      <c r="O355" s="63"/>
      <c r="P355" s="61"/>
      <c r="Q355" s="61"/>
      <c r="R355" s="61"/>
      <c r="S355" s="61"/>
      <c r="T355" s="61"/>
      <c r="U355" s="61"/>
      <c r="V355" s="61"/>
      <c r="W355" s="61"/>
      <c r="X355" s="61"/>
      <c r="Y355" s="61"/>
      <c r="Z355" s="61"/>
      <c r="AA355" s="61"/>
      <c r="AB355" s="61"/>
      <c r="AC355" s="76"/>
      <c r="AD355" s="271"/>
      <c r="AE355" s="61"/>
      <c r="AF355" s="61"/>
      <c r="AG355" s="61"/>
      <c r="AH355" s="61"/>
      <c r="AI355" s="77"/>
      <c r="AJ355" s="61"/>
      <c r="AK355" s="61"/>
      <c r="AL355" s="61"/>
      <c r="AM355" s="61"/>
      <c r="AN355" s="61"/>
      <c r="AO355" s="61"/>
      <c r="AP355" s="61"/>
      <c r="AQ355" s="61"/>
      <c r="AR355" s="62"/>
      <c r="AS355" s="61"/>
      <c r="AT355" s="61"/>
      <c r="AU355" s="61"/>
      <c r="AV355" s="61"/>
      <c r="AW355" s="61"/>
      <c r="AX355" s="62"/>
      <c r="BB355" s="61"/>
    </row>
    <row r="356" spans="7:54" ht="13.5" customHeight="1">
      <c r="G356" s="61"/>
      <c r="H356" s="75"/>
      <c r="I356" s="61"/>
      <c r="J356" s="61"/>
      <c r="K356" s="61"/>
      <c r="L356" s="63"/>
      <c r="M356" s="75"/>
      <c r="N356" s="61"/>
      <c r="O356" s="63"/>
      <c r="P356" s="61"/>
      <c r="Q356" s="61"/>
      <c r="R356" s="61"/>
      <c r="S356" s="61"/>
      <c r="T356" s="61"/>
      <c r="U356" s="61"/>
      <c r="V356" s="61"/>
      <c r="W356" s="61"/>
      <c r="X356" s="61"/>
      <c r="Y356" s="61"/>
      <c r="Z356" s="61"/>
      <c r="AA356" s="61"/>
      <c r="AB356" s="61"/>
      <c r="AC356" s="76"/>
      <c r="AD356" s="271"/>
      <c r="AE356" s="61"/>
      <c r="AF356" s="61"/>
      <c r="AG356" s="61"/>
      <c r="AH356" s="61"/>
      <c r="AI356" s="77"/>
      <c r="AJ356" s="61"/>
      <c r="AK356" s="61"/>
      <c r="AL356" s="61"/>
      <c r="AM356" s="61"/>
      <c r="AN356" s="61"/>
      <c r="AO356" s="61"/>
      <c r="AP356" s="61"/>
      <c r="AQ356" s="61"/>
      <c r="AR356" s="62"/>
      <c r="AS356" s="61"/>
      <c r="AT356" s="61"/>
      <c r="AU356" s="61"/>
      <c r="AV356" s="61"/>
      <c r="AW356" s="61"/>
      <c r="AX356" s="62"/>
      <c r="BB356" s="61"/>
    </row>
    <row r="357" spans="7:54" ht="13.5" customHeight="1">
      <c r="G357" s="61"/>
      <c r="H357" s="75"/>
      <c r="I357" s="61"/>
      <c r="J357" s="61"/>
      <c r="K357" s="61"/>
      <c r="L357" s="63"/>
      <c r="M357" s="75"/>
      <c r="N357" s="61"/>
      <c r="O357" s="63"/>
      <c r="P357" s="61"/>
      <c r="Q357" s="61"/>
      <c r="R357" s="61"/>
      <c r="S357" s="61"/>
      <c r="T357" s="61"/>
      <c r="U357" s="61"/>
      <c r="V357" s="61"/>
      <c r="W357" s="61"/>
      <c r="X357" s="61"/>
      <c r="Y357" s="61"/>
      <c r="Z357" s="61"/>
      <c r="AA357" s="61"/>
      <c r="AB357" s="61"/>
      <c r="AC357" s="76"/>
      <c r="AD357" s="271"/>
      <c r="AE357" s="61"/>
      <c r="AF357" s="61"/>
      <c r="AG357" s="61"/>
      <c r="AH357" s="61"/>
      <c r="AI357" s="77"/>
      <c r="AJ357" s="61"/>
      <c r="AK357" s="61"/>
      <c r="AL357" s="61"/>
      <c r="AM357" s="61"/>
      <c r="AN357" s="61"/>
      <c r="AO357" s="61"/>
      <c r="AP357" s="61"/>
      <c r="AQ357" s="61"/>
      <c r="AR357" s="62"/>
      <c r="AS357" s="61"/>
      <c r="AT357" s="61"/>
      <c r="AU357" s="61"/>
      <c r="AV357" s="61"/>
      <c r="AW357" s="61"/>
      <c r="AX357" s="62"/>
      <c r="BB357" s="61"/>
    </row>
    <row r="358" spans="7:54" ht="13.5" customHeight="1">
      <c r="G358" s="61"/>
      <c r="H358" s="75"/>
      <c r="I358" s="61"/>
      <c r="J358" s="61"/>
      <c r="K358" s="61"/>
      <c r="L358" s="63"/>
      <c r="M358" s="75"/>
      <c r="N358" s="61"/>
      <c r="O358" s="63"/>
      <c r="P358" s="61"/>
      <c r="Q358" s="61"/>
      <c r="R358" s="61"/>
      <c r="S358" s="61"/>
      <c r="T358" s="61"/>
      <c r="U358" s="61"/>
      <c r="V358" s="61"/>
      <c r="W358" s="61"/>
      <c r="X358" s="61"/>
      <c r="Y358" s="61"/>
      <c r="Z358" s="61"/>
      <c r="AA358" s="61"/>
      <c r="AB358" s="61"/>
      <c r="AC358" s="76"/>
      <c r="AD358" s="271"/>
      <c r="AE358" s="61"/>
      <c r="AF358" s="61"/>
      <c r="AG358" s="61"/>
      <c r="AH358" s="61"/>
      <c r="AI358" s="77"/>
      <c r="AJ358" s="61"/>
      <c r="AK358" s="61"/>
      <c r="AL358" s="61"/>
      <c r="AM358" s="61"/>
      <c r="AN358" s="61"/>
      <c r="AO358" s="61"/>
      <c r="AP358" s="61"/>
      <c r="AQ358" s="61"/>
      <c r="AR358" s="62"/>
      <c r="AS358" s="61"/>
      <c r="AT358" s="61"/>
      <c r="AU358" s="61"/>
      <c r="AV358" s="61"/>
      <c r="AW358" s="61"/>
      <c r="AX358" s="62"/>
      <c r="BB358" s="61"/>
    </row>
    <row r="359" spans="7:54" ht="13.5" customHeight="1">
      <c r="G359" s="61"/>
      <c r="H359" s="75"/>
      <c r="I359" s="61"/>
      <c r="J359" s="61"/>
      <c r="K359" s="61"/>
      <c r="L359" s="63"/>
      <c r="M359" s="75"/>
      <c r="N359" s="61"/>
      <c r="O359" s="63"/>
      <c r="P359" s="61"/>
      <c r="Q359" s="61"/>
      <c r="R359" s="61"/>
      <c r="S359" s="61"/>
      <c r="T359" s="61"/>
      <c r="U359" s="61"/>
      <c r="V359" s="61"/>
      <c r="W359" s="61"/>
      <c r="X359" s="61"/>
      <c r="Y359" s="61"/>
      <c r="Z359" s="61"/>
      <c r="AA359" s="61"/>
      <c r="AB359" s="61"/>
      <c r="AC359" s="76"/>
      <c r="AD359" s="271"/>
      <c r="AE359" s="61"/>
      <c r="AF359" s="61"/>
      <c r="AG359" s="61"/>
      <c r="AH359" s="61"/>
      <c r="AI359" s="77"/>
      <c r="AJ359" s="61"/>
      <c r="AK359" s="61"/>
      <c r="AL359" s="61"/>
      <c r="AM359" s="61"/>
      <c r="AN359" s="61"/>
      <c r="AO359" s="61"/>
      <c r="AP359" s="61"/>
      <c r="AQ359" s="61"/>
      <c r="AR359" s="62"/>
      <c r="AS359" s="61"/>
      <c r="AT359" s="61"/>
      <c r="AU359" s="61"/>
      <c r="AV359" s="61"/>
      <c r="AW359" s="61"/>
      <c r="AX359" s="62"/>
      <c r="BB359" s="61"/>
    </row>
    <row r="360" spans="7:54" ht="13.5" customHeight="1">
      <c r="G360" s="61"/>
      <c r="H360" s="75"/>
      <c r="I360" s="61"/>
      <c r="J360" s="61"/>
      <c r="K360" s="61"/>
      <c r="L360" s="63"/>
      <c r="M360" s="75"/>
      <c r="N360" s="61"/>
      <c r="O360" s="63"/>
      <c r="P360" s="61"/>
      <c r="Q360" s="61"/>
      <c r="R360" s="61"/>
      <c r="S360" s="61"/>
      <c r="T360" s="61"/>
      <c r="U360" s="61"/>
      <c r="V360" s="61"/>
      <c r="W360" s="61"/>
      <c r="X360" s="61"/>
      <c r="Y360" s="61"/>
      <c r="Z360" s="61"/>
      <c r="AA360" s="61"/>
      <c r="AB360" s="61"/>
      <c r="AC360" s="76"/>
      <c r="AD360" s="271"/>
      <c r="AE360" s="61"/>
      <c r="AF360" s="61"/>
      <c r="AG360" s="61"/>
      <c r="AH360" s="61"/>
      <c r="AI360" s="77"/>
      <c r="AJ360" s="61"/>
      <c r="AK360" s="61"/>
      <c r="AL360" s="61"/>
      <c r="AM360" s="61"/>
      <c r="AN360" s="61"/>
      <c r="AO360" s="61"/>
      <c r="AP360" s="61"/>
      <c r="AQ360" s="61"/>
      <c r="AR360" s="62"/>
      <c r="AS360" s="61"/>
      <c r="AT360" s="61"/>
      <c r="AU360" s="61"/>
      <c r="AV360" s="61"/>
      <c r="AW360" s="61"/>
      <c r="AX360" s="62"/>
      <c r="BB360" s="61"/>
    </row>
    <row r="361" spans="7:54" ht="13.5" customHeight="1">
      <c r="G361" s="61"/>
      <c r="H361" s="75"/>
      <c r="I361" s="61"/>
      <c r="J361" s="61"/>
      <c r="K361" s="61"/>
      <c r="L361" s="63"/>
      <c r="M361" s="75"/>
      <c r="N361" s="61"/>
      <c r="O361" s="63"/>
      <c r="P361" s="61"/>
      <c r="Q361" s="61"/>
      <c r="R361" s="61"/>
      <c r="S361" s="61"/>
      <c r="T361" s="61"/>
      <c r="U361" s="61"/>
      <c r="V361" s="61"/>
      <c r="W361" s="61"/>
      <c r="X361" s="61"/>
      <c r="Y361" s="61"/>
      <c r="Z361" s="61"/>
      <c r="AA361" s="61"/>
      <c r="AB361" s="61"/>
      <c r="AC361" s="76"/>
      <c r="AD361" s="271"/>
      <c r="AE361" s="61"/>
      <c r="AF361" s="61"/>
      <c r="AG361" s="61"/>
      <c r="AH361" s="61"/>
      <c r="AI361" s="77"/>
      <c r="AJ361" s="61"/>
      <c r="AK361" s="61"/>
      <c r="AL361" s="61"/>
      <c r="AM361" s="61"/>
      <c r="AN361" s="61"/>
      <c r="AO361" s="61"/>
      <c r="AP361" s="61"/>
      <c r="AQ361" s="61"/>
      <c r="AR361" s="62"/>
      <c r="AS361" s="61"/>
      <c r="AT361" s="61"/>
      <c r="AU361" s="61"/>
      <c r="AV361" s="61"/>
      <c r="AW361" s="61"/>
      <c r="AX361" s="62"/>
      <c r="BB361" s="61"/>
    </row>
    <row r="362" spans="7:54" ht="13.5" customHeight="1">
      <c r="G362" s="61"/>
      <c r="H362" s="75"/>
      <c r="I362" s="61"/>
      <c r="J362" s="61"/>
      <c r="K362" s="61"/>
      <c r="L362" s="63"/>
      <c r="M362" s="75"/>
      <c r="N362" s="61"/>
      <c r="O362" s="63"/>
      <c r="P362" s="61"/>
      <c r="Q362" s="61"/>
      <c r="R362" s="61"/>
      <c r="S362" s="61"/>
      <c r="T362" s="61"/>
      <c r="U362" s="61"/>
      <c r="V362" s="61"/>
      <c r="W362" s="61"/>
      <c r="X362" s="61"/>
      <c r="Y362" s="61"/>
      <c r="Z362" s="61"/>
      <c r="AA362" s="61"/>
      <c r="AB362" s="61"/>
      <c r="AC362" s="76"/>
      <c r="AD362" s="271"/>
      <c r="AE362" s="61"/>
      <c r="AF362" s="61"/>
      <c r="AG362" s="61"/>
      <c r="AH362" s="61"/>
      <c r="AI362" s="77"/>
      <c r="AJ362" s="61"/>
      <c r="AK362" s="61"/>
      <c r="AL362" s="61"/>
      <c r="AM362" s="61"/>
      <c r="AN362" s="61"/>
      <c r="AO362" s="61"/>
      <c r="AP362" s="61"/>
      <c r="AQ362" s="61"/>
      <c r="AR362" s="62"/>
      <c r="AS362" s="61"/>
      <c r="AT362" s="61"/>
      <c r="AU362" s="61"/>
      <c r="AV362" s="61"/>
      <c r="AW362" s="61"/>
      <c r="AX362" s="62"/>
      <c r="BB362" s="61"/>
    </row>
    <row r="363" spans="7:54" ht="13.5" customHeight="1">
      <c r="G363" s="61"/>
      <c r="H363" s="75"/>
      <c r="I363" s="61"/>
      <c r="J363" s="61"/>
      <c r="K363" s="61"/>
      <c r="L363" s="63"/>
      <c r="M363" s="75"/>
      <c r="N363" s="61"/>
      <c r="O363" s="63"/>
      <c r="P363" s="61"/>
      <c r="Q363" s="61"/>
      <c r="R363" s="61"/>
      <c r="S363" s="61"/>
      <c r="T363" s="61"/>
      <c r="U363" s="61"/>
      <c r="V363" s="61"/>
      <c r="W363" s="61"/>
      <c r="X363" s="61"/>
      <c r="Y363" s="61"/>
      <c r="Z363" s="61"/>
      <c r="AA363" s="61"/>
      <c r="AB363" s="61"/>
      <c r="AC363" s="76"/>
      <c r="AD363" s="271"/>
      <c r="AE363" s="61"/>
      <c r="AF363" s="61"/>
      <c r="AG363" s="61"/>
      <c r="AH363" s="61"/>
      <c r="AI363" s="77"/>
      <c r="AJ363" s="61"/>
      <c r="AK363" s="61"/>
      <c r="AL363" s="61"/>
      <c r="AM363" s="61"/>
      <c r="AN363" s="61"/>
      <c r="AO363" s="61"/>
      <c r="AP363" s="61"/>
      <c r="AQ363" s="61"/>
      <c r="AR363" s="62"/>
      <c r="AS363" s="61"/>
      <c r="AT363" s="61"/>
      <c r="AU363" s="61"/>
      <c r="AV363" s="61"/>
      <c r="AW363" s="61"/>
      <c r="AX363" s="62"/>
      <c r="BB363" s="61"/>
    </row>
    <row r="364" spans="7:54" ht="13.5" customHeight="1">
      <c r="G364" s="61"/>
      <c r="H364" s="75"/>
      <c r="I364" s="61"/>
      <c r="J364" s="61"/>
      <c r="K364" s="61"/>
      <c r="L364" s="63"/>
      <c r="M364" s="75"/>
      <c r="N364" s="61"/>
      <c r="O364" s="63"/>
      <c r="P364" s="61"/>
      <c r="Q364" s="61"/>
      <c r="R364" s="61"/>
      <c r="S364" s="61"/>
      <c r="T364" s="61"/>
      <c r="U364" s="61"/>
      <c r="V364" s="61"/>
      <c r="W364" s="61"/>
      <c r="X364" s="61"/>
      <c r="Y364" s="61"/>
      <c r="Z364" s="61"/>
      <c r="AA364" s="61"/>
      <c r="AB364" s="61"/>
      <c r="AC364" s="76"/>
      <c r="AD364" s="271"/>
      <c r="AE364" s="61"/>
      <c r="AF364" s="61"/>
      <c r="AG364" s="61"/>
      <c r="AH364" s="61"/>
      <c r="AI364" s="77"/>
      <c r="AJ364" s="61"/>
      <c r="AK364" s="61"/>
      <c r="AL364" s="61"/>
      <c r="AM364" s="61"/>
      <c r="AN364" s="61"/>
      <c r="AO364" s="61"/>
      <c r="AP364" s="61"/>
      <c r="AQ364" s="61"/>
      <c r="AR364" s="62"/>
      <c r="AS364" s="61"/>
      <c r="AT364" s="61"/>
      <c r="AU364" s="61"/>
      <c r="AV364" s="61"/>
      <c r="AW364" s="61"/>
      <c r="AX364" s="62"/>
      <c r="BB364" s="61"/>
    </row>
    <row r="365" spans="7:54" ht="13.5" customHeight="1">
      <c r="G365" s="61"/>
      <c r="H365" s="75"/>
      <c r="I365" s="61"/>
      <c r="J365" s="61"/>
      <c r="K365" s="61"/>
      <c r="L365" s="63"/>
      <c r="M365" s="75"/>
      <c r="N365" s="61"/>
      <c r="O365" s="63"/>
      <c r="P365" s="61"/>
      <c r="Q365" s="61"/>
      <c r="R365" s="61"/>
      <c r="S365" s="61"/>
      <c r="T365" s="61"/>
      <c r="U365" s="61"/>
      <c r="V365" s="61"/>
      <c r="W365" s="61"/>
      <c r="X365" s="61"/>
      <c r="Y365" s="61"/>
      <c r="Z365" s="61"/>
      <c r="AA365" s="61"/>
      <c r="AB365" s="61"/>
      <c r="AC365" s="76"/>
      <c r="AD365" s="271"/>
      <c r="AE365" s="61"/>
      <c r="AF365" s="61"/>
      <c r="AG365" s="61"/>
      <c r="AH365" s="61"/>
      <c r="AI365" s="77"/>
      <c r="AJ365" s="61"/>
      <c r="AK365" s="61"/>
      <c r="AL365" s="61"/>
      <c r="AM365" s="61"/>
      <c r="AN365" s="61"/>
      <c r="AO365" s="61"/>
      <c r="AP365" s="61"/>
      <c r="AQ365" s="61"/>
      <c r="AR365" s="62"/>
      <c r="AS365" s="61"/>
      <c r="AT365" s="61"/>
      <c r="AU365" s="61"/>
      <c r="AV365" s="61"/>
      <c r="AW365" s="61"/>
      <c r="AX365" s="62"/>
      <c r="BB365" s="61"/>
    </row>
    <row r="366" spans="7:54" ht="13.5" customHeight="1">
      <c r="G366" s="61"/>
      <c r="H366" s="75"/>
      <c r="I366" s="61"/>
      <c r="J366" s="61"/>
      <c r="K366" s="61"/>
      <c r="L366" s="63"/>
      <c r="M366" s="75"/>
      <c r="N366" s="61"/>
      <c r="O366" s="63"/>
      <c r="P366" s="61"/>
      <c r="Q366" s="61"/>
      <c r="R366" s="61"/>
      <c r="S366" s="61"/>
      <c r="T366" s="61"/>
      <c r="U366" s="61"/>
      <c r="V366" s="61"/>
      <c r="W366" s="61"/>
      <c r="X366" s="61"/>
      <c r="Y366" s="61"/>
      <c r="Z366" s="61"/>
      <c r="AA366" s="61"/>
      <c r="AB366" s="61"/>
      <c r="AC366" s="76"/>
      <c r="AD366" s="271"/>
      <c r="AE366" s="61"/>
      <c r="AF366" s="61"/>
      <c r="AG366" s="61"/>
      <c r="AH366" s="61"/>
      <c r="AI366" s="77"/>
      <c r="AJ366" s="61"/>
      <c r="AK366" s="61"/>
      <c r="AL366" s="61"/>
      <c r="AM366" s="61"/>
      <c r="AN366" s="61"/>
      <c r="AO366" s="61"/>
      <c r="AP366" s="61"/>
      <c r="AQ366" s="61"/>
      <c r="AR366" s="62"/>
      <c r="AS366" s="61"/>
      <c r="AT366" s="61"/>
      <c r="AU366" s="61"/>
      <c r="AV366" s="61"/>
      <c r="AW366" s="61"/>
      <c r="AX366" s="62"/>
      <c r="BB366" s="61"/>
    </row>
    <row r="367" spans="7:54" ht="13.5" customHeight="1">
      <c r="G367" s="61"/>
      <c r="H367" s="75"/>
      <c r="I367" s="61"/>
      <c r="J367" s="61"/>
      <c r="K367" s="61"/>
      <c r="L367" s="63"/>
      <c r="M367" s="75"/>
      <c r="N367" s="61"/>
      <c r="O367" s="63"/>
      <c r="P367" s="61"/>
      <c r="Q367" s="61"/>
      <c r="R367" s="61"/>
      <c r="S367" s="61"/>
      <c r="T367" s="61"/>
      <c r="U367" s="61"/>
      <c r="V367" s="61"/>
      <c r="W367" s="61"/>
      <c r="X367" s="61"/>
      <c r="Y367" s="61"/>
      <c r="Z367" s="61"/>
      <c r="AA367" s="61"/>
      <c r="AB367" s="61"/>
      <c r="AC367" s="76"/>
      <c r="AD367" s="271"/>
      <c r="AE367" s="61"/>
      <c r="AF367" s="61"/>
      <c r="AG367" s="61"/>
      <c r="AH367" s="61"/>
      <c r="AI367" s="77"/>
      <c r="AJ367" s="61"/>
      <c r="AK367" s="61"/>
      <c r="AL367" s="61"/>
      <c r="AM367" s="61"/>
      <c r="AN367" s="61"/>
      <c r="AO367" s="61"/>
      <c r="AP367" s="61"/>
      <c r="AQ367" s="61"/>
      <c r="AR367" s="62"/>
      <c r="AS367" s="61"/>
      <c r="AT367" s="61"/>
      <c r="AU367" s="61"/>
      <c r="AV367" s="61"/>
      <c r="AW367" s="61"/>
      <c r="AX367" s="62"/>
      <c r="BB367" s="61"/>
    </row>
    <row r="368" spans="7:54" ht="13.5" customHeight="1">
      <c r="G368" s="61"/>
      <c r="H368" s="75"/>
      <c r="I368" s="61"/>
      <c r="J368" s="61"/>
      <c r="K368" s="61"/>
      <c r="L368" s="63"/>
      <c r="M368" s="75"/>
      <c r="N368" s="61"/>
      <c r="O368" s="63"/>
      <c r="P368" s="61"/>
      <c r="Q368" s="61"/>
      <c r="R368" s="61"/>
      <c r="S368" s="61"/>
      <c r="T368" s="61"/>
      <c r="U368" s="61"/>
      <c r="V368" s="61"/>
      <c r="W368" s="61"/>
      <c r="X368" s="61"/>
      <c r="Y368" s="61"/>
      <c r="Z368" s="61"/>
      <c r="AA368" s="61"/>
      <c r="AB368" s="61"/>
      <c r="AC368" s="76"/>
      <c r="AD368" s="271"/>
      <c r="AE368" s="61"/>
      <c r="AF368" s="61"/>
      <c r="AG368" s="61"/>
      <c r="AH368" s="61"/>
      <c r="AI368" s="77"/>
      <c r="AJ368" s="61"/>
      <c r="AK368" s="61"/>
      <c r="AL368" s="61"/>
      <c r="AM368" s="61"/>
      <c r="AN368" s="61"/>
      <c r="AO368" s="61"/>
      <c r="AP368" s="61"/>
      <c r="AQ368" s="61"/>
      <c r="AR368" s="62"/>
      <c r="AS368" s="61"/>
      <c r="AT368" s="61"/>
      <c r="AU368" s="61"/>
      <c r="AV368" s="61"/>
      <c r="AW368" s="61"/>
      <c r="AX368" s="62"/>
      <c r="BB368" s="61"/>
    </row>
    <row r="369" spans="7:54" ht="13.5" customHeight="1">
      <c r="G369" s="61"/>
      <c r="H369" s="75"/>
      <c r="I369" s="61"/>
      <c r="J369" s="61"/>
      <c r="K369" s="61"/>
      <c r="L369" s="63"/>
      <c r="M369" s="75"/>
      <c r="N369" s="61"/>
      <c r="O369" s="63"/>
      <c r="P369" s="61"/>
      <c r="Q369" s="61"/>
      <c r="R369" s="61"/>
      <c r="S369" s="61"/>
      <c r="T369" s="61"/>
      <c r="U369" s="61"/>
      <c r="V369" s="61"/>
      <c r="W369" s="61"/>
      <c r="X369" s="61"/>
      <c r="Y369" s="61"/>
      <c r="Z369" s="61"/>
      <c r="AA369" s="61"/>
      <c r="AB369" s="61"/>
      <c r="AC369" s="76"/>
      <c r="AD369" s="271"/>
      <c r="AE369" s="61"/>
      <c r="AF369" s="61"/>
      <c r="AG369" s="61"/>
      <c r="AH369" s="61"/>
      <c r="AI369" s="77"/>
      <c r="AJ369" s="61"/>
      <c r="AK369" s="61"/>
      <c r="AL369" s="61"/>
      <c r="AM369" s="61"/>
      <c r="AN369" s="61"/>
      <c r="AO369" s="61"/>
      <c r="AP369" s="61"/>
      <c r="AQ369" s="61"/>
      <c r="AR369" s="62"/>
      <c r="AS369" s="61"/>
      <c r="AT369" s="61"/>
      <c r="AU369" s="61"/>
      <c r="AV369" s="61"/>
      <c r="AW369" s="61"/>
      <c r="AX369" s="62"/>
      <c r="BB369" s="61"/>
    </row>
    <row r="370" spans="7:54" ht="13.5" customHeight="1">
      <c r="G370" s="61"/>
      <c r="H370" s="75"/>
      <c r="I370" s="61"/>
      <c r="J370" s="61"/>
      <c r="K370" s="61"/>
      <c r="L370" s="63"/>
      <c r="M370" s="75"/>
      <c r="N370" s="61"/>
      <c r="O370" s="63"/>
      <c r="P370" s="61"/>
      <c r="Q370" s="61"/>
      <c r="R370" s="61"/>
      <c r="S370" s="61"/>
      <c r="T370" s="61"/>
      <c r="U370" s="61"/>
      <c r="V370" s="61"/>
      <c r="W370" s="61"/>
      <c r="X370" s="61"/>
      <c r="Y370" s="61"/>
      <c r="Z370" s="61"/>
      <c r="AA370" s="61"/>
      <c r="AB370" s="61"/>
      <c r="AC370" s="76"/>
      <c r="AD370" s="271"/>
      <c r="AE370" s="61"/>
      <c r="AF370" s="61"/>
      <c r="AG370" s="61"/>
      <c r="AH370" s="61"/>
      <c r="AI370" s="77"/>
      <c r="AJ370" s="61"/>
      <c r="AK370" s="61"/>
      <c r="AL370" s="61"/>
      <c r="AM370" s="61"/>
      <c r="AN370" s="61"/>
      <c r="AO370" s="61"/>
      <c r="AP370" s="61"/>
      <c r="AQ370" s="61"/>
      <c r="AR370" s="62"/>
      <c r="AS370" s="61"/>
      <c r="AT370" s="61"/>
      <c r="AU370" s="61"/>
      <c r="AV370" s="61"/>
      <c r="AW370" s="61"/>
      <c r="AX370" s="62"/>
      <c r="BB370" s="61"/>
    </row>
    <row r="371" spans="7:54" ht="13.5" customHeight="1">
      <c r="G371" s="61"/>
      <c r="H371" s="75"/>
      <c r="I371" s="61"/>
      <c r="J371" s="61"/>
      <c r="K371" s="61"/>
      <c r="L371" s="63"/>
      <c r="M371" s="75"/>
      <c r="N371" s="61"/>
      <c r="O371" s="63"/>
      <c r="P371" s="61"/>
      <c r="Q371" s="61"/>
      <c r="R371" s="61"/>
      <c r="S371" s="61"/>
      <c r="T371" s="61"/>
      <c r="U371" s="61"/>
      <c r="V371" s="61"/>
      <c r="W371" s="61"/>
      <c r="X371" s="61"/>
      <c r="Y371" s="61"/>
      <c r="Z371" s="61"/>
      <c r="AA371" s="61"/>
      <c r="AB371" s="61"/>
      <c r="AC371" s="76"/>
      <c r="AD371" s="271"/>
      <c r="AE371" s="61"/>
      <c r="AF371" s="61"/>
      <c r="AG371" s="61"/>
      <c r="AH371" s="61"/>
      <c r="AI371" s="77"/>
      <c r="AJ371" s="61"/>
      <c r="AK371" s="61"/>
      <c r="AL371" s="61"/>
      <c r="AM371" s="61"/>
      <c r="AN371" s="61"/>
      <c r="AO371" s="61"/>
      <c r="AP371" s="61"/>
      <c r="AQ371" s="61"/>
      <c r="AR371" s="62"/>
      <c r="AS371" s="61"/>
      <c r="AT371" s="61"/>
      <c r="AU371" s="61"/>
      <c r="AV371" s="61"/>
      <c r="AW371" s="61"/>
      <c r="AX371" s="62"/>
      <c r="BB371" s="61"/>
    </row>
    <row r="372" spans="7:54" ht="13.5" customHeight="1">
      <c r="G372" s="61"/>
      <c r="H372" s="75"/>
      <c r="I372" s="61"/>
      <c r="J372" s="61"/>
      <c r="K372" s="61"/>
      <c r="L372" s="63"/>
      <c r="M372" s="75"/>
      <c r="N372" s="61"/>
      <c r="O372" s="63"/>
      <c r="P372" s="61"/>
      <c r="Q372" s="61"/>
      <c r="R372" s="61"/>
      <c r="S372" s="61"/>
      <c r="T372" s="61"/>
      <c r="U372" s="61"/>
      <c r="V372" s="61"/>
      <c r="W372" s="61"/>
      <c r="X372" s="61"/>
      <c r="Y372" s="61"/>
      <c r="Z372" s="61"/>
      <c r="AA372" s="61"/>
      <c r="AB372" s="61"/>
      <c r="AC372" s="76"/>
      <c r="AD372" s="271"/>
      <c r="AE372" s="61"/>
      <c r="AF372" s="61"/>
      <c r="AG372" s="61"/>
      <c r="AH372" s="61"/>
      <c r="AI372" s="77"/>
      <c r="AJ372" s="61"/>
      <c r="AK372" s="61"/>
      <c r="AL372" s="61"/>
      <c r="AM372" s="61"/>
      <c r="AN372" s="61"/>
      <c r="AO372" s="61"/>
      <c r="AP372" s="61"/>
      <c r="AQ372" s="61"/>
      <c r="AR372" s="62"/>
      <c r="AS372" s="61"/>
      <c r="AT372" s="61"/>
      <c r="AU372" s="61"/>
      <c r="AV372" s="61"/>
      <c r="AW372" s="61"/>
      <c r="AX372" s="62"/>
      <c r="BB372" s="61"/>
    </row>
    <row r="373" spans="7:54" ht="13.5" customHeight="1">
      <c r="G373" s="61"/>
      <c r="H373" s="75"/>
      <c r="I373" s="61"/>
      <c r="J373" s="61"/>
      <c r="K373" s="61"/>
      <c r="L373" s="63"/>
      <c r="M373" s="75"/>
      <c r="N373" s="61"/>
      <c r="O373" s="63"/>
      <c r="P373" s="61"/>
      <c r="Q373" s="61"/>
      <c r="R373" s="61"/>
      <c r="S373" s="61"/>
      <c r="T373" s="61"/>
      <c r="U373" s="61"/>
      <c r="V373" s="61"/>
      <c r="W373" s="61"/>
      <c r="X373" s="61"/>
      <c r="Y373" s="61"/>
      <c r="Z373" s="61"/>
      <c r="AA373" s="61"/>
      <c r="AB373" s="61"/>
      <c r="AC373" s="76"/>
      <c r="AD373" s="271"/>
      <c r="AE373" s="61"/>
      <c r="AF373" s="61"/>
      <c r="AG373" s="61"/>
      <c r="AH373" s="61"/>
      <c r="AI373" s="77"/>
      <c r="AJ373" s="61"/>
      <c r="AK373" s="61"/>
      <c r="AL373" s="61"/>
      <c r="AM373" s="61"/>
      <c r="AN373" s="61"/>
      <c r="AO373" s="61"/>
      <c r="AP373" s="61"/>
      <c r="AQ373" s="61"/>
      <c r="AR373" s="62"/>
      <c r="AS373" s="61"/>
      <c r="AT373" s="61"/>
      <c r="AU373" s="61"/>
      <c r="AV373" s="61"/>
      <c r="AW373" s="61"/>
      <c r="AX373" s="62"/>
      <c r="BB373" s="61"/>
    </row>
    <row r="374" spans="7:54" ht="13.5" customHeight="1">
      <c r="G374" s="61"/>
      <c r="H374" s="75"/>
      <c r="I374" s="61"/>
      <c r="J374" s="61"/>
      <c r="K374" s="61"/>
      <c r="L374" s="63"/>
      <c r="M374" s="75"/>
      <c r="N374" s="61"/>
      <c r="O374" s="63"/>
      <c r="P374" s="61"/>
      <c r="Q374" s="61"/>
      <c r="R374" s="61"/>
      <c r="S374" s="61"/>
      <c r="T374" s="61"/>
      <c r="U374" s="61"/>
      <c r="V374" s="61"/>
      <c r="W374" s="61"/>
      <c r="X374" s="61"/>
      <c r="Y374" s="61"/>
      <c r="Z374" s="61"/>
      <c r="AA374" s="61"/>
      <c r="AB374" s="61"/>
      <c r="AC374" s="76"/>
      <c r="AD374" s="271"/>
      <c r="AE374" s="61"/>
      <c r="AF374" s="61"/>
      <c r="AG374" s="61"/>
      <c r="AH374" s="61"/>
      <c r="AI374" s="77"/>
      <c r="AJ374" s="61"/>
      <c r="AK374" s="61"/>
      <c r="AL374" s="61"/>
      <c r="AM374" s="61"/>
      <c r="AN374" s="61"/>
      <c r="AO374" s="61"/>
      <c r="AP374" s="61"/>
      <c r="AQ374" s="61"/>
      <c r="AR374" s="62"/>
      <c r="AS374" s="61"/>
      <c r="AT374" s="61"/>
      <c r="AU374" s="61"/>
      <c r="AV374" s="61"/>
      <c r="AW374" s="61"/>
      <c r="AX374" s="62"/>
      <c r="BB374" s="61"/>
    </row>
    <row r="375" spans="7:54" ht="13.5" customHeight="1">
      <c r="G375" s="61"/>
      <c r="H375" s="75"/>
      <c r="I375" s="61"/>
      <c r="J375" s="61"/>
      <c r="K375" s="61"/>
      <c r="L375" s="63"/>
      <c r="M375" s="75"/>
      <c r="N375" s="61"/>
      <c r="O375" s="63"/>
      <c r="P375" s="61"/>
      <c r="Q375" s="61"/>
      <c r="R375" s="61"/>
      <c r="S375" s="61"/>
      <c r="T375" s="61"/>
      <c r="U375" s="61"/>
      <c r="V375" s="61"/>
      <c r="W375" s="61"/>
      <c r="X375" s="61"/>
      <c r="Y375" s="61"/>
      <c r="Z375" s="61"/>
      <c r="AA375" s="61"/>
      <c r="AB375" s="61"/>
      <c r="AC375" s="76"/>
      <c r="AD375" s="271"/>
      <c r="AE375" s="61"/>
      <c r="AF375" s="61"/>
      <c r="AG375" s="61"/>
      <c r="AH375" s="61"/>
      <c r="AI375" s="77"/>
      <c r="AJ375" s="61"/>
      <c r="AK375" s="61"/>
      <c r="AL375" s="61"/>
      <c r="AM375" s="61"/>
      <c r="AN375" s="61"/>
      <c r="AO375" s="61"/>
      <c r="AP375" s="61"/>
      <c r="AQ375" s="61"/>
      <c r="AR375" s="62"/>
      <c r="AS375" s="61"/>
      <c r="AT375" s="61"/>
      <c r="AU375" s="61"/>
      <c r="AV375" s="61"/>
      <c r="AW375" s="61"/>
      <c r="AX375" s="62"/>
      <c r="BB375" s="61"/>
    </row>
    <row r="376" spans="7:54" ht="13.5" customHeight="1">
      <c r="G376" s="61"/>
      <c r="H376" s="75"/>
      <c r="I376" s="61"/>
      <c r="J376" s="61"/>
      <c r="K376" s="61"/>
      <c r="L376" s="63"/>
      <c r="M376" s="75"/>
      <c r="N376" s="61"/>
      <c r="O376" s="63"/>
      <c r="P376" s="61"/>
      <c r="Q376" s="61"/>
      <c r="R376" s="61"/>
      <c r="S376" s="61"/>
      <c r="T376" s="61"/>
      <c r="U376" s="61"/>
      <c r="V376" s="61"/>
      <c r="W376" s="61"/>
      <c r="X376" s="61"/>
      <c r="Y376" s="61"/>
      <c r="Z376" s="61"/>
      <c r="AA376" s="61"/>
      <c r="AB376" s="61"/>
      <c r="AC376" s="76"/>
      <c r="AD376" s="271"/>
      <c r="AE376" s="61"/>
      <c r="AF376" s="61"/>
      <c r="AG376" s="61"/>
      <c r="AH376" s="61"/>
      <c r="AI376" s="77"/>
      <c r="AJ376" s="61"/>
      <c r="AK376" s="61"/>
      <c r="AL376" s="61"/>
      <c r="AM376" s="61"/>
      <c r="AN376" s="61"/>
      <c r="AO376" s="61"/>
      <c r="AP376" s="61"/>
      <c r="AQ376" s="61"/>
      <c r="AR376" s="62"/>
      <c r="AS376" s="61"/>
      <c r="AT376" s="61"/>
      <c r="AU376" s="61"/>
      <c r="AV376" s="61"/>
      <c r="AW376" s="61"/>
      <c r="AX376" s="62"/>
      <c r="BB376" s="61"/>
    </row>
    <row r="377" spans="7:54" ht="13.5" customHeight="1">
      <c r="G377" s="61"/>
      <c r="H377" s="75"/>
      <c r="I377" s="61"/>
      <c r="J377" s="61"/>
      <c r="K377" s="61"/>
      <c r="L377" s="63"/>
      <c r="M377" s="75"/>
      <c r="N377" s="61"/>
      <c r="O377" s="63"/>
      <c r="P377" s="61"/>
      <c r="Q377" s="61"/>
      <c r="R377" s="61"/>
      <c r="S377" s="61"/>
      <c r="T377" s="61"/>
      <c r="U377" s="61"/>
      <c r="V377" s="61"/>
      <c r="W377" s="61"/>
      <c r="X377" s="61"/>
      <c r="Y377" s="61"/>
      <c r="Z377" s="61"/>
      <c r="AA377" s="61"/>
      <c r="AB377" s="61"/>
      <c r="AC377" s="76"/>
      <c r="AD377" s="271"/>
      <c r="AE377" s="61"/>
      <c r="AF377" s="61"/>
      <c r="AG377" s="61"/>
      <c r="AH377" s="61"/>
      <c r="AI377" s="77"/>
      <c r="AJ377" s="61"/>
      <c r="AK377" s="61"/>
      <c r="AL377" s="61"/>
      <c r="AM377" s="61"/>
      <c r="AN377" s="61"/>
      <c r="AO377" s="61"/>
      <c r="AP377" s="61"/>
      <c r="AQ377" s="61"/>
      <c r="AR377" s="62"/>
      <c r="AS377" s="61"/>
      <c r="AT377" s="61"/>
      <c r="AU377" s="61"/>
      <c r="AV377" s="61"/>
      <c r="AW377" s="61"/>
      <c r="AX377" s="62"/>
      <c r="BB377" s="61"/>
    </row>
    <row r="378" spans="7:54" ht="13.5" customHeight="1">
      <c r="G378" s="61"/>
      <c r="H378" s="75"/>
      <c r="I378" s="61"/>
      <c r="J378" s="61"/>
      <c r="K378" s="61"/>
      <c r="L378" s="63"/>
      <c r="M378" s="75"/>
      <c r="N378" s="61"/>
      <c r="O378" s="63"/>
      <c r="P378" s="61"/>
      <c r="Q378" s="61"/>
      <c r="R378" s="61"/>
      <c r="S378" s="61"/>
      <c r="T378" s="61"/>
      <c r="U378" s="61"/>
      <c r="V378" s="61"/>
      <c r="W378" s="61"/>
      <c r="X378" s="61"/>
      <c r="Y378" s="61"/>
      <c r="Z378" s="61"/>
      <c r="AA378" s="61"/>
      <c r="AB378" s="61"/>
      <c r="AC378" s="76"/>
      <c r="AD378" s="271"/>
      <c r="AE378" s="61"/>
      <c r="AF378" s="61"/>
      <c r="AG378" s="61"/>
      <c r="AH378" s="61"/>
      <c r="AI378" s="77"/>
      <c r="AJ378" s="61"/>
      <c r="AK378" s="61"/>
      <c r="AL378" s="61"/>
      <c r="AM378" s="61"/>
      <c r="AN378" s="61"/>
      <c r="AO378" s="61"/>
      <c r="AP378" s="61"/>
      <c r="AQ378" s="61"/>
      <c r="AR378" s="62"/>
      <c r="AS378" s="61"/>
      <c r="AT378" s="61"/>
      <c r="AU378" s="61"/>
      <c r="AV378" s="61"/>
      <c r="AW378" s="61"/>
      <c r="AX378" s="62"/>
      <c r="BB378" s="61"/>
    </row>
    <row r="379" spans="7:54" ht="13.5" customHeight="1">
      <c r="G379" s="61"/>
      <c r="H379" s="75"/>
      <c r="I379" s="61"/>
      <c r="J379" s="61"/>
      <c r="K379" s="61"/>
      <c r="L379" s="63"/>
      <c r="M379" s="75"/>
      <c r="N379" s="61"/>
      <c r="O379" s="63"/>
      <c r="P379" s="61"/>
      <c r="Q379" s="61"/>
      <c r="R379" s="61"/>
      <c r="S379" s="61"/>
      <c r="T379" s="61"/>
      <c r="U379" s="61"/>
      <c r="V379" s="61"/>
      <c r="W379" s="61"/>
      <c r="X379" s="61"/>
      <c r="Y379" s="61"/>
      <c r="Z379" s="61"/>
      <c r="AA379" s="61"/>
      <c r="AB379" s="61"/>
      <c r="AC379" s="76"/>
      <c r="AD379" s="271"/>
      <c r="AE379" s="61"/>
      <c r="AF379" s="61"/>
      <c r="AG379" s="61"/>
      <c r="AH379" s="61"/>
      <c r="AI379" s="77"/>
      <c r="AJ379" s="61"/>
      <c r="AK379" s="61"/>
      <c r="AL379" s="61"/>
      <c r="AM379" s="61"/>
      <c r="AN379" s="61"/>
      <c r="AO379" s="61"/>
      <c r="AP379" s="61"/>
      <c r="AQ379" s="61"/>
      <c r="AR379" s="62"/>
      <c r="AS379" s="61"/>
      <c r="AT379" s="61"/>
      <c r="AU379" s="61"/>
      <c r="AV379" s="61"/>
      <c r="AW379" s="61"/>
      <c r="AX379" s="62"/>
      <c r="BB379" s="61"/>
    </row>
    <row r="380" spans="7:54" ht="13.5" customHeight="1">
      <c r="G380" s="61"/>
      <c r="H380" s="75"/>
      <c r="I380" s="61"/>
      <c r="J380" s="61"/>
      <c r="K380" s="61"/>
      <c r="L380" s="63"/>
      <c r="M380" s="75"/>
      <c r="N380" s="61"/>
      <c r="O380" s="63"/>
      <c r="P380" s="61"/>
      <c r="Q380" s="61"/>
      <c r="R380" s="61"/>
      <c r="S380" s="61"/>
      <c r="T380" s="61"/>
      <c r="U380" s="61"/>
      <c r="V380" s="61"/>
      <c r="W380" s="61"/>
      <c r="X380" s="61"/>
      <c r="Y380" s="61"/>
      <c r="Z380" s="61"/>
      <c r="AA380" s="61"/>
      <c r="AB380" s="61"/>
      <c r="AC380" s="76"/>
      <c r="AD380" s="271"/>
      <c r="AE380" s="61"/>
      <c r="AF380" s="61"/>
      <c r="AG380" s="61"/>
      <c r="AH380" s="61"/>
      <c r="AI380" s="77"/>
      <c r="AJ380" s="61"/>
      <c r="AK380" s="61"/>
      <c r="AL380" s="61"/>
      <c r="AM380" s="61"/>
      <c r="AN380" s="61"/>
      <c r="AO380" s="61"/>
      <c r="AP380" s="61"/>
      <c r="AQ380" s="61"/>
      <c r="AR380" s="62"/>
      <c r="AS380" s="61"/>
      <c r="AT380" s="61"/>
      <c r="AU380" s="61"/>
      <c r="AV380" s="61"/>
      <c r="AW380" s="61"/>
      <c r="AX380" s="62"/>
      <c r="BB380" s="61"/>
    </row>
    <row r="381" spans="7:54" ht="13.5" customHeight="1">
      <c r="G381" s="61"/>
      <c r="H381" s="75"/>
      <c r="I381" s="61"/>
      <c r="J381" s="61"/>
      <c r="K381" s="61"/>
      <c r="L381" s="63"/>
      <c r="M381" s="75"/>
      <c r="N381" s="61"/>
      <c r="O381" s="63"/>
      <c r="P381" s="61"/>
      <c r="Q381" s="61"/>
      <c r="R381" s="61"/>
      <c r="S381" s="61"/>
      <c r="T381" s="61"/>
      <c r="U381" s="61"/>
      <c r="V381" s="61"/>
      <c r="W381" s="61"/>
      <c r="X381" s="61"/>
      <c r="Y381" s="61"/>
      <c r="Z381" s="61"/>
      <c r="AA381" s="61"/>
      <c r="AB381" s="61"/>
      <c r="AC381" s="76"/>
      <c r="AD381" s="271"/>
      <c r="AE381" s="61"/>
      <c r="AF381" s="61"/>
      <c r="AG381" s="61"/>
      <c r="AH381" s="61"/>
      <c r="AI381" s="77"/>
      <c r="AJ381" s="61"/>
      <c r="AK381" s="61"/>
      <c r="AL381" s="61"/>
      <c r="AM381" s="61"/>
      <c r="AN381" s="61"/>
      <c r="AO381" s="61"/>
      <c r="AP381" s="61"/>
      <c r="AQ381" s="61"/>
      <c r="AR381" s="62"/>
      <c r="AS381" s="61"/>
      <c r="AT381" s="61"/>
      <c r="AU381" s="61"/>
      <c r="AV381" s="61"/>
      <c r="AW381" s="61"/>
      <c r="AX381" s="62"/>
      <c r="BB381" s="61"/>
    </row>
    <row r="382" spans="7:54" ht="13.5" customHeight="1">
      <c r="G382" s="61"/>
      <c r="H382" s="75"/>
      <c r="I382" s="61"/>
      <c r="J382" s="61"/>
      <c r="K382" s="61"/>
      <c r="L382" s="63"/>
      <c r="M382" s="75"/>
      <c r="N382" s="61"/>
      <c r="O382" s="63"/>
      <c r="P382" s="61"/>
      <c r="Q382" s="61"/>
      <c r="R382" s="61"/>
      <c r="S382" s="61"/>
      <c r="T382" s="61"/>
      <c r="U382" s="61"/>
      <c r="V382" s="61"/>
      <c r="W382" s="61"/>
      <c r="X382" s="61"/>
      <c r="Y382" s="61"/>
      <c r="Z382" s="61"/>
      <c r="AA382" s="61"/>
      <c r="AB382" s="61"/>
      <c r="AC382" s="76"/>
      <c r="AD382" s="271"/>
      <c r="AE382" s="61"/>
      <c r="AF382" s="61"/>
      <c r="AG382" s="61"/>
      <c r="AH382" s="61"/>
      <c r="AI382" s="77"/>
      <c r="AJ382" s="61"/>
      <c r="AK382" s="61"/>
      <c r="AL382" s="61"/>
      <c r="AM382" s="61"/>
      <c r="AN382" s="61"/>
      <c r="AO382" s="61"/>
      <c r="AP382" s="61"/>
      <c r="AQ382" s="61"/>
      <c r="AR382" s="62"/>
      <c r="AS382" s="61"/>
      <c r="AT382" s="61"/>
      <c r="AU382" s="61"/>
      <c r="AV382" s="61"/>
      <c r="AW382" s="61"/>
      <c r="AX382" s="62"/>
      <c r="BB382" s="61"/>
    </row>
    <row r="383" spans="7:54" ht="13.5" customHeight="1">
      <c r="G383" s="61"/>
      <c r="H383" s="75"/>
      <c r="I383" s="61"/>
      <c r="J383" s="61"/>
      <c r="K383" s="61"/>
      <c r="L383" s="63"/>
      <c r="M383" s="75"/>
      <c r="N383" s="61"/>
      <c r="O383" s="63"/>
      <c r="P383" s="61"/>
      <c r="Q383" s="61"/>
      <c r="R383" s="61"/>
      <c r="S383" s="61"/>
      <c r="T383" s="61"/>
      <c r="U383" s="61"/>
      <c r="V383" s="61"/>
      <c r="W383" s="61"/>
      <c r="X383" s="61"/>
      <c r="Y383" s="61"/>
      <c r="Z383" s="61"/>
      <c r="AA383" s="61"/>
      <c r="AB383" s="61"/>
      <c r="AC383" s="76"/>
      <c r="AD383" s="271"/>
      <c r="AE383" s="61"/>
      <c r="AF383" s="61"/>
      <c r="AG383" s="61"/>
      <c r="AH383" s="61"/>
      <c r="AI383" s="77"/>
      <c r="AJ383" s="61"/>
      <c r="AK383" s="61"/>
      <c r="AL383" s="61"/>
      <c r="AM383" s="61"/>
      <c r="AN383" s="61"/>
      <c r="AO383" s="61"/>
      <c r="AP383" s="61"/>
      <c r="AQ383" s="61"/>
      <c r="AR383" s="62"/>
      <c r="AS383" s="61"/>
      <c r="AT383" s="61"/>
      <c r="AU383" s="61"/>
      <c r="AV383" s="61"/>
      <c r="AW383" s="61"/>
      <c r="AX383" s="62"/>
      <c r="BB383" s="61"/>
    </row>
    <row r="384" spans="7:54" ht="13.5" customHeight="1">
      <c r="G384" s="61"/>
      <c r="H384" s="75"/>
      <c r="I384" s="61"/>
      <c r="J384" s="61"/>
      <c r="K384" s="61"/>
      <c r="L384" s="63"/>
      <c r="M384" s="75"/>
      <c r="N384" s="61"/>
      <c r="O384" s="63"/>
      <c r="P384" s="61"/>
      <c r="Q384" s="61"/>
      <c r="R384" s="61"/>
      <c r="S384" s="61"/>
      <c r="T384" s="61"/>
      <c r="U384" s="61"/>
      <c r="V384" s="61"/>
      <c r="W384" s="61"/>
      <c r="X384" s="61"/>
      <c r="Y384" s="61"/>
      <c r="Z384" s="61"/>
      <c r="AA384" s="61"/>
      <c r="AB384" s="61"/>
      <c r="AC384" s="76"/>
      <c r="AD384" s="271"/>
      <c r="AE384" s="61"/>
      <c r="AF384" s="61"/>
      <c r="AG384" s="61"/>
      <c r="AH384" s="61"/>
      <c r="AI384" s="77"/>
      <c r="AJ384" s="61"/>
      <c r="AK384" s="61"/>
      <c r="AL384" s="61"/>
      <c r="AM384" s="61"/>
      <c r="AN384" s="61"/>
      <c r="AO384" s="61"/>
      <c r="AP384" s="61"/>
      <c r="AQ384" s="61"/>
      <c r="AR384" s="62"/>
      <c r="AS384" s="61"/>
      <c r="AT384" s="61"/>
      <c r="AU384" s="61"/>
      <c r="AV384" s="61"/>
      <c r="AW384" s="61"/>
      <c r="AX384" s="62"/>
      <c r="BB384" s="61"/>
    </row>
    <row r="385" spans="7:54" ht="13.5" customHeight="1">
      <c r="G385" s="61"/>
      <c r="H385" s="75"/>
      <c r="I385" s="61"/>
      <c r="J385" s="61"/>
      <c r="K385" s="61"/>
      <c r="L385" s="63"/>
      <c r="M385" s="75"/>
      <c r="N385" s="61"/>
      <c r="O385" s="63"/>
      <c r="P385" s="61"/>
      <c r="Q385" s="61"/>
      <c r="R385" s="61"/>
      <c r="S385" s="61"/>
      <c r="T385" s="61"/>
      <c r="U385" s="61"/>
      <c r="V385" s="61"/>
      <c r="W385" s="61"/>
      <c r="X385" s="61"/>
      <c r="Y385" s="61"/>
      <c r="Z385" s="61"/>
      <c r="AA385" s="61"/>
      <c r="AB385" s="61"/>
      <c r="AC385" s="76"/>
      <c r="AD385" s="271"/>
      <c r="AE385" s="61"/>
      <c r="AF385" s="61"/>
      <c r="AG385" s="61"/>
      <c r="AH385" s="61"/>
      <c r="AI385" s="77"/>
      <c r="AJ385" s="61"/>
      <c r="AK385" s="61"/>
      <c r="AL385" s="61"/>
      <c r="AM385" s="61"/>
      <c r="AN385" s="61"/>
      <c r="AO385" s="61"/>
      <c r="AP385" s="61"/>
      <c r="AQ385" s="61"/>
      <c r="AR385" s="62"/>
      <c r="AS385" s="61"/>
      <c r="AT385" s="61"/>
      <c r="AU385" s="61"/>
      <c r="AV385" s="61"/>
      <c r="AW385" s="61"/>
      <c r="AX385" s="62"/>
      <c r="BB385" s="61"/>
    </row>
    <row r="386" spans="7:54" ht="13.5" customHeight="1">
      <c r="G386" s="61"/>
      <c r="H386" s="75"/>
      <c r="I386" s="61"/>
      <c r="J386" s="61"/>
      <c r="K386" s="61"/>
      <c r="L386" s="63"/>
      <c r="M386" s="75"/>
      <c r="N386" s="61"/>
      <c r="O386" s="63"/>
      <c r="P386" s="61"/>
      <c r="Q386" s="61"/>
      <c r="R386" s="61"/>
      <c r="S386" s="61"/>
      <c r="T386" s="61"/>
      <c r="U386" s="61"/>
      <c r="V386" s="61"/>
      <c r="W386" s="61"/>
      <c r="X386" s="61"/>
      <c r="Y386" s="61"/>
      <c r="Z386" s="61"/>
      <c r="AA386" s="61"/>
      <c r="AB386" s="61"/>
      <c r="AC386" s="76"/>
      <c r="AD386" s="271"/>
      <c r="AE386" s="61"/>
      <c r="AF386" s="61"/>
      <c r="AG386" s="61"/>
      <c r="AH386" s="61"/>
      <c r="AI386" s="77"/>
      <c r="AJ386" s="61"/>
      <c r="AK386" s="61"/>
      <c r="AL386" s="61"/>
      <c r="AM386" s="61"/>
      <c r="AN386" s="61"/>
      <c r="AO386" s="61"/>
      <c r="AP386" s="61"/>
      <c r="AQ386" s="61"/>
      <c r="AR386" s="62"/>
      <c r="AS386" s="61"/>
      <c r="AT386" s="61"/>
      <c r="AU386" s="61"/>
      <c r="AV386" s="61"/>
      <c r="AW386" s="61"/>
      <c r="AX386" s="62"/>
      <c r="BB386" s="61"/>
    </row>
    <row r="387" spans="7:54" ht="13.5" customHeight="1">
      <c r="G387" s="61"/>
      <c r="H387" s="75"/>
      <c r="I387" s="61"/>
      <c r="J387" s="61"/>
      <c r="K387" s="61"/>
      <c r="L387" s="63"/>
      <c r="M387" s="75"/>
      <c r="N387" s="61"/>
      <c r="O387" s="63"/>
      <c r="P387" s="61"/>
      <c r="Q387" s="61"/>
      <c r="R387" s="61"/>
      <c r="S387" s="61"/>
      <c r="T387" s="61"/>
      <c r="U387" s="61"/>
      <c r="V387" s="61"/>
      <c r="W387" s="61"/>
      <c r="X387" s="61"/>
      <c r="Y387" s="61"/>
      <c r="Z387" s="61"/>
      <c r="AA387" s="61"/>
      <c r="AB387" s="61"/>
      <c r="AC387" s="76"/>
      <c r="AD387" s="271"/>
      <c r="AE387" s="61"/>
      <c r="AF387" s="61"/>
      <c r="AG387" s="61"/>
      <c r="AH387" s="61"/>
      <c r="AI387" s="77"/>
      <c r="AJ387" s="61"/>
      <c r="AK387" s="61"/>
      <c r="AL387" s="61"/>
      <c r="AM387" s="61"/>
      <c r="AN387" s="61"/>
      <c r="AO387" s="61"/>
      <c r="AP387" s="61"/>
      <c r="AQ387" s="61"/>
      <c r="AR387" s="62"/>
      <c r="AS387" s="61"/>
      <c r="AT387" s="61"/>
      <c r="AU387" s="61"/>
      <c r="AV387" s="61"/>
      <c r="AW387" s="61"/>
      <c r="AX387" s="62"/>
      <c r="BB387" s="61"/>
    </row>
    <row r="388" spans="7:54" ht="13.5" customHeight="1">
      <c r="G388" s="61"/>
      <c r="H388" s="75"/>
      <c r="I388" s="61"/>
      <c r="J388" s="61"/>
      <c r="K388" s="61"/>
      <c r="L388" s="63"/>
      <c r="M388" s="75"/>
      <c r="N388" s="61"/>
      <c r="O388" s="63"/>
      <c r="P388" s="61"/>
      <c r="Q388" s="61"/>
      <c r="R388" s="61"/>
      <c r="S388" s="61"/>
      <c r="T388" s="61"/>
      <c r="U388" s="61"/>
      <c r="V388" s="61"/>
      <c r="W388" s="61"/>
      <c r="X388" s="61"/>
      <c r="Y388" s="61"/>
      <c r="Z388" s="61"/>
      <c r="AA388" s="61"/>
      <c r="AB388" s="61"/>
      <c r="AC388" s="76"/>
      <c r="AD388" s="271"/>
      <c r="AE388" s="61"/>
      <c r="AF388" s="61"/>
      <c r="AG388" s="61"/>
      <c r="AH388" s="61"/>
      <c r="AI388" s="77"/>
      <c r="AJ388" s="61"/>
      <c r="AK388" s="61"/>
      <c r="AL388" s="61"/>
      <c r="AM388" s="61"/>
      <c r="AN388" s="61"/>
      <c r="AO388" s="61"/>
      <c r="AP388" s="61"/>
      <c r="AQ388" s="61"/>
      <c r="AR388" s="62"/>
      <c r="AS388" s="61"/>
      <c r="AT388" s="61"/>
      <c r="AU388" s="61"/>
      <c r="AV388" s="61"/>
      <c r="AW388" s="61"/>
      <c r="AX388" s="62"/>
      <c r="BB388" s="61"/>
    </row>
    <row r="389" spans="7:54" ht="13.5" customHeight="1">
      <c r="G389" s="61"/>
      <c r="H389" s="75"/>
      <c r="I389" s="61"/>
      <c r="J389" s="61"/>
      <c r="K389" s="61"/>
      <c r="L389" s="63"/>
      <c r="M389" s="75"/>
      <c r="N389" s="61"/>
      <c r="O389" s="63"/>
      <c r="P389" s="61"/>
      <c r="Q389" s="61"/>
      <c r="R389" s="61"/>
      <c r="S389" s="61"/>
      <c r="T389" s="61"/>
      <c r="U389" s="61"/>
      <c r="V389" s="61"/>
      <c r="W389" s="61"/>
      <c r="X389" s="61"/>
      <c r="Y389" s="61"/>
      <c r="Z389" s="61"/>
      <c r="AA389" s="61"/>
      <c r="AB389" s="61"/>
      <c r="AC389" s="76"/>
      <c r="AD389" s="271"/>
      <c r="AE389" s="61"/>
      <c r="AF389" s="61"/>
      <c r="AG389" s="61"/>
      <c r="AH389" s="61"/>
      <c r="AI389" s="77"/>
      <c r="AJ389" s="61"/>
      <c r="AK389" s="61"/>
      <c r="AL389" s="61"/>
      <c r="AM389" s="61"/>
      <c r="AN389" s="61"/>
      <c r="AO389" s="61"/>
      <c r="AP389" s="61"/>
      <c r="AQ389" s="61"/>
      <c r="AR389" s="62"/>
      <c r="AS389" s="61"/>
      <c r="AT389" s="61"/>
      <c r="AU389" s="61"/>
      <c r="AV389" s="61"/>
      <c r="AW389" s="61"/>
      <c r="AX389" s="62"/>
      <c r="BB389" s="61"/>
    </row>
    <row r="390" spans="7:54" ht="13.5" customHeight="1">
      <c r="G390" s="61"/>
      <c r="H390" s="75"/>
      <c r="I390" s="61"/>
      <c r="J390" s="61"/>
      <c r="K390" s="61"/>
      <c r="L390" s="63"/>
      <c r="M390" s="75"/>
      <c r="N390" s="61"/>
      <c r="O390" s="63"/>
      <c r="P390" s="61"/>
      <c r="Q390" s="61"/>
      <c r="R390" s="61"/>
      <c r="S390" s="61"/>
      <c r="T390" s="61"/>
      <c r="U390" s="61"/>
      <c r="V390" s="61"/>
      <c r="W390" s="61"/>
      <c r="X390" s="61"/>
      <c r="Y390" s="61"/>
      <c r="Z390" s="61"/>
      <c r="AA390" s="61"/>
      <c r="AB390" s="61"/>
      <c r="AC390" s="76"/>
      <c r="AD390" s="271"/>
      <c r="AE390" s="61"/>
      <c r="AF390" s="61"/>
      <c r="AG390" s="61"/>
      <c r="AH390" s="61"/>
      <c r="AI390" s="77"/>
      <c r="AJ390" s="61"/>
      <c r="AK390" s="61"/>
      <c r="AL390" s="61"/>
      <c r="AM390" s="61"/>
      <c r="AN390" s="61"/>
      <c r="AO390" s="61"/>
      <c r="AP390" s="61"/>
      <c r="AQ390" s="61"/>
      <c r="AR390" s="62"/>
      <c r="AS390" s="61"/>
      <c r="AT390" s="61"/>
      <c r="AU390" s="61"/>
      <c r="AV390" s="61"/>
      <c r="AW390" s="61"/>
      <c r="AX390" s="62"/>
      <c r="BB390" s="61"/>
    </row>
    <row r="391" spans="7:54" ht="13.5" customHeight="1">
      <c r="G391" s="61"/>
      <c r="H391" s="75"/>
      <c r="I391" s="61"/>
      <c r="J391" s="61"/>
      <c r="K391" s="61"/>
      <c r="L391" s="63"/>
      <c r="M391" s="75"/>
      <c r="N391" s="61"/>
      <c r="O391" s="63"/>
      <c r="P391" s="61"/>
      <c r="Q391" s="61"/>
      <c r="R391" s="61"/>
      <c r="S391" s="61"/>
      <c r="T391" s="61"/>
      <c r="U391" s="61"/>
      <c r="V391" s="61"/>
      <c r="W391" s="61"/>
      <c r="X391" s="61"/>
      <c r="Y391" s="61"/>
      <c r="Z391" s="61"/>
      <c r="AA391" s="61"/>
      <c r="AB391" s="61"/>
      <c r="AC391" s="76"/>
      <c r="AD391" s="271"/>
      <c r="AE391" s="61"/>
      <c r="AF391" s="61"/>
      <c r="AG391" s="61"/>
      <c r="AH391" s="61"/>
      <c r="AI391" s="77"/>
      <c r="AJ391" s="61"/>
      <c r="AK391" s="61"/>
      <c r="AL391" s="61"/>
      <c r="AM391" s="61"/>
      <c r="AN391" s="61"/>
      <c r="AO391" s="61"/>
      <c r="AP391" s="61"/>
      <c r="AQ391" s="61"/>
      <c r="AR391" s="62"/>
      <c r="AS391" s="61"/>
      <c r="AT391" s="61"/>
      <c r="AU391" s="61"/>
      <c r="AV391" s="61"/>
      <c r="AW391" s="61"/>
      <c r="AX391" s="62"/>
      <c r="BB391" s="61"/>
    </row>
    <row r="392" spans="7:54" ht="13.5" customHeight="1">
      <c r="G392" s="61"/>
      <c r="H392" s="75"/>
      <c r="I392" s="61"/>
      <c r="J392" s="61"/>
      <c r="K392" s="61"/>
      <c r="L392" s="63"/>
      <c r="M392" s="75"/>
      <c r="N392" s="61"/>
      <c r="O392" s="63"/>
      <c r="P392" s="61"/>
      <c r="Q392" s="61"/>
      <c r="R392" s="61"/>
      <c r="S392" s="61"/>
      <c r="T392" s="61"/>
      <c r="U392" s="61"/>
      <c r="V392" s="61"/>
      <c r="W392" s="61"/>
      <c r="X392" s="61"/>
      <c r="Y392" s="61"/>
      <c r="Z392" s="61"/>
      <c r="AA392" s="61"/>
      <c r="AB392" s="61"/>
      <c r="AC392" s="76"/>
      <c r="AD392" s="271"/>
      <c r="AE392" s="61"/>
      <c r="AF392" s="61"/>
      <c r="AG392" s="61"/>
      <c r="AH392" s="61"/>
      <c r="AI392" s="77"/>
      <c r="AJ392" s="61"/>
      <c r="AK392" s="61"/>
      <c r="AL392" s="61"/>
      <c r="AM392" s="61"/>
      <c r="AN392" s="61"/>
      <c r="AO392" s="61"/>
      <c r="AP392" s="61"/>
      <c r="AQ392" s="61"/>
      <c r="AR392" s="62"/>
      <c r="AS392" s="61"/>
      <c r="AT392" s="61"/>
      <c r="AU392" s="61"/>
      <c r="AV392" s="61"/>
      <c r="AW392" s="61"/>
      <c r="AX392" s="62"/>
      <c r="BB392" s="61"/>
    </row>
    <row r="393" spans="7:54" ht="13.5" customHeight="1">
      <c r="G393" s="61"/>
      <c r="H393" s="75"/>
      <c r="I393" s="61"/>
      <c r="J393" s="61"/>
      <c r="K393" s="61"/>
      <c r="L393" s="63"/>
      <c r="M393" s="75"/>
      <c r="N393" s="61"/>
      <c r="O393" s="63"/>
      <c r="P393" s="61"/>
      <c r="Q393" s="61"/>
      <c r="R393" s="61"/>
      <c r="S393" s="61"/>
      <c r="T393" s="61"/>
      <c r="U393" s="61"/>
      <c r="V393" s="61"/>
      <c r="W393" s="61"/>
      <c r="X393" s="61"/>
      <c r="Y393" s="61"/>
      <c r="Z393" s="61"/>
      <c r="AA393" s="61"/>
      <c r="AB393" s="61"/>
      <c r="AC393" s="76"/>
      <c r="AD393" s="271"/>
      <c r="AE393" s="61"/>
      <c r="AF393" s="61"/>
      <c r="AG393" s="61"/>
      <c r="AH393" s="61"/>
      <c r="AI393" s="77"/>
      <c r="AJ393" s="61"/>
      <c r="AK393" s="61"/>
      <c r="AL393" s="61"/>
      <c r="AM393" s="61"/>
      <c r="AN393" s="61"/>
      <c r="AO393" s="61"/>
      <c r="AP393" s="61"/>
      <c r="AQ393" s="61"/>
      <c r="AR393" s="62"/>
      <c r="AS393" s="61"/>
      <c r="AT393" s="61"/>
      <c r="AU393" s="61"/>
      <c r="AV393" s="61"/>
      <c r="AW393" s="61"/>
      <c r="AX393" s="62"/>
      <c r="BB393" s="61"/>
    </row>
    <row r="394" spans="7:54" ht="13.5" customHeight="1">
      <c r="G394" s="61"/>
      <c r="H394" s="75"/>
      <c r="I394" s="61"/>
      <c r="J394" s="61"/>
      <c r="K394" s="61"/>
      <c r="L394" s="63"/>
      <c r="M394" s="75"/>
      <c r="N394" s="61"/>
      <c r="O394" s="63"/>
      <c r="P394" s="61"/>
      <c r="Q394" s="61"/>
      <c r="R394" s="61"/>
      <c r="S394" s="61"/>
      <c r="T394" s="61"/>
      <c r="U394" s="61"/>
      <c r="V394" s="61"/>
      <c r="W394" s="61"/>
      <c r="X394" s="61"/>
      <c r="Y394" s="61"/>
      <c r="Z394" s="61"/>
      <c r="AA394" s="61"/>
      <c r="AB394" s="61"/>
      <c r="AC394" s="76"/>
      <c r="AD394" s="271"/>
      <c r="AE394" s="61"/>
      <c r="AF394" s="61"/>
      <c r="AG394" s="61"/>
      <c r="AH394" s="61"/>
      <c r="AI394" s="77"/>
      <c r="AJ394" s="61"/>
      <c r="AK394" s="61"/>
      <c r="AL394" s="61"/>
      <c r="AM394" s="61"/>
      <c r="AN394" s="61"/>
      <c r="AO394" s="61"/>
      <c r="AP394" s="61"/>
      <c r="AQ394" s="61"/>
      <c r="AR394" s="62"/>
      <c r="AS394" s="61"/>
      <c r="AT394" s="61"/>
      <c r="AU394" s="61"/>
      <c r="AV394" s="61"/>
      <c r="AW394" s="61"/>
      <c r="AX394" s="62"/>
      <c r="BB394" s="61"/>
    </row>
    <row r="395" spans="7:54" ht="13.5" customHeight="1">
      <c r="G395" s="61"/>
      <c r="H395" s="75"/>
      <c r="I395" s="61"/>
      <c r="J395" s="61"/>
      <c r="K395" s="61"/>
      <c r="L395" s="63"/>
      <c r="M395" s="75"/>
      <c r="N395" s="61"/>
      <c r="O395" s="63"/>
      <c r="P395" s="61"/>
      <c r="Q395" s="61"/>
      <c r="R395" s="61"/>
      <c r="S395" s="61"/>
      <c r="T395" s="61"/>
      <c r="U395" s="61"/>
      <c r="V395" s="61"/>
      <c r="W395" s="61"/>
      <c r="X395" s="61"/>
      <c r="Y395" s="61"/>
      <c r="Z395" s="61"/>
      <c r="AA395" s="61"/>
      <c r="AB395" s="61"/>
      <c r="AC395" s="76"/>
      <c r="AD395" s="271"/>
      <c r="AE395" s="61"/>
      <c r="AF395" s="61"/>
      <c r="AG395" s="61"/>
      <c r="AH395" s="61"/>
      <c r="AI395" s="77"/>
      <c r="AJ395" s="61"/>
      <c r="AK395" s="61"/>
      <c r="AL395" s="61"/>
      <c r="AM395" s="61"/>
      <c r="AN395" s="61"/>
      <c r="AO395" s="61"/>
      <c r="AP395" s="61"/>
      <c r="AQ395" s="61"/>
      <c r="AR395" s="62"/>
      <c r="AS395" s="61"/>
      <c r="AT395" s="61"/>
      <c r="AU395" s="61"/>
      <c r="AV395" s="61"/>
      <c r="AW395" s="61"/>
      <c r="AX395" s="62"/>
      <c r="BB395" s="61"/>
    </row>
    <row r="396" spans="7:54" ht="13.5" customHeight="1">
      <c r="G396" s="61"/>
      <c r="H396" s="75"/>
      <c r="I396" s="61"/>
      <c r="J396" s="61"/>
      <c r="K396" s="61"/>
      <c r="L396" s="63"/>
      <c r="M396" s="75"/>
      <c r="N396" s="61"/>
      <c r="O396" s="63"/>
      <c r="P396" s="61"/>
      <c r="Q396" s="61"/>
      <c r="R396" s="61"/>
      <c r="S396" s="61"/>
      <c r="T396" s="61"/>
      <c r="U396" s="61"/>
      <c r="V396" s="61"/>
      <c r="W396" s="61"/>
      <c r="X396" s="61"/>
      <c r="Y396" s="61"/>
      <c r="Z396" s="61"/>
      <c r="AA396" s="61"/>
      <c r="AB396" s="61"/>
      <c r="AC396" s="76"/>
      <c r="AD396" s="271"/>
      <c r="AE396" s="61"/>
      <c r="AF396" s="61"/>
      <c r="AG396" s="61"/>
      <c r="AH396" s="61"/>
      <c r="AI396" s="77"/>
      <c r="AJ396" s="61"/>
      <c r="AK396" s="61"/>
      <c r="AL396" s="61"/>
      <c r="AM396" s="61"/>
      <c r="AN396" s="61"/>
      <c r="AO396" s="61"/>
      <c r="AP396" s="61"/>
      <c r="AQ396" s="61"/>
      <c r="AR396" s="62"/>
      <c r="AS396" s="61"/>
      <c r="AT396" s="61"/>
      <c r="AU396" s="61"/>
      <c r="AV396" s="61"/>
      <c r="AW396" s="61"/>
      <c r="AX396" s="62"/>
      <c r="BB396" s="61"/>
    </row>
    <row r="397" spans="7:54" ht="13.5" customHeight="1">
      <c r="G397" s="61"/>
      <c r="H397" s="75"/>
      <c r="I397" s="61"/>
      <c r="J397" s="61"/>
      <c r="K397" s="61"/>
      <c r="L397" s="63"/>
      <c r="M397" s="75"/>
      <c r="N397" s="61"/>
      <c r="O397" s="63"/>
      <c r="P397" s="61"/>
      <c r="Q397" s="61"/>
      <c r="R397" s="61"/>
      <c r="S397" s="61"/>
      <c r="T397" s="61"/>
      <c r="U397" s="61"/>
      <c r="V397" s="61"/>
      <c r="W397" s="61"/>
      <c r="X397" s="61"/>
      <c r="Y397" s="61"/>
      <c r="Z397" s="61"/>
      <c r="AA397" s="61"/>
      <c r="AB397" s="61"/>
      <c r="AC397" s="76"/>
      <c r="AD397" s="271"/>
      <c r="AE397" s="61"/>
      <c r="AF397" s="61"/>
      <c r="AG397" s="61"/>
      <c r="AH397" s="61"/>
      <c r="AI397" s="77"/>
      <c r="AJ397" s="61"/>
      <c r="AK397" s="61"/>
      <c r="AL397" s="61"/>
      <c r="AM397" s="61"/>
      <c r="AN397" s="61"/>
      <c r="AO397" s="61"/>
      <c r="AP397" s="61"/>
      <c r="AQ397" s="61"/>
      <c r="AR397" s="62"/>
      <c r="AS397" s="61"/>
      <c r="AT397" s="61"/>
      <c r="AU397" s="61"/>
      <c r="AV397" s="61"/>
      <c r="AW397" s="61"/>
      <c r="AX397" s="62"/>
      <c r="BB397" s="61"/>
    </row>
    <row r="398" spans="7:54" ht="13.5" customHeight="1">
      <c r="G398" s="61"/>
      <c r="H398" s="75"/>
      <c r="I398" s="61"/>
      <c r="J398" s="61"/>
      <c r="K398" s="61"/>
      <c r="L398" s="63"/>
      <c r="M398" s="75"/>
      <c r="N398" s="61"/>
      <c r="O398" s="63"/>
      <c r="P398" s="61"/>
      <c r="Q398" s="61"/>
      <c r="R398" s="61"/>
      <c r="S398" s="61"/>
      <c r="T398" s="61"/>
      <c r="U398" s="61"/>
      <c r="V398" s="61"/>
      <c r="W398" s="61"/>
      <c r="X398" s="61"/>
      <c r="Y398" s="61"/>
      <c r="Z398" s="61"/>
      <c r="AA398" s="61"/>
      <c r="AB398" s="61"/>
      <c r="AC398" s="76"/>
      <c r="AD398" s="271"/>
      <c r="AE398" s="61"/>
      <c r="AF398" s="61"/>
      <c r="AG398" s="61"/>
      <c r="AH398" s="61"/>
      <c r="AI398" s="77"/>
      <c r="AJ398" s="61"/>
      <c r="AK398" s="61"/>
      <c r="AL398" s="61"/>
      <c r="AM398" s="61"/>
      <c r="AN398" s="61"/>
      <c r="AO398" s="61"/>
      <c r="AP398" s="61"/>
      <c r="AQ398" s="61"/>
      <c r="AR398" s="62"/>
      <c r="AS398" s="61"/>
      <c r="AT398" s="61"/>
      <c r="AU398" s="61"/>
      <c r="AV398" s="61"/>
      <c r="AW398" s="61"/>
      <c r="AX398" s="62"/>
      <c r="BB398" s="61"/>
    </row>
    <row r="399" spans="7:54" ht="13.5" customHeight="1">
      <c r="G399" s="61"/>
      <c r="H399" s="75"/>
      <c r="I399" s="61"/>
      <c r="J399" s="61"/>
      <c r="K399" s="61"/>
      <c r="L399" s="63"/>
      <c r="M399" s="75"/>
      <c r="N399" s="61"/>
      <c r="O399" s="63"/>
      <c r="P399" s="61"/>
      <c r="Q399" s="61"/>
      <c r="R399" s="61"/>
      <c r="S399" s="61"/>
      <c r="T399" s="61"/>
      <c r="U399" s="61"/>
      <c r="V399" s="61"/>
      <c r="W399" s="61"/>
      <c r="X399" s="61"/>
      <c r="Y399" s="61"/>
      <c r="Z399" s="61"/>
      <c r="AA399" s="61"/>
      <c r="AB399" s="61"/>
      <c r="AC399" s="76"/>
      <c r="AD399" s="271"/>
      <c r="AE399" s="61"/>
      <c r="AF399" s="61"/>
      <c r="AG399" s="61"/>
      <c r="AH399" s="61"/>
      <c r="AI399" s="77"/>
      <c r="AJ399" s="61"/>
      <c r="AK399" s="61"/>
      <c r="AL399" s="61"/>
      <c r="AM399" s="61"/>
      <c r="AN399" s="61"/>
      <c r="AO399" s="61"/>
      <c r="AP399" s="61"/>
      <c r="AQ399" s="61"/>
      <c r="AR399" s="62"/>
      <c r="AS399" s="61"/>
      <c r="AT399" s="61"/>
      <c r="AU399" s="61"/>
      <c r="AV399" s="61"/>
      <c r="AW399" s="61"/>
      <c r="AX399" s="62"/>
      <c r="BB399" s="61"/>
    </row>
    <row r="400" spans="7:54" ht="13.5" customHeight="1">
      <c r="G400" s="61"/>
      <c r="H400" s="75"/>
      <c r="I400" s="61"/>
      <c r="J400" s="61"/>
      <c r="K400" s="61"/>
      <c r="L400" s="63"/>
      <c r="M400" s="75"/>
      <c r="N400" s="61"/>
      <c r="O400" s="63"/>
      <c r="P400" s="61"/>
      <c r="Q400" s="61"/>
      <c r="R400" s="61"/>
      <c r="S400" s="61"/>
      <c r="T400" s="61"/>
      <c r="U400" s="61"/>
      <c r="V400" s="61"/>
      <c r="W400" s="61"/>
      <c r="X400" s="61"/>
      <c r="Y400" s="61"/>
      <c r="Z400" s="61"/>
      <c r="AA400" s="61"/>
      <c r="AB400" s="61"/>
      <c r="AC400" s="76"/>
      <c r="AD400" s="271"/>
      <c r="AE400" s="61"/>
      <c r="AF400" s="61"/>
      <c r="AG400" s="61"/>
      <c r="AH400" s="61"/>
      <c r="AI400" s="77"/>
      <c r="AJ400" s="61"/>
      <c r="AK400" s="61"/>
      <c r="AL400" s="61"/>
      <c r="AM400" s="61"/>
      <c r="AN400" s="61"/>
      <c r="AO400" s="61"/>
      <c r="AP400" s="61"/>
      <c r="AQ400" s="61"/>
      <c r="AR400" s="62"/>
      <c r="AS400" s="61"/>
      <c r="AT400" s="61"/>
      <c r="AU400" s="61"/>
      <c r="AV400" s="61"/>
      <c r="AW400" s="61"/>
      <c r="AX400" s="62"/>
      <c r="BB400" s="61"/>
    </row>
    <row r="401" spans="7:54" ht="13.5" customHeight="1">
      <c r="G401" s="61"/>
      <c r="H401" s="75"/>
      <c r="I401" s="61"/>
      <c r="J401" s="61"/>
      <c r="K401" s="61"/>
      <c r="L401" s="63"/>
      <c r="M401" s="75"/>
      <c r="N401" s="61"/>
      <c r="O401" s="63"/>
      <c r="P401" s="61"/>
      <c r="Q401" s="61"/>
      <c r="R401" s="61"/>
      <c r="S401" s="61"/>
      <c r="T401" s="61"/>
      <c r="U401" s="61"/>
      <c r="V401" s="61"/>
      <c r="W401" s="61"/>
      <c r="X401" s="61"/>
      <c r="Y401" s="61"/>
      <c r="Z401" s="61"/>
      <c r="AA401" s="61"/>
      <c r="AB401" s="61"/>
      <c r="AC401" s="76"/>
      <c r="AD401" s="271"/>
      <c r="AE401" s="61"/>
      <c r="AF401" s="61"/>
      <c r="AG401" s="61"/>
      <c r="AH401" s="61"/>
      <c r="AI401" s="77"/>
      <c r="AJ401" s="61"/>
      <c r="AK401" s="61"/>
      <c r="AL401" s="61"/>
      <c r="AM401" s="61"/>
      <c r="AN401" s="61"/>
      <c r="AO401" s="61"/>
      <c r="AP401" s="61"/>
      <c r="AQ401" s="61"/>
      <c r="AR401" s="62"/>
      <c r="AS401" s="61"/>
      <c r="AT401" s="61"/>
      <c r="AU401" s="61"/>
      <c r="AV401" s="61"/>
      <c r="AW401" s="61"/>
      <c r="AX401" s="62"/>
      <c r="BB401" s="61"/>
    </row>
    <row r="402" spans="7:54" ht="13.5" customHeight="1">
      <c r="G402" s="61"/>
      <c r="H402" s="75"/>
      <c r="I402" s="61"/>
      <c r="J402" s="61"/>
      <c r="K402" s="61"/>
      <c r="L402" s="63"/>
      <c r="M402" s="75"/>
      <c r="N402" s="61"/>
      <c r="O402" s="63"/>
      <c r="P402" s="61"/>
      <c r="Q402" s="61"/>
      <c r="R402" s="61"/>
      <c r="S402" s="61"/>
      <c r="T402" s="61"/>
      <c r="U402" s="61"/>
      <c r="V402" s="61"/>
      <c r="W402" s="61"/>
      <c r="X402" s="61"/>
      <c r="Y402" s="61"/>
      <c r="Z402" s="61"/>
      <c r="AA402" s="61"/>
      <c r="AB402" s="61"/>
      <c r="AC402" s="76"/>
      <c r="AD402" s="271"/>
      <c r="AE402" s="61"/>
      <c r="AF402" s="61"/>
      <c r="AG402" s="61"/>
      <c r="AH402" s="61"/>
      <c r="AI402" s="77"/>
      <c r="AJ402" s="61"/>
      <c r="AK402" s="61"/>
      <c r="AL402" s="61"/>
      <c r="AM402" s="61"/>
      <c r="AN402" s="61"/>
      <c r="AO402" s="61"/>
      <c r="AP402" s="61"/>
      <c r="AQ402" s="61"/>
      <c r="AR402" s="62"/>
      <c r="AS402" s="61"/>
      <c r="AT402" s="61"/>
      <c r="AU402" s="61"/>
      <c r="AV402" s="61"/>
      <c r="AW402" s="61"/>
      <c r="AX402" s="62"/>
      <c r="BB402" s="61"/>
    </row>
    <row r="403" spans="7:54" ht="13.5" customHeight="1">
      <c r="G403" s="61"/>
      <c r="H403" s="75"/>
      <c r="I403" s="61"/>
      <c r="J403" s="61"/>
      <c r="K403" s="61"/>
      <c r="L403" s="63"/>
      <c r="M403" s="75"/>
      <c r="N403" s="61"/>
      <c r="O403" s="63"/>
      <c r="P403" s="61"/>
      <c r="Q403" s="61"/>
      <c r="R403" s="61"/>
      <c r="S403" s="61"/>
      <c r="T403" s="61"/>
      <c r="U403" s="61"/>
      <c r="V403" s="61"/>
      <c r="W403" s="61"/>
      <c r="X403" s="61"/>
      <c r="Y403" s="61"/>
      <c r="Z403" s="61"/>
      <c r="AA403" s="61"/>
      <c r="AB403" s="61"/>
      <c r="AC403" s="76"/>
      <c r="AD403" s="271"/>
      <c r="AE403" s="61"/>
      <c r="AF403" s="61"/>
      <c r="AG403" s="61"/>
      <c r="AH403" s="61"/>
      <c r="AI403" s="77"/>
      <c r="AJ403" s="61"/>
      <c r="AK403" s="61"/>
      <c r="AL403" s="61"/>
      <c r="AM403" s="61"/>
      <c r="AN403" s="61"/>
      <c r="AO403" s="61"/>
      <c r="AP403" s="61"/>
      <c r="AQ403" s="61"/>
      <c r="AR403" s="62"/>
      <c r="AS403" s="61"/>
      <c r="AT403" s="61"/>
      <c r="AU403" s="61"/>
      <c r="AV403" s="61"/>
      <c r="AW403" s="61"/>
      <c r="AX403" s="62"/>
      <c r="BB403" s="61"/>
    </row>
    <row r="404" spans="7:54" ht="13.5" customHeight="1">
      <c r="G404" s="61"/>
      <c r="H404" s="75"/>
      <c r="I404" s="61"/>
      <c r="J404" s="61"/>
      <c r="K404" s="61"/>
      <c r="L404" s="63"/>
      <c r="M404" s="75"/>
      <c r="N404" s="61"/>
      <c r="O404" s="63"/>
      <c r="P404" s="61"/>
      <c r="Q404" s="61"/>
      <c r="R404" s="61"/>
      <c r="S404" s="61"/>
      <c r="T404" s="61"/>
      <c r="U404" s="61"/>
      <c r="V404" s="61"/>
      <c r="W404" s="61"/>
      <c r="X404" s="61"/>
      <c r="Y404" s="61"/>
      <c r="Z404" s="61"/>
      <c r="AA404" s="61"/>
      <c r="AB404" s="61"/>
      <c r="AC404" s="76"/>
      <c r="AD404" s="271"/>
      <c r="AE404" s="61"/>
      <c r="AF404" s="61"/>
      <c r="AG404" s="61"/>
      <c r="AH404" s="61"/>
      <c r="AI404" s="77"/>
      <c r="AJ404" s="61"/>
      <c r="AK404" s="61"/>
      <c r="AL404" s="61"/>
      <c r="AM404" s="61"/>
      <c r="AN404" s="61"/>
      <c r="AO404" s="61"/>
      <c r="AP404" s="61"/>
      <c r="AQ404" s="61"/>
      <c r="AR404" s="62"/>
      <c r="AS404" s="61"/>
      <c r="AT404" s="61"/>
      <c r="AU404" s="61"/>
      <c r="AV404" s="61"/>
      <c r="AW404" s="61"/>
      <c r="AX404" s="62"/>
      <c r="BB404" s="61"/>
    </row>
    <row r="405" spans="7:54" ht="13.5" customHeight="1">
      <c r="G405" s="61"/>
      <c r="H405" s="75"/>
      <c r="I405" s="61"/>
      <c r="J405" s="61"/>
      <c r="K405" s="61"/>
      <c r="L405" s="63"/>
      <c r="M405" s="75"/>
      <c r="N405" s="61"/>
      <c r="O405" s="63"/>
      <c r="P405" s="61"/>
      <c r="Q405" s="61"/>
      <c r="R405" s="61"/>
      <c r="S405" s="61"/>
      <c r="T405" s="61"/>
      <c r="U405" s="61"/>
      <c r="V405" s="61"/>
      <c r="W405" s="61"/>
      <c r="X405" s="61"/>
      <c r="Y405" s="61"/>
      <c r="Z405" s="61"/>
      <c r="AA405" s="61"/>
      <c r="AB405" s="61"/>
      <c r="AC405" s="76"/>
      <c r="AD405" s="271"/>
      <c r="AE405" s="61"/>
      <c r="AF405" s="61"/>
      <c r="AG405" s="61"/>
      <c r="AH405" s="61"/>
      <c r="AI405" s="77"/>
      <c r="AJ405" s="61"/>
      <c r="AK405" s="61"/>
      <c r="AL405" s="61"/>
      <c r="AM405" s="61"/>
      <c r="AN405" s="61"/>
      <c r="AO405" s="61"/>
      <c r="AP405" s="61"/>
      <c r="AQ405" s="61"/>
      <c r="AR405" s="62"/>
      <c r="AS405" s="61"/>
      <c r="AT405" s="61"/>
      <c r="AU405" s="61"/>
      <c r="AV405" s="61"/>
      <c r="AW405" s="61"/>
      <c r="AX405" s="62"/>
    </row>
    <row r="406" spans="7:54" ht="13.5" customHeight="1">
      <c r="G406" s="61"/>
      <c r="H406" s="75"/>
      <c r="I406" s="61"/>
      <c r="J406" s="61"/>
      <c r="K406" s="61"/>
      <c r="L406" s="63"/>
      <c r="M406" s="75"/>
      <c r="N406" s="61"/>
      <c r="O406" s="63"/>
      <c r="P406" s="61"/>
      <c r="Q406" s="61"/>
      <c r="R406" s="61"/>
      <c r="S406" s="61"/>
      <c r="T406" s="61"/>
      <c r="U406" s="61"/>
      <c r="V406" s="61"/>
      <c r="W406" s="61"/>
      <c r="X406" s="61"/>
      <c r="Y406" s="61"/>
      <c r="Z406" s="61"/>
      <c r="AA406" s="61"/>
      <c r="AB406" s="61"/>
      <c r="AC406" s="76"/>
      <c r="AD406" s="271"/>
      <c r="AE406" s="61"/>
      <c r="AF406" s="61"/>
      <c r="AG406" s="61"/>
      <c r="AH406" s="61"/>
      <c r="AI406" s="77"/>
      <c r="AJ406" s="61"/>
      <c r="AK406" s="61"/>
      <c r="AL406" s="61"/>
      <c r="AM406" s="61"/>
      <c r="AN406" s="61"/>
      <c r="AO406" s="61"/>
      <c r="AP406" s="61"/>
      <c r="AQ406" s="61"/>
      <c r="AR406" s="62"/>
      <c r="AS406" s="61"/>
      <c r="AT406" s="61"/>
      <c r="AU406" s="61"/>
      <c r="AV406" s="61"/>
      <c r="AW406" s="61"/>
      <c r="AX406" s="62"/>
    </row>
    <row r="407" spans="7:54" ht="13.5" customHeight="1">
      <c r="G407" s="61"/>
      <c r="H407" s="75"/>
      <c r="I407" s="61"/>
      <c r="J407" s="61"/>
      <c r="K407" s="61"/>
      <c r="L407" s="63"/>
      <c r="M407" s="75"/>
      <c r="N407" s="61"/>
      <c r="O407" s="63"/>
      <c r="P407" s="61"/>
      <c r="Q407" s="61"/>
      <c r="R407" s="61"/>
      <c r="S407" s="61"/>
      <c r="T407" s="61"/>
      <c r="U407" s="61"/>
      <c r="V407" s="61"/>
      <c r="W407" s="61"/>
      <c r="X407" s="61"/>
      <c r="Y407" s="61"/>
      <c r="Z407" s="61"/>
      <c r="AA407" s="61"/>
      <c r="AB407" s="61"/>
      <c r="AC407" s="76"/>
      <c r="AD407" s="271"/>
      <c r="AE407" s="61"/>
      <c r="AF407" s="61"/>
      <c r="AG407" s="61"/>
      <c r="AH407" s="61"/>
      <c r="AI407" s="77"/>
      <c r="AJ407" s="61"/>
      <c r="AK407" s="61"/>
      <c r="AL407" s="61"/>
      <c r="AM407" s="61"/>
      <c r="AN407" s="61"/>
      <c r="AO407" s="61"/>
      <c r="AP407" s="61"/>
      <c r="AQ407" s="61"/>
      <c r="AR407" s="62"/>
      <c r="AS407" s="61"/>
      <c r="AT407" s="61"/>
      <c r="AU407" s="61"/>
      <c r="AV407" s="61"/>
      <c r="AW407" s="61"/>
      <c r="AX407" s="62"/>
    </row>
    <row r="408" spans="7:54" ht="13.5" customHeight="1">
      <c r="G408" s="61"/>
      <c r="H408" s="75"/>
      <c r="I408" s="61"/>
      <c r="J408" s="61"/>
      <c r="K408" s="61"/>
      <c r="L408" s="63"/>
      <c r="M408" s="75"/>
      <c r="N408" s="61"/>
      <c r="O408" s="63"/>
      <c r="P408" s="61"/>
      <c r="Q408" s="61"/>
      <c r="R408" s="61"/>
      <c r="S408" s="61"/>
      <c r="T408" s="61"/>
      <c r="U408" s="61"/>
      <c r="V408" s="61"/>
      <c r="W408" s="61"/>
      <c r="X408" s="61"/>
      <c r="Y408" s="61"/>
      <c r="Z408" s="61"/>
      <c r="AA408" s="61"/>
      <c r="AB408" s="61"/>
      <c r="AC408" s="76"/>
      <c r="AD408" s="271"/>
      <c r="AE408" s="61"/>
      <c r="AF408" s="61"/>
      <c r="AG408" s="61"/>
      <c r="AH408" s="61"/>
      <c r="AI408" s="77"/>
      <c r="AJ408" s="61"/>
      <c r="AK408" s="61"/>
      <c r="AL408" s="61"/>
      <c r="AM408" s="61"/>
      <c r="AN408" s="61"/>
      <c r="AO408" s="61"/>
      <c r="AP408" s="61"/>
      <c r="AQ408" s="61"/>
      <c r="AR408" s="62"/>
      <c r="AS408" s="61"/>
      <c r="AT408" s="61"/>
      <c r="AU408" s="61"/>
      <c r="AV408" s="61"/>
      <c r="AW408" s="61"/>
      <c r="AX408" s="62"/>
    </row>
    <row r="409" spans="7:54" ht="13.5" customHeight="1">
      <c r="G409" s="61"/>
      <c r="H409" s="75"/>
      <c r="I409" s="61"/>
      <c r="J409" s="61"/>
      <c r="K409" s="61"/>
      <c r="L409" s="63"/>
      <c r="M409" s="75"/>
      <c r="N409" s="61"/>
      <c r="O409" s="63"/>
      <c r="P409" s="61"/>
      <c r="Q409" s="61"/>
      <c r="R409" s="61"/>
      <c r="S409" s="61"/>
      <c r="T409" s="61"/>
      <c r="U409" s="61"/>
      <c r="V409" s="61"/>
      <c r="W409" s="61"/>
      <c r="X409" s="61"/>
      <c r="Y409" s="61"/>
      <c r="Z409" s="61"/>
      <c r="AA409" s="61"/>
      <c r="AB409" s="61"/>
      <c r="AC409" s="76"/>
      <c r="AD409" s="271"/>
      <c r="AE409" s="61"/>
      <c r="AF409" s="61"/>
      <c r="AG409" s="61"/>
      <c r="AH409" s="61"/>
      <c r="AI409" s="77"/>
      <c r="AJ409" s="61"/>
      <c r="AK409" s="61"/>
      <c r="AL409" s="61"/>
      <c r="AM409" s="61"/>
      <c r="AN409" s="61"/>
      <c r="AO409" s="61"/>
      <c r="AP409" s="61"/>
      <c r="AQ409" s="61"/>
      <c r="AR409" s="62"/>
      <c r="AS409" s="61"/>
      <c r="AT409" s="61"/>
      <c r="AU409" s="61"/>
      <c r="AV409" s="61"/>
      <c r="AW409" s="61"/>
      <c r="AX409" s="62"/>
    </row>
    <row r="410" spans="7:54" ht="13.5" customHeight="1">
      <c r="G410" s="61"/>
      <c r="H410" s="75"/>
      <c r="I410" s="61"/>
      <c r="J410" s="61"/>
      <c r="K410" s="61"/>
      <c r="L410" s="63"/>
      <c r="M410" s="75"/>
      <c r="N410" s="61"/>
      <c r="O410" s="63"/>
      <c r="P410" s="61"/>
      <c r="Q410" s="61"/>
      <c r="R410" s="61"/>
      <c r="S410" s="61"/>
      <c r="T410" s="61"/>
      <c r="U410" s="61"/>
      <c r="V410" s="61"/>
      <c r="W410" s="61"/>
      <c r="X410" s="61"/>
      <c r="Y410" s="61"/>
      <c r="Z410" s="61"/>
      <c r="AA410" s="61"/>
      <c r="AB410" s="61"/>
      <c r="AC410" s="76"/>
      <c r="AD410" s="271"/>
      <c r="AE410" s="61"/>
      <c r="AF410" s="61"/>
      <c r="AG410" s="61"/>
      <c r="AH410" s="61"/>
      <c r="AI410" s="77"/>
      <c r="AJ410" s="61"/>
      <c r="AK410" s="61"/>
      <c r="AL410" s="61"/>
      <c r="AM410" s="61"/>
      <c r="AN410" s="61"/>
      <c r="AO410" s="61"/>
      <c r="AP410" s="61"/>
      <c r="AQ410" s="61"/>
      <c r="AR410" s="62"/>
      <c r="AS410" s="61"/>
      <c r="AT410" s="61"/>
      <c r="AU410" s="61"/>
      <c r="AV410" s="61"/>
      <c r="AW410" s="61"/>
      <c r="AX410" s="62"/>
    </row>
    <row r="411" spans="7:54" ht="13.5" customHeight="1">
      <c r="G411" s="61"/>
      <c r="H411" s="75"/>
      <c r="I411" s="61"/>
      <c r="J411" s="61"/>
      <c r="K411" s="61"/>
      <c r="L411" s="63"/>
      <c r="M411" s="75"/>
      <c r="N411" s="61"/>
      <c r="O411" s="63"/>
      <c r="P411" s="61"/>
      <c r="Q411" s="61"/>
      <c r="R411" s="61"/>
      <c r="S411" s="61"/>
      <c r="T411" s="61"/>
      <c r="U411" s="61"/>
      <c r="V411" s="61"/>
      <c r="W411" s="61"/>
      <c r="X411" s="61"/>
      <c r="Y411" s="61"/>
      <c r="Z411" s="61"/>
      <c r="AA411" s="61"/>
      <c r="AB411" s="61"/>
      <c r="AC411" s="76"/>
      <c r="AD411" s="271"/>
      <c r="AE411" s="61"/>
      <c r="AF411" s="61"/>
      <c r="AG411" s="61"/>
      <c r="AH411" s="61"/>
      <c r="AI411" s="77"/>
      <c r="AJ411" s="61"/>
      <c r="AK411" s="61"/>
      <c r="AL411" s="61"/>
      <c r="AM411" s="61"/>
      <c r="AN411" s="61"/>
      <c r="AO411" s="61"/>
      <c r="AP411" s="61"/>
      <c r="AQ411" s="61"/>
      <c r="AR411" s="62"/>
      <c r="AS411" s="61"/>
      <c r="AT411" s="61"/>
      <c r="AU411" s="61"/>
      <c r="AV411" s="61"/>
      <c r="AW411" s="61"/>
      <c r="AX411" s="62"/>
    </row>
    <row r="412" spans="7:54" ht="13.5" customHeight="1">
      <c r="G412" s="61"/>
      <c r="H412" s="75"/>
      <c r="I412" s="61"/>
      <c r="J412" s="61"/>
      <c r="K412" s="61"/>
      <c r="L412" s="63"/>
      <c r="M412" s="75"/>
      <c r="N412" s="61"/>
      <c r="O412" s="63"/>
      <c r="P412" s="61"/>
      <c r="Q412" s="61"/>
      <c r="R412" s="61"/>
      <c r="S412" s="61"/>
      <c r="T412" s="61"/>
      <c r="U412" s="61"/>
      <c r="V412" s="61"/>
      <c r="W412" s="61"/>
      <c r="X412" s="61"/>
      <c r="Y412" s="61"/>
      <c r="Z412" s="61"/>
      <c r="AA412" s="61"/>
      <c r="AB412" s="61"/>
      <c r="AC412" s="76"/>
      <c r="AD412" s="271"/>
      <c r="AE412" s="61"/>
      <c r="AF412" s="61"/>
      <c r="AG412" s="61"/>
      <c r="AH412" s="61"/>
      <c r="AI412" s="77"/>
      <c r="AJ412" s="61"/>
      <c r="AK412" s="61"/>
      <c r="AL412" s="61"/>
      <c r="AM412" s="61"/>
      <c r="AN412" s="61"/>
      <c r="AO412" s="61"/>
      <c r="AP412" s="61"/>
      <c r="AQ412" s="61"/>
      <c r="AR412" s="62"/>
      <c r="AS412" s="61"/>
      <c r="AT412" s="61"/>
      <c r="AU412" s="61"/>
      <c r="AV412" s="61"/>
      <c r="AW412" s="61"/>
      <c r="AX412" s="62"/>
    </row>
  </sheetData>
  <mergeCells count="15">
    <mergeCell ref="I2:K2"/>
    <mergeCell ref="BZ2:CC2"/>
    <mergeCell ref="O2:AB2"/>
    <mergeCell ref="AC2:AT2"/>
    <mergeCell ref="AU2:AW2"/>
    <mergeCell ref="AZ2:BA2"/>
    <mergeCell ref="BC2:BH2"/>
    <mergeCell ref="BL2:BM2"/>
    <mergeCell ref="BQ2:BY2"/>
    <mergeCell ref="CD1:CH1"/>
    <mergeCell ref="D1:H1"/>
    <mergeCell ref="L1:M1"/>
    <mergeCell ref="N1:BP1"/>
    <mergeCell ref="BQ1:BY1"/>
    <mergeCell ref="BZ1:CC1"/>
  </mergeCells>
  <phoneticPr fontId="7" type="noConversion"/>
  <dataValidations count="1">
    <dataValidation type="date" allowBlank="1" showInputMessage="1" showErrorMessage="1" sqref="E4:E41" xr:uid="{42346A15-CA08-4BB1-84B2-05460FA65AB5}">
      <formula1>1990</formula1>
      <formula2>2019</formula2>
    </dataValidation>
  </dataValidations>
  <hyperlinks>
    <hyperlink ref="J5" r:id="rId1" xr:uid="{44AAB89D-05DA-0B40-87D2-C39EC6659838}"/>
    <hyperlink ref="J6" r:id="rId2" xr:uid="{0FD7A184-CC59-E548-8A79-C013C2BFF5F8}"/>
    <hyperlink ref="J7" r:id="rId3" xr:uid="{6F4CFFC9-64BC-6A4B-BCF0-B5AB984AAF6E}"/>
    <hyperlink ref="J8" r:id="rId4" xr:uid="{75515819-2A5B-7A47-AFA5-B9F81AD4BD4B}"/>
    <hyperlink ref="J9" r:id="rId5" xr:uid="{C0360777-2CC3-2C45-9AB0-CAF4C03C7F5F}"/>
    <hyperlink ref="J10" r:id="rId6" xr:uid="{1D7E16A6-E4EA-CF43-9AD4-688979AF464A}"/>
    <hyperlink ref="J19" r:id="rId7" xr:uid="{65A09461-D6CE-4A4E-99CA-CE56489216E9}"/>
    <hyperlink ref="J78" r:id="rId8" xr:uid="{1DECB0E1-002A-7441-AD50-12849D1584A2}"/>
    <hyperlink ref="J77" r:id="rId9" xr:uid="{B9F3AF5C-901A-7A47-97B4-B37222603970}"/>
    <hyperlink ref="J188" r:id="rId10" xr:uid="{1E332390-2E3F-AB44-8FDF-5D248E357FA1}"/>
    <hyperlink ref="J189" r:id="rId11" xr:uid="{730DB002-BF89-EB4B-9E75-6914FA9BDEB8}"/>
    <hyperlink ref="J190" r:id="rId12" xr:uid="{2A318036-E0E2-0D4E-99F9-D9260FAFBA52}"/>
    <hyperlink ref="J191" r:id="rId13" xr:uid="{26525B16-D7E2-D04B-8A3F-2431943C5A02}"/>
    <hyperlink ref="J192" r:id="rId14" xr:uid="{4F07AFB5-71A2-A042-B42D-3BF72CA6E510}"/>
  </hyperlinks>
  <pageMargins left="0.7" right="0.7" top="0.75" bottom="0.75" header="0.3" footer="0.3"/>
  <pageSetup paperSize="9" orientation="portrait" verticalDpi="0" r:id="rId15"/>
  <extLst>
    <ext xmlns:x14="http://schemas.microsoft.com/office/spreadsheetml/2009/9/main" uri="{CCE6A557-97BC-4b89-ADB6-D9C93CAAB3DF}">
      <x14:dataValidations xmlns:xm="http://schemas.microsoft.com/office/excel/2006/main" count="8">
        <x14:dataValidation type="list" allowBlank="1" showInputMessage="1" showErrorMessage="1" xr:uid="{92AA1BDD-CB5C-4590-B8F1-5636F47D5368}">
          <x14:formula1>
            <xm:f>'Autofill-data'!$C:$C</xm:f>
          </x14:formula1>
          <xm:sqref>BC4:BG41 BC198:BF198 BC55:BF75 BB76:BF77 BC77:BF196 BG55:BG198</xm:sqref>
        </x14:dataValidation>
        <x14:dataValidation type="list" allowBlank="1" showInputMessage="1" showErrorMessage="1" xr:uid="{4BCDDB3F-8512-4F1C-869D-5ABD9C0EDE82}">
          <x14:formula1>
            <xm:f>'Autofill-data'!$B:$B</xm:f>
          </x14:formula1>
          <xm:sqref>BB4:BB41 BB51:BB75 BB77:BB404</xm:sqref>
        </x14:dataValidation>
        <x14:dataValidation type="list" allowBlank="1" showInputMessage="1" showErrorMessage="1" xr:uid="{9AB8AAC2-A137-4F28-AAB1-3BBEF5EE7805}">
          <x14:formula1>
            <xm:f>'Autofill-data'!$A:$A</xm:f>
          </x14:formula1>
          <xm:sqref>N4:N41 N55:N412</xm:sqref>
        </x14:dataValidation>
        <x14:dataValidation type="list" allowBlank="1" showInputMessage="1" showErrorMessage="1" xr:uid="{1A6CE031-1D09-4640-821A-4AB8975391A6}">
          <x14:formula1>
            <xm:f>'https://uob-my.sharepoint.com/Users/ml16847/Library/Containers/com.microsoft.Excel/Data/Documents/Users/ml16847/Library/Containers/com.microsoft.Excel/Data/Documents/C:/Users/kw8985/OneDrive - University of Bristol/Migrated O Drive/Post-Doc/Work/Reviews and editorials/Matthew - Systematic Review/[data_extraction_15]Outcome_GWASs'!#REF!</xm:f>
          </x14:formula1>
          <xm:sqref>S51:S54</xm:sqref>
        </x14:dataValidation>
        <x14:dataValidation type="list" allowBlank="1" showInputMessage="1" showErrorMessage="1" xr:uid="{F80C3511-B13A-4AAA-9743-51DDD2FA4748}">
          <x14:formula1>
            <xm:f>'https://uob-my.sharepoint.com/Users/ml16847/Library/Containers/com.microsoft.Excel/Data/Documents/Users/ml16847/Library/Containers/com.microsoft.Excel/Data/Documents/C:/Users/kw8985/OneDrive - University of Bristol/Migrated O Drive/Post-Doc/Work/Reviews and editorials/Matthew - Systematic Review/[data_extraction_15]Exposure_GWASs'!#REF!</xm:f>
          </x14:formula1>
          <xm:sqref>AE51:AE54</xm:sqref>
        </x14:dataValidation>
        <x14:dataValidation type="list" allowBlank="1" showInputMessage="1" showErrorMessage="1" xr:uid="{ACB7E032-7F3E-412A-891B-F235F2804596}">
          <x14:formula1>
            <xm:f>Exposure_GWASs!$C:$C</xm:f>
          </x14:formula1>
          <xm:sqref>AE4:AE50 AE55:AE412</xm:sqref>
        </x14:dataValidation>
        <x14:dataValidation type="list" allowBlank="1" showInputMessage="1" showErrorMessage="1" xr:uid="{DDD11B50-A2E3-4722-88C4-7435C9CA7656}">
          <x14:formula1>
            <xm:f>'https://uob-my.sharepoint.com/Users/ml16847/Library/Containers/com.microsoft.Excel/Data/Documents/Users/ml16847/Library/Containers/com.microsoft.Excel/Data/Documents/C:/Users/kw8985/OneDrive - University of Bristol/Migrated O Drive/Post-Doc/Work/Reviews and editorials/Matthew - Systematic Review/[data_extraction_15]Autofill-data'!#REF!</xm:f>
          </x14:formula1>
          <xm:sqref>BC42:BG54 N42:N54 BB42:BB50</xm:sqref>
        </x14:dataValidation>
        <x14:dataValidation type="list" allowBlank="1" showInputMessage="1" showErrorMessage="1" xr:uid="{23EBAD61-5517-49B8-91B7-E7FB07EADE70}">
          <x14:formula1>
            <xm:f>Outcome_GWASs!$C:$C</xm:f>
          </x14:formula1>
          <xm:sqref>S4:S50 S55:S412</xm:sqref>
        </x14:dataValidation>
      </x14:dataValidation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DEADA0-77E9-5B48-B0AF-EBB2E4D4E461}">
  <dimension ref="A1:CH202"/>
  <sheetViews>
    <sheetView topLeftCell="BO1" zoomScale="106" zoomScaleNormal="90" workbookViewId="0">
      <pane ySplit="3" topLeftCell="A4" activePane="bottomLeft" state="frozen"/>
      <selection pane="bottomLeft" activeCell="AD30" sqref="AD30"/>
    </sheetView>
  </sheetViews>
  <sheetFormatPr baseColWidth="10" defaultColWidth="11" defaultRowHeight="16"/>
  <cols>
    <col min="1" max="1" width="7.83203125" style="115" bestFit="1" customWidth="1"/>
    <col min="2" max="2" width="7.33203125" style="115" customWidth="1"/>
    <col min="3" max="3" width="9" style="115" bestFit="1" customWidth="1"/>
    <col min="4" max="4" width="23.5" style="115" customWidth="1"/>
    <col min="5" max="7" width="9" style="115"/>
    <col min="8" max="8" width="13.83203125" style="115" customWidth="1"/>
    <col min="9" max="9" width="20.6640625" style="115" customWidth="1"/>
    <col min="10" max="10" width="16.83203125" style="115" customWidth="1"/>
    <col min="11" max="11" width="13.1640625" style="115" customWidth="1"/>
    <col min="12" max="12" width="12" style="115" customWidth="1"/>
    <col min="13" max="13" width="10.33203125" style="115" customWidth="1"/>
    <col min="14" max="14" width="23.5" style="115" bestFit="1" customWidth="1"/>
    <col min="15" max="15" width="20.83203125" style="115" bestFit="1" customWidth="1"/>
    <col min="16" max="17" width="20.83203125" style="115" customWidth="1"/>
    <col min="18" max="18" width="31" style="115" bestFit="1" customWidth="1"/>
    <col min="19" max="19" width="36.5" style="115" bestFit="1" customWidth="1"/>
    <col min="20" max="20" width="10.5" style="115" customWidth="1"/>
    <col min="21" max="21" width="5.33203125" style="115" bestFit="1" customWidth="1"/>
    <col min="22" max="22" width="9" style="115" customWidth="1"/>
    <col min="23" max="23" width="8" style="115" bestFit="1" customWidth="1"/>
    <col min="24" max="26" width="8" style="115" customWidth="1"/>
    <col min="27" max="27" width="11.5" style="115" customWidth="1"/>
    <col min="28" max="28" width="16" style="115" bestFit="1" customWidth="1"/>
    <col min="29" max="29" width="11" style="115" bestFit="1" customWidth="1"/>
    <col min="30" max="30" width="11" style="115" customWidth="1"/>
    <col min="31" max="31" width="34.83203125" style="115" bestFit="1" customWidth="1"/>
    <col min="32" max="33" width="4" style="115" bestFit="1" customWidth="1"/>
    <col min="34" max="34" width="12.33203125" style="115" bestFit="1" customWidth="1"/>
    <col min="35" max="35" width="9.33203125" style="115" customWidth="1"/>
    <col min="36" max="36" width="7" style="115" customWidth="1"/>
    <col min="37" max="37" width="11.83203125" style="115" bestFit="1" customWidth="1"/>
    <col min="38" max="38" width="11.83203125" style="115" customWidth="1"/>
    <col min="39" max="46" width="15.83203125" style="115" customWidth="1"/>
    <col min="47" max="47" width="6" style="115" bestFit="1" customWidth="1"/>
    <col min="48" max="48" width="8" style="115" bestFit="1" customWidth="1"/>
    <col min="49" max="49" width="4.5" style="115" bestFit="1" customWidth="1"/>
    <col min="50" max="50" width="15.1640625" style="115" bestFit="1" customWidth="1"/>
    <col min="51" max="51" width="10.5" style="115" customWidth="1"/>
    <col min="52" max="53" width="15.83203125" style="115" customWidth="1"/>
    <col min="54" max="54" width="22.5" style="115" bestFit="1" customWidth="1"/>
    <col min="55" max="62" width="15.83203125" style="115" customWidth="1"/>
    <col min="63" max="63" width="26.6640625" style="115" customWidth="1"/>
    <col min="64" max="64" width="15.83203125" style="115" customWidth="1"/>
    <col min="65" max="65" width="46" style="115" customWidth="1"/>
    <col min="66" max="79" width="15.83203125" style="115" customWidth="1"/>
    <col min="80" max="16384" width="11" style="115"/>
  </cols>
  <sheetData>
    <row r="1" spans="1:86" s="153" customFormat="1" ht="27" customHeight="1">
      <c r="A1" s="219"/>
      <c r="B1" s="219"/>
      <c r="C1" s="219"/>
      <c r="D1" s="289" t="s">
        <v>916</v>
      </c>
      <c r="E1" s="290"/>
      <c r="F1" s="290"/>
      <c r="G1" s="290"/>
      <c r="H1" s="294"/>
      <c r="I1" s="216"/>
      <c r="J1" s="216"/>
      <c r="K1" s="216"/>
      <c r="L1" s="289" t="s">
        <v>917</v>
      </c>
      <c r="M1" s="294"/>
      <c r="N1" s="290"/>
      <c r="O1" s="290"/>
      <c r="P1" s="290"/>
      <c r="Q1" s="290"/>
      <c r="R1" s="290"/>
      <c r="S1" s="290"/>
      <c r="T1" s="290"/>
      <c r="U1" s="290"/>
      <c r="V1" s="290"/>
      <c r="W1" s="290"/>
      <c r="X1" s="290"/>
      <c r="Y1" s="290"/>
      <c r="Z1" s="290"/>
      <c r="AA1" s="290"/>
      <c r="AB1" s="290"/>
      <c r="AC1" s="290"/>
      <c r="AD1" s="290"/>
      <c r="AE1" s="290"/>
      <c r="AF1" s="290"/>
      <c r="AG1" s="290"/>
      <c r="AH1" s="290"/>
      <c r="AI1" s="290"/>
      <c r="AJ1" s="290"/>
      <c r="AK1" s="290"/>
      <c r="AL1" s="290"/>
      <c r="AM1" s="290"/>
      <c r="AN1" s="290"/>
      <c r="AO1" s="290"/>
      <c r="AP1" s="290"/>
      <c r="AQ1" s="290"/>
      <c r="AR1" s="290"/>
      <c r="AS1" s="290"/>
      <c r="AT1" s="290"/>
      <c r="AU1" s="290"/>
      <c r="AV1" s="290"/>
      <c r="AW1" s="290"/>
      <c r="AX1" s="290"/>
      <c r="AY1" s="290"/>
      <c r="AZ1" s="290"/>
      <c r="BA1" s="290"/>
      <c r="BB1" s="290"/>
      <c r="BC1" s="290"/>
      <c r="BD1" s="290"/>
      <c r="BE1" s="290"/>
      <c r="BF1" s="290"/>
      <c r="BG1" s="290"/>
      <c r="BH1" s="290"/>
      <c r="BI1" s="290"/>
      <c r="BJ1" s="290"/>
      <c r="BK1" s="290"/>
      <c r="BL1" s="290"/>
      <c r="BM1" s="290"/>
      <c r="BN1" s="290"/>
      <c r="BO1" s="290"/>
      <c r="BP1" s="294"/>
      <c r="BQ1" s="289" t="s">
        <v>919</v>
      </c>
      <c r="BR1" s="290"/>
      <c r="BS1" s="290"/>
      <c r="BT1" s="290"/>
      <c r="BU1" s="290"/>
      <c r="BV1" s="290"/>
      <c r="BW1" s="290"/>
      <c r="BX1" s="290"/>
      <c r="BY1" s="294"/>
      <c r="BZ1" s="289" t="s">
        <v>920</v>
      </c>
      <c r="CA1" s="293"/>
      <c r="CB1" s="293"/>
      <c r="CC1" s="293"/>
      <c r="CD1" s="289" t="s">
        <v>921</v>
      </c>
      <c r="CE1" s="290"/>
      <c r="CF1" s="290"/>
      <c r="CG1" s="290"/>
      <c r="CH1" s="290"/>
    </row>
    <row r="2" spans="1:86" s="154" customFormat="1" ht="45.75" customHeight="1">
      <c r="A2" s="218" t="s">
        <v>922</v>
      </c>
      <c r="B2" s="218"/>
      <c r="C2" s="218"/>
      <c r="D2" s="217" t="s">
        <v>923</v>
      </c>
      <c r="E2" s="214" t="s">
        <v>924</v>
      </c>
      <c r="F2" s="214" t="s">
        <v>925</v>
      </c>
      <c r="G2" s="214" t="s">
        <v>121</v>
      </c>
      <c r="H2" s="227" t="s">
        <v>926</v>
      </c>
      <c r="I2" s="307" t="s">
        <v>927</v>
      </c>
      <c r="J2" s="307"/>
      <c r="K2" s="308"/>
      <c r="L2" s="217" t="s">
        <v>928</v>
      </c>
      <c r="M2" s="215" t="s">
        <v>929</v>
      </c>
      <c r="N2" s="214" t="s">
        <v>930</v>
      </c>
      <c r="O2" s="291" t="s">
        <v>931</v>
      </c>
      <c r="P2" s="287"/>
      <c r="Q2" s="287"/>
      <c r="R2" s="287"/>
      <c r="S2" s="287"/>
      <c r="T2" s="287"/>
      <c r="U2" s="287"/>
      <c r="V2" s="287"/>
      <c r="W2" s="287"/>
      <c r="X2" s="287"/>
      <c r="Y2" s="287"/>
      <c r="Z2" s="287"/>
      <c r="AA2" s="287"/>
      <c r="AB2" s="288"/>
      <c r="AC2" s="287" t="s">
        <v>932</v>
      </c>
      <c r="AD2" s="287"/>
      <c r="AE2" s="287"/>
      <c r="AF2" s="287"/>
      <c r="AG2" s="287"/>
      <c r="AH2" s="287"/>
      <c r="AI2" s="287"/>
      <c r="AJ2" s="287"/>
      <c r="AK2" s="287"/>
      <c r="AL2" s="287"/>
      <c r="AM2" s="287"/>
      <c r="AN2" s="287"/>
      <c r="AO2" s="287"/>
      <c r="AP2" s="287"/>
      <c r="AQ2" s="287"/>
      <c r="AR2" s="287"/>
      <c r="AS2" s="287"/>
      <c r="AT2" s="287"/>
      <c r="AU2" s="287" t="s">
        <v>933</v>
      </c>
      <c r="AV2" s="287"/>
      <c r="AW2" s="287"/>
      <c r="AX2" s="214" t="s">
        <v>934</v>
      </c>
      <c r="AY2" s="214" t="s">
        <v>935</v>
      </c>
      <c r="AZ2" s="287" t="s">
        <v>936</v>
      </c>
      <c r="BA2" s="287"/>
      <c r="BB2" s="214" t="s">
        <v>5</v>
      </c>
      <c r="BC2" s="287" t="s">
        <v>937</v>
      </c>
      <c r="BD2" s="287"/>
      <c r="BE2" s="287"/>
      <c r="BF2" s="287"/>
      <c r="BG2" s="287"/>
      <c r="BH2" s="287"/>
      <c r="BI2" s="214" t="s">
        <v>938</v>
      </c>
      <c r="BJ2" s="214" t="s">
        <v>939</v>
      </c>
      <c r="BK2" s="214" t="s">
        <v>940</v>
      </c>
      <c r="BL2" s="287" t="s">
        <v>941</v>
      </c>
      <c r="BM2" s="287"/>
      <c r="BN2" s="214" t="s">
        <v>942</v>
      </c>
      <c r="BO2" s="96" t="s">
        <v>943</v>
      </c>
      <c r="BP2" s="97" t="s">
        <v>944</v>
      </c>
      <c r="BQ2" s="291" t="s">
        <v>945</v>
      </c>
      <c r="BR2" s="287"/>
      <c r="BS2" s="287"/>
      <c r="BT2" s="287"/>
      <c r="BU2" s="287"/>
      <c r="BV2" s="287"/>
      <c r="BW2" s="287"/>
      <c r="BX2" s="287"/>
      <c r="BY2" s="288"/>
      <c r="BZ2" s="291" t="s">
        <v>946</v>
      </c>
      <c r="CA2" s="292"/>
      <c r="CB2" s="292"/>
      <c r="CC2" s="292"/>
      <c r="CD2" s="98" t="s">
        <v>947</v>
      </c>
      <c r="CE2" s="99"/>
      <c r="CF2" s="99"/>
      <c r="CG2" s="99"/>
      <c r="CH2" s="99"/>
    </row>
    <row r="3" spans="1:86" s="155" customFormat="1" ht="81.75" customHeight="1">
      <c r="A3" s="100"/>
      <c r="B3" s="100" t="s">
        <v>948</v>
      </c>
      <c r="C3" s="100" t="s">
        <v>949</v>
      </c>
      <c r="D3" s="101"/>
      <c r="E3" s="107"/>
      <c r="F3" s="102"/>
      <c r="G3" s="102"/>
      <c r="H3" s="79"/>
      <c r="I3" s="79" t="s">
        <v>950</v>
      </c>
      <c r="J3" s="79" t="s">
        <v>951</v>
      </c>
      <c r="K3" s="78" t="s">
        <v>952</v>
      </c>
      <c r="L3" s="101"/>
      <c r="M3" s="103"/>
      <c r="N3" s="102"/>
      <c r="O3" s="73" t="s">
        <v>5597</v>
      </c>
      <c r="P3" s="71" t="s">
        <v>5598</v>
      </c>
      <c r="Q3" s="71" t="s">
        <v>5599</v>
      </c>
      <c r="R3" s="71" t="s">
        <v>386</v>
      </c>
      <c r="S3" s="71" t="s">
        <v>953</v>
      </c>
      <c r="T3" s="71" t="s">
        <v>954</v>
      </c>
      <c r="U3" s="71" t="s">
        <v>120</v>
      </c>
      <c r="V3" s="74" t="s">
        <v>955</v>
      </c>
      <c r="W3" s="74" t="s">
        <v>956</v>
      </c>
      <c r="X3" s="71" t="s">
        <v>957</v>
      </c>
      <c r="Y3" s="71" t="s">
        <v>958</v>
      </c>
      <c r="Z3" s="71" t="s">
        <v>959</v>
      </c>
      <c r="AA3" s="71" t="s">
        <v>960</v>
      </c>
      <c r="AB3" s="72" t="s">
        <v>104</v>
      </c>
      <c r="AC3" s="71" t="s">
        <v>961</v>
      </c>
      <c r="AD3" s="71" t="s">
        <v>5530</v>
      </c>
      <c r="AE3" s="71" t="s">
        <v>962</v>
      </c>
      <c r="AF3" s="71" t="s">
        <v>963</v>
      </c>
      <c r="AG3" s="71" t="s">
        <v>120</v>
      </c>
      <c r="AH3" s="71" t="s">
        <v>964</v>
      </c>
      <c r="AI3" s="71" t="s">
        <v>965</v>
      </c>
      <c r="AJ3" s="71" t="s">
        <v>966</v>
      </c>
      <c r="AK3" s="71" t="s">
        <v>960</v>
      </c>
      <c r="AL3" s="71" t="s">
        <v>967</v>
      </c>
      <c r="AM3" s="71" t="s">
        <v>968</v>
      </c>
      <c r="AN3" s="71" t="s">
        <v>969</v>
      </c>
      <c r="AO3" s="71" t="s">
        <v>970</v>
      </c>
      <c r="AP3" s="71" t="s">
        <v>971</v>
      </c>
      <c r="AQ3" s="71" t="s">
        <v>972</v>
      </c>
      <c r="AR3" s="71" t="s">
        <v>973</v>
      </c>
      <c r="AS3" s="71" t="s">
        <v>974</v>
      </c>
      <c r="AT3" s="71" t="s">
        <v>975</v>
      </c>
      <c r="AU3" s="71" t="s">
        <v>976</v>
      </c>
      <c r="AV3" s="71" t="s">
        <v>568</v>
      </c>
      <c r="AW3" s="71" t="s">
        <v>977</v>
      </c>
      <c r="AX3" s="71"/>
      <c r="AY3" s="71"/>
      <c r="AZ3" s="71" t="s">
        <v>978</v>
      </c>
      <c r="BA3" s="71" t="s">
        <v>979</v>
      </c>
      <c r="BB3" s="71" t="s">
        <v>981</v>
      </c>
      <c r="BC3" s="104" t="s">
        <v>981</v>
      </c>
      <c r="BD3" s="104"/>
      <c r="BE3" s="104"/>
      <c r="BF3" s="104"/>
      <c r="BG3" s="104"/>
      <c r="BH3" s="104" t="s">
        <v>947</v>
      </c>
      <c r="BI3" s="218"/>
      <c r="BJ3" s="71"/>
      <c r="BK3" s="71"/>
      <c r="BL3" s="71" t="s">
        <v>982</v>
      </c>
      <c r="BM3" s="71" t="s">
        <v>983</v>
      </c>
      <c r="BN3" s="71"/>
      <c r="BO3" s="102"/>
      <c r="BP3" s="103"/>
      <c r="BQ3" s="73" t="s">
        <v>984</v>
      </c>
      <c r="BR3" s="71" t="s">
        <v>985</v>
      </c>
      <c r="BS3" s="71" t="s">
        <v>986</v>
      </c>
      <c r="BT3" s="71" t="s">
        <v>987</v>
      </c>
      <c r="BU3" s="71" t="s">
        <v>988</v>
      </c>
      <c r="BV3" s="71" t="s">
        <v>989</v>
      </c>
      <c r="BW3" s="71" t="s">
        <v>990</v>
      </c>
      <c r="BX3" s="71" t="s">
        <v>991</v>
      </c>
      <c r="BY3" s="72" t="s">
        <v>992</v>
      </c>
      <c r="BZ3" s="74" t="s">
        <v>993</v>
      </c>
      <c r="CA3" s="74" t="s">
        <v>994</v>
      </c>
      <c r="CB3" s="74" t="s">
        <v>995</v>
      </c>
      <c r="CC3" s="74" t="s">
        <v>996</v>
      </c>
      <c r="CD3" s="73"/>
      <c r="CE3" s="71"/>
      <c r="CF3" s="71"/>
      <c r="CG3" s="71"/>
      <c r="CH3" s="71"/>
    </row>
    <row r="4" spans="1:86" s="156" customFormat="1">
      <c r="A4" s="105">
        <v>106</v>
      </c>
      <c r="B4" s="105" t="s">
        <v>282</v>
      </c>
      <c r="C4" s="105" t="s">
        <v>244</v>
      </c>
      <c r="D4" s="106" t="s">
        <v>3885</v>
      </c>
      <c r="E4" s="107">
        <v>2017</v>
      </c>
      <c r="F4" s="107" t="s">
        <v>3886</v>
      </c>
      <c r="G4" s="107" t="s">
        <v>3887</v>
      </c>
      <c r="H4" s="110" t="s">
        <v>3888</v>
      </c>
      <c r="I4" s="107" t="s">
        <v>3889</v>
      </c>
      <c r="J4" s="108" t="s">
        <v>3890</v>
      </c>
      <c r="K4" s="107" t="s">
        <v>3891</v>
      </c>
      <c r="L4" s="106" t="s">
        <v>3892</v>
      </c>
      <c r="M4" s="110" t="s">
        <v>3893</v>
      </c>
      <c r="N4" s="107" t="s">
        <v>15</v>
      </c>
      <c r="O4" s="107" t="s">
        <v>5899</v>
      </c>
      <c r="P4" s="107" t="s">
        <v>5899</v>
      </c>
      <c r="Q4" s="107" t="s">
        <v>5654</v>
      </c>
      <c r="R4" s="107" t="str">
        <f>INDEX(Outcome_GWASs!K:K,MATCH(Nance!S4,Outcome_GWASs!C:C,0))</f>
        <v>Defined in individual GWASs</v>
      </c>
      <c r="S4" s="107" t="s">
        <v>3894</v>
      </c>
      <c r="T4" s="107" t="str">
        <f>INDEX(Outcome_GWASs!I:I,MATCH(Nance!S4,Outcome_GWASs!C:C,0))</f>
        <v>18+</v>
      </c>
      <c r="U4" s="107" t="s">
        <v>140</v>
      </c>
      <c r="V4" s="107">
        <v>13708</v>
      </c>
      <c r="W4" s="107">
        <v>95282</v>
      </c>
      <c r="X4" s="107">
        <f>INDEX(Outcome_GWASs!F:F,MATCH(Nance!S4,Outcome_GWASs!C:C,0))</f>
        <v>13708</v>
      </c>
      <c r="Y4" s="107">
        <f>INDEX(Outcome_GWASs!G:G,MATCH(Nance!S4,Outcome_GWASs!C:C,0))</f>
        <v>95282</v>
      </c>
      <c r="Z4" s="107" t="s">
        <v>10</v>
      </c>
      <c r="AA4" s="107" t="s">
        <v>1059</v>
      </c>
      <c r="AB4" s="107" t="s">
        <v>1006</v>
      </c>
      <c r="AC4" s="252" t="s">
        <v>127</v>
      </c>
      <c r="AD4" s="252" t="s">
        <v>127</v>
      </c>
      <c r="AE4" s="107" t="s">
        <v>1060</v>
      </c>
      <c r="AF4" s="107"/>
      <c r="AG4" s="107" t="s">
        <v>140</v>
      </c>
      <c r="AH4" s="107">
        <v>339224</v>
      </c>
      <c r="AI4" s="156">
        <f>INDEX(Exposure_GWASs!F:F,MATCH(Nance!AE4,Exposure_GWASs!C:C,0))</f>
        <v>339224</v>
      </c>
      <c r="AJ4" s="107" t="s">
        <v>3895</v>
      </c>
      <c r="AK4" s="107" t="s">
        <v>1005</v>
      </c>
      <c r="AL4" s="107" t="s">
        <v>126</v>
      </c>
      <c r="AM4" s="107" t="s">
        <v>11</v>
      </c>
      <c r="AN4" s="107" t="s">
        <v>2543</v>
      </c>
      <c r="AO4" s="107" t="s">
        <v>3896</v>
      </c>
      <c r="AP4" s="107" t="s">
        <v>11</v>
      </c>
      <c r="AQ4" s="107" t="s">
        <v>138</v>
      </c>
      <c r="AR4" s="107" t="s">
        <v>244</v>
      </c>
      <c r="AS4" s="107" t="s">
        <v>3897</v>
      </c>
      <c r="AT4" s="107" t="s">
        <v>11</v>
      </c>
      <c r="AU4" s="107" t="s">
        <v>10</v>
      </c>
      <c r="AV4" s="107">
        <v>77</v>
      </c>
      <c r="AW4" s="107" t="s">
        <v>3898</v>
      </c>
      <c r="AX4" s="107">
        <f>INDEX(Exposure_GWASs!S:S,MATCH(Nance!AE4,Exposure_GWASs!C:C,0))</f>
        <v>97</v>
      </c>
      <c r="AY4" s="107" t="s">
        <v>3899</v>
      </c>
      <c r="AZ4" s="107" t="s">
        <v>244</v>
      </c>
      <c r="BA4" s="107" t="s">
        <v>3900</v>
      </c>
      <c r="BB4" s="107" t="s">
        <v>13</v>
      </c>
      <c r="BC4" s="105" t="s">
        <v>17</v>
      </c>
      <c r="BD4" s="105"/>
      <c r="BE4" s="105"/>
      <c r="BF4" s="105"/>
      <c r="BG4" s="105"/>
      <c r="BH4" s="107" t="s">
        <v>1011</v>
      </c>
      <c r="BI4" s="105" t="s">
        <v>3471</v>
      </c>
      <c r="BJ4" s="107" t="s">
        <v>11</v>
      </c>
      <c r="BK4" s="107" t="s">
        <v>1009</v>
      </c>
      <c r="BL4" s="107" t="s">
        <v>1009</v>
      </c>
      <c r="BM4" s="107" t="s">
        <v>1009</v>
      </c>
      <c r="BN4" s="107" t="s">
        <v>1009</v>
      </c>
      <c r="BO4" s="107" t="s">
        <v>167</v>
      </c>
      <c r="BP4" s="110" t="s">
        <v>1197</v>
      </c>
      <c r="BQ4" s="106" t="s">
        <v>3901</v>
      </c>
      <c r="BR4" s="107">
        <v>0.82</v>
      </c>
      <c r="BS4" s="107"/>
      <c r="BT4" s="107">
        <v>95</v>
      </c>
      <c r="BU4" s="107">
        <v>0.69</v>
      </c>
      <c r="BV4" s="107">
        <v>0.98</v>
      </c>
      <c r="BW4" s="107">
        <v>2.9000000000000001E-2</v>
      </c>
      <c r="BX4" s="107" t="s">
        <v>11</v>
      </c>
      <c r="BY4" s="107" t="s">
        <v>11</v>
      </c>
      <c r="BZ4" s="105" t="s">
        <v>3902</v>
      </c>
      <c r="CA4" s="105" t="s">
        <v>3903</v>
      </c>
      <c r="CB4" s="105" t="s">
        <v>3904</v>
      </c>
      <c r="CC4" s="105" t="s">
        <v>3905</v>
      </c>
      <c r="CD4" s="106" t="s">
        <v>10</v>
      </c>
      <c r="CE4" s="107"/>
      <c r="CF4" s="107"/>
      <c r="CG4" s="107"/>
      <c r="CH4" s="107"/>
    </row>
    <row r="5" spans="1:86" s="112" customFormat="1">
      <c r="A5" s="105">
        <v>107</v>
      </c>
      <c r="B5" s="105" t="s">
        <v>282</v>
      </c>
      <c r="C5" s="105" t="s">
        <v>244</v>
      </c>
      <c r="D5" s="106" t="s">
        <v>3906</v>
      </c>
      <c r="E5" s="107">
        <v>2019</v>
      </c>
      <c r="F5" s="107" t="s">
        <v>3907</v>
      </c>
      <c r="G5" s="108" t="s">
        <v>3908</v>
      </c>
      <c r="H5" s="110" t="s">
        <v>3909</v>
      </c>
      <c r="I5" s="107" t="s">
        <v>3910</v>
      </c>
      <c r="J5" s="108" t="s">
        <v>3911</v>
      </c>
      <c r="K5" s="107" t="s">
        <v>3912</v>
      </c>
      <c r="L5" s="106" t="s">
        <v>3913</v>
      </c>
      <c r="M5" s="110" t="s">
        <v>3914</v>
      </c>
      <c r="N5" s="107" t="s">
        <v>15</v>
      </c>
      <c r="O5" s="107" t="s">
        <v>5900</v>
      </c>
      <c r="P5" s="107" t="s">
        <v>5900</v>
      </c>
      <c r="Q5" s="107" t="s">
        <v>5737</v>
      </c>
      <c r="R5" s="107" t="s">
        <v>393</v>
      </c>
      <c r="S5" s="107" t="s">
        <v>3915</v>
      </c>
      <c r="T5" s="107" t="e">
        <f>INDEX(Outcome_GWASs!I:I,MATCH(Nance!S5,Outcome_GWASs!C:C,0))</f>
        <v>#N/A</v>
      </c>
      <c r="U5" s="107" t="s">
        <v>140</v>
      </c>
      <c r="V5" s="107">
        <v>13229</v>
      </c>
      <c r="W5" s="107">
        <v>21543</v>
      </c>
      <c r="X5" s="105" t="s">
        <v>10</v>
      </c>
      <c r="Y5" s="105" t="s">
        <v>10</v>
      </c>
      <c r="Z5" s="107" t="s">
        <v>10</v>
      </c>
      <c r="AA5" s="107" t="s">
        <v>1059</v>
      </c>
      <c r="AB5" s="107" t="s">
        <v>1006</v>
      </c>
      <c r="AC5" s="252" t="s">
        <v>127</v>
      </c>
      <c r="AD5" s="252" t="s">
        <v>127</v>
      </c>
      <c r="AE5" s="107" t="s">
        <v>1060</v>
      </c>
      <c r="AF5" s="107"/>
      <c r="AG5" s="107" t="s">
        <v>140</v>
      </c>
      <c r="AH5" s="105">
        <v>322154</v>
      </c>
      <c r="AI5" s="112">
        <f>INDEX(Exposure_GWASs!F:F,MATCH(Nance!AE5,Exposure_GWASs!C:C,0))</f>
        <v>339224</v>
      </c>
      <c r="AJ5" s="107" t="s">
        <v>3916</v>
      </c>
      <c r="AK5" s="107" t="s">
        <v>1059</v>
      </c>
      <c r="AL5" s="107" t="s">
        <v>126</v>
      </c>
      <c r="AM5" s="107" t="s">
        <v>11</v>
      </c>
      <c r="AN5" s="107" t="s">
        <v>11</v>
      </c>
      <c r="AO5" s="107" t="s">
        <v>11</v>
      </c>
      <c r="AP5" s="107" t="s">
        <v>11</v>
      </c>
      <c r="AQ5" s="107" t="s">
        <v>138</v>
      </c>
      <c r="AR5" s="107" t="s">
        <v>11</v>
      </c>
      <c r="AS5" s="107" t="s">
        <v>3917</v>
      </c>
      <c r="AT5" s="107" t="s">
        <v>11</v>
      </c>
      <c r="AU5" s="107" t="s">
        <v>10</v>
      </c>
      <c r="AV5" s="107">
        <v>96</v>
      </c>
      <c r="AW5" s="107" t="s">
        <v>10</v>
      </c>
      <c r="AX5" s="107">
        <f>INDEX(Exposure_GWASs!S:S,MATCH(Nance!AE5,Exposure_GWASs!C:C,0))</f>
        <v>97</v>
      </c>
      <c r="AY5" s="107" t="s">
        <v>11</v>
      </c>
      <c r="AZ5" s="105" t="s">
        <v>11</v>
      </c>
      <c r="BA5" s="107" t="s">
        <v>10</v>
      </c>
      <c r="BB5" s="107" t="s">
        <v>13</v>
      </c>
      <c r="BC5" s="105" t="s">
        <v>17</v>
      </c>
      <c r="BD5" s="105"/>
      <c r="BE5" s="105"/>
      <c r="BF5" s="105"/>
      <c r="BG5" s="105"/>
      <c r="BH5" s="107" t="s">
        <v>1011</v>
      </c>
      <c r="BI5" s="105" t="s">
        <v>11</v>
      </c>
      <c r="BJ5" s="107" t="s">
        <v>1065</v>
      </c>
      <c r="BK5" s="107" t="s">
        <v>1151</v>
      </c>
      <c r="BL5" s="107" t="s">
        <v>1009</v>
      </c>
      <c r="BM5" s="107" t="s">
        <v>1009</v>
      </c>
      <c r="BN5" s="105" t="s">
        <v>11</v>
      </c>
      <c r="BO5" s="107" t="s">
        <v>167</v>
      </c>
      <c r="BP5" s="110" t="s">
        <v>1197</v>
      </c>
      <c r="BQ5" s="106" t="s">
        <v>1012</v>
      </c>
      <c r="BR5" s="107">
        <v>0.46400000000000002</v>
      </c>
      <c r="BS5" s="107">
        <v>0.112</v>
      </c>
      <c r="BT5" s="107"/>
      <c r="BU5" s="107"/>
      <c r="BV5" s="107"/>
      <c r="BW5" s="107" t="s">
        <v>3918</v>
      </c>
      <c r="BX5" s="107" t="s">
        <v>11</v>
      </c>
      <c r="BY5" s="107" t="s">
        <v>11</v>
      </c>
      <c r="BZ5" s="105" t="s">
        <v>11</v>
      </c>
      <c r="CA5" s="105" t="s">
        <v>11</v>
      </c>
      <c r="CB5" s="105" t="s">
        <v>11</v>
      </c>
      <c r="CC5" s="105" t="s">
        <v>11</v>
      </c>
      <c r="CD5" s="106" t="s">
        <v>10</v>
      </c>
      <c r="CE5" s="107"/>
      <c r="CF5" s="107"/>
      <c r="CG5" s="107"/>
      <c r="CH5" s="107"/>
    </row>
    <row r="6" spans="1:86" s="112" customFormat="1">
      <c r="A6" s="105">
        <v>107</v>
      </c>
      <c r="B6" s="105" t="s">
        <v>282</v>
      </c>
      <c r="C6" s="105" t="s">
        <v>244</v>
      </c>
      <c r="D6" s="106" t="s">
        <v>3906</v>
      </c>
      <c r="E6" s="105">
        <v>2019</v>
      </c>
      <c r="F6" s="105" t="s">
        <v>3907</v>
      </c>
      <c r="G6" s="108" t="s">
        <v>3908</v>
      </c>
      <c r="H6" s="110" t="s">
        <v>3909</v>
      </c>
      <c r="I6" s="107" t="s">
        <v>3910</v>
      </c>
      <c r="J6" s="108" t="s">
        <v>3911</v>
      </c>
      <c r="K6" s="107" t="s">
        <v>3912</v>
      </c>
      <c r="L6" s="106" t="s">
        <v>3913</v>
      </c>
      <c r="M6" s="110" t="s">
        <v>3914</v>
      </c>
      <c r="N6" s="105" t="s">
        <v>15</v>
      </c>
      <c r="O6" s="105" t="s">
        <v>5900</v>
      </c>
      <c r="P6" s="107" t="s">
        <v>5900</v>
      </c>
      <c r="Q6" s="107" t="s">
        <v>5737</v>
      </c>
      <c r="R6" s="105" t="s">
        <v>393</v>
      </c>
      <c r="S6" s="105" t="s">
        <v>3919</v>
      </c>
      <c r="T6" s="107" t="e">
        <f>INDEX(Outcome_GWASs!I:I,MATCH(Nance!S6,Outcome_GWASs!C:C,0))</f>
        <v>#N/A</v>
      </c>
      <c r="U6" s="105" t="s">
        <v>140</v>
      </c>
      <c r="V6" s="105">
        <v>282</v>
      </c>
      <c r="W6" s="105">
        <v>426</v>
      </c>
      <c r="X6" s="105" t="s">
        <v>10</v>
      </c>
      <c r="Y6" s="105" t="s">
        <v>10</v>
      </c>
      <c r="Z6" s="105" t="s">
        <v>10</v>
      </c>
      <c r="AA6" s="105" t="s">
        <v>1059</v>
      </c>
      <c r="AB6" s="105" t="s">
        <v>3920</v>
      </c>
      <c r="AC6" s="252" t="s">
        <v>127</v>
      </c>
      <c r="AD6" s="252" t="s">
        <v>127</v>
      </c>
      <c r="AE6" s="105" t="s">
        <v>3921</v>
      </c>
      <c r="AF6" s="105"/>
      <c r="AG6" s="105" t="s">
        <v>140</v>
      </c>
      <c r="AH6" s="105">
        <v>173430</v>
      </c>
      <c r="AI6" s="105">
        <v>173430</v>
      </c>
      <c r="AJ6" s="105" t="s">
        <v>10</v>
      </c>
      <c r="AK6" s="105" t="s">
        <v>1059</v>
      </c>
      <c r="AL6" s="105" t="s">
        <v>226</v>
      </c>
      <c r="AM6" s="107" t="s">
        <v>11</v>
      </c>
      <c r="AN6" s="107" t="s">
        <v>11</v>
      </c>
      <c r="AO6" s="107" t="s">
        <v>11</v>
      </c>
      <c r="AP6" s="107" t="s">
        <v>11</v>
      </c>
      <c r="AQ6" s="105" t="s">
        <v>138</v>
      </c>
      <c r="AR6" s="105" t="s">
        <v>11</v>
      </c>
      <c r="AS6" s="107" t="s">
        <v>3917</v>
      </c>
      <c r="AT6" s="105" t="s">
        <v>11</v>
      </c>
      <c r="AU6" s="107" t="s">
        <v>10</v>
      </c>
      <c r="AV6" s="105">
        <v>83</v>
      </c>
      <c r="AW6" s="107" t="s">
        <v>10</v>
      </c>
      <c r="AX6" s="107">
        <f>INDEX(Exposure_GWASs!S:S,MATCH(Nance!AE6,Exposure_GWASs!C:C,0))</f>
        <v>85</v>
      </c>
      <c r="AY6" s="105" t="s">
        <v>11</v>
      </c>
      <c r="AZ6" s="105" t="s">
        <v>11</v>
      </c>
      <c r="BA6" s="105" t="s">
        <v>10</v>
      </c>
      <c r="BB6" s="105" t="s">
        <v>13</v>
      </c>
      <c r="BC6" s="105" t="s">
        <v>17</v>
      </c>
      <c r="BD6" s="105"/>
      <c r="BE6" s="105"/>
      <c r="BF6" s="105"/>
      <c r="BG6" s="105"/>
      <c r="BH6" s="107" t="s">
        <v>1011</v>
      </c>
      <c r="BI6" s="105" t="s">
        <v>11</v>
      </c>
      <c r="BJ6" s="105" t="s">
        <v>1065</v>
      </c>
      <c r="BK6" s="105" t="s">
        <v>1151</v>
      </c>
      <c r="BL6" s="107" t="s">
        <v>1009</v>
      </c>
      <c r="BM6" s="107" t="s">
        <v>1009</v>
      </c>
      <c r="BN6" s="105" t="s">
        <v>11</v>
      </c>
      <c r="BO6" s="107" t="s">
        <v>167</v>
      </c>
      <c r="BP6" s="110" t="s">
        <v>1197</v>
      </c>
      <c r="BQ6" s="106" t="s">
        <v>1012</v>
      </c>
      <c r="BR6" s="105">
        <v>1.2749999999999999</v>
      </c>
      <c r="BS6" s="105">
        <v>0.47199999999999998</v>
      </c>
      <c r="BT6" s="105"/>
      <c r="BU6" s="105"/>
      <c r="BV6" s="105"/>
      <c r="BW6" s="105">
        <v>6.8999999999999999E-3</v>
      </c>
      <c r="BX6" s="107" t="s">
        <v>11</v>
      </c>
      <c r="BY6" s="107" t="s">
        <v>11</v>
      </c>
      <c r="BZ6" s="105" t="s">
        <v>11</v>
      </c>
      <c r="CA6" s="105" t="s">
        <v>11</v>
      </c>
      <c r="CB6" s="105" t="s">
        <v>11</v>
      </c>
      <c r="CC6" s="105" t="s">
        <v>11</v>
      </c>
      <c r="CD6" s="106" t="s">
        <v>10</v>
      </c>
      <c r="CE6" s="105"/>
      <c r="CF6" s="105"/>
      <c r="CG6" s="105"/>
      <c r="CH6" s="105"/>
    </row>
    <row r="7" spans="1:86" s="112" customFormat="1">
      <c r="A7" s="105">
        <v>108</v>
      </c>
      <c r="B7" s="105" t="s">
        <v>282</v>
      </c>
      <c r="C7" s="105" t="s">
        <v>244</v>
      </c>
      <c r="D7" s="106" t="s">
        <v>3922</v>
      </c>
      <c r="E7" s="105">
        <v>2012</v>
      </c>
      <c r="F7" s="105" t="s">
        <v>2945</v>
      </c>
      <c r="G7" s="105" t="s">
        <v>3923</v>
      </c>
      <c r="H7" s="110" t="s">
        <v>3924</v>
      </c>
      <c r="I7" s="107" t="s">
        <v>3925</v>
      </c>
      <c r="J7" s="108" t="s">
        <v>3926</v>
      </c>
      <c r="K7" s="107" t="s">
        <v>3927</v>
      </c>
      <c r="L7" s="106" t="s">
        <v>3928</v>
      </c>
      <c r="M7" s="110" t="s">
        <v>3929</v>
      </c>
      <c r="N7" s="105" t="s">
        <v>12</v>
      </c>
      <c r="O7" s="105" t="s">
        <v>5901</v>
      </c>
      <c r="P7" s="105" t="s">
        <v>6117</v>
      </c>
      <c r="Q7" s="105" t="s">
        <v>5602</v>
      </c>
      <c r="R7" s="105" t="s">
        <v>3930</v>
      </c>
      <c r="S7" s="105" t="s">
        <v>123</v>
      </c>
      <c r="T7" s="105" t="s">
        <v>3931</v>
      </c>
      <c r="U7" s="105" t="s">
        <v>140</v>
      </c>
      <c r="V7" s="105">
        <v>1925</v>
      </c>
      <c r="W7" s="105" t="s">
        <v>10</v>
      </c>
      <c r="X7" s="105" t="s">
        <v>10</v>
      </c>
      <c r="Y7" s="105" t="s">
        <v>10</v>
      </c>
      <c r="Z7" s="105" t="s">
        <v>10</v>
      </c>
      <c r="AA7" s="105" t="s">
        <v>3932</v>
      </c>
      <c r="AB7" s="105" t="s">
        <v>1006</v>
      </c>
      <c r="AC7" s="252" t="s">
        <v>127</v>
      </c>
      <c r="AD7" s="252" t="s">
        <v>127</v>
      </c>
      <c r="AE7" s="105" t="s">
        <v>1224</v>
      </c>
      <c r="AF7" s="105" t="s">
        <v>3931</v>
      </c>
      <c r="AG7" s="105" t="s">
        <v>145</v>
      </c>
      <c r="AH7" s="105">
        <v>824</v>
      </c>
      <c r="AI7" s="105" t="s">
        <v>10</v>
      </c>
      <c r="AJ7" s="105" t="s">
        <v>10</v>
      </c>
      <c r="AK7" s="105" t="s">
        <v>1005</v>
      </c>
      <c r="AL7" s="105" t="s">
        <v>249</v>
      </c>
      <c r="AM7" s="105" t="s">
        <v>3933</v>
      </c>
      <c r="AN7" s="105" t="s">
        <v>3934</v>
      </c>
      <c r="AO7" s="107" t="s">
        <v>11</v>
      </c>
      <c r="AP7" s="107" t="s">
        <v>11</v>
      </c>
      <c r="AQ7" s="105" t="s">
        <v>1099</v>
      </c>
      <c r="AR7" s="105" t="s">
        <v>11</v>
      </c>
      <c r="AS7" s="105" t="s">
        <v>11</v>
      </c>
      <c r="AT7" s="105" t="s">
        <v>11</v>
      </c>
      <c r="AU7" s="107" t="s">
        <v>10</v>
      </c>
      <c r="AV7" s="107" t="s">
        <v>10</v>
      </c>
      <c r="AW7" s="105">
        <v>31</v>
      </c>
      <c r="AX7" s="107">
        <f>INDEX(Exposure_GWASs!S:S,MATCH(Nance!AE7,Exposure_GWASs!C:C,0))</f>
        <v>32</v>
      </c>
      <c r="AY7" s="105" t="s">
        <v>3935</v>
      </c>
      <c r="AZ7" s="105" t="s">
        <v>11</v>
      </c>
      <c r="BA7" s="105" t="s">
        <v>10</v>
      </c>
      <c r="BB7" s="105" t="s">
        <v>13</v>
      </c>
      <c r="BC7" s="105" t="s">
        <v>11</v>
      </c>
      <c r="BD7" s="105"/>
      <c r="BE7" s="105"/>
      <c r="BF7" s="105"/>
      <c r="BG7" s="105"/>
      <c r="BH7" s="105" t="s">
        <v>10</v>
      </c>
      <c r="BI7" s="105" t="s">
        <v>3471</v>
      </c>
      <c r="BJ7" s="105" t="s">
        <v>3936</v>
      </c>
      <c r="BK7" s="105" t="s">
        <v>1009</v>
      </c>
      <c r="BL7" s="107" t="s">
        <v>1009</v>
      </c>
      <c r="BM7" s="107" t="s">
        <v>1009</v>
      </c>
      <c r="BN7" s="105" t="s">
        <v>11</v>
      </c>
      <c r="BO7" s="105" t="s">
        <v>128</v>
      </c>
      <c r="BP7" s="110" t="s">
        <v>3937</v>
      </c>
      <c r="BQ7" s="106" t="s">
        <v>1012</v>
      </c>
      <c r="BR7" s="105">
        <v>0.61799999999999999</v>
      </c>
      <c r="BS7" s="105"/>
      <c r="BT7" s="105"/>
      <c r="BU7" s="105"/>
      <c r="BV7" s="105"/>
      <c r="BW7" s="105">
        <v>2.3E-2</v>
      </c>
      <c r="BX7" s="107" t="s">
        <v>11</v>
      </c>
      <c r="BY7" s="107" t="s">
        <v>11</v>
      </c>
      <c r="BZ7" s="105" t="s">
        <v>3938</v>
      </c>
      <c r="CA7" s="105" t="s">
        <v>3939</v>
      </c>
      <c r="CB7" s="105" t="s">
        <v>3940</v>
      </c>
      <c r="CC7" s="105" t="s">
        <v>11</v>
      </c>
      <c r="CD7" s="106" t="s">
        <v>10</v>
      </c>
      <c r="CE7" s="105"/>
      <c r="CF7" s="105"/>
      <c r="CG7" s="105"/>
      <c r="CH7" s="105"/>
    </row>
    <row r="8" spans="1:86" s="112" customFormat="1">
      <c r="A8" s="105">
        <v>108</v>
      </c>
      <c r="B8" s="105" t="s">
        <v>282</v>
      </c>
      <c r="C8" s="105" t="s">
        <v>244</v>
      </c>
      <c r="D8" s="106" t="s">
        <v>3922</v>
      </c>
      <c r="E8" s="105">
        <v>2012</v>
      </c>
      <c r="F8" s="105" t="s">
        <v>2945</v>
      </c>
      <c r="G8" s="105" t="s">
        <v>3923</v>
      </c>
      <c r="H8" s="110" t="s">
        <v>3924</v>
      </c>
      <c r="I8" s="107" t="s">
        <v>3925</v>
      </c>
      <c r="J8" s="108" t="s">
        <v>3926</v>
      </c>
      <c r="K8" s="107" t="s">
        <v>3927</v>
      </c>
      <c r="L8" s="106" t="s">
        <v>3928</v>
      </c>
      <c r="M8" s="110" t="s">
        <v>3929</v>
      </c>
      <c r="N8" s="105" t="s">
        <v>12</v>
      </c>
      <c r="O8" s="105" t="s">
        <v>5901</v>
      </c>
      <c r="P8" s="105" t="s">
        <v>6117</v>
      </c>
      <c r="Q8" s="105" t="s">
        <v>5602</v>
      </c>
      <c r="R8" s="105" t="s">
        <v>3930</v>
      </c>
      <c r="S8" s="105" t="s">
        <v>123</v>
      </c>
      <c r="T8" s="105" t="s">
        <v>3931</v>
      </c>
      <c r="U8" s="105" t="s">
        <v>140</v>
      </c>
      <c r="V8" s="105">
        <v>1925</v>
      </c>
      <c r="W8" s="105" t="s">
        <v>10</v>
      </c>
      <c r="X8" s="105" t="s">
        <v>10</v>
      </c>
      <c r="Y8" s="105" t="s">
        <v>10</v>
      </c>
      <c r="Z8" s="105" t="s">
        <v>10</v>
      </c>
      <c r="AA8" s="105" t="s">
        <v>3932</v>
      </c>
      <c r="AB8" s="105" t="s">
        <v>1006</v>
      </c>
      <c r="AC8" s="252" t="s">
        <v>127</v>
      </c>
      <c r="AD8" s="252" t="s">
        <v>127</v>
      </c>
      <c r="AE8" s="105" t="s">
        <v>1224</v>
      </c>
      <c r="AF8" s="105" t="s">
        <v>3931</v>
      </c>
      <c r="AG8" s="105" t="s">
        <v>148</v>
      </c>
      <c r="AH8" s="105">
        <v>947</v>
      </c>
      <c r="AI8" s="105" t="s">
        <v>10</v>
      </c>
      <c r="AJ8" s="105" t="s">
        <v>10</v>
      </c>
      <c r="AK8" s="105" t="s">
        <v>1005</v>
      </c>
      <c r="AL8" s="105" t="s">
        <v>249</v>
      </c>
      <c r="AM8" s="105" t="s">
        <v>3941</v>
      </c>
      <c r="AN8" s="105" t="s">
        <v>3934</v>
      </c>
      <c r="AO8" s="107" t="s">
        <v>11</v>
      </c>
      <c r="AP8" s="107" t="s">
        <v>11</v>
      </c>
      <c r="AQ8" s="105" t="s">
        <v>1099</v>
      </c>
      <c r="AR8" s="105" t="s">
        <v>11</v>
      </c>
      <c r="AS8" s="105" t="s">
        <v>11</v>
      </c>
      <c r="AT8" s="105" t="s">
        <v>11</v>
      </c>
      <c r="AU8" s="107" t="s">
        <v>10</v>
      </c>
      <c r="AV8" s="107" t="s">
        <v>10</v>
      </c>
      <c r="AW8" s="105">
        <v>31</v>
      </c>
      <c r="AX8" s="107">
        <f>INDEX(Exposure_GWASs!S:S,MATCH(Nance!AE8,Exposure_GWASs!C:C,0))</f>
        <v>32</v>
      </c>
      <c r="AY8" s="105" t="s">
        <v>3935</v>
      </c>
      <c r="AZ8" s="105" t="s">
        <v>11</v>
      </c>
      <c r="BA8" s="105" t="s">
        <v>10</v>
      </c>
      <c r="BB8" s="105" t="s">
        <v>13</v>
      </c>
      <c r="BC8" s="105" t="s">
        <v>11</v>
      </c>
      <c r="BD8" s="105"/>
      <c r="BE8" s="105"/>
      <c r="BF8" s="105"/>
      <c r="BG8" s="105"/>
      <c r="BH8" s="105" t="s">
        <v>10</v>
      </c>
      <c r="BI8" s="105" t="s">
        <v>3471</v>
      </c>
      <c r="BJ8" s="105" t="s">
        <v>3936</v>
      </c>
      <c r="BK8" s="105" t="s">
        <v>1009</v>
      </c>
      <c r="BL8" s="107" t="s">
        <v>1009</v>
      </c>
      <c r="BM8" s="107" t="s">
        <v>1009</v>
      </c>
      <c r="BN8" s="105" t="s">
        <v>11</v>
      </c>
      <c r="BO8" s="105" t="s">
        <v>128</v>
      </c>
      <c r="BP8" s="110" t="s">
        <v>3937</v>
      </c>
      <c r="BQ8" s="106" t="s">
        <v>1012</v>
      </c>
      <c r="BR8" s="105">
        <v>-0.69299999999999995</v>
      </c>
      <c r="BS8" s="105"/>
      <c r="BT8" s="105"/>
      <c r="BU8" s="105"/>
      <c r="BV8" s="105"/>
      <c r="BW8" s="105">
        <v>0.34</v>
      </c>
      <c r="BX8" s="107" t="s">
        <v>11</v>
      </c>
      <c r="BY8" s="107" t="s">
        <v>11</v>
      </c>
      <c r="BZ8" s="105" t="s">
        <v>3938</v>
      </c>
      <c r="CA8" s="105" t="s">
        <v>3939</v>
      </c>
      <c r="CB8" s="105" t="s">
        <v>3940</v>
      </c>
      <c r="CC8" s="105" t="s">
        <v>11</v>
      </c>
      <c r="CD8" s="106" t="s">
        <v>10</v>
      </c>
      <c r="CE8" s="105"/>
      <c r="CF8" s="105"/>
      <c r="CG8" s="105"/>
      <c r="CH8" s="105"/>
    </row>
    <row r="9" spans="1:86" s="112" customFormat="1">
      <c r="A9" s="105">
        <v>108</v>
      </c>
      <c r="B9" s="105" t="s">
        <v>282</v>
      </c>
      <c r="C9" s="105" t="s">
        <v>244</v>
      </c>
      <c r="D9" s="106" t="s">
        <v>3922</v>
      </c>
      <c r="E9" s="107">
        <v>2012</v>
      </c>
      <c r="F9" s="107" t="s">
        <v>2945</v>
      </c>
      <c r="G9" s="107" t="s">
        <v>3923</v>
      </c>
      <c r="H9" s="110" t="s">
        <v>3924</v>
      </c>
      <c r="I9" s="107" t="s">
        <v>3925</v>
      </c>
      <c r="J9" s="108" t="s">
        <v>3926</v>
      </c>
      <c r="K9" s="107" t="s">
        <v>3927</v>
      </c>
      <c r="L9" s="106" t="s">
        <v>3942</v>
      </c>
      <c r="M9" s="110" t="s">
        <v>3929</v>
      </c>
      <c r="N9" s="107" t="s">
        <v>12</v>
      </c>
      <c r="O9" s="107" t="s">
        <v>5590</v>
      </c>
      <c r="P9" s="107" t="s">
        <v>5590</v>
      </c>
      <c r="Q9" s="107" t="s">
        <v>5600</v>
      </c>
      <c r="R9" s="107" t="s">
        <v>3943</v>
      </c>
      <c r="S9" s="107" t="s">
        <v>123</v>
      </c>
      <c r="T9" s="105" t="s">
        <v>3931</v>
      </c>
      <c r="U9" s="105" t="s">
        <v>140</v>
      </c>
      <c r="V9" s="107">
        <v>1925</v>
      </c>
      <c r="W9" s="105" t="s">
        <v>10</v>
      </c>
      <c r="X9" s="105" t="s">
        <v>10</v>
      </c>
      <c r="Y9" s="105" t="s">
        <v>10</v>
      </c>
      <c r="Z9" s="105" t="s">
        <v>10</v>
      </c>
      <c r="AA9" s="107" t="s">
        <v>3932</v>
      </c>
      <c r="AB9" s="105" t="s">
        <v>1006</v>
      </c>
      <c r="AC9" s="252" t="s">
        <v>127</v>
      </c>
      <c r="AD9" s="252" t="s">
        <v>127</v>
      </c>
      <c r="AE9" s="107" t="s">
        <v>1224</v>
      </c>
      <c r="AF9" s="107" t="s">
        <v>3931</v>
      </c>
      <c r="AG9" s="107" t="s">
        <v>295</v>
      </c>
      <c r="AH9" s="107">
        <v>1776</v>
      </c>
      <c r="AI9" s="105" t="s">
        <v>10</v>
      </c>
      <c r="AJ9" s="105" t="s">
        <v>10</v>
      </c>
      <c r="AK9" s="107" t="s">
        <v>1005</v>
      </c>
      <c r="AL9" s="107" t="s">
        <v>249</v>
      </c>
      <c r="AM9" s="107" t="s">
        <v>3944</v>
      </c>
      <c r="AN9" s="107" t="s">
        <v>3934</v>
      </c>
      <c r="AO9" s="107" t="s">
        <v>11</v>
      </c>
      <c r="AP9" s="107" t="s">
        <v>11</v>
      </c>
      <c r="AQ9" s="107" t="s">
        <v>1099</v>
      </c>
      <c r="AR9" s="107" t="s">
        <v>11</v>
      </c>
      <c r="AS9" s="107" t="s">
        <v>11</v>
      </c>
      <c r="AT9" s="107" t="s">
        <v>11</v>
      </c>
      <c r="AU9" s="107" t="s">
        <v>10</v>
      </c>
      <c r="AV9" s="107" t="s">
        <v>10</v>
      </c>
      <c r="AW9" s="107">
        <v>31</v>
      </c>
      <c r="AX9" s="107">
        <f>INDEX(Exposure_GWASs!S:S,MATCH(Nance!AE9,Exposure_GWASs!C:C,0))</f>
        <v>32</v>
      </c>
      <c r="AY9" s="105" t="s">
        <v>3935</v>
      </c>
      <c r="AZ9" s="105" t="s">
        <v>11</v>
      </c>
      <c r="BA9" s="105" t="s">
        <v>10</v>
      </c>
      <c r="BB9" s="107" t="s">
        <v>13</v>
      </c>
      <c r="BC9" s="105" t="s">
        <v>11</v>
      </c>
      <c r="BD9" s="105"/>
      <c r="BE9" s="105"/>
      <c r="BF9" s="105"/>
      <c r="BG9" s="105"/>
      <c r="BH9" s="105" t="s">
        <v>10</v>
      </c>
      <c r="BI9" s="105" t="s">
        <v>3471</v>
      </c>
      <c r="BJ9" s="105" t="s">
        <v>3936</v>
      </c>
      <c r="BK9" s="107" t="s">
        <v>1009</v>
      </c>
      <c r="BL9" s="107" t="s">
        <v>1009</v>
      </c>
      <c r="BM9" s="107" t="s">
        <v>1009</v>
      </c>
      <c r="BN9" s="105" t="s">
        <v>11</v>
      </c>
      <c r="BO9" s="105" t="s">
        <v>128</v>
      </c>
      <c r="BP9" s="110" t="s">
        <v>3945</v>
      </c>
      <c r="BQ9" s="106" t="s">
        <v>1012</v>
      </c>
      <c r="BR9" s="107">
        <v>0.63500000000000001</v>
      </c>
      <c r="BS9" s="107"/>
      <c r="BT9" s="107"/>
      <c r="BU9" s="107"/>
      <c r="BV9" s="107"/>
      <c r="BW9" s="107">
        <v>2.4E-2</v>
      </c>
      <c r="BX9" s="107" t="s">
        <v>11</v>
      </c>
      <c r="BY9" s="107" t="s">
        <v>11</v>
      </c>
      <c r="BZ9" s="105" t="s">
        <v>3938</v>
      </c>
      <c r="CA9" s="105" t="s">
        <v>3939</v>
      </c>
      <c r="CB9" s="105" t="s">
        <v>3940</v>
      </c>
      <c r="CC9" s="105" t="s">
        <v>11</v>
      </c>
      <c r="CD9" s="106" t="s">
        <v>10</v>
      </c>
      <c r="CE9" s="107"/>
      <c r="CF9" s="107"/>
      <c r="CG9" s="107"/>
      <c r="CH9" s="107"/>
    </row>
    <row r="10" spans="1:86" s="112" customFormat="1">
      <c r="A10" s="105">
        <v>109</v>
      </c>
      <c r="B10" s="105" t="s">
        <v>282</v>
      </c>
      <c r="C10" s="105" t="s">
        <v>244</v>
      </c>
      <c r="D10" s="106" t="s">
        <v>3946</v>
      </c>
      <c r="E10" s="107">
        <v>2015</v>
      </c>
      <c r="F10" s="107" t="s">
        <v>3886</v>
      </c>
      <c r="G10" s="107" t="s">
        <v>3947</v>
      </c>
      <c r="H10" s="109" t="s">
        <v>3948</v>
      </c>
      <c r="I10" s="108" t="s">
        <v>3949</v>
      </c>
      <c r="J10" s="108" t="s">
        <v>3950</v>
      </c>
      <c r="K10" s="108" t="s">
        <v>3951</v>
      </c>
      <c r="L10" s="106" t="s">
        <v>3952</v>
      </c>
      <c r="M10" s="110" t="s">
        <v>3953</v>
      </c>
      <c r="N10" s="107" t="s">
        <v>15</v>
      </c>
      <c r="O10" s="63" t="s">
        <v>5895</v>
      </c>
      <c r="P10" s="63" t="s">
        <v>5895</v>
      </c>
      <c r="Q10" s="107" t="s">
        <v>5654</v>
      </c>
      <c r="R10" s="107" t="str">
        <f>INDEX(Outcome_GWASs!K:K,MATCH(Nance!S10,Outcome_GWASs!C:C,0))</f>
        <v>Defined in individual GWASs</v>
      </c>
      <c r="S10" s="107" t="s">
        <v>3954</v>
      </c>
      <c r="T10" s="107" t="str">
        <f>INDEX(Outcome_GWASs!I:I,MATCH(Nance!S10,Outcome_GWASs!C:C,0))</f>
        <v>51-84</v>
      </c>
      <c r="U10" s="107" t="str">
        <f>INDEX(Outcome_GWASs!H:H,MATCH(Nance!S10,Outcome_GWASs!C:C,0))</f>
        <v xml:space="preserve">both </v>
      </c>
      <c r="V10" s="107">
        <v>17008</v>
      </c>
      <c r="W10" s="107">
        <v>37154</v>
      </c>
      <c r="X10" s="107">
        <f>INDEX(Outcome_GWASs!F:F,MATCH(Nance!S10,Outcome_GWASs!C:C,0))</f>
        <v>25580</v>
      </c>
      <c r="Y10" s="107">
        <f>INDEX(Outcome_GWASs!G:G,MATCH(Nance!S10,Outcome_GWASs!C:C,0))</f>
        <v>48466</v>
      </c>
      <c r="Z10" s="107" t="s">
        <v>3955</v>
      </c>
      <c r="AA10" s="107" t="s">
        <v>1059</v>
      </c>
      <c r="AB10" s="105" t="s">
        <v>1006</v>
      </c>
      <c r="AC10" s="252" t="s">
        <v>127</v>
      </c>
      <c r="AD10" s="252" t="s">
        <v>127</v>
      </c>
      <c r="AE10" s="107" t="s">
        <v>1224</v>
      </c>
      <c r="AF10" s="107"/>
      <c r="AG10" s="107" t="s">
        <v>295</v>
      </c>
      <c r="AH10" s="107" t="s">
        <v>3956</v>
      </c>
      <c r="AI10" s="112">
        <f>INDEX(Exposure_GWASs!F:F,MATCH(Nance!AE10,Exposure_GWASs!C:C,0))</f>
        <v>249796</v>
      </c>
      <c r="AJ10" s="107" t="s">
        <v>3956</v>
      </c>
      <c r="AK10" s="107" t="s">
        <v>3957</v>
      </c>
      <c r="AL10" s="107" t="s">
        <v>249</v>
      </c>
      <c r="AM10" s="107" t="s">
        <v>11</v>
      </c>
      <c r="AN10" s="107" t="s">
        <v>11</v>
      </c>
      <c r="AO10" s="107" t="s">
        <v>3958</v>
      </c>
      <c r="AP10" s="107" t="s">
        <v>3959</v>
      </c>
      <c r="AQ10" s="107" t="s">
        <v>138</v>
      </c>
      <c r="AR10" s="107" t="s">
        <v>11</v>
      </c>
      <c r="AS10" s="107" t="s">
        <v>3960</v>
      </c>
      <c r="AT10" s="107" t="s">
        <v>11</v>
      </c>
      <c r="AU10" s="107" t="s">
        <v>10</v>
      </c>
      <c r="AV10" s="107">
        <v>32</v>
      </c>
      <c r="AW10" s="107" t="s">
        <v>10</v>
      </c>
      <c r="AX10" s="107">
        <v>32</v>
      </c>
      <c r="AY10" s="107" t="s">
        <v>10</v>
      </c>
      <c r="AZ10" s="105" t="s">
        <v>11</v>
      </c>
      <c r="BA10" s="107" t="s">
        <v>2544</v>
      </c>
      <c r="BB10" s="107" t="s">
        <v>13</v>
      </c>
      <c r="BC10" s="105" t="s">
        <v>71</v>
      </c>
      <c r="BD10" s="105"/>
      <c r="BE10" s="105"/>
      <c r="BF10" s="105"/>
      <c r="BG10" s="105"/>
      <c r="BH10" s="107" t="s">
        <v>1011</v>
      </c>
      <c r="BI10" s="107" t="s">
        <v>1009</v>
      </c>
      <c r="BJ10" s="107" t="s">
        <v>11</v>
      </c>
      <c r="BK10" s="107" t="s">
        <v>1009</v>
      </c>
      <c r="BL10" s="107" t="s">
        <v>1009</v>
      </c>
      <c r="BM10" s="107" t="s">
        <v>1009</v>
      </c>
      <c r="BN10" s="105" t="s">
        <v>11</v>
      </c>
      <c r="BO10" s="107" t="s">
        <v>167</v>
      </c>
      <c r="BP10" s="110" t="s">
        <v>1197</v>
      </c>
      <c r="BQ10" s="106" t="s">
        <v>3901</v>
      </c>
      <c r="BR10" s="107">
        <v>0.99</v>
      </c>
      <c r="BS10" s="107"/>
      <c r="BT10" s="107">
        <v>95</v>
      </c>
      <c r="BU10" s="107">
        <v>0.8</v>
      </c>
      <c r="BV10" s="107">
        <v>1.19</v>
      </c>
      <c r="BW10" s="107">
        <v>0.77900000000000003</v>
      </c>
      <c r="BX10" s="107" t="s">
        <v>11</v>
      </c>
      <c r="BY10" s="107" t="s">
        <v>11</v>
      </c>
      <c r="BZ10" s="105" t="s">
        <v>3961</v>
      </c>
      <c r="CA10" s="105" t="s">
        <v>3962</v>
      </c>
      <c r="CB10" s="105" t="s">
        <v>11</v>
      </c>
      <c r="CC10" s="105" t="s">
        <v>3963</v>
      </c>
      <c r="CD10" s="106" t="s">
        <v>10</v>
      </c>
      <c r="CE10" s="107"/>
      <c r="CF10" s="107"/>
      <c r="CG10" s="107"/>
      <c r="CH10" s="107"/>
    </row>
    <row r="11" spans="1:86" s="112" customFormat="1" ht="17">
      <c r="A11" s="105">
        <v>110</v>
      </c>
      <c r="B11" s="105" t="s">
        <v>282</v>
      </c>
      <c r="C11" s="105" t="s">
        <v>244</v>
      </c>
      <c r="D11" s="157" t="s">
        <v>3964</v>
      </c>
      <c r="E11" s="105">
        <v>2016</v>
      </c>
      <c r="F11" s="105" t="s">
        <v>3965</v>
      </c>
      <c r="G11" s="105" t="s">
        <v>3966</v>
      </c>
      <c r="H11" s="103" t="s">
        <v>3967</v>
      </c>
      <c r="I11" s="107" t="s">
        <v>3968</v>
      </c>
      <c r="J11" s="108" t="s">
        <v>3969</v>
      </c>
      <c r="K11" s="107" t="s">
        <v>3970</v>
      </c>
      <c r="L11" s="106" t="s">
        <v>3971</v>
      </c>
      <c r="M11" s="110" t="s">
        <v>3972</v>
      </c>
      <c r="N11" s="105" t="s">
        <v>12</v>
      </c>
      <c r="O11" s="105" t="s">
        <v>5898</v>
      </c>
      <c r="P11" s="105" t="s">
        <v>5898</v>
      </c>
      <c r="Q11" s="105" t="s">
        <v>5577</v>
      </c>
      <c r="R11" s="105" t="s">
        <v>393</v>
      </c>
      <c r="S11" s="105" t="s">
        <v>3973</v>
      </c>
      <c r="T11" s="105" t="e">
        <f>INDEX(Outcome_GWASs!I:I,MATCH(Nance!S11,Outcome_GWASs!C:C,0))</f>
        <v>#N/A</v>
      </c>
      <c r="U11" s="105" t="s">
        <v>268</v>
      </c>
      <c r="V11" s="105">
        <v>6609</v>
      </c>
      <c r="W11" s="105">
        <v>37926</v>
      </c>
      <c r="X11" s="105" t="s">
        <v>10</v>
      </c>
      <c r="Y11" s="105" t="s">
        <v>10</v>
      </c>
      <c r="Z11" s="105" t="s">
        <v>10</v>
      </c>
      <c r="AA11" s="105" t="s">
        <v>1059</v>
      </c>
      <c r="AB11" s="105" t="s">
        <v>11</v>
      </c>
      <c r="AC11" s="252" t="s">
        <v>127</v>
      </c>
      <c r="AD11" s="252" t="s">
        <v>127</v>
      </c>
      <c r="AE11" s="105" t="s">
        <v>1139</v>
      </c>
      <c r="AF11" s="105"/>
      <c r="AG11" s="105" t="s">
        <v>148</v>
      </c>
      <c r="AH11" s="105">
        <f>SUM(V11:W11)</f>
        <v>44535</v>
      </c>
      <c r="AI11" s="115">
        <f>INDEX(Exposure_GWASs!F:F,MATCH(Nance!AE11,Exposure_GWASs!C:C,0))</f>
        <v>322154</v>
      </c>
      <c r="AJ11" s="105" t="s">
        <v>3974</v>
      </c>
      <c r="AK11" s="105" t="s">
        <v>1059</v>
      </c>
      <c r="AL11" s="105" t="s">
        <v>249</v>
      </c>
      <c r="AM11" s="107" t="s">
        <v>11</v>
      </c>
      <c r="AN11" s="105" t="s">
        <v>2543</v>
      </c>
      <c r="AO11" s="107" t="s">
        <v>11</v>
      </c>
      <c r="AP11" s="107" t="s">
        <v>11</v>
      </c>
      <c r="AQ11" s="105" t="s">
        <v>138</v>
      </c>
      <c r="AR11" s="105" t="s">
        <v>11</v>
      </c>
      <c r="AS11" s="105" t="s">
        <v>11</v>
      </c>
      <c r="AT11" s="105" t="s">
        <v>11</v>
      </c>
      <c r="AU11" s="107" t="s">
        <v>10</v>
      </c>
      <c r="AV11" s="107" t="s">
        <v>10</v>
      </c>
      <c r="AW11" s="105">
        <v>77</v>
      </c>
      <c r="AX11" s="105">
        <f>INDEX(Exposure_GWASs!S:S,MATCH(Nance!AE11,Exposure_GWASs!C:C,0))</f>
        <v>77</v>
      </c>
      <c r="AY11" s="105" t="s">
        <v>10</v>
      </c>
      <c r="AZ11" s="105" t="s">
        <v>11</v>
      </c>
      <c r="BA11" s="107" t="s">
        <v>2544</v>
      </c>
      <c r="BB11" s="105" t="s">
        <v>13</v>
      </c>
      <c r="BC11" s="105" t="s">
        <v>17</v>
      </c>
      <c r="BD11" s="105"/>
      <c r="BE11" s="105"/>
      <c r="BF11" s="105"/>
      <c r="BG11" s="105"/>
      <c r="BH11" s="107" t="s">
        <v>1011</v>
      </c>
      <c r="BI11" s="105" t="s">
        <v>1009</v>
      </c>
      <c r="BJ11" s="105" t="s">
        <v>1065</v>
      </c>
      <c r="BK11" s="105" t="s">
        <v>1009</v>
      </c>
      <c r="BL11" s="107" t="s">
        <v>1009</v>
      </c>
      <c r="BM11" s="107" t="s">
        <v>1009</v>
      </c>
      <c r="BN11" s="105" t="s">
        <v>11</v>
      </c>
      <c r="BO11" s="105" t="s">
        <v>128</v>
      </c>
      <c r="BP11" s="110" t="s">
        <v>1197</v>
      </c>
      <c r="BQ11" s="106" t="s">
        <v>3901</v>
      </c>
      <c r="BR11" s="105">
        <v>2.11</v>
      </c>
      <c r="BS11" s="105"/>
      <c r="BT11" s="105">
        <v>95</v>
      </c>
      <c r="BU11" s="105">
        <v>1.94</v>
      </c>
      <c r="BV11" s="105">
        <v>2.2799999999999998</v>
      </c>
      <c r="BW11" s="105" t="s">
        <v>3975</v>
      </c>
      <c r="BX11" s="105" t="s">
        <v>11</v>
      </c>
      <c r="BY11" s="105" t="s">
        <v>11</v>
      </c>
      <c r="BZ11" s="105" t="s">
        <v>3976</v>
      </c>
      <c r="CA11" s="105" t="s">
        <v>11</v>
      </c>
      <c r="CB11" s="105" t="s">
        <v>11</v>
      </c>
      <c r="CC11" s="105" t="s">
        <v>11</v>
      </c>
      <c r="CD11" s="106" t="s">
        <v>10</v>
      </c>
      <c r="CE11" s="105"/>
      <c r="CF11" s="105"/>
      <c r="CG11" s="105"/>
      <c r="CH11" s="105"/>
    </row>
    <row r="12" spans="1:86" s="112" customFormat="1" ht="17">
      <c r="A12" s="105">
        <v>110</v>
      </c>
      <c r="B12" s="105" t="s">
        <v>282</v>
      </c>
      <c r="C12" s="105" t="s">
        <v>244</v>
      </c>
      <c r="D12" s="157" t="s">
        <v>3964</v>
      </c>
      <c r="E12" s="105">
        <v>2016</v>
      </c>
      <c r="F12" s="105" t="s">
        <v>3965</v>
      </c>
      <c r="G12" s="105" t="s">
        <v>3966</v>
      </c>
      <c r="H12" s="103" t="s">
        <v>3967</v>
      </c>
      <c r="I12" s="107" t="s">
        <v>3968</v>
      </c>
      <c r="J12" s="65" t="s">
        <v>3969</v>
      </c>
      <c r="K12" s="107" t="s">
        <v>3970</v>
      </c>
      <c r="L12" s="106" t="s">
        <v>3971</v>
      </c>
      <c r="M12" s="110" t="s">
        <v>3972</v>
      </c>
      <c r="N12" s="105" t="s">
        <v>12</v>
      </c>
      <c r="O12" s="105" t="s">
        <v>5898</v>
      </c>
      <c r="P12" s="105" t="s">
        <v>5898</v>
      </c>
      <c r="Q12" s="105" t="s">
        <v>5577</v>
      </c>
      <c r="R12" s="105" t="s">
        <v>393</v>
      </c>
      <c r="S12" s="105" t="s">
        <v>3973</v>
      </c>
      <c r="T12" s="105" t="e">
        <f>INDEX(Outcome_GWASs!I:I,MATCH(Nance!S12,Outcome_GWASs!C:C,0))</f>
        <v>#N/A</v>
      </c>
      <c r="U12" s="105" t="s">
        <v>268</v>
      </c>
      <c r="V12" s="105">
        <v>6609</v>
      </c>
      <c r="W12" s="105">
        <v>37926</v>
      </c>
      <c r="X12" s="105" t="s">
        <v>10</v>
      </c>
      <c r="Y12" s="105" t="s">
        <v>10</v>
      </c>
      <c r="Z12" s="105" t="s">
        <v>10</v>
      </c>
      <c r="AA12" s="105" t="s">
        <v>1059</v>
      </c>
      <c r="AB12" s="105" t="s">
        <v>11</v>
      </c>
      <c r="AC12" s="112" t="str">
        <f>INDEX(Exposure_GWASs!G:G,MATCH(Nance!AE12,Exposure_GWASs!C:C,0))</f>
        <v>WHRadjBMI</v>
      </c>
      <c r="AD12" s="105" t="s">
        <v>162</v>
      </c>
      <c r="AE12" s="105" t="s">
        <v>3260</v>
      </c>
      <c r="AF12" s="105"/>
      <c r="AG12" s="105" t="s">
        <v>3977</v>
      </c>
      <c r="AH12" s="105">
        <f>SUM(V12:W12)</f>
        <v>44535</v>
      </c>
      <c r="AI12" s="115">
        <f>INDEX(Exposure_GWASs!F:F,MATCH(Nance!AE12,Exposure_GWASs!C:C,0))</f>
        <v>210023</v>
      </c>
      <c r="AJ12" s="105" t="s">
        <v>3974</v>
      </c>
      <c r="AK12" s="105" t="s">
        <v>1059</v>
      </c>
      <c r="AL12" s="105" t="s">
        <v>249</v>
      </c>
      <c r="AM12" s="107" t="s">
        <v>11</v>
      </c>
      <c r="AN12" s="105" t="s">
        <v>2543</v>
      </c>
      <c r="AO12" s="107" t="s">
        <v>11</v>
      </c>
      <c r="AP12" s="107" t="s">
        <v>11</v>
      </c>
      <c r="AQ12" s="105" t="s">
        <v>138</v>
      </c>
      <c r="AR12" s="105" t="s">
        <v>11</v>
      </c>
      <c r="AS12" s="105" t="s">
        <v>11</v>
      </c>
      <c r="AT12" s="105" t="s">
        <v>11</v>
      </c>
      <c r="AU12" s="107" t="s">
        <v>10</v>
      </c>
      <c r="AV12" s="107" t="s">
        <v>10</v>
      </c>
      <c r="AW12" s="105">
        <v>47</v>
      </c>
      <c r="AX12" s="105">
        <f>INDEX(Exposure_GWASs!S:S,MATCH(Nance!AE12,Exposure_GWASs!C:C,0))</f>
        <v>53</v>
      </c>
      <c r="AY12" s="107" t="s">
        <v>1099</v>
      </c>
      <c r="AZ12" s="105" t="s">
        <v>11</v>
      </c>
      <c r="BA12" s="107" t="s">
        <v>2544</v>
      </c>
      <c r="BB12" s="105" t="s">
        <v>13</v>
      </c>
      <c r="BC12" s="105" t="s">
        <v>17</v>
      </c>
      <c r="BD12" s="105"/>
      <c r="BE12" s="105"/>
      <c r="BF12" s="105"/>
      <c r="BG12" s="105"/>
      <c r="BH12" s="107" t="s">
        <v>1011</v>
      </c>
      <c r="BI12" s="105" t="s">
        <v>1009</v>
      </c>
      <c r="BJ12" s="105" t="s">
        <v>1065</v>
      </c>
      <c r="BK12" s="105" t="s">
        <v>1009</v>
      </c>
      <c r="BL12" s="107" t="s">
        <v>1009</v>
      </c>
      <c r="BM12" s="107" t="s">
        <v>1009</v>
      </c>
      <c r="BN12" s="105" t="s">
        <v>11</v>
      </c>
      <c r="BO12" s="105" t="s">
        <v>167</v>
      </c>
      <c r="BP12" s="110" t="s">
        <v>1197</v>
      </c>
      <c r="BQ12" s="106" t="s">
        <v>3901</v>
      </c>
      <c r="BR12" s="105">
        <v>0.97</v>
      </c>
      <c r="BS12" s="105"/>
      <c r="BT12" s="105">
        <v>95</v>
      </c>
      <c r="BU12" s="105">
        <v>0.63</v>
      </c>
      <c r="BV12" s="105">
        <v>1.31</v>
      </c>
      <c r="BW12" s="105" t="s">
        <v>3978</v>
      </c>
      <c r="BX12" s="105" t="s">
        <v>11</v>
      </c>
      <c r="BY12" s="105" t="s">
        <v>11</v>
      </c>
      <c r="BZ12" s="105" t="s">
        <v>3976</v>
      </c>
      <c r="CA12" s="105" t="s">
        <v>11</v>
      </c>
      <c r="CB12" s="105" t="s">
        <v>11</v>
      </c>
      <c r="CC12" s="105" t="s">
        <v>11</v>
      </c>
      <c r="CD12" s="106" t="s">
        <v>10</v>
      </c>
      <c r="CE12" s="105"/>
      <c r="CF12" s="105"/>
      <c r="CG12" s="105"/>
      <c r="CH12" s="105"/>
    </row>
    <row r="13" spans="1:86" s="112" customFormat="1" ht="17">
      <c r="A13" s="105">
        <v>110</v>
      </c>
      <c r="B13" s="105" t="s">
        <v>282</v>
      </c>
      <c r="C13" s="105" t="s">
        <v>244</v>
      </c>
      <c r="D13" s="157" t="s">
        <v>3964</v>
      </c>
      <c r="E13" s="107">
        <v>2016</v>
      </c>
      <c r="F13" s="107" t="s">
        <v>3965</v>
      </c>
      <c r="G13" s="105" t="s">
        <v>3966</v>
      </c>
      <c r="H13" s="103" t="s">
        <v>3967</v>
      </c>
      <c r="I13" s="107" t="s">
        <v>3968</v>
      </c>
      <c r="J13" s="108" t="s">
        <v>3969</v>
      </c>
      <c r="K13" s="107" t="s">
        <v>3970</v>
      </c>
      <c r="L13" s="106" t="s">
        <v>3971</v>
      </c>
      <c r="M13" s="110" t="s">
        <v>3972</v>
      </c>
      <c r="N13" s="107" t="s">
        <v>12</v>
      </c>
      <c r="O13" s="105" t="s">
        <v>5898</v>
      </c>
      <c r="P13" s="105" t="s">
        <v>5898</v>
      </c>
      <c r="Q13" s="105" t="s">
        <v>5577</v>
      </c>
      <c r="R13" s="107" t="s">
        <v>393</v>
      </c>
      <c r="S13" s="107" t="s">
        <v>3973</v>
      </c>
      <c r="T13" s="107" t="e">
        <f>INDEX(Outcome_GWASs!I:I,MATCH(Nance!S13,Outcome_GWASs!C:C,0))</f>
        <v>#N/A</v>
      </c>
      <c r="U13" s="107" t="s">
        <v>268</v>
      </c>
      <c r="V13" s="107">
        <v>6609</v>
      </c>
      <c r="W13" s="107">
        <v>37926</v>
      </c>
      <c r="X13" s="105" t="s">
        <v>10</v>
      </c>
      <c r="Y13" s="105" t="s">
        <v>10</v>
      </c>
      <c r="Z13" s="105" t="s">
        <v>10</v>
      </c>
      <c r="AA13" s="107" t="s">
        <v>1059</v>
      </c>
      <c r="AB13" s="105" t="s">
        <v>11</v>
      </c>
      <c r="AC13" s="112" t="str">
        <f>INDEX(Exposure_GWASs!G:G,MATCH(Nance!AE13,Exposure_GWASs!C:C,0))</f>
        <v>WHRadjBMI</v>
      </c>
      <c r="AD13" s="105" t="s">
        <v>162</v>
      </c>
      <c r="AE13" s="107" t="s">
        <v>2446</v>
      </c>
      <c r="AF13" s="107"/>
      <c r="AG13" s="107" t="s">
        <v>148</v>
      </c>
      <c r="AH13" s="105">
        <f>SUM(V13:W13)</f>
        <v>44535</v>
      </c>
      <c r="AI13" s="112">
        <f>INDEX(Exposure_GWASs!F:F,MATCH(Nance!AE13,Exposure_GWASs!C:C,0))</f>
        <v>116709</v>
      </c>
      <c r="AJ13" s="105" t="s">
        <v>3974</v>
      </c>
      <c r="AK13" s="105" t="s">
        <v>1059</v>
      </c>
      <c r="AL13" s="105" t="s">
        <v>249</v>
      </c>
      <c r="AM13" s="107" t="s">
        <v>11</v>
      </c>
      <c r="AN13" s="107" t="s">
        <v>2543</v>
      </c>
      <c r="AO13" s="107" t="s">
        <v>11</v>
      </c>
      <c r="AP13" s="107" t="s">
        <v>11</v>
      </c>
      <c r="AQ13" s="105" t="s">
        <v>138</v>
      </c>
      <c r="AR13" s="107" t="s">
        <v>11</v>
      </c>
      <c r="AS13" s="107" t="s">
        <v>11</v>
      </c>
      <c r="AT13" s="107" t="s">
        <v>11</v>
      </c>
      <c r="AU13" s="107" t="s">
        <v>10</v>
      </c>
      <c r="AV13" s="107" t="s">
        <v>10</v>
      </c>
      <c r="AW13" s="107">
        <v>34</v>
      </c>
      <c r="AX13" s="107">
        <f>INDEX(Exposure_GWASs!S:S,MATCH(Nance!AE13,Exposure_GWASs!C:C,0))</f>
        <v>47</v>
      </c>
      <c r="AY13" s="107" t="s">
        <v>1099</v>
      </c>
      <c r="AZ13" s="105" t="s">
        <v>11</v>
      </c>
      <c r="BA13" s="107" t="s">
        <v>2544</v>
      </c>
      <c r="BB13" s="107" t="s">
        <v>13</v>
      </c>
      <c r="BC13" s="105" t="s">
        <v>17</v>
      </c>
      <c r="BD13" s="105"/>
      <c r="BE13" s="105"/>
      <c r="BF13" s="105"/>
      <c r="BG13" s="105"/>
      <c r="BH13" s="107" t="s">
        <v>1011</v>
      </c>
      <c r="BI13" s="107" t="s">
        <v>1009</v>
      </c>
      <c r="BJ13" s="105" t="s">
        <v>1065</v>
      </c>
      <c r="BK13" s="105" t="s">
        <v>1009</v>
      </c>
      <c r="BL13" s="107" t="s">
        <v>1009</v>
      </c>
      <c r="BM13" s="107" t="s">
        <v>1009</v>
      </c>
      <c r="BN13" s="105" t="s">
        <v>11</v>
      </c>
      <c r="BO13" s="107" t="s">
        <v>167</v>
      </c>
      <c r="BP13" s="110" t="s">
        <v>1197</v>
      </c>
      <c r="BQ13" s="106" t="s">
        <v>3901</v>
      </c>
      <c r="BR13" s="107">
        <v>1.02</v>
      </c>
      <c r="BS13" s="107"/>
      <c r="BT13" s="107">
        <v>95</v>
      </c>
      <c r="BU13" s="107">
        <v>0.99</v>
      </c>
      <c r="BV13" s="107">
        <v>1.04</v>
      </c>
      <c r="BW13" s="107" t="s">
        <v>3979</v>
      </c>
      <c r="BX13" s="105" t="s">
        <v>11</v>
      </c>
      <c r="BY13" s="105" t="s">
        <v>11</v>
      </c>
      <c r="BZ13" s="105" t="s">
        <v>3976</v>
      </c>
      <c r="CA13" s="105" t="s">
        <v>11</v>
      </c>
      <c r="CB13" s="105" t="s">
        <v>11</v>
      </c>
      <c r="CC13" s="105" t="s">
        <v>11</v>
      </c>
      <c r="CD13" s="106" t="s">
        <v>10</v>
      </c>
      <c r="CE13" s="107"/>
      <c r="CF13" s="107"/>
      <c r="CG13" s="107"/>
      <c r="CH13" s="107"/>
    </row>
    <row r="14" spans="1:86" s="112" customFormat="1">
      <c r="A14" s="105">
        <v>111</v>
      </c>
      <c r="B14" s="105" t="s">
        <v>282</v>
      </c>
      <c r="C14" s="105" t="s">
        <v>244</v>
      </c>
      <c r="D14" s="106" t="s">
        <v>3980</v>
      </c>
      <c r="E14" s="107">
        <v>2011</v>
      </c>
      <c r="F14" s="107" t="s">
        <v>3389</v>
      </c>
      <c r="G14" s="107" t="s">
        <v>3981</v>
      </c>
      <c r="H14" s="115" t="s">
        <v>3982</v>
      </c>
      <c r="I14" s="115" t="s">
        <v>3983</v>
      </c>
      <c r="J14" s="115" t="s">
        <v>3984</v>
      </c>
      <c r="K14" s="115" t="s">
        <v>3985</v>
      </c>
      <c r="L14" s="106" t="s">
        <v>3986</v>
      </c>
      <c r="M14" s="110" t="s">
        <v>3987</v>
      </c>
      <c r="N14" s="107" t="s">
        <v>12</v>
      </c>
      <c r="O14" s="107" t="s">
        <v>5663</v>
      </c>
      <c r="P14" s="107" t="s">
        <v>5663</v>
      </c>
      <c r="Q14" s="107" t="s">
        <v>5608</v>
      </c>
      <c r="R14" s="107" t="s">
        <v>3988</v>
      </c>
      <c r="S14" s="107" t="s">
        <v>123</v>
      </c>
      <c r="T14" s="107">
        <v>7</v>
      </c>
      <c r="U14" s="107" t="s">
        <v>140</v>
      </c>
      <c r="V14" s="107">
        <v>649</v>
      </c>
      <c r="W14" s="107">
        <v>4413</v>
      </c>
      <c r="X14" s="107" t="str">
        <f>INDEX(Outcome_GWASs!F:F,MATCH(Nance!S14,Outcome_GWASs!C:C,0))</f>
        <v>Manually fill</v>
      </c>
      <c r="Y14" s="107" t="str">
        <f>INDEX(Outcome_GWASs!G:G,MATCH(Nance!S14,Outcome_GWASs!C:C,0))</f>
        <v>Manually fill</v>
      </c>
      <c r="Z14" s="107"/>
      <c r="AA14" s="107" t="s">
        <v>1059</v>
      </c>
      <c r="AB14" s="107" t="s">
        <v>1006</v>
      </c>
      <c r="AC14" s="252" t="s">
        <v>127</v>
      </c>
      <c r="AD14" s="252" t="s">
        <v>127</v>
      </c>
      <c r="AE14" s="107" t="s">
        <v>123</v>
      </c>
      <c r="AF14" s="107">
        <v>7</v>
      </c>
      <c r="AG14" s="107" t="s">
        <v>295</v>
      </c>
      <c r="AH14" s="107"/>
      <c r="AI14" s="112" t="s">
        <v>10</v>
      </c>
      <c r="AJ14" s="107" t="s">
        <v>12</v>
      </c>
      <c r="AK14" s="107" t="s">
        <v>1059</v>
      </c>
      <c r="AL14" s="105" t="s">
        <v>249</v>
      </c>
      <c r="AM14" s="107" t="s">
        <v>1099</v>
      </c>
      <c r="AN14" s="107" t="s">
        <v>11</v>
      </c>
      <c r="AO14" s="107" t="s">
        <v>11</v>
      </c>
      <c r="AP14" s="107" t="s">
        <v>3989</v>
      </c>
      <c r="AQ14" s="107" t="s">
        <v>138</v>
      </c>
      <c r="AR14" s="107" t="s">
        <v>10</v>
      </c>
      <c r="AS14" s="107" t="s">
        <v>10</v>
      </c>
      <c r="AT14" s="107" t="s">
        <v>135</v>
      </c>
      <c r="AU14" s="107">
        <v>1</v>
      </c>
      <c r="AV14" s="107" t="s">
        <v>10</v>
      </c>
      <c r="AW14" s="107" t="s">
        <v>10</v>
      </c>
      <c r="AX14" s="107" t="s">
        <v>10</v>
      </c>
      <c r="AY14" s="107" t="s">
        <v>10</v>
      </c>
      <c r="AZ14" s="105" t="s">
        <v>11</v>
      </c>
      <c r="BA14" s="107" t="s">
        <v>2544</v>
      </c>
      <c r="BB14" s="107" t="s">
        <v>25</v>
      </c>
      <c r="BC14" s="105" t="s">
        <v>10</v>
      </c>
      <c r="BD14" s="105"/>
      <c r="BE14" s="105"/>
      <c r="BF14" s="105"/>
      <c r="BG14" s="105"/>
      <c r="BH14" s="107"/>
      <c r="BI14" s="107" t="s">
        <v>3990</v>
      </c>
      <c r="BJ14" s="107" t="s">
        <v>2928</v>
      </c>
      <c r="BK14" s="107" t="s">
        <v>1009</v>
      </c>
      <c r="BL14" s="107" t="s">
        <v>1009</v>
      </c>
      <c r="BM14" s="107" t="s">
        <v>1009</v>
      </c>
      <c r="BN14" s="107" t="s">
        <v>10</v>
      </c>
      <c r="BO14" s="107" t="s">
        <v>128</v>
      </c>
      <c r="BP14" s="110" t="s">
        <v>1197</v>
      </c>
      <c r="BQ14" s="106" t="s">
        <v>3901</v>
      </c>
      <c r="BR14" s="107">
        <v>1.45</v>
      </c>
      <c r="BS14" s="107"/>
      <c r="BT14" s="107">
        <v>95</v>
      </c>
      <c r="BU14" s="107">
        <v>0.64</v>
      </c>
      <c r="BV14" s="107">
        <v>2.96</v>
      </c>
      <c r="BW14" s="105" t="s">
        <v>11</v>
      </c>
      <c r="BX14" s="105" t="s">
        <v>11</v>
      </c>
      <c r="BY14" s="105" t="s">
        <v>11</v>
      </c>
      <c r="BZ14" s="105" t="s">
        <v>3991</v>
      </c>
      <c r="CA14" s="105" t="s">
        <v>11</v>
      </c>
      <c r="CB14" s="105" t="s">
        <v>11</v>
      </c>
      <c r="CC14" s="105" t="s">
        <v>11</v>
      </c>
      <c r="CD14" s="106" t="s">
        <v>10</v>
      </c>
      <c r="CE14" s="107"/>
      <c r="CF14" s="107"/>
      <c r="CG14" s="107"/>
      <c r="CH14" s="107"/>
    </row>
    <row r="15" spans="1:86" s="112" customFormat="1">
      <c r="A15" s="105">
        <v>112</v>
      </c>
      <c r="B15" s="105" t="s">
        <v>282</v>
      </c>
      <c r="C15" s="105" t="s">
        <v>244</v>
      </c>
      <c r="D15" s="106" t="s">
        <v>3992</v>
      </c>
      <c r="E15" s="107">
        <v>2012</v>
      </c>
      <c r="F15" s="107" t="s">
        <v>3993</v>
      </c>
      <c r="G15" s="107" t="s">
        <v>3994</v>
      </c>
      <c r="H15" s="112" t="s">
        <v>3982</v>
      </c>
      <c r="I15" s="112" t="s">
        <v>3983</v>
      </c>
      <c r="J15" s="112" t="s">
        <v>3984</v>
      </c>
      <c r="K15" s="112" t="s">
        <v>3985</v>
      </c>
      <c r="L15" s="106" t="s">
        <v>3995</v>
      </c>
      <c r="M15" s="110" t="s">
        <v>3996</v>
      </c>
      <c r="N15" s="107" t="s">
        <v>12</v>
      </c>
      <c r="O15" s="107" t="s">
        <v>5852</v>
      </c>
      <c r="P15" s="107" t="s">
        <v>5852</v>
      </c>
      <c r="Q15" s="107" t="s">
        <v>5603</v>
      </c>
      <c r="R15" s="107" t="s">
        <v>3997</v>
      </c>
      <c r="S15" s="107" t="s">
        <v>123</v>
      </c>
      <c r="T15" s="107">
        <v>9</v>
      </c>
      <c r="U15" s="107" t="s">
        <v>140</v>
      </c>
      <c r="V15" s="107">
        <v>4796</v>
      </c>
      <c r="W15" s="107" t="s">
        <v>10</v>
      </c>
      <c r="X15" s="107" t="s">
        <v>10</v>
      </c>
      <c r="Y15" s="107" t="s">
        <v>10</v>
      </c>
      <c r="Z15" s="107" t="s">
        <v>10</v>
      </c>
      <c r="AA15" s="107" t="s">
        <v>3932</v>
      </c>
      <c r="AB15" s="107" t="s">
        <v>1006</v>
      </c>
      <c r="AC15" s="112" t="s">
        <v>4617</v>
      </c>
      <c r="AD15" s="112" t="s">
        <v>4617</v>
      </c>
      <c r="AE15" s="107" t="s">
        <v>3998</v>
      </c>
      <c r="AF15" s="107">
        <v>9</v>
      </c>
      <c r="AG15" s="107" t="s">
        <v>295</v>
      </c>
      <c r="AH15" s="107">
        <v>4796</v>
      </c>
      <c r="AI15" s="112">
        <f>INDEX(Exposure_GWASs!F:F,MATCH(Nance!AE15,Exposure_GWASs!C:C,0))</f>
        <v>32387</v>
      </c>
      <c r="AJ15" s="105" t="s">
        <v>3999</v>
      </c>
      <c r="AK15" s="107" t="s">
        <v>1005</v>
      </c>
      <c r="AL15" s="107" t="s">
        <v>249</v>
      </c>
      <c r="AM15" s="107" t="s">
        <v>4000</v>
      </c>
      <c r="AN15" s="107" t="s">
        <v>11</v>
      </c>
      <c r="AO15" s="107" t="s">
        <v>11</v>
      </c>
      <c r="AP15" s="107" t="s">
        <v>11</v>
      </c>
      <c r="AQ15" s="107" t="s">
        <v>11</v>
      </c>
      <c r="AR15" s="107" t="s">
        <v>2687</v>
      </c>
      <c r="AS15" s="107" t="s">
        <v>11</v>
      </c>
      <c r="AT15" s="107" t="s">
        <v>135</v>
      </c>
      <c r="AU15" s="107" t="s">
        <v>10</v>
      </c>
      <c r="AV15" s="107">
        <v>4</v>
      </c>
      <c r="AW15" s="107" t="s">
        <v>10</v>
      </c>
      <c r="AX15" s="105">
        <f>INDEX(Exposure_GWASs!S:S,MATCH(Nance!AE15,Exposure_GWASs!C:C,0))</f>
        <v>8</v>
      </c>
      <c r="AY15" s="107" t="s">
        <v>4001</v>
      </c>
      <c r="AZ15" s="105" t="s">
        <v>11</v>
      </c>
      <c r="BA15" s="107" t="s">
        <v>2544</v>
      </c>
      <c r="BB15" s="107" t="s">
        <v>22</v>
      </c>
      <c r="BC15" s="105" t="s">
        <v>11</v>
      </c>
      <c r="BD15" s="105"/>
      <c r="BE15" s="105"/>
      <c r="BF15" s="105"/>
      <c r="BG15" s="105"/>
      <c r="BH15" s="107"/>
      <c r="BI15" s="107" t="s">
        <v>1009</v>
      </c>
      <c r="BJ15" s="107" t="s">
        <v>2928</v>
      </c>
      <c r="BK15" s="107" t="s">
        <v>2929</v>
      </c>
      <c r="BL15" s="107" t="s">
        <v>1009</v>
      </c>
      <c r="BM15" s="107" t="s">
        <v>1009</v>
      </c>
      <c r="BN15" s="107" t="s">
        <v>10</v>
      </c>
      <c r="BO15" s="107" t="s">
        <v>1913</v>
      </c>
      <c r="BP15" s="110" t="s">
        <v>4002</v>
      </c>
      <c r="BQ15" s="106" t="s">
        <v>3901</v>
      </c>
      <c r="BR15" s="107">
        <v>1.63</v>
      </c>
      <c r="BS15" s="107">
        <v>0.12</v>
      </c>
      <c r="BT15" s="107">
        <v>95</v>
      </c>
      <c r="BU15" s="107">
        <v>1.29</v>
      </c>
      <c r="BV15" s="107">
        <v>2.0699999999999998</v>
      </c>
      <c r="BW15" s="107" t="s">
        <v>1007</v>
      </c>
      <c r="BX15" s="105" t="s">
        <v>11</v>
      </c>
      <c r="BY15" s="105" t="s">
        <v>11</v>
      </c>
      <c r="BZ15" s="105" t="s">
        <v>4003</v>
      </c>
      <c r="CA15" s="105" t="s">
        <v>11</v>
      </c>
      <c r="CB15" s="105" t="s">
        <v>11</v>
      </c>
      <c r="CC15" s="105" t="s">
        <v>11</v>
      </c>
      <c r="CD15" s="106" t="s">
        <v>10</v>
      </c>
      <c r="CE15" s="107"/>
      <c r="CF15" s="107"/>
      <c r="CG15" s="107"/>
      <c r="CH15" s="107"/>
    </row>
    <row r="16" spans="1:86" s="112" customFormat="1">
      <c r="A16" s="105">
        <v>113</v>
      </c>
      <c r="B16" s="105" t="s">
        <v>282</v>
      </c>
      <c r="C16" s="105" t="s">
        <v>244</v>
      </c>
      <c r="D16" s="106" t="s">
        <v>4004</v>
      </c>
      <c r="E16" s="107">
        <v>2013</v>
      </c>
      <c r="F16" s="107" t="s">
        <v>1432</v>
      </c>
      <c r="G16" s="107" t="s">
        <v>4005</v>
      </c>
      <c r="H16" s="112" t="s">
        <v>3982</v>
      </c>
      <c r="I16" s="112" t="s">
        <v>4006</v>
      </c>
      <c r="J16" s="158" t="s">
        <v>1882</v>
      </c>
      <c r="K16" s="112" t="s">
        <v>3985</v>
      </c>
      <c r="L16" s="106" t="s">
        <v>4007</v>
      </c>
      <c r="M16" s="110" t="s">
        <v>4008</v>
      </c>
      <c r="N16" s="107" t="s">
        <v>12</v>
      </c>
      <c r="O16" s="107" t="s">
        <v>5590</v>
      </c>
      <c r="P16" s="107" t="s">
        <v>5902</v>
      </c>
      <c r="Q16" s="107" t="s">
        <v>5600</v>
      </c>
      <c r="R16" s="107" t="s">
        <v>4009</v>
      </c>
      <c r="S16" s="107" t="s">
        <v>123</v>
      </c>
      <c r="T16" s="107" t="s">
        <v>1193</v>
      </c>
      <c r="U16" s="107" t="s">
        <v>140</v>
      </c>
      <c r="V16" s="112">
        <f>58072+10602</f>
        <v>68674</v>
      </c>
      <c r="W16" s="112" t="s">
        <v>10</v>
      </c>
      <c r="X16" s="107" t="s">
        <v>10</v>
      </c>
      <c r="Y16" s="107" t="s">
        <v>10</v>
      </c>
      <c r="Z16" s="107" t="s">
        <v>10</v>
      </c>
      <c r="AA16" s="107" t="s">
        <v>3932</v>
      </c>
      <c r="AB16" s="107" t="s">
        <v>1006</v>
      </c>
      <c r="AC16" s="112" t="s">
        <v>127</v>
      </c>
      <c r="AD16" s="252" t="s">
        <v>127</v>
      </c>
      <c r="AE16" s="107" t="s">
        <v>1224</v>
      </c>
      <c r="AF16" s="107" t="s">
        <v>139</v>
      </c>
      <c r="AG16" s="107" t="s">
        <v>295</v>
      </c>
      <c r="AH16" s="107">
        <f>SUM(V16)</f>
        <v>68674</v>
      </c>
      <c r="AI16" s="112">
        <f>INDEX(Exposure_GWASs!F:F,MATCH(Nance!AE16,Exposure_GWASs!C:C,0))</f>
        <v>249796</v>
      </c>
      <c r="AJ16" s="105" t="s">
        <v>3999</v>
      </c>
      <c r="AK16" s="107" t="s">
        <v>1005</v>
      </c>
      <c r="AL16" s="107" t="s">
        <v>249</v>
      </c>
      <c r="AM16" s="107" t="s">
        <v>11</v>
      </c>
      <c r="AN16" s="107" t="s">
        <v>4010</v>
      </c>
      <c r="AO16" s="107" t="s">
        <v>11</v>
      </c>
      <c r="AP16" s="107" t="s">
        <v>11</v>
      </c>
      <c r="AQ16" s="107" t="s">
        <v>11</v>
      </c>
      <c r="AR16" s="107" t="s">
        <v>11</v>
      </c>
      <c r="AS16" s="107" t="s">
        <v>10</v>
      </c>
      <c r="AT16" s="107" t="s">
        <v>4011</v>
      </c>
      <c r="AU16" s="107" t="s">
        <v>10</v>
      </c>
      <c r="AV16" s="107">
        <v>3</v>
      </c>
      <c r="AW16" s="107" t="s">
        <v>10</v>
      </c>
      <c r="AX16" s="107">
        <f>INDEX(Exposure_GWASs!S:S,MATCH(Nance!AE16,Exposure_GWASs!C:C,0))</f>
        <v>32</v>
      </c>
      <c r="AY16" s="115" t="s">
        <v>1725</v>
      </c>
      <c r="AZ16" s="105" t="s">
        <v>11</v>
      </c>
      <c r="BA16" s="107" t="s">
        <v>2544</v>
      </c>
      <c r="BB16" s="107" t="s">
        <v>19</v>
      </c>
      <c r="BC16" s="105" t="s">
        <v>11</v>
      </c>
      <c r="BD16" s="105"/>
      <c r="BE16" s="105"/>
      <c r="BF16" s="105"/>
      <c r="BG16" s="105"/>
      <c r="BH16" s="107" t="s">
        <v>4012</v>
      </c>
      <c r="BI16" s="107" t="s">
        <v>1009</v>
      </c>
      <c r="BJ16" s="107" t="s">
        <v>2928</v>
      </c>
      <c r="BK16" s="107" t="s">
        <v>4013</v>
      </c>
      <c r="BL16" s="107" t="s">
        <v>1009</v>
      </c>
      <c r="BM16" s="107" t="s">
        <v>1009</v>
      </c>
      <c r="BN16" s="107" t="s">
        <v>1009</v>
      </c>
      <c r="BO16" s="107" t="s">
        <v>167</v>
      </c>
      <c r="BP16" s="110" t="s">
        <v>1330</v>
      </c>
      <c r="BQ16" s="106" t="s">
        <v>3901</v>
      </c>
      <c r="BR16" s="107">
        <v>0.03</v>
      </c>
      <c r="BS16" s="107"/>
      <c r="BT16" s="107">
        <v>95</v>
      </c>
      <c r="BU16" s="107">
        <v>0.02</v>
      </c>
      <c r="BV16" s="107">
        <v>0.04</v>
      </c>
      <c r="BW16" s="107" t="s">
        <v>11</v>
      </c>
      <c r="BX16" s="107" t="s">
        <v>11</v>
      </c>
      <c r="BY16" s="110" t="s">
        <v>11</v>
      </c>
      <c r="BZ16" s="105" t="s">
        <v>4014</v>
      </c>
      <c r="CA16" s="105" t="s">
        <v>11</v>
      </c>
      <c r="CB16" s="105" t="s">
        <v>4015</v>
      </c>
      <c r="CC16" s="105" t="s">
        <v>11</v>
      </c>
      <c r="CD16" s="106" t="s">
        <v>10</v>
      </c>
      <c r="CE16" s="107"/>
      <c r="CF16" s="107"/>
      <c r="CG16" s="107"/>
      <c r="CH16" s="107"/>
    </row>
    <row r="17" spans="1:86" s="112" customFormat="1">
      <c r="A17" s="105">
        <v>113</v>
      </c>
      <c r="B17" s="105" t="s">
        <v>282</v>
      </c>
      <c r="C17" s="105" t="s">
        <v>244</v>
      </c>
      <c r="D17" s="106" t="s">
        <v>4004</v>
      </c>
      <c r="E17" s="107">
        <v>2013</v>
      </c>
      <c r="F17" s="107" t="s">
        <v>1432</v>
      </c>
      <c r="G17" s="107" t="s">
        <v>4005</v>
      </c>
      <c r="H17" s="112" t="s">
        <v>3982</v>
      </c>
      <c r="I17" s="112" t="s">
        <v>4006</v>
      </c>
      <c r="J17" s="158" t="s">
        <v>1882</v>
      </c>
      <c r="K17" s="112" t="s">
        <v>3985</v>
      </c>
      <c r="L17" s="106" t="s">
        <v>4007</v>
      </c>
      <c r="M17" s="110" t="s">
        <v>4008</v>
      </c>
      <c r="N17" s="107" t="s">
        <v>12</v>
      </c>
      <c r="O17" s="107" t="s">
        <v>5903</v>
      </c>
      <c r="P17" s="107" t="s">
        <v>6118</v>
      </c>
      <c r="Q17" s="107" t="s">
        <v>5600</v>
      </c>
      <c r="R17" s="107" t="s">
        <v>4009</v>
      </c>
      <c r="S17" s="107" t="s">
        <v>123</v>
      </c>
      <c r="T17" s="107" t="s">
        <v>1193</v>
      </c>
      <c r="U17" s="107" t="s">
        <v>140</v>
      </c>
      <c r="V17" s="107">
        <f>6929+1569</f>
        <v>8498</v>
      </c>
      <c r="W17" s="107">
        <f>58072+10602-V17</f>
        <v>60176</v>
      </c>
      <c r="X17" s="107" t="s">
        <v>10</v>
      </c>
      <c r="Y17" s="107" t="s">
        <v>10</v>
      </c>
      <c r="Z17" s="107" t="s">
        <v>10</v>
      </c>
      <c r="AA17" s="107" t="s">
        <v>3932</v>
      </c>
      <c r="AB17" s="107" t="s">
        <v>1006</v>
      </c>
      <c r="AC17" s="112" t="s">
        <v>127</v>
      </c>
      <c r="AD17" s="252" t="s">
        <v>127</v>
      </c>
      <c r="AE17" s="107" t="s">
        <v>1224</v>
      </c>
      <c r="AF17" s="107" t="s">
        <v>139</v>
      </c>
      <c r="AG17" s="107" t="s">
        <v>295</v>
      </c>
      <c r="AH17" s="107">
        <f>SUM(V17:W17)</f>
        <v>68674</v>
      </c>
      <c r="AI17" s="112">
        <f>INDEX(Exposure_GWASs!F:F,MATCH(Nance!AE17,Exposure_GWASs!C:C,0))</f>
        <v>249796</v>
      </c>
      <c r="AJ17" s="105" t="s">
        <v>3999</v>
      </c>
      <c r="AK17" s="107" t="s">
        <v>1005</v>
      </c>
      <c r="AL17" s="107" t="s">
        <v>249</v>
      </c>
      <c r="AM17" s="107" t="s">
        <v>11</v>
      </c>
      <c r="AN17" s="107" t="s">
        <v>4010</v>
      </c>
      <c r="AO17" s="107" t="s">
        <v>11</v>
      </c>
      <c r="AP17" s="107" t="s">
        <v>11</v>
      </c>
      <c r="AQ17" s="107" t="s">
        <v>11</v>
      </c>
      <c r="AR17" s="107" t="s">
        <v>11</v>
      </c>
      <c r="AS17" s="107" t="s">
        <v>10</v>
      </c>
      <c r="AT17" s="107" t="s">
        <v>4011</v>
      </c>
      <c r="AU17" s="107" t="s">
        <v>10</v>
      </c>
      <c r="AV17" s="107">
        <v>3</v>
      </c>
      <c r="AW17" s="107" t="s">
        <v>10</v>
      </c>
      <c r="AX17" s="107">
        <f>INDEX(Exposure_GWASs!S:S,MATCH(Nance!AE17,Exposure_GWASs!C:C,0))</f>
        <v>32</v>
      </c>
      <c r="AY17" s="115" t="s">
        <v>1725</v>
      </c>
      <c r="AZ17" s="105" t="s">
        <v>11</v>
      </c>
      <c r="BA17" s="107" t="s">
        <v>2544</v>
      </c>
      <c r="BB17" s="107" t="s">
        <v>19</v>
      </c>
      <c r="BC17" s="105" t="s">
        <v>11</v>
      </c>
      <c r="BD17" s="105"/>
      <c r="BE17" s="105"/>
      <c r="BF17" s="105"/>
      <c r="BG17" s="105"/>
      <c r="BH17" s="107" t="s">
        <v>4012</v>
      </c>
      <c r="BI17" s="107" t="s">
        <v>1009</v>
      </c>
      <c r="BJ17" s="107" t="s">
        <v>2928</v>
      </c>
      <c r="BK17" s="107" t="s">
        <v>4013</v>
      </c>
      <c r="BL17" s="107" t="s">
        <v>1009</v>
      </c>
      <c r="BM17" s="107" t="s">
        <v>1009</v>
      </c>
      <c r="BN17" s="107" t="s">
        <v>1009</v>
      </c>
      <c r="BO17" s="107" t="s">
        <v>167</v>
      </c>
      <c r="BP17" s="110" t="s">
        <v>1197</v>
      </c>
      <c r="BQ17" s="106" t="s">
        <v>3901</v>
      </c>
      <c r="BR17" s="107">
        <v>7.49</v>
      </c>
      <c r="BS17" s="107"/>
      <c r="BT17" s="107">
        <v>95</v>
      </c>
      <c r="BU17" s="107">
        <v>3.9</v>
      </c>
      <c r="BV17" s="107">
        <v>11.08</v>
      </c>
      <c r="BW17" s="107" t="s">
        <v>11</v>
      </c>
      <c r="BX17" s="107" t="s">
        <v>11</v>
      </c>
      <c r="BY17" s="110" t="s">
        <v>11</v>
      </c>
      <c r="BZ17" s="105" t="s">
        <v>4014</v>
      </c>
      <c r="CA17" s="105" t="s">
        <v>11</v>
      </c>
      <c r="CB17" s="105" t="s">
        <v>4015</v>
      </c>
      <c r="CC17" s="105" t="s">
        <v>11</v>
      </c>
      <c r="CD17" s="106" t="s">
        <v>10</v>
      </c>
      <c r="CE17" s="107"/>
      <c r="CF17" s="107"/>
      <c r="CG17" s="107"/>
      <c r="CH17" s="107"/>
    </row>
    <row r="18" spans="1:86" s="112" customFormat="1">
      <c r="A18" s="105">
        <v>114</v>
      </c>
      <c r="B18" s="105" t="s">
        <v>282</v>
      </c>
      <c r="C18" s="105" t="s">
        <v>244</v>
      </c>
      <c r="D18" s="106" t="s">
        <v>4016</v>
      </c>
      <c r="E18" s="107">
        <v>2013</v>
      </c>
      <c r="F18" s="107" t="s">
        <v>4017</v>
      </c>
      <c r="G18" s="107" t="s">
        <v>4018</v>
      </c>
      <c r="H18" s="37" t="s">
        <v>4019</v>
      </c>
      <c r="I18" s="36" t="s">
        <v>4020</v>
      </c>
      <c r="J18" s="31" t="s">
        <v>4021</v>
      </c>
      <c r="K18" s="36" t="s">
        <v>4022</v>
      </c>
      <c r="L18" s="106" t="s">
        <v>4023</v>
      </c>
      <c r="M18" s="110" t="s">
        <v>4024</v>
      </c>
      <c r="N18" s="107" t="s">
        <v>12</v>
      </c>
      <c r="O18" s="107" t="s">
        <v>5819</v>
      </c>
      <c r="P18" s="107" t="s">
        <v>5904</v>
      </c>
      <c r="Q18" s="107" t="s">
        <v>5603</v>
      </c>
      <c r="R18" s="107" t="s">
        <v>4025</v>
      </c>
      <c r="S18" s="107" t="s">
        <v>123</v>
      </c>
      <c r="T18" s="107" t="s">
        <v>11</v>
      </c>
      <c r="U18" s="107" t="s">
        <v>140</v>
      </c>
      <c r="V18" s="107" t="s">
        <v>11</v>
      </c>
      <c r="W18" s="107" t="s">
        <v>11</v>
      </c>
      <c r="X18" s="107" t="s">
        <v>10</v>
      </c>
      <c r="Y18" s="107" t="s">
        <v>10</v>
      </c>
      <c r="Z18" s="107" t="s">
        <v>10</v>
      </c>
      <c r="AA18" s="107" t="s">
        <v>1059</v>
      </c>
      <c r="AB18" s="107" t="s">
        <v>1006</v>
      </c>
      <c r="AC18" s="112" t="s">
        <v>127</v>
      </c>
      <c r="AD18" s="252" t="s">
        <v>127</v>
      </c>
      <c r="AE18" s="107" t="s">
        <v>123</v>
      </c>
      <c r="AF18" s="107" t="s">
        <v>11</v>
      </c>
      <c r="AG18" s="107" t="s">
        <v>295</v>
      </c>
      <c r="AH18" s="107" t="s">
        <v>11</v>
      </c>
      <c r="AI18" s="112" t="s">
        <v>10</v>
      </c>
      <c r="AJ18" s="107" t="s">
        <v>10</v>
      </c>
      <c r="AK18" s="107" t="s">
        <v>1059</v>
      </c>
      <c r="AL18" s="107" t="s">
        <v>249</v>
      </c>
      <c r="AM18" s="107" t="s">
        <v>11</v>
      </c>
      <c r="AN18" s="107" t="s">
        <v>11</v>
      </c>
      <c r="AO18" s="107" t="s">
        <v>11</v>
      </c>
      <c r="AP18" s="107" t="s">
        <v>11</v>
      </c>
      <c r="AQ18" s="107" t="s">
        <v>11</v>
      </c>
      <c r="AR18" s="107" t="s">
        <v>1009</v>
      </c>
      <c r="AS18" s="107" t="s">
        <v>11</v>
      </c>
      <c r="AT18" s="107" t="s">
        <v>11</v>
      </c>
      <c r="AU18" s="107">
        <v>1</v>
      </c>
      <c r="AV18" s="107" t="s">
        <v>10</v>
      </c>
      <c r="AW18" s="107" t="s">
        <v>10</v>
      </c>
      <c r="AX18" s="107" t="s">
        <v>10</v>
      </c>
      <c r="AY18" s="107" t="s">
        <v>10</v>
      </c>
      <c r="AZ18" s="105" t="s">
        <v>11</v>
      </c>
      <c r="BA18" s="107" t="s">
        <v>2544</v>
      </c>
      <c r="BB18" s="107" t="s">
        <v>11</v>
      </c>
      <c r="BC18" s="105" t="s">
        <v>11</v>
      </c>
      <c r="BD18" s="105"/>
      <c r="BE18" s="105"/>
      <c r="BF18" s="105"/>
      <c r="BG18" s="105"/>
      <c r="BH18" s="107" t="s">
        <v>4012</v>
      </c>
      <c r="BI18" s="107" t="s">
        <v>4026</v>
      </c>
      <c r="BJ18" s="107" t="s">
        <v>11</v>
      </c>
      <c r="BK18" s="107" t="s">
        <v>11</v>
      </c>
      <c r="BL18" s="107" t="s">
        <v>11</v>
      </c>
      <c r="BM18" s="107" t="s">
        <v>11</v>
      </c>
      <c r="BN18" s="107" t="s">
        <v>11</v>
      </c>
      <c r="BO18" s="107" t="s">
        <v>11</v>
      </c>
      <c r="BP18" s="110" t="s">
        <v>1197</v>
      </c>
      <c r="BQ18" s="107" t="s">
        <v>47</v>
      </c>
      <c r="BR18" s="107" t="s">
        <v>47</v>
      </c>
      <c r="BS18" s="107" t="s">
        <v>47</v>
      </c>
      <c r="BT18" s="107" t="s">
        <v>47</v>
      </c>
      <c r="BU18" s="107" t="s">
        <v>47</v>
      </c>
      <c r="BV18" s="107" t="s">
        <v>47</v>
      </c>
      <c r="BW18" s="107" t="s">
        <v>47</v>
      </c>
      <c r="BX18" s="107" t="s">
        <v>11</v>
      </c>
      <c r="BY18" s="107" t="s">
        <v>11</v>
      </c>
      <c r="BZ18" s="36" t="s">
        <v>4027</v>
      </c>
      <c r="CA18" s="105" t="s">
        <v>11</v>
      </c>
      <c r="CB18" s="105" t="s">
        <v>11</v>
      </c>
      <c r="CC18" s="105" t="s">
        <v>4028</v>
      </c>
      <c r="CD18" s="106" t="s">
        <v>10</v>
      </c>
      <c r="CE18" s="107"/>
      <c r="CF18" s="107"/>
      <c r="CG18" s="107"/>
      <c r="CH18" s="107"/>
    </row>
    <row r="19" spans="1:86" s="112" customFormat="1">
      <c r="A19" s="105">
        <v>114</v>
      </c>
      <c r="B19" s="105" t="s">
        <v>282</v>
      </c>
      <c r="C19" s="105" t="s">
        <v>244</v>
      </c>
      <c r="D19" s="106" t="s">
        <v>4016</v>
      </c>
      <c r="E19" s="107">
        <v>2013</v>
      </c>
      <c r="F19" s="107" t="s">
        <v>4017</v>
      </c>
      <c r="G19" s="107" t="s">
        <v>4018</v>
      </c>
      <c r="H19" s="37" t="s">
        <v>4019</v>
      </c>
      <c r="I19" s="36" t="s">
        <v>4020</v>
      </c>
      <c r="J19" s="31" t="s">
        <v>4021</v>
      </c>
      <c r="K19" s="36" t="s">
        <v>4022</v>
      </c>
      <c r="L19" s="106" t="s">
        <v>4023</v>
      </c>
      <c r="M19" s="110" t="s">
        <v>4024</v>
      </c>
      <c r="N19" s="107" t="s">
        <v>12</v>
      </c>
      <c r="O19" s="107" t="s">
        <v>5819</v>
      </c>
      <c r="P19" s="184" t="s">
        <v>5905</v>
      </c>
      <c r="Q19" s="107" t="s">
        <v>5603</v>
      </c>
      <c r="R19" s="107" t="s">
        <v>4029</v>
      </c>
      <c r="S19" s="107" t="s">
        <v>123</v>
      </c>
      <c r="T19" s="107" t="s">
        <v>11</v>
      </c>
      <c r="U19" s="107" t="s">
        <v>140</v>
      </c>
      <c r="V19" s="107" t="s">
        <v>11</v>
      </c>
      <c r="W19" s="107" t="s">
        <v>11</v>
      </c>
      <c r="X19" s="107" t="s">
        <v>10</v>
      </c>
      <c r="Y19" s="107" t="s">
        <v>10</v>
      </c>
      <c r="Z19" s="107" t="s">
        <v>10</v>
      </c>
      <c r="AA19" s="107" t="s">
        <v>1059</v>
      </c>
      <c r="AB19" s="107" t="s">
        <v>1006</v>
      </c>
      <c r="AC19" s="112" t="s">
        <v>127</v>
      </c>
      <c r="AD19" s="252" t="s">
        <v>127</v>
      </c>
      <c r="AE19" s="107" t="s">
        <v>123</v>
      </c>
      <c r="AF19" s="107" t="s">
        <v>11</v>
      </c>
      <c r="AG19" s="107" t="s">
        <v>295</v>
      </c>
      <c r="AH19" s="107" t="s">
        <v>11</v>
      </c>
      <c r="AI19" s="112" t="s">
        <v>10</v>
      </c>
      <c r="AJ19" s="107" t="s">
        <v>10</v>
      </c>
      <c r="AK19" s="107" t="s">
        <v>1059</v>
      </c>
      <c r="AL19" s="107" t="s">
        <v>249</v>
      </c>
      <c r="AM19" s="107" t="s">
        <v>11</v>
      </c>
      <c r="AN19" s="107" t="s">
        <v>11</v>
      </c>
      <c r="AO19" s="107" t="s">
        <v>11</v>
      </c>
      <c r="AP19" s="107" t="s">
        <v>11</v>
      </c>
      <c r="AQ19" s="107" t="s">
        <v>11</v>
      </c>
      <c r="AR19" s="107" t="s">
        <v>11</v>
      </c>
      <c r="AS19" s="107" t="s">
        <v>11</v>
      </c>
      <c r="AT19" s="107" t="s">
        <v>11</v>
      </c>
      <c r="AU19" s="107">
        <v>1</v>
      </c>
      <c r="AV19" s="107" t="s">
        <v>10</v>
      </c>
      <c r="AW19" s="107" t="s">
        <v>10</v>
      </c>
      <c r="AX19" s="107" t="s">
        <v>10</v>
      </c>
      <c r="AY19" s="107" t="s">
        <v>10</v>
      </c>
      <c r="AZ19" s="105" t="s">
        <v>11</v>
      </c>
      <c r="BA19" s="107" t="s">
        <v>2544</v>
      </c>
      <c r="BB19" s="107" t="s">
        <v>11</v>
      </c>
      <c r="BC19" s="105" t="s">
        <v>11</v>
      </c>
      <c r="BD19" s="105"/>
      <c r="BE19" s="105"/>
      <c r="BF19" s="105"/>
      <c r="BG19" s="105"/>
      <c r="BH19" s="107" t="s">
        <v>4012</v>
      </c>
      <c r="BI19" s="107" t="s">
        <v>4026</v>
      </c>
      <c r="BJ19" s="107" t="s">
        <v>11</v>
      </c>
      <c r="BK19" s="107" t="s">
        <v>11</v>
      </c>
      <c r="BL19" s="107" t="s">
        <v>11</v>
      </c>
      <c r="BM19" s="107" t="s">
        <v>11</v>
      </c>
      <c r="BN19" s="107" t="s">
        <v>11</v>
      </c>
      <c r="BO19" s="107" t="s">
        <v>11</v>
      </c>
      <c r="BP19" s="110" t="s">
        <v>1197</v>
      </c>
      <c r="BQ19" s="107" t="s">
        <v>47</v>
      </c>
      <c r="BR19" s="107" t="s">
        <v>47</v>
      </c>
      <c r="BS19" s="107" t="s">
        <v>47</v>
      </c>
      <c r="BT19" s="107" t="s">
        <v>47</v>
      </c>
      <c r="BU19" s="107" t="s">
        <v>47</v>
      </c>
      <c r="BV19" s="107" t="s">
        <v>47</v>
      </c>
      <c r="BW19" s="107" t="s">
        <v>47</v>
      </c>
      <c r="BX19" s="107" t="s">
        <v>11</v>
      </c>
      <c r="BY19" s="107" t="s">
        <v>11</v>
      </c>
      <c r="BZ19" s="36" t="s">
        <v>4027</v>
      </c>
      <c r="CA19" s="105" t="s">
        <v>11</v>
      </c>
      <c r="CB19" s="105" t="s">
        <v>11</v>
      </c>
      <c r="CC19" s="36" t="s">
        <v>4028</v>
      </c>
      <c r="CD19" s="106" t="s">
        <v>10</v>
      </c>
      <c r="CE19" s="107"/>
      <c r="CF19" s="107"/>
      <c r="CG19" s="107"/>
      <c r="CH19" s="107"/>
    </row>
    <row r="20" spans="1:86" s="112" customFormat="1">
      <c r="A20" s="105">
        <v>114</v>
      </c>
      <c r="B20" s="105" t="s">
        <v>282</v>
      </c>
      <c r="C20" s="105" t="s">
        <v>244</v>
      </c>
      <c r="D20" s="106" t="s">
        <v>4016</v>
      </c>
      <c r="E20" s="107">
        <v>2013</v>
      </c>
      <c r="F20" s="107" t="s">
        <v>4017</v>
      </c>
      <c r="G20" s="107" t="s">
        <v>4018</v>
      </c>
      <c r="H20" s="37" t="s">
        <v>4019</v>
      </c>
      <c r="I20" s="36" t="s">
        <v>4020</v>
      </c>
      <c r="J20" s="31" t="s">
        <v>4021</v>
      </c>
      <c r="K20" s="36" t="s">
        <v>4022</v>
      </c>
      <c r="L20" s="106" t="s">
        <v>4023</v>
      </c>
      <c r="M20" s="110" t="s">
        <v>4024</v>
      </c>
      <c r="N20" s="107" t="s">
        <v>12</v>
      </c>
      <c r="O20" s="107" t="s">
        <v>5819</v>
      </c>
      <c r="P20" s="107" t="s">
        <v>5688</v>
      </c>
      <c r="Q20" s="107" t="s">
        <v>5603</v>
      </c>
      <c r="R20" s="107" t="s">
        <v>4030</v>
      </c>
      <c r="S20" s="107" t="s">
        <v>123</v>
      </c>
      <c r="T20" s="107" t="s">
        <v>11</v>
      </c>
      <c r="U20" s="107" t="s">
        <v>140</v>
      </c>
      <c r="V20" s="107" t="s">
        <v>11</v>
      </c>
      <c r="W20" s="107" t="s">
        <v>11</v>
      </c>
      <c r="X20" s="107" t="s">
        <v>10</v>
      </c>
      <c r="Y20" s="107" t="s">
        <v>10</v>
      </c>
      <c r="Z20" s="107" t="s">
        <v>10</v>
      </c>
      <c r="AA20" s="107" t="s">
        <v>1059</v>
      </c>
      <c r="AB20" s="107" t="s">
        <v>1006</v>
      </c>
      <c r="AC20" s="112" t="s">
        <v>127</v>
      </c>
      <c r="AD20" s="252" t="s">
        <v>127</v>
      </c>
      <c r="AE20" s="107" t="s">
        <v>123</v>
      </c>
      <c r="AF20" s="107" t="s">
        <v>11</v>
      </c>
      <c r="AG20" s="107" t="s">
        <v>295</v>
      </c>
      <c r="AH20" s="107" t="s">
        <v>11</v>
      </c>
      <c r="AI20" s="112" t="s">
        <v>10</v>
      </c>
      <c r="AJ20" s="107" t="s">
        <v>10</v>
      </c>
      <c r="AK20" s="107" t="s">
        <v>1059</v>
      </c>
      <c r="AL20" s="107" t="s">
        <v>249</v>
      </c>
      <c r="AM20" s="107" t="s">
        <v>11</v>
      </c>
      <c r="AN20" s="107" t="s">
        <v>11</v>
      </c>
      <c r="AO20" s="107" t="s">
        <v>11</v>
      </c>
      <c r="AP20" s="107" t="s">
        <v>11</v>
      </c>
      <c r="AQ20" s="107" t="s">
        <v>11</v>
      </c>
      <c r="AR20" s="107" t="s">
        <v>2687</v>
      </c>
      <c r="AS20" s="107" t="s">
        <v>11</v>
      </c>
      <c r="AT20" s="107" t="s">
        <v>11</v>
      </c>
      <c r="AU20" s="107">
        <v>1</v>
      </c>
      <c r="AV20" s="107" t="s">
        <v>10</v>
      </c>
      <c r="AW20" s="107" t="s">
        <v>10</v>
      </c>
      <c r="AX20" s="107" t="s">
        <v>10</v>
      </c>
      <c r="AY20" s="107" t="s">
        <v>10</v>
      </c>
      <c r="AZ20" s="105" t="s">
        <v>11</v>
      </c>
      <c r="BA20" s="107" t="s">
        <v>2544</v>
      </c>
      <c r="BB20" s="107" t="s">
        <v>11</v>
      </c>
      <c r="BC20" s="105" t="s">
        <v>11</v>
      </c>
      <c r="BD20" s="105"/>
      <c r="BE20" s="105"/>
      <c r="BF20" s="105"/>
      <c r="BG20" s="105"/>
      <c r="BH20" s="107" t="s">
        <v>4012</v>
      </c>
      <c r="BI20" s="107" t="s">
        <v>4026</v>
      </c>
      <c r="BJ20" s="107" t="s">
        <v>11</v>
      </c>
      <c r="BK20" s="107" t="s">
        <v>11</v>
      </c>
      <c r="BL20" s="107" t="s">
        <v>11</v>
      </c>
      <c r="BM20" s="107" t="s">
        <v>11</v>
      </c>
      <c r="BN20" s="107" t="s">
        <v>11</v>
      </c>
      <c r="BO20" s="107" t="s">
        <v>11</v>
      </c>
      <c r="BP20" s="110" t="s">
        <v>1197</v>
      </c>
      <c r="BQ20" s="107" t="s">
        <v>47</v>
      </c>
      <c r="BR20" s="107" t="s">
        <v>47</v>
      </c>
      <c r="BS20" s="107" t="s">
        <v>47</v>
      </c>
      <c r="BT20" s="107" t="s">
        <v>47</v>
      </c>
      <c r="BU20" s="107" t="s">
        <v>47</v>
      </c>
      <c r="BV20" s="107" t="s">
        <v>47</v>
      </c>
      <c r="BW20" s="107" t="s">
        <v>47</v>
      </c>
      <c r="BX20" s="107" t="s">
        <v>11</v>
      </c>
      <c r="BY20" s="107" t="s">
        <v>11</v>
      </c>
      <c r="BZ20" s="36" t="s">
        <v>4027</v>
      </c>
      <c r="CA20" s="105" t="s">
        <v>11</v>
      </c>
      <c r="CB20" s="105" t="s">
        <v>11</v>
      </c>
      <c r="CC20" s="36" t="s">
        <v>4028</v>
      </c>
      <c r="CD20" s="106" t="s">
        <v>10</v>
      </c>
      <c r="CE20" s="107"/>
      <c r="CF20" s="107"/>
      <c r="CG20" s="107"/>
      <c r="CH20" s="107"/>
    </row>
    <row r="21" spans="1:86" s="112" customFormat="1">
      <c r="A21" s="105">
        <v>115</v>
      </c>
      <c r="B21" s="105" t="s">
        <v>282</v>
      </c>
      <c r="C21" s="105" t="s">
        <v>244</v>
      </c>
      <c r="D21" s="106" t="s">
        <v>4031</v>
      </c>
      <c r="E21" s="107">
        <v>2017</v>
      </c>
      <c r="F21" s="107" t="s">
        <v>4032</v>
      </c>
      <c r="G21" s="107" t="s">
        <v>4033</v>
      </c>
      <c r="H21" s="110" t="s">
        <v>4034</v>
      </c>
      <c r="I21" s="115" t="s">
        <v>4035</v>
      </c>
      <c r="J21" s="115" t="s">
        <v>4036</v>
      </c>
      <c r="K21" s="115" t="s">
        <v>4037</v>
      </c>
      <c r="L21" s="106" t="s">
        <v>4038</v>
      </c>
      <c r="M21" s="110" t="s">
        <v>4039</v>
      </c>
      <c r="N21" s="107" t="s">
        <v>15</v>
      </c>
      <c r="O21" s="107" t="s">
        <v>5906</v>
      </c>
      <c r="P21" s="107" t="s">
        <v>5906</v>
      </c>
      <c r="Q21" s="107" t="s">
        <v>5601</v>
      </c>
      <c r="R21" s="107" t="s">
        <v>4040</v>
      </c>
      <c r="S21" s="107" t="s">
        <v>123</v>
      </c>
      <c r="T21" s="107" t="s">
        <v>11</v>
      </c>
      <c r="U21" s="107" t="s">
        <v>268</v>
      </c>
      <c r="V21" s="107">
        <v>966</v>
      </c>
      <c r="W21" s="107">
        <v>2611</v>
      </c>
      <c r="X21" s="107" t="s">
        <v>10</v>
      </c>
      <c r="Y21" s="107" t="s">
        <v>10</v>
      </c>
      <c r="Z21" s="107" t="s">
        <v>10</v>
      </c>
      <c r="AA21" s="107" t="s">
        <v>1059</v>
      </c>
      <c r="AB21" s="107" t="s">
        <v>4041</v>
      </c>
      <c r="AC21" s="112" t="s">
        <v>159</v>
      </c>
      <c r="AD21" s="107" t="s">
        <v>159</v>
      </c>
      <c r="AE21" s="107" t="s">
        <v>11</v>
      </c>
      <c r="AF21" s="107" t="s">
        <v>11</v>
      </c>
      <c r="AG21" s="107" t="s">
        <v>268</v>
      </c>
      <c r="AH21" s="112">
        <v>89759</v>
      </c>
      <c r="AI21" s="112">
        <v>89759</v>
      </c>
      <c r="AJ21" s="107" t="s">
        <v>10</v>
      </c>
      <c r="AK21" s="107" t="s">
        <v>1005</v>
      </c>
      <c r="AL21" s="107" t="s">
        <v>249</v>
      </c>
      <c r="AM21" s="107" t="s">
        <v>10</v>
      </c>
      <c r="AN21" s="107" t="s">
        <v>10</v>
      </c>
      <c r="AO21" s="107" t="s">
        <v>4042</v>
      </c>
      <c r="AP21" s="107" t="s">
        <v>11</v>
      </c>
      <c r="AQ21" s="107" t="s">
        <v>138</v>
      </c>
      <c r="AR21" s="107" t="s">
        <v>11</v>
      </c>
      <c r="AS21" s="107" t="s">
        <v>11</v>
      </c>
      <c r="AT21" s="107" t="s">
        <v>11</v>
      </c>
      <c r="AU21" s="107" t="s">
        <v>10</v>
      </c>
      <c r="AV21" s="107">
        <v>31</v>
      </c>
      <c r="AW21" s="107" t="s">
        <v>10</v>
      </c>
      <c r="AX21" s="107" t="s">
        <v>11</v>
      </c>
      <c r="AY21" s="107" t="s">
        <v>11</v>
      </c>
      <c r="AZ21" s="105" t="s">
        <v>11</v>
      </c>
      <c r="BA21" s="107" t="s">
        <v>2544</v>
      </c>
      <c r="BB21" s="107" t="s">
        <v>13</v>
      </c>
      <c r="BC21" s="105" t="s">
        <v>17</v>
      </c>
      <c r="BD21" s="105"/>
      <c r="BE21" s="105"/>
      <c r="BF21" s="105"/>
      <c r="BG21" s="105"/>
      <c r="BH21" s="107" t="s">
        <v>1011</v>
      </c>
      <c r="BI21" s="107" t="s">
        <v>1009</v>
      </c>
      <c r="BJ21" s="107" t="s">
        <v>2103</v>
      </c>
      <c r="BK21" s="107" t="s">
        <v>11</v>
      </c>
      <c r="BL21" s="107" t="s">
        <v>11</v>
      </c>
      <c r="BM21" s="107" t="s">
        <v>11</v>
      </c>
      <c r="BN21" s="107" t="s">
        <v>11</v>
      </c>
      <c r="BO21" s="107" t="s">
        <v>167</v>
      </c>
      <c r="BP21" s="110" t="s">
        <v>1197</v>
      </c>
      <c r="BQ21" s="106" t="s">
        <v>3901</v>
      </c>
      <c r="BR21" s="107">
        <v>0.35</v>
      </c>
      <c r="BS21" s="107"/>
      <c r="BT21" s="107">
        <v>95</v>
      </c>
      <c r="BU21" s="107">
        <v>0.17</v>
      </c>
      <c r="BV21" s="107">
        <v>0.73</v>
      </c>
      <c r="BW21" s="107">
        <v>8.0000000000000002E-3</v>
      </c>
      <c r="BX21" s="107" t="s">
        <v>11</v>
      </c>
      <c r="BY21" s="110" t="s">
        <v>11</v>
      </c>
      <c r="BZ21" s="105" t="s">
        <v>4043</v>
      </c>
      <c r="CA21" s="105" t="s">
        <v>4044</v>
      </c>
      <c r="CB21" s="105" t="s">
        <v>11</v>
      </c>
      <c r="CC21" s="105" t="s">
        <v>11</v>
      </c>
      <c r="CD21" s="106" t="s">
        <v>10</v>
      </c>
      <c r="CE21" s="107"/>
      <c r="CF21" s="107"/>
      <c r="CG21" s="107"/>
      <c r="CH21" s="107"/>
    </row>
    <row r="22" spans="1:86" s="112" customFormat="1">
      <c r="A22" s="36">
        <v>116</v>
      </c>
      <c r="B22" s="36" t="s">
        <v>244</v>
      </c>
      <c r="C22" s="36" t="s">
        <v>244</v>
      </c>
      <c r="D22" s="38" t="s">
        <v>4045</v>
      </c>
      <c r="E22" s="36">
        <v>2019</v>
      </c>
      <c r="F22" s="36" t="s">
        <v>1939</v>
      </c>
      <c r="G22" s="36" t="s">
        <v>4046</v>
      </c>
      <c r="H22" s="37" t="s">
        <v>4047</v>
      </c>
      <c r="I22" s="36" t="s">
        <v>4048</v>
      </c>
      <c r="J22" s="183" t="s">
        <v>4049</v>
      </c>
      <c r="K22" s="36" t="s">
        <v>4050</v>
      </c>
      <c r="L22" s="38" t="s">
        <v>4051</v>
      </c>
      <c r="M22" s="37" t="s">
        <v>4052</v>
      </c>
      <c r="N22" s="36" t="s">
        <v>15</v>
      </c>
      <c r="O22" s="36" t="s">
        <v>5277</v>
      </c>
      <c r="P22" s="36" t="s">
        <v>5277</v>
      </c>
      <c r="Q22" s="36" t="s">
        <v>5602</v>
      </c>
      <c r="R22" s="36" t="s">
        <v>393</v>
      </c>
      <c r="S22" s="36" t="s">
        <v>4053</v>
      </c>
      <c r="T22" s="107" t="s">
        <v>11</v>
      </c>
      <c r="U22" s="107" t="s">
        <v>140</v>
      </c>
      <c r="V22" s="107" t="s">
        <v>11</v>
      </c>
      <c r="W22" s="107" t="s">
        <v>11</v>
      </c>
      <c r="X22" s="107">
        <f>INDEX(Outcome_GWASs!F:F,MATCH(Nance!S22,Outcome_GWASs!C:C,0))</f>
        <v>60801</v>
      </c>
      <c r="Y22" s="107">
        <f>INDEX(Outcome_GWASs!G:G,MATCH(Nance!S22,Outcome_GWASs!C:C,0))</f>
        <v>123504</v>
      </c>
      <c r="Z22" s="107" t="s">
        <v>10</v>
      </c>
      <c r="AA22" s="107" t="s">
        <v>1059</v>
      </c>
      <c r="AB22" s="107" t="s">
        <v>332</v>
      </c>
      <c r="AC22" s="112" t="s">
        <v>127</v>
      </c>
      <c r="AD22" s="112" t="s">
        <v>127</v>
      </c>
      <c r="AE22" s="107" t="s">
        <v>1309</v>
      </c>
      <c r="AF22" s="107" t="s">
        <v>139</v>
      </c>
      <c r="AG22" s="107" t="s">
        <v>295</v>
      </c>
      <c r="AH22" s="112" t="s">
        <v>11</v>
      </c>
      <c r="AI22" s="115">
        <f>INDEX(Exposure_GWASs!F:F,MATCH(Nance!AE22,Exposure_GWASs!C:C,0))</f>
        <v>681275</v>
      </c>
      <c r="AJ22" s="107" t="s">
        <v>10</v>
      </c>
      <c r="AK22" s="107" t="s">
        <v>2465</v>
      </c>
      <c r="AL22" s="107" t="s">
        <v>249</v>
      </c>
      <c r="AM22" s="107" t="s">
        <v>11</v>
      </c>
      <c r="AN22" s="36" t="s">
        <v>4054</v>
      </c>
      <c r="AO22" s="107" t="s">
        <v>4055</v>
      </c>
      <c r="AP22" s="36" t="s">
        <v>11</v>
      </c>
      <c r="AQ22" s="107" t="s">
        <v>138</v>
      </c>
      <c r="AR22" s="36" t="s">
        <v>11</v>
      </c>
      <c r="AS22" s="36" t="s">
        <v>11</v>
      </c>
      <c r="AT22" s="36" t="s">
        <v>11</v>
      </c>
      <c r="AU22" s="107" t="s">
        <v>10</v>
      </c>
      <c r="AV22" s="107">
        <v>972</v>
      </c>
      <c r="AW22" s="107" t="s">
        <v>10</v>
      </c>
      <c r="AX22" s="107">
        <f>INDEX(Exposure_GWASs!S:S,MATCH(Nance!AE22,Exposure_GWASs!C:C,0))</f>
        <v>941</v>
      </c>
      <c r="AY22" s="107" t="s">
        <v>11</v>
      </c>
      <c r="AZ22" s="105" t="s">
        <v>11</v>
      </c>
      <c r="BA22" s="107" t="s">
        <v>2544</v>
      </c>
      <c r="BB22" s="107" t="s">
        <v>13</v>
      </c>
      <c r="BC22" s="105" t="s">
        <v>17</v>
      </c>
      <c r="BD22" s="105" t="s">
        <v>26</v>
      </c>
      <c r="BE22" s="105" t="s">
        <v>40</v>
      </c>
      <c r="BF22" s="105"/>
      <c r="BG22" s="105"/>
      <c r="BH22" s="107" t="s">
        <v>1011</v>
      </c>
      <c r="BI22" s="107" t="s">
        <v>1009</v>
      </c>
      <c r="BJ22" s="107" t="s">
        <v>11</v>
      </c>
      <c r="BK22" s="107" t="s">
        <v>11</v>
      </c>
      <c r="BL22" s="107" t="s">
        <v>11</v>
      </c>
      <c r="BM22" s="107" t="s">
        <v>11</v>
      </c>
      <c r="BN22" s="107" t="s">
        <v>11</v>
      </c>
      <c r="BO22" s="107" t="s">
        <v>167</v>
      </c>
      <c r="BP22" s="110" t="s">
        <v>1059</v>
      </c>
      <c r="BQ22" s="106" t="s">
        <v>4056</v>
      </c>
      <c r="BR22" s="107">
        <v>0.34</v>
      </c>
      <c r="BS22" s="107"/>
      <c r="BT22" s="107">
        <v>95</v>
      </c>
      <c r="BU22" s="107">
        <v>0.3</v>
      </c>
      <c r="BV22" s="107">
        <v>0.39</v>
      </c>
      <c r="BW22" s="107" t="s">
        <v>11</v>
      </c>
      <c r="BX22" s="107" t="s">
        <v>11</v>
      </c>
      <c r="BY22" s="107" t="s">
        <v>11</v>
      </c>
      <c r="BZ22" s="105" t="s">
        <v>4057</v>
      </c>
      <c r="CA22" s="105" t="s">
        <v>11</v>
      </c>
      <c r="CB22" s="105" t="s">
        <v>11</v>
      </c>
      <c r="CC22" s="105" t="s">
        <v>11</v>
      </c>
      <c r="CD22" s="106" t="s">
        <v>10</v>
      </c>
      <c r="CE22" s="107"/>
      <c r="CF22" s="107"/>
      <c r="CG22" s="107"/>
      <c r="CH22" s="107"/>
    </row>
    <row r="23" spans="1:86" s="112" customFormat="1">
      <c r="A23" s="36">
        <v>116</v>
      </c>
      <c r="B23" s="36" t="s">
        <v>244</v>
      </c>
      <c r="C23" s="36" t="s">
        <v>244</v>
      </c>
      <c r="D23" s="38" t="s">
        <v>4045</v>
      </c>
      <c r="E23" s="36">
        <v>2019</v>
      </c>
      <c r="F23" s="36" t="s">
        <v>1939</v>
      </c>
      <c r="G23" s="36" t="s">
        <v>4046</v>
      </c>
      <c r="H23" s="37" t="s">
        <v>4047</v>
      </c>
      <c r="I23" s="36" t="s">
        <v>4048</v>
      </c>
      <c r="J23" s="183" t="s">
        <v>4049</v>
      </c>
      <c r="K23" s="36" t="s">
        <v>4050</v>
      </c>
      <c r="L23" s="38" t="s">
        <v>4051</v>
      </c>
      <c r="M23" s="37" t="s">
        <v>4052</v>
      </c>
      <c r="N23" s="36" t="s">
        <v>15</v>
      </c>
      <c r="O23" s="36" t="s">
        <v>5615</v>
      </c>
      <c r="P23" s="36" t="s">
        <v>5615</v>
      </c>
      <c r="Q23" s="36" t="s">
        <v>5577</v>
      </c>
      <c r="R23" s="36" t="s">
        <v>393</v>
      </c>
      <c r="S23" s="36" t="s">
        <v>3106</v>
      </c>
      <c r="T23" s="107" t="s">
        <v>11</v>
      </c>
      <c r="U23" s="107" t="s">
        <v>268</v>
      </c>
      <c r="V23" s="107" t="s">
        <v>11</v>
      </c>
      <c r="W23" s="107" t="s">
        <v>11</v>
      </c>
      <c r="X23" s="107">
        <f>INDEX(Outcome_GWASs!F:F,MATCH(Nance!S23,Outcome_GWASs!C:C,0))</f>
        <v>137045</v>
      </c>
      <c r="Y23" s="107">
        <f>INDEX(Outcome_GWASs!G:G,MATCH(Nance!S23,Outcome_GWASs!C:C,0))</f>
        <v>119078</v>
      </c>
      <c r="Z23" s="107" t="s">
        <v>10</v>
      </c>
      <c r="AA23" s="107" t="s">
        <v>1059</v>
      </c>
      <c r="AB23" s="107" t="s">
        <v>4058</v>
      </c>
      <c r="AC23" s="112" t="s">
        <v>127</v>
      </c>
      <c r="AD23" s="112" t="s">
        <v>127</v>
      </c>
      <c r="AE23" s="107" t="s">
        <v>1309</v>
      </c>
      <c r="AF23" s="107" t="s">
        <v>139</v>
      </c>
      <c r="AG23" s="107" t="s">
        <v>295</v>
      </c>
      <c r="AH23" s="112" t="s">
        <v>11</v>
      </c>
      <c r="AI23" s="115">
        <f>INDEX(Exposure_GWASs!F:F,MATCH(Nance!AE23,Exposure_GWASs!C:C,0))</f>
        <v>681275</v>
      </c>
      <c r="AJ23" s="107" t="s">
        <v>10</v>
      </c>
      <c r="AK23" s="107" t="s">
        <v>2465</v>
      </c>
      <c r="AL23" s="107" t="s">
        <v>249</v>
      </c>
      <c r="AM23" s="107" t="s">
        <v>11</v>
      </c>
      <c r="AN23" s="36" t="s">
        <v>4054</v>
      </c>
      <c r="AO23" s="107" t="s">
        <v>4055</v>
      </c>
      <c r="AP23" s="36" t="s">
        <v>11</v>
      </c>
      <c r="AQ23" s="107" t="s">
        <v>138</v>
      </c>
      <c r="AR23" s="36" t="s">
        <v>11</v>
      </c>
      <c r="AS23" s="36" t="s">
        <v>11</v>
      </c>
      <c r="AT23" s="36" t="s">
        <v>11</v>
      </c>
      <c r="AU23" s="107" t="s">
        <v>10</v>
      </c>
      <c r="AV23" s="107">
        <v>839</v>
      </c>
      <c r="AW23" s="107" t="s">
        <v>10</v>
      </c>
      <c r="AX23" s="107">
        <f>INDEX(Exposure_GWASs!S:S,MATCH(Nance!AE23,Exposure_GWASs!C:C,0))</f>
        <v>941</v>
      </c>
      <c r="AY23" s="107" t="s">
        <v>11</v>
      </c>
      <c r="AZ23" s="105" t="s">
        <v>11</v>
      </c>
      <c r="BA23" s="107" t="s">
        <v>2544</v>
      </c>
      <c r="BB23" s="107" t="s">
        <v>13</v>
      </c>
      <c r="BC23" s="105" t="s">
        <v>17</v>
      </c>
      <c r="BD23" s="105" t="s">
        <v>26</v>
      </c>
      <c r="BE23" s="105" t="s">
        <v>40</v>
      </c>
      <c r="BF23" s="105"/>
      <c r="BG23" s="105"/>
      <c r="BH23" s="107" t="s">
        <v>1011</v>
      </c>
      <c r="BI23" s="107" t="s">
        <v>1009</v>
      </c>
      <c r="BJ23" s="107" t="s">
        <v>11</v>
      </c>
      <c r="BK23" s="107" t="s">
        <v>11</v>
      </c>
      <c r="BL23" s="107" t="s">
        <v>11</v>
      </c>
      <c r="BM23" s="107" t="s">
        <v>11</v>
      </c>
      <c r="BN23" s="107" t="s">
        <v>11</v>
      </c>
      <c r="BO23" s="107" t="s">
        <v>167</v>
      </c>
      <c r="BP23" s="110" t="s">
        <v>1059</v>
      </c>
      <c r="BQ23" s="106" t="s">
        <v>4056</v>
      </c>
      <c r="BR23" s="107">
        <v>-0.1</v>
      </c>
      <c r="BS23" s="107"/>
      <c r="BT23" s="107">
        <v>95</v>
      </c>
      <c r="BU23" s="107">
        <v>-0.16</v>
      </c>
      <c r="BV23" s="107">
        <v>-0.05</v>
      </c>
      <c r="BW23" s="107" t="s">
        <v>11</v>
      </c>
      <c r="BX23" s="107" t="s">
        <v>11</v>
      </c>
      <c r="BY23" s="107" t="s">
        <v>11</v>
      </c>
      <c r="BZ23" s="105" t="s">
        <v>4057</v>
      </c>
      <c r="CA23" s="105" t="s">
        <v>11</v>
      </c>
      <c r="CB23" s="105" t="s">
        <v>11</v>
      </c>
      <c r="CC23" s="105" t="s">
        <v>11</v>
      </c>
      <c r="CD23" s="106" t="s">
        <v>10</v>
      </c>
      <c r="CE23" s="107"/>
      <c r="CF23" s="107"/>
      <c r="CG23" s="107"/>
      <c r="CH23" s="107"/>
    </row>
    <row r="24" spans="1:86" s="112" customFormat="1">
      <c r="A24" s="36">
        <v>116</v>
      </c>
      <c r="B24" s="36" t="s">
        <v>244</v>
      </c>
      <c r="C24" s="36" t="s">
        <v>244</v>
      </c>
      <c r="D24" s="38" t="s">
        <v>4045</v>
      </c>
      <c r="E24" s="36">
        <v>2019</v>
      </c>
      <c r="F24" s="36" t="s">
        <v>1939</v>
      </c>
      <c r="G24" s="36" t="s">
        <v>4046</v>
      </c>
      <c r="H24" s="37" t="s">
        <v>4047</v>
      </c>
      <c r="I24" s="36" t="s">
        <v>4048</v>
      </c>
      <c r="J24" s="183" t="s">
        <v>4049</v>
      </c>
      <c r="K24" s="36" t="s">
        <v>4050</v>
      </c>
      <c r="L24" s="38" t="s">
        <v>4051</v>
      </c>
      <c r="M24" s="37" t="s">
        <v>4052</v>
      </c>
      <c r="N24" s="36" t="s">
        <v>15</v>
      </c>
      <c r="O24" s="36" t="s">
        <v>5563</v>
      </c>
      <c r="P24" s="36" t="s">
        <v>5564</v>
      </c>
      <c r="Q24" s="36" t="s">
        <v>5601</v>
      </c>
      <c r="R24" s="36" t="s">
        <v>393</v>
      </c>
      <c r="S24" s="36" t="s">
        <v>1041</v>
      </c>
      <c r="T24" s="107" t="s">
        <v>11</v>
      </c>
      <c r="U24" s="107" t="s">
        <v>140</v>
      </c>
      <c r="V24" s="107" t="s">
        <v>11</v>
      </c>
      <c r="W24" s="107" t="s">
        <v>11</v>
      </c>
      <c r="X24" s="107">
        <f>INDEX(Outcome_GWASs!F:F,MATCH(Nance!S24,Outcome_GWASs!C:C,0))</f>
        <v>135438</v>
      </c>
      <c r="Y24" s="107">
        <f>INDEX(Outcome_GWASs!G:G,MATCH(Nance!S24,Outcome_GWASs!C:C,0))</f>
        <v>344901</v>
      </c>
      <c r="Z24" s="107" t="s">
        <v>10</v>
      </c>
      <c r="AA24" s="107" t="s">
        <v>1059</v>
      </c>
      <c r="AB24" s="107" t="s">
        <v>249</v>
      </c>
      <c r="AC24" s="112" t="s">
        <v>127</v>
      </c>
      <c r="AD24" s="112" t="s">
        <v>127</v>
      </c>
      <c r="AE24" s="107" t="s">
        <v>1309</v>
      </c>
      <c r="AF24" s="107" t="s">
        <v>139</v>
      </c>
      <c r="AG24" s="107" t="s">
        <v>295</v>
      </c>
      <c r="AH24" s="112" t="s">
        <v>11</v>
      </c>
      <c r="AI24" s="115">
        <f>INDEX(Exposure_GWASs!F:F,MATCH(Nance!AE24,Exposure_GWASs!C:C,0))</f>
        <v>681275</v>
      </c>
      <c r="AJ24" s="107" t="s">
        <v>10</v>
      </c>
      <c r="AK24" s="107" t="s">
        <v>2465</v>
      </c>
      <c r="AL24" s="107" t="s">
        <v>249</v>
      </c>
      <c r="AM24" s="107" t="s">
        <v>11</v>
      </c>
      <c r="AN24" s="107" t="s">
        <v>4054</v>
      </c>
      <c r="AO24" s="107" t="s">
        <v>4055</v>
      </c>
      <c r="AP24" s="36" t="s">
        <v>11</v>
      </c>
      <c r="AQ24" s="107" t="s">
        <v>138</v>
      </c>
      <c r="AR24" s="36" t="s">
        <v>11</v>
      </c>
      <c r="AS24" s="36" t="s">
        <v>11</v>
      </c>
      <c r="AT24" s="36" t="s">
        <v>11</v>
      </c>
      <c r="AU24" s="107" t="s">
        <v>10</v>
      </c>
      <c r="AV24" s="107">
        <v>971</v>
      </c>
      <c r="AW24" s="107" t="s">
        <v>10</v>
      </c>
      <c r="AX24" s="107">
        <f>INDEX(Exposure_GWASs!S:S,MATCH(Nance!AE24,Exposure_GWASs!C:C,0))</f>
        <v>941</v>
      </c>
      <c r="AY24" s="107" t="s">
        <v>11</v>
      </c>
      <c r="AZ24" s="105" t="s">
        <v>11</v>
      </c>
      <c r="BA24" s="107" t="s">
        <v>2544</v>
      </c>
      <c r="BB24" s="107" t="s">
        <v>13</v>
      </c>
      <c r="BC24" s="105" t="s">
        <v>17</v>
      </c>
      <c r="BD24" s="105" t="s">
        <v>26</v>
      </c>
      <c r="BE24" s="105" t="s">
        <v>40</v>
      </c>
      <c r="BF24" s="105"/>
      <c r="BG24" s="105"/>
      <c r="BH24" s="107" t="s">
        <v>1011</v>
      </c>
      <c r="BI24" s="107" t="s">
        <v>1009</v>
      </c>
      <c r="BJ24" s="107" t="s">
        <v>11</v>
      </c>
      <c r="BK24" s="107" t="s">
        <v>11</v>
      </c>
      <c r="BL24" s="107" t="s">
        <v>11</v>
      </c>
      <c r="BM24" s="107" t="s">
        <v>11</v>
      </c>
      <c r="BN24" s="107" t="s">
        <v>11</v>
      </c>
      <c r="BO24" s="107" t="s">
        <v>167</v>
      </c>
      <c r="BP24" s="110" t="s">
        <v>1059</v>
      </c>
      <c r="BQ24" s="106" t="s">
        <v>4056</v>
      </c>
      <c r="BR24" s="107">
        <v>0.14000000000000001</v>
      </c>
      <c r="BS24" s="107"/>
      <c r="BT24" s="107">
        <v>95</v>
      </c>
      <c r="BU24" s="107">
        <v>0.09</v>
      </c>
      <c r="BV24" s="107">
        <v>0.2</v>
      </c>
      <c r="BW24" s="107" t="s">
        <v>11</v>
      </c>
      <c r="BX24" s="107" t="s">
        <v>11</v>
      </c>
      <c r="BY24" s="107" t="s">
        <v>11</v>
      </c>
      <c r="BZ24" s="105" t="s">
        <v>4057</v>
      </c>
      <c r="CA24" s="105" t="s">
        <v>11</v>
      </c>
      <c r="CB24" s="105" t="s">
        <v>11</v>
      </c>
      <c r="CC24" s="105" t="s">
        <v>11</v>
      </c>
      <c r="CD24" s="106" t="s">
        <v>10</v>
      </c>
      <c r="CE24" s="107"/>
      <c r="CF24" s="107"/>
      <c r="CG24" s="107"/>
      <c r="CH24" s="107"/>
    </row>
    <row r="25" spans="1:86" s="112" customFormat="1">
      <c r="A25" s="36">
        <v>116</v>
      </c>
      <c r="B25" s="36" t="s">
        <v>244</v>
      </c>
      <c r="C25" s="36" t="s">
        <v>244</v>
      </c>
      <c r="D25" s="38" t="s">
        <v>4045</v>
      </c>
      <c r="E25" s="36">
        <v>2019</v>
      </c>
      <c r="F25" s="36" t="s">
        <v>1939</v>
      </c>
      <c r="G25" s="36" t="s">
        <v>4046</v>
      </c>
      <c r="H25" s="37" t="s">
        <v>4047</v>
      </c>
      <c r="I25" s="36" t="s">
        <v>4048</v>
      </c>
      <c r="J25" s="183" t="s">
        <v>4049</v>
      </c>
      <c r="K25" s="36" t="s">
        <v>4050</v>
      </c>
      <c r="L25" s="38" t="s">
        <v>4051</v>
      </c>
      <c r="M25" s="37" t="s">
        <v>4052</v>
      </c>
      <c r="N25" s="36" t="s">
        <v>15</v>
      </c>
      <c r="O25" s="36" t="s">
        <v>5277</v>
      </c>
      <c r="P25" s="36" t="s">
        <v>5277</v>
      </c>
      <c r="Q25" s="36" t="s">
        <v>5602</v>
      </c>
      <c r="R25" s="36" t="s">
        <v>393</v>
      </c>
      <c r="S25" s="36" t="s">
        <v>4053</v>
      </c>
      <c r="T25" s="107" t="s">
        <v>11</v>
      </c>
      <c r="U25" s="107" t="s">
        <v>140</v>
      </c>
      <c r="V25" s="107" t="s">
        <v>11</v>
      </c>
      <c r="W25" s="107" t="s">
        <v>11</v>
      </c>
      <c r="X25" s="107">
        <f>INDEX(Outcome_GWASs!F:F,MATCH(Nance!S25,Outcome_GWASs!C:C,0))</f>
        <v>60801</v>
      </c>
      <c r="Y25" s="107">
        <f>INDEX(Outcome_GWASs!G:G,MATCH(Nance!S25,Outcome_GWASs!C:C,0))</f>
        <v>123504</v>
      </c>
      <c r="Z25" s="107" t="s">
        <v>10</v>
      </c>
      <c r="AA25" s="107" t="s">
        <v>1059</v>
      </c>
      <c r="AB25" s="107" t="s">
        <v>332</v>
      </c>
      <c r="AC25" s="112" t="s">
        <v>127</v>
      </c>
      <c r="AD25" s="112" t="s">
        <v>127</v>
      </c>
      <c r="AE25" s="107" t="s">
        <v>1309</v>
      </c>
      <c r="AF25" s="107" t="s">
        <v>139</v>
      </c>
      <c r="AG25" s="107" t="s">
        <v>295</v>
      </c>
      <c r="AH25" s="112" t="s">
        <v>11</v>
      </c>
      <c r="AI25" s="115">
        <f>INDEX(Exposure_GWASs!F:F,MATCH(Nance!AE25,Exposure_GWASs!C:C,0))</f>
        <v>681275</v>
      </c>
      <c r="AJ25" s="107" t="s">
        <v>10</v>
      </c>
      <c r="AK25" s="107" t="s">
        <v>2465</v>
      </c>
      <c r="AL25" s="107" t="s">
        <v>249</v>
      </c>
      <c r="AM25" s="107" t="s">
        <v>11</v>
      </c>
      <c r="AN25" s="107" t="s">
        <v>4054</v>
      </c>
      <c r="AO25" s="107" t="s">
        <v>4055</v>
      </c>
      <c r="AP25" s="36" t="s">
        <v>11</v>
      </c>
      <c r="AQ25" s="107" t="s">
        <v>138</v>
      </c>
      <c r="AR25" s="36" t="s">
        <v>11</v>
      </c>
      <c r="AS25" s="36" t="s">
        <v>11</v>
      </c>
      <c r="AT25" s="36" t="s">
        <v>11</v>
      </c>
      <c r="AU25" s="107" t="s">
        <v>10</v>
      </c>
      <c r="AV25" s="107">
        <v>972</v>
      </c>
      <c r="AW25" s="107" t="s">
        <v>10</v>
      </c>
      <c r="AX25" s="107">
        <f>INDEX(Exposure_GWASs!S:S,MATCH(Nance!AE25,Exposure_GWASs!C:C,0))</f>
        <v>941</v>
      </c>
      <c r="AY25" s="107" t="s">
        <v>11</v>
      </c>
      <c r="AZ25" s="105" t="s">
        <v>11</v>
      </c>
      <c r="BA25" s="107" t="s">
        <v>2544</v>
      </c>
      <c r="BB25" s="107" t="s">
        <v>89</v>
      </c>
      <c r="BC25" s="105" t="s">
        <v>17</v>
      </c>
      <c r="BD25" s="105" t="s">
        <v>26</v>
      </c>
      <c r="BE25" s="105" t="s">
        <v>40</v>
      </c>
      <c r="BF25" s="105"/>
      <c r="BG25" s="105"/>
      <c r="BH25" s="107" t="s">
        <v>1011</v>
      </c>
      <c r="BI25" s="107" t="s">
        <v>1009</v>
      </c>
      <c r="BJ25" s="107" t="s">
        <v>11</v>
      </c>
      <c r="BK25" s="107" t="s">
        <v>11</v>
      </c>
      <c r="BL25" s="107" t="s">
        <v>11</v>
      </c>
      <c r="BM25" s="107" t="s">
        <v>11</v>
      </c>
      <c r="BN25" s="107" t="s">
        <v>11</v>
      </c>
      <c r="BO25" s="107" t="s">
        <v>167</v>
      </c>
      <c r="BP25" s="110" t="s">
        <v>1059</v>
      </c>
      <c r="BQ25" s="106" t="s">
        <v>4056</v>
      </c>
      <c r="BR25" s="107">
        <v>0.39</v>
      </c>
      <c r="BS25" s="107"/>
      <c r="BT25" s="107">
        <v>95</v>
      </c>
      <c r="BU25" s="107">
        <v>0.32</v>
      </c>
      <c r="BV25" s="107">
        <v>0.46</v>
      </c>
      <c r="BW25" s="107" t="s">
        <v>11</v>
      </c>
      <c r="BX25" s="107" t="s">
        <v>11</v>
      </c>
      <c r="BY25" s="107" t="s">
        <v>11</v>
      </c>
      <c r="BZ25" s="105" t="s">
        <v>4057</v>
      </c>
      <c r="CA25" s="105" t="s">
        <v>11</v>
      </c>
      <c r="CB25" s="105" t="s">
        <v>11</v>
      </c>
      <c r="CC25" s="105" t="s">
        <v>11</v>
      </c>
      <c r="CD25" s="106" t="s">
        <v>10</v>
      </c>
      <c r="CE25" s="107"/>
      <c r="CF25" s="107"/>
      <c r="CG25" s="107"/>
      <c r="CH25" s="107"/>
    </row>
    <row r="26" spans="1:86" s="112" customFormat="1">
      <c r="A26" s="36">
        <v>116</v>
      </c>
      <c r="B26" s="36" t="s">
        <v>244</v>
      </c>
      <c r="C26" s="36" t="s">
        <v>244</v>
      </c>
      <c r="D26" s="38" t="s">
        <v>4045</v>
      </c>
      <c r="E26" s="36">
        <v>2019</v>
      </c>
      <c r="F26" s="36" t="s">
        <v>1939</v>
      </c>
      <c r="G26" s="36" t="s">
        <v>4046</v>
      </c>
      <c r="H26" s="37" t="s">
        <v>4047</v>
      </c>
      <c r="I26" s="36" t="s">
        <v>4048</v>
      </c>
      <c r="J26" s="183" t="s">
        <v>4049</v>
      </c>
      <c r="K26" s="36" t="s">
        <v>4050</v>
      </c>
      <c r="L26" s="38" t="s">
        <v>4051</v>
      </c>
      <c r="M26" s="37" t="s">
        <v>4052</v>
      </c>
      <c r="N26" s="36" t="s">
        <v>15</v>
      </c>
      <c r="O26" s="36" t="s">
        <v>5615</v>
      </c>
      <c r="P26" s="36" t="s">
        <v>5615</v>
      </c>
      <c r="Q26" s="36" t="s">
        <v>5577</v>
      </c>
      <c r="R26" s="36" t="s">
        <v>393</v>
      </c>
      <c r="S26" s="36" t="s">
        <v>3106</v>
      </c>
      <c r="T26" s="107" t="s">
        <v>11</v>
      </c>
      <c r="U26" s="107" t="s">
        <v>268</v>
      </c>
      <c r="V26" s="107" t="s">
        <v>11</v>
      </c>
      <c r="W26" s="107" t="s">
        <v>11</v>
      </c>
      <c r="X26" s="107">
        <f>INDEX(Outcome_GWASs!F:F,MATCH(Nance!S26,Outcome_GWASs!C:C,0))</f>
        <v>137045</v>
      </c>
      <c r="Y26" s="107">
        <f>INDEX(Outcome_GWASs!G:G,MATCH(Nance!S26,Outcome_GWASs!C:C,0))</f>
        <v>119078</v>
      </c>
      <c r="Z26" s="107" t="s">
        <v>10</v>
      </c>
      <c r="AA26" s="107" t="s">
        <v>1059</v>
      </c>
      <c r="AB26" s="107" t="s">
        <v>4058</v>
      </c>
      <c r="AC26" s="112" t="s">
        <v>127</v>
      </c>
      <c r="AD26" s="112" t="s">
        <v>127</v>
      </c>
      <c r="AE26" s="107" t="s">
        <v>1309</v>
      </c>
      <c r="AF26" s="107" t="s">
        <v>139</v>
      </c>
      <c r="AG26" s="107" t="s">
        <v>295</v>
      </c>
      <c r="AH26" s="112" t="s">
        <v>11</v>
      </c>
      <c r="AI26" s="115">
        <f>INDEX(Exposure_GWASs!F:F,MATCH(Nance!AE26,Exposure_GWASs!C:C,0))</f>
        <v>681275</v>
      </c>
      <c r="AJ26" s="107" t="s">
        <v>10</v>
      </c>
      <c r="AK26" s="107" t="s">
        <v>2465</v>
      </c>
      <c r="AL26" s="107" t="s">
        <v>249</v>
      </c>
      <c r="AM26" s="107" t="s">
        <v>11</v>
      </c>
      <c r="AN26" s="107" t="s">
        <v>4054</v>
      </c>
      <c r="AO26" s="107" t="s">
        <v>4055</v>
      </c>
      <c r="AP26" s="36" t="s">
        <v>11</v>
      </c>
      <c r="AQ26" s="107" t="s">
        <v>138</v>
      </c>
      <c r="AR26" s="36" t="s">
        <v>11</v>
      </c>
      <c r="AS26" s="36" t="s">
        <v>11</v>
      </c>
      <c r="AT26" s="36" t="s">
        <v>11</v>
      </c>
      <c r="AU26" s="107" t="s">
        <v>10</v>
      </c>
      <c r="AV26" s="107">
        <v>839</v>
      </c>
      <c r="AW26" s="107" t="s">
        <v>10</v>
      </c>
      <c r="AX26" s="107">
        <f>INDEX(Exposure_GWASs!S:S,MATCH(Nance!AE26,Exposure_GWASs!C:C,0))</f>
        <v>941</v>
      </c>
      <c r="AY26" s="107" t="s">
        <v>11</v>
      </c>
      <c r="AZ26" s="105" t="s">
        <v>11</v>
      </c>
      <c r="BA26" s="107" t="s">
        <v>2544</v>
      </c>
      <c r="BB26" s="107" t="s">
        <v>89</v>
      </c>
      <c r="BC26" s="105" t="s">
        <v>17</v>
      </c>
      <c r="BD26" s="105" t="s">
        <v>26</v>
      </c>
      <c r="BE26" s="105" t="s">
        <v>40</v>
      </c>
      <c r="BF26" s="105"/>
      <c r="BG26" s="105"/>
      <c r="BH26" s="107" t="s">
        <v>1011</v>
      </c>
      <c r="BI26" s="107" t="s">
        <v>1009</v>
      </c>
      <c r="BJ26" s="107" t="s">
        <v>11</v>
      </c>
      <c r="BK26" s="107" t="s">
        <v>11</v>
      </c>
      <c r="BL26" s="107" t="s">
        <v>11</v>
      </c>
      <c r="BM26" s="107" t="s">
        <v>11</v>
      </c>
      <c r="BN26" s="107" t="s">
        <v>11</v>
      </c>
      <c r="BO26" s="107" t="s">
        <v>167</v>
      </c>
      <c r="BP26" s="110" t="s">
        <v>1059</v>
      </c>
      <c r="BQ26" s="106" t="s">
        <v>4056</v>
      </c>
      <c r="BR26" s="107">
        <v>-0.18</v>
      </c>
      <c r="BS26" s="107"/>
      <c r="BT26" s="107">
        <v>95</v>
      </c>
      <c r="BU26" s="107">
        <v>-0.28000000000000003</v>
      </c>
      <c r="BV26" s="107">
        <v>-0.08</v>
      </c>
      <c r="BW26" s="107" t="s">
        <v>11</v>
      </c>
      <c r="BX26" s="107" t="s">
        <v>11</v>
      </c>
      <c r="BY26" s="107" t="s">
        <v>11</v>
      </c>
      <c r="BZ26" s="105" t="s">
        <v>4057</v>
      </c>
      <c r="CA26" s="105" t="s">
        <v>11</v>
      </c>
      <c r="CB26" s="105" t="s">
        <v>11</v>
      </c>
      <c r="CC26" s="105" t="s">
        <v>11</v>
      </c>
      <c r="CD26" s="106" t="s">
        <v>10</v>
      </c>
      <c r="CE26" s="107"/>
      <c r="CF26" s="107"/>
      <c r="CG26" s="107"/>
      <c r="CH26" s="107"/>
    </row>
    <row r="27" spans="1:86" s="112" customFormat="1">
      <c r="A27" s="105">
        <v>116</v>
      </c>
      <c r="B27" s="105" t="s">
        <v>244</v>
      </c>
      <c r="C27" s="105" t="s">
        <v>244</v>
      </c>
      <c r="D27" s="106" t="s">
        <v>4045</v>
      </c>
      <c r="E27" s="107">
        <v>2019</v>
      </c>
      <c r="F27" s="107" t="s">
        <v>1939</v>
      </c>
      <c r="G27" s="107" t="s">
        <v>4046</v>
      </c>
      <c r="H27" s="110" t="s">
        <v>4047</v>
      </c>
      <c r="I27" s="107" t="s">
        <v>4048</v>
      </c>
      <c r="J27" s="65" t="s">
        <v>4049</v>
      </c>
      <c r="K27" s="107" t="s">
        <v>4050</v>
      </c>
      <c r="L27" s="38" t="s">
        <v>4051</v>
      </c>
      <c r="M27" s="110" t="s">
        <v>4052</v>
      </c>
      <c r="N27" s="107" t="s">
        <v>15</v>
      </c>
      <c r="O27" s="36" t="s">
        <v>5563</v>
      </c>
      <c r="P27" s="36" t="s">
        <v>5564</v>
      </c>
      <c r="Q27" s="107" t="s">
        <v>5601</v>
      </c>
      <c r="R27" s="36" t="s">
        <v>393</v>
      </c>
      <c r="S27" s="107" t="s">
        <v>1041</v>
      </c>
      <c r="T27" s="107" t="s">
        <v>11</v>
      </c>
      <c r="U27" s="107" t="s">
        <v>140</v>
      </c>
      <c r="V27" s="107" t="s">
        <v>11</v>
      </c>
      <c r="W27" s="107" t="s">
        <v>11</v>
      </c>
      <c r="X27" s="107">
        <f>INDEX(Outcome_GWASs!F:F,MATCH(Nance!S27,Outcome_GWASs!C:C,0))</f>
        <v>135438</v>
      </c>
      <c r="Y27" s="107">
        <f>INDEX(Outcome_GWASs!G:G,MATCH(Nance!S27,Outcome_GWASs!C:C,0))</f>
        <v>344901</v>
      </c>
      <c r="Z27" s="107" t="s">
        <v>10</v>
      </c>
      <c r="AA27" s="107" t="s">
        <v>1059</v>
      </c>
      <c r="AB27" s="107" t="s">
        <v>249</v>
      </c>
      <c r="AC27" s="112" t="s">
        <v>127</v>
      </c>
      <c r="AD27" s="112" t="s">
        <v>127</v>
      </c>
      <c r="AE27" s="36" t="s">
        <v>1309</v>
      </c>
      <c r="AF27" s="36" t="s">
        <v>139</v>
      </c>
      <c r="AG27" s="36" t="s">
        <v>295</v>
      </c>
      <c r="AH27" s="31" t="s">
        <v>11</v>
      </c>
      <c r="AI27" s="115">
        <f>INDEX(Exposure_GWASs!F:F,MATCH(Nance!AE27,Exposure_GWASs!C:C,0))</f>
        <v>681275</v>
      </c>
      <c r="AJ27" s="36" t="s">
        <v>10</v>
      </c>
      <c r="AK27" s="36" t="s">
        <v>2465</v>
      </c>
      <c r="AL27" s="36" t="s">
        <v>249</v>
      </c>
      <c r="AM27" s="36" t="s">
        <v>11</v>
      </c>
      <c r="AN27" s="36" t="s">
        <v>4054</v>
      </c>
      <c r="AO27" s="36" t="s">
        <v>4055</v>
      </c>
      <c r="AP27" s="36" t="s">
        <v>11</v>
      </c>
      <c r="AQ27" s="36" t="s">
        <v>138</v>
      </c>
      <c r="AR27" s="36" t="s">
        <v>11</v>
      </c>
      <c r="AS27" s="36" t="s">
        <v>11</v>
      </c>
      <c r="AT27" s="36" t="s">
        <v>11</v>
      </c>
      <c r="AU27" s="107" t="s">
        <v>10</v>
      </c>
      <c r="AV27" s="107">
        <v>971</v>
      </c>
      <c r="AW27" s="107" t="s">
        <v>10</v>
      </c>
      <c r="AX27" s="107">
        <f>INDEX(Exposure_GWASs!S:S,MATCH(Nance!AE27,Exposure_GWASs!C:C,0))</f>
        <v>941</v>
      </c>
      <c r="AY27" s="107" t="s">
        <v>11</v>
      </c>
      <c r="AZ27" s="105" t="s">
        <v>11</v>
      </c>
      <c r="BA27" s="107" t="s">
        <v>2544</v>
      </c>
      <c r="BB27" s="107" t="s">
        <v>89</v>
      </c>
      <c r="BC27" s="105" t="s">
        <v>17</v>
      </c>
      <c r="BD27" s="105" t="s">
        <v>26</v>
      </c>
      <c r="BE27" s="105" t="s">
        <v>40</v>
      </c>
      <c r="BF27" s="105"/>
      <c r="BG27" s="105"/>
      <c r="BH27" s="107" t="s">
        <v>1011</v>
      </c>
      <c r="BI27" s="107" t="s">
        <v>1009</v>
      </c>
      <c r="BJ27" s="107" t="s">
        <v>11</v>
      </c>
      <c r="BK27" s="107" t="s">
        <v>11</v>
      </c>
      <c r="BL27" s="107" t="s">
        <v>11</v>
      </c>
      <c r="BM27" s="107" t="s">
        <v>11</v>
      </c>
      <c r="BN27" s="107" t="s">
        <v>11</v>
      </c>
      <c r="BO27" s="107" t="s">
        <v>167</v>
      </c>
      <c r="BP27" s="110" t="s">
        <v>1059</v>
      </c>
      <c r="BQ27" s="106" t="s">
        <v>4056</v>
      </c>
      <c r="BR27" s="107">
        <v>0.34</v>
      </c>
      <c r="BS27" s="107"/>
      <c r="BT27" s="107">
        <v>95</v>
      </c>
      <c r="BU27" s="107">
        <v>0.09</v>
      </c>
      <c r="BV27" s="107">
        <v>0.59</v>
      </c>
      <c r="BW27" s="107" t="s">
        <v>11</v>
      </c>
      <c r="BX27" s="107" t="s">
        <v>11</v>
      </c>
      <c r="BY27" s="107" t="s">
        <v>11</v>
      </c>
      <c r="BZ27" s="105" t="s">
        <v>4057</v>
      </c>
      <c r="CA27" s="105" t="s">
        <v>11</v>
      </c>
      <c r="CB27" s="105" t="s">
        <v>11</v>
      </c>
      <c r="CC27" s="105" t="s">
        <v>11</v>
      </c>
      <c r="CD27" s="106" t="s">
        <v>10</v>
      </c>
      <c r="CE27" s="107"/>
      <c r="CF27" s="107"/>
      <c r="CG27" s="107"/>
      <c r="CH27" s="107"/>
    </row>
    <row r="28" spans="1:86" s="194" customFormat="1">
      <c r="A28" s="105">
        <v>117</v>
      </c>
      <c r="B28" s="105" t="s">
        <v>282</v>
      </c>
      <c r="C28" s="105" t="s">
        <v>244</v>
      </c>
      <c r="D28" s="106" t="s">
        <v>4059</v>
      </c>
      <c r="E28" s="107">
        <v>2019</v>
      </c>
      <c r="F28" s="107" t="s">
        <v>1391</v>
      </c>
      <c r="G28" s="107" t="s">
        <v>4060</v>
      </c>
      <c r="H28" s="110" t="s">
        <v>4061</v>
      </c>
      <c r="I28" s="107" t="s">
        <v>4062</v>
      </c>
      <c r="J28" s="65" t="s">
        <v>4063</v>
      </c>
      <c r="K28" s="107" t="s">
        <v>4064</v>
      </c>
      <c r="L28" s="106" t="s">
        <v>4065</v>
      </c>
      <c r="M28" s="110" t="s">
        <v>4066</v>
      </c>
      <c r="N28" s="107" t="s">
        <v>12</v>
      </c>
      <c r="O28" s="36" t="s">
        <v>5615</v>
      </c>
      <c r="P28" s="36" t="s">
        <v>5907</v>
      </c>
      <c r="Q28" s="36" t="s">
        <v>5577</v>
      </c>
      <c r="R28" s="36" t="s">
        <v>4067</v>
      </c>
      <c r="S28" s="107" t="s">
        <v>123</v>
      </c>
      <c r="T28" s="107" t="s">
        <v>139</v>
      </c>
      <c r="U28" s="107" t="s">
        <v>268</v>
      </c>
      <c r="V28" s="107">
        <f>SUM(7360+4091)</f>
        <v>11451</v>
      </c>
      <c r="W28" s="107">
        <f>SUM(7316+3821)</f>
        <v>11137</v>
      </c>
      <c r="X28" s="107" t="s">
        <v>10</v>
      </c>
      <c r="Y28" s="107" t="s">
        <v>10</v>
      </c>
      <c r="Z28" s="107" t="s">
        <v>10</v>
      </c>
      <c r="AA28" s="107" t="s">
        <v>1059</v>
      </c>
      <c r="AB28" s="107" t="s">
        <v>249</v>
      </c>
      <c r="AC28" s="112" t="s">
        <v>127</v>
      </c>
      <c r="AD28" s="112" t="s">
        <v>127</v>
      </c>
      <c r="AE28" s="107" t="s">
        <v>1060</v>
      </c>
      <c r="AF28" s="36" t="s">
        <v>139</v>
      </c>
      <c r="AG28" s="107" t="s">
        <v>268</v>
      </c>
      <c r="AH28" s="107">
        <f>SUM(14676+7912)</f>
        <v>22588</v>
      </c>
      <c r="AI28" s="115">
        <f>INDEX(Exposure_GWASs!F:F,MATCH(Nance!AE28,Exposure_GWASs!C:C,0))</f>
        <v>339224</v>
      </c>
      <c r="AJ28" s="107" t="s">
        <v>4068</v>
      </c>
      <c r="AK28" s="107" t="s">
        <v>1059</v>
      </c>
      <c r="AL28" s="36" t="s">
        <v>249</v>
      </c>
      <c r="AM28" s="36" t="s">
        <v>11</v>
      </c>
      <c r="AN28" s="107" t="s">
        <v>2543</v>
      </c>
      <c r="AO28" s="36" t="s">
        <v>11</v>
      </c>
      <c r="AP28" s="36" t="s">
        <v>11</v>
      </c>
      <c r="AQ28" s="36" t="s">
        <v>11</v>
      </c>
      <c r="AR28" s="36" t="s">
        <v>11</v>
      </c>
      <c r="AS28" s="36" t="s">
        <v>11</v>
      </c>
      <c r="AT28" s="107" t="s">
        <v>4069</v>
      </c>
      <c r="AU28" s="107" t="s">
        <v>10</v>
      </c>
      <c r="AV28" s="107" t="s">
        <v>10</v>
      </c>
      <c r="AW28" s="107">
        <v>93</v>
      </c>
      <c r="AX28" s="107">
        <f>INDEX(Exposure_GWASs!S:S,MATCH(Nance!AE28,Exposure_GWASs!C:C,0))</f>
        <v>97</v>
      </c>
      <c r="AY28" s="107" t="s">
        <v>11</v>
      </c>
      <c r="AZ28" s="105" t="s">
        <v>11</v>
      </c>
      <c r="BA28" s="107" t="s">
        <v>2544</v>
      </c>
      <c r="BB28" s="107" t="s">
        <v>19</v>
      </c>
      <c r="BC28" s="105" t="s">
        <v>17</v>
      </c>
      <c r="BD28" s="105" t="s">
        <v>97</v>
      </c>
      <c r="BE28" s="105"/>
      <c r="BF28" s="105"/>
      <c r="BG28" s="105"/>
      <c r="BH28" s="107" t="s">
        <v>1011</v>
      </c>
      <c r="BI28" s="107" t="s">
        <v>4070</v>
      </c>
      <c r="BJ28" s="107" t="s">
        <v>11</v>
      </c>
      <c r="BK28" s="107" t="s">
        <v>11</v>
      </c>
      <c r="BL28" s="107" t="s">
        <v>11</v>
      </c>
      <c r="BM28" s="107" t="s">
        <v>11</v>
      </c>
      <c r="BN28" s="107" t="s">
        <v>11</v>
      </c>
      <c r="BO28" s="107" t="s">
        <v>167</v>
      </c>
      <c r="BP28" s="110" t="s">
        <v>1059</v>
      </c>
      <c r="BQ28" s="106" t="s">
        <v>1731</v>
      </c>
      <c r="BR28" s="107">
        <v>0.87</v>
      </c>
      <c r="BS28" s="107"/>
      <c r="BT28" s="107">
        <v>95</v>
      </c>
      <c r="BU28" s="107">
        <v>0.76</v>
      </c>
      <c r="BV28" s="107">
        <v>0.98</v>
      </c>
      <c r="BW28" s="107">
        <v>0.03</v>
      </c>
      <c r="BX28" s="36" t="s">
        <v>11</v>
      </c>
      <c r="BY28" s="36" t="s">
        <v>11</v>
      </c>
      <c r="BZ28" s="105" t="s">
        <v>4071</v>
      </c>
      <c r="CA28" s="105" t="s">
        <v>11</v>
      </c>
      <c r="CB28" s="105" t="s">
        <v>4072</v>
      </c>
      <c r="CC28" s="105" t="s">
        <v>11</v>
      </c>
      <c r="CD28" s="106" t="s">
        <v>10</v>
      </c>
      <c r="CE28" s="107"/>
      <c r="CF28" s="107"/>
      <c r="CG28" s="107"/>
      <c r="CH28" s="107"/>
    </row>
    <row r="29" spans="1:86" s="112" customFormat="1">
      <c r="A29" s="36">
        <v>117</v>
      </c>
      <c r="B29" s="36" t="s">
        <v>282</v>
      </c>
      <c r="C29" s="36" t="s">
        <v>244</v>
      </c>
      <c r="D29" s="38" t="s">
        <v>4059</v>
      </c>
      <c r="E29" s="36">
        <v>2019</v>
      </c>
      <c r="F29" s="36" t="s">
        <v>1391</v>
      </c>
      <c r="G29" s="36" t="s">
        <v>4060</v>
      </c>
      <c r="H29" s="37" t="s">
        <v>4061</v>
      </c>
      <c r="I29" s="36" t="s">
        <v>4062</v>
      </c>
      <c r="J29" s="183" t="s">
        <v>4063</v>
      </c>
      <c r="K29" s="36" t="s">
        <v>4064</v>
      </c>
      <c r="L29" s="106" t="s">
        <v>4065</v>
      </c>
      <c r="M29" s="37" t="s">
        <v>4066</v>
      </c>
      <c r="N29" s="107" t="s">
        <v>12</v>
      </c>
      <c r="O29" s="36" t="s">
        <v>5615</v>
      </c>
      <c r="P29" s="36" t="s">
        <v>5908</v>
      </c>
      <c r="Q29" s="36" t="s">
        <v>5577</v>
      </c>
      <c r="R29" s="36" t="s">
        <v>4073</v>
      </c>
      <c r="S29" s="107" t="s">
        <v>123</v>
      </c>
      <c r="T29" s="107" t="s">
        <v>139</v>
      </c>
      <c r="U29" s="107" t="s">
        <v>268</v>
      </c>
      <c r="V29" s="107">
        <v>7360</v>
      </c>
      <c r="W29" s="107">
        <v>7316</v>
      </c>
      <c r="X29" s="107" t="s">
        <v>10</v>
      </c>
      <c r="Y29" s="107" t="s">
        <v>10</v>
      </c>
      <c r="Z29" s="107" t="s">
        <v>10</v>
      </c>
      <c r="AA29" s="36" t="s">
        <v>1059</v>
      </c>
      <c r="AB29" s="36" t="s">
        <v>249</v>
      </c>
      <c r="AC29" s="112" t="s">
        <v>127</v>
      </c>
      <c r="AD29" s="112" t="s">
        <v>127</v>
      </c>
      <c r="AE29" s="36" t="s">
        <v>1060</v>
      </c>
      <c r="AF29" s="36" t="s">
        <v>139</v>
      </c>
      <c r="AG29" s="36" t="s">
        <v>268</v>
      </c>
      <c r="AH29" s="107">
        <v>14676</v>
      </c>
      <c r="AI29" s="115">
        <f>INDEX(Exposure_GWASs!F:F,MATCH(Nance!AE29,Exposure_GWASs!C:C,0))</f>
        <v>339224</v>
      </c>
      <c r="AJ29" s="107" t="s">
        <v>4068</v>
      </c>
      <c r="AK29" s="107" t="s">
        <v>1059</v>
      </c>
      <c r="AL29" s="36" t="s">
        <v>249</v>
      </c>
      <c r="AM29" s="36" t="s">
        <v>11</v>
      </c>
      <c r="AN29" s="107" t="s">
        <v>2543</v>
      </c>
      <c r="AO29" s="36" t="s">
        <v>11</v>
      </c>
      <c r="AP29" s="36" t="s">
        <v>11</v>
      </c>
      <c r="AQ29" s="36" t="s">
        <v>11</v>
      </c>
      <c r="AR29" s="36" t="s">
        <v>11</v>
      </c>
      <c r="AS29" s="36" t="s">
        <v>11</v>
      </c>
      <c r="AT29" s="107" t="s">
        <v>4069</v>
      </c>
      <c r="AU29" s="107" t="s">
        <v>10</v>
      </c>
      <c r="AV29" s="107" t="s">
        <v>10</v>
      </c>
      <c r="AW29" s="107">
        <v>93</v>
      </c>
      <c r="AX29" s="107">
        <f>INDEX(Exposure_GWASs!S:S,MATCH(Nance!AE29,Exposure_GWASs!C:C,0))</f>
        <v>97</v>
      </c>
      <c r="AY29" s="107" t="s">
        <v>11</v>
      </c>
      <c r="AZ29" s="105" t="s">
        <v>11</v>
      </c>
      <c r="BA29" s="107" t="s">
        <v>2544</v>
      </c>
      <c r="BB29" s="107" t="s">
        <v>19</v>
      </c>
      <c r="BC29" s="105" t="s">
        <v>17</v>
      </c>
      <c r="BD29" s="105" t="s">
        <v>97</v>
      </c>
      <c r="BE29" s="105"/>
      <c r="BF29" s="105"/>
      <c r="BG29" s="105"/>
      <c r="BH29" s="107" t="s">
        <v>1011</v>
      </c>
      <c r="BI29" s="107" t="s">
        <v>4070</v>
      </c>
      <c r="BJ29" s="107" t="s">
        <v>11</v>
      </c>
      <c r="BK29" s="107" t="s">
        <v>11</v>
      </c>
      <c r="BL29" s="107" t="s">
        <v>11</v>
      </c>
      <c r="BM29" s="107" t="s">
        <v>11</v>
      </c>
      <c r="BN29" s="107" t="s">
        <v>11</v>
      </c>
      <c r="BO29" s="107" t="s">
        <v>167</v>
      </c>
      <c r="BP29" s="110" t="s">
        <v>1059</v>
      </c>
      <c r="BQ29" s="106" t="s">
        <v>1731</v>
      </c>
      <c r="BR29" s="107">
        <v>0.88</v>
      </c>
      <c r="BS29" s="107"/>
      <c r="BT29" s="107">
        <v>95</v>
      </c>
      <c r="BU29" s="107">
        <v>0.76</v>
      </c>
      <c r="BV29" s="107">
        <v>1.03</v>
      </c>
      <c r="BW29" s="107">
        <v>0.1</v>
      </c>
      <c r="BX29" s="107" t="s">
        <v>11</v>
      </c>
      <c r="BY29" s="36" t="s">
        <v>11</v>
      </c>
      <c r="BZ29" s="36" t="s">
        <v>4071</v>
      </c>
      <c r="CA29" s="36" t="s">
        <v>11</v>
      </c>
      <c r="CB29" s="36" t="s">
        <v>4072</v>
      </c>
      <c r="CC29" s="105" t="s">
        <v>11</v>
      </c>
      <c r="CD29" s="106" t="s">
        <v>10</v>
      </c>
      <c r="CE29" s="107"/>
      <c r="CF29" s="107"/>
      <c r="CG29" s="107"/>
      <c r="CH29" s="107"/>
    </row>
    <row r="30" spans="1:86" s="112" customFormat="1">
      <c r="A30" s="36">
        <v>117</v>
      </c>
      <c r="B30" s="36" t="s">
        <v>282</v>
      </c>
      <c r="C30" s="36" t="s">
        <v>244</v>
      </c>
      <c r="D30" s="38" t="s">
        <v>4059</v>
      </c>
      <c r="E30" s="36">
        <v>2019</v>
      </c>
      <c r="F30" s="36" t="s">
        <v>1391</v>
      </c>
      <c r="G30" s="36" t="s">
        <v>4060</v>
      </c>
      <c r="H30" s="37" t="s">
        <v>4061</v>
      </c>
      <c r="I30" s="36" t="s">
        <v>4062</v>
      </c>
      <c r="J30" s="183" t="s">
        <v>4063</v>
      </c>
      <c r="K30" s="36" t="s">
        <v>4064</v>
      </c>
      <c r="L30" s="106" t="s">
        <v>4065</v>
      </c>
      <c r="M30" s="37" t="s">
        <v>4066</v>
      </c>
      <c r="N30" s="107" t="s">
        <v>12</v>
      </c>
      <c r="O30" s="36" t="s">
        <v>5615</v>
      </c>
      <c r="P30" s="36" t="s">
        <v>5909</v>
      </c>
      <c r="Q30" s="36" t="s">
        <v>5577</v>
      </c>
      <c r="R30" s="36" t="s">
        <v>4074</v>
      </c>
      <c r="S30" s="107" t="s">
        <v>123</v>
      </c>
      <c r="T30" s="107" t="s">
        <v>139</v>
      </c>
      <c r="U30" s="107" t="s">
        <v>268</v>
      </c>
      <c r="V30" s="107">
        <v>4091</v>
      </c>
      <c r="W30" s="107">
        <v>3821</v>
      </c>
      <c r="X30" s="107" t="s">
        <v>10</v>
      </c>
      <c r="Y30" s="107" t="s">
        <v>10</v>
      </c>
      <c r="Z30" s="107" t="s">
        <v>10</v>
      </c>
      <c r="AA30" s="36" t="s">
        <v>1059</v>
      </c>
      <c r="AB30" s="36" t="s">
        <v>249</v>
      </c>
      <c r="AC30" s="112" t="s">
        <v>127</v>
      </c>
      <c r="AD30" s="112" t="s">
        <v>127</v>
      </c>
      <c r="AE30" s="36" t="s">
        <v>1060</v>
      </c>
      <c r="AF30" s="36" t="s">
        <v>139</v>
      </c>
      <c r="AG30" s="36" t="s">
        <v>268</v>
      </c>
      <c r="AH30" s="107">
        <v>7912</v>
      </c>
      <c r="AI30" s="115">
        <f>INDEX(Exposure_GWASs!F:F,MATCH(Nance!AE30,Exposure_GWASs!C:C,0))</f>
        <v>339224</v>
      </c>
      <c r="AJ30" s="107" t="s">
        <v>4068</v>
      </c>
      <c r="AK30" s="107" t="s">
        <v>1059</v>
      </c>
      <c r="AL30" s="36" t="s">
        <v>249</v>
      </c>
      <c r="AM30" s="36" t="s">
        <v>11</v>
      </c>
      <c r="AN30" s="107" t="s">
        <v>2543</v>
      </c>
      <c r="AO30" s="36" t="s">
        <v>11</v>
      </c>
      <c r="AP30" s="36" t="s">
        <v>11</v>
      </c>
      <c r="AQ30" s="36" t="s">
        <v>11</v>
      </c>
      <c r="AR30" s="36" t="s">
        <v>11</v>
      </c>
      <c r="AS30" s="36" t="s">
        <v>11</v>
      </c>
      <c r="AT30" s="107" t="s">
        <v>4069</v>
      </c>
      <c r="AU30" s="107" t="s">
        <v>10</v>
      </c>
      <c r="AV30" s="107" t="s">
        <v>10</v>
      </c>
      <c r="AW30" s="107">
        <v>93</v>
      </c>
      <c r="AX30" s="107">
        <f>INDEX(Exposure_GWASs!S:S,MATCH(Nance!AE30,Exposure_GWASs!C:C,0))</f>
        <v>97</v>
      </c>
      <c r="AY30" s="107" t="s">
        <v>11</v>
      </c>
      <c r="AZ30" s="105" t="s">
        <v>11</v>
      </c>
      <c r="BA30" s="107" t="s">
        <v>2544</v>
      </c>
      <c r="BB30" s="107" t="s">
        <v>19</v>
      </c>
      <c r="BC30" s="105" t="s">
        <v>17</v>
      </c>
      <c r="BD30" s="105" t="s">
        <v>97</v>
      </c>
      <c r="BE30" s="105"/>
      <c r="BF30" s="105"/>
      <c r="BG30" s="105"/>
      <c r="BH30" s="107" t="s">
        <v>1011</v>
      </c>
      <c r="BI30" s="107" t="s">
        <v>4070</v>
      </c>
      <c r="BJ30" s="107" t="s">
        <v>11</v>
      </c>
      <c r="BK30" s="107" t="s">
        <v>11</v>
      </c>
      <c r="BL30" s="107" t="s">
        <v>11</v>
      </c>
      <c r="BM30" s="107" t="s">
        <v>11</v>
      </c>
      <c r="BN30" s="107" t="s">
        <v>11</v>
      </c>
      <c r="BO30" s="107" t="s">
        <v>167</v>
      </c>
      <c r="BP30" s="110" t="s">
        <v>1059</v>
      </c>
      <c r="BQ30" s="106" t="s">
        <v>1731</v>
      </c>
      <c r="BR30" s="107">
        <v>0.82</v>
      </c>
      <c r="BS30" s="107"/>
      <c r="BT30" s="107">
        <v>95</v>
      </c>
      <c r="BU30" s="107">
        <v>0.65</v>
      </c>
      <c r="BV30" s="107">
        <v>1.04</v>
      </c>
      <c r="BW30" s="107">
        <v>0.1</v>
      </c>
      <c r="BX30" s="107" t="s">
        <v>11</v>
      </c>
      <c r="BY30" s="36" t="s">
        <v>11</v>
      </c>
      <c r="BZ30" s="36" t="s">
        <v>4071</v>
      </c>
      <c r="CA30" s="36" t="s">
        <v>11</v>
      </c>
      <c r="CB30" s="36" t="s">
        <v>4072</v>
      </c>
      <c r="CC30" s="105" t="s">
        <v>11</v>
      </c>
      <c r="CD30" s="106" t="s">
        <v>10</v>
      </c>
      <c r="CE30" s="107"/>
      <c r="CF30" s="107"/>
      <c r="CG30" s="107"/>
      <c r="CH30" s="107"/>
    </row>
    <row r="31" spans="1:86" s="112" customFormat="1">
      <c r="A31" s="105"/>
      <c r="B31" s="105"/>
      <c r="C31" s="105"/>
      <c r="D31" s="106"/>
      <c r="E31" s="107"/>
      <c r="F31" s="107"/>
      <c r="G31" s="107"/>
      <c r="H31" s="110"/>
      <c r="I31" s="107"/>
      <c r="J31" s="107"/>
      <c r="K31" s="107"/>
      <c r="L31" s="106"/>
      <c r="M31" s="110"/>
      <c r="N31" s="107"/>
      <c r="O31" s="107"/>
      <c r="P31" s="107"/>
      <c r="Q31" s="107"/>
      <c r="R31" s="107"/>
      <c r="S31" s="107"/>
      <c r="T31" s="107"/>
      <c r="U31" s="107"/>
      <c r="V31" s="107"/>
      <c r="W31" s="107"/>
      <c r="X31" s="107"/>
      <c r="Y31" s="107"/>
      <c r="Z31" s="107"/>
      <c r="AA31" s="107"/>
      <c r="AB31" s="107"/>
      <c r="AE31" s="107"/>
      <c r="AF31" s="107"/>
      <c r="AG31" s="107"/>
      <c r="AH31" s="107"/>
      <c r="AJ31" s="107"/>
      <c r="AK31" s="107"/>
      <c r="AL31" s="107"/>
      <c r="AM31" s="107"/>
      <c r="AN31" s="107"/>
      <c r="AO31" s="107"/>
      <c r="AP31" s="107"/>
      <c r="AQ31" s="107"/>
      <c r="AR31" s="107"/>
      <c r="AS31" s="107"/>
      <c r="AT31" s="107"/>
      <c r="AU31" s="107"/>
      <c r="AV31" s="107"/>
      <c r="AW31" s="107"/>
      <c r="AX31" s="107"/>
      <c r="AY31" s="107"/>
      <c r="AZ31" s="107"/>
      <c r="BA31" s="107"/>
      <c r="BB31" s="107"/>
      <c r="BC31" s="105"/>
      <c r="BD31" s="105"/>
      <c r="BE31" s="105"/>
      <c r="BF31" s="105"/>
      <c r="BG31" s="105"/>
      <c r="BH31" s="107"/>
      <c r="BI31" s="107"/>
      <c r="BJ31" s="107"/>
      <c r="BK31" s="107"/>
      <c r="BL31" s="107"/>
      <c r="BM31" s="107"/>
      <c r="BN31" s="107"/>
      <c r="BO31" s="107"/>
      <c r="BP31" s="110"/>
      <c r="BQ31" s="106"/>
      <c r="BR31" s="107"/>
      <c r="BS31" s="107"/>
      <c r="BT31" s="107"/>
      <c r="BU31" s="107"/>
      <c r="BV31" s="107"/>
      <c r="BW31" s="107"/>
      <c r="BX31" s="107"/>
      <c r="BY31" s="110"/>
      <c r="BZ31" s="105"/>
      <c r="CA31" s="105"/>
      <c r="CB31" s="105"/>
      <c r="CC31" s="105"/>
      <c r="CD31" s="106"/>
      <c r="CE31" s="107"/>
      <c r="CF31" s="107"/>
      <c r="CG31" s="107"/>
      <c r="CH31" s="107"/>
    </row>
    <row r="32" spans="1:86" s="112" customFormat="1">
      <c r="A32" s="105"/>
      <c r="B32" s="105"/>
      <c r="C32" s="105"/>
      <c r="D32" s="106"/>
      <c r="E32" s="107"/>
      <c r="F32" s="107"/>
      <c r="G32" s="107"/>
      <c r="H32" s="110"/>
      <c r="I32" s="107"/>
      <c r="J32" s="107"/>
      <c r="K32" s="107"/>
      <c r="L32" s="106"/>
      <c r="M32" s="110"/>
      <c r="N32" s="107"/>
      <c r="O32" s="107"/>
      <c r="P32" s="107"/>
      <c r="Q32" s="107"/>
      <c r="R32" s="107"/>
      <c r="S32" s="107"/>
      <c r="T32" s="107"/>
      <c r="U32" s="107"/>
      <c r="V32" s="107"/>
      <c r="W32" s="107"/>
      <c r="X32" s="107"/>
      <c r="Y32" s="107"/>
      <c r="Z32" s="107"/>
      <c r="AA32" s="107"/>
      <c r="AB32" s="107"/>
      <c r="AE32" s="107"/>
      <c r="AF32" s="107"/>
      <c r="AG32" s="107"/>
      <c r="AH32" s="107"/>
      <c r="AJ32" s="107"/>
      <c r="AK32" s="107"/>
      <c r="AL32" s="107"/>
      <c r="AM32" s="107"/>
      <c r="AN32" s="107"/>
      <c r="AO32" s="107"/>
      <c r="AP32" s="107"/>
      <c r="AQ32" s="107"/>
      <c r="AR32" s="107"/>
      <c r="AS32" s="107"/>
      <c r="AT32" s="107"/>
      <c r="AU32" s="107"/>
      <c r="AV32" s="107"/>
      <c r="AW32" s="107"/>
      <c r="AX32" s="107"/>
      <c r="AY32" s="107"/>
      <c r="AZ32" s="107"/>
      <c r="BA32" s="107"/>
      <c r="BB32" s="107"/>
      <c r="BC32" s="105"/>
      <c r="BD32" s="105"/>
      <c r="BE32" s="105"/>
      <c r="BF32" s="105"/>
      <c r="BG32" s="105"/>
      <c r="BH32" s="107"/>
      <c r="BI32" s="107"/>
      <c r="BJ32" s="107"/>
      <c r="BK32" s="107"/>
      <c r="BL32" s="107"/>
      <c r="BM32" s="107"/>
      <c r="BN32" s="107"/>
      <c r="BO32" s="107"/>
      <c r="BP32" s="110"/>
      <c r="BQ32" s="106"/>
      <c r="BR32" s="107"/>
      <c r="BS32" s="107"/>
      <c r="BT32" s="107"/>
      <c r="BU32" s="107"/>
      <c r="BV32" s="107"/>
      <c r="BW32" s="107"/>
      <c r="BX32" s="107"/>
      <c r="BY32" s="110"/>
      <c r="BZ32" s="105"/>
      <c r="CA32" s="105"/>
      <c r="CB32" s="105"/>
      <c r="CC32" s="105"/>
      <c r="CD32" s="106"/>
      <c r="CE32" s="107"/>
      <c r="CF32" s="107"/>
      <c r="CG32" s="107"/>
      <c r="CH32" s="107"/>
    </row>
    <row r="33" spans="1:86" s="112" customFormat="1">
      <c r="A33" s="105"/>
      <c r="B33" s="105"/>
      <c r="C33" s="105"/>
      <c r="D33" s="106"/>
      <c r="E33" s="107"/>
      <c r="F33" s="107"/>
      <c r="G33" s="107"/>
      <c r="H33" s="110"/>
      <c r="I33" s="107"/>
      <c r="J33" s="107"/>
      <c r="K33" s="107"/>
      <c r="L33" s="106"/>
      <c r="M33" s="110"/>
      <c r="N33" s="107"/>
      <c r="O33" s="107"/>
      <c r="P33" s="107"/>
      <c r="Q33" s="107"/>
      <c r="R33" s="107"/>
      <c r="S33" s="107"/>
      <c r="T33" s="107"/>
      <c r="U33" s="107"/>
      <c r="V33" s="107"/>
      <c r="W33" s="107"/>
      <c r="X33" s="107"/>
      <c r="Y33" s="107"/>
      <c r="Z33" s="107"/>
      <c r="AA33" s="107"/>
      <c r="AB33" s="107"/>
      <c r="AE33" s="107"/>
      <c r="AF33" s="107"/>
      <c r="AG33" s="107"/>
      <c r="AH33" s="107"/>
      <c r="AJ33" s="107"/>
      <c r="AK33" s="107"/>
      <c r="AL33" s="107"/>
      <c r="AM33" s="107"/>
      <c r="AN33" s="107"/>
      <c r="AO33" s="107"/>
      <c r="AP33" s="107"/>
      <c r="AQ33" s="107"/>
      <c r="AR33" s="107"/>
      <c r="AS33" s="107"/>
      <c r="AT33" s="107"/>
      <c r="AU33" s="107"/>
      <c r="AV33" s="107"/>
      <c r="AW33" s="107"/>
      <c r="AX33" s="107"/>
      <c r="AY33" s="107"/>
      <c r="AZ33" s="107"/>
      <c r="BA33" s="107"/>
      <c r="BB33" s="107"/>
      <c r="BC33" s="105"/>
      <c r="BD33" s="105"/>
      <c r="BE33" s="105"/>
      <c r="BF33" s="105"/>
      <c r="BG33" s="105"/>
      <c r="BH33" s="107"/>
      <c r="BI33" s="107"/>
      <c r="BJ33" s="107"/>
      <c r="BK33" s="107"/>
      <c r="BL33" s="107"/>
      <c r="BM33" s="107"/>
      <c r="BN33" s="107"/>
      <c r="BO33" s="107"/>
      <c r="BP33" s="110"/>
      <c r="BQ33" s="106"/>
      <c r="BR33" s="107"/>
      <c r="BS33" s="107"/>
      <c r="BT33" s="107"/>
      <c r="BU33" s="107"/>
      <c r="BV33" s="107"/>
      <c r="BW33" s="107"/>
      <c r="BX33" s="107"/>
      <c r="BY33" s="110"/>
      <c r="BZ33" s="105"/>
      <c r="CA33" s="105"/>
      <c r="CB33" s="105"/>
      <c r="CC33" s="105"/>
      <c r="CD33" s="106"/>
      <c r="CE33" s="107"/>
      <c r="CF33" s="107"/>
      <c r="CG33" s="107"/>
      <c r="CH33" s="107"/>
    </row>
    <row r="34" spans="1:86" s="112" customFormat="1">
      <c r="A34" s="105"/>
      <c r="B34" s="105"/>
      <c r="C34" s="105"/>
      <c r="D34" s="106"/>
      <c r="E34" s="107"/>
      <c r="F34" s="107"/>
      <c r="G34" s="107"/>
      <c r="H34" s="110"/>
      <c r="I34" s="107"/>
      <c r="J34" s="107"/>
      <c r="K34" s="107"/>
      <c r="L34" s="106"/>
      <c r="M34" s="110"/>
      <c r="N34" s="107"/>
      <c r="O34" s="107"/>
      <c r="P34" s="107"/>
      <c r="Q34" s="107"/>
      <c r="R34" s="107"/>
      <c r="S34" s="107"/>
      <c r="T34" s="107"/>
      <c r="U34" s="107"/>
      <c r="V34" s="107"/>
      <c r="W34" s="107"/>
      <c r="X34" s="107"/>
      <c r="Y34" s="107"/>
      <c r="Z34" s="107"/>
      <c r="AA34" s="107"/>
      <c r="AB34" s="107"/>
      <c r="AE34" s="107"/>
      <c r="AF34" s="107"/>
      <c r="AG34" s="107"/>
      <c r="AH34" s="107"/>
      <c r="AJ34" s="107"/>
      <c r="AK34" s="107"/>
      <c r="AL34" s="107"/>
      <c r="AM34" s="107"/>
      <c r="AN34" s="107"/>
      <c r="AO34" s="107"/>
      <c r="AP34" s="107"/>
      <c r="AQ34" s="107"/>
      <c r="AR34" s="107"/>
      <c r="AS34" s="107"/>
      <c r="AT34" s="107"/>
      <c r="AU34" s="107"/>
      <c r="AV34" s="107"/>
      <c r="AW34" s="107"/>
      <c r="AX34" s="107"/>
      <c r="AY34" s="107"/>
      <c r="AZ34" s="107"/>
      <c r="BA34" s="107"/>
      <c r="BB34" s="107"/>
      <c r="BC34" s="105"/>
      <c r="BD34" s="105"/>
      <c r="BE34" s="105"/>
      <c r="BF34" s="105"/>
      <c r="BG34" s="105"/>
      <c r="BH34" s="107"/>
      <c r="BI34" s="107"/>
      <c r="BJ34" s="107"/>
      <c r="BK34" s="107"/>
      <c r="BL34" s="107"/>
      <c r="BM34" s="107"/>
      <c r="BN34" s="107"/>
      <c r="BO34" s="107"/>
      <c r="BP34" s="110"/>
      <c r="BQ34" s="106"/>
      <c r="BR34" s="107"/>
      <c r="BS34" s="107"/>
      <c r="BT34" s="107"/>
      <c r="BU34" s="107"/>
      <c r="BV34" s="107"/>
      <c r="BW34" s="107"/>
      <c r="BX34" s="107"/>
      <c r="BY34" s="110"/>
      <c r="BZ34" s="105"/>
      <c r="CA34" s="105"/>
      <c r="CB34" s="105"/>
      <c r="CC34" s="105"/>
      <c r="CD34" s="106"/>
      <c r="CE34" s="107"/>
      <c r="CF34" s="107"/>
      <c r="CG34" s="107"/>
      <c r="CH34" s="107"/>
    </row>
    <row r="35" spans="1:86" s="112" customFormat="1">
      <c r="A35" s="105"/>
      <c r="B35" s="105"/>
      <c r="C35" s="105"/>
      <c r="D35" s="106"/>
      <c r="E35" s="107"/>
      <c r="F35" s="107"/>
      <c r="G35" s="107"/>
      <c r="H35" s="110"/>
      <c r="I35" s="107"/>
      <c r="J35" s="107"/>
      <c r="K35" s="107"/>
      <c r="L35" s="106"/>
      <c r="M35" s="110"/>
      <c r="N35" s="107"/>
      <c r="O35" s="107"/>
      <c r="P35" s="107"/>
      <c r="Q35" s="107"/>
      <c r="R35" s="107"/>
      <c r="S35" s="107"/>
      <c r="T35" s="107"/>
      <c r="U35" s="107"/>
      <c r="V35" s="107"/>
      <c r="W35" s="107"/>
      <c r="X35" s="107"/>
      <c r="Y35" s="107"/>
      <c r="Z35" s="107"/>
      <c r="AA35" s="107"/>
      <c r="AB35" s="107"/>
      <c r="AE35" s="107"/>
      <c r="AF35" s="107"/>
      <c r="AG35" s="107"/>
      <c r="AH35" s="107"/>
      <c r="AJ35" s="107"/>
      <c r="AK35" s="107"/>
      <c r="AL35" s="107"/>
      <c r="AM35" s="107"/>
      <c r="AN35" s="107"/>
      <c r="AO35" s="107"/>
      <c r="AP35" s="107"/>
      <c r="AQ35" s="107"/>
      <c r="AR35" s="107"/>
      <c r="AS35" s="107"/>
      <c r="AT35" s="107"/>
      <c r="AU35" s="107"/>
      <c r="AV35" s="107"/>
      <c r="AW35" s="107"/>
      <c r="AX35" s="107"/>
      <c r="AY35" s="107"/>
      <c r="AZ35" s="107"/>
      <c r="BA35" s="107"/>
      <c r="BB35" s="107"/>
      <c r="BC35" s="105"/>
      <c r="BD35" s="105"/>
      <c r="BE35" s="105"/>
      <c r="BF35" s="105"/>
      <c r="BG35" s="105"/>
      <c r="BH35" s="107"/>
      <c r="BI35" s="107"/>
      <c r="BJ35" s="107"/>
      <c r="BK35" s="107"/>
      <c r="BL35" s="107"/>
      <c r="BM35" s="107"/>
      <c r="BN35" s="107"/>
      <c r="BO35" s="107"/>
      <c r="BP35" s="110"/>
      <c r="BQ35" s="106"/>
      <c r="BR35" s="107"/>
      <c r="BS35" s="107"/>
      <c r="BT35" s="107"/>
      <c r="BU35" s="107"/>
      <c r="BV35" s="107"/>
      <c r="BW35" s="107"/>
      <c r="BX35" s="107"/>
      <c r="BY35" s="110"/>
      <c r="BZ35" s="105"/>
      <c r="CA35" s="105"/>
      <c r="CB35" s="105"/>
      <c r="CC35" s="105"/>
      <c r="CD35" s="106"/>
      <c r="CE35" s="107"/>
      <c r="CF35" s="107"/>
      <c r="CG35" s="107"/>
      <c r="CH35" s="107"/>
    </row>
    <row r="36" spans="1:86" s="112" customFormat="1">
      <c r="A36" s="105"/>
      <c r="B36" s="105"/>
      <c r="C36" s="105"/>
      <c r="D36" s="106"/>
      <c r="E36" s="107"/>
      <c r="F36" s="107"/>
      <c r="G36" s="107"/>
      <c r="H36" s="110"/>
      <c r="I36" s="107"/>
      <c r="J36" s="107"/>
      <c r="K36" s="107"/>
      <c r="L36" s="106"/>
      <c r="M36" s="110"/>
      <c r="N36" s="107"/>
      <c r="O36" s="107"/>
      <c r="P36" s="107"/>
      <c r="Q36" s="107"/>
      <c r="R36" s="107"/>
      <c r="S36" s="107"/>
      <c r="T36" s="107"/>
      <c r="U36" s="107"/>
      <c r="V36" s="107"/>
      <c r="W36" s="107"/>
      <c r="X36" s="107"/>
      <c r="Y36" s="107"/>
      <c r="Z36" s="107"/>
      <c r="AA36" s="107"/>
      <c r="AB36" s="107"/>
      <c r="AE36" s="107"/>
      <c r="AF36" s="107"/>
      <c r="AG36" s="107"/>
      <c r="AH36" s="107"/>
      <c r="AJ36" s="107"/>
      <c r="AK36" s="107"/>
      <c r="AL36" s="107"/>
      <c r="AM36" s="107"/>
      <c r="AN36" s="107"/>
      <c r="AO36" s="107"/>
      <c r="AP36" s="107"/>
      <c r="AQ36" s="107"/>
      <c r="AR36" s="107"/>
      <c r="AS36" s="107"/>
      <c r="AT36" s="107"/>
      <c r="AU36" s="107"/>
      <c r="AV36" s="107"/>
      <c r="AW36" s="107"/>
      <c r="AX36" s="107"/>
      <c r="AY36" s="107"/>
      <c r="AZ36" s="107"/>
      <c r="BA36" s="107"/>
      <c r="BB36" s="107"/>
      <c r="BC36" s="105"/>
      <c r="BD36" s="105"/>
      <c r="BE36" s="105"/>
      <c r="BF36" s="105"/>
      <c r="BG36" s="105"/>
      <c r="BH36" s="107"/>
      <c r="BI36" s="107"/>
      <c r="BJ36" s="107"/>
      <c r="BK36" s="107"/>
      <c r="BL36" s="107"/>
      <c r="BM36" s="107"/>
      <c r="BN36" s="107"/>
      <c r="BO36" s="107"/>
      <c r="BP36" s="110"/>
      <c r="BQ36" s="106"/>
      <c r="BR36" s="107"/>
      <c r="BS36" s="107"/>
      <c r="BT36" s="107"/>
      <c r="BU36" s="107"/>
      <c r="BV36" s="107"/>
      <c r="BW36" s="107"/>
      <c r="BX36" s="107"/>
      <c r="BY36" s="110"/>
      <c r="BZ36" s="105"/>
      <c r="CA36" s="105"/>
      <c r="CB36" s="105"/>
      <c r="CC36" s="105"/>
      <c r="CD36" s="106"/>
      <c r="CE36" s="107"/>
      <c r="CF36" s="107"/>
      <c r="CG36" s="107"/>
      <c r="CH36" s="107"/>
    </row>
    <row r="37" spans="1:86" s="112" customFormat="1">
      <c r="A37" s="105"/>
      <c r="B37" s="105"/>
      <c r="C37" s="105"/>
      <c r="D37" s="106"/>
      <c r="E37" s="107"/>
      <c r="F37" s="107"/>
      <c r="G37" s="107"/>
      <c r="H37" s="110"/>
      <c r="I37" s="107"/>
      <c r="J37" s="107"/>
      <c r="K37" s="107"/>
      <c r="L37" s="106"/>
      <c r="M37" s="110"/>
      <c r="N37" s="107"/>
      <c r="O37" s="107"/>
      <c r="P37" s="107"/>
      <c r="Q37" s="107"/>
      <c r="R37" s="107"/>
      <c r="S37" s="107"/>
      <c r="T37" s="107"/>
      <c r="U37" s="107"/>
      <c r="V37" s="107"/>
      <c r="W37" s="107"/>
      <c r="X37" s="107"/>
      <c r="Y37" s="107"/>
      <c r="Z37" s="107"/>
      <c r="AA37" s="107"/>
      <c r="AB37" s="107"/>
      <c r="AE37" s="107"/>
      <c r="AF37" s="107"/>
      <c r="AG37" s="107"/>
      <c r="AH37" s="107"/>
      <c r="AJ37" s="107"/>
      <c r="AK37" s="107"/>
      <c r="AL37" s="107"/>
      <c r="AM37" s="107"/>
      <c r="AN37" s="107"/>
      <c r="AO37" s="107"/>
      <c r="AP37" s="107"/>
      <c r="AQ37" s="107"/>
      <c r="AR37" s="107"/>
      <c r="AS37" s="107"/>
      <c r="AT37" s="107"/>
      <c r="AU37" s="107"/>
      <c r="AV37" s="107"/>
      <c r="AW37" s="107"/>
      <c r="AX37" s="107"/>
      <c r="AY37" s="107"/>
      <c r="AZ37" s="107"/>
      <c r="BA37" s="107"/>
      <c r="BB37" s="107"/>
      <c r="BC37" s="105"/>
      <c r="BD37" s="105"/>
      <c r="BE37" s="105"/>
      <c r="BF37" s="105"/>
      <c r="BG37" s="105"/>
      <c r="BH37" s="107"/>
      <c r="BI37" s="107"/>
      <c r="BJ37" s="107"/>
      <c r="BK37" s="107"/>
      <c r="BL37" s="107"/>
      <c r="BM37" s="107"/>
      <c r="BN37" s="107"/>
      <c r="BO37" s="107"/>
      <c r="BP37" s="110"/>
      <c r="BQ37" s="106"/>
      <c r="BR37" s="107"/>
      <c r="BS37" s="107"/>
      <c r="BT37" s="107"/>
      <c r="BU37" s="107"/>
      <c r="BV37" s="107"/>
      <c r="BW37" s="107"/>
      <c r="BX37" s="107"/>
      <c r="BY37" s="110"/>
      <c r="BZ37" s="105"/>
      <c r="CA37" s="105"/>
      <c r="CB37" s="105"/>
      <c r="CC37" s="105"/>
      <c r="CD37" s="106"/>
      <c r="CE37" s="107"/>
      <c r="CF37" s="107"/>
      <c r="CG37" s="107"/>
      <c r="CH37" s="107"/>
    </row>
    <row r="38" spans="1:86" s="112" customFormat="1">
      <c r="A38" s="105"/>
      <c r="B38" s="105"/>
      <c r="C38" s="105"/>
      <c r="D38" s="106"/>
      <c r="E38" s="107"/>
      <c r="F38" s="107"/>
      <c r="G38" s="107"/>
      <c r="H38" s="110"/>
      <c r="I38" s="107"/>
      <c r="J38" s="107"/>
      <c r="K38" s="107"/>
      <c r="L38" s="106"/>
      <c r="M38" s="110"/>
      <c r="N38" s="107"/>
      <c r="O38" s="107"/>
      <c r="P38" s="107"/>
      <c r="Q38" s="107"/>
      <c r="R38" s="107"/>
      <c r="S38" s="107"/>
      <c r="T38" s="107"/>
      <c r="U38" s="107"/>
      <c r="V38" s="107"/>
      <c r="W38" s="107"/>
      <c r="X38" s="107"/>
      <c r="Y38" s="107"/>
      <c r="Z38" s="107"/>
      <c r="AA38" s="107"/>
      <c r="AB38" s="107"/>
      <c r="AE38" s="107"/>
      <c r="AF38" s="107"/>
      <c r="AG38" s="107"/>
      <c r="AH38" s="107"/>
      <c r="AJ38" s="107"/>
      <c r="AK38" s="107"/>
      <c r="AL38" s="107"/>
      <c r="AM38" s="107"/>
      <c r="AN38" s="107"/>
      <c r="AO38" s="107"/>
      <c r="AP38" s="107"/>
      <c r="AQ38" s="107"/>
      <c r="AR38" s="107"/>
      <c r="AS38" s="107"/>
      <c r="AT38" s="107"/>
      <c r="AU38" s="107"/>
      <c r="AV38" s="107"/>
      <c r="AW38" s="107"/>
      <c r="AX38" s="107"/>
      <c r="AY38" s="107"/>
      <c r="AZ38" s="107"/>
      <c r="BA38" s="107"/>
      <c r="BB38" s="107"/>
      <c r="BC38" s="105"/>
      <c r="BD38" s="105"/>
      <c r="BE38" s="105"/>
      <c r="BF38" s="105"/>
      <c r="BG38" s="105"/>
      <c r="BH38" s="107"/>
      <c r="BI38" s="107"/>
      <c r="BJ38" s="107"/>
      <c r="BK38" s="107"/>
      <c r="BL38" s="107"/>
      <c r="BM38" s="107"/>
      <c r="BN38" s="107"/>
      <c r="BO38" s="107"/>
      <c r="BP38" s="110"/>
      <c r="BQ38" s="106"/>
      <c r="BR38" s="107"/>
      <c r="BS38" s="107"/>
      <c r="BT38" s="107"/>
      <c r="BU38" s="107"/>
      <c r="BV38" s="107"/>
      <c r="BW38" s="107"/>
      <c r="BX38" s="107"/>
      <c r="BY38" s="110"/>
      <c r="BZ38" s="105"/>
      <c r="CA38" s="105"/>
      <c r="CB38" s="105"/>
      <c r="CC38" s="105"/>
      <c r="CD38" s="106"/>
      <c r="CE38" s="107"/>
      <c r="CF38" s="107"/>
      <c r="CG38" s="107"/>
      <c r="CH38" s="107"/>
    </row>
    <row r="39" spans="1:86" s="112" customFormat="1">
      <c r="A39" s="105"/>
      <c r="B39" s="105"/>
      <c r="C39" s="105"/>
      <c r="D39" s="106"/>
      <c r="E39" s="107"/>
      <c r="F39" s="107"/>
      <c r="G39" s="107"/>
      <c r="H39" s="110"/>
      <c r="I39" s="107"/>
      <c r="J39" s="107"/>
      <c r="K39" s="107"/>
      <c r="L39" s="106"/>
      <c r="M39" s="110"/>
      <c r="N39" s="107"/>
      <c r="O39" s="107"/>
      <c r="P39" s="107"/>
      <c r="Q39" s="107"/>
      <c r="R39" s="107"/>
      <c r="S39" s="107"/>
      <c r="T39" s="107"/>
      <c r="U39" s="107"/>
      <c r="V39" s="107"/>
      <c r="W39" s="107"/>
      <c r="X39" s="107"/>
      <c r="Y39" s="107"/>
      <c r="Z39" s="107"/>
      <c r="AA39" s="107"/>
      <c r="AB39" s="107"/>
      <c r="AE39" s="107"/>
      <c r="AF39" s="107"/>
      <c r="AG39" s="107"/>
      <c r="AH39" s="107"/>
      <c r="AJ39" s="107"/>
      <c r="AK39" s="107"/>
      <c r="AL39" s="107"/>
      <c r="AM39" s="107"/>
      <c r="AN39" s="107"/>
      <c r="AO39" s="107"/>
      <c r="AP39" s="107"/>
      <c r="AQ39" s="107"/>
      <c r="AR39" s="107"/>
      <c r="AS39" s="107"/>
      <c r="AT39" s="107"/>
      <c r="AU39" s="107"/>
      <c r="AV39" s="107"/>
      <c r="AW39" s="107"/>
      <c r="AX39" s="107"/>
      <c r="AY39" s="107"/>
      <c r="AZ39" s="107"/>
      <c r="BA39" s="107"/>
      <c r="BB39" s="107"/>
      <c r="BC39" s="105"/>
      <c r="BD39" s="105"/>
      <c r="BE39" s="105"/>
      <c r="BF39" s="105"/>
      <c r="BG39" s="105"/>
      <c r="BH39" s="107"/>
      <c r="BI39" s="107"/>
      <c r="BJ39" s="107"/>
      <c r="BK39" s="107"/>
      <c r="BL39" s="107"/>
      <c r="BM39" s="107"/>
      <c r="BN39" s="107"/>
      <c r="BO39" s="107"/>
      <c r="BP39" s="110"/>
      <c r="BQ39" s="106"/>
      <c r="BR39" s="107"/>
      <c r="BS39" s="107"/>
      <c r="BT39" s="107"/>
      <c r="BU39" s="107"/>
      <c r="BV39" s="107"/>
      <c r="BW39" s="107"/>
      <c r="BX39" s="107"/>
      <c r="BY39" s="110"/>
      <c r="BZ39" s="105"/>
      <c r="CA39" s="105"/>
      <c r="CB39" s="105"/>
      <c r="CC39" s="105"/>
      <c r="CD39" s="106"/>
      <c r="CE39" s="107"/>
      <c r="CF39" s="107"/>
      <c r="CG39" s="107"/>
      <c r="CH39" s="107"/>
    </row>
    <row r="40" spans="1:86" s="112" customFormat="1">
      <c r="A40" s="105"/>
      <c r="B40" s="105"/>
      <c r="C40" s="105"/>
      <c r="D40" s="106"/>
      <c r="E40" s="107"/>
      <c r="F40" s="107"/>
      <c r="G40" s="107"/>
      <c r="H40" s="110"/>
      <c r="I40" s="107"/>
      <c r="J40" s="107"/>
      <c r="K40" s="107"/>
      <c r="L40" s="106"/>
      <c r="M40" s="110"/>
      <c r="N40" s="107"/>
      <c r="O40" s="107"/>
      <c r="P40" s="107"/>
      <c r="Q40" s="107"/>
      <c r="R40" s="107"/>
      <c r="S40" s="107"/>
      <c r="T40" s="107"/>
      <c r="U40" s="107"/>
      <c r="V40" s="107"/>
      <c r="W40" s="107"/>
      <c r="X40" s="107"/>
      <c r="Y40" s="107"/>
      <c r="Z40" s="107"/>
      <c r="AA40" s="107"/>
      <c r="AB40" s="107"/>
      <c r="AE40" s="107"/>
      <c r="AF40" s="107"/>
      <c r="AG40" s="107"/>
      <c r="AH40" s="107"/>
      <c r="AJ40" s="107"/>
      <c r="AK40" s="107"/>
      <c r="AL40" s="107"/>
      <c r="AM40" s="107"/>
      <c r="AN40" s="107"/>
      <c r="AO40" s="107"/>
      <c r="AP40" s="107"/>
      <c r="AQ40" s="107"/>
      <c r="AR40" s="107"/>
      <c r="AS40" s="107"/>
      <c r="AT40" s="107"/>
      <c r="AU40" s="107"/>
      <c r="AV40" s="107"/>
      <c r="AW40" s="107"/>
      <c r="AX40" s="107"/>
      <c r="AY40" s="107"/>
      <c r="AZ40" s="107"/>
      <c r="BA40" s="107"/>
      <c r="BB40" s="107"/>
      <c r="BC40" s="105"/>
      <c r="BD40" s="105"/>
      <c r="BE40" s="105"/>
      <c r="BF40" s="105"/>
      <c r="BG40" s="105"/>
      <c r="BH40" s="107"/>
      <c r="BI40" s="107"/>
      <c r="BJ40" s="107"/>
      <c r="BK40" s="107"/>
      <c r="BL40" s="107"/>
      <c r="BM40" s="107"/>
      <c r="BN40" s="107"/>
      <c r="BO40" s="107"/>
      <c r="BP40" s="110"/>
      <c r="BQ40" s="106"/>
      <c r="BR40" s="107"/>
      <c r="BS40" s="107"/>
      <c r="BT40" s="107"/>
      <c r="BU40" s="107"/>
      <c r="BV40" s="107"/>
      <c r="BW40" s="107"/>
      <c r="BX40" s="107"/>
      <c r="BY40" s="110"/>
      <c r="BZ40" s="105"/>
      <c r="CA40" s="105"/>
      <c r="CB40" s="105"/>
      <c r="CC40" s="105"/>
      <c r="CD40" s="106"/>
      <c r="CE40" s="107"/>
      <c r="CF40" s="107"/>
      <c r="CG40" s="107"/>
      <c r="CH40" s="107"/>
    </row>
    <row r="41" spans="1:86" s="112" customFormat="1">
      <c r="A41" s="105"/>
      <c r="B41" s="105"/>
      <c r="C41" s="105"/>
      <c r="D41" s="106"/>
      <c r="E41" s="107"/>
      <c r="F41" s="107"/>
      <c r="G41" s="107"/>
      <c r="H41" s="110"/>
      <c r="I41" s="107"/>
      <c r="J41" s="107"/>
      <c r="K41" s="107"/>
      <c r="L41" s="106"/>
      <c r="M41" s="110"/>
      <c r="N41" s="107"/>
      <c r="O41" s="107"/>
      <c r="P41" s="107"/>
      <c r="Q41" s="107"/>
      <c r="R41" s="107"/>
      <c r="S41" s="107"/>
      <c r="T41" s="107"/>
      <c r="U41" s="107"/>
      <c r="V41" s="107"/>
      <c r="W41" s="107"/>
      <c r="X41" s="107"/>
      <c r="Y41" s="107"/>
      <c r="Z41" s="107"/>
      <c r="AA41" s="107"/>
      <c r="AB41" s="107"/>
      <c r="AE41" s="107"/>
      <c r="AF41" s="107"/>
      <c r="AG41" s="107"/>
      <c r="AH41" s="107"/>
      <c r="AJ41" s="107"/>
      <c r="AK41" s="107"/>
      <c r="AL41" s="107"/>
      <c r="AM41" s="107"/>
      <c r="AN41" s="107"/>
      <c r="AO41" s="107"/>
      <c r="AP41" s="107"/>
      <c r="AQ41" s="107"/>
      <c r="AR41" s="107"/>
      <c r="AS41" s="107"/>
      <c r="AT41" s="107"/>
      <c r="AU41" s="107"/>
      <c r="AV41" s="107"/>
      <c r="AW41" s="107"/>
      <c r="AX41" s="107"/>
      <c r="AY41" s="107"/>
      <c r="AZ41" s="107"/>
      <c r="BA41" s="107"/>
      <c r="BB41" s="107"/>
      <c r="BC41" s="105"/>
      <c r="BD41" s="105"/>
      <c r="BE41" s="105"/>
      <c r="BF41" s="105"/>
      <c r="BG41" s="105"/>
      <c r="BH41" s="107"/>
      <c r="BI41" s="107"/>
      <c r="BJ41" s="107"/>
      <c r="BK41" s="107"/>
      <c r="BL41" s="107"/>
      <c r="BM41" s="107"/>
      <c r="BN41" s="107"/>
      <c r="BO41" s="107"/>
      <c r="BP41" s="110"/>
      <c r="BQ41" s="106"/>
      <c r="BR41" s="107"/>
      <c r="BS41" s="107"/>
      <c r="BT41" s="107"/>
      <c r="BU41" s="107"/>
      <c r="BV41" s="107"/>
      <c r="BW41" s="107"/>
      <c r="BX41" s="107"/>
      <c r="BY41" s="110"/>
      <c r="BZ41" s="105"/>
      <c r="CA41" s="105"/>
      <c r="CB41" s="105"/>
      <c r="CC41" s="105"/>
      <c r="CD41" s="106"/>
      <c r="CE41" s="107"/>
      <c r="CF41" s="107"/>
      <c r="CG41" s="107"/>
      <c r="CH41" s="107"/>
    </row>
    <row r="42" spans="1:86" s="112" customFormat="1">
      <c r="A42" s="105"/>
      <c r="B42" s="105"/>
      <c r="C42" s="105"/>
      <c r="D42" s="106"/>
      <c r="E42" s="107"/>
      <c r="F42" s="107"/>
      <c r="G42" s="107"/>
      <c r="H42" s="110"/>
      <c r="I42" s="107"/>
      <c r="J42" s="107"/>
      <c r="K42" s="107"/>
      <c r="L42" s="106"/>
      <c r="M42" s="110"/>
      <c r="N42" s="107"/>
      <c r="O42" s="107"/>
      <c r="P42" s="107"/>
      <c r="Q42" s="107"/>
      <c r="R42" s="107"/>
      <c r="S42" s="107"/>
      <c r="T42" s="107"/>
      <c r="U42" s="107"/>
      <c r="V42" s="107"/>
      <c r="W42" s="107"/>
      <c r="X42" s="107"/>
      <c r="Y42" s="107"/>
      <c r="Z42" s="107"/>
      <c r="AA42" s="107"/>
      <c r="AB42" s="107"/>
      <c r="AE42" s="107"/>
      <c r="AF42" s="107"/>
      <c r="AG42" s="107"/>
      <c r="AH42" s="107"/>
      <c r="AJ42" s="107"/>
      <c r="AK42" s="107"/>
      <c r="AL42" s="107"/>
      <c r="AM42" s="107"/>
      <c r="AN42" s="107"/>
      <c r="AO42" s="107"/>
      <c r="AP42" s="107"/>
      <c r="AQ42" s="107"/>
      <c r="AR42" s="107"/>
      <c r="AS42" s="107"/>
      <c r="AT42" s="107"/>
      <c r="AU42" s="107"/>
      <c r="AV42" s="107"/>
      <c r="AW42" s="107"/>
      <c r="AX42" s="107"/>
      <c r="AY42" s="107"/>
      <c r="AZ42" s="107"/>
      <c r="BA42" s="107"/>
      <c r="BB42" s="107"/>
      <c r="BC42" s="105"/>
      <c r="BD42" s="105"/>
      <c r="BE42" s="105"/>
      <c r="BF42" s="105"/>
      <c r="BG42" s="105"/>
      <c r="BH42" s="107"/>
      <c r="BI42" s="107"/>
      <c r="BJ42" s="107"/>
      <c r="BK42" s="107"/>
      <c r="BL42" s="107"/>
      <c r="BM42" s="107"/>
      <c r="BN42" s="107"/>
      <c r="BO42" s="107"/>
      <c r="BP42" s="110"/>
      <c r="BQ42" s="106"/>
      <c r="BR42" s="107"/>
      <c r="BS42" s="107"/>
      <c r="BT42" s="107"/>
      <c r="BU42" s="107"/>
      <c r="BV42" s="107"/>
      <c r="BW42" s="107"/>
      <c r="BX42" s="107"/>
      <c r="BY42" s="110"/>
      <c r="BZ42" s="105"/>
      <c r="CA42" s="105"/>
      <c r="CB42" s="105"/>
      <c r="CC42" s="105"/>
      <c r="CD42" s="106"/>
      <c r="CE42" s="107"/>
      <c r="CF42" s="107"/>
      <c r="CG42" s="107"/>
      <c r="CH42" s="107"/>
    </row>
    <row r="43" spans="1:86" s="112" customFormat="1">
      <c r="A43" s="105"/>
      <c r="B43" s="105"/>
      <c r="C43" s="105"/>
      <c r="D43" s="106"/>
      <c r="E43" s="107"/>
      <c r="F43" s="107"/>
      <c r="G43" s="107"/>
      <c r="H43" s="110"/>
      <c r="I43" s="107"/>
      <c r="J43" s="107"/>
      <c r="K43" s="107"/>
      <c r="L43" s="106"/>
      <c r="M43" s="110"/>
      <c r="N43" s="107"/>
      <c r="O43" s="107"/>
      <c r="P43" s="107"/>
      <c r="Q43" s="107"/>
      <c r="R43" s="107"/>
      <c r="S43" s="107"/>
      <c r="T43" s="107"/>
      <c r="U43" s="107"/>
      <c r="V43" s="107"/>
      <c r="W43" s="107"/>
      <c r="X43" s="107"/>
      <c r="Y43" s="107"/>
      <c r="Z43" s="107"/>
      <c r="AA43" s="107"/>
      <c r="AB43" s="107"/>
      <c r="AE43" s="107"/>
      <c r="AF43" s="107"/>
      <c r="AG43" s="107"/>
      <c r="AH43" s="107"/>
      <c r="AJ43" s="107"/>
      <c r="AK43" s="107"/>
      <c r="AL43" s="107"/>
      <c r="AM43" s="107"/>
      <c r="AN43" s="107"/>
      <c r="AO43" s="107"/>
      <c r="AP43" s="107"/>
      <c r="AQ43" s="107"/>
      <c r="AR43" s="107"/>
      <c r="AS43" s="107"/>
      <c r="AT43" s="107"/>
      <c r="AU43" s="107"/>
      <c r="AV43" s="107"/>
      <c r="AW43" s="107"/>
      <c r="AX43" s="107"/>
      <c r="AY43" s="107"/>
      <c r="AZ43" s="107"/>
      <c r="BA43" s="107"/>
      <c r="BB43" s="107"/>
      <c r="BC43" s="105"/>
      <c r="BD43" s="105"/>
      <c r="BE43" s="105"/>
      <c r="BF43" s="105"/>
      <c r="BG43" s="105"/>
      <c r="BH43" s="107"/>
      <c r="BI43" s="107"/>
      <c r="BJ43" s="107"/>
      <c r="BK43" s="107"/>
      <c r="BL43" s="107"/>
      <c r="BM43" s="107"/>
      <c r="BN43" s="107"/>
      <c r="BO43" s="107"/>
      <c r="BP43" s="110"/>
      <c r="BQ43" s="106"/>
      <c r="BR43" s="107"/>
      <c r="BS43" s="107"/>
      <c r="BT43" s="107"/>
      <c r="BU43" s="107"/>
      <c r="BV43" s="107"/>
      <c r="BW43" s="107"/>
      <c r="BX43" s="107"/>
      <c r="BY43" s="110"/>
      <c r="BZ43" s="105"/>
      <c r="CA43" s="105"/>
      <c r="CB43" s="105"/>
      <c r="CC43" s="105"/>
      <c r="CD43" s="106"/>
      <c r="CE43" s="107"/>
      <c r="CF43" s="107"/>
      <c r="CG43" s="107"/>
      <c r="CH43" s="107"/>
    </row>
    <row r="44" spans="1:86" s="112" customFormat="1">
      <c r="A44" s="105"/>
      <c r="B44" s="105"/>
      <c r="C44" s="105"/>
      <c r="D44" s="106"/>
      <c r="E44" s="107"/>
      <c r="F44" s="107"/>
      <c r="G44" s="107"/>
      <c r="H44" s="110"/>
      <c r="I44" s="107"/>
      <c r="J44" s="107"/>
      <c r="K44" s="107"/>
      <c r="L44" s="106"/>
      <c r="M44" s="110"/>
      <c r="N44" s="107"/>
      <c r="O44" s="107"/>
      <c r="P44" s="107"/>
      <c r="Q44" s="107"/>
      <c r="R44" s="107"/>
      <c r="S44" s="107"/>
      <c r="T44" s="107"/>
      <c r="U44" s="107"/>
      <c r="V44" s="107"/>
      <c r="W44" s="107"/>
      <c r="X44" s="107"/>
      <c r="Y44" s="107"/>
      <c r="Z44" s="107"/>
      <c r="AA44" s="107"/>
      <c r="AB44" s="107"/>
      <c r="AE44" s="107"/>
      <c r="AF44" s="107"/>
      <c r="AG44" s="107"/>
      <c r="AH44" s="107"/>
      <c r="AJ44" s="107"/>
      <c r="AK44" s="107"/>
      <c r="AL44" s="107"/>
      <c r="AM44" s="107"/>
      <c r="AN44" s="107"/>
      <c r="AO44" s="107"/>
      <c r="AP44" s="107"/>
      <c r="AQ44" s="107"/>
      <c r="AR44" s="107"/>
      <c r="AS44" s="107"/>
      <c r="AT44" s="107"/>
      <c r="AU44" s="107"/>
      <c r="AV44" s="107"/>
      <c r="AW44" s="107"/>
      <c r="AX44" s="107"/>
      <c r="AY44" s="107"/>
      <c r="AZ44" s="107"/>
      <c r="BA44" s="107"/>
      <c r="BB44" s="107"/>
      <c r="BC44" s="105"/>
      <c r="BD44" s="105"/>
      <c r="BE44" s="105"/>
      <c r="BF44" s="105"/>
      <c r="BG44" s="105"/>
      <c r="BH44" s="107"/>
      <c r="BI44" s="107"/>
      <c r="BJ44" s="107"/>
      <c r="BK44" s="107"/>
      <c r="BL44" s="107"/>
      <c r="BM44" s="107"/>
      <c r="BN44" s="107"/>
      <c r="BO44" s="107"/>
      <c r="BP44" s="110"/>
      <c r="BQ44" s="106"/>
      <c r="BR44" s="107"/>
      <c r="BS44" s="107"/>
      <c r="BT44" s="107"/>
      <c r="BU44" s="107"/>
      <c r="BV44" s="107"/>
      <c r="BW44" s="107"/>
      <c r="BX44" s="107"/>
      <c r="BY44" s="110"/>
      <c r="BZ44" s="105"/>
      <c r="CA44" s="105"/>
      <c r="CB44" s="105"/>
      <c r="CC44" s="105"/>
      <c r="CD44" s="106"/>
      <c r="CE44" s="107"/>
      <c r="CF44" s="107"/>
      <c r="CG44" s="107"/>
      <c r="CH44" s="107"/>
    </row>
    <row r="45" spans="1:86" s="112" customFormat="1">
      <c r="A45" s="105"/>
      <c r="B45" s="105"/>
      <c r="C45" s="105"/>
      <c r="D45" s="106"/>
      <c r="E45" s="107"/>
      <c r="F45" s="107"/>
      <c r="G45" s="107"/>
      <c r="H45" s="110"/>
      <c r="I45" s="107"/>
      <c r="J45" s="107"/>
      <c r="K45" s="107"/>
      <c r="L45" s="106"/>
      <c r="M45" s="110"/>
      <c r="N45" s="107"/>
      <c r="O45" s="107"/>
      <c r="P45" s="107"/>
      <c r="Q45" s="107"/>
      <c r="R45" s="107"/>
      <c r="S45" s="107"/>
      <c r="T45" s="107"/>
      <c r="U45" s="107"/>
      <c r="V45" s="107"/>
      <c r="W45" s="107"/>
      <c r="X45" s="107"/>
      <c r="Y45" s="107"/>
      <c r="Z45" s="107"/>
      <c r="AA45" s="107"/>
      <c r="AB45" s="107"/>
      <c r="AE45" s="107"/>
      <c r="AF45" s="107"/>
      <c r="AG45" s="107"/>
      <c r="AH45" s="107"/>
      <c r="AJ45" s="107"/>
      <c r="AK45" s="107"/>
      <c r="AL45" s="107"/>
      <c r="AM45" s="107"/>
      <c r="AN45" s="107"/>
      <c r="AO45" s="107"/>
      <c r="AP45" s="107"/>
      <c r="AQ45" s="107"/>
      <c r="AR45" s="107"/>
      <c r="AS45" s="107"/>
      <c r="AT45" s="107"/>
      <c r="AU45" s="107"/>
      <c r="AV45" s="107"/>
      <c r="AW45" s="107"/>
      <c r="AX45" s="107"/>
      <c r="AY45" s="107"/>
      <c r="AZ45" s="107"/>
      <c r="BA45" s="107"/>
      <c r="BB45" s="107"/>
      <c r="BC45" s="105"/>
      <c r="BD45" s="105"/>
      <c r="BE45" s="105"/>
      <c r="BF45" s="105"/>
      <c r="BG45" s="105"/>
      <c r="BH45" s="107"/>
      <c r="BI45" s="107"/>
      <c r="BJ45" s="107"/>
      <c r="BK45" s="107"/>
      <c r="BL45" s="107"/>
      <c r="BM45" s="107"/>
      <c r="BN45" s="107"/>
      <c r="BO45" s="107"/>
      <c r="BP45" s="110"/>
      <c r="BQ45" s="106"/>
      <c r="BR45" s="107"/>
      <c r="BS45" s="107"/>
      <c r="BT45" s="107"/>
      <c r="BU45" s="107"/>
      <c r="BV45" s="107"/>
      <c r="BW45" s="107"/>
      <c r="BX45" s="107"/>
      <c r="BY45" s="110"/>
      <c r="BZ45" s="105"/>
      <c r="CA45" s="105"/>
      <c r="CB45" s="105"/>
      <c r="CC45" s="105"/>
      <c r="CD45" s="106"/>
      <c r="CE45" s="107"/>
      <c r="CF45" s="107"/>
      <c r="CG45" s="107"/>
      <c r="CH45" s="107"/>
    </row>
    <row r="46" spans="1:86" s="112" customFormat="1">
      <c r="A46" s="105"/>
      <c r="B46" s="105"/>
      <c r="C46" s="105"/>
      <c r="D46" s="106"/>
      <c r="E46" s="107"/>
      <c r="F46" s="107"/>
      <c r="G46" s="107"/>
      <c r="H46" s="110"/>
      <c r="I46" s="107"/>
      <c r="J46" s="107"/>
      <c r="K46" s="107"/>
      <c r="L46" s="106"/>
      <c r="M46" s="110"/>
      <c r="N46" s="107"/>
      <c r="O46" s="107"/>
      <c r="P46" s="107"/>
      <c r="Q46" s="107"/>
      <c r="R46" s="107"/>
      <c r="S46" s="107"/>
      <c r="T46" s="107"/>
      <c r="U46" s="107"/>
      <c r="V46" s="107"/>
      <c r="W46" s="107"/>
      <c r="X46" s="107"/>
      <c r="Y46" s="107"/>
      <c r="Z46" s="107"/>
      <c r="AA46" s="107"/>
      <c r="AB46" s="107"/>
      <c r="AE46" s="107"/>
      <c r="AF46" s="107"/>
      <c r="AG46" s="107"/>
      <c r="AH46" s="107"/>
      <c r="AJ46" s="107"/>
      <c r="AK46" s="107"/>
      <c r="AL46" s="107"/>
      <c r="AM46" s="107"/>
      <c r="AN46" s="107"/>
      <c r="AO46" s="107"/>
      <c r="AP46" s="107"/>
      <c r="AQ46" s="107"/>
      <c r="AR46" s="107"/>
      <c r="AS46" s="107"/>
      <c r="AT46" s="107"/>
      <c r="AU46" s="107"/>
      <c r="AV46" s="107"/>
      <c r="AW46" s="107"/>
      <c r="AX46" s="107"/>
      <c r="AY46" s="107"/>
      <c r="AZ46" s="107"/>
      <c r="BA46" s="107"/>
      <c r="BB46" s="107"/>
      <c r="BC46" s="105"/>
      <c r="BD46" s="105"/>
      <c r="BE46" s="105"/>
      <c r="BF46" s="105"/>
      <c r="BG46" s="105"/>
      <c r="BH46" s="107"/>
      <c r="BI46" s="107"/>
      <c r="BJ46" s="107"/>
      <c r="BK46" s="107"/>
      <c r="BL46" s="107"/>
      <c r="BM46" s="107"/>
      <c r="BN46" s="107"/>
      <c r="BO46" s="107"/>
      <c r="BP46" s="110"/>
      <c r="BQ46" s="106"/>
      <c r="BR46" s="107"/>
      <c r="BS46" s="107"/>
      <c r="BT46" s="107"/>
      <c r="BU46" s="107"/>
      <c r="BV46" s="107"/>
      <c r="BW46" s="107"/>
      <c r="BX46" s="107"/>
      <c r="BY46" s="110"/>
      <c r="BZ46" s="105"/>
      <c r="CA46" s="105"/>
      <c r="CB46" s="105"/>
      <c r="CC46" s="105"/>
      <c r="CD46" s="106"/>
      <c r="CE46" s="107"/>
      <c r="CF46" s="107"/>
      <c r="CG46" s="107"/>
      <c r="CH46" s="107"/>
    </row>
    <row r="47" spans="1:86" s="112" customFormat="1">
      <c r="A47" s="105"/>
      <c r="B47" s="105"/>
      <c r="C47" s="105"/>
      <c r="D47" s="106"/>
      <c r="E47" s="107"/>
      <c r="F47" s="107"/>
      <c r="G47" s="107"/>
      <c r="H47" s="110"/>
      <c r="I47" s="107"/>
      <c r="J47" s="107"/>
      <c r="K47" s="107"/>
      <c r="L47" s="106"/>
      <c r="M47" s="110"/>
      <c r="N47" s="107"/>
      <c r="O47" s="107"/>
      <c r="P47" s="107"/>
      <c r="Q47" s="107"/>
      <c r="R47" s="107"/>
      <c r="S47" s="107"/>
      <c r="T47" s="107"/>
      <c r="U47" s="107"/>
      <c r="V47" s="107"/>
      <c r="W47" s="107"/>
      <c r="X47" s="107"/>
      <c r="Y47" s="107"/>
      <c r="Z47" s="107"/>
      <c r="AA47" s="107"/>
      <c r="AB47" s="107"/>
      <c r="AE47" s="107"/>
      <c r="AF47" s="107"/>
      <c r="AG47" s="107"/>
      <c r="AH47" s="107"/>
      <c r="AJ47" s="107"/>
      <c r="AK47" s="107"/>
      <c r="AL47" s="107"/>
      <c r="AM47" s="107"/>
      <c r="AN47" s="107"/>
      <c r="AO47" s="107"/>
      <c r="AP47" s="107"/>
      <c r="AQ47" s="107"/>
      <c r="AR47" s="107"/>
      <c r="AS47" s="107"/>
      <c r="AT47" s="107"/>
      <c r="AU47" s="107"/>
      <c r="AV47" s="107"/>
      <c r="AW47" s="107"/>
      <c r="AX47" s="107"/>
      <c r="AY47" s="107"/>
      <c r="AZ47" s="107"/>
      <c r="BA47" s="107"/>
      <c r="BB47" s="107"/>
      <c r="BC47" s="105"/>
      <c r="BD47" s="105"/>
      <c r="BE47" s="105"/>
      <c r="BF47" s="105"/>
      <c r="BG47" s="105"/>
      <c r="BH47" s="107"/>
      <c r="BI47" s="107"/>
      <c r="BJ47" s="107"/>
      <c r="BK47" s="107"/>
      <c r="BL47" s="107"/>
      <c r="BM47" s="107"/>
      <c r="BN47" s="107"/>
      <c r="BO47" s="107"/>
      <c r="BP47" s="110"/>
      <c r="BQ47" s="106"/>
      <c r="BR47" s="107"/>
      <c r="BS47" s="107"/>
      <c r="BT47" s="107"/>
      <c r="BU47" s="107"/>
      <c r="BV47" s="107"/>
      <c r="BW47" s="107"/>
      <c r="BX47" s="107"/>
      <c r="BY47" s="110"/>
      <c r="BZ47" s="105"/>
      <c r="CA47" s="105"/>
      <c r="CB47" s="105"/>
      <c r="CC47" s="105"/>
      <c r="CD47" s="106"/>
      <c r="CE47" s="107"/>
      <c r="CF47" s="107"/>
      <c r="CG47" s="107"/>
      <c r="CH47" s="107"/>
    </row>
    <row r="48" spans="1:86" s="112" customFormat="1">
      <c r="A48" s="105"/>
      <c r="B48" s="105"/>
      <c r="C48" s="105"/>
      <c r="D48" s="105"/>
      <c r="E48" s="105"/>
      <c r="F48" s="105"/>
      <c r="G48" s="107"/>
      <c r="H48" s="110"/>
      <c r="I48" s="107"/>
      <c r="J48" s="107"/>
      <c r="K48" s="107"/>
      <c r="L48" s="106"/>
      <c r="M48" s="110"/>
      <c r="N48" s="107"/>
      <c r="O48" s="107"/>
      <c r="P48" s="107"/>
      <c r="Q48" s="107"/>
      <c r="R48" s="107"/>
      <c r="S48" s="107"/>
      <c r="T48" s="107"/>
      <c r="U48" s="107"/>
      <c r="V48" s="107"/>
      <c r="W48" s="107"/>
      <c r="X48" s="107"/>
      <c r="Y48" s="107"/>
      <c r="Z48" s="107"/>
      <c r="AA48" s="107"/>
      <c r="AB48" s="107"/>
      <c r="AE48" s="107"/>
      <c r="AF48" s="107"/>
      <c r="AG48" s="107"/>
      <c r="AH48" s="107"/>
      <c r="AJ48" s="107"/>
      <c r="AK48" s="107"/>
      <c r="AL48" s="107"/>
      <c r="AM48" s="107"/>
      <c r="AN48" s="107"/>
      <c r="AO48" s="107"/>
      <c r="AP48" s="107"/>
      <c r="AQ48" s="107"/>
      <c r="AR48" s="107"/>
      <c r="AS48" s="107"/>
      <c r="AT48" s="107"/>
      <c r="AU48" s="107"/>
      <c r="AV48" s="107"/>
      <c r="AW48" s="107"/>
      <c r="AX48" s="107"/>
      <c r="AY48" s="105"/>
      <c r="AZ48" s="105"/>
      <c r="BA48" s="105"/>
      <c r="BB48" s="107"/>
      <c r="BC48" s="105"/>
      <c r="BD48" s="105"/>
      <c r="BE48" s="105"/>
      <c r="BF48" s="105"/>
      <c r="BG48" s="105"/>
      <c r="BH48" s="105"/>
      <c r="BI48" s="105"/>
      <c r="BJ48" s="105"/>
      <c r="BK48" s="105"/>
      <c r="BL48" s="105"/>
      <c r="BM48" s="105"/>
      <c r="BN48" s="105"/>
      <c r="BO48" s="105"/>
      <c r="BP48" s="105"/>
      <c r="BQ48" s="105"/>
      <c r="BR48" s="105"/>
      <c r="BS48" s="105"/>
      <c r="BT48" s="105"/>
      <c r="BU48" s="105"/>
      <c r="BV48" s="105"/>
      <c r="BW48" s="105"/>
      <c r="BX48" s="105"/>
      <c r="BY48" s="105"/>
      <c r="BZ48" s="105"/>
      <c r="CA48" s="105"/>
      <c r="CB48" s="105"/>
      <c r="CC48" s="105"/>
      <c r="CD48" s="105"/>
      <c r="CE48" s="105"/>
      <c r="CF48" s="105"/>
      <c r="CG48" s="105"/>
      <c r="CH48" s="105"/>
    </row>
    <row r="49" spans="1:86">
      <c r="A49" s="105"/>
      <c r="B49" s="105"/>
      <c r="C49" s="105"/>
      <c r="D49" s="105"/>
      <c r="E49" s="105"/>
      <c r="F49" s="105"/>
      <c r="G49" s="107"/>
      <c r="H49" s="110"/>
      <c r="I49" s="107"/>
      <c r="J49" s="107"/>
      <c r="K49" s="107"/>
      <c r="L49" s="106"/>
      <c r="M49" s="110"/>
      <c r="N49" s="107"/>
      <c r="O49" s="107"/>
      <c r="P49" s="107"/>
      <c r="Q49" s="107"/>
      <c r="R49" s="107"/>
      <c r="S49" s="107"/>
      <c r="T49" s="107"/>
      <c r="U49" s="107"/>
      <c r="V49" s="107"/>
      <c r="W49" s="107"/>
      <c r="X49" s="107"/>
      <c r="Y49" s="107"/>
      <c r="Z49" s="107"/>
      <c r="AA49" s="107"/>
      <c r="AB49" s="107"/>
      <c r="AC49" s="112"/>
      <c r="AD49" s="112"/>
      <c r="AE49" s="107"/>
      <c r="AF49" s="107"/>
      <c r="AG49" s="107"/>
      <c r="AH49" s="107"/>
      <c r="AI49" s="112"/>
      <c r="AJ49" s="107"/>
      <c r="AK49" s="107"/>
      <c r="AL49" s="107"/>
      <c r="AM49" s="107"/>
      <c r="AN49" s="107"/>
      <c r="AO49" s="107"/>
      <c r="AP49" s="107"/>
      <c r="AQ49" s="107"/>
      <c r="AR49" s="107"/>
      <c r="AS49" s="107"/>
      <c r="AT49" s="107"/>
      <c r="AU49" s="107"/>
      <c r="AV49" s="107"/>
      <c r="AW49" s="107"/>
      <c r="AX49" s="107"/>
      <c r="AY49" s="105"/>
      <c r="AZ49" s="105"/>
      <c r="BA49" s="105"/>
      <c r="BB49" s="107"/>
      <c r="BC49" s="105"/>
      <c r="BD49" s="105"/>
      <c r="BE49" s="105"/>
      <c r="BF49" s="105"/>
      <c r="BG49" s="105"/>
      <c r="BH49" s="105"/>
      <c r="BI49" s="105"/>
      <c r="BJ49" s="105"/>
      <c r="BK49" s="105"/>
      <c r="BL49" s="105"/>
      <c r="BM49" s="105"/>
      <c r="BN49" s="105"/>
      <c r="BO49" s="105"/>
      <c r="BP49" s="105"/>
      <c r="BQ49" s="105"/>
      <c r="BR49" s="105"/>
      <c r="BS49" s="105"/>
      <c r="BT49" s="105"/>
      <c r="BU49" s="105"/>
      <c r="BV49" s="105"/>
      <c r="BW49" s="105"/>
      <c r="BX49" s="105"/>
      <c r="BY49" s="105"/>
      <c r="BZ49" s="105"/>
      <c r="CA49" s="105"/>
      <c r="CB49" s="105"/>
      <c r="CC49" s="105"/>
      <c r="CD49" s="105"/>
      <c r="CE49" s="105"/>
      <c r="CF49" s="105"/>
      <c r="CG49" s="105"/>
      <c r="CH49" s="105"/>
    </row>
    <row r="50" spans="1:86">
      <c r="A50" s="105"/>
      <c r="B50" s="105"/>
      <c r="C50" s="105"/>
      <c r="D50" s="105"/>
      <c r="E50" s="105"/>
      <c r="F50" s="105"/>
      <c r="G50" s="107"/>
      <c r="H50" s="110"/>
      <c r="I50" s="107"/>
      <c r="J50" s="107"/>
      <c r="K50" s="107"/>
      <c r="L50" s="106"/>
      <c r="M50" s="110"/>
      <c r="N50" s="107"/>
      <c r="O50" s="107"/>
      <c r="P50" s="107"/>
      <c r="Q50" s="107"/>
      <c r="R50" s="107"/>
      <c r="S50" s="107"/>
      <c r="T50" s="107"/>
      <c r="U50" s="107"/>
      <c r="V50" s="107"/>
      <c r="W50" s="107"/>
      <c r="X50" s="107"/>
      <c r="Y50" s="107"/>
      <c r="Z50" s="107"/>
      <c r="AA50" s="107"/>
      <c r="AB50" s="107"/>
      <c r="AC50" s="112"/>
      <c r="AD50" s="112"/>
      <c r="AE50" s="107"/>
      <c r="AF50" s="107"/>
      <c r="AG50" s="107"/>
      <c r="AH50" s="107"/>
      <c r="AI50" s="112"/>
      <c r="AJ50" s="107"/>
      <c r="AK50" s="107"/>
      <c r="AL50" s="107"/>
      <c r="AM50" s="107"/>
      <c r="AN50" s="107"/>
      <c r="AO50" s="107"/>
      <c r="AP50" s="107"/>
      <c r="AQ50" s="107"/>
      <c r="AR50" s="107"/>
      <c r="AS50" s="107"/>
      <c r="AT50" s="107"/>
      <c r="AU50" s="107"/>
      <c r="AV50" s="107"/>
      <c r="AW50" s="107"/>
      <c r="AX50" s="107"/>
      <c r="AY50" s="105"/>
      <c r="AZ50" s="105"/>
      <c r="BA50" s="105"/>
      <c r="BB50" s="107"/>
      <c r="BC50" s="105"/>
      <c r="BD50" s="105"/>
      <c r="BE50" s="105"/>
      <c r="BF50" s="105"/>
      <c r="BG50" s="105"/>
      <c r="BH50" s="105"/>
      <c r="BI50" s="105"/>
      <c r="BJ50" s="105"/>
      <c r="BK50" s="105"/>
      <c r="BL50" s="105"/>
      <c r="BM50" s="105"/>
      <c r="BN50" s="105"/>
      <c r="BO50" s="105"/>
      <c r="BP50" s="105"/>
      <c r="BQ50" s="105"/>
      <c r="BR50" s="105"/>
      <c r="BS50" s="105"/>
      <c r="BT50" s="105"/>
      <c r="BU50" s="105"/>
      <c r="BV50" s="105"/>
      <c r="BW50" s="105"/>
      <c r="BX50" s="105"/>
      <c r="BY50" s="105"/>
      <c r="BZ50" s="105"/>
      <c r="CA50" s="105"/>
      <c r="CB50" s="105"/>
      <c r="CC50" s="105"/>
      <c r="CD50" s="105"/>
      <c r="CE50" s="105"/>
      <c r="CF50" s="105"/>
      <c r="CG50" s="105"/>
      <c r="CH50" s="105"/>
    </row>
    <row r="51" spans="1:86">
      <c r="A51" s="105"/>
      <c r="B51" s="105"/>
      <c r="C51" s="105"/>
      <c r="D51" s="105"/>
      <c r="E51" s="105"/>
      <c r="F51" s="105"/>
      <c r="G51" s="107"/>
      <c r="H51" s="110"/>
      <c r="I51" s="107"/>
      <c r="J51" s="107"/>
      <c r="K51" s="107"/>
      <c r="L51" s="106"/>
      <c r="M51" s="110"/>
      <c r="N51" s="107"/>
      <c r="O51" s="107"/>
      <c r="P51" s="107"/>
      <c r="Q51" s="107"/>
      <c r="R51" s="107"/>
      <c r="S51" s="107"/>
      <c r="T51" s="107"/>
      <c r="U51" s="107"/>
      <c r="V51" s="107"/>
      <c r="W51" s="107"/>
      <c r="X51" s="107"/>
      <c r="Y51" s="107"/>
      <c r="Z51" s="107"/>
      <c r="AA51" s="107"/>
      <c r="AB51" s="107"/>
      <c r="AC51" s="112"/>
      <c r="AD51" s="112"/>
      <c r="AE51" s="107"/>
      <c r="AF51" s="107"/>
      <c r="AG51" s="107"/>
      <c r="AH51" s="107"/>
      <c r="AI51" s="112"/>
      <c r="AJ51" s="107"/>
      <c r="AK51" s="107"/>
      <c r="AL51" s="107"/>
      <c r="AM51" s="107"/>
      <c r="AN51" s="107"/>
      <c r="AO51" s="107"/>
      <c r="AP51" s="107"/>
      <c r="AQ51" s="107"/>
      <c r="AR51" s="107"/>
      <c r="AS51" s="107"/>
      <c r="AT51" s="107"/>
      <c r="AU51" s="107"/>
      <c r="AV51" s="107"/>
      <c r="AW51" s="107"/>
      <c r="AX51" s="107"/>
      <c r="AY51" s="105"/>
      <c r="AZ51" s="105"/>
      <c r="BA51" s="105"/>
      <c r="BB51" s="107"/>
      <c r="BC51" s="105"/>
      <c r="BD51" s="105"/>
      <c r="BE51" s="105"/>
      <c r="BF51" s="105"/>
      <c r="BG51" s="105"/>
      <c r="BH51" s="105"/>
      <c r="BI51" s="105"/>
      <c r="BJ51" s="105"/>
      <c r="BK51" s="105"/>
      <c r="BL51" s="105"/>
      <c r="BM51" s="105"/>
      <c r="BN51" s="105"/>
      <c r="BO51" s="105"/>
      <c r="BP51" s="105"/>
      <c r="BQ51" s="105"/>
      <c r="BR51" s="105"/>
      <c r="BS51" s="105"/>
      <c r="BT51" s="105"/>
      <c r="BU51" s="105"/>
      <c r="BV51" s="105"/>
      <c r="BW51" s="105"/>
      <c r="BX51" s="105"/>
      <c r="BY51" s="105"/>
      <c r="BZ51" s="105"/>
      <c r="CA51" s="105"/>
      <c r="CB51" s="105"/>
      <c r="CC51" s="105"/>
      <c r="CD51" s="105"/>
      <c r="CE51" s="105"/>
      <c r="CF51" s="105"/>
      <c r="CG51" s="105"/>
      <c r="CH51" s="105"/>
    </row>
    <row r="52" spans="1:86">
      <c r="A52" s="105"/>
      <c r="B52" s="105"/>
      <c r="C52" s="105"/>
      <c r="D52" s="105"/>
      <c r="E52" s="105"/>
      <c r="F52" s="105"/>
      <c r="G52" s="107"/>
      <c r="H52" s="110"/>
      <c r="I52" s="107"/>
      <c r="J52" s="107"/>
      <c r="K52" s="107"/>
      <c r="L52" s="106"/>
      <c r="M52" s="110"/>
      <c r="N52" s="107"/>
      <c r="O52" s="107"/>
      <c r="P52" s="107"/>
      <c r="Q52" s="107"/>
      <c r="R52" s="107"/>
      <c r="S52" s="107"/>
      <c r="T52" s="107"/>
      <c r="U52" s="107"/>
      <c r="V52" s="107"/>
      <c r="W52" s="107"/>
      <c r="X52" s="107"/>
      <c r="Y52" s="107"/>
      <c r="Z52" s="107"/>
      <c r="AA52" s="107"/>
      <c r="AB52" s="107"/>
      <c r="AC52" s="112"/>
      <c r="AD52" s="112"/>
      <c r="AE52" s="107"/>
      <c r="AF52" s="107"/>
      <c r="AG52" s="107"/>
      <c r="AH52" s="107"/>
      <c r="AI52" s="112"/>
      <c r="AJ52" s="107"/>
      <c r="AK52" s="107"/>
      <c r="AL52" s="107"/>
      <c r="AM52" s="107"/>
      <c r="AN52" s="107"/>
      <c r="AO52" s="107"/>
      <c r="AP52" s="107"/>
      <c r="AQ52" s="107"/>
      <c r="AR52" s="107"/>
      <c r="AS52" s="107"/>
      <c r="AT52" s="107"/>
      <c r="AU52" s="107"/>
      <c r="AV52" s="107"/>
      <c r="AW52" s="107"/>
      <c r="AX52" s="107"/>
      <c r="AY52" s="105"/>
      <c r="AZ52" s="105"/>
      <c r="BA52" s="105"/>
      <c r="BB52" s="107"/>
      <c r="BC52" s="105"/>
      <c r="BD52" s="105"/>
      <c r="BE52" s="105"/>
      <c r="BF52" s="105"/>
      <c r="BG52" s="105"/>
      <c r="BH52" s="105"/>
      <c r="BI52" s="105"/>
      <c r="BJ52" s="105"/>
      <c r="BK52" s="105"/>
      <c r="BL52" s="105"/>
      <c r="BM52" s="105"/>
      <c r="BN52" s="105"/>
      <c r="BO52" s="105"/>
      <c r="BP52" s="105"/>
      <c r="BQ52" s="105"/>
      <c r="BR52" s="105"/>
      <c r="BS52" s="105"/>
      <c r="BT52" s="105"/>
      <c r="BU52" s="105"/>
      <c r="BV52" s="105"/>
      <c r="BW52" s="105"/>
      <c r="BX52" s="105"/>
      <c r="BY52" s="105"/>
      <c r="BZ52" s="105"/>
      <c r="CA52" s="105"/>
      <c r="CB52" s="105"/>
      <c r="CC52" s="105"/>
      <c r="CD52" s="105"/>
      <c r="CE52" s="105"/>
      <c r="CF52" s="105"/>
      <c r="CG52" s="105"/>
      <c r="CH52" s="105"/>
    </row>
    <row r="53" spans="1:86">
      <c r="A53" s="105"/>
      <c r="B53" s="105"/>
      <c r="C53" s="105"/>
      <c r="D53" s="105"/>
      <c r="E53" s="105"/>
      <c r="F53" s="105"/>
      <c r="G53" s="107"/>
      <c r="H53" s="110"/>
      <c r="I53" s="107"/>
      <c r="J53" s="107"/>
      <c r="K53" s="107"/>
      <c r="L53" s="106"/>
      <c r="M53" s="110"/>
      <c r="N53" s="107"/>
      <c r="O53" s="107"/>
      <c r="P53" s="107"/>
      <c r="Q53" s="107"/>
      <c r="R53" s="107"/>
      <c r="S53" s="107"/>
      <c r="T53" s="107"/>
      <c r="U53" s="107"/>
      <c r="V53" s="107"/>
      <c r="W53" s="107"/>
      <c r="X53" s="107"/>
      <c r="Y53" s="107"/>
      <c r="Z53" s="107"/>
      <c r="AA53" s="107"/>
      <c r="AB53" s="107"/>
      <c r="AC53" s="112"/>
      <c r="AD53" s="112"/>
      <c r="AE53" s="107"/>
      <c r="AF53" s="107"/>
      <c r="AG53" s="107"/>
      <c r="AH53" s="107"/>
      <c r="AI53" s="112"/>
      <c r="AJ53" s="107"/>
      <c r="AK53" s="107"/>
      <c r="AL53" s="107"/>
      <c r="AM53" s="107"/>
      <c r="AN53" s="107"/>
      <c r="AO53" s="107"/>
      <c r="AP53" s="107"/>
      <c r="AQ53" s="107"/>
      <c r="AR53" s="107"/>
      <c r="AS53" s="107"/>
      <c r="AT53" s="107"/>
      <c r="AU53" s="107"/>
      <c r="AV53" s="107"/>
      <c r="AW53" s="107"/>
      <c r="AX53" s="107"/>
      <c r="AY53" s="105"/>
      <c r="AZ53" s="105"/>
      <c r="BA53" s="105"/>
      <c r="BB53" s="107"/>
      <c r="BC53" s="105"/>
      <c r="BD53" s="105"/>
      <c r="BE53" s="105"/>
      <c r="BF53" s="105"/>
      <c r="BG53" s="105"/>
      <c r="BH53" s="105"/>
      <c r="BI53" s="105"/>
      <c r="BJ53" s="105"/>
      <c r="BK53" s="105"/>
      <c r="BL53" s="105"/>
      <c r="BM53" s="105"/>
      <c r="BN53" s="105"/>
      <c r="BO53" s="105"/>
      <c r="BP53" s="105"/>
      <c r="BQ53" s="105"/>
      <c r="BR53" s="105"/>
      <c r="BS53" s="105"/>
      <c r="BT53" s="105"/>
      <c r="BU53" s="105"/>
      <c r="BV53" s="105"/>
      <c r="BW53" s="105"/>
      <c r="BX53" s="105"/>
      <c r="BY53" s="105"/>
      <c r="BZ53" s="105"/>
      <c r="CA53" s="105"/>
      <c r="CB53" s="105"/>
      <c r="CC53" s="105"/>
      <c r="CD53" s="105"/>
      <c r="CE53" s="105"/>
      <c r="CF53" s="105"/>
      <c r="CG53" s="105"/>
      <c r="CH53" s="105"/>
    </row>
    <row r="54" spans="1:86">
      <c r="A54" s="105"/>
      <c r="B54" s="105"/>
      <c r="C54" s="105"/>
      <c r="D54" s="105"/>
      <c r="E54" s="105"/>
      <c r="F54" s="105"/>
      <c r="G54" s="107"/>
      <c r="H54" s="110"/>
      <c r="I54" s="107"/>
      <c r="J54" s="107"/>
      <c r="K54" s="107"/>
      <c r="L54" s="106"/>
      <c r="M54" s="110"/>
      <c r="N54" s="107"/>
      <c r="O54" s="107"/>
      <c r="P54" s="107"/>
      <c r="Q54" s="107"/>
      <c r="R54" s="107"/>
      <c r="S54" s="107"/>
      <c r="T54" s="107"/>
      <c r="U54" s="107"/>
      <c r="V54" s="107"/>
      <c r="W54" s="107"/>
      <c r="X54" s="107"/>
      <c r="Y54" s="107"/>
      <c r="Z54" s="107"/>
      <c r="AA54" s="107"/>
      <c r="AB54" s="107"/>
      <c r="AC54" s="112"/>
      <c r="AD54" s="112"/>
      <c r="AE54" s="107"/>
      <c r="AF54" s="107"/>
      <c r="AG54" s="107"/>
      <c r="AH54" s="107"/>
      <c r="AI54" s="112"/>
      <c r="AJ54" s="107"/>
      <c r="AK54" s="107"/>
      <c r="AL54" s="107"/>
      <c r="AM54" s="107"/>
      <c r="AN54" s="107"/>
      <c r="AO54" s="107"/>
      <c r="AP54" s="107"/>
      <c r="AQ54" s="107"/>
      <c r="AR54" s="107"/>
      <c r="AS54" s="107"/>
      <c r="AT54" s="107"/>
      <c r="AU54" s="107"/>
      <c r="AV54" s="107"/>
      <c r="AW54" s="107"/>
      <c r="AX54" s="107"/>
      <c r="AY54" s="105"/>
      <c r="AZ54" s="105"/>
      <c r="BA54" s="105"/>
      <c r="BB54" s="107"/>
      <c r="BC54" s="105"/>
      <c r="BD54" s="105"/>
      <c r="BE54" s="105"/>
      <c r="BF54" s="105"/>
      <c r="BG54" s="105"/>
      <c r="BH54" s="105"/>
      <c r="BI54" s="105"/>
      <c r="BJ54" s="105"/>
      <c r="BK54" s="105"/>
      <c r="BL54" s="105"/>
      <c r="BM54" s="105"/>
      <c r="BN54" s="105"/>
      <c r="BO54" s="105"/>
      <c r="BP54" s="105"/>
      <c r="BQ54" s="105"/>
      <c r="BR54" s="105"/>
      <c r="BS54" s="105"/>
      <c r="BT54" s="105"/>
      <c r="BU54" s="105"/>
      <c r="BV54" s="105"/>
      <c r="BW54" s="105"/>
      <c r="BX54" s="105"/>
      <c r="BY54" s="105"/>
      <c r="BZ54" s="105"/>
      <c r="CA54" s="105"/>
      <c r="CB54" s="105"/>
      <c r="CC54" s="105"/>
      <c r="CD54" s="105"/>
      <c r="CE54" s="105"/>
      <c r="CF54" s="105"/>
      <c r="CG54" s="105"/>
      <c r="CH54" s="105"/>
    </row>
    <row r="55" spans="1:86">
      <c r="A55" s="105"/>
      <c r="B55" s="105"/>
      <c r="C55" s="105"/>
      <c r="D55" s="105"/>
      <c r="E55" s="105"/>
      <c r="F55" s="105"/>
      <c r="G55" s="107"/>
      <c r="H55" s="110"/>
      <c r="I55" s="107"/>
      <c r="J55" s="107"/>
      <c r="K55" s="107"/>
      <c r="L55" s="106"/>
      <c r="M55" s="110"/>
      <c r="N55" s="107"/>
      <c r="O55" s="107"/>
      <c r="P55" s="107"/>
      <c r="Q55" s="107"/>
      <c r="R55" s="107"/>
      <c r="S55" s="107"/>
      <c r="T55" s="107"/>
      <c r="U55" s="107"/>
      <c r="V55" s="107"/>
      <c r="W55" s="107"/>
      <c r="X55" s="107"/>
      <c r="Y55" s="107"/>
      <c r="Z55" s="107"/>
      <c r="AA55" s="107"/>
      <c r="AB55" s="107"/>
      <c r="AC55" s="112"/>
      <c r="AD55" s="112"/>
      <c r="AE55" s="107"/>
      <c r="AF55" s="107"/>
      <c r="AG55" s="107"/>
      <c r="AH55" s="107"/>
      <c r="AI55" s="112"/>
      <c r="AJ55" s="107"/>
      <c r="AK55" s="107"/>
      <c r="AL55" s="107"/>
      <c r="AM55" s="107"/>
      <c r="AN55" s="107"/>
      <c r="AO55" s="107"/>
      <c r="AP55" s="107"/>
      <c r="AQ55" s="107"/>
      <c r="AR55" s="107"/>
      <c r="AS55" s="107"/>
      <c r="AT55" s="107"/>
      <c r="AU55" s="107"/>
      <c r="AV55" s="107"/>
      <c r="AW55" s="107"/>
      <c r="AX55" s="107"/>
      <c r="AY55" s="105"/>
      <c r="AZ55" s="105"/>
      <c r="BA55" s="105"/>
      <c r="BB55" s="107"/>
      <c r="BC55" s="105"/>
      <c r="BD55" s="105"/>
      <c r="BE55" s="105"/>
      <c r="BF55" s="105"/>
      <c r="BG55" s="105"/>
      <c r="BH55" s="105"/>
      <c r="BI55" s="105"/>
      <c r="BJ55" s="105"/>
      <c r="BK55" s="105"/>
      <c r="BL55" s="105"/>
      <c r="BM55" s="105"/>
      <c r="BN55" s="105"/>
      <c r="BO55" s="105"/>
      <c r="BP55" s="105"/>
      <c r="BQ55" s="105"/>
      <c r="BR55" s="105"/>
      <c r="BS55" s="105"/>
      <c r="BT55" s="105"/>
      <c r="BU55" s="105"/>
      <c r="BV55" s="105"/>
      <c r="BW55" s="105"/>
      <c r="BX55" s="105"/>
      <c r="BY55" s="105"/>
      <c r="BZ55" s="105"/>
      <c r="CA55" s="105"/>
      <c r="CB55" s="105"/>
      <c r="CC55" s="105"/>
      <c r="CD55" s="105"/>
      <c r="CE55" s="105"/>
      <c r="CF55" s="105"/>
      <c r="CG55" s="105"/>
      <c r="CH55" s="105"/>
    </row>
    <row r="56" spans="1:86">
      <c r="A56" s="105"/>
      <c r="B56" s="105"/>
      <c r="C56" s="105"/>
      <c r="D56" s="105"/>
      <c r="E56" s="105"/>
      <c r="F56" s="105"/>
      <c r="G56" s="107"/>
      <c r="H56" s="110"/>
      <c r="I56" s="107"/>
      <c r="J56" s="107"/>
      <c r="K56" s="107"/>
      <c r="L56" s="106"/>
      <c r="M56" s="110"/>
      <c r="N56" s="107"/>
      <c r="O56" s="107"/>
      <c r="P56" s="107"/>
      <c r="Q56" s="107"/>
      <c r="R56" s="107"/>
      <c r="S56" s="107"/>
      <c r="T56" s="107"/>
      <c r="U56" s="107"/>
      <c r="V56" s="107"/>
      <c r="W56" s="107"/>
      <c r="X56" s="107"/>
      <c r="Y56" s="107"/>
      <c r="Z56" s="107"/>
      <c r="AA56" s="107"/>
      <c r="AB56" s="107"/>
      <c r="AC56" s="112"/>
      <c r="AD56" s="112"/>
      <c r="AE56" s="107"/>
      <c r="AF56" s="107"/>
      <c r="AG56" s="107"/>
      <c r="AH56" s="107"/>
      <c r="AI56" s="112"/>
      <c r="AJ56" s="107"/>
      <c r="AK56" s="107"/>
      <c r="AL56" s="107"/>
      <c r="AM56" s="107"/>
      <c r="AN56" s="107"/>
      <c r="AO56" s="107"/>
      <c r="AP56" s="107"/>
      <c r="AQ56" s="107"/>
      <c r="AR56" s="107"/>
      <c r="AS56" s="107"/>
      <c r="AT56" s="107"/>
      <c r="AU56" s="107"/>
      <c r="AV56" s="107"/>
      <c r="AW56" s="107"/>
      <c r="AX56" s="107"/>
      <c r="AY56" s="105"/>
      <c r="AZ56" s="105"/>
      <c r="BA56" s="105"/>
      <c r="BB56" s="107"/>
      <c r="BC56" s="105"/>
      <c r="BD56" s="105"/>
      <c r="BE56" s="105"/>
      <c r="BF56" s="105"/>
      <c r="BG56" s="105"/>
      <c r="BH56" s="105"/>
      <c r="BI56" s="105"/>
      <c r="BJ56" s="105"/>
      <c r="BK56" s="105"/>
      <c r="BL56" s="105"/>
      <c r="BM56" s="105"/>
      <c r="BN56" s="105"/>
      <c r="BO56" s="105"/>
      <c r="BP56" s="105"/>
      <c r="BQ56" s="105"/>
      <c r="BR56" s="105"/>
      <c r="BS56" s="105"/>
      <c r="BT56" s="105"/>
      <c r="BU56" s="105"/>
      <c r="BV56" s="105"/>
      <c r="BW56" s="105"/>
      <c r="BX56" s="105"/>
      <c r="BY56" s="105"/>
      <c r="BZ56" s="105"/>
      <c r="CA56" s="105"/>
      <c r="CB56" s="105"/>
      <c r="CC56" s="105"/>
      <c r="CD56" s="105"/>
      <c r="CE56" s="105"/>
      <c r="CF56" s="105"/>
      <c r="CG56" s="105"/>
      <c r="CH56" s="105"/>
    </row>
    <row r="57" spans="1:86">
      <c r="A57" s="105"/>
      <c r="B57" s="105"/>
      <c r="C57" s="105"/>
      <c r="D57" s="105"/>
      <c r="E57" s="105"/>
      <c r="F57" s="105"/>
      <c r="G57" s="107"/>
      <c r="H57" s="110"/>
      <c r="I57" s="107"/>
      <c r="J57" s="107"/>
      <c r="K57" s="107"/>
      <c r="L57" s="106"/>
      <c r="M57" s="110"/>
      <c r="N57" s="107"/>
      <c r="O57" s="107"/>
      <c r="P57" s="107"/>
      <c r="Q57" s="107"/>
      <c r="R57" s="107"/>
      <c r="S57" s="107"/>
      <c r="T57" s="107"/>
      <c r="U57" s="107"/>
      <c r="V57" s="107"/>
      <c r="W57" s="107"/>
      <c r="X57" s="107"/>
      <c r="Y57" s="107"/>
      <c r="Z57" s="107"/>
      <c r="AA57" s="107"/>
      <c r="AB57" s="107"/>
      <c r="AC57" s="112"/>
      <c r="AD57" s="112"/>
      <c r="AE57" s="107"/>
      <c r="AF57" s="107"/>
      <c r="AG57" s="107"/>
      <c r="AH57" s="107"/>
      <c r="AI57" s="112"/>
      <c r="AJ57" s="107"/>
      <c r="AK57" s="107"/>
      <c r="AL57" s="107"/>
      <c r="AM57" s="107"/>
      <c r="AN57" s="107"/>
      <c r="AO57" s="107"/>
      <c r="AP57" s="107"/>
      <c r="AQ57" s="107"/>
      <c r="AR57" s="107"/>
      <c r="AS57" s="107"/>
      <c r="AT57" s="107"/>
      <c r="AU57" s="107"/>
      <c r="AV57" s="107"/>
      <c r="AW57" s="107"/>
      <c r="AX57" s="107"/>
      <c r="AY57" s="105"/>
      <c r="AZ57" s="105"/>
      <c r="BA57" s="105"/>
      <c r="BB57" s="107"/>
      <c r="BC57" s="105"/>
      <c r="BD57" s="105"/>
      <c r="BE57" s="105"/>
      <c r="BF57" s="105"/>
      <c r="BG57" s="105"/>
      <c r="BH57" s="105"/>
      <c r="BI57" s="105"/>
      <c r="BJ57" s="105"/>
      <c r="BK57" s="105"/>
      <c r="BL57" s="105"/>
      <c r="BM57" s="105"/>
      <c r="BN57" s="105"/>
      <c r="BO57" s="105"/>
      <c r="BP57" s="105"/>
      <c r="BQ57" s="105"/>
      <c r="BR57" s="105"/>
      <c r="BS57" s="105"/>
      <c r="BT57" s="105"/>
      <c r="BU57" s="105"/>
      <c r="BV57" s="105"/>
      <c r="BW57" s="105"/>
      <c r="BX57" s="105"/>
      <c r="BY57" s="105"/>
      <c r="BZ57" s="105"/>
      <c r="CA57" s="105"/>
      <c r="CB57" s="105"/>
      <c r="CC57" s="105"/>
      <c r="CD57" s="105"/>
      <c r="CE57" s="105"/>
      <c r="CF57" s="105"/>
      <c r="CG57" s="105"/>
      <c r="CH57" s="105"/>
    </row>
    <row r="58" spans="1:86">
      <c r="A58" s="105"/>
      <c r="B58" s="105"/>
      <c r="C58" s="105"/>
      <c r="D58" s="105"/>
      <c r="E58" s="105"/>
      <c r="F58" s="105"/>
      <c r="G58" s="107"/>
      <c r="H58" s="110"/>
      <c r="I58" s="107"/>
      <c r="J58" s="107"/>
      <c r="K58" s="107"/>
      <c r="L58" s="106"/>
      <c r="M58" s="110"/>
      <c r="N58" s="107"/>
      <c r="O58" s="107"/>
      <c r="P58" s="107"/>
      <c r="Q58" s="107"/>
      <c r="R58" s="107"/>
      <c r="S58" s="107"/>
      <c r="T58" s="107"/>
      <c r="U58" s="107"/>
      <c r="V58" s="107"/>
      <c r="W58" s="107"/>
      <c r="X58" s="107"/>
      <c r="Y58" s="107"/>
      <c r="Z58" s="107"/>
      <c r="AA58" s="107"/>
      <c r="AB58" s="107"/>
      <c r="AC58" s="112"/>
      <c r="AD58" s="112"/>
      <c r="AE58" s="107"/>
      <c r="AF58" s="107"/>
      <c r="AG58" s="107"/>
      <c r="AH58" s="107"/>
      <c r="AI58" s="112"/>
      <c r="AJ58" s="107"/>
      <c r="AK58" s="107"/>
      <c r="AL58" s="107"/>
      <c r="AM58" s="107"/>
      <c r="AN58" s="107"/>
      <c r="AO58" s="107"/>
      <c r="AP58" s="107"/>
      <c r="AQ58" s="107"/>
      <c r="AR58" s="107"/>
      <c r="AS58" s="107"/>
      <c r="AT58" s="107"/>
      <c r="AU58" s="107"/>
      <c r="AV58" s="107"/>
      <c r="AW58" s="107"/>
      <c r="AX58" s="107"/>
      <c r="AY58" s="105"/>
      <c r="AZ58" s="105"/>
      <c r="BA58" s="105"/>
      <c r="BB58" s="107"/>
      <c r="BC58" s="105"/>
      <c r="BD58" s="105"/>
      <c r="BE58" s="105"/>
      <c r="BF58" s="105"/>
      <c r="BG58" s="105"/>
      <c r="BH58" s="105"/>
      <c r="BI58" s="105"/>
      <c r="BJ58" s="105"/>
      <c r="BK58" s="105"/>
      <c r="BL58" s="105"/>
      <c r="BM58" s="105"/>
      <c r="BN58" s="105"/>
      <c r="BO58" s="105"/>
      <c r="BP58" s="105"/>
      <c r="BQ58" s="105"/>
      <c r="BR58" s="105"/>
      <c r="BS58" s="105"/>
      <c r="BT58" s="105"/>
      <c r="BU58" s="105"/>
      <c r="BV58" s="105"/>
      <c r="BW58" s="105"/>
      <c r="BX58" s="105"/>
      <c r="BY58" s="105"/>
      <c r="BZ58" s="105"/>
      <c r="CA58" s="105"/>
      <c r="CB58" s="105"/>
      <c r="CC58" s="105"/>
      <c r="CD58" s="105"/>
      <c r="CE58" s="105"/>
      <c r="CF58" s="105"/>
      <c r="CG58" s="105"/>
      <c r="CH58" s="105"/>
    </row>
    <row r="59" spans="1:86">
      <c r="A59" s="105"/>
      <c r="B59" s="105"/>
      <c r="C59" s="105"/>
      <c r="D59" s="105"/>
      <c r="E59" s="105"/>
      <c r="F59" s="105"/>
      <c r="G59" s="107"/>
      <c r="H59" s="110"/>
      <c r="I59" s="107"/>
      <c r="J59" s="107"/>
      <c r="K59" s="107"/>
      <c r="L59" s="106"/>
      <c r="M59" s="110"/>
      <c r="N59" s="107"/>
      <c r="O59" s="107"/>
      <c r="P59" s="107"/>
      <c r="Q59" s="107"/>
      <c r="R59" s="107"/>
      <c r="S59" s="107"/>
      <c r="T59" s="107"/>
      <c r="U59" s="107"/>
      <c r="V59" s="107"/>
      <c r="W59" s="107"/>
      <c r="X59" s="107"/>
      <c r="Y59" s="107"/>
      <c r="Z59" s="107"/>
      <c r="AA59" s="107"/>
      <c r="AB59" s="107"/>
      <c r="AC59" s="112"/>
      <c r="AD59" s="112"/>
      <c r="AE59" s="107"/>
      <c r="AF59" s="107"/>
      <c r="AG59" s="107"/>
      <c r="AH59" s="107"/>
      <c r="AI59" s="112"/>
      <c r="AJ59" s="107"/>
      <c r="AK59" s="107"/>
      <c r="AL59" s="107"/>
      <c r="AM59" s="107"/>
      <c r="AN59" s="107"/>
      <c r="AO59" s="107"/>
      <c r="AP59" s="107"/>
      <c r="AQ59" s="107"/>
      <c r="AR59" s="107"/>
      <c r="AS59" s="107"/>
      <c r="AT59" s="107"/>
      <c r="AU59" s="107"/>
      <c r="AV59" s="107"/>
      <c r="AW59" s="107"/>
      <c r="AX59" s="107"/>
      <c r="AY59" s="105"/>
      <c r="AZ59" s="105"/>
      <c r="BA59" s="105"/>
      <c r="BB59" s="107"/>
      <c r="BC59" s="105"/>
      <c r="BD59" s="105"/>
      <c r="BE59" s="105"/>
      <c r="BF59" s="105"/>
      <c r="BG59" s="105"/>
      <c r="BH59" s="105"/>
      <c r="BI59" s="105"/>
      <c r="BJ59" s="105"/>
      <c r="BK59" s="105"/>
      <c r="BL59" s="105"/>
      <c r="BM59" s="105"/>
      <c r="BN59" s="105"/>
      <c r="BO59" s="105"/>
      <c r="BP59" s="105"/>
      <c r="BQ59" s="105"/>
      <c r="BR59" s="105"/>
      <c r="BS59" s="105"/>
      <c r="BT59" s="105"/>
      <c r="BU59" s="105"/>
      <c r="BV59" s="105"/>
      <c r="BW59" s="105"/>
      <c r="BX59" s="105"/>
      <c r="BY59" s="105"/>
      <c r="BZ59" s="105"/>
      <c r="CA59" s="105"/>
      <c r="CB59" s="105"/>
      <c r="CC59" s="105"/>
      <c r="CD59" s="105"/>
      <c r="CE59" s="105"/>
      <c r="CF59" s="105"/>
      <c r="CG59" s="105"/>
      <c r="CH59" s="105"/>
    </row>
    <row r="60" spans="1:86">
      <c r="A60" s="105"/>
      <c r="B60" s="105"/>
      <c r="C60" s="105"/>
      <c r="D60" s="105"/>
      <c r="E60" s="105"/>
      <c r="F60" s="105"/>
      <c r="G60" s="107"/>
      <c r="H60" s="110"/>
      <c r="I60" s="107"/>
      <c r="J60" s="107"/>
      <c r="K60" s="107"/>
      <c r="L60" s="106"/>
      <c r="M60" s="110"/>
      <c r="N60" s="107"/>
      <c r="O60" s="107"/>
      <c r="P60" s="107"/>
      <c r="Q60" s="107"/>
      <c r="R60" s="107"/>
      <c r="S60" s="107"/>
      <c r="T60" s="107"/>
      <c r="U60" s="107"/>
      <c r="V60" s="107"/>
      <c r="W60" s="107"/>
      <c r="X60" s="107"/>
      <c r="Y60" s="107"/>
      <c r="Z60" s="107"/>
      <c r="AA60" s="107"/>
      <c r="AB60" s="107"/>
      <c r="AC60" s="112"/>
      <c r="AD60" s="112"/>
      <c r="AE60" s="107"/>
      <c r="AF60" s="107"/>
      <c r="AG60" s="107"/>
      <c r="AH60" s="107"/>
      <c r="AI60" s="112"/>
      <c r="AJ60" s="107"/>
      <c r="AK60" s="107"/>
      <c r="AL60" s="107"/>
      <c r="AM60" s="107"/>
      <c r="AN60" s="107"/>
      <c r="AO60" s="107"/>
      <c r="AP60" s="107"/>
      <c r="AQ60" s="107"/>
      <c r="AR60" s="107"/>
      <c r="AS60" s="107"/>
      <c r="AT60" s="107"/>
      <c r="AU60" s="107"/>
      <c r="AV60" s="107"/>
      <c r="AW60" s="107"/>
      <c r="AX60" s="107"/>
      <c r="AY60" s="105"/>
      <c r="AZ60" s="105"/>
      <c r="BA60" s="105"/>
      <c r="BB60" s="107"/>
      <c r="BC60" s="105"/>
      <c r="BD60" s="105"/>
      <c r="BE60" s="105"/>
      <c r="BF60" s="105"/>
      <c r="BG60" s="105"/>
      <c r="BH60" s="105"/>
      <c r="BI60" s="105"/>
      <c r="BJ60" s="105"/>
      <c r="BK60" s="105"/>
      <c r="BL60" s="105"/>
      <c r="BM60" s="105"/>
      <c r="BN60" s="105"/>
      <c r="BO60" s="105"/>
      <c r="BP60" s="105"/>
      <c r="BQ60" s="105"/>
      <c r="BR60" s="105"/>
      <c r="BS60" s="105"/>
      <c r="BT60" s="105"/>
      <c r="BU60" s="105"/>
      <c r="BV60" s="105"/>
      <c r="BW60" s="105"/>
      <c r="BX60" s="105"/>
      <c r="BY60" s="105"/>
      <c r="BZ60" s="105"/>
      <c r="CA60" s="105"/>
      <c r="CB60" s="105"/>
      <c r="CC60" s="105"/>
      <c r="CD60" s="105"/>
      <c r="CE60" s="105"/>
      <c r="CF60" s="105"/>
      <c r="CG60" s="105"/>
      <c r="CH60" s="105"/>
    </row>
    <row r="61" spans="1:86">
      <c r="A61" s="105"/>
      <c r="B61" s="105"/>
      <c r="C61" s="105"/>
      <c r="D61" s="105"/>
      <c r="E61" s="105"/>
      <c r="F61" s="105"/>
      <c r="G61" s="107"/>
      <c r="H61" s="110"/>
      <c r="I61" s="107"/>
      <c r="J61" s="107"/>
      <c r="K61" s="107"/>
      <c r="L61" s="106"/>
      <c r="M61" s="110"/>
      <c r="N61" s="107"/>
      <c r="O61" s="107"/>
      <c r="P61" s="107"/>
      <c r="Q61" s="107"/>
      <c r="R61" s="107"/>
      <c r="S61" s="107"/>
      <c r="T61" s="107"/>
      <c r="U61" s="107"/>
      <c r="V61" s="107"/>
      <c r="W61" s="107"/>
      <c r="X61" s="107"/>
      <c r="Y61" s="107"/>
      <c r="Z61" s="107"/>
      <c r="AA61" s="107"/>
      <c r="AB61" s="107"/>
      <c r="AC61" s="112"/>
      <c r="AD61" s="112"/>
      <c r="AE61" s="107"/>
      <c r="AF61" s="107"/>
      <c r="AG61" s="107"/>
      <c r="AH61" s="107"/>
      <c r="AI61" s="112"/>
      <c r="AJ61" s="107"/>
      <c r="AK61" s="107"/>
      <c r="AL61" s="107"/>
      <c r="AM61" s="107"/>
      <c r="AN61" s="107"/>
      <c r="AO61" s="107"/>
      <c r="AP61" s="107"/>
      <c r="AQ61" s="107"/>
      <c r="AR61" s="107"/>
      <c r="AS61" s="107"/>
      <c r="AT61" s="107"/>
      <c r="AU61" s="107"/>
      <c r="AV61" s="107"/>
      <c r="AW61" s="107"/>
      <c r="AX61" s="107"/>
      <c r="AY61" s="105"/>
      <c r="AZ61" s="105"/>
      <c r="BA61" s="105"/>
      <c r="BB61" s="107"/>
      <c r="BC61" s="105"/>
      <c r="BD61" s="105"/>
      <c r="BE61" s="105"/>
      <c r="BF61" s="105"/>
      <c r="BG61" s="105"/>
      <c r="BH61" s="105"/>
      <c r="BI61" s="105"/>
      <c r="BJ61" s="105"/>
      <c r="BK61" s="105"/>
      <c r="BL61" s="105"/>
      <c r="BM61" s="105"/>
      <c r="BN61" s="105"/>
      <c r="BO61" s="105"/>
      <c r="BP61" s="105"/>
      <c r="BQ61" s="105"/>
      <c r="BR61" s="105"/>
      <c r="BS61" s="105"/>
      <c r="BT61" s="105"/>
      <c r="BU61" s="105"/>
      <c r="BV61" s="105"/>
      <c r="BW61" s="105"/>
      <c r="BX61" s="105"/>
      <c r="BY61" s="105"/>
      <c r="BZ61" s="105"/>
      <c r="CA61" s="105"/>
      <c r="CB61" s="105"/>
      <c r="CC61" s="105"/>
      <c r="CD61" s="105"/>
      <c r="CE61" s="105"/>
      <c r="CF61" s="105"/>
      <c r="CG61" s="105"/>
      <c r="CH61" s="105"/>
    </row>
    <row r="62" spans="1:86">
      <c r="A62" s="105"/>
      <c r="B62" s="105"/>
      <c r="C62" s="105"/>
      <c r="D62" s="105"/>
      <c r="E62" s="105"/>
      <c r="F62" s="105"/>
      <c r="G62" s="107"/>
      <c r="H62" s="110"/>
      <c r="I62" s="107"/>
      <c r="J62" s="107"/>
      <c r="K62" s="107"/>
      <c r="L62" s="106"/>
      <c r="M62" s="110"/>
      <c r="N62" s="107"/>
      <c r="O62" s="107"/>
      <c r="P62" s="107"/>
      <c r="Q62" s="107"/>
      <c r="R62" s="107"/>
      <c r="S62" s="107"/>
      <c r="T62" s="107"/>
      <c r="U62" s="107"/>
      <c r="V62" s="107"/>
      <c r="W62" s="107"/>
      <c r="X62" s="107"/>
      <c r="Y62" s="107"/>
      <c r="Z62" s="107"/>
      <c r="AA62" s="107"/>
      <c r="AB62" s="107"/>
      <c r="AC62" s="112"/>
      <c r="AD62" s="112"/>
      <c r="AE62" s="107"/>
      <c r="AF62" s="107"/>
      <c r="AG62" s="107"/>
      <c r="AH62" s="107"/>
      <c r="AI62" s="112"/>
      <c r="AJ62" s="107"/>
      <c r="AK62" s="107"/>
      <c r="AL62" s="107"/>
      <c r="AM62" s="107"/>
      <c r="AN62" s="107"/>
      <c r="AO62" s="107"/>
      <c r="AP62" s="107"/>
      <c r="AQ62" s="107"/>
      <c r="AR62" s="107"/>
      <c r="AS62" s="107"/>
      <c r="AT62" s="107"/>
      <c r="AU62" s="107"/>
      <c r="AV62" s="107"/>
      <c r="AW62" s="107"/>
      <c r="AX62" s="107"/>
      <c r="AY62" s="105"/>
      <c r="AZ62" s="105"/>
      <c r="BA62" s="105"/>
      <c r="BB62" s="107"/>
      <c r="BC62" s="105"/>
      <c r="BD62" s="105"/>
      <c r="BE62" s="105"/>
      <c r="BF62" s="105"/>
      <c r="BG62" s="105"/>
      <c r="BH62" s="105"/>
      <c r="BI62" s="105"/>
      <c r="BJ62" s="105"/>
      <c r="BK62" s="105"/>
      <c r="BL62" s="105"/>
      <c r="BM62" s="105"/>
      <c r="BN62" s="105"/>
      <c r="BO62" s="105"/>
      <c r="BP62" s="105"/>
      <c r="BQ62" s="105"/>
      <c r="BR62" s="105"/>
      <c r="BS62" s="105"/>
      <c r="BT62" s="105"/>
      <c r="BU62" s="105"/>
      <c r="BV62" s="105"/>
      <c r="BW62" s="105"/>
      <c r="BX62" s="105"/>
      <c r="BY62" s="105"/>
      <c r="BZ62" s="105"/>
      <c r="CA62" s="105"/>
      <c r="CB62" s="105"/>
      <c r="CC62" s="105"/>
      <c r="CD62" s="105"/>
      <c r="CE62" s="105"/>
      <c r="CF62" s="105"/>
      <c r="CG62" s="105"/>
      <c r="CH62" s="105"/>
    </row>
    <row r="63" spans="1:86">
      <c r="A63" s="105"/>
      <c r="B63" s="105"/>
      <c r="C63" s="105"/>
      <c r="D63" s="105"/>
      <c r="E63" s="105"/>
      <c r="F63" s="105"/>
      <c r="G63" s="107"/>
      <c r="H63" s="110"/>
      <c r="I63" s="107"/>
      <c r="J63" s="107"/>
      <c r="K63" s="107"/>
      <c r="L63" s="106"/>
      <c r="M63" s="110"/>
      <c r="N63" s="107"/>
      <c r="O63" s="107"/>
      <c r="P63" s="107"/>
      <c r="Q63" s="107"/>
      <c r="R63" s="107"/>
      <c r="S63" s="107"/>
      <c r="T63" s="107"/>
      <c r="U63" s="107"/>
      <c r="V63" s="107"/>
      <c r="W63" s="107"/>
      <c r="X63" s="107"/>
      <c r="Y63" s="107"/>
      <c r="Z63" s="107"/>
      <c r="AA63" s="107"/>
      <c r="AB63" s="107"/>
      <c r="AC63" s="112"/>
      <c r="AD63" s="112"/>
      <c r="AE63" s="107"/>
      <c r="AF63" s="107"/>
      <c r="AG63" s="107"/>
      <c r="AH63" s="107"/>
      <c r="AI63" s="112"/>
      <c r="AJ63" s="107"/>
      <c r="AK63" s="107"/>
      <c r="AL63" s="107"/>
      <c r="AM63" s="107"/>
      <c r="AN63" s="107"/>
      <c r="AO63" s="107"/>
      <c r="AP63" s="107"/>
      <c r="AQ63" s="107"/>
      <c r="AR63" s="107"/>
      <c r="AS63" s="107"/>
      <c r="AT63" s="107"/>
      <c r="AU63" s="107"/>
      <c r="AV63" s="107"/>
      <c r="AW63" s="107"/>
      <c r="AX63" s="107"/>
      <c r="AY63" s="105"/>
      <c r="AZ63" s="105"/>
      <c r="BA63" s="105"/>
      <c r="BB63" s="107"/>
      <c r="BC63" s="105"/>
      <c r="BD63" s="105"/>
      <c r="BE63" s="105"/>
      <c r="BF63" s="105"/>
      <c r="BG63" s="105"/>
      <c r="BH63" s="105"/>
      <c r="BI63" s="105"/>
      <c r="BJ63" s="105"/>
      <c r="BK63" s="105"/>
      <c r="BL63" s="105"/>
      <c r="BM63" s="105"/>
      <c r="BN63" s="105"/>
      <c r="BO63" s="105"/>
      <c r="BP63" s="105"/>
      <c r="BQ63" s="105"/>
      <c r="BR63" s="105"/>
      <c r="BS63" s="105"/>
      <c r="BT63" s="105"/>
      <c r="BU63" s="105"/>
      <c r="BV63" s="105"/>
      <c r="BW63" s="105"/>
      <c r="BX63" s="105"/>
      <c r="BY63" s="105"/>
      <c r="BZ63" s="105"/>
      <c r="CA63" s="105"/>
      <c r="CB63" s="105"/>
      <c r="CC63" s="105"/>
      <c r="CD63" s="105"/>
      <c r="CE63" s="105"/>
      <c r="CF63" s="105"/>
      <c r="CG63" s="105"/>
      <c r="CH63" s="105"/>
    </row>
    <row r="64" spans="1:86">
      <c r="A64" s="105"/>
      <c r="B64" s="105"/>
      <c r="C64" s="105"/>
      <c r="D64" s="105"/>
      <c r="E64" s="105"/>
      <c r="F64" s="105"/>
      <c r="G64" s="107"/>
      <c r="H64" s="110"/>
      <c r="I64" s="107"/>
      <c r="J64" s="107"/>
      <c r="K64" s="107"/>
      <c r="L64" s="106"/>
      <c r="M64" s="110"/>
      <c r="N64" s="107"/>
      <c r="O64" s="107"/>
      <c r="P64" s="107"/>
      <c r="Q64" s="107"/>
      <c r="R64" s="107"/>
      <c r="S64" s="107"/>
      <c r="T64" s="107"/>
      <c r="U64" s="107"/>
      <c r="V64" s="107"/>
      <c r="W64" s="107"/>
      <c r="X64" s="107"/>
      <c r="Y64" s="107"/>
      <c r="Z64" s="107"/>
      <c r="AA64" s="107"/>
      <c r="AB64" s="107"/>
      <c r="AC64" s="112"/>
      <c r="AD64" s="112"/>
      <c r="AE64" s="107"/>
      <c r="AF64" s="107"/>
      <c r="AG64" s="107"/>
      <c r="AH64" s="107"/>
      <c r="AI64" s="112"/>
      <c r="AJ64" s="107"/>
      <c r="AK64" s="107"/>
      <c r="AL64" s="107"/>
      <c r="AM64" s="107"/>
      <c r="AN64" s="107"/>
      <c r="AO64" s="107"/>
      <c r="AP64" s="107"/>
      <c r="AQ64" s="107"/>
      <c r="AR64" s="107"/>
      <c r="AS64" s="107"/>
      <c r="AT64" s="107"/>
      <c r="AU64" s="107"/>
      <c r="AV64" s="107"/>
      <c r="AW64" s="107"/>
      <c r="AX64" s="107"/>
      <c r="AY64" s="105"/>
      <c r="AZ64" s="105"/>
      <c r="BA64" s="105"/>
      <c r="BB64" s="107"/>
      <c r="BC64" s="105"/>
      <c r="BD64" s="105"/>
      <c r="BE64" s="105"/>
      <c r="BF64" s="105"/>
      <c r="BG64" s="105"/>
      <c r="BH64" s="105"/>
      <c r="BI64" s="105"/>
      <c r="BJ64" s="105"/>
      <c r="BK64" s="105"/>
      <c r="BL64" s="105"/>
      <c r="BM64" s="105"/>
      <c r="BN64" s="105"/>
      <c r="BO64" s="105"/>
      <c r="BP64" s="105"/>
      <c r="BQ64" s="105"/>
      <c r="BR64" s="105"/>
      <c r="BS64" s="105"/>
      <c r="BT64" s="105"/>
      <c r="BU64" s="105"/>
      <c r="BV64" s="105"/>
      <c r="BW64" s="105"/>
      <c r="BX64" s="105"/>
      <c r="BY64" s="105"/>
      <c r="BZ64" s="105"/>
      <c r="CA64" s="105"/>
      <c r="CB64" s="105"/>
      <c r="CC64" s="105"/>
      <c r="CD64" s="105"/>
      <c r="CE64" s="105"/>
      <c r="CF64" s="105"/>
      <c r="CG64" s="105"/>
      <c r="CH64" s="105"/>
    </row>
    <row r="65" spans="1:86">
      <c r="A65" s="105"/>
      <c r="B65" s="105"/>
      <c r="C65" s="105"/>
      <c r="D65" s="105"/>
      <c r="E65" s="105"/>
      <c r="F65" s="105"/>
      <c r="G65" s="107"/>
      <c r="H65" s="110"/>
      <c r="I65" s="107"/>
      <c r="J65" s="107"/>
      <c r="K65" s="107"/>
      <c r="L65" s="106"/>
      <c r="M65" s="110"/>
      <c r="N65" s="107"/>
      <c r="O65" s="107"/>
      <c r="P65" s="107"/>
      <c r="Q65" s="107"/>
      <c r="R65" s="107"/>
      <c r="S65" s="107"/>
      <c r="T65" s="107"/>
      <c r="U65" s="107"/>
      <c r="V65" s="107"/>
      <c r="W65" s="107"/>
      <c r="X65" s="107"/>
      <c r="Y65" s="107"/>
      <c r="Z65" s="107"/>
      <c r="AA65" s="107"/>
      <c r="AB65" s="107"/>
      <c r="AC65" s="112"/>
      <c r="AD65" s="112"/>
      <c r="AE65" s="107"/>
      <c r="AF65" s="107"/>
      <c r="AG65" s="107"/>
      <c r="AH65" s="107"/>
      <c r="AI65" s="112"/>
      <c r="AJ65" s="107"/>
      <c r="AK65" s="107"/>
      <c r="AL65" s="107"/>
      <c r="AM65" s="107"/>
      <c r="AN65" s="107"/>
      <c r="AO65" s="107"/>
      <c r="AP65" s="107"/>
      <c r="AQ65" s="107"/>
      <c r="AR65" s="107"/>
      <c r="AS65" s="107"/>
      <c r="AT65" s="107"/>
      <c r="AU65" s="107"/>
      <c r="AV65" s="107"/>
      <c r="AW65" s="107"/>
      <c r="AX65" s="107"/>
      <c r="AY65" s="105"/>
      <c r="AZ65" s="105"/>
      <c r="BA65" s="105"/>
      <c r="BB65" s="107"/>
      <c r="BC65" s="105"/>
      <c r="BD65" s="105"/>
      <c r="BE65" s="105"/>
      <c r="BF65" s="105"/>
      <c r="BG65" s="105"/>
      <c r="BH65" s="105"/>
      <c r="BI65" s="105"/>
      <c r="BJ65" s="105"/>
      <c r="BK65" s="105"/>
      <c r="BL65" s="105"/>
      <c r="BM65" s="105"/>
      <c r="BN65" s="105"/>
      <c r="BO65" s="105"/>
      <c r="BP65" s="105"/>
      <c r="BQ65" s="105"/>
      <c r="BR65" s="105"/>
      <c r="BS65" s="105"/>
      <c r="BT65" s="105"/>
      <c r="BU65" s="105"/>
      <c r="BV65" s="105"/>
      <c r="BW65" s="105"/>
      <c r="BX65" s="105"/>
      <c r="BY65" s="105"/>
      <c r="BZ65" s="105"/>
      <c r="CA65" s="105"/>
      <c r="CB65" s="105"/>
      <c r="CC65" s="105"/>
      <c r="CD65" s="105"/>
      <c r="CE65" s="105"/>
      <c r="CF65" s="105"/>
      <c r="CG65" s="105"/>
      <c r="CH65" s="105"/>
    </row>
    <row r="66" spans="1:86">
      <c r="A66" s="105"/>
      <c r="B66" s="105"/>
      <c r="C66" s="105"/>
      <c r="D66" s="105"/>
      <c r="E66" s="105"/>
      <c r="F66" s="105"/>
      <c r="G66" s="107"/>
      <c r="H66" s="110"/>
      <c r="I66" s="107"/>
      <c r="J66" s="107"/>
      <c r="K66" s="107"/>
      <c r="L66" s="106"/>
      <c r="M66" s="110"/>
      <c r="N66" s="107"/>
      <c r="O66" s="107"/>
      <c r="P66" s="107"/>
      <c r="Q66" s="107"/>
      <c r="R66" s="107"/>
      <c r="S66" s="107"/>
      <c r="T66" s="107"/>
      <c r="U66" s="107"/>
      <c r="V66" s="107"/>
      <c r="W66" s="107"/>
      <c r="X66" s="107"/>
      <c r="Y66" s="107"/>
      <c r="Z66" s="107"/>
      <c r="AA66" s="107"/>
      <c r="AB66" s="107"/>
      <c r="AC66" s="112"/>
      <c r="AD66" s="112"/>
      <c r="AE66" s="107"/>
      <c r="AF66" s="107"/>
      <c r="AG66" s="107"/>
      <c r="AH66" s="107"/>
      <c r="AI66" s="112"/>
      <c r="AJ66" s="107"/>
      <c r="AK66" s="107"/>
      <c r="AL66" s="107"/>
      <c r="AM66" s="107"/>
      <c r="AN66" s="107"/>
      <c r="AO66" s="107"/>
      <c r="AP66" s="107"/>
      <c r="AQ66" s="107"/>
      <c r="AR66" s="107"/>
      <c r="AS66" s="107"/>
      <c r="AT66" s="107"/>
      <c r="AU66" s="107"/>
      <c r="AV66" s="107"/>
      <c r="AW66" s="107"/>
      <c r="AX66" s="107"/>
      <c r="AY66" s="105"/>
      <c r="AZ66" s="105"/>
      <c r="BA66" s="105"/>
      <c r="BB66" s="107"/>
      <c r="BC66" s="105"/>
      <c r="BD66" s="105"/>
      <c r="BE66" s="105"/>
      <c r="BF66" s="105"/>
      <c r="BG66" s="105"/>
      <c r="BH66" s="105"/>
      <c r="BI66" s="105"/>
      <c r="BJ66" s="105"/>
      <c r="BK66" s="105"/>
      <c r="BL66" s="105"/>
      <c r="BM66" s="105"/>
      <c r="BN66" s="105"/>
      <c r="BO66" s="105"/>
      <c r="BP66" s="105"/>
      <c r="BQ66" s="105"/>
      <c r="BR66" s="105"/>
      <c r="BS66" s="105"/>
      <c r="BT66" s="105"/>
      <c r="BU66" s="105"/>
      <c r="BV66" s="105"/>
      <c r="BW66" s="105"/>
      <c r="BX66" s="105"/>
      <c r="BY66" s="105"/>
      <c r="BZ66" s="105"/>
      <c r="CA66" s="105"/>
      <c r="CB66" s="105"/>
      <c r="CC66" s="105"/>
      <c r="CD66" s="105"/>
      <c r="CE66" s="105"/>
      <c r="CF66" s="105"/>
      <c r="CG66" s="105"/>
      <c r="CH66" s="105"/>
    </row>
    <row r="67" spans="1:86">
      <c r="A67" s="105"/>
      <c r="B67" s="105"/>
      <c r="C67" s="105"/>
      <c r="D67" s="105"/>
      <c r="E67" s="105"/>
      <c r="F67" s="105"/>
      <c r="G67" s="107"/>
      <c r="H67" s="110"/>
      <c r="I67" s="107"/>
      <c r="J67" s="107"/>
      <c r="K67" s="107"/>
      <c r="L67" s="106"/>
      <c r="M67" s="110"/>
      <c r="N67" s="107"/>
      <c r="O67" s="107"/>
      <c r="P67" s="107"/>
      <c r="Q67" s="107"/>
      <c r="R67" s="107"/>
      <c r="S67" s="107"/>
      <c r="T67" s="107"/>
      <c r="U67" s="107"/>
      <c r="V67" s="107"/>
      <c r="W67" s="107"/>
      <c r="X67" s="107"/>
      <c r="Y67" s="107"/>
      <c r="Z67" s="107"/>
      <c r="AA67" s="107"/>
      <c r="AB67" s="107"/>
      <c r="AC67" s="112"/>
      <c r="AD67" s="112"/>
      <c r="AE67" s="107"/>
      <c r="AF67" s="107"/>
      <c r="AG67" s="107"/>
      <c r="AH67" s="107"/>
      <c r="AI67" s="112"/>
      <c r="AJ67" s="107"/>
      <c r="AK67" s="107"/>
      <c r="AL67" s="107"/>
      <c r="AM67" s="107"/>
      <c r="AN67" s="107"/>
      <c r="AO67" s="107"/>
      <c r="AP67" s="107"/>
      <c r="AQ67" s="107"/>
      <c r="AR67" s="107"/>
      <c r="AS67" s="107"/>
      <c r="AT67" s="107"/>
      <c r="AU67" s="107"/>
      <c r="AV67" s="107"/>
      <c r="AW67" s="107"/>
      <c r="AX67" s="107"/>
      <c r="AY67" s="105"/>
      <c r="AZ67" s="105"/>
      <c r="BA67" s="105"/>
      <c r="BB67" s="107"/>
      <c r="BC67" s="105"/>
      <c r="BD67" s="105"/>
      <c r="BE67" s="105"/>
      <c r="BF67" s="105"/>
      <c r="BG67" s="105"/>
      <c r="BH67" s="105"/>
      <c r="BI67" s="105"/>
      <c r="BJ67" s="105"/>
      <c r="BK67" s="105"/>
      <c r="BL67" s="105"/>
      <c r="BM67" s="105"/>
      <c r="BN67" s="105"/>
      <c r="BO67" s="105"/>
      <c r="BP67" s="105"/>
      <c r="BQ67" s="105"/>
      <c r="BR67" s="105"/>
      <c r="BS67" s="105"/>
      <c r="BT67" s="105"/>
      <c r="BU67" s="105"/>
      <c r="BV67" s="105"/>
      <c r="BW67" s="105"/>
      <c r="BX67" s="105"/>
      <c r="BY67" s="105"/>
      <c r="BZ67" s="105"/>
      <c r="CA67" s="105"/>
      <c r="CB67" s="105"/>
      <c r="CC67" s="105"/>
      <c r="CD67" s="105"/>
      <c r="CE67" s="105"/>
      <c r="CF67" s="105"/>
      <c r="CG67" s="105"/>
      <c r="CH67" s="105"/>
    </row>
    <row r="68" spans="1:86">
      <c r="A68" s="105"/>
      <c r="B68" s="105"/>
      <c r="C68" s="105"/>
      <c r="D68" s="105"/>
      <c r="E68" s="105"/>
      <c r="F68" s="105"/>
      <c r="G68" s="107"/>
      <c r="H68" s="110"/>
      <c r="I68" s="107"/>
      <c r="J68" s="107"/>
      <c r="K68" s="107"/>
      <c r="L68" s="106"/>
      <c r="M68" s="110"/>
      <c r="N68" s="107"/>
      <c r="O68" s="107"/>
      <c r="P68" s="107"/>
      <c r="Q68" s="107"/>
      <c r="R68" s="107"/>
      <c r="S68" s="107"/>
      <c r="T68" s="107"/>
      <c r="U68" s="107"/>
      <c r="V68" s="107"/>
      <c r="W68" s="107"/>
      <c r="X68" s="107"/>
      <c r="Y68" s="107"/>
      <c r="Z68" s="107"/>
      <c r="AA68" s="107"/>
      <c r="AB68" s="107"/>
      <c r="AC68" s="112"/>
      <c r="AD68" s="112"/>
      <c r="AE68" s="107"/>
      <c r="AF68" s="107"/>
      <c r="AG68" s="107"/>
      <c r="AH68" s="107"/>
      <c r="AI68" s="112"/>
      <c r="AJ68" s="107"/>
      <c r="AK68" s="107"/>
      <c r="AL68" s="107"/>
      <c r="AM68" s="107"/>
      <c r="AN68" s="107"/>
      <c r="AO68" s="107"/>
      <c r="AP68" s="107"/>
      <c r="AQ68" s="107"/>
      <c r="AR68" s="107"/>
      <c r="AS68" s="107"/>
      <c r="AT68" s="107"/>
      <c r="AU68" s="107"/>
      <c r="AV68" s="107"/>
      <c r="AW68" s="107"/>
      <c r="AX68" s="107"/>
      <c r="AY68" s="105"/>
      <c r="AZ68" s="105"/>
      <c r="BA68" s="105"/>
      <c r="BB68" s="107"/>
      <c r="BC68" s="105"/>
      <c r="BD68" s="105"/>
      <c r="BE68" s="105"/>
      <c r="BF68" s="105"/>
      <c r="BG68" s="105"/>
      <c r="BH68" s="105"/>
      <c r="BI68" s="105"/>
      <c r="BJ68" s="105"/>
      <c r="BK68" s="105"/>
      <c r="BL68" s="105"/>
      <c r="BM68" s="105"/>
      <c r="BN68" s="105"/>
      <c r="BO68" s="105"/>
      <c r="BP68" s="105"/>
      <c r="BQ68" s="105"/>
      <c r="BR68" s="105"/>
      <c r="BS68" s="105"/>
      <c r="BT68" s="105"/>
      <c r="BU68" s="105"/>
      <c r="BV68" s="105"/>
      <c r="BW68" s="105"/>
      <c r="BX68" s="105"/>
      <c r="BY68" s="105"/>
      <c r="BZ68" s="105"/>
      <c r="CA68" s="105"/>
      <c r="CB68" s="105"/>
      <c r="CC68" s="105"/>
      <c r="CD68" s="105"/>
      <c r="CE68" s="105"/>
      <c r="CF68" s="105"/>
      <c r="CG68" s="105"/>
      <c r="CH68" s="105"/>
    </row>
    <row r="69" spans="1:86">
      <c r="A69" s="105"/>
      <c r="B69" s="105"/>
      <c r="C69" s="105"/>
      <c r="D69" s="105"/>
      <c r="E69" s="105"/>
      <c r="F69" s="105"/>
      <c r="G69" s="107"/>
      <c r="H69" s="110"/>
      <c r="I69" s="107"/>
      <c r="J69" s="107"/>
      <c r="K69" s="107"/>
      <c r="L69" s="106"/>
      <c r="M69" s="110"/>
      <c r="N69" s="107"/>
      <c r="O69" s="107"/>
      <c r="P69" s="107"/>
      <c r="Q69" s="107"/>
      <c r="R69" s="107"/>
      <c r="S69" s="107"/>
      <c r="T69" s="107"/>
      <c r="U69" s="107"/>
      <c r="V69" s="107"/>
      <c r="W69" s="107"/>
      <c r="X69" s="107"/>
      <c r="Y69" s="107"/>
      <c r="Z69" s="107"/>
      <c r="AA69" s="107"/>
      <c r="AB69" s="107"/>
      <c r="AC69" s="112"/>
      <c r="AD69" s="112"/>
      <c r="AE69" s="107"/>
      <c r="AF69" s="107"/>
      <c r="AG69" s="107"/>
      <c r="AH69" s="107"/>
      <c r="AI69" s="112"/>
      <c r="AJ69" s="107"/>
      <c r="AK69" s="107"/>
      <c r="AL69" s="107"/>
      <c r="AM69" s="107"/>
      <c r="AN69" s="107"/>
      <c r="AO69" s="107"/>
      <c r="AP69" s="107"/>
      <c r="AQ69" s="107"/>
      <c r="AR69" s="107"/>
      <c r="AS69" s="107"/>
      <c r="AT69" s="107"/>
      <c r="AU69" s="107"/>
      <c r="AV69" s="107"/>
      <c r="AW69" s="107"/>
      <c r="AX69" s="107"/>
      <c r="AY69" s="105"/>
      <c r="AZ69" s="105"/>
      <c r="BA69" s="105"/>
      <c r="BB69" s="107"/>
      <c r="BC69" s="105"/>
      <c r="BD69" s="105"/>
      <c r="BE69" s="105"/>
      <c r="BF69" s="105"/>
      <c r="BG69" s="105"/>
      <c r="BH69" s="105"/>
      <c r="BI69" s="105"/>
      <c r="BJ69" s="105"/>
      <c r="BK69" s="105"/>
      <c r="BL69" s="105"/>
      <c r="BM69" s="105"/>
      <c r="BN69" s="105"/>
      <c r="BO69" s="105"/>
      <c r="BP69" s="105"/>
      <c r="BQ69" s="105"/>
      <c r="BR69" s="105"/>
      <c r="BS69" s="105"/>
      <c r="BT69" s="105"/>
      <c r="BU69" s="105"/>
      <c r="BV69" s="105"/>
      <c r="BW69" s="105"/>
      <c r="BX69" s="105"/>
      <c r="BY69" s="105"/>
      <c r="BZ69" s="105"/>
      <c r="CA69" s="105"/>
      <c r="CB69" s="105"/>
      <c r="CC69" s="105"/>
      <c r="CD69" s="105"/>
      <c r="CE69" s="105"/>
      <c r="CF69" s="105"/>
      <c r="CG69" s="105"/>
      <c r="CH69" s="105"/>
    </row>
    <row r="70" spans="1:86">
      <c r="A70" s="105"/>
      <c r="B70" s="105"/>
      <c r="C70" s="105"/>
      <c r="D70" s="105"/>
      <c r="E70" s="105"/>
      <c r="F70" s="105"/>
      <c r="G70" s="107"/>
      <c r="H70" s="110"/>
      <c r="I70" s="107"/>
      <c r="J70" s="107"/>
      <c r="K70" s="107"/>
      <c r="L70" s="106"/>
      <c r="M70" s="110"/>
      <c r="N70" s="107"/>
      <c r="O70" s="107"/>
      <c r="P70" s="107"/>
      <c r="Q70" s="107"/>
      <c r="R70" s="107"/>
      <c r="S70" s="107"/>
      <c r="T70" s="107"/>
      <c r="U70" s="107"/>
      <c r="V70" s="107"/>
      <c r="W70" s="107"/>
      <c r="X70" s="107"/>
      <c r="Y70" s="107"/>
      <c r="Z70" s="107"/>
      <c r="AA70" s="107"/>
      <c r="AB70" s="107"/>
      <c r="AC70" s="112"/>
      <c r="AD70" s="112"/>
      <c r="AE70" s="107"/>
      <c r="AF70" s="107"/>
      <c r="AG70" s="107"/>
      <c r="AH70" s="107"/>
      <c r="AI70" s="112"/>
      <c r="AJ70" s="107"/>
      <c r="AK70" s="107"/>
      <c r="AL70" s="107"/>
      <c r="AM70" s="107"/>
      <c r="AN70" s="107"/>
      <c r="AO70" s="107"/>
      <c r="AP70" s="107"/>
      <c r="AQ70" s="107"/>
      <c r="AR70" s="107"/>
      <c r="AS70" s="107"/>
      <c r="AT70" s="107"/>
      <c r="AU70" s="107"/>
      <c r="AV70" s="107"/>
      <c r="AW70" s="107"/>
      <c r="AX70" s="107"/>
      <c r="AY70" s="105"/>
      <c r="AZ70" s="105"/>
      <c r="BA70" s="105"/>
      <c r="BB70" s="107"/>
      <c r="BC70" s="105"/>
      <c r="BD70" s="105"/>
      <c r="BE70" s="105"/>
      <c r="BF70" s="105"/>
      <c r="BG70" s="105"/>
      <c r="BH70" s="105"/>
      <c r="BI70" s="105"/>
      <c r="BJ70" s="105"/>
      <c r="BK70" s="105"/>
      <c r="BL70" s="105"/>
      <c r="BM70" s="105"/>
      <c r="BN70" s="105"/>
      <c r="BO70" s="105"/>
      <c r="BP70" s="105"/>
      <c r="BQ70" s="105"/>
      <c r="BR70" s="105"/>
      <c r="BS70" s="105"/>
      <c r="BT70" s="105"/>
      <c r="BU70" s="105"/>
      <c r="BV70" s="105"/>
      <c r="BW70" s="105"/>
      <c r="BX70" s="105"/>
      <c r="BY70" s="105"/>
      <c r="BZ70" s="105"/>
      <c r="CA70" s="105"/>
      <c r="CB70" s="105"/>
      <c r="CC70" s="105"/>
      <c r="CD70" s="105"/>
      <c r="CE70" s="105"/>
      <c r="CF70" s="105"/>
      <c r="CG70" s="105"/>
      <c r="CH70" s="105"/>
    </row>
    <row r="71" spans="1:86">
      <c r="A71" s="105"/>
      <c r="B71" s="105"/>
      <c r="C71" s="105"/>
      <c r="D71" s="105"/>
      <c r="E71" s="105"/>
      <c r="F71" s="105"/>
      <c r="G71" s="107"/>
      <c r="H71" s="110"/>
      <c r="I71" s="107"/>
      <c r="J71" s="107"/>
      <c r="K71" s="107"/>
      <c r="L71" s="106"/>
      <c r="M71" s="110"/>
      <c r="N71" s="107"/>
      <c r="O71" s="107"/>
      <c r="P71" s="107"/>
      <c r="Q71" s="107"/>
      <c r="R71" s="107"/>
      <c r="S71" s="107"/>
      <c r="T71" s="107"/>
      <c r="U71" s="107"/>
      <c r="V71" s="107"/>
      <c r="W71" s="107"/>
      <c r="X71" s="107"/>
      <c r="Y71" s="107"/>
      <c r="Z71" s="107"/>
      <c r="AA71" s="107"/>
      <c r="AB71" s="107"/>
      <c r="AC71" s="112"/>
      <c r="AD71" s="112"/>
      <c r="AE71" s="107"/>
      <c r="AF71" s="107"/>
      <c r="AG71" s="107"/>
      <c r="AH71" s="107"/>
      <c r="AI71" s="112"/>
      <c r="AJ71" s="107"/>
      <c r="AK71" s="107"/>
      <c r="AL71" s="107"/>
      <c r="AM71" s="107"/>
      <c r="AN71" s="107"/>
      <c r="AO71" s="107"/>
      <c r="AP71" s="107"/>
      <c r="AQ71" s="107"/>
      <c r="AR71" s="107"/>
      <c r="AS71" s="107"/>
      <c r="AT71" s="107"/>
      <c r="AU71" s="107"/>
      <c r="AV71" s="107"/>
      <c r="AW71" s="107"/>
      <c r="AX71" s="107"/>
      <c r="AY71" s="105"/>
      <c r="AZ71" s="105"/>
      <c r="BA71" s="105"/>
      <c r="BB71" s="107"/>
      <c r="BC71" s="105"/>
      <c r="BD71" s="105"/>
      <c r="BE71" s="105"/>
      <c r="BF71" s="105"/>
      <c r="BG71" s="105"/>
      <c r="BH71" s="105"/>
      <c r="BI71" s="105"/>
      <c r="BJ71" s="105"/>
      <c r="BK71" s="105"/>
      <c r="BL71" s="105"/>
      <c r="BM71" s="105"/>
      <c r="BN71" s="105"/>
      <c r="BO71" s="105"/>
      <c r="BP71" s="105"/>
      <c r="BQ71" s="105"/>
      <c r="BR71" s="105"/>
      <c r="BS71" s="105"/>
      <c r="BT71" s="105"/>
      <c r="BU71" s="105"/>
      <c r="BV71" s="105"/>
      <c r="BW71" s="105"/>
      <c r="BX71" s="105"/>
      <c r="BY71" s="105"/>
      <c r="BZ71" s="105"/>
      <c r="CA71" s="105"/>
      <c r="CB71" s="105"/>
      <c r="CC71" s="105"/>
      <c r="CD71" s="105"/>
      <c r="CE71" s="105"/>
      <c r="CF71" s="105"/>
      <c r="CG71" s="105"/>
      <c r="CH71" s="105"/>
    </row>
    <row r="72" spans="1:86">
      <c r="A72" s="105"/>
      <c r="B72" s="105"/>
      <c r="C72" s="105"/>
      <c r="D72" s="105"/>
      <c r="E72" s="105"/>
      <c r="F72" s="105"/>
      <c r="G72" s="107"/>
      <c r="H72" s="110"/>
      <c r="I72" s="107"/>
      <c r="J72" s="107"/>
      <c r="K72" s="107"/>
      <c r="L72" s="106"/>
      <c r="M72" s="110"/>
      <c r="N72" s="107"/>
      <c r="O72" s="107"/>
      <c r="P72" s="107"/>
      <c r="Q72" s="107"/>
      <c r="R72" s="107"/>
      <c r="S72" s="107"/>
      <c r="T72" s="107"/>
      <c r="U72" s="107"/>
      <c r="V72" s="107"/>
      <c r="W72" s="107"/>
      <c r="X72" s="107"/>
      <c r="Y72" s="107"/>
      <c r="Z72" s="107"/>
      <c r="AA72" s="107"/>
      <c r="AB72" s="107"/>
      <c r="AC72" s="112"/>
      <c r="AD72" s="112"/>
      <c r="AE72" s="107"/>
      <c r="AF72" s="107"/>
      <c r="AG72" s="107"/>
      <c r="AH72" s="107"/>
      <c r="AI72" s="112"/>
      <c r="AJ72" s="107"/>
      <c r="AK72" s="107"/>
      <c r="AL72" s="107"/>
      <c r="AM72" s="107"/>
      <c r="AN72" s="107"/>
      <c r="AO72" s="107"/>
      <c r="AP72" s="107"/>
      <c r="AQ72" s="107"/>
      <c r="AR72" s="107"/>
      <c r="AS72" s="107"/>
      <c r="AT72" s="107"/>
      <c r="AU72" s="107"/>
      <c r="AV72" s="107"/>
      <c r="AW72" s="107"/>
      <c r="AX72" s="107"/>
      <c r="AY72" s="105"/>
      <c r="AZ72" s="105"/>
      <c r="BA72" s="105"/>
      <c r="BB72" s="107"/>
      <c r="BC72" s="105"/>
      <c r="BD72" s="105"/>
      <c r="BE72" s="105"/>
      <c r="BF72" s="105"/>
      <c r="BG72" s="105"/>
      <c r="BH72" s="105"/>
      <c r="BI72" s="105"/>
      <c r="BJ72" s="105"/>
      <c r="BK72" s="105"/>
      <c r="BL72" s="105"/>
      <c r="BM72" s="105"/>
      <c r="BN72" s="105"/>
      <c r="BO72" s="105"/>
      <c r="BP72" s="105"/>
      <c r="BQ72" s="105"/>
      <c r="BR72" s="105"/>
      <c r="BS72" s="105"/>
      <c r="BT72" s="105"/>
      <c r="BU72" s="105"/>
      <c r="BV72" s="105"/>
      <c r="BW72" s="105"/>
      <c r="BX72" s="105"/>
      <c r="BY72" s="105"/>
      <c r="BZ72" s="105"/>
      <c r="CA72" s="105"/>
      <c r="CB72" s="105"/>
      <c r="CC72" s="105"/>
      <c r="CD72" s="105"/>
      <c r="CE72" s="105"/>
      <c r="CF72" s="105"/>
      <c r="CG72" s="105"/>
      <c r="CH72" s="105"/>
    </row>
    <row r="73" spans="1:86">
      <c r="A73" s="105"/>
      <c r="B73" s="105"/>
      <c r="C73" s="105"/>
      <c r="D73" s="105"/>
      <c r="E73" s="105"/>
      <c r="F73" s="105"/>
      <c r="G73" s="107"/>
      <c r="H73" s="110"/>
      <c r="I73" s="107"/>
      <c r="J73" s="107"/>
      <c r="K73" s="107"/>
      <c r="L73" s="106"/>
      <c r="M73" s="110"/>
      <c r="N73" s="107"/>
      <c r="O73" s="107"/>
      <c r="P73" s="107"/>
      <c r="Q73" s="107"/>
      <c r="R73" s="107"/>
      <c r="S73" s="107"/>
      <c r="T73" s="107"/>
      <c r="U73" s="107"/>
      <c r="V73" s="107"/>
      <c r="W73" s="107"/>
      <c r="X73" s="107"/>
      <c r="Y73" s="107"/>
      <c r="Z73" s="107"/>
      <c r="AA73" s="107"/>
      <c r="AB73" s="107"/>
      <c r="AC73" s="112"/>
      <c r="AD73" s="112"/>
      <c r="AE73" s="107"/>
      <c r="AF73" s="107"/>
      <c r="AG73" s="107"/>
      <c r="AH73" s="107"/>
      <c r="AI73" s="112"/>
      <c r="AJ73" s="107"/>
      <c r="AK73" s="107"/>
      <c r="AL73" s="107"/>
      <c r="AM73" s="107"/>
      <c r="AN73" s="107"/>
      <c r="AO73" s="107"/>
      <c r="AP73" s="107"/>
      <c r="AQ73" s="107"/>
      <c r="AR73" s="107"/>
      <c r="AS73" s="107"/>
      <c r="AT73" s="107"/>
      <c r="AU73" s="107"/>
      <c r="AV73" s="107"/>
      <c r="AW73" s="107"/>
      <c r="AX73" s="107"/>
      <c r="AY73" s="105"/>
      <c r="AZ73" s="105"/>
      <c r="BA73" s="105"/>
      <c r="BB73" s="107"/>
      <c r="BC73" s="105"/>
      <c r="BD73" s="105"/>
      <c r="BE73" s="105"/>
      <c r="BF73" s="105"/>
      <c r="BG73" s="105"/>
      <c r="BH73" s="105"/>
      <c r="BI73" s="105"/>
      <c r="BJ73" s="105"/>
      <c r="BK73" s="105"/>
      <c r="BL73" s="105"/>
      <c r="BM73" s="105"/>
      <c r="BN73" s="105"/>
      <c r="BO73" s="105"/>
      <c r="BP73" s="105"/>
      <c r="BQ73" s="105"/>
      <c r="BR73" s="105"/>
      <c r="BS73" s="105"/>
      <c r="BT73" s="105"/>
      <c r="BU73" s="105"/>
      <c r="BV73" s="105"/>
      <c r="BW73" s="105"/>
      <c r="BX73" s="105"/>
      <c r="BY73" s="105"/>
      <c r="BZ73" s="105"/>
      <c r="CA73" s="105"/>
      <c r="CB73" s="105"/>
      <c r="CC73" s="105"/>
      <c r="CD73" s="105"/>
      <c r="CE73" s="105"/>
      <c r="CF73" s="105"/>
      <c r="CG73" s="105"/>
      <c r="CH73" s="105"/>
    </row>
    <row r="74" spans="1:86">
      <c r="A74" s="105"/>
      <c r="B74" s="105"/>
      <c r="C74" s="105"/>
      <c r="D74" s="105"/>
      <c r="E74" s="105"/>
      <c r="F74" s="105"/>
      <c r="G74" s="107"/>
      <c r="H74" s="110"/>
      <c r="I74" s="107"/>
      <c r="J74" s="107"/>
      <c r="K74" s="107"/>
      <c r="L74" s="106"/>
      <c r="M74" s="110"/>
      <c r="N74" s="107"/>
      <c r="O74" s="107"/>
      <c r="P74" s="107"/>
      <c r="Q74" s="107"/>
      <c r="R74" s="107"/>
      <c r="S74" s="107"/>
      <c r="T74" s="107"/>
      <c r="U74" s="107"/>
      <c r="V74" s="107"/>
      <c r="W74" s="107"/>
      <c r="X74" s="107"/>
      <c r="Y74" s="107"/>
      <c r="Z74" s="107"/>
      <c r="AA74" s="107"/>
      <c r="AB74" s="107"/>
      <c r="AC74" s="112"/>
      <c r="AD74" s="112"/>
      <c r="AE74" s="107"/>
      <c r="AF74" s="107"/>
      <c r="AG74" s="107"/>
      <c r="AH74" s="107"/>
      <c r="AI74" s="112"/>
      <c r="AJ74" s="107"/>
      <c r="AK74" s="107"/>
      <c r="AL74" s="107"/>
      <c r="AM74" s="107"/>
      <c r="AN74" s="107"/>
      <c r="AO74" s="107"/>
      <c r="AP74" s="107"/>
      <c r="AQ74" s="107"/>
      <c r="AR74" s="107"/>
      <c r="AS74" s="107"/>
      <c r="AT74" s="107"/>
      <c r="AU74" s="107"/>
      <c r="AV74" s="107"/>
      <c r="AW74" s="107"/>
      <c r="AX74" s="107"/>
      <c r="AY74" s="105"/>
      <c r="AZ74" s="105"/>
      <c r="BA74" s="105"/>
      <c r="BB74" s="107"/>
      <c r="BC74" s="105"/>
      <c r="BD74" s="105"/>
      <c r="BE74" s="105"/>
      <c r="BF74" s="105"/>
      <c r="BG74" s="105"/>
      <c r="BH74" s="105"/>
      <c r="BI74" s="105"/>
      <c r="BJ74" s="105"/>
      <c r="BK74" s="105"/>
      <c r="BL74" s="105"/>
      <c r="BM74" s="105"/>
      <c r="BN74" s="105"/>
      <c r="BO74" s="105"/>
      <c r="BP74" s="105"/>
      <c r="BQ74" s="105"/>
      <c r="BR74" s="105"/>
      <c r="BS74" s="105"/>
      <c r="BT74" s="105"/>
      <c r="BU74" s="105"/>
      <c r="BV74" s="105"/>
      <c r="BW74" s="105"/>
      <c r="BX74" s="105"/>
      <c r="BY74" s="105"/>
      <c r="BZ74" s="105"/>
      <c r="CA74" s="105"/>
      <c r="CB74" s="105"/>
      <c r="CC74" s="105"/>
      <c r="CD74" s="105"/>
      <c r="CE74" s="105"/>
      <c r="CF74" s="105"/>
      <c r="CG74" s="105"/>
      <c r="CH74" s="105"/>
    </row>
    <row r="75" spans="1:86">
      <c r="A75" s="105"/>
      <c r="B75" s="105"/>
      <c r="C75" s="105"/>
      <c r="D75" s="105"/>
      <c r="E75" s="105"/>
      <c r="F75" s="105"/>
      <c r="G75" s="107"/>
      <c r="H75" s="110"/>
      <c r="I75" s="107"/>
      <c r="J75" s="107"/>
      <c r="K75" s="107"/>
      <c r="L75" s="106"/>
      <c r="M75" s="110"/>
      <c r="N75" s="107"/>
      <c r="O75" s="107"/>
      <c r="P75" s="107"/>
      <c r="Q75" s="107"/>
      <c r="R75" s="107"/>
      <c r="S75" s="107"/>
      <c r="T75" s="107"/>
      <c r="U75" s="107"/>
      <c r="V75" s="107"/>
      <c r="W75" s="107"/>
      <c r="X75" s="107"/>
      <c r="Y75" s="107"/>
      <c r="Z75" s="107"/>
      <c r="AA75" s="107"/>
      <c r="AB75" s="107"/>
      <c r="AC75" s="112"/>
      <c r="AD75" s="112"/>
      <c r="AE75" s="107"/>
      <c r="AF75" s="107"/>
      <c r="AG75" s="107"/>
      <c r="AH75" s="107"/>
      <c r="AI75" s="112"/>
      <c r="AJ75" s="107"/>
      <c r="AK75" s="107"/>
      <c r="AL75" s="107"/>
      <c r="AM75" s="107"/>
      <c r="AN75" s="107"/>
      <c r="AO75" s="107"/>
      <c r="AP75" s="107"/>
      <c r="AQ75" s="107"/>
      <c r="AR75" s="107"/>
      <c r="AS75" s="107"/>
      <c r="AT75" s="107"/>
      <c r="AU75" s="107"/>
      <c r="AV75" s="107"/>
      <c r="AW75" s="107"/>
      <c r="AX75" s="107"/>
      <c r="AY75" s="105"/>
      <c r="AZ75" s="105"/>
      <c r="BA75" s="105"/>
      <c r="BB75" s="107"/>
      <c r="BC75" s="105"/>
      <c r="BD75" s="105"/>
      <c r="BE75" s="105"/>
      <c r="BF75" s="105"/>
      <c r="BG75" s="105"/>
      <c r="BH75" s="105"/>
      <c r="BI75" s="105"/>
      <c r="BJ75" s="105"/>
      <c r="BK75" s="105"/>
      <c r="BL75" s="105"/>
      <c r="BM75" s="105"/>
      <c r="BN75" s="105"/>
      <c r="BO75" s="105"/>
      <c r="BP75" s="105"/>
      <c r="BQ75" s="105"/>
      <c r="BR75" s="105"/>
      <c r="BS75" s="105"/>
      <c r="BT75" s="105"/>
      <c r="BU75" s="105"/>
      <c r="BV75" s="105"/>
      <c r="BW75" s="105"/>
      <c r="BX75" s="105"/>
      <c r="BY75" s="105"/>
      <c r="BZ75" s="105"/>
      <c r="CA75" s="105"/>
      <c r="CB75" s="105"/>
      <c r="CC75" s="105"/>
      <c r="CD75" s="105"/>
      <c r="CE75" s="105"/>
      <c r="CF75" s="105"/>
      <c r="CG75" s="105"/>
      <c r="CH75" s="105"/>
    </row>
    <row r="76" spans="1:86">
      <c r="A76" s="105"/>
      <c r="B76" s="105"/>
      <c r="C76" s="105"/>
      <c r="D76" s="105"/>
      <c r="E76" s="105"/>
      <c r="F76" s="105"/>
      <c r="G76" s="107"/>
      <c r="H76" s="110"/>
      <c r="I76" s="107"/>
      <c r="J76" s="107"/>
      <c r="K76" s="107"/>
      <c r="L76" s="106"/>
      <c r="M76" s="110"/>
      <c r="N76" s="107"/>
      <c r="O76" s="107"/>
      <c r="P76" s="107"/>
      <c r="Q76" s="107"/>
      <c r="R76" s="107"/>
      <c r="S76" s="107"/>
      <c r="T76" s="107"/>
      <c r="U76" s="107"/>
      <c r="V76" s="107"/>
      <c r="W76" s="107"/>
      <c r="X76" s="107"/>
      <c r="Y76" s="107"/>
      <c r="Z76" s="107"/>
      <c r="AA76" s="107"/>
      <c r="AB76" s="107"/>
      <c r="AC76" s="112"/>
      <c r="AD76" s="112"/>
      <c r="AE76" s="107"/>
      <c r="AF76" s="107"/>
      <c r="AG76" s="107"/>
      <c r="AH76" s="107"/>
      <c r="AI76" s="112"/>
      <c r="AJ76" s="107"/>
      <c r="AK76" s="107"/>
      <c r="AL76" s="107"/>
      <c r="AM76" s="107"/>
      <c r="AN76" s="107"/>
      <c r="AO76" s="107"/>
      <c r="AP76" s="107"/>
      <c r="AQ76" s="107"/>
      <c r="AR76" s="107"/>
      <c r="AS76" s="107"/>
      <c r="AT76" s="107"/>
      <c r="AU76" s="107"/>
      <c r="AV76" s="107"/>
      <c r="AW76" s="107"/>
      <c r="AX76" s="107"/>
      <c r="AY76" s="105"/>
      <c r="AZ76" s="105"/>
      <c r="BA76" s="105"/>
      <c r="BB76" s="107"/>
      <c r="BC76" s="105"/>
      <c r="BD76" s="105"/>
      <c r="BE76" s="105"/>
      <c r="BF76" s="105"/>
      <c r="BG76" s="105"/>
      <c r="BH76" s="105"/>
      <c r="BI76" s="105"/>
      <c r="BJ76" s="105"/>
      <c r="BK76" s="105"/>
      <c r="BL76" s="105"/>
      <c r="BM76" s="105"/>
      <c r="BN76" s="105"/>
      <c r="BO76" s="105"/>
      <c r="BP76" s="105"/>
      <c r="BQ76" s="105"/>
      <c r="BR76" s="105"/>
      <c r="BS76" s="105"/>
      <c r="BT76" s="105"/>
      <c r="BU76" s="105"/>
      <c r="BV76" s="105"/>
      <c r="BW76" s="105"/>
      <c r="BX76" s="105"/>
      <c r="BY76" s="105"/>
      <c r="BZ76" s="105"/>
      <c r="CA76" s="105"/>
      <c r="CB76" s="105"/>
      <c r="CC76" s="105"/>
      <c r="CD76" s="105"/>
      <c r="CE76" s="105"/>
      <c r="CF76" s="105"/>
      <c r="CG76" s="105"/>
      <c r="CH76" s="105"/>
    </row>
    <row r="77" spans="1:86">
      <c r="A77" s="105"/>
      <c r="B77" s="105"/>
      <c r="C77" s="105"/>
      <c r="D77" s="105"/>
      <c r="E77" s="105"/>
      <c r="F77" s="105"/>
      <c r="G77" s="107"/>
      <c r="H77" s="110"/>
      <c r="I77" s="107"/>
      <c r="J77" s="107"/>
      <c r="K77" s="107"/>
      <c r="L77" s="106"/>
      <c r="M77" s="110"/>
      <c r="N77" s="107"/>
      <c r="O77" s="107"/>
      <c r="P77" s="107"/>
      <c r="Q77" s="107"/>
      <c r="R77" s="107"/>
      <c r="S77" s="107"/>
      <c r="T77" s="107"/>
      <c r="U77" s="107"/>
      <c r="V77" s="107"/>
      <c r="W77" s="107"/>
      <c r="X77" s="107"/>
      <c r="Y77" s="107"/>
      <c r="Z77" s="107"/>
      <c r="AA77" s="107"/>
      <c r="AB77" s="107"/>
      <c r="AC77" s="112"/>
      <c r="AD77" s="112"/>
      <c r="AE77" s="107"/>
      <c r="AF77" s="107"/>
      <c r="AG77" s="107"/>
      <c r="AH77" s="107"/>
      <c r="AI77" s="112"/>
      <c r="AJ77" s="107"/>
      <c r="AK77" s="107"/>
      <c r="AL77" s="107"/>
      <c r="AM77" s="107"/>
      <c r="AN77" s="107"/>
      <c r="AO77" s="107"/>
      <c r="AP77" s="107"/>
      <c r="AQ77" s="107"/>
      <c r="AR77" s="107"/>
      <c r="AS77" s="107"/>
      <c r="AT77" s="107"/>
      <c r="AU77" s="107"/>
      <c r="AV77" s="107"/>
      <c r="AW77" s="107"/>
      <c r="AX77" s="107"/>
      <c r="AY77" s="105"/>
      <c r="AZ77" s="105"/>
      <c r="BA77" s="105"/>
      <c r="BB77" s="107"/>
      <c r="BC77" s="105"/>
      <c r="BD77" s="105"/>
      <c r="BE77" s="105"/>
      <c r="BF77" s="105"/>
      <c r="BG77" s="105"/>
      <c r="BH77" s="105"/>
      <c r="BI77" s="105"/>
      <c r="BJ77" s="105"/>
      <c r="BK77" s="105"/>
      <c r="BL77" s="105"/>
      <c r="BM77" s="105"/>
      <c r="BN77" s="105"/>
      <c r="BO77" s="105"/>
      <c r="BP77" s="105"/>
      <c r="BQ77" s="105"/>
      <c r="BR77" s="105"/>
      <c r="BS77" s="105"/>
      <c r="BT77" s="105"/>
      <c r="BU77" s="105"/>
      <c r="BV77" s="105"/>
      <c r="BW77" s="105"/>
      <c r="BX77" s="105"/>
      <c r="BY77" s="105"/>
      <c r="BZ77" s="105"/>
      <c r="CA77" s="105"/>
      <c r="CB77" s="105"/>
      <c r="CC77" s="105"/>
      <c r="CD77" s="105"/>
      <c r="CE77" s="105"/>
      <c r="CF77" s="105"/>
      <c r="CG77" s="105"/>
      <c r="CH77" s="105"/>
    </row>
    <row r="78" spans="1:86">
      <c r="A78" s="105"/>
      <c r="B78" s="105"/>
      <c r="C78" s="105"/>
      <c r="D78" s="105"/>
      <c r="E78" s="105"/>
      <c r="F78" s="105"/>
      <c r="G78" s="107"/>
      <c r="H78" s="110"/>
      <c r="I78" s="107"/>
      <c r="J78" s="107"/>
      <c r="K78" s="107"/>
      <c r="L78" s="106"/>
      <c r="M78" s="110"/>
      <c r="N78" s="107"/>
      <c r="O78" s="107"/>
      <c r="P78" s="107"/>
      <c r="Q78" s="107"/>
      <c r="R78" s="107"/>
      <c r="S78" s="107"/>
      <c r="T78" s="107"/>
      <c r="U78" s="107"/>
      <c r="V78" s="107"/>
      <c r="W78" s="107"/>
      <c r="X78" s="107"/>
      <c r="Y78" s="107"/>
      <c r="Z78" s="107"/>
      <c r="AA78" s="107"/>
      <c r="AB78" s="107"/>
      <c r="AC78" s="112"/>
      <c r="AD78" s="112"/>
      <c r="AE78" s="107"/>
      <c r="AF78" s="107"/>
      <c r="AG78" s="107"/>
      <c r="AH78" s="107"/>
      <c r="AI78" s="112"/>
      <c r="AJ78" s="107"/>
      <c r="AK78" s="107"/>
      <c r="AL78" s="107"/>
      <c r="AM78" s="107"/>
      <c r="AN78" s="107"/>
      <c r="AO78" s="107"/>
      <c r="AP78" s="107"/>
      <c r="AQ78" s="107"/>
      <c r="AR78" s="107"/>
      <c r="AS78" s="107"/>
      <c r="AT78" s="107"/>
      <c r="AU78" s="107"/>
      <c r="AV78" s="107"/>
      <c r="AW78" s="107"/>
      <c r="AX78" s="107"/>
      <c r="AY78" s="105"/>
      <c r="AZ78" s="105"/>
      <c r="BA78" s="105"/>
      <c r="BB78" s="107"/>
      <c r="BC78" s="105"/>
      <c r="BD78" s="105"/>
      <c r="BE78" s="105"/>
      <c r="BF78" s="105"/>
      <c r="BG78" s="105"/>
      <c r="BH78" s="105"/>
      <c r="BI78" s="105"/>
      <c r="BJ78" s="105"/>
      <c r="BK78" s="105"/>
      <c r="BL78" s="105"/>
      <c r="BM78" s="105"/>
      <c r="BN78" s="105"/>
      <c r="BO78" s="105"/>
      <c r="BP78" s="105"/>
      <c r="BQ78" s="105"/>
      <c r="BR78" s="105"/>
      <c r="BS78" s="105"/>
      <c r="BT78" s="105"/>
      <c r="BU78" s="105"/>
      <c r="BV78" s="105"/>
      <c r="BW78" s="105"/>
      <c r="BX78" s="105"/>
      <c r="BY78" s="105"/>
      <c r="BZ78" s="105"/>
      <c r="CA78" s="105"/>
      <c r="CB78" s="105"/>
      <c r="CC78" s="105"/>
      <c r="CD78" s="105"/>
      <c r="CE78" s="105"/>
      <c r="CF78" s="105"/>
      <c r="CG78" s="105"/>
      <c r="CH78" s="105"/>
    </row>
    <row r="79" spans="1:86">
      <c r="A79" s="105"/>
      <c r="B79" s="105"/>
      <c r="C79" s="105"/>
      <c r="D79" s="105"/>
      <c r="E79" s="105"/>
      <c r="F79" s="105"/>
      <c r="G79" s="107"/>
      <c r="H79" s="110"/>
      <c r="I79" s="107"/>
      <c r="J79" s="107"/>
      <c r="K79" s="107"/>
      <c r="L79" s="106"/>
      <c r="M79" s="110"/>
      <c r="N79" s="107"/>
      <c r="O79" s="107"/>
      <c r="P79" s="107"/>
      <c r="Q79" s="107"/>
      <c r="R79" s="107"/>
      <c r="S79" s="107"/>
      <c r="T79" s="107"/>
      <c r="U79" s="107"/>
      <c r="V79" s="107"/>
      <c r="W79" s="107"/>
      <c r="X79" s="107"/>
      <c r="Y79" s="107"/>
      <c r="Z79" s="107"/>
      <c r="AA79" s="107"/>
      <c r="AB79" s="107"/>
      <c r="AC79" s="112"/>
      <c r="AD79" s="112"/>
      <c r="AE79" s="107"/>
      <c r="AF79" s="107"/>
      <c r="AG79" s="107"/>
      <c r="AH79" s="107"/>
      <c r="AI79" s="112"/>
      <c r="AJ79" s="107"/>
      <c r="AK79" s="107"/>
      <c r="AL79" s="107"/>
      <c r="AM79" s="107"/>
      <c r="AN79" s="107"/>
      <c r="AO79" s="107"/>
      <c r="AP79" s="107"/>
      <c r="AQ79" s="107"/>
      <c r="AR79" s="107"/>
      <c r="AS79" s="107"/>
      <c r="AT79" s="107"/>
      <c r="AU79" s="107"/>
      <c r="AV79" s="107"/>
      <c r="AW79" s="107"/>
      <c r="AX79" s="107"/>
      <c r="AY79" s="105"/>
      <c r="AZ79" s="105"/>
      <c r="BA79" s="105"/>
      <c r="BB79" s="107"/>
      <c r="BC79" s="105"/>
      <c r="BD79" s="105"/>
      <c r="BE79" s="105"/>
      <c r="BF79" s="105"/>
      <c r="BG79" s="105"/>
      <c r="BH79" s="105"/>
      <c r="BI79" s="105"/>
      <c r="BJ79" s="105"/>
      <c r="BK79" s="105"/>
      <c r="BL79" s="105"/>
      <c r="BM79" s="105"/>
      <c r="BN79" s="105"/>
      <c r="BO79" s="105"/>
      <c r="BP79" s="105"/>
      <c r="BQ79" s="105"/>
      <c r="BR79" s="105"/>
      <c r="BS79" s="105"/>
      <c r="BT79" s="105"/>
      <c r="BU79" s="105"/>
      <c r="BV79" s="105"/>
      <c r="BW79" s="105"/>
      <c r="BX79" s="105"/>
      <c r="BY79" s="105"/>
      <c r="BZ79" s="105"/>
      <c r="CA79" s="105"/>
      <c r="CB79" s="105"/>
      <c r="CC79" s="105"/>
      <c r="CD79" s="105"/>
      <c r="CE79" s="105"/>
      <c r="CF79" s="105"/>
      <c r="CG79" s="105"/>
      <c r="CH79" s="105"/>
    </row>
    <row r="80" spans="1:86">
      <c r="A80" s="105"/>
      <c r="B80" s="105"/>
      <c r="C80" s="105"/>
      <c r="D80" s="105"/>
      <c r="E80" s="105"/>
      <c r="F80" s="105"/>
      <c r="G80" s="107"/>
      <c r="H80" s="110"/>
      <c r="I80" s="107"/>
      <c r="J80" s="107"/>
      <c r="K80" s="107"/>
      <c r="L80" s="106"/>
      <c r="M80" s="110"/>
      <c r="N80" s="107"/>
      <c r="O80" s="107"/>
      <c r="P80" s="107"/>
      <c r="Q80" s="107"/>
      <c r="R80" s="107"/>
      <c r="S80" s="107"/>
      <c r="T80" s="107"/>
      <c r="U80" s="107"/>
      <c r="V80" s="107"/>
      <c r="W80" s="107"/>
      <c r="X80" s="107"/>
      <c r="Y80" s="107"/>
      <c r="Z80" s="107"/>
      <c r="AA80" s="107"/>
      <c r="AB80" s="107"/>
      <c r="AC80" s="112"/>
      <c r="AD80" s="112"/>
      <c r="AE80" s="107"/>
      <c r="AF80" s="107"/>
      <c r="AG80" s="107"/>
      <c r="AH80" s="107"/>
      <c r="AI80" s="112"/>
      <c r="AJ80" s="107"/>
      <c r="AK80" s="107"/>
      <c r="AL80" s="107"/>
      <c r="AM80" s="107"/>
      <c r="AN80" s="107"/>
      <c r="AO80" s="107"/>
      <c r="AP80" s="107"/>
      <c r="AQ80" s="107"/>
      <c r="AR80" s="107"/>
      <c r="AS80" s="107"/>
      <c r="AT80" s="107"/>
      <c r="AU80" s="107"/>
      <c r="AV80" s="107"/>
      <c r="AW80" s="107"/>
      <c r="AX80" s="107"/>
      <c r="AY80" s="105"/>
      <c r="AZ80" s="105"/>
      <c r="BA80" s="105"/>
      <c r="BB80" s="107"/>
      <c r="BC80" s="105"/>
      <c r="BD80" s="105"/>
      <c r="BE80" s="105"/>
      <c r="BF80" s="105"/>
      <c r="BG80" s="105"/>
      <c r="BH80" s="105"/>
      <c r="BI80" s="105"/>
      <c r="BJ80" s="105"/>
      <c r="BK80" s="105"/>
      <c r="BL80" s="105"/>
      <c r="BM80" s="105"/>
      <c r="BN80" s="105"/>
      <c r="BO80" s="105"/>
      <c r="BP80" s="105"/>
      <c r="BQ80" s="105"/>
      <c r="BR80" s="105"/>
      <c r="BS80" s="105"/>
      <c r="BT80" s="105"/>
      <c r="BU80" s="105"/>
      <c r="BV80" s="105"/>
      <c r="BW80" s="105"/>
      <c r="BX80" s="105"/>
      <c r="BY80" s="105"/>
      <c r="BZ80" s="105"/>
      <c r="CA80" s="105"/>
      <c r="CB80" s="105"/>
      <c r="CC80" s="105"/>
      <c r="CD80" s="105"/>
      <c r="CE80" s="105"/>
      <c r="CF80" s="105"/>
      <c r="CG80" s="105"/>
      <c r="CH80" s="105"/>
    </row>
    <row r="81" spans="1:86">
      <c r="A81" s="105"/>
      <c r="B81" s="105"/>
      <c r="C81" s="105"/>
      <c r="D81" s="105"/>
      <c r="E81" s="105"/>
      <c r="F81" s="105"/>
      <c r="G81" s="107"/>
      <c r="H81" s="110"/>
      <c r="I81" s="107"/>
      <c r="J81" s="107"/>
      <c r="K81" s="107"/>
      <c r="L81" s="106"/>
      <c r="M81" s="110"/>
      <c r="N81" s="107"/>
      <c r="O81" s="107"/>
      <c r="P81" s="107"/>
      <c r="Q81" s="107"/>
      <c r="R81" s="107"/>
      <c r="S81" s="107"/>
      <c r="T81" s="107"/>
      <c r="U81" s="107"/>
      <c r="V81" s="107"/>
      <c r="W81" s="107"/>
      <c r="X81" s="107"/>
      <c r="Y81" s="107"/>
      <c r="Z81" s="107"/>
      <c r="AA81" s="107"/>
      <c r="AB81" s="107"/>
      <c r="AC81" s="112"/>
      <c r="AD81" s="112"/>
      <c r="AE81" s="107"/>
      <c r="AF81" s="107"/>
      <c r="AG81" s="107"/>
      <c r="AH81" s="107"/>
      <c r="AI81" s="112"/>
      <c r="AJ81" s="107"/>
      <c r="AK81" s="107"/>
      <c r="AL81" s="107"/>
      <c r="AM81" s="107"/>
      <c r="AN81" s="107"/>
      <c r="AO81" s="107"/>
      <c r="AP81" s="107"/>
      <c r="AQ81" s="107"/>
      <c r="AR81" s="107"/>
      <c r="AS81" s="107"/>
      <c r="AT81" s="107"/>
      <c r="AU81" s="107"/>
      <c r="AV81" s="107"/>
      <c r="AW81" s="107"/>
      <c r="AX81" s="107"/>
      <c r="AY81" s="105"/>
      <c r="AZ81" s="105"/>
      <c r="BA81" s="105"/>
      <c r="BB81" s="107"/>
      <c r="BC81" s="105"/>
      <c r="BD81" s="105"/>
      <c r="BE81" s="105"/>
      <c r="BF81" s="105"/>
      <c r="BG81" s="105"/>
      <c r="BH81" s="105"/>
      <c r="BI81" s="105"/>
      <c r="BJ81" s="105"/>
      <c r="BK81" s="105"/>
      <c r="BL81" s="105"/>
      <c r="BM81" s="105"/>
      <c r="BN81" s="105"/>
      <c r="BO81" s="105"/>
      <c r="BP81" s="105"/>
      <c r="BQ81" s="105"/>
      <c r="BR81" s="105"/>
      <c r="BS81" s="105"/>
      <c r="BT81" s="105"/>
      <c r="BU81" s="105"/>
      <c r="BV81" s="105"/>
      <c r="BW81" s="105"/>
      <c r="BX81" s="105"/>
      <c r="BY81" s="105"/>
      <c r="BZ81" s="105"/>
      <c r="CA81" s="105"/>
      <c r="CB81" s="105"/>
      <c r="CC81" s="105"/>
      <c r="CD81" s="105"/>
      <c r="CE81" s="105"/>
      <c r="CF81" s="105"/>
      <c r="CG81" s="105"/>
      <c r="CH81" s="105"/>
    </row>
    <row r="82" spans="1:86">
      <c r="A82" s="105"/>
      <c r="B82" s="105"/>
      <c r="C82" s="105"/>
      <c r="D82" s="105"/>
      <c r="E82" s="105"/>
      <c r="F82" s="105"/>
      <c r="G82" s="107"/>
      <c r="H82" s="110"/>
      <c r="I82" s="107"/>
      <c r="J82" s="107"/>
      <c r="K82" s="107"/>
      <c r="L82" s="106"/>
      <c r="M82" s="110"/>
      <c r="N82" s="107"/>
      <c r="O82" s="107"/>
      <c r="P82" s="107"/>
      <c r="Q82" s="107"/>
      <c r="R82" s="107"/>
      <c r="S82" s="107"/>
      <c r="T82" s="107"/>
      <c r="U82" s="107"/>
      <c r="V82" s="107"/>
      <c r="W82" s="107"/>
      <c r="X82" s="107"/>
      <c r="Y82" s="107"/>
      <c r="Z82" s="107"/>
      <c r="AA82" s="107"/>
      <c r="AB82" s="107"/>
      <c r="AC82" s="112"/>
      <c r="AD82" s="112"/>
      <c r="AE82" s="107"/>
      <c r="AF82" s="107"/>
      <c r="AG82" s="107"/>
      <c r="AH82" s="107"/>
      <c r="AI82" s="112"/>
      <c r="AJ82" s="107"/>
      <c r="AK82" s="107"/>
      <c r="AL82" s="107"/>
      <c r="AM82" s="107"/>
      <c r="AN82" s="107"/>
      <c r="AO82" s="107"/>
      <c r="AP82" s="107"/>
      <c r="AQ82" s="107"/>
      <c r="AR82" s="107"/>
      <c r="AS82" s="107"/>
      <c r="AT82" s="107"/>
      <c r="AU82" s="107"/>
      <c r="AV82" s="107"/>
      <c r="AW82" s="107"/>
      <c r="AX82" s="107"/>
      <c r="AY82" s="105"/>
      <c r="AZ82" s="105"/>
      <c r="BA82" s="105"/>
      <c r="BB82" s="107"/>
      <c r="BC82" s="105"/>
      <c r="BD82" s="105"/>
      <c r="BE82" s="105"/>
      <c r="BF82" s="105"/>
      <c r="BG82" s="105"/>
      <c r="BH82" s="105"/>
      <c r="BI82" s="105"/>
      <c r="BJ82" s="105"/>
      <c r="BK82" s="105"/>
      <c r="BL82" s="105"/>
      <c r="BM82" s="105"/>
      <c r="BN82" s="105"/>
      <c r="BO82" s="105"/>
      <c r="BP82" s="105"/>
      <c r="BQ82" s="105"/>
      <c r="BR82" s="105"/>
      <c r="BS82" s="105"/>
      <c r="BT82" s="105"/>
      <c r="BU82" s="105"/>
      <c r="BV82" s="105"/>
      <c r="BW82" s="105"/>
      <c r="BX82" s="105"/>
      <c r="BY82" s="105"/>
      <c r="BZ82" s="105"/>
      <c r="CA82" s="105"/>
      <c r="CB82" s="105"/>
      <c r="CC82" s="105"/>
      <c r="CD82" s="105"/>
      <c r="CE82" s="105"/>
      <c r="CF82" s="105"/>
      <c r="CG82" s="105"/>
      <c r="CH82" s="105"/>
    </row>
    <row r="83" spans="1:86">
      <c r="A83" s="105"/>
      <c r="B83" s="105"/>
      <c r="C83" s="105"/>
      <c r="D83" s="105"/>
      <c r="E83" s="105"/>
      <c r="F83" s="105"/>
      <c r="G83" s="107"/>
      <c r="H83" s="110"/>
      <c r="I83" s="107"/>
      <c r="J83" s="107"/>
      <c r="K83" s="107"/>
      <c r="L83" s="106"/>
      <c r="M83" s="110"/>
      <c r="N83" s="107"/>
      <c r="O83" s="107"/>
      <c r="P83" s="107"/>
      <c r="Q83" s="107"/>
      <c r="R83" s="107"/>
      <c r="S83" s="107"/>
      <c r="T83" s="107"/>
      <c r="U83" s="107"/>
      <c r="V83" s="107"/>
      <c r="W83" s="107"/>
      <c r="X83" s="107"/>
      <c r="Y83" s="107"/>
      <c r="Z83" s="107"/>
      <c r="AA83" s="107"/>
      <c r="AB83" s="107"/>
      <c r="AC83" s="112"/>
      <c r="AD83" s="112"/>
      <c r="AE83" s="107"/>
      <c r="AF83" s="107"/>
      <c r="AG83" s="107"/>
      <c r="AH83" s="107"/>
      <c r="AI83" s="112"/>
      <c r="AJ83" s="107"/>
      <c r="AK83" s="107"/>
      <c r="AL83" s="107"/>
      <c r="AM83" s="107"/>
      <c r="AN83" s="107"/>
      <c r="AO83" s="107"/>
      <c r="AP83" s="107"/>
      <c r="AQ83" s="107"/>
      <c r="AR83" s="107"/>
      <c r="AS83" s="107"/>
      <c r="AT83" s="107"/>
      <c r="AU83" s="107"/>
      <c r="AV83" s="107"/>
      <c r="AW83" s="107"/>
      <c r="AX83" s="107"/>
      <c r="AY83" s="105"/>
      <c r="AZ83" s="105"/>
      <c r="BA83" s="105"/>
      <c r="BB83" s="107"/>
      <c r="BC83" s="105"/>
      <c r="BD83" s="105"/>
      <c r="BE83" s="105"/>
      <c r="BF83" s="105"/>
      <c r="BG83" s="105"/>
      <c r="BH83" s="105"/>
      <c r="BI83" s="105"/>
      <c r="BJ83" s="105"/>
      <c r="BK83" s="105"/>
      <c r="BL83" s="105"/>
      <c r="BM83" s="105"/>
      <c r="BN83" s="105"/>
      <c r="BO83" s="105"/>
      <c r="BP83" s="105"/>
      <c r="BQ83" s="105"/>
      <c r="BR83" s="105"/>
      <c r="BS83" s="105"/>
      <c r="BT83" s="105"/>
      <c r="BU83" s="105"/>
      <c r="BV83" s="105"/>
      <c r="BW83" s="105"/>
      <c r="BX83" s="105"/>
      <c r="BY83" s="105"/>
      <c r="BZ83" s="105"/>
      <c r="CA83" s="105"/>
      <c r="CB83" s="105"/>
      <c r="CC83" s="105"/>
      <c r="CD83" s="105"/>
      <c r="CE83" s="105"/>
      <c r="CF83" s="105"/>
      <c r="CG83" s="105"/>
      <c r="CH83" s="105"/>
    </row>
    <row r="84" spans="1:86">
      <c r="A84" s="105"/>
      <c r="B84" s="105"/>
      <c r="C84" s="105"/>
      <c r="D84" s="105"/>
      <c r="E84" s="105"/>
      <c r="F84" s="105"/>
      <c r="G84" s="107"/>
      <c r="H84" s="110"/>
      <c r="I84" s="107"/>
      <c r="J84" s="107"/>
      <c r="K84" s="107"/>
      <c r="L84" s="106"/>
      <c r="M84" s="110"/>
      <c r="N84" s="107"/>
      <c r="O84" s="107"/>
      <c r="P84" s="107"/>
      <c r="Q84" s="107"/>
      <c r="R84" s="107"/>
      <c r="S84" s="107"/>
      <c r="T84" s="107"/>
      <c r="U84" s="107"/>
      <c r="V84" s="107"/>
      <c r="W84" s="107"/>
      <c r="X84" s="107"/>
      <c r="Y84" s="107"/>
      <c r="Z84" s="107"/>
      <c r="AA84" s="107"/>
      <c r="AB84" s="107"/>
      <c r="AC84" s="112"/>
      <c r="AD84" s="112"/>
      <c r="AE84" s="107"/>
      <c r="AF84" s="107"/>
      <c r="AG84" s="107"/>
      <c r="AH84" s="107"/>
      <c r="AI84" s="112"/>
      <c r="AJ84" s="107"/>
      <c r="AK84" s="107"/>
      <c r="AL84" s="107"/>
      <c r="AM84" s="107"/>
      <c r="AN84" s="107"/>
      <c r="AO84" s="107"/>
      <c r="AP84" s="107"/>
      <c r="AQ84" s="107"/>
      <c r="AR84" s="107"/>
      <c r="AS84" s="107"/>
      <c r="AT84" s="107"/>
      <c r="AU84" s="107"/>
      <c r="AV84" s="107"/>
      <c r="AW84" s="107"/>
      <c r="AX84" s="107"/>
      <c r="AY84" s="105"/>
      <c r="AZ84" s="105"/>
      <c r="BA84" s="105"/>
      <c r="BB84" s="107"/>
      <c r="BC84" s="105"/>
      <c r="BD84" s="105"/>
      <c r="BE84" s="105"/>
      <c r="BF84" s="105"/>
      <c r="BG84" s="105"/>
      <c r="BH84" s="105"/>
      <c r="BI84" s="105"/>
      <c r="BJ84" s="105"/>
      <c r="BK84" s="105"/>
      <c r="BL84" s="105"/>
      <c r="BM84" s="105"/>
      <c r="BN84" s="105"/>
      <c r="BO84" s="105"/>
      <c r="BP84" s="105"/>
      <c r="BQ84" s="105"/>
      <c r="BR84" s="105"/>
      <c r="BS84" s="105"/>
      <c r="BT84" s="105"/>
      <c r="BU84" s="105"/>
      <c r="BV84" s="105"/>
      <c r="BW84" s="105"/>
      <c r="BX84" s="105"/>
      <c r="BY84" s="105"/>
      <c r="BZ84" s="105"/>
      <c r="CA84" s="105"/>
      <c r="CB84" s="105"/>
      <c r="CC84" s="105"/>
      <c r="CD84" s="105"/>
      <c r="CE84" s="105"/>
      <c r="CF84" s="105"/>
      <c r="CG84" s="105"/>
      <c r="CH84" s="105"/>
    </row>
    <row r="85" spans="1:86">
      <c r="A85" s="105"/>
      <c r="B85" s="105"/>
      <c r="C85" s="105"/>
      <c r="D85" s="105"/>
      <c r="E85" s="105"/>
      <c r="F85" s="105"/>
      <c r="G85" s="107"/>
      <c r="H85" s="110"/>
      <c r="I85" s="107"/>
      <c r="J85" s="107"/>
      <c r="K85" s="107"/>
      <c r="L85" s="106"/>
      <c r="M85" s="110"/>
      <c r="N85" s="107"/>
      <c r="O85" s="107"/>
      <c r="P85" s="107"/>
      <c r="Q85" s="107"/>
      <c r="R85" s="107"/>
      <c r="S85" s="107"/>
      <c r="T85" s="107"/>
      <c r="U85" s="107"/>
      <c r="V85" s="107"/>
      <c r="W85" s="107"/>
      <c r="X85" s="107"/>
      <c r="Y85" s="107"/>
      <c r="Z85" s="107"/>
      <c r="AA85" s="107"/>
      <c r="AB85" s="107"/>
      <c r="AC85" s="112"/>
      <c r="AD85" s="112"/>
      <c r="AE85" s="107"/>
      <c r="AF85" s="107"/>
      <c r="AG85" s="107"/>
      <c r="AH85" s="107"/>
      <c r="AI85" s="112"/>
      <c r="AJ85" s="107"/>
      <c r="AK85" s="107"/>
      <c r="AL85" s="107"/>
      <c r="AM85" s="107"/>
      <c r="AN85" s="107"/>
      <c r="AO85" s="107"/>
      <c r="AP85" s="107"/>
      <c r="AQ85" s="107"/>
      <c r="AR85" s="107"/>
      <c r="AS85" s="107"/>
      <c r="AT85" s="107"/>
      <c r="AU85" s="107"/>
      <c r="AV85" s="107"/>
      <c r="AW85" s="107"/>
      <c r="AX85" s="107"/>
      <c r="AY85" s="105"/>
      <c r="AZ85" s="105"/>
      <c r="BA85" s="105"/>
      <c r="BB85" s="107"/>
      <c r="BC85" s="105"/>
      <c r="BD85" s="105"/>
      <c r="BE85" s="105"/>
      <c r="BF85" s="105"/>
      <c r="BG85" s="105"/>
      <c r="BH85" s="105"/>
      <c r="BI85" s="105"/>
      <c r="BJ85" s="105"/>
      <c r="BK85" s="105"/>
      <c r="BL85" s="105"/>
      <c r="BM85" s="105"/>
      <c r="BN85" s="105"/>
      <c r="BO85" s="105"/>
      <c r="BP85" s="105"/>
      <c r="BQ85" s="105"/>
      <c r="BR85" s="105"/>
      <c r="BS85" s="105"/>
      <c r="BT85" s="105"/>
      <c r="BU85" s="105"/>
      <c r="BV85" s="105"/>
      <c r="BW85" s="105"/>
      <c r="BX85" s="105"/>
      <c r="BY85" s="105"/>
      <c r="BZ85" s="105"/>
      <c r="CA85" s="105"/>
      <c r="CB85" s="105"/>
      <c r="CC85" s="105"/>
      <c r="CD85" s="105"/>
      <c r="CE85" s="105"/>
      <c r="CF85" s="105"/>
      <c r="CG85" s="105"/>
      <c r="CH85" s="105"/>
    </row>
    <row r="86" spans="1:86">
      <c r="A86" s="105"/>
      <c r="B86" s="105"/>
      <c r="C86" s="105"/>
      <c r="D86" s="105"/>
      <c r="E86" s="105"/>
      <c r="F86" s="105"/>
      <c r="G86" s="107"/>
      <c r="H86" s="110"/>
      <c r="I86" s="107"/>
      <c r="J86" s="107"/>
      <c r="K86" s="107"/>
      <c r="L86" s="106"/>
      <c r="M86" s="110"/>
      <c r="N86" s="107"/>
      <c r="O86" s="107"/>
      <c r="P86" s="107"/>
      <c r="Q86" s="107"/>
      <c r="R86" s="107"/>
      <c r="S86" s="107"/>
      <c r="T86" s="107"/>
      <c r="U86" s="107"/>
      <c r="V86" s="107"/>
      <c r="W86" s="107"/>
      <c r="X86" s="107"/>
      <c r="Y86" s="107"/>
      <c r="Z86" s="107"/>
      <c r="AA86" s="107"/>
      <c r="AB86" s="107"/>
      <c r="AC86" s="112"/>
      <c r="AD86" s="112"/>
      <c r="AE86" s="107"/>
      <c r="AF86" s="107"/>
      <c r="AG86" s="107"/>
      <c r="AH86" s="107"/>
      <c r="AI86" s="112"/>
      <c r="AJ86" s="107"/>
      <c r="AK86" s="107"/>
      <c r="AL86" s="107"/>
      <c r="AM86" s="107"/>
      <c r="AN86" s="107"/>
      <c r="AO86" s="107"/>
      <c r="AP86" s="107"/>
      <c r="AQ86" s="107"/>
      <c r="AR86" s="107"/>
      <c r="AS86" s="107"/>
      <c r="AT86" s="107"/>
      <c r="AU86" s="107"/>
      <c r="AV86" s="107"/>
      <c r="AW86" s="107"/>
      <c r="AX86" s="107"/>
      <c r="AY86" s="105"/>
      <c r="AZ86" s="105"/>
      <c r="BA86" s="105"/>
      <c r="BB86" s="107"/>
      <c r="BC86" s="105"/>
      <c r="BD86" s="105"/>
      <c r="BE86" s="105"/>
      <c r="BF86" s="105"/>
      <c r="BG86" s="105"/>
      <c r="BH86" s="105"/>
      <c r="BI86" s="105"/>
      <c r="BJ86" s="105"/>
      <c r="BK86" s="105"/>
      <c r="BL86" s="105"/>
      <c r="BM86" s="105"/>
      <c r="BN86" s="105"/>
      <c r="BO86" s="105"/>
      <c r="BP86" s="105"/>
      <c r="BQ86" s="105"/>
      <c r="BR86" s="105"/>
      <c r="BS86" s="105"/>
      <c r="BT86" s="105"/>
      <c r="BU86" s="105"/>
      <c r="BV86" s="105"/>
      <c r="BW86" s="105"/>
      <c r="BX86" s="105"/>
      <c r="BY86" s="105"/>
      <c r="BZ86" s="105"/>
      <c r="CA86" s="105"/>
      <c r="CB86" s="105"/>
      <c r="CC86" s="105"/>
      <c r="CD86" s="105"/>
      <c r="CE86" s="105"/>
      <c r="CF86" s="105"/>
      <c r="CG86" s="105"/>
      <c r="CH86" s="105"/>
    </row>
    <row r="87" spans="1:86">
      <c r="A87" s="105"/>
      <c r="B87" s="105"/>
      <c r="C87" s="105"/>
      <c r="D87" s="105"/>
      <c r="E87" s="105"/>
      <c r="F87" s="105"/>
      <c r="G87" s="107"/>
      <c r="H87" s="110"/>
      <c r="I87" s="107"/>
      <c r="J87" s="107"/>
      <c r="K87" s="107"/>
      <c r="L87" s="106"/>
      <c r="M87" s="110"/>
      <c r="N87" s="107"/>
      <c r="O87" s="107"/>
      <c r="P87" s="107"/>
      <c r="Q87" s="107"/>
      <c r="R87" s="107"/>
      <c r="S87" s="107"/>
      <c r="T87" s="107"/>
      <c r="U87" s="107"/>
      <c r="V87" s="107"/>
      <c r="W87" s="107"/>
      <c r="X87" s="107"/>
      <c r="Y87" s="107"/>
      <c r="Z87" s="107"/>
      <c r="AA87" s="107"/>
      <c r="AB87" s="107"/>
      <c r="AC87" s="112"/>
      <c r="AD87" s="112"/>
      <c r="AE87" s="107"/>
      <c r="AF87" s="107"/>
      <c r="AG87" s="107"/>
      <c r="AH87" s="107"/>
      <c r="AI87" s="112"/>
      <c r="AJ87" s="107"/>
      <c r="AK87" s="107"/>
      <c r="AL87" s="107"/>
      <c r="AM87" s="107"/>
      <c r="AN87" s="107"/>
      <c r="AO87" s="107"/>
      <c r="AP87" s="107"/>
      <c r="AQ87" s="107"/>
      <c r="AR87" s="107"/>
      <c r="AS87" s="107"/>
      <c r="AT87" s="107"/>
      <c r="AU87" s="107"/>
      <c r="AV87" s="107"/>
      <c r="AW87" s="107"/>
      <c r="AX87" s="107"/>
      <c r="AY87" s="105"/>
      <c r="AZ87" s="105"/>
      <c r="BA87" s="105"/>
      <c r="BB87" s="107"/>
      <c r="BC87" s="105"/>
      <c r="BD87" s="105"/>
      <c r="BE87" s="105"/>
      <c r="BF87" s="105"/>
      <c r="BG87" s="105"/>
      <c r="BH87" s="105"/>
      <c r="BI87" s="105"/>
      <c r="BJ87" s="105"/>
      <c r="BK87" s="105"/>
      <c r="BL87" s="105"/>
      <c r="BM87" s="105"/>
      <c r="BN87" s="105"/>
      <c r="BO87" s="105"/>
      <c r="BP87" s="105"/>
      <c r="BQ87" s="105"/>
      <c r="BR87" s="105"/>
      <c r="BS87" s="105"/>
      <c r="BT87" s="105"/>
      <c r="BU87" s="105"/>
      <c r="BV87" s="105"/>
      <c r="BW87" s="105"/>
      <c r="BX87" s="105"/>
      <c r="BY87" s="105"/>
      <c r="BZ87" s="105"/>
      <c r="CA87" s="105"/>
      <c r="CB87" s="105"/>
      <c r="CC87" s="105"/>
      <c r="CD87" s="105"/>
      <c r="CE87" s="105"/>
      <c r="CF87" s="105"/>
      <c r="CG87" s="105"/>
      <c r="CH87" s="105"/>
    </row>
    <row r="88" spans="1:86">
      <c r="A88" s="105"/>
      <c r="B88" s="105"/>
      <c r="C88" s="105"/>
      <c r="D88" s="105"/>
      <c r="E88" s="105"/>
      <c r="F88" s="105"/>
      <c r="G88" s="107"/>
      <c r="H88" s="110"/>
      <c r="I88" s="107"/>
      <c r="J88" s="107"/>
      <c r="K88" s="107"/>
      <c r="L88" s="106"/>
      <c r="M88" s="110"/>
      <c r="N88" s="107"/>
      <c r="O88" s="107"/>
      <c r="P88" s="107"/>
      <c r="Q88" s="107"/>
      <c r="R88" s="107"/>
      <c r="S88" s="107"/>
      <c r="T88" s="107"/>
      <c r="U88" s="107"/>
      <c r="V88" s="107"/>
      <c r="W88" s="107"/>
      <c r="X88" s="107"/>
      <c r="Y88" s="107"/>
      <c r="Z88" s="107"/>
      <c r="AA88" s="107"/>
      <c r="AB88" s="107"/>
      <c r="AC88" s="112"/>
      <c r="AD88" s="112"/>
      <c r="AE88" s="107"/>
      <c r="AF88" s="107"/>
      <c r="AG88" s="107"/>
      <c r="AH88" s="107"/>
      <c r="AI88" s="112"/>
      <c r="AJ88" s="107"/>
      <c r="AK88" s="107"/>
      <c r="AL88" s="107"/>
      <c r="AM88" s="107"/>
      <c r="AN88" s="107"/>
      <c r="AO88" s="107"/>
      <c r="AP88" s="107"/>
      <c r="AQ88" s="107"/>
      <c r="AR88" s="107"/>
      <c r="AS88" s="107"/>
      <c r="AT88" s="107"/>
      <c r="AU88" s="107"/>
      <c r="AV88" s="107"/>
      <c r="AW88" s="107"/>
      <c r="AX88" s="107"/>
      <c r="AY88" s="105"/>
      <c r="AZ88" s="105"/>
      <c r="BA88" s="105"/>
      <c r="BB88" s="107"/>
      <c r="BC88" s="105"/>
      <c r="BD88" s="105"/>
      <c r="BE88" s="105"/>
      <c r="BF88" s="105"/>
      <c r="BG88" s="105"/>
      <c r="BH88" s="105"/>
      <c r="BI88" s="105"/>
      <c r="BJ88" s="105"/>
      <c r="BK88" s="105"/>
      <c r="BL88" s="105"/>
      <c r="BM88" s="105"/>
      <c r="BN88" s="105"/>
      <c r="BO88" s="105"/>
      <c r="BP88" s="105"/>
      <c r="BQ88" s="105"/>
      <c r="BR88" s="105"/>
      <c r="BS88" s="105"/>
      <c r="BT88" s="105"/>
      <c r="BU88" s="105"/>
      <c r="BV88" s="105"/>
      <c r="BW88" s="105"/>
      <c r="BX88" s="105"/>
      <c r="BY88" s="105"/>
      <c r="BZ88" s="105"/>
      <c r="CA88" s="105"/>
      <c r="CB88" s="105"/>
      <c r="CC88" s="105"/>
      <c r="CD88" s="105"/>
      <c r="CE88" s="105"/>
      <c r="CF88" s="105"/>
      <c r="CG88" s="105"/>
      <c r="CH88" s="105"/>
    </row>
    <row r="89" spans="1:86">
      <c r="A89" s="105"/>
      <c r="B89" s="105"/>
      <c r="C89" s="105"/>
      <c r="D89" s="105"/>
      <c r="E89" s="105"/>
      <c r="F89" s="105"/>
      <c r="G89" s="107"/>
      <c r="H89" s="110"/>
      <c r="I89" s="107"/>
      <c r="J89" s="107"/>
      <c r="K89" s="107"/>
      <c r="L89" s="106"/>
      <c r="M89" s="110"/>
      <c r="N89" s="107"/>
      <c r="O89" s="107"/>
      <c r="P89" s="107"/>
      <c r="Q89" s="107"/>
      <c r="R89" s="107"/>
      <c r="S89" s="107"/>
      <c r="T89" s="107"/>
      <c r="U89" s="107"/>
      <c r="V89" s="107"/>
      <c r="W89" s="107"/>
      <c r="X89" s="107"/>
      <c r="Y89" s="107"/>
      <c r="Z89" s="107"/>
      <c r="AA89" s="107"/>
      <c r="AB89" s="107"/>
      <c r="AC89" s="112"/>
      <c r="AD89" s="112"/>
      <c r="AE89" s="107"/>
      <c r="AF89" s="107"/>
      <c r="AG89" s="107"/>
      <c r="AH89" s="107"/>
      <c r="AI89" s="112"/>
      <c r="AJ89" s="107"/>
      <c r="AK89" s="107"/>
      <c r="AL89" s="107"/>
      <c r="AM89" s="107"/>
      <c r="AN89" s="107"/>
      <c r="AO89" s="107"/>
      <c r="AP89" s="107"/>
      <c r="AQ89" s="107"/>
      <c r="AR89" s="107"/>
      <c r="AS89" s="107"/>
      <c r="AT89" s="107"/>
      <c r="AU89" s="107"/>
      <c r="AV89" s="107"/>
      <c r="AW89" s="107"/>
      <c r="AX89" s="107"/>
      <c r="AY89" s="105"/>
      <c r="AZ89" s="105"/>
      <c r="BA89" s="105"/>
      <c r="BB89" s="107"/>
      <c r="BC89" s="105"/>
      <c r="BD89" s="105"/>
      <c r="BE89" s="105"/>
      <c r="BF89" s="105"/>
      <c r="BG89" s="105"/>
      <c r="BH89" s="105"/>
      <c r="BI89" s="105"/>
      <c r="BJ89" s="105"/>
      <c r="BK89" s="105"/>
      <c r="BL89" s="105"/>
      <c r="BM89" s="105"/>
      <c r="BN89" s="105"/>
      <c r="BO89" s="105"/>
      <c r="BP89" s="105"/>
      <c r="BQ89" s="105"/>
      <c r="BR89" s="105"/>
      <c r="BS89" s="105"/>
      <c r="BT89" s="105"/>
      <c r="BU89" s="105"/>
      <c r="BV89" s="105"/>
      <c r="BW89" s="105"/>
      <c r="BX89" s="105"/>
      <c r="BY89" s="105"/>
      <c r="BZ89" s="105"/>
      <c r="CA89" s="105"/>
      <c r="CB89" s="105"/>
      <c r="CC89" s="105"/>
      <c r="CD89" s="105"/>
      <c r="CE89" s="105"/>
      <c r="CF89" s="105"/>
      <c r="CG89" s="105"/>
      <c r="CH89" s="105"/>
    </row>
    <row r="90" spans="1:86">
      <c r="A90" s="105"/>
      <c r="B90" s="105"/>
      <c r="C90" s="105"/>
      <c r="D90" s="105"/>
      <c r="E90" s="105"/>
      <c r="F90" s="105"/>
      <c r="G90" s="107"/>
      <c r="H90" s="110"/>
      <c r="I90" s="107"/>
      <c r="J90" s="107"/>
      <c r="K90" s="107"/>
      <c r="L90" s="106"/>
      <c r="M90" s="110"/>
      <c r="N90" s="107"/>
      <c r="O90" s="107"/>
      <c r="P90" s="107"/>
      <c r="Q90" s="107"/>
      <c r="R90" s="107"/>
      <c r="S90" s="107"/>
      <c r="T90" s="107"/>
      <c r="U90" s="107"/>
      <c r="V90" s="107"/>
      <c r="W90" s="107"/>
      <c r="X90" s="107"/>
      <c r="Y90" s="107"/>
      <c r="Z90" s="107"/>
      <c r="AA90" s="107"/>
      <c r="AB90" s="107"/>
      <c r="AC90" s="112"/>
      <c r="AD90" s="112"/>
      <c r="AE90" s="107"/>
      <c r="AF90" s="107"/>
      <c r="AG90" s="107"/>
      <c r="AH90" s="107"/>
      <c r="AI90" s="112"/>
      <c r="AJ90" s="107"/>
      <c r="AK90" s="107"/>
      <c r="AL90" s="107"/>
      <c r="AM90" s="107"/>
      <c r="AN90" s="107"/>
      <c r="AO90" s="107"/>
      <c r="AP90" s="107"/>
      <c r="AQ90" s="107"/>
      <c r="AR90" s="107"/>
      <c r="AS90" s="107"/>
      <c r="AT90" s="107"/>
      <c r="AU90" s="107"/>
      <c r="AV90" s="107"/>
      <c r="AW90" s="107"/>
      <c r="AX90" s="107"/>
      <c r="AY90" s="105"/>
      <c r="AZ90" s="105"/>
      <c r="BA90" s="105"/>
      <c r="BB90" s="107"/>
      <c r="BC90" s="105"/>
      <c r="BD90" s="105"/>
      <c r="BE90" s="105"/>
      <c r="BF90" s="105"/>
      <c r="BG90" s="105"/>
      <c r="BH90" s="105"/>
      <c r="BI90" s="105"/>
      <c r="BJ90" s="105"/>
      <c r="BK90" s="105"/>
      <c r="BL90" s="105"/>
      <c r="BM90" s="105"/>
      <c r="BN90" s="105"/>
      <c r="BO90" s="105"/>
      <c r="BP90" s="105"/>
      <c r="BQ90" s="105"/>
      <c r="BR90" s="105"/>
      <c r="BS90" s="105"/>
      <c r="BT90" s="105"/>
      <c r="BU90" s="105"/>
      <c r="BV90" s="105"/>
      <c r="BW90" s="105"/>
      <c r="BX90" s="105"/>
      <c r="BY90" s="105"/>
      <c r="BZ90" s="105"/>
      <c r="CA90" s="105"/>
      <c r="CB90" s="105"/>
      <c r="CC90" s="105"/>
      <c r="CD90" s="105"/>
      <c r="CE90" s="105"/>
      <c r="CF90" s="105"/>
      <c r="CG90" s="105"/>
      <c r="CH90" s="105"/>
    </row>
    <row r="91" spans="1:86">
      <c r="A91" s="105"/>
      <c r="B91" s="105"/>
      <c r="C91" s="105"/>
      <c r="D91" s="105"/>
      <c r="E91" s="105"/>
      <c r="F91" s="105"/>
      <c r="G91" s="107"/>
      <c r="H91" s="110"/>
      <c r="I91" s="107"/>
      <c r="J91" s="107"/>
      <c r="K91" s="107"/>
      <c r="L91" s="106"/>
      <c r="M91" s="110"/>
      <c r="N91" s="107"/>
      <c r="O91" s="107"/>
      <c r="P91" s="107"/>
      <c r="Q91" s="107"/>
      <c r="R91" s="107"/>
      <c r="S91" s="107"/>
      <c r="T91" s="107"/>
      <c r="U91" s="107"/>
      <c r="V91" s="107"/>
      <c r="W91" s="107"/>
      <c r="X91" s="107"/>
      <c r="Y91" s="107"/>
      <c r="Z91" s="107"/>
      <c r="AA91" s="107"/>
      <c r="AB91" s="107"/>
      <c r="AC91" s="112"/>
      <c r="AD91" s="112"/>
      <c r="AE91" s="107"/>
      <c r="AF91" s="107"/>
      <c r="AG91" s="107"/>
      <c r="AH91" s="107"/>
      <c r="AI91" s="112"/>
      <c r="AJ91" s="107"/>
      <c r="AK91" s="107"/>
      <c r="AL91" s="107"/>
      <c r="AM91" s="107"/>
      <c r="AN91" s="107"/>
      <c r="AO91" s="107"/>
      <c r="AP91" s="107"/>
      <c r="AQ91" s="107"/>
      <c r="AR91" s="107"/>
      <c r="AS91" s="107"/>
      <c r="AT91" s="107"/>
      <c r="AU91" s="107"/>
      <c r="AV91" s="107"/>
      <c r="AW91" s="107"/>
      <c r="AX91" s="107"/>
      <c r="AY91" s="105"/>
      <c r="AZ91" s="105"/>
      <c r="BA91" s="105"/>
      <c r="BB91" s="107"/>
      <c r="BC91" s="105"/>
      <c r="BD91" s="105"/>
      <c r="BE91" s="105"/>
      <c r="BF91" s="105"/>
      <c r="BG91" s="105"/>
      <c r="BH91" s="105"/>
      <c r="BI91" s="105"/>
      <c r="BJ91" s="105"/>
      <c r="BK91" s="105"/>
      <c r="BL91" s="105"/>
      <c r="BM91" s="105"/>
      <c r="BN91" s="105"/>
      <c r="BO91" s="105"/>
      <c r="BP91" s="105"/>
      <c r="BQ91" s="105"/>
      <c r="BR91" s="105"/>
      <c r="BS91" s="105"/>
      <c r="BT91" s="105"/>
      <c r="BU91" s="105"/>
      <c r="BV91" s="105"/>
      <c r="BW91" s="105"/>
      <c r="BX91" s="105"/>
      <c r="BY91" s="105"/>
      <c r="BZ91" s="105"/>
      <c r="CA91" s="105"/>
      <c r="CB91" s="105"/>
      <c r="CC91" s="105"/>
      <c r="CD91" s="105"/>
      <c r="CE91" s="105"/>
      <c r="CF91" s="105"/>
      <c r="CG91" s="105"/>
      <c r="CH91" s="105"/>
    </row>
    <row r="92" spans="1:86">
      <c r="A92" s="105"/>
      <c r="B92" s="105"/>
      <c r="C92" s="105"/>
      <c r="D92" s="105"/>
      <c r="E92" s="105"/>
      <c r="F92" s="105"/>
      <c r="G92" s="107"/>
      <c r="H92" s="110"/>
      <c r="I92" s="107"/>
      <c r="J92" s="107"/>
      <c r="K92" s="107"/>
      <c r="L92" s="106"/>
      <c r="M92" s="110"/>
      <c r="N92" s="107"/>
      <c r="O92" s="107"/>
      <c r="P92" s="107"/>
      <c r="Q92" s="107"/>
      <c r="R92" s="107"/>
      <c r="S92" s="107"/>
      <c r="T92" s="107"/>
      <c r="U92" s="107"/>
      <c r="V92" s="107"/>
      <c r="W92" s="107"/>
      <c r="X92" s="107"/>
      <c r="Y92" s="107"/>
      <c r="Z92" s="107"/>
      <c r="AA92" s="107"/>
      <c r="AB92" s="107"/>
      <c r="AC92" s="112"/>
      <c r="AD92" s="112"/>
      <c r="AE92" s="107"/>
      <c r="AF92" s="107"/>
      <c r="AG92" s="107"/>
      <c r="AH92" s="107"/>
      <c r="AI92" s="112"/>
      <c r="AJ92" s="107"/>
      <c r="AK92" s="107"/>
      <c r="AL92" s="107"/>
      <c r="AM92" s="107"/>
      <c r="AN92" s="107"/>
      <c r="AO92" s="107"/>
      <c r="AP92" s="107"/>
      <c r="AQ92" s="107"/>
      <c r="AR92" s="107"/>
      <c r="AS92" s="107"/>
      <c r="AT92" s="107"/>
      <c r="AU92" s="107"/>
      <c r="AV92" s="107"/>
      <c r="AW92" s="107"/>
      <c r="AX92" s="107"/>
      <c r="AY92" s="105"/>
      <c r="AZ92" s="105"/>
      <c r="BA92" s="105"/>
      <c r="BB92" s="107"/>
      <c r="BC92" s="105"/>
      <c r="BD92" s="105"/>
      <c r="BE92" s="105"/>
      <c r="BF92" s="105"/>
      <c r="BG92" s="105"/>
      <c r="BH92" s="105"/>
      <c r="BI92" s="105"/>
      <c r="BJ92" s="105"/>
      <c r="BK92" s="105"/>
      <c r="BL92" s="105"/>
      <c r="BM92" s="105"/>
      <c r="BN92" s="105"/>
      <c r="BO92" s="105"/>
      <c r="BP92" s="105"/>
      <c r="BQ92" s="105"/>
      <c r="BR92" s="105"/>
      <c r="BS92" s="105"/>
      <c r="BT92" s="105"/>
      <c r="BU92" s="105"/>
      <c r="BV92" s="105"/>
      <c r="BW92" s="105"/>
      <c r="BX92" s="105"/>
      <c r="BY92" s="105"/>
      <c r="BZ92" s="105"/>
      <c r="CA92" s="105"/>
      <c r="CB92" s="105"/>
      <c r="CC92" s="105"/>
      <c r="CD92" s="105"/>
      <c r="CE92" s="105"/>
      <c r="CF92" s="105"/>
      <c r="CG92" s="105"/>
      <c r="CH92" s="105"/>
    </row>
    <row r="93" spans="1:86">
      <c r="A93" s="105"/>
      <c r="B93" s="105"/>
      <c r="C93" s="105"/>
      <c r="D93" s="105"/>
      <c r="E93" s="105"/>
      <c r="F93" s="105"/>
      <c r="G93" s="107"/>
      <c r="H93" s="110"/>
      <c r="I93" s="107"/>
      <c r="J93" s="107"/>
      <c r="K93" s="107"/>
      <c r="L93" s="106"/>
      <c r="M93" s="110"/>
      <c r="N93" s="107"/>
      <c r="O93" s="107"/>
      <c r="P93" s="107"/>
      <c r="Q93" s="107"/>
      <c r="R93" s="107"/>
      <c r="S93" s="107"/>
      <c r="T93" s="107"/>
      <c r="U93" s="107"/>
      <c r="V93" s="107"/>
      <c r="W93" s="107"/>
      <c r="X93" s="107"/>
      <c r="Y93" s="107"/>
      <c r="Z93" s="107"/>
      <c r="AA93" s="107"/>
      <c r="AB93" s="107"/>
      <c r="AC93" s="112"/>
      <c r="AD93" s="112"/>
      <c r="AE93" s="107"/>
      <c r="AF93" s="107"/>
      <c r="AG93" s="107"/>
      <c r="AH93" s="107"/>
      <c r="AI93" s="112"/>
      <c r="AJ93" s="107"/>
      <c r="AK93" s="107"/>
      <c r="AL93" s="107"/>
      <c r="AM93" s="107"/>
      <c r="AN93" s="107"/>
      <c r="AO93" s="107"/>
      <c r="AP93" s="107"/>
      <c r="AQ93" s="107"/>
      <c r="AR93" s="107"/>
      <c r="AS93" s="107"/>
      <c r="AT93" s="107"/>
      <c r="AU93" s="107"/>
      <c r="AV93" s="107"/>
      <c r="AW93" s="107"/>
      <c r="AX93" s="107"/>
      <c r="AY93" s="105"/>
      <c r="AZ93" s="105"/>
      <c r="BA93" s="105"/>
      <c r="BB93" s="107"/>
      <c r="BC93" s="105"/>
      <c r="BD93" s="105"/>
      <c r="BE93" s="105"/>
      <c r="BF93" s="105"/>
      <c r="BG93" s="105"/>
      <c r="BH93" s="105"/>
      <c r="BI93" s="105"/>
      <c r="BJ93" s="105"/>
      <c r="BK93" s="105"/>
      <c r="BL93" s="105"/>
      <c r="BM93" s="105"/>
      <c r="BN93" s="105"/>
      <c r="BO93" s="105"/>
      <c r="BP93" s="105"/>
      <c r="BQ93" s="105"/>
      <c r="BR93" s="105"/>
      <c r="BS93" s="105"/>
      <c r="BT93" s="105"/>
      <c r="BU93" s="105"/>
      <c r="BV93" s="105"/>
      <c r="BW93" s="105"/>
      <c r="BX93" s="105"/>
      <c r="BY93" s="105"/>
      <c r="BZ93" s="105"/>
      <c r="CA93" s="105"/>
      <c r="CB93" s="105"/>
      <c r="CC93" s="105"/>
      <c r="CD93" s="105"/>
      <c r="CE93" s="105"/>
      <c r="CF93" s="105"/>
      <c r="CG93" s="105"/>
      <c r="CH93" s="105"/>
    </row>
    <row r="94" spans="1:86">
      <c r="A94" s="105"/>
      <c r="B94" s="105"/>
      <c r="C94" s="105"/>
      <c r="D94" s="105"/>
      <c r="E94" s="105"/>
      <c r="F94" s="105"/>
      <c r="G94" s="107"/>
      <c r="H94" s="110"/>
      <c r="I94" s="107"/>
      <c r="J94" s="107"/>
      <c r="K94" s="107"/>
      <c r="L94" s="106"/>
      <c r="M94" s="110"/>
      <c r="N94" s="107"/>
      <c r="O94" s="107"/>
      <c r="P94" s="107"/>
      <c r="Q94" s="107"/>
      <c r="R94" s="107"/>
      <c r="S94" s="107"/>
      <c r="T94" s="107"/>
      <c r="U94" s="107"/>
      <c r="V94" s="107"/>
      <c r="W94" s="107"/>
      <c r="X94" s="107"/>
      <c r="Y94" s="107"/>
      <c r="Z94" s="107"/>
      <c r="AA94" s="107"/>
      <c r="AB94" s="107"/>
      <c r="AC94" s="112"/>
      <c r="AD94" s="112"/>
      <c r="AE94" s="107"/>
      <c r="AF94" s="107"/>
      <c r="AG94" s="107"/>
      <c r="AH94" s="107"/>
      <c r="AI94" s="112"/>
      <c r="AJ94" s="107"/>
      <c r="AK94" s="107"/>
      <c r="AL94" s="107"/>
      <c r="AM94" s="107"/>
      <c r="AN94" s="107"/>
      <c r="AO94" s="107"/>
      <c r="AP94" s="107"/>
      <c r="AQ94" s="107"/>
      <c r="AR94" s="107"/>
      <c r="AS94" s="107"/>
      <c r="AT94" s="107"/>
      <c r="AU94" s="107"/>
      <c r="AV94" s="107"/>
      <c r="AW94" s="107"/>
      <c r="AX94" s="107"/>
      <c r="AY94" s="105"/>
      <c r="AZ94" s="105"/>
      <c r="BA94" s="105"/>
      <c r="BB94" s="107"/>
      <c r="BC94" s="105"/>
      <c r="BD94" s="105"/>
      <c r="BE94" s="105"/>
      <c r="BF94" s="105"/>
      <c r="BG94" s="105"/>
      <c r="BH94" s="105"/>
      <c r="BI94" s="105"/>
      <c r="BJ94" s="105"/>
      <c r="BK94" s="105"/>
      <c r="BL94" s="105"/>
      <c r="BM94" s="105"/>
      <c r="BN94" s="105"/>
      <c r="BO94" s="105"/>
      <c r="BP94" s="105"/>
      <c r="BQ94" s="105"/>
      <c r="BR94" s="105"/>
      <c r="BS94" s="105"/>
      <c r="BT94" s="105"/>
      <c r="BU94" s="105"/>
      <c r="BV94" s="105"/>
      <c r="BW94" s="105"/>
      <c r="BX94" s="105"/>
      <c r="BY94" s="105"/>
      <c r="BZ94" s="105"/>
      <c r="CA94" s="105"/>
      <c r="CB94" s="105"/>
      <c r="CC94" s="105"/>
      <c r="CD94" s="105"/>
      <c r="CE94" s="105"/>
      <c r="CF94" s="105"/>
      <c r="CG94" s="105"/>
      <c r="CH94" s="105"/>
    </row>
    <row r="95" spans="1:86">
      <c r="A95" s="105"/>
      <c r="B95" s="105"/>
      <c r="C95" s="105"/>
      <c r="D95" s="105"/>
      <c r="E95" s="105"/>
      <c r="F95" s="105"/>
      <c r="G95" s="107"/>
      <c r="H95" s="110"/>
      <c r="I95" s="107"/>
      <c r="J95" s="107"/>
      <c r="K95" s="107"/>
      <c r="L95" s="106"/>
      <c r="M95" s="110"/>
      <c r="N95" s="107"/>
      <c r="O95" s="107"/>
      <c r="P95" s="107"/>
      <c r="Q95" s="107"/>
      <c r="R95" s="107"/>
      <c r="S95" s="107"/>
      <c r="T95" s="107"/>
      <c r="U95" s="107"/>
      <c r="V95" s="107"/>
      <c r="W95" s="107"/>
      <c r="X95" s="107"/>
      <c r="Y95" s="107"/>
      <c r="Z95" s="107"/>
      <c r="AA95" s="107"/>
      <c r="AB95" s="107"/>
      <c r="AC95" s="112"/>
      <c r="AD95" s="112"/>
      <c r="AE95" s="107"/>
      <c r="AF95" s="107"/>
      <c r="AG95" s="107"/>
      <c r="AH95" s="107"/>
      <c r="AI95" s="112"/>
      <c r="AJ95" s="107"/>
      <c r="AK95" s="107"/>
      <c r="AL95" s="107"/>
      <c r="AM95" s="107"/>
      <c r="AN95" s="107"/>
      <c r="AO95" s="107"/>
      <c r="AP95" s="107"/>
      <c r="AQ95" s="107"/>
      <c r="AR95" s="107"/>
      <c r="AS95" s="107"/>
      <c r="AT95" s="107"/>
      <c r="AU95" s="107"/>
      <c r="AV95" s="107"/>
      <c r="AW95" s="107"/>
      <c r="AX95" s="107"/>
      <c r="AY95" s="105"/>
      <c r="AZ95" s="105"/>
      <c r="BA95" s="105"/>
      <c r="BB95" s="107"/>
      <c r="BC95" s="105"/>
      <c r="BD95" s="105"/>
      <c r="BE95" s="105"/>
      <c r="BF95" s="105"/>
      <c r="BG95" s="105"/>
      <c r="BH95" s="105"/>
      <c r="BI95" s="105"/>
      <c r="BJ95" s="105"/>
      <c r="BK95" s="105"/>
      <c r="BL95" s="105"/>
      <c r="BM95" s="105"/>
      <c r="BN95" s="105"/>
      <c r="BO95" s="105"/>
      <c r="BP95" s="105"/>
      <c r="BQ95" s="105"/>
      <c r="BR95" s="105"/>
      <c r="BS95" s="105"/>
      <c r="BT95" s="105"/>
      <c r="BU95" s="105"/>
      <c r="BV95" s="105"/>
      <c r="BW95" s="105"/>
      <c r="BX95" s="105"/>
      <c r="BY95" s="105"/>
      <c r="BZ95" s="105"/>
      <c r="CA95" s="105"/>
      <c r="CB95" s="105"/>
      <c r="CC95" s="105"/>
      <c r="CD95" s="105"/>
      <c r="CE95" s="105"/>
      <c r="CF95" s="105"/>
      <c r="CG95" s="105"/>
      <c r="CH95" s="105"/>
    </row>
    <row r="96" spans="1:86">
      <c r="A96" s="105"/>
      <c r="B96" s="105"/>
      <c r="C96" s="105"/>
      <c r="D96" s="105"/>
      <c r="E96" s="105"/>
      <c r="F96" s="105"/>
      <c r="G96" s="107"/>
      <c r="H96" s="110"/>
      <c r="I96" s="107"/>
      <c r="J96" s="107"/>
      <c r="K96" s="107"/>
      <c r="L96" s="106"/>
      <c r="M96" s="110"/>
      <c r="N96" s="107"/>
      <c r="O96" s="107"/>
      <c r="P96" s="107"/>
      <c r="Q96" s="107"/>
      <c r="R96" s="107"/>
      <c r="S96" s="107"/>
      <c r="T96" s="107"/>
      <c r="U96" s="107"/>
      <c r="V96" s="107"/>
      <c r="W96" s="107"/>
      <c r="X96" s="107"/>
      <c r="Y96" s="107"/>
      <c r="Z96" s="107"/>
      <c r="AA96" s="107"/>
      <c r="AB96" s="107"/>
      <c r="AC96" s="112"/>
      <c r="AD96" s="112"/>
      <c r="AE96" s="107"/>
      <c r="AF96" s="107"/>
      <c r="AG96" s="107"/>
      <c r="AH96" s="107"/>
      <c r="AI96" s="112"/>
      <c r="AJ96" s="107"/>
      <c r="AK96" s="107"/>
      <c r="AL96" s="107"/>
      <c r="AM96" s="107"/>
      <c r="AN96" s="107"/>
      <c r="AO96" s="107"/>
      <c r="AP96" s="107"/>
      <c r="AQ96" s="107"/>
      <c r="AR96" s="107"/>
      <c r="AS96" s="107"/>
      <c r="AT96" s="107"/>
      <c r="AU96" s="107"/>
      <c r="AV96" s="107"/>
      <c r="AW96" s="107"/>
      <c r="AX96" s="107"/>
      <c r="AY96" s="105"/>
      <c r="AZ96" s="105"/>
      <c r="BA96" s="105"/>
      <c r="BB96" s="107"/>
      <c r="BC96" s="105"/>
      <c r="BD96" s="105"/>
      <c r="BE96" s="105"/>
      <c r="BF96" s="105"/>
      <c r="BG96" s="105"/>
      <c r="BH96" s="105"/>
      <c r="BI96" s="105"/>
      <c r="BJ96" s="105"/>
      <c r="BK96" s="105"/>
      <c r="BL96" s="105"/>
      <c r="BM96" s="105"/>
      <c r="BN96" s="105"/>
      <c r="BO96" s="105"/>
      <c r="BP96" s="105"/>
      <c r="BQ96" s="105"/>
      <c r="BR96" s="105"/>
      <c r="BS96" s="105"/>
      <c r="BT96" s="105"/>
      <c r="BU96" s="105"/>
      <c r="BV96" s="105"/>
      <c r="BW96" s="105"/>
      <c r="BX96" s="105"/>
      <c r="BY96" s="105"/>
      <c r="BZ96" s="105"/>
      <c r="CA96" s="105"/>
      <c r="CB96" s="105"/>
      <c r="CC96" s="105"/>
      <c r="CD96" s="105"/>
      <c r="CE96" s="105"/>
      <c r="CF96" s="105"/>
      <c r="CG96" s="105"/>
      <c r="CH96" s="105"/>
    </row>
    <row r="97" spans="1:86">
      <c r="A97" s="105"/>
      <c r="B97" s="105"/>
      <c r="C97" s="105"/>
      <c r="D97" s="105"/>
      <c r="E97" s="105"/>
      <c r="F97" s="105"/>
      <c r="G97" s="107"/>
      <c r="H97" s="110"/>
      <c r="I97" s="107"/>
      <c r="J97" s="107"/>
      <c r="K97" s="107"/>
      <c r="L97" s="106"/>
      <c r="M97" s="110"/>
      <c r="N97" s="107"/>
      <c r="O97" s="107"/>
      <c r="P97" s="107"/>
      <c r="Q97" s="107"/>
      <c r="R97" s="107"/>
      <c r="S97" s="107"/>
      <c r="T97" s="107"/>
      <c r="U97" s="107"/>
      <c r="V97" s="107"/>
      <c r="W97" s="107"/>
      <c r="X97" s="107"/>
      <c r="Y97" s="107"/>
      <c r="Z97" s="107"/>
      <c r="AA97" s="107"/>
      <c r="AB97" s="107"/>
      <c r="AC97" s="112"/>
      <c r="AD97" s="112"/>
      <c r="AE97" s="107"/>
      <c r="AF97" s="107"/>
      <c r="AG97" s="107"/>
      <c r="AH97" s="107"/>
      <c r="AI97" s="112"/>
      <c r="AJ97" s="107"/>
      <c r="AK97" s="107"/>
      <c r="AL97" s="107"/>
      <c r="AM97" s="107"/>
      <c r="AN97" s="107"/>
      <c r="AO97" s="107"/>
      <c r="AP97" s="107"/>
      <c r="AQ97" s="107"/>
      <c r="AR97" s="107"/>
      <c r="AS97" s="107"/>
      <c r="AT97" s="107"/>
      <c r="AU97" s="107"/>
      <c r="AV97" s="107"/>
      <c r="AW97" s="107"/>
      <c r="AX97" s="107"/>
      <c r="AY97" s="105"/>
      <c r="AZ97" s="105"/>
      <c r="BA97" s="105"/>
      <c r="BB97" s="107"/>
      <c r="BC97" s="105"/>
      <c r="BD97" s="105"/>
      <c r="BE97" s="105"/>
      <c r="BF97" s="105"/>
      <c r="BG97" s="105"/>
      <c r="BH97" s="105"/>
      <c r="BI97" s="105"/>
      <c r="BJ97" s="105"/>
      <c r="BK97" s="105"/>
      <c r="BL97" s="105"/>
      <c r="BM97" s="105"/>
      <c r="BN97" s="105"/>
      <c r="BO97" s="105"/>
      <c r="BP97" s="105"/>
      <c r="BQ97" s="105"/>
      <c r="BR97" s="105"/>
      <c r="BS97" s="105"/>
      <c r="BT97" s="105"/>
      <c r="BU97" s="105"/>
      <c r="BV97" s="105"/>
      <c r="BW97" s="105"/>
      <c r="BX97" s="105"/>
      <c r="BY97" s="105"/>
      <c r="BZ97" s="105"/>
      <c r="CA97" s="105"/>
      <c r="CB97" s="105"/>
      <c r="CC97" s="105"/>
      <c r="CD97" s="105"/>
      <c r="CE97" s="105"/>
      <c r="CF97" s="105"/>
      <c r="CG97" s="105"/>
      <c r="CH97" s="105"/>
    </row>
    <row r="98" spans="1:86">
      <c r="A98" s="105"/>
      <c r="B98" s="105"/>
      <c r="C98" s="105"/>
      <c r="D98" s="105"/>
      <c r="E98" s="105"/>
      <c r="F98" s="105"/>
      <c r="G98" s="107"/>
      <c r="H98" s="110"/>
      <c r="I98" s="107"/>
      <c r="J98" s="107"/>
      <c r="K98" s="107"/>
      <c r="L98" s="106"/>
      <c r="M98" s="110"/>
      <c r="N98" s="107"/>
      <c r="O98" s="107"/>
      <c r="P98" s="107"/>
      <c r="Q98" s="107"/>
      <c r="R98" s="107"/>
      <c r="S98" s="107"/>
      <c r="T98" s="107"/>
      <c r="U98" s="107"/>
      <c r="V98" s="107"/>
      <c r="W98" s="107"/>
      <c r="X98" s="107"/>
      <c r="Y98" s="107"/>
      <c r="Z98" s="107"/>
      <c r="AA98" s="107"/>
      <c r="AB98" s="107"/>
      <c r="AC98" s="112"/>
      <c r="AD98" s="112"/>
      <c r="AE98" s="107"/>
      <c r="AF98" s="107"/>
      <c r="AG98" s="107"/>
      <c r="AH98" s="107"/>
      <c r="AI98" s="112"/>
      <c r="AJ98" s="107"/>
      <c r="AK98" s="107"/>
      <c r="AL98" s="107"/>
      <c r="AM98" s="107"/>
      <c r="AN98" s="107"/>
      <c r="AO98" s="107"/>
      <c r="AP98" s="107"/>
      <c r="AQ98" s="107"/>
      <c r="AR98" s="107"/>
      <c r="AS98" s="107"/>
      <c r="AT98" s="107"/>
      <c r="AU98" s="107"/>
      <c r="AV98" s="107"/>
      <c r="AW98" s="107"/>
      <c r="AX98" s="107"/>
      <c r="AY98" s="105"/>
      <c r="AZ98" s="105"/>
      <c r="BA98" s="105"/>
      <c r="BB98" s="107"/>
      <c r="BC98" s="105"/>
      <c r="BD98" s="105"/>
      <c r="BE98" s="105"/>
      <c r="BF98" s="105"/>
      <c r="BG98" s="105"/>
      <c r="BH98" s="105"/>
      <c r="BI98" s="105"/>
      <c r="BJ98" s="105"/>
      <c r="BK98" s="105"/>
      <c r="BL98" s="105"/>
      <c r="BM98" s="105"/>
      <c r="BN98" s="105"/>
      <c r="BO98" s="105"/>
      <c r="BP98" s="105"/>
      <c r="BQ98" s="105"/>
      <c r="BR98" s="105"/>
      <c r="BS98" s="105"/>
      <c r="BT98" s="105"/>
      <c r="BU98" s="105"/>
      <c r="BV98" s="105"/>
      <c r="BW98" s="105"/>
      <c r="BX98" s="105"/>
      <c r="BY98" s="105"/>
      <c r="BZ98" s="105"/>
      <c r="CA98" s="105"/>
      <c r="CB98" s="105"/>
      <c r="CC98" s="105"/>
      <c r="CD98" s="105"/>
      <c r="CE98" s="105"/>
      <c r="CF98" s="105"/>
      <c r="CG98" s="105"/>
      <c r="CH98" s="105"/>
    </row>
    <row r="99" spans="1:86">
      <c r="A99" s="105"/>
      <c r="B99" s="105"/>
      <c r="C99" s="105"/>
      <c r="D99" s="105"/>
      <c r="E99" s="105"/>
      <c r="F99" s="105"/>
      <c r="G99" s="107"/>
      <c r="H99" s="110"/>
      <c r="I99" s="107"/>
      <c r="J99" s="107"/>
      <c r="K99" s="107"/>
      <c r="L99" s="106"/>
      <c r="M99" s="110"/>
      <c r="N99" s="107"/>
      <c r="O99" s="107"/>
      <c r="P99" s="107"/>
      <c r="Q99" s="107"/>
      <c r="R99" s="107"/>
      <c r="S99" s="107"/>
      <c r="T99" s="107"/>
      <c r="U99" s="107"/>
      <c r="V99" s="107"/>
      <c r="W99" s="107"/>
      <c r="X99" s="107"/>
      <c r="Y99" s="107"/>
      <c r="Z99" s="107"/>
      <c r="AA99" s="107"/>
      <c r="AB99" s="107"/>
      <c r="AC99" s="112"/>
      <c r="AD99" s="112"/>
      <c r="AE99" s="107"/>
      <c r="AF99" s="107"/>
      <c r="AG99" s="107"/>
      <c r="AH99" s="107"/>
      <c r="AI99" s="112"/>
      <c r="AJ99" s="107"/>
      <c r="AK99" s="107"/>
      <c r="AL99" s="107"/>
      <c r="AM99" s="107"/>
      <c r="AN99" s="107"/>
      <c r="AO99" s="107"/>
      <c r="AP99" s="107"/>
      <c r="AQ99" s="107"/>
      <c r="AR99" s="107"/>
      <c r="AS99" s="107"/>
      <c r="AT99" s="107"/>
      <c r="AU99" s="107"/>
      <c r="AV99" s="107"/>
      <c r="AW99" s="107"/>
      <c r="AX99" s="107"/>
      <c r="AY99" s="105"/>
      <c r="AZ99" s="105"/>
      <c r="BA99" s="105"/>
      <c r="BB99" s="107"/>
      <c r="BC99" s="105"/>
      <c r="BD99" s="105"/>
      <c r="BE99" s="105"/>
      <c r="BF99" s="105"/>
      <c r="BG99" s="105"/>
      <c r="BH99" s="105"/>
      <c r="BI99" s="105"/>
      <c r="BJ99" s="105"/>
      <c r="BK99" s="105"/>
      <c r="BL99" s="105"/>
      <c r="BM99" s="105"/>
      <c r="BN99" s="105"/>
      <c r="BO99" s="105"/>
      <c r="BP99" s="105"/>
      <c r="BQ99" s="105"/>
      <c r="BR99" s="105"/>
      <c r="BS99" s="105"/>
      <c r="BT99" s="105"/>
      <c r="BU99" s="105"/>
      <c r="BV99" s="105"/>
      <c r="BW99" s="105"/>
      <c r="BX99" s="105"/>
      <c r="BY99" s="105"/>
      <c r="BZ99" s="105"/>
      <c r="CA99" s="105"/>
      <c r="CB99" s="105"/>
      <c r="CC99" s="105"/>
      <c r="CD99" s="105"/>
      <c r="CE99" s="105"/>
      <c r="CF99" s="105"/>
      <c r="CG99" s="105"/>
      <c r="CH99" s="105"/>
    </row>
    <row r="100" spans="1:86">
      <c r="A100" s="105"/>
      <c r="B100" s="105"/>
      <c r="C100" s="105"/>
      <c r="D100" s="105"/>
      <c r="E100" s="105"/>
      <c r="F100" s="105"/>
      <c r="G100" s="107"/>
      <c r="H100" s="110"/>
      <c r="I100" s="107"/>
      <c r="J100" s="107"/>
      <c r="K100" s="107"/>
      <c r="L100" s="106"/>
      <c r="M100" s="110"/>
      <c r="N100" s="107"/>
      <c r="O100" s="107"/>
      <c r="P100" s="107"/>
      <c r="Q100" s="107"/>
      <c r="R100" s="107"/>
      <c r="S100" s="107"/>
      <c r="T100" s="107"/>
      <c r="U100" s="107"/>
      <c r="V100" s="107"/>
      <c r="W100" s="107"/>
      <c r="X100" s="107"/>
      <c r="Y100" s="107"/>
      <c r="Z100" s="107"/>
      <c r="AA100" s="107"/>
      <c r="AB100" s="107"/>
      <c r="AC100" s="112"/>
      <c r="AD100" s="112"/>
      <c r="AE100" s="107"/>
      <c r="AF100" s="107"/>
      <c r="AG100" s="107"/>
      <c r="AH100" s="107"/>
      <c r="AI100" s="112"/>
      <c r="AJ100" s="107"/>
      <c r="AK100" s="107"/>
      <c r="AL100" s="107"/>
      <c r="AM100" s="107"/>
      <c r="AN100" s="107"/>
      <c r="AO100" s="107"/>
      <c r="AP100" s="107"/>
      <c r="AQ100" s="107"/>
      <c r="AR100" s="107"/>
      <c r="AS100" s="107"/>
      <c r="AT100" s="107"/>
      <c r="AU100" s="107"/>
      <c r="AV100" s="107"/>
      <c r="AW100" s="107"/>
      <c r="AX100" s="107"/>
      <c r="AY100" s="105"/>
      <c r="AZ100" s="105"/>
      <c r="BA100" s="105"/>
      <c r="BB100" s="107"/>
      <c r="BC100" s="105"/>
      <c r="BD100" s="105"/>
      <c r="BE100" s="105"/>
      <c r="BF100" s="105"/>
      <c r="BG100" s="105"/>
      <c r="BH100" s="105"/>
      <c r="BI100" s="105"/>
      <c r="BJ100" s="105"/>
      <c r="BK100" s="105"/>
      <c r="BL100" s="105"/>
      <c r="BM100" s="105"/>
      <c r="BN100" s="105"/>
      <c r="BO100" s="105"/>
      <c r="BP100" s="105"/>
      <c r="BQ100" s="105"/>
      <c r="BR100" s="105"/>
      <c r="BS100" s="105"/>
      <c r="BT100" s="105"/>
      <c r="BU100" s="105"/>
      <c r="BV100" s="105"/>
      <c r="BW100" s="105"/>
      <c r="BX100" s="105"/>
      <c r="BY100" s="105"/>
      <c r="BZ100" s="105"/>
      <c r="CA100" s="105"/>
      <c r="CB100" s="105"/>
      <c r="CC100" s="105"/>
      <c r="CD100" s="105"/>
      <c r="CE100" s="105"/>
      <c r="CF100" s="105"/>
      <c r="CG100" s="105"/>
      <c r="CH100" s="105"/>
    </row>
    <row r="101" spans="1:86">
      <c r="A101" s="105"/>
      <c r="B101" s="105"/>
      <c r="C101" s="105"/>
      <c r="D101" s="105"/>
      <c r="E101" s="105"/>
      <c r="F101" s="105"/>
      <c r="G101" s="107"/>
      <c r="H101" s="110"/>
      <c r="I101" s="107"/>
      <c r="J101" s="107"/>
      <c r="K101" s="107"/>
      <c r="L101" s="106"/>
      <c r="M101" s="110"/>
      <c r="N101" s="107"/>
      <c r="O101" s="107"/>
      <c r="P101" s="107"/>
      <c r="Q101" s="107"/>
      <c r="R101" s="107"/>
      <c r="S101" s="107"/>
      <c r="T101" s="107"/>
      <c r="U101" s="107"/>
      <c r="V101" s="107"/>
      <c r="W101" s="107"/>
      <c r="X101" s="107"/>
      <c r="Y101" s="107"/>
      <c r="Z101" s="107"/>
      <c r="AA101" s="107"/>
      <c r="AB101" s="107"/>
      <c r="AC101" s="112"/>
      <c r="AD101" s="112"/>
      <c r="AE101" s="107"/>
      <c r="AF101" s="107"/>
      <c r="AG101" s="107"/>
      <c r="AH101" s="107"/>
      <c r="AI101" s="112"/>
      <c r="AJ101" s="107"/>
      <c r="AK101" s="107"/>
      <c r="AL101" s="107"/>
      <c r="AM101" s="107"/>
      <c r="AN101" s="107"/>
      <c r="AO101" s="107"/>
      <c r="AP101" s="107"/>
      <c r="AQ101" s="107"/>
      <c r="AR101" s="107"/>
      <c r="AS101" s="107"/>
      <c r="AT101" s="107"/>
      <c r="AU101" s="107"/>
      <c r="AV101" s="107"/>
      <c r="AW101" s="107"/>
      <c r="AX101" s="107"/>
      <c r="AY101" s="105"/>
      <c r="AZ101" s="105"/>
      <c r="BA101" s="105"/>
      <c r="BB101" s="107"/>
      <c r="BC101" s="105"/>
      <c r="BD101" s="105"/>
      <c r="BE101" s="105"/>
      <c r="BF101" s="105"/>
      <c r="BG101" s="105"/>
      <c r="BH101" s="105"/>
      <c r="BI101" s="105"/>
      <c r="BJ101" s="105"/>
      <c r="BK101" s="105"/>
      <c r="BL101" s="105"/>
      <c r="BM101" s="105"/>
      <c r="BN101" s="105"/>
      <c r="BO101" s="105"/>
      <c r="BP101" s="105"/>
      <c r="BQ101" s="105"/>
      <c r="BR101" s="105"/>
      <c r="BS101" s="105"/>
      <c r="BT101" s="105"/>
      <c r="BU101" s="105"/>
      <c r="BV101" s="105"/>
      <c r="BW101" s="105"/>
      <c r="BX101" s="105"/>
      <c r="BY101" s="105"/>
      <c r="BZ101" s="105"/>
      <c r="CA101" s="105"/>
      <c r="CB101" s="105"/>
      <c r="CC101" s="105"/>
      <c r="CD101" s="105"/>
      <c r="CE101" s="105"/>
      <c r="CF101" s="105"/>
      <c r="CG101" s="105"/>
      <c r="CH101" s="105"/>
    </row>
    <row r="102" spans="1:86">
      <c r="A102" s="105"/>
      <c r="B102" s="105"/>
      <c r="C102" s="105"/>
      <c r="D102" s="105"/>
      <c r="E102" s="105"/>
      <c r="F102" s="105"/>
      <c r="G102" s="107"/>
      <c r="H102" s="110"/>
      <c r="I102" s="107"/>
      <c r="J102" s="107"/>
      <c r="K102" s="107"/>
      <c r="L102" s="106"/>
      <c r="M102" s="110"/>
      <c r="N102" s="107"/>
      <c r="O102" s="107"/>
      <c r="P102" s="107"/>
      <c r="Q102" s="107"/>
      <c r="R102" s="107"/>
      <c r="S102" s="107"/>
      <c r="T102" s="107"/>
      <c r="U102" s="107"/>
      <c r="V102" s="107"/>
      <c r="W102" s="107"/>
      <c r="X102" s="107"/>
      <c r="Y102" s="107"/>
      <c r="Z102" s="107"/>
      <c r="AA102" s="107"/>
      <c r="AB102" s="107"/>
      <c r="AC102" s="112"/>
      <c r="AD102" s="112"/>
      <c r="AE102" s="107"/>
      <c r="AF102" s="107"/>
      <c r="AG102" s="107"/>
      <c r="AH102" s="107"/>
      <c r="AI102" s="112"/>
      <c r="AJ102" s="107"/>
      <c r="AK102" s="107"/>
      <c r="AL102" s="107"/>
      <c r="AM102" s="107"/>
      <c r="AN102" s="107"/>
      <c r="AO102" s="107"/>
      <c r="AP102" s="107"/>
      <c r="AQ102" s="107"/>
      <c r="AR102" s="107"/>
      <c r="AS102" s="107"/>
      <c r="AT102" s="107"/>
      <c r="AU102" s="107"/>
      <c r="AV102" s="107"/>
      <c r="AW102" s="107"/>
      <c r="AX102" s="107"/>
      <c r="AY102" s="105"/>
      <c r="AZ102" s="105"/>
      <c r="BA102" s="105"/>
      <c r="BB102" s="107"/>
      <c r="BC102" s="105"/>
      <c r="BD102" s="105"/>
      <c r="BE102" s="105"/>
      <c r="BF102" s="105"/>
      <c r="BG102" s="105"/>
      <c r="BH102" s="105"/>
      <c r="BI102" s="105"/>
      <c r="BJ102" s="105"/>
      <c r="BK102" s="105"/>
      <c r="BL102" s="105"/>
      <c r="BM102" s="105"/>
      <c r="BN102" s="105"/>
      <c r="BO102" s="105"/>
      <c r="BP102" s="105"/>
      <c r="BQ102" s="105"/>
      <c r="BR102" s="105"/>
      <c r="BS102" s="105"/>
      <c r="BT102" s="105"/>
      <c r="BU102" s="105"/>
      <c r="BV102" s="105"/>
      <c r="BW102" s="105"/>
      <c r="BX102" s="105"/>
      <c r="BY102" s="105"/>
      <c r="BZ102" s="105"/>
      <c r="CA102" s="105"/>
      <c r="CB102" s="105"/>
      <c r="CC102" s="105"/>
      <c r="CD102" s="105"/>
      <c r="CE102" s="105"/>
      <c r="CF102" s="105"/>
      <c r="CG102" s="105"/>
      <c r="CH102" s="105"/>
    </row>
    <row r="103" spans="1:86">
      <c r="A103" s="105"/>
      <c r="B103" s="105"/>
      <c r="C103" s="105"/>
      <c r="D103" s="105"/>
      <c r="E103" s="105"/>
      <c r="F103" s="105"/>
      <c r="G103" s="107"/>
      <c r="H103" s="110"/>
      <c r="I103" s="107"/>
      <c r="J103" s="107"/>
      <c r="K103" s="107"/>
      <c r="L103" s="106"/>
      <c r="M103" s="110"/>
      <c r="N103" s="107"/>
      <c r="O103" s="107"/>
      <c r="P103" s="107"/>
      <c r="Q103" s="107"/>
      <c r="R103" s="107"/>
      <c r="S103" s="107"/>
      <c r="T103" s="107"/>
      <c r="U103" s="107"/>
      <c r="V103" s="107"/>
      <c r="W103" s="107"/>
      <c r="X103" s="107"/>
      <c r="Y103" s="107"/>
      <c r="Z103" s="107"/>
      <c r="AA103" s="107"/>
      <c r="AB103" s="107"/>
      <c r="AC103" s="112"/>
      <c r="AD103" s="112"/>
      <c r="AE103" s="107"/>
      <c r="AF103" s="107"/>
      <c r="AG103" s="107"/>
      <c r="AH103" s="107"/>
      <c r="AI103" s="112"/>
      <c r="AJ103" s="107"/>
      <c r="AK103" s="107"/>
      <c r="AL103" s="107"/>
      <c r="AM103" s="107"/>
      <c r="AN103" s="107"/>
      <c r="AO103" s="107"/>
      <c r="AP103" s="107"/>
      <c r="AQ103" s="107"/>
      <c r="AR103" s="107"/>
      <c r="AS103" s="107"/>
      <c r="AT103" s="107"/>
      <c r="AU103" s="107"/>
      <c r="AV103" s="107"/>
      <c r="AW103" s="107"/>
      <c r="AX103" s="107"/>
      <c r="AY103" s="105"/>
      <c r="AZ103" s="105"/>
      <c r="BA103" s="105"/>
      <c r="BB103" s="107"/>
      <c r="BC103" s="105"/>
      <c r="BD103" s="105"/>
      <c r="BE103" s="105"/>
      <c r="BF103" s="105"/>
      <c r="BG103" s="105"/>
      <c r="BH103" s="105"/>
      <c r="BI103" s="105"/>
      <c r="BJ103" s="105"/>
      <c r="BK103" s="105"/>
      <c r="BL103" s="105"/>
      <c r="BM103" s="105"/>
      <c r="BN103" s="105"/>
      <c r="BO103" s="105"/>
      <c r="BP103" s="105"/>
      <c r="BQ103" s="105"/>
      <c r="BR103" s="105"/>
      <c r="BS103" s="105"/>
      <c r="BT103" s="105"/>
      <c r="BU103" s="105"/>
      <c r="BV103" s="105"/>
      <c r="BW103" s="105"/>
      <c r="BX103" s="105"/>
      <c r="BY103" s="105"/>
      <c r="BZ103" s="105"/>
      <c r="CA103" s="105"/>
      <c r="CB103" s="105"/>
      <c r="CC103" s="105"/>
      <c r="CD103" s="105"/>
      <c r="CE103" s="105"/>
      <c r="CF103" s="105"/>
      <c r="CG103" s="105"/>
      <c r="CH103" s="105"/>
    </row>
    <row r="104" spans="1:86">
      <c r="A104" s="105"/>
      <c r="B104" s="105"/>
      <c r="C104" s="105"/>
      <c r="D104" s="105"/>
      <c r="E104" s="105"/>
      <c r="F104" s="105"/>
      <c r="G104" s="107"/>
      <c r="H104" s="110"/>
      <c r="I104" s="107"/>
      <c r="J104" s="107"/>
      <c r="K104" s="107"/>
      <c r="L104" s="106"/>
      <c r="M104" s="110"/>
      <c r="N104" s="107"/>
      <c r="O104" s="107"/>
      <c r="P104" s="107"/>
      <c r="Q104" s="107"/>
      <c r="R104" s="107"/>
      <c r="S104" s="107"/>
      <c r="T104" s="107"/>
      <c r="U104" s="107"/>
      <c r="V104" s="107"/>
      <c r="W104" s="107"/>
      <c r="X104" s="107"/>
      <c r="Y104" s="107"/>
      <c r="Z104" s="107"/>
      <c r="AA104" s="107"/>
      <c r="AB104" s="107"/>
      <c r="AC104" s="112"/>
      <c r="AD104" s="112"/>
      <c r="AE104" s="107"/>
      <c r="AF104" s="107"/>
      <c r="AG104" s="107"/>
      <c r="AH104" s="107"/>
      <c r="AI104" s="112"/>
      <c r="AJ104" s="107"/>
      <c r="AK104" s="107"/>
      <c r="AL104" s="107"/>
      <c r="AM104" s="107"/>
      <c r="AN104" s="107"/>
      <c r="AO104" s="107"/>
      <c r="AP104" s="107"/>
      <c r="AQ104" s="107"/>
      <c r="AR104" s="107"/>
      <c r="AS104" s="107"/>
      <c r="AT104" s="107"/>
      <c r="AU104" s="107"/>
      <c r="AV104" s="107"/>
      <c r="AW104" s="107"/>
      <c r="AX104" s="107"/>
      <c r="AY104" s="105"/>
      <c r="AZ104" s="105"/>
      <c r="BA104" s="105"/>
      <c r="BB104" s="107"/>
      <c r="BC104" s="105"/>
      <c r="BD104" s="105"/>
      <c r="BE104" s="105"/>
      <c r="BF104" s="105"/>
      <c r="BG104" s="105"/>
      <c r="BH104" s="105"/>
      <c r="BI104" s="105"/>
      <c r="BJ104" s="105"/>
      <c r="BK104" s="105"/>
      <c r="BL104" s="105"/>
      <c r="BM104" s="105"/>
      <c r="BN104" s="105"/>
      <c r="BO104" s="105"/>
      <c r="BP104" s="105"/>
      <c r="BQ104" s="105"/>
      <c r="BR104" s="105"/>
      <c r="BS104" s="105"/>
      <c r="BT104" s="105"/>
      <c r="BU104" s="105"/>
      <c r="BV104" s="105"/>
      <c r="BW104" s="105"/>
      <c r="BX104" s="105"/>
      <c r="BY104" s="105"/>
      <c r="BZ104" s="105"/>
      <c r="CA104" s="105"/>
      <c r="CB104" s="105"/>
      <c r="CC104" s="105"/>
      <c r="CD104" s="105"/>
      <c r="CE104" s="105"/>
      <c r="CF104" s="105"/>
      <c r="CG104" s="105"/>
      <c r="CH104" s="105"/>
    </row>
    <row r="105" spans="1:86">
      <c r="A105" s="105"/>
      <c r="B105" s="105"/>
      <c r="C105" s="105"/>
      <c r="D105" s="105"/>
      <c r="E105" s="105"/>
      <c r="F105" s="105"/>
      <c r="G105" s="107"/>
      <c r="H105" s="110"/>
      <c r="I105" s="107"/>
      <c r="J105" s="107"/>
      <c r="K105" s="107"/>
      <c r="L105" s="106"/>
      <c r="M105" s="110"/>
      <c r="N105" s="107"/>
      <c r="O105" s="107"/>
      <c r="P105" s="107"/>
      <c r="Q105" s="107"/>
      <c r="R105" s="107"/>
      <c r="S105" s="107"/>
      <c r="T105" s="107"/>
      <c r="U105" s="107"/>
      <c r="V105" s="107"/>
      <c r="W105" s="107"/>
      <c r="X105" s="107"/>
      <c r="Y105" s="107"/>
      <c r="Z105" s="107"/>
      <c r="AA105" s="107"/>
      <c r="AB105" s="107"/>
      <c r="AC105" s="112"/>
      <c r="AD105" s="112"/>
      <c r="AE105" s="107"/>
      <c r="AF105" s="107"/>
      <c r="AG105" s="107"/>
      <c r="AH105" s="107"/>
      <c r="AI105" s="112"/>
      <c r="AJ105" s="107"/>
      <c r="AK105" s="107"/>
      <c r="AL105" s="107"/>
      <c r="AM105" s="107"/>
      <c r="AN105" s="107"/>
      <c r="AO105" s="107"/>
      <c r="AP105" s="107"/>
      <c r="AQ105" s="107"/>
      <c r="AR105" s="107"/>
      <c r="AS105" s="107"/>
      <c r="AT105" s="107"/>
      <c r="AU105" s="107"/>
      <c r="AV105" s="107"/>
      <c r="AW105" s="107"/>
      <c r="AX105" s="107"/>
      <c r="AY105" s="105"/>
      <c r="AZ105" s="105"/>
      <c r="BA105" s="105"/>
      <c r="BB105" s="107"/>
      <c r="BC105" s="105"/>
      <c r="BD105" s="105"/>
      <c r="BE105" s="105"/>
      <c r="BF105" s="105"/>
      <c r="BG105" s="105"/>
      <c r="BH105" s="105"/>
      <c r="BI105" s="105"/>
      <c r="BJ105" s="105"/>
      <c r="BK105" s="105"/>
      <c r="BL105" s="105"/>
      <c r="BM105" s="105"/>
      <c r="BN105" s="105"/>
      <c r="BO105" s="105"/>
      <c r="BP105" s="105"/>
      <c r="BQ105" s="105"/>
      <c r="BR105" s="105"/>
      <c r="BS105" s="105"/>
      <c r="BT105" s="105"/>
      <c r="BU105" s="105"/>
      <c r="BV105" s="105"/>
      <c r="BW105" s="105"/>
      <c r="BX105" s="105"/>
      <c r="BY105" s="105"/>
      <c r="BZ105" s="105"/>
      <c r="CA105" s="105"/>
      <c r="CB105" s="105"/>
      <c r="CC105" s="105"/>
      <c r="CD105" s="105"/>
      <c r="CE105" s="105"/>
      <c r="CF105" s="105"/>
      <c r="CG105" s="105"/>
      <c r="CH105" s="105"/>
    </row>
    <row r="106" spans="1:86">
      <c r="A106" s="105"/>
      <c r="B106" s="105"/>
      <c r="C106" s="105"/>
      <c r="D106" s="105"/>
      <c r="E106" s="105"/>
      <c r="F106" s="105"/>
      <c r="G106" s="107"/>
      <c r="H106" s="110"/>
      <c r="I106" s="107"/>
      <c r="J106" s="107"/>
      <c r="K106" s="107"/>
      <c r="L106" s="106"/>
      <c r="M106" s="110"/>
      <c r="N106" s="107"/>
      <c r="O106" s="107"/>
      <c r="P106" s="107"/>
      <c r="Q106" s="107"/>
      <c r="R106" s="107"/>
      <c r="S106" s="107"/>
      <c r="T106" s="107"/>
      <c r="U106" s="107"/>
      <c r="V106" s="107"/>
      <c r="W106" s="107"/>
      <c r="X106" s="107"/>
      <c r="Y106" s="107"/>
      <c r="Z106" s="107"/>
      <c r="AA106" s="107"/>
      <c r="AB106" s="107"/>
      <c r="AC106" s="112"/>
      <c r="AD106" s="112"/>
      <c r="AE106" s="107"/>
      <c r="AF106" s="107"/>
      <c r="AG106" s="107"/>
      <c r="AH106" s="107"/>
      <c r="AI106" s="112"/>
      <c r="AJ106" s="107"/>
      <c r="AK106" s="107"/>
      <c r="AL106" s="107"/>
      <c r="AM106" s="107"/>
      <c r="AN106" s="107"/>
      <c r="AO106" s="107"/>
      <c r="AP106" s="107"/>
      <c r="AQ106" s="107"/>
      <c r="AR106" s="107"/>
      <c r="AS106" s="107"/>
      <c r="AT106" s="107"/>
      <c r="AU106" s="107"/>
      <c r="AV106" s="107"/>
      <c r="AW106" s="107"/>
      <c r="AX106" s="107"/>
      <c r="AY106" s="105"/>
      <c r="AZ106" s="105"/>
      <c r="BA106" s="105"/>
      <c r="BB106" s="107"/>
      <c r="BC106" s="105"/>
      <c r="BD106" s="105"/>
      <c r="BE106" s="105"/>
      <c r="BF106" s="105"/>
      <c r="BG106" s="105"/>
      <c r="BH106" s="105"/>
      <c r="BI106" s="105"/>
      <c r="BJ106" s="105"/>
      <c r="BK106" s="105"/>
      <c r="BL106" s="105"/>
      <c r="BM106" s="105"/>
      <c r="BN106" s="105"/>
      <c r="BO106" s="105"/>
      <c r="BP106" s="105"/>
      <c r="BQ106" s="105"/>
      <c r="BR106" s="105"/>
      <c r="BS106" s="105"/>
      <c r="BT106" s="105"/>
      <c r="BU106" s="105"/>
      <c r="BV106" s="105"/>
      <c r="BW106" s="105"/>
      <c r="BX106" s="105"/>
      <c r="BY106" s="105"/>
      <c r="BZ106" s="105"/>
      <c r="CA106" s="105"/>
      <c r="CB106" s="105"/>
      <c r="CC106" s="105"/>
      <c r="CD106" s="105"/>
      <c r="CE106" s="105"/>
      <c r="CF106" s="105"/>
      <c r="CG106" s="105"/>
      <c r="CH106" s="105"/>
    </row>
    <row r="107" spans="1:86">
      <c r="A107" s="105"/>
      <c r="B107" s="105"/>
      <c r="C107" s="105"/>
      <c r="D107" s="105"/>
      <c r="E107" s="105"/>
      <c r="F107" s="105"/>
      <c r="G107" s="107"/>
      <c r="H107" s="110"/>
      <c r="I107" s="107"/>
      <c r="J107" s="107"/>
      <c r="K107" s="107"/>
      <c r="L107" s="106"/>
      <c r="M107" s="110"/>
      <c r="N107" s="107"/>
      <c r="O107" s="107"/>
      <c r="P107" s="107"/>
      <c r="Q107" s="107"/>
      <c r="R107" s="107"/>
      <c r="S107" s="107"/>
      <c r="T107" s="107"/>
      <c r="U107" s="107"/>
      <c r="V107" s="107"/>
      <c r="W107" s="107"/>
      <c r="X107" s="107"/>
      <c r="Y107" s="107"/>
      <c r="Z107" s="107"/>
      <c r="AA107" s="107"/>
      <c r="AB107" s="107"/>
      <c r="AC107" s="112"/>
      <c r="AD107" s="112"/>
      <c r="AE107" s="107"/>
      <c r="AF107" s="107"/>
      <c r="AG107" s="107"/>
      <c r="AH107" s="107"/>
      <c r="AI107" s="112"/>
      <c r="AJ107" s="107"/>
      <c r="AK107" s="107"/>
      <c r="AL107" s="107"/>
      <c r="AM107" s="107"/>
      <c r="AN107" s="107"/>
      <c r="AO107" s="107"/>
      <c r="AP107" s="107"/>
      <c r="AQ107" s="107"/>
      <c r="AR107" s="107"/>
      <c r="AS107" s="107"/>
      <c r="AT107" s="107"/>
      <c r="AU107" s="107"/>
      <c r="AV107" s="107"/>
      <c r="AW107" s="107"/>
      <c r="AX107" s="107"/>
      <c r="AY107" s="105"/>
      <c r="AZ107" s="105"/>
      <c r="BA107" s="105"/>
      <c r="BB107" s="107"/>
      <c r="BC107" s="105"/>
      <c r="BD107" s="105"/>
      <c r="BE107" s="105"/>
      <c r="BF107" s="105"/>
      <c r="BG107" s="105"/>
      <c r="BH107" s="105"/>
      <c r="BI107" s="105"/>
      <c r="BJ107" s="105"/>
      <c r="BK107" s="105"/>
      <c r="BL107" s="105"/>
      <c r="BM107" s="105"/>
      <c r="BN107" s="105"/>
      <c r="BO107" s="105"/>
      <c r="BP107" s="105"/>
      <c r="BQ107" s="105"/>
      <c r="BR107" s="105"/>
      <c r="BS107" s="105"/>
      <c r="BT107" s="105"/>
      <c r="BU107" s="105"/>
      <c r="BV107" s="105"/>
      <c r="BW107" s="105"/>
      <c r="BX107" s="105"/>
      <c r="BY107" s="105"/>
      <c r="BZ107" s="105"/>
      <c r="CA107" s="105"/>
      <c r="CB107" s="105"/>
      <c r="CC107" s="105"/>
      <c r="CD107" s="105"/>
      <c r="CE107" s="105"/>
      <c r="CF107" s="105"/>
      <c r="CG107" s="105"/>
      <c r="CH107" s="105"/>
    </row>
    <row r="108" spans="1:86">
      <c r="A108" s="105"/>
      <c r="B108" s="105"/>
      <c r="C108" s="105"/>
      <c r="D108" s="105"/>
      <c r="E108" s="105"/>
      <c r="F108" s="105"/>
      <c r="G108" s="107"/>
      <c r="H108" s="110"/>
      <c r="I108" s="107"/>
      <c r="J108" s="107"/>
      <c r="K108" s="107"/>
      <c r="L108" s="106"/>
      <c r="M108" s="110"/>
      <c r="N108" s="107"/>
      <c r="O108" s="107"/>
      <c r="P108" s="107"/>
      <c r="Q108" s="107"/>
      <c r="R108" s="107"/>
      <c r="S108" s="107"/>
      <c r="T108" s="107"/>
      <c r="U108" s="107"/>
      <c r="V108" s="107"/>
      <c r="W108" s="107"/>
      <c r="X108" s="107"/>
      <c r="Y108" s="107"/>
      <c r="Z108" s="107"/>
      <c r="AA108" s="107"/>
      <c r="AB108" s="107"/>
      <c r="AC108" s="112"/>
      <c r="AD108" s="112"/>
      <c r="AE108" s="107"/>
      <c r="AF108" s="107"/>
      <c r="AG108" s="107"/>
      <c r="AH108" s="107"/>
      <c r="AI108" s="112"/>
      <c r="AJ108" s="107"/>
      <c r="AK108" s="107"/>
      <c r="AL108" s="107"/>
      <c r="AM108" s="107"/>
      <c r="AN108" s="107"/>
      <c r="AO108" s="107"/>
      <c r="AP108" s="107"/>
      <c r="AQ108" s="107"/>
      <c r="AR108" s="107"/>
      <c r="AS108" s="107"/>
      <c r="AT108" s="107"/>
      <c r="AU108" s="107"/>
      <c r="AV108" s="107"/>
      <c r="AW108" s="107"/>
      <c r="AX108" s="107"/>
      <c r="AY108" s="105"/>
      <c r="AZ108" s="105"/>
      <c r="BA108" s="105"/>
      <c r="BB108" s="107"/>
      <c r="BC108" s="105"/>
      <c r="BD108" s="105"/>
      <c r="BE108" s="105"/>
      <c r="BF108" s="105"/>
      <c r="BG108" s="105"/>
      <c r="BH108" s="105"/>
      <c r="BI108" s="105"/>
      <c r="BJ108" s="105"/>
      <c r="BK108" s="105"/>
      <c r="BL108" s="105"/>
      <c r="BM108" s="105"/>
      <c r="BN108" s="105"/>
      <c r="BO108" s="105"/>
      <c r="BP108" s="105"/>
      <c r="BQ108" s="105"/>
      <c r="BR108" s="105"/>
      <c r="BS108" s="105"/>
      <c r="BT108" s="105"/>
      <c r="BU108" s="105"/>
      <c r="BV108" s="105"/>
      <c r="BW108" s="105"/>
      <c r="BX108" s="105"/>
      <c r="BY108" s="105"/>
      <c r="BZ108" s="105"/>
      <c r="CA108" s="105"/>
      <c r="CB108" s="105"/>
      <c r="CC108" s="105"/>
      <c r="CD108" s="105"/>
      <c r="CE108" s="105"/>
      <c r="CF108" s="105"/>
      <c r="CG108" s="105"/>
      <c r="CH108" s="105"/>
    </row>
    <row r="109" spans="1:86">
      <c r="A109" s="105"/>
      <c r="B109" s="105"/>
      <c r="C109" s="105"/>
      <c r="D109" s="105"/>
      <c r="E109" s="105"/>
      <c r="F109" s="105"/>
      <c r="G109" s="107"/>
      <c r="H109" s="110"/>
      <c r="I109" s="107"/>
      <c r="J109" s="107"/>
      <c r="K109" s="107"/>
      <c r="L109" s="106"/>
      <c r="M109" s="110"/>
      <c r="N109" s="107"/>
      <c r="O109" s="107"/>
      <c r="P109" s="107"/>
      <c r="Q109" s="107"/>
      <c r="R109" s="107"/>
      <c r="S109" s="107"/>
      <c r="T109" s="107"/>
      <c r="U109" s="107"/>
      <c r="V109" s="107"/>
      <c r="W109" s="107"/>
      <c r="X109" s="107"/>
      <c r="Y109" s="107"/>
      <c r="Z109" s="107"/>
      <c r="AA109" s="107"/>
      <c r="AB109" s="107"/>
      <c r="AC109" s="112"/>
      <c r="AD109" s="112"/>
      <c r="AE109" s="107"/>
      <c r="AF109" s="107"/>
      <c r="AG109" s="107"/>
      <c r="AH109" s="107"/>
      <c r="AI109" s="112"/>
      <c r="AJ109" s="107"/>
      <c r="AK109" s="107"/>
      <c r="AL109" s="107"/>
      <c r="AM109" s="107"/>
      <c r="AN109" s="107"/>
      <c r="AO109" s="107"/>
      <c r="AP109" s="107"/>
      <c r="AQ109" s="107"/>
      <c r="AR109" s="107"/>
      <c r="AS109" s="107"/>
      <c r="AT109" s="107"/>
      <c r="AU109" s="107"/>
      <c r="AV109" s="107"/>
      <c r="AW109" s="107"/>
      <c r="AX109" s="107"/>
      <c r="AY109" s="105"/>
      <c r="AZ109" s="105"/>
      <c r="BA109" s="105"/>
      <c r="BB109" s="107"/>
      <c r="BC109" s="105"/>
      <c r="BD109" s="105"/>
      <c r="BE109" s="105"/>
      <c r="BF109" s="105"/>
      <c r="BG109" s="105"/>
      <c r="BH109" s="105"/>
      <c r="BI109" s="105"/>
      <c r="BJ109" s="105"/>
      <c r="BK109" s="105"/>
      <c r="BL109" s="105"/>
      <c r="BM109" s="105"/>
      <c r="BN109" s="105"/>
      <c r="BO109" s="105"/>
      <c r="BP109" s="105"/>
      <c r="BQ109" s="105"/>
      <c r="BR109" s="105"/>
      <c r="BS109" s="105"/>
      <c r="BT109" s="105"/>
      <c r="BU109" s="105"/>
      <c r="BV109" s="105"/>
      <c r="BW109" s="105"/>
      <c r="BX109" s="105"/>
      <c r="BY109" s="105"/>
      <c r="BZ109" s="105"/>
      <c r="CA109" s="105"/>
      <c r="CB109" s="105"/>
      <c r="CC109" s="105"/>
      <c r="CD109" s="105"/>
      <c r="CE109" s="105"/>
      <c r="CF109" s="105"/>
      <c r="CG109" s="105"/>
      <c r="CH109" s="105"/>
    </row>
    <row r="110" spans="1:86">
      <c r="A110" s="105"/>
      <c r="B110" s="105"/>
      <c r="C110" s="105"/>
      <c r="D110" s="105"/>
      <c r="E110" s="105"/>
      <c r="F110" s="105"/>
      <c r="G110" s="107"/>
      <c r="H110" s="110"/>
      <c r="I110" s="107"/>
      <c r="J110" s="107"/>
      <c r="K110" s="107"/>
      <c r="L110" s="106"/>
      <c r="M110" s="110"/>
      <c r="N110" s="107"/>
      <c r="O110" s="107"/>
      <c r="P110" s="107"/>
      <c r="Q110" s="107"/>
      <c r="R110" s="107"/>
      <c r="S110" s="107"/>
      <c r="T110" s="107"/>
      <c r="U110" s="107"/>
      <c r="V110" s="107"/>
      <c r="W110" s="107"/>
      <c r="X110" s="107"/>
      <c r="Y110" s="107"/>
      <c r="Z110" s="107"/>
      <c r="AA110" s="107"/>
      <c r="AB110" s="107"/>
      <c r="AC110" s="112"/>
      <c r="AD110" s="112"/>
      <c r="AE110" s="107"/>
      <c r="AF110" s="107"/>
      <c r="AG110" s="107"/>
      <c r="AH110" s="107"/>
      <c r="AI110" s="112"/>
      <c r="AJ110" s="107"/>
      <c r="AK110" s="107"/>
      <c r="AL110" s="107"/>
      <c r="AM110" s="107"/>
      <c r="AN110" s="107"/>
      <c r="AO110" s="107"/>
      <c r="AP110" s="107"/>
      <c r="AQ110" s="107"/>
      <c r="AR110" s="107"/>
      <c r="AS110" s="107"/>
      <c r="AT110" s="107"/>
      <c r="AU110" s="107"/>
      <c r="AV110" s="107"/>
      <c r="AW110" s="107"/>
      <c r="AX110" s="107"/>
      <c r="AY110" s="105"/>
      <c r="AZ110" s="105"/>
      <c r="BA110" s="105"/>
      <c r="BB110" s="107"/>
      <c r="BC110" s="105"/>
      <c r="BD110" s="105"/>
      <c r="BE110" s="105"/>
      <c r="BF110" s="105"/>
      <c r="BG110" s="105"/>
      <c r="BH110" s="105"/>
      <c r="BI110" s="105"/>
      <c r="BJ110" s="105"/>
      <c r="BK110" s="105"/>
      <c r="BL110" s="105"/>
      <c r="BM110" s="105"/>
      <c r="BN110" s="105"/>
      <c r="BO110" s="105"/>
      <c r="BP110" s="105"/>
      <c r="BQ110" s="105"/>
      <c r="BR110" s="105"/>
      <c r="BS110" s="105"/>
      <c r="BT110" s="105"/>
      <c r="BU110" s="105"/>
      <c r="BV110" s="105"/>
      <c r="BW110" s="105"/>
      <c r="BX110" s="105"/>
      <c r="BY110" s="105"/>
      <c r="BZ110" s="105"/>
      <c r="CA110" s="105"/>
      <c r="CB110" s="105"/>
      <c r="CC110" s="105"/>
      <c r="CD110" s="105"/>
      <c r="CE110" s="105"/>
      <c r="CF110" s="105"/>
      <c r="CG110" s="105"/>
      <c r="CH110" s="105"/>
    </row>
    <row r="111" spans="1:86">
      <c r="A111" s="105"/>
      <c r="B111" s="105"/>
      <c r="C111" s="105"/>
      <c r="D111" s="105"/>
      <c r="E111" s="105"/>
      <c r="F111" s="105"/>
      <c r="G111" s="107"/>
      <c r="H111" s="110"/>
      <c r="I111" s="107"/>
      <c r="J111" s="107"/>
      <c r="K111" s="107"/>
      <c r="L111" s="106"/>
      <c r="M111" s="110"/>
      <c r="N111" s="107"/>
      <c r="O111" s="107"/>
      <c r="P111" s="107"/>
      <c r="Q111" s="107"/>
      <c r="R111" s="107"/>
      <c r="S111" s="107"/>
      <c r="T111" s="107"/>
      <c r="U111" s="107"/>
      <c r="V111" s="107"/>
      <c r="W111" s="107"/>
      <c r="X111" s="107"/>
      <c r="Y111" s="107"/>
      <c r="Z111" s="107"/>
      <c r="AA111" s="107"/>
      <c r="AB111" s="107"/>
      <c r="AC111" s="112"/>
      <c r="AD111" s="112"/>
      <c r="AE111" s="107"/>
      <c r="AF111" s="107"/>
      <c r="AG111" s="107"/>
      <c r="AH111" s="107"/>
      <c r="AI111" s="112"/>
      <c r="AJ111" s="107"/>
      <c r="AK111" s="107"/>
      <c r="AL111" s="107"/>
      <c r="AM111" s="107"/>
      <c r="AN111" s="107"/>
      <c r="AO111" s="107"/>
      <c r="AP111" s="107"/>
      <c r="AQ111" s="107"/>
      <c r="AR111" s="107"/>
      <c r="AS111" s="107"/>
      <c r="AT111" s="107"/>
      <c r="AU111" s="107"/>
      <c r="AV111" s="107"/>
      <c r="AW111" s="107"/>
      <c r="AX111" s="107"/>
      <c r="AY111" s="105"/>
      <c r="AZ111" s="105"/>
      <c r="BA111" s="105"/>
      <c r="BB111" s="107"/>
      <c r="BC111" s="105"/>
      <c r="BD111" s="105"/>
      <c r="BE111" s="105"/>
      <c r="BF111" s="105"/>
      <c r="BG111" s="105"/>
      <c r="BH111" s="105"/>
      <c r="BI111" s="105"/>
      <c r="BJ111" s="105"/>
      <c r="BK111" s="105"/>
      <c r="BL111" s="105"/>
      <c r="BM111" s="105"/>
      <c r="BN111" s="105"/>
      <c r="BO111" s="105"/>
      <c r="BP111" s="105"/>
      <c r="BQ111" s="105"/>
      <c r="BR111" s="105"/>
      <c r="BS111" s="105"/>
      <c r="BT111" s="105"/>
      <c r="BU111" s="105"/>
      <c r="BV111" s="105"/>
      <c r="BW111" s="105"/>
      <c r="BX111" s="105"/>
      <c r="BY111" s="105"/>
      <c r="BZ111" s="105"/>
      <c r="CA111" s="105"/>
      <c r="CB111" s="105"/>
      <c r="CC111" s="105"/>
      <c r="CD111" s="105"/>
      <c r="CE111" s="105"/>
      <c r="CF111" s="105"/>
      <c r="CG111" s="105"/>
      <c r="CH111" s="105"/>
    </row>
    <row r="112" spans="1:86">
      <c r="A112" s="105"/>
      <c r="B112" s="105"/>
      <c r="C112" s="105"/>
      <c r="D112" s="105"/>
      <c r="E112" s="105"/>
      <c r="F112" s="105"/>
      <c r="G112" s="107"/>
      <c r="H112" s="110"/>
      <c r="I112" s="107"/>
      <c r="J112" s="107"/>
      <c r="K112" s="107"/>
      <c r="L112" s="106"/>
      <c r="M112" s="110"/>
      <c r="N112" s="107"/>
      <c r="O112" s="107"/>
      <c r="P112" s="107"/>
      <c r="Q112" s="107"/>
      <c r="R112" s="107"/>
      <c r="S112" s="107"/>
      <c r="T112" s="107"/>
      <c r="U112" s="107"/>
      <c r="V112" s="107"/>
      <c r="W112" s="107"/>
      <c r="X112" s="107"/>
      <c r="Y112" s="107"/>
      <c r="Z112" s="107"/>
      <c r="AA112" s="107"/>
      <c r="AB112" s="107"/>
      <c r="AC112" s="112"/>
      <c r="AD112" s="112"/>
      <c r="AE112" s="107"/>
      <c r="AF112" s="107"/>
      <c r="AG112" s="107"/>
      <c r="AH112" s="107"/>
      <c r="AI112" s="112"/>
      <c r="AJ112" s="107"/>
      <c r="AK112" s="107"/>
      <c r="AL112" s="107"/>
      <c r="AM112" s="107"/>
      <c r="AN112" s="107"/>
      <c r="AO112" s="107"/>
      <c r="AP112" s="107"/>
      <c r="AQ112" s="107"/>
      <c r="AR112" s="107"/>
      <c r="AS112" s="107"/>
      <c r="AT112" s="107"/>
      <c r="AU112" s="107"/>
      <c r="AV112" s="107"/>
      <c r="AW112" s="107"/>
      <c r="AX112" s="107"/>
      <c r="AY112" s="105"/>
      <c r="AZ112" s="105"/>
      <c r="BA112" s="105"/>
      <c r="BB112" s="107"/>
      <c r="BC112" s="105"/>
      <c r="BD112" s="105"/>
      <c r="BE112" s="105"/>
      <c r="BF112" s="105"/>
      <c r="BG112" s="105"/>
      <c r="BH112" s="105"/>
      <c r="BI112" s="105"/>
      <c r="BJ112" s="105"/>
      <c r="BK112" s="105"/>
      <c r="BL112" s="105"/>
      <c r="BM112" s="105"/>
      <c r="BN112" s="105"/>
      <c r="BO112" s="105"/>
      <c r="BP112" s="105"/>
      <c r="BQ112" s="105"/>
      <c r="BR112" s="105"/>
      <c r="BS112" s="105"/>
      <c r="BT112" s="105"/>
      <c r="BU112" s="105"/>
      <c r="BV112" s="105"/>
      <c r="BW112" s="105"/>
      <c r="BX112" s="105"/>
      <c r="BY112" s="105"/>
      <c r="BZ112" s="105"/>
      <c r="CA112" s="105"/>
      <c r="CB112" s="105"/>
      <c r="CC112" s="105"/>
      <c r="CD112" s="105"/>
      <c r="CE112" s="105"/>
      <c r="CF112" s="105"/>
      <c r="CG112" s="105"/>
      <c r="CH112" s="105"/>
    </row>
    <row r="113" spans="1:86">
      <c r="A113" s="105"/>
      <c r="B113" s="105"/>
      <c r="C113" s="105"/>
      <c r="D113" s="105"/>
      <c r="E113" s="105"/>
      <c r="F113" s="105"/>
      <c r="G113" s="107"/>
      <c r="H113" s="110"/>
      <c r="I113" s="107"/>
      <c r="J113" s="107"/>
      <c r="K113" s="107"/>
      <c r="L113" s="106"/>
      <c r="M113" s="110"/>
      <c r="N113" s="107"/>
      <c r="O113" s="107"/>
      <c r="P113" s="107"/>
      <c r="Q113" s="107"/>
      <c r="R113" s="107"/>
      <c r="S113" s="107"/>
      <c r="T113" s="107"/>
      <c r="U113" s="107"/>
      <c r="V113" s="107"/>
      <c r="W113" s="107"/>
      <c r="X113" s="107"/>
      <c r="Y113" s="107"/>
      <c r="Z113" s="107"/>
      <c r="AA113" s="107"/>
      <c r="AB113" s="107"/>
      <c r="AC113" s="112"/>
      <c r="AD113" s="112"/>
      <c r="AE113" s="107"/>
      <c r="AF113" s="107"/>
      <c r="AG113" s="107"/>
      <c r="AH113" s="107"/>
      <c r="AI113" s="112"/>
      <c r="AJ113" s="107"/>
      <c r="AK113" s="107"/>
      <c r="AL113" s="107"/>
      <c r="AM113" s="107"/>
      <c r="AN113" s="107"/>
      <c r="AO113" s="107"/>
      <c r="AP113" s="107"/>
      <c r="AQ113" s="107"/>
      <c r="AR113" s="107"/>
      <c r="AS113" s="107"/>
      <c r="AT113" s="107"/>
      <c r="AU113" s="107"/>
      <c r="AV113" s="107"/>
      <c r="AW113" s="107"/>
      <c r="AX113" s="107"/>
      <c r="AY113" s="105"/>
      <c r="AZ113" s="105"/>
      <c r="BA113" s="105"/>
      <c r="BB113" s="107"/>
      <c r="BC113" s="105"/>
      <c r="BD113" s="105"/>
      <c r="BE113" s="105"/>
      <c r="BF113" s="105"/>
      <c r="BG113" s="105"/>
      <c r="BH113" s="105"/>
      <c r="BI113" s="105"/>
      <c r="BJ113" s="105"/>
      <c r="BK113" s="105"/>
      <c r="BL113" s="105"/>
      <c r="BM113" s="105"/>
      <c r="BN113" s="105"/>
      <c r="BO113" s="105"/>
      <c r="BP113" s="105"/>
      <c r="BQ113" s="105"/>
      <c r="BR113" s="105"/>
      <c r="BS113" s="105"/>
      <c r="BT113" s="105"/>
      <c r="BU113" s="105"/>
      <c r="BV113" s="105"/>
      <c r="BW113" s="105"/>
      <c r="BX113" s="105"/>
      <c r="BY113" s="105"/>
      <c r="BZ113" s="105"/>
      <c r="CA113" s="105"/>
      <c r="CB113" s="105"/>
      <c r="CC113" s="105"/>
      <c r="CD113" s="105"/>
      <c r="CE113" s="105"/>
      <c r="CF113" s="105"/>
      <c r="CG113" s="105"/>
      <c r="CH113" s="105"/>
    </row>
    <row r="114" spans="1:86">
      <c r="A114" s="105"/>
      <c r="B114" s="105"/>
      <c r="C114" s="105"/>
      <c r="D114" s="105"/>
      <c r="E114" s="105"/>
      <c r="F114" s="105"/>
      <c r="G114" s="107"/>
      <c r="H114" s="110"/>
      <c r="I114" s="107"/>
      <c r="J114" s="107"/>
      <c r="K114" s="107"/>
      <c r="L114" s="106"/>
      <c r="M114" s="110"/>
      <c r="N114" s="107"/>
      <c r="O114" s="107"/>
      <c r="P114" s="107"/>
      <c r="Q114" s="107"/>
      <c r="R114" s="107"/>
      <c r="S114" s="107"/>
      <c r="T114" s="107"/>
      <c r="U114" s="107"/>
      <c r="V114" s="107"/>
      <c r="W114" s="107"/>
      <c r="X114" s="107"/>
      <c r="Y114" s="107"/>
      <c r="Z114" s="107"/>
      <c r="AA114" s="107"/>
      <c r="AB114" s="107"/>
      <c r="AC114" s="112"/>
      <c r="AD114" s="112"/>
      <c r="AE114" s="107"/>
      <c r="AF114" s="107"/>
      <c r="AG114" s="107"/>
      <c r="AH114" s="107"/>
      <c r="AI114" s="112"/>
      <c r="AJ114" s="107"/>
      <c r="AK114" s="107"/>
      <c r="AL114" s="107"/>
      <c r="AM114" s="107"/>
      <c r="AN114" s="107"/>
      <c r="AO114" s="107"/>
      <c r="AP114" s="107"/>
      <c r="AQ114" s="107"/>
      <c r="AR114" s="107"/>
      <c r="AS114" s="107"/>
      <c r="AT114" s="107"/>
      <c r="AU114" s="107"/>
      <c r="AV114" s="107"/>
      <c r="AW114" s="107"/>
      <c r="AX114" s="107"/>
      <c r="AY114" s="105"/>
      <c r="AZ114" s="105"/>
      <c r="BA114" s="105"/>
      <c r="BB114" s="107"/>
      <c r="BC114" s="105"/>
      <c r="BD114" s="105"/>
      <c r="BE114" s="105"/>
      <c r="BF114" s="105"/>
      <c r="BG114" s="105"/>
      <c r="BH114" s="105"/>
      <c r="BI114" s="105"/>
      <c r="BJ114" s="105"/>
      <c r="BK114" s="105"/>
      <c r="BL114" s="105"/>
      <c r="BM114" s="105"/>
      <c r="BN114" s="105"/>
      <c r="BO114" s="105"/>
      <c r="BP114" s="105"/>
      <c r="BQ114" s="105"/>
      <c r="BR114" s="105"/>
      <c r="BS114" s="105"/>
      <c r="BT114" s="105"/>
      <c r="BU114" s="105"/>
      <c r="BV114" s="105"/>
      <c r="BW114" s="105"/>
      <c r="BX114" s="105"/>
      <c r="BY114" s="105"/>
      <c r="BZ114" s="105"/>
      <c r="CA114" s="105"/>
      <c r="CB114" s="105"/>
      <c r="CC114" s="105"/>
      <c r="CD114" s="105"/>
      <c r="CE114" s="105"/>
      <c r="CF114" s="105"/>
      <c r="CG114" s="105"/>
      <c r="CH114" s="105"/>
    </row>
    <row r="115" spans="1:86">
      <c r="A115" s="105"/>
      <c r="B115" s="105"/>
      <c r="C115" s="105"/>
      <c r="D115" s="105"/>
      <c r="E115" s="105"/>
      <c r="F115" s="105"/>
      <c r="G115" s="107"/>
      <c r="H115" s="110"/>
      <c r="I115" s="107"/>
      <c r="J115" s="107"/>
      <c r="K115" s="107"/>
      <c r="L115" s="106"/>
      <c r="M115" s="110"/>
      <c r="N115" s="107"/>
      <c r="O115" s="107"/>
      <c r="P115" s="107"/>
      <c r="Q115" s="107"/>
      <c r="R115" s="107"/>
      <c r="S115" s="107"/>
      <c r="T115" s="107"/>
      <c r="U115" s="107"/>
      <c r="V115" s="107"/>
      <c r="W115" s="107"/>
      <c r="X115" s="107"/>
      <c r="Y115" s="107"/>
      <c r="Z115" s="107"/>
      <c r="AA115" s="107"/>
      <c r="AB115" s="107"/>
      <c r="AC115" s="112"/>
      <c r="AD115" s="112"/>
      <c r="AE115" s="107"/>
      <c r="AF115" s="107"/>
      <c r="AG115" s="107"/>
      <c r="AH115" s="107"/>
      <c r="AI115" s="112"/>
      <c r="AJ115" s="107"/>
      <c r="AK115" s="107"/>
      <c r="AL115" s="107"/>
      <c r="AM115" s="107"/>
      <c r="AN115" s="107"/>
      <c r="AO115" s="107"/>
      <c r="AP115" s="107"/>
      <c r="AQ115" s="107"/>
      <c r="AR115" s="107"/>
      <c r="AS115" s="107"/>
      <c r="AT115" s="107"/>
      <c r="AU115" s="107"/>
      <c r="AV115" s="107"/>
      <c r="AW115" s="107"/>
      <c r="AX115" s="107"/>
      <c r="AY115" s="105"/>
      <c r="AZ115" s="105"/>
      <c r="BA115" s="105"/>
      <c r="BB115" s="107"/>
      <c r="BC115" s="105"/>
      <c r="BD115" s="105"/>
      <c r="BE115" s="105"/>
      <c r="BF115" s="105"/>
      <c r="BG115" s="105"/>
      <c r="BH115" s="105"/>
      <c r="BI115" s="105"/>
      <c r="BJ115" s="105"/>
      <c r="BK115" s="105"/>
      <c r="BL115" s="105"/>
      <c r="BM115" s="105"/>
      <c r="BN115" s="105"/>
      <c r="BO115" s="105"/>
      <c r="BP115" s="105"/>
      <c r="BQ115" s="105"/>
      <c r="BR115" s="105"/>
      <c r="BS115" s="105"/>
      <c r="BT115" s="105"/>
      <c r="BU115" s="105"/>
      <c r="BV115" s="105"/>
      <c r="BW115" s="105"/>
      <c r="BX115" s="105"/>
      <c r="BY115" s="105"/>
      <c r="BZ115" s="105"/>
      <c r="CA115" s="105"/>
      <c r="CB115" s="105"/>
      <c r="CC115" s="105"/>
      <c r="CD115" s="105"/>
      <c r="CE115" s="105"/>
      <c r="CF115" s="105"/>
      <c r="CG115" s="105"/>
      <c r="CH115" s="105"/>
    </row>
    <row r="116" spans="1:86">
      <c r="A116" s="105"/>
      <c r="B116" s="105"/>
      <c r="C116" s="105"/>
      <c r="D116" s="105"/>
      <c r="E116" s="105"/>
      <c r="F116" s="105"/>
      <c r="G116" s="107"/>
      <c r="H116" s="110"/>
      <c r="I116" s="107"/>
      <c r="J116" s="107"/>
      <c r="K116" s="107"/>
      <c r="L116" s="106"/>
      <c r="M116" s="110"/>
      <c r="N116" s="107"/>
      <c r="O116" s="107"/>
      <c r="P116" s="107"/>
      <c r="Q116" s="107"/>
      <c r="R116" s="107"/>
      <c r="S116" s="107"/>
      <c r="T116" s="107"/>
      <c r="U116" s="107"/>
      <c r="V116" s="107"/>
      <c r="W116" s="107"/>
      <c r="X116" s="107"/>
      <c r="Y116" s="107"/>
      <c r="Z116" s="107"/>
      <c r="AA116" s="107"/>
      <c r="AB116" s="107"/>
      <c r="AC116" s="112"/>
      <c r="AD116" s="112"/>
      <c r="AE116" s="107"/>
      <c r="AF116" s="107"/>
      <c r="AG116" s="107"/>
      <c r="AH116" s="107"/>
      <c r="AI116" s="112"/>
      <c r="AJ116" s="107"/>
      <c r="AK116" s="107"/>
      <c r="AL116" s="107"/>
      <c r="AM116" s="107"/>
      <c r="AN116" s="107"/>
      <c r="AO116" s="107"/>
      <c r="AP116" s="107"/>
      <c r="AQ116" s="107"/>
      <c r="AR116" s="107"/>
      <c r="AS116" s="107"/>
      <c r="AT116" s="107"/>
      <c r="AU116" s="107"/>
      <c r="AV116" s="107"/>
      <c r="AW116" s="107"/>
      <c r="AX116" s="107"/>
      <c r="AY116" s="105"/>
      <c r="AZ116" s="105"/>
      <c r="BA116" s="105"/>
      <c r="BB116" s="107"/>
      <c r="BC116" s="105"/>
      <c r="BD116" s="105"/>
      <c r="BE116" s="105"/>
      <c r="BF116" s="105"/>
      <c r="BG116" s="105"/>
      <c r="BH116" s="105"/>
      <c r="BI116" s="105"/>
      <c r="BJ116" s="105"/>
      <c r="BK116" s="105"/>
      <c r="BL116" s="105"/>
      <c r="BM116" s="105"/>
      <c r="BN116" s="105"/>
      <c r="BO116" s="105"/>
      <c r="BP116" s="105"/>
      <c r="BQ116" s="105"/>
      <c r="BR116" s="105"/>
      <c r="BS116" s="105"/>
      <c r="BT116" s="105"/>
      <c r="BU116" s="105"/>
      <c r="BV116" s="105"/>
      <c r="BW116" s="105"/>
      <c r="BX116" s="105"/>
      <c r="BY116" s="105"/>
      <c r="BZ116" s="105"/>
      <c r="CA116" s="105"/>
      <c r="CB116" s="105"/>
      <c r="CC116" s="105"/>
      <c r="CD116" s="105"/>
      <c r="CE116" s="105"/>
      <c r="CF116" s="105"/>
      <c r="CG116" s="105"/>
      <c r="CH116" s="105"/>
    </row>
    <row r="117" spans="1:86">
      <c r="A117" s="105"/>
      <c r="B117" s="105"/>
      <c r="C117" s="105"/>
      <c r="D117" s="105"/>
      <c r="E117" s="105"/>
      <c r="F117" s="105"/>
      <c r="G117" s="107"/>
      <c r="H117" s="110"/>
      <c r="I117" s="107"/>
      <c r="J117" s="107"/>
      <c r="K117" s="107"/>
      <c r="L117" s="106"/>
      <c r="M117" s="110"/>
      <c r="N117" s="107"/>
      <c r="O117" s="107"/>
      <c r="P117" s="107"/>
      <c r="Q117" s="107"/>
      <c r="R117" s="107"/>
      <c r="S117" s="107"/>
      <c r="T117" s="107"/>
      <c r="U117" s="107"/>
      <c r="V117" s="107"/>
      <c r="W117" s="107"/>
      <c r="X117" s="107"/>
      <c r="Y117" s="107"/>
      <c r="Z117" s="107"/>
      <c r="AA117" s="107"/>
      <c r="AB117" s="107"/>
      <c r="AC117" s="112"/>
      <c r="AD117" s="112"/>
      <c r="AE117" s="107"/>
      <c r="AF117" s="107"/>
      <c r="AG117" s="107"/>
      <c r="AH117" s="107"/>
      <c r="AI117" s="112"/>
      <c r="AJ117" s="107"/>
      <c r="AK117" s="107"/>
      <c r="AL117" s="107"/>
      <c r="AM117" s="107"/>
      <c r="AN117" s="107"/>
      <c r="AO117" s="107"/>
      <c r="AP117" s="107"/>
      <c r="AQ117" s="107"/>
      <c r="AR117" s="107"/>
      <c r="AS117" s="107"/>
      <c r="AT117" s="107"/>
      <c r="AU117" s="107"/>
      <c r="AV117" s="107"/>
      <c r="AW117" s="107"/>
      <c r="AX117" s="107"/>
      <c r="AY117" s="105"/>
      <c r="AZ117" s="105"/>
      <c r="BA117" s="105"/>
      <c r="BB117" s="107"/>
      <c r="BC117" s="105"/>
      <c r="BD117" s="105"/>
      <c r="BE117" s="105"/>
      <c r="BF117" s="105"/>
      <c r="BG117" s="105"/>
      <c r="BH117" s="105"/>
      <c r="BI117" s="105"/>
      <c r="BJ117" s="105"/>
      <c r="BK117" s="105"/>
      <c r="BL117" s="105"/>
      <c r="BM117" s="105"/>
      <c r="BN117" s="105"/>
      <c r="BO117" s="105"/>
      <c r="BP117" s="105"/>
      <c r="BQ117" s="105"/>
      <c r="BR117" s="105"/>
      <c r="BS117" s="105"/>
      <c r="BT117" s="105"/>
      <c r="BU117" s="105"/>
      <c r="BV117" s="105"/>
      <c r="BW117" s="105"/>
      <c r="BX117" s="105"/>
      <c r="BY117" s="105"/>
      <c r="BZ117" s="105"/>
      <c r="CA117" s="105"/>
      <c r="CB117" s="105"/>
      <c r="CC117" s="105"/>
      <c r="CD117" s="105"/>
      <c r="CE117" s="105"/>
      <c r="CF117" s="105"/>
      <c r="CG117" s="105"/>
      <c r="CH117" s="105"/>
    </row>
    <row r="118" spans="1:86">
      <c r="A118" s="105"/>
      <c r="B118" s="105"/>
      <c r="C118" s="105"/>
      <c r="D118" s="105"/>
      <c r="E118" s="105"/>
      <c r="F118" s="105"/>
      <c r="G118" s="107"/>
      <c r="H118" s="110"/>
      <c r="I118" s="107"/>
      <c r="J118" s="107"/>
      <c r="K118" s="107"/>
      <c r="L118" s="106"/>
      <c r="M118" s="110"/>
      <c r="N118" s="107"/>
      <c r="O118" s="107"/>
      <c r="P118" s="107"/>
      <c r="Q118" s="107"/>
      <c r="R118" s="107"/>
      <c r="S118" s="107"/>
      <c r="T118" s="107"/>
      <c r="U118" s="107"/>
      <c r="V118" s="107"/>
      <c r="W118" s="107"/>
      <c r="X118" s="107"/>
      <c r="Y118" s="107"/>
      <c r="Z118" s="107"/>
      <c r="AA118" s="107"/>
      <c r="AB118" s="107"/>
      <c r="AC118" s="112"/>
      <c r="AD118" s="112"/>
      <c r="AE118" s="107"/>
      <c r="AF118" s="107"/>
      <c r="AG118" s="107"/>
      <c r="AH118" s="107"/>
      <c r="AI118" s="112"/>
      <c r="AJ118" s="107"/>
      <c r="AK118" s="107"/>
      <c r="AL118" s="107"/>
      <c r="AM118" s="107"/>
      <c r="AN118" s="107"/>
      <c r="AO118" s="107"/>
      <c r="AP118" s="107"/>
      <c r="AQ118" s="107"/>
      <c r="AR118" s="107"/>
      <c r="AS118" s="107"/>
      <c r="AT118" s="107"/>
      <c r="AU118" s="107"/>
      <c r="AV118" s="107"/>
      <c r="AW118" s="107"/>
      <c r="AX118" s="107"/>
      <c r="AY118" s="105"/>
      <c r="AZ118" s="105"/>
      <c r="BA118" s="105"/>
      <c r="BB118" s="107"/>
      <c r="BC118" s="105"/>
      <c r="BD118" s="105"/>
      <c r="BE118" s="105"/>
      <c r="BF118" s="105"/>
      <c r="BG118" s="105"/>
      <c r="BH118" s="105"/>
      <c r="BI118" s="105"/>
      <c r="BJ118" s="105"/>
      <c r="BK118" s="105"/>
      <c r="BL118" s="105"/>
      <c r="BM118" s="105"/>
      <c r="BN118" s="105"/>
      <c r="BO118" s="105"/>
      <c r="BP118" s="105"/>
      <c r="BQ118" s="105"/>
      <c r="BR118" s="105"/>
      <c r="BS118" s="105"/>
      <c r="BT118" s="105"/>
      <c r="BU118" s="105"/>
      <c r="BV118" s="105"/>
      <c r="BW118" s="105"/>
      <c r="BX118" s="105"/>
      <c r="BY118" s="105"/>
      <c r="BZ118" s="105"/>
      <c r="CA118" s="105"/>
      <c r="CB118" s="105"/>
      <c r="CC118" s="105"/>
      <c r="CD118" s="105"/>
      <c r="CE118" s="105"/>
      <c r="CF118" s="105"/>
      <c r="CG118" s="105"/>
      <c r="CH118" s="105"/>
    </row>
    <row r="119" spans="1:86">
      <c r="A119" s="105"/>
      <c r="B119" s="105"/>
      <c r="C119" s="105"/>
      <c r="D119" s="105"/>
      <c r="E119" s="105"/>
      <c r="F119" s="105"/>
      <c r="G119" s="107"/>
      <c r="H119" s="110"/>
      <c r="I119" s="107"/>
      <c r="J119" s="107"/>
      <c r="K119" s="107"/>
      <c r="L119" s="106"/>
      <c r="M119" s="110"/>
      <c r="N119" s="107"/>
      <c r="O119" s="107"/>
      <c r="P119" s="107"/>
      <c r="Q119" s="107"/>
      <c r="R119" s="107"/>
      <c r="S119" s="107"/>
      <c r="T119" s="107"/>
      <c r="U119" s="107"/>
      <c r="V119" s="107"/>
      <c r="W119" s="107"/>
      <c r="X119" s="107"/>
      <c r="Y119" s="107"/>
      <c r="Z119" s="107"/>
      <c r="AA119" s="107"/>
      <c r="AB119" s="107"/>
      <c r="AC119" s="112"/>
      <c r="AD119" s="112"/>
      <c r="AE119" s="107"/>
      <c r="AF119" s="107"/>
      <c r="AG119" s="107"/>
      <c r="AH119" s="107"/>
      <c r="AI119" s="112"/>
      <c r="AJ119" s="107"/>
      <c r="AK119" s="107"/>
      <c r="AL119" s="107"/>
      <c r="AM119" s="107"/>
      <c r="AN119" s="107"/>
      <c r="AO119" s="107"/>
      <c r="AP119" s="107"/>
      <c r="AQ119" s="107"/>
      <c r="AR119" s="107"/>
      <c r="AS119" s="107"/>
      <c r="AT119" s="107"/>
      <c r="AU119" s="107"/>
      <c r="AV119" s="107"/>
      <c r="AW119" s="107"/>
      <c r="AX119" s="107"/>
      <c r="AY119" s="105"/>
      <c r="AZ119" s="105"/>
      <c r="BA119" s="105"/>
      <c r="BB119" s="107"/>
      <c r="BC119" s="105"/>
      <c r="BD119" s="105"/>
      <c r="BE119" s="105"/>
      <c r="BF119" s="105"/>
      <c r="BG119" s="105"/>
      <c r="BH119" s="105"/>
      <c r="BI119" s="105"/>
      <c r="BJ119" s="105"/>
      <c r="BK119" s="105"/>
      <c r="BL119" s="105"/>
      <c r="BM119" s="105"/>
      <c r="BN119" s="105"/>
      <c r="BO119" s="105"/>
      <c r="BP119" s="105"/>
      <c r="BQ119" s="105"/>
      <c r="BR119" s="105"/>
      <c r="BS119" s="105"/>
      <c r="BT119" s="105"/>
      <c r="BU119" s="105"/>
      <c r="BV119" s="105"/>
      <c r="BW119" s="105"/>
      <c r="BX119" s="105"/>
      <c r="BY119" s="105"/>
      <c r="BZ119" s="105"/>
      <c r="CA119" s="105"/>
      <c r="CB119" s="105"/>
      <c r="CC119" s="105"/>
      <c r="CD119" s="105"/>
      <c r="CE119" s="105"/>
      <c r="CF119" s="105"/>
      <c r="CG119" s="105"/>
      <c r="CH119" s="105"/>
    </row>
    <row r="120" spans="1:86">
      <c r="A120" s="105"/>
      <c r="B120" s="105"/>
      <c r="C120" s="105"/>
      <c r="D120" s="105"/>
      <c r="E120" s="105"/>
      <c r="F120" s="105"/>
      <c r="G120" s="107"/>
      <c r="H120" s="110"/>
      <c r="I120" s="107"/>
      <c r="J120" s="107"/>
      <c r="K120" s="107"/>
      <c r="L120" s="106"/>
      <c r="M120" s="110"/>
      <c r="N120" s="107"/>
      <c r="O120" s="107"/>
      <c r="P120" s="107"/>
      <c r="Q120" s="107"/>
      <c r="R120" s="107"/>
      <c r="S120" s="107"/>
      <c r="T120" s="107"/>
      <c r="U120" s="107"/>
      <c r="V120" s="107"/>
      <c r="W120" s="107"/>
      <c r="X120" s="107"/>
      <c r="Y120" s="107"/>
      <c r="Z120" s="107"/>
      <c r="AA120" s="107"/>
      <c r="AB120" s="107"/>
      <c r="AC120" s="112"/>
      <c r="AD120" s="112"/>
      <c r="AE120" s="107"/>
      <c r="AF120" s="107"/>
      <c r="AG120" s="107"/>
      <c r="AH120" s="107"/>
      <c r="AI120" s="112"/>
      <c r="AJ120" s="107"/>
      <c r="AK120" s="107"/>
      <c r="AL120" s="107"/>
      <c r="AM120" s="107"/>
      <c r="AN120" s="107"/>
      <c r="AO120" s="107"/>
      <c r="AP120" s="107"/>
      <c r="AQ120" s="107"/>
      <c r="AR120" s="107"/>
      <c r="AS120" s="107"/>
      <c r="AT120" s="107"/>
      <c r="AU120" s="107"/>
      <c r="AV120" s="107"/>
      <c r="AW120" s="107"/>
      <c r="AX120" s="107"/>
      <c r="AY120" s="105"/>
      <c r="AZ120" s="105"/>
      <c r="BA120" s="105"/>
      <c r="BB120" s="107"/>
      <c r="BC120" s="105"/>
      <c r="BD120" s="105"/>
      <c r="BE120" s="105"/>
      <c r="BF120" s="105"/>
      <c r="BG120" s="105"/>
      <c r="BH120" s="105"/>
      <c r="BI120" s="105"/>
      <c r="BJ120" s="105"/>
      <c r="BK120" s="105"/>
      <c r="BL120" s="105"/>
      <c r="BM120" s="105"/>
      <c r="BN120" s="105"/>
      <c r="BO120" s="105"/>
      <c r="BP120" s="105"/>
      <c r="BQ120" s="105"/>
      <c r="BR120" s="105"/>
      <c r="BS120" s="105"/>
      <c r="BT120" s="105"/>
      <c r="BU120" s="105"/>
      <c r="BV120" s="105"/>
      <c r="BW120" s="105"/>
      <c r="BX120" s="105"/>
      <c r="BY120" s="105"/>
      <c r="BZ120" s="105"/>
      <c r="CA120" s="105"/>
      <c r="CB120" s="105"/>
      <c r="CC120" s="105"/>
      <c r="CD120" s="105"/>
      <c r="CE120" s="105"/>
      <c r="CF120" s="105"/>
      <c r="CG120" s="105"/>
      <c r="CH120" s="105"/>
    </row>
    <row r="121" spans="1:86">
      <c r="A121" s="105"/>
      <c r="B121" s="105"/>
      <c r="C121" s="105"/>
      <c r="D121" s="105"/>
      <c r="E121" s="105"/>
      <c r="F121" s="105"/>
      <c r="G121" s="107"/>
      <c r="H121" s="110"/>
      <c r="I121" s="107"/>
      <c r="J121" s="107"/>
      <c r="K121" s="107"/>
      <c r="L121" s="106"/>
      <c r="M121" s="110"/>
      <c r="N121" s="107"/>
      <c r="O121" s="107"/>
      <c r="P121" s="107"/>
      <c r="Q121" s="107"/>
      <c r="R121" s="107"/>
      <c r="S121" s="107"/>
      <c r="T121" s="107"/>
      <c r="U121" s="107"/>
      <c r="V121" s="107"/>
      <c r="W121" s="107"/>
      <c r="X121" s="107"/>
      <c r="Y121" s="107"/>
      <c r="Z121" s="107"/>
      <c r="AA121" s="107"/>
      <c r="AB121" s="107"/>
      <c r="AC121" s="112"/>
      <c r="AD121" s="112"/>
      <c r="AE121" s="107"/>
      <c r="AF121" s="107"/>
      <c r="AG121" s="107"/>
      <c r="AH121" s="107"/>
      <c r="AI121" s="112"/>
      <c r="AJ121" s="107"/>
      <c r="AK121" s="107"/>
      <c r="AL121" s="107"/>
      <c r="AM121" s="107"/>
      <c r="AN121" s="107"/>
      <c r="AO121" s="107"/>
      <c r="AP121" s="107"/>
      <c r="AQ121" s="107"/>
      <c r="AR121" s="107"/>
      <c r="AS121" s="107"/>
      <c r="AT121" s="107"/>
      <c r="AU121" s="107"/>
      <c r="AV121" s="107"/>
      <c r="AW121" s="107"/>
      <c r="AX121" s="107"/>
      <c r="AY121" s="105"/>
      <c r="AZ121" s="105"/>
      <c r="BA121" s="105"/>
      <c r="BB121" s="107"/>
      <c r="BC121" s="105"/>
      <c r="BD121" s="105"/>
      <c r="BE121" s="105"/>
      <c r="BF121" s="105"/>
      <c r="BG121" s="105"/>
      <c r="BH121" s="105"/>
      <c r="BI121" s="105"/>
      <c r="BJ121" s="105"/>
      <c r="BK121" s="105"/>
      <c r="BL121" s="105"/>
      <c r="BM121" s="105"/>
      <c r="BN121" s="105"/>
      <c r="BO121" s="105"/>
      <c r="BP121" s="105"/>
      <c r="BQ121" s="105"/>
      <c r="BR121" s="105"/>
      <c r="BS121" s="105"/>
      <c r="BT121" s="105"/>
      <c r="BU121" s="105"/>
      <c r="BV121" s="105"/>
      <c r="BW121" s="105"/>
      <c r="BX121" s="105"/>
      <c r="BY121" s="105"/>
      <c r="BZ121" s="105"/>
      <c r="CA121" s="105"/>
      <c r="CB121" s="105"/>
      <c r="CC121" s="105"/>
      <c r="CD121" s="105"/>
      <c r="CE121" s="105"/>
      <c r="CF121" s="105"/>
      <c r="CG121" s="105"/>
      <c r="CH121" s="105"/>
    </row>
    <row r="122" spans="1:86">
      <c r="A122" s="105"/>
      <c r="B122" s="105"/>
      <c r="C122" s="105"/>
      <c r="D122" s="105"/>
      <c r="E122" s="105"/>
      <c r="F122" s="105"/>
      <c r="G122" s="107"/>
      <c r="H122" s="110"/>
      <c r="I122" s="107"/>
      <c r="J122" s="107"/>
      <c r="K122" s="107"/>
      <c r="L122" s="106"/>
      <c r="M122" s="110"/>
      <c r="N122" s="107"/>
      <c r="O122" s="107"/>
      <c r="P122" s="107"/>
      <c r="Q122" s="107"/>
      <c r="R122" s="107"/>
      <c r="S122" s="107"/>
      <c r="T122" s="107"/>
      <c r="U122" s="107"/>
      <c r="V122" s="107"/>
      <c r="W122" s="107"/>
      <c r="X122" s="107"/>
      <c r="Y122" s="107"/>
      <c r="Z122" s="107"/>
      <c r="AA122" s="107"/>
      <c r="AB122" s="107"/>
      <c r="AC122" s="112"/>
      <c r="AD122" s="112"/>
      <c r="AE122" s="107"/>
      <c r="AF122" s="107"/>
      <c r="AG122" s="107"/>
      <c r="AH122" s="107"/>
      <c r="AI122" s="112"/>
      <c r="AJ122" s="107"/>
      <c r="AK122" s="107"/>
      <c r="AL122" s="107"/>
      <c r="AM122" s="107"/>
      <c r="AN122" s="107"/>
      <c r="AO122" s="107"/>
      <c r="AP122" s="107"/>
      <c r="AQ122" s="107"/>
      <c r="AR122" s="107"/>
      <c r="AS122" s="107"/>
      <c r="AT122" s="107"/>
      <c r="AU122" s="107"/>
      <c r="AV122" s="107"/>
      <c r="AW122" s="107"/>
      <c r="AX122" s="107"/>
      <c r="AY122" s="105"/>
      <c r="AZ122" s="105"/>
      <c r="BA122" s="105"/>
      <c r="BB122" s="107"/>
      <c r="BC122" s="105"/>
      <c r="BD122" s="105"/>
      <c r="BE122" s="105"/>
      <c r="BF122" s="105"/>
      <c r="BG122" s="105"/>
      <c r="BH122" s="105"/>
      <c r="BI122" s="105"/>
      <c r="BJ122" s="105"/>
      <c r="BK122" s="105"/>
      <c r="BL122" s="105"/>
      <c r="BM122" s="105"/>
      <c r="BN122" s="105"/>
      <c r="BO122" s="105"/>
      <c r="BP122" s="105"/>
      <c r="BQ122" s="105"/>
      <c r="BR122" s="105"/>
      <c r="BS122" s="105"/>
      <c r="BT122" s="105"/>
      <c r="BU122" s="105"/>
      <c r="BV122" s="105"/>
      <c r="BW122" s="105"/>
      <c r="BX122" s="105"/>
      <c r="BY122" s="105"/>
      <c r="BZ122" s="105"/>
      <c r="CA122" s="105"/>
      <c r="CB122" s="105"/>
      <c r="CC122" s="105"/>
      <c r="CD122" s="105"/>
      <c r="CE122" s="105"/>
      <c r="CF122" s="105"/>
      <c r="CG122" s="105"/>
      <c r="CH122" s="105"/>
    </row>
    <row r="123" spans="1:86">
      <c r="A123" s="105"/>
      <c r="B123" s="105"/>
      <c r="C123" s="105"/>
      <c r="D123" s="105"/>
      <c r="E123" s="105"/>
      <c r="F123" s="105"/>
      <c r="G123" s="107"/>
      <c r="H123" s="110"/>
      <c r="I123" s="107"/>
      <c r="J123" s="107"/>
      <c r="K123" s="107"/>
      <c r="L123" s="106"/>
      <c r="M123" s="110"/>
      <c r="N123" s="107"/>
      <c r="O123" s="107"/>
      <c r="P123" s="107"/>
      <c r="Q123" s="107"/>
      <c r="R123" s="107"/>
      <c r="S123" s="107"/>
      <c r="T123" s="107"/>
      <c r="U123" s="107"/>
      <c r="V123" s="107"/>
      <c r="W123" s="107"/>
      <c r="X123" s="107"/>
      <c r="Y123" s="107"/>
      <c r="Z123" s="107"/>
      <c r="AA123" s="107"/>
      <c r="AB123" s="107"/>
      <c r="AC123" s="112"/>
      <c r="AD123" s="112"/>
      <c r="AE123" s="107"/>
      <c r="AF123" s="107"/>
      <c r="AG123" s="107"/>
      <c r="AH123" s="107"/>
      <c r="AI123" s="112"/>
      <c r="AJ123" s="107"/>
      <c r="AK123" s="107"/>
      <c r="AL123" s="107"/>
      <c r="AM123" s="107"/>
      <c r="AN123" s="107"/>
      <c r="AO123" s="107"/>
      <c r="AP123" s="107"/>
      <c r="AQ123" s="107"/>
      <c r="AR123" s="107"/>
      <c r="AS123" s="107"/>
      <c r="AT123" s="107"/>
      <c r="AU123" s="107"/>
      <c r="AV123" s="107"/>
      <c r="AW123" s="107"/>
      <c r="AX123" s="107"/>
      <c r="AY123" s="105"/>
      <c r="AZ123" s="105"/>
      <c r="BA123" s="105"/>
      <c r="BB123" s="107"/>
      <c r="BC123" s="105"/>
      <c r="BD123" s="105"/>
      <c r="BE123" s="105"/>
      <c r="BF123" s="105"/>
      <c r="BG123" s="105"/>
      <c r="BH123" s="105"/>
      <c r="BI123" s="105"/>
      <c r="BJ123" s="105"/>
      <c r="BK123" s="105"/>
      <c r="BL123" s="105"/>
      <c r="BM123" s="105"/>
      <c r="BN123" s="105"/>
      <c r="BO123" s="105"/>
      <c r="BP123" s="105"/>
      <c r="BQ123" s="105"/>
      <c r="BR123" s="105"/>
      <c r="BS123" s="105"/>
      <c r="BT123" s="105"/>
      <c r="BU123" s="105"/>
      <c r="BV123" s="105"/>
      <c r="BW123" s="105"/>
      <c r="BX123" s="105"/>
      <c r="BY123" s="105"/>
      <c r="BZ123" s="105"/>
      <c r="CA123" s="105"/>
      <c r="CB123" s="105"/>
      <c r="CC123" s="105"/>
      <c r="CD123" s="105"/>
      <c r="CE123" s="105"/>
      <c r="CF123" s="105"/>
      <c r="CG123" s="105"/>
      <c r="CH123" s="105"/>
    </row>
    <row r="124" spans="1:86">
      <c r="A124" s="105"/>
      <c r="B124" s="105"/>
      <c r="C124" s="105"/>
      <c r="D124" s="105"/>
      <c r="E124" s="105"/>
      <c r="F124" s="105"/>
      <c r="G124" s="107"/>
      <c r="H124" s="110"/>
      <c r="I124" s="107"/>
      <c r="J124" s="107"/>
      <c r="K124" s="107"/>
      <c r="L124" s="106"/>
      <c r="M124" s="110"/>
      <c r="N124" s="107"/>
      <c r="O124" s="107"/>
      <c r="P124" s="107"/>
      <c r="Q124" s="107"/>
      <c r="R124" s="107"/>
      <c r="S124" s="107"/>
      <c r="T124" s="107"/>
      <c r="U124" s="107"/>
      <c r="V124" s="107"/>
      <c r="W124" s="107"/>
      <c r="X124" s="107"/>
      <c r="Y124" s="107"/>
      <c r="Z124" s="107"/>
      <c r="AA124" s="107"/>
      <c r="AB124" s="107"/>
      <c r="AC124" s="112"/>
      <c r="AD124" s="112"/>
      <c r="AE124" s="107"/>
      <c r="AF124" s="107"/>
      <c r="AG124" s="107"/>
      <c r="AH124" s="107"/>
      <c r="AI124" s="112"/>
      <c r="AJ124" s="107"/>
      <c r="AK124" s="107"/>
      <c r="AL124" s="107"/>
      <c r="AM124" s="107"/>
      <c r="AN124" s="107"/>
      <c r="AO124" s="107"/>
      <c r="AP124" s="107"/>
      <c r="AQ124" s="107"/>
      <c r="AR124" s="107"/>
      <c r="AS124" s="107"/>
      <c r="AT124" s="107"/>
      <c r="AU124" s="107"/>
      <c r="AV124" s="107"/>
      <c r="AW124" s="107"/>
      <c r="AX124" s="107"/>
      <c r="AY124" s="105"/>
      <c r="AZ124" s="105"/>
      <c r="BA124" s="105"/>
      <c r="BB124" s="107"/>
      <c r="BC124" s="105"/>
      <c r="BD124" s="105"/>
      <c r="BE124" s="105"/>
      <c r="BF124" s="105"/>
      <c r="BG124" s="105"/>
      <c r="BH124" s="105"/>
      <c r="BI124" s="105"/>
      <c r="BJ124" s="105"/>
      <c r="BK124" s="105"/>
      <c r="BL124" s="105"/>
      <c r="BM124" s="105"/>
      <c r="BN124" s="105"/>
      <c r="BO124" s="105"/>
      <c r="BP124" s="105"/>
      <c r="BQ124" s="105"/>
      <c r="BR124" s="105"/>
      <c r="BS124" s="105"/>
      <c r="BT124" s="105"/>
      <c r="BU124" s="105"/>
      <c r="BV124" s="105"/>
      <c r="BW124" s="105"/>
      <c r="BX124" s="105"/>
      <c r="BY124" s="105"/>
      <c r="BZ124" s="105"/>
      <c r="CA124" s="105"/>
      <c r="CB124" s="105"/>
      <c r="CC124" s="105"/>
      <c r="CD124" s="105"/>
      <c r="CE124" s="105"/>
      <c r="CF124" s="105"/>
      <c r="CG124" s="105"/>
      <c r="CH124" s="105"/>
    </row>
    <row r="125" spans="1:86">
      <c r="A125" s="105"/>
      <c r="B125" s="105"/>
      <c r="C125" s="105"/>
      <c r="D125" s="105"/>
      <c r="E125" s="105"/>
      <c r="F125" s="105"/>
      <c r="G125" s="107"/>
      <c r="H125" s="110"/>
      <c r="I125" s="107"/>
      <c r="J125" s="107"/>
      <c r="K125" s="107"/>
      <c r="L125" s="106"/>
      <c r="M125" s="110"/>
      <c r="N125" s="107"/>
      <c r="O125" s="107"/>
      <c r="P125" s="107"/>
      <c r="Q125" s="107"/>
      <c r="R125" s="107"/>
      <c r="S125" s="107"/>
      <c r="T125" s="107"/>
      <c r="U125" s="107"/>
      <c r="V125" s="107"/>
      <c r="W125" s="107"/>
      <c r="X125" s="107"/>
      <c r="Y125" s="107"/>
      <c r="Z125" s="107"/>
      <c r="AA125" s="107"/>
      <c r="AB125" s="107"/>
      <c r="AC125" s="112"/>
      <c r="AD125" s="112"/>
      <c r="AE125" s="107"/>
      <c r="AF125" s="107"/>
      <c r="AG125" s="107"/>
      <c r="AH125" s="107"/>
      <c r="AI125" s="112"/>
      <c r="AJ125" s="107"/>
      <c r="AK125" s="107"/>
      <c r="AL125" s="107"/>
      <c r="AM125" s="107"/>
      <c r="AN125" s="107"/>
      <c r="AO125" s="107"/>
      <c r="AP125" s="107"/>
      <c r="AQ125" s="107"/>
      <c r="AR125" s="107"/>
      <c r="AS125" s="107"/>
      <c r="AT125" s="107"/>
      <c r="AU125" s="107"/>
      <c r="AV125" s="107"/>
      <c r="AW125" s="107"/>
      <c r="AX125" s="107"/>
      <c r="AY125" s="105"/>
      <c r="AZ125" s="105"/>
      <c r="BA125" s="105"/>
      <c r="BB125" s="107"/>
      <c r="BC125" s="105"/>
      <c r="BD125" s="105"/>
      <c r="BE125" s="105"/>
      <c r="BF125" s="105"/>
      <c r="BG125" s="105"/>
      <c r="BH125" s="105"/>
      <c r="BI125" s="105"/>
      <c r="BJ125" s="105"/>
      <c r="BK125" s="105"/>
      <c r="BL125" s="105"/>
      <c r="BM125" s="105"/>
      <c r="BN125" s="105"/>
      <c r="BO125" s="105"/>
      <c r="BP125" s="105"/>
      <c r="BQ125" s="105"/>
      <c r="BR125" s="105"/>
      <c r="BS125" s="105"/>
      <c r="BT125" s="105"/>
      <c r="BU125" s="105"/>
      <c r="BV125" s="105"/>
      <c r="BW125" s="105"/>
      <c r="BX125" s="105"/>
      <c r="BY125" s="105"/>
      <c r="BZ125" s="105"/>
      <c r="CA125" s="105"/>
      <c r="CB125" s="105"/>
      <c r="CC125" s="105"/>
      <c r="CD125" s="105"/>
      <c r="CE125" s="105"/>
      <c r="CF125" s="105"/>
      <c r="CG125" s="105"/>
      <c r="CH125" s="105"/>
    </row>
    <row r="126" spans="1:86">
      <c r="A126" s="105"/>
      <c r="B126" s="105"/>
      <c r="C126" s="105"/>
      <c r="D126" s="105"/>
      <c r="E126" s="105"/>
      <c r="F126" s="105"/>
      <c r="G126" s="107"/>
      <c r="H126" s="110"/>
      <c r="I126" s="107"/>
      <c r="J126" s="107"/>
      <c r="K126" s="107"/>
      <c r="L126" s="106"/>
      <c r="M126" s="110"/>
      <c r="N126" s="107"/>
      <c r="O126" s="107"/>
      <c r="P126" s="107"/>
      <c r="Q126" s="107"/>
      <c r="R126" s="107"/>
      <c r="S126" s="107"/>
      <c r="T126" s="107"/>
      <c r="U126" s="107"/>
      <c r="V126" s="107"/>
      <c r="W126" s="107"/>
      <c r="X126" s="107"/>
      <c r="Y126" s="107"/>
      <c r="Z126" s="107"/>
      <c r="AA126" s="107"/>
      <c r="AB126" s="107"/>
      <c r="AC126" s="112"/>
      <c r="AD126" s="112"/>
      <c r="AE126" s="107"/>
      <c r="AF126" s="107"/>
      <c r="AG126" s="107"/>
      <c r="AH126" s="107"/>
      <c r="AI126" s="112"/>
      <c r="AJ126" s="107"/>
      <c r="AK126" s="107"/>
      <c r="AL126" s="107"/>
      <c r="AM126" s="107"/>
      <c r="AN126" s="107"/>
      <c r="AO126" s="107"/>
      <c r="AP126" s="107"/>
      <c r="AQ126" s="107"/>
      <c r="AR126" s="107"/>
      <c r="AS126" s="107"/>
      <c r="AT126" s="107"/>
      <c r="AU126" s="107"/>
      <c r="AV126" s="107"/>
      <c r="AW126" s="107"/>
      <c r="AX126" s="107"/>
      <c r="AY126" s="105"/>
      <c r="AZ126" s="105"/>
      <c r="BA126" s="105"/>
      <c r="BB126" s="107"/>
      <c r="BC126" s="105"/>
      <c r="BD126" s="105"/>
      <c r="BE126" s="105"/>
      <c r="BF126" s="105"/>
      <c r="BG126" s="105"/>
      <c r="BH126" s="105"/>
      <c r="BI126" s="105"/>
      <c r="BJ126" s="105"/>
      <c r="BK126" s="105"/>
      <c r="BL126" s="105"/>
      <c r="BM126" s="105"/>
      <c r="BN126" s="105"/>
      <c r="BO126" s="105"/>
      <c r="BP126" s="105"/>
      <c r="BQ126" s="105"/>
      <c r="BR126" s="105"/>
      <c r="BS126" s="105"/>
      <c r="BT126" s="105"/>
      <c r="BU126" s="105"/>
      <c r="BV126" s="105"/>
      <c r="BW126" s="105"/>
      <c r="BX126" s="105"/>
      <c r="BY126" s="105"/>
      <c r="BZ126" s="105"/>
      <c r="CA126" s="105"/>
      <c r="CB126" s="105"/>
      <c r="CC126" s="105"/>
      <c r="CD126" s="105"/>
      <c r="CE126" s="105"/>
      <c r="CF126" s="105"/>
      <c r="CG126" s="105"/>
      <c r="CH126" s="105"/>
    </row>
    <row r="127" spans="1:86">
      <c r="A127" s="105"/>
      <c r="B127" s="105"/>
      <c r="C127" s="105"/>
      <c r="D127" s="105"/>
      <c r="E127" s="105"/>
      <c r="F127" s="105"/>
      <c r="G127" s="107"/>
      <c r="H127" s="110"/>
      <c r="I127" s="107"/>
      <c r="J127" s="107"/>
      <c r="K127" s="107"/>
      <c r="L127" s="106"/>
      <c r="M127" s="110"/>
      <c r="N127" s="107"/>
      <c r="O127" s="107"/>
      <c r="P127" s="107"/>
      <c r="Q127" s="107"/>
      <c r="R127" s="107"/>
      <c r="S127" s="107"/>
      <c r="T127" s="107"/>
      <c r="U127" s="107"/>
      <c r="V127" s="107"/>
      <c r="W127" s="107"/>
      <c r="X127" s="107"/>
      <c r="Y127" s="107"/>
      <c r="Z127" s="107"/>
      <c r="AA127" s="107"/>
      <c r="AB127" s="107"/>
      <c r="AC127" s="112"/>
      <c r="AD127" s="112"/>
      <c r="AE127" s="107"/>
      <c r="AF127" s="107"/>
      <c r="AG127" s="107"/>
      <c r="AH127" s="107"/>
      <c r="AI127" s="112"/>
      <c r="AJ127" s="107"/>
      <c r="AK127" s="107"/>
      <c r="AL127" s="107"/>
      <c r="AM127" s="107"/>
      <c r="AN127" s="107"/>
      <c r="AO127" s="107"/>
      <c r="AP127" s="107"/>
      <c r="AQ127" s="107"/>
      <c r="AR127" s="107"/>
      <c r="AS127" s="107"/>
      <c r="AT127" s="107"/>
      <c r="AU127" s="107"/>
      <c r="AV127" s="107"/>
      <c r="AW127" s="107"/>
      <c r="AX127" s="107"/>
      <c r="AY127" s="105"/>
      <c r="AZ127" s="105"/>
      <c r="BA127" s="105"/>
      <c r="BB127" s="107"/>
      <c r="BC127" s="105"/>
      <c r="BD127" s="105"/>
      <c r="BE127" s="105"/>
      <c r="BF127" s="105"/>
      <c r="BG127" s="105"/>
      <c r="BH127" s="105"/>
      <c r="BI127" s="105"/>
      <c r="BJ127" s="105"/>
      <c r="BK127" s="105"/>
      <c r="BL127" s="105"/>
      <c r="BM127" s="105"/>
      <c r="BN127" s="105"/>
      <c r="BO127" s="105"/>
      <c r="BP127" s="105"/>
      <c r="BQ127" s="105"/>
      <c r="BR127" s="105"/>
      <c r="BS127" s="105"/>
      <c r="BT127" s="105"/>
      <c r="BU127" s="105"/>
      <c r="BV127" s="105"/>
      <c r="BW127" s="105"/>
      <c r="BX127" s="105"/>
      <c r="BY127" s="105"/>
      <c r="BZ127" s="105"/>
      <c r="CA127" s="105"/>
      <c r="CB127" s="105"/>
      <c r="CC127" s="105"/>
      <c r="CD127" s="105"/>
      <c r="CE127" s="105"/>
      <c r="CF127" s="105"/>
      <c r="CG127" s="105"/>
      <c r="CH127" s="105"/>
    </row>
    <row r="128" spans="1:86">
      <c r="A128" s="105"/>
      <c r="B128" s="105"/>
      <c r="C128" s="105"/>
      <c r="D128" s="105"/>
      <c r="E128" s="105"/>
      <c r="F128" s="105"/>
      <c r="G128" s="107"/>
      <c r="H128" s="110"/>
      <c r="I128" s="107"/>
      <c r="J128" s="107"/>
      <c r="K128" s="107"/>
      <c r="L128" s="106"/>
      <c r="M128" s="110"/>
      <c r="N128" s="107"/>
      <c r="O128" s="107"/>
      <c r="P128" s="107"/>
      <c r="Q128" s="107"/>
      <c r="R128" s="107"/>
      <c r="S128" s="107"/>
      <c r="T128" s="107"/>
      <c r="U128" s="107"/>
      <c r="V128" s="107"/>
      <c r="W128" s="107"/>
      <c r="X128" s="107"/>
      <c r="Y128" s="107"/>
      <c r="Z128" s="107"/>
      <c r="AA128" s="107"/>
      <c r="AB128" s="107"/>
      <c r="AC128" s="112"/>
      <c r="AD128" s="112"/>
      <c r="AE128" s="107"/>
      <c r="AF128" s="107"/>
      <c r="AG128" s="107"/>
      <c r="AH128" s="107"/>
      <c r="AI128" s="112"/>
      <c r="AJ128" s="107"/>
      <c r="AK128" s="107"/>
      <c r="AL128" s="107"/>
      <c r="AM128" s="107"/>
      <c r="AN128" s="107"/>
      <c r="AO128" s="107"/>
      <c r="AP128" s="107"/>
      <c r="AQ128" s="107"/>
      <c r="AR128" s="107"/>
      <c r="AS128" s="107"/>
      <c r="AT128" s="107"/>
      <c r="AU128" s="107"/>
      <c r="AV128" s="107"/>
      <c r="AW128" s="107"/>
      <c r="AX128" s="107"/>
      <c r="AY128" s="105"/>
      <c r="AZ128" s="105"/>
      <c r="BA128" s="105"/>
      <c r="BB128" s="107"/>
      <c r="BC128" s="105"/>
      <c r="BD128" s="105"/>
      <c r="BE128" s="105"/>
      <c r="BF128" s="105"/>
      <c r="BG128" s="105"/>
      <c r="BH128" s="105"/>
      <c r="BI128" s="105"/>
      <c r="BJ128" s="105"/>
      <c r="BK128" s="105"/>
      <c r="BL128" s="105"/>
      <c r="BM128" s="105"/>
      <c r="BN128" s="105"/>
      <c r="BO128" s="105"/>
      <c r="BP128" s="105"/>
      <c r="BQ128" s="105"/>
      <c r="BR128" s="105"/>
      <c r="BS128" s="105"/>
      <c r="BT128" s="105"/>
      <c r="BU128" s="105"/>
      <c r="BV128" s="105"/>
      <c r="BW128" s="105"/>
      <c r="BX128" s="105"/>
      <c r="BY128" s="105"/>
      <c r="BZ128" s="105"/>
      <c r="CA128" s="105"/>
      <c r="CB128" s="105"/>
      <c r="CC128" s="105"/>
      <c r="CD128" s="105"/>
      <c r="CE128" s="105"/>
      <c r="CF128" s="105"/>
      <c r="CG128" s="105"/>
      <c r="CH128" s="105"/>
    </row>
    <row r="129" spans="1:86">
      <c r="A129" s="105"/>
      <c r="B129" s="105"/>
      <c r="C129" s="105"/>
      <c r="D129" s="105"/>
      <c r="E129" s="105"/>
      <c r="F129" s="105"/>
      <c r="G129" s="107"/>
      <c r="H129" s="110"/>
      <c r="I129" s="107"/>
      <c r="J129" s="107"/>
      <c r="K129" s="107"/>
      <c r="L129" s="106"/>
      <c r="M129" s="110"/>
      <c r="N129" s="107"/>
      <c r="O129" s="107"/>
      <c r="P129" s="107"/>
      <c r="Q129" s="107"/>
      <c r="R129" s="107"/>
      <c r="S129" s="107"/>
      <c r="T129" s="107"/>
      <c r="U129" s="107"/>
      <c r="V129" s="107"/>
      <c r="W129" s="107"/>
      <c r="X129" s="107"/>
      <c r="Y129" s="107"/>
      <c r="Z129" s="107"/>
      <c r="AA129" s="107"/>
      <c r="AB129" s="107"/>
      <c r="AC129" s="112"/>
      <c r="AD129" s="112"/>
      <c r="AE129" s="107"/>
      <c r="AF129" s="107"/>
      <c r="AG129" s="107"/>
      <c r="AH129" s="107"/>
      <c r="AI129" s="112"/>
      <c r="AJ129" s="107"/>
      <c r="AK129" s="107"/>
      <c r="AL129" s="107"/>
      <c r="AM129" s="107"/>
      <c r="AN129" s="107"/>
      <c r="AO129" s="107"/>
      <c r="AP129" s="107"/>
      <c r="AQ129" s="107"/>
      <c r="AR129" s="107"/>
      <c r="AS129" s="107"/>
      <c r="AT129" s="107"/>
      <c r="AU129" s="107"/>
      <c r="AV129" s="107"/>
      <c r="AW129" s="107"/>
      <c r="AX129" s="107"/>
      <c r="AY129" s="105"/>
      <c r="AZ129" s="105"/>
      <c r="BA129" s="105"/>
      <c r="BB129" s="107"/>
      <c r="BC129" s="105"/>
      <c r="BD129" s="105"/>
      <c r="BE129" s="105"/>
      <c r="BF129" s="105"/>
      <c r="BG129" s="105"/>
      <c r="BH129" s="105"/>
      <c r="BI129" s="105"/>
      <c r="BJ129" s="105"/>
      <c r="BK129" s="105"/>
      <c r="BL129" s="105"/>
      <c r="BM129" s="105"/>
      <c r="BN129" s="105"/>
      <c r="BO129" s="105"/>
      <c r="BP129" s="105"/>
      <c r="BQ129" s="105"/>
      <c r="BR129" s="105"/>
      <c r="BS129" s="105"/>
      <c r="BT129" s="105"/>
      <c r="BU129" s="105"/>
      <c r="BV129" s="105"/>
      <c r="BW129" s="105"/>
      <c r="BX129" s="105"/>
      <c r="BY129" s="105"/>
      <c r="BZ129" s="105"/>
      <c r="CA129" s="105"/>
      <c r="CB129" s="105"/>
      <c r="CC129" s="105"/>
      <c r="CD129" s="105"/>
      <c r="CE129" s="105"/>
      <c r="CF129" s="105"/>
      <c r="CG129" s="105"/>
      <c r="CH129" s="105"/>
    </row>
    <row r="130" spans="1:86">
      <c r="A130" s="105"/>
      <c r="B130" s="105"/>
      <c r="C130" s="105"/>
      <c r="D130" s="105"/>
      <c r="E130" s="105"/>
      <c r="F130" s="105"/>
      <c r="G130" s="107"/>
      <c r="H130" s="110"/>
      <c r="I130" s="107"/>
      <c r="J130" s="107"/>
      <c r="K130" s="107"/>
      <c r="L130" s="106"/>
      <c r="M130" s="110"/>
      <c r="N130" s="107"/>
      <c r="O130" s="107"/>
      <c r="P130" s="107"/>
      <c r="Q130" s="107"/>
      <c r="R130" s="107"/>
      <c r="S130" s="107"/>
      <c r="T130" s="107"/>
      <c r="U130" s="107"/>
      <c r="V130" s="107"/>
      <c r="W130" s="107"/>
      <c r="X130" s="107"/>
      <c r="Y130" s="107"/>
      <c r="Z130" s="107"/>
      <c r="AA130" s="107"/>
      <c r="AB130" s="107"/>
      <c r="AC130" s="112"/>
      <c r="AD130" s="112"/>
      <c r="AE130" s="107"/>
      <c r="AF130" s="107"/>
      <c r="AG130" s="107"/>
      <c r="AH130" s="107"/>
      <c r="AI130" s="112"/>
      <c r="AJ130" s="107"/>
      <c r="AK130" s="107"/>
      <c r="AL130" s="107"/>
      <c r="AM130" s="107"/>
      <c r="AN130" s="107"/>
      <c r="AO130" s="107"/>
      <c r="AP130" s="107"/>
      <c r="AQ130" s="107"/>
      <c r="AR130" s="107"/>
      <c r="AS130" s="107"/>
      <c r="AT130" s="107"/>
      <c r="AU130" s="107"/>
      <c r="AV130" s="107"/>
      <c r="AW130" s="107"/>
      <c r="AX130" s="107"/>
      <c r="AY130" s="105"/>
      <c r="AZ130" s="105"/>
      <c r="BA130" s="105"/>
      <c r="BB130" s="107"/>
      <c r="BC130" s="105"/>
      <c r="BD130" s="105"/>
      <c r="BE130" s="105"/>
      <c r="BF130" s="105"/>
      <c r="BG130" s="105"/>
      <c r="BH130" s="105"/>
      <c r="BI130" s="105"/>
      <c r="BJ130" s="105"/>
      <c r="BK130" s="105"/>
      <c r="BL130" s="105"/>
      <c r="BM130" s="105"/>
      <c r="BN130" s="105"/>
      <c r="BO130" s="105"/>
      <c r="BP130" s="105"/>
      <c r="BQ130" s="105"/>
      <c r="BR130" s="105"/>
      <c r="BS130" s="105"/>
      <c r="BT130" s="105"/>
      <c r="BU130" s="105"/>
      <c r="BV130" s="105"/>
      <c r="BW130" s="105"/>
      <c r="BX130" s="105"/>
      <c r="BY130" s="105"/>
      <c r="BZ130" s="105"/>
      <c r="CA130" s="105"/>
      <c r="CB130" s="105"/>
      <c r="CC130" s="105"/>
      <c r="CD130" s="105"/>
      <c r="CE130" s="105"/>
      <c r="CF130" s="105"/>
      <c r="CG130" s="105"/>
      <c r="CH130" s="105"/>
    </row>
    <row r="131" spans="1:86">
      <c r="G131" s="107"/>
      <c r="H131" s="110"/>
      <c r="I131" s="107"/>
      <c r="J131" s="107"/>
      <c r="K131" s="107"/>
      <c r="L131" s="106"/>
      <c r="M131" s="110"/>
      <c r="N131" s="107"/>
      <c r="O131" s="107"/>
      <c r="P131" s="107"/>
      <c r="Q131" s="107"/>
      <c r="R131" s="107"/>
      <c r="S131" s="107"/>
      <c r="T131" s="107"/>
      <c r="U131" s="107"/>
      <c r="V131" s="107"/>
      <c r="W131" s="107"/>
      <c r="X131" s="107"/>
      <c r="Y131" s="107"/>
      <c r="Z131" s="107"/>
      <c r="AA131" s="107"/>
      <c r="AB131" s="107"/>
      <c r="AC131" s="112"/>
      <c r="AD131" s="112"/>
      <c r="AE131" s="107"/>
      <c r="AF131" s="107"/>
      <c r="AG131" s="107"/>
      <c r="AH131" s="107"/>
      <c r="AI131" s="112"/>
      <c r="AJ131" s="107"/>
      <c r="AK131" s="107"/>
      <c r="AL131" s="107"/>
      <c r="AM131" s="107"/>
      <c r="AN131" s="107"/>
      <c r="AO131" s="107"/>
      <c r="AP131" s="107"/>
      <c r="AQ131" s="107"/>
      <c r="AR131" s="107"/>
      <c r="AS131" s="107"/>
      <c r="AT131" s="107"/>
      <c r="AU131" s="107"/>
      <c r="AV131" s="107"/>
      <c r="AW131" s="107"/>
      <c r="AX131" s="107"/>
      <c r="BB131" s="107"/>
      <c r="BC131" s="105"/>
      <c r="BD131" s="105"/>
      <c r="BE131" s="105"/>
      <c r="BF131" s="105"/>
      <c r="BG131" s="105"/>
    </row>
    <row r="132" spans="1:86">
      <c r="G132" s="107"/>
      <c r="H132" s="110"/>
      <c r="I132" s="107"/>
      <c r="J132" s="107"/>
      <c r="K132" s="107"/>
      <c r="L132" s="106"/>
      <c r="M132" s="110"/>
      <c r="N132" s="107"/>
      <c r="O132" s="107"/>
      <c r="P132" s="107"/>
      <c r="Q132" s="107"/>
      <c r="R132" s="107"/>
      <c r="S132" s="107"/>
      <c r="T132" s="107"/>
      <c r="U132" s="107"/>
      <c r="V132" s="107"/>
      <c r="W132" s="107"/>
      <c r="X132" s="107"/>
      <c r="Y132" s="107"/>
      <c r="Z132" s="107"/>
      <c r="AA132" s="107"/>
      <c r="AB132" s="107"/>
      <c r="AC132" s="112"/>
      <c r="AD132" s="112"/>
      <c r="AE132" s="107"/>
      <c r="AF132" s="107"/>
      <c r="AG132" s="107"/>
      <c r="AH132" s="107"/>
      <c r="AI132" s="112"/>
      <c r="AJ132" s="107"/>
      <c r="AK132" s="107"/>
      <c r="AL132" s="107"/>
      <c r="AM132" s="107"/>
      <c r="AN132" s="107"/>
      <c r="AO132" s="107"/>
      <c r="AP132" s="107"/>
      <c r="AQ132" s="107"/>
      <c r="AR132" s="107"/>
      <c r="AS132" s="107"/>
      <c r="AT132" s="107"/>
      <c r="AU132" s="107"/>
      <c r="AV132" s="107"/>
      <c r="AW132" s="107"/>
      <c r="AX132" s="107"/>
      <c r="BB132" s="107"/>
      <c r="BC132" s="105"/>
      <c r="BD132" s="105"/>
      <c r="BE132" s="105"/>
      <c r="BF132" s="105"/>
      <c r="BG132" s="105"/>
    </row>
    <row r="133" spans="1:86">
      <c r="G133" s="107"/>
      <c r="H133" s="110"/>
      <c r="I133" s="107"/>
      <c r="J133" s="107"/>
      <c r="K133" s="107"/>
      <c r="L133" s="106"/>
      <c r="M133" s="110"/>
      <c r="N133" s="107"/>
      <c r="O133" s="107"/>
      <c r="P133" s="107"/>
      <c r="Q133" s="107"/>
      <c r="R133" s="107"/>
      <c r="S133" s="107"/>
      <c r="T133" s="107"/>
      <c r="U133" s="107"/>
      <c r="V133" s="107"/>
      <c r="W133" s="107"/>
      <c r="X133" s="107"/>
      <c r="Y133" s="107"/>
      <c r="Z133" s="107"/>
      <c r="AA133" s="107"/>
      <c r="AB133" s="107"/>
      <c r="AC133" s="112"/>
      <c r="AD133" s="112"/>
      <c r="AE133" s="107"/>
      <c r="AF133" s="107"/>
      <c r="AG133" s="107"/>
      <c r="AH133" s="107"/>
      <c r="AI133" s="112"/>
      <c r="AJ133" s="107"/>
      <c r="AK133" s="107"/>
      <c r="AL133" s="107"/>
      <c r="AM133" s="107"/>
      <c r="AN133" s="107"/>
      <c r="AO133" s="107"/>
      <c r="AP133" s="107"/>
      <c r="AQ133" s="107"/>
      <c r="AR133" s="107"/>
      <c r="AS133" s="107"/>
      <c r="AT133" s="107"/>
      <c r="AU133" s="107"/>
      <c r="AV133" s="107"/>
      <c r="AW133" s="107"/>
      <c r="AX133" s="107"/>
      <c r="BB133" s="107"/>
      <c r="BC133" s="105"/>
      <c r="BD133" s="105"/>
      <c r="BE133" s="105"/>
      <c r="BF133" s="105"/>
      <c r="BG133" s="105"/>
    </row>
    <row r="134" spans="1:86">
      <c r="G134" s="107"/>
      <c r="H134" s="110"/>
      <c r="I134" s="107"/>
      <c r="J134" s="107"/>
      <c r="K134" s="107"/>
      <c r="L134" s="106"/>
      <c r="M134" s="110"/>
      <c r="N134" s="107"/>
      <c r="O134" s="107"/>
      <c r="P134" s="107"/>
      <c r="Q134" s="107"/>
      <c r="R134" s="107"/>
      <c r="S134" s="107"/>
      <c r="T134" s="107"/>
      <c r="U134" s="107"/>
      <c r="V134" s="107"/>
      <c r="W134" s="107"/>
      <c r="X134" s="107"/>
      <c r="Y134" s="107"/>
      <c r="Z134" s="107"/>
      <c r="AA134" s="107"/>
      <c r="AB134" s="107"/>
      <c r="AC134" s="112"/>
      <c r="AD134" s="112"/>
      <c r="AE134" s="107"/>
      <c r="AF134" s="107"/>
      <c r="AG134" s="107"/>
      <c r="AH134" s="107"/>
      <c r="AI134" s="112"/>
      <c r="AJ134" s="107"/>
      <c r="AK134" s="107"/>
      <c r="AL134" s="107"/>
      <c r="AM134" s="107"/>
      <c r="AN134" s="107"/>
      <c r="AO134" s="107"/>
      <c r="AP134" s="107"/>
      <c r="AQ134" s="107"/>
      <c r="AR134" s="107"/>
      <c r="AS134" s="107"/>
      <c r="AT134" s="107"/>
      <c r="AU134" s="107"/>
      <c r="AV134" s="107"/>
      <c r="AW134" s="107"/>
      <c r="AX134" s="107"/>
      <c r="BC134" s="105"/>
      <c r="BD134" s="105"/>
      <c r="BE134" s="105"/>
      <c r="BF134" s="105"/>
      <c r="BG134" s="105"/>
    </row>
    <row r="135" spans="1:86">
      <c r="G135" s="107"/>
      <c r="H135" s="110"/>
      <c r="I135" s="107"/>
      <c r="J135" s="107"/>
      <c r="K135" s="107"/>
      <c r="L135" s="106"/>
      <c r="M135" s="110"/>
      <c r="N135" s="107"/>
      <c r="O135" s="107"/>
      <c r="P135" s="107"/>
      <c r="Q135" s="107"/>
      <c r="R135" s="107"/>
      <c r="S135" s="107"/>
      <c r="T135" s="107"/>
      <c r="U135" s="107"/>
      <c r="V135" s="107"/>
      <c r="W135" s="107"/>
      <c r="X135" s="107"/>
      <c r="Y135" s="107"/>
      <c r="Z135" s="107"/>
      <c r="AA135" s="107"/>
      <c r="AB135" s="107"/>
      <c r="AC135" s="112"/>
      <c r="AD135" s="112"/>
      <c r="AE135" s="107"/>
      <c r="AF135" s="107"/>
      <c r="AG135" s="107"/>
      <c r="AH135" s="107"/>
      <c r="AI135" s="112"/>
      <c r="AJ135" s="107"/>
      <c r="AK135" s="107"/>
      <c r="AL135" s="107"/>
      <c r="AM135" s="107"/>
      <c r="AN135" s="107"/>
      <c r="AO135" s="107"/>
      <c r="AP135" s="107"/>
      <c r="AQ135" s="107"/>
      <c r="AR135" s="107"/>
      <c r="AS135" s="107"/>
      <c r="AT135" s="107"/>
      <c r="AU135" s="107"/>
      <c r="AV135" s="107"/>
      <c r="AW135" s="107"/>
      <c r="AX135" s="107"/>
      <c r="BC135" s="105"/>
      <c r="BD135" s="105"/>
      <c r="BE135" s="105"/>
      <c r="BF135" s="105"/>
      <c r="BG135" s="105"/>
    </row>
    <row r="136" spans="1:86">
      <c r="G136" s="107"/>
      <c r="H136" s="110"/>
      <c r="I136" s="107"/>
      <c r="J136" s="107"/>
      <c r="K136" s="107"/>
      <c r="L136" s="106"/>
      <c r="M136" s="110"/>
      <c r="N136" s="107"/>
      <c r="O136" s="107"/>
      <c r="P136" s="107"/>
      <c r="Q136" s="107"/>
      <c r="R136" s="107"/>
      <c r="S136" s="107"/>
      <c r="T136" s="107"/>
      <c r="U136" s="107"/>
      <c r="V136" s="107"/>
      <c r="W136" s="107"/>
      <c r="X136" s="107"/>
      <c r="Y136" s="107"/>
      <c r="Z136" s="107"/>
      <c r="AA136" s="107"/>
      <c r="AB136" s="107"/>
      <c r="AC136" s="112"/>
      <c r="AD136" s="112"/>
      <c r="AE136" s="107"/>
      <c r="AF136" s="107"/>
      <c r="AG136" s="107"/>
      <c r="AH136" s="107"/>
      <c r="AI136" s="112"/>
      <c r="AJ136" s="107"/>
      <c r="AK136" s="107"/>
      <c r="AL136" s="107"/>
      <c r="AM136" s="107"/>
      <c r="AN136" s="107"/>
      <c r="AO136" s="107"/>
      <c r="AP136" s="107"/>
      <c r="AQ136" s="107"/>
      <c r="AR136" s="107"/>
      <c r="AS136" s="107"/>
      <c r="AT136" s="107"/>
      <c r="AU136" s="107"/>
      <c r="AV136" s="107"/>
      <c r="AW136" s="107"/>
      <c r="AX136" s="107"/>
      <c r="BC136" s="105"/>
      <c r="BD136" s="105"/>
      <c r="BE136" s="105"/>
      <c r="BF136" s="105"/>
      <c r="BG136" s="105"/>
    </row>
    <row r="137" spans="1:86">
      <c r="G137" s="107"/>
      <c r="H137" s="110"/>
      <c r="I137" s="107"/>
      <c r="J137" s="107"/>
      <c r="K137" s="107"/>
      <c r="L137" s="106"/>
      <c r="M137" s="110"/>
      <c r="N137" s="107"/>
      <c r="O137" s="107"/>
      <c r="P137" s="107"/>
      <c r="Q137" s="107"/>
      <c r="R137" s="107"/>
      <c r="S137" s="107"/>
      <c r="T137" s="107"/>
      <c r="U137" s="107"/>
      <c r="V137" s="107"/>
      <c r="W137" s="107"/>
      <c r="X137" s="107"/>
      <c r="Y137" s="107"/>
      <c r="Z137" s="107"/>
      <c r="AA137" s="107"/>
      <c r="AB137" s="107"/>
      <c r="AC137" s="112"/>
      <c r="AD137" s="112"/>
      <c r="AE137" s="107"/>
      <c r="AF137" s="107"/>
      <c r="AG137" s="107"/>
      <c r="AH137" s="107"/>
      <c r="AI137" s="112"/>
      <c r="AJ137" s="107"/>
      <c r="AK137" s="107"/>
      <c r="AL137" s="107"/>
      <c r="AM137" s="107"/>
      <c r="AN137" s="107"/>
      <c r="AO137" s="107"/>
      <c r="AP137" s="107"/>
      <c r="AQ137" s="107"/>
      <c r="AR137" s="107"/>
      <c r="AS137" s="107"/>
      <c r="AT137" s="107"/>
      <c r="AU137" s="107"/>
      <c r="AV137" s="107"/>
      <c r="AW137" s="107"/>
      <c r="AX137" s="107"/>
      <c r="BC137" s="105"/>
      <c r="BD137" s="105"/>
      <c r="BE137" s="105"/>
      <c r="BF137" s="105"/>
      <c r="BG137" s="105"/>
    </row>
    <row r="138" spans="1:86">
      <c r="G138" s="107"/>
      <c r="H138" s="110"/>
      <c r="I138" s="107"/>
      <c r="J138" s="107"/>
      <c r="K138" s="107"/>
      <c r="L138" s="106"/>
      <c r="M138" s="110"/>
      <c r="N138" s="107"/>
      <c r="O138" s="107"/>
      <c r="P138" s="107"/>
      <c r="Q138" s="107"/>
      <c r="R138" s="107"/>
      <c r="S138" s="107"/>
      <c r="T138" s="107"/>
      <c r="U138" s="107"/>
      <c r="V138" s="107"/>
      <c r="W138" s="107"/>
      <c r="X138" s="107"/>
      <c r="Y138" s="107"/>
      <c r="Z138" s="107"/>
      <c r="AA138" s="107"/>
      <c r="AB138" s="107"/>
      <c r="AC138" s="112"/>
      <c r="AD138" s="112"/>
      <c r="AE138" s="107"/>
      <c r="AF138" s="107"/>
      <c r="AG138" s="107"/>
      <c r="AH138" s="107"/>
      <c r="AI138" s="112"/>
      <c r="AJ138" s="107"/>
      <c r="AK138" s="107"/>
      <c r="AL138" s="107"/>
      <c r="AM138" s="107"/>
      <c r="AN138" s="107"/>
      <c r="AO138" s="107"/>
      <c r="AP138" s="107"/>
      <c r="AQ138" s="107"/>
      <c r="AR138" s="107"/>
      <c r="AS138" s="107"/>
      <c r="AT138" s="107"/>
      <c r="AU138" s="107"/>
      <c r="AV138" s="107"/>
      <c r="AW138" s="107"/>
      <c r="AX138" s="107"/>
      <c r="BC138" s="105"/>
      <c r="BD138" s="105"/>
      <c r="BE138" s="105"/>
      <c r="BF138" s="105"/>
      <c r="BG138" s="105"/>
    </row>
    <row r="139" spans="1:86">
      <c r="G139" s="107"/>
      <c r="H139" s="110"/>
      <c r="I139" s="107"/>
      <c r="J139" s="107"/>
      <c r="K139" s="107"/>
      <c r="L139" s="106"/>
      <c r="M139" s="110"/>
      <c r="N139" s="107"/>
      <c r="O139" s="107"/>
      <c r="P139" s="107"/>
      <c r="Q139" s="107"/>
      <c r="R139" s="107"/>
      <c r="S139" s="107"/>
      <c r="T139" s="107"/>
      <c r="U139" s="107"/>
      <c r="V139" s="107"/>
      <c r="W139" s="107"/>
      <c r="X139" s="107"/>
      <c r="Y139" s="107"/>
      <c r="Z139" s="107"/>
      <c r="AA139" s="107"/>
      <c r="AB139" s="107"/>
      <c r="AC139" s="112"/>
      <c r="AD139" s="112"/>
      <c r="AE139" s="107"/>
      <c r="AF139" s="107"/>
      <c r="AG139" s="107"/>
      <c r="AH139" s="107"/>
      <c r="AI139" s="112"/>
      <c r="AJ139" s="107"/>
      <c r="AK139" s="107"/>
      <c r="AL139" s="107"/>
      <c r="AM139" s="107"/>
      <c r="AN139" s="107"/>
      <c r="AO139" s="107"/>
      <c r="AP139" s="107"/>
      <c r="AQ139" s="107"/>
      <c r="AR139" s="107"/>
      <c r="AS139" s="107"/>
      <c r="AT139" s="107"/>
      <c r="AU139" s="107"/>
      <c r="AV139" s="107"/>
      <c r="AW139" s="107"/>
      <c r="AX139" s="107"/>
      <c r="BC139" s="105"/>
      <c r="BD139" s="105"/>
      <c r="BE139" s="105"/>
      <c r="BF139" s="105"/>
      <c r="BG139" s="105"/>
    </row>
    <row r="140" spans="1:86">
      <c r="G140" s="107"/>
      <c r="H140" s="110"/>
      <c r="I140" s="107"/>
      <c r="J140" s="107"/>
      <c r="K140" s="107"/>
      <c r="L140" s="106"/>
      <c r="M140" s="110"/>
      <c r="N140" s="107"/>
      <c r="O140" s="107"/>
      <c r="P140" s="107"/>
      <c r="Q140" s="107"/>
      <c r="R140" s="107"/>
      <c r="S140" s="107"/>
      <c r="T140" s="107"/>
      <c r="U140" s="107"/>
      <c r="V140" s="107"/>
      <c r="W140" s="107"/>
      <c r="X140" s="107"/>
      <c r="Y140" s="107"/>
      <c r="Z140" s="107"/>
      <c r="AA140" s="107"/>
      <c r="AB140" s="107"/>
      <c r="AC140" s="112"/>
      <c r="AD140" s="112"/>
      <c r="AE140" s="107"/>
      <c r="AF140" s="107"/>
      <c r="AG140" s="107"/>
      <c r="AH140" s="107"/>
      <c r="AI140" s="112"/>
      <c r="AJ140" s="107"/>
      <c r="AK140" s="107"/>
      <c r="AL140" s="107"/>
      <c r="AM140" s="107"/>
      <c r="AN140" s="107"/>
      <c r="AO140" s="107"/>
      <c r="AP140" s="107"/>
      <c r="AQ140" s="107"/>
      <c r="AR140" s="107"/>
      <c r="AS140" s="107"/>
      <c r="AT140" s="107"/>
      <c r="AU140" s="107"/>
      <c r="AV140" s="107"/>
      <c r="AW140" s="107"/>
      <c r="AX140" s="107"/>
      <c r="BC140" s="105"/>
      <c r="BD140" s="105"/>
      <c r="BE140" s="105"/>
      <c r="BF140" s="105"/>
      <c r="BG140" s="105"/>
    </row>
    <row r="141" spans="1:86">
      <c r="G141" s="107"/>
      <c r="H141" s="110"/>
      <c r="I141" s="107"/>
      <c r="J141" s="107"/>
      <c r="K141" s="107"/>
      <c r="L141" s="106"/>
      <c r="M141" s="110"/>
      <c r="N141" s="107"/>
      <c r="O141" s="107"/>
      <c r="P141" s="107"/>
      <c r="Q141" s="107"/>
      <c r="R141" s="107"/>
      <c r="S141" s="107"/>
      <c r="T141" s="107"/>
      <c r="U141" s="107"/>
      <c r="V141" s="107"/>
      <c r="W141" s="107"/>
      <c r="X141" s="107"/>
      <c r="Y141" s="107"/>
      <c r="Z141" s="107"/>
      <c r="AA141" s="107"/>
      <c r="AB141" s="107"/>
      <c r="AC141" s="112"/>
      <c r="AD141" s="112"/>
      <c r="AE141" s="107"/>
      <c r="AF141" s="107"/>
      <c r="AG141" s="107"/>
      <c r="AH141" s="107"/>
      <c r="AI141" s="112"/>
      <c r="AJ141" s="107"/>
      <c r="AK141" s="107"/>
      <c r="AL141" s="107"/>
      <c r="AM141" s="107"/>
      <c r="AN141" s="107"/>
      <c r="AO141" s="107"/>
      <c r="AP141" s="107"/>
      <c r="AQ141" s="107"/>
      <c r="AR141" s="107"/>
      <c r="AS141" s="107"/>
      <c r="AT141" s="107"/>
      <c r="AU141" s="107"/>
      <c r="AV141" s="107"/>
      <c r="AW141" s="107"/>
      <c r="AX141" s="107"/>
      <c r="BC141" s="105"/>
      <c r="BD141" s="105"/>
      <c r="BE141" s="105"/>
      <c r="BF141" s="105"/>
      <c r="BG141" s="105"/>
    </row>
    <row r="142" spans="1:86">
      <c r="G142" s="107"/>
      <c r="H142" s="110"/>
      <c r="I142" s="107"/>
      <c r="J142" s="107"/>
      <c r="K142" s="107"/>
      <c r="L142" s="106"/>
      <c r="M142" s="110"/>
      <c r="N142" s="107"/>
      <c r="O142" s="107"/>
      <c r="P142" s="107"/>
      <c r="Q142" s="107"/>
      <c r="R142" s="107"/>
      <c r="S142" s="107"/>
      <c r="T142" s="107"/>
      <c r="U142" s="107"/>
      <c r="V142" s="107"/>
      <c r="W142" s="107"/>
      <c r="X142" s="107"/>
      <c r="Y142" s="107"/>
      <c r="Z142" s="107"/>
      <c r="AA142" s="107"/>
      <c r="AB142" s="107"/>
      <c r="AC142" s="112"/>
      <c r="AD142" s="112"/>
      <c r="AE142" s="107"/>
      <c r="AF142" s="107"/>
      <c r="AG142" s="107"/>
      <c r="AH142" s="107"/>
      <c r="AI142" s="112"/>
      <c r="AJ142" s="107"/>
      <c r="AK142" s="107"/>
      <c r="AL142" s="107"/>
      <c r="AM142" s="107"/>
      <c r="AN142" s="107"/>
      <c r="AO142" s="107"/>
      <c r="AP142" s="107"/>
      <c r="AQ142" s="107"/>
      <c r="AR142" s="107"/>
      <c r="AS142" s="107"/>
      <c r="AT142" s="107"/>
      <c r="AU142" s="107"/>
      <c r="AV142" s="107"/>
      <c r="AW142" s="107"/>
      <c r="AX142" s="107"/>
      <c r="BC142" s="105"/>
      <c r="BD142" s="105"/>
      <c r="BE142" s="105"/>
      <c r="BF142" s="105"/>
      <c r="BG142" s="105"/>
    </row>
    <row r="143" spans="1:86">
      <c r="G143" s="107"/>
      <c r="H143" s="110"/>
      <c r="I143" s="107"/>
      <c r="J143" s="107"/>
      <c r="K143" s="107"/>
      <c r="L143" s="106"/>
      <c r="M143" s="110"/>
      <c r="N143" s="107"/>
      <c r="O143" s="107"/>
      <c r="P143" s="107"/>
      <c r="Q143" s="107"/>
      <c r="R143" s="107"/>
      <c r="S143" s="107"/>
      <c r="T143" s="107"/>
      <c r="U143" s="107"/>
      <c r="V143" s="107"/>
      <c r="W143" s="107"/>
      <c r="X143" s="107"/>
      <c r="Y143" s="107"/>
      <c r="Z143" s="107"/>
      <c r="AA143" s="107"/>
      <c r="AB143" s="107"/>
      <c r="AC143" s="112"/>
      <c r="AD143" s="112"/>
      <c r="AE143" s="107"/>
      <c r="AF143" s="107"/>
      <c r="AG143" s="107"/>
      <c r="AH143" s="107"/>
      <c r="AI143" s="112"/>
      <c r="AJ143" s="107"/>
      <c r="AK143" s="107"/>
      <c r="AL143" s="107"/>
      <c r="AM143" s="107"/>
      <c r="AN143" s="107"/>
      <c r="AO143" s="107"/>
      <c r="AP143" s="107"/>
      <c r="AQ143" s="107"/>
      <c r="AR143" s="107"/>
      <c r="AS143" s="107"/>
      <c r="AT143" s="107"/>
      <c r="AU143" s="107"/>
      <c r="AV143" s="107"/>
      <c r="AW143" s="107"/>
      <c r="AX143" s="107"/>
      <c r="BC143" s="105"/>
      <c r="BD143" s="105"/>
      <c r="BE143" s="105"/>
      <c r="BF143" s="105"/>
      <c r="BG143" s="105"/>
    </row>
    <row r="144" spans="1:86">
      <c r="G144" s="107"/>
      <c r="H144" s="110"/>
      <c r="I144" s="107"/>
      <c r="J144" s="107"/>
      <c r="K144" s="107"/>
      <c r="L144" s="106"/>
      <c r="M144" s="110"/>
      <c r="N144" s="107"/>
      <c r="O144" s="107"/>
      <c r="P144" s="107"/>
      <c r="Q144" s="107"/>
      <c r="R144" s="107"/>
      <c r="S144" s="107"/>
      <c r="T144" s="107"/>
      <c r="U144" s="107"/>
      <c r="V144" s="107"/>
      <c r="W144" s="107"/>
      <c r="X144" s="107"/>
      <c r="Y144" s="107"/>
      <c r="Z144" s="107"/>
      <c r="AA144" s="107"/>
      <c r="AB144" s="107"/>
      <c r="AC144" s="112"/>
      <c r="AD144" s="112"/>
      <c r="AE144" s="107"/>
      <c r="AF144" s="107"/>
      <c r="AG144" s="107"/>
      <c r="AH144" s="107"/>
      <c r="AI144" s="112"/>
      <c r="AJ144" s="107"/>
      <c r="AK144" s="107"/>
      <c r="AL144" s="107"/>
      <c r="AM144" s="107"/>
      <c r="AN144" s="107"/>
      <c r="AO144" s="107"/>
      <c r="AP144" s="107"/>
      <c r="AQ144" s="107"/>
      <c r="AR144" s="107"/>
      <c r="AS144" s="107"/>
      <c r="AT144" s="107"/>
      <c r="AU144" s="107"/>
      <c r="AV144" s="107"/>
      <c r="AW144" s="107"/>
      <c r="AX144" s="107"/>
      <c r="BC144" s="105"/>
      <c r="BD144" s="105"/>
      <c r="BE144" s="105"/>
      <c r="BF144" s="105"/>
      <c r="BG144" s="105"/>
    </row>
    <row r="145" spans="7:59">
      <c r="G145" s="107"/>
      <c r="H145" s="110"/>
      <c r="I145" s="107"/>
      <c r="J145" s="107"/>
      <c r="K145" s="107"/>
      <c r="L145" s="106"/>
      <c r="M145" s="110"/>
      <c r="N145" s="107"/>
      <c r="O145" s="107"/>
      <c r="P145" s="107"/>
      <c r="Q145" s="107"/>
      <c r="R145" s="107"/>
      <c r="S145" s="107"/>
      <c r="T145" s="107"/>
      <c r="U145" s="107"/>
      <c r="V145" s="107"/>
      <c r="W145" s="107"/>
      <c r="X145" s="107"/>
      <c r="Y145" s="107"/>
      <c r="Z145" s="107"/>
      <c r="AA145" s="107"/>
      <c r="AB145" s="107"/>
      <c r="AC145" s="112"/>
      <c r="AD145" s="112"/>
      <c r="AE145" s="107"/>
      <c r="AF145" s="107"/>
      <c r="AG145" s="107"/>
      <c r="AH145" s="107"/>
      <c r="AI145" s="112"/>
      <c r="AJ145" s="107"/>
      <c r="AK145" s="107"/>
      <c r="AL145" s="107"/>
      <c r="AM145" s="107"/>
      <c r="AN145" s="107"/>
      <c r="AO145" s="107"/>
      <c r="AP145" s="107"/>
      <c r="AQ145" s="107"/>
      <c r="AR145" s="107"/>
      <c r="AS145" s="107"/>
      <c r="AT145" s="107"/>
      <c r="AU145" s="107"/>
      <c r="AV145" s="107"/>
      <c r="AW145" s="107"/>
      <c r="AX145" s="107"/>
      <c r="BC145" s="105"/>
      <c r="BD145" s="105"/>
      <c r="BE145" s="105"/>
      <c r="BF145" s="105"/>
      <c r="BG145" s="105"/>
    </row>
    <row r="146" spans="7:59">
      <c r="G146" s="107"/>
      <c r="H146" s="110"/>
      <c r="I146" s="107"/>
      <c r="J146" s="107"/>
      <c r="K146" s="107"/>
      <c r="L146" s="106"/>
      <c r="M146" s="110"/>
      <c r="N146" s="107"/>
      <c r="O146" s="107"/>
      <c r="P146" s="107"/>
      <c r="Q146" s="107"/>
      <c r="R146" s="107"/>
      <c r="S146" s="107"/>
      <c r="T146" s="107"/>
      <c r="U146" s="107"/>
      <c r="V146" s="107"/>
      <c r="W146" s="107"/>
      <c r="X146" s="107"/>
      <c r="Y146" s="107"/>
      <c r="Z146" s="107"/>
      <c r="AA146" s="107"/>
      <c r="AB146" s="107"/>
      <c r="AC146" s="112"/>
      <c r="AD146" s="112"/>
      <c r="AE146" s="107"/>
      <c r="AF146" s="107"/>
      <c r="AG146" s="107"/>
      <c r="AH146" s="107"/>
      <c r="AI146" s="112"/>
      <c r="AJ146" s="107"/>
      <c r="AK146" s="107"/>
      <c r="AL146" s="107"/>
      <c r="AM146" s="107"/>
      <c r="AN146" s="107"/>
      <c r="AO146" s="107"/>
      <c r="AP146" s="107"/>
      <c r="AQ146" s="107"/>
      <c r="AR146" s="107"/>
      <c r="AS146" s="107"/>
      <c r="AT146" s="107"/>
      <c r="AU146" s="107"/>
      <c r="AV146" s="107"/>
      <c r="AW146" s="107"/>
      <c r="AX146" s="107"/>
      <c r="BC146" s="105"/>
      <c r="BD146" s="105"/>
      <c r="BE146" s="105"/>
      <c r="BF146" s="105"/>
      <c r="BG146" s="105"/>
    </row>
    <row r="147" spans="7:59">
      <c r="G147" s="107"/>
      <c r="H147" s="110"/>
      <c r="I147" s="107"/>
      <c r="J147" s="107"/>
      <c r="K147" s="107"/>
      <c r="L147" s="106"/>
      <c r="M147" s="110"/>
      <c r="N147" s="107"/>
      <c r="O147" s="107"/>
      <c r="P147" s="107"/>
      <c r="Q147" s="107"/>
      <c r="R147" s="107"/>
      <c r="S147" s="107"/>
      <c r="T147" s="107"/>
      <c r="U147" s="107"/>
      <c r="V147" s="107"/>
      <c r="W147" s="107"/>
      <c r="X147" s="107"/>
      <c r="Y147" s="107"/>
      <c r="Z147" s="107"/>
      <c r="AA147" s="107"/>
      <c r="AB147" s="107"/>
      <c r="AC147" s="112"/>
      <c r="AD147" s="112"/>
      <c r="AE147" s="107"/>
      <c r="AF147" s="107"/>
      <c r="AG147" s="107"/>
      <c r="AH147" s="107"/>
      <c r="AI147" s="112"/>
      <c r="AJ147" s="107"/>
      <c r="AK147" s="107"/>
      <c r="AL147" s="107"/>
      <c r="AM147" s="107"/>
      <c r="AN147" s="107"/>
      <c r="AO147" s="107"/>
      <c r="AP147" s="107"/>
      <c r="AQ147" s="107"/>
      <c r="AR147" s="107"/>
      <c r="AS147" s="107"/>
      <c r="AT147" s="107"/>
      <c r="AU147" s="107"/>
      <c r="AV147" s="107"/>
      <c r="AW147" s="107"/>
      <c r="AX147" s="107"/>
    </row>
    <row r="148" spans="7:59">
      <c r="G148" s="107"/>
      <c r="H148" s="110"/>
      <c r="I148" s="107"/>
      <c r="J148" s="107"/>
      <c r="K148" s="107"/>
      <c r="L148" s="106"/>
      <c r="M148" s="110"/>
      <c r="N148" s="107"/>
      <c r="O148" s="107"/>
      <c r="P148" s="107"/>
      <c r="Q148" s="107"/>
      <c r="R148" s="107"/>
      <c r="S148" s="107"/>
      <c r="T148" s="107"/>
      <c r="U148" s="107"/>
      <c r="V148" s="107"/>
      <c r="W148" s="107"/>
      <c r="X148" s="107"/>
      <c r="Y148" s="107"/>
      <c r="Z148" s="107"/>
      <c r="AA148" s="107"/>
      <c r="AB148" s="107"/>
      <c r="AC148" s="112"/>
      <c r="AD148" s="112"/>
      <c r="AE148" s="107"/>
      <c r="AF148" s="107"/>
      <c r="AG148" s="107"/>
      <c r="AH148" s="107"/>
      <c r="AI148" s="112"/>
      <c r="AJ148" s="107"/>
      <c r="AK148" s="107"/>
      <c r="AL148" s="107"/>
      <c r="AM148" s="107"/>
      <c r="AN148" s="107"/>
      <c r="AO148" s="107"/>
      <c r="AP148" s="107"/>
      <c r="AQ148" s="107"/>
      <c r="AR148" s="107"/>
      <c r="AS148" s="107"/>
      <c r="AT148" s="107"/>
      <c r="AU148" s="107"/>
      <c r="AV148" s="107"/>
      <c r="AW148" s="107"/>
      <c r="AX148" s="107"/>
    </row>
    <row r="149" spans="7:59">
      <c r="G149" s="107"/>
      <c r="H149" s="110"/>
      <c r="I149" s="107"/>
      <c r="J149" s="107"/>
      <c r="K149" s="107"/>
      <c r="L149" s="106"/>
      <c r="M149" s="110"/>
      <c r="N149" s="107"/>
      <c r="O149" s="107"/>
      <c r="P149" s="107"/>
      <c r="Q149" s="107"/>
      <c r="R149" s="107"/>
      <c r="S149" s="107"/>
      <c r="T149" s="107"/>
      <c r="U149" s="107"/>
      <c r="V149" s="107"/>
      <c r="W149" s="107"/>
      <c r="X149" s="107"/>
      <c r="Y149" s="107"/>
      <c r="Z149" s="107"/>
      <c r="AA149" s="107"/>
      <c r="AB149" s="107"/>
      <c r="AC149" s="112"/>
      <c r="AD149" s="112"/>
      <c r="AE149" s="107"/>
      <c r="AF149" s="107"/>
      <c r="AG149" s="107"/>
      <c r="AH149" s="107"/>
      <c r="AI149" s="112"/>
      <c r="AJ149" s="107"/>
      <c r="AK149" s="107"/>
      <c r="AL149" s="107"/>
      <c r="AM149" s="107"/>
      <c r="AN149" s="107"/>
      <c r="AO149" s="107"/>
      <c r="AP149" s="107"/>
      <c r="AQ149" s="107"/>
      <c r="AR149" s="107"/>
      <c r="AS149" s="107"/>
      <c r="AT149" s="107"/>
      <c r="AU149" s="107"/>
      <c r="AV149" s="107"/>
      <c r="AW149" s="107"/>
      <c r="AX149" s="107"/>
    </row>
    <row r="150" spans="7:59">
      <c r="G150" s="107"/>
      <c r="H150" s="110"/>
      <c r="I150" s="107"/>
      <c r="J150" s="107"/>
      <c r="K150" s="107"/>
      <c r="L150" s="106"/>
      <c r="M150" s="110"/>
      <c r="N150" s="107"/>
      <c r="O150" s="107"/>
      <c r="P150" s="107"/>
      <c r="Q150" s="107"/>
      <c r="R150" s="107"/>
      <c r="S150" s="107"/>
      <c r="T150" s="107"/>
      <c r="U150" s="107"/>
      <c r="V150" s="107"/>
      <c r="W150" s="107"/>
      <c r="X150" s="107"/>
      <c r="Y150" s="107"/>
      <c r="Z150" s="107"/>
      <c r="AA150" s="107"/>
      <c r="AB150" s="107"/>
      <c r="AC150" s="112"/>
      <c r="AD150" s="112"/>
      <c r="AE150" s="107"/>
      <c r="AF150" s="107"/>
      <c r="AG150" s="107"/>
      <c r="AH150" s="107"/>
      <c r="AI150" s="112"/>
      <c r="AJ150" s="107"/>
      <c r="AK150" s="107"/>
      <c r="AL150" s="107"/>
      <c r="AM150" s="107"/>
      <c r="AN150" s="107"/>
      <c r="AO150" s="107"/>
      <c r="AP150" s="107"/>
      <c r="AQ150" s="107"/>
      <c r="AR150" s="107"/>
      <c r="AS150" s="107"/>
      <c r="AT150" s="107"/>
      <c r="AU150" s="107"/>
      <c r="AV150" s="107"/>
      <c r="AW150" s="107"/>
      <c r="AX150" s="107"/>
    </row>
    <row r="151" spans="7:59">
      <c r="G151" s="107"/>
      <c r="H151" s="110"/>
      <c r="I151" s="107"/>
      <c r="J151" s="107"/>
      <c r="K151" s="107"/>
      <c r="L151" s="106"/>
      <c r="M151" s="110"/>
      <c r="N151" s="107"/>
      <c r="O151" s="107"/>
      <c r="P151" s="107"/>
      <c r="Q151" s="107"/>
      <c r="R151" s="107"/>
      <c r="S151" s="107"/>
      <c r="T151" s="107"/>
      <c r="U151" s="107"/>
      <c r="V151" s="107"/>
      <c r="W151" s="107"/>
      <c r="X151" s="107"/>
      <c r="Y151" s="107"/>
      <c r="Z151" s="107"/>
      <c r="AA151" s="107"/>
      <c r="AB151" s="107"/>
      <c r="AC151" s="112"/>
      <c r="AD151" s="112"/>
      <c r="AE151" s="107"/>
      <c r="AF151" s="107"/>
      <c r="AG151" s="107"/>
      <c r="AH151" s="107"/>
      <c r="AI151" s="112"/>
      <c r="AJ151" s="107"/>
      <c r="AK151" s="107"/>
      <c r="AL151" s="107"/>
      <c r="AM151" s="107"/>
      <c r="AN151" s="107"/>
      <c r="AO151" s="107"/>
      <c r="AP151" s="107"/>
      <c r="AQ151" s="107"/>
      <c r="AR151" s="107"/>
      <c r="AS151" s="107"/>
      <c r="AT151" s="107"/>
      <c r="AU151" s="107"/>
      <c r="AV151" s="107"/>
      <c r="AW151" s="107"/>
      <c r="AX151" s="107"/>
    </row>
    <row r="152" spans="7:59">
      <c r="G152" s="107"/>
      <c r="H152" s="110"/>
      <c r="I152" s="107"/>
      <c r="J152" s="107"/>
      <c r="K152" s="107"/>
      <c r="L152" s="106"/>
      <c r="M152" s="110"/>
      <c r="N152" s="107"/>
      <c r="O152" s="107"/>
      <c r="P152" s="107"/>
      <c r="Q152" s="107"/>
      <c r="R152" s="107"/>
      <c r="S152" s="107"/>
      <c r="T152" s="107"/>
      <c r="U152" s="107"/>
      <c r="V152" s="107"/>
      <c r="W152" s="107"/>
      <c r="X152" s="107"/>
      <c r="Y152" s="107"/>
      <c r="Z152" s="107"/>
      <c r="AA152" s="107"/>
      <c r="AB152" s="107"/>
      <c r="AC152" s="112"/>
      <c r="AD152" s="112"/>
      <c r="AE152" s="107"/>
      <c r="AF152" s="107"/>
      <c r="AG152" s="107"/>
      <c r="AH152" s="107"/>
      <c r="AI152" s="112"/>
      <c r="AJ152" s="107"/>
      <c r="AK152" s="107"/>
      <c r="AL152" s="107"/>
      <c r="AM152" s="107"/>
      <c r="AN152" s="107"/>
      <c r="AO152" s="107"/>
      <c r="AP152" s="107"/>
      <c r="AQ152" s="107"/>
      <c r="AR152" s="107"/>
      <c r="AS152" s="107"/>
      <c r="AT152" s="107"/>
      <c r="AU152" s="107"/>
      <c r="AV152" s="107"/>
      <c r="AW152" s="107"/>
      <c r="AX152" s="107"/>
    </row>
    <row r="153" spans="7:59">
      <c r="G153" s="107"/>
      <c r="H153" s="110"/>
      <c r="I153" s="107"/>
      <c r="J153" s="107"/>
      <c r="K153" s="107"/>
      <c r="L153" s="106"/>
      <c r="M153" s="110"/>
      <c r="N153" s="107"/>
      <c r="O153" s="107"/>
      <c r="P153" s="107"/>
      <c r="Q153" s="107"/>
      <c r="R153" s="107"/>
      <c r="S153" s="107"/>
      <c r="T153" s="107"/>
      <c r="U153" s="107"/>
      <c r="V153" s="107"/>
      <c r="W153" s="107"/>
      <c r="X153" s="107"/>
      <c r="Y153" s="107"/>
      <c r="Z153" s="107"/>
      <c r="AA153" s="107"/>
      <c r="AB153" s="107"/>
      <c r="AC153" s="112"/>
      <c r="AD153" s="112"/>
      <c r="AE153" s="107"/>
      <c r="AF153" s="107"/>
      <c r="AG153" s="107"/>
      <c r="AH153" s="107"/>
      <c r="AI153" s="112"/>
      <c r="AJ153" s="107"/>
      <c r="AK153" s="107"/>
      <c r="AL153" s="107"/>
      <c r="AM153" s="107"/>
      <c r="AN153" s="107"/>
      <c r="AO153" s="107"/>
      <c r="AP153" s="107"/>
      <c r="AQ153" s="107"/>
      <c r="AR153" s="107"/>
      <c r="AS153" s="107"/>
      <c r="AT153" s="107"/>
      <c r="AU153" s="107"/>
      <c r="AV153" s="107"/>
      <c r="AW153" s="107"/>
      <c r="AX153" s="107"/>
    </row>
    <row r="154" spans="7:59">
      <c r="G154" s="107"/>
      <c r="H154" s="110"/>
      <c r="I154" s="107"/>
      <c r="J154" s="107"/>
      <c r="K154" s="107"/>
      <c r="L154" s="106"/>
      <c r="M154" s="110"/>
      <c r="N154" s="107"/>
      <c r="O154" s="107"/>
      <c r="P154" s="107"/>
      <c r="Q154" s="107"/>
      <c r="R154" s="107"/>
      <c r="S154" s="107"/>
      <c r="T154" s="107"/>
      <c r="U154" s="107"/>
      <c r="V154" s="107"/>
      <c r="W154" s="107"/>
      <c r="X154" s="107"/>
      <c r="Y154" s="107"/>
      <c r="Z154" s="107"/>
      <c r="AA154" s="107"/>
      <c r="AB154" s="107"/>
      <c r="AC154" s="112"/>
      <c r="AD154" s="112"/>
      <c r="AE154" s="107"/>
      <c r="AF154" s="107"/>
      <c r="AG154" s="107"/>
      <c r="AH154" s="107"/>
      <c r="AI154" s="112"/>
      <c r="AJ154" s="107"/>
      <c r="AK154" s="107"/>
      <c r="AL154" s="107"/>
      <c r="AM154" s="107"/>
      <c r="AN154" s="107"/>
      <c r="AO154" s="107"/>
      <c r="AP154" s="107"/>
      <c r="AQ154" s="107"/>
      <c r="AR154" s="107"/>
      <c r="AS154" s="107"/>
      <c r="AT154" s="107"/>
      <c r="AU154" s="107"/>
      <c r="AV154" s="107"/>
      <c r="AW154" s="107"/>
      <c r="AX154" s="107"/>
    </row>
    <row r="155" spans="7:59">
      <c r="G155" s="107"/>
      <c r="H155" s="110"/>
      <c r="I155" s="107"/>
      <c r="J155" s="107"/>
      <c r="K155" s="107"/>
      <c r="L155" s="106"/>
      <c r="M155" s="110"/>
      <c r="N155" s="107"/>
      <c r="O155" s="107"/>
      <c r="P155" s="107"/>
      <c r="Q155" s="107"/>
      <c r="R155" s="107"/>
      <c r="S155" s="107"/>
      <c r="T155" s="107"/>
      <c r="U155" s="107"/>
      <c r="V155" s="107"/>
      <c r="W155" s="107"/>
      <c r="X155" s="107"/>
      <c r="Y155" s="107"/>
      <c r="Z155" s="107"/>
      <c r="AA155" s="107"/>
      <c r="AB155" s="107"/>
      <c r="AC155" s="112"/>
      <c r="AD155" s="112"/>
      <c r="AE155" s="107"/>
      <c r="AF155" s="107"/>
      <c r="AG155" s="107"/>
      <c r="AH155" s="107"/>
      <c r="AI155" s="112"/>
      <c r="AJ155" s="107"/>
      <c r="AK155" s="107"/>
      <c r="AL155" s="107"/>
      <c r="AM155" s="107"/>
      <c r="AN155" s="107"/>
      <c r="AO155" s="107"/>
      <c r="AP155" s="107"/>
      <c r="AQ155" s="107"/>
      <c r="AR155" s="107"/>
      <c r="AS155" s="107"/>
      <c r="AT155" s="107"/>
      <c r="AU155" s="107"/>
      <c r="AV155" s="107"/>
      <c r="AW155" s="107"/>
      <c r="AX155" s="107"/>
    </row>
    <row r="156" spans="7:59">
      <c r="G156" s="107"/>
      <c r="H156" s="110"/>
      <c r="I156" s="107"/>
      <c r="J156" s="107"/>
      <c r="K156" s="107"/>
      <c r="L156" s="106"/>
      <c r="M156" s="110"/>
      <c r="N156" s="107"/>
      <c r="O156" s="107"/>
      <c r="P156" s="107"/>
      <c r="Q156" s="107"/>
      <c r="R156" s="107"/>
      <c r="S156" s="107"/>
      <c r="T156" s="107"/>
      <c r="U156" s="107"/>
      <c r="V156" s="107"/>
      <c r="W156" s="107"/>
      <c r="X156" s="107"/>
      <c r="Y156" s="107"/>
      <c r="Z156" s="107"/>
      <c r="AA156" s="107"/>
      <c r="AB156" s="107"/>
      <c r="AC156" s="112"/>
      <c r="AD156" s="112"/>
      <c r="AE156" s="107"/>
      <c r="AF156" s="107"/>
      <c r="AG156" s="107"/>
      <c r="AH156" s="107"/>
      <c r="AI156" s="112"/>
      <c r="AJ156" s="107"/>
      <c r="AK156" s="107"/>
      <c r="AL156" s="107"/>
      <c r="AM156" s="107"/>
      <c r="AN156" s="107"/>
      <c r="AO156" s="107"/>
      <c r="AP156" s="107"/>
      <c r="AQ156" s="107"/>
      <c r="AR156" s="107"/>
      <c r="AS156" s="107"/>
      <c r="AT156" s="107"/>
      <c r="AU156" s="107"/>
      <c r="AV156" s="107"/>
      <c r="AW156" s="107"/>
      <c r="AX156" s="107"/>
    </row>
    <row r="157" spans="7:59">
      <c r="G157" s="107"/>
      <c r="H157" s="110"/>
      <c r="I157" s="107"/>
      <c r="J157" s="107"/>
      <c r="K157" s="107"/>
      <c r="L157" s="106"/>
      <c r="M157" s="110"/>
      <c r="N157" s="107"/>
      <c r="O157" s="107"/>
      <c r="P157" s="107"/>
      <c r="Q157" s="107"/>
      <c r="R157" s="107"/>
      <c r="S157" s="107"/>
      <c r="T157" s="107"/>
      <c r="U157" s="107"/>
      <c r="V157" s="107"/>
      <c r="W157" s="107"/>
      <c r="X157" s="107"/>
      <c r="Y157" s="107"/>
      <c r="Z157" s="107"/>
      <c r="AA157" s="107"/>
      <c r="AB157" s="107"/>
      <c r="AC157" s="112"/>
      <c r="AD157" s="112"/>
      <c r="AE157" s="107"/>
      <c r="AF157" s="107"/>
      <c r="AG157" s="107"/>
      <c r="AH157" s="107"/>
      <c r="AI157" s="112"/>
      <c r="AJ157" s="107"/>
      <c r="AK157" s="107"/>
      <c r="AL157" s="107"/>
      <c r="AM157" s="107"/>
      <c r="AN157" s="107"/>
      <c r="AO157" s="107"/>
      <c r="AP157" s="107"/>
      <c r="AQ157" s="107"/>
      <c r="AR157" s="107"/>
      <c r="AS157" s="107"/>
      <c r="AT157" s="107"/>
      <c r="AU157" s="107"/>
      <c r="AV157" s="107"/>
      <c r="AW157" s="107"/>
      <c r="AX157" s="107"/>
    </row>
    <row r="158" spans="7:59">
      <c r="G158" s="107"/>
      <c r="H158" s="110"/>
      <c r="I158" s="107"/>
      <c r="J158" s="107"/>
      <c r="K158" s="107"/>
      <c r="L158" s="106"/>
      <c r="M158" s="110"/>
      <c r="N158" s="107"/>
      <c r="O158" s="107"/>
      <c r="P158" s="107"/>
      <c r="Q158" s="107"/>
      <c r="R158" s="107"/>
      <c r="S158" s="107"/>
      <c r="T158" s="107"/>
      <c r="U158" s="107"/>
      <c r="V158" s="107"/>
      <c r="W158" s="107"/>
      <c r="X158" s="107"/>
      <c r="Y158" s="107"/>
      <c r="Z158" s="107"/>
      <c r="AA158" s="107"/>
      <c r="AB158" s="107"/>
      <c r="AC158" s="112"/>
      <c r="AD158" s="112"/>
      <c r="AE158" s="107"/>
      <c r="AF158" s="107"/>
      <c r="AG158" s="107"/>
      <c r="AH158" s="107"/>
      <c r="AI158" s="112"/>
      <c r="AJ158" s="107"/>
      <c r="AK158" s="107"/>
      <c r="AL158" s="107"/>
      <c r="AM158" s="107"/>
      <c r="AN158" s="107"/>
      <c r="AO158" s="107"/>
      <c r="AP158" s="107"/>
      <c r="AQ158" s="107"/>
      <c r="AR158" s="107"/>
      <c r="AS158" s="107"/>
      <c r="AT158" s="107"/>
      <c r="AU158" s="107"/>
      <c r="AV158" s="107"/>
      <c r="AW158" s="107"/>
      <c r="AX158" s="107"/>
    </row>
    <row r="159" spans="7:59">
      <c r="G159" s="107"/>
      <c r="H159" s="110"/>
      <c r="I159" s="107"/>
      <c r="J159" s="107"/>
      <c r="K159" s="107"/>
      <c r="L159" s="106"/>
      <c r="M159" s="110"/>
      <c r="N159" s="107"/>
      <c r="O159" s="107"/>
      <c r="P159" s="107"/>
      <c r="Q159" s="107"/>
      <c r="R159" s="107"/>
      <c r="S159" s="107"/>
      <c r="T159" s="107"/>
      <c r="U159" s="107"/>
      <c r="V159" s="107"/>
      <c r="W159" s="107"/>
      <c r="X159" s="107"/>
      <c r="Y159" s="107"/>
      <c r="Z159" s="107"/>
      <c r="AA159" s="107"/>
      <c r="AB159" s="107"/>
      <c r="AC159" s="112"/>
      <c r="AD159" s="112"/>
      <c r="AE159" s="107"/>
      <c r="AF159" s="107"/>
      <c r="AG159" s="107"/>
      <c r="AH159" s="107"/>
      <c r="AI159" s="112"/>
      <c r="AJ159" s="107"/>
      <c r="AK159" s="107"/>
      <c r="AL159" s="107"/>
      <c r="AM159" s="107"/>
      <c r="AN159" s="107"/>
      <c r="AO159" s="107"/>
      <c r="AP159" s="107"/>
      <c r="AQ159" s="107"/>
      <c r="AR159" s="107"/>
      <c r="AS159" s="107"/>
      <c r="AT159" s="107"/>
      <c r="AU159" s="107"/>
      <c r="AV159" s="107"/>
      <c r="AW159" s="107"/>
      <c r="AX159" s="107"/>
    </row>
    <row r="160" spans="7:59">
      <c r="G160" s="107"/>
      <c r="H160" s="110"/>
      <c r="I160" s="107"/>
      <c r="J160" s="107"/>
      <c r="K160" s="107"/>
      <c r="L160" s="106"/>
      <c r="M160" s="110"/>
      <c r="N160" s="107"/>
      <c r="O160" s="107"/>
      <c r="P160" s="107"/>
      <c r="Q160" s="107"/>
      <c r="R160" s="107"/>
      <c r="S160" s="107"/>
      <c r="T160" s="107"/>
      <c r="U160" s="107"/>
      <c r="V160" s="107"/>
      <c r="W160" s="107"/>
      <c r="X160" s="107"/>
      <c r="Y160" s="107"/>
      <c r="Z160" s="107"/>
      <c r="AA160" s="107"/>
      <c r="AB160" s="107"/>
      <c r="AC160" s="112"/>
      <c r="AD160" s="112"/>
      <c r="AE160" s="107"/>
      <c r="AF160" s="107"/>
      <c r="AG160" s="107"/>
      <c r="AH160" s="107"/>
      <c r="AI160" s="112"/>
      <c r="AJ160" s="107"/>
      <c r="AK160" s="107"/>
      <c r="AL160" s="107"/>
      <c r="AM160" s="107"/>
      <c r="AN160" s="107"/>
      <c r="AO160" s="107"/>
      <c r="AP160" s="107"/>
      <c r="AQ160" s="107"/>
      <c r="AR160" s="107"/>
      <c r="AS160" s="107"/>
      <c r="AT160" s="107"/>
      <c r="AU160" s="107"/>
      <c r="AV160" s="107"/>
      <c r="AW160" s="107"/>
      <c r="AX160" s="107"/>
    </row>
    <row r="161" spans="7:50">
      <c r="G161" s="107"/>
      <c r="H161" s="110"/>
      <c r="I161" s="107"/>
      <c r="J161" s="107"/>
      <c r="K161" s="107"/>
      <c r="L161" s="106"/>
      <c r="M161" s="110"/>
      <c r="N161" s="107"/>
      <c r="O161" s="107"/>
      <c r="P161" s="107"/>
      <c r="Q161" s="107"/>
      <c r="R161" s="107"/>
      <c r="S161" s="107"/>
      <c r="T161" s="107"/>
      <c r="U161" s="107"/>
      <c r="V161" s="107"/>
      <c r="W161" s="107"/>
      <c r="X161" s="107"/>
      <c r="Y161" s="107"/>
      <c r="Z161" s="107"/>
      <c r="AA161" s="107"/>
      <c r="AB161" s="107"/>
      <c r="AC161" s="112"/>
      <c r="AD161" s="112"/>
      <c r="AE161" s="107"/>
      <c r="AF161" s="107"/>
      <c r="AG161" s="107"/>
      <c r="AH161" s="107"/>
      <c r="AI161" s="112"/>
      <c r="AJ161" s="107"/>
      <c r="AK161" s="107"/>
      <c r="AL161" s="107"/>
      <c r="AM161" s="107"/>
      <c r="AN161" s="107"/>
      <c r="AO161" s="107"/>
      <c r="AP161" s="107"/>
      <c r="AQ161" s="107"/>
      <c r="AR161" s="107"/>
      <c r="AS161" s="107"/>
      <c r="AT161" s="107"/>
      <c r="AU161" s="107"/>
      <c r="AV161" s="107"/>
      <c r="AW161" s="107"/>
      <c r="AX161" s="107"/>
    </row>
    <row r="162" spans="7:50">
      <c r="G162" s="107"/>
      <c r="H162" s="110"/>
      <c r="I162" s="107"/>
      <c r="J162" s="107"/>
      <c r="K162" s="107"/>
      <c r="L162" s="106"/>
      <c r="M162" s="110"/>
      <c r="N162" s="107"/>
      <c r="O162" s="107"/>
      <c r="P162" s="107"/>
      <c r="Q162" s="107"/>
      <c r="R162" s="107"/>
      <c r="S162" s="107"/>
      <c r="T162" s="107"/>
      <c r="U162" s="107"/>
      <c r="V162" s="107"/>
      <c r="W162" s="107"/>
      <c r="X162" s="107"/>
      <c r="Y162" s="107"/>
      <c r="Z162" s="107"/>
      <c r="AA162" s="107"/>
      <c r="AB162" s="107"/>
      <c r="AC162" s="112"/>
      <c r="AD162" s="112"/>
      <c r="AE162" s="107"/>
      <c r="AF162" s="107"/>
      <c r="AG162" s="107"/>
      <c r="AH162" s="107"/>
      <c r="AI162" s="112"/>
      <c r="AJ162" s="107"/>
      <c r="AK162" s="107"/>
      <c r="AL162" s="107"/>
      <c r="AM162" s="107"/>
      <c r="AN162" s="107"/>
      <c r="AO162" s="107"/>
      <c r="AP162" s="107"/>
      <c r="AQ162" s="107"/>
      <c r="AR162" s="107"/>
      <c r="AS162" s="107"/>
      <c r="AT162" s="107"/>
      <c r="AU162" s="107"/>
      <c r="AV162" s="107"/>
      <c r="AW162" s="107"/>
      <c r="AX162" s="107"/>
    </row>
    <row r="163" spans="7:50">
      <c r="G163" s="107"/>
      <c r="H163" s="110"/>
      <c r="I163" s="107"/>
      <c r="J163" s="107"/>
      <c r="K163" s="107"/>
      <c r="L163" s="106"/>
      <c r="M163" s="110"/>
      <c r="N163" s="107"/>
      <c r="O163" s="107"/>
      <c r="P163" s="107"/>
      <c r="Q163" s="107"/>
      <c r="R163" s="107"/>
      <c r="S163" s="107"/>
      <c r="T163" s="107"/>
      <c r="U163" s="107"/>
      <c r="V163" s="107"/>
      <c r="W163" s="107"/>
      <c r="X163" s="107"/>
      <c r="Y163" s="107"/>
      <c r="Z163" s="107"/>
      <c r="AA163" s="107"/>
      <c r="AB163" s="107"/>
      <c r="AC163" s="112"/>
      <c r="AD163" s="112"/>
      <c r="AE163" s="107"/>
      <c r="AF163" s="107"/>
      <c r="AG163" s="107"/>
      <c r="AH163" s="107"/>
      <c r="AI163" s="112"/>
      <c r="AJ163" s="107"/>
      <c r="AK163" s="107"/>
      <c r="AL163" s="107"/>
      <c r="AM163" s="107"/>
      <c r="AN163" s="107"/>
      <c r="AO163" s="107"/>
      <c r="AP163" s="107"/>
      <c r="AQ163" s="107"/>
      <c r="AR163" s="107"/>
      <c r="AS163" s="107"/>
      <c r="AT163" s="107"/>
      <c r="AU163" s="107"/>
      <c r="AV163" s="107"/>
      <c r="AW163" s="107"/>
      <c r="AX163" s="107"/>
    </row>
    <row r="164" spans="7:50">
      <c r="G164" s="107"/>
      <c r="H164" s="110"/>
      <c r="I164" s="107"/>
      <c r="J164" s="107"/>
      <c r="K164" s="107"/>
      <c r="L164" s="106"/>
      <c r="M164" s="110"/>
      <c r="N164" s="107"/>
      <c r="O164" s="107"/>
      <c r="P164" s="107"/>
      <c r="Q164" s="107"/>
      <c r="R164" s="107"/>
      <c r="S164" s="107"/>
      <c r="T164" s="107"/>
      <c r="U164" s="107"/>
      <c r="V164" s="107"/>
      <c r="W164" s="107"/>
      <c r="X164" s="107"/>
      <c r="Y164" s="107"/>
      <c r="Z164" s="107"/>
      <c r="AA164" s="107"/>
      <c r="AB164" s="107"/>
      <c r="AC164" s="112"/>
      <c r="AD164" s="112"/>
      <c r="AE164" s="107"/>
      <c r="AF164" s="107"/>
      <c r="AG164" s="107"/>
      <c r="AH164" s="107"/>
      <c r="AI164" s="112"/>
      <c r="AJ164" s="107"/>
      <c r="AK164" s="107"/>
      <c r="AL164" s="107"/>
      <c r="AM164" s="107"/>
      <c r="AN164" s="107"/>
      <c r="AO164" s="107"/>
      <c r="AP164" s="107"/>
      <c r="AQ164" s="107"/>
      <c r="AR164" s="107"/>
      <c r="AS164" s="107"/>
      <c r="AT164" s="107"/>
      <c r="AU164" s="107"/>
      <c r="AV164" s="107"/>
      <c r="AW164" s="107"/>
      <c r="AX164" s="107"/>
    </row>
    <row r="165" spans="7:50">
      <c r="G165" s="107"/>
      <c r="H165" s="110"/>
      <c r="I165" s="107"/>
      <c r="J165" s="107"/>
      <c r="K165" s="107"/>
      <c r="L165" s="106"/>
      <c r="M165" s="110"/>
      <c r="N165" s="107"/>
      <c r="O165" s="107"/>
      <c r="P165" s="107"/>
      <c r="Q165" s="107"/>
      <c r="R165" s="107"/>
      <c r="S165" s="107"/>
      <c r="T165" s="107"/>
      <c r="U165" s="107"/>
      <c r="V165" s="107"/>
      <c r="W165" s="107"/>
      <c r="X165" s="107"/>
      <c r="Y165" s="107"/>
      <c r="Z165" s="107"/>
      <c r="AA165" s="107"/>
      <c r="AB165" s="107"/>
      <c r="AC165" s="112"/>
      <c r="AD165" s="112"/>
      <c r="AE165" s="107"/>
      <c r="AF165" s="107"/>
      <c r="AG165" s="107"/>
      <c r="AH165" s="107"/>
      <c r="AI165" s="112"/>
      <c r="AJ165" s="107"/>
      <c r="AK165" s="107"/>
      <c r="AL165" s="107"/>
      <c r="AM165" s="107"/>
      <c r="AN165" s="107"/>
      <c r="AO165" s="107"/>
      <c r="AP165" s="107"/>
      <c r="AQ165" s="107"/>
      <c r="AR165" s="107"/>
      <c r="AS165" s="107"/>
      <c r="AT165" s="107"/>
      <c r="AU165" s="107"/>
      <c r="AV165" s="107"/>
      <c r="AW165" s="107"/>
      <c r="AX165" s="107"/>
    </row>
    <row r="166" spans="7:50">
      <c r="G166" s="107"/>
      <c r="H166" s="110"/>
      <c r="I166" s="107"/>
      <c r="J166" s="107"/>
      <c r="K166" s="107"/>
      <c r="L166" s="106"/>
      <c r="M166" s="110"/>
      <c r="N166" s="107"/>
      <c r="O166" s="107"/>
      <c r="P166" s="107"/>
      <c r="Q166" s="107"/>
      <c r="R166" s="107"/>
      <c r="S166" s="107"/>
      <c r="T166" s="107"/>
      <c r="U166" s="107"/>
      <c r="V166" s="107"/>
      <c r="W166" s="107"/>
      <c r="X166" s="107"/>
      <c r="Y166" s="107"/>
      <c r="Z166" s="107"/>
      <c r="AA166" s="107"/>
      <c r="AB166" s="107"/>
      <c r="AC166" s="112"/>
      <c r="AD166" s="112"/>
      <c r="AE166" s="107"/>
      <c r="AF166" s="107"/>
      <c r="AG166" s="107"/>
      <c r="AH166" s="107"/>
      <c r="AI166" s="112"/>
      <c r="AJ166" s="107"/>
      <c r="AK166" s="107"/>
      <c r="AL166" s="107"/>
      <c r="AM166" s="107"/>
      <c r="AN166" s="107"/>
      <c r="AO166" s="107"/>
      <c r="AP166" s="107"/>
      <c r="AQ166" s="107"/>
      <c r="AR166" s="107"/>
      <c r="AS166" s="107"/>
      <c r="AT166" s="107"/>
      <c r="AU166" s="107"/>
      <c r="AV166" s="107"/>
      <c r="AW166" s="107"/>
      <c r="AX166" s="107"/>
    </row>
    <row r="167" spans="7:50">
      <c r="G167" s="107"/>
      <c r="H167" s="110"/>
      <c r="I167" s="107"/>
      <c r="J167" s="107"/>
      <c r="K167" s="107"/>
      <c r="L167" s="106"/>
      <c r="M167" s="110"/>
      <c r="N167" s="107"/>
      <c r="O167" s="107"/>
      <c r="P167" s="107"/>
      <c r="Q167" s="107"/>
      <c r="R167" s="107"/>
      <c r="S167" s="107"/>
      <c r="T167" s="107"/>
      <c r="U167" s="107"/>
      <c r="V167" s="107"/>
      <c r="W167" s="107"/>
      <c r="X167" s="107"/>
      <c r="Y167" s="107"/>
      <c r="Z167" s="107"/>
      <c r="AA167" s="107"/>
      <c r="AB167" s="107"/>
      <c r="AC167" s="112"/>
      <c r="AD167" s="112"/>
      <c r="AE167" s="107"/>
      <c r="AF167" s="107"/>
      <c r="AG167" s="107"/>
      <c r="AH167" s="107"/>
      <c r="AI167" s="112"/>
      <c r="AJ167" s="107"/>
      <c r="AK167" s="107"/>
      <c r="AL167" s="107"/>
      <c r="AM167" s="107"/>
      <c r="AN167" s="107"/>
      <c r="AO167" s="107"/>
      <c r="AP167" s="107"/>
      <c r="AQ167" s="107"/>
      <c r="AR167" s="107"/>
      <c r="AS167" s="107"/>
      <c r="AT167" s="107"/>
      <c r="AU167" s="107"/>
      <c r="AV167" s="107"/>
      <c r="AW167" s="107"/>
      <c r="AX167" s="107"/>
    </row>
    <row r="168" spans="7:50">
      <c r="G168" s="107"/>
      <c r="H168" s="110"/>
      <c r="I168" s="107"/>
      <c r="J168" s="107"/>
      <c r="K168" s="107"/>
      <c r="L168" s="106"/>
      <c r="M168" s="110"/>
      <c r="N168" s="107"/>
      <c r="O168" s="107"/>
      <c r="P168" s="107"/>
      <c r="Q168" s="107"/>
      <c r="R168" s="107"/>
      <c r="S168" s="107"/>
      <c r="T168" s="107"/>
      <c r="U168" s="107"/>
      <c r="V168" s="107"/>
      <c r="W168" s="107"/>
      <c r="X168" s="107"/>
      <c r="Y168" s="107"/>
      <c r="Z168" s="107"/>
      <c r="AA168" s="107"/>
      <c r="AB168" s="107"/>
      <c r="AC168" s="112"/>
      <c r="AD168" s="112"/>
      <c r="AE168" s="107"/>
      <c r="AF168" s="107"/>
      <c r="AG168" s="107"/>
      <c r="AH168" s="107"/>
      <c r="AI168" s="112"/>
      <c r="AJ168" s="107"/>
      <c r="AK168" s="107"/>
      <c r="AL168" s="107"/>
      <c r="AM168" s="107"/>
      <c r="AN168" s="107"/>
      <c r="AO168" s="107"/>
      <c r="AP168" s="107"/>
      <c r="AQ168" s="107"/>
      <c r="AR168" s="107"/>
      <c r="AS168" s="107"/>
      <c r="AT168" s="107"/>
      <c r="AU168" s="107"/>
      <c r="AV168" s="107"/>
      <c r="AW168" s="107"/>
      <c r="AX168" s="107"/>
    </row>
    <row r="169" spans="7:50">
      <c r="G169" s="107"/>
      <c r="H169" s="110"/>
      <c r="I169" s="107"/>
      <c r="J169" s="107"/>
      <c r="K169" s="107"/>
      <c r="L169" s="106"/>
      <c r="M169" s="110"/>
      <c r="N169" s="107"/>
      <c r="O169" s="107"/>
      <c r="P169" s="107"/>
      <c r="Q169" s="107"/>
      <c r="R169" s="107"/>
      <c r="S169" s="107"/>
      <c r="T169" s="107"/>
      <c r="U169" s="107"/>
      <c r="V169" s="107"/>
      <c r="W169" s="107"/>
      <c r="X169" s="107"/>
      <c r="Y169" s="107"/>
      <c r="Z169" s="107"/>
      <c r="AA169" s="107"/>
      <c r="AB169" s="107"/>
      <c r="AC169" s="112"/>
      <c r="AD169" s="112"/>
      <c r="AE169" s="107"/>
      <c r="AF169" s="107"/>
      <c r="AG169" s="107"/>
      <c r="AH169" s="107"/>
      <c r="AI169" s="112"/>
      <c r="AJ169" s="107"/>
      <c r="AK169" s="107"/>
      <c r="AL169" s="107"/>
      <c r="AM169" s="107"/>
      <c r="AN169" s="107"/>
      <c r="AO169" s="107"/>
      <c r="AP169" s="107"/>
      <c r="AQ169" s="107"/>
      <c r="AR169" s="107"/>
      <c r="AS169" s="107"/>
      <c r="AT169" s="107"/>
      <c r="AU169" s="107"/>
      <c r="AV169" s="107"/>
      <c r="AW169" s="107"/>
      <c r="AX169" s="107"/>
    </row>
    <row r="170" spans="7:50">
      <c r="G170" s="107"/>
      <c r="H170" s="110"/>
      <c r="I170" s="107"/>
      <c r="J170" s="107"/>
      <c r="K170" s="107"/>
      <c r="L170" s="106"/>
      <c r="M170" s="110"/>
      <c r="N170" s="107"/>
      <c r="O170" s="107"/>
      <c r="P170" s="107"/>
      <c r="Q170" s="107"/>
      <c r="R170" s="107"/>
      <c r="S170" s="107"/>
      <c r="T170" s="107"/>
      <c r="U170" s="107"/>
      <c r="V170" s="107"/>
      <c r="W170" s="107"/>
      <c r="X170" s="107"/>
      <c r="Y170" s="107"/>
      <c r="Z170" s="107"/>
      <c r="AA170" s="107"/>
      <c r="AB170" s="107"/>
      <c r="AC170" s="112"/>
      <c r="AD170" s="112"/>
      <c r="AE170" s="107"/>
      <c r="AF170" s="107"/>
      <c r="AG170" s="107"/>
      <c r="AH170" s="107"/>
      <c r="AI170" s="112"/>
      <c r="AJ170" s="107"/>
      <c r="AK170" s="107"/>
      <c r="AL170" s="107"/>
      <c r="AM170" s="107"/>
      <c r="AN170" s="107"/>
      <c r="AO170" s="107"/>
      <c r="AP170" s="107"/>
      <c r="AQ170" s="107"/>
      <c r="AR170" s="107"/>
      <c r="AS170" s="107"/>
      <c r="AT170" s="107"/>
      <c r="AU170" s="107"/>
      <c r="AV170" s="107"/>
      <c r="AW170" s="107"/>
      <c r="AX170" s="107"/>
    </row>
    <row r="171" spans="7:50">
      <c r="G171" s="107"/>
      <c r="H171" s="110"/>
      <c r="I171" s="107"/>
      <c r="J171" s="107"/>
      <c r="K171" s="107"/>
      <c r="L171" s="106"/>
      <c r="M171" s="110"/>
      <c r="N171" s="107"/>
      <c r="O171" s="107"/>
      <c r="P171" s="107"/>
      <c r="Q171" s="107"/>
      <c r="R171" s="107"/>
      <c r="S171" s="107"/>
      <c r="T171" s="107"/>
      <c r="U171" s="107"/>
      <c r="V171" s="107"/>
      <c r="W171" s="107"/>
      <c r="X171" s="107"/>
      <c r="Y171" s="107"/>
      <c r="Z171" s="107"/>
      <c r="AA171" s="107"/>
      <c r="AB171" s="107"/>
      <c r="AC171" s="112"/>
      <c r="AD171" s="112"/>
      <c r="AE171" s="107"/>
      <c r="AF171" s="107"/>
      <c r="AG171" s="107"/>
      <c r="AH171" s="107"/>
      <c r="AI171" s="112"/>
      <c r="AJ171" s="107"/>
      <c r="AK171" s="107"/>
      <c r="AL171" s="107"/>
      <c r="AM171" s="107"/>
      <c r="AN171" s="107"/>
      <c r="AO171" s="107"/>
      <c r="AP171" s="107"/>
      <c r="AQ171" s="107"/>
      <c r="AR171" s="107"/>
      <c r="AS171" s="107"/>
      <c r="AT171" s="107"/>
      <c r="AU171" s="107"/>
      <c r="AV171" s="107"/>
      <c r="AW171" s="107"/>
      <c r="AX171" s="107"/>
    </row>
    <row r="172" spans="7:50">
      <c r="G172" s="107"/>
      <c r="H172" s="110"/>
      <c r="I172" s="107"/>
      <c r="J172" s="107"/>
      <c r="K172" s="107"/>
      <c r="L172" s="106"/>
      <c r="M172" s="110"/>
      <c r="N172" s="107"/>
      <c r="O172" s="107"/>
      <c r="P172" s="107"/>
      <c r="Q172" s="107"/>
      <c r="R172" s="107"/>
      <c r="S172" s="107"/>
      <c r="T172" s="107"/>
      <c r="U172" s="107"/>
      <c r="V172" s="107"/>
      <c r="W172" s="107"/>
      <c r="X172" s="107"/>
      <c r="Y172" s="107"/>
      <c r="Z172" s="107"/>
      <c r="AA172" s="107"/>
      <c r="AB172" s="107"/>
      <c r="AC172" s="112"/>
      <c r="AD172" s="112"/>
      <c r="AE172" s="107"/>
      <c r="AF172" s="107"/>
      <c r="AG172" s="107"/>
      <c r="AH172" s="107"/>
      <c r="AI172" s="112"/>
      <c r="AJ172" s="107"/>
      <c r="AK172" s="107"/>
      <c r="AL172" s="107"/>
      <c r="AM172" s="107"/>
      <c r="AN172" s="107"/>
      <c r="AO172" s="107"/>
      <c r="AP172" s="107"/>
      <c r="AQ172" s="107"/>
      <c r="AR172" s="107"/>
      <c r="AS172" s="107"/>
      <c r="AT172" s="107"/>
      <c r="AU172" s="107"/>
      <c r="AV172" s="107"/>
      <c r="AW172" s="107"/>
      <c r="AX172" s="107"/>
    </row>
    <row r="173" spans="7:50">
      <c r="G173" s="107"/>
      <c r="H173" s="110"/>
      <c r="I173" s="107"/>
      <c r="J173" s="107"/>
      <c r="K173" s="107"/>
      <c r="L173" s="106"/>
      <c r="M173" s="110"/>
      <c r="N173" s="107"/>
      <c r="O173" s="107"/>
      <c r="P173" s="107"/>
      <c r="Q173" s="107"/>
      <c r="R173" s="107"/>
      <c r="S173" s="107"/>
      <c r="T173" s="107"/>
      <c r="U173" s="107"/>
      <c r="V173" s="107"/>
      <c r="W173" s="107"/>
      <c r="X173" s="107"/>
      <c r="Y173" s="107"/>
      <c r="Z173" s="107"/>
      <c r="AA173" s="107"/>
      <c r="AB173" s="107"/>
      <c r="AC173" s="112"/>
      <c r="AD173" s="112"/>
      <c r="AE173" s="107"/>
      <c r="AF173" s="107"/>
      <c r="AG173" s="107"/>
      <c r="AH173" s="107"/>
      <c r="AI173" s="112"/>
      <c r="AJ173" s="107"/>
      <c r="AK173" s="107"/>
      <c r="AL173" s="107"/>
      <c r="AM173" s="107"/>
      <c r="AN173" s="107"/>
      <c r="AO173" s="107"/>
      <c r="AP173" s="107"/>
      <c r="AQ173" s="107"/>
      <c r="AR173" s="107"/>
      <c r="AS173" s="107"/>
      <c r="AT173" s="107"/>
      <c r="AU173" s="107"/>
      <c r="AV173" s="107"/>
      <c r="AW173" s="107"/>
      <c r="AX173" s="107"/>
    </row>
    <row r="174" spans="7:50">
      <c r="G174" s="107"/>
      <c r="H174" s="110"/>
      <c r="I174" s="107"/>
      <c r="J174" s="107"/>
      <c r="K174" s="107"/>
      <c r="L174" s="106"/>
      <c r="M174" s="110"/>
      <c r="N174" s="107"/>
      <c r="O174" s="107"/>
      <c r="P174" s="107"/>
      <c r="Q174" s="107"/>
      <c r="R174" s="107"/>
      <c r="S174" s="107"/>
      <c r="T174" s="107"/>
      <c r="U174" s="107"/>
      <c r="V174" s="107"/>
      <c r="W174" s="107"/>
      <c r="X174" s="107"/>
      <c r="Y174" s="107"/>
      <c r="Z174" s="107"/>
      <c r="AA174" s="107"/>
      <c r="AB174" s="107"/>
      <c r="AC174" s="112"/>
      <c r="AD174" s="112"/>
      <c r="AE174" s="107"/>
      <c r="AF174" s="107"/>
      <c r="AG174" s="107"/>
      <c r="AH174" s="107"/>
      <c r="AI174" s="112"/>
      <c r="AJ174" s="107"/>
      <c r="AK174" s="107"/>
      <c r="AL174" s="107"/>
      <c r="AM174" s="107"/>
      <c r="AN174" s="107"/>
      <c r="AO174" s="107"/>
      <c r="AP174" s="107"/>
      <c r="AQ174" s="107"/>
      <c r="AR174" s="107"/>
      <c r="AS174" s="107"/>
      <c r="AT174" s="107"/>
      <c r="AU174" s="107"/>
      <c r="AV174" s="107"/>
      <c r="AW174" s="107"/>
      <c r="AX174" s="107"/>
    </row>
    <row r="175" spans="7:50">
      <c r="G175" s="107"/>
      <c r="H175" s="110"/>
      <c r="I175" s="107"/>
      <c r="J175" s="107"/>
      <c r="K175" s="107"/>
      <c r="L175" s="106"/>
      <c r="M175" s="110"/>
      <c r="N175" s="107"/>
      <c r="O175" s="107"/>
      <c r="P175" s="107"/>
      <c r="Q175" s="107"/>
      <c r="R175" s="107"/>
      <c r="S175" s="107"/>
      <c r="T175" s="107"/>
      <c r="U175" s="107"/>
      <c r="V175" s="107"/>
      <c r="W175" s="107"/>
      <c r="X175" s="107"/>
      <c r="Y175" s="107"/>
      <c r="Z175" s="107"/>
      <c r="AA175" s="107"/>
      <c r="AB175" s="107"/>
      <c r="AC175" s="112"/>
      <c r="AD175" s="112"/>
      <c r="AE175" s="107"/>
      <c r="AF175" s="107"/>
      <c r="AG175" s="107"/>
      <c r="AH175" s="107"/>
      <c r="AI175" s="112"/>
      <c r="AJ175" s="107"/>
      <c r="AK175" s="107"/>
      <c r="AL175" s="107"/>
      <c r="AM175" s="107"/>
      <c r="AN175" s="107"/>
      <c r="AO175" s="107"/>
      <c r="AP175" s="107"/>
      <c r="AQ175" s="107"/>
      <c r="AR175" s="107"/>
      <c r="AS175" s="107"/>
      <c r="AT175" s="107"/>
      <c r="AU175" s="107"/>
      <c r="AV175" s="107"/>
      <c r="AW175" s="107"/>
      <c r="AX175" s="107"/>
    </row>
    <row r="176" spans="7:50">
      <c r="G176" s="107"/>
      <c r="H176" s="110"/>
      <c r="I176" s="107"/>
      <c r="J176" s="107"/>
      <c r="K176" s="107"/>
      <c r="L176" s="106"/>
      <c r="M176" s="110"/>
      <c r="N176" s="107"/>
      <c r="O176" s="107"/>
      <c r="P176" s="107"/>
      <c r="Q176" s="107"/>
      <c r="R176" s="107"/>
      <c r="S176" s="107"/>
      <c r="T176" s="107"/>
      <c r="U176" s="107"/>
      <c r="V176" s="107"/>
      <c r="W176" s="107"/>
      <c r="X176" s="107"/>
      <c r="Y176" s="107"/>
      <c r="Z176" s="107"/>
      <c r="AA176" s="107"/>
      <c r="AB176" s="107"/>
      <c r="AC176" s="112"/>
      <c r="AD176" s="112"/>
      <c r="AE176" s="107"/>
      <c r="AF176" s="107"/>
      <c r="AG176" s="107"/>
      <c r="AH176" s="107"/>
      <c r="AI176" s="112"/>
      <c r="AJ176" s="107"/>
      <c r="AK176" s="107"/>
      <c r="AL176" s="107"/>
      <c r="AM176" s="107"/>
      <c r="AN176" s="107"/>
      <c r="AO176" s="107"/>
      <c r="AP176" s="107"/>
      <c r="AQ176" s="107"/>
      <c r="AR176" s="107"/>
      <c r="AS176" s="107"/>
      <c r="AT176" s="107"/>
      <c r="AU176" s="107"/>
      <c r="AV176" s="107"/>
      <c r="AW176" s="107"/>
      <c r="AX176" s="107"/>
    </row>
    <row r="177" spans="7:50">
      <c r="G177" s="107"/>
      <c r="H177" s="110"/>
      <c r="I177" s="107"/>
      <c r="J177" s="107"/>
      <c r="K177" s="107"/>
      <c r="L177" s="106"/>
      <c r="M177" s="110"/>
      <c r="N177" s="107"/>
      <c r="O177" s="107"/>
      <c r="P177" s="107"/>
      <c r="Q177" s="107"/>
      <c r="R177" s="107"/>
      <c r="S177" s="107"/>
      <c r="T177" s="107"/>
      <c r="U177" s="107"/>
      <c r="V177" s="107"/>
      <c r="W177" s="107"/>
      <c r="X177" s="107"/>
      <c r="Y177" s="107"/>
      <c r="Z177" s="107"/>
      <c r="AA177" s="107"/>
      <c r="AB177" s="107"/>
      <c r="AC177" s="112"/>
      <c r="AD177" s="112"/>
      <c r="AE177" s="107"/>
      <c r="AF177" s="107"/>
      <c r="AG177" s="107"/>
      <c r="AH177" s="107"/>
      <c r="AI177" s="112"/>
      <c r="AJ177" s="107"/>
      <c r="AK177" s="107"/>
      <c r="AL177" s="107"/>
      <c r="AM177" s="107"/>
      <c r="AN177" s="107"/>
      <c r="AO177" s="107"/>
      <c r="AP177" s="107"/>
      <c r="AQ177" s="107"/>
      <c r="AR177" s="107"/>
      <c r="AS177" s="107"/>
      <c r="AT177" s="107"/>
      <c r="AU177" s="107"/>
      <c r="AV177" s="107"/>
      <c r="AW177" s="107"/>
      <c r="AX177" s="107"/>
    </row>
    <row r="178" spans="7:50">
      <c r="G178" s="107"/>
      <c r="H178" s="110"/>
      <c r="I178" s="107"/>
      <c r="J178" s="107"/>
      <c r="K178" s="107"/>
      <c r="L178" s="106"/>
      <c r="M178" s="110"/>
      <c r="N178" s="107"/>
      <c r="O178" s="107"/>
      <c r="P178" s="107"/>
      <c r="Q178" s="107"/>
      <c r="R178" s="107"/>
      <c r="S178" s="107"/>
      <c r="T178" s="107"/>
      <c r="U178" s="107"/>
      <c r="V178" s="107"/>
      <c r="W178" s="107"/>
      <c r="X178" s="107"/>
      <c r="Y178" s="107"/>
      <c r="Z178" s="107"/>
      <c r="AA178" s="107"/>
      <c r="AB178" s="107"/>
      <c r="AC178" s="112"/>
      <c r="AD178" s="112"/>
      <c r="AE178" s="107"/>
      <c r="AF178" s="107"/>
      <c r="AG178" s="107"/>
      <c r="AH178" s="107"/>
      <c r="AI178" s="112"/>
      <c r="AJ178" s="107"/>
      <c r="AK178" s="107"/>
      <c r="AL178" s="107"/>
      <c r="AM178" s="107"/>
      <c r="AN178" s="107"/>
      <c r="AO178" s="107"/>
      <c r="AP178" s="107"/>
      <c r="AQ178" s="107"/>
      <c r="AR178" s="107"/>
      <c r="AS178" s="107"/>
      <c r="AT178" s="107"/>
      <c r="AU178" s="107"/>
      <c r="AV178" s="107"/>
      <c r="AW178" s="107"/>
      <c r="AX178" s="107"/>
    </row>
    <row r="179" spans="7:50">
      <c r="G179" s="107"/>
      <c r="H179" s="110"/>
      <c r="I179" s="107"/>
      <c r="J179" s="107"/>
      <c r="K179" s="107"/>
      <c r="L179" s="106"/>
      <c r="M179" s="110"/>
      <c r="N179" s="107"/>
      <c r="O179" s="107"/>
      <c r="P179" s="107"/>
      <c r="Q179" s="107"/>
      <c r="R179" s="107"/>
      <c r="S179" s="107"/>
      <c r="T179" s="107"/>
      <c r="U179" s="107"/>
      <c r="V179" s="107"/>
      <c r="W179" s="107"/>
      <c r="X179" s="107"/>
      <c r="Y179" s="107"/>
      <c r="Z179" s="107"/>
      <c r="AA179" s="107"/>
      <c r="AB179" s="107"/>
      <c r="AC179" s="112"/>
      <c r="AD179" s="112"/>
      <c r="AE179" s="107"/>
      <c r="AF179" s="107"/>
      <c r="AG179" s="107"/>
      <c r="AH179" s="107"/>
      <c r="AI179" s="112"/>
      <c r="AJ179" s="107"/>
      <c r="AK179" s="107"/>
      <c r="AL179" s="107"/>
      <c r="AM179" s="107"/>
      <c r="AN179" s="107"/>
      <c r="AO179" s="107"/>
      <c r="AP179" s="107"/>
      <c r="AQ179" s="107"/>
      <c r="AR179" s="107"/>
      <c r="AS179" s="107"/>
      <c r="AT179" s="107"/>
      <c r="AU179" s="107"/>
      <c r="AV179" s="107"/>
      <c r="AW179" s="107"/>
      <c r="AX179" s="107"/>
    </row>
    <row r="180" spans="7:50">
      <c r="G180" s="107"/>
      <c r="H180" s="110"/>
      <c r="I180" s="107"/>
      <c r="J180" s="107"/>
      <c r="K180" s="107"/>
      <c r="L180" s="106"/>
      <c r="M180" s="110"/>
      <c r="N180" s="107"/>
      <c r="O180" s="107"/>
      <c r="P180" s="107"/>
      <c r="Q180" s="107"/>
      <c r="R180" s="107"/>
      <c r="S180" s="107"/>
      <c r="T180" s="107"/>
      <c r="U180" s="107"/>
      <c r="V180" s="107"/>
      <c r="W180" s="107"/>
      <c r="X180" s="107"/>
      <c r="Y180" s="107"/>
      <c r="Z180" s="107"/>
      <c r="AA180" s="107"/>
      <c r="AB180" s="107"/>
      <c r="AC180" s="112"/>
      <c r="AD180" s="112"/>
      <c r="AE180" s="107"/>
      <c r="AF180" s="107"/>
      <c r="AG180" s="107"/>
      <c r="AH180" s="107"/>
      <c r="AI180" s="112"/>
      <c r="AJ180" s="107"/>
      <c r="AK180" s="107"/>
      <c r="AL180" s="107"/>
      <c r="AM180" s="107"/>
      <c r="AN180" s="107"/>
      <c r="AO180" s="107"/>
      <c r="AP180" s="107"/>
      <c r="AQ180" s="107"/>
      <c r="AR180" s="107"/>
      <c r="AS180" s="107"/>
      <c r="AT180" s="107"/>
      <c r="AU180" s="107"/>
      <c r="AV180" s="107"/>
      <c r="AW180" s="107"/>
      <c r="AX180" s="107"/>
    </row>
    <row r="181" spans="7:50">
      <c r="G181" s="107"/>
      <c r="H181" s="110"/>
      <c r="I181" s="107"/>
      <c r="J181" s="107"/>
      <c r="K181" s="107"/>
      <c r="L181" s="106"/>
      <c r="M181" s="110"/>
      <c r="N181" s="107"/>
      <c r="O181" s="107"/>
      <c r="P181" s="107"/>
      <c r="Q181" s="107"/>
      <c r="R181" s="107"/>
      <c r="S181" s="107"/>
      <c r="T181" s="107"/>
      <c r="U181" s="107"/>
      <c r="V181" s="107"/>
      <c r="W181" s="107"/>
      <c r="X181" s="107"/>
      <c r="Y181" s="107"/>
      <c r="Z181" s="107"/>
      <c r="AA181" s="107"/>
      <c r="AB181" s="107"/>
      <c r="AC181" s="112"/>
      <c r="AD181" s="112"/>
      <c r="AE181" s="107"/>
      <c r="AF181" s="107"/>
      <c r="AG181" s="107"/>
      <c r="AH181" s="107"/>
      <c r="AI181" s="112"/>
      <c r="AJ181" s="107"/>
      <c r="AK181" s="107"/>
      <c r="AL181" s="107"/>
      <c r="AM181" s="107"/>
      <c r="AN181" s="107"/>
      <c r="AO181" s="107"/>
      <c r="AP181" s="107"/>
      <c r="AQ181" s="107"/>
      <c r="AR181" s="107"/>
      <c r="AS181" s="107"/>
      <c r="AT181" s="107"/>
      <c r="AU181" s="107"/>
      <c r="AV181" s="107"/>
      <c r="AW181" s="107"/>
      <c r="AX181" s="107"/>
    </row>
    <row r="182" spans="7:50">
      <c r="G182" s="107"/>
      <c r="H182" s="110"/>
      <c r="I182" s="107"/>
      <c r="J182" s="107"/>
      <c r="K182" s="107"/>
      <c r="L182" s="106"/>
      <c r="M182" s="110"/>
      <c r="N182" s="107"/>
      <c r="O182" s="107"/>
      <c r="P182" s="107"/>
      <c r="Q182" s="107"/>
      <c r="R182" s="107"/>
      <c r="S182" s="107"/>
      <c r="T182" s="107"/>
      <c r="U182" s="107"/>
      <c r="V182" s="107"/>
      <c r="W182" s="107"/>
      <c r="X182" s="107"/>
      <c r="Y182" s="107"/>
      <c r="Z182" s="107"/>
      <c r="AA182" s="107"/>
      <c r="AB182" s="107"/>
      <c r="AC182" s="112"/>
      <c r="AD182" s="112"/>
      <c r="AE182" s="107"/>
      <c r="AF182" s="107"/>
      <c r="AG182" s="107"/>
      <c r="AH182" s="107"/>
      <c r="AI182" s="112"/>
      <c r="AJ182" s="107"/>
      <c r="AK182" s="107"/>
      <c r="AL182" s="107"/>
      <c r="AM182" s="107"/>
      <c r="AN182" s="107"/>
      <c r="AO182" s="107"/>
      <c r="AP182" s="107"/>
      <c r="AQ182" s="107"/>
      <c r="AR182" s="107"/>
      <c r="AS182" s="107"/>
      <c r="AT182" s="107"/>
      <c r="AU182" s="107"/>
      <c r="AV182" s="107"/>
      <c r="AW182" s="107"/>
      <c r="AX182" s="107"/>
    </row>
    <row r="183" spans="7:50">
      <c r="G183" s="107"/>
      <c r="H183" s="110"/>
      <c r="I183" s="107"/>
      <c r="J183" s="107"/>
      <c r="K183" s="107"/>
      <c r="L183" s="106"/>
      <c r="M183" s="110"/>
      <c r="N183" s="107"/>
      <c r="O183" s="107"/>
      <c r="P183" s="107"/>
      <c r="Q183" s="107"/>
      <c r="R183" s="107"/>
      <c r="S183" s="107"/>
      <c r="T183" s="107"/>
      <c r="U183" s="107"/>
      <c r="V183" s="107"/>
      <c r="W183" s="107"/>
      <c r="X183" s="107"/>
      <c r="Y183" s="107"/>
      <c r="Z183" s="107"/>
      <c r="AA183" s="107"/>
      <c r="AB183" s="107"/>
      <c r="AC183" s="112"/>
      <c r="AD183" s="112"/>
      <c r="AE183" s="107"/>
      <c r="AF183" s="107"/>
      <c r="AG183" s="107"/>
      <c r="AH183" s="107"/>
      <c r="AI183" s="112"/>
      <c r="AJ183" s="107"/>
      <c r="AK183" s="107"/>
      <c r="AL183" s="107"/>
      <c r="AM183" s="107"/>
      <c r="AN183" s="107"/>
      <c r="AO183" s="107"/>
      <c r="AP183" s="107"/>
      <c r="AQ183" s="107"/>
      <c r="AR183" s="107"/>
      <c r="AS183" s="107"/>
      <c r="AT183" s="107"/>
      <c r="AU183" s="107"/>
      <c r="AV183" s="107"/>
      <c r="AW183" s="107"/>
      <c r="AX183" s="107"/>
    </row>
    <row r="184" spans="7:50">
      <c r="G184" s="107"/>
      <c r="H184" s="110"/>
      <c r="I184" s="107"/>
      <c r="J184" s="107"/>
      <c r="K184" s="107"/>
      <c r="L184" s="106"/>
      <c r="M184" s="110"/>
      <c r="N184" s="107"/>
      <c r="O184" s="107"/>
      <c r="P184" s="107"/>
      <c r="Q184" s="107"/>
      <c r="R184" s="107"/>
      <c r="S184" s="107"/>
      <c r="T184" s="107"/>
      <c r="U184" s="107"/>
      <c r="V184" s="107"/>
      <c r="W184" s="107"/>
      <c r="X184" s="107"/>
      <c r="Y184" s="107"/>
      <c r="Z184" s="107"/>
      <c r="AA184" s="107"/>
      <c r="AB184" s="107"/>
      <c r="AC184" s="112"/>
      <c r="AD184" s="112"/>
      <c r="AE184" s="107"/>
      <c r="AF184" s="107"/>
      <c r="AG184" s="107"/>
      <c r="AH184" s="107"/>
      <c r="AI184" s="112"/>
      <c r="AJ184" s="107"/>
      <c r="AK184" s="107"/>
      <c r="AL184" s="107"/>
      <c r="AM184" s="107"/>
      <c r="AN184" s="107"/>
      <c r="AO184" s="107"/>
      <c r="AP184" s="107"/>
      <c r="AQ184" s="107"/>
      <c r="AR184" s="107"/>
      <c r="AS184" s="107"/>
      <c r="AT184" s="107"/>
      <c r="AU184" s="107"/>
      <c r="AV184" s="107"/>
      <c r="AW184" s="107"/>
      <c r="AX184" s="107"/>
    </row>
    <row r="185" spans="7:50">
      <c r="G185" s="107"/>
      <c r="H185" s="110"/>
      <c r="I185" s="107"/>
      <c r="J185" s="107"/>
      <c r="K185" s="107"/>
      <c r="L185" s="106"/>
      <c r="M185" s="110"/>
      <c r="N185" s="107"/>
      <c r="O185" s="107"/>
      <c r="P185" s="107"/>
      <c r="Q185" s="107"/>
      <c r="R185" s="107"/>
      <c r="S185" s="107"/>
      <c r="T185" s="107"/>
      <c r="U185" s="107"/>
      <c r="V185" s="107"/>
      <c r="W185" s="107"/>
      <c r="X185" s="107"/>
      <c r="Y185" s="107"/>
      <c r="Z185" s="107"/>
      <c r="AA185" s="107"/>
      <c r="AB185" s="107"/>
      <c r="AC185" s="112"/>
      <c r="AD185" s="112"/>
      <c r="AE185" s="107"/>
      <c r="AF185" s="107"/>
      <c r="AG185" s="107"/>
      <c r="AH185" s="107"/>
      <c r="AI185" s="112"/>
      <c r="AJ185" s="107"/>
      <c r="AK185" s="107"/>
      <c r="AL185" s="107"/>
      <c r="AM185" s="107"/>
      <c r="AN185" s="107"/>
      <c r="AO185" s="107"/>
      <c r="AP185" s="107"/>
      <c r="AQ185" s="107"/>
      <c r="AR185" s="107"/>
      <c r="AS185" s="107"/>
      <c r="AT185" s="107"/>
      <c r="AU185" s="107"/>
      <c r="AV185" s="107"/>
      <c r="AW185" s="107"/>
      <c r="AX185" s="107"/>
    </row>
    <row r="186" spans="7:50">
      <c r="G186" s="107"/>
      <c r="H186" s="110"/>
      <c r="I186" s="107"/>
      <c r="J186" s="107"/>
      <c r="K186" s="107"/>
      <c r="L186" s="106"/>
      <c r="M186" s="110"/>
      <c r="N186" s="107"/>
      <c r="O186" s="107"/>
      <c r="P186" s="107"/>
      <c r="Q186" s="107"/>
      <c r="R186" s="107"/>
      <c r="S186" s="107"/>
      <c r="T186" s="107"/>
      <c r="U186" s="107"/>
      <c r="V186" s="107"/>
      <c r="W186" s="107"/>
      <c r="X186" s="107"/>
      <c r="Y186" s="107"/>
      <c r="Z186" s="107"/>
      <c r="AA186" s="107"/>
      <c r="AB186" s="107"/>
      <c r="AC186" s="112"/>
      <c r="AD186" s="112"/>
      <c r="AE186" s="107"/>
      <c r="AF186" s="107"/>
      <c r="AG186" s="107"/>
      <c r="AH186" s="107"/>
      <c r="AI186" s="112"/>
      <c r="AJ186" s="107"/>
      <c r="AK186" s="107"/>
      <c r="AL186" s="107"/>
      <c r="AM186" s="107"/>
      <c r="AN186" s="107"/>
      <c r="AO186" s="107"/>
      <c r="AP186" s="107"/>
      <c r="AQ186" s="107"/>
      <c r="AR186" s="107"/>
      <c r="AS186" s="107"/>
      <c r="AT186" s="107"/>
      <c r="AU186" s="107"/>
      <c r="AV186" s="107"/>
      <c r="AW186" s="107"/>
      <c r="AX186" s="107"/>
    </row>
    <row r="187" spans="7:50">
      <c r="G187" s="107"/>
      <c r="H187" s="110"/>
      <c r="I187" s="107"/>
      <c r="J187" s="107"/>
      <c r="K187" s="107"/>
      <c r="L187" s="106"/>
      <c r="M187" s="110"/>
      <c r="N187" s="107"/>
      <c r="O187" s="107"/>
      <c r="P187" s="107"/>
      <c r="Q187" s="107"/>
      <c r="R187" s="107"/>
      <c r="S187" s="107"/>
      <c r="T187" s="107"/>
      <c r="U187" s="107"/>
      <c r="V187" s="107"/>
      <c r="W187" s="107"/>
      <c r="X187" s="107"/>
      <c r="Y187" s="107"/>
      <c r="Z187" s="107"/>
      <c r="AA187" s="107"/>
      <c r="AB187" s="107"/>
      <c r="AC187" s="112"/>
      <c r="AD187" s="112"/>
      <c r="AE187" s="107"/>
      <c r="AF187" s="107"/>
      <c r="AG187" s="107"/>
      <c r="AH187" s="107"/>
      <c r="AI187" s="112"/>
      <c r="AJ187" s="107"/>
      <c r="AK187" s="107"/>
      <c r="AL187" s="107"/>
      <c r="AM187" s="107"/>
      <c r="AN187" s="107"/>
      <c r="AO187" s="107"/>
      <c r="AP187" s="107"/>
      <c r="AQ187" s="107"/>
      <c r="AR187" s="107"/>
      <c r="AS187" s="107"/>
      <c r="AT187" s="107"/>
      <c r="AU187" s="107"/>
      <c r="AV187" s="107"/>
      <c r="AW187" s="107"/>
      <c r="AX187" s="107"/>
    </row>
    <row r="188" spans="7:50">
      <c r="G188" s="107"/>
      <c r="H188" s="110"/>
      <c r="I188" s="107"/>
      <c r="J188" s="107"/>
      <c r="K188" s="107"/>
      <c r="L188" s="106"/>
      <c r="M188" s="110"/>
      <c r="N188" s="107"/>
      <c r="O188" s="107"/>
      <c r="P188" s="107"/>
      <c r="Q188" s="107"/>
      <c r="R188" s="107"/>
      <c r="S188" s="107"/>
      <c r="T188" s="107"/>
      <c r="U188" s="107"/>
      <c r="V188" s="107"/>
      <c r="W188" s="107"/>
      <c r="X188" s="107"/>
      <c r="Y188" s="107"/>
      <c r="Z188" s="107"/>
      <c r="AA188" s="107"/>
      <c r="AB188" s="107"/>
      <c r="AC188" s="112"/>
      <c r="AD188" s="112"/>
      <c r="AE188" s="107"/>
      <c r="AF188" s="107"/>
      <c r="AG188" s="107"/>
      <c r="AH188" s="107"/>
      <c r="AI188" s="112"/>
      <c r="AJ188" s="107"/>
      <c r="AK188" s="107"/>
      <c r="AL188" s="107"/>
      <c r="AM188" s="107"/>
      <c r="AN188" s="107"/>
      <c r="AO188" s="107"/>
      <c r="AP188" s="107"/>
      <c r="AQ188" s="107"/>
      <c r="AR188" s="107"/>
      <c r="AS188" s="107"/>
      <c r="AT188" s="107"/>
      <c r="AU188" s="107"/>
      <c r="AV188" s="107"/>
      <c r="AW188" s="107"/>
      <c r="AX188" s="107"/>
    </row>
    <row r="189" spans="7:50">
      <c r="G189" s="107"/>
      <c r="H189" s="110"/>
      <c r="I189" s="107"/>
      <c r="J189" s="107"/>
      <c r="K189" s="107"/>
      <c r="L189" s="106"/>
      <c r="M189" s="110"/>
      <c r="N189" s="107"/>
      <c r="O189" s="107"/>
      <c r="P189" s="107"/>
      <c r="Q189" s="107"/>
      <c r="R189" s="107"/>
      <c r="S189" s="107"/>
      <c r="T189" s="107"/>
      <c r="U189" s="107"/>
      <c r="V189" s="107"/>
      <c r="W189" s="107"/>
      <c r="X189" s="107"/>
      <c r="Y189" s="107"/>
      <c r="Z189" s="107"/>
      <c r="AA189" s="107"/>
      <c r="AB189" s="107"/>
      <c r="AC189" s="112"/>
      <c r="AD189" s="112"/>
      <c r="AE189" s="107"/>
      <c r="AF189" s="107"/>
      <c r="AG189" s="107"/>
      <c r="AH189" s="107"/>
      <c r="AI189" s="112"/>
      <c r="AJ189" s="107"/>
      <c r="AK189" s="107"/>
      <c r="AL189" s="107"/>
      <c r="AM189" s="107"/>
      <c r="AN189" s="107"/>
      <c r="AO189" s="107"/>
      <c r="AP189" s="107"/>
      <c r="AQ189" s="107"/>
      <c r="AR189" s="107"/>
      <c r="AS189" s="107"/>
      <c r="AT189" s="107"/>
      <c r="AU189" s="107"/>
      <c r="AV189" s="107"/>
      <c r="AW189" s="107"/>
      <c r="AX189" s="107"/>
    </row>
    <row r="190" spans="7:50">
      <c r="G190" s="107"/>
      <c r="H190" s="110"/>
      <c r="I190" s="107"/>
      <c r="J190" s="107"/>
      <c r="K190" s="107"/>
      <c r="L190" s="106"/>
      <c r="M190" s="110"/>
      <c r="N190" s="107"/>
      <c r="O190" s="107"/>
      <c r="P190" s="107"/>
      <c r="Q190" s="107"/>
      <c r="R190" s="107"/>
      <c r="S190" s="107"/>
      <c r="T190" s="107"/>
      <c r="U190" s="107"/>
      <c r="V190" s="107"/>
      <c r="W190" s="107"/>
      <c r="X190" s="107"/>
      <c r="Y190" s="107"/>
      <c r="Z190" s="107"/>
      <c r="AA190" s="107"/>
      <c r="AB190" s="107"/>
      <c r="AC190" s="112"/>
      <c r="AD190" s="112"/>
      <c r="AE190" s="107"/>
      <c r="AF190" s="107"/>
      <c r="AG190" s="107"/>
      <c r="AH190" s="107"/>
      <c r="AI190" s="112"/>
      <c r="AJ190" s="107"/>
      <c r="AK190" s="107"/>
      <c r="AL190" s="107"/>
      <c r="AM190" s="107"/>
      <c r="AN190" s="107"/>
      <c r="AO190" s="107"/>
      <c r="AP190" s="107"/>
      <c r="AQ190" s="107"/>
      <c r="AR190" s="107"/>
      <c r="AS190" s="107"/>
      <c r="AT190" s="107"/>
      <c r="AU190" s="107"/>
      <c r="AV190" s="107"/>
      <c r="AW190" s="107"/>
      <c r="AX190" s="107"/>
    </row>
    <row r="191" spans="7:50">
      <c r="G191" s="107"/>
      <c r="H191" s="110"/>
      <c r="I191" s="107"/>
      <c r="J191" s="107"/>
      <c r="K191" s="107"/>
      <c r="L191" s="106"/>
      <c r="M191" s="110"/>
      <c r="N191" s="107"/>
      <c r="O191" s="107"/>
      <c r="P191" s="107"/>
      <c r="Q191" s="107"/>
      <c r="R191" s="107"/>
      <c r="S191" s="107"/>
      <c r="T191" s="107"/>
      <c r="U191" s="107"/>
      <c r="V191" s="107"/>
      <c r="W191" s="107"/>
      <c r="X191" s="107"/>
      <c r="Y191" s="107"/>
      <c r="Z191" s="107"/>
      <c r="AA191" s="107"/>
      <c r="AB191" s="107"/>
      <c r="AC191" s="112"/>
      <c r="AD191" s="112"/>
      <c r="AE191" s="107"/>
      <c r="AF191" s="107"/>
      <c r="AG191" s="107"/>
      <c r="AH191" s="107"/>
      <c r="AI191" s="112"/>
      <c r="AJ191" s="107"/>
      <c r="AK191" s="107"/>
      <c r="AL191" s="107"/>
      <c r="AM191" s="107"/>
      <c r="AN191" s="107"/>
      <c r="AO191" s="107"/>
      <c r="AP191" s="107"/>
      <c r="AQ191" s="107"/>
      <c r="AR191" s="107"/>
      <c r="AS191" s="107"/>
      <c r="AT191" s="107"/>
      <c r="AU191" s="107"/>
      <c r="AV191" s="107"/>
      <c r="AW191" s="107"/>
      <c r="AX191" s="107"/>
    </row>
    <row r="192" spans="7:50">
      <c r="G192" s="107"/>
      <c r="H192" s="110"/>
      <c r="I192" s="107"/>
      <c r="J192" s="107"/>
      <c r="K192" s="107"/>
      <c r="L192" s="106"/>
      <c r="M192" s="110"/>
      <c r="N192" s="107"/>
      <c r="O192" s="107"/>
      <c r="P192" s="107"/>
      <c r="Q192" s="107"/>
      <c r="R192" s="107"/>
      <c r="S192" s="107"/>
      <c r="T192" s="107"/>
      <c r="U192" s="107"/>
      <c r="V192" s="107"/>
      <c r="W192" s="107"/>
      <c r="X192" s="107"/>
      <c r="Y192" s="107"/>
      <c r="Z192" s="107"/>
      <c r="AA192" s="107"/>
      <c r="AB192" s="107"/>
      <c r="AC192" s="112"/>
      <c r="AD192" s="112"/>
      <c r="AE192" s="107"/>
      <c r="AF192" s="107"/>
      <c r="AG192" s="107"/>
      <c r="AH192" s="107"/>
      <c r="AI192" s="112"/>
      <c r="AJ192" s="107"/>
      <c r="AK192" s="107"/>
      <c r="AL192" s="107"/>
      <c r="AM192" s="107"/>
      <c r="AN192" s="107"/>
      <c r="AO192" s="107"/>
      <c r="AP192" s="107"/>
      <c r="AQ192" s="107"/>
      <c r="AR192" s="107"/>
      <c r="AS192" s="107"/>
      <c r="AT192" s="107"/>
      <c r="AU192" s="107"/>
      <c r="AV192" s="107"/>
      <c r="AW192" s="107"/>
      <c r="AX192" s="107"/>
    </row>
    <row r="193" spans="7:50">
      <c r="G193" s="107"/>
      <c r="H193" s="110"/>
      <c r="I193" s="107"/>
      <c r="J193" s="107"/>
      <c r="K193" s="107"/>
      <c r="L193" s="106"/>
      <c r="M193" s="110"/>
      <c r="N193" s="107"/>
      <c r="O193" s="107"/>
      <c r="P193" s="107"/>
      <c r="Q193" s="107"/>
      <c r="R193" s="107"/>
      <c r="S193" s="107"/>
      <c r="T193" s="107"/>
      <c r="U193" s="107"/>
      <c r="V193" s="107"/>
      <c r="W193" s="107"/>
      <c r="X193" s="107"/>
      <c r="Y193" s="107"/>
      <c r="Z193" s="107"/>
      <c r="AA193" s="107"/>
      <c r="AB193" s="107"/>
      <c r="AC193" s="112"/>
      <c r="AD193" s="112"/>
      <c r="AE193" s="107"/>
      <c r="AF193" s="107"/>
      <c r="AG193" s="107"/>
      <c r="AH193" s="107"/>
      <c r="AI193" s="112"/>
      <c r="AJ193" s="107"/>
      <c r="AK193" s="107"/>
      <c r="AL193" s="107"/>
      <c r="AM193" s="107"/>
      <c r="AN193" s="107"/>
      <c r="AO193" s="107"/>
      <c r="AP193" s="107"/>
      <c r="AQ193" s="107"/>
      <c r="AR193" s="107"/>
      <c r="AS193" s="107"/>
      <c r="AT193" s="107"/>
      <c r="AU193" s="107"/>
      <c r="AV193" s="107"/>
      <c r="AW193" s="107"/>
      <c r="AX193" s="107"/>
    </row>
    <row r="194" spans="7:50">
      <c r="G194" s="107"/>
      <c r="H194" s="110"/>
      <c r="I194" s="107"/>
      <c r="J194" s="107"/>
      <c r="K194" s="107"/>
      <c r="L194" s="106"/>
      <c r="M194" s="110"/>
      <c r="N194" s="107"/>
      <c r="O194" s="107"/>
      <c r="P194" s="107"/>
      <c r="Q194" s="107"/>
      <c r="R194" s="107"/>
      <c r="S194" s="107"/>
      <c r="T194" s="107"/>
      <c r="U194" s="107"/>
      <c r="V194" s="107"/>
      <c r="W194" s="107"/>
      <c r="X194" s="107"/>
      <c r="Y194" s="107"/>
      <c r="Z194" s="107"/>
      <c r="AA194" s="107"/>
      <c r="AB194" s="107"/>
      <c r="AC194" s="112"/>
      <c r="AD194" s="112"/>
      <c r="AE194" s="107"/>
      <c r="AF194" s="107"/>
      <c r="AG194" s="107"/>
      <c r="AH194" s="107"/>
      <c r="AI194" s="112"/>
      <c r="AJ194" s="107"/>
      <c r="AK194" s="107"/>
      <c r="AL194" s="107"/>
      <c r="AM194" s="107"/>
      <c r="AN194" s="107"/>
      <c r="AO194" s="107"/>
      <c r="AP194" s="107"/>
      <c r="AQ194" s="107"/>
      <c r="AR194" s="107"/>
      <c r="AS194" s="107"/>
      <c r="AT194" s="107"/>
      <c r="AU194" s="107"/>
      <c r="AV194" s="107"/>
      <c r="AW194" s="107"/>
      <c r="AX194" s="107"/>
    </row>
    <row r="195" spans="7:50">
      <c r="G195" s="107"/>
      <c r="H195" s="110"/>
      <c r="I195" s="107"/>
      <c r="J195" s="107"/>
      <c r="K195" s="107"/>
      <c r="L195" s="106"/>
      <c r="M195" s="110"/>
      <c r="N195" s="107"/>
      <c r="O195" s="107"/>
      <c r="P195" s="107"/>
      <c r="Q195" s="107"/>
      <c r="R195" s="107"/>
      <c r="S195" s="107"/>
      <c r="T195" s="107"/>
      <c r="U195" s="107"/>
      <c r="V195" s="107"/>
      <c r="W195" s="107"/>
      <c r="X195" s="107"/>
      <c r="Y195" s="107"/>
      <c r="Z195" s="107"/>
      <c r="AA195" s="107"/>
      <c r="AB195" s="107"/>
      <c r="AC195" s="112"/>
      <c r="AD195" s="112"/>
      <c r="AE195" s="107"/>
      <c r="AF195" s="107"/>
      <c r="AG195" s="107"/>
      <c r="AH195" s="107"/>
      <c r="AI195" s="112"/>
      <c r="AJ195" s="107"/>
      <c r="AK195" s="107"/>
      <c r="AL195" s="107"/>
      <c r="AM195" s="107"/>
      <c r="AN195" s="107"/>
      <c r="AO195" s="107"/>
      <c r="AP195" s="107"/>
      <c r="AQ195" s="107"/>
      <c r="AR195" s="107"/>
      <c r="AS195" s="107"/>
      <c r="AT195" s="107"/>
      <c r="AU195" s="107"/>
      <c r="AV195" s="107"/>
      <c r="AW195" s="107"/>
      <c r="AX195" s="107"/>
    </row>
    <row r="196" spans="7:50">
      <c r="G196" s="107"/>
      <c r="H196" s="110"/>
      <c r="I196" s="107"/>
      <c r="J196" s="107"/>
      <c r="K196" s="107"/>
      <c r="L196" s="106"/>
      <c r="M196" s="110"/>
      <c r="N196" s="107"/>
      <c r="O196" s="107"/>
      <c r="P196" s="107"/>
      <c r="Q196" s="107"/>
      <c r="R196" s="107"/>
      <c r="S196" s="107"/>
      <c r="T196" s="107"/>
      <c r="U196" s="107"/>
      <c r="V196" s="107"/>
      <c r="W196" s="107"/>
      <c r="X196" s="107"/>
      <c r="Y196" s="107"/>
      <c r="Z196" s="107"/>
      <c r="AA196" s="107"/>
      <c r="AB196" s="107"/>
      <c r="AC196" s="112"/>
      <c r="AD196" s="112"/>
      <c r="AE196" s="107"/>
      <c r="AF196" s="107"/>
      <c r="AG196" s="107"/>
      <c r="AH196" s="107"/>
      <c r="AI196" s="112"/>
      <c r="AJ196" s="107"/>
      <c r="AK196" s="107"/>
      <c r="AL196" s="107"/>
      <c r="AM196" s="107"/>
      <c r="AN196" s="107"/>
      <c r="AO196" s="107"/>
      <c r="AP196" s="107"/>
      <c r="AQ196" s="107"/>
      <c r="AR196" s="107"/>
      <c r="AS196" s="107"/>
      <c r="AT196" s="107"/>
      <c r="AU196" s="107"/>
      <c r="AV196" s="107"/>
      <c r="AW196" s="107"/>
      <c r="AX196" s="107"/>
    </row>
    <row r="197" spans="7:50">
      <c r="G197" s="107"/>
      <c r="H197" s="110"/>
      <c r="I197" s="107"/>
      <c r="J197" s="107"/>
      <c r="K197" s="107"/>
      <c r="L197" s="106"/>
      <c r="M197" s="110"/>
      <c r="N197" s="107"/>
      <c r="O197" s="107"/>
      <c r="P197" s="107"/>
      <c r="Q197" s="107"/>
      <c r="R197" s="107"/>
      <c r="S197" s="107"/>
      <c r="T197" s="107"/>
      <c r="U197" s="107"/>
      <c r="V197" s="107"/>
      <c r="W197" s="107"/>
      <c r="X197" s="107"/>
      <c r="Y197" s="107"/>
      <c r="Z197" s="107"/>
      <c r="AA197" s="107"/>
      <c r="AB197" s="107"/>
      <c r="AC197" s="112"/>
      <c r="AD197" s="112"/>
      <c r="AE197" s="107"/>
      <c r="AF197" s="107"/>
      <c r="AG197" s="107"/>
      <c r="AH197" s="107"/>
      <c r="AI197" s="112"/>
      <c r="AJ197" s="107"/>
      <c r="AK197" s="107"/>
      <c r="AL197" s="107"/>
      <c r="AM197" s="107"/>
      <c r="AN197" s="107"/>
      <c r="AO197" s="107"/>
      <c r="AP197" s="107"/>
      <c r="AQ197" s="107"/>
      <c r="AR197" s="107"/>
      <c r="AS197" s="107"/>
      <c r="AT197" s="107"/>
      <c r="AU197" s="107"/>
      <c r="AV197" s="107"/>
      <c r="AW197" s="107"/>
      <c r="AX197" s="107"/>
    </row>
    <row r="198" spans="7:50">
      <c r="G198" s="107"/>
      <c r="H198" s="110"/>
      <c r="I198" s="107"/>
      <c r="J198" s="107"/>
      <c r="K198" s="107"/>
      <c r="L198" s="106"/>
      <c r="M198" s="110"/>
      <c r="N198" s="107"/>
      <c r="O198" s="107"/>
      <c r="P198" s="107"/>
      <c r="Q198" s="107"/>
      <c r="R198" s="107"/>
      <c r="S198" s="107"/>
      <c r="T198" s="107"/>
      <c r="U198" s="107"/>
      <c r="V198" s="107"/>
      <c r="W198" s="107"/>
      <c r="X198" s="107"/>
      <c r="Y198" s="107"/>
      <c r="Z198" s="107"/>
      <c r="AA198" s="107"/>
      <c r="AB198" s="107"/>
      <c r="AC198" s="112"/>
      <c r="AD198" s="112"/>
      <c r="AE198" s="107"/>
      <c r="AF198" s="107"/>
      <c r="AG198" s="107"/>
      <c r="AH198" s="107"/>
      <c r="AI198" s="112"/>
      <c r="AJ198" s="107"/>
      <c r="AK198" s="107"/>
      <c r="AL198" s="107"/>
      <c r="AM198" s="107"/>
      <c r="AN198" s="107"/>
      <c r="AO198" s="107"/>
      <c r="AP198" s="107"/>
      <c r="AQ198" s="107"/>
      <c r="AR198" s="107"/>
      <c r="AS198" s="107"/>
      <c r="AT198" s="107"/>
      <c r="AU198" s="107"/>
      <c r="AV198" s="107"/>
      <c r="AW198" s="107"/>
      <c r="AX198" s="107"/>
    </row>
    <row r="199" spans="7:50">
      <c r="G199" s="107"/>
      <c r="H199" s="110"/>
      <c r="I199" s="107"/>
      <c r="J199" s="107"/>
      <c r="K199" s="107"/>
      <c r="L199" s="106"/>
      <c r="M199" s="110"/>
      <c r="N199" s="107"/>
      <c r="O199" s="107"/>
      <c r="P199" s="107"/>
      <c r="Q199" s="107"/>
      <c r="R199" s="107"/>
      <c r="S199" s="107"/>
      <c r="T199" s="107"/>
      <c r="U199" s="107"/>
      <c r="V199" s="107"/>
      <c r="W199" s="107"/>
      <c r="X199" s="107"/>
      <c r="Y199" s="107"/>
      <c r="Z199" s="107"/>
      <c r="AA199" s="107"/>
      <c r="AB199" s="107"/>
      <c r="AC199" s="112"/>
      <c r="AD199" s="112"/>
      <c r="AE199" s="107"/>
      <c r="AF199" s="107"/>
      <c r="AG199" s="107"/>
      <c r="AH199" s="107"/>
      <c r="AI199" s="112"/>
      <c r="AJ199" s="107"/>
      <c r="AK199" s="107"/>
      <c r="AL199" s="107"/>
      <c r="AM199" s="107"/>
      <c r="AN199" s="107"/>
      <c r="AO199" s="107"/>
      <c r="AP199" s="107"/>
      <c r="AQ199" s="107"/>
      <c r="AR199" s="107"/>
      <c r="AS199" s="107"/>
      <c r="AT199" s="107"/>
      <c r="AU199" s="107"/>
      <c r="AV199" s="107"/>
      <c r="AW199" s="107"/>
      <c r="AX199" s="107"/>
    </row>
    <row r="200" spans="7:50">
      <c r="G200" s="107"/>
      <c r="H200" s="110"/>
      <c r="I200" s="107"/>
      <c r="J200" s="107"/>
      <c r="K200" s="107"/>
      <c r="L200" s="106"/>
      <c r="M200" s="110"/>
      <c r="N200" s="107"/>
      <c r="O200" s="107"/>
      <c r="P200" s="107"/>
      <c r="Q200" s="107"/>
      <c r="R200" s="107"/>
      <c r="S200" s="107"/>
      <c r="T200" s="107"/>
      <c r="U200" s="107"/>
      <c r="V200" s="107"/>
      <c r="W200" s="107"/>
      <c r="X200" s="107"/>
      <c r="Y200" s="107"/>
      <c r="Z200" s="107"/>
      <c r="AA200" s="107"/>
      <c r="AB200" s="107"/>
      <c r="AC200" s="112"/>
      <c r="AD200" s="112"/>
      <c r="AE200" s="107"/>
      <c r="AF200" s="107"/>
      <c r="AG200" s="107"/>
      <c r="AH200" s="107"/>
      <c r="AI200" s="112"/>
      <c r="AJ200" s="107"/>
      <c r="AK200" s="107"/>
      <c r="AL200" s="107"/>
      <c r="AM200" s="107"/>
      <c r="AN200" s="107"/>
      <c r="AO200" s="107"/>
      <c r="AP200" s="107"/>
      <c r="AQ200" s="107"/>
      <c r="AR200" s="107"/>
      <c r="AS200" s="107"/>
      <c r="AT200" s="107"/>
      <c r="AU200" s="107"/>
      <c r="AV200" s="107"/>
      <c r="AW200" s="107"/>
      <c r="AX200" s="107"/>
    </row>
    <row r="201" spans="7:50">
      <c r="G201" s="107"/>
      <c r="H201" s="110"/>
      <c r="I201" s="107"/>
      <c r="J201" s="107"/>
      <c r="K201" s="107"/>
      <c r="L201" s="106"/>
      <c r="M201" s="110"/>
      <c r="N201" s="107"/>
      <c r="O201" s="107"/>
      <c r="P201" s="107"/>
      <c r="Q201" s="107"/>
      <c r="R201" s="107"/>
      <c r="S201" s="107"/>
      <c r="T201" s="107"/>
      <c r="U201" s="107"/>
      <c r="V201" s="107"/>
      <c r="W201" s="107"/>
      <c r="X201" s="107"/>
      <c r="Y201" s="107"/>
      <c r="Z201" s="107"/>
      <c r="AA201" s="107"/>
      <c r="AB201" s="107"/>
      <c r="AC201" s="112"/>
      <c r="AD201" s="112"/>
      <c r="AE201" s="107"/>
      <c r="AF201" s="107"/>
      <c r="AG201" s="107"/>
      <c r="AH201" s="107"/>
      <c r="AI201" s="112"/>
      <c r="AJ201" s="107"/>
      <c r="AK201" s="107"/>
      <c r="AL201" s="107"/>
      <c r="AM201" s="107"/>
      <c r="AN201" s="107"/>
      <c r="AO201" s="107"/>
      <c r="AP201" s="107"/>
      <c r="AQ201" s="107"/>
      <c r="AR201" s="107"/>
      <c r="AS201" s="107"/>
      <c r="AT201" s="107"/>
      <c r="AU201" s="107"/>
      <c r="AV201" s="107"/>
      <c r="AW201" s="107"/>
      <c r="AX201" s="107"/>
    </row>
    <row r="202" spans="7:50">
      <c r="G202" s="107"/>
      <c r="H202" s="110"/>
      <c r="I202" s="107"/>
      <c r="J202" s="107"/>
      <c r="K202" s="107"/>
      <c r="L202" s="106"/>
      <c r="M202" s="110"/>
      <c r="N202" s="107"/>
      <c r="O202" s="107"/>
      <c r="P202" s="107"/>
      <c r="Q202" s="107"/>
      <c r="R202" s="107"/>
      <c r="S202" s="107"/>
      <c r="T202" s="107"/>
      <c r="U202" s="107"/>
      <c r="V202" s="107"/>
      <c r="W202" s="107"/>
      <c r="X202" s="107"/>
      <c r="Y202" s="107"/>
      <c r="Z202" s="107"/>
      <c r="AA202" s="107"/>
      <c r="AB202" s="107"/>
      <c r="AC202" s="112"/>
      <c r="AD202" s="112"/>
      <c r="AE202" s="107"/>
      <c r="AF202" s="107"/>
      <c r="AG202" s="107"/>
      <c r="AH202" s="107"/>
      <c r="AI202" s="112"/>
      <c r="AJ202" s="107"/>
      <c r="AK202" s="107"/>
      <c r="AL202" s="107"/>
      <c r="AM202" s="107"/>
      <c r="AN202" s="107"/>
      <c r="AO202" s="107"/>
      <c r="AP202" s="107"/>
      <c r="AQ202" s="107"/>
      <c r="AR202" s="107"/>
      <c r="AS202" s="107"/>
      <c r="AT202" s="107"/>
      <c r="AU202" s="107"/>
      <c r="AV202" s="107"/>
      <c r="AW202" s="107"/>
      <c r="AX202" s="107"/>
    </row>
  </sheetData>
  <mergeCells count="15">
    <mergeCell ref="I2:K2"/>
    <mergeCell ref="BZ2:CC2"/>
    <mergeCell ref="O2:AB2"/>
    <mergeCell ref="AC2:AT2"/>
    <mergeCell ref="AU2:AW2"/>
    <mergeCell ref="AZ2:BA2"/>
    <mergeCell ref="BC2:BH2"/>
    <mergeCell ref="BL2:BM2"/>
    <mergeCell ref="BQ2:BY2"/>
    <mergeCell ref="CD1:CH1"/>
    <mergeCell ref="D1:H1"/>
    <mergeCell ref="L1:M1"/>
    <mergeCell ref="N1:BP1"/>
    <mergeCell ref="BQ1:BY1"/>
    <mergeCell ref="BZ1:CC1"/>
  </mergeCells>
  <dataValidations count="1">
    <dataValidation type="date" allowBlank="1" showInputMessage="1" showErrorMessage="1" sqref="E4:E47" xr:uid="{4D143888-F1A0-44BD-B504-769D7FC9AA0C}">
      <formula1>1990</formula1>
      <formula2>2019</formula2>
    </dataValidation>
  </dataValidations>
  <hyperlinks>
    <hyperlink ref="G5" r:id="rId1" display="https://doi.org/10.1016/j.jid.2018.11.023" xr:uid="{F013E45A-E3DA-4A9A-9AF9-614FDD41D530}"/>
    <hyperlink ref="J4" r:id="rId2" xr:uid="{CC2248B4-CB38-024C-B17B-52028F87E11F}"/>
    <hyperlink ref="G6" r:id="rId3" display="https://doi.org/10.1016/j.jid.2018.11.023" xr:uid="{3F92FBE0-ADD5-EA45-B8C5-1F0F9F8BA017}"/>
    <hyperlink ref="J7" r:id="rId4" xr:uid="{0ADA44A5-5945-9342-A71E-490CA782BF81}"/>
    <hyperlink ref="J8" r:id="rId5" xr:uid="{E150C3E2-3970-DF47-8E84-1FCEA912D401}"/>
    <hyperlink ref="J9" r:id="rId6" xr:uid="{294E4FD1-6F32-7C44-B3D7-8D3B94E66CD1}"/>
    <hyperlink ref="H10" r:id="rId7" display="* Robert.Scott@mrc-epid.cam.ac.uk" xr:uid="{2DA0C91D-9EF0-4533-BE09-8FA80E32A1CF}"/>
    <hyperlink ref="J10" r:id="rId8" xr:uid="{56F74753-2694-4A44-8F66-3BB4FA4582E7}"/>
    <hyperlink ref="J11" r:id="rId9" xr:uid="{650699EF-016B-9742-A70F-CE2DC2DE35D4}"/>
    <hyperlink ref="J12" r:id="rId10" xr:uid="{0B587C33-D2BD-CB48-A8C2-58695E612A36}"/>
    <hyperlink ref="J13" r:id="rId11" xr:uid="{3774ECB9-F0FD-2147-BE2E-E6D60EBF934B}"/>
    <hyperlink ref="J5" r:id="rId12" xr:uid="{B7233113-E7A2-0B4B-96A6-B7147511790D}"/>
    <hyperlink ref="J6" r:id="rId13" xr:uid="{53C902C8-7B3D-A24B-8A75-AFF8F150639F}"/>
    <hyperlink ref="J16" r:id="rId14" xr:uid="{F4B9413A-8FA7-3C49-A012-3E6EE790A59D}"/>
    <hyperlink ref="J17" r:id="rId15" xr:uid="{848A8F88-7F79-F947-A3F3-7D7D0B3BD8E2}"/>
    <hyperlink ref="J27" r:id="rId16" xr:uid="{6878E9D0-CB4D-4106-BD9B-F40D7E989F2C}"/>
    <hyperlink ref="J28" r:id="rId17" xr:uid="{28302F61-850E-48AE-9A87-06C2818616A6}"/>
    <hyperlink ref="J22" r:id="rId18" display="mailto:nilanjan@jhu.edu" xr:uid="{E6674BA4-3870-4622-B6DD-6860E83BAFE8}"/>
    <hyperlink ref="J23" r:id="rId19" display="mailto:nilanjan@jhu.edu" xr:uid="{76B712F5-6689-40E8-85C5-764247ED728A}"/>
    <hyperlink ref="J24" r:id="rId20" display="mailto:nilanjan@jhu.edu" xr:uid="{20A677AE-CC3A-418C-A5F0-A54C83E111E9}"/>
    <hyperlink ref="J25" r:id="rId21" display="mailto:nilanjan@jhu.edu" xr:uid="{00037683-4602-4CCE-9E1E-2E0D370FCD04}"/>
    <hyperlink ref="J26" r:id="rId22" display="mailto:nilanjan@jhu.edu" xr:uid="{B5B46F0F-B033-4242-8E0D-9FAC7462F01E}"/>
    <hyperlink ref="J29" r:id="rId23" display="mailto:dhuo@health.bsd.uchicago.edu" xr:uid="{CF26B30A-526E-445D-B3E6-2B312F820F38}"/>
    <hyperlink ref="J30" r:id="rId24" display="mailto:dhuo@health.bsd.uchicago.edu" xr:uid="{DFAB670B-0BA7-4967-841A-40CD1C6B5A43}"/>
  </hyperlinks>
  <pageMargins left="0.7" right="0.7" top="0.75" bottom="0.75" header="0.3" footer="0.3"/>
  <pageSetup paperSize="9" orientation="portrait" verticalDpi="0" r:id="rId25"/>
  <extLst>
    <ext xmlns:x14="http://schemas.microsoft.com/office/spreadsheetml/2009/9/main" uri="{CCE6A557-97BC-4b89-ADB6-D9C93CAAB3DF}">
      <x14:dataValidations xmlns:xm="http://schemas.microsoft.com/office/excel/2006/main" count="5">
        <x14:dataValidation type="list" allowBlank="1" showInputMessage="1" showErrorMessage="1" xr:uid="{5297F78E-B119-4B5C-B9D2-D19627430584}">
          <x14:formula1>
            <xm:f>'Autofill-data'!$C:$C</xm:f>
          </x14:formula1>
          <xm:sqref>BC4:BG146</xm:sqref>
        </x14:dataValidation>
        <x14:dataValidation type="list" allowBlank="1" showInputMessage="1" showErrorMessage="1" xr:uid="{B48679AE-586F-4470-8403-6F0E54068993}">
          <x14:formula1>
            <xm:f>'Autofill-data'!$B:$B</xm:f>
          </x14:formula1>
          <xm:sqref>BB4:BB133</xm:sqref>
        </x14:dataValidation>
        <x14:dataValidation type="list" allowBlank="1" showInputMessage="1" showErrorMessage="1" xr:uid="{65AC9AAB-23D0-4743-AF12-C6787942F37B}">
          <x14:formula1>
            <xm:f>'Autofill-data'!$A:$A</xm:f>
          </x14:formula1>
          <xm:sqref>N4:N202</xm:sqref>
        </x14:dataValidation>
        <x14:dataValidation type="list" allowBlank="1" showInputMessage="1" showErrorMessage="1" xr:uid="{8983337B-EFC0-498D-B64B-3A9F9BE2B8FC}">
          <x14:formula1>
            <xm:f>Exposure_GWASs!$C:$C</xm:f>
          </x14:formula1>
          <xm:sqref>AE4:AE202</xm:sqref>
        </x14:dataValidation>
        <x14:dataValidation type="list" allowBlank="1" showInputMessage="1" showErrorMessage="1" xr:uid="{8BCDD83C-D532-4074-A5AB-168F952C3A7C}">
          <x14:formula1>
            <xm:f>Outcome_GWASs!$C:$C</xm:f>
          </x14:formula1>
          <xm:sqref>S4:S202</xm:sqref>
        </x14:dataValidation>
      </x14:dataValidation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4569C2-B8DD-C044-8525-E8D3109FF388}">
  <dimension ref="A1:CH191"/>
  <sheetViews>
    <sheetView zoomScale="108" zoomScaleNormal="140" workbookViewId="0">
      <pane ySplit="3" topLeftCell="A4" activePane="bottomLeft" state="frozen"/>
      <selection pane="bottomLeft" activeCell="F94" sqref="F94"/>
    </sheetView>
  </sheetViews>
  <sheetFormatPr baseColWidth="10" defaultColWidth="11" defaultRowHeight="16"/>
  <cols>
    <col min="1" max="1" width="7.83203125" bestFit="1" customWidth="1"/>
    <col min="2" max="2" width="7.33203125" customWidth="1"/>
    <col min="3" max="3" width="9" bestFit="1" customWidth="1"/>
    <col min="8" max="11" width="15.83203125" customWidth="1"/>
    <col min="12" max="12" width="12" customWidth="1"/>
    <col min="13" max="13" width="10.33203125" customWidth="1"/>
    <col min="14" max="14" width="23.5" bestFit="1" customWidth="1"/>
    <col min="15" max="15" width="20.83203125" bestFit="1" customWidth="1"/>
    <col min="16" max="17" width="20.83203125" customWidth="1"/>
    <col min="18" max="18" width="31" bestFit="1" customWidth="1"/>
    <col min="19" max="19" width="36.5" bestFit="1" customWidth="1"/>
    <col min="20" max="20" width="10.5" customWidth="1"/>
    <col min="21" max="21" width="9.1640625" customWidth="1"/>
    <col min="22" max="22" width="9" customWidth="1"/>
    <col min="23" max="23" width="8" bestFit="1" customWidth="1"/>
    <col min="24" max="26" width="8" customWidth="1"/>
    <col min="27" max="27" width="11.5" customWidth="1"/>
    <col min="28" max="28" width="16" bestFit="1" customWidth="1"/>
    <col min="29" max="30" width="24.83203125" customWidth="1"/>
    <col min="31" max="31" width="34.83203125" bestFit="1" customWidth="1"/>
    <col min="32" max="32" width="6.5" bestFit="1" customWidth="1"/>
    <col min="33" max="33" width="4" bestFit="1" customWidth="1"/>
    <col min="34" max="34" width="8.1640625" bestFit="1" customWidth="1"/>
    <col min="35" max="35" width="9.33203125" customWidth="1"/>
    <col min="36" max="36" width="7" customWidth="1"/>
    <col min="37" max="37" width="11.83203125" bestFit="1" customWidth="1"/>
    <col min="38" max="38" width="11.83203125" customWidth="1"/>
    <col min="39" max="46" width="15.83203125" customWidth="1"/>
    <col min="47" max="47" width="6" bestFit="1" customWidth="1"/>
    <col min="48" max="48" width="8" bestFit="1" customWidth="1"/>
    <col min="49" max="49" width="4.5" bestFit="1" customWidth="1"/>
    <col min="50" max="50" width="29.33203125" bestFit="1" customWidth="1"/>
    <col min="51" max="51" width="10.5" customWidth="1"/>
    <col min="52" max="53" width="15.83203125" customWidth="1"/>
    <col min="54" max="54" width="22.5" bestFit="1" customWidth="1"/>
    <col min="55" max="55" width="27.83203125" style="2" customWidth="1"/>
    <col min="56" max="79" width="15.83203125" customWidth="1"/>
  </cols>
  <sheetData>
    <row r="1" spans="1:86" s="9" customFormat="1" ht="27" customHeight="1">
      <c r="A1" s="213"/>
      <c r="B1" s="213"/>
      <c r="C1" s="213"/>
      <c r="D1" s="314" t="s">
        <v>916</v>
      </c>
      <c r="E1" s="315"/>
      <c r="F1" s="315"/>
      <c r="G1" s="315"/>
      <c r="H1" s="316"/>
      <c r="I1" s="207"/>
      <c r="J1" s="207"/>
      <c r="K1" s="207"/>
      <c r="L1" s="314" t="s">
        <v>917</v>
      </c>
      <c r="M1" s="316"/>
      <c r="N1" s="315"/>
      <c r="O1" s="315"/>
      <c r="P1" s="315"/>
      <c r="Q1" s="315"/>
      <c r="R1" s="315"/>
      <c r="S1" s="315"/>
      <c r="T1" s="315"/>
      <c r="U1" s="315"/>
      <c r="V1" s="315"/>
      <c r="W1" s="315"/>
      <c r="X1" s="315"/>
      <c r="Y1" s="315"/>
      <c r="Z1" s="315"/>
      <c r="AA1" s="315"/>
      <c r="AB1" s="315"/>
      <c r="AC1" s="315"/>
      <c r="AD1" s="315"/>
      <c r="AE1" s="315"/>
      <c r="AF1" s="315"/>
      <c r="AG1" s="315"/>
      <c r="AH1" s="315"/>
      <c r="AI1" s="315"/>
      <c r="AJ1" s="315"/>
      <c r="AK1" s="315"/>
      <c r="AL1" s="315"/>
      <c r="AM1" s="315"/>
      <c r="AN1" s="315"/>
      <c r="AO1" s="315"/>
      <c r="AP1" s="315"/>
      <c r="AQ1" s="315"/>
      <c r="AR1" s="315"/>
      <c r="AS1" s="315"/>
      <c r="AT1" s="315"/>
      <c r="AU1" s="315"/>
      <c r="AV1" s="315"/>
      <c r="AW1" s="315"/>
      <c r="AX1" s="315"/>
      <c r="AY1" s="315"/>
      <c r="AZ1" s="315"/>
      <c r="BA1" s="315"/>
      <c r="BB1" s="315"/>
      <c r="BC1" s="315"/>
      <c r="BD1" s="315"/>
      <c r="BE1" s="315"/>
      <c r="BF1" s="315"/>
      <c r="BG1" s="315"/>
      <c r="BH1" s="315"/>
      <c r="BI1" s="315"/>
      <c r="BJ1" s="315"/>
      <c r="BK1" s="315"/>
      <c r="BL1" s="315"/>
      <c r="BM1" s="315"/>
      <c r="BN1" s="315"/>
      <c r="BO1" s="315"/>
      <c r="BP1" s="316"/>
      <c r="BQ1" s="314" t="s">
        <v>919</v>
      </c>
      <c r="BR1" s="315"/>
      <c r="BS1" s="315"/>
      <c r="BT1" s="315"/>
      <c r="BU1" s="315"/>
      <c r="BV1" s="315"/>
      <c r="BW1" s="315"/>
      <c r="BX1" s="315"/>
      <c r="BY1" s="316"/>
      <c r="BZ1" s="314" t="s">
        <v>920</v>
      </c>
      <c r="CA1" s="317"/>
      <c r="CB1" s="317"/>
      <c r="CC1" s="317"/>
      <c r="CD1" s="314" t="s">
        <v>921</v>
      </c>
      <c r="CE1" s="315"/>
      <c r="CF1" s="315"/>
      <c r="CG1" s="315"/>
      <c r="CH1" s="315"/>
    </row>
    <row r="2" spans="1:86" s="8" customFormat="1" ht="54.75" customHeight="1">
      <c r="A2" s="211" t="s">
        <v>922</v>
      </c>
      <c r="B2" s="211"/>
      <c r="C2" s="211"/>
      <c r="D2" s="208" t="s">
        <v>923</v>
      </c>
      <c r="E2" s="209" t="s">
        <v>924</v>
      </c>
      <c r="F2" s="209" t="s">
        <v>925</v>
      </c>
      <c r="G2" s="209" t="s">
        <v>121</v>
      </c>
      <c r="H2" s="209" t="s">
        <v>926</v>
      </c>
      <c r="I2" s="312" t="s">
        <v>927</v>
      </c>
      <c r="J2" s="312"/>
      <c r="K2" s="313"/>
      <c r="L2" s="208" t="s">
        <v>928</v>
      </c>
      <c r="M2" s="210" t="s">
        <v>929</v>
      </c>
      <c r="N2" s="209" t="s">
        <v>930</v>
      </c>
      <c r="O2" s="311" t="s">
        <v>931</v>
      </c>
      <c r="P2" s="312"/>
      <c r="Q2" s="312"/>
      <c r="R2" s="312"/>
      <c r="S2" s="312"/>
      <c r="T2" s="312"/>
      <c r="U2" s="312"/>
      <c r="V2" s="312"/>
      <c r="W2" s="312"/>
      <c r="X2" s="312"/>
      <c r="Y2" s="312"/>
      <c r="Z2" s="312"/>
      <c r="AA2" s="312"/>
      <c r="AB2" s="313"/>
      <c r="AC2" s="312" t="s">
        <v>932</v>
      </c>
      <c r="AD2" s="312"/>
      <c r="AE2" s="312"/>
      <c r="AF2" s="312"/>
      <c r="AG2" s="312"/>
      <c r="AH2" s="312"/>
      <c r="AI2" s="312"/>
      <c r="AJ2" s="312"/>
      <c r="AK2" s="312"/>
      <c r="AL2" s="312"/>
      <c r="AM2" s="312"/>
      <c r="AN2" s="312"/>
      <c r="AO2" s="312"/>
      <c r="AP2" s="312"/>
      <c r="AQ2" s="312"/>
      <c r="AR2" s="312"/>
      <c r="AS2" s="312"/>
      <c r="AT2" s="312"/>
      <c r="AU2" s="312" t="s">
        <v>933</v>
      </c>
      <c r="AV2" s="312"/>
      <c r="AW2" s="312"/>
      <c r="AX2" s="209" t="s">
        <v>934</v>
      </c>
      <c r="AY2" s="209" t="s">
        <v>935</v>
      </c>
      <c r="AZ2" s="312" t="s">
        <v>936</v>
      </c>
      <c r="BA2" s="312"/>
      <c r="BB2" s="209" t="s">
        <v>5</v>
      </c>
      <c r="BC2" s="312" t="s">
        <v>937</v>
      </c>
      <c r="BD2" s="312"/>
      <c r="BE2" s="312"/>
      <c r="BF2" s="312"/>
      <c r="BG2" s="312"/>
      <c r="BH2" s="312"/>
      <c r="BI2" s="209" t="s">
        <v>938</v>
      </c>
      <c r="BJ2" s="209" t="s">
        <v>939</v>
      </c>
      <c r="BK2" s="209" t="s">
        <v>940</v>
      </c>
      <c r="BL2" s="312" t="s">
        <v>941</v>
      </c>
      <c r="BM2" s="312"/>
      <c r="BN2" s="209" t="s">
        <v>942</v>
      </c>
      <c r="BO2" s="43" t="s">
        <v>943</v>
      </c>
      <c r="BP2" s="26" t="s">
        <v>944</v>
      </c>
      <c r="BQ2" s="311" t="s">
        <v>945</v>
      </c>
      <c r="BR2" s="312"/>
      <c r="BS2" s="312"/>
      <c r="BT2" s="312"/>
      <c r="BU2" s="312"/>
      <c r="BV2" s="312"/>
      <c r="BW2" s="312"/>
      <c r="BX2" s="312"/>
      <c r="BY2" s="313"/>
      <c r="BZ2" s="311" t="s">
        <v>946</v>
      </c>
      <c r="CA2" s="318"/>
      <c r="CB2" s="318"/>
      <c r="CC2" s="318"/>
      <c r="CD2" s="44" t="s">
        <v>947</v>
      </c>
      <c r="CE2" s="45"/>
      <c r="CF2" s="45"/>
      <c r="CG2" s="45"/>
      <c r="CH2" s="45"/>
    </row>
    <row r="3" spans="1:86" s="3" customFormat="1" ht="158.25" customHeight="1">
      <c r="A3" s="163"/>
      <c r="B3" s="163" t="s">
        <v>948</v>
      </c>
      <c r="C3" s="163" t="s">
        <v>949</v>
      </c>
      <c r="D3" s="164"/>
      <c r="E3" s="165"/>
      <c r="F3" s="165"/>
      <c r="G3" s="165"/>
      <c r="H3" s="165"/>
      <c r="I3" s="165" t="s">
        <v>950</v>
      </c>
      <c r="J3" s="165" t="s">
        <v>951</v>
      </c>
      <c r="K3" s="166" t="s">
        <v>952</v>
      </c>
      <c r="L3" s="164"/>
      <c r="M3" s="166"/>
      <c r="N3" s="165"/>
      <c r="O3" s="73" t="s">
        <v>5597</v>
      </c>
      <c r="P3" s="71" t="s">
        <v>5598</v>
      </c>
      <c r="Q3" s="71" t="s">
        <v>5599</v>
      </c>
      <c r="R3" s="206" t="s">
        <v>386</v>
      </c>
      <c r="S3" s="206" t="s">
        <v>953</v>
      </c>
      <c r="T3" s="206" t="s">
        <v>954</v>
      </c>
      <c r="U3" s="206" t="s">
        <v>120</v>
      </c>
      <c r="V3" s="20" t="s">
        <v>955</v>
      </c>
      <c r="W3" s="20" t="s">
        <v>956</v>
      </c>
      <c r="X3" s="206" t="s">
        <v>957</v>
      </c>
      <c r="Y3" s="206" t="s">
        <v>958</v>
      </c>
      <c r="Z3" s="206" t="s">
        <v>959</v>
      </c>
      <c r="AA3" s="206" t="s">
        <v>960</v>
      </c>
      <c r="AB3" s="14" t="s">
        <v>104</v>
      </c>
      <c r="AC3" s="206" t="s">
        <v>961</v>
      </c>
      <c r="AD3" s="265" t="s">
        <v>5530</v>
      </c>
      <c r="AE3" s="206" t="s">
        <v>962</v>
      </c>
      <c r="AF3" s="206" t="s">
        <v>963</v>
      </c>
      <c r="AG3" s="206" t="s">
        <v>120</v>
      </c>
      <c r="AH3" s="206" t="s">
        <v>964</v>
      </c>
      <c r="AI3" s="206" t="s">
        <v>965</v>
      </c>
      <c r="AJ3" s="206" t="s">
        <v>966</v>
      </c>
      <c r="AK3" s="206" t="s">
        <v>960</v>
      </c>
      <c r="AL3" s="206" t="s">
        <v>967</v>
      </c>
      <c r="AM3" s="206" t="s">
        <v>968</v>
      </c>
      <c r="AN3" s="206" t="s">
        <v>969</v>
      </c>
      <c r="AO3" s="206" t="s">
        <v>970</v>
      </c>
      <c r="AP3" s="206" t="s">
        <v>971</v>
      </c>
      <c r="AQ3" s="206" t="s">
        <v>972</v>
      </c>
      <c r="AR3" s="206" t="s">
        <v>973</v>
      </c>
      <c r="AS3" s="206" t="s">
        <v>974</v>
      </c>
      <c r="AT3" s="206" t="s">
        <v>975</v>
      </c>
      <c r="AU3" s="206" t="s">
        <v>976</v>
      </c>
      <c r="AV3" s="206" t="s">
        <v>568</v>
      </c>
      <c r="AW3" s="206" t="s">
        <v>977</v>
      </c>
      <c r="AX3" s="206"/>
      <c r="AY3" s="206"/>
      <c r="AZ3" s="206" t="s">
        <v>978</v>
      </c>
      <c r="BA3" s="206" t="s">
        <v>979</v>
      </c>
      <c r="BB3" s="206" t="s">
        <v>981</v>
      </c>
      <c r="BC3" s="167" t="s">
        <v>981</v>
      </c>
      <c r="BD3" s="167"/>
      <c r="BE3" s="167"/>
      <c r="BF3" s="167"/>
      <c r="BG3" s="167"/>
      <c r="BH3" s="167" t="s">
        <v>947</v>
      </c>
      <c r="BI3" s="206"/>
      <c r="BJ3" s="206"/>
      <c r="BK3" s="206"/>
      <c r="BL3" s="206" t="s">
        <v>982</v>
      </c>
      <c r="BM3" s="206" t="s">
        <v>983</v>
      </c>
      <c r="BN3" s="206"/>
      <c r="BO3" s="165"/>
      <c r="BP3" s="166"/>
      <c r="BQ3" s="19" t="s">
        <v>984</v>
      </c>
      <c r="BR3" s="206" t="s">
        <v>985</v>
      </c>
      <c r="BS3" s="206" t="s">
        <v>986</v>
      </c>
      <c r="BT3" s="206" t="s">
        <v>987</v>
      </c>
      <c r="BU3" s="206" t="s">
        <v>988</v>
      </c>
      <c r="BV3" s="206" t="s">
        <v>989</v>
      </c>
      <c r="BW3" s="206" t="s">
        <v>990</v>
      </c>
      <c r="BX3" s="206" t="s">
        <v>991</v>
      </c>
      <c r="BY3" s="14" t="s">
        <v>992</v>
      </c>
      <c r="BZ3" s="20" t="s">
        <v>993</v>
      </c>
      <c r="CA3" s="20" t="s">
        <v>994</v>
      </c>
      <c r="CB3" s="20" t="s">
        <v>995</v>
      </c>
      <c r="CC3" s="20" t="s">
        <v>996</v>
      </c>
      <c r="CD3" s="19"/>
      <c r="CE3" s="206"/>
      <c r="CF3" s="206"/>
      <c r="CG3" s="206"/>
      <c r="CH3" s="206"/>
    </row>
    <row r="4" spans="1:86" s="2" customFormat="1">
      <c r="A4" s="168">
        <v>118</v>
      </c>
      <c r="B4" s="168" t="s">
        <v>282</v>
      </c>
      <c r="C4" s="168" t="s">
        <v>244</v>
      </c>
      <c r="D4" s="169" t="s">
        <v>4075</v>
      </c>
      <c r="E4" s="170">
        <v>2017</v>
      </c>
      <c r="F4" s="170" t="s">
        <v>4076</v>
      </c>
      <c r="G4" s="170" t="s">
        <v>4077</v>
      </c>
      <c r="H4" s="110" t="s">
        <v>4078</v>
      </c>
      <c r="I4" s="115" t="s">
        <v>4079</v>
      </c>
      <c r="J4" s="108" t="s">
        <v>4080</v>
      </c>
      <c r="K4" s="115" t="s">
        <v>4081</v>
      </c>
      <c r="L4" s="169" t="s">
        <v>4082</v>
      </c>
      <c r="M4" s="171" t="s">
        <v>4083</v>
      </c>
      <c r="N4" s="170" t="s">
        <v>12</v>
      </c>
      <c r="O4" s="170" t="s">
        <v>5910</v>
      </c>
      <c r="P4" s="170" t="s">
        <v>5910</v>
      </c>
      <c r="Q4" s="170" t="s">
        <v>5601</v>
      </c>
      <c r="R4" s="170" t="s">
        <v>4084</v>
      </c>
      <c r="S4" s="107" t="s">
        <v>123</v>
      </c>
      <c r="T4" s="170">
        <v>13</v>
      </c>
      <c r="U4" s="170" t="s">
        <v>2215</v>
      </c>
      <c r="V4" s="170">
        <v>1582</v>
      </c>
      <c r="W4" s="170" t="s">
        <v>10</v>
      </c>
      <c r="X4" s="170" t="s">
        <v>10</v>
      </c>
      <c r="Y4" s="170" t="s">
        <v>10</v>
      </c>
      <c r="Z4" s="170" t="s">
        <v>10</v>
      </c>
      <c r="AA4" s="170" t="s">
        <v>1005</v>
      </c>
      <c r="AB4" s="170" t="s">
        <v>1006</v>
      </c>
      <c r="AC4" s="172" t="str">
        <f>INDEX(Exposure_GWASs!G:G,MATCH(Si!AE4,Exposure_GWASs!C:C,0))</f>
        <v>BMI</v>
      </c>
      <c r="AD4" s="107" t="s">
        <v>127</v>
      </c>
      <c r="AE4" s="170" t="s">
        <v>1060</v>
      </c>
      <c r="AF4" s="170" t="s">
        <v>139</v>
      </c>
      <c r="AG4" s="170" t="s">
        <v>140</v>
      </c>
      <c r="AH4" s="172">
        <v>1582</v>
      </c>
      <c r="AI4" s="172">
        <f>INDEX(Exposure_GWASs!F:F,MATCH(Si!AE4,Exposure_GWASs!C:C,0))</f>
        <v>339224</v>
      </c>
      <c r="AJ4" s="170" t="s">
        <v>4085</v>
      </c>
      <c r="AK4" s="170" t="s">
        <v>1005</v>
      </c>
      <c r="AL4" s="170" t="s">
        <v>126</v>
      </c>
      <c r="AM4" s="170" t="s">
        <v>11</v>
      </c>
      <c r="AN4" s="170" t="s">
        <v>2543</v>
      </c>
      <c r="AO4" s="170" t="s">
        <v>11</v>
      </c>
      <c r="AP4" s="170" t="s">
        <v>11</v>
      </c>
      <c r="AQ4" s="170" t="s">
        <v>11</v>
      </c>
      <c r="AR4" s="170" t="s">
        <v>11</v>
      </c>
      <c r="AS4" s="170" t="s">
        <v>11</v>
      </c>
      <c r="AT4" s="170" t="s">
        <v>11</v>
      </c>
      <c r="AU4" s="170" t="s">
        <v>10</v>
      </c>
      <c r="AV4" s="170" t="s">
        <v>10</v>
      </c>
      <c r="AW4" s="170">
        <v>96</v>
      </c>
      <c r="AX4" s="170">
        <f>INDEX(Exposure_GWASs!S:S,MATCH(Si!AE4,Exposure_GWASs!C:C,0))</f>
        <v>97</v>
      </c>
      <c r="AY4" s="170" t="s">
        <v>4086</v>
      </c>
      <c r="AZ4" s="170" t="s">
        <v>11</v>
      </c>
      <c r="BA4" s="170" t="s">
        <v>10</v>
      </c>
      <c r="BB4" s="170" t="s">
        <v>22</v>
      </c>
      <c r="BC4" s="168" t="s">
        <v>13</v>
      </c>
      <c r="BD4" s="168" t="s">
        <v>17</v>
      </c>
      <c r="BE4" s="168" t="s">
        <v>49</v>
      </c>
      <c r="BF4" s="168" t="s">
        <v>51</v>
      </c>
      <c r="BG4" s="168" t="s">
        <v>26</v>
      </c>
      <c r="BH4" s="170" t="s">
        <v>4087</v>
      </c>
      <c r="BI4" s="170" t="s">
        <v>4088</v>
      </c>
      <c r="BJ4" s="170" t="s">
        <v>4089</v>
      </c>
      <c r="BK4" s="170" t="s">
        <v>11</v>
      </c>
      <c r="BL4" s="170" t="s">
        <v>11</v>
      </c>
      <c r="BM4" s="170" t="s">
        <v>11</v>
      </c>
      <c r="BN4" s="170" t="s">
        <v>11</v>
      </c>
      <c r="BO4" s="170" t="s">
        <v>128</v>
      </c>
      <c r="BP4" s="171" t="s">
        <v>167</v>
      </c>
      <c r="BQ4" s="169" t="s">
        <v>1012</v>
      </c>
      <c r="BR4" s="170">
        <v>0.3</v>
      </c>
      <c r="BS4" s="170"/>
      <c r="BT4" s="170">
        <v>95</v>
      </c>
      <c r="BU4" s="170">
        <v>0.2</v>
      </c>
      <c r="BV4" s="170">
        <v>0.4</v>
      </c>
      <c r="BW4" s="173">
        <v>9.1700000000000004E-9</v>
      </c>
      <c r="BX4" s="170" t="s">
        <v>10</v>
      </c>
      <c r="BY4" s="171" t="s">
        <v>10</v>
      </c>
      <c r="BZ4" s="168" t="s">
        <v>4090</v>
      </c>
      <c r="CA4" s="168" t="s">
        <v>4091</v>
      </c>
      <c r="CB4" s="168" t="s">
        <v>4092</v>
      </c>
      <c r="CC4" s="168" t="s">
        <v>4093</v>
      </c>
      <c r="CD4" s="106" t="s">
        <v>10</v>
      </c>
      <c r="CE4" s="170"/>
      <c r="CF4" s="170"/>
      <c r="CG4" s="170"/>
      <c r="CH4" s="170"/>
    </row>
    <row r="5" spans="1:86" s="2" customFormat="1">
      <c r="A5" s="168">
        <v>118</v>
      </c>
      <c r="B5" s="168" t="s">
        <v>282</v>
      </c>
      <c r="C5" s="168" t="s">
        <v>244</v>
      </c>
      <c r="D5" s="169" t="s">
        <v>4075</v>
      </c>
      <c r="E5" s="170">
        <v>2017</v>
      </c>
      <c r="F5" s="170" t="s">
        <v>4076</v>
      </c>
      <c r="G5" s="170" t="s">
        <v>4077</v>
      </c>
      <c r="H5" s="110" t="s">
        <v>4078</v>
      </c>
      <c r="I5" s="115" t="s">
        <v>4079</v>
      </c>
      <c r="J5" s="108" t="s">
        <v>4080</v>
      </c>
      <c r="K5" s="115" t="s">
        <v>4081</v>
      </c>
      <c r="L5" s="169" t="s">
        <v>4082</v>
      </c>
      <c r="M5" s="171" t="s">
        <v>4083</v>
      </c>
      <c r="N5" s="170" t="s">
        <v>12</v>
      </c>
      <c r="O5" s="170" t="s">
        <v>5911</v>
      </c>
      <c r="P5" s="170" t="s">
        <v>5911</v>
      </c>
      <c r="Q5" s="170" t="s">
        <v>5601</v>
      </c>
      <c r="R5" s="170" t="s">
        <v>4084</v>
      </c>
      <c r="S5" s="107" t="s">
        <v>123</v>
      </c>
      <c r="T5" s="170">
        <v>13</v>
      </c>
      <c r="U5" s="170" t="s">
        <v>2215</v>
      </c>
      <c r="V5" s="170">
        <v>1582</v>
      </c>
      <c r="W5" s="170" t="s">
        <v>10</v>
      </c>
      <c r="X5" s="170" t="s">
        <v>10</v>
      </c>
      <c r="Y5" s="170" t="s">
        <v>10</v>
      </c>
      <c r="Z5" s="170" t="s">
        <v>10</v>
      </c>
      <c r="AA5" s="170" t="s">
        <v>1005</v>
      </c>
      <c r="AB5" s="170" t="s">
        <v>1006</v>
      </c>
      <c r="AC5" s="172" t="str">
        <f>INDEX(Exposure_GWASs!G:G,MATCH(Si!AE5,Exposure_GWASs!C:C,0))</f>
        <v>BMI</v>
      </c>
      <c r="AD5" s="107" t="s">
        <v>127</v>
      </c>
      <c r="AE5" s="170" t="s">
        <v>1060</v>
      </c>
      <c r="AF5" s="170" t="s">
        <v>139</v>
      </c>
      <c r="AG5" s="170" t="s">
        <v>140</v>
      </c>
      <c r="AH5" s="172">
        <v>1582</v>
      </c>
      <c r="AI5" s="172">
        <f>INDEX(Exposure_GWASs!F:F,MATCH(Si!AE5,Exposure_GWASs!C:C,0))</f>
        <v>339224</v>
      </c>
      <c r="AJ5" s="170" t="s">
        <v>4085</v>
      </c>
      <c r="AK5" s="170" t="s">
        <v>1005</v>
      </c>
      <c r="AL5" s="170" t="s">
        <v>126</v>
      </c>
      <c r="AM5" s="170" t="s">
        <v>11</v>
      </c>
      <c r="AN5" s="170" t="s">
        <v>2543</v>
      </c>
      <c r="AO5" s="170" t="s">
        <v>11</v>
      </c>
      <c r="AP5" s="170" t="s">
        <v>11</v>
      </c>
      <c r="AQ5" s="170" t="s">
        <v>11</v>
      </c>
      <c r="AR5" s="170" t="s">
        <v>11</v>
      </c>
      <c r="AS5" s="170" t="s">
        <v>11</v>
      </c>
      <c r="AT5" s="170" t="s">
        <v>11</v>
      </c>
      <c r="AU5" s="170" t="s">
        <v>10</v>
      </c>
      <c r="AV5" s="170" t="s">
        <v>10</v>
      </c>
      <c r="AW5" s="170">
        <v>96</v>
      </c>
      <c r="AX5" s="170">
        <f>INDEX(Exposure_GWASs!S:S,MATCH(Si!AE5,Exposure_GWASs!C:C,0))</f>
        <v>97</v>
      </c>
      <c r="AY5" s="170" t="s">
        <v>4086</v>
      </c>
      <c r="AZ5" s="170" t="s">
        <v>11</v>
      </c>
      <c r="BA5" s="170" t="s">
        <v>10</v>
      </c>
      <c r="BB5" s="170" t="s">
        <v>22</v>
      </c>
      <c r="BC5" s="168" t="s">
        <v>13</v>
      </c>
      <c r="BD5" s="168" t="s">
        <v>17</v>
      </c>
      <c r="BE5" s="168" t="s">
        <v>49</v>
      </c>
      <c r="BF5" s="168" t="s">
        <v>51</v>
      </c>
      <c r="BG5" s="168" t="s">
        <v>26</v>
      </c>
      <c r="BH5" s="170" t="s">
        <v>4087</v>
      </c>
      <c r="BI5" s="170" t="s">
        <v>4088</v>
      </c>
      <c r="BJ5" s="170" t="s">
        <v>4089</v>
      </c>
      <c r="BK5" s="170" t="s">
        <v>11</v>
      </c>
      <c r="BL5" s="170" t="s">
        <v>11</v>
      </c>
      <c r="BM5" s="170" t="s">
        <v>11</v>
      </c>
      <c r="BN5" s="170" t="s">
        <v>11</v>
      </c>
      <c r="BO5" s="170" t="s">
        <v>128</v>
      </c>
      <c r="BP5" s="171" t="s">
        <v>167</v>
      </c>
      <c r="BQ5" s="169" t="s">
        <v>1012</v>
      </c>
      <c r="BR5" s="170">
        <v>0.39</v>
      </c>
      <c r="BS5" s="170"/>
      <c r="BT5" s="170">
        <v>95</v>
      </c>
      <c r="BU5" s="170">
        <v>0.28999999999999998</v>
      </c>
      <c r="BV5" s="170">
        <v>0.5</v>
      </c>
      <c r="BW5" s="173">
        <v>1.4000000000000001E-12</v>
      </c>
      <c r="BX5" s="170" t="s">
        <v>10</v>
      </c>
      <c r="BY5" s="171" t="s">
        <v>10</v>
      </c>
      <c r="BZ5" s="168" t="s">
        <v>4090</v>
      </c>
      <c r="CA5" s="168" t="s">
        <v>4091</v>
      </c>
      <c r="CB5" s="168" t="s">
        <v>4092</v>
      </c>
      <c r="CC5" s="168" t="s">
        <v>4093</v>
      </c>
      <c r="CD5" s="106" t="s">
        <v>10</v>
      </c>
      <c r="CE5" s="170"/>
      <c r="CF5" s="170"/>
      <c r="CG5" s="170"/>
      <c r="CH5" s="170"/>
    </row>
    <row r="6" spans="1:86" s="2" customFormat="1">
      <c r="A6" s="168">
        <v>118</v>
      </c>
      <c r="B6" s="168" t="s">
        <v>282</v>
      </c>
      <c r="C6" s="168" t="s">
        <v>244</v>
      </c>
      <c r="D6" s="169" t="s">
        <v>4075</v>
      </c>
      <c r="E6" s="170">
        <v>2017</v>
      </c>
      <c r="F6" s="170" t="s">
        <v>4076</v>
      </c>
      <c r="G6" s="170" t="s">
        <v>4077</v>
      </c>
      <c r="H6" s="110" t="s">
        <v>4078</v>
      </c>
      <c r="I6" s="115" t="s">
        <v>4079</v>
      </c>
      <c r="J6" s="108" t="s">
        <v>4080</v>
      </c>
      <c r="K6" s="115" t="s">
        <v>4081</v>
      </c>
      <c r="L6" s="169" t="s">
        <v>4082</v>
      </c>
      <c r="M6" s="171" t="s">
        <v>4083</v>
      </c>
      <c r="N6" s="170" t="s">
        <v>12</v>
      </c>
      <c r="O6" s="170" t="s">
        <v>5912</v>
      </c>
      <c r="P6" s="170" t="s">
        <v>5912</v>
      </c>
      <c r="Q6" s="170" t="s">
        <v>5601</v>
      </c>
      <c r="R6" s="170" t="s">
        <v>4084</v>
      </c>
      <c r="S6" s="107" t="s">
        <v>123</v>
      </c>
      <c r="T6" s="170">
        <v>13</v>
      </c>
      <c r="U6" s="170" t="s">
        <v>2215</v>
      </c>
      <c r="V6" s="170">
        <v>1582</v>
      </c>
      <c r="W6" s="170" t="s">
        <v>10</v>
      </c>
      <c r="X6" s="170" t="s">
        <v>10</v>
      </c>
      <c r="Y6" s="170" t="s">
        <v>10</v>
      </c>
      <c r="Z6" s="170" t="s">
        <v>10</v>
      </c>
      <c r="AA6" s="170" t="s">
        <v>1005</v>
      </c>
      <c r="AB6" s="170" t="s">
        <v>1006</v>
      </c>
      <c r="AC6" s="172" t="str">
        <f>INDEX(Exposure_GWASs!G:G,MATCH(Si!AE6,Exposure_GWASs!C:C,0))</f>
        <v>BMI</v>
      </c>
      <c r="AD6" s="107" t="s">
        <v>127</v>
      </c>
      <c r="AE6" s="170" t="s">
        <v>1060</v>
      </c>
      <c r="AF6" s="170" t="s">
        <v>139</v>
      </c>
      <c r="AG6" s="170" t="s">
        <v>140</v>
      </c>
      <c r="AH6" s="172">
        <v>1582</v>
      </c>
      <c r="AI6" s="172">
        <f>INDEX(Exposure_GWASs!F:F,MATCH(Si!AE6,Exposure_GWASs!C:C,0))</f>
        <v>339224</v>
      </c>
      <c r="AJ6" s="170" t="s">
        <v>4085</v>
      </c>
      <c r="AK6" s="170" t="s">
        <v>1005</v>
      </c>
      <c r="AL6" s="170" t="s">
        <v>126</v>
      </c>
      <c r="AM6" s="170" t="s">
        <v>11</v>
      </c>
      <c r="AN6" s="170" t="s">
        <v>2543</v>
      </c>
      <c r="AO6" s="170" t="s">
        <v>11</v>
      </c>
      <c r="AP6" s="170" t="s">
        <v>11</v>
      </c>
      <c r="AQ6" s="170" t="s">
        <v>11</v>
      </c>
      <c r="AR6" s="170" t="s">
        <v>11</v>
      </c>
      <c r="AS6" s="170" t="s">
        <v>11</v>
      </c>
      <c r="AT6" s="170" t="s">
        <v>11</v>
      </c>
      <c r="AU6" s="170" t="s">
        <v>10</v>
      </c>
      <c r="AV6" s="170" t="s">
        <v>10</v>
      </c>
      <c r="AW6" s="170">
        <v>96</v>
      </c>
      <c r="AX6" s="170">
        <f>INDEX(Exposure_GWASs!S:S,MATCH(Si!AE6,Exposure_GWASs!C:C,0))</f>
        <v>97</v>
      </c>
      <c r="AY6" s="170" t="s">
        <v>4086</v>
      </c>
      <c r="AZ6" s="170" t="s">
        <v>11</v>
      </c>
      <c r="BA6" s="170" t="s">
        <v>10</v>
      </c>
      <c r="BB6" s="170" t="s">
        <v>22</v>
      </c>
      <c r="BC6" s="168" t="s">
        <v>13</v>
      </c>
      <c r="BD6" s="168" t="s">
        <v>17</v>
      </c>
      <c r="BE6" s="168" t="s">
        <v>49</v>
      </c>
      <c r="BF6" s="168" t="s">
        <v>51</v>
      </c>
      <c r="BG6" s="168" t="s">
        <v>26</v>
      </c>
      <c r="BH6" s="170" t="s">
        <v>4087</v>
      </c>
      <c r="BI6" s="170" t="s">
        <v>4088</v>
      </c>
      <c r="BJ6" s="170" t="s">
        <v>4089</v>
      </c>
      <c r="BK6" s="170" t="s">
        <v>11</v>
      </c>
      <c r="BL6" s="170" t="s">
        <v>11</v>
      </c>
      <c r="BM6" s="170" t="s">
        <v>11</v>
      </c>
      <c r="BN6" s="170" t="s">
        <v>11</v>
      </c>
      <c r="BO6" s="170" t="s">
        <v>128</v>
      </c>
      <c r="BP6" s="171" t="s">
        <v>167</v>
      </c>
      <c r="BQ6" s="169" t="s">
        <v>1012</v>
      </c>
      <c r="BR6" s="170">
        <v>0.09</v>
      </c>
      <c r="BS6" s="170"/>
      <c r="BT6" s="170">
        <v>95</v>
      </c>
      <c r="BU6" s="170">
        <v>4.0000000000000002E-4</v>
      </c>
      <c r="BV6" s="170">
        <v>0.19</v>
      </c>
      <c r="BW6" s="173">
        <v>0.05</v>
      </c>
      <c r="BX6" s="170" t="s">
        <v>10</v>
      </c>
      <c r="BY6" s="171" t="s">
        <v>10</v>
      </c>
      <c r="BZ6" s="168" t="s">
        <v>4090</v>
      </c>
      <c r="CA6" s="168" t="s">
        <v>4091</v>
      </c>
      <c r="CB6" s="168" t="s">
        <v>4092</v>
      </c>
      <c r="CC6" s="168" t="s">
        <v>4093</v>
      </c>
      <c r="CD6" s="106" t="s">
        <v>10</v>
      </c>
      <c r="CE6" s="170"/>
      <c r="CF6" s="170"/>
      <c r="CG6" s="170"/>
      <c r="CH6" s="170"/>
    </row>
    <row r="7" spans="1:86" s="2" customFormat="1">
      <c r="A7" s="168">
        <v>118</v>
      </c>
      <c r="B7" s="168" t="s">
        <v>282</v>
      </c>
      <c r="C7" s="168" t="s">
        <v>244</v>
      </c>
      <c r="D7" s="169" t="s">
        <v>4075</v>
      </c>
      <c r="E7" s="170">
        <v>2017</v>
      </c>
      <c r="F7" s="170" t="s">
        <v>4076</v>
      </c>
      <c r="G7" s="170" t="s">
        <v>4077</v>
      </c>
      <c r="H7" s="110" t="s">
        <v>4078</v>
      </c>
      <c r="I7" s="115" t="s">
        <v>4079</v>
      </c>
      <c r="J7" s="108" t="s">
        <v>4080</v>
      </c>
      <c r="K7" s="115" t="s">
        <v>4081</v>
      </c>
      <c r="L7" s="169" t="s">
        <v>4082</v>
      </c>
      <c r="M7" s="171" t="s">
        <v>4083</v>
      </c>
      <c r="N7" s="170" t="s">
        <v>12</v>
      </c>
      <c r="O7" s="170" t="s">
        <v>5910</v>
      </c>
      <c r="P7" s="170" t="s">
        <v>5910</v>
      </c>
      <c r="Q7" s="170" t="s">
        <v>5601</v>
      </c>
      <c r="R7" s="170" t="s">
        <v>4084</v>
      </c>
      <c r="S7" s="107" t="s">
        <v>123</v>
      </c>
      <c r="T7" s="170">
        <v>13</v>
      </c>
      <c r="U7" s="170" t="s">
        <v>2056</v>
      </c>
      <c r="V7" s="170">
        <v>1763</v>
      </c>
      <c r="W7" s="170" t="s">
        <v>10</v>
      </c>
      <c r="X7" s="170" t="s">
        <v>10</v>
      </c>
      <c r="Y7" s="170" t="s">
        <v>10</v>
      </c>
      <c r="Z7" s="170" t="s">
        <v>10</v>
      </c>
      <c r="AA7" s="170" t="s">
        <v>1005</v>
      </c>
      <c r="AB7" s="170" t="s">
        <v>1006</v>
      </c>
      <c r="AC7" s="172" t="str">
        <f>INDEX(Exposure_GWASs!G:G,MATCH(Si!AE7,Exposure_GWASs!C:C,0))</f>
        <v>BMI</v>
      </c>
      <c r="AD7" s="107" t="s">
        <v>127</v>
      </c>
      <c r="AE7" s="170" t="s">
        <v>1060</v>
      </c>
      <c r="AF7" s="170" t="s">
        <v>139</v>
      </c>
      <c r="AG7" s="170" t="s">
        <v>140</v>
      </c>
      <c r="AH7" s="172">
        <v>1763</v>
      </c>
      <c r="AI7" s="172">
        <f>INDEX(Exposure_GWASs!F:F,MATCH(Si!AE7,Exposure_GWASs!C:C,0))</f>
        <v>339224</v>
      </c>
      <c r="AJ7" s="170" t="s">
        <v>4085</v>
      </c>
      <c r="AK7" s="170" t="s">
        <v>1005</v>
      </c>
      <c r="AL7" s="170" t="s">
        <v>126</v>
      </c>
      <c r="AM7" s="170" t="s">
        <v>11</v>
      </c>
      <c r="AN7" s="170" t="s">
        <v>2543</v>
      </c>
      <c r="AO7" s="170" t="s">
        <v>11</v>
      </c>
      <c r="AP7" s="170" t="s">
        <v>11</v>
      </c>
      <c r="AQ7" s="170" t="s">
        <v>11</v>
      </c>
      <c r="AR7" s="170" t="s">
        <v>11</v>
      </c>
      <c r="AS7" s="170" t="s">
        <v>11</v>
      </c>
      <c r="AT7" s="170" t="s">
        <v>11</v>
      </c>
      <c r="AU7" s="170" t="s">
        <v>10</v>
      </c>
      <c r="AV7" s="170" t="s">
        <v>10</v>
      </c>
      <c r="AW7" s="170">
        <v>96</v>
      </c>
      <c r="AX7" s="170">
        <f>INDEX(Exposure_GWASs!S:S,MATCH(Si!AE7,Exposure_GWASs!C:C,0))</f>
        <v>97</v>
      </c>
      <c r="AY7" s="170" t="s">
        <v>4086</v>
      </c>
      <c r="AZ7" s="170" t="s">
        <v>11</v>
      </c>
      <c r="BA7" s="170" t="s">
        <v>10</v>
      </c>
      <c r="BB7" s="170" t="s">
        <v>22</v>
      </c>
      <c r="BC7" s="168" t="s">
        <v>13</v>
      </c>
      <c r="BD7" s="168" t="s">
        <v>17</v>
      </c>
      <c r="BE7" s="168" t="s">
        <v>49</v>
      </c>
      <c r="BF7" s="168" t="s">
        <v>51</v>
      </c>
      <c r="BG7" s="168" t="s">
        <v>26</v>
      </c>
      <c r="BH7" s="170" t="s">
        <v>4087</v>
      </c>
      <c r="BI7" s="170" t="s">
        <v>4088</v>
      </c>
      <c r="BJ7" s="170" t="s">
        <v>4089</v>
      </c>
      <c r="BK7" s="170" t="s">
        <v>11</v>
      </c>
      <c r="BL7" s="170" t="s">
        <v>11</v>
      </c>
      <c r="BM7" s="170" t="s">
        <v>11</v>
      </c>
      <c r="BN7" s="170" t="s">
        <v>11</v>
      </c>
      <c r="BO7" s="170" t="s">
        <v>128</v>
      </c>
      <c r="BP7" s="171" t="s">
        <v>167</v>
      </c>
      <c r="BQ7" s="169" t="s">
        <v>1012</v>
      </c>
      <c r="BR7" s="170">
        <v>0.17</v>
      </c>
      <c r="BS7" s="170"/>
      <c r="BT7" s="170">
        <v>95</v>
      </c>
      <c r="BU7" s="170">
        <v>0.09</v>
      </c>
      <c r="BV7" s="170">
        <v>0.25</v>
      </c>
      <c r="BW7" s="173">
        <v>4.9799999999999998E-5</v>
      </c>
      <c r="BX7" s="170" t="s">
        <v>10</v>
      </c>
      <c r="BY7" s="171" t="s">
        <v>10</v>
      </c>
      <c r="BZ7" s="168" t="s">
        <v>4090</v>
      </c>
      <c r="CA7" s="168" t="s">
        <v>4091</v>
      </c>
      <c r="CB7" s="168" t="s">
        <v>4092</v>
      </c>
      <c r="CC7" s="168" t="s">
        <v>4093</v>
      </c>
      <c r="CD7" s="106" t="s">
        <v>10</v>
      </c>
      <c r="CE7" s="170"/>
      <c r="CF7" s="170"/>
      <c r="CG7" s="170"/>
      <c r="CH7" s="170"/>
    </row>
    <row r="8" spans="1:86" s="2" customFormat="1">
      <c r="A8" s="168">
        <v>118</v>
      </c>
      <c r="B8" s="168" t="s">
        <v>282</v>
      </c>
      <c r="C8" s="168" t="s">
        <v>244</v>
      </c>
      <c r="D8" s="169" t="s">
        <v>4075</v>
      </c>
      <c r="E8" s="170">
        <v>2017</v>
      </c>
      <c r="F8" s="170" t="s">
        <v>4076</v>
      </c>
      <c r="G8" s="170" t="s">
        <v>4077</v>
      </c>
      <c r="H8" s="110" t="s">
        <v>4078</v>
      </c>
      <c r="I8" s="115" t="s">
        <v>4079</v>
      </c>
      <c r="J8" s="108" t="s">
        <v>4080</v>
      </c>
      <c r="K8" s="115" t="s">
        <v>4081</v>
      </c>
      <c r="L8" s="169" t="s">
        <v>4082</v>
      </c>
      <c r="M8" s="171" t="s">
        <v>4083</v>
      </c>
      <c r="N8" s="170" t="s">
        <v>12</v>
      </c>
      <c r="O8" s="170" t="s">
        <v>5911</v>
      </c>
      <c r="P8" s="170" t="s">
        <v>5911</v>
      </c>
      <c r="Q8" s="170" t="s">
        <v>5601</v>
      </c>
      <c r="R8" s="170" t="s">
        <v>4084</v>
      </c>
      <c r="S8" s="107" t="s">
        <v>123</v>
      </c>
      <c r="T8" s="170">
        <v>13</v>
      </c>
      <c r="U8" s="170" t="s">
        <v>2056</v>
      </c>
      <c r="V8" s="170">
        <v>1763</v>
      </c>
      <c r="W8" s="170" t="s">
        <v>10</v>
      </c>
      <c r="X8" s="170" t="s">
        <v>10</v>
      </c>
      <c r="Y8" s="170" t="s">
        <v>10</v>
      </c>
      <c r="Z8" s="170" t="s">
        <v>10</v>
      </c>
      <c r="AA8" s="170" t="s">
        <v>1005</v>
      </c>
      <c r="AB8" s="170" t="s">
        <v>1006</v>
      </c>
      <c r="AC8" s="172" t="str">
        <f>INDEX(Exposure_GWASs!G:G,MATCH(Si!AE8,Exposure_GWASs!C:C,0))</f>
        <v>BMI</v>
      </c>
      <c r="AD8" s="107" t="s">
        <v>127</v>
      </c>
      <c r="AE8" s="170" t="s">
        <v>1060</v>
      </c>
      <c r="AF8" s="170" t="s">
        <v>139</v>
      </c>
      <c r="AG8" s="170" t="s">
        <v>140</v>
      </c>
      <c r="AH8" s="172">
        <v>1763</v>
      </c>
      <c r="AI8" s="172">
        <f>INDEX(Exposure_GWASs!F:F,MATCH(Si!AE8,Exposure_GWASs!C:C,0))</f>
        <v>339224</v>
      </c>
      <c r="AJ8" s="170" t="s">
        <v>4085</v>
      </c>
      <c r="AK8" s="170" t="s">
        <v>1005</v>
      </c>
      <c r="AL8" s="170" t="s">
        <v>126</v>
      </c>
      <c r="AM8" s="170" t="s">
        <v>11</v>
      </c>
      <c r="AN8" s="170" t="s">
        <v>2543</v>
      </c>
      <c r="AO8" s="170" t="s">
        <v>11</v>
      </c>
      <c r="AP8" s="170" t="s">
        <v>11</v>
      </c>
      <c r="AQ8" s="170" t="s">
        <v>11</v>
      </c>
      <c r="AR8" s="170" t="s">
        <v>11</v>
      </c>
      <c r="AS8" s="170" t="s">
        <v>11</v>
      </c>
      <c r="AT8" s="170" t="s">
        <v>11</v>
      </c>
      <c r="AU8" s="170" t="s">
        <v>10</v>
      </c>
      <c r="AV8" s="170" t="s">
        <v>10</v>
      </c>
      <c r="AW8" s="170">
        <v>96</v>
      </c>
      <c r="AX8" s="170">
        <f>INDEX(Exposure_GWASs!S:S,MATCH(Si!AE8,Exposure_GWASs!C:C,0))</f>
        <v>97</v>
      </c>
      <c r="AY8" s="170" t="s">
        <v>4086</v>
      </c>
      <c r="AZ8" s="170" t="s">
        <v>11</v>
      </c>
      <c r="BA8" s="170" t="s">
        <v>10</v>
      </c>
      <c r="BB8" s="170" t="s">
        <v>22</v>
      </c>
      <c r="BC8" s="168" t="s">
        <v>13</v>
      </c>
      <c r="BD8" s="168" t="s">
        <v>17</v>
      </c>
      <c r="BE8" s="168" t="s">
        <v>49</v>
      </c>
      <c r="BF8" s="168" t="s">
        <v>51</v>
      </c>
      <c r="BG8" s="168" t="s">
        <v>26</v>
      </c>
      <c r="BH8" s="170" t="s">
        <v>4087</v>
      </c>
      <c r="BI8" s="170" t="s">
        <v>4088</v>
      </c>
      <c r="BJ8" s="170" t="s">
        <v>4089</v>
      </c>
      <c r="BK8" s="170" t="s">
        <v>11</v>
      </c>
      <c r="BL8" s="170" t="s">
        <v>11</v>
      </c>
      <c r="BM8" s="170" t="s">
        <v>11</v>
      </c>
      <c r="BN8" s="170" t="s">
        <v>11</v>
      </c>
      <c r="BO8" s="170" t="s">
        <v>128</v>
      </c>
      <c r="BP8" s="171" t="s">
        <v>167</v>
      </c>
      <c r="BQ8" s="169" t="s">
        <v>1012</v>
      </c>
      <c r="BR8" s="170">
        <v>0.32</v>
      </c>
      <c r="BS8" s="170"/>
      <c r="BT8" s="170">
        <v>95</v>
      </c>
      <c r="BU8" s="170">
        <v>0.24</v>
      </c>
      <c r="BV8" s="170">
        <v>0.41</v>
      </c>
      <c r="BW8" s="173">
        <v>1.0700000000000001E-12</v>
      </c>
      <c r="BX8" s="170" t="s">
        <v>10</v>
      </c>
      <c r="BY8" s="171" t="s">
        <v>10</v>
      </c>
      <c r="BZ8" s="168" t="s">
        <v>4090</v>
      </c>
      <c r="CA8" s="168" t="s">
        <v>4091</v>
      </c>
      <c r="CB8" s="168" t="s">
        <v>4092</v>
      </c>
      <c r="CC8" s="168" t="s">
        <v>4093</v>
      </c>
      <c r="CD8" s="106" t="s">
        <v>10</v>
      </c>
      <c r="CE8" s="170"/>
      <c r="CF8" s="170"/>
      <c r="CG8" s="170"/>
      <c r="CH8" s="170"/>
    </row>
    <row r="9" spans="1:86" s="2" customFormat="1">
      <c r="A9" s="168">
        <v>118</v>
      </c>
      <c r="B9" s="168" t="s">
        <v>282</v>
      </c>
      <c r="C9" s="168" t="s">
        <v>244</v>
      </c>
      <c r="D9" s="169" t="s">
        <v>4075</v>
      </c>
      <c r="E9" s="170">
        <v>2017</v>
      </c>
      <c r="F9" s="170" t="s">
        <v>4076</v>
      </c>
      <c r="G9" s="170" t="s">
        <v>4077</v>
      </c>
      <c r="H9" s="110" t="s">
        <v>4078</v>
      </c>
      <c r="I9" s="115" t="s">
        <v>4079</v>
      </c>
      <c r="J9" s="108" t="s">
        <v>4080</v>
      </c>
      <c r="K9" s="115" t="s">
        <v>4081</v>
      </c>
      <c r="L9" s="169" t="s">
        <v>4082</v>
      </c>
      <c r="M9" s="171" t="s">
        <v>4083</v>
      </c>
      <c r="N9" s="170" t="s">
        <v>12</v>
      </c>
      <c r="O9" s="170" t="s">
        <v>5912</v>
      </c>
      <c r="P9" s="170" t="s">
        <v>5912</v>
      </c>
      <c r="Q9" s="170" t="s">
        <v>5601</v>
      </c>
      <c r="R9" s="170" t="s">
        <v>4084</v>
      </c>
      <c r="S9" s="107" t="s">
        <v>123</v>
      </c>
      <c r="T9" s="170">
        <v>13</v>
      </c>
      <c r="U9" s="170" t="s">
        <v>2056</v>
      </c>
      <c r="V9" s="170">
        <v>1763</v>
      </c>
      <c r="W9" s="170" t="s">
        <v>10</v>
      </c>
      <c r="X9" s="170" t="s">
        <v>10</v>
      </c>
      <c r="Y9" s="170" t="s">
        <v>10</v>
      </c>
      <c r="Z9" s="170" t="s">
        <v>10</v>
      </c>
      <c r="AA9" s="170" t="s">
        <v>1005</v>
      </c>
      <c r="AB9" s="170" t="s">
        <v>1006</v>
      </c>
      <c r="AC9" s="172" t="str">
        <f>INDEX(Exposure_GWASs!G:G,MATCH(Si!AE9,Exposure_GWASs!C:C,0))</f>
        <v>BMI</v>
      </c>
      <c r="AD9" s="107" t="s">
        <v>127</v>
      </c>
      <c r="AE9" s="170" t="s">
        <v>1060</v>
      </c>
      <c r="AF9" s="170" t="s">
        <v>139</v>
      </c>
      <c r="AG9" s="170" t="s">
        <v>140</v>
      </c>
      <c r="AH9" s="172">
        <v>1763</v>
      </c>
      <c r="AI9" s="172">
        <f>INDEX(Exposure_GWASs!F:F,MATCH(Si!AE9,Exposure_GWASs!C:C,0))</f>
        <v>339224</v>
      </c>
      <c r="AJ9" s="170" t="s">
        <v>4085</v>
      </c>
      <c r="AK9" s="170" t="s">
        <v>1005</v>
      </c>
      <c r="AL9" s="170" t="s">
        <v>126</v>
      </c>
      <c r="AM9" s="170" t="s">
        <v>11</v>
      </c>
      <c r="AN9" s="170" t="s">
        <v>2543</v>
      </c>
      <c r="AO9" s="170" t="s">
        <v>11</v>
      </c>
      <c r="AP9" s="170" t="s">
        <v>11</v>
      </c>
      <c r="AQ9" s="170" t="s">
        <v>11</v>
      </c>
      <c r="AR9" s="170" t="s">
        <v>11</v>
      </c>
      <c r="AS9" s="170" t="s">
        <v>11</v>
      </c>
      <c r="AT9" s="170" t="s">
        <v>11</v>
      </c>
      <c r="AU9" s="170" t="s">
        <v>10</v>
      </c>
      <c r="AV9" s="170" t="s">
        <v>10</v>
      </c>
      <c r="AW9" s="170">
        <v>96</v>
      </c>
      <c r="AX9" s="170">
        <f>INDEX(Exposure_GWASs!S:S,MATCH(Si!AE9,Exposure_GWASs!C:C,0))</f>
        <v>97</v>
      </c>
      <c r="AY9" s="170" t="s">
        <v>4086</v>
      </c>
      <c r="AZ9" s="170" t="s">
        <v>11</v>
      </c>
      <c r="BA9" s="170" t="s">
        <v>10</v>
      </c>
      <c r="BB9" s="170" t="s">
        <v>22</v>
      </c>
      <c r="BC9" s="168" t="s">
        <v>13</v>
      </c>
      <c r="BD9" s="168" t="s">
        <v>17</v>
      </c>
      <c r="BE9" s="168" t="s">
        <v>49</v>
      </c>
      <c r="BF9" s="168" t="s">
        <v>51</v>
      </c>
      <c r="BG9" s="168" t="s">
        <v>26</v>
      </c>
      <c r="BH9" s="170" t="s">
        <v>4087</v>
      </c>
      <c r="BI9" s="170" t="s">
        <v>4088</v>
      </c>
      <c r="BJ9" s="170" t="s">
        <v>4089</v>
      </c>
      <c r="BK9" s="170" t="s">
        <v>11</v>
      </c>
      <c r="BL9" s="170" t="s">
        <v>11</v>
      </c>
      <c r="BM9" s="170" t="s">
        <v>11</v>
      </c>
      <c r="BN9" s="170" t="s">
        <v>11</v>
      </c>
      <c r="BO9" s="170" t="s">
        <v>128</v>
      </c>
      <c r="BP9" s="171" t="s">
        <v>167</v>
      </c>
      <c r="BQ9" s="169" t="s">
        <v>1012</v>
      </c>
      <c r="BR9" s="170">
        <v>5.0000000000000001E-3</v>
      </c>
      <c r="BS9" s="170"/>
      <c r="BT9" s="170">
        <v>95</v>
      </c>
      <c r="BU9" s="170">
        <v>-7.0000000000000007E-2</v>
      </c>
      <c r="BV9" s="170">
        <v>0.08</v>
      </c>
      <c r="BW9" s="173">
        <v>0.9</v>
      </c>
      <c r="BX9" s="170" t="s">
        <v>10</v>
      </c>
      <c r="BY9" s="171" t="s">
        <v>10</v>
      </c>
      <c r="BZ9" s="168" t="s">
        <v>4090</v>
      </c>
      <c r="CA9" s="168" t="s">
        <v>4091</v>
      </c>
      <c r="CB9" s="168" t="s">
        <v>4092</v>
      </c>
      <c r="CC9" s="168" t="s">
        <v>4093</v>
      </c>
      <c r="CD9" s="106" t="s">
        <v>10</v>
      </c>
      <c r="CE9" s="170"/>
      <c r="CF9" s="170"/>
      <c r="CG9" s="170"/>
      <c r="CH9" s="170"/>
    </row>
    <row r="10" spans="1:86" s="2" customFormat="1">
      <c r="A10" s="168">
        <v>118</v>
      </c>
      <c r="B10" s="168" t="s">
        <v>282</v>
      </c>
      <c r="C10" s="168" t="s">
        <v>244</v>
      </c>
      <c r="D10" s="169" t="s">
        <v>4075</v>
      </c>
      <c r="E10" s="170">
        <v>2017</v>
      </c>
      <c r="F10" s="170" t="s">
        <v>4076</v>
      </c>
      <c r="G10" s="170" t="s">
        <v>4077</v>
      </c>
      <c r="H10" s="110" t="s">
        <v>4078</v>
      </c>
      <c r="I10" s="115" t="s">
        <v>4079</v>
      </c>
      <c r="J10" s="108" t="s">
        <v>4080</v>
      </c>
      <c r="K10" s="115" t="s">
        <v>4081</v>
      </c>
      <c r="L10" s="169" t="s">
        <v>4082</v>
      </c>
      <c r="M10" s="171" t="s">
        <v>4083</v>
      </c>
      <c r="N10" s="170" t="s">
        <v>15</v>
      </c>
      <c r="O10" s="170" t="s">
        <v>5913</v>
      </c>
      <c r="P10" s="170" t="s">
        <v>5913</v>
      </c>
      <c r="Q10" s="170" t="s">
        <v>5601</v>
      </c>
      <c r="R10" s="170" t="str">
        <f>INDEX(Outcome_GWASs!K:K,MATCH(Si!S10,Outcome_GWASs!C:C,0))</f>
        <v>All AN cases were female. Diagnostic determination was via semi-structured or structured interview or population assessment strategy based on DSM diagnostic criteria. Cases met DSM-IV criteria for lifetime AN (restricting or binge-purge subtype) or lifetime DSM-IV eating disorders “not otherwise specified” (EDNOS) AN-subtype (i.e., exhibiting the core features of AN). We did not require the presence of amenorrhea as this criterion does not increase diagnostic specificity</v>
      </c>
      <c r="S10" s="107" t="s">
        <v>4094</v>
      </c>
      <c r="T10" s="170" t="str">
        <f>INDEX(Outcome_GWASs!I:I,MATCH(Si!S10,Outcome_GWASs!C:C,0))</f>
        <v>18+</v>
      </c>
      <c r="U10" s="170" t="str">
        <f>INDEX(Outcome_GWASs!H:H,MATCH(Si!S10,Outcome_GWASs!C:C,0))</f>
        <v>both</v>
      </c>
      <c r="V10" s="170" t="s">
        <v>11</v>
      </c>
      <c r="W10" s="170" t="s">
        <v>11</v>
      </c>
      <c r="X10" s="170">
        <f>INDEX(Outcome_GWASs!F:F,MATCH(Si!S10,Outcome_GWASs!C:C,0))</f>
        <v>2907</v>
      </c>
      <c r="Y10" s="170">
        <f>INDEX(Outcome_GWASs!G:G,MATCH(Si!S10,Outcome_GWASs!C:C,0))</f>
        <v>14860</v>
      </c>
      <c r="Z10" s="170" t="s">
        <v>10</v>
      </c>
      <c r="AA10" s="171" t="s">
        <v>1059</v>
      </c>
      <c r="AB10" s="170" t="str">
        <f>INDEX(Outcome_GWASs!E:E,MATCH(Si!S10,Outcome_GWASs!C:C,0))</f>
        <v>All ancestries</v>
      </c>
      <c r="AC10" s="172" t="str">
        <f>INDEX(Exposure_GWASs!G:G,MATCH(Si!AE10,Exposure_GWASs!C:C,0))</f>
        <v>BMI</v>
      </c>
      <c r="AD10" s="107" t="s">
        <v>127</v>
      </c>
      <c r="AE10" s="170" t="s">
        <v>1060</v>
      </c>
      <c r="AF10" s="170" t="s">
        <v>139</v>
      </c>
      <c r="AG10" s="170" t="s">
        <v>140</v>
      </c>
      <c r="AH10" s="172">
        <v>339224</v>
      </c>
      <c r="AI10" s="172">
        <f>INDEX(Exposure_GWASs!F:F,MATCH(Si!AE10,Exposure_GWASs!C:C,0))</f>
        <v>339224</v>
      </c>
      <c r="AJ10" s="170" t="s">
        <v>10</v>
      </c>
      <c r="AK10" s="170" t="s">
        <v>1005</v>
      </c>
      <c r="AL10" s="170" t="s">
        <v>126</v>
      </c>
      <c r="AM10" s="170" t="s">
        <v>10</v>
      </c>
      <c r="AN10" s="170" t="s">
        <v>10</v>
      </c>
      <c r="AO10" s="170" t="s">
        <v>11</v>
      </c>
      <c r="AP10" s="170" t="s">
        <v>11</v>
      </c>
      <c r="AQ10" s="170" t="s">
        <v>11</v>
      </c>
      <c r="AR10" s="170" t="s">
        <v>11</v>
      </c>
      <c r="AS10" s="170" t="s">
        <v>11</v>
      </c>
      <c r="AT10" s="170" t="s">
        <v>11</v>
      </c>
      <c r="AU10" s="170" t="s">
        <v>10</v>
      </c>
      <c r="AV10" s="170">
        <v>74</v>
      </c>
      <c r="AW10" s="170" t="s">
        <v>10</v>
      </c>
      <c r="AX10" s="170">
        <f>INDEX(Exposure_GWASs!S:S,MATCH(Si!AE10,Exposure_GWASs!C:C,0))</f>
        <v>97</v>
      </c>
      <c r="AY10" s="170" t="s">
        <v>4095</v>
      </c>
      <c r="AZ10" s="170" t="s">
        <v>11</v>
      </c>
      <c r="BA10" s="170" t="s">
        <v>10</v>
      </c>
      <c r="BB10" s="170" t="s">
        <v>13</v>
      </c>
      <c r="BC10" s="168" t="s">
        <v>17</v>
      </c>
      <c r="BD10" s="168" t="s">
        <v>26</v>
      </c>
      <c r="BE10" s="168"/>
      <c r="BF10" s="168"/>
      <c r="BG10" s="168"/>
      <c r="BH10" s="170" t="s">
        <v>1011</v>
      </c>
      <c r="BI10" s="170" t="s">
        <v>11</v>
      </c>
      <c r="BJ10" s="170" t="s">
        <v>11</v>
      </c>
      <c r="BK10" s="170" t="s">
        <v>1151</v>
      </c>
      <c r="BL10" s="170" t="s">
        <v>11</v>
      </c>
      <c r="BM10" s="170" t="s">
        <v>11</v>
      </c>
      <c r="BN10" s="170" t="s">
        <v>11</v>
      </c>
      <c r="BO10" s="170" t="s">
        <v>167</v>
      </c>
      <c r="BP10" s="171" t="s">
        <v>1059</v>
      </c>
      <c r="BQ10" s="169" t="s">
        <v>1012</v>
      </c>
      <c r="BR10" s="170">
        <v>-0.18</v>
      </c>
      <c r="BS10" s="170"/>
      <c r="BT10" s="170">
        <v>95</v>
      </c>
      <c r="BU10" s="170">
        <v>-0.72</v>
      </c>
      <c r="BV10" s="170">
        <v>0.21</v>
      </c>
      <c r="BW10" s="173">
        <v>0.3</v>
      </c>
      <c r="BX10" s="170" t="s">
        <v>10</v>
      </c>
      <c r="BY10" s="171" t="s">
        <v>10</v>
      </c>
      <c r="BZ10" s="168" t="s">
        <v>4090</v>
      </c>
      <c r="CA10" s="168" t="s">
        <v>4091</v>
      </c>
      <c r="CB10" s="168" t="s">
        <v>4092</v>
      </c>
      <c r="CC10" s="168" t="s">
        <v>4093</v>
      </c>
      <c r="CD10" s="106" t="s">
        <v>10</v>
      </c>
      <c r="CE10" s="170"/>
      <c r="CF10" s="170"/>
      <c r="CG10" s="170"/>
      <c r="CH10" s="170"/>
    </row>
    <row r="11" spans="1:86" s="2" customFormat="1">
      <c r="A11" s="168">
        <v>118</v>
      </c>
      <c r="B11" s="168" t="s">
        <v>282</v>
      </c>
      <c r="C11" s="168" t="s">
        <v>244</v>
      </c>
      <c r="D11" s="169" t="s">
        <v>4075</v>
      </c>
      <c r="E11" s="170">
        <v>2017</v>
      </c>
      <c r="F11" s="170" t="s">
        <v>4076</v>
      </c>
      <c r="G11" s="170" t="s">
        <v>4077</v>
      </c>
      <c r="H11" s="110" t="s">
        <v>4078</v>
      </c>
      <c r="I11" s="115" t="s">
        <v>4079</v>
      </c>
      <c r="J11" s="108" t="s">
        <v>4080</v>
      </c>
      <c r="K11" s="115" t="s">
        <v>4081</v>
      </c>
      <c r="L11" s="169" t="s">
        <v>4082</v>
      </c>
      <c r="M11" s="171" t="s">
        <v>4083</v>
      </c>
      <c r="N11" s="170" t="s">
        <v>15</v>
      </c>
      <c r="O11" s="170" t="s">
        <v>5914</v>
      </c>
      <c r="P11" s="170" t="s">
        <v>5914</v>
      </c>
      <c r="Q11" s="170" t="s">
        <v>5601</v>
      </c>
      <c r="R11" s="170" t="str">
        <f>INDEX(Outcome_GWASs!K:K,MATCH(Si!S11,Outcome_GWASs!C:C,0))</f>
        <v>Questionnaire</v>
      </c>
      <c r="S11" s="107" t="s">
        <v>4096</v>
      </c>
      <c r="T11" s="170" t="str">
        <f>INDEX(Outcome_GWASs!I:I,MATCH(Si!S11,Outcome_GWASs!C:C,0))</f>
        <v>18+</v>
      </c>
      <c r="U11" s="170" t="str">
        <f>INDEX(Outcome_GWASs!H:H,MATCH(Si!S11,Outcome_GWASs!C:C,0))</f>
        <v>female</v>
      </c>
      <c r="V11" s="170" t="s">
        <v>11</v>
      </c>
      <c r="W11" s="170" t="str">
        <f>INDEX(Outcome_GWASs!G:G,MATCH(Si!S11,Outcome_GWASs!C:C,0))</f>
        <v>Not clear</v>
      </c>
      <c r="X11" s="170">
        <f>INDEX(Outcome_GWASs!F:F,MATCH(Si!S11,Outcome_GWASs!C:C,0))</f>
        <v>2442</v>
      </c>
      <c r="Y11" s="170" t="str">
        <f>INDEX(Outcome_GWASs!G:G,MATCH(Si!S11,Outcome_GWASs!C:C,0))</f>
        <v>Not clear</v>
      </c>
      <c r="Z11" s="170" t="s">
        <v>10</v>
      </c>
      <c r="AA11" s="171" t="s">
        <v>1059</v>
      </c>
      <c r="AB11" s="170" t="str">
        <f>INDEX(Outcome_GWASs!E:E,MATCH(Si!S11,Outcome_GWASs!C:C,0))</f>
        <v>Australian</v>
      </c>
      <c r="AC11" s="172" t="str">
        <f>INDEX(Exposure_GWASs!G:G,MATCH(Si!AE11,Exposure_GWASs!C:C,0))</f>
        <v>BMI</v>
      </c>
      <c r="AD11" s="107" t="s">
        <v>127</v>
      </c>
      <c r="AE11" s="170" t="s">
        <v>1060</v>
      </c>
      <c r="AF11" s="170" t="s">
        <v>139</v>
      </c>
      <c r="AG11" s="170" t="s">
        <v>140</v>
      </c>
      <c r="AH11" s="172">
        <v>339224</v>
      </c>
      <c r="AI11" s="172">
        <f>INDEX(Exposure_GWASs!F:F,MATCH(Si!AE11,Exposure_GWASs!C:C,0))</f>
        <v>339224</v>
      </c>
      <c r="AJ11" s="170" t="s">
        <v>10</v>
      </c>
      <c r="AK11" s="170" t="s">
        <v>1005</v>
      </c>
      <c r="AL11" s="170" t="s">
        <v>126</v>
      </c>
      <c r="AM11" s="170" t="s">
        <v>10</v>
      </c>
      <c r="AN11" s="170" t="s">
        <v>10</v>
      </c>
      <c r="AO11" s="170" t="s">
        <v>11</v>
      </c>
      <c r="AP11" s="170" t="s">
        <v>11</v>
      </c>
      <c r="AQ11" s="170" t="s">
        <v>11</v>
      </c>
      <c r="AR11" s="170" t="s">
        <v>11</v>
      </c>
      <c r="AS11" s="170" t="s">
        <v>11</v>
      </c>
      <c r="AT11" s="170" t="s">
        <v>11</v>
      </c>
      <c r="AU11" s="170" t="s">
        <v>10</v>
      </c>
      <c r="AV11" s="170">
        <v>88</v>
      </c>
      <c r="AW11" s="170" t="s">
        <v>10</v>
      </c>
      <c r="AX11" s="170">
        <f>INDEX(Exposure_GWASs!S:S,MATCH(Si!AE11,Exposure_GWASs!C:C,0))</f>
        <v>97</v>
      </c>
      <c r="AY11" s="170" t="s">
        <v>4095</v>
      </c>
      <c r="AZ11" s="170" t="s">
        <v>11</v>
      </c>
      <c r="BA11" s="170" t="s">
        <v>10</v>
      </c>
      <c r="BB11" s="170" t="s">
        <v>13</v>
      </c>
      <c r="BC11" s="168" t="s">
        <v>17</v>
      </c>
      <c r="BD11" s="168" t="s">
        <v>26</v>
      </c>
      <c r="BE11" s="168"/>
      <c r="BF11" s="168"/>
      <c r="BG11" s="168"/>
      <c r="BH11" s="170" t="s">
        <v>1011</v>
      </c>
      <c r="BI11" s="170" t="s">
        <v>11</v>
      </c>
      <c r="BJ11" s="170" t="s">
        <v>11</v>
      </c>
      <c r="BK11" s="170" t="s">
        <v>1151</v>
      </c>
      <c r="BL11" s="170" t="s">
        <v>11</v>
      </c>
      <c r="BM11" s="170" t="s">
        <v>11</v>
      </c>
      <c r="BN11" s="170" t="s">
        <v>11</v>
      </c>
      <c r="BO11" s="170" t="s">
        <v>167</v>
      </c>
      <c r="BP11" s="171" t="s">
        <v>1059</v>
      </c>
      <c r="BQ11" s="169" t="s">
        <v>1012</v>
      </c>
      <c r="BR11" s="170">
        <v>3.0000000000000001E-3</v>
      </c>
      <c r="BS11" s="170"/>
      <c r="BT11" s="170">
        <v>95</v>
      </c>
      <c r="BU11" s="170">
        <v>-0.06</v>
      </c>
      <c r="BV11" s="170">
        <v>7.0000000000000007E-2</v>
      </c>
      <c r="BW11" s="173">
        <v>0.93</v>
      </c>
      <c r="BX11" s="170" t="s">
        <v>10</v>
      </c>
      <c r="BY11" s="171" t="s">
        <v>10</v>
      </c>
      <c r="BZ11" s="168" t="s">
        <v>4090</v>
      </c>
      <c r="CA11" s="168" t="s">
        <v>4091</v>
      </c>
      <c r="CB11" s="168" t="s">
        <v>4092</v>
      </c>
      <c r="CC11" s="168" t="s">
        <v>4093</v>
      </c>
      <c r="CD11" s="106" t="s">
        <v>10</v>
      </c>
      <c r="CE11" s="170"/>
      <c r="CF11" s="170"/>
      <c r="CG11" s="170"/>
      <c r="CH11" s="170"/>
    </row>
    <row r="12" spans="1:86" s="10" customFormat="1">
      <c r="A12" s="105">
        <v>119</v>
      </c>
      <c r="B12" s="105" t="s">
        <v>244</v>
      </c>
      <c r="C12" s="105" t="s">
        <v>244</v>
      </c>
      <c r="D12" s="106" t="s">
        <v>4097</v>
      </c>
      <c r="E12" s="107">
        <v>2019</v>
      </c>
      <c r="F12" s="107" t="s">
        <v>1257</v>
      </c>
      <c r="G12" s="107" t="s">
        <v>4098</v>
      </c>
      <c r="H12" s="110" t="s">
        <v>4099</v>
      </c>
      <c r="I12" s="107" t="s">
        <v>1316</v>
      </c>
      <c r="J12" s="107" t="s">
        <v>1317</v>
      </c>
      <c r="K12" s="107" t="s">
        <v>4100</v>
      </c>
      <c r="L12" s="106" t="s">
        <v>4101</v>
      </c>
      <c r="M12" s="110" t="s">
        <v>4102</v>
      </c>
      <c r="N12" s="107" t="s">
        <v>27</v>
      </c>
      <c r="O12" s="107" t="s">
        <v>699</v>
      </c>
      <c r="P12" s="107" t="s">
        <v>699</v>
      </c>
      <c r="Q12" s="107" t="s">
        <v>5602</v>
      </c>
      <c r="R12" s="107" t="s">
        <v>11</v>
      </c>
      <c r="S12" s="107" t="s">
        <v>123</v>
      </c>
      <c r="T12" s="107" t="s">
        <v>172</v>
      </c>
      <c r="U12" s="107" t="s">
        <v>483</v>
      </c>
      <c r="V12" s="107">
        <v>291781</v>
      </c>
      <c r="W12" s="107" t="s">
        <v>10</v>
      </c>
      <c r="X12" s="107" t="s">
        <v>10</v>
      </c>
      <c r="Y12" s="107" t="s">
        <v>10</v>
      </c>
      <c r="Z12" s="107" t="s">
        <v>10</v>
      </c>
      <c r="AA12" s="107" t="s">
        <v>1005</v>
      </c>
      <c r="AB12" s="107" t="s">
        <v>1006</v>
      </c>
      <c r="AC12" s="112" t="s">
        <v>127</v>
      </c>
      <c r="AD12" s="107" t="s">
        <v>4103</v>
      </c>
      <c r="AE12" s="107" t="s">
        <v>123</v>
      </c>
      <c r="AF12" s="107" t="s">
        <v>172</v>
      </c>
      <c r="AG12" s="107" t="s">
        <v>140</v>
      </c>
      <c r="AH12" s="107">
        <v>291781</v>
      </c>
      <c r="AI12" s="112" t="s">
        <v>11</v>
      </c>
      <c r="AJ12" s="107" t="s">
        <v>10</v>
      </c>
      <c r="AK12" s="107" t="s">
        <v>1005</v>
      </c>
      <c r="AL12" s="107" t="s">
        <v>249</v>
      </c>
      <c r="AM12" s="107" t="s">
        <v>11</v>
      </c>
      <c r="AN12" s="107" t="s">
        <v>11</v>
      </c>
      <c r="AO12" s="107" t="s">
        <v>11</v>
      </c>
      <c r="AP12" s="107" t="s">
        <v>11</v>
      </c>
      <c r="AQ12" s="107" t="s">
        <v>11</v>
      </c>
      <c r="AR12" s="107" t="s">
        <v>11</v>
      </c>
      <c r="AS12" s="107" t="s">
        <v>11</v>
      </c>
      <c r="AT12" s="107" t="s">
        <v>11</v>
      </c>
      <c r="AU12" s="107" t="s">
        <v>10</v>
      </c>
      <c r="AV12" s="107">
        <v>87</v>
      </c>
      <c r="AW12" s="107" t="s">
        <v>10</v>
      </c>
      <c r="AX12" s="107" t="s">
        <v>10</v>
      </c>
      <c r="AY12" s="107" t="s">
        <v>4104</v>
      </c>
      <c r="AZ12" s="107" t="s">
        <v>11</v>
      </c>
      <c r="BA12" s="107" t="s">
        <v>10</v>
      </c>
      <c r="BB12" s="107" t="s">
        <v>72</v>
      </c>
      <c r="BC12" s="105" t="s">
        <v>11</v>
      </c>
      <c r="BD12" s="105"/>
      <c r="BE12" s="105"/>
      <c r="BF12" s="105"/>
      <c r="BG12" s="105"/>
      <c r="BH12" s="107"/>
      <c r="BI12" s="107" t="s">
        <v>11</v>
      </c>
      <c r="BJ12" s="107" t="s">
        <v>11</v>
      </c>
      <c r="BK12" s="107" t="s">
        <v>11</v>
      </c>
      <c r="BL12" s="107" t="s">
        <v>11</v>
      </c>
      <c r="BM12" s="107" t="s">
        <v>11</v>
      </c>
      <c r="BN12" s="107" t="s">
        <v>11</v>
      </c>
      <c r="BO12" s="107" t="s">
        <v>4105</v>
      </c>
      <c r="BP12" s="110" t="s">
        <v>1324</v>
      </c>
      <c r="BQ12" s="106" t="s">
        <v>1012</v>
      </c>
      <c r="BR12" s="107">
        <v>2.3E-3</v>
      </c>
      <c r="BS12" s="107">
        <v>5.0299999999999997E-2</v>
      </c>
      <c r="BT12" s="107" t="s">
        <v>10</v>
      </c>
      <c r="BU12" s="107" t="s">
        <v>10</v>
      </c>
      <c r="BV12" s="107" t="s">
        <v>10</v>
      </c>
      <c r="BW12" s="107">
        <v>0.96</v>
      </c>
      <c r="BX12" s="107" t="s">
        <v>10</v>
      </c>
      <c r="BY12" s="110" t="s">
        <v>10</v>
      </c>
      <c r="BZ12" s="105" t="s">
        <v>4106</v>
      </c>
      <c r="CA12" s="105" t="s">
        <v>11</v>
      </c>
      <c r="CB12" s="105" t="s">
        <v>11</v>
      </c>
      <c r="CC12" s="105" t="s">
        <v>11</v>
      </c>
      <c r="CD12" s="106" t="s">
        <v>4107</v>
      </c>
      <c r="CE12" s="107"/>
      <c r="CF12" s="107"/>
      <c r="CG12" s="107"/>
      <c r="CH12" s="107"/>
    </row>
    <row r="13" spans="1:86" s="10" customFormat="1">
      <c r="A13" s="105">
        <v>119</v>
      </c>
      <c r="B13" s="105" t="s">
        <v>244</v>
      </c>
      <c r="C13" s="105" t="s">
        <v>244</v>
      </c>
      <c r="D13" s="106" t="s">
        <v>4097</v>
      </c>
      <c r="E13" s="107">
        <v>2019</v>
      </c>
      <c r="F13" s="107" t="s">
        <v>1257</v>
      </c>
      <c r="G13" s="107" t="s">
        <v>4098</v>
      </c>
      <c r="H13" s="110" t="s">
        <v>4099</v>
      </c>
      <c r="I13" s="107" t="s">
        <v>1316</v>
      </c>
      <c r="J13" s="107" t="s">
        <v>1317</v>
      </c>
      <c r="K13" s="107" t="s">
        <v>4100</v>
      </c>
      <c r="L13" s="106" t="s">
        <v>4101</v>
      </c>
      <c r="M13" s="110" t="s">
        <v>4102</v>
      </c>
      <c r="N13" s="107" t="s">
        <v>27</v>
      </c>
      <c r="O13" s="107" t="s">
        <v>699</v>
      </c>
      <c r="P13" s="107" t="s">
        <v>699</v>
      </c>
      <c r="Q13" s="107" t="s">
        <v>5602</v>
      </c>
      <c r="R13" s="107" t="s">
        <v>11</v>
      </c>
      <c r="S13" s="107" t="s">
        <v>123</v>
      </c>
      <c r="T13" s="107" t="s">
        <v>172</v>
      </c>
      <c r="U13" s="107" t="s">
        <v>483</v>
      </c>
      <c r="V13" s="107">
        <v>291781</v>
      </c>
      <c r="W13" s="107" t="s">
        <v>10</v>
      </c>
      <c r="X13" s="107" t="s">
        <v>10</v>
      </c>
      <c r="Y13" s="107" t="s">
        <v>10</v>
      </c>
      <c r="Z13" s="107" t="s">
        <v>10</v>
      </c>
      <c r="AA13" s="107" t="s">
        <v>1005</v>
      </c>
      <c r="AB13" s="107" t="s">
        <v>1006</v>
      </c>
      <c r="AC13" s="112" t="s">
        <v>127</v>
      </c>
      <c r="AD13" s="107" t="s">
        <v>4103</v>
      </c>
      <c r="AE13" s="107" t="s">
        <v>123</v>
      </c>
      <c r="AF13" s="107" t="s">
        <v>172</v>
      </c>
      <c r="AG13" s="107" t="s">
        <v>140</v>
      </c>
      <c r="AH13" s="107">
        <v>291781</v>
      </c>
      <c r="AI13" s="112" t="s">
        <v>11</v>
      </c>
      <c r="AJ13" s="107" t="s">
        <v>10</v>
      </c>
      <c r="AK13" s="107" t="s">
        <v>1005</v>
      </c>
      <c r="AL13" s="107" t="s">
        <v>249</v>
      </c>
      <c r="AM13" s="107" t="s">
        <v>11</v>
      </c>
      <c r="AN13" s="107" t="s">
        <v>11</v>
      </c>
      <c r="AO13" s="107" t="s">
        <v>11</v>
      </c>
      <c r="AP13" s="107" t="s">
        <v>11</v>
      </c>
      <c r="AQ13" s="107" t="s">
        <v>11</v>
      </c>
      <c r="AR13" s="107" t="s">
        <v>11</v>
      </c>
      <c r="AS13" s="107" t="s">
        <v>11</v>
      </c>
      <c r="AT13" s="107" t="s">
        <v>11</v>
      </c>
      <c r="AU13" s="107" t="s">
        <v>10</v>
      </c>
      <c r="AV13" s="107">
        <v>87</v>
      </c>
      <c r="AW13" s="107" t="s">
        <v>10</v>
      </c>
      <c r="AX13" s="107" t="s">
        <v>10</v>
      </c>
      <c r="AY13" s="107" t="s">
        <v>4104</v>
      </c>
      <c r="AZ13" s="107" t="s">
        <v>11</v>
      </c>
      <c r="BA13" s="107" t="s">
        <v>10</v>
      </c>
      <c r="BB13" s="107" t="s">
        <v>74</v>
      </c>
      <c r="BC13" s="105" t="s">
        <v>11</v>
      </c>
      <c r="BD13" s="105"/>
      <c r="BE13" s="105"/>
      <c r="BF13" s="105"/>
      <c r="BG13" s="105"/>
      <c r="BH13" s="107"/>
      <c r="BI13" s="107" t="s">
        <v>11</v>
      </c>
      <c r="BJ13" s="107" t="s">
        <v>11</v>
      </c>
      <c r="BK13" s="107" t="s">
        <v>11</v>
      </c>
      <c r="BL13" s="107" t="s">
        <v>11</v>
      </c>
      <c r="BM13" s="107" t="s">
        <v>11</v>
      </c>
      <c r="BN13" s="107" t="s">
        <v>11</v>
      </c>
      <c r="BO13" s="107" t="s">
        <v>4105</v>
      </c>
      <c r="BP13" s="110" t="s">
        <v>1324</v>
      </c>
      <c r="BQ13" s="106" t="s">
        <v>1012</v>
      </c>
      <c r="BR13" s="107">
        <v>6.5500000000000003E-2</v>
      </c>
      <c r="BS13" s="107">
        <v>0.3402</v>
      </c>
      <c r="BT13" s="107" t="s">
        <v>10</v>
      </c>
      <c r="BU13" s="107" t="s">
        <v>10</v>
      </c>
      <c r="BV13" s="107" t="s">
        <v>10</v>
      </c>
      <c r="BW13" s="107">
        <v>0.85</v>
      </c>
      <c r="BX13" s="107" t="s">
        <v>10</v>
      </c>
      <c r="BY13" s="110" t="s">
        <v>10</v>
      </c>
      <c r="BZ13" s="105" t="s">
        <v>4106</v>
      </c>
      <c r="CA13" s="105" t="s">
        <v>11</v>
      </c>
      <c r="CB13" s="105" t="s">
        <v>11</v>
      </c>
      <c r="CC13" s="105" t="s">
        <v>11</v>
      </c>
      <c r="CD13" s="106" t="s">
        <v>4107</v>
      </c>
      <c r="CE13" s="107"/>
      <c r="CF13" s="107"/>
      <c r="CG13" s="107"/>
      <c r="CH13" s="107"/>
    </row>
    <row r="14" spans="1:86" s="10" customFormat="1">
      <c r="A14" s="105">
        <v>119</v>
      </c>
      <c r="B14" s="105" t="s">
        <v>244</v>
      </c>
      <c r="C14" s="105" t="s">
        <v>244</v>
      </c>
      <c r="D14" s="106" t="s">
        <v>4097</v>
      </c>
      <c r="E14" s="107">
        <v>2019</v>
      </c>
      <c r="F14" s="107" t="s">
        <v>1257</v>
      </c>
      <c r="G14" s="107" t="s">
        <v>4098</v>
      </c>
      <c r="H14" s="110" t="s">
        <v>4099</v>
      </c>
      <c r="I14" s="107" t="s">
        <v>1316</v>
      </c>
      <c r="J14" s="107" t="s">
        <v>1317</v>
      </c>
      <c r="K14" s="107" t="s">
        <v>4100</v>
      </c>
      <c r="L14" s="106" t="s">
        <v>4101</v>
      </c>
      <c r="M14" s="110" t="s">
        <v>4102</v>
      </c>
      <c r="N14" s="107" t="s">
        <v>27</v>
      </c>
      <c r="O14" s="107" t="s">
        <v>699</v>
      </c>
      <c r="P14" s="107" t="s">
        <v>699</v>
      </c>
      <c r="Q14" s="107" t="s">
        <v>5602</v>
      </c>
      <c r="R14" s="107" t="s">
        <v>11</v>
      </c>
      <c r="S14" s="107" t="s">
        <v>123</v>
      </c>
      <c r="T14" s="107" t="s">
        <v>172</v>
      </c>
      <c r="U14" s="107" t="s">
        <v>483</v>
      </c>
      <c r="V14" s="107">
        <v>291781</v>
      </c>
      <c r="W14" s="107" t="s">
        <v>10</v>
      </c>
      <c r="X14" s="107" t="s">
        <v>10</v>
      </c>
      <c r="Y14" s="107" t="s">
        <v>10</v>
      </c>
      <c r="Z14" s="107" t="s">
        <v>10</v>
      </c>
      <c r="AA14" s="107" t="s">
        <v>1005</v>
      </c>
      <c r="AB14" s="107" t="s">
        <v>1006</v>
      </c>
      <c r="AC14" s="112" t="s">
        <v>127</v>
      </c>
      <c r="AD14" s="107" t="s">
        <v>4103</v>
      </c>
      <c r="AE14" s="107" t="s">
        <v>123</v>
      </c>
      <c r="AF14" s="107" t="s">
        <v>172</v>
      </c>
      <c r="AG14" s="107" t="s">
        <v>140</v>
      </c>
      <c r="AH14" s="107">
        <v>291781</v>
      </c>
      <c r="AI14" s="112" t="s">
        <v>11</v>
      </c>
      <c r="AJ14" s="107" t="s">
        <v>10</v>
      </c>
      <c r="AK14" s="107" t="s">
        <v>1005</v>
      </c>
      <c r="AL14" s="107" t="s">
        <v>249</v>
      </c>
      <c r="AM14" s="107" t="s">
        <v>11</v>
      </c>
      <c r="AN14" s="107" t="s">
        <v>11</v>
      </c>
      <c r="AO14" s="107" t="s">
        <v>11</v>
      </c>
      <c r="AP14" s="107" t="s">
        <v>11</v>
      </c>
      <c r="AQ14" s="107" t="s">
        <v>11</v>
      </c>
      <c r="AR14" s="107" t="s">
        <v>11</v>
      </c>
      <c r="AS14" s="107" t="s">
        <v>11</v>
      </c>
      <c r="AT14" s="107" t="s">
        <v>11</v>
      </c>
      <c r="AU14" s="107" t="s">
        <v>10</v>
      </c>
      <c r="AV14" s="107">
        <v>87</v>
      </c>
      <c r="AW14" s="107" t="s">
        <v>10</v>
      </c>
      <c r="AX14" s="107" t="s">
        <v>10</v>
      </c>
      <c r="AY14" s="107" t="s">
        <v>4104</v>
      </c>
      <c r="AZ14" s="107" t="s">
        <v>11</v>
      </c>
      <c r="BA14" s="107" t="s">
        <v>10</v>
      </c>
      <c r="BB14" s="107" t="s">
        <v>76</v>
      </c>
      <c r="BC14" s="105" t="s">
        <v>11</v>
      </c>
      <c r="BD14" s="105"/>
      <c r="BE14" s="105"/>
      <c r="BF14" s="105"/>
      <c r="BG14" s="105"/>
      <c r="BH14" s="107"/>
      <c r="BI14" s="107" t="s">
        <v>11</v>
      </c>
      <c r="BJ14" s="107" t="s">
        <v>11</v>
      </c>
      <c r="BK14" s="107" t="s">
        <v>11</v>
      </c>
      <c r="BL14" s="107" t="s">
        <v>11</v>
      </c>
      <c r="BM14" s="107" t="s">
        <v>11</v>
      </c>
      <c r="BN14" s="107" t="s">
        <v>11</v>
      </c>
      <c r="BO14" s="107" t="s">
        <v>4105</v>
      </c>
      <c r="BP14" s="110" t="s">
        <v>1324</v>
      </c>
      <c r="BQ14" s="106" t="s">
        <v>1012</v>
      </c>
      <c r="BR14" s="107">
        <v>0.1011</v>
      </c>
      <c r="BS14" s="107">
        <v>0.6411</v>
      </c>
      <c r="BT14" s="107" t="s">
        <v>10</v>
      </c>
      <c r="BU14" s="107" t="s">
        <v>10</v>
      </c>
      <c r="BV14" s="107" t="s">
        <v>10</v>
      </c>
      <c r="BW14" s="107">
        <v>0.87</v>
      </c>
      <c r="BX14" s="107" t="s">
        <v>10</v>
      </c>
      <c r="BY14" s="110" t="s">
        <v>10</v>
      </c>
      <c r="BZ14" s="105" t="s">
        <v>4106</v>
      </c>
      <c r="CA14" s="105" t="s">
        <v>11</v>
      </c>
      <c r="CB14" s="105" t="s">
        <v>11</v>
      </c>
      <c r="CC14" s="105" t="s">
        <v>11</v>
      </c>
      <c r="CD14" s="106" t="s">
        <v>4107</v>
      </c>
      <c r="CE14" s="107"/>
      <c r="CF14" s="107"/>
      <c r="CG14" s="107"/>
      <c r="CH14" s="107"/>
    </row>
    <row r="15" spans="1:86" s="10" customFormat="1">
      <c r="A15" s="105">
        <v>119</v>
      </c>
      <c r="B15" s="105" t="s">
        <v>244</v>
      </c>
      <c r="C15" s="105" t="s">
        <v>244</v>
      </c>
      <c r="D15" s="106" t="s">
        <v>4097</v>
      </c>
      <c r="E15" s="107">
        <v>2019</v>
      </c>
      <c r="F15" s="107" t="s">
        <v>1257</v>
      </c>
      <c r="G15" s="107" t="s">
        <v>4098</v>
      </c>
      <c r="H15" s="110" t="s">
        <v>4099</v>
      </c>
      <c r="I15" s="107" t="s">
        <v>1316</v>
      </c>
      <c r="J15" s="107" t="s">
        <v>1317</v>
      </c>
      <c r="K15" s="107" t="s">
        <v>4100</v>
      </c>
      <c r="L15" s="106" t="s">
        <v>4101</v>
      </c>
      <c r="M15" s="110" t="s">
        <v>4102</v>
      </c>
      <c r="N15" s="107" t="s">
        <v>27</v>
      </c>
      <c r="O15" s="107" t="s">
        <v>699</v>
      </c>
      <c r="P15" s="107" t="s">
        <v>699</v>
      </c>
      <c r="Q15" s="107" t="s">
        <v>5602</v>
      </c>
      <c r="R15" s="107" t="s">
        <v>11</v>
      </c>
      <c r="S15" s="107" t="s">
        <v>123</v>
      </c>
      <c r="T15" s="107" t="s">
        <v>172</v>
      </c>
      <c r="U15" s="107" t="s">
        <v>483</v>
      </c>
      <c r="V15" s="107">
        <v>291781</v>
      </c>
      <c r="W15" s="107" t="s">
        <v>10</v>
      </c>
      <c r="X15" s="107" t="s">
        <v>10</v>
      </c>
      <c r="Y15" s="107" t="s">
        <v>10</v>
      </c>
      <c r="Z15" s="107" t="s">
        <v>10</v>
      </c>
      <c r="AA15" s="107" t="s">
        <v>1005</v>
      </c>
      <c r="AB15" s="107" t="s">
        <v>1006</v>
      </c>
      <c r="AC15" s="112" t="s">
        <v>127</v>
      </c>
      <c r="AD15" s="107" t="s">
        <v>4103</v>
      </c>
      <c r="AE15" s="107" t="s">
        <v>123</v>
      </c>
      <c r="AF15" s="107" t="s">
        <v>172</v>
      </c>
      <c r="AG15" s="107" t="s">
        <v>140</v>
      </c>
      <c r="AH15" s="107">
        <v>291781</v>
      </c>
      <c r="AI15" s="112" t="s">
        <v>11</v>
      </c>
      <c r="AJ15" s="107" t="s">
        <v>10</v>
      </c>
      <c r="AK15" s="107" t="s">
        <v>1005</v>
      </c>
      <c r="AL15" s="107" t="s">
        <v>249</v>
      </c>
      <c r="AM15" s="107" t="s">
        <v>11</v>
      </c>
      <c r="AN15" s="107" t="s">
        <v>11</v>
      </c>
      <c r="AO15" s="107" t="s">
        <v>11</v>
      </c>
      <c r="AP15" s="107" t="s">
        <v>11</v>
      </c>
      <c r="AQ15" s="107" t="s">
        <v>11</v>
      </c>
      <c r="AR15" s="107" t="s">
        <v>11</v>
      </c>
      <c r="AS15" s="107" t="s">
        <v>11</v>
      </c>
      <c r="AT15" s="107" t="s">
        <v>11</v>
      </c>
      <c r="AU15" s="107" t="s">
        <v>10</v>
      </c>
      <c r="AV15" s="107">
        <v>78</v>
      </c>
      <c r="AW15" s="107" t="s">
        <v>10</v>
      </c>
      <c r="AX15" s="107" t="s">
        <v>10</v>
      </c>
      <c r="AY15" s="107" t="s">
        <v>4108</v>
      </c>
      <c r="AZ15" s="107" t="s">
        <v>11</v>
      </c>
      <c r="BA15" s="107" t="s">
        <v>10</v>
      </c>
      <c r="BB15" s="107" t="s">
        <v>72</v>
      </c>
      <c r="BC15" s="105" t="s">
        <v>11</v>
      </c>
      <c r="BD15" s="105"/>
      <c r="BE15" s="105"/>
      <c r="BF15" s="105"/>
      <c r="BG15" s="105"/>
      <c r="BH15" s="107"/>
      <c r="BI15" s="107" t="s">
        <v>11</v>
      </c>
      <c r="BJ15" s="107" t="s">
        <v>11</v>
      </c>
      <c r="BK15" s="107" t="s">
        <v>11</v>
      </c>
      <c r="BL15" s="107" t="s">
        <v>11</v>
      </c>
      <c r="BM15" s="107" t="s">
        <v>11</v>
      </c>
      <c r="BN15" s="107" t="s">
        <v>11</v>
      </c>
      <c r="BO15" s="107" t="s">
        <v>4105</v>
      </c>
      <c r="BP15" s="110" t="s">
        <v>1324</v>
      </c>
      <c r="BQ15" s="106" t="s">
        <v>1012</v>
      </c>
      <c r="BR15" s="107">
        <v>-1.7000000000000001E-2</v>
      </c>
      <c r="BS15" s="107">
        <v>0.11360000000000001</v>
      </c>
      <c r="BT15" s="107" t="s">
        <v>10</v>
      </c>
      <c r="BU15" s="107" t="s">
        <v>10</v>
      </c>
      <c r="BV15" s="107" t="s">
        <v>10</v>
      </c>
      <c r="BW15" s="107">
        <v>0.88</v>
      </c>
      <c r="BX15" s="107" t="s">
        <v>10</v>
      </c>
      <c r="BY15" s="110" t="s">
        <v>10</v>
      </c>
      <c r="BZ15" s="105" t="s">
        <v>4106</v>
      </c>
      <c r="CA15" s="105" t="s">
        <v>11</v>
      </c>
      <c r="CB15" s="105" t="s">
        <v>11</v>
      </c>
      <c r="CC15" s="105" t="s">
        <v>11</v>
      </c>
      <c r="CD15" s="106" t="s">
        <v>4107</v>
      </c>
      <c r="CE15" s="107"/>
      <c r="CF15" s="107"/>
      <c r="CG15" s="107"/>
      <c r="CH15" s="107"/>
    </row>
    <row r="16" spans="1:86" s="10" customFormat="1">
      <c r="A16" s="105">
        <v>119</v>
      </c>
      <c r="B16" s="105" t="s">
        <v>244</v>
      </c>
      <c r="C16" s="105" t="s">
        <v>244</v>
      </c>
      <c r="D16" s="106" t="s">
        <v>4097</v>
      </c>
      <c r="E16" s="107">
        <v>2019</v>
      </c>
      <c r="F16" s="107" t="s">
        <v>1257</v>
      </c>
      <c r="G16" s="107" t="s">
        <v>4098</v>
      </c>
      <c r="H16" s="110" t="s">
        <v>4099</v>
      </c>
      <c r="I16" s="107" t="s">
        <v>1316</v>
      </c>
      <c r="J16" s="107" t="s">
        <v>1317</v>
      </c>
      <c r="K16" s="107" t="s">
        <v>4100</v>
      </c>
      <c r="L16" s="106" t="s">
        <v>4101</v>
      </c>
      <c r="M16" s="110" t="s">
        <v>4102</v>
      </c>
      <c r="N16" s="107" t="s">
        <v>27</v>
      </c>
      <c r="O16" s="107" t="s">
        <v>699</v>
      </c>
      <c r="P16" s="107" t="s">
        <v>699</v>
      </c>
      <c r="Q16" s="107" t="s">
        <v>5602</v>
      </c>
      <c r="R16" s="107" t="s">
        <v>11</v>
      </c>
      <c r="S16" s="107" t="s">
        <v>123</v>
      </c>
      <c r="T16" s="107" t="s">
        <v>172</v>
      </c>
      <c r="U16" s="107" t="s">
        <v>483</v>
      </c>
      <c r="V16" s="107">
        <v>291781</v>
      </c>
      <c r="W16" s="107" t="s">
        <v>10</v>
      </c>
      <c r="X16" s="107" t="s">
        <v>10</v>
      </c>
      <c r="Y16" s="107" t="s">
        <v>10</v>
      </c>
      <c r="Z16" s="107" t="s">
        <v>10</v>
      </c>
      <c r="AA16" s="107" t="s">
        <v>1005</v>
      </c>
      <c r="AB16" s="107" t="s">
        <v>1006</v>
      </c>
      <c r="AC16" s="112" t="s">
        <v>127</v>
      </c>
      <c r="AD16" s="107" t="s">
        <v>4103</v>
      </c>
      <c r="AE16" s="107" t="s">
        <v>123</v>
      </c>
      <c r="AF16" s="107" t="s">
        <v>172</v>
      </c>
      <c r="AG16" s="107" t="s">
        <v>140</v>
      </c>
      <c r="AH16" s="107">
        <v>291781</v>
      </c>
      <c r="AI16" s="112" t="s">
        <v>11</v>
      </c>
      <c r="AJ16" s="107" t="s">
        <v>10</v>
      </c>
      <c r="AK16" s="107" t="s">
        <v>1005</v>
      </c>
      <c r="AL16" s="107" t="s">
        <v>249</v>
      </c>
      <c r="AM16" s="107" t="s">
        <v>11</v>
      </c>
      <c r="AN16" s="107" t="s">
        <v>11</v>
      </c>
      <c r="AO16" s="107" t="s">
        <v>11</v>
      </c>
      <c r="AP16" s="107" t="s">
        <v>11</v>
      </c>
      <c r="AQ16" s="107" t="s">
        <v>11</v>
      </c>
      <c r="AR16" s="107" t="s">
        <v>11</v>
      </c>
      <c r="AS16" s="107" t="s">
        <v>11</v>
      </c>
      <c r="AT16" s="107" t="s">
        <v>11</v>
      </c>
      <c r="AU16" s="107" t="s">
        <v>10</v>
      </c>
      <c r="AV16" s="107">
        <v>78</v>
      </c>
      <c r="AW16" s="107" t="s">
        <v>10</v>
      </c>
      <c r="AX16" s="107" t="s">
        <v>10</v>
      </c>
      <c r="AY16" s="107" t="s">
        <v>4108</v>
      </c>
      <c r="AZ16" s="107" t="s">
        <v>11</v>
      </c>
      <c r="BA16" s="107" t="s">
        <v>10</v>
      </c>
      <c r="BB16" s="107" t="s">
        <v>74</v>
      </c>
      <c r="BC16" s="105" t="s">
        <v>11</v>
      </c>
      <c r="BD16" s="105"/>
      <c r="BE16" s="105"/>
      <c r="BF16" s="105"/>
      <c r="BG16" s="105"/>
      <c r="BH16" s="107"/>
      <c r="BI16" s="107" t="s">
        <v>11</v>
      </c>
      <c r="BJ16" s="107" t="s">
        <v>11</v>
      </c>
      <c r="BK16" s="107" t="s">
        <v>11</v>
      </c>
      <c r="BL16" s="107" t="s">
        <v>11</v>
      </c>
      <c r="BM16" s="107" t="s">
        <v>11</v>
      </c>
      <c r="BN16" s="107" t="s">
        <v>11</v>
      </c>
      <c r="BO16" s="107" t="s">
        <v>4105</v>
      </c>
      <c r="BP16" s="110" t="s">
        <v>1324</v>
      </c>
      <c r="BQ16" s="106" t="s">
        <v>1012</v>
      </c>
      <c r="BR16" s="107">
        <v>0.19170000000000001</v>
      </c>
      <c r="BS16" s="107">
        <v>0.3725</v>
      </c>
      <c r="BT16" s="107" t="s">
        <v>10</v>
      </c>
      <c r="BU16" s="107" t="s">
        <v>10</v>
      </c>
      <c r="BV16" s="107" t="s">
        <v>10</v>
      </c>
      <c r="BW16" s="107">
        <v>0.61</v>
      </c>
      <c r="BX16" s="107" t="s">
        <v>10</v>
      </c>
      <c r="BY16" s="110" t="s">
        <v>10</v>
      </c>
      <c r="BZ16" s="105" t="s">
        <v>4106</v>
      </c>
      <c r="CA16" s="105" t="s">
        <v>11</v>
      </c>
      <c r="CB16" s="105" t="s">
        <v>11</v>
      </c>
      <c r="CC16" s="105" t="s">
        <v>11</v>
      </c>
      <c r="CD16" s="106" t="s">
        <v>4107</v>
      </c>
      <c r="CE16" s="107"/>
      <c r="CF16" s="107"/>
      <c r="CG16" s="107"/>
      <c r="CH16" s="107"/>
    </row>
    <row r="17" spans="1:86" s="10" customFormat="1">
      <c r="A17" s="105">
        <v>119</v>
      </c>
      <c r="B17" s="105" t="s">
        <v>244</v>
      </c>
      <c r="C17" s="105" t="s">
        <v>244</v>
      </c>
      <c r="D17" s="106" t="s">
        <v>4097</v>
      </c>
      <c r="E17" s="107">
        <v>2019</v>
      </c>
      <c r="F17" s="107" t="s">
        <v>1257</v>
      </c>
      <c r="G17" s="107" t="s">
        <v>4098</v>
      </c>
      <c r="H17" s="110" t="s">
        <v>4099</v>
      </c>
      <c r="I17" s="107" t="s">
        <v>1316</v>
      </c>
      <c r="J17" s="107" t="s">
        <v>1317</v>
      </c>
      <c r="K17" s="107" t="s">
        <v>4100</v>
      </c>
      <c r="L17" s="106" t="s">
        <v>4101</v>
      </c>
      <c r="M17" s="110" t="s">
        <v>4102</v>
      </c>
      <c r="N17" s="107" t="s">
        <v>27</v>
      </c>
      <c r="O17" s="107" t="s">
        <v>699</v>
      </c>
      <c r="P17" s="107" t="s">
        <v>699</v>
      </c>
      <c r="Q17" s="107" t="s">
        <v>5602</v>
      </c>
      <c r="R17" s="107" t="s">
        <v>11</v>
      </c>
      <c r="S17" s="107" t="s">
        <v>123</v>
      </c>
      <c r="T17" s="107" t="s">
        <v>172</v>
      </c>
      <c r="U17" s="107" t="s">
        <v>483</v>
      </c>
      <c r="V17" s="107">
        <v>291781</v>
      </c>
      <c r="W17" s="107" t="s">
        <v>10</v>
      </c>
      <c r="X17" s="107" t="s">
        <v>10</v>
      </c>
      <c r="Y17" s="107" t="s">
        <v>10</v>
      </c>
      <c r="Z17" s="107" t="s">
        <v>10</v>
      </c>
      <c r="AA17" s="107" t="s">
        <v>1005</v>
      </c>
      <c r="AB17" s="107" t="s">
        <v>1006</v>
      </c>
      <c r="AC17" s="112" t="s">
        <v>127</v>
      </c>
      <c r="AD17" s="107" t="s">
        <v>4103</v>
      </c>
      <c r="AE17" s="107" t="s">
        <v>123</v>
      </c>
      <c r="AF17" s="107" t="s">
        <v>172</v>
      </c>
      <c r="AG17" s="107" t="s">
        <v>140</v>
      </c>
      <c r="AH17" s="107">
        <v>291781</v>
      </c>
      <c r="AI17" s="112" t="s">
        <v>11</v>
      </c>
      <c r="AJ17" s="107" t="s">
        <v>10</v>
      </c>
      <c r="AK17" s="107" t="s">
        <v>1005</v>
      </c>
      <c r="AL17" s="107" t="s">
        <v>249</v>
      </c>
      <c r="AM17" s="107" t="s">
        <v>11</v>
      </c>
      <c r="AN17" s="107" t="s">
        <v>11</v>
      </c>
      <c r="AO17" s="107" t="s">
        <v>11</v>
      </c>
      <c r="AP17" s="107" t="s">
        <v>11</v>
      </c>
      <c r="AQ17" s="107" t="s">
        <v>11</v>
      </c>
      <c r="AR17" s="107" t="s">
        <v>11</v>
      </c>
      <c r="AS17" s="107" t="s">
        <v>11</v>
      </c>
      <c r="AT17" s="107" t="s">
        <v>11</v>
      </c>
      <c r="AU17" s="107" t="s">
        <v>10</v>
      </c>
      <c r="AV17" s="107">
        <v>78</v>
      </c>
      <c r="AW17" s="107" t="s">
        <v>10</v>
      </c>
      <c r="AX17" s="107" t="s">
        <v>10</v>
      </c>
      <c r="AY17" s="107" t="s">
        <v>4108</v>
      </c>
      <c r="AZ17" s="107" t="s">
        <v>11</v>
      </c>
      <c r="BA17" s="107" t="s">
        <v>10</v>
      </c>
      <c r="BB17" s="107" t="s">
        <v>76</v>
      </c>
      <c r="BC17" s="105" t="s">
        <v>11</v>
      </c>
      <c r="BD17" s="105"/>
      <c r="BE17" s="105"/>
      <c r="BF17" s="105"/>
      <c r="BG17" s="105"/>
      <c r="BH17" s="107"/>
      <c r="BI17" s="107" t="s">
        <v>11</v>
      </c>
      <c r="BJ17" s="107" t="s">
        <v>11</v>
      </c>
      <c r="BK17" s="107" t="s">
        <v>11</v>
      </c>
      <c r="BL17" s="107" t="s">
        <v>11</v>
      </c>
      <c r="BM17" s="107" t="s">
        <v>11</v>
      </c>
      <c r="BN17" s="107" t="s">
        <v>11</v>
      </c>
      <c r="BO17" s="107" t="s">
        <v>4105</v>
      </c>
      <c r="BP17" s="110" t="s">
        <v>1324</v>
      </c>
      <c r="BQ17" s="106" t="s">
        <v>1012</v>
      </c>
      <c r="BR17" s="107">
        <v>0.14990000000000001</v>
      </c>
      <c r="BS17" s="107">
        <v>0.41739999999999999</v>
      </c>
      <c r="BT17" s="107" t="s">
        <v>10</v>
      </c>
      <c r="BU17" s="107" t="s">
        <v>10</v>
      </c>
      <c r="BV17" s="107" t="s">
        <v>10</v>
      </c>
      <c r="BW17" s="107">
        <v>0.72</v>
      </c>
      <c r="BX17" s="107" t="s">
        <v>10</v>
      </c>
      <c r="BY17" s="110" t="s">
        <v>10</v>
      </c>
      <c r="BZ17" s="105" t="s">
        <v>4106</v>
      </c>
      <c r="CA17" s="105" t="s">
        <v>11</v>
      </c>
      <c r="CB17" s="105" t="s">
        <v>11</v>
      </c>
      <c r="CC17" s="105" t="s">
        <v>11</v>
      </c>
      <c r="CD17" s="106" t="s">
        <v>4107</v>
      </c>
      <c r="CE17" s="107"/>
      <c r="CF17" s="107"/>
      <c r="CG17" s="107"/>
      <c r="CH17" s="107"/>
    </row>
    <row r="18" spans="1:86" s="77" customFormat="1">
      <c r="A18" s="62">
        <v>120</v>
      </c>
      <c r="B18" s="62" t="s">
        <v>244</v>
      </c>
      <c r="C18" s="62" t="s">
        <v>244</v>
      </c>
      <c r="D18" s="63" t="s">
        <v>4109</v>
      </c>
      <c r="E18" s="61">
        <v>2019</v>
      </c>
      <c r="F18" s="61" t="s">
        <v>998</v>
      </c>
      <c r="G18" s="61" t="s">
        <v>4110</v>
      </c>
      <c r="H18" s="75" t="s">
        <v>4111</v>
      </c>
      <c r="I18" s="61" t="s">
        <v>4112</v>
      </c>
      <c r="J18" s="61" t="s">
        <v>4113</v>
      </c>
      <c r="K18" s="61" t="s">
        <v>4114</v>
      </c>
      <c r="L18" s="63" t="s">
        <v>4115</v>
      </c>
      <c r="M18" s="75" t="s">
        <v>4116</v>
      </c>
      <c r="N18" s="61" t="s">
        <v>21</v>
      </c>
      <c r="O18" s="77" t="s">
        <v>5879</v>
      </c>
      <c r="P18" s="77" t="s">
        <v>4117</v>
      </c>
      <c r="Q18" s="107" t="s">
        <v>5627</v>
      </c>
      <c r="R18" s="61" t="str">
        <f>INDEX(Outcome_GWASs!K:K,MATCH(Si!S18,Outcome_GWASs!C:C,0))</f>
        <v>DNA methylation in childhood</v>
      </c>
      <c r="S18" s="61" t="s">
        <v>4118</v>
      </c>
      <c r="T18" s="61">
        <f>INDEX(Outcome_GWASs!I:I,MATCH(Si!S18,Outcome_GWASs!C:C,0))</f>
        <v>7</v>
      </c>
      <c r="U18" s="61" t="str">
        <f>INDEX(Outcome_GWASs!H:H,MATCH(Si!S18,Outcome_GWASs!C:C,0))</f>
        <v>both</v>
      </c>
      <c r="V18" s="77">
        <v>834</v>
      </c>
      <c r="W18" s="61" t="str">
        <f>INDEX(Outcome_GWASs!G:G,MATCH(Si!S18,Outcome_GWASs!C:C,0))</f>
        <v>NA</v>
      </c>
      <c r="X18" s="61">
        <f>INDEX(Outcome_GWASs!F:F,MATCH(Si!S18,Outcome_GWASs!C:C,0))</f>
        <v>834</v>
      </c>
      <c r="Y18" s="61" t="str">
        <f>INDEX(Outcome_GWASs!G:G,MATCH(Si!S18,Outcome_GWASs!C:C,0))</f>
        <v>NA</v>
      </c>
      <c r="Z18" s="61" t="s">
        <v>10</v>
      </c>
      <c r="AA18" s="61" t="s">
        <v>1005</v>
      </c>
      <c r="AB18" s="61" t="str">
        <f>INDEX(Outcome_GWASs!E:E,MATCH(Si!S18,Outcome_GWASs!C:C,0))</f>
        <v>European</v>
      </c>
      <c r="AC18" s="77" t="s">
        <v>5552</v>
      </c>
      <c r="AD18" s="77" t="s">
        <v>5552</v>
      </c>
      <c r="AE18" s="61" t="s">
        <v>4119</v>
      </c>
      <c r="AF18" s="159" t="s">
        <v>4120</v>
      </c>
      <c r="AG18" s="61" t="s">
        <v>140</v>
      </c>
      <c r="AH18" s="77">
        <v>29288</v>
      </c>
      <c r="AI18" s="77">
        <f>INDEX(Exposure_GWASs!F:F,MATCH(Si!AE18,Exposure_GWASs!C:C,0))</f>
        <v>39883</v>
      </c>
      <c r="AJ18" s="61" t="s">
        <v>4121</v>
      </c>
      <c r="AK18" s="61" t="s">
        <v>1005</v>
      </c>
      <c r="AL18" s="61" t="s">
        <v>126</v>
      </c>
      <c r="AM18" s="61" t="s">
        <v>11</v>
      </c>
      <c r="AN18" s="61" t="s">
        <v>11</v>
      </c>
      <c r="AO18" s="61" t="s">
        <v>11</v>
      </c>
      <c r="AP18" s="61" t="s">
        <v>11</v>
      </c>
      <c r="AQ18" s="160" t="s">
        <v>138</v>
      </c>
      <c r="AR18" s="61" t="s">
        <v>11</v>
      </c>
      <c r="AS18" s="61" t="s">
        <v>11</v>
      </c>
      <c r="AT18" s="61" t="s">
        <v>11</v>
      </c>
      <c r="AU18" s="61" t="s">
        <v>10</v>
      </c>
      <c r="AV18" s="61">
        <v>12</v>
      </c>
      <c r="AW18" s="61" t="s">
        <v>10</v>
      </c>
      <c r="AX18" s="61">
        <f>INDEX(Exposure_GWASs!S:S,MATCH(Si!AE18,Exposure_GWASs!C:C,0))</f>
        <v>12</v>
      </c>
      <c r="AY18" s="61" t="s">
        <v>10</v>
      </c>
      <c r="AZ18" s="61" t="s">
        <v>171</v>
      </c>
      <c r="BA18" s="61" t="s">
        <v>10</v>
      </c>
      <c r="BB18" s="61" t="s">
        <v>13</v>
      </c>
      <c r="BC18" s="62" t="s">
        <v>11</v>
      </c>
      <c r="BD18" s="62"/>
      <c r="BE18" s="62"/>
      <c r="BF18" s="62"/>
      <c r="BG18" s="62"/>
      <c r="BH18" s="61"/>
      <c r="BI18" s="61" t="s">
        <v>11</v>
      </c>
      <c r="BJ18" s="63" t="s">
        <v>1065</v>
      </c>
      <c r="BK18" s="63" t="s">
        <v>4122</v>
      </c>
      <c r="BL18" s="61" t="s">
        <v>11</v>
      </c>
      <c r="BM18" s="61" t="s">
        <v>4123</v>
      </c>
      <c r="BN18" s="61" t="s">
        <v>4124</v>
      </c>
      <c r="BO18" s="160" t="s">
        <v>372</v>
      </c>
      <c r="BP18" s="160" t="s">
        <v>167</v>
      </c>
      <c r="BQ18" s="63" t="s">
        <v>1012</v>
      </c>
      <c r="BR18" s="161">
        <v>-0.14133000000000001</v>
      </c>
      <c r="BS18" s="161">
        <v>0.36264299999999999</v>
      </c>
      <c r="BT18" s="161" t="s">
        <v>10</v>
      </c>
      <c r="BU18" s="161" t="s">
        <v>10</v>
      </c>
      <c r="BV18" s="161" t="s">
        <v>10</v>
      </c>
      <c r="BW18" s="161">
        <v>0.69673300000000005</v>
      </c>
      <c r="BX18" s="161" t="s">
        <v>10</v>
      </c>
      <c r="BY18" s="161" t="s">
        <v>10</v>
      </c>
      <c r="BZ18" s="62" t="s">
        <v>4125</v>
      </c>
      <c r="CA18" s="62" t="s">
        <v>4126</v>
      </c>
      <c r="CB18" s="62" t="s">
        <v>11</v>
      </c>
      <c r="CC18" s="62" t="s">
        <v>4127</v>
      </c>
      <c r="CD18" s="106" t="s">
        <v>10</v>
      </c>
      <c r="CE18" s="61"/>
      <c r="CF18" s="61"/>
      <c r="CG18" s="61"/>
      <c r="CH18" s="61"/>
    </row>
    <row r="19" spans="1:86" s="77" customFormat="1">
      <c r="A19" s="62">
        <v>120</v>
      </c>
      <c r="B19" s="62" t="s">
        <v>244</v>
      </c>
      <c r="C19" s="62" t="s">
        <v>244</v>
      </c>
      <c r="D19" s="63" t="s">
        <v>4109</v>
      </c>
      <c r="E19" s="61">
        <v>2019</v>
      </c>
      <c r="F19" s="61" t="s">
        <v>998</v>
      </c>
      <c r="G19" s="61" t="s">
        <v>4110</v>
      </c>
      <c r="H19" s="75" t="s">
        <v>4111</v>
      </c>
      <c r="I19" s="61" t="s">
        <v>4112</v>
      </c>
      <c r="J19" s="61" t="s">
        <v>4113</v>
      </c>
      <c r="K19" s="61" t="s">
        <v>4114</v>
      </c>
      <c r="L19" s="63" t="s">
        <v>4115</v>
      </c>
      <c r="M19" s="75" t="s">
        <v>4116</v>
      </c>
      <c r="N19" s="61" t="s">
        <v>21</v>
      </c>
      <c r="O19" s="77" t="s">
        <v>5879</v>
      </c>
      <c r="P19" s="77" t="s">
        <v>4128</v>
      </c>
      <c r="Q19" s="107" t="s">
        <v>5627</v>
      </c>
      <c r="R19" s="61" t="str">
        <f>INDEX(Outcome_GWASs!K:K,MATCH(Si!S19,Outcome_GWASs!C:C,0))</f>
        <v>DNA methylation in adolescence</v>
      </c>
      <c r="S19" s="61" t="s">
        <v>4129</v>
      </c>
      <c r="T19" s="61">
        <f>INDEX(Outcome_GWASs!I:I,MATCH(Si!S19,Outcome_GWASs!C:C,0))</f>
        <v>15</v>
      </c>
      <c r="U19" s="61" t="str">
        <f>INDEX(Outcome_GWASs!H:H,MATCH(Si!S19,Outcome_GWASs!C:C,0))</f>
        <v>both</v>
      </c>
      <c r="V19" s="77">
        <v>837</v>
      </c>
      <c r="W19" s="61" t="str">
        <f>INDEX(Outcome_GWASs!G:G,MATCH(Si!S19,Outcome_GWASs!C:C,0))</f>
        <v>NA</v>
      </c>
      <c r="X19" s="61">
        <f>INDEX(Outcome_GWASs!F:F,MATCH(Si!S19,Outcome_GWASs!C:C,0))</f>
        <v>837</v>
      </c>
      <c r="Y19" s="61" t="str">
        <f>INDEX(Outcome_GWASs!G:G,MATCH(Si!S19,Outcome_GWASs!C:C,0))</f>
        <v>NA</v>
      </c>
      <c r="Z19" s="61" t="s">
        <v>10</v>
      </c>
      <c r="AA19" s="61" t="s">
        <v>1005</v>
      </c>
      <c r="AB19" s="61" t="str">
        <f>INDEX(Outcome_GWASs!E:E,MATCH(Si!S19,Outcome_GWASs!C:C,0))</f>
        <v>European</v>
      </c>
      <c r="AC19" s="77" t="s">
        <v>5552</v>
      </c>
      <c r="AD19" s="77" t="s">
        <v>5552</v>
      </c>
      <c r="AE19" s="61" t="s">
        <v>4119</v>
      </c>
      <c r="AF19" s="159" t="s">
        <v>4120</v>
      </c>
      <c r="AG19" s="61" t="s">
        <v>140</v>
      </c>
      <c r="AH19" s="77">
        <v>29337</v>
      </c>
      <c r="AI19" s="77">
        <f>INDEX(Exposure_GWASs!F:F,MATCH(Si!AE19,Exposure_GWASs!C:C,0))</f>
        <v>39883</v>
      </c>
      <c r="AJ19" s="61" t="s">
        <v>4121</v>
      </c>
      <c r="AK19" s="61" t="s">
        <v>1005</v>
      </c>
      <c r="AL19" s="61" t="s">
        <v>126</v>
      </c>
      <c r="AM19" s="61" t="s">
        <v>11</v>
      </c>
      <c r="AN19" s="61" t="s">
        <v>11</v>
      </c>
      <c r="AO19" s="61" t="s">
        <v>11</v>
      </c>
      <c r="AP19" s="61" t="s">
        <v>11</v>
      </c>
      <c r="AQ19" s="160" t="s">
        <v>138</v>
      </c>
      <c r="AR19" s="61" t="s">
        <v>11</v>
      </c>
      <c r="AS19" s="61" t="s">
        <v>11</v>
      </c>
      <c r="AT19" s="61" t="s">
        <v>11</v>
      </c>
      <c r="AU19" s="61" t="s">
        <v>10</v>
      </c>
      <c r="AV19" s="61">
        <v>12</v>
      </c>
      <c r="AW19" s="61" t="s">
        <v>10</v>
      </c>
      <c r="AX19" s="61">
        <f>INDEX(Exposure_GWASs!S:S,MATCH(Si!AE19,Exposure_GWASs!C:C,0))</f>
        <v>12</v>
      </c>
      <c r="AY19" s="61" t="s">
        <v>10</v>
      </c>
      <c r="AZ19" s="61" t="s">
        <v>171</v>
      </c>
      <c r="BA19" s="61" t="s">
        <v>10</v>
      </c>
      <c r="BB19" s="61" t="s">
        <v>13</v>
      </c>
      <c r="BC19" s="62" t="s">
        <v>11</v>
      </c>
      <c r="BD19" s="62"/>
      <c r="BE19" s="62"/>
      <c r="BF19" s="62"/>
      <c r="BG19" s="62"/>
      <c r="BH19" s="61"/>
      <c r="BI19" s="61" t="s">
        <v>11</v>
      </c>
      <c r="BJ19" s="63" t="s">
        <v>1065</v>
      </c>
      <c r="BK19" s="63" t="s">
        <v>4122</v>
      </c>
      <c r="BL19" s="61" t="s">
        <v>11</v>
      </c>
      <c r="BM19" s="61" t="s">
        <v>4123</v>
      </c>
      <c r="BN19" s="61" t="s">
        <v>4124</v>
      </c>
      <c r="BO19" s="160" t="s">
        <v>372</v>
      </c>
      <c r="BP19" s="160" t="s">
        <v>167</v>
      </c>
      <c r="BQ19" s="63" t="s">
        <v>1012</v>
      </c>
      <c r="BR19" s="161">
        <v>-0.30810999999999999</v>
      </c>
      <c r="BS19" s="161">
        <v>0.68994299999999997</v>
      </c>
      <c r="BT19" s="161" t="s">
        <v>10</v>
      </c>
      <c r="BU19" s="161" t="s">
        <v>10</v>
      </c>
      <c r="BV19" s="161" t="s">
        <v>10</v>
      </c>
      <c r="BW19" s="161">
        <v>0.65518299999999996</v>
      </c>
      <c r="BX19" s="161" t="s">
        <v>10</v>
      </c>
      <c r="BY19" s="161" t="s">
        <v>10</v>
      </c>
      <c r="BZ19" s="62" t="s">
        <v>4125</v>
      </c>
      <c r="CA19" s="62" t="s">
        <v>4126</v>
      </c>
      <c r="CB19" s="62" t="s">
        <v>11</v>
      </c>
      <c r="CC19" s="62" t="s">
        <v>4127</v>
      </c>
      <c r="CD19" s="106" t="s">
        <v>10</v>
      </c>
      <c r="CE19" s="61"/>
      <c r="CF19" s="61"/>
      <c r="CG19" s="61"/>
      <c r="CH19" s="61"/>
    </row>
    <row r="20" spans="1:86" s="77" customFormat="1">
      <c r="A20" s="62">
        <v>120</v>
      </c>
      <c r="B20" s="62" t="s">
        <v>244</v>
      </c>
      <c r="C20" s="62" t="s">
        <v>244</v>
      </c>
      <c r="D20" s="63" t="s">
        <v>4109</v>
      </c>
      <c r="E20" s="61">
        <v>2019</v>
      </c>
      <c r="F20" s="61" t="s">
        <v>998</v>
      </c>
      <c r="G20" s="61" t="s">
        <v>4110</v>
      </c>
      <c r="H20" s="75" t="s">
        <v>4111</v>
      </c>
      <c r="I20" s="61" t="s">
        <v>4112</v>
      </c>
      <c r="J20" s="61" t="s">
        <v>4113</v>
      </c>
      <c r="K20" s="61" t="s">
        <v>4114</v>
      </c>
      <c r="L20" s="63" t="s">
        <v>4115</v>
      </c>
      <c r="M20" s="75" t="s">
        <v>4116</v>
      </c>
      <c r="N20" s="61" t="s">
        <v>21</v>
      </c>
      <c r="O20" s="77" t="s">
        <v>5879</v>
      </c>
      <c r="P20" s="77" t="s">
        <v>4130</v>
      </c>
      <c r="Q20" s="107" t="s">
        <v>5627</v>
      </c>
      <c r="R20" s="61" t="str">
        <f>INDEX(Outcome_GWASs!K:K,MATCH(Si!S20,Outcome_GWASs!C:C,0))</f>
        <v>DNA methylation during pregnancy</v>
      </c>
      <c r="S20" s="61" t="s">
        <v>4131</v>
      </c>
      <c r="T20" s="61">
        <f>INDEX(Outcome_GWASs!I:I,MATCH(Si!S20,Outcome_GWASs!C:C,0))</f>
        <v>0</v>
      </c>
      <c r="U20" s="61" t="str">
        <f>INDEX(Outcome_GWASs!H:H,MATCH(Si!S20,Outcome_GWASs!C:C,0))</f>
        <v>female</v>
      </c>
      <c r="V20" s="77">
        <v>764</v>
      </c>
      <c r="W20" s="61" t="str">
        <f>INDEX(Outcome_GWASs!G:G,MATCH(Si!S20,Outcome_GWASs!C:C,0))</f>
        <v>NA</v>
      </c>
      <c r="X20" s="61">
        <f>INDEX(Outcome_GWASs!F:F,MATCH(Si!S20,Outcome_GWASs!C:C,0))</f>
        <v>764</v>
      </c>
      <c r="Y20" s="61" t="str">
        <f>INDEX(Outcome_GWASs!G:G,MATCH(Si!S20,Outcome_GWASs!C:C,0))</f>
        <v>NA</v>
      </c>
      <c r="Z20" s="61" t="s">
        <v>10</v>
      </c>
      <c r="AA20" s="61" t="s">
        <v>1005</v>
      </c>
      <c r="AB20" s="61" t="str">
        <f>INDEX(Outcome_GWASs!E:E,MATCH(Si!S20,Outcome_GWASs!C:C,0))</f>
        <v>European</v>
      </c>
      <c r="AC20" s="77" t="s">
        <v>5528</v>
      </c>
      <c r="AD20" s="77" t="s">
        <v>5528</v>
      </c>
      <c r="AE20" s="61" t="s">
        <v>1042</v>
      </c>
      <c r="AF20" s="61">
        <v>0</v>
      </c>
      <c r="AG20" s="61" t="s">
        <v>140</v>
      </c>
      <c r="AH20" s="77">
        <v>153773</v>
      </c>
      <c r="AI20" s="77">
        <f>INDEX(Exposure_GWASs!F:F,MATCH(Si!AE20,Exposure_GWASs!C:C,0))</f>
        <v>153781</v>
      </c>
      <c r="AJ20" s="61" t="s">
        <v>4121</v>
      </c>
      <c r="AK20" s="61" t="s">
        <v>1005</v>
      </c>
      <c r="AL20" s="61" t="s">
        <v>126</v>
      </c>
      <c r="AM20" s="61" t="s">
        <v>11</v>
      </c>
      <c r="AN20" s="61" t="s">
        <v>11</v>
      </c>
      <c r="AO20" s="61" t="s">
        <v>11</v>
      </c>
      <c r="AP20" s="61" t="s">
        <v>11</v>
      </c>
      <c r="AQ20" s="160" t="s">
        <v>138</v>
      </c>
      <c r="AR20" s="61" t="s">
        <v>11</v>
      </c>
      <c r="AS20" s="61" t="s">
        <v>11</v>
      </c>
      <c r="AT20" s="61" t="s">
        <v>11</v>
      </c>
      <c r="AU20" s="61" t="s">
        <v>10</v>
      </c>
      <c r="AV20" s="61">
        <v>52</v>
      </c>
      <c r="AW20" s="61" t="s">
        <v>10</v>
      </c>
      <c r="AX20" s="61">
        <f>INDEX(Exposure_GWASs!S:S,MATCH(Si!AE20,Exposure_GWASs!C:C,0))</f>
        <v>60</v>
      </c>
      <c r="AY20" s="61" t="s">
        <v>11</v>
      </c>
      <c r="AZ20" s="61" t="s">
        <v>171</v>
      </c>
      <c r="BA20" s="61" t="s">
        <v>10</v>
      </c>
      <c r="BB20" s="61" t="s">
        <v>13</v>
      </c>
      <c r="BC20" s="62" t="s">
        <v>11</v>
      </c>
      <c r="BD20" s="62"/>
      <c r="BE20" s="62"/>
      <c r="BF20" s="62"/>
      <c r="BG20" s="62"/>
      <c r="BH20" s="61"/>
      <c r="BI20" s="61" t="s">
        <v>11</v>
      </c>
      <c r="BJ20" s="63" t="s">
        <v>1065</v>
      </c>
      <c r="BK20" s="63" t="s">
        <v>4122</v>
      </c>
      <c r="BL20" s="61" t="s">
        <v>11</v>
      </c>
      <c r="BM20" s="61" t="s">
        <v>4123</v>
      </c>
      <c r="BN20" s="61" t="s">
        <v>4124</v>
      </c>
      <c r="BO20" s="160" t="s">
        <v>167</v>
      </c>
      <c r="BP20" s="160" t="s">
        <v>167</v>
      </c>
      <c r="BQ20" s="63" t="s">
        <v>1012</v>
      </c>
      <c r="BR20" s="161">
        <v>0.48535699999999998</v>
      </c>
      <c r="BS20" s="161">
        <v>0.67107799999999995</v>
      </c>
      <c r="BT20" s="161" t="s">
        <v>10</v>
      </c>
      <c r="BU20" s="161" t="s">
        <v>10</v>
      </c>
      <c r="BV20" s="161" t="s">
        <v>10</v>
      </c>
      <c r="BW20" s="161">
        <v>0.46952700000000003</v>
      </c>
      <c r="BX20" s="161" t="s">
        <v>10</v>
      </c>
      <c r="BY20" s="161" t="s">
        <v>10</v>
      </c>
      <c r="BZ20" s="62" t="s">
        <v>4125</v>
      </c>
      <c r="CA20" s="62" t="s">
        <v>4126</v>
      </c>
      <c r="CB20" s="62" t="s">
        <v>11</v>
      </c>
      <c r="CC20" s="62" t="s">
        <v>4127</v>
      </c>
      <c r="CD20" s="106" t="s">
        <v>10</v>
      </c>
      <c r="CE20" s="61"/>
      <c r="CF20" s="61"/>
      <c r="CG20" s="61"/>
      <c r="CH20" s="61"/>
    </row>
    <row r="21" spans="1:86" s="77" customFormat="1">
      <c r="A21" s="62">
        <v>120</v>
      </c>
      <c r="B21" s="62" t="s">
        <v>244</v>
      </c>
      <c r="C21" s="62" t="s">
        <v>244</v>
      </c>
      <c r="D21" s="63" t="s">
        <v>4109</v>
      </c>
      <c r="E21" s="61">
        <v>2019</v>
      </c>
      <c r="F21" s="61" t="s">
        <v>998</v>
      </c>
      <c r="G21" s="61" t="s">
        <v>4110</v>
      </c>
      <c r="H21" s="75" t="s">
        <v>4111</v>
      </c>
      <c r="I21" s="61" t="s">
        <v>4112</v>
      </c>
      <c r="J21" s="61" t="s">
        <v>4113</v>
      </c>
      <c r="K21" s="61" t="s">
        <v>4114</v>
      </c>
      <c r="L21" s="63" t="s">
        <v>4115</v>
      </c>
      <c r="M21" s="75" t="s">
        <v>4116</v>
      </c>
      <c r="N21" s="61" t="s">
        <v>21</v>
      </c>
      <c r="O21" s="77" t="s">
        <v>5879</v>
      </c>
      <c r="P21" s="77" t="s">
        <v>4132</v>
      </c>
      <c r="Q21" s="107" t="s">
        <v>5627</v>
      </c>
      <c r="R21" s="61" t="str">
        <f>INDEX(Outcome_GWASs!K:K,MATCH(Si!S21,Outcome_GWASs!C:C,0))</f>
        <v>DNA methylation at birth</v>
      </c>
      <c r="S21" s="61" t="s">
        <v>4133</v>
      </c>
      <c r="T21" s="61">
        <f>INDEX(Outcome_GWASs!I:I,MATCH(Si!S21,Outcome_GWASs!C:C,0))</f>
        <v>0</v>
      </c>
      <c r="U21" s="61" t="str">
        <f>INDEX(Outcome_GWASs!H:H,MATCH(Si!S21,Outcome_GWASs!C:C,0))</f>
        <v>both</v>
      </c>
      <c r="V21" s="77">
        <v>771</v>
      </c>
      <c r="W21" s="61" t="str">
        <f>INDEX(Outcome_GWASs!G:G,MATCH(Si!S21,Outcome_GWASs!C:C,0))</f>
        <v>NA</v>
      </c>
      <c r="X21" s="61">
        <f>INDEX(Outcome_GWASs!F:F,MATCH(Si!S21,Outcome_GWASs!C:C,0))</f>
        <v>771</v>
      </c>
      <c r="Y21" s="61" t="str">
        <f>INDEX(Outcome_GWASs!G:G,MATCH(Si!S21,Outcome_GWASs!C:C,0))</f>
        <v>NA</v>
      </c>
      <c r="Z21" s="61" t="s">
        <v>10</v>
      </c>
      <c r="AA21" s="61" t="s">
        <v>1005</v>
      </c>
      <c r="AB21" s="61" t="str">
        <f>INDEX(Outcome_GWASs!E:E,MATCH(Si!S21,Outcome_GWASs!C:C,0))</f>
        <v>European</v>
      </c>
      <c r="AC21" s="77" t="s">
        <v>5528</v>
      </c>
      <c r="AD21" s="77" t="s">
        <v>5528</v>
      </c>
      <c r="AE21" s="61" t="s">
        <v>1042</v>
      </c>
      <c r="AF21" s="61">
        <v>0</v>
      </c>
      <c r="AG21" s="61" t="s">
        <v>140</v>
      </c>
      <c r="AH21" s="77">
        <v>151384</v>
      </c>
      <c r="AI21" s="77">
        <f>INDEX(Exposure_GWASs!F:F,MATCH(Si!AE21,Exposure_GWASs!C:C,0))</f>
        <v>153781</v>
      </c>
      <c r="AJ21" s="61" t="s">
        <v>4121</v>
      </c>
      <c r="AK21" s="61" t="s">
        <v>1005</v>
      </c>
      <c r="AL21" s="61" t="s">
        <v>126</v>
      </c>
      <c r="AM21" s="61" t="s">
        <v>11</v>
      </c>
      <c r="AN21" s="61" t="s">
        <v>11</v>
      </c>
      <c r="AO21" s="61" t="s">
        <v>11</v>
      </c>
      <c r="AP21" s="61" t="s">
        <v>11</v>
      </c>
      <c r="AQ21" s="160" t="s">
        <v>138</v>
      </c>
      <c r="AR21" s="61" t="s">
        <v>11</v>
      </c>
      <c r="AS21" s="61" t="s">
        <v>11</v>
      </c>
      <c r="AT21" s="61" t="s">
        <v>11</v>
      </c>
      <c r="AU21" s="61" t="s">
        <v>10</v>
      </c>
      <c r="AV21" s="61">
        <v>52</v>
      </c>
      <c r="AW21" s="61" t="s">
        <v>10</v>
      </c>
      <c r="AX21" s="61">
        <f>INDEX(Exposure_GWASs!S:S,MATCH(Si!AE21,Exposure_GWASs!C:C,0))</f>
        <v>60</v>
      </c>
      <c r="AY21" s="61" t="s">
        <v>11</v>
      </c>
      <c r="AZ21" s="61" t="s">
        <v>171</v>
      </c>
      <c r="BA21" s="61" t="s">
        <v>10</v>
      </c>
      <c r="BB21" s="61" t="s">
        <v>13</v>
      </c>
      <c r="BC21" s="62" t="s">
        <v>11</v>
      </c>
      <c r="BD21" s="62"/>
      <c r="BE21" s="62"/>
      <c r="BF21" s="62"/>
      <c r="BG21" s="62"/>
      <c r="BH21" s="61"/>
      <c r="BI21" s="61" t="s">
        <v>11</v>
      </c>
      <c r="BJ21" s="63" t="s">
        <v>1065</v>
      </c>
      <c r="BK21" s="63" t="s">
        <v>4122</v>
      </c>
      <c r="BL21" s="61" t="s">
        <v>11</v>
      </c>
      <c r="BM21" s="61" t="s">
        <v>4123</v>
      </c>
      <c r="BN21" s="61" t="s">
        <v>4124</v>
      </c>
      <c r="BO21" s="160" t="s">
        <v>167</v>
      </c>
      <c r="BP21" s="160" t="s">
        <v>167</v>
      </c>
      <c r="BQ21" s="63" t="s">
        <v>1012</v>
      </c>
      <c r="BR21" s="161">
        <v>-0.50227999999999995</v>
      </c>
      <c r="BS21" s="161">
        <v>0.38860899999999998</v>
      </c>
      <c r="BT21" s="161" t="s">
        <v>10</v>
      </c>
      <c r="BU21" s="161" t="s">
        <v>10</v>
      </c>
      <c r="BV21" s="161" t="s">
        <v>10</v>
      </c>
      <c r="BW21" s="161">
        <v>0.19618099999999999</v>
      </c>
      <c r="BX21" s="161" t="s">
        <v>10</v>
      </c>
      <c r="BY21" s="161" t="s">
        <v>10</v>
      </c>
      <c r="BZ21" s="62" t="s">
        <v>4125</v>
      </c>
      <c r="CA21" s="62" t="s">
        <v>4126</v>
      </c>
      <c r="CB21" s="62" t="s">
        <v>11</v>
      </c>
      <c r="CC21" s="62" t="s">
        <v>4127</v>
      </c>
      <c r="CD21" s="106" t="s">
        <v>10</v>
      </c>
      <c r="CE21" s="61"/>
      <c r="CF21" s="61"/>
      <c r="CG21" s="61"/>
      <c r="CH21" s="61"/>
    </row>
    <row r="22" spans="1:86" s="77" customFormat="1">
      <c r="A22" s="62">
        <v>120</v>
      </c>
      <c r="B22" s="62" t="s">
        <v>244</v>
      </c>
      <c r="C22" s="62" t="s">
        <v>244</v>
      </c>
      <c r="D22" s="63" t="s">
        <v>4109</v>
      </c>
      <c r="E22" s="61">
        <v>2019</v>
      </c>
      <c r="F22" s="61" t="s">
        <v>998</v>
      </c>
      <c r="G22" s="61" t="s">
        <v>4110</v>
      </c>
      <c r="H22" s="75" t="s">
        <v>4111</v>
      </c>
      <c r="I22" s="61" t="s">
        <v>4112</v>
      </c>
      <c r="J22" s="61" t="s">
        <v>4113</v>
      </c>
      <c r="K22" s="61" t="s">
        <v>4114</v>
      </c>
      <c r="L22" s="63" t="s">
        <v>4115</v>
      </c>
      <c r="M22" s="75" t="s">
        <v>4116</v>
      </c>
      <c r="N22" s="61" t="s">
        <v>21</v>
      </c>
      <c r="O22" s="77" t="s">
        <v>5879</v>
      </c>
      <c r="P22" s="77" t="s">
        <v>4134</v>
      </c>
      <c r="Q22" s="107" t="s">
        <v>5627</v>
      </c>
      <c r="R22" s="61" t="str">
        <f>INDEX(Outcome_GWASs!K:K,MATCH(Si!S22,Outcome_GWASs!C:C,0))</f>
        <v>DNA methylation in adolescence</v>
      </c>
      <c r="S22" s="61" t="s">
        <v>4129</v>
      </c>
      <c r="T22" s="61">
        <f>INDEX(Outcome_GWASs!I:I,MATCH(Si!S22,Outcome_GWASs!C:C,0))</f>
        <v>15</v>
      </c>
      <c r="U22" s="61" t="str">
        <f>INDEX(Outcome_GWASs!H:H,MATCH(Si!S22,Outcome_GWASs!C:C,0))</f>
        <v>both</v>
      </c>
      <c r="V22" s="77">
        <v>837</v>
      </c>
      <c r="W22" s="61" t="str">
        <f>INDEX(Outcome_GWASs!G:G,MATCH(Si!S22,Outcome_GWASs!C:C,0))</f>
        <v>NA</v>
      </c>
      <c r="X22" s="61">
        <f>INDEX(Outcome_GWASs!F:F,MATCH(Si!S22,Outcome_GWASs!C:C,0))</f>
        <v>837</v>
      </c>
      <c r="Y22" s="61" t="str">
        <f>INDEX(Outcome_GWASs!G:G,MATCH(Si!S22,Outcome_GWASs!C:C,0))</f>
        <v>NA</v>
      </c>
      <c r="Z22" s="61" t="s">
        <v>10</v>
      </c>
      <c r="AA22" s="61" t="s">
        <v>1005</v>
      </c>
      <c r="AB22" s="61" t="str">
        <f>INDEX(Outcome_GWASs!E:E,MATCH(Si!S22,Outcome_GWASs!C:C,0))</f>
        <v>European</v>
      </c>
      <c r="AC22" s="77" t="s">
        <v>5528</v>
      </c>
      <c r="AD22" s="77" t="s">
        <v>5528</v>
      </c>
      <c r="AE22" s="61" t="s">
        <v>1042</v>
      </c>
      <c r="AF22" s="61">
        <v>0</v>
      </c>
      <c r="AG22" s="61" t="s">
        <v>140</v>
      </c>
      <c r="AH22" s="77">
        <v>149530</v>
      </c>
      <c r="AI22" s="77">
        <f>INDEX(Exposure_GWASs!F:F,MATCH(Si!AE22,Exposure_GWASs!C:C,0))</f>
        <v>153781</v>
      </c>
      <c r="AJ22" s="61" t="s">
        <v>4121</v>
      </c>
      <c r="AK22" s="61" t="s">
        <v>1005</v>
      </c>
      <c r="AL22" s="61" t="s">
        <v>126</v>
      </c>
      <c r="AM22" s="61" t="s">
        <v>11</v>
      </c>
      <c r="AN22" s="61" t="s">
        <v>11</v>
      </c>
      <c r="AO22" s="61" t="s">
        <v>11</v>
      </c>
      <c r="AP22" s="61" t="s">
        <v>11</v>
      </c>
      <c r="AQ22" s="160" t="s">
        <v>138</v>
      </c>
      <c r="AR22" s="61" t="s">
        <v>11</v>
      </c>
      <c r="AS22" s="61" t="s">
        <v>11</v>
      </c>
      <c r="AT22" s="61" t="s">
        <v>11</v>
      </c>
      <c r="AU22" s="61" t="s">
        <v>10</v>
      </c>
      <c r="AV22" s="61">
        <v>52</v>
      </c>
      <c r="AW22" s="61" t="s">
        <v>10</v>
      </c>
      <c r="AX22" s="61">
        <f>INDEX(Exposure_GWASs!S:S,MATCH(Si!AE22,Exposure_GWASs!C:C,0))</f>
        <v>60</v>
      </c>
      <c r="AY22" s="61" t="s">
        <v>11</v>
      </c>
      <c r="AZ22" s="61" t="s">
        <v>171</v>
      </c>
      <c r="BA22" s="61" t="s">
        <v>10</v>
      </c>
      <c r="BB22" s="61" t="s">
        <v>13</v>
      </c>
      <c r="BC22" s="62" t="s">
        <v>11</v>
      </c>
      <c r="BD22" s="62"/>
      <c r="BE22" s="62"/>
      <c r="BF22" s="62"/>
      <c r="BG22" s="62"/>
      <c r="BH22" s="61"/>
      <c r="BI22" s="61" t="s">
        <v>11</v>
      </c>
      <c r="BJ22" s="63" t="s">
        <v>1065</v>
      </c>
      <c r="BK22" s="63" t="s">
        <v>4122</v>
      </c>
      <c r="BL22" s="61" t="s">
        <v>11</v>
      </c>
      <c r="BM22" s="61" t="s">
        <v>4123</v>
      </c>
      <c r="BN22" s="61" t="s">
        <v>4124</v>
      </c>
      <c r="BO22" s="160" t="s">
        <v>167</v>
      </c>
      <c r="BP22" s="160" t="s">
        <v>167</v>
      </c>
      <c r="BQ22" s="63" t="s">
        <v>1012</v>
      </c>
      <c r="BR22" s="161">
        <v>-0.13724</v>
      </c>
      <c r="BS22" s="161">
        <v>0.310946</v>
      </c>
      <c r="BT22" s="161" t="s">
        <v>10</v>
      </c>
      <c r="BU22" s="161" t="s">
        <v>10</v>
      </c>
      <c r="BV22" s="161" t="s">
        <v>10</v>
      </c>
      <c r="BW22" s="161">
        <v>0.65894600000000003</v>
      </c>
      <c r="BX22" s="161" t="s">
        <v>10</v>
      </c>
      <c r="BY22" s="161" t="s">
        <v>10</v>
      </c>
      <c r="BZ22" s="62" t="s">
        <v>4125</v>
      </c>
      <c r="CA22" s="62" t="s">
        <v>4126</v>
      </c>
      <c r="CB22" s="62" t="s">
        <v>11</v>
      </c>
      <c r="CC22" s="62" t="s">
        <v>4127</v>
      </c>
      <c r="CD22" s="106" t="s">
        <v>10</v>
      </c>
      <c r="CE22" s="61"/>
      <c r="CF22" s="61"/>
      <c r="CG22" s="61"/>
      <c r="CH22" s="61"/>
    </row>
    <row r="23" spans="1:86" s="77" customFormat="1">
      <c r="A23" s="62">
        <v>120</v>
      </c>
      <c r="B23" s="62" t="s">
        <v>244</v>
      </c>
      <c r="C23" s="62" t="s">
        <v>244</v>
      </c>
      <c r="D23" s="63" t="s">
        <v>4109</v>
      </c>
      <c r="E23" s="61">
        <v>2019</v>
      </c>
      <c r="F23" s="61" t="s">
        <v>998</v>
      </c>
      <c r="G23" s="61" t="s">
        <v>4110</v>
      </c>
      <c r="H23" s="75" t="s">
        <v>4111</v>
      </c>
      <c r="I23" s="61" t="s">
        <v>4112</v>
      </c>
      <c r="J23" s="61" t="s">
        <v>4113</v>
      </c>
      <c r="K23" s="61" t="s">
        <v>4114</v>
      </c>
      <c r="L23" s="63" t="s">
        <v>4115</v>
      </c>
      <c r="M23" s="75" t="s">
        <v>4116</v>
      </c>
      <c r="N23" s="61" t="s">
        <v>21</v>
      </c>
      <c r="O23" s="77" t="s">
        <v>5879</v>
      </c>
      <c r="P23" s="77" t="s">
        <v>4135</v>
      </c>
      <c r="Q23" s="107" t="s">
        <v>5627</v>
      </c>
      <c r="R23" s="61" t="str">
        <f>INDEX(Outcome_GWASs!K:K,MATCH(Si!S23,Outcome_GWASs!C:C,0))</f>
        <v>DNA methylation in childhood</v>
      </c>
      <c r="S23" s="61" t="s">
        <v>4118</v>
      </c>
      <c r="T23" s="61">
        <f>INDEX(Outcome_GWASs!I:I,MATCH(Si!S23,Outcome_GWASs!C:C,0))</f>
        <v>7</v>
      </c>
      <c r="U23" s="61" t="str">
        <f>INDEX(Outcome_GWASs!H:H,MATCH(Si!S23,Outcome_GWASs!C:C,0))</f>
        <v>both</v>
      </c>
      <c r="V23" s="77">
        <v>834</v>
      </c>
      <c r="W23" s="61" t="str">
        <f>INDEX(Outcome_GWASs!G:G,MATCH(Si!S23,Outcome_GWASs!C:C,0))</f>
        <v>NA</v>
      </c>
      <c r="X23" s="61">
        <f>INDEX(Outcome_GWASs!F:F,MATCH(Si!S23,Outcome_GWASs!C:C,0))</f>
        <v>834</v>
      </c>
      <c r="Y23" s="61" t="str">
        <f>INDEX(Outcome_GWASs!G:G,MATCH(Si!S23,Outcome_GWASs!C:C,0))</f>
        <v>NA</v>
      </c>
      <c r="Z23" s="61" t="s">
        <v>10</v>
      </c>
      <c r="AA23" s="61" t="s">
        <v>1005</v>
      </c>
      <c r="AB23" s="61" t="str">
        <f>INDEX(Outcome_GWASs!E:E,MATCH(Si!S23,Outcome_GWASs!C:C,0))</f>
        <v>European</v>
      </c>
      <c r="AC23" s="77" t="s">
        <v>5528</v>
      </c>
      <c r="AD23" s="77" t="s">
        <v>5528</v>
      </c>
      <c r="AE23" s="61" t="s">
        <v>1042</v>
      </c>
      <c r="AF23" s="61">
        <v>0</v>
      </c>
      <c r="AG23" s="61" t="s">
        <v>140</v>
      </c>
      <c r="AH23" s="77">
        <v>143405</v>
      </c>
      <c r="AI23" s="77">
        <f>INDEX(Exposure_GWASs!F:F,MATCH(Si!AE23,Exposure_GWASs!C:C,0))</f>
        <v>153781</v>
      </c>
      <c r="AJ23" s="61" t="s">
        <v>4121</v>
      </c>
      <c r="AK23" s="61" t="s">
        <v>1005</v>
      </c>
      <c r="AL23" s="61" t="s">
        <v>126</v>
      </c>
      <c r="AM23" s="61" t="s">
        <v>11</v>
      </c>
      <c r="AN23" s="61" t="s">
        <v>11</v>
      </c>
      <c r="AO23" s="61" t="s">
        <v>11</v>
      </c>
      <c r="AP23" s="61" t="s">
        <v>11</v>
      </c>
      <c r="AQ23" s="160" t="s">
        <v>138</v>
      </c>
      <c r="AR23" s="61" t="s">
        <v>11</v>
      </c>
      <c r="AS23" s="61" t="s">
        <v>11</v>
      </c>
      <c r="AT23" s="61" t="s">
        <v>11</v>
      </c>
      <c r="AU23" s="61" t="s">
        <v>10</v>
      </c>
      <c r="AV23" s="61">
        <v>52</v>
      </c>
      <c r="AW23" s="61" t="s">
        <v>10</v>
      </c>
      <c r="AX23" s="61">
        <f>INDEX(Exposure_GWASs!S:S,MATCH(Si!AE23,Exposure_GWASs!C:C,0))</f>
        <v>60</v>
      </c>
      <c r="AY23" s="61" t="s">
        <v>11</v>
      </c>
      <c r="AZ23" s="61" t="s">
        <v>171</v>
      </c>
      <c r="BA23" s="61" t="s">
        <v>10</v>
      </c>
      <c r="BB23" s="61" t="s">
        <v>13</v>
      </c>
      <c r="BC23" s="62" t="s">
        <v>11</v>
      </c>
      <c r="BD23" s="62"/>
      <c r="BE23" s="62"/>
      <c r="BF23" s="62"/>
      <c r="BG23" s="62"/>
      <c r="BH23" s="61"/>
      <c r="BI23" s="61" t="s">
        <v>11</v>
      </c>
      <c r="BJ23" s="63" t="s">
        <v>1065</v>
      </c>
      <c r="BK23" s="63" t="s">
        <v>4122</v>
      </c>
      <c r="BL23" s="61" t="s">
        <v>11</v>
      </c>
      <c r="BM23" s="61" t="s">
        <v>4123</v>
      </c>
      <c r="BN23" s="61" t="s">
        <v>4124</v>
      </c>
      <c r="BO23" s="160" t="s">
        <v>167</v>
      </c>
      <c r="BP23" s="160" t="s">
        <v>167</v>
      </c>
      <c r="BQ23" s="63" t="s">
        <v>1012</v>
      </c>
      <c r="BR23" s="161">
        <v>0.57111999999999996</v>
      </c>
      <c r="BS23" s="161">
        <v>0.432612</v>
      </c>
      <c r="BT23" s="161" t="s">
        <v>10</v>
      </c>
      <c r="BU23" s="161" t="s">
        <v>10</v>
      </c>
      <c r="BV23" s="161" t="s">
        <v>10</v>
      </c>
      <c r="BW23" s="161">
        <v>0.186779</v>
      </c>
      <c r="BX23" s="161" t="s">
        <v>10</v>
      </c>
      <c r="BY23" s="161" t="s">
        <v>10</v>
      </c>
      <c r="BZ23" s="62" t="s">
        <v>4125</v>
      </c>
      <c r="CA23" s="62" t="s">
        <v>4126</v>
      </c>
      <c r="CB23" s="62" t="s">
        <v>11</v>
      </c>
      <c r="CC23" s="62" t="s">
        <v>4127</v>
      </c>
      <c r="CD23" s="106" t="s">
        <v>10</v>
      </c>
      <c r="CE23" s="61"/>
      <c r="CF23" s="61"/>
      <c r="CG23" s="61"/>
      <c r="CH23" s="61"/>
    </row>
    <row r="24" spans="1:86" s="77" customFormat="1">
      <c r="A24" s="62">
        <v>120</v>
      </c>
      <c r="B24" s="62" t="s">
        <v>244</v>
      </c>
      <c r="C24" s="62" t="s">
        <v>244</v>
      </c>
      <c r="D24" s="63" t="s">
        <v>4109</v>
      </c>
      <c r="E24" s="61">
        <v>2019</v>
      </c>
      <c r="F24" s="61" t="s">
        <v>998</v>
      </c>
      <c r="G24" s="61" t="s">
        <v>4110</v>
      </c>
      <c r="H24" s="75" t="s">
        <v>4111</v>
      </c>
      <c r="I24" s="61" t="s">
        <v>4112</v>
      </c>
      <c r="J24" s="61" t="s">
        <v>4113</v>
      </c>
      <c r="K24" s="61" t="s">
        <v>4114</v>
      </c>
      <c r="L24" s="63" t="s">
        <v>4115</v>
      </c>
      <c r="M24" s="75" t="s">
        <v>4116</v>
      </c>
      <c r="N24" s="61" t="s">
        <v>21</v>
      </c>
      <c r="O24" s="77" t="s">
        <v>5879</v>
      </c>
      <c r="P24" s="77" t="s">
        <v>4136</v>
      </c>
      <c r="Q24" s="107" t="s">
        <v>5627</v>
      </c>
      <c r="R24" s="61" t="str">
        <f>INDEX(Outcome_GWASs!K:K,MATCH(Si!S24,Outcome_GWASs!C:C,0))</f>
        <v>DNA methylation in adolescence</v>
      </c>
      <c r="S24" s="61" t="s">
        <v>4129</v>
      </c>
      <c r="T24" s="61">
        <f>INDEX(Outcome_GWASs!I:I,MATCH(Si!S24,Outcome_GWASs!C:C,0))</f>
        <v>15</v>
      </c>
      <c r="U24" s="61" t="str">
        <f>INDEX(Outcome_GWASs!H:H,MATCH(Si!S24,Outcome_GWASs!C:C,0))</f>
        <v>both</v>
      </c>
      <c r="V24" s="77">
        <v>837</v>
      </c>
      <c r="W24" s="61" t="str">
        <f>INDEX(Outcome_GWASs!G:G,MATCH(Si!S24,Outcome_GWASs!C:C,0))</f>
        <v>NA</v>
      </c>
      <c r="X24" s="61">
        <f>INDEX(Outcome_GWASs!F:F,MATCH(Si!S24,Outcome_GWASs!C:C,0))</f>
        <v>837</v>
      </c>
      <c r="Y24" s="61" t="str">
        <f>INDEX(Outcome_GWASs!G:G,MATCH(Si!S24,Outcome_GWASs!C:C,0))</f>
        <v>NA</v>
      </c>
      <c r="Z24" s="61" t="s">
        <v>10</v>
      </c>
      <c r="AA24" s="61" t="s">
        <v>1005</v>
      </c>
      <c r="AB24" s="61" t="str">
        <f>INDEX(Outcome_GWASs!E:E,MATCH(Si!S24,Outcome_GWASs!C:C,0))</f>
        <v>European</v>
      </c>
      <c r="AC24" s="77" t="s">
        <v>5528</v>
      </c>
      <c r="AD24" s="77" t="s">
        <v>5528</v>
      </c>
      <c r="AE24" s="61" t="s">
        <v>1042</v>
      </c>
      <c r="AF24" s="61">
        <v>0</v>
      </c>
      <c r="AG24" s="61" t="s">
        <v>140</v>
      </c>
      <c r="AH24" s="77">
        <v>149528</v>
      </c>
      <c r="AI24" s="77">
        <f>INDEX(Exposure_GWASs!F:F,MATCH(Si!AE24,Exposure_GWASs!C:C,0))</f>
        <v>153781</v>
      </c>
      <c r="AJ24" s="61" t="s">
        <v>4121</v>
      </c>
      <c r="AK24" s="61" t="s">
        <v>1005</v>
      </c>
      <c r="AL24" s="61" t="s">
        <v>126</v>
      </c>
      <c r="AM24" s="61" t="s">
        <v>11</v>
      </c>
      <c r="AN24" s="61" t="s">
        <v>11</v>
      </c>
      <c r="AO24" s="61" t="s">
        <v>11</v>
      </c>
      <c r="AP24" s="61" t="s">
        <v>11</v>
      </c>
      <c r="AQ24" s="160" t="s">
        <v>138</v>
      </c>
      <c r="AR24" s="61" t="s">
        <v>11</v>
      </c>
      <c r="AS24" s="61" t="s">
        <v>11</v>
      </c>
      <c r="AT24" s="61" t="s">
        <v>11</v>
      </c>
      <c r="AU24" s="61" t="s">
        <v>10</v>
      </c>
      <c r="AV24" s="61">
        <v>52</v>
      </c>
      <c r="AW24" s="61" t="s">
        <v>10</v>
      </c>
      <c r="AX24" s="61">
        <f>INDEX(Exposure_GWASs!S:S,MATCH(Si!AE24,Exposure_GWASs!C:C,0))</f>
        <v>60</v>
      </c>
      <c r="AY24" s="61" t="s">
        <v>11</v>
      </c>
      <c r="AZ24" s="61" t="s">
        <v>171</v>
      </c>
      <c r="BA24" s="61" t="s">
        <v>10</v>
      </c>
      <c r="BB24" s="61" t="s">
        <v>13</v>
      </c>
      <c r="BC24" s="62" t="s">
        <v>11</v>
      </c>
      <c r="BD24" s="62"/>
      <c r="BE24" s="62"/>
      <c r="BF24" s="62"/>
      <c r="BG24" s="62"/>
      <c r="BH24" s="61"/>
      <c r="BI24" s="61" t="s">
        <v>11</v>
      </c>
      <c r="BJ24" s="63" t="s">
        <v>1065</v>
      </c>
      <c r="BK24" s="63" t="s">
        <v>4122</v>
      </c>
      <c r="BL24" s="61" t="s">
        <v>11</v>
      </c>
      <c r="BM24" s="61" t="s">
        <v>4123</v>
      </c>
      <c r="BN24" s="61" t="s">
        <v>4124</v>
      </c>
      <c r="BO24" s="160" t="s">
        <v>167</v>
      </c>
      <c r="BP24" s="160" t="s">
        <v>167</v>
      </c>
      <c r="BQ24" s="63" t="s">
        <v>1012</v>
      </c>
      <c r="BR24" s="161">
        <v>0.29461799999999999</v>
      </c>
      <c r="BS24" s="161">
        <v>0.43010100000000001</v>
      </c>
      <c r="BT24" s="161" t="s">
        <v>10</v>
      </c>
      <c r="BU24" s="161" t="s">
        <v>10</v>
      </c>
      <c r="BV24" s="161" t="s">
        <v>10</v>
      </c>
      <c r="BW24" s="161">
        <v>0.49334600000000001</v>
      </c>
      <c r="BX24" s="161" t="s">
        <v>10</v>
      </c>
      <c r="BY24" s="161" t="s">
        <v>10</v>
      </c>
      <c r="BZ24" s="62" t="s">
        <v>4125</v>
      </c>
      <c r="CA24" s="62" t="s">
        <v>4126</v>
      </c>
      <c r="CB24" s="62" t="s">
        <v>11</v>
      </c>
      <c r="CC24" s="62" t="s">
        <v>4127</v>
      </c>
      <c r="CD24" s="106" t="s">
        <v>10</v>
      </c>
      <c r="CE24" s="61"/>
      <c r="CF24" s="61"/>
      <c r="CG24" s="61"/>
      <c r="CH24" s="61"/>
    </row>
    <row r="25" spans="1:86" s="77" customFormat="1">
      <c r="A25" s="62">
        <v>120</v>
      </c>
      <c r="B25" s="62" t="s">
        <v>244</v>
      </c>
      <c r="C25" s="62" t="s">
        <v>244</v>
      </c>
      <c r="D25" s="63" t="s">
        <v>4109</v>
      </c>
      <c r="E25" s="61">
        <v>2019</v>
      </c>
      <c r="F25" s="61" t="s">
        <v>998</v>
      </c>
      <c r="G25" s="61" t="s">
        <v>4110</v>
      </c>
      <c r="H25" s="75" t="s">
        <v>4111</v>
      </c>
      <c r="I25" s="61" t="s">
        <v>4112</v>
      </c>
      <c r="J25" s="61" t="s">
        <v>4113</v>
      </c>
      <c r="K25" s="61" t="s">
        <v>4114</v>
      </c>
      <c r="L25" s="63" t="s">
        <v>4115</v>
      </c>
      <c r="M25" s="75" t="s">
        <v>4116</v>
      </c>
      <c r="N25" s="61" t="s">
        <v>21</v>
      </c>
      <c r="O25" s="77" t="s">
        <v>5879</v>
      </c>
      <c r="P25" s="77" t="s">
        <v>4137</v>
      </c>
      <c r="Q25" s="107" t="s">
        <v>5627</v>
      </c>
      <c r="R25" s="61" t="str">
        <f>INDEX(Outcome_GWASs!K:K,MATCH(Si!S25,Outcome_GWASs!C:C,0))</f>
        <v>DNA methylation in adolescence</v>
      </c>
      <c r="S25" s="61" t="s">
        <v>4129</v>
      </c>
      <c r="T25" s="61">
        <f>INDEX(Outcome_GWASs!I:I,MATCH(Si!S25,Outcome_GWASs!C:C,0))</f>
        <v>15</v>
      </c>
      <c r="U25" s="61" t="str">
        <f>INDEX(Outcome_GWASs!H:H,MATCH(Si!S25,Outcome_GWASs!C:C,0))</f>
        <v>both</v>
      </c>
      <c r="V25" s="77">
        <v>837</v>
      </c>
      <c r="W25" s="61" t="str">
        <f>INDEX(Outcome_GWASs!G:G,MATCH(Si!S25,Outcome_GWASs!C:C,0))</f>
        <v>NA</v>
      </c>
      <c r="X25" s="61">
        <f>INDEX(Outcome_GWASs!F:F,MATCH(Si!S25,Outcome_GWASs!C:C,0))</f>
        <v>837</v>
      </c>
      <c r="Y25" s="61" t="str">
        <f>INDEX(Outcome_GWASs!G:G,MATCH(Si!S25,Outcome_GWASs!C:C,0))</f>
        <v>NA</v>
      </c>
      <c r="Z25" s="61" t="s">
        <v>10</v>
      </c>
      <c r="AA25" s="61" t="s">
        <v>1005</v>
      </c>
      <c r="AB25" s="61" t="str">
        <f>INDEX(Outcome_GWASs!E:E,MATCH(Si!S25,Outcome_GWASs!C:C,0))</f>
        <v>European</v>
      </c>
      <c r="AC25" s="77" t="s">
        <v>5528</v>
      </c>
      <c r="AD25" s="77" t="s">
        <v>5528</v>
      </c>
      <c r="AE25" s="61" t="s">
        <v>1042</v>
      </c>
      <c r="AF25" s="61">
        <v>0</v>
      </c>
      <c r="AG25" s="61" t="s">
        <v>140</v>
      </c>
      <c r="AH25" s="77">
        <v>149528</v>
      </c>
      <c r="AI25" s="77">
        <f>INDEX(Exposure_GWASs!F:F,MATCH(Si!AE25,Exposure_GWASs!C:C,0))</f>
        <v>153781</v>
      </c>
      <c r="AJ25" s="61" t="s">
        <v>4121</v>
      </c>
      <c r="AK25" s="61" t="s">
        <v>1005</v>
      </c>
      <c r="AL25" s="61" t="s">
        <v>126</v>
      </c>
      <c r="AM25" s="61" t="s">
        <v>11</v>
      </c>
      <c r="AN25" s="61" t="s">
        <v>11</v>
      </c>
      <c r="AO25" s="61" t="s">
        <v>11</v>
      </c>
      <c r="AP25" s="61" t="s">
        <v>11</v>
      </c>
      <c r="AQ25" s="160" t="s">
        <v>138</v>
      </c>
      <c r="AR25" s="61" t="s">
        <v>11</v>
      </c>
      <c r="AS25" s="61" t="s">
        <v>11</v>
      </c>
      <c r="AT25" s="61" t="s">
        <v>11</v>
      </c>
      <c r="AU25" s="61" t="s">
        <v>10</v>
      </c>
      <c r="AV25" s="61">
        <v>52</v>
      </c>
      <c r="AW25" s="61" t="s">
        <v>10</v>
      </c>
      <c r="AX25" s="61">
        <f>INDEX(Exposure_GWASs!S:S,MATCH(Si!AE25,Exposure_GWASs!C:C,0))</f>
        <v>60</v>
      </c>
      <c r="AY25" s="61" t="s">
        <v>11</v>
      </c>
      <c r="AZ25" s="61" t="s">
        <v>171</v>
      </c>
      <c r="BA25" s="61" t="s">
        <v>10</v>
      </c>
      <c r="BB25" s="61" t="s">
        <v>13</v>
      </c>
      <c r="BC25" s="62" t="s">
        <v>11</v>
      </c>
      <c r="BD25" s="62"/>
      <c r="BE25" s="62"/>
      <c r="BF25" s="62"/>
      <c r="BG25" s="62"/>
      <c r="BH25" s="61"/>
      <c r="BI25" s="61" t="s">
        <v>11</v>
      </c>
      <c r="BJ25" s="63" t="s">
        <v>1065</v>
      </c>
      <c r="BK25" s="63" t="s">
        <v>4122</v>
      </c>
      <c r="BL25" s="61" t="s">
        <v>11</v>
      </c>
      <c r="BM25" s="61" t="s">
        <v>4123</v>
      </c>
      <c r="BN25" s="61" t="s">
        <v>4124</v>
      </c>
      <c r="BO25" s="160" t="s">
        <v>167</v>
      </c>
      <c r="BP25" s="160" t="s">
        <v>167</v>
      </c>
      <c r="BQ25" s="63" t="s">
        <v>1012</v>
      </c>
      <c r="BR25" s="161">
        <v>-0.87294000000000005</v>
      </c>
      <c r="BS25" s="161">
        <v>0.819353</v>
      </c>
      <c r="BT25" s="161" t="s">
        <v>10</v>
      </c>
      <c r="BU25" s="161" t="s">
        <v>10</v>
      </c>
      <c r="BV25" s="161" t="s">
        <v>10</v>
      </c>
      <c r="BW25" s="161">
        <v>0.286694</v>
      </c>
      <c r="BX25" s="161" t="s">
        <v>10</v>
      </c>
      <c r="BY25" s="161" t="s">
        <v>10</v>
      </c>
      <c r="BZ25" s="62" t="s">
        <v>4125</v>
      </c>
      <c r="CA25" s="62" t="s">
        <v>4126</v>
      </c>
      <c r="CB25" s="62" t="s">
        <v>11</v>
      </c>
      <c r="CC25" s="62" t="s">
        <v>4127</v>
      </c>
      <c r="CD25" s="106" t="s">
        <v>10</v>
      </c>
      <c r="CE25" s="61"/>
      <c r="CF25" s="61"/>
      <c r="CG25" s="61"/>
      <c r="CH25" s="61"/>
    </row>
    <row r="26" spans="1:86" s="77" customFormat="1">
      <c r="A26" s="62">
        <v>120</v>
      </c>
      <c r="B26" s="62" t="s">
        <v>244</v>
      </c>
      <c r="C26" s="62" t="s">
        <v>244</v>
      </c>
      <c r="D26" s="63" t="s">
        <v>4109</v>
      </c>
      <c r="E26" s="61">
        <v>2019</v>
      </c>
      <c r="F26" s="61" t="s">
        <v>998</v>
      </c>
      <c r="G26" s="61" t="s">
        <v>4110</v>
      </c>
      <c r="H26" s="75" t="s">
        <v>4111</v>
      </c>
      <c r="I26" s="61" t="s">
        <v>4112</v>
      </c>
      <c r="J26" s="61" t="s">
        <v>4113</v>
      </c>
      <c r="K26" s="61" t="s">
        <v>4114</v>
      </c>
      <c r="L26" s="63" t="s">
        <v>4115</v>
      </c>
      <c r="M26" s="75" t="s">
        <v>4116</v>
      </c>
      <c r="N26" s="61" t="s">
        <v>21</v>
      </c>
      <c r="O26" s="77" t="s">
        <v>5879</v>
      </c>
      <c r="P26" s="77" t="s">
        <v>4138</v>
      </c>
      <c r="Q26" s="107" t="s">
        <v>5627</v>
      </c>
      <c r="R26" s="61" t="str">
        <f>INDEX(Outcome_GWASs!K:K,MATCH(Si!S26,Outcome_GWASs!C:C,0))</f>
        <v>DNA methylation in childhood</v>
      </c>
      <c r="S26" s="61" t="s">
        <v>4118</v>
      </c>
      <c r="T26" s="61">
        <f>INDEX(Outcome_GWASs!I:I,MATCH(Si!S26,Outcome_GWASs!C:C,0))</f>
        <v>7</v>
      </c>
      <c r="U26" s="61" t="str">
        <f>INDEX(Outcome_GWASs!H:H,MATCH(Si!S26,Outcome_GWASs!C:C,0))</f>
        <v>both</v>
      </c>
      <c r="V26" s="77">
        <v>834</v>
      </c>
      <c r="W26" s="61" t="str">
        <f>INDEX(Outcome_GWASs!G:G,MATCH(Si!S26,Outcome_GWASs!C:C,0))</f>
        <v>NA</v>
      </c>
      <c r="X26" s="61">
        <f>INDEX(Outcome_GWASs!F:F,MATCH(Si!S26,Outcome_GWASs!C:C,0))</f>
        <v>834</v>
      </c>
      <c r="Y26" s="61" t="str">
        <f>INDEX(Outcome_GWASs!G:G,MATCH(Si!S26,Outcome_GWASs!C:C,0))</f>
        <v>NA</v>
      </c>
      <c r="Z26" s="61" t="s">
        <v>10</v>
      </c>
      <c r="AA26" s="61" t="s">
        <v>1005</v>
      </c>
      <c r="AB26" s="61" t="str">
        <f>INDEX(Outcome_GWASs!E:E,MATCH(Si!S26,Outcome_GWASs!C:C,0))</f>
        <v>European</v>
      </c>
      <c r="AC26" s="77" t="str">
        <f>INDEX(Exposure_GWASs!G:G,MATCH(Si!AE26,Exposure_GWASs!C:C,0))</f>
        <v>BMI</v>
      </c>
      <c r="AD26" s="112" t="s">
        <v>127</v>
      </c>
      <c r="AE26" s="61" t="s">
        <v>1060</v>
      </c>
      <c r="AF26" s="61" t="s">
        <v>139</v>
      </c>
      <c r="AG26" s="61" t="s">
        <v>140</v>
      </c>
      <c r="AH26" s="77">
        <v>274796</v>
      </c>
      <c r="AI26" s="77">
        <f>INDEX(Exposure_GWASs!F:F,MATCH(Si!AE26,Exposure_GWASs!C:C,0))</f>
        <v>339224</v>
      </c>
      <c r="AJ26" s="61" t="s">
        <v>4121</v>
      </c>
      <c r="AK26" s="61" t="s">
        <v>1005</v>
      </c>
      <c r="AL26" s="61" t="s">
        <v>126</v>
      </c>
      <c r="AM26" s="61" t="s">
        <v>11</v>
      </c>
      <c r="AN26" s="61" t="s">
        <v>11</v>
      </c>
      <c r="AO26" s="61" t="s">
        <v>11</v>
      </c>
      <c r="AP26" s="61" t="s">
        <v>11</v>
      </c>
      <c r="AQ26" s="160" t="s">
        <v>138</v>
      </c>
      <c r="AR26" s="61" t="s">
        <v>11</v>
      </c>
      <c r="AS26" s="61" t="s">
        <v>11</v>
      </c>
      <c r="AT26" s="61" t="s">
        <v>11</v>
      </c>
      <c r="AU26" s="61" t="s">
        <v>10</v>
      </c>
      <c r="AV26" s="61">
        <v>79</v>
      </c>
      <c r="AW26" s="61" t="s">
        <v>10</v>
      </c>
      <c r="AX26" s="61">
        <f>INDEX(Exposure_GWASs!S:S,MATCH(Si!AE26,Exposure_GWASs!C:C,0))</f>
        <v>97</v>
      </c>
      <c r="AY26" s="61" t="s">
        <v>11</v>
      </c>
      <c r="AZ26" s="61" t="s">
        <v>171</v>
      </c>
      <c r="BA26" s="61" t="s">
        <v>10</v>
      </c>
      <c r="BB26" s="61" t="s">
        <v>13</v>
      </c>
      <c r="BC26" s="62" t="s">
        <v>11</v>
      </c>
      <c r="BD26" s="62"/>
      <c r="BE26" s="62"/>
      <c r="BF26" s="62"/>
      <c r="BG26" s="62"/>
      <c r="BH26" s="61"/>
      <c r="BI26" s="61" t="s">
        <v>11</v>
      </c>
      <c r="BJ26" s="63" t="s">
        <v>1065</v>
      </c>
      <c r="BK26" s="63" t="s">
        <v>4122</v>
      </c>
      <c r="BL26" s="61" t="s">
        <v>11</v>
      </c>
      <c r="BM26" s="61" t="s">
        <v>4123</v>
      </c>
      <c r="BN26" s="61" t="s">
        <v>4124</v>
      </c>
      <c r="BO26" s="75" t="s">
        <v>4139</v>
      </c>
      <c r="BP26" s="160" t="s">
        <v>167</v>
      </c>
      <c r="BQ26" s="63" t="s">
        <v>1012</v>
      </c>
      <c r="BR26" s="161">
        <v>-0.16771</v>
      </c>
      <c r="BS26" s="161">
        <v>0.276978</v>
      </c>
      <c r="BT26" s="161" t="s">
        <v>10</v>
      </c>
      <c r="BU26" s="161" t="s">
        <v>10</v>
      </c>
      <c r="BV26" s="161" t="s">
        <v>10</v>
      </c>
      <c r="BW26" s="161">
        <v>0.54485300000000003</v>
      </c>
      <c r="BX26" s="161" t="s">
        <v>10</v>
      </c>
      <c r="BY26" s="161" t="s">
        <v>10</v>
      </c>
      <c r="BZ26" s="62" t="s">
        <v>4125</v>
      </c>
      <c r="CA26" s="62" t="s">
        <v>4126</v>
      </c>
      <c r="CB26" s="62" t="s">
        <v>11</v>
      </c>
      <c r="CC26" s="62" t="s">
        <v>4127</v>
      </c>
      <c r="CD26" s="106" t="s">
        <v>10</v>
      </c>
      <c r="CE26" s="61"/>
      <c r="CF26" s="61"/>
      <c r="CG26" s="61"/>
      <c r="CH26" s="61"/>
    </row>
    <row r="27" spans="1:86" s="77" customFormat="1">
      <c r="A27" s="62">
        <v>120</v>
      </c>
      <c r="B27" s="62" t="s">
        <v>244</v>
      </c>
      <c r="C27" s="62" t="s">
        <v>244</v>
      </c>
      <c r="D27" s="63" t="s">
        <v>4109</v>
      </c>
      <c r="E27" s="61">
        <v>2019</v>
      </c>
      <c r="F27" s="61" t="s">
        <v>998</v>
      </c>
      <c r="G27" s="61" t="s">
        <v>4110</v>
      </c>
      <c r="H27" s="75" t="s">
        <v>4111</v>
      </c>
      <c r="I27" s="61" t="s">
        <v>4112</v>
      </c>
      <c r="J27" s="61" t="s">
        <v>4113</v>
      </c>
      <c r="K27" s="61" t="s">
        <v>4114</v>
      </c>
      <c r="L27" s="63" t="s">
        <v>4115</v>
      </c>
      <c r="M27" s="75" t="s">
        <v>4116</v>
      </c>
      <c r="N27" s="61" t="s">
        <v>21</v>
      </c>
      <c r="O27" s="77" t="s">
        <v>5879</v>
      </c>
      <c r="P27" s="77" t="s">
        <v>4140</v>
      </c>
      <c r="Q27" s="107" t="s">
        <v>5627</v>
      </c>
      <c r="R27" s="61" t="str">
        <f>INDEX(Outcome_GWASs!K:K,MATCH(Si!S27,Outcome_GWASs!C:C,0))</f>
        <v>DNA methylation in childhood</v>
      </c>
      <c r="S27" s="61" t="s">
        <v>4118</v>
      </c>
      <c r="T27" s="61">
        <f>INDEX(Outcome_GWASs!I:I,MATCH(Si!S27,Outcome_GWASs!C:C,0))</f>
        <v>7</v>
      </c>
      <c r="U27" s="61" t="str">
        <f>INDEX(Outcome_GWASs!H:H,MATCH(Si!S27,Outcome_GWASs!C:C,0))</f>
        <v>both</v>
      </c>
      <c r="V27" s="77">
        <v>834</v>
      </c>
      <c r="W27" s="61" t="str">
        <f>INDEX(Outcome_GWASs!G:G,MATCH(Si!S27,Outcome_GWASs!C:C,0))</f>
        <v>NA</v>
      </c>
      <c r="X27" s="61">
        <f>INDEX(Outcome_GWASs!F:F,MATCH(Si!S27,Outcome_GWASs!C:C,0))</f>
        <v>834</v>
      </c>
      <c r="Y27" s="61" t="str">
        <f>INDEX(Outcome_GWASs!G:G,MATCH(Si!S27,Outcome_GWASs!C:C,0))</f>
        <v>NA</v>
      </c>
      <c r="Z27" s="61" t="s">
        <v>10</v>
      </c>
      <c r="AA27" s="61" t="s">
        <v>1005</v>
      </c>
      <c r="AB27" s="61" t="str">
        <f>INDEX(Outcome_GWASs!E:E,MATCH(Si!S27,Outcome_GWASs!C:C,0))</f>
        <v>European</v>
      </c>
      <c r="AC27" s="77" t="str">
        <f>INDEX(Exposure_GWASs!G:G,MATCH(Si!AE27,Exposure_GWASs!C:C,0))</f>
        <v>BMI</v>
      </c>
      <c r="AD27" s="112" t="s">
        <v>127</v>
      </c>
      <c r="AE27" s="61" t="s">
        <v>1060</v>
      </c>
      <c r="AF27" s="61" t="s">
        <v>139</v>
      </c>
      <c r="AG27" s="61" t="s">
        <v>140</v>
      </c>
      <c r="AH27" s="77">
        <v>236152</v>
      </c>
      <c r="AI27" s="77">
        <f>INDEX(Exposure_GWASs!F:F,MATCH(Si!AE27,Exposure_GWASs!C:C,0))</f>
        <v>339224</v>
      </c>
      <c r="AJ27" s="61" t="s">
        <v>4121</v>
      </c>
      <c r="AK27" s="61" t="s">
        <v>1005</v>
      </c>
      <c r="AL27" s="61" t="s">
        <v>126</v>
      </c>
      <c r="AM27" s="61" t="s">
        <v>11</v>
      </c>
      <c r="AN27" s="61" t="s">
        <v>11</v>
      </c>
      <c r="AO27" s="61" t="s">
        <v>11</v>
      </c>
      <c r="AP27" s="61" t="s">
        <v>11</v>
      </c>
      <c r="AQ27" s="160" t="s">
        <v>138</v>
      </c>
      <c r="AR27" s="61" t="s">
        <v>11</v>
      </c>
      <c r="AS27" s="61" t="s">
        <v>11</v>
      </c>
      <c r="AT27" s="61" t="s">
        <v>11</v>
      </c>
      <c r="AU27" s="61" t="s">
        <v>10</v>
      </c>
      <c r="AV27" s="61">
        <v>79</v>
      </c>
      <c r="AW27" s="61" t="s">
        <v>10</v>
      </c>
      <c r="AX27" s="61">
        <f>INDEX(Exposure_GWASs!S:S,MATCH(Si!AE27,Exposure_GWASs!C:C,0))</f>
        <v>97</v>
      </c>
      <c r="AY27" s="61" t="s">
        <v>11</v>
      </c>
      <c r="AZ27" s="61" t="s">
        <v>171</v>
      </c>
      <c r="BA27" s="61" t="s">
        <v>10</v>
      </c>
      <c r="BB27" s="61" t="s">
        <v>13</v>
      </c>
      <c r="BC27" s="62" t="s">
        <v>11</v>
      </c>
      <c r="BD27" s="62"/>
      <c r="BE27" s="62"/>
      <c r="BF27" s="62"/>
      <c r="BG27" s="62"/>
      <c r="BH27" s="61"/>
      <c r="BI27" s="61" t="s">
        <v>11</v>
      </c>
      <c r="BJ27" s="63" t="s">
        <v>1065</v>
      </c>
      <c r="BK27" s="63" t="s">
        <v>4122</v>
      </c>
      <c r="BL27" s="61" t="s">
        <v>11</v>
      </c>
      <c r="BM27" s="61" t="s">
        <v>4123</v>
      </c>
      <c r="BN27" s="61" t="s">
        <v>4124</v>
      </c>
      <c r="BO27" s="75" t="s">
        <v>4139</v>
      </c>
      <c r="BP27" s="160" t="s">
        <v>167</v>
      </c>
      <c r="BQ27" s="63" t="s">
        <v>1012</v>
      </c>
      <c r="BR27" s="161">
        <v>-0.37040000000000001</v>
      </c>
      <c r="BS27" s="161">
        <v>0.30908000000000002</v>
      </c>
      <c r="BT27" s="161" t="s">
        <v>10</v>
      </c>
      <c r="BU27" s="161" t="s">
        <v>10</v>
      </c>
      <c r="BV27" s="161" t="s">
        <v>10</v>
      </c>
      <c r="BW27" s="161">
        <v>0.23075799999999999</v>
      </c>
      <c r="BX27" s="161" t="s">
        <v>10</v>
      </c>
      <c r="BY27" s="161" t="s">
        <v>10</v>
      </c>
      <c r="BZ27" s="62" t="s">
        <v>4125</v>
      </c>
      <c r="CA27" s="62" t="s">
        <v>4126</v>
      </c>
      <c r="CB27" s="62" t="s">
        <v>11</v>
      </c>
      <c r="CC27" s="62" t="s">
        <v>4127</v>
      </c>
      <c r="CD27" s="106" t="s">
        <v>10</v>
      </c>
      <c r="CE27" s="61"/>
      <c r="CF27" s="61"/>
      <c r="CG27" s="61"/>
      <c r="CH27" s="61"/>
    </row>
    <row r="28" spans="1:86" s="77" customFormat="1">
      <c r="A28" s="62">
        <v>120</v>
      </c>
      <c r="B28" s="62" t="s">
        <v>244</v>
      </c>
      <c r="C28" s="62" t="s">
        <v>244</v>
      </c>
      <c r="D28" s="63" t="s">
        <v>4109</v>
      </c>
      <c r="E28" s="61">
        <v>2019</v>
      </c>
      <c r="F28" s="61" t="s">
        <v>998</v>
      </c>
      <c r="G28" s="61" t="s">
        <v>4110</v>
      </c>
      <c r="H28" s="75" t="s">
        <v>4111</v>
      </c>
      <c r="I28" s="61" t="s">
        <v>4112</v>
      </c>
      <c r="J28" s="61" t="s">
        <v>4113</v>
      </c>
      <c r="K28" s="61" t="s">
        <v>4114</v>
      </c>
      <c r="L28" s="63" t="s">
        <v>4115</v>
      </c>
      <c r="M28" s="75" t="s">
        <v>4116</v>
      </c>
      <c r="N28" s="61" t="s">
        <v>21</v>
      </c>
      <c r="O28" s="77" t="s">
        <v>5879</v>
      </c>
      <c r="P28" s="77" t="s">
        <v>4141</v>
      </c>
      <c r="Q28" s="107" t="s">
        <v>5627</v>
      </c>
      <c r="R28" s="61" t="str">
        <f>INDEX(Outcome_GWASs!K:K,MATCH(Si!S28,Outcome_GWASs!C:C,0))</f>
        <v>DNA methylation during pregnancy</v>
      </c>
      <c r="S28" s="61" t="s">
        <v>4131</v>
      </c>
      <c r="T28" s="61">
        <f>INDEX(Outcome_GWASs!I:I,MATCH(Si!S28,Outcome_GWASs!C:C,0))</f>
        <v>0</v>
      </c>
      <c r="U28" s="61" t="str">
        <f>INDEX(Outcome_GWASs!H:H,MATCH(Si!S28,Outcome_GWASs!C:C,0))</f>
        <v>female</v>
      </c>
      <c r="V28" s="77">
        <v>764</v>
      </c>
      <c r="W28" s="61" t="str">
        <f>INDEX(Outcome_GWASs!G:G,MATCH(Si!S28,Outcome_GWASs!C:C,0))</f>
        <v>NA</v>
      </c>
      <c r="X28" s="61">
        <f>INDEX(Outcome_GWASs!F:F,MATCH(Si!S28,Outcome_GWASs!C:C,0))</f>
        <v>764</v>
      </c>
      <c r="Y28" s="61" t="str">
        <f>INDEX(Outcome_GWASs!G:G,MATCH(Si!S28,Outcome_GWASs!C:C,0))</f>
        <v>NA</v>
      </c>
      <c r="Z28" s="61" t="s">
        <v>10</v>
      </c>
      <c r="AA28" s="61" t="s">
        <v>1005</v>
      </c>
      <c r="AB28" s="61" t="str">
        <f>INDEX(Outcome_GWASs!E:E,MATCH(Si!S28,Outcome_GWASs!C:C,0))</f>
        <v>European</v>
      </c>
      <c r="AC28" s="77" t="str">
        <f>INDEX(Exposure_GWASs!G:G,MATCH(Si!AE28,Exposure_GWASs!C:C,0))</f>
        <v>BMI</v>
      </c>
      <c r="AD28" s="112" t="s">
        <v>127</v>
      </c>
      <c r="AE28" s="61" t="s">
        <v>1060</v>
      </c>
      <c r="AF28" s="61" t="s">
        <v>139</v>
      </c>
      <c r="AG28" s="61" t="s">
        <v>140</v>
      </c>
      <c r="AH28" s="77">
        <v>236046</v>
      </c>
      <c r="AI28" s="77">
        <f>INDEX(Exposure_GWASs!F:F,MATCH(Si!AE28,Exposure_GWASs!C:C,0))</f>
        <v>339224</v>
      </c>
      <c r="AJ28" s="61" t="s">
        <v>4121</v>
      </c>
      <c r="AK28" s="61" t="s">
        <v>1005</v>
      </c>
      <c r="AL28" s="61" t="s">
        <v>126</v>
      </c>
      <c r="AM28" s="61" t="s">
        <v>11</v>
      </c>
      <c r="AN28" s="61" t="s">
        <v>11</v>
      </c>
      <c r="AO28" s="61" t="s">
        <v>11</v>
      </c>
      <c r="AP28" s="61" t="s">
        <v>11</v>
      </c>
      <c r="AQ28" s="160" t="s">
        <v>138</v>
      </c>
      <c r="AR28" s="61" t="s">
        <v>11</v>
      </c>
      <c r="AS28" s="61" t="s">
        <v>11</v>
      </c>
      <c r="AT28" s="61" t="s">
        <v>11</v>
      </c>
      <c r="AU28" s="61" t="s">
        <v>10</v>
      </c>
      <c r="AV28" s="61">
        <v>79</v>
      </c>
      <c r="AW28" s="61" t="s">
        <v>10</v>
      </c>
      <c r="AX28" s="61">
        <f>INDEX(Exposure_GWASs!S:S,MATCH(Si!AE28,Exposure_GWASs!C:C,0))</f>
        <v>97</v>
      </c>
      <c r="AY28" s="61" t="s">
        <v>11</v>
      </c>
      <c r="AZ28" s="61" t="s">
        <v>171</v>
      </c>
      <c r="BA28" s="61" t="s">
        <v>10</v>
      </c>
      <c r="BB28" s="61" t="s">
        <v>13</v>
      </c>
      <c r="BC28" s="62" t="s">
        <v>11</v>
      </c>
      <c r="BD28" s="62"/>
      <c r="BE28" s="62"/>
      <c r="BF28" s="62"/>
      <c r="BG28" s="62"/>
      <c r="BH28" s="61"/>
      <c r="BI28" s="61" t="s">
        <v>11</v>
      </c>
      <c r="BJ28" s="63" t="s">
        <v>1065</v>
      </c>
      <c r="BK28" s="63" t="s">
        <v>4122</v>
      </c>
      <c r="BL28" s="61" t="s">
        <v>11</v>
      </c>
      <c r="BM28" s="61" t="s">
        <v>4123</v>
      </c>
      <c r="BN28" s="61" t="s">
        <v>4124</v>
      </c>
      <c r="BO28" s="75" t="s">
        <v>4139</v>
      </c>
      <c r="BP28" s="160" t="s">
        <v>167</v>
      </c>
      <c r="BQ28" s="63" t="s">
        <v>1012</v>
      </c>
      <c r="BR28" s="161">
        <v>-0.33873999999999999</v>
      </c>
      <c r="BS28" s="161">
        <v>0.23253299999999999</v>
      </c>
      <c r="BT28" s="161" t="s">
        <v>10</v>
      </c>
      <c r="BU28" s="161" t="s">
        <v>10</v>
      </c>
      <c r="BV28" s="161" t="s">
        <v>10</v>
      </c>
      <c r="BW28" s="161">
        <v>0.14519000000000001</v>
      </c>
      <c r="BX28" s="161" t="s">
        <v>10</v>
      </c>
      <c r="BY28" s="161" t="s">
        <v>10</v>
      </c>
      <c r="BZ28" s="62" t="s">
        <v>4125</v>
      </c>
      <c r="CA28" s="62" t="s">
        <v>4126</v>
      </c>
      <c r="CB28" s="62" t="s">
        <v>11</v>
      </c>
      <c r="CC28" s="62" t="s">
        <v>4127</v>
      </c>
      <c r="CD28" s="106" t="s">
        <v>10</v>
      </c>
      <c r="CE28" s="61"/>
      <c r="CF28" s="61"/>
      <c r="CG28" s="61"/>
      <c r="CH28" s="61"/>
    </row>
    <row r="29" spans="1:86" s="77" customFormat="1">
      <c r="A29" s="62">
        <v>120</v>
      </c>
      <c r="B29" s="62" t="s">
        <v>244</v>
      </c>
      <c r="C29" s="62" t="s">
        <v>244</v>
      </c>
      <c r="D29" s="63" t="s">
        <v>4109</v>
      </c>
      <c r="E29" s="61">
        <v>2019</v>
      </c>
      <c r="F29" s="61" t="s">
        <v>998</v>
      </c>
      <c r="G29" s="61" t="s">
        <v>4110</v>
      </c>
      <c r="H29" s="75" t="s">
        <v>4111</v>
      </c>
      <c r="I29" s="61" t="s">
        <v>4112</v>
      </c>
      <c r="J29" s="61" t="s">
        <v>4113</v>
      </c>
      <c r="K29" s="61" t="s">
        <v>4114</v>
      </c>
      <c r="L29" s="63" t="s">
        <v>4115</v>
      </c>
      <c r="M29" s="75" t="s">
        <v>4116</v>
      </c>
      <c r="N29" s="61" t="s">
        <v>21</v>
      </c>
      <c r="O29" s="77" t="s">
        <v>5879</v>
      </c>
      <c r="P29" s="77" t="s">
        <v>4142</v>
      </c>
      <c r="Q29" s="107" t="s">
        <v>5627</v>
      </c>
      <c r="R29" s="61" t="str">
        <f>INDEX(Outcome_GWASs!K:K,MATCH(Si!S29,Outcome_GWASs!C:C,0))</f>
        <v>DNA methylation in adolescence</v>
      </c>
      <c r="S29" s="61" t="s">
        <v>4129</v>
      </c>
      <c r="T29" s="61">
        <f>INDEX(Outcome_GWASs!I:I,MATCH(Si!S29,Outcome_GWASs!C:C,0))</f>
        <v>15</v>
      </c>
      <c r="U29" s="61" t="str">
        <f>INDEX(Outcome_GWASs!H:H,MATCH(Si!S29,Outcome_GWASs!C:C,0))</f>
        <v>both</v>
      </c>
      <c r="V29" s="77">
        <v>837</v>
      </c>
      <c r="W29" s="61" t="str">
        <f>INDEX(Outcome_GWASs!G:G,MATCH(Si!S29,Outcome_GWASs!C:C,0))</f>
        <v>NA</v>
      </c>
      <c r="X29" s="61">
        <f>INDEX(Outcome_GWASs!F:F,MATCH(Si!S29,Outcome_GWASs!C:C,0))</f>
        <v>837</v>
      </c>
      <c r="Y29" s="61" t="str">
        <f>INDEX(Outcome_GWASs!G:G,MATCH(Si!S29,Outcome_GWASs!C:C,0))</f>
        <v>NA</v>
      </c>
      <c r="Z29" s="61" t="s">
        <v>10</v>
      </c>
      <c r="AA29" s="61" t="s">
        <v>1005</v>
      </c>
      <c r="AB29" s="61" t="str">
        <f>INDEX(Outcome_GWASs!E:E,MATCH(Si!S29,Outcome_GWASs!C:C,0))</f>
        <v>European</v>
      </c>
      <c r="AC29" s="77" t="str">
        <f>INDEX(Exposure_GWASs!G:G,MATCH(Si!AE29,Exposure_GWASs!C:C,0))</f>
        <v>BMI</v>
      </c>
      <c r="AD29" s="112" t="s">
        <v>127</v>
      </c>
      <c r="AE29" s="61" t="s">
        <v>1060</v>
      </c>
      <c r="AF29" s="61" t="s">
        <v>139</v>
      </c>
      <c r="AG29" s="61" t="s">
        <v>140</v>
      </c>
      <c r="AH29" s="77">
        <v>236117</v>
      </c>
      <c r="AI29" s="77">
        <f>INDEX(Exposure_GWASs!F:F,MATCH(Si!AE29,Exposure_GWASs!C:C,0))</f>
        <v>339224</v>
      </c>
      <c r="AJ29" s="61" t="s">
        <v>4121</v>
      </c>
      <c r="AK29" s="61" t="s">
        <v>1005</v>
      </c>
      <c r="AL29" s="61" t="s">
        <v>126</v>
      </c>
      <c r="AM29" s="61" t="s">
        <v>11</v>
      </c>
      <c r="AN29" s="61" t="s">
        <v>11</v>
      </c>
      <c r="AO29" s="61" t="s">
        <v>11</v>
      </c>
      <c r="AP29" s="61" t="s">
        <v>11</v>
      </c>
      <c r="AQ29" s="160" t="s">
        <v>138</v>
      </c>
      <c r="AR29" s="61" t="s">
        <v>11</v>
      </c>
      <c r="AS29" s="61" t="s">
        <v>11</v>
      </c>
      <c r="AT29" s="61" t="s">
        <v>11</v>
      </c>
      <c r="AU29" s="61" t="s">
        <v>10</v>
      </c>
      <c r="AV29" s="61">
        <v>79</v>
      </c>
      <c r="AW29" s="61" t="s">
        <v>10</v>
      </c>
      <c r="AX29" s="61">
        <f>INDEX(Exposure_GWASs!S:S,MATCH(Si!AE29,Exposure_GWASs!C:C,0))</f>
        <v>97</v>
      </c>
      <c r="AY29" s="61" t="s">
        <v>11</v>
      </c>
      <c r="AZ29" s="61" t="s">
        <v>171</v>
      </c>
      <c r="BA29" s="61" t="s">
        <v>10</v>
      </c>
      <c r="BB29" s="61" t="s">
        <v>13</v>
      </c>
      <c r="BC29" s="62" t="s">
        <v>11</v>
      </c>
      <c r="BD29" s="62"/>
      <c r="BE29" s="62"/>
      <c r="BF29" s="62"/>
      <c r="BG29" s="62"/>
      <c r="BH29" s="61"/>
      <c r="BI29" s="61" t="s">
        <v>11</v>
      </c>
      <c r="BJ29" s="63" t="s">
        <v>1065</v>
      </c>
      <c r="BK29" s="63" t="s">
        <v>4122</v>
      </c>
      <c r="BL29" s="61" t="s">
        <v>11</v>
      </c>
      <c r="BM29" s="61" t="s">
        <v>4123</v>
      </c>
      <c r="BN29" s="61" t="s">
        <v>4124</v>
      </c>
      <c r="BO29" s="75" t="s">
        <v>4139</v>
      </c>
      <c r="BP29" s="160" t="s">
        <v>167</v>
      </c>
      <c r="BQ29" s="63" t="s">
        <v>1012</v>
      </c>
      <c r="BR29" s="161">
        <v>1.732E-3</v>
      </c>
      <c r="BS29" s="161">
        <v>0.24424100000000001</v>
      </c>
      <c r="BT29" s="161" t="s">
        <v>10</v>
      </c>
      <c r="BU29" s="161" t="s">
        <v>10</v>
      </c>
      <c r="BV29" s="161" t="s">
        <v>10</v>
      </c>
      <c r="BW29" s="161">
        <v>0.99434199999999995</v>
      </c>
      <c r="BX29" s="161" t="s">
        <v>10</v>
      </c>
      <c r="BY29" s="161" t="s">
        <v>10</v>
      </c>
      <c r="BZ29" s="62" t="s">
        <v>4125</v>
      </c>
      <c r="CA29" s="62" t="s">
        <v>4126</v>
      </c>
      <c r="CB29" s="62" t="s">
        <v>11</v>
      </c>
      <c r="CC29" s="62" t="s">
        <v>4127</v>
      </c>
      <c r="CD29" s="106" t="s">
        <v>10</v>
      </c>
      <c r="CE29" s="61"/>
      <c r="CF29" s="61"/>
      <c r="CG29" s="61"/>
      <c r="CH29" s="61"/>
    </row>
    <row r="30" spans="1:86" s="77" customFormat="1">
      <c r="A30" s="62">
        <v>120</v>
      </c>
      <c r="B30" s="62" t="s">
        <v>244</v>
      </c>
      <c r="C30" s="62" t="s">
        <v>244</v>
      </c>
      <c r="D30" s="63" t="s">
        <v>4109</v>
      </c>
      <c r="E30" s="61">
        <v>2019</v>
      </c>
      <c r="F30" s="61" t="s">
        <v>998</v>
      </c>
      <c r="G30" s="61" t="s">
        <v>4110</v>
      </c>
      <c r="H30" s="75" t="s">
        <v>4111</v>
      </c>
      <c r="I30" s="61" t="s">
        <v>4112</v>
      </c>
      <c r="J30" s="61" t="s">
        <v>4113</v>
      </c>
      <c r="K30" s="61" t="s">
        <v>4114</v>
      </c>
      <c r="L30" s="63" t="s">
        <v>4115</v>
      </c>
      <c r="M30" s="75" t="s">
        <v>4116</v>
      </c>
      <c r="N30" s="61" t="s">
        <v>21</v>
      </c>
      <c r="O30" s="77" t="s">
        <v>5879</v>
      </c>
      <c r="P30" s="77" t="s">
        <v>4143</v>
      </c>
      <c r="Q30" s="107" t="s">
        <v>5627</v>
      </c>
      <c r="R30" s="61" t="str">
        <f>INDEX(Outcome_GWASs!K:K,MATCH(Si!S30,Outcome_GWASs!C:C,0))</f>
        <v>DNA methylation in adolescence</v>
      </c>
      <c r="S30" s="61" t="s">
        <v>4129</v>
      </c>
      <c r="T30" s="61">
        <f>INDEX(Outcome_GWASs!I:I,MATCH(Si!S30,Outcome_GWASs!C:C,0))</f>
        <v>15</v>
      </c>
      <c r="U30" s="61" t="str">
        <f>INDEX(Outcome_GWASs!H:H,MATCH(Si!S30,Outcome_GWASs!C:C,0))</f>
        <v>both</v>
      </c>
      <c r="V30" s="77">
        <v>837</v>
      </c>
      <c r="W30" s="61" t="str">
        <f>INDEX(Outcome_GWASs!G:G,MATCH(Si!S30,Outcome_GWASs!C:C,0))</f>
        <v>NA</v>
      </c>
      <c r="X30" s="61">
        <f>INDEX(Outcome_GWASs!F:F,MATCH(Si!S30,Outcome_GWASs!C:C,0))</f>
        <v>837</v>
      </c>
      <c r="Y30" s="61" t="str">
        <f>INDEX(Outcome_GWASs!G:G,MATCH(Si!S30,Outcome_GWASs!C:C,0))</f>
        <v>NA</v>
      </c>
      <c r="Z30" s="61" t="s">
        <v>10</v>
      </c>
      <c r="AA30" s="61" t="s">
        <v>1005</v>
      </c>
      <c r="AB30" s="61" t="str">
        <f>INDEX(Outcome_GWASs!E:E,MATCH(Si!S30,Outcome_GWASs!C:C,0))</f>
        <v>European</v>
      </c>
      <c r="AC30" s="77" t="str">
        <f>INDEX(Exposure_GWASs!G:G,MATCH(Si!AE30,Exposure_GWASs!C:C,0))</f>
        <v>BMI</v>
      </c>
      <c r="AD30" s="112" t="s">
        <v>127</v>
      </c>
      <c r="AE30" s="61" t="s">
        <v>1060</v>
      </c>
      <c r="AF30" s="61" t="s">
        <v>139</v>
      </c>
      <c r="AG30" s="61" t="s">
        <v>140</v>
      </c>
      <c r="AH30" s="77">
        <v>235973</v>
      </c>
      <c r="AI30" s="77">
        <f>INDEX(Exposure_GWASs!F:F,MATCH(Si!AE30,Exposure_GWASs!C:C,0))</f>
        <v>339224</v>
      </c>
      <c r="AJ30" s="61" t="s">
        <v>4121</v>
      </c>
      <c r="AK30" s="61" t="s">
        <v>1005</v>
      </c>
      <c r="AL30" s="61" t="s">
        <v>126</v>
      </c>
      <c r="AM30" s="61" t="s">
        <v>11</v>
      </c>
      <c r="AN30" s="61" t="s">
        <v>11</v>
      </c>
      <c r="AO30" s="61" t="s">
        <v>11</v>
      </c>
      <c r="AP30" s="61" t="s">
        <v>11</v>
      </c>
      <c r="AQ30" s="160" t="s">
        <v>138</v>
      </c>
      <c r="AR30" s="61" t="s">
        <v>11</v>
      </c>
      <c r="AS30" s="61" t="s">
        <v>11</v>
      </c>
      <c r="AT30" s="61" t="s">
        <v>11</v>
      </c>
      <c r="AU30" s="61" t="s">
        <v>10</v>
      </c>
      <c r="AV30" s="61">
        <v>79</v>
      </c>
      <c r="AW30" s="61" t="s">
        <v>10</v>
      </c>
      <c r="AX30" s="61">
        <f>INDEX(Exposure_GWASs!S:S,MATCH(Si!AE30,Exposure_GWASs!C:C,0))</f>
        <v>97</v>
      </c>
      <c r="AY30" s="61" t="s">
        <v>11</v>
      </c>
      <c r="AZ30" s="61" t="s">
        <v>171</v>
      </c>
      <c r="BA30" s="61" t="s">
        <v>10</v>
      </c>
      <c r="BB30" s="61" t="s">
        <v>13</v>
      </c>
      <c r="BC30" s="62" t="s">
        <v>11</v>
      </c>
      <c r="BD30" s="62"/>
      <c r="BE30" s="62"/>
      <c r="BF30" s="62"/>
      <c r="BG30" s="62"/>
      <c r="BH30" s="61"/>
      <c r="BI30" s="61" t="s">
        <v>11</v>
      </c>
      <c r="BJ30" s="63" t="s">
        <v>1065</v>
      </c>
      <c r="BK30" s="63" t="s">
        <v>4122</v>
      </c>
      <c r="BL30" s="61" t="s">
        <v>11</v>
      </c>
      <c r="BM30" s="61" t="s">
        <v>4123</v>
      </c>
      <c r="BN30" s="61" t="s">
        <v>4124</v>
      </c>
      <c r="BO30" s="75" t="s">
        <v>4139</v>
      </c>
      <c r="BP30" s="160" t="s">
        <v>167</v>
      </c>
      <c r="BQ30" s="63" t="s">
        <v>1012</v>
      </c>
      <c r="BR30" s="161">
        <v>-2.9690000000000001E-2</v>
      </c>
      <c r="BS30" s="161">
        <v>0.16572999999999999</v>
      </c>
      <c r="BT30" s="161" t="s">
        <v>10</v>
      </c>
      <c r="BU30" s="161" t="s">
        <v>10</v>
      </c>
      <c r="BV30" s="161" t="s">
        <v>10</v>
      </c>
      <c r="BW30" s="161">
        <v>0.857823</v>
      </c>
      <c r="BX30" s="161" t="s">
        <v>10</v>
      </c>
      <c r="BY30" s="161" t="s">
        <v>10</v>
      </c>
      <c r="BZ30" s="62" t="s">
        <v>4125</v>
      </c>
      <c r="CA30" s="62" t="s">
        <v>4126</v>
      </c>
      <c r="CB30" s="62" t="s">
        <v>11</v>
      </c>
      <c r="CC30" s="62" t="s">
        <v>4127</v>
      </c>
      <c r="CD30" s="106" t="s">
        <v>10</v>
      </c>
      <c r="CE30" s="61"/>
      <c r="CF30" s="61"/>
      <c r="CG30" s="61"/>
      <c r="CH30" s="61"/>
    </row>
    <row r="31" spans="1:86" s="77" customFormat="1">
      <c r="A31" s="62">
        <v>120</v>
      </c>
      <c r="B31" s="62" t="s">
        <v>244</v>
      </c>
      <c r="C31" s="62" t="s">
        <v>244</v>
      </c>
      <c r="D31" s="63" t="s">
        <v>4109</v>
      </c>
      <c r="E31" s="61">
        <v>2019</v>
      </c>
      <c r="F31" s="61" t="s">
        <v>998</v>
      </c>
      <c r="G31" s="61" t="s">
        <v>4110</v>
      </c>
      <c r="H31" s="75" t="s">
        <v>4111</v>
      </c>
      <c r="I31" s="61" t="s">
        <v>4112</v>
      </c>
      <c r="J31" s="61" t="s">
        <v>4113</v>
      </c>
      <c r="K31" s="61" t="s">
        <v>4114</v>
      </c>
      <c r="L31" s="63" t="s">
        <v>4115</v>
      </c>
      <c r="M31" s="75" t="s">
        <v>4116</v>
      </c>
      <c r="N31" s="61" t="s">
        <v>21</v>
      </c>
      <c r="O31" s="77" t="s">
        <v>5879</v>
      </c>
      <c r="P31" s="77" t="s">
        <v>4144</v>
      </c>
      <c r="Q31" s="107" t="s">
        <v>5627</v>
      </c>
      <c r="R31" s="61" t="str">
        <f>INDEX(Outcome_GWASs!K:K,MATCH(Si!S31,Outcome_GWASs!C:C,0))</f>
        <v>DNA methylation in adolescence</v>
      </c>
      <c r="S31" s="61" t="s">
        <v>4129</v>
      </c>
      <c r="T31" s="61">
        <f>INDEX(Outcome_GWASs!I:I,MATCH(Si!S31,Outcome_GWASs!C:C,0))</f>
        <v>15</v>
      </c>
      <c r="U31" s="61" t="str">
        <f>INDEX(Outcome_GWASs!H:H,MATCH(Si!S31,Outcome_GWASs!C:C,0))</f>
        <v>both</v>
      </c>
      <c r="V31" s="77">
        <v>837</v>
      </c>
      <c r="W31" s="61" t="str">
        <f>INDEX(Outcome_GWASs!G:G,MATCH(Si!S31,Outcome_GWASs!C:C,0))</f>
        <v>NA</v>
      </c>
      <c r="X31" s="61">
        <f>INDEX(Outcome_GWASs!F:F,MATCH(Si!S31,Outcome_GWASs!C:C,0))</f>
        <v>837</v>
      </c>
      <c r="Y31" s="61" t="str">
        <f>INDEX(Outcome_GWASs!G:G,MATCH(Si!S31,Outcome_GWASs!C:C,0))</f>
        <v>NA</v>
      </c>
      <c r="Z31" s="61" t="s">
        <v>10</v>
      </c>
      <c r="AA31" s="61" t="s">
        <v>1005</v>
      </c>
      <c r="AB31" s="61" t="str">
        <f>INDEX(Outcome_GWASs!E:E,MATCH(Si!S31,Outcome_GWASs!C:C,0))</f>
        <v>European</v>
      </c>
      <c r="AC31" s="77" t="str">
        <f>INDEX(Exposure_GWASs!G:G,MATCH(Si!AE31,Exposure_GWASs!C:C,0))</f>
        <v>BMI</v>
      </c>
      <c r="AD31" s="112" t="s">
        <v>127</v>
      </c>
      <c r="AE31" s="61" t="s">
        <v>1060</v>
      </c>
      <c r="AF31" s="61" t="s">
        <v>139</v>
      </c>
      <c r="AG31" s="61" t="s">
        <v>140</v>
      </c>
      <c r="AH31" s="77">
        <v>333466</v>
      </c>
      <c r="AI31" s="77">
        <f>INDEX(Exposure_GWASs!F:F,MATCH(Si!AE31,Exposure_GWASs!C:C,0))</f>
        <v>339224</v>
      </c>
      <c r="AJ31" s="61" t="s">
        <v>4121</v>
      </c>
      <c r="AK31" s="61" t="s">
        <v>1005</v>
      </c>
      <c r="AL31" s="61" t="s">
        <v>126</v>
      </c>
      <c r="AM31" s="61" t="s">
        <v>11</v>
      </c>
      <c r="AN31" s="61" t="s">
        <v>11</v>
      </c>
      <c r="AO31" s="61" t="s">
        <v>11</v>
      </c>
      <c r="AP31" s="61" t="s">
        <v>11</v>
      </c>
      <c r="AQ31" s="160" t="s">
        <v>138</v>
      </c>
      <c r="AR31" s="61" t="s">
        <v>11</v>
      </c>
      <c r="AS31" s="61" t="s">
        <v>11</v>
      </c>
      <c r="AT31" s="61" t="s">
        <v>11</v>
      </c>
      <c r="AU31" s="61" t="s">
        <v>10</v>
      </c>
      <c r="AV31" s="61">
        <v>79</v>
      </c>
      <c r="AW31" s="61" t="s">
        <v>10</v>
      </c>
      <c r="AX31" s="61">
        <f>INDEX(Exposure_GWASs!S:S,MATCH(Si!AE31,Exposure_GWASs!C:C,0))</f>
        <v>97</v>
      </c>
      <c r="AY31" s="61" t="s">
        <v>11</v>
      </c>
      <c r="AZ31" s="61" t="s">
        <v>171</v>
      </c>
      <c r="BA31" s="61" t="s">
        <v>10</v>
      </c>
      <c r="BB31" s="61" t="s">
        <v>13</v>
      </c>
      <c r="BC31" s="62" t="s">
        <v>11</v>
      </c>
      <c r="BD31" s="62"/>
      <c r="BE31" s="62"/>
      <c r="BF31" s="62"/>
      <c r="BG31" s="62"/>
      <c r="BH31" s="61"/>
      <c r="BI31" s="61" t="s">
        <v>11</v>
      </c>
      <c r="BJ31" s="63" t="s">
        <v>1065</v>
      </c>
      <c r="BK31" s="63" t="s">
        <v>4122</v>
      </c>
      <c r="BL31" s="61" t="s">
        <v>11</v>
      </c>
      <c r="BM31" s="61" t="s">
        <v>4123</v>
      </c>
      <c r="BN31" s="61" t="s">
        <v>4124</v>
      </c>
      <c r="BO31" s="75" t="s">
        <v>4139</v>
      </c>
      <c r="BP31" s="160" t="s">
        <v>167</v>
      </c>
      <c r="BQ31" s="63" t="s">
        <v>1012</v>
      </c>
      <c r="BR31" s="161">
        <v>-0.25608999999999998</v>
      </c>
      <c r="BS31" s="161">
        <v>0.30494300000000002</v>
      </c>
      <c r="BT31" s="161" t="s">
        <v>10</v>
      </c>
      <c r="BU31" s="161" t="s">
        <v>10</v>
      </c>
      <c r="BV31" s="161" t="s">
        <v>10</v>
      </c>
      <c r="BW31" s="161">
        <v>0.40103100000000003</v>
      </c>
      <c r="BX31" s="161" t="s">
        <v>10</v>
      </c>
      <c r="BY31" s="161" t="s">
        <v>10</v>
      </c>
      <c r="BZ31" s="62" t="s">
        <v>4125</v>
      </c>
      <c r="CA31" s="62" t="s">
        <v>4126</v>
      </c>
      <c r="CB31" s="62" t="s">
        <v>11</v>
      </c>
      <c r="CC31" s="62" t="s">
        <v>4127</v>
      </c>
      <c r="CD31" s="106" t="s">
        <v>10</v>
      </c>
      <c r="CE31" s="61"/>
      <c r="CF31" s="61"/>
      <c r="CG31" s="61"/>
      <c r="CH31" s="61"/>
    </row>
    <row r="32" spans="1:86" s="77" customFormat="1">
      <c r="A32" s="62">
        <v>120</v>
      </c>
      <c r="B32" s="62" t="s">
        <v>244</v>
      </c>
      <c r="C32" s="62" t="s">
        <v>244</v>
      </c>
      <c r="D32" s="63" t="s">
        <v>4109</v>
      </c>
      <c r="E32" s="61">
        <v>2019</v>
      </c>
      <c r="F32" s="61" t="s">
        <v>998</v>
      </c>
      <c r="G32" s="61" t="s">
        <v>4110</v>
      </c>
      <c r="H32" s="75" t="s">
        <v>4111</v>
      </c>
      <c r="I32" s="61" t="s">
        <v>4112</v>
      </c>
      <c r="J32" s="61" t="s">
        <v>4113</v>
      </c>
      <c r="K32" s="61" t="s">
        <v>4114</v>
      </c>
      <c r="L32" s="63" t="s">
        <v>4115</v>
      </c>
      <c r="M32" s="75" t="s">
        <v>4116</v>
      </c>
      <c r="N32" s="61" t="s">
        <v>21</v>
      </c>
      <c r="O32" s="77" t="s">
        <v>5879</v>
      </c>
      <c r="P32" s="77" t="s">
        <v>4145</v>
      </c>
      <c r="Q32" s="107" t="s">
        <v>5627</v>
      </c>
      <c r="R32" s="61" t="str">
        <f>INDEX(Outcome_GWASs!K:K,MATCH(Si!S32,Outcome_GWASs!C:C,0))</f>
        <v>DNA methylation during pregnancy</v>
      </c>
      <c r="S32" s="61" t="s">
        <v>4131</v>
      </c>
      <c r="T32" s="61">
        <f>INDEX(Outcome_GWASs!I:I,MATCH(Si!S32,Outcome_GWASs!C:C,0))</f>
        <v>0</v>
      </c>
      <c r="U32" s="61" t="str">
        <f>INDEX(Outcome_GWASs!H:H,MATCH(Si!S32,Outcome_GWASs!C:C,0))</f>
        <v>female</v>
      </c>
      <c r="V32" s="77">
        <v>764</v>
      </c>
      <c r="W32" s="61" t="str">
        <f>INDEX(Outcome_GWASs!G:G,MATCH(Si!S32,Outcome_GWASs!C:C,0))</f>
        <v>NA</v>
      </c>
      <c r="X32" s="61">
        <f>INDEX(Outcome_GWASs!F:F,MATCH(Si!S32,Outcome_GWASs!C:C,0))</f>
        <v>764</v>
      </c>
      <c r="Y32" s="61" t="str">
        <f>INDEX(Outcome_GWASs!G:G,MATCH(Si!S32,Outcome_GWASs!C:C,0))</f>
        <v>NA</v>
      </c>
      <c r="Z32" s="61" t="s">
        <v>10</v>
      </c>
      <c r="AA32" s="61" t="s">
        <v>1005</v>
      </c>
      <c r="AB32" s="61" t="str">
        <f>INDEX(Outcome_GWASs!E:E,MATCH(Si!S32,Outcome_GWASs!C:C,0))</f>
        <v>European</v>
      </c>
      <c r="AC32" s="77" t="str">
        <f>INDEX(Exposure_GWASs!G:G,MATCH(Si!AE32,Exposure_GWASs!C:C,0))</f>
        <v>BMI</v>
      </c>
      <c r="AD32" s="112" t="s">
        <v>127</v>
      </c>
      <c r="AE32" s="61" t="s">
        <v>1060</v>
      </c>
      <c r="AF32" s="61" t="s">
        <v>139</v>
      </c>
      <c r="AG32" s="61" t="s">
        <v>140</v>
      </c>
      <c r="AH32" s="77">
        <v>235536</v>
      </c>
      <c r="AI32" s="77">
        <f>INDEX(Exposure_GWASs!F:F,MATCH(Si!AE32,Exposure_GWASs!C:C,0))</f>
        <v>339224</v>
      </c>
      <c r="AJ32" s="61" t="s">
        <v>4121</v>
      </c>
      <c r="AK32" s="61" t="s">
        <v>1005</v>
      </c>
      <c r="AL32" s="61" t="s">
        <v>126</v>
      </c>
      <c r="AM32" s="61" t="s">
        <v>11</v>
      </c>
      <c r="AN32" s="61" t="s">
        <v>11</v>
      </c>
      <c r="AO32" s="61" t="s">
        <v>11</v>
      </c>
      <c r="AP32" s="61" t="s">
        <v>11</v>
      </c>
      <c r="AQ32" s="160" t="s">
        <v>138</v>
      </c>
      <c r="AR32" s="61" t="s">
        <v>11</v>
      </c>
      <c r="AS32" s="61" t="s">
        <v>11</v>
      </c>
      <c r="AT32" s="61" t="s">
        <v>11</v>
      </c>
      <c r="AU32" s="61" t="s">
        <v>10</v>
      </c>
      <c r="AV32" s="61">
        <v>79</v>
      </c>
      <c r="AW32" s="61" t="s">
        <v>10</v>
      </c>
      <c r="AX32" s="61">
        <f>INDEX(Exposure_GWASs!S:S,MATCH(Si!AE32,Exposure_GWASs!C:C,0))</f>
        <v>97</v>
      </c>
      <c r="AY32" s="61" t="s">
        <v>11</v>
      </c>
      <c r="AZ32" s="61" t="s">
        <v>171</v>
      </c>
      <c r="BA32" s="61" t="s">
        <v>10</v>
      </c>
      <c r="BB32" s="61" t="s">
        <v>13</v>
      </c>
      <c r="BC32" s="62" t="s">
        <v>11</v>
      </c>
      <c r="BD32" s="62"/>
      <c r="BE32" s="62"/>
      <c r="BF32" s="62"/>
      <c r="BG32" s="62"/>
      <c r="BH32" s="61"/>
      <c r="BI32" s="61" t="s">
        <v>11</v>
      </c>
      <c r="BJ32" s="63" t="s">
        <v>1065</v>
      </c>
      <c r="BK32" s="63" t="s">
        <v>4122</v>
      </c>
      <c r="BL32" s="61" t="s">
        <v>11</v>
      </c>
      <c r="BM32" s="61" t="s">
        <v>4123</v>
      </c>
      <c r="BN32" s="61" t="s">
        <v>4124</v>
      </c>
      <c r="BO32" s="75" t="s">
        <v>4139</v>
      </c>
      <c r="BP32" s="160" t="s">
        <v>167</v>
      </c>
      <c r="BQ32" s="63" t="s">
        <v>1012</v>
      </c>
      <c r="BR32" s="161">
        <v>0.70711900000000005</v>
      </c>
      <c r="BS32" s="161">
        <v>0.44229600000000002</v>
      </c>
      <c r="BT32" s="161" t="s">
        <v>10</v>
      </c>
      <c r="BU32" s="161" t="s">
        <v>10</v>
      </c>
      <c r="BV32" s="161" t="s">
        <v>10</v>
      </c>
      <c r="BW32" s="161">
        <v>0.109877</v>
      </c>
      <c r="BX32" s="161" t="s">
        <v>10</v>
      </c>
      <c r="BY32" s="161" t="s">
        <v>10</v>
      </c>
      <c r="BZ32" s="62" t="s">
        <v>4125</v>
      </c>
      <c r="CA32" s="62" t="s">
        <v>4126</v>
      </c>
      <c r="CB32" s="62" t="s">
        <v>11</v>
      </c>
      <c r="CC32" s="62" t="s">
        <v>4127</v>
      </c>
      <c r="CD32" s="106" t="s">
        <v>10</v>
      </c>
      <c r="CE32" s="61"/>
      <c r="CF32" s="61"/>
      <c r="CG32" s="61"/>
      <c r="CH32" s="61"/>
    </row>
    <row r="33" spans="1:86" s="77" customFormat="1">
      <c r="A33" s="62">
        <v>120</v>
      </c>
      <c r="B33" s="62" t="s">
        <v>244</v>
      </c>
      <c r="C33" s="62" t="s">
        <v>244</v>
      </c>
      <c r="D33" s="63" t="s">
        <v>4109</v>
      </c>
      <c r="E33" s="61">
        <v>2019</v>
      </c>
      <c r="F33" s="61" t="s">
        <v>998</v>
      </c>
      <c r="G33" s="61" t="s">
        <v>4110</v>
      </c>
      <c r="H33" s="75" t="s">
        <v>4111</v>
      </c>
      <c r="I33" s="61" t="s">
        <v>4112</v>
      </c>
      <c r="J33" s="61" t="s">
        <v>4113</v>
      </c>
      <c r="K33" s="61" t="s">
        <v>4114</v>
      </c>
      <c r="L33" s="63" t="s">
        <v>4115</v>
      </c>
      <c r="M33" s="75" t="s">
        <v>4116</v>
      </c>
      <c r="N33" s="61" t="s">
        <v>21</v>
      </c>
      <c r="O33" s="77" t="s">
        <v>5879</v>
      </c>
      <c r="P33" s="77" t="s">
        <v>4146</v>
      </c>
      <c r="Q33" s="107" t="s">
        <v>5627</v>
      </c>
      <c r="R33" s="61" t="str">
        <f>INDEX(Outcome_GWASs!K:K,MATCH(Si!S33,Outcome_GWASs!C:C,0))</f>
        <v>DNA methylation at birth</v>
      </c>
      <c r="S33" s="61" t="s">
        <v>4133</v>
      </c>
      <c r="T33" s="61">
        <f>INDEX(Outcome_GWASs!I:I,MATCH(Si!S33,Outcome_GWASs!C:C,0))</f>
        <v>0</v>
      </c>
      <c r="U33" s="61" t="str">
        <f>INDEX(Outcome_GWASs!H:H,MATCH(Si!S33,Outcome_GWASs!C:C,0))</f>
        <v>both</v>
      </c>
      <c r="V33" s="77">
        <v>771</v>
      </c>
      <c r="W33" s="61" t="str">
        <f>INDEX(Outcome_GWASs!G:G,MATCH(Si!S33,Outcome_GWASs!C:C,0))</f>
        <v>NA</v>
      </c>
      <c r="X33" s="61">
        <f>INDEX(Outcome_GWASs!F:F,MATCH(Si!S33,Outcome_GWASs!C:C,0))</f>
        <v>771</v>
      </c>
      <c r="Y33" s="61" t="str">
        <f>INDEX(Outcome_GWASs!G:G,MATCH(Si!S33,Outcome_GWASs!C:C,0))</f>
        <v>NA</v>
      </c>
      <c r="Z33" s="61" t="s">
        <v>10</v>
      </c>
      <c r="AA33" s="61" t="s">
        <v>1005</v>
      </c>
      <c r="AB33" s="61" t="str">
        <f>INDEX(Outcome_GWASs!E:E,MATCH(Si!S33,Outcome_GWASs!C:C,0))</f>
        <v>European</v>
      </c>
      <c r="AC33" s="77" t="str">
        <f>INDEX(Exposure_GWASs!G:G,MATCH(Si!AE33,Exposure_GWASs!C:C,0))</f>
        <v>BMI</v>
      </c>
      <c r="AD33" s="112" t="s">
        <v>127</v>
      </c>
      <c r="AE33" s="61" t="s">
        <v>1060</v>
      </c>
      <c r="AF33" s="61" t="s">
        <v>139</v>
      </c>
      <c r="AG33" s="61" t="s">
        <v>140</v>
      </c>
      <c r="AH33" s="77">
        <v>339006</v>
      </c>
      <c r="AI33" s="77">
        <f>INDEX(Exposure_GWASs!F:F,MATCH(Si!AE33,Exposure_GWASs!C:C,0))</f>
        <v>339224</v>
      </c>
      <c r="AJ33" s="61" t="s">
        <v>4121</v>
      </c>
      <c r="AK33" s="61" t="s">
        <v>1005</v>
      </c>
      <c r="AL33" s="61" t="s">
        <v>126</v>
      </c>
      <c r="AM33" s="61" t="s">
        <v>11</v>
      </c>
      <c r="AN33" s="61" t="s">
        <v>11</v>
      </c>
      <c r="AO33" s="61" t="s">
        <v>11</v>
      </c>
      <c r="AP33" s="61" t="s">
        <v>11</v>
      </c>
      <c r="AQ33" s="160" t="s">
        <v>138</v>
      </c>
      <c r="AR33" s="61" t="s">
        <v>11</v>
      </c>
      <c r="AS33" s="61" t="s">
        <v>11</v>
      </c>
      <c r="AT33" s="61" t="s">
        <v>11</v>
      </c>
      <c r="AU33" s="61" t="s">
        <v>10</v>
      </c>
      <c r="AV33" s="61">
        <v>79</v>
      </c>
      <c r="AW33" s="61" t="s">
        <v>10</v>
      </c>
      <c r="AX33" s="61">
        <f>INDEX(Exposure_GWASs!S:S,MATCH(Si!AE33,Exposure_GWASs!C:C,0))</f>
        <v>97</v>
      </c>
      <c r="AY33" s="61" t="s">
        <v>11</v>
      </c>
      <c r="AZ33" s="61" t="s">
        <v>171</v>
      </c>
      <c r="BA33" s="61" t="s">
        <v>10</v>
      </c>
      <c r="BB33" s="61" t="s">
        <v>13</v>
      </c>
      <c r="BC33" s="62" t="s">
        <v>11</v>
      </c>
      <c r="BD33" s="62"/>
      <c r="BE33" s="62"/>
      <c r="BF33" s="62"/>
      <c r="BG33" s="62"/>
      <c r="BH33" s="61"/>
      <c r="BI33" s="61" t="s">
        <v>11</v>
      </c>
      <c r="BJ33" s="63" t="s">
        <v>1065</v>
      </c>
      <c r="BK33" s="63" t="s">
        <v>4122</v>
      </c>
      <c r="BL33" s="61" t="s">
        <v>11</v>
      </c>
      <c r="BM33" s="61" t="s">
        <v>4123</v>
      </c>
      <c r="BN33" s="61" t="s">
        <v>4124</v>
      </c>
      <c r="BO33" s="75" t="s">
        <v>4139</v>
      </c>
      <c r="BP33" s="160" t="s">
        <v>167</v>
      </c>
      <c r="BQ33" s="63" t="s">
        <v>1012</v>
      </c>
      <c r="BR33" s="161">
        <v>0.50995699999999999</v>
      </c>
      <c r="BS33" s="161">
        <v>0.33138400000000001</v>
      </c>
      <c r="BT33" s="161" t="s">
        <v>10</v>
      </c>
      <c r="BU33" s="161" t="s">
        <v>10</v>
      </c>
      <c r="BV33" s="161" t="s">
        <v>10</v>
      </c>
      <c r="BW33" s="161">
        <v>0.123836</v>
      </c>
      <c r="BX33" s="161" t="s">
        <v>10</v>
      </c>
      <c r="BY33" s="161" t="s">
        <v>10</v>
      </c>
      <c r="BZ33" s="62" t="s">
        <v>4125</v>
      </c>
      <c r="CA33" s="62" t="s">
        <v>4126</v>
      </c>
      <c r="CB33" s="62" t="s">
        <v>11</v>
      </c>
      <c r="CC33" s="62" t="s">
        <v>4127</v>
      </c>
      <c r="CD33" s="106" t="s">
        <v>10</v>
      </c>
      <c r="CE33" s="61"/>
      <c r="CF33" s="61"/>
      <c r="CG33" s="61"/>
      <c r="CH33" s="61"/>
    </row>
    <row r="34" spans="1:86" s="77" customFormat="1">
      <c r="A34" s="62">
        <v>120</v>
      </c>
      <c r="B34" s="62" t="s">
        <v>244</v>
      </c>
      <c r="C34" s="62" t="s">
        <v>244</v>
      </c>
      <c r="D34" s="63" t="s">
        <v>4109</v>
      </c>
      <c r="E34" s="61">
        <v>2019</v>
      </c>
      <c r="F34" s="61" t="s">
        <v>998</v>
      </c>
      <c r="G34" s="61" t="s">
        <v>4110</v>
      </c>
      <c r="H34" s="75" t="s">
        <v>4111</v>
      </c>
      <c r="I34" s="61" t="s">
        <v>4112</v>
      </c>
      <c r="J34" s="61" t="s">
        <v>4113</v>
      </c>
      <c r="K34" s="61" t="s">
        <v>4114</v>
      </c>
      <c r="L34" s="63" t="s">
        <v>4115</v>
      </c>
      <c r="M34" s="75" t="s">
        <v>4116</v>
      </c>
      <c r="N34" s="61" t="s">
        <v>21</v>
      </c>
      <c r="O34" s="77" t="s">
        <v>5879</v>
      </c>
      <c r="P34" s="77" t="s">
        <v>4147</v>
      </c>
      <c r="Q34" s="107" t="s">
        <v>5627</v>
      </c>
      <c r="R34" s="61" t="str">
        <f>INDEX(Outcome_GWASs!K:K,MATCH(Si!S34,Outcome_GWASs!C:C,0))</f>
        <v>DNA methylation in adolescence</v>
      </c>
      <c r="S34" s="61" t="s">
        <v>4129</v>
      </c>
      <c r="T34" s="61">
        <f>INDEX(Outcome_GWASs!I:I,MATCH(Si!S34,Outcome_GWASs!C:C,0))</f>
        <v>15</v>
      </c>
      <c r="U34" s="61" t="str">
        <f>INDEX(Outcome_GWASs!H:H,MATCH(Si!S34,Outcome_GWASs!C:C,0))</f>
        <v>both</v>
      </c>
      <c r="V34" s="77">
        <v>837</v>
      </c>
      <c r="W34" s="61" t="str">
        <f>INDEX(Outcome_GWASs!G:G,MATCH(Si!S34,Outcome_GWASs!C:C,0))</f>
        <v>NA</v>
      </c>
      <c r="X34" s="61">
        <f>INDEX(Outcome_GWASs!F:F,MATCH(Si!S34,Outcome_GWASs!C:C,0))</f>
        <v>837</v>
      </c>
      <c r="Y34" s="61" t="str">
        <f>INDEX(Outcome_GWASs!G:G,MATCH(Si!S34,Outcome_GWASs!C:C,0))</f>
        <v>NA</v>
      </c>
      <c r="Z34" s="61" t="s">
        <v>10</v>
      </c>
      <c r="AA34" s="61" t="s">
        <v>1005</v>
      </c>
      <c r="AB34" s="61" t="str">
        <f>INDEX(Outcome_GWASs!E:E,MATCH(Si!S34,Outcome_GWASs!C:C,0))</f>
        <v>European</v>
      </c>
      <c r="AC34" s="77" t="str">
        <f>INDEX(Exposure_GWASs!G:G,MATCH(Si!AE34,Exposure_GWASs!C:C,0))</f>
        <v>BMI</v>
      </c>
      <c r="AD34" s="112" t="s">
        <v>127</v>
      </c>
      <c r="AE34" s="61" t="s">
        <v>1060</v>
      </c>
      <c r="AF34" s="61" t="s">
        <v>139</v>
      </c>
      <c r="AG34" s="61" t="s">
        <v>140</v>
      </c>
      <c r="AH34" s="77">
        <v>339123</v>
      </c>
      <c r="AI34" s="77">
        <f>INDEX(Exposure_GWASs!F:F,MATCH(Si!AE34,Exposure_GWASs!C:C,0))</f>
        <v>339224</v>
      </c>
      <c r="AJ34" s="61" t="s">
        <v>4121</v>
      </c>
      <c r="AK34" s="61" t="s">
        <v>1005</v>
      </c>
      <c r="AL34" s="61" t="s">
        <v>126</v>
      </c>
      <c r="AM34" s="61" t="s">
        <v>11</v>
      </c>
      <c r="AN34" s="61" t="s">
        <v>11</v>
      </c>
      <c r="AO34" s="61" t="s">
        <v>11</v>
      </c>
      <c r="AP34" s="61" t="s">
        <v>11</v>
      </c>
      <c r="AQ34" s="160" t="s">
        <v>138</v>
      </c>
      <c r="AR34" s="61" t="s">
        <v>11</v>
      </c>
      <c r="AS34" s="61" t="s">
        <v>11</v>
      </c>
      <c r="AT34" s="61" t="s">
        <v>11</v>
      </c>
      <c r="AU34" s="61" t="s">
        <v>10</v>
      </c>
      <c r="AV34" s="61">
        <v>79</v>
      </c>
      <c r="AW34" s="61" t="s">
        <v>10</v>
      </c>
      <c r="AX34" s="61">
        <f>INDEX(Exposure_GWASs!S:S,MATCH(Si!AE34,Exposure_GWASs!C:C,0))</f>
        <v>97</v>
      </c>
      <c r="AY34" s="61" t="s">
        <v>11</v>
      </c>
      <c r="AZ34" s="61" t="s">
        <v>171</v>
      </c>
      <c r="BA34" s="61" t="s">
        <v>10</v>
      </c>
      <c r="BB34" s="61" t="s">
        <v>13</v>
      </c>
      <c r="BC34" s="62" t="s">
        <v>11</v>
      </c>
      <c r="BD34" s="62"/>
      <c r="BE34" s="62"/>
      <c r="BF34" s="62"/>
      <c r="BG34" s="62"/>
      <c r="BH34" s="61"/>
      <c r="BI34" s="61" t="s">
        <v>11</v>
      </c>
      <c r="BJ34" s="63" t="s">
        <v>1065</v>
      </c>
      <c r="BK34" s="63" t="s">
        <v>4122</v>
      </c>
      <c r="BL34" s="61" t="s">
        <v>11</v>
      </c>
      <c r="BM34" s="61" t="s">
        <v>4123</v>
      </c>
      <c r="BN34" s="61" t="s">
        <v>4124</v>
      </c>
      <c r="BO34" s="75" t="s">
        <v>4139</v>
      </c>
      <c r="BP34" s="160" t="s">
        <v>167</v>
      </c>
      <c r="BQ34" s="63" t="s">
        <v>1012</v>
      </c>
      <c r="BR34" s="161">
        <v>-0.67035999999999996</v>
      </c>
      <c r="BS34" s="161">
        <v>0.37016399999999999</v>
      </c>
      <c r="BT34" s="161" t="s">
        <v>10</v>
      </c>
      <c r="BU34" s="161" t="s">
        <v>10</v>
      </c>
      <c r="BV34" s="161" t="s">
        <v>10</v>
      </c>
      <c r="BW34" s="161">
        <v>7.0141999999999996E-2</v>
      </c>
      <c r="BX34" s="161" t="s">
        <v>10</v>
      </c>
      <c r="BY34" s="161" t="s">
        <v>10</v>
      </c>
      <c r="BZ34" s="62" t="s">
        <v>4125</v>
      </c>
      <c r="CA34" s="62" t="s">
        <v>4126</v>
      </c>
      <c r="CB34" s="62" t="s">
        <v>11</v>
      </c>
      <c r="CC34" s="62" t="s">
        <v>4127</v>
      </c>
      <c r="CD34" s="106" t="s">
        <v>10</v>
      </c>
      <c r="CE34" s="61"/>
      <c r="CF34" s="61"/>
      <c r="CG34" s="61"/>
      <c r="CH34" s="61"/>
    </row>
    <row r="35" spans="1:86" s="77" customFormat="1">
      <c r="A35" s="62">
        <v>120</v>
      </c>
      <c r="B35" s="62" t="s">
        <v>244</v>
      </c>
      <c r="C35" s="62" t="s">
        <v>244</v>
      </c>
      <c r="D35" s="63" t="s">
        <v>4109</v>
      </c>
      <c r="E35" s="61">
        <v>2019</v>
      </c>
      <c r="F35" s="61" t="s">
        <v>998</v>
      </c>
      <c r="G35" s="61" t="s">
        <v>4110</v>
      </c>
      <c r="H35" s="75" t="s">
        <v>4111</v>
      </c>
      <c r="I35" s="61" t="s">
        <v>4112</v>
      </c>
      <c r="J35" s="61" t="s">
        <v>4113</v>
      </c>
      <c r="K35" s="61" t="s">
        <v>4114</v>
      </c>
      <c r="L35" s="63" t="s">
        <v>4115</v>
      </c>
      <c r="M35" s="75" t="s">
        <v>4116</v>
      </c>
      <c r="N35" s="61" t="s">
        <v>21</v>
      </c>
      <c r="O35" s="77" t="s">
        <v>5879</v>
      </c>
      <c r="P35" s="77" t="s">
        <v>4148</v>
      </c>
      <c r="Q35" s="107" t="s">
        <v>5627</v>
      </c>
      <c r="R35" s="61" t="str">
        <f>INDEX(Outcome_GWASs!K:K,MATCH(Si!S35,Outcome_GWASs!C:C,0))</f>
        <v>DNA methylation during pregnancy</v>
      </c>
      <c r="S35" s="61" t="s">
        <v>4131</v>
      </c>
      <c r="T35" s="61">
        <f>INDEX(Outcome_GWASs!I:I,MATCH(Si!S35,Outcome_GWASs!C:C,0))</f>
        <v>0</v>
      </c>
      <c r="U35" s="61" t="str">
        <f>INDEX(Outcome_GWASs!H:H,MATCH(Si!S35,Outcome_GWASs!C:C,0))</f>
        <v>female</v>
      </c>
      <c r="V35" s="77">
        <v>764</v>
      </c>
      <c r="W35" s="61" t="str">
        <f>INDEX(Outcome_GWASs!G:G,MATCH(Si!S35,Outcome_GWASs!C:C,0))</f>
        <v>NA</v>
      </c>
      <c r="X35" s="61">
        <f>INDEX(Outcome_GWASs!F:F,MATCH(Si!S35,Outcome_GWASs!C:C,0))</f>
        <v>764</v>
      </c>
      <c r="Y35" s="61" t="str">
        <f>INDEX(Outcome_GWASs!G:G,MATCH(Si!S35,Outcome_GWASs!C:C,0))</f>
        <v>NA</v>
      </c>
      <c r="Z35" s="61" t="s">
        <v>10</v>
      </c>
      <c r="AA35" s="61" t="s">
        <v>1005</v>
      </c>
      <c r="AB35" s="61" t="str">
        <f>INDEX(Outcome_GWASs!E:E,MATCH(Si!S35,Outcome_GWASs!C:C,0))</f>
        <v>European</v>
      </c>
      <c r="AC35" s="77" t="str">
        <f>INDEX(Exposure_GWASs!G:G,MATCH(Si!AE35,Exposure_GWASs!C:C,0))</f>
        <v>BMI</v>
      </c>
      <c r="AD35" s="112" t="s">
        <v>127</v>
      </c>
      <c r="AE35" s="61" t="s">
        <v>1060</v>
      </c>
      <c r="AF35" s="61" t="s">
        <v>139</v>
      </c>
      <c r="AG35" s="61" t="s">
        <v>140</v>
      </c>
      <c r="AH35" s="77">
        <v>235578</v>
      </c>
      <c r="AI35" s="77">
        <f>INDEX(Exposure_GWASs!F:F,MATCH(Si!AE35,Exposure_GWASs!C:C,0))</f>
        <v>339224</v>
      </c>
      <c r="AJ35" s="61" t="s">
        <v>4121</v>
      </c>
      <c r="AK35" s="61" t="s">
        <v>1005</v>
      </c>
      <c r="AL35" s="61" t="s">
        <v>126</v>
      </c>
      <c r="AM35" s="61" t="s">
        <v>11</v>
      </c>
      <c r="AN35" s="61" t="s">
        <v>11</v>
      </c>
      <c r="AO35" s="61" t="s">
        <v>11</v>
      </c>
      <c r="AP35" s="61" t="s">
        <v>11</v>
      </c>
      <c r="AQ35" s="160" t="s">
        <v>138</v>
      </c>
      <c r="AR35" s="61" t="s">
        <v>11</v>
      </c>
      <c r="AS35" s="61" t="s">
        <v>11</v>
      </c>
      <c r="AT35" s="61" t="s">
        <v>11</v>
      </c>
      <c r="AU35" s="61" t="s">
        <v>10</v>
      </c>
      <c r="AV35" s="61">
        <v>79</v>
      </c>
      <c r="AW35" s="61" t="s">
        <v>10</v>
      </c>
      <c r="AX35" s="61">
        <f>INDEX(Exposure_GWASs!S:S,MATCH(Si!AE35,Exposure_GWASs!C:C,0))</f>
        <v>97</v>
      </c>
      <c r="AY35" s="61" t="s">
        <v>11</v>
      </c>
      <c r="AZ35" s="61" t="s">
        <v>171</v>
      </c>
      <c r="BA35" s="61" t="s">
        <v>10</v>
      </c>
      <c r="BB35" s="61" t="s">
        <v>13</v>
      </c>
      <c r="BC35" s="62" t="s">
        <v>11</v>
      </c>
      <c r="BD35" s="62"/>
      <c r="BE35" s="62"/>
      <c r="BF35" s="62"/>
      <c r="BG35" s="62"/>
      <c r="BH35" s="61"/>
      <c r="BI35" s="61" t="s">
        <v>11</v>
      </c>
      <c r="BJ35" s="63" t="s">
        <v>1065</v>
      </c>
      <c r="BK35" s="63" t="s">
        <v>4122</v>
      </c>
      <c r="BL35" s="61" t="s">
        <v>11</v>
      </c>
      <c r="BM35" s="61" t="s">
        <v>4123</v>
      </c>
      <c r="BN35" s="61" t="s">
        <v>4124</v>
      </c>
      <c r="BO35" s="75" t="s">
        <v>4139</v>
      </c>
      <c r="BP35" s="160" t="s">
        <v>167</v>
      </c>
      <c r="BQ35" s="63" t="s">
        <v>1012</v>
      </c>
      <c r="BR35" s="161">
        <v>-0.19397</v>
      </c>
      <c r="BS35" s="161">
        <v>0.23217099999999999</v>
      </c>
      <c r="BT35" s="161" t="s">
        <v>10</v>
      </c>
      <c r="BU35" s="161" t="s">
        <v>10</v>
      </c>
      <c r="BV35" s="161" t="s">
        <v>10</v>
      </c>
      <c r="BW35" s="161">
        <v>0.40345399999999998</v>
      </c>
      <c r="BX35" s="161" t="s">
        <v>10</v>
      </c>
      <c r="BY35" s="161" t="s">
        <v>10</v>
      </c>
      <c r="BZ35" s="62" t="s">
        <v>4125</v>
      </c>
      <c r="CA35" s="62" t="s">
        <v>4126</v>
      </c>
      <c r="CB35" s="62" t="s">
        <v>11</v>
      </c>
      <c r="CC35" s="62" t="s">
        <v>4127</v>
      </c>
      <c r="CD35" s="106" t="s">
        <v>10</v>
      </c>
      <c r="CE35" s="61"/>
      <c r="CF35" s="61"/>
      <c r="CG35" s="61"/>
      <c r="CH35" s="61"/>
    </row>
    <row r="36" spans="1:86" s="77" customFormat="1">
      <c r="A36" s="62">
        <v>120</v>
      </c>
      <c r="B36" s="62" t="s">
        <v>244</v>
      </c>
      <c r="C36" s="62" t="s">
        <v>244</v>
      </c>
      <c r="D36" s="63" t="s">
        <v>4109</v>
      </c>
      <c r="E36" s="61">
        <v>2019</v>
      </c>
      <c r="F36" s="61" t="s">
        <v>998</v>
      </c>
      <c r="G36" s="61" t="s">
        <v>4110</v>
      </c>
      <c r="H36" s="75" t="s">
        <v>4111</v>
      </c>
      <c r="I36" s="61" t="s">
        <v>4112</v>
      </c>
      <c r="J36" s="61" t="s">
        <v>4113</v>
      </c>
      <c r="K36" s="61" t="s">
        <v>4114</v>
      </c>
      <c r="L36" s="63" t="s">
        <v>4115</v>
      </c>
      <c r="M36" s="75" t="s">
        <v>4116</v>
      </c>
      <c r="N36" s="61" t="s">
        <v>21</v>
      </c>
      <c r="O36" s="77" t="s">
        <v>5879</v>
      </c>
      <c r="P36" s="77" t="s">
        <v>4149</v>
      </c>
      <c r="Q36" s="107" t="s">
        <v>5627</v>
      </c>
      <c r="R36" s="61" t="str">
        <f>INDEX(Outcome_GWASs!K:K,MATCH(Si!S36,Outcome_GWASs!C:C,0))</f>
        <v>DNA methylation in adolescence</v>
      </c>
      <c r="S36" s="61" t="s">
        <v>4129</v>
      </c>
      <c r="T36" s="61">
        <f>INDEX(Outcome_GWASs!I:I,MATCH(Si!S36,Outcome_GWASs!C:C,0))</f>
        <v>15</v>
      </c>
      <c r="U36" s="61" t="str">
        <f>INDEX(Outcome_GWASs!H:H,MATCH(Si!S36,Outcome_GWASs!C:C,0))</f>
        <v>both</v>
      </c>
      <c r="V36" s="77">
        <v>837</v>
      </c>
      <c r="W36" s="61" t="str">
        <f>INDEX(Outcome_GWASs!G:G,MATCH(Si!S36,Outcome_GWASs!C:C,0))</f>
        <v>NA</v>
      </c>
      <c r="X36" s="61">
        <f>INDEX(Outcome_GWASs!F:F,MATCH(Si!S36,Outcome_GWASs!C:C,0))</f>
        <v>837</v>
      </c>
      <c r="Y36" s="61" t="str">
        <f>INDEX(Outcome_GWASs!G:G,MATCH(Si!S36,Outcome_GWASs!C:C,0))</f>
        <v>NA</v>
      </c>
      <c r="Z36" s="61" t="s">
        <v>10</v>
      </c>
      <c r="AA36" s="61" t="s">
        <v>1005</v>
      </c>
      <c r="AB36" s="61" t="str">
        <f>INDEX(Outcome_GWASs!E:E,MATCH(Si!S36,Outcome_GWASs!C:C,0))</f>
        <v>European</v>
      </c>
      <c r="AC36" s="77" t="str">
        <f>INDEX(Exposure_GWASs!G:G,MATCH(Si!AE36,Exposure_GWASs!C:C,0))</f>
        <v>BMI</v>
      </c>
      <c r="AD36" s="112" t="s">
        <v>127</v>
      </c>
      <c r="AE36" s="61" t="s">
        <v>1060</v>
      </c>
      <c r="AF36" s="61" t="s">
        <v>139</v>
      </c>
      <c r="AG36" s="61" t="s">
        <v>140</v>
      </c>
      <c r="AH36" s="77">
        <v>338983</v>
      </c>
      <c r="AI36" s="77">
        <f>INDEX(Exposure_GWASs!F:F,MATCH(Si!AE36,Exposure_GWASs!C:C,0))</f>
        <v>339224</v>
      </c>
      <c r="AJ36" s="61" t="s">
        <v>4121</v>
      </c>
      <c r="AK36" s="61" t="s">
        <v>1005</v>
      </c>
      <c r="AL36" s="61" t="s">
        <v>126</v>
      </c>
      <c r="AM36" s="61" t="s">
        <v>11</v>
      </c>
      <c r="AN36" s="61" t="s">
        <v>11</v>
      </c>
      <c r="AO36" s="61" t="s">
        <v>11</v>
      </c>
      <c r="AP36" s="61" t="s">
        <v>11</v>
      </c>
      <c r="AQ36" s="160" t="s">
        <v>138</v>
      </c>
      <c r="AR36" s="61" t="s">
        <v>11</v>
      </c>
      <c r="AS36" s="61" t="s">
        <v>11</v>
      </c>
      <c r="AT36" s="61" t="s">
        <v>11</v>
      </c>
      <c r="AU36" s="61" t="s">
        <v>10</v>
      </c>
      <c r="AV36" s="61">
        <v>79</v>
      </c>
      <c r="AW36" s="61" t="s">
        <v>10</v>
      </c>
      <c r="AX36" s="61">
        <f>INDEX(Exposure_GWASs!S:S,MATCH(Si!AE36,Exposure_GWASs!C:C,0))</f>
        <v>97</v>
      </c>
      <c r="AY36" s="61" t="s">
        <v>11</v>
      </c>
      <c r="AZ36" s="61" t="s">
        <v>171</v>
      </c>
      <c r="BA36" s="61" t="s">
        <v>10</v>
      </c>
      <c r="BB36" s="61" t="s">
        <v>13</v>
      </c>
      <c r="BC36" s="62" t="s">
        <v>11</v>
      </c>
      <c r="BD36" s="62"/>
      <c r="BE36" s="62"/>
      <c r="BF36" s="62"/>
      <c r="BG36" s="62"/>
      <c r="BH36" s="61"/>
      <c r="BI36" s="61" t="s">
        <v>11</v>
      </c>
      <c r="BJ36" s="63" t="s">
        <v>1065</v>
      </c>
      <c r="BK36" s="63" t="s">
        <v>4122</v>
      </c>
      <c r="BL36" s="61" t="s">
        <v>11</v>
      </c>
      <c r="BM36" s="61" t="s">
        <v>4123</v>
      </c>
      <c r="BN36" s="61" t="s">
        <v>4124</v>
      </c>
      <c r="BO36" s="75" t="s">
        <v>4139</v>
      </c>
      <c r="BP36" s="160" t="s">
        <v>167</v>
      </c>
      <c r="BQ36" s="63" t="s">
        <v>1012</v>
      </c>
      <c r="BR36" s="161">
        <v>1.1205529999999999</v>
      </c>
      <c r="BS36" s="161">
        <v>0.729348</v>
      </c>
      <c r="BT36" s="161" t="s">
        <v>10</v>
      </c>
      <c r="BU36" s="161" t="s">
        <v>10</v>
      </c>
      <c r="BV36" s="161" t="s">
        <v>10</v>
      </c>
      <c r="BW36" s="161">
        <v>0.124446</v>
      </c>
      <c r="BX36" s="161" t="s">
        <v>10</v>
      </c>
      <c r="BY36" s="161" t="s">
        <v>10</v>
      </c>
      <c r="BZ36" s="62" t="s">
        <v>4125</v>
      </c>
      <c r="CA36" s="62" t="s">
        <v>4126</v>
      </c>
      <c r="CB36" s="62" t="s">
        <v>11</v>
      </c>
      <c r="CC36" s="62" t="s">
        <v>4127</v>
      </c>
      <c r="CD36" s="106" t="s">
        <v>10</v>
      </c>
      <c r="CE36" s="61"/>
      <c r="CF36" s="61"/>
      <c r="CG36" s="61"/>
      <c r="CH36" s="61"/>
    </row>
    <row r="37" spans="1:86" s="77" customFormat="1">
      <c r="A37" s="62">
        <v>120</v>
      </c>
      <c r="B37" s="62" t="s">
        <v>244</v>
      </c>
      <c r="C37" s="62" t="s">
        <v>244</v>
      </c>
      <c r="D37" s="63" t="s">
        <v>4109</v>
      </c>
      <c r="E37" s="61">
        <v>2019</v>
      </c>
      <c r="F37" s="61" t="s">
        <v>998</v>
      </c>
      <c r="G37" s="61" t="s">
        <v>4110</v>
      </c>
      <c r="H37" s="75" t="s">
        <v>4111</v>
      </c>
      <c r="I37" s="61" t="s">
        <v>4112</v>
      </c>
      <c r="J37" s="61" t="s">
        <v>4113</v>
      </c>
      <c r="K37" s="61" t="s">
        <v>4114</v>
      </c>
      <c r="L37" s="63" t="s">
        <v>4115</v>
      </c>
      <c r="M37" s="75" t="s">
        <v>4116</v>
      </c>
      <c r="N37" s="61" t="s">
        <v>21</v>
      </c>
      <c r="O37" s="77" t="s">
        <v>5879</v>
      </c>
      <c r="P37" s="77" t="s">
        <v>4150</v>
      </c>
      <c r="Q37" s="107" t="s">
        <v>5627</v>
      </c>
      <c r="R37" s="61" t="str">
        <f>INDEX(Outcome_GWASs!K:K,MATCH(Si!S37,Outcome_GWASs!C:C,0))</f>
        <v>DNA methylation in childhood</v>
      </c>
      <c r="S37" s="61" t="s">
        <v>4118</v>
      </c>
      <c r="T37" s="61">
        <f>INDEX(Outcome_GWASs!I:I,MATCH(Si!S37,Outcome_GWASs!C:C,0))</f>
        <v>7</v>
      </c>
      <c r="U37" s="61" t="str">
        <f>INDEX(Outcome_GWASs!H:H,MATCH(Si!S37,Outcome_GWASs!C:C,0))</f>
        <v>both</v>
      </c>
      <c r="V37" s="77">
        <v>834</v>
      </c>
      <c r="W37" s="61" t="str">
        <f>INDEX(Outcome_GWASs!G:G,MATCH(Si!S37,Outcome_GWASs!C:C,0))</f>
        <v>NA</v>
      </c>
      <c r="X37" s="61">
        <f>INDEX(Outcome_GWASs!F:F,MATCH(Si!S37,Outcome_GWASs!C:C,0))</f>
        <v>834</v>
      </c>
      <c r="Y37" s="61" t="str">
        <f>INDEX(Outcome_GWASs!G:G,MATCH(Si!S37,Outcome_GWASs!C:C,0))</f>
        <v>NA</v>
      </c>
      <c r="Z37" s="61" t="s">
        <v>10</v>
      </c>
      <c r="AA37" s="61" t="s">
        <v>1005</v>
      </c>
      <c r="AB37" s="61" t="str">
        <f>INDEX(Outcome_GWASs!E:E,MATCH(Si!S37,Outcome_GWASs!C:C,0))</f>
        <v>European</v>
      </c>
      <c r="AC37" s="77" t="str">
        <f>INDEX(Exposure_GWASs!G:G,MATCH(Si!AE37,Exposure_GWASs!C:C,0))</f>
        <v>BMI</v>
      </c>
      <c r="AD37" s="112" t="s">
        <v>127</v>
      </c>
      <c r="AE37" s="61" t="s">
        <v>1060</v>
      </c>
      <c r="AF37" s="61" t="s">
        <v>139</v>
      </c>
      <c r="AG37" s="61" t="s">
        <v>140</v>
      </c>
      <c r="AH37" s="77">
        <v>334976</v>
      </c>
      <c r="AI37" s="77">
        <f>INDEX(Exposure_GWASs!F:F,MATCH(Si!AE37,Exposure_GWASs!C:C,0))</f>
        <v>339224</v>
      </c>
      <c r="AJ37" s="61" t="s">
        <v>4121</v>
      </c>
      <c r="AK37" s="61" t="s">
        <v>1005</v>
      </c>
      <c r="AL37" s="61" t="s">
        <v>126</v>
      </c>
      <c r="AM37" s="61" t="s">
        <v>11</v>
      </c>
      <c r="AN37" s="61" t="s">
        <v>11</v>
      </c>
      <c r="AO37" s="61" t="s">
        <v>11</v>
      </c>
      <c r="AP37" s="61" t="s">
        <v>11</v>
      </c>
      <c r="AQ37" s="160" t="s">
        <v>138</v>
      </c>
      <c r="AR37" s="61" t="s">
        <v>11</v>
      </c>
      <c r="AS37" s="61" t="s">
        <v>11</v>
      </c>
      <c r="AT37" s="61" t="s">
        <v>11</v>
      </c>
      <c r="AU37" s="61" t="s">
        <v>10</v>
      </c>
      <c r="AV37" s="61">
        <v>79</v>
      </c>
      <c r="AW37" s="61" t="s">
        <v>10</v>
      </c>
      <c r="AX37" s="61">
        <f>INDEX(Exposure_GWASs!S:S,MATCH(Si!AE37,Exposure_GWASs!C:C,0))</f>
        <v>97</v>
      </c>
      <c r="AY37" s="61" t="s">
        <v>11</v>
      </c>
      <c r="AZ37" s="61" t="s">
        <v>171</v>
      </c>
      <c r="BA37" s="61" t="s">
        <v>10</v>
      </c>
      <c r="BB37" s="61" t="s">
        <v>13</v>
      </c>
      <c r="BC37" s="62" t="s">
        <v>11</v>
      </c>
      <c r="BD37" s="62"/>
      <c r="BE37" s="62"/>
      <c r="BF37" s="62"/>
      <c r="BG37" s="62"/>
      <c r="BH37" s="61"/>
      <c r="BI37" s="61" t="s">
        <v>11</v>
      </c>
      <c r="BJ37" s="63" t="s">
        <v>1065</v>
      </c>
      <c r="BK37" s="63" t="s">
        <v>4122</v>
      </c>
      <c r="BL37" s="61" t="s">
        <v>11</v>
      </c>
      <c r="BM37" s="61" t="s">
        <v>4123</v>
      </c>
      <c r="BN37" s="61" t="s">
        <v>4124</v>
      </c>
      <c r="BO37" s="75" t="s">
        <v>4139</v>
      </c>
      <c r="BP37" s="160" t="s">
        <v>167</v>
      </c>
      <c r="BQ37" s="63" t="s">
        <v>1012</v>
      </c>
      <c r="BR37" s="161">
        <v>-0.45111000000000001</v>
      </c>
      <c r="BS37" s="161">
        <v>0.25981599999999999</v>
      </c>
      <c r="BT37" s="161" t="s">
        <v>10</v>
      </c>
      <c r="BU37" s="161" t="s">
        <v>10</v>
      </c>
      <c r="BV37" s="161" t="s">
        <v>10</v>
      </c>
      <c r="BW37" s="161">
        <v>8.2516999999999993E-2</v>
      </c>
      <c r="BX37" s="161" t="s">
        <v>10</v>
      </c>
      <c r="BY37" s="161" t="s">
        <v>10</v>
      </c>
      <c r="BZ37" s="62" t="s">
        <v>4125</v>
      </c>
      <c r="CA37" s="62" t="s">
        <v>4126</v>
      </c>
      <c r="CB37" s="62" t="s">
        <v>11</v>
      </c>
      <c r="CC37" s="62" t="s">
        <v>4127</v>
      </c>
      <c r="CD37" s="106" t="s">
        <v>10</v>
      </c>
      <c r="CE37" s="61"/>
      <c r="CF37" s="61"/>
      <c r="CG37" s="61"/>
      <c r="CH37" s="61"/>
    </row>
    <row r="38" spans="1:86" s="77" customFormat="1">
      <c r="A38" s="62">
        <v>120</v>
      </c>
      <c r="B38" s="62" t="s">
        <v>244</v>
      </c>
      <c r="C38" s="62" t="s">
        <v>244</v>
      </c>
      <c r="D38" s="63" t="s">
        <v>4109</v>
      </c>
      <c r="E38" s="61">
        <v>2019</v>
      </c>
      <c r="F38" s="61" t="s">
        <v>998</v>
      </c>
      <c r="G38" s="61" t="s">
        <v>4110</v>
      </c>
      <c r="H38" s="75" t="s">
        <v>4111</v>
      </c>
      <c r="I38" s="61" t="s">
        <v>4112</v>
      </c>
      <c r="J38" s="61" t="s">
        <v>4113</v>
      </c>
      <c r="K38" s="61" t="s">
        <v>4114</v>
      </c>
      <c r="L38" s="63" t="s">
        <v>4115</v>
      </c>
      <c r="M38" s="75" t="s">
        <v>4116</v>
      </c>
      <c r="N38" s="61" t="s">
        <v>21</v>
      </c>
      <c r="O38" s="77" t="s">
        <v>5879</v>
      </c>
      <c r="P38" s="77" t="s">
        <v>4151</v>
      </c>
      <c r="Q38" s="107" t="s">
        <v>5627</v>
      </c>
      <c r="R38" s="61" t="str">
        <f>INDEX(Outcome_GWASs!K:K,MATCH(Si!S38,Outcome_GWASs!C:C,0))</f>
        <v>DNA methylation in childhood</v>
      </c>
      <c r="S38" s="61" t="s">
        <v>4118</v>
      </c>
      <c r="T38" s="61">
        <f>INDEX(Outcome_GWASs!I:I,MATCH(Si!S38,Outcome_GWASs!C:C,0))</f>
        <v>7</v>
      </c>
      <c r="U38" s="61" t="str">
        <f>INDEX(Outcome_GWASs!H:H,MATCH(Si!S38,Outcome_GWASs!C:C,0))</f>
        <v>both</v>
      </c>
      <c r="V38" s="77">
        <v>834</v>
      </c>
      <c r="W38" s="61" t="str">
        <f>INDEX(Outcome_GWASs!G:G,MATCH(Si!S38,Outcome_GWASs!C:C,0))</f>
        <v>NA</v>
      </c>
      <c r="X38" s="61">
        <f>INDEX(Outcome_GWASs!F:F,MATCH(Si!S38,Outcome_GWASs!C:C,0))</f>
        <v>834</v>
      </c>
      <c r="Y38" s="61" t="str">
        <f>INDEX(Outcome_GWASs!G:G,MATCH(Si!S38,Outcome_GWASs!C:C,0))</f>
        <v>NA</v>
      </c>
      <c r="Z38" s="61" t="s">
        <v>10</v>
      </c>
      <c r="AA38" s="61" t="s">
        <v>1005</v>
      </c>
      <c r="AB38" s="61" t="str">
        <f>INDEX(Outcome_GWASs!E:E,MATCH(Si!S38,Outcome_GWASs!C:C,0))</f>
        <v>European</v>
      </c>
      <c r="AC38" s="77" t="str">
        <f>INDEX(Exposure_GWASs!G:G,MATCH(Si!AE38,Exposure_GWASs!C:C,0))</f>
        <v>BMI</v>
      </c>
      <c r="AD38" s="112" t="s">
        <v>127</v>
      </c>
      <c r="AE38" s="61" t="s">
        <v>1060</v>
      </c>
      <c r="AF38" s="61" t="s">
        <v>139</v>
      </c>
      <c r="AG38" s="61" t="s">
        <v>140</v>
      </c>
      <c r="AH38" s="77">
        <v>224022</v>
      </c>
      <c r="AI38" s="77">
        <f>INDEX(Exposure_GWASs!F:F,MATCH(Si!AE38,Exposure_GWASs!C:C,0))</f>
        <v>339224</v>
      </c>
      <c r="AJ38" s="61" t="s">
        <v>4121</v>
      </c>
      <c r="AK38" s="61" t="s">
        <v>1005</v>
      </c>
      <c r="AL38" s="61" t="s">
        <v>126</v>
      </c>
      <c r="AM38" s="61" t="s">
        <v>11</v>
      </c>
      <c r="AN38" s="61" t="s">
        <v>11</v>
      </c>
      <c r="AO38" s="61" t="s">
        <v>11</v>
      </c>
      <c r="AP38" s="61" t="s">
        <v>11</v>
      </c>
      <c r="AQ38" s="160" t="s">
        <v>138</v>
      </c>
      <c r="AR38" s="61" t="s">
        <v>11</v>
      </c>
      <c r="AS38" s="61" t="s">
        <v>11</v>
      </c>
      <c r="AT38" s="61" t="s">
        <v>11</v>
      </c>
      <c r="AU38" s="61" t="s">
        <v>10</v>
      </c>
      <c r="AV38" s="61">
        <v>79</v>
      </c>
      <c r="AW38" s="61" t="s">
        <v>10</v>
      </c>
      <c r="AX38" s="61">
        <f>INDEX(Exposure_GWASs!S:S,MATCH(Si!AE38,Exposure_GWASs!C:C,0))</f>
        <v>97</v>
      </c>
      <c r="AY38" s="61" t="s">
        <v>11</v>
      </c>
      <c r="AZ38" s="61" t="s">
        <v>171</v>
      </c>
      <c r="BA38" s="61" t="s">
        <v>10</v>
      </c>
      <c r="BB38" s="61" t="s">
        <v>13</v>
      </c>
      <c r="BC38" s="62" t="s">
        <v>11</v>
      </c>
      <c r="BD38" s="62"/>
      <c r="BE38" s="62"/>
      <c r="BF38" s="62"/>
      <c r="BG38" s="62"/>
      <c r="BH38" s="61"/>
      <c r="BI38" s="61" t="s">
        <v>11</v>
      </c>
      <c r="BJ38" s="63" t="s">
        <v>1065</v>
      </c>
      <c r="BK38" s="63" t="s">
        <v>4122</v>
      </c>
      <c r="BL38" s="61" t="s">
        <v>11</v>
      </c>
      <c r="BM38" s="61" t="s">
        <v>4123</v>
      </c>
      <c r="BN38" s="61" t="s">
        <v>4124</v>
      </c>
      <c r="BO38" s="75" t="s">
        <v>4139</v>
      </c>
      <c r="BP38" s="160" t="s">
        <v>167</v>
      </c>
      <c r="BQ38" s="63" t="s">
        <v>1012</v>
      </c>
      <c r="BR38" s="161">
        <v>-4.6929999999999999E-2</v>
      </c>
      <c r="BS38" s="161">
        <v>0.23726</v>
      </c>
      <c r="BT38" s="161" t="s">
        <v>10</v>
      </c>
      <c r="BU38" s="161" t="s">
        <v>10</v>
      </c>
      <c r="BV38" s="161" t="s">
        <v>10</v>
      </c>
      <c r="BW38" s="161">
        <v>0.84321599999999997</v>
      </c>
      <c r="BX38" s="161" t="s">
        <v>10</v>
      </c>
      <c r="BY38" s="161" t="s">
        <v>10</v>
      </c>
      <c r="BZ38" s="62" t="s">
        <v>4125</v>
      </c>
      <c r="CA38" s="62" t="s">
        <v>4126</v>
      </c>
      <c r="CB38" s="62" t="s">
        <v>11</v>
      </c>
      <c r="CC38" s="62" t="s">
        <v>4127</v>
      </c>
      <c r="CD38" s="106" t="s">
        <v>10</v>
      </c>
      <c r="CE38" s="61"/>
      <c r="CF38" s="61"/>
      <c r="CG38" s="61"/>
      <c r="CH38" s="61"/>
    </row>
    <row r="39" spans="1:86" s="77" customFormat="1">
      <c r="A39" s="62">
        <v>120</v>
      </c>
      <c r="B39" s="62" t="s">
        <v>244</v>
      </c>
      <c r="C39" s="62" t="s">
        <v>244</v>
      </c>
      <c r="D39" s="63" t="s">
        <v>4109</v>
      </c>
      <c r="E39" s="61">
        <v>2019</v>
      </c>
      <c r="F39" s="61" t="s">
        <v>998</v>
      </c>
      <c r="G39" s="61" t="s">
        <v>4110</v>
      </c>
      <c r="H39" s="75" t="s">
        <v>4111</v>
      </c>
      <c r="I39" s="61" t="s">
        <v>4112</v>
      </c>
      <c r="J39" s="61" t="s">
        <v>4113</v>
      </c>
      <c r="K39" s="61" t="s">
        <v>4114</v>
      </c>
      <c r="L39" s="63" t="s">
        <v>4115</v>
      </c>
      <c r="M39" s="75" t="s">
        <v>4116</v>
      </c>
      <c r="N39" s="61" t="s">
        <v>21</v>
      </c>
      <c r="O39" s="77" t="s">
        <v>5879</v>
      </c>
      <c r="P39" s="77" t="s">
        <v>4152</v>
      </c>
      <c r="Q39" s="107" t="s">
        <v>5627</v>
      </c>
      <c r="R39" s="61" t="str">
        <f>INDEX(Outcome_GWASs!K:K,MATCH(Si!S39,Outcome_GWASs!C:C,0))</f>
        <v>DNA methylation during pregnancy</v>
      </c>
      <c r="S39" s="61" t="s">
        <v>4131</v>
      </c>
      <c r="T39" s="61">
        <f>INDEX(Outcome_GWASs!I:I,MATCH(Si!S39,Outcome_GWASs!C:C,0))</f>
        <v>0</v>
      </c>
      <c r="U39" s="61" t="str">
        <f>INDEX(Outcome_GWASs!H:H,MATCH(Si!S39,Outcome_GWASs!C:C,0))</f>
        <v>female</v>
      </c>
      <c r="V39" s="77">
        <v>764</v>
      </c>
      <c r="W39" s="61" t="str">
        <f>INDEX(Outcome_GWASs!G:G,MATCH(Si!S39,Outcome_GWASs!C:C,0))</f>
        <v>NA</v>
      </c>
      <c r="X39" s="61">
        <f>INDEX(Outcome_GWASs!F:F,MATCH(Si!S39,Outcome_GWASs!C:C,0))</f>
        <v>764</v>
      </c>
      <c r="Y39" s="61" t="str">
        <f>INDEX(Outcome_GWASs!G:G,MATCH(Si!S39,Outcome_GWASs!C:C,0))</f>
        <v>NA</v>
      </c>
      <c r="Z39" s="61" t="s">
        <v>10</v>
      </c>
      <c r="AA39" s="61" t="s">
        <v>1005</v>
      </c>
      <c r="AB39" s="61" t="str">
        <f>INDEX(Outcome_GWASs!E:E,MATCH(Si!S39,Outcome_GWASs!C:C,0))</f>
        <v>European</v>
      </c>
      <c r="AC39" s="77" t="s">
        <v>5523</v>
      </c>
      <c r="AD39" s="61" t="s">
        <v>5512</v>
      </c>
      <c r="AE39" s="61" t="s">
        <v>3377</v>
      </c>
      <c r="AF39" s="61" t="s">
        <v>237</v>
      </c>
      <c r="AG39" s="61" t="s">
        <v>140</v>
      </c>
      <c r="AH39" s="77">
        <v>13848</v>
      </c>
      <c r="AI39" s="77">
        <f>INDEX(Exposure_GWASs!F:F,MATCH(Si!AE39,Exposure_GWASs!C:C,0))</f>
        <v>13848</v>
      </c>
      <c r="AJ39" s="61" t="s">
        <v>10</v>
      </c>
      <c r="AK39" s="61" t="s">
        <v>1005</v>
      </c>
      <c r="AL39" s="61" t="s">
        <v>249</v>
      </c>
      <c r="AM39" s="61" t="s">
        <v>11</v>
      </c>
      <c r="AN39" s="61" t="s">
        <v>11</v>
      </c>
      <c r="AO39" s="61" t="s">
        <v>11</v>
      </c>
      <c r="AP39" s="61" t="s">
        <v>11</v>
      </c>
      <c r="AQ39" s="160" t="s">
        <v>138</v>
      </c>
      <c r="AR39" s="61" t="s">
        <v>11</v>
      </c>
      <c r="AS39" s="61" t="s">
        <v>11</v>
      </c>
      <c r="AT39" s="61" t="s">
        <v>11</v>
      </c>
      <c r="AU39" s="61" t="s">
        <v>10</v>
      </c>
      <c r="AV39" s="61">
        <v>10</v>
      </c>
      <c r="AW39" s="61" t="s">
        <v>10</v>
      </c>
      <c r="AX39" s="61">
        <f>INDEX(Exposure_GWASs!S:S,MATCH(Si!AE39,Exposure_GWASs!C:C,0))</f>
        <v>0</v>
      </c>
      <c r="AY39" s="61" t="s">
        <v>11</v>
      </c>
      <c r="AZ39" s="61" t="s">
        <v>171</v>
      </c>
      <c r="BA39" s="61" t="s">
        <v>10</v>
      </c>
      <c r="BB39" s="61" t="s">
        <v>13</v>
      </c>
      <c r="BC39" s="62" t="s">
        <v>11</v>
      </c>
      <c r="BD39" s="62"/>
      <c r="BE39" s="62"/>
      <c r="BF39" s="62"/>
      <c r="BG39" s="62"/>
      <c r="BH39" s="61"/>
      <c r="BI39" s="61" t="s">
        <v>11</v>
      </c>
      <c r="BJ39" s="63" t="s">
        <v>1065</v>
      </c>
      <c r="BK39" s="63" t="s">
        <v>4122</v>
      </c>
      <c r="BL39" s="61" t="s">
        <v>11</v>
      </c>
      <c r="BM39" s="61" t="s">
        <v>4123</v>
      </c>
      <c r="BN39" s="61" t="s">
        <v>4124</v>
      </c>
      <c r="BO39" s="61" t="s">
        <v>234</v>
      </c>
      <c r="BP39" s="160" t="s">
        <v>167</v>
      </c>
      <c r="BQ39" s="63" t="s">
        <v>1012</v>
      </c>
      <c r="BR39" s="161">
        <v>-0.88197999999999999</v>
      </c>
      <c r="BS39" s="161">
        <v>0.646505</v>
      </c>
      <c r="BT39" s="161" t="s">
        <v>10</v>
      </c>
      <c r="BU39" s="161" t="s">
        <v>10</v>
      </c>
      <c r="BV39" s="161" t="s">
        <v>10</v>
      </c>
      <c r="BW39" s="161">
        <v>0.17249600000000001</v>
      </c>
      <c r="BX39" s="161" t="s">
        <v>10</v>
      </c>
      <c r="BY39" s="161" t="s">
        <v>10</v>
      </c>
      <c r="BZ39" s="62" t="s">
        <v>4125</v>
      </c>
      <c r="CA39" s="62" t="s">
        <v>4126</v>
      </c>
      <c r="CB39" s="62" t="s">
        <v>11</v>
      </c>
      <c r="CC39" s="62" t="s">
        <v>4127</v>
      </c>
      <c r="CD39" s="106" t="s">
        <v>10</v>
      </c>
      <c r="CE39" s="61"/>
      <c r="CF39" s="61"/>
      <c r="CG39" s="61"/>
      <c r="CH39" s="61"/>
    </row>
    <row r="40" spans="1:86" s="77" customFormat="1">
      <c r="A40" s="62">
        <v>120</v>
      </c>
      <c r="B40" s="62" t="s">
        <v>244</v>
      </c>
      <c r="C40" s="62" t="s">
        <v>244</v>
      </c>
      <c r="D40" s="63" t="s">
        <v>4109</v>
      </c>
      <c r="E40" s="61">
        <v>2019</v>
      </c>
      <c r="F40" s="61" t="s">
        <v>998</v>
      </c>
      <c r="G40" s="61" t="s">
        <v>4110</v>
      </c>
      <c r="H40" s="75" t="s">
        <v>4111</v>
      </c>
      <c r="I40" s="61" t="s">
        <v>4112</v>
      </c>
      <c r="J40" s="61" t="s">
        <v>4113</v>
      </c>
      <c r="K40" s="61" t="s">
        <v>4114</v>
      </c>
      <c r="L40" s="63" t="s">
        <v>4115</v>
      </c>
      <c r="M40" s="75" t="s">
        <v>4116</v>
      </c>
      <c r="N40" s="61" t="s">
        <v>21</v>
      </c>
      <c r="O40" s="77" t="s">
        <v>5879</v>
      </c>
      <c r="P40" s="77" t="s">
        <v>4138</v>
      </c>
      <c r="Q40" s="107" t="s">
        <v>5627</v>
      </c>
      <c r="R40" s="61" t="str">
        <f>INDEX(Outcome_GWASs!K:K,MATCH(Si!S40,Outcome_GWASs!C:C,0))</f>
        <v>DNA methylation in childhood</v>
      </c>
      <c r="S40" s="61" t="s">
        <v>4118</v>
      </c>
      <c r="T40" s="61">
        <f>INDEX(Outcome_GWASs!I:I,MATCH(Si!S40,Outcome_GWASs!C:C,0))</f>
        <v>7</v>
      </c>
      <c r="U40" s="61" t="str">
        <f>INDEX(Outcome_GWASs!H:H,MATCH(Si!S40,Outcome_GWASs!C:C,0))</f>
        <v>both</v>
      </c>
      <c r="V40" s="77">
        <v>834</v>
      </c>
      <c r="W40" s="61" t="str">
        <f>INDEX(Outcome_GWASs!G:G,MATCH(Si!S40,Outcome_GWASs!C:C,0))</f>
        <v>NA</v>
      </c>
      <c r="X40" s="61">
        <f>INDEX(Outcome_GWASs!F:F,MATCH(Si!S40,Outcome_GWASs!C:C,0))</f>
        <v>834</v>
      </c>
      <c r="Y40" s="61" t="str">
        <f>INDEX(Outcome_GWASs!G:G,MATCH(Si!S40,Outcome_GWASs!C:C,0))</f>
        <v>NA</v>
      </c>
      <c r="Z40" s="61" t="s">
        <v>10</v>
      </c>
      <c r="AA40" s="61" t="s">
        <v>1005</v>
      </c>
      <c r="AB40" s="61" t="str">
        <f>INDEX(Outcome_GWASs!E:E,MATCH(Si!S40,Outcome_GWASs!C:C,0))</f>
        <v>European</v>
      </c>
      <c r="AC40" s="77" t="s">
        <v>5514</v>
      </c>
      <c r="AD40" s="77" t="s">
        <v>5514</v>
      </c>
      <c r="AE40" s="61" t="s">
        <v>4153</v>
      </c>
      <c r="AF40" s="61" t="s">
        <v>139</v>
      </c>
      <c r="AG40" s="61" t="s">
        <v>140</v>
      </c>
      <c r="AH40" s="77">
        <v>175022</v>
      </c>
      <c r="AI40" s="77">
        <f>INDEX(Exposure_GWASs!F:F,MATCH(Si!AE40,Exposure_GWASs!C:C,0))</f>
        <v>227408</v>
      </c>
      <c r="AJ40" s="61" t="s">
        <v>4121</v>
      </c>
      <c r="AK40" s="61" t="s">
        <v>1005</v>
      </c>
      <c r="AL40" s="61" t="s">
        <v>126</v>
      </c>
      <c r="AM40" s="61" t="s">
        <v>11</v>
      </c>
      <c r="AN40" s="61" t="s">
        <v>11</v>
      </c>
      <c r="AO40" s="61" t="s">
        <v>11</v>
      </c>
      <c r="AP40" s="61" t="s">
        <v>11</v>
      </c>
      <c r="AQ40" s="160" t="s">
        <v>138</v>
      </c>
      <c r="AR40" s="61" t="s">
        <v>11</v>
      </c>
      <c r="AS40" s="61" t="s">
        <v>11</v>
      </c>
      <c r="AT40" s="61" t="s">
        <v>11</v>
      </c>
      <c r="AU40" s="61" t="s">
        <v>10</v>
      </c>
      <c r="AV40" s="61">
        <v>49</v>
      </c>
      <c r="AW40" s="61" t="s">
        <v>10</v>
      </c>
      <c r="AX40" s="61">
        <f>INDEX(Exposure_GWASs!S:S,MATCH(Si!AE40,Exposure_GWASs!C:C,0))</f>
        <v>7</v>
      </c>
      <c r="AY40" s="61" t="s">
        <v>11</v>
      </c>
      <c r="AZ40" s="61" t="s">
        <v>171</v>
      </c>
      <c r="BA40" s="61" t="s">
        <v>10</v>
      </c>
      <c r="BB40" s="61" t="s">
        <v>13</v>
      </c>
      <c r="BC40" s="62" t="s">
        <v>11</v>
      </c>
      <c r="BD40" s="62"/>
      <c r="BE40" s="62"/>
      <c r="BF40" s="62"/>
      <c r="BG40" s="62"/>
      <c r="BH40" s="61"/>
      <c r="BI40" s="61" t="s">
        <v>11</v>
      </c>
      <c r="BJ40" s="63" t="s">
        <v>1065</v>
      </c>
      <c r="BK40" s="63" t="s">
        <v>4122</v>
      </c>
      <c r="BL40" s="61" t="s">
        <v>11</v>
      </c>
      <c r="BM40" s="61" t="s">
        <v>4123</v>
      </c>
      <c r="BN40" s="61" t="s">
        <v>4124</v>
      </c>
      <c r="BO40" s="162" t="s">
        <v>151</v>
      </c>
      <c r="BP40" s="160" t="s">
        <v>167</v>
      </c>
      <c r="BQ40" s="63" t="s">
        <v>1012</v>
      </c>
      <c r="BR40" s="161">
        <v>-1.089E-2</v>
      </c>
      <c r="BS40" s="161">
        <v>0.41896899999999998</v>
      </c>
      <c r="BT40" s="161" t="s">
        <v>10</v>
      </c>
      <c r="BU40" s="161" t="s">
        <v>10</v>
      </c>
      <c r="BV40" s="161" t="s">
        <v>10</v>
      </c>
      <c r="BW40" s="161">
        <v>0.97927200000000003</v>
      </c>
      <c r="BX40" s="161" t="s">
        <v>10</v>
      </c>
      <c r="BY40" s="161" t="s">
        <v>10</v>
      </c>
      <c r="BZ40" s="62" t="s">
        <v>4125</v>
      </c>
      <c r="CA40" s="62" t="s">
        <v>4126</v>
      </c>
      <c r="CB40" s="62" t="s">
        <v>11</v>
      </c>
      <c r="CC40" s="62" t="s">
        <v>4127</v>
      </c>
      <c r="CD40" s="106" t="s">
        <v>10</v>
      </c>
      <c r="CE40" s="61"/>
      <c r="CF40" s="61"/>
      <c r="CG40" s="61"/>
      <c r="CH40" s="61"/>
    </row>
    <row r="41" spans="1:86" s="77" customFormat="1">
      <c r="A41" s="62">
        <v>120</v>
      </c>
      <c r="B41" s="62" t="s">
        <v>244</v>
      </c>
      <c r="C41" s="62" t="s">
        <v>244</v>
      </c>
      <c r="D41" s="63" t="s">
        <v>4109</v>
      </c>
      <c r="E41" s="61">
        <v>2019</v>
      </c>
      <c r="F41" s="61" t="s">
        <v>998</v>
      </c>
      <c r="G41" s="61" t="s">
        <v>4110</v>
      </c>
      <c r="H41" s="75" t="s">
        <v>4111</v>
      </c>
      <c r="I41" s="61" t="s">
        <v>4112</v>
      </c>
      <c r="J41" s="61" t="s">
        <v>4113</v>
      </c>
      <c r="K41" s="61" t="s">
        <v>4114</v>
      </c>
      <c r="L41" s="63" t="s">
        <v>4115</v>
      </c>
      <c r="M41" s="75" t="s">
        <v>4116</v>
      </c>
      <c r="N41" s="61" t="s">
        <v>21</v>
      </c>
      <c r="O41" s="77" t="s">
        <v>5879</v>
      </c>
      <c r="P41" s="77" t="s">
        <v>4154</v>
      </c>
      <c r="Q41" s="107" t="s">
        <v>5627</v>
      </c>
      <c r="R41" s="61" t="str">
        <f>INDEX(Outcome_GWASs!K:K,MATCH(Si!S41,Outcome_GWASs!C:C,0))</f>
        <v>DNA methylation in adolescence</v>
      </c>
      <c r="S41" s="61" t="s">
        <v>4129</v>
      </c>
      <c r="T41" s="61">
        <f>INDEX(Outcome_GWASs!I:I,MATCH(Si!S41,Outcome_GWASs!C:C,0))</f>
        <v>15</v>
      </c>
      <c r="U41" s="61" t="str">
        <f>INDEX(Outcome_GWASs!H:H,MATCH(Si!S41,Outcome_GWASs!C:C,0))</f>
        <v>both</v>
      </c>
      <c r="V41" s="77">
        <v>837</v>
      </c>
      <c r="W41" s="61" t="str">
        <f>INDEX(Outcome_GWASs!G:G,MATCH(Si!S41,Outcome_GWASs!C:C,0))</f>
        <v>NA</v>
      </c>
      <c r="X41" s="61">
        <f>INDEX(Outcome_GWASs!F:F,MATCH(Si!S41,Outcome_GWASs!C:C,0))</f>
        <v>837</v>
      </c>
      <c r="Y41" s="61" t="str">
        <f>INDEX(Outcome_GWASs!G:G,MATCH(Si!S41,Outcome_GWASs!C:C,0))</f>
        <v>NA</v>
      </c>
      <c r="Z41" s="61" t="s">
        <v>10</v>
      </c>
      <c r="AA41" s="61" t="s">
        <v>1005</v>
      </c>
      <c r="AB41" s="61" t="str">
        <f>INDEX(Outcome_GWASs!E:E,MATCH(Si!S41,Outcome_GWASs!C:C,0))</f>
        <v>European</v>
      </c>
      <c r="AC41" s="77" t="s">
        <v>5514</v>
      </c>
      <c r="AD41" s="77" t="s">
        <v>5514</v>
      </c>
      <c r="AE41" s="61" t="s">
        <v>4153</v>
      </c>
      <c r="AF41" s="61" t="s">
        <v>139</v>
      </c>
      <c r="AG41" s="61" t="s">
        <v>140</v>
      </c>
      <c r="AH41" s="77">
        <v>211017</v>
      </c>
      <c r="AI41" s="77">
        <f>INDEX(Exposure_GWASs!F:F,MATCH(Si!AE41,Exposure_GWASs!C:C,0))</f>
        <v>227408</v>
      </c>
      <c r="AJ41" s="61" t="s">
        <v>4121</v>
      </c>
      <c r="AK41" s="61" t="s">
        <v>1005</v>
      </c>
      <c r="AL41" s="61" t="s">
        <v>126</v>
      </c>
      <c r="AM41" s="61" t="s">
        <v>11</v>
      </c>
      <c r="AN41" s="61" t="s">
        <v>11</v>
      </c>
      <c r="AO41" s="61" t="s">
        <v>11</v>
      </c>
      <c r="AP41" s="61" t="s">
        <v>11</v>
      </c>
      <c r="AQ41" s="160" t="s">
        <v>138</v>
      </c>
      <c r="AR41" s="61" t="s">
        <v>11</v>
      </c>
      <c r="AS41" s="61" t="s">
        <v>11</v>
      </c>
      <c r="AT41" s="61" t="s">
        <v>11</v>
      </c>
      <c r="AU41" s="61" t="s">
        <v>10</v>
      </c>
      <c r="AV41" s="61">
        <v>49</v>
      </c>
      <c r="AW41" s="61" t="s">
        <v>10</v>
      </c>
      <c r="AX41" s="61">
        <f>INDEX(Exposure_GWASs!S:S,MATCH(Si!AE41,Exposure_GWASs!C:C,0))</f>
        <v>7</v>
      </c>
      <c r="AY41" s="61" t="s">
        <v>11</v>
      </c>
      <c r="AZ41" s="61" t="s">
        <v>171</v>
      </c>
      <c r="BA41" s="61" t="s">
        <v>10</v>
      </c>
      <c r="BB41" s="61" t="s">
        <v>13</v>
      </c>
      <c r="BC41" s="62" t="s">
        <v>11</v>
      </c>
      <c r="BD41" s="62"/>
      <c r="BE41" s="62"/>
      <c r="BF41" s="62"/>
      <c r="BG41" s="62"/>
      <c r="BH41" s="61"/>
      <c r="BI41" s="61" t="s">
        <v>11</v>
      </c>
      <c r="BJ41" s="63" t="s">
        <v>1065</v>
      </c>
      <c r="BK41" s="63" t="s">
        <v>4122</v>
      </c>
      <c r="BL41" s="61" t="s">
        <v>11</v>
      </c>
      <c r="BM41" s="61" t="s">
        <v>4123</v>
      </c>
      <c r="BN41" s="61" t="s">
        <v>4124</v>
      </c>
      <c r="BO41" s="162" t="s">
        <v>151</v>
      </c>
      <c r="BP41" s="160" t="s">
        <v>167</v>
      </c>
      <c r="BQ41" s="63" t="s">
        <v>1012</v>
      </c>
      <c r="BR41" s="161">
        <v>7.3660000000000002E-3</v>
      </c>
      <c r="BS41" s="161">
        <v>0.41064200000000001</v>
      </c>
      <c r="BT41" s="161" t="s">
        <v>10</v>
      </c>
      <c r="BU41" s="161" t="s">
        <v>10</v>
      </c>
      <c r="BV41" s="161" t="s">
        <v>10</v>
      </c>
      <c r="BW41" s="161">
        <v>0.98568900000000004</v>
      </c>
      <c r="BX41" s="161" t="s">
        <v>10</v>
      </c>
      <c r="BY41" s="161" t="s">
        <v>10</v>
      </c>
      <c r="BZ41" s="62" t="s">
        <v>4125</v>
      </c>
      <c r="CA41" s="62" t="s">
        <v>4126</v>
      </c>
      <c r="CB41" s="62" t="s">
        <v>11</v>
      </c>
      <c r="CC41" s="62" t="s">
        <v>4127</v>
      </c>
      <c r="CD41" s="106" t="s">
        <v>10</v>
      </c>
      <c r="CE41" s="61"/>
      <c r="CF41" s="61"/>
      <c r="CG41" s="61"/>
      <c r="CH41" s="61"/>
    </row>
    <row r="42" spans="1:86" s="77" customFormat="1">
      <c r="A42" s="62">
        <v>120</v>
      </c>
      <c r="B42" s="62" t="s">
        <v>244</v>
      </c>
      <c r="C42" s="62" t="s">
        <v>244</v>
      </c>
      <c r="D42" s="63" t="s">
        <v>4109</v>
      </c>
      <c r="E42" s="61">
        <v>2019</v>
      </c>
      <c r="F42" s="61" t="s">
        <v>998</v>
      </c>
      <c r="G42" s="61" t="s">
        <v>4110</v>
      </c>
      <c r="H42" s="75" t="s">
        <v>4111</v>
      </c>
      <c r="I42" s="61" t="s">
        <v>4112</v>
      </c>
      <c r="J42" s="61" t="s">
        <v>4113</v>
      </c>
      <c r="K42" s="61" t="s">
        <v>4114</v>
      </c>
      <c r="L42" s="63" t="s">
        <v>4115</v>
      </c>
      <c r="M42" s="75" t="s">
        <v>4116</v>
      </c>
      <c r="N42" s="61" t="s">
        <v>21</v>
      </c>
      <c r="O42" s="77" t="s">
        <v>5879</v>
      </c>
      <c r="P42" s="77" t="s">
        <v>4155</v>
      </c>
      <c r="Q42" s="107" t="s">
        <v>5627</v>
      </c>
      <c r="R42" s="61" t="str">
        <f>INDEX(Outcome_GWASs!K:K,MATCH(Si!S42,Outcome_GWASs!C:C,0))</f>
        <v>DNA methylation in adolescence</v>
      </c>
      <c r="S42" s="61" t="s">
        <v>4129</v>
      </c>
      <c r="T42" s="61">
        <f>INDEX(Outcome_GWASs!I:I,MATCH(Si!S42,Outcome_GWASs!C:C,0))</f>
        <v>15</v>
      </c>
      <c r="U42" s="61" t="str">
        <f>INDEX(Outcome_GWASs!H:H,MATCH(Si!S42,Outcome_GWASs!C:C,0))</f>
        <v>both</v>
      </c>
      <c r="V42" s="77">
        <v>837</v>
      </c>
      <c r="W42" s="61" t="str">
        <f>INDEX(Outcome_GWASs!G:G,MATCH(Si!S42,Outcome_GWASs!C:C,0))</f>
        <v>NA</v>
      </c>
      <c r="X42" s="61">
        <f>INDEX(Outcome_GWASs!F:F,MATCH(Si!S42,Outcome_GWASs!C:C,0))</f>
        <v>837</v>
      </c>
      <c r="Y42" s="61" t="str">
        <f>INDEX(Outcome_GWASs!G:G,MATCH(Si!S42,Outcome_GWASs!C:C,0))</f>
        <v>NA</v>
      </c>
      <c r="Z42" s="61" t="s">
        <v>10</v>
      </c>
      <c r="AA42" s="61" t="s">
        <v>1005</v>
      </c>
      <c r="AB42" s="61" t="str">
        <f>INDEX(Outcome_GWASs!E:E,MATCH(Si!S42,Outcome_GWASs!C:C,0))</f>
        <v>European</v>
      </c>
      <c r="AC42" s="77" t="s">
        <v>5514</v>
      </c>
      <c r="AD42" s="77" t="s">
        <v>5514</v>
      </c>
      <c r="AE42" s="61" t="s">
        <v>4153</v>
      </c>
      <c r="AF42" s="61" t="s">
        <v>139</v>
      </c>
      <c r="AG42" s="61" t="s">
        <v>140</v>
      </c>
      <c r="AH42" s="77">
        <v>211017</v>
      </c>
      <c r="AI42" s="77">
        <f>INDEX(Exposure_GWASs!F:F,MATCH(Si!AE42,Exposure_GWASs!C:C,0))</f>
        <v>227408</v>
      </c>
      <c r="AJ42" s="61" t="s">
        <v>4121</v>
      </c>
      <c r="AK42" s="61" t="s">
        <v>1005</v>
      </c>
      <c r="AL42" s="61" t="s">
        <v>126</v>
      </c>
      <c r="AM42" s="61" t="s">
        <v>11</v>
      </c>
      <c r="AN42" s="61" t="s">
        <v>11</v>
      </c>
      <c r="AO42" s="61" t="s">
        <v>11</v>
      </c>
      <c r="AP42" s="61" t="s">
        <v>11</v>
      </c>
      <c r="AQ42" s="160" t="s">
        <v>138</v>
      </c>
      <c r="AR42" s="61" t="s">
        <v>11</v>
      </c>
      <c r="AS42" s="61" t="s">
        <v>11</v>
      </c>
      <c r="AT42" s="61" t="s">
        <v>11</v>
      </c>
      <c r="AU42" s="61" t="s">
        <v>10</v>
      </c>
      <c r="AV42" s="61">
        <v>49</v>
      </c>
      <c r="AW42" s="61" t="s">
        <v>10</v>
      </c>
      <c r="AX42" s="61">
        <f>INDEX(Exposure_GWASs!S:S,MATCH(Si!AE42,Exposure_GWASs!C:C,0))</f>
        <v>7</v>
      </c>
      <c r="AY42" s="61" t="s">
        <v>11</v>
      </c>
      <c r="AZ42" s="61" t="s">
        <v>171</v>
      </c>
      <c r="BA42" s="61" t="s">
        <v>10</v>
      </c>
      <c r="BB42" s="61" t="s">
        <v>13</v>
      </c>
      <c r="BC42" s="62" t="s">
        <v>11</v>
      </c>
      <c r="BD42" s="62"/>
      <c r="BE42" s="62"/>
      <c r="BF42" s="62"/>
      <c r="BG42" s="62"/>
      <c r="BH42" s="61"/>
      <c r="BI42" s="61" t="s">
        <v>11</v>
      </c>
      <c r="BJ42" s="63" t="s">
        <v>1065</v>
      </c>
      <c r="BK42" s="63" t="s">
        <v>4122</v>
      </c>
      <c r="BL42" s="61" t="s">
        <v>11</v>
      </c>
      <c r="BM42" s="61" t="s">
        <v>4123</v>
      </c>
      <c r="BN42" s="61" t="s">
        <v>4124</v>
      </c>
      <c r="BO42" s="162" t="s">
        <v>151</v>
      </c>
      <c r="BP42" s="160" t="s">
        <v>167</v>
      </c>
      <c r="BQ42" s="63" t="s">
        <v>1012</v>
      </c>
      <c r="BR42" s="161">
        <v>0.104937</v>
      </c>
      <c r="BS42" s="161">
        <v>0.51891699999999996</v>
      </c>
      <c r="BT42" s="161" t="s">
        <v>10</v>
      </c>
      <c r="BU42" s="161" t="s">
        <v>10</v>
      </c>
      <c r="BV42" s="161" t="s">
        <v>10</v>
      </c>
      <c r="BW42" s="161">
        <v>0.83974199999999999</v>
      </c>
      <c r="BX42" s="161" t="s">
        <v>10</v>
      </c>
      <c r="BY42" s="161" t="s">
        <v>10</v>
      </c>
      <c r="BZ42" s="62" t="s">
        <v>4125</v>
      </c>
      <c r="CA42" s="62" t="s">
        <v>4126</v>
      </c>
      <c r="CB42" s="62" t="s">
        <v>11</v>
      </c>
      <c r="CC42" s="62" t="s">
        <v>4127</v>
      </c>
      <c r="CD42" s="106" t="s">
        <v>10</v>
      </c>
      <c r="CE42" s="61"/>
      <c r="CF42" s="61"/>
      <c r="CG42" s="61"/>
      <c r="CH42" s="61"/>
    </row>
    <row r="43" spans="1:86" s="279" customFormat="1">
      <c r="A43" s="62">
        <v>120</v>
      </c>
      <c r="B43" s="275" t="s">
        <v>244</v>
      </c>
      <c r="C43" s="275" t="s">
        <v>244</v>
      </c>
      <c r="D43" s="276" t="s">
        <v>4109</v>
      </c>
      <c r="E43" s="277">
        <v>2019</v>
      </c>
      <c r="F43" s="277" t="s">
        <v>998</v>
      </c>
      <c r="G43" s="277" t="s">
        <v>4110</v>
      </c>
      <c r="H43" s="278" t="s">
        <v>4111</v>
      </c>
      <c r="I43" s="277" t="s">
        <v>4112</v>
      </c>
      <c r="J43" s="277" t="s">
        <v>4113</v>
      </c>
      <c r="K43" s="277" t="s">
        <v>4114</v>
      </c>
      <c r="L43" s="276" t="s">
        <v>4115</v>
      </c>
      <c r="M43" s="278" t="s">
        <v>4116</v>
      </c>
      <c r="N43" s="277" t="s">
        <v>21</v>
      </c>
      <c r="O43" s="77" t="s">
        <v>5879</v>
      </c>
      <c r="P43" s="279" t="s">
        <v>4156</v>
      </c>
      <c r="Q43" s="107" t="s">
        <v>5627</v>
      </c>
      <c r="R43" s="277" t="str">
        <f>INDEX(Outcome_GWASs!K:K,MATCH(Si!S43,Outcome_GWASs!C:C,0))</f>
        <v>DNA methylation in childhood</v>
      </c>
      <c r="S43" s="277" t="s">
        <v>4118</v>
      </c>
      <c r="T43" s="277">
        <f>INDEX(Outcome_GWASs!I:I,MATCH(Si!S43,Outcome_GWASs!C:C,0))</f>
        <v>7</v>
      </c>
      <c r="U43" s="277" t="str">
        <f>INDEX(Outcome_GWASs!H:H,MATCH(Si!S43,Outcome_GWASs!C:C,0))</f>
        <v>both</v>
      </c>
      <c r="V43" s="279">
        <v>834</v>
      </c>
      <c r="W43" s="277" t="str">
        <f>INDEX(Outcome_GWASs!G:G,MATCH(Si!S43,Outcome_GWASs!C:C,0))</f>
        <v>NA</v>
      </c>
      <c r="X43" s="277">
        <f>INDEX(Outcome_GWASs!F:F,MATCH(Si!S43,Outcome_GWASs!C:C,0))</f>
        <v>834</v>
      </c>
      <c r="Y43" s="277" t="str">
        <f>INDEX(Outcome_GWASs!G:G,MATCH(Si!S43,Outcome_GWASs!C:C,0))</f>
        <v>NA</v>
      </c>
      <c r="Z43" s="277" t="s">
        <v>10</v>
      </c>
      <c r="AA43" s="277" t="s">
        <v>1005</v>
      </c>
      <c r="AB43" s="277" t="str">
        <f>INDEX(Outcome_GWASs!E:E,MATCH(Si!S43,Outcome_GWASs!C:C,0))</f>
        <v>European</v>
      </c>
      <c r="AC43" s="279" t="str">
        <f>INDEX(Exposure_GWASs!G:G,MATCH(Si!AE43,Exposure_GWASs!C:C,0))</f>
        <v>Obesity class 1</v>
      </c>
      <c r="AD43" s="279" t="s">
        <v>6112</v>
      </c>
      <c r="AE43" s="277" t="s">
        <v>4157</v>
      </c>
      <c r="AF43" s="277" t="s">
        <v>139</v>
      </c>
      <c r="AG43" s="277" t="s">
        <v>140</v>
      </c>
      <c r="AH43" s="277">
        <v>98697</v>
      </c>
      <c r="AI43" s="279">
        <f>INDEX(Exposure_GWASs!F:F,MATCH(Si!AE43,Exposure_GWASs!C:C,0))</f>
        <v>98697</v>
      </c>
      <c r="AJ43" s="277" t="s">
        <v>10</v>
      </c>
      <c r="AK43" s="277" t="s">
        <v>1005</v>
      </c>
      <c r="AL43" s="277" t="s">
        <v>249</v>
      </c>
      <c r="AM43" s="277" t="s">
        <v>11</v>
      </c>
      <c r="AN43" s="277" t="s">
        <v>11</v>
      </c>
      <c r="AO43" s="277" t="s">
        <v>11</v>
      </c>
      <c r="AP43" s="277" t="s">
        <v>11</v>
      </c>
      <c r="AQ43" s="280" t="s">
        <v>138</v>
      </c>
      <c r="AR43" s="277" t="s">
        <v>11</v>
      </c>
      <c r="AS43" s="277" t="s">
        <v>11</v>
      </c>
      <c r="AT43" s="277" t="s">
        <v>11</v>
      </c>
      <c r="AU43" s="277" t="s">
        <v>10</v>
      </c>
      <c r="AV43" s="277">
        <v>18</v>
      </c>
      <c r="AW43" s="277" t="s">
        <v>10</v>
      </c>
      <c r="AX43" s="277" t="str">
        <f>INDEX(Exposure_GWASs!S:S,MATCH(Si!AE43,Exposure_GWASs!C:C,0))</f>
        <v>Not clear</v>
      </c>
      <c r="AY43" s="277" t="s">
        <v>10</v>
      </c>
      <c r="AZ43" s="277" t="s">
        <v>171</v>
      </c>
      <c r="BA43" s="277" t="s">
        <v>10</v>
      </c>
      <c r="BB43" s="277" t="s">
        <v>13</v>
      </c>
      <c r="BC43" s="275" t="s">
        <v>11</v>
      </c>
      <c r="BD43" s="275"/>
      <c r="BE43" s="275"/>
      <c r="BF43" s="275"/>
      <c r="BG43" s="275"/>
      <c r="BH43" s="277"/>
      <c r="BI43" s="277" t="s">
        <v>11</v>
      </c>
      <c r="BJ43" s="276" t="s">
        <v>1065</v>
      </c>
      <c r="BK43" s="276" t="s">
        <v>4122</v>
      </c>
      <c r="BL43" s="277" t="s">
        <v>11</v>
      </c>
      <c r="BM43" s="277" t="s">
        <v>4123</v>
      </c>
      <c r="BN43" s="277" t="s">
        <v>4124</v>
      </c>
      <c r="BO43" s="277" t="s">
        <v>234</v>
      </c>
      <c r="BP43" s="280" t="s">
        <v>167</v>
      </c>
      <c r="BQ43" s="276" t="s">
        <v>1012</v>
      </c>
      <c r="BR43" s="281">
        <v>0.53959699999999999</v>
      </c>
      <c r="BS43" s="281">
        <v>0.494176</v>
      </c>
      <c r="BT43" s="281" t="s">
        <v>10</v>
      </c>
      <c r="BU43" s="281" t="s">
        <v>10</v>
      </c>
      <c r="BV43" s="281" t="s">
        <v>10</v>
      </c>
      <c r="BW43" s="281">
        <v>0.27487200000000001</v>
      </c>
      <c r="BX43" s="281" t="s">
        <v>10</v>
      </c>
      <c r="BY43" s="281" t="s">
        <v>10</v>
      </c>
      <c r="BZ43" s="275" t="s">
        <v>4125</v>
      </c>
      <c r="CA43" s="275" t="s">
        <v>4126</v>
      </c>
      <c r="CB43" s="275" t="s">
        <v>11</v>
      </c>
      <c r="CC43" s="275" t="s">
        <v>4127</v>
      </c>
      <c r="CD43" s="282" t="s">
        <v>10</v>
      </c>
      <c r="CE43" s="277"/>
      <c r="CF43" s="277"/>
      <c r="CG43" s="277"/>
      <c r="CH43" s="277"/>
    </row>
    <row r="44" spans="1:86" s="279" customFormat="1">
      <c r="A44" s="62">
        <v>120</v>
      </c>
      <c r="B44" s="275" t="s">
        <v>244</v>
      </c>
      <c r="C44" s="275" t="s">
        <v>244</v>
      </c>
      <c r="D44" s="276" t="s">
        <v>4109</v>
      </c>
      <c r="E44" s="277">
        <v>2019</v>
      </c>
      <c r="F44" s="277" t="s">
        <v>998</v>
      </c>
      <c r="G44" s="277" t="s">
        <v>4110</v>
      </c>
      <c r="H44" s="278" t="s">
        <v>4111</v>
      </c>
      <c r="I44" s="277" t="s">
        <v>4112</v>
      </c>
      <c r="J44" s="277" t="s">
        <v>4113</v>
      </c>
      <c r="K44" s="277" t="s">
        <v>4114</v>
      </c>
      <c r="L44" s="276" t="s">
        <v>4115</v>
      </c>
      <c r="M44" s="278" t="s">
        <v>4116</v>
      </c>
      <c r="N44" s="277" t="s">
        <v>21</v>
      </c>
      <c r="O44" s="77" t="s">
        <v>5879</v>
      </c>
      <c r="P44" s="279" t="s">
        <v>4152</v>
      </c>
      <c r="Q44" s="107" t="s">
        <v>5627</v>
      </c>
      <c r="R44" s="277" t="str">
        <f>INDEX(Outcome_GWASs!K:K,MATCH(Si!S44,Outcome_GWASs!C:C,0))</f>
        <v>DNA methylation during pregnancy</v>
      </c>
      <c r="S44" s="277" t="s">
        <v>4131</v>
      </c>
      <c r="T44" s="277">
        <f>INDEX(Outcome_GWASs!I:I,MATCH(Si!S44,Outcome_GWASs!C:C,0))</f>
        <v>0</v>
      </c>
      <c r="U44" s="277" t="str">
        <f>INDEX(Outcome_GWASs!H:H,MATCH(Si!S44,Outcome_GWASs!C:C,0))</f>
        <v>female</v>
      </c>
      <c r="V44" s="279">
        <v>764</v>
      </c>
      <c r="W44" s="277" t="str">
        <f>INDEX(Outcome_GWASs!G:G,MATCH(Si!S44,Outcome_GWASs!C:C,0))</f>
        <v>NA</v>
      </c>
      <c r="X44" s="277">
        <f>INDEX(Outcome_GWASs!F:F,MATCH(Si!S44,Outcome_GWASs!C:C,0))</f>
        <v>764</v>
      </c>
      <c r="Y44" s="277" t="str">
        <f>INDEX(Outcome_GWASs!G:G,MATCH(Si!S44,Outcome_GWASs!C:C,0))</f>
        <v>NA</v>
      </c>
      <c r="Z44" s="277" t="s">
        <v>10</v>
      </c>
      <c r="AA44" s="277" t="s">
        <v>1005</v>
      </c>
      <c r="AB44" s="277" t="str">
        <f>INDEX(Outcome_GWASs!E:E,MATCH(Si!S44,Outcome_GWASs!C:C,0))</f>
        <v>European</v>
      </c>
      <c r="AC44" s="279" t="str">
        <f>INDEX(Exposure_GWASs!G:G,MATCH(Si!AE44,Exposure_GWASs!C:C,0))</f>
        <v>Obesity class 1</v>
      </c>
      <c r="AD44" s="279" t="s">
        <v>6112</v>
      </c>
      <c r="AE44" s="277" t="s">
        <v>4157</v>
      </c>
      <c r="AF44" s="277" t="s">
        <v>139</v>
      </c>
      <c r="AG44" s="277" t="s">
        <v>140</v>
      </c>
      <c r="AH44" s="277">
        <v>98697</v>
      </c>
      <c r="AI44" s="279">
        <f>INDEX(Exposure_GWASs!F:F,MATCH(Si!AE44,Exposure_GWASs!C:C,0))</f>
        <v>98697</v>
      </c>
      <c r="AJ44" s="277" t="s">
        <v>10</v>
      </c>
      <c r="AK44" s="277" t="s">
        <v>1005</v>
      </c>
      <c r="AL44" s="277" t="s">
        <v>249</v>
      </c>
      <c r="AM44" s="277" t="s">
        <v>11</v>
      </c>
      <c r="AN44" s="277" t="s">
        <v>11</v>
      </c>
      <c r="AO44" s="277" t="s">
        <v>11</v>
      </c>
      <c r="AP44" s="277" t="s">
        <v>11</v>
      </c>
      <c r="AQ44" s="280" t="s">
        <v>138</v>
      </c>
      <c r="AR44" s="277" t="s">
        <v>11</v>
      </c>
      <c r="AS44" s="277" t="s">
        <v>11</v>
      </c>
      <c r="AT44" s="277" t="s">
        <v>11</v>
      </c>
      <c r="AU44" s="277" t="s">
        <v>10</v>
      </c>
      <c r="AV44" s="277">
        <v>18</v>
      </c>
      <c r="AW44" s="277" t="s">
        <v>10</v>
      </c>
      <c r="AX44" s="277" t="str">
        <f>INDEX(Exposure_GWASs!S:S,MATCH(Si!AE44,Exposure_GWASs!C:C,0))</f>
        <v>Not clear</v>
      </c>
      <c r="AY44" s="277" t="s">
        <v>10</v>
      </c>
      <c r="AZ44" s="277" t="s">
        <v>171</v>
      </c>
      <c r="BA44" s="277" t="s">
        <v>10</v>
      </c>
      <c r="BB44" s="277" t="s">
        <v>13</v>
      </c>
      <c r="BC44" s="275" t="s">
        <v>11</v>
      </c>
      <c r="BD44" s="275"/>
      <c r="BE44" s="275"/>
      <c r="BF44" s="275"/>
      <c r="BG44" s="275"/>
      <c r="BH44" s="277"/>
      <c r="BI44" s="277" t="s">
        <v>11</v>
      </c>
      <c r="BJ44" s="276" t="s">
        <v>1065</v>
      </c>
      <c r="BK44" s="276" t="s">
        <v>4122</v>
      </c>
      <c r="BL44" s="277" t="s">
        <v>11</v>
      </c>
      <c r="BM44" s="277" t="s">
        <v>4123</v>
      </c>
      <c r="BN44" s="277" t="s">
        <v>4124</v>
      </c>
      <c r="BO44" s="277" t="s">
        <v>234</v>
      </c>
      <c r="BP44" s="280" t="s">
        <v>167</v>
      </c>
      <c r="BQ44" s="276" t="s">
        <v>1012</v>
      </c>
      <c r="BR44" s="281">
        <v>-0.60755000000000003</v>
      </c>
      <c r="BS44" s="281">
        <v>0.66527700000000001</v>
      </c>
      <c r="BT44" s="281" t="s">
        <v>10</v>
      </c>
      <c r="BU44" s="281" t="s">
        <v>10</v>
      </c>
      <c r="BV44" s="281" t="s">
        <v>10</v>
      </c>
      <c r="BW44" s="281">
        <v>0.36111900000000002</v>
      </c>
      <c r="BX44" s="281" t="s">
        <v>10</v>
      </c>
      <c r="BY44" s="281" t="s">
        <v>10</v>
      </c>
      <c r="BZ44" s="275" t="s">
        <v>4125</v>
      </c>
      <c r="CA44" s="275" t="s">
        <v>4126</v>
      </c>
      <c r="CB44" s="275" t="s">
        <v>11</v>
      </c>
      <c r="CC44" s="275" t="s">
        <v>4127</v>
      </c>
      <c r="CD44" s="282" t="s">
        <v>10</v>
      </c>
      <c r="CE44" s="277"/>
      <c r="CF44" s="277"/>
      <c r="CG44" s="277"/>
      <c r="CH44" s="277"/>
    </row>
    <row r="45" spans="1:86" s="279" customFormat="1">
      <c r="A45" s="62">
        <v>120</v>
      </c>
      <c r="B45" s="275" t="s">
        <v>244</v>
      </c>
      <c r="C45" s="275" t="s">
        <v>244</v>
      </c>
      <c r="D45" s="276" t="s">
        <v>4109</v>
      </c>
      <c r="E45" s="277">
        <v>2019</v>
      </c>
      <c r="F45" s="277" t="s">
        <v>998</v>
      </c>
      <c r="G45" s="277" t="s">
        <v>4110</v>
      </c>
      <c r="H45" s="278" t="s">
        <v>4111</v>
      </c>
      <c r="I45" s="277" t="s">
        <v>4112</v>
      </c>
      <c r="J45" s="277" t="s">
        <v>4113</v>
      </c>
      <c r="K45" s="277" t="s">
        <v>4114</v>
      </c>
      <c r="L45" s="276" t="s">
        <v>4115</v>
      </c>
      <c r="M45" s="278" t="s">
        <v>4116</v>
      </c>
      <c r="N45" s="277" t="s">
        <v>21</v>
      </c>
      <c r="O45" s="77" t="s">
        <v>5879</v>
      </c>
      <c r="P45" s="279" t="s">
        <v>4149</v>
      </c>
      <c r="Q45" s="107" t="s">
        <v>5627</v>
      </c>
      <c r="R45" s="277" t="str">
        <f>INDEX(Outcome_GWASs!K:K,MATCH(Si!S45,Outcome_GWASs!C:C,0))</f>
        <v>DNA methylation in adolescence</v>
      </c>
      <c r="S45" s="277" t="s">
        <v>4129</v>
      </c>
      <c r="T45" s="277">
        <f>INDEX(Outcome_GWASs!I:I,MATCH(Si!S45,Outcome_GWASs!C:C,0))</f>
        <v>15</v>
      </c>
      <c r="U45" s="277" t="str">
        <f>INDEX(Outcome_GWASs!H:H,MATCH(Si!S45,Outcome_GWASs!C:C,0))</f>
        <v>both</v>
      </c>
      <c r="V45" s="279">
        <v>837</v>
      </c>
      <c r="W45" s="277" t="str">
        <f>INDEX(Outcome_GWASs!G:G,MATCH(Si!S45,Outcome_GWASs!C:C,0))</f>
        <v>NA</v>
      </c>
      <c r="X45" s="277">
        <f>INDEX(Outcome_GWASs!F:F,MATCH(Si!S45,Outcome_GWASs!C:C,0))</f>
        <v>837</v>
      </c>
      <c r="Y45" s="277" t="str">
        <f>INDEX(Outcome_GWASs!G:G,MATCH(Si!S45,Outcome_GWASs!C:C,0))</f>
        <v>NA</v>
      </c>
      <c r="Z45" s="277" t="s">
        <v>10</v>
      </c>
      <c r="AA45" s="277" t="s">
        <v>1005</v>
      </c>
      <c r="AB45" s="277" t="str">
        <f>INDEX(Outcome_GWASs!E:E,MATCH(Si!S45,Outcome_GWASs!C:C,0))</f>
        <v>European</v>
      </c>
      <c r="AC45" s="279" t="str">
        <f>INDEX(Exposure_GWASs!G:G,MATCH(Si!AE45,Exposure_GWASs!C:C,0))</f>
        <v>Obesity class 1</v>
      </c>
      <c r="AD45" s="279" t="s">
        <v>6112</v>
      </c>
      <c r="AE45" s="277" t="s">
        <v>4157</v>
      </c>
      <c r="AF45" s="277" t="s">
        <v>139</v>
      </c>
      <c r="AG45" s="277" t="s">
        <v>140</v>
      </c>
      <c r="AH45" s="277">
        <v>98697</v>
      </c>
      <c r="AI45" s="279">
        <f>INDEX(Exposure_GWASs!F:F,MATCH(Si!AE45,Exposure_GWASs!C:C,0))</f>
        <v>98697</v>
      </c>
      <c r="AJ45" s="277" t="s">
        <v>10</v>
      </c>
      <c r="AK45" s="277" t="s">
        <v>1005</v>
      </c>
      <c r="AL45" s="277" t="s">
        <v>249</v>
      </c>
      <c r="AM45" s="277" t="s">
        <v>11</v>
      </c>
      <c r="AN45" s="277" t="s">
        <v>11</v>
      </c>
      <c r="AO45" s="277" t="s">
        <v>11</v>
      </c>
      <c r="AP45" s="277" t="s">
        <v>11</v>
      </c>
      <c r="AQ45" s="280" t="s">
        <v>138</v>
      </c>
      <c r="AR45" s="277" t="s">
        <v>11</v>
      </c>
      <c r="AS45" s="277" t="s">
        <v>11</v>
      </c>
      <c r="AT45" s="277" t="s">
        <v>11</v>
      </c>
      <c r="AU45" s="277" t="s">
        <v>10</v>
      </c>
      <c r="AV45" s="277">
        <v>18</v>
      </c>
      <c r="AW45" s="277" t="s">
        <v>10</v>
      </c>
      <c r="AX45" s="277" t="str">
        <f>INDEX(Exposure_GWASs!S:S,MATCH(Si!AE45,Exposure_GWASs!C:C,0))</f>
        <v>Not clear</v>
      </c>
      <c r="AY45" s="277" t="s">
        <v>10</v>
      </c>
      <c r="AZ45" s="277" t="s">
        <v>171</v>
      </c>
      <c r="BA45" s="277" t="s">
        <v>10</v>
      </c>
      <c r="BB45" s="277" t="s">
        <v>13</v>
      </c>
      <c r="BC45" s="275" t="s">
        <v>11</v>
      </c>
      <c r="BD45" s="275"/>
      <c r="BE45" s="275"/>
      <c r="BF45" s="275"/>
      <c r="BG45" s="275"/>
      <c r="BH45" s="277"/>
      <c r="BI45" s="277" t="s">
        <v>11</v>
      </c>
      <c r="BJ45" s="276" t="s">
        <v>1065</v>
      </c>
      <c r="BK45" s="276" t="s">
        <v>4122</v>
      </c>
      <c r="BL45" s="277" t="s">
        <v>11</v>
      </c>
      <c r="BM45" s="277" t="s">
        <v>4123</v>
      </c>
      <c r="BN45" s="277" t="s">
        <v>4124</v>
      </c>
      <c r="BO45" s="277" t="s">
        <v>234</v>
      </c>
      <c r="BP45" s="280" t="s">
        <v>167</v>
      </c>
      <c r="BQ45" s="276" t="s">
        <v>1012</v>
      </c>
      <c r="BR45" s="281">
        <v>0.96800799999999998</v>
      </c>
      <c r="BS45" s="281">
        <v>0.74808699999999995</v>
      </c>
      <c r="BT45" s="281" t="s">
        <v>10</v>
      </c>
      <c r="BU45" s="281" t="s">
        <v>10</v>
      </c>
      <c r="BV45" s="281" t="s">
        <v>10</v>
      </c>
      <c r="BW45" s="281">
        <v>0.19567300000000001</v>
      </c>
      <c r="BX45" s="281" t="s">
        <v>10</v>
      </c>
      <c r="BY45" s="281" t="s">
        <v>10</v>
      </c>
      <c r="BZ45" s="275" t="s">
        <v>4125</v>
      </c>
      <c r="CA45" s="275" t="s">
        <v>4126</v>
      </c>
      <c r="CB45" s="275" t="s">
        <v>11</v>
      </c>
      <c r="CC45" s="275" t="s">
        <v>4127</v>
      </c>
      <c r="CD45" s="282" t="s">
        <v>10</v>
      </c>
      <c r="CE45" s="277"/>
      <c r="CF45" s="277"/>
      <c r="CG45" s="277"/>
      <c r="CH45" s="277"/>
    </row>
    <row r="46" spans="1:86" s="77" customFormat="1">
      <c r="A46" s="62">
        <v>120</v>
      </c>
      <c r="B46" s="62" t="s">
        <v>244</v>
      </c>
      <c r="C46" s="62" t="s">
        <v>244</v>
      </c>
      <c r="D46" s="63" t="s">
        <v>4109</v>
      </c>
      <c r="E46" s="61">
        <v>2019</v>
      </c>
      <c r="F46" s="61" t="s">
        <v>998</v>
      </c>
      <c r="G46" s="61" t="s">
        <v>4110</v>
      </c>
      <c r="H46" s="75" t="s">
        <v>4111</v>
      </c>
      <c r="I46" s="61" t="s">
        <v>4112</v>
      </c>
      <c r="J46" s="61" t="s">
        <v>4113</v>
      </c>
      <c r="K46" s="61" t="s">
        <v>4114</v>
      </c>
      <c r="L46" s="63" t="s">
        <v>4115</v>
      </c>
      <c r="M46" s="75" t="s">
        <v>4116</v>
      </c>
      <c r="N46" s="61" t="s">
        <v>21</v>
      </c>
      <c r="O46" s="77" t="s">
        <v>5879</v>
      </c>
      <c r="P46" s="77" t="s">
        <v>4138</v>
      </c>
      <c r="Q46" s="107" t="s">
        <v>5627</v>
      </c>
      <c r="R46" s="61" t="str">
        <f>INDEX(Outcome_GWASs!K:K,MATCH(Si!S46,Outcome_GWASs!C:C,0))</f>
        <v>DNA methylation in childhood</v>
      </c>
      <c r="S46" s="61" t="s">
        <v>4118</v>
      </c>
      <c r="T46" s="61">
        <f>INDEX(Outcome_GWASs!I:I,MATCH(Si!S46,Outcome_GWASs!C:C,0))</f>
        <v>7</v>
      </c>
      <c r="U46" s="61" t="str">
        <f>INDEX(Outcome_GWASs!H:H,MATCH(Si!S46,Outcome_GWASs!C:C,0))</f>
        <v>both</v>
      </c>
      <c r="V46" s="77">
        <v>834</v>
      </c>
      <c r="W46" s="61" t="str">
        <f>INDEX(Outcome_GWASs!G:G,MATCH(Si!S46,Outcome_GWASs!C:C,0))</f>
        <v>NA</v>
      </c>
      <c r="X46" s="61">
        <f>INDEX(Outcome_GWASs!F:F,MATCH(Si!S46,Outcome_GWASs!C:C,0))</f>
        <v>834</v>
      </c>
      <c r="Y46" s="61" t="str">
        <f>INDEX(Outcome_GWASs!G:G,MATCH(Si!S46,Outcome_GWASs!C:C,0))</f>
        <v>NA</v>
      </c>
      <c r="Z46" s="61" t="s">
        <v>10</v>
      </c>
      <c r="AA46" s="61" t="s">
        <v>1005</v>
      </c>
      <c r="AB46" s="61" t="str">
        <f>INDEX(Outcome_GWASs!E:E,MATCH(Si!S46,Outcome_GWASs!C:C,0))</f>
        <v>European</v>
      </c>
      <c r="AC46" s="77" t="str">
        <f>INDEX(Exposure_GWASs!G:G,MATCH(Si!AE46,Exposure_GWASs!C:C,0))</f>
        <v>WC</v>
      </c>
      <c r="AD46" s="77" t="s">
        <v>158</v>
      </c>
      <c r="AE46" s="61" t="s">
        <v>4158</v>
      </c>
      <c r="AF46" s="61" t="s">
        <v>139</v>
      </c>
      <c r="AG46" s="61" t="s">
        <v>140</v>
      </c>
      <c r="AH46" s="61">
        <v>224459</v>
      </c>
      <c r="AI46" s="77">
        <f>INDEX(Exposure_GWASs!F:F,MATCH(Si!AE46,Exposure_GWASs!C:C,0))</f>
        <v>244415</v>
      </c>
      <c r="AJ46" s="61" t="s">
        <v>4121</v>
      </c>
      <c r="AK46" s="61" t="s">
        <v>1005</v>
      </c>
      <c r="AL46" s="61" t="s">
        <v>126</v>
      </c>
      <c r="AM46" s="61" t="s">
        <v>11</v>
      </c>
      <c r="AN46" s="61" t="s">
        <v>11</v>
      </c>
      <c r="AO46" s="61" t="s">
        <v>11</v>
      </c>
      <c r="AP46" s="61" t="s">
        <v>11</v>
      </c>
      <c r="AQ46" s="160" t="s">
        <v>138</v>
      </c>
      <c r="AR46" s="61" t="s">
        <v>11</v>
      </c>
      <c r="AS46" s="61" t="s">
        <v>11</v>
      </c>
      <c r="AT46" s="61" t="s">
        <v>11</v>
      </c>
      <c r="AU46" s="61" t="s">
        <v>10</v>
      </c>
      <c r="AV46" s="61">
        <v>49</v>
      </c>
      <c r="AW46" s="61" t="s">
        <v>10</v>
      </c>
      <c r="AX46" s="61">
        <f>INDEX(Exposure_GWASs!S:S,MATCH(Si!AE46,Exposure_GWASs!C:C,0))</f>
        <v>1</v>
      </c>
      <c r="AY46" s="61" t="s">
        <v>11</v>
      </c>
      <c r="AZ46" s="61" t="s">
        <v>171</v>
      </c>
      <c r="BA46" s="61" t="s">
        <v>10</v>
      </c>
      <c r="BB46" s="61" t="s">
        <v>13</v>
      </c>
      <c r="BC46" s="62" t="s">
        <v>11</v>
      </c>
      <c r="BD46" s="62"/>
      <c r="BE46" s="62"/>
      <c r="BF46" s="62"/>
      <c r="BG46" s="62"/>
      <c r="BH46" s="61"/>
      <c r="BI46" s="61" t="s">
        <v>11</v>
      </c>
      <c r="BJ46" s="63" t="s">
        <v>1065</v>
      </c>
      <c r="BK46" s="63" t="s">
        <v>4122</v>
      </c>
      <c r="BL46" s="61" t="s">
        <v>11</v>
      </c>
      <c r="BM46" s="61" t="s">
        <v>4123</v>
      </c>
      <c r="BN46" s="61" t="s">
        <v>4124</v>
      </c>
      <c r="BO46" s="162" t="s">
        <v>151</v>
      </c>
      <c r="BP46" s="160" t="s">
        <v>167</v>
      </c>
      <c r="BQ46" s="63" t="s">
        <v>1012</v>
      </c>
      <c r="BR46" s="161">
        <v>-0.22055</v>
      </c>
      <c r="BS46" s="161">
        <v>0.28701300000000002</v>
      </c>
      <c r="BT46" s="161" t="s">
        <v>10</v>
      </c>
      <c r="BU46" s="161" t="s">
        <v>10</v>
      </c>
      <c r="BV46" s="161" t="s">
        <v>10</v>
      </c>
      <c r="BW46" s="161">
        <v>0.44222299999999998</v>
      </c>
      <c r="BX46" s="161" t="s">
        <v>10</v>
      </c>
      <c r="BY46" s="161" t="s">
        <v>10</v>
      </c>
      <c r="BZ46" s="62" t="s">
        <v>4125</v>
      </c>
      <c r="CA46" s="62" t="s">
        <v>4126</v>
      </c>
      <c r="CB46" s="62" t="s">
        <v>11</v>
      </c>
      <c r="CC46" s="62" t="s">
        <v>4127</v>
      </c>
      <c r="CD46" s="106" t="s">
        <v>10</v>
      </c>
      <c r="CE46" s="61"/>
      <c r="CF46" s="61"/>
      <c r="CG46" s="61"/>
      <c r="CH46" s="61"/>
    </row>
    <row r="47" spans="1:86" s="77" customFormat="1">
      <c r="A47" s="62">
        <v>120</v>
      </c>
      <c r="B47" s="62" t="s">
        <v>244</v>
      </c>
      <c r="C47" s="62" t="s">
        <v>244</v>
      </c>
      <c r="D47" s="63" t="s">
        <v>4109</v>
      </c>
      <c r="E47" s="61">
        <v>2019</v>
      </c>
      <c r="F47" s="61" t="s">
        <v>998</v>
      </c>
      <c r="G47" s="61" t="s">
        <v>4110</v>
      </c>
      <c r="H47" s="75" t="s">
        <v>4111</v>
      </c>
      <c r="I47" s="61" t="s">
        <v>4112</v>
      </c>
      <c r="J47" s="61" t="s">
        <v>4113</v>
      </c>
      <c r="K47" s="61" t="s">
        <v>4114</v>
      </c>
      <c r="L47" s="63" t="s">
        <v>4115</v>
      </c>
      <c r="M47" s="75" t="s">
        <v>4116</v>
      </c>
      <c r="N47" s="61" t="s">
        <v>21</v>
      </c>
      <c r="O47" s="77" t="s">
        <v>5879</v>
      </c>
      <c r="P47" s="77" t="s">
        <v>4142</v>
      </c>
      <c r="Q47" s="107" t="s">
        <v>5627</v>
      </c>
      <c r="R47" s="61" t="str">
        <f>INDEX(Outcome_GWASs!K:K,MATCH(Si!S47,Outcome_GWASs!C:C,0))</f>
        <v>DNA methylation in adolescence</v>
      </c>
      <c r="S47" s="61" t="s">
        <v>4129</v>
      </c>
      <c r="T47" s="61">
        <f>INDEX(Outcome_GWASs!I:I,MATCH(Si!S47,Outcome_GWASs!C:C,0))</f>
        <v>15</v>
      </c>
      <c r="U47" s="61" t="str">
        <f>INDEX(Outcome_GWASs!H:H,MATCH(Si!S47,Outcome_GWASs!C:C,0))</f>
        <v>both</v>
      </c>
      <c r="V47" s="77">
        <v>837</v>
      </c>
      <c r="W47" s="61" t="str">
        <f>INDEX(Outcome_GWASs!G:G,MATCH(Si!S47,Outcome_GWASs!C:C,0))</f>
        <v>NA</v>
      </c>
      <c r="X47" s="61">
        <f>INDEX(Outcome_GWASs!F:F,MATCH(Si!S47,Outcome_GWASs!C:C,0))</f>
        <v>837</v>
      </c>
      <c r="Y47" s="61" t="str">
        <f>INDEX(Outcome_GWASs!G:G,MATCH(Si!S47,Outcome_GWASs!C:C,0))</f>
        <v>NA</v>
      </c>
      <c r="Z47" s="61" t="s">
        <v>10</v>
      </c>
      <c r="AA47" s="61" t="s">
        <v>1005</v>
      </c>
      <c r="AB47" s="61" t="str">
        <f>INDEX(Outcome_GWASs!E:E,MATCH(Si!S47,Outcome_GWASs!C:C,0))</f>
        <v>European</v>
      </c>
      <c r="AC47" s="77" t="str">
        <f>INDEX(Exposure_GWASs!G:G,MATCH(Si!AE47,Exposure_GWASs!C:C,0))</f>
        <v>WC</v>
      </c>
      <c r="AD47" s="77" t="s">
        <v>158</v>
      </c>
      <c r="AE47" s="61" t="s">
        <v>4158</v>
      </c>
      <c r="AF47" s="61" t="s">
        <v>139</v>
      </c>
      <c r="AG47" s="61" t="s">
        <v>140</v>
      </c>
      <c r="AH47" s="61">
        <v>224459</v>
      </c>
      <c r="AI47" s="77">
        <f>INDEX(Exposure_GWASs!F:F,MATCH(Si!AE47,Exposure_GWASs!C:C,0))</f>
        <v>244415</v>
      </c>
      <c r="AJ47" s="61" t="s">
        <v>4121</v>
      </c>
      <c r="AK47" s="61" t="s">
        <v>1005</v>
      </c>
      <c r="AL47" s="61" t="s">
        <v>126</v>
      </c>
      <c r="AM47" s="61" t="s">
        <v>11</v>
      </c>
      <c r="AN47" s="61" t="s">
        <v>11</v>
      </c>
      <c r="AO47" s="61" t="s">
        <v>11</v>
      </c>
      <c r="AP47" s="61" t="s">
        <v>11</v>
      </c>
      <c r="AQ47" s="160" t="s">
        <v>138</v>
      </c>
      <c r="AR47" s="61" t="s">
        <v>11</v>
      </c>
      <c r="AS47" s="61" t="s">
        <v>11</v>
      </c>
      <c r="AT47" s="61" t="s">
        <v>11</v>
      </c>
      <c r="AU47" s="61" t="s">
        <v>10</v>
      </c>
      <c r="AV47" s="61">
        <v>49</v>
      </c>
      <c r="AW47" s="61" t="s">
        <v>10</v>
      </c>
      <c r="AX47" s="61">
        <f>INDEX(Exposure_GWASs!S:S,MATCH(Si!AE47,Exposure_GWASs!C:C,0))</f>
        <v>1</v>
      </c>
      <c r="AY47" s="61" t="s">
        <v>11</v>
      </c>
      <c r="AZ47" s="61" t="s">
        <v>171</v>
      </c>
      <c r="BA47" s="61" t="s">
        <v>10</v>
      </c>
      <c r="BB47" s="61" t="s">
        <v>13</v>
      </c>
      <c r="BC47" s="62" t="s">
        <v>11</v>
      </c>
      <c r="BD47" s="62"/>
      <c r="BE47" s="62"/>
      <c r="BF47" s="62"/>
      <c r="BG47" s="62"/>
      <c r="BH47" s="61"/>
      <c r="BI47" s="61" t="s">
        <v>11</v>
      </c>
      <c r="BJ47" s="63" t="s">
        <v>1065</v>
      </c>
      <c r="BK47" s="63" t="s">
        <v>4122</v>
      </c>
      <c r="BL47" s="61" t="s">
        <v>11</v>
      </c>
      <c r="BM47" s="61" t="s">
        <v>4123</v>
      </c>
      <c r="BN47" s="61" t="s">
        <v>4124</v>
      </c>
      <c r="BO47" s="162" t="s">
        <v>151</v>
      </c>
      <c r="BP47" s="160" t="s">
        <v>167</v>
      </c>
      <c r="BQ47" s="63" t="s">
        <v>1012</v>
      </c>
      <c r="BR47" s="161">
        <v>-6.0859999999999997E-2</v>
      </c>
      <c r="BS47" s="161">
        <v>0.34679500000000002</v>
      </c>
      <c r="BT47" s="161" t="s">
        <v>10</v>
      </c>
      <c r="BU47" s="161" t="s">
        <v>10</v>
      </c>
      <c r="BV47" s="161" t="s">
        <v>10</v>
      </c>
      <c r="BW47" s="161">
        <v>0.86069899999999999</v>
      </c>
      <c r="BX47" s="161" t="s">
        <v>10</v>
      </c>
      <c r="BY47" s="161" t="s">
        <v>10</v>
      </c>
      <c r="BZ47" s="62" t="s">
        <v>4125</v>
      </c>
      <c r="CA47" s="62" t="s">
        <v>4126</v>
      </c>
      <c r="CB47" s="62" t="s">
        <v>11</v>
      </c>
      <c r="CC47" s="62" t="s">
        <v>4127</v>
      </c>
      <c r="CD47" s="106" t="s">
        <v>10</v>
      </c>
      <c r="CE47" s="61"/>
      <c r="CF47" s="61"/>
      <c r="CG47" s="61"/>
      <c r="CH47" s="61"/>
    </row>
    <row r="48" spans="1:86" s="77" customFormat="1">
      <c r="A48" s="62">
        <v>120</v>
      </c>
      <c r="B48" s="62" t="s">
        <v>244</v>
      </c>
      <c r="C48" s="62" t="s">
        <v>244</v>
      </c>
      <c r="D48" s="63" t="s">
        <v>4109</v>
      </c>
      <c r="E48" s="61">
        <v>2019</v>
      </c>
      <c r="F48" s="61" t="s">
        <v>998</v>
      </c>
      <c r="G48" s="61" t="s">
        <v>4110</v>
      </c>
      <c r="H48" s="75" t="s">
        <v>4111</v>
      </c>
      <c r="I48" s="61" t="s">
        <v>4112</v>
      </c>
      <c r="J48" s="61" t="s">
        <v>4113</v>
      </c>
      <c r="K48" s="61" t="s">
        <v>4114</v>
      </c>
      <c r="L48" s="63" t="s">
        <v>4115</v>
      </c>
      <c r="M48" s="75" t="s">
        <v>4116</v>
      </c>
      <c r="N48" s="61" t="s">
        <v>21</v>
      </c>
      <c r="O48" s="77" t="s">
        <v>5879</v>
      </c>
      <c r="P48" s="77" t="s">
        <v>4159</v>
      </c>
      <c r="Q48" s="107" t="s">
        <v>5627</v>
      </c>
      <c r="R48" s="61" t="str">
        <f>INDEX(Outcome_GWASs!K:K,MATCH(Si!S48,Outcome_GWASs!C:C,0))</f>
        <v>DNA methylation in childhood</v>
      </c>
      <c r="S48" s="61" t="s">
        <v>4118</v>
      </c>
      <c r="T48" s="61">
        <f>INDEX(Outcome_GWASs!I:I,MATCH(Si!S48,Outcome_GWASs!C:C,0))</f>
        <v>7</v>
      </c>
      <c r="U48" s="61" t="str">
        <f>INDEX(Outcome_GWASs!H:H,MATCH(Si!S48,Outcome_GWASs!C:C,0))</f>
        <v>both</v>
      </c>
      <c r="V48" s="77">
        <v>834</v>
      </c>
      <c r="W48" s="61" t="str">
        <f>INDEX(Outcome_GWASs!G:G,MATCH(Si!S48,Outcome_GWASs!C:C,0))</f>
        <v>NA</v>
      </c>
      <c r="X48" s="61">
        <f>INDEX(Outcome_GWASs!F:F,MATCH(Si!S48,Outcome_GWASs!C:C,0))</f>
        <v>834</v>
      </c>
      <c r="Y48" s="61" t="str">
        <f>INDEX(Outcome_GWASs!G:G,MATCH(Si!S48,Outcome_GWASs!C:C,0))</f>
        <v>NA</v>
      </c>
      <c r="Z48" s="61" t="s">
        <v>10</v>
      </c>
      <c r="AA48" s="61" t="s">
        <v>1005</v>
      </c>
      <c r="AB48" s="61" t="str">
        <f>INDEX(Outcome_GWASs!E:E,MATCH(Si!S48,Outcome_GWASs!C:C,0))</f>
        <v>European</v>
      </c>
      <c r="AC48" s="77" t="str">
        <f>INDEX(Exposure_GWASs!G:G,MATCH(Si!AE48,Exposure_GWASs!C:C,0))</f>
        <v>WC</v>
      </c>
      <c r="AD48" s="77" t="s">
        <v>158</v>
      </c>
      <c r="AE48" s="61" t="s">
        <v>4158</v>
      </c>
      <c r="AF48" s="61" t="s">
        <v>139</v>
      </c>
      <c r="AG48" s="61" t="s">
        <v>140</v>
      </c>
      <c r="AH48" s="61">
        <v>224459</v>
      </c>
      <c r="AI48" s="77">
        <f>INDEX(Exposure_GWASs!F:F,MATCH(Si!AE48,Exposure_GWASs!C:C,0))</f>
        <v>244415</v>
      </c>
      <c r="AJ48" s="61" t="s">
        <v>4121</v>
      </c>
      <c r="AK48" s="61" t="s">
        <v>1005</v>
      </c>
      <c r="AL48" s="61" t="s">
        <v>126</v>
      </c>
      <c r="AM48" s="61" t="s">
        <v>11</v>
      </c>
      <c r="AN48" s="61" t="s">
        <v>11</v>
      </c>
      <c r="AO48" s="61" t="s">
        <v>11</v>
      </c>
      <c r="AP48" s="61" t="s">
        <v>11</v>
      </c>
      <c r="AQ48" s="160" t="s">
        <v>138</v>
      </c>
      <c r="AR48" s="61" t="s">
        <v>11</v>
      </c>
      <c r="AS48" s="61" t="s">
        <v>11</v>
      </c>
      <c r="AT48" s="61" t="s">
        <v>11</v>
      </c>
      <c r="AU48" s="61" t="s">
        <v>10</v>
      </c>
      <c r="AV48" s="61">
        <v>49</v>
      </c>
      <c r="AW48" s="61" t="s">
        <v>10</v>
      </c>
      <c r="AX48" s="61">
        <f>INDEX(Exposure_GWASs!S:S,MATCH(Si!AE48,Exposure_GWASs!C:C,0))</f>
        <v>1</v>
      </c>
      <c r="AY48" s="61" t="s">
        <v>11</v>
      </c>
      <c r="AZ48" s="61" t="s">
        <v>171</v>
      </c>
      <c r="BA48" s="61" t="s">
        <v>10</v>
      </c>
      <c r="BB48" s="61" t="s">
        <v>13</v>
      </c>
      <c r="BC48" s="62" t="s">
        <v>11</v>
      </c>
      <c r="BD48" s="62"/>
      <c r="BE48" s="62"/>
      <c r="BF48" s="62"/>
      <c r="BG48" s="62"/>
      <c r="BH48" s="61"/>
      <c r="BI48" s="61" t="s">
        <v>11</v>
      </c>
      <c r="BJ48" s="63" t="s">
        <v>1065</v>
      </c>
      <c r="BK48" s="63" t="s">
        <v>4122</v>
      </c>
      <c r="BL48" s="61" t="s">
        <v>11</v>
      </c>
      <c r="BM48" s="61" t="s">
        <v>4123</v>
      </c>
      <c r="BN48" s="61" t="s">
        <v>4124</v>
      </c>
      <c r="BO48" s="162" t="s">
        <v>151</v>
      </c>
      <c r="BP48" s="160" t="s">
        <v>167</v>
      </c>
      <c r="BQ48" s="63" t="s">
        <v>1012</v>
      </c>
      <c r="BR48" s="161">
        <v>-0.13705000000000001</v>
      </c>
      <c r="BS48" s="161">
        <v>0.25786199999999998</v>
      </c>
      <c r="BT48" s="161" t="s">
        <v>10</v>
      </c>
      <c r="BU48" s="161" t="s">
        <v>10</v>
      </c>
      <c r="BV48" s="161" t="s">
        <v>10</v>
      </c>
      <c r="BW48" s="161">
        <v>0.59508399999999995</v>
      </c>
      <c r="BX48" s="161" t="s">
        <v>10</v>
      </c>
      <c r="BY48" s="161" t="s">
        <v>10</v>
      </c>
      <c r="BZ48" s="62" t="s">
        <v>4125</v>
      </c>
      <c r="CA48" s="62" t="s">
        <v>4126</v>
      </c>
      <c r="CB48" s="62" t="s">
        <v>11</v>
      </c>
      <c r="CC48" s="62" t="s">
        <v>4127</v>
      </c>
      <c r="CD48" s="106" t="s">
        <v>10</v>
      </c>
      <c r="CE48" s="61"/>
      <c r="CF48" s="61"/>
      <c r="CG48" s="61"/>
      <c r="CH48" s="61"/>
    </row>
    <row r="49" spans="1:86" s="77" customFormat="1">
      <c r="A49" s="62">
        <v>120</v>
      </c>
      <c r="B49" s="62" t="s">
        <v>244</v>
      </c>
      <c r="C49" s="62" t="s">
        <v>244</v>
      </c>
      <c r="D49" s="63" t="s">
        <v>4109</v>
      </c>
      <c r="E49" s="61">
        <v>2019</v>
      </c>
      <c r="F49" s="61" t="s">
        <v>998</v>
      </c>
      <c r="G49" s="61" t="s">
        <v>4110</v>
      </c>
      <c r="H49" s="75" t="s">
        <v>4111</v>
      </c>
      <c r="I49" s="61" t="s">
        <v>4112</v>
      </c>
      <c r="J49" s="61" t="s">
        <v>4113</v>
      </c>
      <c r="K49" s="61" t="s">
        <v>4114</v>
      </c>
      <c r="L49" s="63" t="s">
        <v>4115</v>
      </c>
      <c r="M49" s="75" t="s">
        <v>4116</v>
      </c>
      <c r="N49" s="61" t="s">
        <v>21</v>
      </c>
      <c r="O49" s="77" t="s">
        <v>5879</v>
      </c>
      <c r="P49" s="77" t="s">
        <v>4146</v>
      </c>
      <c r="Q49" s="107" t="s">
        <v>5627</v>
      </c>
      <c r="R49" s="61" t="str">
        <f>INDEX(Outcome_GWASs!K:K,MATCH(Si!S49,Outcome_GWASs!C:C,0))</f>
        <v>DNA methylation at birth</v>
      </c>
      <c r="S49" s="61" t="s">
        <v>4133</v>
      </c>
      <c r="T49" s="61">
        <f>INDEX(Outcome_GWASs!I:I,MATCH(Si!S49,Outcome_GWASs!C:C,0))</f>
        <v>0</v>
      </c>
      <c r="U49" s="61" t="str">
        <f>INDEX(Outcome_GWASs!H:H,MATCH(Si!S49,Outcome_GWASs!C:C,0))</f>
        <v>both</v>
      </c>
      <c r="V49" s="77">
        <v>771</v>
      </c>
      <c r="W49" s="61" t="str">
        <f>INDEX(Outcome_GWASs!G:G,MATCH(Si!S49,Outcome_GWASs!C:C,0))</f>
        <v>NA</v>
      </c>
      <c r="X49" s="61">
        <f>INDEX(Outcome_GWASs!F:F,MATCH(Si!S49,Outcome_GWASs!C:C,0))</f>
        <v>771</v>
      </c>
      <c r="Y49" s="61" t="str">
        <f>INDEX(Outcome_GWASs!G:G,MATCH(Si!S49,Outcome_GWASs!C:C,0))</f>
        <v>NA</v>
      </c>
      <c r="Z49" s="61" t="s">
        <v>10</v>
      </c>
      <c r="AA49" s="61" t="s">
        <v>1005</v>
      </c>
      <c r="AB49" s="61" t="str">
        <f>INDEX(Outcome_GWASs!E:E,MATCH(Si!S49,Outcome_GWASs!C:C,0))</f>
        <v>European</v>
      </c>
      <c r="AC49" s="77" t="str">
        <f>INDEX(Exposure_GWASs!G:G,MATCH(Si!AE49,Exposure_GWASs!C:C,0))</f>
        <v>WC</v>
      </c>
      <c r="AD49" s="77" t="s">
        <v>158</v>
      </c>
      <c r="AE49" s="61" t="s">
        <v>4158</v>
      </c>
      <c r="AF49" s="61" t="s">
        <v>139</v>
      </c>
      <c r="AG49" s="61" t="s">
        <v>140</v>
      </c>
      <c r="AH49" s="61">
        <v>224459</v>
      </c>
      <c r="AI49" s="77">
        <f>INDEX(Exposure_GWASs!F:F,MATCH(Si!AE49,Exposure_GWASs!C:C,0))</f>
        <v>244415</v>
      </c>
      <c r="AJ49" s="61" t="s">
        <v>4121</v>
      </c>
      <c r="AK49" s="61" t="s">
        <v>1005</v>
      </c>
      <c r="AL49" s="61" t="s">
        <v>126</v>
      </c>
      <c r="AM49" s="61" t="s">
        <v>11</v>
      </c>
      <c r="AN49" s="61" t="s">
        <v>11</v>
      </c>
      <c r="AO49" s="61" t="s">
        <v>11</v>
      </c>
      <c r="AP49" s="61" t="s">
        <v>11</v>
      </c>
      <c r="AQ49" s="160" t="s">
        <v>138</v>
      </c>
      <c r="AR49" s="61" t="s">
        <v>11</v>
      </c>
      <c r="AS49" s="61" t="s">
        <v>11</v>
      </c>
      <c r="AT49" s="61" t="s">
        <v>11</v>
      </c>
      <c r="AU49" s="61" t="s">
        <v>10</v>
      </c>
      <c r="AV49" s="61">
        <v>49</v>
      </c>
      <c r="AW49" s="61" t="s">
        <v>10</v>
      </c>
      <c r="AX49" s="61">
        <f>INDEX(Exposure_GWASs!S:S,MATCH(Si!AE49,Exposure_GWASs!C:C,0))</f>
        <v>1</v>
      </c>
      <c r="AY49" s="61" t="s">
        <v>11</v>
      </c>
      <c r="AZ49" s="61" t="s">
        <v>171</v>
      </c>
      <c r="BA49" s="61" t="s">
        <v>10</v>
      </c>
      <c r="BB49" s="61" t="s">
        <v>13</v>
      </c>
      <c r="BC49" s="62" t="s">
        <v>11</v>
      </c>
      <c r="BD49" s="62"/>
      <c r="BE49" s="62"/>
      <c r="BF49" s="62"/>
      <c r="BG49" s="62"/>
      <c r="BH49" s="61"/>
      <c r="BI49" s="61" t="s">
        <v>11</v>
      </c>
      <c r="BJ49" s="63" t="s">
        <v>1065</v>
      </c>
      <c r="BK49" s="63" t="s">
        <v>4122</v>
      </c>
      <c r="BL49" s="61" t="s">
        <v>11</v>
      </c>
      <c r="BM49" s="61" t="s">
        <v>4123</v>
      </c>
      <c r="BN49" s="61" t="s">
        <v>4124</v>
      </c>
      <c r="BO49" s="162" t="s">
        <v>151</v>
      </c>
      <c r="BP49" s="160" t="s">
        <v>167</v>
      </c>
      <c r="BQ49" s="63" t="s">
        <v>1012</v>
      </c>
      <c r="BR49" s="161">
        <v>0.32569500000000001</v>
      </c>
      <c r="BS49" s="161">
        <v>0.31026700000000002</v>
      </c>
      <c r="BT49" s="161" t="s">
        <v>10</v>
      </c>
      <c r="BU49" s="161" t="s">
        <v>10</v>
      </c>
      <c r="BV49" s="161" t="s">
        <v>10</v>
      </c>
      <c r="BW49" s="161">
        <v>0.29384500000000002</v>
      </c>
      <c r="BX49" s="161" t="s">
        <v>10</v>
      </c>
      <c r="BY49" s="161" t="s">
        <v>10</v>
      </c>
      <c r="BZ49" s="62" t="s">
        <v>4125</v>
      </c>
      <c r="CA49" s="62" t="s">
        <v>4126</v>
      </c>
      <c r="CB49" s="62" t="s">
        <v>11</v>
      </c>
      <c r="CC49" s="62" t="s">
        <v>4127</v>
      </c>
      <c r="CD49" s="106" t="s">
        <v>10</v>
      </c>
      <c r="CE49" s="61"/>
      <c r="CF49" s="61"/>
      <c r="CG49" s="61"/>
      <c r="CH49" s="61"/>
    </row>
    <row r="50" spans="1:86" s="10" customFormat="1">
      <c r="A50" s="105">
        <v>121</v>
      </c>
      <c r="B50" s="105" t="s">
        <v>244</v>
      </c>
      <c r="C50" s="105" t="s">
        <v>244</v>
      </c>
      <c r="D50" s="106" t="s">
        <v>4160</v>
      </c>
      <c r="E50" s="107">
        <v>2019</v>
      </c>
      <c r="F50" s="107" t="s">
        <v>4161</v>
      </c>
      <c r="G50" s="107" t="s">
        <v>4162</v>
      </c>
      <c r="H50" s="110" t="s">
        <v>4111</v>
      </c>
      <c r="I50" s="107" t="s">
        <v>4112</v>
      </c>
      <c r="J50" s="107" t="s">
        <v>4113</v>
      </c>
      <c r="K50" s="107" t="s">
        <v>4114</v>
      </c>
      <c r="L50" s="106" t="s">
        <v>4163</v>
      </c>
      <c r="M50" s="110" t="s">
        <v>4164</v>
      </c>
      <c r="N50" s="107" t="s">
        <v>15</v>
      </c>
      <c r="O50" s="107" t="s">
        <v>5573</v>
      </c>
      <c r="P50" s="107" t="s">
        <v>5915</v>
      </c>
      <c r="Q50" s="107" t="s">
        <v>5603</v>
      </c>
      <c r="R50" s="107" t="str">
        <f>INDEX(Outcome_GWASs!K:K,MATCH(Si!S50,Outcome_GWASs!C:C,0))</f>
        <v>non-cancer illness code self‐reported: gout</v>
      </c>
      <c r="S50" s="107" t="s">
        <v>4165</v>
      </c>
      <c r="T50" s="107" t="str">
        <f>INDEX(Outcome_GWASs!I:I,MATCH(Si!S50,Outcome_GWASs!C:C,0))</f>
        <v>40-69</v>
      </c>
      <c r="U50" s="107" t="str">
        <f>INDEX(Outcome_GWASs!H:H,MATCH(Si!S50,Outcome_GWASs!C:C,0))</f>
        <v xml:space="preserve">both </v>
      </c>
      <c r="V50" s="107">
        <f>INDEX(Outcome_GWASs!F:F,MATCH(Si!S50,Outcome_GWASs!C:C,0))</f>
        <v>8138</v>
      </c>
      <c r="W50" s="107">
        <f>INDEX(Outcome_GWASs!G:G,MATCH(Si!S50,Outcome_GWASs!C:C,0))</f>
        <v>329021</v>
      </c>
      <c r="X50" s="107">
        <f>INDEX(Outcome_GWASs!F:F,MATCH(Si!S50,Outcome_GWASs!C:C,0))</f>
        <v>8138</v>
      </c>
      <c r="Y50" s="107">
        <f>INDEX(Outcome_GWASs!G:G,MATCH(Si!S50,Outcome_GWASs!C:C,0))</f>
        <v>329021</v>
      </c>
      <c r="Z50" s="107" t="s">
        <v>10</v>
      </c>
      <c r="AA50" s="107" t="s">
        <v>1005</v>
      </c>
      <c r="AB50" s="107" t="s">
        <v>1006</v>
      </c>
      <c r="AC50" s="112" t="str">
        <f>INDEX(Exposure_GWASs!G:G,MATCH(Si!AE50,Exposure_GWASs!C:C,0))</f>
        <v>BMI</v>
      </c>
      <c r="AD50" s="107" t="s">
        <v>127</v>
      </c>
      <c r="AE50" s="107" t="s">
        <v>1060</v>
      </c>
      <c r="AF50" s="107" t="s">
        <v>139</v>
      </c>
      <c r="AG50" s="107" t="s">
        <v>140</v>
      </c>
      <c r="AH50" s="112">
        <v>339224</v>
      </c>
      <c r="AI50" s="112">
        <f>INDEX(Exposure_GWASs!F:F,MATCH(Si!AE50,Exposure_GWASs!C:C,0))</f>
        <v>339224</v>
      </c>
      <c r="AJ50" s="107" t="s">
        <v>10</v>
      </c>
      <c r="AK50" s="107" t="s">
        <v>1005</v>
      </c>
      <c r="AL50" s="107" t="s">
        <v>126</v>
      </c>
      <c r="AM50" s="107" t="s">
        <v>11</v>
      </c>
      <c r="AN50" s="107" t="s">
        <v>11</v>
      </c>
      <c r="AO50" s="107" t="s">
        <v>11</v>
      </c>
      <c r="AP50" s="107" t="s">
        <v>11</v>
      </c>
      <c r="AQ50" s="107" t="s">
        <v>11</v>
      </c>
      <c r="AR50" s="107" t="s">
        <v>11</v>
      </c>
      <c r="AS50" s="107" t="s">
        <v>11</v>
      </c>
      <c r="AT50" s="107" t="s">
        <v>11</v>
      </c>
      <c r="AU50" s="107" t="s">
        <v>10</v>
      </c>
      <c r="AV50" s="107">
        <v>79</v>
      </c>
      <c r="AW50" s="107" t="s">
        <v>10</v>
      </c>
      <c r="AX50" s="107">
        <f>INDEX(Exposure_GWASs!S:S,MATCH(Si!AE50,Exposure_GWASs!C:C,0))</f>
        <v>97</v>
      </c>
      <c r="AY50" s="107" t="s">
        <v>4166</v>
      </c>
      <c r="AZ50" s="107" t="s">
        <v>11</v>
      </c>
      <c r="BA50" s="61" t="s">
        <v>10</v>
      </c>
      <c r="BB50" s="107" t="s">
        <v>13</v>
      </c>
      <c r="BC50" s="105" t="s">
        <v>17</v>
      </c>
      <c r="BD50" s="105" t="s">
        <v>26</v>
      </c>
      <c r="BE50" s="105" t="s">
        <v>40</v>
      </c>
      <c r="BF50" s="105" t="s">
        <v>49</v>
      </c>
      <c r="BG50" s="105"/>
      <c r="BH50" s="107"/>
      <c r="BI50" s="107" t="s">
        <v>11</v>
      </c>
      <c r="BJ50" s="107" t="s">
        <v>11</v>
      </c>
      <c r="BK50" s="107" t="s">
        <v>11</v>
      </c>
      <c r="BL50" s="107" t="s">
        <v>11</v>
      </c>
      <c r="BM50" s="107" t="s">
        <v>11</v>
      </c>
      <c r="BN50" s="107" t="s">
        <v>11</v>
      </c>
      <c r="BO50" s="107" t="s">
        <v>167</v>
      </c>
      <c r="BP50" s="107" t="s">
        <v>1059</v>
      </c>
      <c r="BQ50" s="106" t="s">
        <v>1012</v>
      </c>
      <c r="BR50" s="107">
        <v>5.1000000000000004E-3</v>
      </c>
      <c r="BS50" s="107">
        <v>1.6000000000000001E-3</v>
      </c>
      <c r="BT50" s="107" t="s">
        <v>10</v>
      </c>
      <c r="BU50" s="107" t="s">
        <v>10</v>
      </c>
      <c r="BV50" s="107" t="s">
        <v>10</v>
      </c>
      <c r="BW50" s="113">
        <v>1.89E-3</v>
      </c>
      <c r="BX50" s="107" t="s">
        <v>10</v>
      </c>
      <c r="BY50" s="110" t="s">
        <v>10</v>
      </c>
      <c r="BZ50" s="105" t="s">
        <v>4167</v>
      </c>
      <c r="CA50" s="105" t="s">
        <v>11</v>
      </c>
      <c r="CB50" s="105" t="s">
        <v>4168</v>
      </c>
      <c r="CC50" s="105" t="s">
        <v>11</v>
      </c>
      <c r="CD50" s="106" t="s">
        <v>10</v>
      </c>
      <c r="CE50" s="107"/>
      <c r="CF50" s="107"/>
      <c r="CG50" s="107"/>
      <c r="CH50" s="107"/>
    </row>
    <row r="51" spans="1:86" s="10" customFormat="1">
      <c r="A51" s="105">
        <v>121</v>
      </c>
      <c r="B51" s="105" t="s">
        <v>244</v>
      </c>
      <c r="C51" s="105" t="s">
        <v>244</v>
      </c>
      <c r="D51" s="106" t="s">
        <v>4160</v>
      </c>
      <c r="E51" s="107">
        <v>2019</v>
      </c>
      <c r="F51" s="107" t="s">
        <v>4161</v>
      </c>
      <c r="G51" s="107" t="s">
        <v>4162</v>
      </c>
      <c r="H51" s="110" t="s">
        <v>4111</v>
      </c>
      <c r="I51" s="107" t="s">
        <v>4112</v>
      </c>
      <c r="J51" s="107" t="s">
        <v>4113</v>
      </c>
      <c r="K51" s="107" t="s">
        <v>4114</v>
      </c>
      <c r="L51" s="106" t="s">
        <v>4163</v>
      </c>
      <c r="M51" s="110" t="s">
        <v>4164</v>
      </c>
      <c r="N51" s="107" t="s">
        <v>15</v>
      </c>
      <c r="O51" s="107" t="s">
        <v>5571</v>
      </c>
      <c r="P51" s="107" t="s">
        <v>5571</v>
      </c>
      <c r="Q51" s="107" t="s">
        <v>5600</v>
      </c>
      <c r="R51" s="107" t="str">
        <f>INDEX(Outcome_GWASs!K:K,MATCH(Si!S51,Outcome_GWASs!C:C,0))</f>
        <v>Directly measured or estimated</v>
      </c>
      <c r="S51" s="107" t="s">
        <v>1129</v>
      </c>
      <c r="T51" s="107" t="str">
        <f>INDEX(Outcome_GWASs!I:I,MATCH(Si!S51,Outcome_GWASs!C:C,0))</f>
        <v>18+</v>
      </c>
      <c r="U51" s="107" t="str">
        <f>INDEX(Outcome_GWASs!H:H,MATCH(Si!S51,Outcome_GWASs!C:C,0))</f>
        <v xml:space="preserve">both </v>
      </c>
      <c r="V51" s="107">
        <f>INDEX(Outcome_GWASs!F:F,MATCH(Si!S51,Outcome_GWASs!C:C,0))</f>
        <v>188578</v>
      </c>
      <c r="W51" s="107" t="str">
        <f>INDEX(Outcome_GWASs!G:G,MATCH(Si!S51,Outcome_GWASs!C:C,0))</f>
        <v>NA</v>
      </c>
      <c r="X51" s="107">
        <f>INDEX(Outcome_GWASs!F:F,MATCH(Si!S51,Outcome_GWASs!C:C,0))</f>
        <v>188578</v>
      </c>
      <c r="Y51" s="107" t="str">
        <f>INDEX(Outcome_GWASs!G:G,MATCH(Si!S51,Outcome_GWASs!C:C,0))</f>
        <v>NA</v>
      </c>
      <c r="Z51" s="107" t="s">
        <v>10</v>
      </c>
      <c r="AA51" s="107" t="s">
        <v>1005</v>
      </c>
      <c r="AB51" s="107" t="s">
        <v>1006</v>
      </c>
      <c r="AC51" s="112" t="str">
        <f>INDEX(Exposure_GWASs!G:G,MATCH(Si!AE51,Exposure_GWASs!C:C,0))</f>
        <v>BMI</v>
      </c>
      <c r="AD51" s="107" t="s">
        <v>127</v>
      </c>
      <c r="AE51" s="107" t="s">
        <v>1060</v>
      </c>
      <c r="AF51" s="107" t="s">
        <v>139</v>
      </c>
      <c r="AG51" s="107" t="s">
        <v>140</v>
      </c>
      <c r="AH51" s="112">
        <v>339224</v>
      </c>
      <c r="AI51" s="112">
        <f>INDEX(Exposure_GWASs!F:F,MATCH(Si!AE51,Exposure_GWASs!C:C,0))</f>
        <v>339224</v>
      </c>
      <c r="AJ51" s="107" t="s">
        <v>10</v>
      </c>
      <c r="AK51" s="107" t="s">
        <v>1005</v>
      </c>
      <c r="AL51" s="107" t="s">
        <v>126</v>
      </c>
      <c r="AM51" s="107" t="s">
        <v>11</v>
      </c>
      <c r="AN51" s="107" t="s">
        <v>11</v>
      </c>
      <c r="AO51" s="107" t="s">
        <v>11</v>
      </c>
      <c r="AP51" s="107" t="s">
        <v>11</v>
      </c>
      <c r="AQ51" s="107" t="s">
        <v>11</v>
      </c>
      <c r="AR51" s="107" t="s">
        <v>11</v>
      </c>
      <c r="AS51" s="107" t="s">
        <v>11</v>
      </c>
      <c r="AT51" s="107" t="s">
        <v>11</v>
      </c>
      <c r="AU51" s="107" t="s">
        <v>10</v>
      </c>
      <c r="AV51" s="107">
        <v>76</v>
      </c>
      <c r="AW51" s="107" t="s">
        <v>10</v>
      </c>
      <c r="AX51" s="107">
        <f>INDEX(Exposure_GWASs!S:S,MATCH(Si!AE51,Exposure_GWASs!C:C,0))</f>
        <v>97</v>
      </c>
      <c r="AY51" s="107" t="s">
        <v>4166</v>
      </c>
      <c r="AZ51" s="107" t="s">
        <v>11</v>
      </c>
      <c r="BA51" s="61" t="s">
        <v>10</v>
      </c>
      <c r="BB51" s="107" t="s">
        <v>13</v>
      </c>
      <c r="BC51" s="105" t="s">
        <v>17</v>
      </c>
      <c r="BD51" s="105" t="s">
        <v>26</v>
      </c>
      <c r="BE51" s="105" t="s">
        <v>40</v>
      </c>
      <c r="BF51" s="105" t="s">
        <v>49</v>
      </c>
      <c r="BG51" s="105"/>
      <c r="BH51" s="107"/>
      <c r="BI51" s="107" t="s">
        <v>11</v>
      </c>
      <c r="BJ51" s="107" t="s">
        <v>11</v>
      </c>
      <c r="BK51" s="107" t="s">
        <v>11</v>
      </c>
      <c r="BL51" s="107" t="s">
        <v>11</v>
      </c>
      <c r="BM51" s="107" t="s">
        <v>11</v>
      </c>
      <c r="BN51" s="107" t="s">
        <v>11</v>
      </c>
      <c r="BO51" s="107" t="s">
        <v>167</v>
      </c>
      <c r="BP51" s="107" t="s">
        <v>11</v>
      </c>
      <c r="BQ51" s="106" t="s">
        <v>1012</v>
      </c>
      <c r="BR51" s="107">
        <v>0.20219999999999999</v>
      </c>
      <c r="BS51" s="107">
        <v>2.5899999999999999E-2</v>
      </c>
      <c r="BT51" s="107" t="s">
        <v>10</v>
      </c>
      <c r="BU51" s="107" t="s">
        <v>10</v>
      </c>
      <c r="BV51" s="107" t="s">
        <v>10</v>
      </c>
      <c r="BW51" s="113">
        <v>6.4099999999999996E-15</v>
      </c>
      <c r="BX51" s="107" t="s">
        <v>10</v>
      </c>
      <c r="BY51" s="110" t="s">
        <v>10</v>
      </c>
      <c r="BZ51" s="105" t="s">
        <v>4167</v>
      </c>
      <c r="CA51" s="105" t="s">
        <v>11</v>
      </c>
      <c r="CB51" s="105" t="s">
        <v>4168</v>
      </c>
      <c r="CC51" s="105" t="s">
        <v>11</v>
      </c>
      <c r="CD51" s="106" t="s">
        <v>10</v>
      </c>
      <c r="CE51" s="107"/>
      <c r="CF51" s="107"/>
      <c r="CG51" s="107"/>
      <c r="CH51" s="107"/>
    </row>
    <row r="52" spans="1:86" s="10" customFormat="1">
      <c r="A52" s="105">
        <v>121</v>
      </c>
      <c r="B52" s="105" t="s">
        <v>244</v>
      </c>
      <c r="C52" s="105" t="s">
        <v>244</v>
      </c>
      <c r="D52" s="106" t="s">
        <v>4160</v>
      </c>
      <c r="E52" s="107">
        <v>2019</v>
      </c>
      <c r="F52" s="107" t="s">
        <v>4161</v>
      </c>
      <c r="G52" s="107" t="s">
        <v>4162</v>
      </c>
      <c r="H52" s="110" t="s">
        <v>4111</v>
      </c>
      <c r="I52" s="107" t="s">
        <v>4112</v>
      </c>
      <c r="J52" s="107" t="s">
        <v>4113</v>
      </c>
      <c r="K52" s="107" t="s">
        <v>4114</v>
      </c>
      <c r="L52" s="106" t="s">
        <v>4163</v>
      </c>
      <c r="M52" s="110" t="s">
        <v>4164</v>
      </c>
      <c r="N52" s="107" t="s">
        <v>15</v>
      </c>
      <c r="O52" s="107" t="s">
        <v>5876</v>
      </c>
      <c r="P52" s="107" t="s">
        <v>5876</v>
      </c>
      <c r="Q52" s="107" t="s">
        <v>5600</v>
      </c>
      <c r="R52" s="107" t="str">
        <f>INDEX(Outcome_GWASs!K:K,MATCH(Si!S52,Outcome_GWASs!C:C,0))</f>
        <v>Varies per study</v>
      </c>
      <c r="S52" s="107" t="s">
        <v>3256</v>
      </c>
      <c r="T52" s="107" t="str">
        <f>INDEX(Outcome_GWASs!I:I,MATCH(Si!S52,Outcome_GWASs!C:C,0))</f>
        <v>mean range: 25.5-76.4</v>
      </c>
      <c r="U52" s="107" t="str">
        <f>INDEX(Outcome_GWASs!H:H,MATCH(Si!S52,Outcome_GWASs!C:C,0))</f>
        <v>Both</v>
      </c>
      <c r="V52" s="107">
        <f>INDEX(Outcome_GWASs!F:F,MATCH(Si!S52,Outcome_GWASs!C:C,0))</f>
        <v>110347</v>
      </c>
      <c r="W52" s="107" t="str">
        <f>INDEX(Outcome_GWASs!G:G,MATCH(Si!S52,Outcome_GWASs!C:C,0))</f>
        <v>NA</v>
      </c>
      <c r="X52" s="107">
        <f>INDEX(Outcome_GWASs!F:F,MATCH(Si!S52,Outcome_GWASs!C:C,0))</f>
        <v>110347</v>
      </c>
      <c r="Y52" s="107" t="str">
        <f>INDEX(Outcome_GWASs!G:G,MATCH(Si!S52,Outcome_GWASs!C:C,0))</f>
        <v>NA</v>
      </c>
      <c r="Z52" s="107" t="s">
        <v>10</v>
      </c>
      <c r="AA52" s="107" t="s">
        <v>1005</v>
      </c>
      <c r="AB52" s="107" t="s">
        <v>1006</v>
      </c>
      <c r="AC52" s="112" t="str">
        <f>INDEX(Exposure_GWASs!G:G,MATCH(Si!AE52,Exposure_GWASs!C:C,0))</f>
        <v>BMI</v>
      </c>
      <c r="AD52" s="107" t="s">
        <v>127</v>
      </c>
      <c r="AE52" s="107" t="s">
        <v>1060</v>
      </c>
      <c r="AF52" s="107" t="s">
        <v>139</v>
      </c>
      <c r="AG52" s="107" t="s">
        <v>140</v>
      </c>
      <c r="AH52" s="112">
        <v>339224</v>
      </c>
      <c r="AI52" s="112">
        <f>INDEX(Exposure_GWASs!F:F,MATCH(Si!AE52,Exposure_GWASs!C:C,0))</f>
        <v>339224</v>
      </c>
      <c r="AJ52" s="107" t="s">
        <v>10</v>
      </c>
      <c r="AK52" s="107" t="s">
        <v>1005</v>
      </c>
      <c r="AL52" s="107" t="s">
        <v>126</v>
      </c>
      <c r="AM52" s="107" t="s">
        <v>11</v>
      </c>
      <c r="AN52" s="107" t="s">
        <v>11</v>
      </c>
      <c r="AO52" s="107" t="s">
        <v>11</v>
      </c>
      <c r="AP52" s="107" t="s">
        <v>11</v>
      </c>
      <c r="AQ52" s="107" t="s">
        <v>11</v>
      </c>
      <c r="AR52" s="107" t="s">
        <v>11</v>
      </c>
      <c r="AS52" s="107" t="s">
        <v>11</v>
      </c>
      <c r="AT52" s="107" t="s">
        <v>11</v>
      </c>
      <c r="AU52" s="107" t="s">
        <v>10</v>
      </c>
      <c r="AV52" s="107">
        <v>75</v>
      </c>
      <c r="AW52" s="107" t="s">
        <v>10</v>
      </c>
      <c r="AX52" s="107">
        <f>INDEX(Exposure_GWASs!S:S,MATCH(Si!AE52,Exposure_GWASs!C:C,0))</f>
        <v>97</v>
      </c>
      <c r="AY52" s="107" t="s">
        <v>4166</v>
      </c>
      <c r="AZ52" s="107" t="s">
        <v>11</v>
      </c>
      <c r="BA52" s="61" t="s">
        <v>10</v>
      </c>
      <c r="BB52" s="107" t="s">
        <v>13</v>
      </c>
      <c r="BC52" s="105" t="s">
        <v>17</v>
      </c>
      <c r="BD52" s="105" t="s">
        <v>26</v>
      </c>
      <c r="BE52" s="105" t="s">
        <v>40</v>
      </c>
      <c r="BF52" s="105" t="s">
        <v>49</v>
      </c>
      <c r="BG52" s="105"/>
      <c r="BH52" s="107"/>
      <c r="BI52" s="107" t="s">
        <v>11</v>
      </c>
      <c r="BJ52" s="107" t="s">
        <v>11</v>
      </c>
      <c r="BK52" s="107" t="s">
        <v>11</v>
      </c>
      <c r="BL52" s="107" t="s">
        <v>11</v>
      </c>
      <c r="BM52" s="107" t="s">
        <v>11</v>
      </c>
      <c r="BN52" s="107" t="s">
        <v>11</v>
      </c>
      <c r="BO52" s="107" t="s">
        <v>167</v>
      </c>
      <c r="BP52" s="107" t="s">
        <v>11</v>
      </c>
      <c r="BQ52" s="106" t="s">
        <v>1012</v>
      </c>
      <c r="BR52" s="107">
        <v>0.3115</v>
      </c>
      <c r="BS52" s="107">
        <v>3.6600000000000001E-2</v>
      </c>
      <c r="BT52" s="107" t="s">
        <v>10</v>
      </c>
      <c r="BU52" s="107" t="s">
        <v>10</v>
      </c>
      <c r="BV52" s="107" t="s">
        <v>10</v>
      </c>
      <c r="BW52" s="113">
        <v>1.6099999999999999E-17</v>
      </c>
      <c r="BX52" s="107" t="s">
        <v>10</v>
      </c>
      <c r="BY52" s="110" t="s">
        <v>10</v>
      </c>
      <c r="BZ52" s="105" t="s">
        <v>4167</v>
      </c>
      <c r="CA52" s="105" t="s">
        <v>11</v>
      </c>
      <c r="CB52" s="105" t="s">
        <v>4168</v>
      </c>
      <c r="CC52" s="105" t="s">
        <v>11</v>
      </c>
      <c r="CD52" s="106" t="s">
        <v>10</v>
      </c>
      <c r="CE52" s="107"/>
      <c r="CF52" s="107"/>
      <c r="CG52" s="107"/>
      <c r="CH52" s="107"/>
    </row>
    <row r="53" spans="1:86" s="10" customFormat="1">
      <c r="A53" s="105">
        <v>121</v>
      </c>
      <c r="B53" s="105" t="s">
        <v>244</v>
      </c>
      <c r="C53" s="105" t="s">
        <v>244</v>
      </c>
      <c r="D53" s="106" t="s">
        <v>4160</v>
      </c>
      <c r="E53" s="107">
        <v>2019</v>
      </c>
      <c r="F53" s="107" t="s">
        <v>4161</v>
      </c>
      <c r="G53" s="107" t="s">
        <v>4162</v>
      </c>
      <c r="H53" s="110" t="s">
        <v>4111</v>
      </c>
      <c r="I53" s="107" t="s">
        <v>4112</v>
      </c>
      <c r="J53" s="107" t="s">
        <v>4113</v>
      </c>
      <c r="K53" s="107" t="s">
        <v>4114</v>
      </c>
      <c r="L53" s="106" t="s">
        <v>4163</v>
      </c>
      <c r="M53" s="110" t="s">
        <v>4164</v>
      </c>
      <c r="N53" s="107" t="s">
        <v>30</v>
      </c>
      <c r="O53" s="107" t="s">
        <v>5573</v>
      </c>
      <c r="P53" s="107" t="s">
        <v>5915</v>
      </c>
      <c r="Q53" s="107" t="s">
        <v>5603</v>
      </c>
      <c r="R53" s="107" t="str">
        <f>INDEX(Outcome_GWASs!K:K,MATCH(Si!S53,Outcome_GWASs!C:C,0))</f>
        <v>non-cancer illness code self‐reported: gout</v>
      </c>
      <c r="S53" s="107" t="s">
        <v>4165</v>
      </c>
      <c r="T53" s="107" t="str">
        <f>INDEX(Outcome_GWASs!I:I,MATCH(Si!S53,Outcome_GWASs!C:C,0))</f>
        <v>40-69</v>
      </c>
      <c r="U53" s="107" t="str">
        <f>INDEX(Outcome_GWASs!H:H,MATCH(Si!S53,Outcome_GWASs!C:C,0))</f>
        <v xml:space="preserve">both </v>
      </c>
      <c r="V53" s="107">
        <f>INDEX(Outcome_GWASs!F:F,MATCH(Si!S53,Outcome_GWASs!C:C,0))</f>
        <v>8138</v>
      </c>
      <c r="W53" s="107">
        <f>INDEX(Outcome_GWASs!G:G,MATCH(Si!S53,Outcome_GWASs!C:C,0))</f>
        <v>329021</v>
      </c>
      <c r="X53" s="107">
        <f>INDEX(Outcome_GWASs!F:F,MATCH(Si!S53,Outcome_GWASs!C:C,0))</f>
        <v>8138</v>
      </c>
      <c r="Y53" s="107">
        <f>INDEX(Outcome_GWASs!G:G,MATCH(Si!S53,Outcome_GWASs!C:C,0))</f>
        <v>329021</v>
      </c>
      <c r="Z53" s="107" t="s">
        <v>10</v>
      </c>
      <c r="AA53" s="107" t="s">
        <v>1005</v>
      </c>
      <c r="AB53" s="107" t="s">
        <v>1006</v>
      </c>
      <c r="AC53" s="112" t="str">
        <f>INDEX(Exposure_GWASs!G:G,MATCH(Si!AE53,Exposure_GWASs!C:C,0))</f>
        <v>BMI</v>
      </c>
      <c r="AD53" s="107" t="s">
        <v>127</v>
      </c>
      <c r="AE53" s="107" t="s">
        <v>1060</v>
      </c>
      <c r="AF53" s="107" t="s">
        <v>139</v>
      </c>
      <c r="AG53" s="107" t="s">
        <v>140</v>
      </c>
      <c r="AH53" s="112">
        <v>339224</v>
      </c>
      <c r="AI53" s="112">
        <f>INDEX(Exposure_GWASs!F:F,MATCH(Si!AE53,Exposure_GWASs!C:C,0))</f>
        <v>339224</v>
      </c>
      <c r="AJ53" s="107" t="s">
        <v>10</v>
      </c>
      <c r="AK53" s="107" t="s">
        <v>1005</v>
      </c>
      <c r="AL53" s="107" t="s">
        <v>126</v>
      </c>
      <c r="AM53" s="107" t="s">
        <v>11</v>
      </c>
      <c r="AN53" s="107" t="s">
        <v>11</v>
      </c>
      <c r="AO53" s="107" t="s">
        <v>11</v>
      </c>
      <c r="AP53" s="107" t="s">
        <v>11</v>
      </c>
      <c r="AQ53" s="107" t="s">
        <v>11</v>
      </c>
      <c r="AR53" s="107" t="s">
        <v>11</v>
      </c>
      <c r="AS53" s="107" t="s">
        <v>11</v>
      </c>
      <c r="AT53" s="107" t="s">
        <v>11</v>
      </c>
      <c r="AU53" s="107" t="s">
        <v>10</v>
      </c>
      <c r="AV53" s="107">
        <v>67</v>
      </c>
      <c r="AW53" s="107" t="s">
        <v>10</v>
      </c>
      <c r="AX53" s="107">
        <f>INDEX(Exposure_GWASs!S:S,MATCH(Si!AE53,Exposure_GWASs!C:C,0))</f>
        <v>97</v>
      </c>
      <c r="AY53" s="107" t="s">
        <v>4166</v>
      </c>
      <c r="AZ53" s="107" t="s">
        <v>11</v>
      </c>
      <c r="BA53" s="61" t="s">
        <v>10</v>
      </c>
      <c r="BB53" s="107" t="s">
        <v>11</v>
      </c>
      <c r="BC53" s="105" t="s">
        <v>11</v>
      </c>
      <c r="BD53" s="105"/>
      <c r="BE53" s="105"/>
      <c r="BF53" s="105"/>
      <c r="BG53" s="105"/>
      <c r="BH53" s="107"/>
      <c r="BI53" s="107" t="s">
        <v>11</v>
      </c>
      <c r="BJ53" s="107" t="s">
        <v>11</v>
      </c>
      <c r="BK53" s="107" t="s">
        <v>11</v>
      </c>
      <c r="BL53" s="107" t="s">
        <v>11</v>
      </c>
      <c r="BM53" s="107" t="s">
        <v>11</v>
      </c>
      <c r="BN53" s="107" t="s">
        <v>11</v>
      </c>
      <c r="BO53" s="107" t="s">
        <v>167</v>
      </c>
      <c r="BP53" s="107" t="s">
        <v>1059</v>
      </c>
      <c r="BQ53" s="106" t="s">
        <v>1012</v>
      </c>
      <c r="BR53" s="107">
        <v>-3.5000000000000001E-3</v>
      </c>
      <c r="BS53" s="107">
        <v>3.0999999999999999E-3</v>
      </c>
      <c r="BT53" s="112" t="s">
        <v>10</v>
      </c>
      <c r="BU53" s="107" t="s">
        <v>10</v>
      </c>
      <c r="BV53" s="107" t="s">
        <v>10</v>
      </c>
      <c r="BW53" s="113">
        <v>0.246</v>
      </c>
      <c r="BX53" s="107" t="s">
        <v>10</v>
      </c>
      <c r="BY53" s="110" t="s">
        <v>10</v>
      </c>
      <c r="BZ53" s="105" t="s">
        <v>4167</v>
      </c>
      <c r="CA53" s="105" t="s">
        <v>11</v>
      </c>
      <c r="CB53" s="105" t="s">
        <v>4168</v>
      </c>
      <c r="CC53" s="105" t="s">
        <v>11</v>
      </c>
      <c r="CD53" s="106" t="s">
        <v>4169</v>
      </c>
      <c r="CE53" s="107"/>
      <c r="CF53" s="107"/>
      <c r="CG53" s="107"/>
      <c r="CH53" s="107"/>
    </row>
    <row r="54" spans="1:86" s="10" customFormat="1">
      <c r="A54" s="105">
        <v>121</v>
      </c>
      <c r="B54" s="105" t="s">
        <v>244</v>
      </c>
      <c r="C54" s="105" t="s">
        <v>244</v>
      </c>
      <c r="D54" s="106" t="s">
        <v>4160</v>
      </c>
      <c r="E54" s="107">
        <v>2019</v>
      </c>
      <c r="F54" s="107" t="s">
        <v>4161</v>
      </c>
      <c r="G54" s="107" t="s">
        <v>4162</v>
      </c>
      <c r="H54" s="110" t="s">
        <v>4111</v>
      </c>
      <c r="I54" s="107" t="s">
        <v>4112</v>
      </c>
      <c r="J54" s="107" t="s">
        <v>4113</v>
      </c>
      <c r="K54" s="107" t="s">
        <v>4114</v>
      </c>
      <c r="L54" s="106" t="s">
        <v>4163</v>
      </c>
      <c r="M54" s="110" t="s">
        <v>4164</v>
      </c>
      <c r="N54" s="107" t="s">
        <v>30</v>
      </c>
      <c r="O54" s="107" t="s">
        <v>5573</v>
      </c>
      <c r="P54" s="107" t="s">
        <v>5915</v>
      </c>
      <c r="Q54" s="107" t="s">
        <v>5603</v>
      </c>
      <c r="R54" s="107" t="str">
        <f>INDEX(Outcome_GWASs!K:K,MATCH(Si!S54,Outcome_GWASs!C:C,0))</f>
        <v>non-cancer illness code self‐reported: gout</v>
      </c>
      <c r="S54" s="107" t="s">
        <v>4165</v>
      </c>
      <c r="T54" s="107" t="str">
        <f>INDEX(Outcome_GWASs!I:I,MATCH(Si!S54,Outcome_GWASs!C:C,0))</f>
        <v>40-69</v>
      </c>
      <c r="U54" s="107" t="str">
        <f>INDEX(Outcome_GWASs!H:H,MATCH(Si!S54,Outcome_GWASs!C:C,0))</f>
        <v xml:space="preserve">both </v>
      </c>
      <c r="V54" s="107">
        <f>INDEX(Outcome_GWASs!F:F,MATCH(Si!S54,Outcome_GWASs!C:C,0))</f>
        <v>8138</v>
      </c>
      <c r="W54" s="107">
        <f>INDEX(Outcome_GWASs!G:G,MATCH(Si!S54,Outcome_GWASs!C:C,0))</f>
        <v>329021</v>
      </c>
      <c r="X54" s="107">
        <f>INDEX(Outcome_GWASs!F:F,MATCH(Si!S54,Outcome_GWASs!C:C,0))</f>
        <v>8138</v>
      </c>
      <c r="Y54" s="107">
        <f>INDEX(Outcome_GWASs!G:G,MATCH(Si!S54,Outcome_GWASs!C:C,0))</f>
        <v>329021</v>
      </c>
      <c r="Z54" s="107" t="s">
        <v>10</v>
      </c>
      <c r="AA54" s="107" t="s">
        <v>1005</v>
      </c>
      <c r="AB54" s="107" t="s">
        <v>1006</v>
      </c>
      <c r="AC54" s="112" t="str">
        <f>INDEX(Exposure_GWASs!G:G,MATCH(Si!AE54,Exposure_GWASs!C:C,0))</f>
        <v>BMI</v>
      </c>
      <c r="AD54" s="107" t="s">
        <v>127</v>
      </c>
      <c r="AE54" s="107" t="s">
        <v>1060</v>
      </c>
      <c r="AF54" s="107" t="s">
        <v>139</v>
      </c>
      <c r="AG54" s="107" t="s">
        <v>140</v>
      </c>
      <c r="AH54" s="112">
        <v>339224</v>
      </c>
      <c r="AI54" s="112">
        <f>INDEX(Exposure_GWASs!F:F,MATCH(Si!AE54,Exposure_GWASs!C:C,0))</f>
        <v>339224</v>
      </c>
      <c r="AJ54" s="107" t="s">
        <v>10</v>
      </c>
      <c r="AK54" s="107" t="s">
        <v>1005</v>
      </c>
      <c r="AL54" s="107" t="s">
        <v>126</v>
      </c>
      <c r="AM54" s="107" t="s">
        <v>11</v>
      </c>
      <c r="AN54" s="107" t="s">
        <v>11</v>
      </c>
      <c r="AO54" s="107" t="s">
        <v>11</v>
      </c>
      <c r="AP54" s="107" t="s">
        <v>11</v>
      </c>
      <c r="AQ54" s="107" t="s">
        <v>11</v>
      </c>
      <c r="AR54" s="107" t="s">
        <v>11</v>
      </c>
      <c r="AS54" s="107" t="s">
        <v>11</v>
      </c>
      <c r="AT54" s="107" t="s">
        <v>11</v>
      </c>
      <c r="AU54" s="107" t="s">
        <v>10</v>
      </c>
      <c r="AV54" s="107">
        <v>76</v>
      </c>
      <c r="AW54" s="107" t="s">
        <v>10</v>
      </c>
      <c r="AX54" s="107">
        <f>INDEX(Exposure_GWASs!S:S,MATCH(Si!AE54,Exposure_GWASs!C:C,0))</f>
        <v>97</v>
      </c>
      <c r="AY54" s="107" t="s">
        <v>4166</v>
      </c>
      <c r="AZ54" s="107" t="s">
        <v>11</v>
      </c>
      <c r="BA54" s="61" t="s">
        <v>10</v>
      </c>
      <c r="BB54" s="107" t="s">
        <v>11</v>
      </c>
      <c r="BC54" s="105" t="s">
        <v>11</v>
      </c>
      <c r="BD54" s="105"/>
      <c r="BE54" s="105"/>
      <c r="BF54" s="105"/>
      <c r="BG54" s="105"/>
      <c r="BH54" s="107"/>
      <c r="BI54" s="107" t="s">
        <v>11</v>
      </c>
      <c r="BJ54" s="107" t="s">
        <v>11</v>
      </c>
      <c r="BK54" s="107" t="s">
        <v>11</v>
      </c>
      <c r="BL54" s="107" t="s">
        <v>11</v>
      </c>
      <c r="BM54" s="107" t="s">
        <v>11</v>
      </c>
      <c r="BN54" s="107" t="s">
        <v>11</v>
      </c>
      <c r="BO54" s="107" t="s">
        <v>167</v>
      </c>
      <c r="BP54" s="107" t="s">
        <v>1059</v>
      </c>
      <c r="BQ54" s="106" t="s">
        <v>1012</v>
      </c>
      <c r="BR54" s="107">
        <v>-4.0000000000000001E-3</v>
      </c>
      <c r="BS54" s="107">
        <v>3.3999999999999998E-3</v>
      </c>
      <c r="BT54" s="112" t="s">
        <v>10</v>
      </c>
      <c r="BU54" s="107" t="s">
        <v>10</v>
      </c>
      <c r="BV54" s="107" t="s">
        <v>10</v>
      </c>
      <c r="BW54" s="131">
        <v>0.23499999999999999</v>
      </c>
      <c r="BX54" s="107" t="s">
        <v>10</v>
      </c>
      <c r="BY54" s="110" t="s">
        <v>10</v>
      </c>
      <c r="BZ54" s="105" t="s">
        <v>4167</v>
      </c>
      <c r="CA54" s="105" t="s">
        <v>11</v>
      </c>
      <c r="CB54" s="105" t="s">
        <v>4168</v>
      </c>
      <c r="CC54" s="105" t="s">
        <v>11</v>
      </c>
      <c r="CD54" s="106" t="s">
        <v>4170</v>
      </c>
      <c r="CE54" s="107"/>
      <c r="CF54" s="107"/>
      <c r="CG54" s="107"/>
      <c r="CH54" s="107"/>
    </row>
    <row r="55" spans="1:86" s="10" customFormat="1">
      <c r="A55" s="105">
        <v>122</v>
      </c>
      <c r="B55" s="105" t="s">
        <v>282</v>
      </c>
      <c r="C55" s="105" t="s">
        <v>244</v>
      </c>
      <c r="D55" s="106" t="s">
        <v>4171</v>
      </c>
      <c r="E55" s="107">
        <v>2014</v>
      </c>
      <c r="F55" s="107" t="s">
        <v>1283</v>
      </c>
      <c r="G55" s="107" t="s">
        <v>4172</v>
      </c>
      <c r="H55" s="110" t="s">
        <v>4173</v>
      </c>
      <c r="I55" s="107" t="s">
        <v>1881</v>
      </c>
      <c r="J55" s="107" t="s">
        <v>1882</v>
      </c>
      <c r="K55" s="107" t="s">
        <v>4174</v>
      </c>
      <c r="L55" s="106" t="s">
        <v>4175</v>
      </c>
      <c r="M55" s="110" t="s">
        <v>4176</v>
      </c>
      <c r="N55" s="107" t="s">
        <v>12</v>
      </c>
      <c r="O55" s="107" t="s">
        <v>5576</v>
      </c>
      <c r="P55" s="107" t="s">
        <v>5916</v>
      </c>
      <c r="Q55" s="107" t="s">
        <v>5627</v>
      </c>
      <c r="R55" s="107" t="s">
        <v>4177</v>
      </c>
      <c r="S55" s="107" t="s">
        <v>123</v>
      </c>
      <c r="T55" s="107">
        <v>11.7</v>
      </c>
      <c r="U55" s="107" t="s">
        <v>140</v>
      </c>
      <c r="V55" s="107">
        <v>4296</v>
      </c>
      <c r="W55" s="107" t="s">
        <v>10</v>
      </c>
      <c r="X55" s="107" t="s">
        <v>10</v>
      </c>
      <c r="Y55" s="107" t="s">
        <v>10</v>
      </c>
      <c r="Z55" s="107" t="s">
        <v>10</v>
      </c>
      <c r="AA55" s="107" t="s">
        <v>1005</v>
      </c>
      <c r="AB55" s="107" t="s">
        <v>1006</v>
      </c>
      <c r="AC55" s="112" t="str">
        <f>INDEX(Exposure_GWASs!G:G,MATCH(Si!AE55,Exposure_GWASs!C:C,0))</f>
        <v>BMI</v>
      </c>
      <c r="AD55" s="107" t="s">
        <v>127</v>
      </c>
      <c r="AE55" s="107" t="s">
        <v>1224</v>
      </c>
      <c r="AF55" s="107" t="s">
        <v>139</v>
      </c>
      <c r="AG55" s="107" t="s">
        <v>140</v>
      </c>
      <c r="AH55" s="107">
        <v>4296</v>
      </c>
      <c r="AI55" s="112">
        <f>INDEX(Exposure_GWASs!F:F,MATCH(Si!AE55,Exposure_GWASs!C:C,0))</f>
        <v>249796</v>
      </c>
      <c r="AJ55" s="170" t="s">
        <v>4085</v>
      </c>
      <c r="AK55" s="107" t="s">
        <v>1005</v>
      </c>
      <c r="AL55" s="107" t="s">
        <v>249</v>
      </c>
      <c r="AM55" s="107" t="s">
        <v>11</v>
      </c>
      <c r="AN55" s="107" t="s">
        <v>11</v>
      </c>
      <c r="AO55" s="107" t="s">
        <v>11</v>
      </c>
      <c r="AP55" s="107" t="s">
        <v>11</v>
      </c>
      <c r="AQ55" s="107" t="s">
        <v>11</v>
      </c>
      <c r="AR55" s="107" t="s">
        <v>11</v>
      </c>
      <c r="AS55" s="107" t="s">
        <v>11</v>
      </c>
      <c r="AT55" s="107" t="s">
        <v>11</v>
      </c>
      <c r="AU55" s="107" t="s">
        <v>10</v>
      </c>
      <c r="AV55" s="107" t="s">
        <v>10</v>
      </c>
      <c r="AW55" s="107">
        <v>32</v>
      </c>
      <c r="AX55" s="107">
        <f>INDEX(Exposure_GWASs!S:S,MATCH(Si!AE55,Exposure_GWASs!C:C,0))</f>
        <v>32</v>
      </c>
      <c r="AY55" s="107" t="s">
        <v>10</v>
      </c>
      <c r="AZ55" s="107" t="s">
        <v>11</v>
      </c>
      <c r="BA55" s="107" t="s">
        <v>10</v>
      </c>
      <c r="BB55" s="107" t="s">
        <v>22</v>
      </c>
      <c r="BC55" s="105" t="s">
        <v>79</v>
      </c>
      <c r="BD55" s="105"/>
      <c r="BE55" s="105"/>
      <c r="BF55" s="105"/>
      <c r="BG55" s="105"/>
      <c r="BH55" s="107" t="s">
        <v>1011</v>
      </c>
      <c r="BI55" s="107" t="s">
        <v>4178</v>
      </c>
      <c r="BJ55" s="107" t="s">
        <v>2928</v>
      </c>
      <c r="BK55" s="107" t="s">
        <v>2929</v>
      </c>
      <c r="BL55" s="107" t="s">
        <v>11</v>
      </c>
      <c r="BM55" s="107" t="s">
        <v>11</v>
      </c>
      <c r="BN55" s="107" t="s">
        <v>11</v>
      </c>
      <c r="BO55" s="107" t="s">
        <v>167</v>
      </c>
      <c r="BP55" s="110" t="s">
        <v>167</v>
      </c>
      <c r="BQ55" s="106" t="s">
        <v>1012</v>
      </c>
      <c r="BR55" s="107">
        <v>-0.18</v>
      </c>
      <c r="BS55" s="107"/>
      <c r="BT55" s="107">
        <v>95</v>
      </c>
      <c r="BU55" s="107">
        <v>-0.36</v>
      </c>
      <c r="BV55" s="107">
        <v>0</v>
      </c>
      <c r="BW55" s="107">
        <v>0.04</v>
      </c>
      <c r="BX55" s="107" t="s">
        <v>10</v>
      </c>
      <c r="BY55" s="110" t="s">
        <v>10</v>
      </c>
      <c r="BZ55" s="105" t="s">
        <v>4179</v>
      </c>
      <c r="CA55" s="105" t="s">
        <v>4180</v>
      </c>
      <c r="CB55" s="105" t="s">
        <v>4181</v>
      </c>
      <c r="CC55" s="105" t="s">
        <v>4182</v>
      </c>
      <c r="CD55" s="106" t="s">
        <v>10</v>
      </c>
      <c r="CE55" s="107"/>
      <c r="CF55" s="107"/>
      <c r="CG55" s="107"/>
      <c r="CH55" s="107"/>
    </row>
    <row r="56" spans="1:86" s="10" customFormat="1">
      <c r="A56" s="105">
        <v>122</v>
      </c>
      <c r="B56" s="105" t="s">
        <v>282</v>
      </c>
      <c r="C56" s="105" t="s">
        <v>244</v>
      </c>
      <c r="D56" s="106" t="s">
        <v>4171</v>
      </c>
      <c r="E56" s="107">
        <v>2014</v>
      </c>
      <c r="F56" s="107" t="s">
        <v>1283</v>
      </c>
      <c r="G56" s="107" t="s">
        <v>4172</v>
      </c>
      <c r="H56" s="110" t="s">
        <v>4173</v>
      </c>
      <c r="I56" s="107" t="s">
        <v>1881</v>
      </c>
      <c r="J56" s="107" t="s">
        <v>1882</v>
      </c>
      <c r="K56" s="107" t="s">
        <v>4174</v>
      </c>
      <c r="L56" s="106" t="s">
        <v>4175</v>
      </c>
      <c r="M56" s="110" t="s">
        <v>4176</v>
      </c>
      <c r="N56" s="107" t="s">
        <v>12</v>
      </c>
      <c r="O56" s="107" t="s">
        <v>5576</v>
      </c>
      <c r="P56" s="107" t="s">
        <v>5917</v>
      </c>
      <c r="Q56" s="107" t="s">
        <v>5627</v>
      </c>
      <c r="R56" s="107" t="s">
        <v>4183</v>
      </c>
      <c r="S56" s="107" t="s">
        <v>123</v>
      </c>
      <c r="T56" s="107">
        <v>11.7</v>
      </c>
      <c r="U56" s="107" t="s">
        <v>140</v>
      </c>
      <c r="V56" s="107">
        <v>4296</v>
      </c>
      <c r="W56" s="107" t="s">
        <v>10</v>
      </c>
      <c r="X56" s="107" t="s">
        <v>10</v>
      </c>
      <c r="Y56" s="107" t="s">
        <v>10</v>
      </c>
      <c r="Z56" s="107" t="s">
        <v>10</v>
      </c>
      <c r="AA56" s="107" t="s">
        <v>1005</v>
      </c>
      <c r="AB56" s="107" t="s">
        <v>1006</v>
      </c>
      <c r="AC56" s="112" t="str">
        <f>INDEX(Exposure_GWASs!G:G,MATCH(Si!AE56,Exposure_GWASs!C:C,0))</f>
        <v>BMI</v>
      </c>
      <c r="AD56" s="107" t="s">
        <v>127</v>
      </c>
      <c r="AE56" s="107" t="s">
        <v>1224</v>
      </c>
      <c r="AF56" s="107" t="s">
        <v>139</v>
      </c>
      <c r="AG56" s="107" t="s">
        <v>140</v>
      </c>
      <c r="AH56" s="107">
        <v>4296</v>
      </c>
      <c r="AI56" s="112">
        <f>INDEX(Exposure_GWASs!F:F,MATCH(Si!AE56,Exposure_GWASs!C:C,0))</f>
        <v>249796</v>
      </c>
      <c r="AJ56" s="170" t="s">
        <v>4085</v>
      </c>
      <c r="AK56" s="107" t="s">
        <v>1005</v>
      </c>
      <c r="AL56" s="107" t="s">
        <v>249</v>
      </c>
      <c r="AM56" s="107" t="s">
        <v>11</v>
      </c>
      <c r="AN56" s="107" t="s">
        <v>11</v>
      </c>
      <c r="AO56" s="107" t="s">
        <v>11</v>
      </c>
      <c r="AP56" s="107" t="s">
        <v>11</v>
      </c>
      <c r="AQ56" s="107" t="s">
        <v>11</v>
      </c>
      <c r="AR56" s="107" t="s">
        <v>11</v>
      </c>
      <c r="AS56" s="107" t="s">
        <v>11</v>
      </c>
      <c r="AT56" s="107" t="s">
        <v>11</v>
      </c>
      <c r="AU56" s="107" t="s">
        <v>10</v>
      </c>
      <c r="AV56" s="107" t="s">
        <v>10</v>
      </c>
      <c r="AW56" s="107">
        <v>32</v>
      </c>
      <c r="AX56" s="107">
        <f>INDEX(Exposure_GWASs!S:S,MATCH(Si!AE56,Exposure_GWASs!C:C,0))</f>
        <v>32</v>
      </c>
      <c r="AY56" s="107" t="s">
        <v>10</v>
      </c>
      <c r="AZ56" s="107" t="s">
        <v>11</v>
      </c>
      <c r="BA56" s="107" t="s">
        <v>10</v>
      </c>
      <c r="BB56" s="107" t="s">
        <v>22</v>
      </c>
      <c r="BC56" s="105" t="s">
        <v>79</v>
      </c>
      <c r="BD56" s="105"/>
      <c r="BE56" s="105"/>
      <c r="BF56" s="105"/>
      <c r="BG56" s="105"/>
      <c r="BH56" s="107" t="s">
        <v>1011</v>
      </c>
      <c r="BI56" s="107" t="s">
        <v>4178</v>
      </c>
      <c r="BJ56" s="107" t="s">
        <v>2928</v>
      </c>
      <c r="BK56" s="107" t="s">
        <v>2929</v>
      </c>
      <c r="BL56" s="107" t="s">
        <v>11</v>
      </c>
      <c r="BM56" s="107" t="s">
        <v>11</v>
      </c>
      <c r="BN56" s="107" t="s">
        <v>11</v>
      </c>
      <c r="BO56" s="107" t="s">
        <v>167</v>
      </c>
      <c r="BP56" s="110" t="s">
        <v>167</v>
      </c>
      <c r="BQ56" s="106" t="s">
        <v>1012</v>
      </c>
      <c r="BR56" s="107">
        <v>-0.18</v>
      </c>
      <c r="BS56" s="107"/>
      <c r="BT56" s="107">
        <v>95</v>
      </c>
      <c r="BU56" s="107">
        <v>-0.36</v>
      </c>
      <c r="BV56" s="107">
        <v>-0.01</v>
      </c>
      <c r="BW56" s="107">
        <v>0.04</v>
      </c>
      <c r="BX56" s="107" t="s">
        <v>10</v>
      </c>
      <c r="BY56" s="110" t="s">
        <v>10</v>
      </c>
      <c r="BZ56" s="105" t="s">
        <v>4179</v>
      </c>
      <c r="CA56" s="105" t="s">
        <v>4184</v>
      </c>
      <c r="CB56" s="105" t="s">
        <v>4185</v>
      </c>
      <c r="CC56" s="105" t="s">
        <v>4186</v>
      </c>
      <c r="CD56" s="106" t="s">
        <v>10</v>
      </c>
      <c r="CE56" s="107"/>
      <c r="CF56" s="107"/>
      <c r="CG56" s="107"/>
      <c r="CH56" s="107"/>
    </row>
    <row r="57" spans="1:86" s="10" customFormat="1">
      <c r="A57" s="105">
        <v>122</v>
      </c>
      <c r="B57" s="105" t="s">
        <v>282</v>
      </c>
      <c r="C57" s="105" t="s">
        <v>244</v>
      </c>
      <c r="D57" s="106" t="s">
        <v>4171</v>
      </c>
      <c r="E57" s="107">
        <v>2014</v>
      </c>
      <c r="F57" s="107" t="s">
        <v>1283</v>
      </c>
      <c r="G57" s="107" t="s">
        <v>4172</v>
      </c>
      <c r="H57" s="110" t="s">
        <v>4173</v>
      </c>
      <c r="I57" s="107" t="s">
        <v>1881</v>
      </c>
      <c r="J57" s="107" t="s">
        <v>1882</v>
      </c>
      <c r="K57" s="107" t="s">
        <v>4174</v>
      </c>
      <c r="L57" s="106" t="s">
        <v>4175</v>
      </c>
      <c r="M57" s="110" t="s">
        <v>4176</v>
      </c>
      <c r="N57" s="107" t="s">
        <v>12</v>
      </c>
      <c r="O57" s="107" t="s">
        <v>5576</v>
      </c>
      <c r="P57" s="107" t="s">
        <v>5918</v>
      </c>
      <c r="Q57" s="107" t="s">
        <v>5627</v>
      </c>
      <c r="R57" s="107" t="s">
        <v>4187</v>
      </c>
      <c r="S57" s="107" t="s">
        <v>123</v>
      </c>
      <c r="T57" s="107">
        <v>11.7</v>
      </c>
      <c r="U57" s="107" t="s">
        <v>140</v>
      </c>
      <c r="V57" s="107">
        <v>4296</v>
      </c>
      <c r="W57" s="107" t="s">
        <v>10</v>
      </c>
      <c r="X57" s="107" t="s">
        <v>10</v>
      </c>
      <c r="Y57" s="107" t="s">
        <v>10</v>
      </c>
      <c r="Z57" s="107" t="s">
        <v>10</v>
      </c>
      <c r="AA57" s="107" t="s">
        <v>1005</v>
      </c>
      <c r="AB57" s="107" t="s">
        <v>1006</v>
      </c>
      <c r="AC57" s="112" t="str">
        <f>INDEX(Exposure_GWASs!G:G,MATCH(Si!AE57,Exposure_GWASs!C:C,0))</f>
        <v>BMI</v>
      </c>
      <c r="AD57" s="107" t="s">
        <v>127</v>
      </c>
      <c r="AE57" s="107" t="s">
        <v>1224</v>
      </c>
      <c r="AF57" s="107" t="s">
        <v>139</v>
      </c>
      <c r="AG57" s="107" t="s">
        <v>140</v>
      </c>
      <c r="AH57" s="107">
        <v>4296</v>
      </c>
      <c r="AI57" s="112">
        <f>INDEX(Exposure_GWASs!F:F,MATCH(Si!AE57,Exposure_GWASs!C:C,0))</f>
        <v>249796</v>
      </c>
      <c r="AJ57" s="170" t="s">
        <v>4085</v>
      </c>
      <c r="AK57" s="107" t="s">
        <v>1005</v>
      </c>
      <c r="AL57" s="107" t="s">
        <v>249</v>
      </c>
      <c r="AM57" s="107" t="s">
        <v>11</v>
      </c>
      <c r="AN57" s="107" t="s">
        <v>11</v>
      </c>
      <c r="AO57" s="107" t="s">
        <v>11</v>
      </c>
      <c r="AP57" s="107" t="s">
        <v>11</v>
      </c>
      <c r="AQ57" s="107" t="s">
        <v>11</v>
      </c>
      <c r="AR57" s="107" t="s">
        <v>11</v>
      </c>
      <c r="AS57" s="107" t="s">
        <v>11</v>
      </c>
      <c r="AT57" s="107" t="s">
        <v>11</v>
      </c>
      <c r="AU57" s="107" t="s">
        <v>10</v>
      </c>
      <c r="AV57" s="107" t="s">
        <v>10</v>
      </c>
      <c r="AW57" s="107">
        <v>32</v>
      </c>
      <c r="AX57" s="107">
        <f>INDEX(Exposure_GWASs!S:S,MATCH(Si!AE57,Exposure_GWASs!C:C,0))</f>
        <v>32</v>
      </c>
      <c r="AY57" s="107" t="s">
        <v>10</v>
      </c>
      <c r="AZ57" s="107" t="s">
        <v>11</v>
      </c>
      <c r="BA57" s="107" t="s">
        <v>10</v>
      </c>
      <c r="BB57" s="107" t="s">
        <v>22</v>
      </c>
      <c r="BC57" s="105" t="s">
        <v>79</v>
      </c>
      <c r="BD57" s="105"/>
      <c r="BE57" s="105"/>
      <c r="BF57" s="105"/>
      <c r="BG57" s="105"/>
      <c r="BH57" s="107" t="s">
        <v>1011</v>
      </c>
      <c r="BI57" s="107" t="s">
        <v>4178</v>
      </c>
      <c r="BJ57" s="107" t="s">
        <v>2928</v>
      </c>
      <c r="BK57" s="107" t="s">
        <v>2929</v>
      </c>
      <c r="BL57" s="107" t="s">
        <v>11</v>
      </c>
      <c r="BM57" s="107" t="s">
        <v>11</v>
      </c>
      <c r="BN57" s="107" t="s">
        <v>11</v>
      </c>
      <c r="BO57" s="107" t="s">
        <v>167</v>
      </c>
      <c r="BP57" s="110" t="s">
        <v>167</v>
      </c>
      <c r="BQ57" s="106" t="s">
        <v>1012</v>
      </c>
      <c r="BR57" s="107">
        <v>0.2</v>
      </c>
      <c r="BS57" s="107"/>
      <c r="BT57" s="107">
        <v>95</v>
      </c>
      <c r="BU57" s="107">
        <v>0.02</v>
      </c>
      <c r="BV57" s="107">
        <v>0.38</v>
      </c>
      <c r="BW57" s="107">
        <v>0.03</v>
      </c>
      <c r="BX57" s="107" t="s">
        <v>10</v>
      </c>
      <c r="BY57" s="110" t="s">
        <v>10</v>
      </c>
      <c r="BZ57" s="105" t="s">
        <v>4179</v>
      </c>
      <c r="CA57" s="105" t="s">
        <v>4184</v>
      </c>
      <c r="CB57" s="105" t="s">
        <v>4185</v>
      </c>
      <c r="CC57" s="105" t="s">
        <v>4186</v>
      </c>
      <c r="CD57" s="106" t="s">
        <v>10</v>
      </c>
      <c r="CE57" s="107"/>
      <c r="CF57" s="107"/>
      <c r="CG57" s="107"/>
      <c r="CH57" s="107"/>
    </row>
    <row r="58" spans="1:86" s="10" customFormat="1">
      <c r="A58" s="105">
        <v>122</v>
      </c>
      <c r="B58" s="105" t="s">
        <v>282</v>
      </c>
      <c r="C58" s="105" t="s">
        <v>244</v>
      </c>
      <c r="D58" s="106" t="s">
        <v>4171</v>
      </c>
      <c r="E58" s="107">
        <v>2014</v>
      </c>
      <c r="F58" s="107" t="s">
        <v>1283</v>
      </c>
      <c r="G58" s="107" t="s">
        <v>4172</v>
      </c>
      <c r="H58" s="110" t="s">
        <v>4173</v>
      </c>
      <c r="I58" s="107" t="s">
        <v>1881</v>
      </c>
      <c r="J58" s="107" t="s">
        <v>1882</v>
      </c>
      <c r="K58" s="107" t="s">
        <v>4174</v>
      </c>
      <c r="L58" s="106" t="s">
        <v>4175</v>
      </c>
      <c r="M58" s="110" t="s">
        <v>4176</v>
      </c>
      <c r="N58" s="107" t="s">
        <v>12</v>
      </c>
      <c r="O58" s="107" t="s">
        <v>5576</v>
      </c>
      <c r="P58" s="107" t="s">
        <v>5916</v>
      </c>
      <c r="Q58" s="107" t="s">
        <v>5627</v>
      </c>
      <c r="R58" s="107" t="s">
        <v>4177</v>
      </c>
      <c r="S58" s="107" t="s">
        <v>123</v>
      </c>
      <c r="T58" s="107">
        <v>11.7</v>
      </c>
      <c r="U58" s="107" t="s">
        <v>140</v>
      </c>
      <c r="V58" s="107">
        <v>4244</v>
      </c>
      <c r="W58" s="107" t="s">
        <v>10</v>
      </c>
      <c r="X58" s="107" t="s">
        <v>10</v>
      </c>
      <c r="Y58" s="107" t="s">
        <v>10</v>
      </c>
      <c r="Z58" s="107" t="s">
        <v>10</v>
      </c>
      <c r="AA58" s="107" t="s">
        <v>1005</v>
      </c>
      <c r="AB58" s="107" t="s">
        <v>1006</v>
      </c>
      <c r="AC58" s="112" t="s">
        <v>5553</v>
      </c>
      <c r="AD58" s="112" t="s">
        <v>5553</v>
      </c>
      <c r="AE58" s="107" t="s">
        <v>1224</v>
      </c>
      <c r="AF58" s="107" t="s">
        <v>139</v>
      </c>
      <c r="AG58" s="107" t="s">
        <v>140</v>
      </c>
      <c r="AH58" s="107">
        <v>4244</v>
      </c>
      <c r="AI58" s="112">
        <f>INDEX(Exposure_GWASs!F:F,MATCH(Si!AE58,Exposure_GWASs!C:C,0))</f>
        <v>249796</v>
      </c>
      <c r="AJ58" s="170" t="s">
        <v>4085</v>
      </c>
      <c r="AK58" s="107" t="s">
        <v>1005</v>
      </c>
      <c r="AL58" s="107" t="s">
        <v>249</v>
      </c>
      <c r="AM58" s="107" t="s">
        <v>11</v>
      </c>
      <c r="AN58" s="107" t="s">
        <v>11</v>
      </c>
      <c r="AO58" s="107" t="s">
        <v>11</v>
      </c>
      <c r="AP58" s="107" t="s">
        <v>11</v>
      </c>
      <c r="AQ58" s="107" t="s">
        <v>11</v>
      </c>
      <c r="AR58" s="107" t="s">
        <v>11</v>
      </c>
      <c r="AS58" s="107" t="s">
        <v>11</v>
      </c>
      <c r="AT58" s="107" t="s">
        <v>11</v>
      </c>
      <c r="AU58" s="107" t="s">
        <v>10</v>
      </c>
      <c r="AV58" s="107" t="s">
        <v>10</v>
      </c>
      <c r="AW58" s="107">
        <v>32</v>
      </c>
      <c r="AX58" s="107">
        <f>INDEX(Exposure_GWASs!S:S,MATCH(Si!AE58,Exposure_GWASs!C:C,0))</f>
        <v>32</v>
      </c>
      <c r="AY58" s="107" t="s">
        <v>10</v>
      </c>
      <c r="AZ58" s="107" t="s">
        <v>11</v>
      </c>
      <c r="BA58" s="107" t="s">
        <v>10</v>
      </c>
      <c r="BB58" s="107" t="s">
        <v>22</v>
      </c>
      <c r="BC58" s="105" t="s">
        <v>79</v>
      </c>
      <c r="BD58" s="105"/>
      <c r="BE58" s="105"/>
      <c r="BF58" s="105"/>
      <c r="BG58" s="105"/>
      <c r="BH58" s="107" t="s">
        <v>1011</v>
      </c>
      <c r="BI58" s="107" t="s">
        <v>4188</v>
      </c>
      <c r="BJ58" s="107" t="s">
        <v>2928</v>
      </c>
      <c r="BK58" s="107" t="s">
        <v>2929</v>
      </c>
      <c r="BL58" s="107" t="s">
        <v>11</v>
      </c>
      <c r="BM58" s="107" t="s">
        <v>11</v>
      </c>
      <c r="BN58" s="107" t="s">
        <v>11</v>
      </c>
      <c r="BO58" s="107" t="s">
        <v>167</v>
      </c>
      <c r="BP58" s="110" t="s">
        <v>167</v>
      </c>
      <c r="BQ58" s="106" t="s">
        <v>1012</v>
      </c>
      <c r="BR58" s="107">
        <v>-0.2</v>
      </c>
      <c r="BS58" s="107"/>
      <c r="BT58" s="107">
        <v>95</v>
      </c>
      <c r="BU58" s="107">
        <v>-0.39</v>
      </c>
      <c r="BV58" s="107">
        <v>-0.02</v>
      </c>
      <c r="BW58" s="107">
        <v>0.03</v>
      </c>
      <c r="BX58" s="107" t="s">
        <v>10</v>
      </c>
      <c r="BY58" s="110" t="s">
        <v>10</v>
      </c>
      <c r="BZ58" s="105" t="s">
        <v>4179</v>
      </c>
      <c r="CA58" s="105" t="s">
        <v>4184</v>
      </c>
      <c r="CB58" s="105" t="s">
        <v>4185</v>
      </c>
      <c r="CC58" s="105" t="s">
        <v>4186</v>
      </c>
      <c r="CD58" s="106" t="s">
        <v>4189</v>
      </c>
      <c r="CE58" s="107"/>
      <c r="CF58" s="107"/>
      <c r="CG58" s="107"/>
      <c r="CH58" s="107"/>
    </row>
    <row r="59" spans="1:86" s="10" customFormat="1">
      <c r="A59" s="105">
        <v>122</v>
      </c>
      <c r="B59" s="105" t="s">
        <v>282</v>
      </c>
      <c r="C59" s="105" t="s">
        <v>244</v>
      </c>
      <c r="D59" s="106" t="s">
        <v>4171</v>
      </c>
      <c r="E59" s="107">
        <v>2014</v>
      </c>
      <c r="F59" s="107" t="s">
        <v>1283</v>
      </c>
      <c r="G59" s="107" t="s">
        <v>4172</v>
      </c>
      <c r="H59" s="110" t="s">
        <v>4173</v>
      </c>
      <c r="I59" s="107" t="s">
        <v>1881</v>
      </c>
      <c r="J59" s="107" t="s">
        <v>1882</v>
      </c>
      <c r="K59" s="107" t="s">
        <v>4174</v>
      </c>
      <c r="L59" s="106" t="s">
        <v>4175</v>
      </c>
      <c r="M59" s="110" t="s">
        <v>4176</v>
      </c>
      <c r="N59" s="107" t="s">
        <v>12</v>
      </c>
      <c r="O59" s="107" t="s">
        <v>5576</v>
      </c>
      <c r="P59" s="107" t="s">
        <v>5917</v>
      </c>
      <c r="Q59" s="107" t="s">
        <v>5627</v>
      </c>
      <c r="R59" s="107" t="s">
        <v>4183</v>
      </c>
      <c r="S59" s="107" t="s">
        <v>123</v>
      </c>
      <c r="T59" s="107">
        <v>11.7</v>
      </c>
      <c r="U59" s="107" t="s">
        <v>140</v>
      </c>
      <c r="V59" s="107">
        <v>4244</v>
      </c>
      <c r="W59" s="107" t="s">
        <v>10</v>
      </c>
      <c r="X59" s="107" t="s">
        <v>10</v>
      </c>
      <c r="Y59" s="107" t="s">
        <v>10</v>
      </c>
      <c r="Z59" s="107" t="s">
        <v>10</v>
      </c>
      <c r="AA59" s="107" t="s">
        <v>1005</v>
      </c>
      <c r="AB59" s="107" t="s">
        <v>1006</v>
      </c>
      <c r="AC59" s="112" t="s">
        <v>5553</v>
      </c>
      <c r="AD59" s="112" t="s">
        <v>5553</v>
      </c>
      <c r="AE59" s="107" t="s">
        <v>1224</v>
      </c>
      <c r="AF59" s="107" t="s">
        <v>139</v>
      </c>
      <c r="AG59" s="107" t="s">
        <v>140</v>
      </c>
      <c r="AH59" s="107">
        <v>4244</v>
      </c>
      <c r="AI59" s="112">
        <f>INDEX(Exposure_GWASs!F:F,MATCH(Si!AE59,Exposure_GWASs!C:C,0))</f>
        <v>249796</v>
      </c>
      <c r="AJ59" s="170" t="s">
        <v>4085</v>
      </c>
      <c r="AK59" s="107" t="s">
        <v>1005</v>
      </c>
      <c r="AL59" s="107" t="s">
        <v>249</v>
      </c>
      <c r="AM59" s="107" t="s">
        <v>11</v>
      </c>
      <c r="AN59" s="107" t="s">
        <v>11</v>
      </c>
      <c r="AO59" s="107" t="s">
        <v>11</v>
      </c>
      <c r="AP59" s="107" t="s">
        <v>11</v>
      </c>
      <c r="AQ59" s="107" t="s">
        <v>11</v>
      </c>
      <c r="AR59" s="107" t="s">
        <v>11</v>
      </c>
      <c r="AS59" s="107" t="s">
        <v>11</v>
      </c>
      <c r="AT59" s="107" t="s">
        <v>11</v>
      </c>
      <c r="AU59" s="107" t="s">
        <v>10</v>
      </c>
      <c r="AV59" s="107" t="s">
        <v>10</v>
      </c>
      <c r="AW59" s="107">
        <v>32</v>
      </c>
      <c r="AX59" s="107">
        <f>INDEX(Exposure_GWASs!S:S,MATCH(Si!AE59,Exposure_GWASs!C:C,0))</f>
        <v>32</v>
      </c>
      <c r="AY59" s="107" t="s">
        <v>10</v>
      </c>
      <c r="AZ59" s="107" t="s">
        <v>11</v>
      </c>
      <c r="BA59" s="107" t="s">
        <v>10</v>
      </c>
      <c r="BB59" s="107" t="s">
        <v>22</v>
      </c>
      <c r="BC59" s="105" t="s">
        <v>79</v>
      </c>
      <c r="BD59" s="105"/>
      <c r="BE59" s="105"/>
      <c r="BF59" s="105"/>
      <c r="BG59" s="105"/>
      <c r="BH59" s="107" t="s">
        <v>1011</v>
      </c>
      <c r="BI59" s="107" t="s">
        <v>4188</v>
      </c>
      <c r="BJ59" s="107" t="s">
        <v>2928</v>
      </c>
      <c r="BK59" s="107" t="s">
        <v>2929</v>
      </c>
      <c r="BL59" s="107" t="s">
        <v>11</v>
      </c>
      <c r="BM59" s="107" t="s">
        <v>11</v>
      </c>
      <c r="BN59" s="107" t="s">
        <v>11</v>
      </c>
      <c r="BO59" s="107" t="s">
        <v>167</v>
      </c>
      <c r="BP59" s="110" t="s">
        <v>167</v>
      </c>
      <c r="BQ59" s="106" t="s">
        <v>1012</v>
      </c>
      <c r="BR59" s="107">
        <v>-0.2</v>
      </c>
      <c r="BS59" s="107"/>
      <c r="BT59" s="107">
        <v>95</v>
      </c>
      <c r="BU59" s="107">
        <v>-0.39</v>
      </c>
      <c r="BV59" s="107">
        <v>-0.02</v>
      </c>
      <c r="BW59" s="107">
        <v>0.03</v>
      </c>
      <c r="BX59" s="107" t="s">
        <v>10</v>
      </c>
      <c r="BY59" s="110" t="s">
        <v>10</v>
      </c>
      <c r="BZ59" s="105" t="s">
        <v>4179</v>
      </c>
      <c r="CA59" s="105" t="s">
        <v>4184</v>
      </c>
      <c r="CB59" s="105" t="s">
        <v>4185</v>
      </c>
      <c r="CC59" s="105" t="s">
        <v>4186</v>
      </c>
      <c r="CD59" s="106" t="s">
        <v>4189</v>
      </c>
      <c r="CE59" s="107"/>
      <c r="CF59" s="107"/>
      <c r="CG59" s="107"/>
      <c r="CH59" s="107"/>
    </row>
    <row r="60" spans="1:86" s="10" customFormat="1">
      <c r="A60" s="105">
        <v>122</v>
      </c>
      <c r="B60" s="105" t="s">
        <v>282</v>
      </c>
      <c r="C60" s="105" t="s">
        <v>244</v>
      </c>
      <c r="D60" s="106" t="s">
        <v>4171</v>
      </c>
      <c r="E60" s="107">
        <v>2014</v>
      </c>
      <c r="F60" s="107" t="s">
        <v>1283</v>
      </c>
      <c r="G60" s="107" t="s">
        <v>4172</v>
      </c>
      <c r="H60" s="110" t="s">
        <v>4173</v>
      </c>
      <c r="I60" s="107" t="s">
        <v>1881</v>
      </c>
      <c r="J60" s="107" t="s">
        <v>1882</v>
      </c>
      <c r="K60" s="107" t="s">
        <v>4174</v>
      </c>
      <c r="L60" s="106" t="s">
        <v>4175</v>
      </c>
      <c r="M60" s="110" t="s">
        <v>4176</v>
      </c>
      <c r="N60" s="107" t="s">
        <v>12</v>
      </c>
      <c r="O60" s="107" t="s">
        <v>5576</v>
      </c>
      <c r="P60" s="107" t="s">
        <v>5918</v>
      </c>
      <c r="Q60" s="107" t="s">
        <v>5627</v>
      </c>
      <c r="R60" s="107" t="s">
        <v>4187</v>
      </c>
      <c r="S60" s="107" t="s">
        <v>123</v>
      </c>
      <c r="T60" s="107">
        <v>11.7</v>
      </c>
      <c r="U60" s="107" t="s">
        <v>140</v>
      </c>
      <c r="V60" s="107">
        <v>4244</v>
      </c>
      <c r="W60" s="107" t="s">
        <v>10</v>
      </c>
      <c r="X60" s="107" t="s">
        <v>10</v>
      </c>
      <c r="Y60" s="107" t="s">
        <v>10</v>
      </c>
      <c r="Z60" s="107" t="s">
        <v>10</v>
      </c>
      <c r="AA60" s="107" t="s">
        <v>1005</v>
      </c>
      <c r="AB60" s="107" t="s">
        <v>1006</v>
      </c>
      <c r="AC60" s="112" t="s">
        <v>5553</v>
      </c>
      <c r="AD60" s="112" t="s">
        <v>5553</v>
      </c>
      <c r="AE60" s="107" t="s">
        <v>1224</v>
      </c>
      <c r="AF60" s="107" t="s">
        <v>139</v>
      </c>
      <c r="AG60" s="107" t="s">
        <v>140</v>
      </c>
      <c r="AH60" s="107">
        <v>4244</v>
      </c>
      <c r="AI60" s="112">
        <f>INDEX(Exposure_GWASs!F:F,MATCH(Si!AE60,Exposure_GWASs!C:C,0))</f>
        <v>249796</v>
      </c>
      <c r="AJ60" s="170" t="s">
        <v>4085</v>
      </c>
      <c r="AK60" s="107" t="s">
        <v>1005</v>
      </c>
      <c r="AL60" s="107" t="s">
        <v>249</v>
      </c>
      <c r="AM60" s="107" t="s">
        <v>11</v>
      </c>
      <c r="AN60" s="107" t="s">
        <v>11</v>
      </c>
      <c r="AO60" s="107" t="s">
        <v>11</v>
      </c>
      <c r="AP60" s="107" t="s">
        <v>11</v>
      </c>
      <c r="AQ60" s="107" t="s">
        <v>11</v>
      </c>
      <c r="AR60" s="107" t="s">
        <v>11</v>
      </c>
      <c r="AS60" s="107" t="s">
        <v>11</v>
      </c>
      <c r="AT60" s="107" t="s">
        <v>11</v>
      </c>
      <c r="AU60" s="107" t="s">
        <v>10</v>
      </c>
      <c r="AV60" s="107" t="s">
        <v>10</v>
      </c>
      <c r="AW60" s="107">
        <v>32</v>
      </c>
      <c r="AX60" s="107">
        <f>INDEX(Exposure_GWASs!S:S,MATCH(Si!AE60,Exposure_GWASs!C:C,0))</f>
        <v>32</v>
      </c>
      <c r="AY60" s="107" t="s">
        <v>10</v>
      </c>
      <c r="AZ60" s="107" t="s">
        <v>11</v>
      </c>
      <c r="BA60" s="107" t="s">
        <v>10</v>
      </c>
      <c r="BB60" s="107" t="s">
        <v>22</v>
      </c>
      <c r="BC60" s="105" t="s">
        <v>79</v>
      </c>
      <c r="BD60" s="105"/>
      <c r="BE60" s="105"/>
      <c r="BF60" s="105"/>
      <c r="BG60" s="105"/>
      <c r="BH60" s="107" t="s">
        <v>1011</v>
      </c>
      <c r="BI60" s="107" t="s">
        <v>4188</v>
      </c>
      <c r="BJ60" s="107" t="s">
        <v>2928</v>
      </c>
      <c r="BK60" s="107" t="s">
        <v>2929</v>
      </c>
      <c r="BL60" s="107" t="s">
        <v>11</v>
      </c>
      <c r="BM60" s="107" t="s">
        <v>11</v>
      </c>
      <c r="BN60" s="107" t="s">
        <v>11</v>
      </c>
      <c r="BO60" s="107" t="s">
        <v>167</v>
      </c>
      <c r="BP60" s="110" t="s">
        <v>167</v>
      </c>
      <c r="BQ60" s="106" t="s">
        <v>1012</v>
      </c>
      <c r="BR60" s="107">
        <v>0.22</v>
      </c>
      <c r="BS60" s="107"/>
      <c r="BT60" s="107">
        <v>95</v>
      </c>
      <c r="BU60" s="107">
        <v>0.03</v>
      </c>
      <c r="BV60" s="107">
        <v>0.41</v>
      </c>
      <c r="BW60" s="107">
        <v>0.02</v>
      </c>
      <c r="BX60" s="107" t="s">
        <v>10</v>
      </c>
      <c r="BY60" s="110" t="s">
        <v>10</v>
      </c>
      <c r="BZ60" s="105" t="s">
        <v>4179</v>
      </c>
      <c r="CA60" s="105" t="s">
        <v>4184</v>
      </c>
      <c r="CB60" s="105" t="s">
        <v>4185</v>
      </c>
      <c r="CC60" s="105" t="s">
        <v>4186</v>
      </c>
      <c r="CD60" s="106" t="s">
        <v>4189</v>
      </c>
      <c r="CE60" s="107"/>
      <c r="CF60" s="107"/>
      <c r="CG60" s="107"/>
      <c r="CH60" s="107"/>
    </row>
    <row r="61" spans="1:86" s="10" customFormat="1">
      <c r="A61" s="105">
        <v>122</v>
      </c>
      <c r="B61" s="105" t="s">
        <v>282</v>
      </c>
      <c r="C61" s="105" t="s">
        <v>244</v>
      </c>
      <c r="D61" s="106" t="s">
        <v>4171</v>
      </c>
      <c r="E61" s="107">
        <v>2014</v>
      </c>
      <c r="F61" s="107" t="s">
        <v>1283</v>
      </c>
      <c r="G61" s="107" t="s">
        <v>4172</v>
      </c>
      <c r="H61" s="110" t="s">
        <v>4173</v>
      </c>
      <c r="I61" s="107" t="s">
        <v>1881</v>
      </c>
      <c r="J61" s="107" t="s">
        <v>1882</v>
      </c>
      <c r="K61" s="107" t="s">
        <v>4174</v>
      </c>
      <c r="L61" s="106" t="s">
        <v>4175</v>
      </c>
      <c r="M61" s="110" t="s">
        <v>4176</v>
      </c>
      <c r="N61" s="107" t="s">
        <v>12</v>
      </c>
      <c r="O61" s="107" t="s">
        <v>5576</v>
      </c>
      <c r="P61" s="107" t="s">
        <v>5916</v>
      </c>
      <c r="Q61" s="107" t="s">
        <v>5627</v>
      </c>
      <c r="R61" s="107" t="s">
        <v>4177</v>
      </c>
      <c r="S61" s="107" t="s">
        <v>123</v>
      </c>
      <c r="T61" s="107">
        <v>11.7</v>
      </c>
      <c r="U61" s="107" t="s">
        <v>140</v>
      </c>
      <c r="V61" s="107">
        <v>4296</v>
      </c>
      <c r="W61" s="107" t="s">
        <v>10</v>
      </c>
      <c r="X61" s="107" t="s">
        <v>10</v>
      </c>
      <c r="Y61" s="107" t="s">
        <v>10</v>
      </c>
      <c r="Z61" s="107" t="s">
        <v>10</v>
      </c>
      <c r="AA61" s="107" t="s">
        <v>1005</v>
      </c>
      <c r="AB61" s="107" t="s">
        <v>1006</v>
      </c>
      <c r="AC61" s="112" t="str">
        <f>INDEX(Exposure_GWASs!G:G,MATCH(Si!AE61,Exposure_GWASs!C:C,0))</f>
        <v>BMI</v>
      </c>
      <c r="AD61" s="107" t="s">
        <v>127</v>
      </c>
      <c r="AE61" s="107" t="s">
        <v>1224</v>
      </c>
      <c r="AF61" s="107" t="s">
        <v>139</v>
      </c>
      <c r="AG61" s="107" t="s">
        <v>140</v>
      </c>
      <c r="AH61" s="107">
        <v>4296</v>
      </c>
      <c r="AI61" s="112">
        <f>INDEX(Exposure_GWASs!F:F,MATCH(Si!AE61,Exposure_GWASs!C:C,0))</f>
        <v>249796</v>
      </c>
      <c r="AJ61" s="170" t="s">
        <v>4085</v>
      </c>
      <c r="AK61" s="107" t="s">
        <v>1005</v>
      </c>
      <c r="AL61" s="107" t="s">
        <v>249</v>
      </c>
      <c r="AM61" s="107" t="s">
        <v>11</v>
      </c>
      <c r="AN61" s="107" t="s">
        <v>11</v>
      </c>
      <c r="AO61" s="107" t="s">
        <v>11</v>
      </c>
      <c r="AP61" s="107" t="s">
        <v>11</v>
      </c>
      <c r="AQ61" s="107" t="s">
        <v>11</v>
      </c>
      <c r="AR61" s="107" t="s">
        <v>11</v>
      </c>
      <c r="AS61" s="107" t="s">
        <v>11</v>
      </c>
      <c r="AT61" s="107" t="s">
        <v>11</v>
      </c>
      <c r="AU61" s="107">
        <v>1</v>
      </c>
      <c r="AV61" s="107" t="s">
        <v>10</v>
      </c>
      <c r="AW61" s="107" t="s">
        <v>10</v>
      </c>
      <c r="AX61" s="107">
        <f>INDEX(Exposure_GWASs!S:S,MATCH(Si!AE61,Exposure_GWASs!C:C,0))</f>
        <v>32</v>
      </c>
      <c r="AY61" s="107" t="s">
        <v>4190</v>
      </c>
      <c r="AZ61" s="107" t="s">
        <v>11</v>
      </c>
      <c r="BA61" s="107" t="s">
        <v>10</v>
      </c>
      <c r="BB61" s="107" t="s">
        <v>22</v>
      </c>
      <c r="BC61" s="105" t="s">
        <v>11</v>
      </c>
      <c r="BD61" s="105"/>
      <c r="BE61" s="105"/>
      <c r="BF61" s="105"/>
      <c r="BG61" s="105"/>
      <c r="BH61" s="107"/>
      <c r="BI61" s="107" t="s">
        <v>4191</v>
      </c>
      <c r="BJ61" s="107" t="s">
        <v>2928</v>
      </c>
      <c r="BK61" s="107" t="s">
        <v>2929</v>
      </c>
      <c r="BL61" s="107" t="s">
        <v>11</v>
      </c>
      <c r="BM61" s="107" t="s">
        <v>11</v>
      </c>
      <c r="BN61" s="107" t="s">
        <v>11</v>
      </c>
      <c r="BO61" s="107" t="s">
        <v>167</v>
      </c>
      <c r="BP61" s="110" t="s">
        <v>167</v>
      </c>
      <c r="BQ61" s="106" t="s">
        <v>1012</v>
      </c>
      <c r="BR61" s="107">
        <v>-0.31</v>
      </c>
      <c r="BS61" s="107"/>
      <c r="BT61" s="107">
        <v>95</v>
      </c>
      <c r="BU61" s="107">
        <v>-0.64</v>
      </c>
      <c r="BV61" s="107">
        <v>-0.03</v>
      </c>
      <c r="BW61" s="107">
        <v>7.0000000000000007E-2</v>
      </c>
      <c r="BX61" s="107" t="s">
        <v>10</v>
      </c>
      <c r="BY61" s="110" t="s">
        <v>10</v>
      </c>
      <c r="BZ61" s="105" t="s">
        <v>4179</v>
      </c>
      <c r="CA61" s="105" t="s">
        <v>4184</v>
      </c>
      <c r="CB61" s="105" t="s">
        <v>4185</v>
      </c>
      <c r="CC61" s="105" t="s">
        <v>4186</v>
      </c>
      <c r="CD61" s="106" t="s">
        <v>10</v>
      </c>
      <c r="CE61" s="107"/>
      <c r="CF61" s="107"/>
      <c r="CG61" s="107"/>
      <c r="CH61" s="107"/>
    </row>
    <row r="62" spans="1:86" s="10" customFormat="1">
      <c r="A62" s="105">
        <v>122</v>
      </c>
      <c r="B62" s="105" t="s">
        <v>282</v>
      </c>
      <c r="C62" s="105" t="s">
        <v>244</v>
      </c>
      <c r="D62" s="106" t="s">
        <v>4171</v>
      </c>
      <c r="E62" s="107">
        <v>2014</v>
      </c>
      <c r="F62" s="107" t="s">
        <v>1283</v>
      </c>
      <c r="G62" s="107" t="s">
        <v>4172</v>
      </c>
      <c r="H62" s="110" t="s">
        <v>4173</v>
      </c>
      <c r="I62" s="107" t="s">
        <v>1881</v>
      </c>
      <c r="J62" s="107" t="s">
        <v>1882</v>
      </c>
      <c r="K62" s="107" t="s">
        <v>4174</v>
      </c>
      <c r="L62" s="106" t="s">
        <v>4175</v>
      </c>
      <c r="M62" s="110" t="s">
        <v>4176</v>
      </c>
      <c r="N62" s="107" t="s">
        <v>12</v>
      </c>
      <c r="O62" s="107" t="s">
        <v>5576</v>
      </c>
      <c r="P62" s="107" t="s">
        <v>5917</v>
      </c>
      <c r="Q62" s="107" t="s">
        <v>5627</v>
      </c>
      <c r="R62" s="107" t="s">
        <v>4183</v>
      </c>
      <c r="S62" s="107" t="s">
        <v>123</v>
      </c>
      <c r="T62" s="107">
        <v>11.7</v>
      </c>
      <c r="U62" s="107" t="s">
        <v>140</v>
      </c>
      <c r="V62" s="107">
        <v>4296</v>
      </c>
      <c r="W62" s="107" t="s">
        <v>10</v>
      </c>
      <c r="X62" s="107" t="s">
        <v>10</v>
      </c>
      <c r="Y62" s="107" t="s">
        <v>10</v>
      </c>
      <c r="Z62" s="107" t="s">
        <v>10</v>
      </c>
      <c r="AA62" s="107" t="s">
        <v>1005</v>
      </c>
      <c r="AB62" s="107" t="s">
        <v>1006</v>
      </c>
      <c r="AC62" s="112" t="str">
        <f>INDEX(Exposure_GWASs!G:G,MATCH(Si!AE62,Exposure_GWASs!C:C,0))</f>
        <v>BMI</v>
      </c>
      <c r="AD62" s="107" t="s">
        <v>127</v>
      </c>
      <c r="AE62" s="107" t="s">
        <v>1224</v>
      </c>
      <c r="AF62" s="107" t="s">
        <v>139</v>
      </c>
      <c r="AG62" s="107" t="s">
        <v>140</v>
      </c>
      <c r="AH62" s="107">
        <v>4296</v>
      </c>
      <c r="AI62" s="112">
        <f>INDEX(Exposure_GWASs!F:F,MATCH(Si!AE62,Exposure_GWASs!C:C,0))</f>
        <v>249796</v>
      </c>
      <c r="AJ62" s="170" t="s">
        <v>4085</v>
      </c>
      <c r="AK62" s="107" t="s">
        <v>1005</v>
      </c>
      <c r="AL62" s="107" t="s">
        <v>249</v>
      </c>
      <c r="AM62" s="107" t="s">
        <v>11</v>
      </c>
      <c r="AN62" s="107" t="s">
        <v>11</v>
      </c>
      <c r="AO62" s="107" t="s">
        <v>11</v>
      </c>
      <c r="AP62" s="107" t="s">
        <v>11</v>
      </c>
      <c r="AQ62" s="107" t="s">
        <v>11</v>
      </c>
      <c r="AR62" s="107" t="s">
        <v>11</v>
      </c>
      <c r="AS62" s="107" t="s">
        <v>11</v>
      </c>
      <c r="AT62" s="107" t="s">
        <v>11</v>
      </c>
      <c r="AU62" s="107">
        <v>1</v>
      </c>
      <c r="AV62" s="107" t="s">
        <v>10</v>
      </c>
      <c r="AW62" s="107" t="s">
        <v>10</v>
      </c>
      <c r="AX62" s="107">
        <f>INDEX(Exposure_GWASs!S:S,MATCH(Si!AE62,Exposure_GWASs!C:C,0))</f>
        <v>32</v>
      </c>
      <c r="AY62" s="107" t="s">
        <v>4190</v>
      </c>
      <c r="AZ62" s="107" t="s">
        <v>11</v>
      </c>
      <c r="BA62" s="107" t="s">
        <v>10</v>
      </c>
      <c r="BB62" s="107" t="s">
        <v>22</v>
      </c>
      <c r="BC62" s="105" t="s">
        <v>11</v>
      </c>
      <c r="BD62" s="105"/>
      <c r="BE62" s="105"/>
      <c r="BF62" s="105"/>
      <c r="BG62" s="105"/>
      <c r="BH62" s="107"/>
      <c r="BI62" s="107" t="s">
        <v>4191</v>
      </c>
      <c r="BJ62" s="107" t="s">
        <v>2928</v>
      </c>
      <c r="BK62" s="107" t="s">
        <v>2929</v>
      </c>
      <c r="BL62" s="107" t="s">
        <v>11</v>
      </c>
      <c r="BM62" s="107" t="s">
        <v>11</v>
      </c>
      <c r="BN62" s="107" t="s">
        <v>11</v>
      </c>
      <c r="BO62" s="107" t="s">
        <v>167</v>
      </c>
      <c r="BP62" s="110" t="s">
        <v>167</v>
      </c>
      <c r="BQ62" s="106" t="s">
        <v>1012</v>
      </c>
      <c r="BR62" s="107">
        <v>-0.16</v>
      </c>
      <c r="BS62" s="107"/>
      <c r="BT62" s="107">
        <v>95</v>
      </c>
      <c r="BU62" s="107">
        <v>-0.49</v>
      </c>
      <c r="BV62" s="107">
        <v>0.17</v>
      </c>
      <c r="BW62" s="107">
        <v>0.34</v>
      </c>
      <c r="BX62" s="107" t="s">
        <v>10</v>
      </c>
      <c r="BY62" s="110" t="s">
        <v>10</v>
      </c>
      <c r="BZ62" s="105" t="s">
        <v>4179</v>
      </c>
      <c r="CA62" s="105" t="s">
        <v>4184</v>
      </c>
      <c r="CB62" s="105" t="s">
        <v>4185</v>
      </c>
      <c r="CC62" s="105" t="s">
        <v>4186</v>
      </c>
      <c r="CD62" s="106" t="s">
        <v>10</v>
      </c>
      <c r="CE62" s="107"/>
      <c r="CF62" s="107"/>
      <c r="CG62" s="107"/>
      <c r="CH62" s="107"/>
    </row>
    <row r="63" spans="1:86" s="10" customFormat="1">
      <c r="A63" s="105">
        <v>122</v>
      </c>
      <c r="B63" s="105" t="s">
        <v>282</v>
      </c>
      <c r="C63" s="105" t="s">
        <v>244</v>
      </c>
      <c r="D63" s="106" t="s">
        <v>4171</v>
      </c>
      <c r="E63" s="107">
        <v>2014</v>
      </c>
      <c r="F63" s="107" t="s">
        <v>1283</v>
      </c>
      <c r="G63" s="107" t="s">
        <v>4172</v>
      </c>
      <c r="H63" s="110" t="s">
        <v>4173</v>
      </c>
      <c r="I63" s="107" t="s">
        <v>1881</v>
      </c>
      <c r="J63" s="107" t="s">
        <v>1882</v>
      </c>
      <c r="K63" s="107" t="s">
        <v>4174</v>
      </c>
      <c r="L63" s="106" t="s">
        <v>4175</v>
      </c>
      <c r="M63" s="110" t="s">
        <v>4176</v>
      </c>
      <c r="N63" s="107" t="s">
        <v>12</v>
      </c>
      <c r="O63" s="107" t="s">
        <v>5576</v>
      </c>
      <c r="P63" s="107" t="s">
        <v>5918</v>
      </c>
      <c r="Q63" s="107" t="s">
        <v>5627</v>
      </c>
      <c r="R63" s="107" t="s">
        <v>4187</v>
      </c>
      <c r="S63" s="107" t="s">
        <v>123</v>
      </c>
      <c r="T63" s="107">
        <v>11.7</v>
      </c>
      <c r="U63" s="107" t="s">
        <v>140</v>
      </c>
      <c r="V63" s="107">
        <v>4296</v>
      </c>
      <c r="W63" s="107" t="s">
        <v>10</v>
      </c>
      <c r="X63" s="107" t="s">
        <v>10</v>
      </c>
      <c r="Y63" s="107" t="s">
        <v>10</v>
      </c>
      <c r="Z63" s="107" t="s">
        <v>10</v>
      </c>
      <c r="AA63" s="107" t="s">
        <v>1005</v>
      </c>
      <c r="AB63" s="107" t="s">
        <v>1006</v>
      </c>
      <c r="AC63" s="112" t="str">
        <f>INDEX(Exposure_GWASs!G:G,MATCH(Si!AE63,Exposure_GWASs!C:C,0))</f>
        <v>BMI</v>
      </c>
      <c r="AD63" s="107" t="s">
        <v>127</v>
      </c>
      <c r="AE63" s="107" t="s">
        <v>1224</v>
      </c>
      <c r="AF63" s="107" t="s">
        <v>139</v>
      </c>
      <c r="AG63" s="107" t="s">
        <v>140</v>
      </c>
      <c r="AH63" s="107">
        <v>4296</v>
      </c>
      <c r="AI63" s="112">
        <f>INDEX(Exposure_GWASs!F:F,MATCH(Si!AE63,Exposure_GWASs!C:C,0))</f>
        <v>249796</v>
      </c>
      <c r="AJ63" s="170" t="s">
        <v>4085</v>
      </c>
      <c r="AK63" s="107" t="s">
        <v>1005</v>
      </c>
      <c r="AL63" s="107" t="s">
        <v>249</v>
      </c>
      <c r="AM63" s="107" t="s">
        <v>11</v>
      </c>
      <c r="AN63" s="107" t="s">
        <v>11</v>
      </c>
      <c r="AO63" s="107" t="s">
        <v>11</v>
      </c>
      <c r="AP63" s="107" t="s">
        <v>11</v>
      </c>
      <c r="AQ63" s="107" t="s">
        <v>11</v>
      </c>
      <c r="AR63" s="107" t="s">
        <v>11</v>
      </c>
      <c r="AS63" s="107" t="s">
        <v>11</v>
      </c>
      <c r="AT63" s="107" t="s">
        <v>11</v>
      </c>
      <c r="AU63" s="107">
        <v>1</v>
      </c>
      <c r="AV63" s="107" t="s">
        <v>10</v>
      </c>
      <c r="AW63" s="107" t="s">
        <v>10</v>
      </c>
      <c r="AX63" s="107">
        <f>INDEX(Exposure_GWASs!S:S,MATCH(Si!AE63,Exposure_GWASs!C:C,0))</f>
        <v>32</v>
      </c>
      <c r="AY63" s="107" t="s">
        <v>4190</v>
      </c>
      <c r="AZ63" s="107" t="s">
        <v>11</v>
      </c>
      <c r="BA63" s="107" t="s">
        <v>10</v>
      </c>
      <c r="BB63" s="107" t="s">
        <v>22</v>
      </c>
      <c r="BC63" s="105" t="s">
        <v>11</v>
      </c>
      <c r="BD63" s="105"/>
      <c r="BE63" s="105"/>
      <c r="BF63" s="105"/>
      <c r="BG63" s="105"/>
      <c r="BH63" s="107"/>
      <c r="BI63" s="107" t="s">
        <v>4191</v>
      </c>
      <c r="BJ63" s="107" t="s">
        <v>2928</v>
      </c>
      <c r="BK63" s="107" t="s">
        <v>2929</v>
      </c>
      <c r="BL63" s="107" t="s">
        <v>11</v>
      </c>
      <c r="BM63" s="107" t="s">
        <v>11</v>
      </c>
      <c r="BN63" s="107" t="s">
        <v>11</v>
      </c>
      <c r="BO63" s="107" t="s">
        <v>167</v>
      </c>
      <c r="BP63" s="110" t="s">
        <v>167</v>
      </c>
      <c r="BQ63" s="106" t="s">
        <v>1012</v>
      </c>
      <c r="BR63" s="107">
        <v>0.5</v>
      </c>
      <c r="BS63" s="107"/>
      <c r="BT63" s="107">
        <v>95</v>
      </c>
      <c r="BU63" s="107">
        <v>0.13</v>
      </c>
      <c r="BV63" s="107">
        <v>0.86</v>
      </c>
      <c r="BW63" s="107">
        <v>7.0000000000000001E-3</v>
      </c>
      <c r="BX63" s="107" t="s">
        <v>10</v>
      </c>
      <c r="BY63" s="110" t="s">
        <v>10</v>
      </c>
      <c r="BZ63" s="105" t="s">
        <v>4179</v>
      </c>
      <c r="CA63" s="105" t="s">
        <v>4184</v>
      </c>
      <c r="CB63" s="105" t="s">
        <v>4185</v>
      </c>
      <c r="CC63" s="105" t="s">
        <v>4186</v>
      </c>
      <c r="CD63" s="106" t="s">
        <v>10</v>
      </c>
      <c r="CE63" s="107"/>
      <c r="CF63" s="107"/>
      <c r="CG63" s="107"/>
      <c r="CH63" s="107"/>
    </row>
    <row r="64" spans="1:86" s="10" customFormat="1">
      <c r="A64" s="105">
        <v>122</v>
      </c>
      <c r="B64" s="105" t="s">
        <v>282</v>
      </c>
      <c r="C64" s="105" t="s">
        <v>244</v>
      </c>
      <c r="D64" s="106" t="s">
        <v>4171</v>
      </c>
      <c r="E64" s="107">
        <v>2014</v>
      </c>
      <c r="F64" s="107" t="s">
        <v>1283</v>
      </c>
      <c r="G64" s="107" t="s">
        <v>4172</v>
      </c>
      <c r="H64" s="110" t="s">
        <v>4173</v>
      </c>
      <c r="I64" s="107" t="s">
        <v>1881</v>
      </c>
      <c r="J64" s="107" t="s">
        <v>1882</v>
      </c>
      <c r="K64" s="107" t="s">
        <v>4174</v>
      </c>
      <c r="L64" s="106" t="s">
        <v>4175</v>
      </c>
      <c r="M64" s="110" t="s">
        <v>4176</v>
      </c>
      <c r="N64" s="107" t="s">
        <v>12</v>
      </c>
      <c r="O64" s="107" t="s">
        <v>5576</v>
      </c>
      <c r="P64" s="107" t="s">
        <v>5916</v>
      </c>
      <c r="Q64" s="107" t="s">
        <v>5627</v>
      </c>
      <c r="R64" s="107" t="s">
        <v>4177</v>
      </c>
      <c r="S64" s="107" t="s">
        <v>123</v>
      </c>
      <c r="T64" s="107">
        <v>11.7</v>
      </c>
      <c r="U64" s="107" t="s">
        <v>140</v>
      </c>
      <c r="V64" s="107">
        <v>4244</v>
      </c>
      <c r="W64" s="107" t="s">
        <v>10</v>
      </c>
      <c r="X64" s="107" t="s">
        <v>10</v>
      </c>
      <c r="Y64" s="107" t="s">
        <v>10</v>
      </c>
      <c r="Z64" s="107" t="s">
        <v>10</v>
      </c>
      <c r="AA64" s="107" t="s">
        <v>1005</v>
      </c>
      <c r="AB64" s="107" t="s">
        <v>1006</v>
      </c>
      <c r="AC64" s="112" t="s">
        <v>5553</v>
      </c>
      <c r="AD64" s="112" t="s">
        <v>5553</v>
      </c>
      <c r="AE64" s="107" t="s">
        <v>1224</v>
      </c>
      <c r="AF64" s="107" t="s">
        <v>139</v>
      </c>
      <c r="AG64" s="107" t="s">
        <v>140</v>
      </c>
      <c r="AH64" s="107">
        <v>4244</v>
      </c>
      <c r="AI64" s="112">
        <f>INDEX(Exposure_GWASs!F:F,MATCH(Si!AE64,Exposure_GWASs!C:C,0))</f>
        <v>249796</v>
      </c>
      <c r="AJ64" s="170" t="s">
        <v>4085</v>
      </c>
      <c r="AK64" s="107" t="s">
        <v>1005</v>
      </c>
      <c r="AL64" s="107" t="s">
        <v>249</v>
      </c>
      <c r="AM64" s="107" t="s">
        <v>11</v>
      </c>
      <c r="AN64" s="107" t="s">
        <v>11</v>
      </c>
      <c r="AO64" s="107" t="s">
        <v>11</v>
      </c>
      <c r="AP64" s="107" t="s">
        <v>11</v>
      </c>
      <c r="AQ64" s="107" t="s">
        <v>11</v>
      </c>
      <c r="AR64" s="107" t="s">
        <v>11</v>
      </c>
      <c r="AS64" s="107" t="s">
        <v>11</v>
      </c>
      <c r="AT64" s="107" t="s">
        <v>11</v>
      </c>
      <c r="AU64" s="107">
        <v>1</v>
      </c>
      <c r="AV64" s="107" t="s">
        <v>10</v>
      </c>
      <c r="AW64" s="107" t="s">
        <v>10</v>
      </c>
      <c r="AX64" s="107">
        <f>INDEX(Exposure_GWASs!S:S,MATCH(Si!AE64,Exposure_GWASs!C:C,0))</f>
        <v>32</v>
      </c>
      <c r="AY64" s="107" t="s">
        <v>4190</v>
      </c>
      <c r="AZ64" s="107" t="s">
        <v>11</v>
      </c>
      <c r="BA64" s="107" t="s">
        <v>10</v>
      </c>
      <c r="BB64" s="107" t="s">
        <v>22</v>
      </c>
      <c r="BC64" s="105" t="s">
        <v>11</v>
      </c>
      <c r="BD64" s="105"/>
      <c r="BE64" s="105"/>
      <c r="BF64" s="105"/>
      <c r="BG64" s="105"/>
      <c r="BH64" s="107"/>
      <c r="BI64" s="107" t="s">
        <v>4192</v>
      </c>
      <c r="BJ64" s="107" t="s">
        <v>2928</v>
      </c>
      <c r="BK64" s="107" t="s">
        <v>2929</v>
      </c>
      <c r="BL64" s="107" t="s">
        <v>11</v>
      </c>
      <c r="BM64" s="107" t="s">
        <v>11</v>
      </c>
      <c r="BN64" s="107" t="s">
        <v>11</v>
      </c>
      <c r="BO64" s="107" t="s">
        <v>167</v>
      </c>
      <c r="BP64" s="110" t="s">
        <v>167</v>
      </c>
      <c r="BQ64" s="106" t="s">
        <v>1012</v>
      </c>
      <c r="BR64" s="107">
        <v>-0.31</v>
      </c>
      <c r="BS64" s="107"/>
      <c r="BT64" s="107">
        <v>95</v>
      </c>
      <c r="BU64" s="107">
        <v>-0.64</v>
      </c>
      <c r="BV64" s="107">
        <v>0.02</v>
      </c>
      <c r="BW64" s="107">
        <v>7.0000000000000007E-2</v>
      </c>
      <c r="BX64" s="107" t="s">
        <v>10</v>
      </c>
      <c r="BY64" s="110" t="s">
        <v>10</v>
      </c>
      <c r="BZ64" s="105" t="s">
        <v>4179</v>
      </c>
      <c r="CA64" s="105" t="s">
        <v>4184</v>
      </c>
      <c r="CB64" s="105" t="s">
        <v>4185</v>
      </c>
      <c r="CC64" s="105" t="s">
        <v>4186</v>
      </c>
      <c r="CD64" s="106" t="s">
        <v>4193</v>
      </c>
      <c r="CE64" s="107"/>
      <c r="CF64" s="107"/>
      <c r="CG64" s="107"/>
      <c r="CH64" s="107"/>
    </row>
    <row r="65" spans="1:86" s="10" customFormat="1">
      <c r="A65" s="105">
        <v>122</v>
      </c>
      <c r="B65" s="105" t="s">
        <v>282</v>
      </c>
      <c r="C65" s="105" t="s">
        <v>244</v>
      </c>
      <c r="D65" s="106" t="s">
        <v>4171</v>
      </c>
      <c r="E65" s="107">
        <v>2014</v>
      </c>
      <c r="F65" s="107" t="s">
        <v>1283</v>
      </c>
      <c r="G65" s="107" t="s">
        <v>4172</v>
      </c>
      <c r="H65" s="110" t="s">
        <v>4173</v>
      </c>
      <c r="I65" s="107" t="s">
        <v>1881</v>
      </c>
      <c r="J65" s="107" t="s">
        <v>1882</v>
      </c>
      <c r="K65" s="107" t="s">
        <v>4174</v>
      </c>
      <c r="L65" s="106" t="s">
        <v>4175</v>
      </c>
      <c r="M65" s="110" t="s">
        <v>4176</v>
      </c>
      <c r="N65" s="107" t="s">
        <v>12</v>
      </c>
      <c r="O65" s="107" t="s">
        <v>5576</v>
      </c>
      <c r="P65" s="107" t="s">
        <v>5917</v>
      </c>
      <c r="Q65" s="107" t="s">
        <v>5627</v>
      </c>
      <c r="R65" s="107" t="s">
        <v>4183</v>
      </c>
      <c r="S65" s="107" t="s">
        <v>123</v>
      </c>
      <c r="T65" s="107">
        <v>11.7</v>
      </c>
      <c r="U65" s="107" t="s">
        <v>140</v>
      </c>
      <c r="V65" s="107">
        <v>4244</v>
      </c>
      <c r="W65" s="107" t="s">
        <v>10</v>
      </c>
      <c r="X65" s="107" t="s">
        <v>10</v>
      </c>
      <c r="Y65" s="107" t="s">
        <v>10</v>
      </c>
      <c r="Z65" s="107" t="s">
        <v>10</v>
      </c>
      <c r="AA65" s="107" t="s">
        <v>1005</v>
      </c>
      <c r="AB65" s="107" t="s">
        <v>1006</v>
      </c>
      <c r="AC65" s="112" t="s">
        <v>5553</v>
      </c>
      <c r="AD65" s="112" t="s">
        <v>5553</v>
      </c>
      <c r="AE65" s="107" t="s">
        <v>1224</v>
      </c>
      <c r="AF65" s="107" t="s">
        <v>139</v>
      </c>
      <c r="AG65" s="107" t="s">
        <v>140</v>
      </c>
      <c r="AH65" s="107">
        <v>4244</v>
      </c>
      <c r="AI65" s="112">
        <f>INDEX(Exposure_GWASs!F:F,MATCH(Si!AE65,Exposure_GWASs!C:C,0))</f>
        <v>249796</v>
      </c>
      <c r="AJ65" s="170" t="s">
        <v>4085</v>
      </c>
      <c r="AK65" s="107" t="s">
        <v>1005</v>
      </c>
      <c r="AL65" s="107" t="s">
        <v>249</v>
      </c>
      <c r="AM65" s="107" t="s">
        <v>11</v>
      </c>
      <c r="AN65" s="107" t="s">
        <v>11</v>
      </c>
      <c r="AO65" s="107" t="s">
        <v>11</v>
      </c>
      <c r="AP65" s="107" t="s">
        <v>11</v>
      </c>
      <c r="AQ65" s="107" t="s">
        <v>11</v>
      </c>
      <c r="AR65" s="107" t="s">
        <v>11</v>
      </c>
      <c r="AS65" s="107" t="s">
        <v>11</v>
      </c>
      <c r="AT65" s="107" t="s">
        <v>11</v>
      </c>
      <c r="AU65" s="107">
        <v>1</v>
      </c>
      <c r="AV65" s="107" t="s">
        <v>10</v>
      </c>
      <c r="AW65" s="107" t="s">
        <v>10</v>
      </c>
      <c r="AX65" s="107">
        <f>INDEX(Exposure_GWASs!S:S,MATCH(Si!AE65,Exposure_GWASs!C:C,0))</f>
        <v>32</v>
      </c>
      <c r="AY65" s="107" t="s">
        <v>4190</v>
      </c>
      <c r="AZ65" s="107" t="s">
        <v>11</v>
      </c>
      <c r="BA65" s="107" t="s">
        <v>10</v>
      </c>
      <c r="BB65" s="107" t="s">
        <v>22</v>
      </c>
      <c r="BC65" s="105" t="s">
        <v>11</v>
      </c>
      <c r="BD65" s="105"/>
      <c r="BE65" s="105"/>
      <c r="BF65" s="105"/>
      <c r="BG65" s="105"/>
      <c r="BH65" s="107"/>
      <c r="BI65" s="107" t="s">
        <v>4192</v>
      </c>
      <c r="BJ65" s="107" t="s">
        <v>2928</v>
      </c>
      <c r="BK65" s="107" t="s">
        <v>2929</v>
      </c>
      <c r="BL65" s="107" t="s">
        <v>11</v>
      </c>
      <c r="BM65" s="107" t="s">
        <v>11</v>
      </c>
      <c r="BN65" s="107" t="s">
        <v>11</v>
      </c>
      <c r="BO65" s="107" t="s">
        <v>167</v>
      </c>
      <c r="BP65" s="110" t="s">
        <v>167</v>
      </c>
      <c r="BQ65" s="106" t="s">
        <v>1012</v>
      </c>
      <c r="BR65" s="107">
        <v>-0.16</v>
      </c>
      <c r="BS65" s="107"/>
      <c r="BT65" s="107">
        <v>95</v>
      </c>
      <c r="BU65" s="107">
        <v>-0.48</v>
      </c>
      <c r="BV65" s="107">
        <v>0.17</v>
      </c>
      <c r="BW65" s="107">
        <v>0.35</v>
      </c>
      <c r="BX65" s="107" t="s">
        <v>10</v>
      </c>
      <c r="BY65" s="110" t="s">
        <v>10</v>
      </c>
      <c r="BZ65" s="105" t="s">
        <v>4179</v>
      </c>
      <c r="CA65" s="105" t="s">
        <v>4184</v>
      </c>
      <c r="CB65" s="105" t="s">
        <v>4185</v>
      </c>
      <c r="CC65" s="105" t="s">
        <v>4186</v>
      </c>
      <c r="CD65" s="106" t="s">
        <v>4193</v>
      </c>
      <c r="CE65" s="107"/>
      <c r="CF65" s="107"/>
      <c r="CG65" s="107"/>
      <c r="CH65" s="107"/>
    </row>
    <row r="66" spans="1:86" s="10" customFormat="1">
      <c r="A66" s="105">
        <v>122</v>
      </c>
      <c r="B66" s="105" t="s">
        <v>282</v>
      </c>
      <c r="C66" s="105" t="s">
        <v>244</v>
      </c>
      <c r="D66" s="106" t="s">
        <v>4171</v>
      </c>
      <c r="E66" s="107">
        <v>2014</v>
      </c>
      <c r="F66" s="107" t="s">
        <v>1283</v>
      </c>
      <c r="G66" s="107" t="s">
        <v>4172</v>
      </c>
      <c r="H66" s="110" t="s">
        <v>4173</v>
      </c>
      <c r="I66" s="107" t="s">
        <v>1881</v>
      </c>
      <c r="J66" s="107" t="s">
        <v>1882</v>
      </c>
      <c r="K66" s="107" t="s">
        <v>4174</v>
      </c>
      <c r="L66" s="106" t="s">
        <v>4175</v>
      </c>
      <c r="M66" s="110" t="s">
        <v>4176</v>
      </c>
      <c r="N66" s="107" t="s">
        <v>12</v>
      </c>
      <c r="O66" s="107" t="s">
        <v>5576</v>
      </c>
      <c r="P66" s="107" t="s">
        <v>5918</v>
      </c>
      <c r="Q66" s="107" t="s">
        <v>5627</v>
      </c>
      <c r="R66" s="107" t="s">
        <v>4187</v>
      </c>
      <c r="S66" s="107" t="s">
        <v>123</v>
      </c>
      <c r="T66" s="107">
        <v>11.7</v>
      </c>
      <c r="U66" s="107" t="s">
        <v>140</v>
      </c>
      <c r="V66" s="107">
        <v>4244</v>
      </c>
      <c r="W66" s="107" t="s">
        <v>10</v>
      </c>
      <c r="X66" s="107" t="s">
        <v>10</v>
      </c>
      <c r="Y66" s="107" t="s">
        <v>10</v>
      </c>
      <c r="Z66" s="107" t="s">
        <v>10</v>
      </c>
      <c r="AA66" s="107" t="s">
        <v>1005</v>
      </c>
      <c r="AB66" s="107" t="s">
        <v>1006</v>
      </c>
      <c r="AC66" s="112" t="s">
        <v>5553</v>
      </c>
      <c r="AD66" s="112" t="s">
        <v>5553</v>
      </c>
      <c r="AE66" s="107" t="s">
        <v>1224</v>
      </c>
      <c r="AF66" s="107" t="s">
        <v>139</v>
      </c>
      <c r="AG66" s="107" t="s">
        <v>140</v>
      </c>
      <c r="AH66" s="107">
        <v>4244</v>
      </c>
      <c r="AI66" s="112">
        <f>INDEX(Exposure_GWASs!F:F,MATCH(Si!AE66,Exposure_GWASs!C:C,0))</f>
        <v>249796</v>
      </c>
      <c r="AJ66" s="170" t="s">
        <v>4085</v>
      </c>
      <c r="AK66" s="107" t="s">
        <v>1005</v>
      </c>
      <c r="AL66" s="107" t="s">
        <v>249</v>
      </c>
      <c r="AM66" s="107" t="s">
        <v>11</v>
      </c>
      <c r="AN66" s="107" t="s">
        <v>11</v>
      </c>
      <c r="AO66" s="107" t="s">
        <v>11</v>
      </c>
      <c r="AP66" s="107" t="s">
        <v>11</v>
      </c>
      <c r="AQ66" s="107" t="s">
        <v>11</v>
      </c>
      <c r="AR66" s="107" t="s">
        <v>11</v>
      </c>
      <c r="AS66" s="107" t="s">
        <v>11</v>
      </c>
      <c r="AT66" s="107" t="s">
        <v>11</v>
      </c>
      <c r="AU66" s="107">
        <v>1</v>
      </c>
      <c r="AV66" s="107" t="s">
        <v>10</v>
      </c>
      <c r="AW66" s="107" t="s">
        <v>10</v>
      </c>
      <c r="AX66" s="107">
        <f>INDEX(Exposure_GWASs!S:S,MATCH(Si!AE66,Exposure_GWASs!C:C,0))</f>
        <v>32</v>
      </c>
      <c r="AY66" s="107" t="s">
        <v>4190</v>
      </c>
      <c r="AZ66" s="107" t="s">
        <v>11</v>
      </c>
      <c r="BA66" s="107" t="s">
        <v>10</v>
      </c>
      <c r="BB66" s="107" t="s">
        <v>22</v>
      </c>
      <c r="BC66" s="105" t="s">
        <v>11</v>
      </c>
      <c r="BD66" s="105"/>
      <c r="BE66" s="105"/>
      <c r="BF66" s="105"/>
      <c r="BG66" s="105"/>
      <c r="BH66" s="107"/>
      <c r="BI66" s="107" t="s">
        <v>4192</v>
      </c>
      <c r="BJ66" s="107" t="s">
        <v>2928</v>
      </c>
      <c r="BK66" s="107" t="s">
        <v>2929</v>
      </c>
      <c r="BL66" s="107" t="s">
        <v>11</v>
      </c>
      <c r="BM66" s="107" t="s">
        <v>11</v>
      </c>
      <c r="BN66" s="107" t="s">
        <v>11</v>
      </c>
      <c r="BO66" s="107" t="s">
        <v>167</v>
      </c>
      <c r="BP66" s="110" t="s">
        <v>167</v>
      </c>
      <c r="BQ66" s="106" t="s">
        <v>1012</v>
      </c>
      <c r="BR66" s="107">
        <v>0.5</v>
      </c>
      <c r="BS66" s="107"/>
      <c r="BT66" s="107">
        <v>95</v>
      </c>
      <c r="BU66" s="107">
        <v>0.14000000000000001</v>
      </c>
      <c r="BV66" s="107">
        <v>0.86</v>
      </c>
      <c r="BW66" s="107">
        <v>6.0000000000000001E-3</v>
      </c>
      <c r="BX66" s="107" t="s">
        <v>10</v>
      </c>
      <c r="BY66" s="110" t="s">
        <v>10</v>
      </c>
      <c r="BZ66" s="105" t="s">
        <v>4179</v>
      </c>
      <c r="CA66" s="105" t="s">
        <v>4184</v>
      </c>
      <c r="CB66" s="105" t="s">
        <v>4185</v>
      </c>
      <c r="CC66" s="105" t="s">
        <v>4186</v>
      </c>
      <c r="CD66" s="106" t="s">
        <v>4193</v>
      </c>
      <c r="CE66" s="107"/>
      <c r="CF66" s="107"/>
      <c r="CG66" s="107"/>
      <c r="CH66" s="107"/>
    </row>
    <row r="67" spans="1:86" s="10" customFormat="1">
      <c r="A67" s="105">
        <v>122</v>
      </c>
      <c r="B67" s="105" t="s">
        <v>282</v>
      </c>
      <c r="C67" s="105" t="s">
        <v>244</v>
      </c>
      <c r="D67" s="106" t="s">
        <v>4171</v>
      </c>
      <c r="E67" s="107">
        <v>2014</v>
      </c>
      <c r="F67" s="107" t="s">
        <v>1283</v>
      </c>
      <c r="G67" s="107" t="s">
        <v>4172</v>
      </c>
      <c r="H67" s="110" t="s">
        <v>4173</v>
      </c>
      <c r="I67" s="107" t="s">
        <v>1881</v>
      </c>
      <c r="J67" s="107" t="s">
        <v>1882</v>
      </c>
      <c r="K67" s="107" t="s">
        <v>4174</v>
      </c>
      <c r="L67" s="106" t="s">
        <v>4175</v>
      </c>
      <c r="M67" s="110" t="s">
        <v>4176</v>
      </c>
      <c r="N67" s="107" t="s">
        <v>12</v>
      </c>
      <c r="O67" s="107" t="s">
        <v>5576</v>
      </c>
      <c r="P67" s="107" t="s">
        <v>5916</v>
      </c>
      <c r="Q67" s="107" t="s">
        <v>5627</v>
      </c>
      <c r="R67" s="107" t="s">
        <v>4177</v>
      </c>
      <c r="S67" s="107" t="s">
        <v>123</v>
      </c>
      <c r="T67" s="107">
        <v>11.7</v>
      </c>
      <c r="U67" s="107" t="s">
        <v>140</v>
      </c>
      <c r="V67" s="107">
        <v>4296</v>
      </c>
      <c r="W67" s="107" t="s">
        <v>10</v>
      </c>
      <c r="X67" s="107" t="s">
        <v>10</v>
      </c>
      <c r="Y67" s="107" t="s">
        <v>10</v>
      </c>
      <c r="Z67" s="107" t="s">
        <v>10</v>
      </c>
      <c r="AA67" s="107" t="s">
        <v>1005</v>
      </c>
      <c r="AB67" s="107" t="s">
        <v>1006</v>
      </c>
      <c r="AC67" s="112" t="str">
        <f>INDEX(Exposure_GWASs!G:G,MATCH(Si!AE67,Exposure_GWASs!C:C,0))</f>
        <v>BMI</v>
      </c>
      <c r="AD67" s="107" t="s">
        <v>127</v>
      </c>
      <c r="AE67" s="107" t="s">
        <v>1224</v>
      </c>
      <c r="AF67" s="107" t="s">
        <v>139</v>
      </c>
      <c r="AG67" s="107" t="s">
        <v>140</v>
      </c>
      <c r="AH67" s="107">
        <v>4296</v>
      </c>
      <c r="AI67" s="112">
        <f>INDEX(Exposure_GWASs!F:F,MATCH(Si!AE67,Exposure_GWASs!C:C,0))</f>
        <v>249796</v>
      </c>
      <c r="AJ67" s="170" t="s">
        <v>4085</v>
      </c>
      <c r="AK67" s="107" t="s">
        <v>1005</v>
      </c>
      <c r="AL67" s="107" t="s">
        <v>249</v>
      </c>
      <c r="AM67" s="107" t="s">
        <v>11</v>
      </c>
      <c r="AN67" s="107" t="s">
        <v>11</v>
      </c>
      <c r="AO67" s="107" t="s">
        <v>11</v>
      </c>
      <c r="AP67" s="107" t="s">
        <v>11</v>
      </c>
      <c r="AQ67" s="107" t="s">
        <v>11</v>
      </c>
      <c r="AR67" s="107" t="s">
        <v>11</v>
      </c>
      <c r="AS67" s="107" t="s">
        <v>11</v>
      </c>
      <c r="AT67" s="107" t="s">
        <v>11</v>
      </c>
      <c r="AU67" s="107" t="s">
        <v>10</v>
      </c>
      <c r="AV67" s="107" t="s">
        <v>10</v>
      </c>
      <c r="AW67" s="107">
        <v>31</v>
      </c>
      <c r="AX67" s="107">
        <f>INDEX(Exposure_GWASs!S:S,MATCH(Si!AE67,Exposure_GWASs!C:C,0))</f>
        <v>32</v>
      </c>
      <c r="AY67" s="107" t="s">
        <v>4194</v>
      </c>
      <c r="AZ67" s="107" t="s">
        <v>11</v>
      </c>
      <c r="BA67" s="107" t="s">
        <v>10</v>
      </c>
      <c r="BB67" s="107" t="s">
        <v>22</v>
      </c>
      <c r="BC67" s="105" t="s">
        <v>11</v>
      </c>
      <c r="BD67" s="105"/>
      <c r="BE67" s="105"/>
      <c r="BF67" s="105"/>
      <c r="BG67" s="105"/>
      <c r="BH67" s="107"/>
      <c r="BI67" s="107" t="s">
        <v>4195</v>
      </c>
      <c r="BJ67" s="107" t="s">
        <v>2928</v>
      </c>
      <c r="BK67" s="107" t="s">
        <v>2929</v>
      </c>
      <c r="BL67" s="107" t="s">
        <v>11</v>
      </c>
      <c r="BM67" s="107" t="s">
        <v>11</v>
      </c>
      <c r="BN67" s="107" t="s">
        <v>11</v>
      </c>
      <c r="BO67" s="107" t="s">
        <v>167</v>
      </c>
      <c r="BP67" s="110" t="s">
        <v>167</v>
      </c>
      <c r="BQ67" s="106" t="s">
        <v>1012</v>
      </c>
      <c r="BR67" s="107">
        <v>-0.13</v>
      </c>
      <c r="BS67" s="107"/>
      <c r="BT67" s="107">
        <v>95</v>
      </c>
      <c r="BU67" s="107">
        <v>-0.34</v>
      </c>
      <c r="BV67" s="107">
        <v>7.0000000000000007E-2</v>
      </c>
      <c r="BW67" s="107">
        <v>0.21</v>
      </c>
      <c r="BX67" s="107" t="s">
        <v>10</v>
      </c>
      <c r="BY67" s="110" t="s">
        <v>10</v>
      </c>
      <c r="BZ67" s="105" t="s">
        <v>4179</v>
      </c>
      <c r="CA67" s="105" t="s">
        <v>4184</v>
      </c>
      <c r="CB67" s="105" t="s">
        <v>4185</v>
      </c>
      <c r="CC67" s="105" t="s">
        <v>4186</v>
      </c>
      <c r="CD67" s="106" t="s">
        <v>10</v>
      </c>
      <c r="CE67" s="107"/>
      <c r="CF67" s="107"/>
      <c r="CG67" s="107"/>
      <c r="CH67" s="107"/>
    </row>
    <row r="68" spans="1:86" s="10" customFormat="1">
      <c r="A68" s="105">
        <v>122</v>
      </c>
      <c r="B68" s="105" t="s">
        <v>282</v>
      </c>
      <c r="C68" s="105" t="s">
        <v>244</v>
      </c>
      <c r="D68" s="106" t="s">
        <v>4171</v>
      </c>
      <c r="E68" s="107">
        <v>2014</v>
      </c>
      <c r="F68" s="107" t="s">
        <v>1283</v>
      </c>
      <c r="G68" s="107" t="s">
        <v>4172</v>
      </c>
      <c r="H68" s="110" t="s">
        <v>4173</v>
      </c>
      <c r="I68" s="107" t="s">
        <v>1881</v>
      </c>
      <c r="J68" s="107" t="s">
        <v>1882</v>
      </c>
      <c r="K68" s="107" t="s">
        <v>4174</v>
      </c>
      <c r="L68" s="106" t="s">
        <v>4175</v>
      </c>
      <c r="M68" s="110" t="s">
        <v>4176</v>
      </c>
      <c r="N68" s="107" t="s">
        <v>12</v>
      </c>
      <c r="O68" s="107" t="s">
        <v>5576</v>
      </c>
      <c r="P68" s="107" t="s">
        <v>5917</v>
      </c>
      <c r="Q68" s="107" t="s">
        <v>5627</v>
      </c>
      <c r="R68" s="107" t="s">
        <v>4183</v>
      </c>
      <c r="S68" s="107" t="s">
        <v>123</v>
      </c>
      <c r="T68" s="107">
        <v>11.7</v>
      </c>
      <c r="U68" s="107" t="s">
        <v>140</v>
      </c>
      <c r="V68" s="107">
        <v>4296</v>
      </c>
      <c r="W68" s="107" t="s">
        <v>10</v>
      </c>
      <c r="X68" s="107" t="s">
        <v>10</v>
      </c>
      <c r="Y68" s="107" t="s">
        <v>10</v>
      </c>
      <c r="Z68" s="107" t="s">
        <v>10</v>
      </c>
      <c r="AA68" s="107" t="s">
        <v>1005</v>
      </c>
      <c r="AB68" s="107" t="s">
        <v>1006</v>
      </c>
      <c r="AC68" s="112" t="str">
        <f>INDEX(Exposure_GWASs!G:G,MATCH(Si!AE68,Exposure_GWASs!C:C,0))</f>
        <v>BMI</v>
      </c>
      <c r="AD68" s="107" t="s">
        <v>127</v>
      </c>
      <c r="AE68" s="107" t="s">
        <v>1224</v>
      </c>
      <c r="AF68" s="107" t="s">
        <v>139</v>
      </c>
      <c r="AG68" s="107" t="s">
        <v>140</v>
      </c>
      <c r="AH68" s="107">
        <v>4296</v>
      </c>
      <c r="AI68" s="112">
        <f>INDEX(Exposure_GWASs!F:F,MATCH(Si!AE68,Exposure_GWASs!C:C,0))</f>
        <v>249796</v>
      </c>
      <c r="AJ68" s="170" t="s">
        <v>4085</v>
      </c>
      <c r="AK68" s="107" t="s">
        <v>1005</v>
      </c>
      <c r="AL68" s="107" t="s">
        <v>249</v>
      </c>
      <c r="AM68" s="107" t="s">
        <v>11</v>
      </c>
      <c r="AN68" s="107" t="s">
        <v>11</v>
      </c>
      <c r="AO68" s="107" t="s">
        <v>11</v>
      </c>
      <c r="AP68" s="107" t="s">
        <v>11</v>
      </c>
      <c r="AQ68" s="107" t="s">
        <v>11</v>
      </c>
      <c r="AR68" s="107" t="s">
        <v>11</v>
      </c>
      <c r="AS68" s="107" t="s">
        <v>11</v>
      </c>
      <c r="AT68" s="107" t="s">
        <v>11</v>
      </c>
      <c r="AU68" s="107" t="s">
        <v>10</v>
      </c>
      <c r="AV68" s="107" t="s">
        <v>10</v>
      </c>
      <c r="AW68" s="107">
        <v>31</v>
      </c>
      <c r="AX68" s="107">
        <f>INDEX(Exposure_GWASs!S:S,MATCH(Si!AE68,Exposure_GWASs!C:C,0))</f>
        <v>32</v>
      </c>
      <c r="AY68" s="107" t="s">
        <v>4194</v>
      </c>
      <c r="AZ68" s="107" t="s">
        <v>11</v>
      </c>
      <c r="BA68" s="107" t="s">
        <v>10</v>
      </c>
      <c r="BB68" s="107" t="s">
        <v>22</v>
      </c>
      <c r="BC68" s="105" t="s">
        <v>11</v>
      </c>
      <c r="BD68" s="105"/>
      <c r="BE68" s="105"/>
      <c r="BF68" s="105"/>
      <c r="BG68" s="105"/>
      <c r="BH68" s="107"/>
      <c r="BI68" s="107" t="s">
        <v>4195</v>
      </c>
      <c r="BJ68" s="107" t="s">
        <v>2928</v>
      </c>
      <c r="BK68" s="107" t="s">
        <v>2929</v>
      </c>
      <c r="BL68" s="107" t="s">
        <v>11</v>
      </c>
      <c r="BM68" s="107" t="s">
        <v>11</v>
      </c>
      <c r="BN68" s="107" t="s">
        <v>11</v>
      </c>
      <c r="BO68" s="107" t="s">
        <v>167</v>
      </c>
      <c r="BP68" s="110" t="s">
        <v>167</v>
      </c>
      <c r="BQ68" s="106" t="s">
        <v>1012</v>
      </c>
      <c r="BR68" s="107">
        <v>-0.19</v>
      </c>
      <c r="BS68" s="107"/>
      <c r="BT68" s="107">
        <v>95</v>
      </c>
      <c r="BU68" s="107">
        <v>-0.4</v>
      </c>
      <c r="BV68" s="107">
        <v>0.02</v>
      </c>
      <c r="BW68" s="107">
        <v>7.0000000000000007E-2</v>
      </c>
      <c r="BX68" s="107" t="s">
        <v>10</v>
      </c>
      <c r="BY68" s="110" t="s">
        <v>10</v>
      </c>
      <c r="BZ68" s="105" t="s">
        <v>4179</v>
      </c>
      <c r="CA68" s="105" t="s">
        <v>4184</v>
      </c>
      <c r="CB68" s="105" t="s">
        <v>4185</v>
      </c>
      <c r="CC68" s="105" t="s">
        <v>4186</v>
      </c>
      <c r="CD68" s="106" t="s">
        <v>10</v>
      </c>
      <c r="CE68" s="107"/>
      <c r="CF68" s="107"/>
      <c r="CG68" s="107"/>
      <c r="CH68" s="107"/>
    </row>
    <row r="69" spans="1:86" s="10" customFormat="1">
      <c r="A69" s="105">
        <v>122</v>
      </c>
      <c r="B69" s="105" t="s">
        <v>282</v>
      </c>
      <c r="C69" s="105" t="s">
        <v>244</v>
      </c>
      <c r="D69" s="106" t="s">
        <v>4171</v>
      </c>
      <c r="E69" s="107">
        <v>2014</v>
      </c>
      <c r="F69" s="107" t="s">
        <v>1283</v>
      </c>
      <c r="G69" s="107" t="s">
        <v>4172</v>
      </c>
      <c r="H69" s="110" t="s">
        <v>4173</v>
      </c>
      <c r="I69" s="107" t="s">
        <v>1881</v>
      </c>
      <c r="J69" s="107" t="s">
        <v>1882</v>
      </c>
      <c r="K69" s="107" t="s">
        <v>4174</v>
      </c>
      <c r="L69" s="106" t="s">
        <v>4175</v>
      </c>
      <c r="M69" s="110" t="s">
        <v>4176</v>
      </c>
      <c r="N69" s="107" t="s">
        <v>12</v>
      </c>
      <c r="O69" s="107" t="s">
        <v>5576</v>
      </c>
      <c r="P69" s="107" t="s">
        <v>5918</v>
      </c>
      <c r="Q69" s="107" t="s">
        <v>5627</v>
      </c>
      <c r="R69" s="107" t="s">
        <v>4187</v>
      </c>
      <c r="S69" s="107" t="s">
        <v>123</v>
      </c>
      <c r="T69" s="107">
        <v>11.7</v>
      </c>
      <c r="U69" s="107" t="s">
        <v>140</v>
      </c>
      <c r="V69" s="107">
        <v>4296</v>
      </c>
      <c r="W69" s="107" t="s">
        <v>10</v>
      </c>
      <c r="X69" s="107" t="s">
        <v>10</v>
      </c>
      <c r="Y69" s="107" t="s">
        <v>10</v>
      </c>
      <c r="Z69" s="107" t="s">
        <v>10</v>
      </c>
      <c r="AA69" s="107" t="s">
        <v>1005</v>
      </c>
      <c r="AB69" s="107" t="s">
        <v>1006</v>
      </c>
      <c r="AC69" s="112" t="str">
        <f>INDEX(Exposure_GWASs!G:G,MATCH(Si!AE69,Exposure_GWASs!C:C,0))</f>
        <v>BMI</v>
      </c>
      <c r="AD69" s="107" t="s">
        <v>127</v>
      </c>
      <c r="AE69" s="107" t="s">
        <v>1224</v>
      </c>
      <c r="AF69" s="107" t="s">
        <v>139</v>
      </c>
      <c r="AG69" s="107" t="s">
        <v>140</v>
      </c>
      <c r="AH69" s="107">
        <v>4296</v>
      </c>
      <c r="AI69" s="112">
        <f>INDEX(Exposure_GWASs!F:F,MATCH(Si!AE69,Exposure_GWASs!C:C,0))</f>
        <v>249796</v>
      </c>
      <c r="AJ69" s="170" t="s">
        <v>4085</v>
      </c>
      <c r="AK69" s="107" t="s">
        <v>1005</v>
      </c>
      <c r="AL69" s="107" t="s">
        <v>249</v>
      </c>
      <c r="AM69" s="107" t="s">
        <v>11</v>
      </c>
      <c r="AN69" s="107" t="s">
        <v>11</v>
      </c>
      <c r="AO69" s="107" t="s">
        <v>11</v>
      </c>
      <c r="AP69" s="107" t="s">
        <v>11</v>
      </c>
      <c r="AQ69" s="107" t="s">
        <v>11</v>
      </c>
      <c r="AR69" s="107" t="s">
        <v>11</v>
      </c>
      <c r="AS69" s="107" t="s">
        <v>11</v>
      </c>
      <c r="AT69" s="107" t="s">
        <v>11</v>
      </c>
      <c r="AU69" s="107" t="s">
        <v>10</v>
      </c>
      <c r="AV69" s="107" t="s">
        <v>10</v>
      </c>
      <c r="AW69" s="107">
        <v>31</v>
      </c>
      <c r="AX69" s="107">
        <f>INDEX(Exposure_GWASs!S:S,MATCH(Si!AE69,Exposure_GWASs!C:C,0))</f>
        <v>32</v>
      </c>
      <c r="AY69" s="107" t="s">
        <v>4194</v>
      </c>
      <c r="AZ69" s="107" t="s">
        <v>11</v>
      </c>
      <c r="BA69" s="107" t="s">
        <v>10</v>
      </c>
      <c r="BB69" s="107" t="s">
        <v>22</v>
      </c>
      <c r="BC69" s="105" t="s">
        <v>11</v>
      </c>
      <c r="BD69" s="105"/>
      <c r="BE69" s="105"/>
      <c r="BF69" s="105"/>
      <c r="BG69" s="105"/>
      <c r="BH69" s="107"/>
      <c r="BI69" s="107" t="s">
        <v>4195</v>
      </c>
      <c r="BJ69" s="107" t="s">
        <v>2928</v>
      </c>
      <c r="BK69" s="107" t="s">
        <v>2929</v>
      </c>
      <c r="BL69" s="107" t="s">
        <v>11</v>
      </c>
      <c r="BM69" s="107" t="s">
        <v>11</v>
      </c>
      <c r="BN69" s="107" t="s">
        <v>11</v>
      </c>
      <c r="BO69" s="107" t="s">
        <v>167</v>
      </c>
      <c r="BP69" s="110" t="s">
        <v>167</v>
      </c>
      <c r="BQ69" s="106" t="s">
        <v>1012</v>
      </c>
      <c r="BR69" s="107">
        <v>0.09</v>
      </c>
      <c r="BS69" s="107"/>
      <c r="BT69" s="107">
        <v>95</v>
      </c>
      <c r="BU69" s="107">
        <v>-0.12</v>
      </c>
      <c r="BV69" s="107">
        <v>0.3</v>
      </c>
      <c r="BW69" s="107">
        <v>0.42</v>
      </c>
      <c r="BX69" s="107" t="s">
        <v>10</v>
      </c>
      <c r="BY69" s="110" t="s">
        <v>10</v>
      </c>
      <c r="BZ69" s="105" t="s">
        <v>4179</v>
      </c>
      <c r="CA69" s="105" t="s">
        <v>4184</v>
      </c>
      <c r="CB69" s="105" t="s">
        <v>4185</v>
      </c>
      <c r="CC69" s="105" t="s">
        <v>4186</v>
      </c>
      <c r="CD69" s="106" t="s">
        <v>10</v>
      </c>
      <c r="CE69" s="107"/>
      <c r="CF69" s="107"/>
      <c r="CG69" s="107"/>
      <c r="CH69" s="107"/>
    </row>
    <row r="70" spans="1:86" s="10" customFormat="1">
      <c r="A70" s="105">
        <v>122</v>
      </c>
      <c r="B70" s="105" t="s">
        <v>282</v>
      </c>
      <c r="C70" s="105" t="s">
        <v>244</v>
      </c>
      <c r="D70" s="106" t="s">
        <v>4171</v>
      </c>
      <c r="E70" s="107">
        <v>2014</v>
      </c>
      <c r="F70" s="107" t="s">
        <v>1283</v>
      </c>
      <c r="G70" s="107" t="s">
        <v>4172</v>
      </c>
      <c r="H70" s="110" t="s">
        <v>4173</v>
      </c>
      <c r="I70" s="107" t="s">
        <v>1881</v>
      </c>
      <c r="J70" s="107" t="s">
        <v>1882</v>
      </c>
      <c r="K70" s="107" t="s">
        <v>4174</v>
      </c>
      <c r="L70" s="106" t="s">
        <v>4175</v>
      </c>
      <c r="M70" s="110" t="s">
        <v>4176</v>
      </c>
      <c r="N70" s="107" t="s">
        <v>12</v>
      </c>
      <c r="O70" s="107" t="s">
        <v>5576</v>
      </c>
      <c r="P70" s="107" t="s">
        <v>5916</v>
      </c>
      <c r="Q70" s="107" t="s">
        <v>5627</v>
      </c>
      <c r="R70" s="107" t="s">
        <v>4177</v>
      </c>
      <c r="S70" s="107" t="s">
        <v>123</v>
      </c>
      <c r="T70" s="107">
        <v>11.7</v>
      </c>
      <c r="U70" s="107" t="s">
        <v>140</v>
      </c>
      <c r="V70" s="107">
        <v>4244</v>
      </c>
      <c r="W70" s="107" t="s">
        <v>10</v>
      </c>
      <c r="X70" s="107" t="s">
        <v>10</v>
      </c>
      <c r="Y70" s="107" t="s">
        <v>10</v>
      </c>
      <c r="Z70" s="107" t="s">
        <v>10</v>
      </c>
      <c r="AA70" s="107" t="s">
        <v>1005</v>
      </c>
      <c r="AB70" s="107" t="s">
        <v>1006</v>
      </c>
      <c r="AC70" s="112" t="s">
        <v>5553</v>
      </c>
      <c r="AD70" s="112" t="s">
        <v>5553</v>
      </c>
      <c r="AE70" s="107" t="s">
        <v>1224</v>
      </c>
      <c r="AF70" s="107" t="s">
        <v>139</v>
      </c>
      <c r="AG70" s="107" t="s">
        <v>140</v>
      </c>
      <c r="AH70" s="107">
        <v>4244</v>
      </c>
      <c r="AI70" s="112">
        <f>INDEX(Exposure_GWASs!F:F,MATCH(Si!AE70,Exposure_GWASs!C:C,0))</f>
        <v>249796</v>
      </c>
      <c r="AJ70" s="170" t="s">
        <v>4085</v>
      </c>
      <c r="AK70" s="107" t="s">
        <v>1005</v>
      </c>
      <c r="AL70" s="107" t="s">
        <v>249</v>
      </c>
      <c r="AM70" s="107" t="s">
        <v>11</v>
      </c>
      <c r="AN70" s="107" t="s">
        <v>11</v>
      </c>
      <c r="AO70" s="107" t="s">
        <v>11</v>
      </c>
      <c r="AP70" s="107" t="s">
        <v>11</v>
      </c>
      <c r="AQ70" s="107" t="s">
        <v>11</v>
      </c>
      <c r="AR70" s="107" t="s">
        <v>11</v>
      </c>
      <c r="AS70" s="107" t="s">
        <v>11</v>
      </c>
      <c r="AT70" s="107" t="s">
        <v>11</v>
      </c>
      <c r="AU70" s="107" t="s">
        <v>10</v>
      </c>
      <c r="AV70" s="107" t="s">
        <v>10</v>
      </c>
      <c r="AW70" s="107">
        <v>31</v>
      </c>
      <c r="AX70" s="107">
        <f>INDEX(Exposure_GWASs!S:S,MATCH(Si!AE70,Exposure_GWASs!C:C,0))</f>
        <v>32</v>
      </c>
      <c r="AY70" s="107" t="s">
        <v>4194</v>
      </c>
      <c r="AZ70" s="107" t="s">
        <v>11</v>
      </c>
      <c r="BA70" s="107" t="s">
        <v>10</v>
      </c>
      <c r="BB70" s="107" t="s">
        <v>22</v>
      </c>
      <c r="BC70" s="105" t="s">
        <v>11</v>
      </c>
      <c r="BD70" s="105"/>
      <c r="BE70" s="105"/>
      <c r="BF70" s="105"/>
      <c r="BG70" s="105"/>
      <c r="BH70" s="107"/>
      <c r="BI70" s="107" t="s">
        <v>4196</v>
      </c>
      <c r="BJ70" s="107" t="s">
        <v>2928</v>
      </c>
      <c r="BK70" s="107" t="s">
        <v>2929</v>
      </c>
      <c r="BL70" s="107" t="s">
        <v>11</v>
      </c>
      <c r="BM70" s="107" t="s">
        <v>11</v>
      </c>
      <c r="BN70" s="107" t="s">
        <v>11</v>
      </c>
      <c r="BO70" s="107" t="s">
        <v>167</v>
      </c>
      <c r="BP70" s="110" t="s">
        <v>167</v>
      </c>
      <c r="BQ70" s="106" t="s">
        <v>1012</v>
      </c>
      <c r="BR70" s="107">
        <v>-0.16</v>
      </c>
      <c r="BS70" s="107"/>
      <c r="BT70" s="107">
        <v>95</v>
      </c>
      <c r="BU70" s="107">
        <v>-0.38</v>
      </c>
      <c r="BV70" s="107">
        <v>7.0000000000000007E-2</v>
      </c>
      <c r="BW70" s="107">
        <v>0.17</v>
      </c>
      <c r="BX70" s="107" t="s">
        <v>10</v>
      </c>
      <c r="BY70" s="110" t="s">
        <v>10</v>
      </c>
      <c r="BZ70" s="105" t="s">
        <v>4179</v>
      </c>
      <c r="CA70" s="105" t="s">
        <v>4184</v>
      </c>
      <c r="CB70" s="105" t="s">
        <v>4185</v>
      </c>
      <c r="CC70" s="105" t="s">
        <v>4186</v>
      </c>
      <c r="CD70" s="106" t="s">
        <v>4197</v>
      </c>
      <c r="CE70" s="107"/>
      <c r="CF70" s="107"/>
      <c r="CG70" s="107"/>
      <c r="CH70" s="107"/>
    </row>
    <row r="71" spans="1:86" s="10" customFormat="1">
      <c r="A71" s="105">
        <v>122</v>
      </c>
      <c r="B71" s="105" t="s">
        <v>282</v>
      </c>
      <c r="C71" s="105" t="s">
        <v>244</v>
      </c>
      <c r="D71" s="106" t="s">
        <v>4171</v>
      </c>
      <c r="E71" s="107">
        <v>2014</v>
      </c>
      <c r="F71" s="107" t="s">
        <v>1283</v>
      </c>
      <c r="G71" s="107" t="s">
        <v>4172</v>
      </c>
      <c r="H71" s="110" t="s">
        <v>4173</v>
      </c>
      <c r="I71" s="107" t="s">
        <v>1881</v>
      </c>
      <c r="J71" s="107" t="s">
        <v>1882</v>
      </c>
      <c r="K71" s="107" t="s">
        <v>4174</v>
      </c>
      <c r="L71" s="106" t="s">
        <v>4175</v>
      </c>
      <c r="M71" s="110" t="s">
        <v>4176</v>
      </c>
      <c r="N71" s="107" t="s">
        <v>12</v>
      </c>
      <c r="O71" s="107" t="s">
        <v>5576</v>
      </c>
      <c r="P71" s="107" t="s">
        <v>5917</v>
      </c>
      <c r="Q71" s="107" t="s">
        <v>5627</v>
      </c>
      <c r="R71" s="107" t="s">
        <v>4183</v>
      </c>
      <c r="S71" s="107" t="s">
        <v>123</v>
      </c>
      <c r="T71" s="107">
        <v>11.7</v>
      </c>
      <c r="U71" s="107" t="s">
        <v>140</v>
      </c>
      <c r="V71" s="107">
        <v>4244</v>
      </c>
      <c r="W71" s="107" t="s">
        <v>10</v>
      </c>
      <c r="X71" s="107" t="s">
        <v>10</v>
      </c>
      <c r="Y71" s="107" t="s">
        <v>10</v>
      </c>
      <c r="Z71" s="107" t="s">
        <v>10</v>
      </c>
      <c r="AA71" s="107" t="s">
        <v>1005</v>
      </c>
      <c r="AB71" s="107" t="s">
        <v>1006</v>
      </c>
      <c r="AC71" s="112" t="s">
        <v>5553</v>
      </c>
      <c r="AD71" s="112" t="s">
        <v>5553</v>
      </c>
      <c r="AE71" s="107" t="s">
        <v>1224</v>
      </c>
      <c r="AF71" s="107" t="s">
        <v>139</v>
      </c>
      <c r="AG71" s="107" t="s">
        <v>140</v>
      </c>
      <c r="AH71" s="107">
        <v>4244</v>
      </c>
      <c r="AI71" s="112">
        <f>INDEX(Exposure_GWASs!F:F,MATCH(Si!AE71,Exposure_GWASs!C:C,0))</f>
        <v>249796</v>
      </c>
      <c r="AJ71" s="170" t="s">
        <v>4085</v>
      </c>
      <c r="AK71" s="107" t="s">
        <v>1005</v>
      </c>
      <c r="AL71" s="107" t="s">
        <v>249</v>
      </c>
      <c r="AM71" s="107" t="s">
        <v>11</v>
      </c>
      <c r="AN71" s="107" t="s">
        <v>11</v>
      </c>
      <c r="AO71" s="107" t="s">
        <v>11</v>
      </c>
      <c r="AP71" s="107" t="s">
        <v>11</v>
      </c>
      <c r="AQ71" s="107" t="s">
        <v>11</v>
      </c>
      <c r="AR71" s="107" t="s">
        <v>11</v>
      </c>
      <c r="AS71" s="107" t="s">
        <v>11</v>
      </c>
      <c r="AT71" s="107" t="s">
        <v>11</v>
      </c>
      <c r="AU71" s="107" t="s">
        <v>10</v>
      </c>
      <c r="AV71" s="107" t="s">
        <v>10</v>
      </c>
      <c r="AW71" s="107">
        <v>31</v>
      </c>
      <c r="AX71" s="107">
        <f>INDEX(Exposure_GWASs!S:S,MATCH(Si!AE71,Exposure_GWASs!C:C,0))</f>
        <v>32</v>
      </c>
      <c r="AY71" s="107" t="s">
        <v>4194</v>
      </c>
      <c r="AZ71" s="107" t="s">
        <v>11</v>
      </c>
      <c r="BA71" s="107" t="s">
        <v>10</v>
      </c>
      <c r="BB71" s="107" t="s">
        <v>22</v>
      </c>
      <c r="BC71" s="105" t="s">
        <v>11</v>
      </c>
      <c r="BD71" s="105"/>
      <c r="BE71" s="105"/>
      <c r="BF71" s="105"/>
      <c r="BG71" s="105"/>
      <c r="BH71" s="107"/>
      <c r="BI71" s="107" t="s">
        <v>4196</v>
      </c>
      <c r="BJ71" s="107" t="s">
        <v>2928</v>
      </c>
      <c r="BK71" s="107" t="s">
        <v>2929</v>
      </c>
      <c r="BL71" s="107" t="s">
        <v>11</v>
      </c>
      <c r="BM71" s="107" t="s">
        <v>11</v>
      </c>
      <c r="BN71" s="107" t="s">
        <v>11</v>
      </c>
      <c r="BO71" s="107" t="s">
        <v>167</v>
      </c>
      <c r="BP71" s="110" t="s">
        <v>167</v>
      </c>
      <c r="BQ71" s="106" t="s">
        <v>1012</v>
      </c>
      <c r="BR71" s="107">
        <v>-0.22</v>
      </c>
      <c r="BS71" s="107"/>
      <c r="BT71" s="107">
        <v>95</v>
      </c>
      <c r="BU71" s="107">
        <v>-0.44</v>
      </c>
      <c r="BV71" s="107">
        <v>0.01</v>
      </c>
      <c r="BW71" s="107">
        <v>0.06</v>
      </c>
      <c r="BX71" s="107" t="s">
        <v>10</v>
      </c>
      <c r="BY71" s="110" t="s">
        <v>10</v>
      </c>
      <c r="BZ71" s="105" t="s">
        <v>4179</v>
      </c>
      <c r="CA71" s="105" t="s">
        <v>4184</v>
      </c>
      <c r="CB71" s="105" t="s">
        <v>4185</v>
      </c>
      <c r="CC71" s="105" t="s">
        <v>4186</v>
      </c>
      <c r="CD71" s="106" t="s">
        <v>4197</v>
      </c>
      <c r="CE71" s="107"/>
      <c r="CF71" s="107"/>
      <c r="CG71" s="107"/>
      <c r="CH71" s="107"/>
    </row>
    <row r="72" spans="1:86" s="10" customFormat="1">
      <c r="A72" s="105">
        <v>122</v>
      </c>
      <c r="B72" s="105" t="s">
        <v>282</v>
      </c>
      <c r="C72" s="105" t="s">
        <v>244</v>
      </c>
      <c r="D72" s="106" t="s">
        <v>4171</v>
      </c>
      <c r="E72" s="107">
        <v>2014</v>
      </c>
      <c r="F72" s="107" t="s">
        <v>1283</v>
      </c>
      <c r="G72" s="107" t="s">
        <v>4172</v>
      </c>
      <c r="H72" s="110" t="s">
        <v>4173</v>
      </c>
      <c r="I72" s="107" t="s">
        <v>1881</v>
      </c>
      <c r="J72" s="107" t="s">
        <v>1882</v>
      </c>
      <c r="K72" s="107" t="s">
        <v>4174</v>
      </c>
      <c r="L72" s="106" t="s">
        <v>4175</v>
      </c>
      <c r="M72" s="110" t="s">
        <v>4176</v>
      </c>
      <c r="N72" s="107" t="s">
        <v>12</v>
      </c>
      <c r="O72" s="107" t="s">
        <v>5576</v>
      </c>
      <c r="P72" s="107" t="s">
        <v>5918</v>
      </c>
      <c r="Q72" s="107" t="s">
        <v>5627</v>
      </c>
      <c r="R72" s="107" t="s">
        <v>4187</v>
      </c>
      <c r="S72" s="107" t="s">
        <v>123</v>
      </c>
      <c r="T72" s="107">
        <v>11.7</v>
      </c>
      <c r="U72" s="107" t="s">
        <v>140</v>
      </c>
      <c r="V72" s="107">
        <v>4244</v>
      </c>
      <c r="W72" s="107" t="s">
        <v>10</v>
      </c>
      <c r="X72" s="107" t="s">
        <v>10</v>
      </c>
      <c r="Y72" s="107" t="s">
        <v>10</v>
      </c>
      <c r="Z72" s="107" t="s">
        <v>10</v>
      </c>
      <c r="AA72" s="107" t="s">
        <v>1005</v>
      </c>
      <c r="AB72" s="107" t="s">
        <v>1006</v>
      </c>
      <c r="AC72" s="112" t="s">
        <v>5553</v>
      </c>
      <c r="AD72" s="112" t="s">
        <v>5553</v>
      </c>
      <c r="AE72" s="107" t="s">
        <v>1224</v>
      </c>
      <c r="AF72" s="107" t="s">
        <v>139</v>
      </c>
      <c r="AG72" s="107" t="s">
        <v>140</v>
      </c>
      <c r="AH72" s="107">
        <v>4244</v>
      </c>
      <c r="AI72" s="112">
        <f>INDEX(Exposure_GWASs!F:F,MATCH(Si!AE72,Exposure_GWASs!C:C,0))</f>
        <v>249796</v>
      </c>
      <c r="AJ72" s="170" t="s">
        <v>4085</v>
      </c>
      <c r="AK72" s="107" t="s">
        <v>1005</v>
      </c>
      <c r="AL72" s="107" t="s">
        <v>249</v>
      </c>
      <c r="AM72" s="107" t="s">
        <v>11</v>
      </c>
      <c r="AN72" s="107" t="s">
        <v>11</v>
      </c>
      <c r="AO72" s="107" t="s">
        <v>11</v>
      </c>
      <c r="AP72" s="107" t="s">
        <v>11</v>
      </c>
      <c r="AQ72" s="107" t="s">
        <v>11</v>
      </c>
      <c r="AR72" s="107" t="s">
        <v>11</v>
      </c>
      <c r="AS72" s="107" t="s">
        <v>11</v>
      </c>
      <c r="AT72" s="107" t="s">
        <v>11</v>
      </c>
      <c r="AU72" s="107" t="s">
        <v>10</v>
      </c>
      <c r="AV72" s="107" t="s">
        <v>10</v>
      </c>
      <c r="AW72" s="107">
        <v>31</v>
      </c>
      <c r="AX72" s="107">
        <f>INDEX(Exposure_GWASs!S:S,MATCH(Si!AE72,Exposure_GWASs!C:C,0))</f>
        <v>32</v>
      </c>
      <c r="AY72" s="107" t="s">
        <v>4194</v>
      </c>
      <c r="AZ72" s="107" t="s">
        <v>11</v>
      </c>
      <c r="BA72" s="107" t="s">
        <v>10</v>
      </c>
      <c r="BB72" s="107" t="s">
        <v>22</v>
      </c>
      <c r="BC72" s="105" t="s">
        <v>11</v>
      </c>
      <c r="BD72" s="105"/>
      <c r="BE72" s="105"/>
      <c r="BF72" s="105"/>
      <c r="BG72" s="105"/>
      <c r="BH72" s="107"/>
      <c r="BI72" s="107" t="s">
        <v>4196</v>
      </c>
      <c r="BJ72" s="107" t="s">
        <v>2928</v>
      </c>
      <c r="BK72" s="107" t="s">
        <v>2929</v>
      </c>
      <c r="BL72" s="107" t="s">
        <v>11</v>
      </c>
      <c r="BM72" s="107" t="s">
        <v>11</v>
      </c>
      <c r="BN72" s="107" t="s">
        <v>11</v>
      </c>
      <c r="BO72" s="107" t="s">
        <v>167</v>
      </c>
      <c r="BP72" s="110" t="s">
        <v>167</v>
      </c>
      <c r="BQ72" s="106" t="s">
        <v>1012</v>
      </c>
      <c r="BR72" s="107">
        <v>0.1</v>
      </c>
      <c r="BS72" s="107"/>
      <c r="BT72" s="107">
        <v>95</v>
      </c>
      <c r="BU72" s="107">
        <v>-0.13</v>
      </c>
      <c r="BV72" s="107">
        <v>0.33</v>
      </c>
      <c r="BW72" s="107">
        <v>0.38</v>
      </c>
      <c r="BX72" s="107" t="s">
        <v>10</v>
      </c>
      <c r="BY72" s="110" t="s">
        <v>10</v>
      </c>
      <c r="BZ72" s="105" t="s">
        <v>4179</v>
      </c>
      <c r="CA72" s="105" t="s">
        <v>4184</v>
      </c>
      <c r="CB72" s="105" t="s">
        <v>4185</v>
      </c>
      <c r="CC72" s="105" t="s">
        <v>4186</v>
      </c>
      <c r="CD72" s="106" t="s">
        <v>4197</v>
      </c>
      <c r="CE72" s="107"/>
      <c r="CF72" s="107"/>
      <c r="CG72" s="107"/>
      <c r="CH72" s="107"/>
    </row>
    <row r="73" spans="1:86" s="10" customFormat="1">
      <c r="A73" s="105">
        <v>123</v>
      </c>
      <c r="B73" s="105" t="s">
        <v>282</v>
      </c>
      <c r="C73" s="105" t="s">
        <v>244</v>
      </c>
      <c r="D73" s="106" t="s">
        <v>4198</v>
      </c>
      <c r="E73" s="107">
        <v>2016</v>
      </c>
      <c r="F73" s="107" t="s">
        <v>1878</v>
      </c>
      <c r="G73" s="107" t="s">
        <v>4199</v>
      </c>
      <c r="H73" s="115" t="s">
        <v>4173</v>
      </c>
      <c r="I73" s="115" t="s">
        <v>4200</v>
      </c>
      <c r="J73" s="115" t="s">
        <v>4201</v>
      </c>
      <c r="K73" s="115" t="s">
        <v>4202</v>
      </c>
      <c r="L73" s="106" t="s">
        <v>4203</v>
      </c>
      <c r="M73" s="110" t="s">
        <v>4204</v>
      </c>
      <c r="N73" s="107" t="s">
        <v>12</v>
      </c>
      <c r="O73" s="107" t="s">
        <v>5879</v>
      </c>
      <c r="P73" s="107" t="s">
        <v>5919</v>
      </c>
      <c r="Q73" s="107" t="s">
        <v>5627</v>
      </c>
      <c r="R73" s="107" t="s">
        <v>4205</v>
      </c>
      <c r="S73" s="107" t="s">
        <v>123</v>
      </c>
      <c r="T73" s="107">
        <v>17.100000000000001</v>
      </c>
      <c r="U73" s="107" t="s">
        <v>140</v>
      </c>
      <c r="V73" s="107">
        <v>849</v>
      </c>
      <c r="W73" s="107" t="s">
        <v>10</v>
      </c>
      <c r="X73" s="107" t="s">
        <v>10</v>
      </c>
      <c r="Y73" s="107" t="s">
        <v>10</v>
      </c>
      <c r="Z73" s="107" t="s">
        <v>10</v>
      </c>
      <c r="AA73" s="107" t="s">
        <v>1005</v>
      </c>
      <c r="AB73" s="107" t="s">
        <v>1006</v>
      </c>
      <c r="AC73" s="112" t="str">
        <f>INDEX(Exposure_GWASs!G:G,MATCH(Si!AE73,Exposure_GWASs!C:C,0))</f>
        <v>BMI</v>
      </c>
      <c r="AD73" s="107" t="s">
        <v>127</v>
      </c>
      <c r="AE73" s="107" t="s">
        <v>1060</v>
      </c>
      <c r="AF73" s="107" t="s">
        <v>139</v>
      </c>
      <c r="AG73" s="107" t="s">
        <v>140</v>
      </c>
      <c r="AH73" s="174">
        <v>849</v>
      </c>
      <c r="AI73" s="112">
        <f>INDEX(Exposure_GWASs!F:F,MATCH(Si!AE73,Exposure_GWASs!C:C,0))</f>
        <v>339224</v>
      </c>
      <c r="AJ73" s="170" t="s">
        <v>4085</v>
      </c>
      <c r="AK73" s="107" t="s">
        <v>1005</v>
      </c>
      <c r="AL73" s="107" t="s">
        <v>126</v>
      </c>
      <c r="AM73" s="107" t="s">
        <v>11</v>
      </c>
      <c r="AN73" s="107" t="s">
        <v>11</v>
      </c>
      <c r="AO73" s="107" t="s">
        <v>11</v>
      </c>
      <c r="AP73" s="107" t="s">
        <v>11</v>
      </c>
      <c r="AQ73" s="107" t="s">
        <v>11</v>
      </c>
      <c r="AR73" s="107" t="s">
        <v>11</v>
      </c>
      <c r="AS73" s="107" t="s">
        <v>11</v>
      </c>
      <c r="AT73" s="107" t="s">
        <v>11</v>
      </c>
      <c r="AU73" s="107" t="s">
        <v>10</v>
      </c>
      <c r="AV73" s="107" t="s">
        <v>10</v>
      </c>
      <c r="AW73" s="107">
        <v>97</v>
      </c>
      <c r="AX73" s="107">
        <f>INDEX(Exposure_GWASs!S:S,MATCH(Si!AE73,Exposure_GWASs!C:C,0))</f>
        <v>97</v>
      </c>
      <c r="AY73" s="107" t="s">
        <v>10</v>
      </c>
      <c r="AZ73" s="107" t="s">
        <v>11</v>
      </c>
      <c r="BA73" s="107" t="s">
        <v>10</v>
      </c>
      <c r="BB73" s="107" t="s">
        <v>64</v>
      </c>
      <c r="BC73" s="105" t="s">
        <v>11</v>
      </c>
      <c r="BD73" s="105"/>
      <c r="BE73" s="105"/>
      <c r="BF73" s="105"/>
      <c r="BG73" s="105"/>
      <c r="BH73" s="107"/>
      <c r="BI73" s="107" t="s">
        <v>11</v>
      </c>
      <c r="BJ73" s="107" t="s">
        <v>1065</v>
      </c>
      <c r="BK73" s="107" t="s">
        <v>11</v>
      </c>
      <c r="BL73" s="107" t="s">
        <v>11</v>
      </c>
      <c r="BM73" s="107" t="s">
        <v>11</v>
      </c>
      <c r="BN73" s="107" t="s">
        <v>11</v>
      </c>
      <c r="BO73" s="110" t="s">
        <v>4206</v>
      </c>
      <c r="BP73" s="107" t="s">
        <v>4207</v>
      </c>
      <c r="BQ73" s="106" t="s">
        <v>1012</v>
      </c>
      <c r="BR73" s="107">
        <v>1.4E-3</v>
      </c>
      <c r="BS73" s="107"/>
      <c r="BT73" s="107">
        <v>95</v>
      </c>
      <c r="BU73" s="107">
        <v>-8.9999999999999998E-4</v>
      </c>
      <c r="BV73" s="107">
        <v>3.7000000000000002E-3</v>
      </c>
      <c r="BW73" s="107" t="s">
        <v>10</v>
      </c>
      <c r="BX73" s="107" t="s">
        <v>4208</v>
      </c>
      <c r="BY73" s="110">
        <v>0.55000000000000004</v>
      </c>
      <c r="BZ73" s="105" t="s">
        <v>4209</v>
      </c>
      <c r="CA73" s="105" t="s">
        <v>4210</v>
      </c>
      <c r="CB73" s="105" t="s">
        <v>4211</v>
      </c>
      <c r="CC73" s="105" t="s">
        <v>4212</v>
      </c>
      <c r="CD73" s="106" t="s">
        <v>10</v>
      </c>
      <c r="CE73" s="107"/>
      <c r="CF73" s="107"/>
      <c r="CG73" s="107"/>
      <c r="CH73" s="107"/>
    </row>
    <row r="74" spans="1:86" s="10" customFormat="1" ht="17">
      <c r="A74" s="105">
        <v>124</v>
      </c>
      <c r="B74" s="105" t="s">
        <v>244</v>
      </c>
      <c r="C74" s="105" t="s">
        <v>282</v>
      </c>
      <c r="D74" s="106" t="s">
        <v>4213</v>
      </c>
      <c r="E74" s="107">
        <v>2017</v>
      </c>
      <c r="F74" s="107" t="s">
        <v>1131</v>
      </c>
      <c r="G74" s="107" t="s">
        <v>4214</v>
      </c>
      <c r="H74" s="155" t="s">
        <v>4173</v>
      </c>
      <c r="I74" s="115" t="s">
        <v>4215</v>
      </c>
      <c r="J74" s="115" t="s">
        <v>4216</v>
      </c>
      <c r="K74" s="115" t="s">
        <v>4217</v>
      </c>
      <c r="L74" s="106" t="s">
        <v>4218</v>
      </c>
      <c r="M74" s="110" t="s">
        <v>4219</v>
      </c>
      <c r="N74" s="107" t="s">
        <v>21</v>
      </c>
      <c r="O74" s="107" t="s">
        <v>714</v>
      </c>
      <c r="P74" s="107" t="s">
        <v>714</v>
      </c>
      <c r="Q74" s="107" t="s">
        <v>5669</v>
      </c>
      <c r="R74" s="107" t="str">
        <f>INDEX(Outcome_GWASs!K:K,MATCH(Si!S74,Outcome_GWASs!C:C,0))</f>
        <v>Fasting insulin was measured in serum in unit of pM.</v>
      </c>
      <c r="S74" s="107" t="s">
        <v>4220</v>
      </c>
      <c r="T74" s="107" t="str">
        <f>INDEX(Outcome_GWASs!I:I,MATCH(Si!S74,Outcome_GWASs!C:C,0))</f>
        <v>&lt;8-78+ (estimated by mean and SD)</v>
      </c>
      <c r="U74" s="107" t="str">
        <f>INDEX(Outcome_GWASs!H:H,MATCH(Si!S74,Outcome_GWASs!C:C,0))</f>
        <v xml:space="preserve">both </v>
      </c>
      <c r="V74" s="107">
        <v>133010</v>
      </c>
      <c r="W74" s="107" t="str">
        <f>INDEX(Outcome_GWASs!G:G,MATCH(Si!S74,Outcome_GWASs!C:C,0))</f>
        <v>NA</v>
      </c>
      <c r="X74" s="107">
        <f>INDEX(Outcome_GWASs!F:F,MATCH(Si!S74,Outcome_GWASs!C:C,0))</f>
        <v>108557</v>
      </c>
      <c r="Y74" s="107" t="str">
        <f>INDEX(Outcome_GWASs!G:G,MATCH(Si!S74,Outcome_GWASs!C:C,0))</f>
        <v>NA</v>
      </c>
      <c r="Z74" s="107" t="s">
        <v>4221</v>
      </c>
      <c r="AA74" s="107" t="s">
        <v>1005</v>
      </c>
      <c r="AB74" s="107" t="str">
        <f>INDEX(Outcome_GWASs!E:E,MATCH(Si!S74,Outcome_GWASs!C:C,0))</f>
        <v>European</v>
      </c>
      <c r="AC74" s="112" t="str">
        <f>INDEX(Exposure_GWASs!G:G,MATCH(Si!AE74,Exposure_GWASs!C:C,0))</f>
        <v>BMI</v>
      </c>
      <c r="AD74" s="107" t="s">
        <v>127</v>
      </c>
      <c r="AE74" s="107" t="s">
        <v>1060</v>
      </c>
      <c r="AF74" s="107" t="s">
        <v>139</v>
      </c>
      <c r="AG74" s="107" t="s">
        <v>140</v>
      </c>
      <c r="AH74" s="174">
        <v>339224</v>
      </c>
      <c r="AI74" s="112">
        <f>INDEX(Exposure_GWASs!F:F,MATCH(Si!AE74,Exposure_GWASs!C:C,0))</f>
        <v>339224</v>
      </c>
      <c r="AJ74" s="107" t="s">
        <v>10</v>
      </c>
      <c r="AK74" s="107" t="s">
        <v>1005</v>
      </c>
      <c r="AL74" s="107" t="s">
        <v>126</v>
      </c>
      <c r="AM74" s="107" t="s">
        <v>11</v>
      </c>
      <c r="AN74" s="107" t="s">
        <v>11</v>
      </c>
      <c r="AO74" s="107" t="s">
        <v>11</v>
      </c>
      <c r="AP74" s="107" t="s">
        <v>11</v>
      </c>
      <c r="AQ74" s="107" t="s">
        <v>11</v>
      </c>
      <c r="AR74" s="107" t="s">
        <v>11</v>
      </c>
      <c r="AS74" s="107" t="s">
        <v>4222</v>
      </c>
      <c r="AT74" s="107" t="s">
        <v>11</v>
      </c>
      <c r="AU74" s="107" t="s">
        <v>10</v>
      </c>
      <c r="AV74" s="107">
        <v>97</v>
      </c>
      <c r="AW74" s="107" t="s">
        <v>10</v>
      </c>
      <c r="AX74" s="107">
        <f>INDEX(Exposure_GWASs!S:S,MATCH(Si!AE74,Exposure_GWASs!C:C,0))</f>
        <v>97</v>
      </c>
      <c r="AY74" s="107" t="s">
        <v>10</v>
      </c>
      <c r="AZ74" s="107" t="s">
        <v>11</v>
      </c>
      <c r="BA74" s="107" t="s">
        <v>10</v>
      </c>
      <c r="BB74" s="107" t="s">
        <v>13</v>
      </c>
      <c r="BC74" s="105" t="s">
        <v>49</v>
      </c>
      <c r="BD74" s="105" t="s">
        <v>17</v>
      </c>
      <c r="BE74" s="105" t="s">
        <v>26</v>
      </c>
      <c r="BF74" s="105" t="s">
        <v>77</v>
      </c>
      <c r="BG74" s="105" t="s">
        <v>84</v>
      </c>
      <c r="BH74" s="107" t="s">
        <v>4223</v>
      </c>
      <c r="BI74" s="107" t="s">
        <v>4224</v>
      </c>
      <c r="BJ74" s="107" t="s">
        <v>1065</v>
      </c>
      <c r="BK74" s="107" t="s">
        <v>1151</v>
      </c>
      <c r="BL74" s="107" t="s">
        <v>11</v>
      </c>
      <c r="BM74" s="107" t="s">
        <v>11</v>
      </c>
      <c r="BN74" s="107" t="s">
        <v>11</v>
      </c>
      <c r="BO74" s="107" t="s">
        <v>167</v>
      </c>
      <c r="BP74" s="110" t="s">
        <v>4225</v>
      </c>
      <c r="BQ74" s="106" t="s">
        <v>1012</v>
      </c>
      <c r="BR74" s="107">
        <v>0.21</v>
      </c>
      <c r="BS74" s="107"/>
      <c r="BT74" s="107">
        <v>95</v>
      </c>
      <c r="BU74" s="107">
        <v>0.17</v>
      </c>
      <c r="BV74" s="107">
        <v>0.24</v>
      </c>
      <c r="BW74" s="113">
        <v>1.57E-32</v>
      </c>
      <c r="BX74" s="107" t="s">
        <v>10</v>
      </c>
      <c r="BY74" s="110" t="s">
        <v>10</v>
      </c>
      <c r="BZ74" s="105" t="s">
        <v>4226</v>
      </c>
      <c r="CA74" s="105" t="s">
        <v>4227</v>
      </c>
      <c r="CB74" s="105" t="s">
        <v>11</v>
      </c>
      <c r="CC74" s="105" t="s">
        <v>11</v>
      </c>
      <c r="CD74" s="106" t="s">
        <v>10</v>
      </c>
      <c r="CE74" s="107"/>
      <c r="CF74" s="107"/>
      <c r="CG74" s="107"/>
      <c r="CH74" s="107"/>
    </row>
    <row r="75" spans="1:86" s="10" customFormat="1" ht="17">
      <c r="A75" s="105">
        <v>125</v>
      </c>
      <c r="B75" s="105" t="s">
        <v>282</v>
      </c>
      <c r="C75" s="105" t="s">
        <v>244</v>
      </c>
      <c r="D75" s="106" t="s">
        <v>4228</v>
      </c>
      <c r="E75" s="107">
        <v>2017</v>
      </c>
      <c r="F75" s="107" t="s">
        <v>1283</v>
      </c>
      <c r="G75" s="107" t="s">
        <v>4229</v>
      </c>
      <c r="H75" s="155" t="s">
        <v>4173</v>
      </c>
      <c r="I75" s="115" t="s">
        <v>4215</v>
      </c>
      <c r="J75" s="115" t="s">
        <v>4216</v>
      </c>
      <c r="K75" s="115" t="s">
        <v>4217</v>
      </c>
      <c r="L75" s="106" t="s">
        <v>4230</v>
      </c>
      <c r="M75" s="110" t="s">
        <v>4231</v>
      </c>
      <c r="N75" s="107" t="s">
        <v>12</v>
      </c>
      <c r="O75" s="107" t="s">
        <v>127</v>
      </c>
      <c r="P75" s="107" t="s">
        <v>5920</v>
      </c>
      <c r="Q75" s="107" t="s">
        <v>5669</v>
      </c>
      <c r="R75" s="107" t="s">
        <v>4232</v>
      </c>
      <c r="S75" s="107" t="s">
        <v>123</v>
      </c>
      <c r="T75" s="107">
        <v>7</v>
      </c>
      <c r="U75" s="107" t="s">
        <v>140</v>
      </c>
      <c r="V75" s="107">
        <v>3720</v>
      </c>
      <c r="W75" s="107" t="s">
        <v>10</v>
      </c>
      <c r="X75" s="107" t="s">
        <v>10</v>
      </c>
      <c r="Y75" s="107" t="s">
        <v>10</v>
      </c>
      <c r="Z75" s="107" t="s">
        <v>10</v>
      </c>
      <c r="AA75" s="107" t="s">
        <v>1005</v>
      </c>
      <c r="AB75" s="107" t="s">
        <v>249</v>
      </c>
      <c r="AC75" s="112" t="str">
        <f>INDEX(Exposure_GWASs!G:G,MATCH(Si!AE75,Exposure_GWASs!C:C,0))</f>
        <v>BMI</v>
      </c>
      <c r="AD75" s="107" t="s">
        <v>127</v>
      </c>
      <c r="AE75" s="107" t="s">
        <v>1224</v>
      </c>
      <c r="AF75" s="107" t="s">
        <v>139</v>
      </c>
      <c r="AG75" s="107" t="s">
        <v>140</v>
      </c>
      <c r="AH75" s="174">
        <v>3720</v>
      </c>
      <c r="AI75" s="112">
        <f>INDEX(Exposure_GWASs!F:F,MATCH(Si!AE75,Exposure_GWASs!C:C,0))</f>
        <v>249796</v>
      </c>
      <c r="AJ75" s="107" t="s">
        <v>4085</v>
      </c>
      <c r="AK75" s="107" t="s">
        <v>1005</v>
      </c>
      <c r="AL75" s="107" t="s">
        <v>249</v>
      </c>
      <c r="AM75" s="107" t="s">
        <v>11</v>
      </c>
      <c r="AN75" s="107" t="s">
        <v>11</v>
      </c>
      <c r="AO75" s="107" t="s">
        <v>11</v>
      </c>
      <c r="AP75" s="107" t="s">
        <v>11</v>
      </c>
      <c r="AQ75" s="107" t="s">
        <v>11</v>
      </c>
      <c r="AR75" s="107" t="s">
        <v>11</v>
      </c>
      <c r="AS75" s="107" t="s">
        <v>11</v>
      </c>
      <c r="AT75" s="107" t="s">
        <v>11</v>
      </c>
      <c r="AU75" s="107" t="s">
        <v>10</v>
      </c>
      <c r="AV75" s="107" t="s">
        <v>10</v>
      </c>
      <c r="AW75" s="107">
        <v>32</v>
      </c>
      <c r="AX75" s="107">
        <f>INDEX(Exposure_GWASs!S:S,MATCH(Si!AE75,Exposure_GWASs!C:C,0))</f>
        <v>32</v>
      </c>
      <c r="AY75" s="107" t="s">
        <v>10</v>
      </c>
      <c r="AZ75" s="107" t="s">
        <v>11</v>
      </c>
      <c r="BA75" s="107" t="s">
        <v>10</v>
      </c>
      <c r="BB75" s="107" t="s">
        <v>22</v>
      </c>
      <c r="BC75" s="105" t="s">
        <v>19</v>
      </c>
      <c r="BD75" s="105" t="s">
        <v>49</v>
      </c>
      <c r="BE75" s="105" t="s">
        <v>17</v>
      </c>
      <c r="BF75" s="105"/>
      <c r="BG75" s="105"/>
      <c r="BH75" s="107"/>
      <c r="BI75" s="107" t="s">
        <v>4233</v>
      </c>
      <c r="BJ75" s="107" t="s">
        <v>2928</v>
      </c>
      <c r="BK75" s="107" t="s">
        <v>11</v>
      </c>
      <c r="BL75" s="107" t="s">
        <v>11</v>
      </c>
      <c r="BM75" s="107" t="s">
        <v>135</v>
      </c>
      <c r="BN75" s="107" t="s">
        <v>11</v>
      </c>
      <c r="BO75" s="107" t="s">
        <v>167</v>
      </c>
      <c r="BP75" s="110" t="s">
        <v>167</v>
      </c>
      <c r="BQ75" s="106" t="s">
        <v>1012</v>
      </c>
      <c r="BR75" s="107">
        <v>0.04</v>
      </c>
      <c r="BS75" s="107"/>
      <c r="BT75" s="107">
        <v>95</v>
      </c>
      <c r="BU75" s="107">
        <v>-0.21</v>
      </c>
      <c r="BV75" s="107">
        <v>0.3</v>
      </c>
      <c r="BW75" s="107" t="s">
        <v>10</v>
      </c>
      <c r="BX75" s="107" t="s">
        <v>4234</v>
      </c>
      <c r="BY75" s="110">
        <v>0.13</v>
      </c>
      <c r="BZ75" s="105" t="s">
        <v>4235</v>
      </c>
      <c r="CA75" s="105" t="s">
        <v>4236</v>
      </c>
      <c r="CB75" s="105" t="s">
        <v>4237</v>
      </c>
      <c r="CC75" s="105" t="s">
        <v>4238</v>
      </c>
      <c r="CD75" s="106" t="s">
        <v>4239</v>
      </c>
      <c r="CE75" s="107"/>
      <c r="CF75" s="107"/>
      <c r="CG75" s="107"/>
      <c r="CH75" s="107"/>
    </row>
    <row r="76" spans="1:86" s="10" customFormat="1" ht="17">
      <c r="A76" s="105">
        <v>125</v>
      </c>
      <c r="B76" s="105" t="s">
        <v>282</v>
      </c>
      <c r="C76" s="105" t="s">
        <v>244</v>
      </c>
      <c r="D76" s="106" t="s">
        <v>4228</v>
      </c>
      <c r="E76" s="107">
        <v>2017</v>
      </c>
      <c r="F76" s="107" t="s">
        <v>1283</v>
      </c>
      <c r="G76" s="107" t="s">
        <v>4229</v>
      </c>
      <c r="H76" s="155" t="s">
        <v>4173</v>
      </c>
      <c r="I76" s="115" t="s">
        <v>4215</v>
      </c>
      <c r="J76" s="115" t="s">
        <v>4216</v>
      </c>
      <c r="K76" s="115" t="s">
        <v>4217</v>
      </c>
      <c r="L76" s="106" t="s">
        <v>4230</v>
      </c>
      <c r="M76" s="110" t="s">
        <v>4231</v>
      </c>
      <c r="N76" s="107" t="s">
        <v>12</v>
      </c>
      <c r="O76" s="107" t="s">
        <v>127</v>
      </c>
      <c r="P76" s="107" t="s">
        <v>5920</v>
      </c>
      <c r="Q76" s="107" t="s">
        <v>5669</v>
      </c>
      <c r="R76" s="107" t="s">
        <v>4232</v>
      </c>
      <c r="S76" s="107" t="s">
        <v>123</v>
      </c>
      <c r="T76" s="107">
        <v>10</v>
      </c>
      <c r="U76" s="107" t="s">
        <v>140</v>
      </c>
      <c r="V76" s="107">
        <v>3657</v>
      </c>
      <c r="W76" s="107" t="s">
        <v>10</v>
      </c>
      <c r="X76" s="107" t="s">
        <v>10</v>
      </c>
      <c r="Y76" s="107" t="s">
        <v>10</v>
      </c>
      <c r="Z76" s="107" t="s">
        <v>10</v>
      </c>
      <c r="AA76" s="107" t="s">
        <v>1005</v>
      </c>
      <c r="AB76" s="107" t="s">
        <v>249</v>
      </c>
      <c r="AC76" s="112" t="str">
        <f>INDEX(Exposure_GWASs!G:G,MATCH(Si!AE76,Exposure_GWASs!C:C,0))</f>
        <v>BMI</v>
      </c>
      <c r="AD76" s="107" t="s">
        <v>127</v>
      </c>
      <c r="AE76" s="107" t="s">
        <v>1224</v>
      </c>
      <c r="AF76" s="107" t="s">
        <v>139</v>
      </c>
      <c r="AG76" s="107" t="s">
        <v>140</v>
      </c>
      <c r="AH76" s="174">
        <v>3657</v>
      </c>
      <c r="AI76" s="112">
        <f>INDEX(Exposure_GWASs!F:F,MATCH(Si!AE76,Exposure_GWASs!C:C,0))</f>
        <v>249796</v>
      </c>
      <c r="AJ76" s="107" t="s">
        <v>4085</v>
      </c>
      <c r="AK76" s="107" t="s">
        <v>1005</v>
      </c>
      <c r="AL76" s="107" t="s">
        <v>249</v>
      </c>
      <c r="AM76" s="107" t="s">
        <v>11</v>
      </c>
      <c r="AN76" s="107" t="s">
        <v>11</v>
      </c>
      <c r="AO76" s="107" t="s">
        <v>11</v>
      </c>
      <c r="AP76" s="107" t="s">
        <v>11</v>
      </c>
      <c r="AQ76" s="107" t="s">
        <v>11</v>
      </c>
      <c r="AR76" s="107" t="s">
        <v>11</v>
      </c>
      <c r="AS76" s="107" t="s">
        <v>11</v>
      </c>
      <c r="AT76" s="107" t="s">
        <v>11</v>
      </c>
      <c r="AU76" s="107" t="s">
        <v>10</v>
      </c>
      <c r="AV76" s="107" t="s">
        <v>10</v>
      </c>
      <c r="AW76" s="107">
        <v>32</v>
      </c>
      <c r="AX76" s="107">
        <f>INDEX(Exposure_GWASs!S:S,MATCH(Si!AE76,Exposure_GWASs!C:C,0))</f>
        <v>32</v>
      </c>
      <c r="AY76" s="107" t="s">
        <v>10</v>
      </c>
      <c r="AZ76" s="107" t="s">
        <v>11</v>
      </c>
      <c r="BA76" s="107" t="s">
        <v>10</v>
      </c>
      <c r="BB76" s="107" t="s">
        <v>22</v>
      </c>
      <c r="BC76" s="105" t="s">
        <v>19</v>
      </c>
      <c r="BD76" s="105" t="s">
        <v>49</v>
      </c>
      <c r="BE76" s="105" t="s">
        <v>17</v>
      </c>
      <c r="BF76" s="105"/>
      <c r="BG76" s="105"/>
      <c r="BH76" s="107"/>
      <c r="BI76" s="107" t="s">
        <v>4233</v>
      </c>
      <c r="BJ76" s="107" t="s">
        <v>2928</v>
      </c>
      <c r="BK76" s="107" t="s">
        <v>11</v>
      </c>
      <c r="BL76" s="107" t="s">
        <v>11</v>
      </c>
      <c r="BM76" s="107" t="s">
        <v>135</v>
      </c>
      <c r="BN76" s="107" t="s">
        <v>11</v>
      </c>
      <c r="BO76" s="107" t="s">
        <v>167</v>
      </c>
      <c r="BP76" s="110" t="s">
        <v>167</v>
      </c>
      <c r="BQ76" s="106" t="s">
        <v>1012</v>
      </c>
      <c r="BR76" s="107">
        <v>0.03</v>
      </c>
      <c r="BS76" s="107"/>
      <c r="BT76" s="107">
        <v>95</v>
      </c>
      <c r="BU76" s="107">
        <v>-0.23</v>
      </c>
      <c r="BV76" s="107">
        <v>0.28999999999999998</v>
      </c>
      <c r="BW76" s="107" t="s">
        <v>10</v>
      </c>
      <c r="BX76" s="107" t="s">
        <v>4234</v>
      </c>
      <c r="BY76" s="110">
        <v>0.03</v>
      </c>
      <c r="BZ76" s="105" t="s">
        <v>4235</v>
      </c>
      <c r="CA76" s="105" t="s">
        <v>4236</v>
      </c>
      <c r="CB76" s="105" t="s">
        <v>4237</v>
      </c>
      <c r="CC76" s="105" t="s">
        <v>4238</v>
      </c>
      <c r="CD76" s="106" t="s">
        <v>4239</v>
      </c>
      <c r="CE76" s="107"/>
      <c r="CF76" s="107"/>
      <c r="CG76" s="107"/>
      <c r="CH76" s="107"/>
    </row>
    <row r="77" spans="1:86" s="10" customFormat="1" ht="17">
      <c r="A77" s="105">
        <v>125</v>
      </c>
      <c r="B77" s="105" t="s">
        <v>282</v>
      </c>
      <c r="C77" s="105" t="s">
        <v>244</v>
      </c>
      <c r="D77" s="106" t="s">
        <v>4228</v>
      </c>
      <c r="E77" s="107">
        <v>2017</v>
      </c>
      <c r="F77" s="107" t="s">
        <v>1283</v>
      </c>
      <c r="G77" s="107" t="s">
        <v>4229</v>
      </c>
      <c r="H77" s="155" t="s">
        <v>4173</v>
      </c>
      <c r="I77" s="115" t="s">
        <v>4215</v>
      </c>
      <c r="J77" s="115" t="s">
        <v>4216</v>
      </c>
      <c r="K77" s="115" t="s">
        <v>4217</v>
      </c>
      <c r="L77" s="106" t="s">
        <v>4230</v>
      </c>
      <c r="M77" s="110" t="s">
        <v>4231</v>
      </c>
      <c r="N77" s="107" t="s">
        <v>12</v>
      </c>
      <c r="O77" s="107" t="s">
        <v>127</v>
      </c>
      <c r="P77" s="107" t="s">
        <v>5920</v>
      </c>
      <c r="Q77" s="107" t="s">
        <v>5669</v>
      </c>
      <c r="R77" s="107" t="s">
        <v>4232</v>
      </c>
      <c r="S77" s="107" t="s">
        <v>123</v>
      </c>
      <c r="T77" s="107">
        <v>12</v>
      </c>
      <c r="U77" s="107" t="s">
        <v>140</v>
      </c>
      <c r="V77" s="107">
        <v>3496</v>
      </c>
      <c r="W77" s="107" t="s">
        <v>10</v>
      </c>
      <c r="X77" s="107" t="s">
        <v>10</v>
      </c>
      <c r="Y77" s="107" t="s">
        <v>10</v>
      </c>
      <c r="Z77" s="107" t="s">
        <v>10</v>
      </c>
      <c r="AA77" s="107" t="s">
        <v>1005</v>
      </c>
      <c r="AB77" s="107" t="s">
        <v>249</v>
      </c>
      <c r="AC77" s="112" t="str">
        <f>INDEX(Exposure_GWASs!G:G,MATCH(Si!AE77,Exposure_GWASs!C:C,0))</f>
        <v>BMI</v>
      </c>
      <c r="AD77" s="107" t="s">
        <v>127</v>
      </c>
      <c r="AE77" s="107" t="s">
        <v>1224</v>
      </c>
      <c r="AF77" s="107" t="s">
        <v>139</v>
      </c>
      <c r="AG77" s="107" t="s">
        <v>140</v>
      </c>
      <c r="AH77" s="174">
        <v>3496</v>
      </c>
      <c r="AI77" s="112">
        <f>INDEX(Exposure_GWASs!F:F,MATCH(Si!AE77,Exposure_GWASs!C:C,0))</f>
        <v>249796</v>
      </c>
      <c r="AJ77" s="107" t="s">
        <v>4085</v>
      </c>
      <c r="AK77" s="107" t="s">
        <v>1005</v>
      </c>
      <c r="AL77" s="107" t="s">
        <v>249</v>
      </c>
      <c r="AM77" s="107" t="s">
        <v>11</v>
      </c>
      <c r="AN77" s="107" t="s">
        <v>11</v>
      </c>
      <c r="AO77" s="107" t="s">
        <v>11</v>
      </c>
      <c r="AP77" s="107" t="s">
        <v>11</v>
      </c>
      <c r="AQ77" s="107" t="s">
        <v>11</v>
      </c>
      <c r="AR77" s="107" t="s">
        <v>11</v>
      </c>
      <c r="AS77" s="107" t="s">
        <v>11</v>
      </c>
      <c r="AT77" s="107" t="s">
        <v>11</v>
      </c>
      <c r="AU77" s="107" t="s">
        <v>10</v>
      </c>
      <c r="AV77" s="107" t="s">
        <v>10</v>
      </c>
      <c r="AW77" s="107">
        <v>32</v>
      </c>
      <c r="AX77" s="107">
        <f>INDEX(Exposure_GWASs!S:S,MATCH(Si!AE77,Exposure_GWASs!C:C,0))</f>
        <v>32</v>
      </c>
      <c r="AY77" s="107" t="s">
        <v>10</v>
      </c>
      <c r="AZ77" s="107" t="s">
        <v>11</v>
      </c>
      <c r="BA77" s="107" t="s">
        <v>10</v>
      </c>
      <c r="BB77" s="107" t="s">
        <v>22</v>
      </c>
      <c r="BC77" s="105" t="s">
        <v>19</v>
      </c>
      <c r="BD77" s="105" t="s">
        <v>49</v>
      </c>
      <c r="BE77" s="105" t="s">
        <v>17</v>
      </c>
      <c r="BF77" s="105"/>
      <c r="BG77" s="105"/>
      <c r="BH77" s="107"/>
      <c r="BI77" s="107" t="s">
        <v>4233</v>
      </c>
      <c r="BJ77" s="107" t="s">
        <v>2928</v>
      </c>
      <c r="BK77" s="107" t="s">
        <v>11</v>
      </c>
      <c r="BL77" s="107" t="s">
        <v>11</v>
      </c>
      <c r="BM77" s="107" t="s">
        <v>135</v>
      </c>
      <c r="BN77" s="107" t="s">
        <v>11</v>
      </c>
      <c r="BO77" s="107" t="s">
        <v>167</v>
      </c>
      <c r="BP77" s="110" t="s">
        <v>167</v>
      </c>
      <c r="BQ77" s="106" t="s">
        <v>1012</v>
      </c>
      <c r="BR77" s="107">
        <v>0</v>
      </c>
      <c r="BS77" s="107"/>
      <c r="BT77" s="107">
        <v>95</v>
      </c>
      <c r="BU77" s="107">
        <v>-0.26</v>
      </c>
      <c r="BV77" s="107">
        <v>0.26</v>
      </c>
      <c r="BW77" s="107" t="s">
        <v>10</v>
      </c>
      <c r="BX77" s="107" t="s">
        <v>4234</v>
      </c>
      <c r="BY77" s="110">
        <v>0.02</v>
      </c>
      <c r="BZ77" s="105" t="s">
        <v>4235</v>
      </c>
      <c r="CA77" s="105" t="s">
        <v>4236</v>
      </c>
      <c r="CB77" s="105" t="s">
        <v>4237</v>
      </c>
      <c r="CC77" s="105" t="s">
        <v>4238</v>
      </c>
      <c r="CD77" s="106" t="s">
        <v>4239</v>
      </c>
      <c r="CE77" s="107"/>
      <c r="CF77" s="107"/>
      <c r="CG77" s="107"/>
      <c r="CH77" s="107"/>
    </row>
    <row r="78" spans="1:86" s="10" customFormat="1" ht="17">
      <c r="A78" s="105">
        <v>125</v>
      </c>
      <c r="B78" s="105" t="s">
        <v>282</v>
      </c>
      <c r="C78" s="105" t="s">
        <v>244</v>
      </c>
      <c r="D78" s="106" t="s">
        <v>4228</v>
      </c>
      <c r="E78" s="107">
        <v>2017</v>
      </c>
      <c r="F78" s="107" t="s">
        <v>1283</v>
      </c>
      <c r="G78" s="107" t="s">
        <v>4229</v>
      </c>
      <c r="H78" s="155" t="s">
        <v>4173</v>
      </c>
      <c r="I78" s="115" t="s">
        <v>4215</v>
      </c>
      <c r="J78" s="115" t="s">
        <v>4216</v>
      </c>
      <c r="K78" s="115" t="s">
        <v>4217</v>
      </c>
      <c r="L78" s="106" t="s">
        <v>4230</v>
      </c>
      <c r="M78" s="110" t="s">
        <v>4231</v>
      </c>
      <c r="N78" s="107" t="s">
        <v>12</v>
      </c>
      <c r="O78" s="107" t="s">
        <v>127</v>
      </c>
      <c r="P78" s="107" t="s">
        <v>5920</v>
      </c>
      <c r="Q78" s="107" t="s">
        <v>5669</v>
      </c>
      <c r="R78" s="107" t="s">
        <v>4232</v>
      </c>
      <c r="S78" s="107" t="s">
        <v>123</v>
      </c>
      <c r="T78" s="107">
        <v>14</v>
      </c>
      <c r="U78" s="107" t="s">
        <v>140</v>
      </c>
      <c r="V78" s="107">
        <v>3227</v>
      </c>
      <c r="W78" s="107" t="s">
        <v>10</v>
      </c>
      <c r="X78" s="107" t="s">
        <v>10</v>
      </c>
      <c r="Y78" s="107" t="s">
        <v>10</v>
      </c>
      <c r="Z78" s="107" t="s">
        <v>10</v>
      </c>
      <c r="AA78" s="107" t="s">
        <v>1005</v>
      </c>
      <c r="AB78" s="107" t="s">
        <v>249</v>
      </c>
      <c r="AC78" s="112" t="str">
        <f>INDEX(Exposure_GWASs!G:G,MATCH(Si!AE78,Exposure_GWASs!C:C,0))</f>
        <v>BMI</v>
      </c>
      <c r="AD78" s="107" t="s">
        <v>127</v>
      </c>
      <c r="AE78" s="107" t="s">
        <v>1224</v>
      </c>
      <c r="AF78" s="107" t="s">
        <v>139</v>
      </c>
      <c r="AG78" s="107" t="s">
        <v>140</v>
      </c>
      <c r="AH78" s="174">
        <v>3227</v>
      </c>
      <c r="AI78" s="112">
        <f>INDEX(Exposure_GWASs!F:F,MATCH(Si!AE78,Exposure_GWASs!C:C,0))</f>
        <v>249796</v>
      </c>
      <c r="AJ78" s="107" t="s">
        <v>4085</v>
      </c>
      <c r="AK78" s="107" t="s">
        <v>1005</v>
      </c>
      <c r="AL78" s="107" t="s">
        <v>249</v>
      </c>
      <c r="AM78" s="107" t="s">
        <v>11</v>
      </c>
      <c r="AN78" s="107" t="s">
        <v>11</v>
      </c>
      <c r="AO78" s="107" t="s">
        <v>11</v>
      </c>
      <c r="AP78" s="107" t="s">
        <v>11</v>
      </c>
      <c r="AQ78" s="107" t="s">
        <v>11</v>
      </c>
      <c r="AR78" s="107" t="s">
        <v>11</v>
      </c>
      <c r="AS78" s="107" t="s">
        <v>11</v>
      </c>
      <c r="AT78" s="107" t="s">
        <v>11</v>
      </c>
      <c r="AU78" s="107" t="s">
        <v>10</v>
      </c>
      <c r="AV78" s="107" t="s">
        <v>10</v>
      </c>
      <c r="AW78" s="107">
        <v>32</v>
      </c>
      <c r="AX78" s="107">
        <f>INDEX(Exposure_GWASs!S:S,MATCH(Si!AE78,Exposure_GWASs!C:C,0))</f>
        <v>32</v>
      </c>
      <c r="AY78" s="107" t="s">
        <v>10</v>
      </c>
      <c r="AZ78" s="107" t="s">
        <v>11</v>
      </c>
      <c r="BA78" s="107" t="s">
        <v>10</v>
      </c>
      <c r="BB78" s="107" t="s">
        <v>22</v>
      </c>
      <c r="BC78" s="105" t="s">
        <v>19</v>
      </c>
      <c r="BD78" s="105" t="s">
        <v>49</v>
      </c>
      <c r="BE78" s="105" t="s">
        <v>17</v>
      </c>
      <c r="BF78" s="105"/>
      <c r="BG78" s="105"/>
      <c r="BH78" s="107"/>
      <c r="BI78" s="107" t="s">
        <v>4233</v>
      </c>
      <c r="BJ78" s="107" t="s">
        <v>2928</v>
      </c>
      <c r="BK78" s="107" t="s">
        <v>11</v>
      </c>
      <c r="BL78" s="107" t="s">
        <v>11</v>
      </c>
      <c r="BM78" s="107" t="s">
        <v>135</v>
      </c>
      <c r="BN78" s="107" t="s">
        <v>11</v>
      </c>
      <c r="BO78" s="107" t="s">
        <v>167</v>
      </c>
      <c r="BP78" s="110" t="s">
        <v>167</v>
      </c>
      <c r="BQ78" s="106" t="s">
        <v>1012</v>
      </c>
      <c r="BR78" s="107">
        <v>-7.0000000000000007E-2</v>
      </c>
      <c r="BS78" s="107"/>
      <c r="BT78" s="107">
        <v>95</v>
      </c>
      <c r="BU78" s="107">
        <v>-0.34</v>
      </c>
      <c r="BV78" s="107">
        <v>0.2</v>
      </c>
      <c r="BW78" s="107" t="s">
        <v>10</v>
      </c>
      <c r="BX78" s="107" t="s">
        <v>4234</v>
      </c>
      <c r="BY78" s="110">
        <v>0.01</v>
      </c>
      <c r="BZ78" s="105" t="s">
        <v>4235</v>
      </c>
      <c r="CA78" s="105" t="s">
        <v>4236</v>
      </c>
      <c r="CB78" s="105" t="s">
        <v>4237</v>
      </c>
      <c r="CC78" s="105" t="s">
        <v>4238</v>
      </c>
      <c r="CD78" s="106" t="s">
        <v>4239</v>
      </c>
      <c r="CE78" s="107"/>
      <c r="CF78" s="107"/>
      <c r="CG78" s="107"/>
      <c r="CH78" s="107"/>
    </row>
    <row r="79" spans="1:86" s="10" customFormat="1" ht="17">
      <c r="A79" s="105">
        <v>125</v>
      </c>
      <c r="B79" s="105" t="s">
        <v>282</v>
      </c>
      <c r="C79" s="105" t="s">
        <v>244</v>
      </c>
      <c r="D79" s="106" t="s">
        <v>4228</v>
      </c>
      <c r="E79" s="107">
        <v>2017</v>
      </c>
      <c r="F79" s="107" t="s">
        <v>1283</v>
      </c>
      <c r="G79" s="107" t="s">
        <v>4229</v>
      </c>
      <c r="H79" s="155" t="s">
        <v>4173</v>
      </c>
      <c r="I79" s="115" t="s">
        <v>4215</v>
      </c>
      <c r="J79" s="115" t="s">
        <v>4216</v>
      </c>
      <c r="K79" s="115" t="s">
        <v>4217</v>
      </c>
      <c r="L79" s="106" t="s">
        <v>4230</v>
      </c>
      <c r="M79" s="110" t="s">
        <v>4231</v>
      </c>
      <c r="N79" s="107" t="s">
        <v>12</v>
      </c>
      <c r="O79" s="107" t="s">
        <v>127</v>
      </c>
      <c r="P79" s="107" t="s">
        <v>5920</v>
      </c>
      <c r="Q79" s="107" t="s">
        <v>5669</v>
      </c>
      <c r="R79" s="107" t="s">
        <v>4232</v>
      </c>
      <c r="S79" s="107" t="s">
        <v>123</v>
      </c>
      <c r="T79" s="107">
        <v>16</v>
      </c>
      <c r="U79" s="107" t="s">
        <v>140</v>
      </c>
      <c r="V79" s="107">
        <v>2806</v>
      </c>
      <c r="W79" s="107" t="s">
        <v>10</v>
      </c>
      <c r="X79" s="107" t="s">
        <v>10</v>
      </c>
      <c r="Y79" s="107" t="s">
        <v>10</v>
      </c>
      <c r="Z79" s="107" t="s">
        <v>10</v>
      </c>
      <c r="AA79" s="107" t="s">
        <v>1005</v>
      </c>
      <c r="AB79" s="107" t="s">
        <v>249</v>
      </c>
      <c r="AC79" s="112" t="str">
        <f>INDEX(Exposure_GWASs!G:G,MATCH(Si!AE79,Exposure_GWASs!C:C,0))</f>
        <v>BMI</v>
      </c>
      <c r="AD79" s="107" t="s">
        <v>127</v>
      </c>
      <c r="AE79" s="107" t="s">
        <v>1224</v>
      </c>
      <c r="AF79" s="107" t="s">
        <v>139</v>
      </c>
      <c r="AG79" s="107" t="s">
        <v>140</v>
      </c>
      <c r="AH79" s="174">
        <v>2806</v>
      </c>
      <c r="AI79" s="112">
        <f>INDEX(Exposure_GWASs!F:F,MATCH(Si!AE79,Exposure_GWASs!C:C,0))</f>
        <v>249796</v>
      </c>
      <c r="AJ79" s="107" t="s">
        <v>4085</v>
      </c>
      <c r="AK79" s="107" t="s">
        <v>1005</v>
      </c>
      <c r="AL79" s="107" t="s">
        <v>249</v>
      </c>
      <c r="AM79" s="107" t="s">
        <v>11</v>
      </c>
      <c r="AN79" s="107" t="s">
        <v>11</v>
      </c>
      <c r="AO79" s="107" t="s">
        <v>11</v>
      </c>
      <c r="AP79" s="107" t="s">
        <v>11</v>
      </c>
      <c r="AQ79" s="107" t="s">
        <v>11</v>
      </c>
      <c r="AR79" s="107" t="s">
        <v>11</v>
      </c>
      <c r="AS79" s="107" t="s">
        <v>11</v>
      </c>
      <c r="AT79" s="107" t="s">
        <v>11</v>
      </c>
      <c r="AU79" s="107" t="s">
        <v>10</v>
      </c>
      <c r="AV79" s="107" t="s">
        <v>10</v>
      </c>
      <c r="AW79" s="107">
        <v>32</v>
      </c>
      <c r="AX79" s="107">
        <f>INDEX(Exposure_GWASs!S:S,MATCH(Si!AE79,Exposure_GWASs!C:C,0))</f>
        <v>32</v>
      </c>
      <c r="AY79" s="107" t="s">
        <v>10</v>
      </c>
      <c r="AZ79" s="107" t="s">
        <v>11</v>
      </c>
      <c r="BA79" s="107" t="s">
        <v>10</v>
      </c>
      <c r="BB79" s="107" t="s">
        <v>22</v>
      </c>
      <c r="BC79" s="105" t="s">
        <v>19</v>
      </c>
      <c r="BD79" s="105" t="s">
        <v>49</v>
      </c>
      <c r="BE79" s="105" t="s">
        <v>17</v>
      </c>
      <c r="BF79" s="105"/>
      <c r="BG79" s="105"/>
      <c r="BH79" s="107"/>
      <c r="BI79" s="107" t="s">
        <v>4233</v>
      </c>
      <c r="BJ79" s="107" t="s">
        <v>2928</v>
      </c>
      <c r="BK79" s="107" t="s">
        <v>11</v>
      </c>
      <c r="BL79" s="107" t="s">
        <v>11</v>
      </c>
      <c r="BM79" s="107" t="s">
        <v>135</v>
      </c>
      <c r="BN79" s="107" t="s">
        <v>11</v>
      </c>
      <c r="BO79" s="107" t="s">
        <v>167</v>
      </c>
      <c r="BP79" s="110" t="s">
        <v>167</v>
      </c>
      <c r="BQ79" s="106" t="s">
        <v>1012</v>
      </c>
      <c r="BR79" s="107">
        <v>-0.1</v>
      </c>
      <c r="BS79" s="107"/>
      <c r="BT79" s="107">
        <v>95</v>
      </c>
      <c r="BU79" s="107">
        <v>-0.41</v>
      </c>
      <c r="BV79" s="107">
        <v>0.2</v>
      </c>
      <c r="BW79" s="107" t="s">
        <v>10</v>
      </c>
      <c r="BX79" s="107" t="s">
        <v>4234</v>
      </c>
      <c r="BY79" s="110">
        <v>3.0000000000000001E-3</v>
      </c>
      <c r="BZ79" s="105" t="s">
        <v>4235</v>
      </c>
      <c r="CA79" s="105" t="s">
        <v>4236</v>
      </c>
      <c r="CB79" s="105" t="s">
        <v>4237</v>
      </c>
      <c r="CC79" s="105" t="s">
        <v>4238</v>
      </c>
      <c r="CD79" s="106" t="s">
        <v>4239</v>
      </c>
      <c r="CE79" s="107"/>
      <c r="CF79" s="107"/>
      <c r="CG79" s="107"/>
      <c r="CH79" s="107"/>
    </row>
    <row r="80" spans="1:86" s="10" customFormat="1" ht="17">
      <c r="A80" s="105">
        <v>125</v>
      </c>
      <c r="B80" s="105" t="s">
        <v>282</v>
      </c>
      <c r="C80" s="105" t="s">
        <v>244</v>
      </c>
      <c r="D80" s="106" t="s">
        <v>4228</v>
      </c>
      <c r="E80" s="107">
        <v>2017</v>
      </c>
      <c r="F80" s="107" t="s">
        <v>1283</v>
      </c>
      <c r="G80" s="107" t="s">
        <v>4229</v>
      </c>
      <c r="H80" s="155" t="s">
        <v>4173</v>
      </c>
      <c r="I80" s="115" t="s">
        <v>4215</v>
      </c>
      <c r="J80" s="115" t="s">
        <v>4216</v>
      </c>
      <c r="K80" s="115" t="s">
        <v>4217</v>
      </c>
      <c r="L80" s="106" t="s">
        <v>4230</v>
      </c>
      <c r="M80" s="110" t="s">
        <v>4231</v>
      </c>
      <c r="N80" s="107" t="s">
        <v>12</v>
      </c>
      <c r="O80" s="107" t="s">
        <v>127</v>
      </c>
      <c r="P80" s="107" t="s">
        <v>5920</v>
      </c>
      <c r="Q80" s="107" t="s">
        <v>5669</v>
      </c>
      <c r="R80" s="107" t="s">
        <v>4232</v>
      </c>
      <c r="S80" s="107" t="s">
        <v>123</v>
      </c>
      <c r="T80" s="107">
        <v>18</v>
      </c>
      <c r="U80" s="107" t="s">
        <v>140</v>
      </c>
      <c r="V80" s="107">
        <v>2521</v>
      </c>
      <c r="W80" s="107" t="s">
        <v>10</v>
      </c>
      <c r="X80" s="107" t="s">
        <v>10</v>
      </c>
      <c r="Y80" s="107" t="s">
        <v>10</v>
      </c>
      <c r="Z80" s="107" t="s">
        <v>10</v>
      </c>
      <c r="AA80" s="107" t="s">
        <v>1005</v>
      </c>
      <c r="AB80" s="107" t="s">
        <v>249</v>
      </c>
      <c r="AC80" s="112" t="str">
        <f>INDEX(Exposure_GWASs!G:G,MATCH(Si!AE80,Exposure_GWASs!C:C,0))</f>
        <v>BMI</v>
      </c>
      <c r="AD80" s="107" t="s">
        <v>127</v>
      </c>
      <c r="AE80" s="107" t="s">
        <v>1224</v>
      </c>
      <c r="AF80" s="107" t="s">
        <v>139</v>
      </c>
      <c r="AG80" s="107" t="s">
        <v>140</v>
      </c>
      <c r="AH80" s="174">
        <v>2521</v>
      </c>
      <c r="AI80" s="112">
        <f>INDEX(Exposure_GWASs!F:F,MATCH(Si!AE80,Exposure_GWASs!C:C,0))</f>
        <v>249796</v>
      </c>
      <c r="AJ80" s="107" t="s">
        <v>4085</v>
      </c>
      <c r="AK80" s="107" t="s">
        <v>1005</v>
      </c>
      <c r="AL80" s="107" t="s">
        <v>249</v>
      </c>
      <c r="AM80" s="107" t="s">
        <v>11</v>
      </c>
      <c r="AN80" s="107" t="s">
        <v>11</v>
      </c>
      <c r="AO80" s="107" t="s">
        <v>11</v>
      </c>
      <c r="AP80" s="107" t="s">
        <v>11</v>
      </c>
      <c r="AQ80" s="107" t="s">
        <v>11</v>
      </c>
      <c r="AR80" s="107" t="s">
        <v>11</v>
      </c>
      <c r="AS80" s="107" t="s">
        <v>11</v>
      </c>
      <c r="AT80" s="107" t="s">
        <v>11</v>
      </c>
      <c r="AU80" s="107" t="s">
        <v>10</v>
      </c>
      <c r="AV80" s="107" t="s">
        <v>10</v>
      </c>
      <c r="AW80" s="107">
        <v>32</v>
      </c>
      <c r="AX80" s="107">
        <f>INDEX(Exposure_GWASs!S:S,MATCH(Si!AE80,Exposure_GWASs!C:C,0))</f>
        <v>32</v>
      </c>
      <c r="AY80" s="107" t="s">
        <v>10</v>
      </c>
      <c r="AZ80" s="107" t="s">
        <v>11</v>
      </c>
      <c r="BA80" s="107" t="s">
        <v>10</v>
      </c>
      <c r="BB80" s="107" t="s">
        <v>22</v>
      </c>
      <c r="BC80" s="105" t="s">
        <v>19</v>
      </c>
      <c r="BD80" s="105" t="s">
        <v>49</v>
      </c>
      <c r="BE80" s="105" t="s">
        <v>17</v>
      </c>
      <c r="BF80" s="105"/>
      <c r="BG80" s="105"/>
      <c r="BH80" s="107"/>
      <c r="BI80" s="107" t="s">
        <v>4233</v>
      </c>
      <c r="BJ80" s="107" t="s">
        <v>2928</v>
      </c>
      <c r="BK80" s="107" t="s">
        <v>11</v>
      </c>
      <c r="BL80" s="107" t="s">
        <v>11</v>
      </c>
      <c r="BM80" s="107" t="s">
        <v>135</v>
      </c>
      <c r="BN80" s="107" t="s">
        <v>11</v>
      </c>
      <c r="BO80" s="107" t="s">
        <v>167</v>
      </c>
      <c r="BP80" s="110" t="s">
        <v>167</v>
      </c>
      <c r="BQ80" s="106" t="s">
        <v>1012</v>
      </c>
      <c r="BR80" s="107">
        <v>-0.03</v>
      </c>
      <c r="BS80" s="107"/>
      <c r="BT80" s="107">
        <v>95</v>
      </c>
      <c r="BU80" s="107">
        <v>-0.32</v>
      </c>
      <c r="BV80" s="107">
        <v>0.26</v>
      </c>
      <c r="BW80" s="107" t="s">
        <v>10</v>
      </c>
      <c r="BX80" s="107" t="s">
        <v>4234</v>
      </c>
      <c r="BY80" s="110">
        <v>0.01</v>
      </c>
      <c r="BZ80" s="105" t="s">
        <v>4235</v>
      </c>
      <c r="CA80" s="105" t="s">
        <v>4236</v>
      </c>
      <c r="CB80" s="105" t="s">
        <v>4237</v>
      </c>
      <c r="CC80" s="105" t="s">
        <v>4238</v>
      </c>
      <c r="CD80" s="106" t="s">
        <v>4239</v>
      </c>
      <c r="CE80" s="107"/>
      <c r="CF80" s="107"/>
      <c r="CG80" s="107"/>
      <c r="CH80" s="107"/>
    </row>
    <row r="81" spans="1:86" s="10" customFormat="1" ht="17">
      <c r="A81" s="105">
        <v>125</v>
      </c>
      <c r="B81" s="105" t="s">
        <v>282</v>
      </c>
      <c r="C81" s="105" t="s">
        <v>244</v>
      </c>
      <c r="D81" s="106" t="s">
        <v>4228</v>
      </c>
      <c r="E81" s="107">
        <v>2017</v>
      </c>
      <c r="F81" s="107" t="s">
        <v>1283</v>
      </c>
      <c r="G81" s="107" t="s">
        <v>4229</v>
      </c>
      <c r="H81" s="155" t="s">
        <v>4173</v>
      </c>
      <c r="I81" s="115" t="s">
        <v>4215</v>
      </c>
      <c r="J81" s="115" t="s">
        <v>4216</v>
      </c>
      <c r="K81" s="115" t="s">
        <v>4217</v>
      </c>
      <c r="L81" s="106" t="s">
        <v>4230</v>
      </c>
      <c r="M81" s="110" t="s">
        <v>4231</v>
      </c>
      <c r="N81" s="107" t="s">
        <v>12</v>
      </c>
      <c r="O81" s="107" t="s">
        <v>127</v>
      </c>
      <c r="P81" s="107" t="s">
        <v>5920</v>
      </c>
      <c r="Q81" s="107" t="s">
        <v>5669</v>
      </c>
      <c r="R81" s="107" t="s">
        <v>4240</v>
      </c>
      <c r="S81" s="107" t="s">
        <v>123</v>
      </c>
      <c r="T81" s="107">
        <v>10</v>
      </c>
      <c r="U81" s="107" t="s">
        <v>140</v>
      </c>
      <c r="V81" s="107">
        <v>3495</v>
      </c>
      <c r="W81" s="107" t="s">
        <v>10</v>
      </c>
      <c r="X81" s="107" t="s">
        <v>10</v>
      </c>
      <c r="Y81" s="107" t="s">
        <v>10</v>
      </c>
      <c r="Z81" s="107" t="s">
        <v>10</v>
      </c>
      <c r="AA81" s="107" t="s">
        <v>1005</v>
      </c>
      <c r="AB81" s="107" t="s">
        <v>249</v>
      </c>
      <c r="AC81" s="112" t="str">
        <f>INDEX(Exposure_GWASs!G:G,MATCH(Si!AE81,Exposure_GWASs!C:C,0))</f>
        <v>BMI</v>
      </c>
      <c r="AD81" s="107" t="s">
        <v>127</v>
      </c>
      <c r="AE81" s="107" t="s">
        <v>1224</v>
      </c>
      <c r="AF81" s="107" t="s">
        <v>139</v>
      </c>
      <c r="AG81" s="107" t="s">
        <v>140</v>
      </c>
      <c r="AH81" s="174">
        <v>3495</v>
      </c>
      <c r="AI81" s="112">
        <f>INDEX(Exposure_GWASs!F:F,MATCH(Si!AE81,Exposure_GWASs!C:C,0))</f>
        <v>249796</v>
      </c>
      <c r="AJ81" s="107" t="s">
        <v>4085</v>
      </c>
      <c r="AK81" s="107" t="s">
        <v>1005</v>
      </c>
      <c r="AL81" s="107" t="s">
        <v>249</v>
      </c>
      <c r="AM81" s="107" t="s">
        <v>11</v>
      </c>
      <c r="AN81" s="107" t="s">
        <v>11</v>
      </c>
      <c r="AO81" s="107" t="s">
        <v>11</v>
      </c>
      <c r="AP81" s="107" t="s">
        <v>11</v>
      </c>
      <c r="AQ81" s="107" t="s">
        <v>11</v>
      </c>
      <c r="AR81" s="107" t="s">
        <v>11</v>
      </c>
      <c r="AS81" s="107" t="s">
        <v>11</v>
      </c>
      <c r="AT81" s="107" t="s">
        <v>11</v>
      </c>
      <c r="AU81" s="107" t="s">
        <v>10</v>
      </c>
      <c r="AV81" s="107" t="s">
        <v>10</v>
      </c>
      <c r="AW81" s="107">
        <v>32</v>
      </c>
      <c r="AX81" s="107">
        <f>INDEX(Exposure_GWASs!S:S,MATCH(Si!AE81,Exposure_GWASs!C:C,0))</f>
        <v>32</v>
      </c>
      <c r="AY81" s="107" t="s">
        <v>10</v>
      </c>
      <c r="AZ81" s="107" t="s">
        <v>11</v>
      </c>
      <c r="BA81" s="107" t="s">
        <v>10</v>
      </c>
      <c r="BB81" s="107" t="s">
        <v>22</v>
      </c>
      <c r="BC81" s="105" t="s">
        <v>19</v>
      </c>
      <c r="BD81" s="105" t="s">
        <v>49</v>
      </c>
      <c r="BE81" s="105" t="s">
        <v>17</v>
      </c>
      <c r="BF81" s="105"/>
      <c r="BG81" s="105"/>
      <c r="BH81" s="107"/>
      <c r="BI81" s="107" t="s">
        <v>4233</v>
      </c>
      <c r="BJ81" s="107" t="s">
        <v>2928</v>
      </c>
      <c r="BK81" s="107" t="s">
        <v>11</v>
      </c>
      <c r="BL81" s="107" t="s">
        <v>11</v>
      </c>
      <c r="BM81" s="107" t="s">
        <v>135</v>
      </c>
      <c r="BN81" s="107" t="s">
        <v>11</v>
      </c>
      <c r="BO81" s="107" t="s">
        <v>167</v>
      </c>
      <c r="BP81" s="110" t="s">
        <v>167</v>
      </c>
      <c r="BQ81" s="106" t="s">
        <v>1012</v>
      </c>
      <c r="BR81" s="107">
        <v>0.13</v>
      </c>
      <c r="BS81" s="107"/>
      <c r="BT81" s="107">
        <v>95</v>
      </c>
      <c r="BU81" s="107">
        <v>-0.13</v>
      </c>
      <c r="BV81" s="107">
        <v>0.39</v>
      </c>
      <c r="BW81" s="107" t="s">
        <v>10</v>
      </c>
      <c r="BX81" s="107" t="s">
        <v>4234</v>
      </c>
      <c r="BY81" s="110">
        <v>0.221</v>
      </c>
      <c r="BZ81" s="105" t="s">
        <v>4235</v>
      </c>
      <c r="CA81" s="105" t="s">
        <v>4236</v>
      </c>
      <c r="CB81" s="105" t="s">
        <v>4237</v>
      </c>
      <c r="CC81" s="105" t="s">
        <v>4238</v>
      </c>
      <c r="CD81" s="106" t="s">
        <v>4239</v>
      </c>
      <c r="CE81" s="107"/>
      <c r="CF81" s="107"/>
      <c r="CG81" s="107"/>
      <c r="CH81" s="107"/>
    </row>
    <row r="82" spans="1:86" s="10" customFormat="1" ht="17">
      <c r="A82" s="105">
        <v>125</v>
      </c>
      <c r="B82" s="105" t="s">
        <v>282</v>
      </c>
      <c r="C82" s="105" t="s">
        <v>244</v>
      </c>
      <c r="D82" s="106" t="s">
        <v>4228</v>
      </c>
      <c r="E82" s="107">
        <v>2017</v>
      </c>
      <c r="F82" s="107" t="s">
        <v>1283</v>
      </c>
      <c r="G82" s="107" t="s">
        <v>4229</v>
      </c>
      <c r="H82" s="155" t="s">
        <v>4173</v>
      </c>
      <c r="I82" s="115" t="s">
        <v>4215</v>
      </c>
      <c r="J82" s="115" t="s">
        <v>4216</v>
      </c>
      <c r="K82" s="115" t="s">
        <v>4217</v>
      </c>
      <c r="L82" s="106" t="s">
        <v>4230</v>
      </c>
      <c r="M82" s="110" t="s">
        <v>4231</v>
      </c>
      <c r="N82" s="107" t="s">
        <v>12</v>
      </c>
      <c r="O82" s="107" t="s">
        <v>127</v>
      </c>
      <c r="P82" s="107" t="s">
        <v>5920</v>
      </c>
      <c r="Q82" s="107" t="s">
        <v>5669</v>
      </c>
      <c r="R82" s="107" t="s">
        <v>4240</v>
      </c>
      <c r="S82" s="107" t="s">
        <v>123</v>
      </c>
      <c r="T82" s="107">
        <v>12</v>
      </c>
      <c r="U82" s="107" t="s">
        <v>140</v>
      </c>
      <c r="V82" s="107">
        <v>3444</v>
      </c>
      <c r="W82" s="107" t="s">
        <v>10</v>
      </c>
      <c r="X82" s="107" t="s">
        <v>10</v>
      </c>
      <c r="Y82" s="107" t="s">
        <v>10</v>
      </c>
      <c r="Z82" s="107" t="s">
        <v>10</v>
      </c>
      <c r="AA82" s="107" t="s">
        <v>1005</v>
      </c>
      <c r="AB82" s="107" t="s">
        <v>249</v>
      </c>
      <c r="AC82" s="112" t="str">
        <f>INDEX(Exposure_GWASs!G:G,MATCH(Si!AE82,Exposure_GWASs!C:C,0))</f>
        <v>BMI</v>
      </c>
      <c r="AD82" s="107" t="s">
        <v>127</v>
      </c>
      <c r="AE82" s="107" t="s">
        <v>1224</v>
      </c>
      <c r="AF82" s="107" t="s">
        <v>139</v>
      </c>
      <c r="AG82" s="107" t="s">
        <v>140</v>
      </c>
      <c r="AH82" s="174">
        <v>3444</v>
      </c>
      <c r="AI82" s="112">
        <f>INDEX(Exposure_GWASs!F:F,MATCH(Si!AE82,Exposure_GWASs!C:C,0))</f>
        <v>249796</v>
      </c>
      <c r="AJ82" s="107" t="s">
        <v>4085</v>
      </c>
      <c r="AK82" s="107" t="s">
        <v>1005</v>
      </c>
      <c r="AL82" s="107" t="s">
        <v>249</v>
      </c>
      <c r="AM82" s="107" t="s">
        <v>11</v>
      </c>
      <c r="AN82" s="107" t="s">
        <v>11</v>
      </c>
      <c r="AO82" s="107" t="s">
        <v>11</v>
      </c>
      <c r="AP82" s="107" t="s">
        <v>11</v>
      </c>
      <c r="AQ82" s="107" t="s">
        <v>11</v>
      </c>
      <c r="AR82" s="107" t="s">
        <v>11</v>
      </c>
      <c r="AS82" s="107" t="s">
        <v>11</v>
      </c>
      <c r="AT82" s="107" t="s">
        <v>11</v>
      </c>
      <c r="AU82" s="107" t="s">
        <v>10</v>
      </c>
      <c r="AV82" s="107" t="s">
        <v>10</v>
      </c>
      <c r="AW82" s="107">
        <v>32</v>
      </c>
      <c r="AX82" s="107">
        <f>INDEX(Exposure_GWASs!S:S,MATCH(Si!AE82,Exposure_GWASs!C:C,0))</f>
        <v>32</v>
      </c>
      <c r="AY82" s="107" t="s">
        <v>10</v>
      </c>
      <c r="AZ82" s="107" t="s">
        <v>11</v>
      </c>
      <c r="BA82" s="107" t="s">
        <v>10</v>
      </c>
      <c r="BB82" s="107" t="s">
        <v>22</v>
      </c>
      <c r="BC82" s="105" t="s">
        <v>19</v>
      </c>
      <c r="BD82" s="105" t="s">
        <v>49</v>
      </c>
      <c r="BE82" s="105" t="s">
        <v>17</v>
      </c>
      <c r="BF82" s="105"/>
      <c r="BG82" s="105"/>
      <c r="BH82" s="105"/>
      <c r="BI82" s="107" t="s">
        <v>4233</v>
      </c>
      <c r="BJ82" s="107" t="s">
        <v>2928</v>
      </c>
      <c r="BK82" s="107" t="s">
        <v>11</v>
      </c>
      <c r="BL82" s="107" t="s">
        <v>11</v>
      </c>
      <c r="BM82" s="107" t="s">
        <v>135</v>
      </c>
      <c r="BN82" s="107" t="s">
        <v>11</v>
      </c>
      <c r="BO82" s="107" t="s">
        <v>167</v>
      </c>
      <c r="BP82" s="110" t="s">
        <v>167</v>
      </c>
      <c r="BQ82" s="106" t="s">
        <v>1012</v>
      </c>
      <c r="BR82" s="105">
        <v>0.04</v>
      </c>
      <c r="BS82" s="105"/>
      <c r="BT82" s="107">
        <v>95</v>
      </c>
      <c r="BU82" s="105">
        <v>-0.22</v>
      </c>
      <c r="BV82" s="105">
        <v>0.3</v>
      </c>
      <c r="BW82" s="107" t="s">
        <v>10</v>
      </c>
      <c r="BX82" s="107" t="s">
        <v>4234</v>
      </c>
      <c r="BY82" s="105">
        <v>5.2999999999999999E-2</v>
      </c>
      <c r="BZ82" s="105" t="s">
        <v>4235</v>
      </c>
      <c r="CA82" s="105" t="s">
        <v>4236</v>
      </c>
      <c r="CB82" s="105" t="s">
        <v>4237</v>
      </c>
      <c r="CC82" s="105" t="s">
        <v>4238</v>
      </c>
      <c r="CD82" s="106" t="s">
        <v>4239</v>
      </c>
      <c r="CE82" s="105"/>
      <c r="CF82" s="105"/>
      <c r="CG82" s="105"/>
      <c r="CH82" s="105"/>
    </row>
    <row r="83" spans="1:86" s="31" customFormat="1" ht="17">
      <c r="A83" s="105">
        <v>125</v>
      </c>
      <c r="B83" s="105" t="s">
        <v>282</v>
      </c>
      <c r="C83" s="105" t="s">
        <v>244</v>
      </c>
      <c r="D83" s="106" t="s">
        <v>4228</v>
      </c>
      <c r="E83" s="107">
        <v>2017</v>
      </c>
      <c r="F83" s="107" t="s">
        <v>1283</v>
      </c>
      <c r="G83" s="107" t="s">
        <v>4229</v>
      </c>
      <c r="H83" s="155" t="s">
        <v>4173</v>
      </c>
      <c r="I83" s="115" t="s">
        <v>4215</v>
      </c>
      <c r="J83" s="115" t="s">
        <v>4216</v>
      </c>
      <c r="K83" s="115" t="s">
        <v>4217</v>
      </c>
      <c r="L83" s="106" t="s">
        <v>4230</v>
      </c>
      <c r="M83" s="110" t="s">
        <v>4231</v>
      </c>
      <c r="N83" s="107" t="s">
        <v>12</v>
      </c>
      <c r="O83" s="107" t="s">
        <v>127</v>
      </c>
      <c r="P83" s="107" t="s">
        <v>5920</v>
      </c>
      <c r="Q83" s="107" t="s">
        <v>5669</v>
      </c>
      <c r="R83" s="107" t="s">
        <v>4240</v>
      </c>
      <c r="S83" s="107" t="s">
        <v>123</v>
      </c>
      <c r="T83" s="107">
        <v>14</v>
      </c>
      <c r="U83" s="107" t="s">
        <v>140</v>
      </c>
      <c r="V83" s="107">
        <v>3192</v>
      </c>
      <c r="W83" s="107" t="s">
        <v>10</v>
      </c>
      <c r="X83" s="107" t="s">
        <v>10</v>
      </c>
      <c r="Y83" s="107" t="s">
        <v>10</v>
      </c>
      <c r="Z83" s="107" t="s">
        <v>10</v>
      </c>
      <c r="AA83" s="107" t="s">
        <v>1005</v>
      </c>
      <c r="AB83" s="107" t="s">
        <v>249</v>
      </c>
      <c r="AC83" s="112" t="str">
        <f>INDEX(Exposure_GWASs!G:G,MATCH(Si!AE83,Exposure_GWASs!C:C,0))</f>
        <v>BMI</v>
      </c>
      <c r="AD83" s="107" t="s">
        <v>127</v>
      </c>
      <c r="AE83" s="107" t="s">
        <v>1224</v>
      </c>
      <c r="AF83" s="107" t="s">
        <v>139</v>
      </c>
      <c r="AG83" s="107" t="s">
        <v>140</v>
      </c>
      <c r="AH83" s="174">
        <v>3192</v>
      </c>
      <c r="AI83" s="112">
        <f>INDEX(Exposure_GWASs!F:F,MATCH(Si!AE83,Exposure_GWASs!C:C,0))</f>
        <v>249796</v>
      </c>
      <c r="AJ83" s="107" t="s">
        <v>4085</v>
      </c>
      <c r="AK83" s="107" t="s">
        <v>1005</v>
      </c>
      <c r="AL83" s="107" t="s">
        <v>249</v>
      </c>
      <c r="AM83" s="107" t="s">
        <v>11</v>
      </c>
      <c r="AN83" s="107" t="s">
        <v>11</v>
      </c>
      <c r="AO83" s="107" t="s">
        <v>11</v>
      </c>
      <c r="AP83" s="107" t="s">
        <v>11</v>
      </c>
      <c r="AQ83" s="107" t="s">
        <v>11</v>
      </c>
      <c r="AR83" s="107" t="s">
        <v>11</v>
      </c>
      <c r="AS83" s="107" t="s">
        <v>11</v>
      </c>
      <c r="AT83" s="107" t="s">
        <v>11</v>
      </c>
      <c r="AU83" s="107" t="s">
        <v>10</v>
      </c>
      <c r="AV83" s="107" t="s">
        <v>10</v>
      </c>
      <c r="AW83" s="107">
        <v>32</v>
      </c>
      <c r="AX83" s="107">
        <f>INDEX(Exposure_GWASs!S:S,MATCH(Si!AE83,Exposure_GWASs!C:C,0))</f>
        <v>32</v>
      </c>
      <c r="AY83" s="107" t="s">
        <v>10</v>
      </c>
      <c r="AZ83" s="107" t="s">
        <v>11</v>
      </c>
      <c r="BA83" s="107" t="s">
        <v>10</v>
      </c>
      <c r="BB83" s="107" t="s">
        <v>22</v>
      </c>
      <c r="BC83" s="105" t="s">
        <v>19</v>
      </c>
      <c r="BD83" s="105" t="s">
        <v>49</v>
      </c>
      <c r="BE83" s="105" t="s">
        <v>17</v>
      </c>
      <c r="BF83" s="105"/>
      <c r="BG83" s="105"/>
      <c r="BH83" s="105"/>
      <c r="BI83" s="107" t="s">
        <v>4233</v>
      </c>
      <c r="BJ83" s="107" t="s">
        <v>2928</v>
      </c>
      <c r="BK83" s="107" t="s">
        <v>11</v>
      </c>
      <c r="BL83" s="107" t="s">
        <v>11</v>
      </c>
      <c r="BM83" s="107" t="s">
        <v>135</v>
      </c>
      <c r="BN83" s="107" t="s">
        <v>11</v>
      </c>
      <c r="BO83" s="107" t="s">
        <v>167</v>
      </c>
      <c r="BP83" s="110" t="s">
        <v>167</v>
      </c>
      <c r="BQ83" s="106" t="s">
        <v>1012</v>
      </c>
      <c r="BR83" s="105">
        <v>0.03</v>
      </c>
      <c r="BS83" s="105"/>
      <c r="BT83" s="107">
        <v>95</v>
      </c>
      <c r="BU83" s="105">
        <v>-0.23</v>
      </c>
      <c r="BV83" s="105">
        <v>0.28999999999999998</v>
      </c>
      <c r="BW83" s="107" t="s">
        <v>10</v>
      </c>
      <c r="BX83" s="107" t="s">
        <v>4234</v>
      </c>
      <c r="BY83" s="105">
        <v>4.2999999999999997E-2</v>
      </c>
      <c r="BZ83" s="105" t="s">
        <v>4235</v>
      </c>
      <c r="CA83" s="105" t="s">
        <v>4236</v>
      </c>
      <c r="CB83" s="105" t="s">
        <v>4237</v>
      </c>
      <c r="CC83" s="105" t="s">
        <v>4238</v>
      </c>
      <c r="CD83" s="106" t="s">
        <v>4239</v>
      </c>
      <c r="CE83" s="105"/>
      <c r="CF83" s="105"/>
      <c r="CG83" s="105"/>
      <c r="CH83" s="105"/>
    </row>
    <row r="84" spans="1:86" s="31" customFormat="1" ht="17">
      <c r="A84" s="105">
        <v>125</v>
      </c>
      <c r="B84" s="105" t="s">
        <v>282</v>
      </c>
      <c r="C84" s="105" t="s">
        <v>244</v>
      </c>
      <c r="D84" s="106" t="s">
        <v>4228</v>
      </c>
      <c r="E84" s="107">
        <v>2017</v>
      </c>
      <c r="F84" s="107" t="s">
        <v>1283</v>
      </c>
      <c r="G84" s="107" t="s">
        <v>4229</v>
      </c>
      <c r="H84" s="155" t="s">
        <v>4173</v>
      </c>
      <c r="I84" s="115" t="s">
        <v>4215</v>
      </c>
      <c r="J84" s="115" t="s">
        <v>4216</v>
      </c>
      <c r="K84" s="115" t="s">
        <v>4217</v>
      </c>
      <c r="L84" s="106" t="s">
        <v>4230</v>
      </c>
      <c r="M84" s="110" t="s">
        <v>4231</v>
      </c>
      <c r="N84" s="107" t="s">
        <v>12</v>
      </c>
      <c r="O84" s="107" t="s">
        <v>127</v>
      </c>
      <c r="P84" s="107" t="s">
        <v>5920</v>
      </c>
      <c r="Q84" s="107" t="s">
        <v>5669</v>
      </c>
      <c r="R84" s="107" t="s">
        <v>4240</v>
      </c>
      <c r="S84" s="107" t="s">
        <v>123</v>
      </c>
      <c r="T84" s="107">
        <v>16</v>
      </c>
      <c r="U84" s="107" t="s">
        <v>140</v>
      </c>
      <c r="V84" s="107">
        <v>2715</v>
      </c>
      <c r="W84" s="107" t="s">
        <v>10</v>
      </c>
      <c r="X84" s="107" t="s">
        <v>10</v>
      </c>
      <c r="Y84" s="107" t="s">
        <v>10</v>
      </c>
      <c r="Z84" s="107" t="s">
        <v>10</v>
      </c>
      <c r="AA84" s="107" t="s">
        <v>1005</v>
      </c>
      <c r="AB84" s="107" t="s">
        <v>249</v>
      </c>
      <c r="AC84" s="112" t="str">
        <f>INDEX(Exposure_GWASs!G:G,MATCH(Si!AE84,Exposure_GWASs!C:C,0))</f>
        <v>BMI</v>
      </c>
      <c r="AD84" s="107" t="s">
        <v>127</v>
      </c>
      <c r="AE84" s="107" t="s">
        <v>1224</v>
      </c>
      <c r="AF84" s="107" t="s">
        <v>139</v>
      </c>
      <c r="AG84" s="107" t="s">
        <v>140</v>
      </c>
      <c r="AH84" s="174">
        <v>2715</v>
      </c>
      <c r="AI84" s="112">
        <f>INDEX(Exposure_GWASs!F:F,MATCH(Si!AE84,Exposure_GWASs!C:C,0))</f>
        <v>249796</v>
      </c>
      <c r="AJ84" s="107" t="s">
        <v>4085</v>
      </c>
      <c r="AK84" s="107" t="s">
        <v>1005</v>
      </c>
      <c r="AL84" s="107" t="s">
        <v>249</v>
      </c>
      <c r="AM84" s="107" t="s">
        <v>11</v>
      </c>
      <c r="AN84" s="107" t="s">
        <v>11</v>
      </c>
      <c r="AO84" s="107" t="s">
        <v>11</v>
      </c>
      <c r="AP84" s="107" t="s">
        <v>11</v>
      </c>
      <c r="AQ84" s="107" t="s">
        <v>11</v>
      </c>
      <c r="AR84" s="107" t="s">
        <v>11</v>
      </c>
      <c r="AS84" s="107" t="s">
        <v>11</v>
      </c>
      <c r="AT84" s="107" t="s">
        <v>11</v>
      </c>
      <c r="AU84" s="107" t="s">
        <v>10</v>
      </c>
      <c r="AV84" s="107" t="s">
        <v>10</v>
      </c>
      <c r="AW84" s="107">
        <v>32</v>
      </c>
      <c r="AX84" s="107">
        <f>INDEX(Exposure_GWASs!S:S,MATCH(Si!AE84,Exposure_GWASs!C:C,0))</f>
        <v>32</v>
      </c>
      <c r="AY84" s="107" t="s">
        <v>10</v>
      </c>
      <c r="AZ84" s="107" t="s">
        <v>11</v>
      </c>
      <c r="BA84" s="107" t="s">
        <v>10</v>
      </c>
      <c r="BB84" s="107" t="s">
        <v>22</v>
      </c>
      <c r="BC84" s="105" t="s">
        <v>19</v>
      </c>
      <c r="BD84" s="105" t="s">
        <v>49</v>
      </c>
      <c r="BE84" s="105" t="s">
        <v>17</v>
      </c>
      <c r="BF84" s="105"/>
      <c r="BG84" s="105"/>
      <c r="BH84" s="105"/>
      <c r="BI84" s="107" t="s">
        <v>4233</v>
      </c>
      <c r="BJ84" s="107" t="s">
        <v>2928</v>
      </c>
      <c r="BK84" s="107" t="s">
        <v>11</v>
      </c>
      <c r="BL84" s="107" t="s">
        <v>11</v>
      </c>
      <c r="BM84" s="107" t="s">
        <v>135</v>
      </c>
      <c r="BN84" s="107" t="s">
        <v>11</v>
      </c>
      <c r="BO84" s="107" t="s">
        <v>167</v>
      </c>
      <c r="BP84" s="110" t="s">
        <v>167</v>
      </c>
      <c r="BQ84" s="106" t="s">
        <v>1012</v>
      </c>
      <c r="BR84" s="105">
        <v>-0.1</v>
      </c>
      <c r="BS84" s="105"/>
      <c r="BT84" s="107">
        <v>95</v>
      </c>
      <c r="BU84" s="105">
        <v>-0.4</v>
      </c>
      <c r="BV84" s="105">
        <v>0.21</v>
      </c>
      <c r="BW84" s="107" t="s">
        <v>10</v>
      </c>
      <c r="BX84" s="107" t="s">
        <v>4234</v>
      </c>
      <c r="BY84" s="105">
        <v>1E-3</v>
      </c>
      <c r="BZ84" s="105" t="s">
        <v>4235</v>
      </c>
      <c r="CA84" s="105" t="s">
        <v>4236</v>
      </c>
      <c r="CB84" s="105" t="s">
        <v>4237</v>
      </c>
      <c r="CC84" s="105" t="s">
        <v>4238</v>
      </c>
      <c r="CD84" s="106" t="s">
        <v>4239</v>
      </c>
      <c r="CE84" s="105"/>
      <c r="CF84" s="105"/>
      <c r="CG84" s="105"/>
      <c r="CH84" s="105"/>
    </row>
    <row r="85" spans="1:86" s="31" customFormat="1" ht="17">
      <c r="A85" s="105">
        <v>125</v>
      </c>
      <c r="B85" s="105" t="s">
        <v>282</v>
      </c>
      <c r="C85" s="105" t="s">
        <v>244</v>
      </c>
      <c r="D85" s="106" t="s">
        <v>4228</v>
      </c>
      <c r="E85" s="107">
        <v>2017</v>
      </c>
      <c r="F85" s="107" t="s">
        <v>1283</v>
      </c>
      <c r="G85" s="107" t="s">
        <v>4229</v>
      </c>
      <c r="H85" s="155" t="s">
        <v>4173</v>
      </c>
      <c r="I85" s="115" t="s">
        <v>4215</v>
      </c>
      <c r="J85" s="115" t="s">
        <v>4216</v>
      </c>
      <c r="K85" s="115" t="s">
        <v>4217</v>
      </c>
      <c r="L85" s="106" t="s">
        <v>4230</v>
      </c>
      <c r="M85" s="110" t="s">
        <v>4231</v>
      </c>
      <c r="N85" s="107" t="s">
        <v>12</v>
      </c>
      <c r="O85" s="107" t="s">
        <v>127</v>
      </c>
      <c r="P85" s="107" t="s">
        <v>5920</v>
      </c>
      <c r="Q85" s="107" t="s">
        <v>5669</v>
      </c>
      <c r="R85" s="107" t="s">
        <v>4240</v>
      </c>
      <c r="S85" s="107" t="s">
        <v>123</v>
      </c>
      <c r="T85" s="107">
        <v>18</v>
      </c>
      <c r="U85" s="107" t="s">
        <v>140</v>
      </c>
      <c r="V85" s="107">
        <v>2430</v>
      </c>
      <c r="W85" s="107" t="s">
        <v>10</v>
      </c>
      <c r="X85" s="107" t="s">
        <v>10</v>
      </c>
      <c r="Y85" s="107" t="s">
        <v>10</v>
      </c>
      <c r="Z85" s="107" t="s">
        <v>10</v>
      </c>
      <c r="AA85" s="107" t="s">
        <v>1005</v>
      </c>
      <c r="AB85" s="107" t="s">
        <v>249</v>
      </c>
      <c r="AC85" s="112" t="str">
        <f>INDEX(Exposure_GWASs!G:G,MATCH(Si!AE85,Exposure_GWASs!C:C,0))</f>
        <v>BMI</v>
      </c>
      <c r="AD85" s="107" t="s">
        <v>127</v>
      </c>
      <c r="AE85" s="107" t="s">
        <v>1224</v>
      </c>
      <c r="AF85" s="107" t="s">
        <v>139</v>
      </c>
      <c r="AG85" s="107" t="s">
        <v>140</v>
      </c>
      <c r="AH85" s="174">
        <v>3720</v>
      </c>
      <c r="AI85" s="112">
        <f>INDEX(Exposure_GWASs!F:F,MATCH(Si!AE85,Exposure_GWASs!C:C,0))</f>
        <v>249796</v>
      </c>
      <c r="AJ85" s="107" t="s">
        <v>4085</v>
      </c>
      <c r="AK85" s="107" t="s">
        <v>1005</v>
      </c>
      <c r="AL85" s="107" t="s">
        <v>249</v>
      </c>
      <c r="AM85" s="107" t="s">
        <v>11</v>
      </c>
      <c r="AN85" s="107" t="s">
        <v>11</v>
      </c>
      <c r="AO85" s="107" t="s">
        <v>11</v>
      </c>
      <c r="AP85" s="107" t="s">
        <v>11</v>
      </c>
      <c r="AQ85" s="107" t="s">
        <v>11</v>
      </c>
      <c r="AR85" s="107" t="s">
        <v>11</v>
      </c>
      <c r="AS85" s="107" t="s">
        <v>11</v>
      </c>
      <c r="AT85" s="107" t="s">
        <v>11</v>
      </c>
      <c r="AU85" s="107" t="s">
        <v>10</v>
      </c>
      <c r="AV85" s="107" t="s">
        <v>10</v>
      </c>
      <c r="AW85" s="107">
        <v>32</v>
      </c>
      <c r="AX85" s="107">
        <f>INDEX(Exposure_GWASs!S:S,MATCH(Si!AE85,Exposure_GWASs!C:C,0))</f>
        <v>32</v>
      </c>
      <c r="AY85" s="107" t="s">
        <v>10</v>
      </c>
      <c r="AZ85" s="107" t="s">
        <v>11</v>
      </c>
      <c r="BA85" s="107" t="s">
        <v>10</v>
      </c>
      <c r="BB85" s="107" t="s">
        <v>22</v>
      </c>
      <c r="BC85" s="105" t="s">
        <v>19</v>
      </c>
      <c r="BD85" s="105" t="s">
        <v>49</v>
      </c>
      <c r="BE85" s="105" t="s">
        <v>17</v>
      </c>
      <c r="BF85" s="105"/>
      <c r="BG85" s="105"/>
      <c r="BH85" s="105"/>
      <c r="BI85" s="107" t="s">
        <v>4233</v>
      </c>
      <c r="BJ85" s="107" t="s">
        <v>2928</v>
      </c>
      <c r="BK85" s="107" t="s">
        <v>11</v>
      </c>
      <c r="BL85" s="107" t="s">
        <v>11</v>
      </c>
      <c r="BM85" s="107" t="s">
        <v>135</v>
      </c>
      <c r="BN85" s="107" t="s">
        <v>11</v>
      </c>
      <c r="BO85" s="107" t="s">
        <v>167</v>
      </c>
      <c r="BP85" s="110" t="s">
        <v>167</v>
      </c>
      <c r="BQ85" s="106" t="s">
        <v>1012</v>
      </c>
      <c r="BR85" s="105">
        <v>0.03</v>
      </c>
      <c r="BS85" s="105"/>
      <c r="BT85" s="107">
        <v>95</v>
      </c>
      <c r="BU85" s="105">
        <v>-0.27</v>
      </c>
      <c r="BV85" s="105">
        <v>0.32</v>
      </c>
      <c r="BW85" s="107" t="s">
        <v>10</v>
      </c>
      <c r="BX85" s="107" t="s">
        <v>4234</v>
      </c>
      <c r="BY85" s="105">
        <v>3.3000000000000002E-2</v>
      </c>
      <c r="BZ85" s="105" t="s">
        <v>4235</v>
      </c>
      <c r="CA85" s="105" t="s">
        <v>4236</v>
      </c>
      <c r="CB85" s="105" t="s">
        <v>4237</v>
      </c>
      <c r="CC85" s="105" t="s">
        <v>4238</v>
      </c>
      <c r="CD85" s="106" t="s">
        <v>4239</v>
      </c>
      <c r="CE85" s="105"/>
      <c r="CF85" s="105"/>
      <c r="CG85" s="105"/>
      <c r="CH85" s="105"/>
    </row>
    <row r="86" spans="1:86" s="10" customFormat="1" ht="17">
      <c r="A86" s="105">
        <v>125</v>
      </c>
      <c r="B86" s="105" t="s">
        <v>282</v>
      </c>
      <c r="C86" s="105" t="s">
        <v>244</v>
      </c>
      <c r="D86" s="106" t="s">
        <v>4228</v>
      </c>
      <c r="E86" s="107">
        <v>2017</v>
      </c>
      <c r="F86" s="107" t="s">
        <v>1283</v>
      </c>
      <c r="G86" s="107" t="s">
        <v>4229</v>
      </c>
      <c r="H86" s="155" t="s">
        <v>4173</v>
      </c>
      <c r="I86" s="115" t="s">
        <v>4215</v>
      </c>
      <c r="J86" s="115" t="s">
        <v>4216</v>
      </c>
      <c r="K86" s="115" t="s">
        <v>4217</v>
      </c>
      <c r="L86" s="106" t="s">
        <v>4230</v>
      </c>
      <c r="M86" s="110" t="s">
        <v>4231</v>
      </c>
      <c r="N86" s="107" t="s">
        <v>33</v>
      </c>
      <c r="O86" s="107" t="s">
        <v>127</v>
      </c>
      <c r="P86" s="107" t="s">
        <v>5920</v>
      </c>
      <c r="Q86" s="107" t="s">
        <v>5669</v>
      </c>
      <c r="R86" s="107" t="s">
        <v>4232</v>
      </c>
      <c r="S86" s="107" t="s">
        <v>123</v>
      </c>
      <c r="T86" s="107">
        <v>7</v>
      </c>
      <c r="U86" s="107" t="s">
        <v>140</v>
      </c>
      <c r="V86" s="107">
        <v>6057</v>
      </c>
      <c r="W86" s="107" t="s">
        <v>10</v>
      </c>
      <c r="X86" s="107" t="s">
        <v>10</v>
      </c>
      <c r="Y86" s="107" t="s">
        <v>10</v>
      </c>
      <c r="Z86" s="107" t="s">
        <v>10</v>
      </c>
      <c r="AA86" s="107" t="s">
        <v>1005</v>
      </c>
      <c r="AB86" s="107" t="s">
        <v>249</v>
      </c>
      <c r="AC86" s="112" t="str">
        <f>INDEX(Exposure_GWASs!G:G,MATCH(Si!AE86,Exposure_GWASs!C:C,0))</f>
        <v>BMI</v>
      </c>
      <c r="AD86" s="107" t="s">
        <v>127</v>
      </c>
      <c r="AE86" s="107" t="s">
        <v>1224</v>
      </c>
      <c r="AF86" s="107" t="s">
        <v>139</v>
      </c>
      <c r="AG86" s="107" t="s">
        <v>140</v>
      </c>
      <c r="AH86" s="174">
        <v>6057</v>
      </c>
      <c r="AI86" s="112">
        <f>INDEX(Exposure_GWASs!F:F,MATCH(Si!AE86,Exposure_GWASs!C:C,0))</f>
        <v>249796</v>
      </c>
      <c r="AJ86" s="107" t="s">
        <v>4085</v>
      </c>
      <c r="AK86" s="107" t="s">
        <v>1005</v>
      </c>
      <c r="AL86" s="107" t="s">
        <v>249</v>
      </c>
      <c r="AM86" s="107" t="s">
        <v>11</v>
      </c>
      <c r="AN86" s="107" t="s">
        <v>11</v>
      </c>
      <c r="AO86" s="107" t="s">
        <v>11</v>
      </c>
      <c r="AP86" s="107" t="s">
        <v>11</v>
      </c>
      <c r="AQ86" s="107" t="s">
        <v>11</v>
      </c>
      <c r="AR86" s="107" t="s">
        <v>11</v>
      </c>
      <c r="AS86" s="107" t="s">
        <v>11</v>
      </c>
      <c r="AT86" s="107" t="s">
        <v>11</v>
      </c>
      <c r="AU86" s="107" t="s">
        <v>10</v>
      </c>
      <c r="AV86" s="107" t="s">
        <v>10</v>
      </c>
      <c r="AW86" s="107">
        <v>32</v>
      </c>
      <c r="AX86" s="107">
        <f>INDEX(Exposure_GWASs!S:S,MATCH(Si!AE86,Exposure_GWASs!C:C,0))</f>
        <v>32</v>
      </c>
      <c r="AY86" s="107" t="s">
        <v>10</v>
      </c>
      <c r="AZ86" s="107" t="s">
        <v>11</v>
      </c>
      <c r="BA86" s="107" t="s">
        <v>10</v>
      </c>
      <c r="BB86" s="107" t="s">
        <v>87</v>
      </c>
      <c r="BC86" s="105" t="s">
        <v>19</v>
      </c>
      <c r="BD86" s="105" t="s">
        <v>49</v>
      </c>
      <c r="BE86" s="105" t="s">
        <v>17</v>
      </c>
      <c r="BF86" s="105"/>
      <c r="BG86" s="105"/>
      <c r="BH86" s="107" t="s">
        <v>4241</v>
      </c>
      <c r="BI86" s="107" t="s">
        <v>4233</v>
      </c>
      <c r="BJ86" s="107" t="s">
        <v>2928</v>
      </c>
      <c r="BK86" s="107" t="s">
        <v>11</v>
      </c>
      <c r="BL86" s="107" t="s">
        <v>11</v>
      </c>
      <c r="BM86" s="107" t="s">
        <v>135</v>
      </c>
      <c r="BN86" s="107" t="s">
        <v>11</v>
      </c>
      <c r="BO86" s="107" t="s">
        <v>167</v>
      </c>
      <c r="BP86" s="110" t="s">
        <v>167</v>
      </c>
      <c r="BQ86" s="106" t="s">
        <v>1012</v>
      </c>
      <c r="BR86" s="107">
        <v>0.1</v>
      </c>
      <c r="BS86" s="107"/>
      <c r="BT86" s="107">
        <v>95</v>
      </c>
      <c r="BU86" s="107">
        <v>-0.11</v>
      </c>
      <c r="BV86" s="107">
        <v>0.32</v>
      </c>
      <c r="BW86" s="107" t="s">
        <v>10</v>
      </c>
      <c r="BX86" s="107" t="s">
        <v>4234</v>
      </c>
      <c r="BY86" s="110">
        <v>0.34</v>
      </c>
      <c r="BZ86" s="105" t="s">
        <v>4235</v>
      </c>
      <c r="CA86" s="105" t="s">
        <v>4236</v>
      </c>
      <c r="CB86" s="105" t="s">
        <v>4237</v>
      </c>
      <c r="CC86" s="105" t="s">
        <v>4238</v>
      </c>
      <c r="CD86" s="106" t="s">
        <v>4239</v>
      </c>
      <c r="CE86" s="107"/>
      <c r="CF86" s="107"/>
      <c r="CG86" s="107"/>
      <c r="CH86" s="107"/>
    </row>
    <row r="87" spans="1:86" s="31" customFormat="1" ht="17">
      <c r="A87" s="105">
        <v>125</v>
      </c>
      <c r="B87" s="105" t="s">
        <v>282</v>
      </c>
      <c r="C87" s="105" t="s">
        <v>244</v>
      </c>
      <c r="D87" s="106" t="s">
        <v>4228</v>
      </c>
      <c r="E87" s="107">
        <v>2017</v>
      </c>
      <c r="F87" s="107" t="s">
        <v>1283</v>
      </c>
      <c r="G87" s="107" t="s">
        <v>4229</v>
      </c>
      <c r="H87" s="155" t="s">
        <v>4173</v>
      </c>
      <c r="I87" s="115" t="s">
        <v>4215</v>
      </c>
      <c r="J87" s="115" t="s">
        <v>4216</v>
      </c>
      <c r="K87" s="115" t="s">
        <v>4217</v>
      </c>
      <c r="L87" s="106" t="s">
        <v>4230</v>
      </c>
      <c r="M87" s="110" t="s">
        <v>4231</v>
      </c>
      <c r="N87" s="107" t="s">
        <v>33</v>
      </c>
      <c r="O87" s="107" t="s">
        <v>127</v>
      </c>
      <c r="P87" s="107" t="s">
        <v>5920</v>
      </c>
      <c r="Q87" s="107" t="s">
        <v>5669</v>
      </c>
      <c r="R87" s="107" t="s">
        <v>4232</v>
      </c>
      <c r="S87" s="107" t="s">
        <v>123</v>
      </c>
      <c r="T87" s="107">
        <v>7</v>
      </c>
      <c r="U87" s="107" t="s">
        <v>140</v>
      </c>
      <c r="V87" s="107">
        <v>6057</v>
      </c>
      <c r="W87" s="107" t="s">
        <v>10</v>
      </c>
      <c r="X87" s="107" t="s">
        <v>10</v>
      </c>
      <c r="Y87" s="107" t="s">
        <v>10</v>
      </c>
      <c r="Z87" s="107" t="s">
        <v>10</v>
      </c>
      <c r="AA87" s="107" t="s">
        <v>1005</v>
      </c>
      <c r="AB87" s="107" t="s">
        <v>249</v>
      </c>
      <c r="AC87" s="112" t="str">
        <f>INDEX(Exposure_GWASs!G:G,MATCH(Si!AE87,Exposure_GWASs!C:C,0))</f>
        <v>BMI</v>
      </c>
      <c r="AD87" s="107" t="s">
        <v>127</v>
      </c>
      <c r="AE87" s="107" t="s">
        <v>1060</v>
      </c>
      <c r="AF87" s="107" t="s">
        <v>139</v>
      </c>
      <c r="AG87" s="107" t="s">
        <v>140</v>
      </c>
      <c r="AH87" s="174">
        <v>6057</v>
      </c>
      <c r="AI87" s="112">
        <f>INDEX(Exposure_GWASs!F:F,MATCH(Si!AE87,Exposure_GWASs!C:C,0))</f>
        <v>339224</v>
      </c>
      <c r="AJ87" s="107" t="s">
        <v>4085</v>
      </c>
      <c r="AK87" s="107" t="s">
        <v>1005</v>
      </c>
      <c r="AL87" s="107" t="s">
        <v>249</v>
      </c>
      <c r="AM87" s="107" t="s">
        <v>11</v>
      </c>
      <c r="AN87" s="107" t="s">
        <v>11</v>
      </c>
      <c r="AO87" s="107" t="s">
        <v>11</v>
      </c>
      <c r="AP87" s="107" t="s">
        <v>11</v>
      </c>
      <c r="AQ87" s="107" t="s">
        <v>11</v>
      </c>
      <c r="AR87" s="107" t="s">
        <v>11</v>
      </c>
      <c r="AS87" s="107" t="s">
        <v>11</v>
      </c>
      <c r="AT87" s="107" t="s">
        <v>11</v>
      </c>
      <c r="AU87" s="107" t="s">
        <v>10</v>
      </c>
      <c r="AV87" s="107" t="s">
        <v>10</v>
      </c>
      <c r="AW87" s="107" t="s">
        <v>4242</v>
      </c>
      <c r="AX87" s="107">
        <f>INDEX(Exposure_GWASs!S:S,MATCH(Si!AE87,Exposure_GWASs!C:C,0))</f>
        <v>97</v>
      </c>
      <c r="AY87" s="105" t="s">
        <v>4243</v>
      </c>
      <c r="AZ87" s="107" t="s">
        <v>11</v>
      </c>
      <c r="BA87" s="107" t="s">
        <v>10</v>
      </c>
      <c r="BB87" s="107" t="s">
        <v>87</v>
      </c>
      <c r="BC87" s="105" t="s">
        <v>19</v>
      </c>
      <c r="BD87" s="105" t="s">
        <v>49</v>
      </c>
      <c r="BE87" s="105" t="s">
        <v>17</v>
      </c>
      <c r="BF87" s="105"/>
      <c r="BG87" s="105"/>
      <c r="BH87" s="107" t="s">
        <v>4241</v>
      </c>
      <c r="BI87" s="107" t="s">
        <v>4233</v>
      </c>
      <c r="BJ87" s="107" t="s">
        <v>2928</v>
      </c>
      <c r="BK87" s="107" t="s">
        <v>11</v>
      </c>
      <c r="BL87" s="107" t="s">
        <v>11</v>
      </c>
      <c r="BM87" s="107" t="s">
        <v>135</v>
      </c>
      <c r="BN87" s="107" t="s">
        <v>11</v>
      </c>
      <c r="BO87" s="107" t="s">
        <v>167</v>
      </c>
      <c r="BP87" s="110" t="s">
        <v>167</v>
      </c>
      <c r="BQ87" s="105" t="s">
        <v>1012</v>
      </c>
      <c r="BR87" s="105">
        <v>0.05</v>
      </c>
      <c r="BS87" s="105"/>
      <c r="BT87" s="107">
        <v>95</v>
      </c>
      <c r="BU87" s="105">
        <v>-0.11</v>
      </c>
      <c r="BV87" s="105">
        <v>0.21</v>
      </c>
      <c r="BW87" s="105" t="s">
        <v>10</v>
      </c>
      <c r="BX87" s="107" t="s">
        <v>4234</v>
      </c>
      <c r="BY87" s="105">
        <v>0.05</v>
      </c>
      <c r="BZ87" s="105" t="s">
        <v>4235</v>
      </c>
      <c r="CA87" s="105" t="s">
        <v>4236</v>
      </c>
      <c r="CB87" s="105" t="s">
        <v>4237</v>
      </c>
      <c r="CC87" s="105" t="s">
        <v>4238</v>
      </c>
      <c r="CD87" s="106" t="s">
        <v>4239</v>
      </c>
      <c r="CE87" s="105"/>
      <c r="CF87" s="105"/>
      <c r="CG87" s="105"/>
      <c r="CH87" s="105"/>
    </row>
    <row r="88" spans="1:86" s="31" customFormat="1">
      <c r="A88" s="105">
        <v>126</v>
      </c>
      <c r="B88" s="105" t="s">
        <v>282</v>
      </c>
      <c r="C88" s="105" t="s">
        <v>244</v>
      </c>
      <c r="D88" s="105" t="s">
        <v>4244</v>
      </c>
      <c r="E88" s="105">
        <v>2014</v>
      </c>
      <c r="F88" s="105" t="s">
        <v>4245</v>
      </c>
      <c r="G88" s="105" t="s">
        <v>4246</v>
      </c>
      <c r="H88" s="115" t="s">
        <v>4247</v>
      </c>
      <c r="I88" s="115" t="s">
        <v>4248</v>
      </c>
      <c r="J88" s="115" t="s">
        <v>4249</v>
      </c>
      <c r="K88" s="115" t="s">
        <v>4250</v>
      </c>
      <c r="L88" s="105" t="s">
        <v>4251</v>
      </c>
      <c r="M88" s="105" t="s">
        <v>4252</v>
      </c>
      <c r="N88" s="107" t="s">
        <v>12</v>
      </c>
      <c r="O88" s="107" t="s">
        <v>5921</v>
      </c>
      <c r="P88" s="107" t="s">
        <v>5921</v>
      </c>
      <c r="Q88" s="107" t="s">
        <v>5627</v>
      </c>
      <c r="R88" s="107" t="s">
        <v>4253</v>
      </c>
      <c r="S88" s="107" t="s">
        <v>123</v>
      </c>
      <c r="T88" s="107" t="s">
        <v>1193</v>
      </c>
      <c r="U88" s="107" t="s">
        <v>140</v>
      </c>
      <c r="V88" s="107">
        <v>45069</v>
      </c>
      <c r="W88" s="107" t="s">
        <v>10</v>
      </c>
      <c r="X88" s="107" t="s">
        <v>10</v>
      </c>
      <c r="Y88" s="107" t="s">
        <v>10</v>
      </c>
      <c r="Z88" s="107" t="s">
        <v>10</v>
      </c>
      <c r="AA88" s="107" t="s">
        <v>1005</v>
      </c>
      <c r="AB88" s="107" t="s">
        <v>4254</v>
      </c>
      <c r="AC88" s="112" t="str">
        <f>INDEX(Exposure_GWASs!G:G,MATCH(Si!AE88,Exposure_GWASs!C:C,0))</f>
        <v>BMI</v>
      </c>
      <c r="AD88" s="107" t="s">
        <v>127</v>
      </c>
      <c r="AE88" s="107" t="s">
        <v>1224</v>
      </c>
      <c r="AF88" s="107" t="s">
        <v>139</v>
      </c>
      <c r="AG88" s="107" t="s">
        <v>140</v>
      </c>
      <c r="AH88" s="174">
        <v>45069</v>
      </c>
      <c r="AI88" s="112">
        <f>INDEX(Exposure_GWASs!F:F,MATCH(Si!AE88,Exposure_GWASs!C:C,0))</f>
        <v>249796</v>
      </c>
      <c r="AJ88" s="107" t="s">
        <v>4085</v>
      </c>
      <c r="AK88" s="107" t="s">
        <v>1005</v>
      </c>
      <c r="AL88" s="107" t="s">
        <v>249</v>
      </c>
      <c r="AM88" s="107" t="s">
        <v>11</v>
      </c>
      <c r="AN88" s="107" t="s">
        <v>11</v>
      </c>
      <c r="AO88" s="107" t="s">
        <v>11</v>
      </c>
      <c r="AP88" s="107" t="s">
        <v>11</v>
      </c>
      <c r="AQ88" s="107" t="s">
        <v>11</v>
      </c>
      <c r="AR88" s="107" t="s">
        <v>11</v>
      </c>
      <c r="AS88" s="107" t="s">
        <v>11</v>
      </c>
      <c r="AT88" s="107" t="s">
        <v>11</v>
      </c>
      <c r="AU88" s="107" t="s">
        <v>10</v>
      </c>
      <c r="AV88" s="107" t="s">
        <v>10</v>
      </c>
      <c r="AW88" s="107">
        <v>3</v>
      </c>
      <c r="AX88" s="107">
        <f>INDEX(Exposure_GWASs!S:S,MATCH(Si!AE88,Exposure_GWASs!C:C,0))</f>
        <v>32</v>
      </c>
      <c r="AY88" s="105" t="s">
        <v>4255</v>
      </c>
      <c r="AZ88" s="107" t="s">
        <v>11</v>
      </c>
      <c r="BA88" s="107" t="s">
        <v>10</v>
      </c>
      <c r="BB88" s="107" t="s">
        <v>22</v>
      </c>
      <c r="BC88" s="105" t="s">
        <v>11</v>
      </c>
      <c r="BD88" s="105"/>
      <c r="BE88" s="105"/>
      <c r="BF88" s="105"/>
      <c r="BG88" s="105"/>
      <c r="BH88" s="105"/>
      <c r="BI88" s="105" t="s">
        <v>4191</v>
      </c>
      <c r="BJ88" s="105" t="s">
        <v>2928</v>
      </c>
      <c r="BK88" s="107" t="s">
        <v>11</v>
      </c>
      <c r="BL88" s="107" t="s">
        <v>11</v>
      </c>
      <c r="BM88" s="107" t="s">
        <v>11</v>
      </c>
      <c r="BN88" s="107" t="s">
        <v>11</v>
      </c>
      <c r="BO88" s="105" t="s">
        <v>128</v>
      </c>
      <c r="BP88" s="105" t="s">
        <v>4256</v>
      </c>
      <c r="BQ88" s="105" t="s">
        <v>1012</v>
      </c>
      <c r="BR88" s="105">
        <v>-6</v>
      </c>
      <c r="BS88" s="105"/>
      <c r="BT88" s="105">
        <v>95</v>
      </c>
      <c r="BU88" s="105">
        <v>-37</v>
      </c>
      <c r="BV88" s="105">
        <v>25</v>
      </c>
      <c r="BW88" s="105" t="s">
        <v>10</v>
      </c>
      <c r="BX88" s="105" t="s">
        <v>10</v>
      </c>
      <c r="BY88" s="105" t="s">
        <v>10</v>
      </c>
      <c r="BZ88" s="105" t="s">
        <v>4257</v>
      </c>
      <c r="CA88" s="105" t="s">
        <v>11</v>
      </c>
      <c r="CB88" s="105" t="s">
        <v>11</v>
      </c>
      <c r="CC88" s="105" t="s">
        <v>4258</v>
      </c>
      <c r="CD88" s="106" t="s">
        <v>10</v>
      </c>
      <c r="CE88" s="105"/>
      <c r="CF88" s="105"/>
      <c r="CG88" s="105"/>
      <c r="CH88" s="105"/>
    </row>
    <row r="89" spans="1:86" s="31" customFormat="1">
      <c r="A89" s="105">
        <v>126</v>
      </c>
      <c r="B89" s="105" t="s">
        <v>282</v>
      </c>
      <c r="C89" s="105" t="s">
        <v>244</v>
      </c>
      <c r="D89" s="105" t="s">
        <v>4244</v>
      </c>
      <c r="E89" s="105">
        <v>2014</v>
      </c>
      <c r="F89" s="105" t="s">
        <v>4245</v>
      </c>
      <c r="G89" s="105" t="s">
        <v>4246</v>
      </c>
      <c r="H89" s="115" t="s">
        <v>4247</v>
      </c>
      <c r="I89" s="115" t="s">
        <v>4248</v>
      </c>
      <c r="J89" s="115" t="s">
        <v>4249</v>
      </c>
      <c r="K89" s="115" t="s">
        <v>4250</v>
      </c>
      <c r="L89" s="105" t="s">
        <v>4251</v>
      </c>
      <c r="M89" s="105" t="s">
        <v>4252</v>
      </c>
      <c r="N89" s="107" t="s">
        <v>12</v>
      </c>
      <c r="O89" s="107" t="s">
        <v>2881</v>
      </c>
      <c r="P89" s="107" t="s">
        <v>2881</v>
      </c>
      <c r="Q89" s="107" t="s">
        <v>5600</v>
      </c>
      <c r="R89" s="107" t="s">
        <v>4259</v>
      </c>
      <c r="S89" s="107" t="s">
        <v>123</v>
      </c>
      <c r="T89" s="107" t="s">
        <v>1193</v>
      </c>
      <c r="U89" s="107" t="s">
        <v>140</v>
      </c>
      <c r="V89" s="107">
        <v>45069</v>
      </c>
      <c r="W89" s="107" t="s">
        <v>10</v>
      </c>
      <c r="X89" s="107" t="s">
        <v>10</v>
      </c>
      <c r="Y89" s="107" t="s">
        <v>10</v>
      </c>
      <c r="Z89" s="107" t="s">
        <v>10</v>
      </c>
      <c r="AA89" s="107" t="s">
        <v>1005</v>
      </c>
      <c r="AB89" s="107" t="s">
        <v>4254</v>
      </c>
      <c r="AC89" s="112" t="str">
        <f>INDEX(Exposure_GWASs!G:G,MATCH(Si!AE89,Exposure_GWASs!C:C,0))</f>
        <v>BMI</v>
      </c>
      <c r="AD89" s="107" t="s">
        <v>127</v>
      </c>
      <c r="AE89" s="107" t="s">
        <v>1224</v>
      </c>
      <c r="AF89" s="107" t="s">
        <v>139</v>
      </c>
      <c r="AG89" s="107" t="s">
        <v>140</v>
      </c>
      <c r="AH89" s="174">
        <v>45069</v>
      </c>
      <c r="AI89" s="112">
        <f>INDEX(Exposure_GWASs!F:F,MATCH(Si!AE89,Exposure_GWASs!C:C,0))</f>
        <v>249796</v>
      </c>
      <c r="AJ89" s="107" t="s">
        <v>4085</v>
      </c>
      <c r="AK89" s="107" t="s">
        <v>1005</v>
      </c>
      <c r="AL89" s="107" t="s">
        <v>249</v>
      </c>
      <c r="AM89" s="107" t="s">
        <v>11</v>
      </c>
      <c r="AN89" s="107" t="s">
        <v>11</v>
      </c>
      <c r="AO89" s="107" t="s">
        <v>11</v>
      </c>
      <c r="AP89" s="107" t="s">
        <v>11</v>
      </c>
      <c r="AQ89" s="107" t="s">
        <v>11</v>
      </c>
      <c r="AR89" s="107" t="s">
        <v>11</v>
      </c>
      <c r="AS89" s="107" t="s">
        <v>11</v>
      </c>
      <c r="AT89" s="107" t="s">
        <v>11</v>
      </c>
      <c r="AU89" s="107" t="s">
        <v>10</v>
      </c>
      <c r="AV89" s="107" t="s">
        <v>10</v>
      </c>
      <c r="AW89" s="107">
        <v>3</v>
      </c>
      <c r="AX89" s="107">
        <f>INDEX(Exposure_GWASs!S:S,MATCH(Si!AE89,Exposure_GWASs!C:C,0))</f>
        <v>32</v>
      </c>
      <c r="AY89" s="105" t="s">
        <v>4255</v>
      </c>
      <c r="AZ89" s="107" t="s">
        <v>11</v>
      </c>
      <c r="BA89" s="107" t="s">
        <v>10</v>
      </c>
      <c r="BB89" s="107" t="s">
        <v>22</v>
      </c>
      <c r="BC89" s="105" t="s">
        <v>11</v>
      </c>
      <c r="BD89" s="105"/>
      <c r="BE89" s="105"/>
      <c r="BF89" s="105"/>
      <c r="BG89" s="105"/>
      <c r="BH89" s="105"/>
      <c r="BI89" s="105" t="s">
        <v>4191</v>
      </c>
      <c r="BJ89" s="105" t="s">
        <v>2928</v>
      </c>
      <c r="BK89" s="107" t="s">
        <v>11</v>
      </c>
      <c r="BL89" s="107" t="s">
        <v>11</v>
      </c>
      <c r="BM89" s="107" t="s">
        <v>11</v>
      </c>
      <c r="BN89" s="107" t="s">
        <v>11</v>
      </c>
      <c r="BO89" s="105" t="s">
        <v>128</v>
      </c>
      <c r="BP89" s="105" t="s">
        <v>4260</v>
      </c>
      <c r="BQ89" s="105" t="s">
        <v>1012</v>
      </c>
      <c r="BR89" s="105">
        <v>7.5</v>
      </c>
      <c r="BS89" s="105"/>
      <c r="BT89" s="105">
        <v>95</v>
      </c>
      <c r="BU89" s="105">
        <v>4.7</v>
      </c>
      <c r="BV89" s="105">
        <v>10.3</v>
      </c>
      <c r="BW89" s="105" t="s">
        <v>10</v>
      </c>
      <c r="BX89" s="105" t="s">
        <v>10</v>
      </c>
      <c r="BY89" s="105" t="s">
        <v>10</v>
      </c>
      <c r="BZ89" s="105" t="s">
        <v>4257</v>
      </c>
      <c r="CA89" s="105" t="s">
        <v>11</v>
      </c>
      <c r="CB89" s="105" t="s">
        <v>11</v>
      </c>
      <c r="CC89" s="105" t="s">
        <v>4258</v>
      </c>
      <c r="CD89" s="106" t="s">
        <v>10</v>
      </c>
      <c r="CE89" s="105"/>
      <c r="CF89" s="105"/>
      <c r="CG89" s="105"/>
      <c r="CH89" s="105"/>
    </row>
    <row r="90" spans="1:86" s="31" customFormat="1">
      <c r="A90" s="105">
        <v>127</v>
      </c>
      <c r="B90" s="105" t="s">
        <v>282</v>
      </c>
      <c r="C90" s="105" t="s">
        <v>244</v>
      </c>
      <c r="D90" s="105" t="s">
        <v>4261</v>
      </c>
      <c r="E90" s="105">
        <v>2018</v>
      </c>
      <c r="F90" s="105" t="s">
        <v>1737</v>
      </c>
      <c r="G90" s="105" t="s">
        <v>4262</v>
      </c>
      <c r="H90" s="115" t="s">
        <v>4263</v>
      </c>
      <c r="I90" s="115" t="s">
        <v>4264</v>
      </c>
      <c r="J90" s="115" t="s">
        <v>4265</v>
      </c>
      <c r="K90" s="115" t="s">
        <v>4266</v>
      </c>
      <c r="L90" s="105" t="s">
        <v>4267</v>
      </c>
      <c r="M90" s="105" t="s">
        <v>4268</v>
      </c>
      <c r="N90" s="107" t="s">
        <v>33</v>
      </c>
      <c r="O90" s="107" t="s">
        <v>5576</v>
      </c>
      <c r="P90" s="107" t="s">
        <v>5918</v>
      </c>
      <c r="Q90" s="107" t="s">
        <v>5627</v>
      </c>
      <c r="R90" s="107" t="s">
        <v>4269</v>
      </c>
      <c r="S90" s="107" t="s">
        <v>123</v>
      </c>
      <c r="T90" s="175" t="s">
        <v>4270</v>
      </c>
      <c r="U90" s="107" t="s">
        <v>140</v>
      </c>
      <c r="V90" s="107">
        <v>679</v>
      </c>
      <c r="W90" s="107" t="s">
        <v>10</v>
      </c>
      <c r="X90" s="107" t="s">
        <v>10</v>
      </c>
      <c r="Y90" s="107" t="s">
        <v>10</v>
      </c>
      <c r="Z90" s="107" t="s">
        <v>10</v>
      </c>
      <c r="AA90" s="107" t="s">
        <v>1005</v>
      </c>
      <c r="AB90" s="107" t="s">
        <v>249</v>
      </c>
      <c r="AC90" s="112" t="s">
        <v>127</v>
      </c>
      <c r="AD90" s="107" t="s">
        <v>5512</v>
      </c>
      <c r="AE90" s="107" t="s">
        <v>1555</v>
      </c>
      <c r="AF90" s="175" t="s">
        <v>4271</v>
      </c>
      <c r="AG90" s="107" t="s">
        <v>140</v>
      </c>
      <c r="AH90" s="174">
        <v>679</v>
      </c>
      <c r="AI90" s="112">
        <f>INDEX(Exposure_GWASs!F:F,MATCH(Si!AE90,Exposure_GWASs!C:C,0))</f>
        <v>35668</v>
      </c>
      <c r="AJ90" s="107" t="s">
        <v>4085</v>
      </c>
      <c r="AK90" s="107" t="s">
        <v>1005</v>
      </c>
      <c r="AL90" s="107" t="s">
        <v>126</v>
      </c>
      <c r="AM90" s="107" t="s">
        <v>11</v>
      </c>
      <c r="AN90" s="107" t="s">
        <v>11</v>
      </c>
      <c r="AO90" s="107" t="s">
        <v>11</v>
      </c>
      <c r="AP90" s="107" t="s">
        <v>11</v>
      </c>
      <c r="AQ90" s="107" t="s">
        <v>11</v>
      </c>
      <c r="AR90" s="107" t="s">
        <v>11</v>
      </c>
      <c r="AS90" s="107" t="s">
        <v>11</v>
      </c>
      <c r="AT90" s="107" t="s">
        <v>11</v>
      </c>
      <c r="AU90" s="107" t="s">
        <v>10</v>
      </c>
      <c r="AV90" s="107" t="s">
        <v>10</v>
      </c>
      <c r="AW90" s="107">
        <v>15</v>
      </c>
      <c r="AX90" s="107">
        <f>INDEX(Exposure_GWASs!S:S,MATCH(Si!AE90,Exposure_GWASs!C:C,0))</f>
        <v>15</v>
      </c>
      <c r="AY90" s="105" t="s">
        <v>10</v>
      </c>
      <c r="AZ90" s="107" t="s">
        <v>11</v>
      </c>
      <c r="BA90" s="105" t="s">
        <v>10</v>
      </c>
      <c r="BB90" s="107" t="s">
        <v>22</v>
      </c>
      <c r="BC90" s="105" t="s">
        <v>17</v>
      </c>
      <c r="BD90" s="105"/>
      <c r="BE90" s="105"/>
      <c r="BF90" s="105"/>
      <c r="BG90" s="105"/>
      <c r="BH90" s="105" t="s">
        <v>4272</v>
      </c>
      <c r="BI90" s="105" t="s">
        <v>4273</v>
      </c>
      <c r="BJ90" s="105" t="s">
        <v>1065</v>
      </c>
      <c r="BK90" s="105" t="s">
        <v>4274</v>
      </c>
      <c r="BL90" s="89" t="s">
        <v>11</v>
      </c>
      <c r="BM90" s="89" t="s">
        <v>11</v>
      </c>
      <c r="BN90" s="89" t="s">
        <v>11</v>
      </c>
      <c r="BO90" s="105" t="s">
        <v>167</v>
      </c>
      <c r="BP90" s="105" t="s">
        <v>167</v>
      </c>
      <c r="BQ90" s="105" t="s">
        <v>1012</v>
      </c>
      <c r="BR90" s="105">
        <v>0.46800000000000003</v>
      </c>
      <c r="BS90" s="105"/>
      <c r="BT90" s="105">
        <v>95</v>
      </c>
      <c r="BU90" s="105">
        <v>-4.2999999999999997E-2</v>
      </c>
      <c r="BV90" s="105">
        <v>9.8000000000000004E-2</v>
      </c>
      <c r="BW90" s="105">
        <v>7.1999999999999995E-2</v>
      </c>
      <c r="BX90" s="105" t="s">
        <v>10</v>
      </c>
      <c r="BY90" s="105" t="s">
        <v>10</v>
      </c>
      <c r="BZ90" s="105" t="s">
        <v>4275</v>
      </c>
      <c r="CA90" s="105" t="s">
        <v>4276</v>
      </c>
      <c r="CB90" s="105" t="s">
        <v>11</v>
      </c>
      <c r="CC90" s="105" t="s">
        <v>11</v>
      </c>
      <c r="CD90" s="106" t="s">
        <v>10</v>
      </c>
      <c r="CE90" s="105"/>
      <c r="CF90" s="105"/>
      <c r="CG90" s="105"/>
      <c r="CH90" s="105"/>
    </row>
    <row r="91" spans="1:86" s="31" customFormat="1">
      <c r="A91" s="105">
        <v>127</v>
      </c>
      <c r="B91" s="105" t="s">
        <v>282</v>
      </c>
      <c r="C91" s="105" t="s">
        <v>244</v>
      </c>
      <c r="D91" s="105" t="s">
        <v>4261</v>
      </c>
      <c r="E91" s="105">
        <v>2018</v>
      </c>
      <c r="F91" s="105" t="s">
        <v>1737</v>
      </c>
      <c r="G91" s="105" t="s">
        <v>4262</v>
      </c>
      <c r="H91" s="115" t="s">
        <v>4263</v>
      </c>
      <c r="I91" s="115" t="s">
        <v>4264</v>
      </c>
      <c r="J91" s="115" t="s">
        <v>4265</v>
      </c>
      <c r="K91" s="115" t="s">
        <v>4266</v>
      </c>
      <c r="L91" s="105" t="s">
        <v>4267</v>
      </c>
      <c r="M91" s="105" t="s">
        <v>4268</v>
      </c>
      <c r="N91" s="107" t="s">
        <v>33</v>
      </c>
      <c r="O91" s="107" t="s">
        <v>5576</v>
      </c>
      <c r="P91" s="107" t="s">
        <v>5916</v>
      </c>
      <c r="Q91" s="107" t="s">
        <v>5627</v>
      </c>
      <c r="R91" s="107" t="s">
        <v>4269</v>
      </c>
      <c r="S91" s="107" t="s">
        <v>123</v>
      </c>
      <c r="T91" s="175" t="s">
        <v>4270</v>
      </c>
      <c r="U91" s="107" t="s">
        <v>140</v>
      </c>
      <c r="V91" s="107">
        <v>679</v>
      </c>
      <c r="W91" s="107" t="s">
        <v>10</v>
      </c>
      <c r="X91" s="107" t="s">
        <v>10</v>
      </c>
      <c r="Y91" s="107" t="s">
        <v>10</v>
      </c>
      <c r="Z91" s="107" t="s">
        <v>10</v>
      </c>
      <c r="AA91" s="107" t="s">
        <v>1005</v>
      </c>
      <c r="AB91" s="107" t="s">
        <v>249</v>
      </c>
      <c r="AC91" s="112" t="s">
        <v>127</v>
      </c>
      <c r="AD91" s="107" t="s">
        <v>5512</v>
      </c>
      <c r="AE91" s="107" t="s">
        <v>1555</v>
      </c>
      <c r="AF91" s="175" t="s">
        <v>4271</v>
      </c>
      <c r="AG91" s="107" t="s">
        <v>140</v>
      </c>
      <c r="AH91" s="174">
        <v>679</v>
      </c>
      <c r="AI91" s="112">
        <f>INDEX(Exposure_GWASs!F:F,MATCH(Si!AE91,Exposure_GWASs!C:C,0))</f>
        <v>35668</v>
      </c>
      <c r="AJ91" s="107" t="s">
        <v>4085</v>
      </c>
      <c r="AK91" s="107" t="s">
        <v>1005</v>
      </c>
      <c r="AL91" s="107" t="s">
        <v>126</v>
      </c>
      <c r="AM91" s="107" t="s">
        <v>11</v>
      </c>
      <c r="AN91" s="107" t="s">
        <v>11</v>
      </c>
      <c r="AO91" s="107" t="s">
        <v>11</v>
      </c>
      <c r="AP91" s="107" t="s">
        <v>11</v>
      </c>
      <c r="AQ91" s="107" t="s">
        <v>11</v>
      </c>
      <c r="AR91" s="107" t="s">
        <v>11</v>
      </c>
      <c r="AS91" s="107" t="s">
        <v>11</v>
      </c>
      <c r="AT91" s="107" t="s">
        <v>11</v>
      </c>
      <c r="AU91" s="107" t="s">
        <v>10</v>
      </c>
      <c r="AV91" s="107" t="s">
        <v>10</v>
      </c>
      <c r="AW91" s="107">
        <v>15</v>
      </c>
      <c r="AX91" s="107">
        <f>INDEX(Exposure_GWASs!S:S,MATCH(Si!AE91,Exposure_GWASs!C:C,0))</f>
        <v>15</v>
      </c>
      <c r="AY91" s="105" t="s">
        <v>10</v>
      </c>
      <c r="AZ91" s="107" t="s">
        <v>11</v>
      </c>
      <c r="BA91" s="105" t="s">
        <v>10</v>
      </c>
      <c r="BB91" s="107" t="s">
        <v>22</v>
      </c>
      <c r="BC91" s="105" t="s">
        <v>17</v>
      </c>
      <c r="BD91" s="105"/>
      <c r="BE91" s="105"/>
      <c r="BF91" s="105"/>
      <c r="BG91" s="105"/>
      <c r="BH91" s="105" t="s">
        <v>4272</v>
      </c>
      <c r="BI91" s="105" t="s">
        <v>4277</v>
      </c>
      <c r="BJ91" s="105" t="s">
        <v>1065</v>
      </c>
      <c r="BK91" s="105" t="s">
        <v>4274</v>
      </c>
      <c r="BL91" s="89" t="s">
        <v>11</v>
      </c>
      <c r="BM91" s="89" t="s">
        <v>11</v>
      </c>
      <c r="BN91" s="89" t="s">
        <v>11</v>
      </c>
      <c r="BO91" s="105" t="s">
        <v>167</v>
      </c>
      <c r="BP91" s="105" t="s">
        <v>167</v>
      </c>
      <c r="BQ91" s="105" t="s">
        <v>1012</v>
      </c>
      <c r="BR91" s="105">
        <v>0.219</v>
      </c>
      <c r="BS91" s="105"/>
      <c r="BT91" s="105">
        <v>95</v>
      </c>
      <c r="BU91" s="105">
        <v>-0.498</v>
      </c>
      <c r="BV91" s="105">
        <v>0.93600000000000005</v>
      </c>
      <c r="BW91" s="105">
        <v>0.54900000000000004</v>
      </c>
      <c r="BX91" s="105" t="s">
        <v>10</v>
      </c>
      <c r="BY91" s="105" t="s">
        <v>10</v>
      </c>
      <c r="BZ91" s="105" t="s">
        <v>4275</v>
      </c>
      <c r="CA91" s="105" t="s">
        <v>4278</v>
      </c>
      <c r="CB91" s="105" t="s">
        <v>11</v>
      </c>
      <c r="CC91" s="105" t="s">
        <v>11</v>
      </c>
      <c r="CD91" s="106" t="s">
        <v>10</v>
      </c>
      <c r="CE91" s="105"/>
      <c r="CF91" s="105"/>
      <c r="CG91" s="105"/>
      <c r="CH91" s="105"/>
    </row>
    <row r="92" spans="1:86" s="31" customFormat="1">
      <c r="A92" s="105">
        <v>127</v>
      </c>
      <c r="B92" s="105" t="s">
        <v>282</v>
      </c>
      <c r="C92" s="105" t="s">
        <v>244</v>
      </c>
      <c r="D92" s="105" t="s">
        <v>4261</v>
      </c>
      <c r="E92" s="105">
        <v>2018</v>
      </c>
      <c r="F92" s="105" t="s">
        <v>1737</v>
      </c>
      <c r="G92" s="105" t="s">
        <v>4262</v>
      </c>
      <c r="H92" s="115" t="s">
        <v>4263</v>
      </c>
      <c r="I92" s="115" t="s">
        <v>4264</v>
      </c>
      <c r="J92" s="115" t="s">
        <v>4265</v>
      </c>
      <c r="K92" s="115" t="s">
        <v>4266</v>
      </c>
      <c r="L92" s="105" t="s">
        <v>4267</v>
      </c>
      <c r="M92" s="105" t="s">
        <v>4268</v>
      </c>
      <c r="N92" s="107" t="s">
        <v>33</v>
      </c>
      <c r="O92" s="107" t="s">
        <v>5576</v>
      </c>
      <c r="P92" s="107" t="s">
        <v>5917</v>
      </c>
      <c r="Q92" s="107" t="s">
        <v>5627</v>
      </c>
      <c r="R92" s="107" t="s">
        <v>4269</v>
      </c>
      <c r="S92" s="107" t="s">
        <v>123</v>
      </c>
      <c r="T92" s="175" t="s">
        <v>4270</v>
      </c>
      <c r="U92" s="107" t="s">
        <v>140</v>
      </c>
      <c r="V92" s="107">
        <v>679</v>
      </c>
      <c r="W92" s="107" t="s">
        <v>10</v>
      </c>
      <c r="X92" s="107" t="s">
        <v>10</v>
      </c>
      <c r="Y92" s="107" t="s">
        <v>10</v>
      </c>
      <c r="Z92" s="107" t="s">
        <v>10</v>
      </c>
      <c r="AA92" s="107" t="s">
        <v>1005</v>
      </c>
      <c r="AB92" s="107" t="s">
        <v>249</v>
      </c>
      <c r="AC92" s="112" t="s">
        <v>127</v>
      </c>
      <c r="AD92" s="107" t="s">
        <v>5512</v>
      </c>
      <c r="AE92" s="107" t="s">
        <v>1555</v>
      </c>
      <c r="AF92" s="175" t="s">
        <v>4271</v>
      </c>
      <c r="AG92" s="107" t="s">
        <v>140</v>
      </c>
      <c r="AH92" s="174">
        <v>679</v>
      </c>
      <c r="AI92" s="112">
        <f>INDEX(Exposure_GWASs!F:F,MATCH(Si!AE92,Exposure_GWASs!C:C,0))</f>
        <v>35668</v>
      </c>
      <c r="AJ92" s="107" t="s">
        <v>4085</v>
      </c>
      <c r="AK92" s="107" t="s">
        <v>1005</v>
      </c>
      <c r="AL92" s="107" t="s">
        <v>126</v>
      </c>
      <c r="AM92" s="107" t="s">
        <v>11</v>
      </c>
      <c r="AN92" s="107" t="s">
        <v>11</v>
      </c>
      <c r="AO92" s="107" t="s">
        <v>11</v>
      </c>
      <c r="AP92" s="107" t="s">
        <v>11</v>
      </c>
      <c r="AQ92" s="107" t="s">
        <v>11</v>
      </c>
      <c r="AR92" s="107" t="s">
        <v>11</v>
      </c>
      <c r="AS92" s="107" t="s">
        <v>11</v>
      </c>
      <c r="AT92" s="107" t="s">
        <v>11</v>
      </c>
      <c r="AU92" s="107" t="s">
        <v>10</v>
      </c>
      <c r="AV92" s="107" t="s">
        <v>10</v>
      </c>
      <c r="AW92" s="107">
        <v>15</v>
      </c>
      <c r="AX92" s="107">
        <f>INDEX(Exposure_GWASs!S:S,MATCH(Si!AE92,Exposure_GWASs!C:C,0))</f>
        <v>15</v>
      </c>
      <c r="AY92" s="105" t="s">
        <v>10</v>
      </c>
      <c r="AZ92" s="107" t="s">
        <v>11</v>
      </c>
      <c r="BA92" s="105" t="s">
        <v>10</v>
      </c>
      <c r="BB92" s="107" t="s">
        <v>22</v>
      </c>
      <c r="BC92" s="105" t="s">
        <v>17</v>
      </c>
      <c r="BD92" s="105"/>
      <c r="BE92" s="105"/>
      <c r="BF92" s="105"/>
      <c r="BG92" s="105"/>
      <c r="BH92" s="105" t="s">
        <v>4272</v>
      </c>
      <c r="BI92" s="105" t="s">
        <v>4277</v>
      </c>
      <c r="BJ92" s="105" t="s">
        <v>1065</v>
      </c>
      <c r="BK92" s="105" t="s">
        <v>4274</v>
      </c>
      <c r="BL92" s="89" t="s">
        <v>11</v>
      </c>
      <c r="BM92" s="89" t="s">
        <v>11</v>
      </c>
      <c r="BN92" s="89" t="s">
        <v>11</v>
      </c>
      <c r="BO92" s="105" t="s">
        <v>167</v>
      </c>
      <c r="BP92" s="105" t="s">
        <v>167</v>
      </c>
      <c r="BQ92" s="105" t="s">
        <v>1012</v>
      </c>
      <c r="BR92" s="105">
        <v>-2.5999999999999999E-2</v>
      </c>
      <c r="BS92" s="105"/>
      <c r="BT92" s="105">
        <v>95</v>
      </c>
      <c r="BU92" s="105">
        <v>-0.67200000000000004</v>
      </c>
      <c r="BV92" s="105">
        <v>0.621</v>
      </c>
      <c r="BW92" s="105">
        <v>0.93799999999999994</v>
      </c>
      <c r="BX92" s="105" t="s">
        <v>10</v>
      </c>
      <c r="BY92" s="105" t="s">
        <v>10</v>
      </c>
      <c r="BZ92" s="105" t="s">
        <v>4275</v>
      </c>
      <c r="CA92" s="105" t="s">
        <v>4278</v>
      </c>
      <c r="CB92" s="105" t="s">
        <v>11</v>
      </c>
      <c r="CC92" s="105" t="s">
        <v>11</v>
      </c>
      <c r="CD92" s="106" t="s">
        <v>10</v>
      </c>
      <c r="CE92" s="105"/>
      <c r="CF92" s="105"/>
      <c r="CG92" s="105"/>
      <c r="CH92" s="105"/>
    </row>
    <row r="93" spans="1:86" s="31" customFormat="1">
      <c r="A93" s="105">
        <v>128</v>
      </c>
      <c r="B93" s="105" t="s">
        <v>282</v>
      </c>
      <c r="C93" s="105" t="s">
        <v>244</v>
      </c>
      <c r="D93" s="105" t="s">
        <v>4279</v>
      </c>
      <c r="E93" s="105">
        <v>2018</v>
      </c>
      <c r="F93" s="105" t="s">
        <v>1155</v>
      </c>
      <c r="G93" s="105" t="s">
        <v>4280</v>
      </c>
      <c r="H93" s="115" t="s">
        <v>4281</v>
      </c>
      <c r="I93" s="115" t="s">
        <v>4282</v>
      </c>
      <c r="J93" s="115" t="s">
        <v>4283</v>
      </c>
      <c r="K93" s="115" t="s">
        <v>4284</v>
      </c>
      <c r="L93" s="105" t="s">
        <v>4285</v>
      </c>
      <c r="M93" s="105" t="s">
        <v>4286</v>
      </c>
      <c r="N93" s="107" t="s">
        <v>12</v>
      </c>
      <c r="O93" s="107" t="s">
        <v>699</v>
      </c>
      <c r="P93" s="107" t="s">
        <v>699</v>
      </c>
      <c r="Q93" s="107" t="s">
        <v>5602</v>
      </c>
      <c r="R93" s="107" t="s">
        <v>4287</v>
      </c>
      <c r="S93" s="107" t="s">
        <v>123</v>
      </c>
      <c r="T93" s="107" t="s">
        <v>4288</v>
      </c>
      <c r="U93" s="107" t="s">
        <v>140</v>
      </c>
      <c r="V93" s="107">
        <v>1026</v>
      </c>
      <c r="W93" s="107" t="s">
        <v>10</v>
      </c>
      <c r="X93" s="107" t="s">
        <v>10</v>
      </c>
      <c r="Y93" s="107" t="s">
        <v>10</v>
      </c>
      <c r="Z93" s="107" t="s">
        <v>10</v>
      </c>
      <c r="AA93" s="107" t="s">
        <v>1005</v>
      </c>
      <c r="AB93" s="107" t="s">
        <v>249</v>
      </c>
      <c r="AC93" s="112" t="s">
        <v>127</v>
      </c>
      <c r="AD93" s="112" t="s">
        <v>127</v>
      </c>
      <c r="AE93" s="107" t="s">
        <v>123</v>
      </c>
      <c r="AF93" s="107" t="s">
        <v>4288</v>
      </c>
      <c r="AG93" s="107" t="s">
        <v>140</v>
      </c>
      <c r="AH93" s="174">
        <v>1026</v>
      </c>
      <c r="AI93" s="174">
        <v>1026</v>
      </c>
      <c r="AJ93" s="107" t="s">
        <v>10</v>
      </c>
      <c r="AK93" s="107" t="s">
        <v>1005</v>
      </c>
      <c r="AL93" s="107" t="s">
        <v>249</v>
      </c>
      <c r="AM93" s="107" t="s">
        <v>11</v>
      </c>
      <c r="AN93" s="107" t="s">
        <v>11</v>
      </c>
      <c r="AO93" s="107" t="s">
        <v>4289</v>
      </c>
      <c r="AP93" s="107" t="s">
        <v>11</v>
      </c>
      <c r="AQ93" s="107" t="s">
        <v>11</v>
      </c>
      <c r="AR93" s="107" t="s">
        <v>11</v>
      </c>
      <c r="AS93" s="107" t="s">
        <v>11</v>
      </c>
      <c r="AT93" s="107" t="s">
        <v>4289</v>
      </c>
      <c r="AU93" s="107" t="s">
        <v>10</v>
      </c>
      <c r="AV93" s="107">
        <v>173</v>
      </c>
      <c r="AW93" s="107" t="s">
        <v>10</v>
      </c>
      <c r="AX93" s="107">
        <v>173</v>
      </c>
      <c r="AY93" s="105" t="s">
        <v>10</v>
      </c>
      <c r="AZ93" s="107" t="s">
        <v>11</v>
      </c>
      <c r="BA93" s="105" t="s">
        <v>10</v>
      </c>
      <c r="BB93" s="107" t="s">
        <v>22</v>
      </c>
      <c r="BC93" s="105" t="s">
        <v>11</v>
      </c>
      <c r="BD93" s="105"/>
      <c r="BE93" s="105"/>
      <c r="BF93" s="105"/>
      <c r="BG93" s="105"/>
      <c r="BH93" s="105"/>
      <c r="BI93" s="105" t="s">
        <v>4290</v>
      </c>
      <c r="BJ93" s="105" t="s">
        <v>11</v>
      </c>
      <c r="BK93" s="107" t="s">
        <v>11</v>
      </c>
      <c r="BL93" s="89" t="s">
        <v>11</v>
      </c>
      <c r="BM93" s="89" t="s">
        <v>11</v>
      </c>
      <c r="BN93" s="89" t="s">
        <v>11</v>
      </c>
      <c r="BO93" s="105" t="s">
        <v>128</v>
      </c>
      <c r="BP93" s="105" t="s">
        <v>2202</v>
      </c>
      <c r="BQ93" s="105" t="s">
        <v>1012</v>
      </c>
      <c r="BR93" s="105">
        <v>0.86</v>
      </c>
      <c r="BS93" s="105"/>
      <c r="BT93" s="105">
        <v>95</v>
      </c>
      <c r="BU93" s="105">
        <v>0.47</v>
      </c>
      <c r="BV93" s="105">
        <v>1.25</v>
      </c>
      <c r="BW93" s="105" t="s">
        <v>1442</v>
      </c>
      <c r="BX93" s="105" t="s">
        <v>10</v>
      </c>
      <c r="BY93" s="105" t="s">
        <v>10</v>
      </c>
      <c r="BZ93" s="105" t="s">
        <v>4291</v>
      </c>
      <c r="CA93" s="105" t="s">
        <v>11</v>
      </c>
      <c r="CB93" s="105" t="s">
        <v>11</v>
      </c>
      <c r="CC93" s="105" t="s">
        <v>11</v>
      </c>
      <c r="CD93" s="106" t="s">
        <v>10</v>
      </c>
      <c r="CE93" s="105"/>
      <c r="CF93" s="105"/>
      <c r="CG93" s="105"/>
      <c r="CH93" s="105"/>
    </row>
    <row r="94" spans="1:86" s="31" customFormat="1">
      <c r="A94" s="105">
        <v>128</v>
      </c>
      <c r="B94" s="105" t="s">
        <v>282</v>
      </c>
      <c r="C94" s="105" t="s">
        <v>244</v>
      </c>
      <c r="D94" s="105" t="s">
        <v>4279</v>
      </c>
      <c r="E94" s="105">
        <v>2018</v>
      </c>
      <c r="F94" s="105" t="s">
        <v>1155</v>
      </c>
      <c r="G94" s="105" t="s">
        <v>4280</v>
      </c>
      <c r="H94" s="115" t="s">
        <v>4281</v>
      </c>
      <c r="I94" s="115" t="s">
        <v>4282</v>
      </c>
      <c r="J94" s="115" t="s">
        <v>4283</v>
      </c>
      <c r="K94" s="115" t="s">
        <v>4284</v>
      </c>
      <c r="L94" s="105" t="s">
        <v>4285</v>
      </c>
      <c r="M94" s="105" t="s">
        <v>4286</v>
      </c>
      <c r="N94" s="107" t="s">
        <v>12</v>
      </c>
      <c r="O94" s="107" t="s">
        <v>699</v>
      </c>
      <c r="P94" s="107" t="s">
        <v>699</v>
      </c>
      <c r="Q94" s="107" t="s">
        <v>5602</v>
      </c>
      <c r="R94" s="107" t="s">
        <v>4287</v>
      </c>
      <c r="S94" s="107" t="s">
        <v>123</v>
      </c>
      <c r="T94" s="107" t="s">
        <v>4288</v>
      </c>
      <c r="U94" s="107" t="s">
        <v>140</v>
      </c>
      <c r="V94" s="107">
        <v>1026</v>
      </c>
      <c r="W94" s="107" t="s">
        <v>10</v>
      </c>
      <c r="X94" s="107" t="s">
        <v>10</v>
      </c>
      <c r="Y94" s="107" t="s">
        <v>10</v>
      </c>
      <c r="Z94" s="107" t="s">
        <v>10</v>
      </c>
      <c r="AA94" s="107" t="s">
        <v>1005</v>
      </c>
      <c r="AB94" s="107" t="s">
        <v>249</v>
      </c>
      <c r="AC94" s="112" t="s">
        <v>127</v>
      </c>
      <c r="AD94" s="112" t="s">
        <v>127</v>
      </c>
      <c r="AE94" s="107" t="s">
        <v>123</v>
      </c>
      <c r="AF94" s="107" t="s">
        <v>4288</v>
      </c>
      <c r="AG94" s="107" t="s">
        <v>140</v>
      </c>
      <c r="AH94" s="174">
        <v>1026</v>
      </c>
      <c r="AI94" s="174">
        <v>1026</v>
      </c>
      <c r="AJ94" s="107" t="s">
        <v>10</v>
      </c>
      <c r="AK94" s="107" t="s">
        <v>1005</v>
      </c>
      <c r="AL94" s="107" t="s">
        <v>249</v>
      </c>
      <c r="AM94" s="107" t="s">
        <v>11</v>
      </c>
      <c r="AN94" s="107" t="s">
        <v>11</v>
      </c>
      <c r="AO94" s="107" t="s">
        <v>4289</v>
      </c>
      <c r="AP94" s="107" t="s">
        <v>11</v>
      </c>
      <c r="AQ94" s="107" t="s">
        <v>11</v>
      </c>
      <c r="AR94" s="107" t="s">
        <v>11</v>
      </c>
      <c r="AS94" s="107" t="s">
        <v>11</v>
      </c>
      <c r="AT94" s="107" t="s">
        <v>4289</v>
      </c>
      <c r="AU94" s="107" t="s">
        <v>10</v>
      </c>
      <c r="AV94" s="107">
        <v>173</v>
      </c>
      <c r="AW94" s="107" t="s">
        <v>10</v>
      </c>
      <c r="AX94" s="107">
        <v>173</v>
      </c>
      <c r="AY94" s="105" t="s">
        <v>10</v>
      </c>
      <c r="AZ94" s="107" t="s">
        <v>11</v>
      </c>
      <c r="BA94" s="105" t="s">
        <v>10</v>
      </c>
      <c r="BB94" s="107" t="s">
        <v>66</v>
      </c>
      <c r="BC94" s="105" t="s">
        <v>11</v>
      </c>
      <c r="BD94" s="105"/>
      <c r="BE94" s="105"/>
      <c r="BF94" s="105"/>
      <c r="BG94" s="105"/>
      <c r="BH94" s="105"/>
      <c r="BI94" s="105" t="s">
        <v>4290</v>
      </c>
      <c r="BJ94" s="105" t="s">
        <v>11</v>
      </c>
      <c r="BK94" s="107" t="s">
        <v>11</v>
      </c>
      <c r="BL94" s="89" t="s">
        <v>11</v>
      </c>
      <c r="BM94" s="89" t="s">
        <v>11</v>
      </c>
      <c r="BN94" s="89" t="s">
        <v>11</v>
      </c>
      <c r="BO94" s="105" t="s">
        <v>128</v>
      </c>
      <c r="BP94" s="105" t="s">
        <v>2202</v>
      </c>
      <c r="BQ94" s="105" t="s">
        <v>1012</v>
      </c>
      <c r="BR94" s="105">
        <v>-5.72</v>
      </c>
      <c r="BS94" s="105"/>
      <c r="BT94" s="105">
        <v>95</v>
      </c>
      <c r="BU94" s="105">
        <v>-14.94</v>
      </c>
      <c r="BV94" s="105">
        <v>3.5</v>
      </c>
      <c r="BW94" s="105">
        <v>0.22459999999999999</v>
      </c>
      <c r="BX94" s="105" t="s">
        <v>10</v>
      </c>
      <c r="BY94" s="105" t="s">
        <v>10</v>
      </c>
      <c r="BZ94" s="105" t="s">
        <v>4291</v>
      </c>
      <c r="CA94" s="105" t="s">
        <v>11</v>
      </c>
      <c r="CB94" s="105" t="s">
        <v>11</v>
      </c>
      <c r="CC94" s="105" t="s">
        <v>11</v>
      </c>
      <c r="CD94" s="106" t="s">
        <v>10</v>
      </c>
      <c r="CE94" s="105"/>
      <c r="CF94" s="105"/>
      <c r="CG94" s="105"/>
      <c r="CH94" s="105"/>
    </row>
    <row r="95" spans="1:86" s="31" customFormat="1">
      <c r="A95" s="105">
        <v>128</v>
      </c>
      <c r="B95" s="105" t="s">
        <v>282</v>
      </c>
      <c r="C95" s="105" t="s">
        <v>244</v>
      </c>
      <c r="D95" s="105" t="s">
        <v>4279</v>
      </c>
      <c r="E95" s="105">
        <v>2018</v>
      </c>
      <c r="F95" s="105" t="s">
        <v>1155</v>
      </c>
      <c r="G95" s="105" t="s">
        <v>4280</v>
      </c>
      <c r="H95" s="115" t="s">
        <v>4281</v>
      </c>
      <c r="I95" s="115" t="s">
        <v>4282</v>
      </c>
      <c r="J95" s="115" t="s">
        <v>4283</v>
      </c>
      <c r="K95" s="115" t="s">
        <v>4284</v>
      </c>
      <c r="L95" s="105" t="s">
        <v>4285</v>
      </c>
      <c r="M95" s="105" t="s">
        <v>4286</v>
      </c>
      <c r="N95" s="107" t="s">
        <v>12</v>
      </c>
      <c r="O95" s="107" t="s">
        <v>699</v>
      </c>
      <c r="P95" s="107" t="s">
        <v>699</v>
      </c>
      <c r="Q95" s="107" t="s">
        <v>5602</v>
      </c>
      <c r="R95" s="107" t="s">
        <v>4287</v>
      </c>
      <c r="S95" s="107" t="s">
        <v>123</v>
      </c>
      <c r="T95" s="107" t="s">
        <v>4288</v>
      </c>
      <c r="U95" s="107" t="s">
        <v>140</v>
      </c>
      <c r="V95" s="107">
        <v>1026</v>
      </c>
      <c r="W95" s="107" t="s">
        <v>10</v>
      </c>
      <c r="X95" s="107" t="s">
        <v>10</v>
      </c>
      <c r="Y95" s="107" t="s">
        <v>10</v>
      </c>
      <c r="Z95" s="107" t="s">
        <v>10</v>
      </c>
      <c r="AA95" s="107" t="s">
        <v>1005</v>
      </c>
      <c r="AB95" s="107" t="s">
        <v>249</v>
      </c>
      <c r="AC95" s="112" t="s">
        <v>127</v>
      </c>
      <c r="AD95" s="112" t="s">
        <v>127</v>
      </c>
      <c r="AE95" s="107" t="s">
        <v>123</v>
      </c>
      <c r="AF95" s="107" t="s">
        <v>4288</v>
      </c>
      <c r="AG95" s="107" t="s">
        <v>140</v>
      </c>
      <c r="AH95" s="174">
        <v>1026</v>
      </c>
      <c r="AI95" s="174">
        <v>1026</v>
      </c>
      <c r="AJ95" s="107" t="s">
        <v>10</v>
      </c>
      <c r="AK95" s="107" t="s">
        <v>1005</v>
      </c>
      <c r="AL95" s="107" t="s">
        <v>249</v>
      </c>
      <c r="AM95" s="107" t="s">
        <v>11</v>
      </c>
      <c r="AN95" s="107" t="s">
        <v>11</v>
      </c>
      <c r="AO95" s="107" t="s">
        <v>4289</v>
      </c>
      <c r="AP95" s="107" t="s">
        <v>11</v>
      </c>
      <c r="AQ95" s="107" t="s">
        <v>11</v>
      </c>
      <c r="AR95" s="107" t="s">
        <v>11</v>
      </c>
      <c r="AS95" s="107" t="s">
        <v>11</v>
      </c>
      <c r="AT95" s="107" t="s">
        <v>4289</v>
      </c>
      <c r="AU95" s="107" t="s">
        <v>10</v>
      </c>
      <c r="AV95" s="107">
        <v>173</v>
      </c>
      <c r="AW95" s="107" t="s">
        <v>10</v>
      </c>
      <c r="AX95" s="107">
        <v>173</v>
      </c>
      <c r="AY95" s="105" t="s">
        <v>10</v>
      </c>
      <c r="AZ95" s="107" t="s">
        <v>11</v>
      </c>
      <c r="BA95" s="105" t="s">
        <v>10</v>
      </c>
      <c r="BB95" s="107" t="s">
        <v>68</v>
      </c>
      <c r="BC95" s="105" t="s">
        <v>11</v>
      </c>
      <c r="BD95" s="105"/>
      <c r="BE95" s="105"/>
      <c r="BF95" s="105"/>
      <c r="BG95" s="105"/>
      <c r="BH95" s="105"/>
      <c r="BI95" s="105" t="s">
        <v>4290</v>
      </c>
      <c r="BJ95" s="105" t="s">
        <v>1065</v>
      </c>
      <c r="BK95" s="105" t="s">
        <v>4292</v>
      </c>
      <c r="BL95" s="89" t="s">
        <v>11</v>
      </c>
      <c r="BM95" s="89" t="s">
        <v>11</v>
      </c>
      <c r="BN95" s="89" t="s">
        <v>11</v>
      </c>
      <c r="BO95" s="105" t="s">
        <v>128</v>
      </c>
      <c r="BP95" s="105" t="s">
        <v>2202</v>
      </c>
      <c r="BQ95" s="105" t="s">
        <v>1012</v>
      </c>
      <c r="BR95" s="105">
        <v>0.92</v>
      </c>
      <c r="BS95" s="105"/>
      <c r="BT95" s="105" t="s">
        <v>10</v>
      </c>
      <c r="BU95" s="105" t="s">
        <v>10</v>
      </c>
      <c r="BV95" s="105" t="s">
        <v>10</v>
      </c>
      <c r="BW95" s="105" t="s">
        <v>10</v>
      </c>
      <c r="BX95" s="105" t="s">
        <v>10</v>
      </c>
      <c r="BY95" s="105" t="s">
        <v>10</v>
      </c>
      <c r="BZ95" s="105" t="s">
        <v>4291</v>
      </c>
      <c r="CA95" s="105" t="s">
        <v>11</v>
      </c>
      <c r="CB95" s="105" t="s">
        <v>11</v>
      </c>
      <c r="CC95" s="105" t="s">
        <v>11</v>
      </c>
      <c r="CD95" s="106" t="s">
        <v>10</v>
      </c>
      <c r="CE95" s="105"/>
      <c r="CF95" s="105"/>
      <c r="CG95" s="105"/>
      <c r="CH95" s="105"/>
    </row>
    <row r="96" spans="1:86" s="31" customFormat="1">
      <c r="A96" s="105">
        <v>128</v>
      </c>
      <c r="B96" s="105" t="s">
        <v>282</v>
      </c>
      <c r="C96" s="105" t="s">
        <v>244</v>
      </c>
      <c r="D96" s="105" t="s">
        <v>4279</v>
      </c>
      <c r="E96" s="105">
        <v>2018</v>
      </c>
      <c r="F96" s="105" t="s">
        <v>1155</v>
      </c>
      <c r="G96" s="105" t="s">
        <v>4280</v>
      </c>
      <c r="H96" s="115" t="s">
        <v>4281</v>
      </c>
      <c r="I96" s="115" t="s">
        <v>4282</v>
      </c>
      <c r="J96" s="115" t="s">
        <v>4283</v>
      </c>
      <c r="K96" s="115" t="s">
        <v>4284</v>
      </c>
      <c r="L96" s="105" t="s">
        <v>4285</v>
      </c>
      <c r="M96" s="105" t="s">
        <v>4286</v>
      </c>
      <c r="N96" s="107" t="s">
        <v>12</v>
      </c>
      <c r="O96" s="107" t="s">
        <v>699</v>
      </c>
      <c r="P96" s="107" t="s">
        <v>699</v>
      </c>
      <c r="Q96" s="107" t="s">
        <v>5602</v>
      </c>
      <c r="R96" s="107" t="s">
        <v>4287</v>
      </c>
      <c r="S96" s="107" t="s">
        <v>123</v>
      </c>
      <c r="T96" s="107" t="s">
        <v>4288</v>
      </c>
      <c r="U96" s="107" t="s">
        <v>140</v>
      </c>
      <c r="V96" s="107">
        <v>1026</v>
      </c>
      <c r="W96" s="107" t="s">
        <v>10</v>
      </c>
      <c r="X96" s="107" t="s">
        <v>10</v>
      </c>
      <c r="Y96" s="107" t="s">
        <v>10</v>
      </c>
      <c r="Z96" s="107" t="s">
        <v>10</v>
      </c>
      <c r="AA96" s="107" t="s">
        <v>1005</v>
      </c>
      <c r="AB96" s="107" t="s">
        <v>249</v>
      </c>
      <c r="AC96" s="112" t="s">
        <v>127</v>
      </c>
      <c r="AD96" s="112" t="s">
        <v>127</v>
      </c>
      <c r="AE96" s="107" t="s">
        <v>123</v>
      </c>
      <c r="AF96" s="107" t="s">
        <v>4288</v>
      </c>
      <c r="AG96" s="107" t="s">
        <v>140</v>
      </c>
      <c r="AH96" s="174">
        <v>1026</v>
      </c>
      <c r="AI96" s="174">
        <v>1026</v>
      </c>
      <c r="AJ96" s="107" t="s">
        <v>10</v>
      </c>
      <c r="AK96" s="107" t="s">
        <v>1005</v>
      </c>
      <c r="AL96" s="107" t="s">
        <v>249</v>
      </c>
      <c r="AM96" s="107" t="s">
        <v>11</v>
      </c>
      <c r="AN96" s="107" t="s">
        <v>11</v>
      </c>
      <c r="AO96" s="107" t="s">
        <v>4289</v>
      </c>
      <c r="AP96" s="107" t="s">
        <v>11</v>
      </c>
      <c r="AQ96" s="107" t="s">
        <v>11</v>
      </c>
      <c r="AR96" s="107" t="s">
        <v>11</v>
      </c>
      <c r="AS96" s="107" t="s">
        <v>11</v>
      </c>
      <c r="AT96" s="107" t="s">
        <v>4289</v>
      </c>
      <c r="AU96" s="107" t="s">
        <v>10</v>
      </c>
      <c r="AV96" s="107">
        <v>173</v>
      </c>
      <c r="AW96" s="107" t="s">
        <v>10</v>
      </c>
      <c r="AX96" s="107">
        <v>173</v>
      </c>
      <c r="AY96" s="105" t="s">
        <v>10</v>
      </c>
      <c r="AZ96" s="107" t="s">
        <v>11</v>
      </c>
      <c r="BA96" s="105" t="s">
        <v>10</v>
      </c>
      <c r="BB96" s="107" t="s">
        <v>70</v>
      </c>
      <c r="BC96" s="105" t="s">
        <v>11</v>
      </c>
      <c r="BD96" s="105"/>
      <c r="BE96" s="105"/>
      <c r="BF96" s="105"/>
      <c r="BG96" s="105"/>
      <c r="BH96" s="105"/>
      <c r="BI96" s="105" t="s">
        <v>4290</v>
      </c>
      <c r="BJ96" s="105" t="s">
        <v>1065</v>
      </c>
      <c r="BK96" s="105" t="s">
        <v>4293</v>
      </c>
      <c r="BL96" s="89" t="s">
        <v>11</v>
      </c>
      <c r="BM96" s="89" t="s">
        <v>11</v>
      </c>
      <c r="BN96" s="89" t="s">
        <v>11</v>
      </c>
      <c r="BO96" s="105" t="s">
        <v>128</v>
      </c>
      <c r="BP96" s="105" t="s">
        <v>2202</v>
      </c>
      <c r="BQ96" s="105" t="s">
        <v>1012</v>
      </c>
      <c r="BR96" s="105">
        <v>1.21</v>
      </c>
      <c r="BS96" s="105"/>
      <c r="BT96" s="105" t="s">
        <v>4294</v>
      </c>
      <c r="BU96" s="105">
        <v>-0.08</v>
      </c>
      <c r="BV96" s="105">
        <v>2.58</v>
      </c>
      <c r="BW96" s="105" t="s">
        <v>4295</v>
      </c>
      <c r="BX96" s="105" t="s">
        <v>10</v>
      </c>
      <c r="BY96" s="105" t="s">
        <v>10</v>
      </c>
      <c r="BZ96" s="105" t="s">
        <v>4291</v>
      </c>
      <c r="CA96" s="105" t="s">
        <v>11</v>
      </c>
      <c r="CB96" s="105" t="s">
        <v>11</v>
      </c>
      <c r="CC96" s="105" t="s">
        <v>11</v>
      </c>
      <c r="CD96" s="106" t="s">
        <v>10</v>
      </c>
      <c r="CE96" s="105"/>
      <c r="CF96" s="105"/>
      <c r="CG96" s="105"/>
      <c r="CH96" s="105"/>
    </row>
    <row r="97" spans="1:86" s="31" customFormat="1" ht="17">
      <c r="A97" s="105">
        <v>129</v>
      </c>
      <c r="B97" s="105" t="s">
        <v>282</v>
      </c>
      <c r="C97" s="105" t="s">
        <v>244</v>
      </c>
      <c r="D97" s="105" t="s">
        <v>4296</v>
      </c>
      <c r="E97" s="105">
        <v>2018</v>
      </c>
      <c r="F97" s="105" t="s">
        <v>1257</v>
      </c>
      <c r="G97" s="105" t="s">
        <v>4297</v>
      </c>
      <c r="H97" s="155" t="s">
        <v>4298</v>
      </c>
      <c r="I97" s="115" t="s">
        <v>2646</v>
      </c>
      <c r="J97" s="115" t="s">
        <v>2647</v>
      </c>
      <c r="K97" s="115" t="s">
        <v>4299</v>
      </c>
      <c r="L97" s="105" t="s">
        <v>4300</v>
      </c>
      <c r="M97" s="105" t="s">
        <v>4301</v>
      </c>
      <c r="N97" s="107" t="s">
        <v>15</v>
      </c>
      <c r="O97" s="107" t="s">
        <v>5560</v>
      </c>
      <c r="P97" s="107" t="s">
        <v>5560</v>
      </c>
      <c r="Q97" s="107" t="s">
        <v>5600</v>
      </c>
      <c r="R97" s="107" t="str">
        <f>INDEX(Outcome_GWASs!K:K,MATCH(Si!S97,Outcome_GWASs!C:C,0))</f>
        <v>Varied by cohort</v>
      </c>
      <c r="S97" s="107" t="s">
        <v>645</v>
      </c>
      <c r="T97" s="107" t="str">
        <f>INDEX(Outcome_GWASs!I:I,MATCH(Si!S97,Outcome_GWASs!C:C,0))</f>
        <v>40-70 (approx)</v>
      </c>
      <c r="U97" s="107" t="str">
        <f>INDEX(Outcome_GWASs!H:H,MATCH(Si!S97,Outcome_GWASs!C:C,0))</f>
        <v>both</v>
      </c>
      <c r="V97" s="107">
        <f>INDEX(Outcome_GWASs!F:F,MATCH(Si!S97,Outcome_GWASs!C:C,0))</f>
        <v>34840</v>
      </c>
      <c r="W97" s="107">
        <f>INDEX(Outcome_GWASs!G:G,MATCH(Si!S97,Outcome_GWASs!C:C,0))</f>
        <v>114981</v>
      </c>
      <c r="X97" s="107">
        <f>INDEX(Outcome_GWASs!F:F,MATCH(Si!S97,Outcome_GWASs!C:C,0))</f>
        <v>34840</v>
      </c>
      <c r="Y97" s="107">
        <f>INDEX(Outcome_GWASs!G:G,MATCH(Si!S97,Outcome_GWASs!C:C,0))</f>
        <v>114981</v>
      </c>
      <c r="Z97" s="107" t="s">
        <v>10</v>
      </c>
      <c r="AA97" s="107" t="s">
        <v>1197</v>
      </c>
      <c r="AB97" s="107" t="str">
        <f>INDEX(Outcome_GWASs!E:E,MATCH(Si!S97,Outcome_GWASs!C:C,0))</f>
        <v>European/Pakistani</v>
      </c>
      <c r="AC97" s="112" t="s">
        <v>127</v>
      </c>
      <c r="AD97" s="112" t="s">
        <v>127</v>
      </c>
      <c r="AE97" s="107" t="s">
        <v>11</v>
      </c>
      <c r="AF97" s="107" t="s">
        <v>11</v>
      </c>
      <c r="AG97" s="107" t="s">
        <v>11</v>
      </c>
      <c r="AH97" s="107" t="s">
        <v>11</v>
      </c>
      <c r="AI97" s="107" t="s">
        <v>11</v>
      </c>
      <c r="AJ97" s="107" t="s">
        <v>4302</v>
      </c>
      <c r="AK97" s="107" t="s">
        <v>11</v>
      </c>
      <c r="AL97" s="107" t="s">
        <v>249</v>
      </c>
      <c r="AM97" s="107" t="s">
        <v>11</v>
      </c>
      <c r="AN97" s="107" t="s">
        <v>11</v>
      </c>
      <c r="AO97" s="107" t="s">
        <v>4303</v>
      </c>
      <c r="AP97" s="107" t="s">
        <v>11</v>
      </c>
      <c r="AQ97" s="113">
        <v>4.9999999999999998E-8</v>
      </c>
      <c r="AR97" s="107" t="s">
        <v>11</v>
      </c>
      <c r="AS97" s="107" t="s">
        <v>11</v>
      </c>
      <c r="AT97" s="107" t="s">
        <v>11</v>
      </c>
      <c r="AU97" s="107" t="s">
        <v>10</v>
      </c>
      <c r="AV97" s="107">
        <v>132</v>
      </c>
      <c r="AW97" s="107" t="s">
        <v>10</v>
      </c>
      <c r="AX97" s="107" t="str">
        <f>INDEX(Exposure_GWASs!S:S,MATCH(Si!AE97,Exposure_GWASs!C:C,0))</f>
        <v>NA</v>
      </c>
      <c r="AY97" s="107" t="s">
        <v>4302</v>
      </c>
      <c r="AZ97" s="107" t="s">
        <v>11</v>
      </c>
      <c r="BA97" s="105" t="s">
        <v>10</v>
      </c>
      <c r="BB97" s="107" t="s">
        <v>13</v>
      </c>
      <c r="BC97" s="105" t="s">
        <v>17</v>
      </c>
      <c r="BD97" s="105"/>
      <c r="BE97" s="105"/>
      <c r="BF97" s="105"/>
      <c r="BG97" s="105"/>
      <c r="BH97" s="105"/>
      <c r="BI97" s="105" t="s">
        <v>171</v>
      </c>
      <c r="BJ97" s="105" t="s">
        <v>1065</v>
      </c>
      <c r="BK97" s="107" t="s">
        <v>11</v>
      </c>
      <c r="BL97" s="107" t="s">
        <v>11</v>
      </c>
      <c r="BM97" s="107" t="s">
        <v>11</v>
      </c>
      <c r="BN97" s="107" t="s">
        <v>11</v>
      </c>
      <c r="BO97" s="105" t="s">
        <v>128</v>
      </c>
      <c r="BP97" s="105" t="s">
        <v>1059</v>
      </c>
      <c r="BQ97" s="105" t="s">
        <v>1029</v>
      </c>
      <c r="BR97" s="105">
        <v>1.92</v>
      </c>
      <c r="BS97" s="105"/>
      <c r="BT97" s="107">
        <v>95</v>
      </c>
      <c r="BU97" s="105">
        <v>1.64</v>
      </c>
      <c r="BV97" s="105">
        <v>2.25</v>
      </c>
      <c r="BW97" s="117">
        <v>2.8599999999999999E-13</v>
      </c>
      <c r="BX97" s="105" t="s">
        <v>10</v>
      </c>
      <c r="BY97" s="105" t="s">
        <v>10</v>
      </c>
      <c r="BZ97" s="105" t="s">
        <v>4304</v>
      </c>
      <c r="CA97" s="105" t="s">
        <v>4305</v>
      </c>
      <c r="CB97" s="105" t="s">
        <v>11</v>
      </c>
      <c r="CC97" s="105" t="s">
        <v>4306</v>
      </c>
      <c r="CD97" s="106" t="s">
        <v>10</v>
      </c>
      <c r="CE97" s="105"/>
      <c r="CF97" s="105"/>
      <c r="CG97" s="105"/>
      <c r="CH97" s="105"/>
    </row>
    <row r="98" spans="1:86" s="31" customFormat="1" ht="17">
      <c r="A98" s="105">
        <v>129</v>
      </c>
      <c r="B98" s="105" t="s">
        <v>282</v>
      </c>
      <c r="C98" s="105" t="s">
        <v>244</v>
      </c>
      <c r="D98" s="105" t="s">
        <v>4296</v>
      </c>
      <c r="E98" s="105">
        <v>2018</v>
      </c>
      <c r="F98" s="105" t="s">
        <v>1257</v>
      </c>
      <c r="G98" s="105" t="s">
        <v>4297</v>
      </c>
      <c r="H98" s="155" t="s">
        <v>4298</v>
      </c>
      <c r="I98" s="115" t="s">
        <v>2646</v>
      </c>
      <c r="J98" s="115" t="s">
        <v>2647</v>
      </c>
      <c r="K98" s="115" t="s">
        <v>4299</v>
      </c>
      <c r="L98" s="105" t="s">
        <v>4300</v>
      </c>
      <c r="M98" s="105" t="s">
        <v>4301</v>
      </c>
      <c r="N98" s="107" t="s">
        <v>15</v>
      </c>
      <c r="O98" s="107" t="s">
        <v>5560</v>
      </c>
      <c r="P98" s="107" t="s">
        <v>5560</v>
      </c>
      <c r="Q98" s="107" t="s">
        <v>5600</v>
      </c>
      <c r="R98" s="107" t="str">
        <f>INDEX(Outcome_GWASs!K:K,MATCH(Si!S98,Outcome_GWASs!C:C,0))</f>
        <v>Varied by cohort</v>
      </c>
      <c r="S98" s="107" t="s">
        <v>645</v>
      </c>
      <c r="T98" s="107" t="str">
        <f>INDEX(Outcome_GWASs!I:I,MATCH(Si!S98,Outcome_GWASs!C:C,0))</f>
        <v>40-70 (approx)</v>
      </c>
      <c r="U98" s="107" t="str">
        <f>INDEX(Outcome_GWASs!H:H,MATCH(Si!S98,Outcome_GWASs!C:C,0))</f>
        <v>both</v>
      </c>
      <c r="V98" s="107">
        <f>INDEX(Outcome_GWASs!F:F,MATCH(Si!S98,Outcome_GWASs!C:C,0))</f>
        <v>34840</v>
      </c>
      <c r="W98" s="107">
        <f>INDEX(Outcome_GWASs!G:G,MATCH(Si!S98,Outcome_GWASs!C:C,0))</f>
        <v>114981</v>
      </c>
      <c r="X98" s="107">
        <f>INDEX(Outcome_GWASs!F:F,MATCH(Si!S98,Outcome_GWASs!C:C,0))</f>
        <v>34840</v>
      </c>
      <c r="Y98" s="107">
        <f>INDEX(Outcome_GWASs!G:G,MATCH(Si!S98,Outcome_GWASs!C:C,0))</f>
        <v>114981</v>
      </c>
      <c r="Z98" s="107" t="s">
        <v>10</v>
      </c>
      <c r="AA98" s="107" t="s">
        <v>1197</v>
      </c>
      <c r="AB98" s="107" t="str">
        <f>INDEX(Outcome_GWASs!E:E,MATCH(Si!S98,Outcome_GWASs!C:C,0))</f>
        <v>European/Pakistani</v>
      </c>
      <c r="AC98" s="112" t="s">
        <v>162</v>
      </c>
      <c r="AD98" s="107" t="s">
        <v>162</v>
      </c>
      <c r="AE98" s="107" t="s">
        <v>11</v>
      </c>
      <c r="AF98" s="107" t="s">
        <v>11</v>
      </c>
      <c r="AG98" s="107" t="s">
        <v>11</v>
      </c>
      <c r="AH98" s="107" t="s">
        <v>11</v>
      </c>
      <c r="AI98" s="107" t="s">
        <v>11</v>
      </c>
      <c r="AJ98" s="107" t="s">
        <v>4302</v>
      </c>
      <c r="AK98" s="107" t="s">
        <v>11</v>
      </c>
      <c r="AL98" s="107" t="s">
        <v>249</v>
      </c>
      <c r="AM98" s="107" t="s">
        <v>11</v>
      </c>
      <c r="AN98" s="107" t="s">
        <v>11</v>
      </c>
      <c r="AO98" s="107" t="s">
        <v>4303</v>
      </c>
      <c r="AP98" s="107" t="s">
        <v>11</v>
      </c>
      <c r="AQ98" s="113">
        <v>4.9999999999999998E-8</v>
      </c>
      <c r="AR98" s="107" t="s">
        <v>11</v>
      </c>
      <c r="AS98" s="107" t="s">
        <v>11</v>
      </c>
      <c r="AT98" s="107" t="s">
        <v>11</v>
      </c>
      <c r="AU98" s="107" t="s">
        <v>10</v>
      </c>
      <c r="AV98" s="107">
        <v>53</v>
      </c>
      <c r="AW98" s="107" t="s">
        <v>10</v>
      </c>
      <c r="AX98" s="107" t="str">
        <f>INDEX(Exposure_GWASs!S:S,MATCH(Si!AE98,Exposure_GWASs!C:C,0))</f>
        <v>NA</v>
      </c>
      <c r="AY98" s="107" t="s">
        <v>4302</v>
      </c>
      <c r="AZ98" s="107" t="s">
        <v>11</v>
      </c>
      <c r="BA98" s="105" t="s">
        <v>10</v>
      </c>
      <c r="BB98" s="107" t="s">
        <v>13</v>
      </c>
      <c r="BC98" s="105" t="s">
        <v>17</v>
      </c>
      <c r="BD98" s="105"/>
      <c r="BE98" s="105"/>
      <c r="BF98" s="105"/>
      <c r="BG98" s="105"/>
      <c r="BH98" s="105"/>
      <c r="BI98" s="105" t="s">
        <v>171</v>
      </c>
      <c r="BJ98" s="105" t="s">
        <v>1065</v>
      </c>
      <c r="BK98" s="107" t="s">
        <v>11</v>
      </c>
      <c r="BL98" s="107" t="s">
        <v>11</v>
      </c>
      <c r="BM98" s="107" t="s">
        <v>11</v>
      </c>
      <c r="BN98" s="107" t="s">
        <v>11</v>
      </c>
      <c r="BO98" s="105" t="s">
        <v>128</v>
      </c>
      <c r="BP98" s="105" t="s">
        <v>1059</v>
      </c>
      <c r="BQ98" s="105" t="s">
        <v>1029</v>
      </c>
      <c r="BR98" s="105">
        <v>1.87</v>
      </c>
      <c r="BS98" s="105"/>
      <c r="BT98" s="107">
        <v>95</v>
      </c>
      <c r="BU98" s="105">
        <v>1.53</v>
      </c>
      <c r="BV98" s="105">
        <v>2.29</v>
      </c>
      <c r="BW98" s="117">
        <v>5.9300000000000002E-8</v>
      </c>
      <c r="BX98" s="105" t="s">
        <v>10</v>
      </c>
      <c r="BY98" s="105" t="s">
        <v>10</v>
      </c>
      <c r="BZ98" s="105" t="s">
        <v>4304</v>
      </c>
      <c r="CA98" s="105" t="s">
        <v>4305</v>
      </c>
      <c r="CB98" s="105" t="s">
        <v>11</v>
      </c>
      <c r="CC98" s="105" t="s">
        <v>4306</v>
      </c>
      <c r="CD98" s="106" t="s">
        <v>10</v>
      </c>
      <c r="CE98" s="105"/>
      <c r="CF98" s="105"/>
      <c r="CG98" s="105"/>
      <c r="CH98" s="105"/>
    </row>
    <row r="99" spans="1:86" s="31" customFormat="1" ht="17">
      <c r="A99" s="105">
        <v>129</v>
      </c>
      <c r="B99" s="105" t="s">
        <v>282</v>
      </c>
      <c r="C99" s="105" t="s">
        <v>244</v>
      </c>
      <c r="D99" s="105" t="s">
        <v>4296</v>
      </c>
      <c r="E99" s="105">
        <v>2018</v>
      </c>
      <c r="F99" s="105" t="s">
        <v>1257</v>
      </c>
      <c r="G99" s="105" t="s">
        <v>4297</v>
      </c>
      <c r="H99" s="155" t="s">
        <v>4298</v>
      </c>
      <c r="I99" s="115" t="s">
        <v>2646</v>
      </c>
      <c r="J99" s="115" t="s">
        <v>2647</v>
      </c>
      <c r="K99" s="115" t="s">
        <v>4299</v>
      </c>
      <c r="L99" s="105" t="s">
        <v>4300</v>
      </c>
      <c r="M99" s="105" t="s">
        <v>4301</v>
      </c>
      <c r="N99" s="107" t="s">
        <v>15</v>
      </c>
      <c r="O99" s="107" t="s">
        <v>5560</v>
      </c>
      <c r="P99" s="107" t="s">
        <v>5560</v>
      </c>
      <c r="Q99" s="107" t="s">
        <v>5600</v>
      </c>
      <c r="R99" s="107" t="str">
        <f>INDEX(Outcome_GWASs!K:K,MATCH(Si!S99,Outcome_GWASs!C:C,0))</f>
        <v>Varied by cohort</v>
      </c>
      <c r="S99" s="107" t="s">
        <v>645</v>
      </c>
      <c r="T99" s="107" t="str">
        <f>INDEX(Outcome_GWASs!I:I,MATCH(Si!S99,Outcome_GWASs!C:C,0))</f>
        <v>40-70 (approx)</v>
      </c>
      <c r="U99" s="107" t="str">
        <f>INDEX(Outcome_GWASs!H:H,MATCH(Si!S99,Outcome_GWASs!C:C,0))</f>
        <v>both</v>
      </c>
      <c r="V99" s="107">
        <f>INDEX(Outcome_GWASs!F:F,MATCH(Si!S99,Outcome_GWASs!C:C,0))</f>
        <v>34840</v>
      </c>
      <c r="W99" s="107">
        <f>INDEX(Outcome_GWASs!G:G,MATCH(Si!S99,Outcome_GWASs!C:C,0))</f>
        <v>114981</v>
      </c>
      <c r="X99" s="107">
        <f>INDEX(Outcome_GWASs!F:F,MATCH(Si!S99,Outcome_GWASs!C:C,0))</f>
        <v>34840</v>
      </c>
      <c r="Y99" s="107">
        <f>INDEX(Outcome_GWASs!G:G,MATCH(Si!S99,Outcome_GWASs!C:C,0))</f>
        <v>114981</v>
      </c>
      <c r="Z99" s="107" t="s">
        <v>10</v>
      </c>
      <c r="AA99" s="107" t="s">
        <v>1197</v>
      </c>
      <c r="AB99" s="107" t="str">
        <f>INDEX(Outcome_GWASs!E:E,MATCH(Si!S99,Outcome_GWASs!C:C,0))</f>
        <v>European/Pakistani</v>
      </c>
      <c r="AC99" s="112" t="s">
        <v>127</v>
      </c>
      <c r="AD99" s="107" t="s">
        <v>5554</v>
      </c>
      <c r="AE99" s="107" t="s">
        <v>11</v>
      </c>
      <c r="AF99" s="107" t="s">
        <v>11</v>
      </c>
      <c r="AG99" s="107" t="s">
        <v>11</v>
      </c>
      <c r="AH99" s="107" t="s">
        <v>11</v>
      </c>
      <c r="AI99" s="107" t="s">
        <v>11</v>
      </c>
      <c r="AJ99" s="107" t="s">
        <v>4307</v>
      </c>
      <c r="AK99" s="107" t="s">
        <v>11</v>
      </c>
      <c r="AL99" s="107" t="s">
        <v>249</v>
      </c>
      <c r="AM99" s="107" t="s">
        <v>11</v>
      </c>
      <c r="AN99" s="107" t="s">
        <v>11</v>
      </c>
      <c r="AO99" s="107" t="s">
        <v>4303</v>
      </c>
      <c r="AP99" s="107" t="s">
        <v>11</v>
      </c>
      <c r="AQ99" s="113">
        <v>4.9999999999999998E-8</v>
      </c>
      <c r="AR99" s="107" t="s">
        <v>11</v>
      </c>
      <c r="AS99" s="107" t="s">
        <v>11</v>
      </c>
      <c r="AT99" s="107" t="s">
        <v>11</v>
      </c>
      <c r="AU99" s="107" t="s">
        <v>10</v>
      </c>
      <c r="AV99" s="107">
        <v>128</v>
      </c>
      <c r="AW99" s="107" t="s">
        <v>10</v>
      </c>
      <c r="AX99" s="107" t="str">
        <f>INDEX(Exposure_GWASs!S:S,MATCH(Si!AE99,Exposure_GWASs!C:C,0))</f>
        <v>NA</v>
      </c>
      <c r="AY99" s="107" t="s">
        <v>4307</v>
      </c>
      <c r="AZ99" s="107" t="s">
        <v>11</v>
      </c>
      <c r="BA99" s="105" t="s">
        <v>10</v>
      </c>
      <c r="BB99" s="107" t="s">
        <v>13</v>
      </c>
      <c r="BC99" s="105" t="s">
        <v>17</v>
      </c>
      <c r="BD99" s="105"/>
      <c r="BE99" s="105"/>
      <c r="BF99" s="105"/>
      <c r="BG99" s="105"/>
      <c r="BH99" s="105"/>
      <c r="BI99" s="105" t="s">
        <v>171</v>
      </c>
      <c r="BJ99" s="105" t="s">
        <v>1065</v>
      </c>
      <c r="BK99" s="107" t="s">
        <v>11</v>
      </c>
      <c r="BL99" s="107" t="s">
        <v>11</v>
      </c>
      <c r="BM99" s="107" t="s">
        <v>11</v>
      </c>
      <c r="BN99" s="107" t="s">
        <v>11</v>
      </c>
      <c r="BO99" s="105" t="s">
        <v>128</v>
      </c>
      <c r="BP99" s="105" t="s">
        <v>1059</v>
      </c>
      <c r="BQ99" s="105" t="s">
        <v>1029</v>
      </c>
      <c r="BR99" s="105">
        <v>2.37</v>
      </c>
      <c r="BS99" s="105"/>
      <c r="BT99" s="107">
        <v>95</v>
      </c>
      <c r="BU99" s="105">
        <v>1.99</v>
      </c>
      <c r="BV99" s="105">
        <v>2.82</v>
      </c>
      <c r="BW99" s="117">
        <v>2.3999999999999999E-17</v>
      </c>
      <c r="BX99" s="105" t="s">
        <v>10</v>
      </c>
      <c r="BY99" s="105" t="s">
        <v>10</v>
      </c>
      <c r="BZ99" s="105" t="s">
        <v>4304</v>
      </c>
      <c r="CA99" s="105" t="s">
        <v>4305</v>
      </c>
      <c r="CB99" s="105" t="s">
        <v>11</v>
      </c>
      <c r="CC99" s="105" t="s">
        <v>4306</v>
      </c>
      <c r="CD99" s="106" t="s">
        <v>10</v>
      </c>
      <c r="CE99" s="105"/>
      <c r="CF99" s="105"/>
      <c r="CG99" s="105"/>
      <c r="CH99" s="105"/>
    </row>
    <row r="100" spans="1:86" s="31" customFormat="1" ht="17">
      <c r="A100" s="105">
        <v>129</v>
      </c>
      <c r="B100" s="105" t="s">
        <v>282</v>
      </c>
      <c r="C100" s="105" t="s">
        <v>244</v>
      </c>
      <c r="D100" s="105" t="s">
        <v>4296</v>
      </c>
      <c r="E100" s="105">
        <v>2018</v>
      </c>
      <c r="F100" s="105" t="s">
        <v>1257</v>
      </c>
      <c r="G100" s="105" t="s">
        <v>4297</v>
      </c>
      <c r="H100" s="155" t="s">
        <v>4298</v>
      </c>
      <c r="I100" s="115" t="s">
        <v>2646</v>
      </c>
      <c r="J100" s="115" t="s">
        <v>2647</v>
      </c>
      <c r="K100" s="115" t="s">
        <v>4299</v>
      </c>
      <c r="L100" s="105" t="s">
        <v>4300</v>
      </c>
      <c r="M100" s="105" t="s">
        <v>4301</v>
      </c>
      <c r="N100" s="107" t="s">
        <v>15</v>
      </c>
      <c r="O100" s="107" t="s">
        <v>5560</v>
      </c>
      <c r="P100" s="107" t="s">
        <v>5560</v>
      </c>
      <c r="Q100" s="107" t="s">
        <v>5600</v>
      </c>
      <c r="R100" s="107" t="str">
        <f>INDEX(Outcome_GWASs!K:K,MATCH(Si!S100,Outcome_GWASs!C:C,0))</f>
        <v>Varied by cohort</v>
      </c>
      <c r="S100" s="107" t="s">
        <v>645</v>
      </c>
      <c r="T100" s="107" t="str">
        <f>INDEX(Outcome_GWASs!I:I,MATCH(Si!S100,Outcome_GWASs!C:C,0))</f>
        <v>40-70 (approx)</v>
      </c>
      <c r="U100" s="107" t="str">
        <f>INDEX(Outcome_GWASs!H:H,MATCH(Si!S100,Outcome_GWASs!C:C,0))</f>
        <v>both</v>
      </c>
      <c r="V100" s="107">
        <f>INDEX(Outcome_GWASs!F:F,MATCH(Si!S100,Outcome_GWASs!C:C,0))</f>
        <v>34840</v>
      </c>
      <c r="W100" s="107">
        <f>INDEX(Outcome_GWASs!G:G,MATCH(Si!S100,Outcome_GWASs!C:C,0))</f>
        <v>114981</v>
      </c>
      <c r="X100" s="107">
        <f>INDEX(Outcome_GWASs!F:F,MATCH(Si!S100,Outcome_GWASs!C:C,0))</f>
        <v>34840</v>
      </c>
      <c r="Y100" s="107">
        <f>INDEX(Outcome_GWASs!G:G,MATCH(Si!S100,Outcome_GWASs!C:C,0))</f>
        <v>114981</v>
      </c>
      <c r="Z100" s="107" t="s">
        <v>10</v>
      </c>
      <c r="AA100" s="107" t="s">
        <v>1197</v>
      </c>
      <c r="AB100" s="107" t="str">
        <f>INDEX(Outcome_GWASs!E:E,MATCH(Si!S100,Outcome_GWASs!C:C,0))</f>
        <v>European/Pakistani</v>
      </c>
      <c r="AC100" s="112" t="s">
        <v>162</v>
      </c>
      <c r="AD100" s="107" t="s">
        <v>5554</v>
      </c>
      <c r="AE100" s="107" t="s">
        <v>11</v>
      </c>
      <c r="AF100" s="107" t="s">
        <v>11</v>
      </c>
      <c r="AG100" s="107" t="s">
        <v>11</v>
      </c>
      <c r="AH100" s="107" t="s">
        <v>11</v>
      </c>
      <c r="AI100" s="107" t="s">
        <v>11</v>
      </c>
      <c r="AJ100" s="107" t="s">
        <v>4307</v>
      </c>
      <c r="AK100" s="107" t="s">
        <v>11</v>
      </c>
      <c r="AL100" s="107" t="s">
        <v>249</v>
      </c>
      <c r="AM100" s="107" t="s">
        <v>11</v>
      </c>
      <c r="AN100" s="107" t="s">
        <v>11</v>
      </c>
      <c r="AO100" s="107" t="s">
        <v>4303</v>
      </c>
      <c r="AP100" s="107" t="s">
        <v>11</v>
      </c>
      <c r="AQ100" s="113">
        <v>4.9999999999999998E-8</v>
      </c>
      <c r="AR100" s="107" t="s">
        <v>11</v>
      </c>
      <c r="AS100" s="107" t="s">
        <v>11</v>
      </c>
      <c r="AT100" s="107" t="s">
        <v>11</v>
      </c>
      <c r="AU100" s="107" t="s">
        <v>10</v>
      </c>
      <c r="AV100" s="107">
        <v>49</v>
      </c>
      <c r="AW100" s="107" t="s">
        <v>10</v>
      </c>
      <c r="AX100" s="107" t="str">
        <f>INDEX(Exposure_GWASs!S:S,MATCH(Si!AE100,Exposure_GWASs!C:C,0))</f>
        <v>NA</v>
      </c>
      <c r="AY100" s="107" t="s">
        <v>4307</v>
      </c>
      <c r="AZ100" s="107" t="s">
        <v>11</v>
      </c>
      <c r="BA100" s="105" t="s">
        <v>10</v>
      </c>
      <c r="BB100" s="107" t="s">
        <v>13</v>
      </c>
      <c r="BC100" s="105" t="s">
        <v>17</v>
      </c>
      <c r="BD100" s="105"/>
      <c r="BE100" s="105"/>
      <c r="BF100" s="105"/>
      <c r="BG100" s="105"/>
      <c r="BH100" s="105"/>
      <c r="BI100" s="105" t="s">
        <v>171</v>
      </c>
      <c r="BJ100" s="105" t="s">
        <v>1065</v>
      </c>
      <c r="BK100" s="107" t="s">
        <v>11</v>
      </c>
      <c r="BL100" s="107" t="s">
        <v>11</v>
      </c>
      <c r="BM100" s="107" t="s">
        <v>11</v>
      </c>
      <c r="BN100" s="107" t="s">
        <v>11</v>
      </c>
      <c r="BO100" s="105" t="s">
        <v>128</v>
      </c>
      <c r="BP100" s="105" t="s">
        <v>1059</v>
      </c>
      <c r="BQ100" s="105" t="s">
        <v>1029</v>
      </c>
      <c r="BR100" s="105">
        <v>1.99</v>
      </c>
      <c r="BS100" s="105"/>
      <c r="BT100" s="107">
        <v>95</v>
      </c>
      <c r="BU100" s="105">
        <v>1.61</v>
      </c>
      <c r="BV100" s="105">
        <v>2.4900000000000002</v>
      </c>
      <c r="BW100" s="117">
        <v>3.5199999999999998E-8</v>
      </c>
      <c r="BX100" s="105" t="s">
        <v>10</v>
      </c>
      <c r="BY100" s="105" t="s">
        <v>10</v>
      </c>
      <c r="BZ100" s="105" t="s">
        <v>4304</v>
      </c>
      <c r="CA100" s="105" t="s">
        <v>4305</v>
      </c>
      <c r="CB100" s="105" t="s">
        <v>11</v>
      </c>
      <c r="CC100" s="105" t="s">
        <v>4306</v>
      </c>
      <c r="CD100" s="106" t="s">
        <v>10</v>
      </c>
      <c r="CE100" s="105"/>
      <c r="CF100" s="105"/>
      <c r="CG100" s="105"/>
      <c r="CH100" s="105"/>
    </row>
    <row r="101" spans="1:86" s="31" customFormat="1" ht="17">
      <c r="A101" s="105">
        <v>129</v>
      </c>
      <c r="B101" s="105" t="s">
        <v>282</v>
      </c>
      <c r="C101" s="105" t="s">
        <v>244</v>
      </c>
      <c r="D101" s="105" t="s">
        <v>4296</v>
      </c>
      <c r="E101" s="105">
        <v>2018</v>
      </c>
      <c r="F101" s="105" t="s">
        <v>1257</v>
      </c>
      <c r="G101" s="105" t="s">
        <v>4297</v>
      </c>
      <c r="H101" s="155" t="s">
        <v>4298</v>
      </c>
      <c r="I101" s="115" t="s">
        <v>2646</v>
      </c>
      <c r="J101" s="115" t="s">
        <v>2647</v>
      </c>
      <c r="K101" s="115" t="s">
        <v>4299</v>
      </c>
      <c r="L101" s="105" t="s">
        <v>4300</v>
      </c>
      <c r="M101" s="105" t="s">
        <v>4301</v>
      </c>
      <c r="N101" s="107" t="s">
        <v>33</v>
      </c>
      <c r="O101" s="107" t="s">
        <v>5615</v>
      </c>
      <c r="P101" s="107" t="s">
        <v>5615</v>
      </c>
      <c r="Q101" s="107" t="s">
        <v>5577</v>
      </c>
      <c r="R101" s="107" t="s">
        <v>11</v>
      </c>
      <c r="S101" s="107" t="s">
        <v>123</v>
      </c>
      <c r="T101" s="107" t="s">
        <v>4308</v>
      </c>
      <c r="U101" s="107" t="s">
        <v>268</v>
      </c>
      <c r="V101" s="107">
        <v>98842</v>
      </c>
      <c r="W101" s="107">
        <v>83464</v>
      </c>
      <c r="X101" s="107" t="s">
        <v>10</v>
      </c>
      <c r="Y101" s="107" t="s">
        <v>10</v>
      </c>
      <c r="Z101" s="107" t="s">
        <v>10</v>
      </c>
      <c r="AA101" s="107" t="s">
        <v>1197</v>
      </c>
      <c r="AB101" s="107" t="s">
        <v>1006</v>
      </c>
      <c r="AC101" s="112" t="s">
        <v>127</v>
      </c>
      <c r="AD101" s="107" t="s">
        <v>127</v>
      </c>
      <c r="AE101" s="107" t="s">
        <v>11</v>
      </c>
      <c r="AF101" s="107" t="s">
        <v>11</v>
      </c>
      <c r="AG101" s="107" t="s">
        <v>11</v>
      </c>
      <c r="AH101" s="107">
        <v>182306</v>
      </c>
      <c r="AI101" s="107" t="s">
        <v>11</v>
      </c>
      <c r="AJ101" s="107" t="s">
        <v>4302</v>
      </c>
      <c r="AK101" s="107" t="s">
        <v>11</v>
      </c>
      <c r="AL101" s="107" t="s">
        <v>249</v>
      </c>
      <c r="AM101" s="107" t="s">
        <v>11</v>
      </c>
      <c r="AN101" s="107" t="s">
        <v>11</v>
      </c>
      <c r="AO101" s="107" t="s">
        <v>4303</v>
      </c>
      <c r="AP101" s="107" t="s">
        <v>11</v>
      </c>
      <c r="AQ101" s="113">
        <v>4.9999999999999998E-8</v>
      </c>
      <c r="AR101" s="107" t="s">
        <v>11</v>
      </c>
      <c r="AS101" s="107" t="s">
        <v>11</v>
      </c>
      <c r="AT101" s="107" t="s">
        <v>11</v>
      </c>
      <c r="AU101" s="107" t="s">
        <v>10</v>
      </c>
      <c r="AV101" s="107" t="s">
        <v>10</v>
      </c>
      <c r="AW101" s="107">
        <v>166</v>
      </c>
      <c r="AX101" s="107" t="str">
        <f>INDEX(Exposure_GWASs!S:S,MATCH(Si!AE101,Exposure_GWASs!C:C,0))</f>
        <v>NA</v>
      </c>
      <c r="AY101" s="107" t="s">
        <v>4302</v>
      </c>
      <c r="AZ101" s="107" t="s">
        <v>11</v>
      </c>
      <c r="BA101" s="105" t="s">
        <v>10</v>
      </c>
      <c r="BB101" s="107" t="s">
        <v>54</v>
      </c>
      <c r="BC101" s="105" t="s">
        <v>11</v>
      </c>
      <c r="BD101" s="105"/>
      <c r="BE101" s="105"/>
      <c r="BF101" s="105"/>
      <c r="BG101" s="105"/>
      <c r="BH101" s="105" t="s">
        <v>4309</v>
      </c>
      <c r="BI101" s="105" t="s">
        <v>4310</v>
      </c>
      <c r="BJ101" s="105" t="s">
        <v>1065</v>
      </c>
      <c r="BK101" s="107" t="s">
        <v>11</v>
      </c>
      <c r="BL101" s="107" t="s">
        <v>11</v>
      </c>
      <c r="BM101" s="107" t="s">
        <v>11</v>
      </c>
      <c r="BN101" s="107" t="s">
        <v>11</v>
      </c>
      <c r="BO101" s="105" t="s">
        <v>167</v>
      </c>
      <c r="BP101" s="105" t="s">
        <v>1059</v>
      </c>
      <c r="BQ101" s="105" t="s">
        <v>1029</v>
      </c>
      <c r="BR101" s="105">
        <v>0.76</v>
      </c>
      <c r="BS101" s="105"/>
      <c r="BT101" s="107">
        <v>95</v>
      </c>
      <c r="BU101" s="105">
        <v>0.72</v>
      </c>
      <c r="BV101" s="105">
        <v>0.8</v>
      </c>
      <c r="BW101" s="117">
        <v>5.2500000000000003E-22</v>
      </c>
      <c r="BX101" s="105" t="s">
        <v>10</v>
      </c>
      <c r="BY101" s="105" t="s">
        <v>10</v>
      </c>
      <c r="BZ101" s="105" t="s">
        <v>4304</v>
      </c>
      <c r="CA101" s="105" t="s">
        <v>4305</v>
      </c>
      <c r="CB101" s="105" t="s">
        <v>11</v>
      </c>
      <c r="CC101" s="105" t="s">
        <v>4306</v>
      </c>
      <c r="CD101" s="106" t="s">
        <v>10</v>
      </c>
      <c r="CE101" s="105"/>
      <c r="CF101" s="105"/>
      <c r="CG101" s="105"/>
      <c r="CH101" s="105"/>
    </row>
    <row r="102" spans="1:86" s="31" customFormat="1" ht="17">
      <c r="A102" s="105">
        <v>129</v>
      </c>
      <c r="B102" s="105" t="s">
        <v>282</v>
      </c>
      <c r="C102" s="105" t="s">
        <v>244</v>
      </c>
      <c r="D102" s="105" t="s">
        <v>4296</v>
      </c>
      <c r="E102" s="105">
        <v>2018</v>
      </c>
      <c r="F102" s="105" t="s">
        <v>1257</v>
      </c>
      <c r="G102" s="105" t="s">
        <v>4297</v>
      </c>
      <c r="H102" s="155" t="s">
        <v>4298</v>
      </c>
      <c r="I102" s="115" t="s">
        <v>2646</v>
      </c>
      <c r="J102" s="115" t="s">
        <v>2647</v>
      </c>
      <c r="K102" s="115" t="s">
        <v>4299</v>
      </c>
      <c r="L102" s="105" t="s">
        <v>4300</v>
      </c>
      <c r="M102" s="105" t="s">
        <v>4301</v>
      </c>
      <c r="N102" s="107" t="s">
        <v>33</v>
      </c>
      <c r="O102" s="107" t="s">
        <v>5615</v>
      </c>
      <c r="P102" s="107" t="s">
        <v>5615</v>
      </c>
      <c r="Q102" s="107" t="s">
        <v>5577</v>
      </c>
      <c r="R102" s="107" t="s">
        <v>11</v>
      </c>
      <c r="S102" s="107" t="s">
        <v>123</v>
      </c>
      <c r="T102" s="107" t="s">
        <v>4308</v>
      </c>
      <c r="U102" s="107" t="s">
        <v>268</v>
      </c>
      <c r="V102" s="107">
        <v>98842</v>
      </c>
      <c r="W102" s="107">
        <v>83464</v>
      </c>
      <c r="X102" s="107" t="s">
        <v>10</v>
      </c>
      <c r="Y102" s="107" t="s">
        <v>10</v>
      </c>
      <c r="Z102" s="107" t="s">
        <v>10</v>
      </c>
      <c r="AA102" s="107" t="s">
        <v>1197</v>
      </c>
      <c r="AB102" s="107" t="s">
        <v>1006</v>
      </c>
      <c r="AC102" s="112" t="s">
        <v>127</v>
      </c>
      <c r="AD102" s="107" t="s">
        <v>5555</v>
      </c>
      <c r="AE102" s="107" t="s">
        <v>11</v>
      </c>
      <c r="AF102" s="107" t="s">
        <v>11</v>
      </c>
      <c r="AG102" s="107" t="s">
        <v>11</v>
      </c>
      <c r="AH102" s="107">
        <v>182306</v>
      </c>
      <c r="AI102" s="107" t="s">
        <v>11</v>
      </c>
      <c r="AJ102" s="107" t="s">
        <v>4302</v>
      </c>
      <c r="AK102" s="107" t="s">
        <v>11</v>
      </c>
      <c r="AL102" s="107" t="s">
        <v>249</v>
      </c>
      <c r="AM102" s="107" t="s">
        <v>11</v>
      </c>
      <c r="AN102" s="107" t="s">
        <v>11</v>
      </c>
      <c r="AO102" s="107" t="s">
        <v>4303</v>
      </c>
      <c r="AP102" s="107" t="s">
        <v>11</v>
      </c>
      <c r="AQ102" s="113">
        <v>4.9999999999999998E-8</v>
      </c>
      <c r="AR102" s="107" t="s">
        <v>11</v>
      </c>
      <c r="AS102" s="107" t="s">
        <v>11</v>
      </c>
      <c r="AT102" s="107" t="s">
        <v>11</v>
      </c>
      <c r="AU102" s="107" t="s">
        <v>10</v>
      </c>
      <c r="AV102" s="107" t="s">
        <v>10</v>
      </c>
      <c r="AW102" s="107">
        <v>166</v>
      </c>
      <c r="AX102" s="107" t="str">
        <f>INDEX(Exposure_GWASs!S:S,MATCH(Si!AE102,Exposure_GWASs!C:C,0))</f>
        <v>NA</v>
      </c>
      <c r="AY102" s="107" t="s">
        <v>4302</v>
      </c>
      <c r="AZ102" s="107" t="s">
        <v>11</v>
      </c>
      <c r="BA102" s="105" t="s">
        <v>10</v>
      </c>
      <c r="BB102" s="107" t="s">
        <v>54</v>
      </c>
      <c r="BC102" s="105" t="s">
        <v>11</v>
      </c>
      <c r="BD102" s="105"/>
      <c r="BE102" s="105"/>
      <c r="BF102" s="105"/>
      <c r="BG102" s="105"/>
      <c r="BH102" s="105" t="s">
        <v>4309</v>
      </c>
      <c r="BI102" s="105" t="s">
        <v>4310</v>
      </c>
      <c r="BJ102" s="105" t="s">
        <v>1065</v>
      </c>
      <c r="BK102" s="107" t="s">
        <v>11</v>
      </c>
      <c r="BL102" s="107" t="s">
        <v>11</v>
      </c>
      <c r="BM102" s="107" t="s">
        <v>11</v>
      </c>
      <c r="BN102" s="107" t="s">
        <v>11</v>
      </c>
      <c r="BO102" s="105" t="s">
        <v>4311</v>
      </c>
      <c r="BP102" s="105" t="s">
        <v>1059</v>
      </c>
      <c r="BQ102" s="105" t="s">
        <v>1029</v>
      </c>
      <c r="BR102" s="105">
        <v>0.7</v>
      </c>
      <c r="BS102" s="105"/>
      <c r="BT102" s="107">
        <v>95</v>
      </c>
      <c r="BU102" s="105">
        <v>0.65</v>
      </c>
      <c r="BV102" s="105">
        <v>0.76</v>
      </c>
      <c r="BW102" s="117">
        <v>5.2500000000000003E-22</v>
      </c>
      <c r="BX102" s="105" t="s">
        <v>10</v>
      </c>
      <c r="BY102" s="105" t="s">
        <v>10</v>
      </c>
      <c r="BZ102" s="105" t="s">
        <v>4304</v>
      </c>
      <c r="CA102" s="105" t="s">
        <v>4305</v>
      </c>
      <c r="CB102" s="105" t="s">
        <v>11</v>
      </c>
      <c r="CC102" s="105" t="s">
        <v>4306</v>
      </c>
      <c r="CD102" s="106" t="s">
        <v>10</v>
      </c>
      <c r="CE102" s="105"/>
      <c r="CF102" s="105"/>
      <c r="CG102" s="105"/>
      <c r="CH102" s="105"/>
    </row>
    <row r="103" spans="1:86" s="31" customFormat="1" ht="17">
      <c r="A103" s="105">
        <v>129</v>
      </c>
      <c r="B103" s="105" t="s">
        <v>282</v>
      </c>
      <c r="C103" s="105" t="s">
        <v>244</v>
      </c>
      <c r="D103" s="105" t="s">
        <v>4296</v>
      </c>
      <c r="E103" s="105">
        <v>2018</v>
      </c>
      <c r="F103" s="105" t="s">
        <v>1257</v>
      </c>
      <c r="G103" s="105" t="s">
        <v>4297</v>
      </c>
      <c r="H103" s="155" t="s">
        <v>4298</v>
      </c>
      <c r="I103" s="115" t="s">
        <v>2646</v>
      </c>
      <c r="J103" s="115" t="s">
        <v>2647</v>
      </c>
      <c r="K103" s="115" t="s">
        <v>4299</v>
      </c>
      <c r="L103" s="105" t="s">
        <v>4300</v>
      </c>
      <c r="M103" s="105" t="s">
        <v>4301</v>
      </c>
      <c r="N103" s="107" t="s">
        <v>33</v>
      </c>
      <c r="O103" s="107" t="s">
        <v>5615</v>
      </c>
      <c r="P103" s="107" t="s">
        <v>5615</v>
      </c>
      <c r="Q103" s="107" t="s">
        <v>5577</v>
      </c>
      <c r="R103" s="107" t="s">
        <v>11</v>
      </c>
      <c r="S103" s="107" t="s">
        <v>123</v>
      </c>
      <c r="T103" s="107" t="s">
        <v>4308</v>
      </c>
      <c r="U103" s="107" t="s">
        <v>268</v>
      </c>
      <c r="V103" s="107">
        <v>98842</v>
      </c>
      <c r="W103" s="107">
        <v>83464</v>
      </c>
      <c r="X103" s="107" t="s">
        <v>10</v>
      </c>
      <c r="Y103" s="107" t="s">
        <v>10</v>
      </c>
      <c r="Z103" s="107" t="s">
        <v>10</v>
      </c>
      <c r="AA103" s="107" t="s">
        <v>1197</v>
      </c>
      <c r="AB103" s="107" t="s">
        <v>1006</v>
      </c>
      <c r="AC103" s="112" t="s">
        <v>162</v>
      </c>
      <c r="AD103" s="107" t="s">
        <v>162</v>
      </c>
      <c r="AE103" s="107" t="s">
        <v>11</v>
      </c>
      <c r="AF103" s="107" t="s">
        <v>11</v>
      </c>
      <c r="AG103" s="107" t="s">
        <v>11</v>
      </c>
      <c r="AH103" s="107">
        <v>182306</v>
      </c>
      <c r="AI103" s="107" t="s">
        <v>11</v>
      </c>
      <c r="AJ103" s="107" t="s">
        <v>4302</v>
      </c>
      <c r="AK103" s="107" t="s">
        <v>11</v>
      </c>
      <c r="AL103" s="107" t="s">
        <v>249</v>
      </c>
      <c r="AM103" s="107" t="s">
        <v>11</v>
      </c>
      <c r="AN103" s="107" t="s">
        <v>11</v>
      </c>
      <c r="AO103" s="107" t="s">
        <v>4303</v>
      </c>
      <c r="AP103" s="107" t="s">
        <v>11</v>
      </c>
      <c r="AQ103" s="113">
        <v>4.9999999999999998E-8</v>
      </c>
      <c r="AR103" s="107" t="s">
        <v>11</v>
      </c>
      <c r="AS103" s="107" t="s">
        <v>11</v>
      </c>
      <c r="AT103" s="107" t="s">
        <v>11</v>
      </c>
      <c r="AU103" s="107" t="s">
        <v>10</v>
      </c>
      <c r="AV103" s="107" t="s">
        <v>10</v>
      </c>
      <c r="AW103" s="107">
        <v>54</v>
      </c>
      <c r="AX103" s="107" t="str">
        <f>INDEX(Exposure_GWASs!S:S,MATCH(Si!AE103,Exposure_GWASs!C:C,0))</f>
        <v>NA</v>
      </c>
      <c r="AY103" s="107" t="s">
        <v>4302</v>
      </c>
      <c r="AZ103" s="107" t="s">
        <v>11</v>
      </c>
      <c r="BA103" s="105" t="s">
        <v>10</v>
      </c>
      <c r="BB103" s="107" t="s">
        <v>54</v>
      </c>
      <c r="BC103" s="105" t="s">
        <v>11</v>
      </c>
      <c r="BD103" s="105"/>
      <c r="BE103" s="105"/>
      <c r="BF103" s="105"/>
      <c r="BG103" s="105"/>
      <c r="BH103" s="105" t="s">
        <v>4309</v>
      </c>
      <c r="BI103" s="105" t="s">
        <v>4312</v>
      </c>
      <c r="BJ103" s="105" t="s">
        <v>1065</v>
      </c>
      <c r="BK103" s="107" t="s">
        <v>11</v>
      </c>
      <c r="BL103" s="107" t="s">
        <v>11</v>
      </c>
      <c r="BM103" s="107" t="s">
        <v>11</v>
      </c>
      <c r="BN103" s="107" t="s">
        <v>11</v>
      </c>
      <c r="BO103" s="105" t="s">
        <v>167</v>
      </c>
      <c r="BP103" s="105" t="s">
        <v>1059</v>
      </c>
      <c r="BQ103" s="105" t="s">
        <v>1029</v>
      </c>
      <c r="BR103" s="105">
        <v>0.85</v>
      </c>
      <c r="BS103" s="105"/>
      <c r="BT103" s="107">
        <v>95</v>
      </c>
      <c r="BU103" s="105">
        <v>0.79</v>
      </c>
      <c r="BV103" s="105">
        <v>0.91</v>
      </c>
      <c r="BW103" s="117">
        <v>4.4800000000000003E-6</v>
      </c>
      <c r="BX103" s="105" t="s">
        <v>10</v>
      </c>
      <c r="BY103" s="105" t="s">
        <v>10</v>
      </c>
      <c r="BZ103" s="105" t="s">
        <v>4304</v>
      </c>
      <c r="CA103" s="105" t="s">
        <v>4305</v>
      </c>
      <c r="CB103" s="105" t="s">
        <v>11</v>
      </c>
      <c r="CC103" s="105" t="s">
        <v>4306</v>
      </c>
      <c r="CD103" s="106" t="s">
        <v>10</v>
      </c>
      <c r="CE103" s="105"/>
      <c r="CF103" s="105"/>
      <c r="CG103" s="105"/>
      <c r="CH103" s="105"/>
    </row>
    <row r="104" spans="1:86" s="31" customFormat="1" ht="17">
      <c r="A104" s="105">
        <v>129</v>
      </c>
      <c r="B104" s="105" t="s">
        <v>282</v>
      </c>
      <c r="C104" s="105" t="s">
        <v>244</v>
      </c>
      <c r="D104" s="105" t="s">
        <v>4296</v>
      </c>
      <c r="E104" s="105">
        <v>2018</v>
      </c>
      <c r="F104" s="105" t="s">
        <v>1257</v>
      </c>
      <c r="G104" s="105" t="s">
        <v>4297</v>
      </c>
      <c r="H104" s="155" t="s">
        <v>4298</v>
      </c>
      <c r="I104" s="115" t="s">
        <v>2646</v>
      </c>
      <c r="J104" s="115" t="s">
        <v>2647</v>
      </c>
      <c r="K104" s="115" t="s">
        <v>4299</v>
      </c>
      <c r="L104" s="105" t="s">
        <v>4300</v>
      </c>
      <c r="M104" s="105" t="s">
        <v>4301</v>
      </c>
      <c r="N104" s="107" t="s">
        <v>33</v>
      </c>
      <c r="O104" s="107" t="s">
        <v>5615</v>
      </c>
      <c r="P104" s="107" t="s">
        <v>5615</v>
      </c>
      <c r="Q104" s="107" t="s">
        <v>5577</v>
      </c>
      <c r="R104" s="107" t="s">
        <v>11</v>
      </c>
      <c r="S104" s="107" t="s">
        <v>123</v>
      </c>
      <c r="T104" s="107" t="s">
        <v>4308</v>
      </c>
      <c r="U104" s="107" t="s">
        <v>268</v>
      </c>
      <c r="V104" s="107">
        <v>98842</v>
      </c>
      <c r="W104" s="107">
        <v>83464</v>
      </c>
      <c r="X104" s="107" t="s">
        <v>10</v>
      </c>
      <c r="Y104" s="107" t="s">
        <v>10</v>
      </c>
      <c r="Z104" s="107" t="s">
        <v>10</v>
      </c>
      <c r="AA104" s="107" t="s">
        <v>1197</v>
      </c>
      <c r="AB104" s="107" t="s">
        <v>1006</v>
      </c>
      <c r="AC104" s="112" t="s">
        <v>127</v>
      </c>
      <c r="AD104" s="107" t="s">
        <v>5554</v>
      </c>
      <c r="AE104" s="107" t="s">
        <v>11</v>
      </c>
      <c r="AF104" s="107" t="s">
        <v>11</v>
      </c>
      <c r="AG104" s="107" t="s">
        <v>11</v>
      </c>
      <c r="AH104" s="107">
        <v>182306</v>
      </c>
      <c r="AI104" s="107" t="s">
        <v>11</v>
      </c>
      <c r="AJ104" s="107" t="s">
        <v>4307</v>
      </c>
      <c r="AK104" s="107" t="s">
        <v>11</v>
      </c>
      <c r="AL104" s="107" t="s">
        <v>249</v>
      </c>
      <c r="AM104" s="107" t="s">
        <v>11</v>
      </c>
      <c r="AN104" s="107" t="s">
        <v>11</v>
      </c>
      <c r="AO104" s="107" t="s">
        <v>4303</v>
      </c>
      <c r="AP104" s="107" t="s">
        <v>11</v>
      </c>
      <c r="AQ104" s="113">
        <v>4.9999999999999998E-8</v>
      </c>
      <c r="AR104" s="107" t="s">
        <v>11</v>
      </c>
      <c r="AS104" s="107" t="s">
        <v>11</v>
      </c>
      <c r="AT104" s="107" t="s">
        <v>11</v>
      </c>
      <c r="AU104" s="107" t="s">
        <v>10</v>
      </c>
      <c r="AV104" s="107" t="s">
        <v>10</v>
      </c>
      <c r="AW104" s="107">
        <v>162</v>
      </c>
      <c r="AX104" s="107" t="str">
        <f>INDEX(Exposure_GWASs!S:S,MATCH(Si!AE104,Exposure_GWASs!C:C,0))</f>
        <v>NA</v>
      </c>
      <c r="AY104" s="107" t="s">
        <v>4307</v>
      </c>
      <c r="AZ104" s="107" t="s">
        <v>11</v>
      </c>
      <c r="BA104" s="105" t="s">
        <v>10</v>
      </c>
      <c r="BB104" s="107" t="s">
        <v>54</v>
      </c>
      <c r="BC104" s="105" t="s">
        <v>11</v>
      </c>
      <c r="BD104" s="105"/>
      <c r="BE104" s="105"/>
      <c r="BF104" s="105"/>
      <c r="BG104" s="105"/>
      <c r="BH104" s="105" t="s">
        <v>4309</v>
      </c>
      <c r="BI104" s="105" t="s">
        <v>4313</v>
      </c>
      <c r="BJ104" s="105" t="s">
        <v>1065</v>
      </c>
      <c r="BK104" s="107" t="s">
        <v>11</v>
      </c>
      <c r="BL104" s="107" t="s">
        <v>11</v>
      </c>
      <c r="BM104" s="107" t="s">
        <v>11</v>
      </c>
      <c r="BN104" s="107" t="s">
        <v>11</v>
      </c>
      <c r="BO104" s="105" t="s">
        <v>167</v>
      </c>
      <c r="BP104" s="105" t="s">
        <v>1059</v>
      </c>
      <c r="BQ104" s="105" t="s">
        <v>1029</v>
      </c>
      <c r="BR104" s="105">
        <v>0.77</v>
      </c>
      <c r="BS104" s="105"/>
      <c r="BT104" s="107">
        <v>95</v>
      </c>
      <c r="BU104" s="105">
        <v>0.73</v>
      </c>
      <c r="BV104" s="105">
        <v>0.82</v>
      </c>
      <c r="BW104" s="117">
        <v>5.0500000000000001E-19</v>
      </c>
      <c r="BX104" s="105" t="s">
        <v>10</v>
      </c>
      <c r="BY104" s="105" t="s">
        <v>10</v>
      </c>
      <c r="BZ104" s="105" t="s">
        <v>4304</v>
      </c>
      <c r="CA104" s="105" t="s">
        <v>4305</v>
      </c>
      <c r="CB104" s="105" t="s">
        <v>11</v>
      </c>
      <c r="CC104" s="105" t="s">
        <v>4306</v>
      </c>
      <c r="CD104" s="106" t="s">
        <v>10</v>
      </c>
      <c r="CE104" s="105"/>
      <c r="CF104" s="105"/>
      <c r="CG104" s="105"/>
      <c r="CH104" s="105"/>
    </row>
    <row r="105" spans="1:86" s="31" customFormat="1" ht="17">
      <c r="A105" s="105">
        <v>129</v>
      </c>
      <c r="B105" s="105" t="s">
        <v>282</v>
      </c>
      <c r="C105" s="105" t="s">
        <v>244</v>
      </c>
      <c r="D105" s="105" t="s">
        <v>4296</v>
      </c>
      <c r="E105" s="105">
        <v>2018</v>
      </c>
      <c r="F105" s="105" t="s">
        <v>1257</v>
      </c>
      <c r="G105" s="105" t="s">
        <v>4297</v>
      </c>
      <c r="H105" s="155" t="s">
        <v>4298</v>
      </c>
      <c r="I105" s="115" t="s">
        <v>2646</v>
      </c>
      <c r="J105" s="115" t="s">
        <v>2647</v>
      </c>
      <c r="K105" s="115" t="s">
        <v>4299</v>
      </c>
      <c r="L105" s="105" t="s">
        <v>4300</v>
      </c>
      <c r="M105" s="105" t="s">
        <v>4301</v>
      </c>
      <c r="N105" s="107" t="s">
        <v>33</v>
      </c>
      <c r="O105" s="107" t="s">
        <v>5615</v>
      </c>
      <c r="P105" s="107" t="s">
        <v>5615</v>
      </c>
      <c r="Q105" s="107" t="s">
        <v>5577</v>
      </c>
      <c r="R105" s="107" t="s">
        <v>11</v>
      </c>
      <c r="S105" s="107" t="s">
        <v>123</v>
      </c>
      <c r="T105" s="107" t="s">
        <v>4308</v>
      </c>
      <c r="U105" s="107" t="s">
        <v>268</v>
      </c>
      <c r="V105" s="107">
        <v>98842</v>
      </c>
      <c r="W105" s="107">
        <v>83464</v>
      </c>
      <c r="X105" s="107" t="s">
        <v>10</v>
      </c>
      <c r="Y105" s="107" t="s">
        <v>10</v>
      </c>
      <c r="Z105" s="107" t="s">
        <v>10</v>
      </c>
      <c r="AA105" s="107" t="s">
        <v>1197</v>
      </c>
      <c r="AB105" s="107" t="s">
        <v>1006</v>
      </c>
      <c r="AC105" s="112" t="s">
        <v>127</v>
      </c>
      <c r="AD105" s="107" t="s">
        <v>5556</v>
      </c>
      <c r="AE105" s="107" t="s">
        <v>11</v>
      </c>
      <c r="AF105" s="107" t="s">
        <v>11</v>
      </c>
      <c r="AG105" s="107" t="s">
        <v>11</v>
      </c>
      <c r="AH105" s="107">
        <v>182306</v>
      </c>
      <c r="AI105" s="107" t="s">
        <v>11</v>
      </c>
      <c r="AJ105" s="107" t="s">
        <v>4307</v>
      </c>
      <c r="AK105" s="107" t="s">
        <v>11</v>
      </c>
      <c r="AL105" s="107" t="s">
        <v>249</v>
      </c>
      <c r="AM105" s="107" t="s">
        <v>11</v>
      </c>
      <c r="AN105" s="107" t="s">
        <v>11</v>
      </c>
      <c r="AO105" s="107" t="s">
        <v>4303</v>
      </c>
      <c r="AP105" s="107" t="s">
        <v>11</v>
      </c>
      <c r="AQ105" s="113">
        <v>4.9999999999999998E-8</v>
      </c>
      <c r="AR105" s="107" t="s">
        <v>11</v>
      </c>
      <c r="AS105" s="107" t="s">
        <v>11</v>
      </c>
      <c r="AT105" s="107" t="s">
        <v>11</v>
      </c>
      <c r="AU105" s="107" t="s">
        <v>10</v>
      </c>
      <c r="AV105" s="107" t="s">
        <v>10</v>
      </c>
      <c r="AW105" s="107">
        <v>162</v>
      </c>
      <c r="AX105" s="107" t="str">
        <f>INDEX(Exposure_GWASs!S:S,MATCH(Si!AE105,Exposure_GWASs!C:C,0))</f>
        <v>NA</v>
      </c>
      <c r="AY105" s="107" t="s">
        <v>4307</v>
      </c>
      <c r="AZ105" s="107" t="s">
        <v>11</v>
      </c>
      <c r="BA105" s="105" t="s">
        <v>10</v>
      </c>
      <c r="BB105" s="107" t="s">
        <v>54</v>
      </c>
      <c r="BC105" s="105" t="s">
        <v>11</v>
      </c>
      <c r="BD105" s="105"/>
      <c r="BE105" s="105"/>
      <c r="BF105" s="105"/>
      <c r="BG105" s="105"/>
      <c r="BH105" s="105" t="s">
        <v>4309</v>
      </c>
      <c r="BI105" s="105" t="s">
        <v>4313</v>
      </c>
      <c r="BJ105" s="105" t="s">
        <v>1065</v>
      </c>
      <c r="BK105" s="107" t="s">
        <v>11</v>
      </c>
      <c r="BL105" s="107" t="s">
        <v>11</v>
      </c>
      <c r="BM105" s="107" t="s">
        <v>11</v>
      </c>
      <c r="BN105" s="107" t="s">
        <v>11</v>
      </c>
      <c r="BO105" s="105" t="s">
        <v>4311</v>
      </c>
      <c r="BP105" s="105" t="s">
        <v>1059</v>
      </c>
      <c r="BQ105" s="105" t="s">
        <v>1029</v>
      </c>
      <c r="BR105" s="105">
        <v>0.7</v>
      </c>
      <c r="BS105" s="105"/>
      <c r="BT105" s="107">
        <v>95</v>
      </c>
      <c r="BU105" s="105">
        <v>0.66</v>
      </c>
      <c r="BV105" s="105">
        <v>0.77</v>
      </c>
      <c r="BW105" s="117">
        <v>5.0500000000000001E-19</v>
      </c>
      <c r="BX105" s="105" t="s">
        <v>10</v>
      </c>
      <c r="BY105" s="105" t="s">
        <v>10</v>
      </c>
      <c r="BZ105" s="105" t="s">
        <v>4304</v>
      </c>
      <c r="CA105" s="105" t="s">
        <v>4305</v>
      </c>
      <c r="CB105" s="105" t="s">
        <v>11</v>
      </c>
      <c r="CC105" s="105" t="s">
        <v>4306</v>
      </c>
      <c r="CD105" s="106" t="s">
        <v>10</v>
      </c>
      <c r="CE105" s="105"/>
      <c r="CF105" s="105"/>
      <c r="CG105" s="105"/>
      <c r="CH105" s="105"/>
    </row>
    <row r="106" spans="1:86" s="31" customFormat="1" ht="17">
      <c r="A106" s="105">
        <v>129</v>
      </c>
      <c r="B106" s="105" t="s">
        <v>282</v>
      </c>
      <c r="C106" s="105" t="s">
        <v>244</v>
      </c>
      <c r="D106" s="105" t="s">
        <v>4296</v>
      </c>
      <c r="E106" s="105">
        <v>2018</v>
      </c>
      <c r="F106" s="105" t="s">
        <v>1257</v>
      </c>
      <c r="G106" s="105" t="s">
        <v>4297</v>
      </c>
      <c r="H106" s="155" t="s">
        <v>4298</v>
      </c>
      <c r="I106" s="115" t="s">
        <v>2646</v>
      </c>
      <c r="J106" s="115" t="s">
        <v>2647</v>
      </c>
      <c r="K106" s="115" t="s">
        <v>4299</v>
      </c>
      <c r="L106" s="105" t="s">
        <v>4300</v>
      </c>
      <c r="M106" s="105" t="s">
        <v>4301</v>
      </c>
      <c r="N106" s="107" t="s">
        <v>33</v>
      </c>
      <c r="O106" s="107" t="s">
        <v>5615</v>
      </c>
      <c r="P106" s="107" t="s">
        <v>5615</v>
      </c>
      <c r="Q106" s="107" t="s">
        <v>5577</v>
      </c>
      <c r="R106" s="107" t="s">
        <v>11</v>
      </c>
      <c r="S106" s="107" t="s">
        <v>123</v>
      </c>
      <c r="T106" s="107" t="s">
        <v>4308</v>
      </c>
      <c r="U106" s="107" t="s">
        <v>268</v>
      </c>
      <c r="V106" s="107">
        <v>98842</v>
      </c>
      <c r="W106" s="107">
        <v>83464</v>
      </c>
      <c r="X106" s="107" t="s">
        <v>10</v>
      </c>
      <c r="Y106" s="107" t="s">
        <v>10</v>
      </c>
      <c r="Z106" s="107" t="s">
        <v>10</v>
      </c>
      <c r="AA106" s="107" t="s">
        <v>1197</v>
      </c>
      <c r="AB106" s="107" t="s">
        <v>1006</v>
      </c>
      <c r="AC106" s="112" t="s">
        <v>162</v>
      </c>
      <c r="AD106" s="112" t="s">
        <v>5554</v>
      </c>
      <c r="AE106" s="107" t="s">
        <v>11</v>
      </c>
      <c r="AF106" s="107" t="s">
        <v>11</v>
      </c>
      <c r="AG106" s="107" t="s">
        <v>11</v>
      </c>
      <c r="AH106" s="107">
        <v>182306</v>
      </c>
      <c r="AI106" s="107" t="s">
        <v>11</v>
      </c>
      <c r="AJ106" s="107" t="s">
        <v>4307</v>
      </c>
      <c r="AK106" s="107" t="s">
        <v>11</v>
      </c>
      <c r="AL106" s="107" t="s">
        <v>249</v>
      </c>
      <c r="AM106" s="107" t="s">
        <v>11</v>
      </c>
      <c r="AN106" s="107" t="s">
        <v>11</v>
      </c>
      <c r="AO106" s="107" t="s">
        <v>4303</v>
      </c>
      <c r="AP106" s="107" t="s">
        <v>11</v>
      </c>
      <c r="AQ106" s="113">
        <v>4.9999999999999998E-8</v>
      </c>
      <c r="AR106" s="107" t="s">
        <v>11</v>
      </c>
      <c r="AS106" s="107" t="s">
        <v>11</v>
      </c>
      <c r="AT106" s="107" t="s">
        <v>11</v>
      </c>
      <c r="AU106" s="107" t="s">
        <v>10</v>
      </c>
      <c r="AV106" s="107" t="s">
        <v>10</v>
      </c>
      <c r="AW106" s="107">
        <v>50</v>
      </c>
      <c r="AX106" s="107" t="str">
        <f>INDEX(Exposure_GWASs!S:S,MATCH(Si!AE106,Exposure_GWASs!C:C,0))</f>
        <v>NA</v>
      </c>
      <c r="AY106" s="107" t="s">
        <v>4307</v>
      </c>
      <c r="AZ106" s="107" t="s">
        <v>11</v>
      </c>
      <c r="BA106" s="105" t="s">
        <v>10</v>
      </c>
      <c r="BB106" s="107" t="s">
        <v>54</v>
      </c>
      <c r="BC106" s="105" t="s">
        <v>11</v>
      </c>
      <c r="BD106" s="105"/>
      <c r="BE106" s="105"/>
      <c r="BF106" s="105"/>
      <c r="BG106" s="105"/>
      <c r="BH106" s="105" t="s">
        <v>4309</v>
      </c>
      <c r="BI106" s="105" t="s">
        <v>4314</v>
      </c>
      <c r="BJ106" s="105" t="s">
        <v>1065</v>
      </c>
      <c r="BK106" s="107" t="s">
        <v>11</v>
      </c>
      <c r="BL106" s="107" t="s">
        <v>11</v>
      </c>
      <c r="BM106" s="107" t="s">
        <v>11</v>
      </c>
      <c r="BN106" s="107" t="s">
        <v>11</v>
      </c>
      <c r="BO106" s="105" t="s">
        <v>167</v>
      </c>
      <c r="BP106" s="105" t="s">
        <v>1059</v>
      </c>
      <c r="BQ106" s="105" t="s">
        <v>1029</v>
      </c>
      <c r="BR106" s="105">
        <v>0.85</v>
      </c>
      <c r="BS106" s="105"/>
      <c r="BT106" s="107">
        <v>95</v>
      </c>
      <c r="BU106" s="105">
        <v>0.79</v>
      </c>
      <c r="BV106" s="105">
        <v>0.91</v>
      </c>
      <c r="BW106" s="117">
        <v>9.2199999999999998E-6</v>
      </c>
      <c r="BX106" s="105" t="s">
        <v>10</v>
      </c>
      <c r="BY106" s="105" t="s">
        <v>10</v>
      </c>
      <c r="BZ106" s="105" t="s">
        <v>4304</v>
      </c>
      <c r="CA106" s="105" t="s">
        <v>4305</v>
      </c>
      <c r="CB106" s="105" t="s">
        <v>11</v>
      </c>
      <c r="CC106" s="105" t="s">
        <v>4306</v>
      </c>
      <c r="CD106" s="106" t="s">
        <v>10</v>
      </c>
      <c r="CE106" s="105"/>
      <c r="CF106" s="105"/>
      <c r="CG106" s="105"/>
      <c r="CH106" s="105"/>
    </row>
    <row r="107" spans="1:86">
      <c r="A107" s="168"/>
      <c r="B107" s="168"/>
      <c r="C107" s="168"/>
      <c r="D107" s="168"/>
      <c r="E107" s="168"/>
      <c r="F107" s="168"/>
      <c r="G107" s="168"/>
      <c r="H107" s="168"/>
      <c r="I107" s="168"/>
      <c r="J107" s="168"/>
      <c r="K107" s="168"/>
      <c r="L107" s="168"/>
      <c r="M107" s="168"/>
      <c r="N107" s="170"/>
      <c r="O107" s="170"/>
      <c r="P107" s="170"/>
      <c r="Q107" s="170"/>
      <c r="R107" s="170"/>
      <c r="S107" s="107"/>
      <c r="T107" s="170"/>
      <c r="U107" s="170"/>
      <c r="V107" s="170"/>
      <c r="W107" s="170"/>
      <c r="X107" s="170"/>
      <c r="Y107" s="170"/>
      <c r="Z107" s="170"/>
      <c r="AA107" s="170"/>
      <c r="AB107" s="170"/>
      <c r="AC107" s="172"/>
      <c r="AD107" s="172"/>
      <c r="AE107" s="170"/>
      <c r="AF107" s="170"/>
      <c r="AG107" s="170"/>
      <c r="AH107" s="170"/>
      <c r="AI107" s="172"/>
      <c r="AJ107" s="170"/>
      <c r="AK107" s="170"/>
      <c r="AL107" s="170"/>
      <c r="AM107" s="170"/>
      <c r="AN107" s="170"/>
      <c r="AO107" s="170"/>
      <c r="AP107" s="170"/>
      <c r="AQ107" s="170"/>
      <c r="AR107" s="170"/>
      <c r="AS107" s="170"/>
      <c r="AT107" s="170"/>
      <c r="AU107" s="170"/>
      <c r="AV107" s="170"/>
      <c r="AW107" s="170"/>
      <c r="AX107" s="170"/>
      <c r="AY107" s="168"/>
      <c r="AZ107" s="168"/>
      <c r="BA107" s="168"/>
      <c r="BB107" s="170"/>
      <c r="BC107" s="168"/>
      <c r="BD107" s="168"/>
      <c r="BE107" s="168"/>
      <c r="BF107" s="168"/>
      <c r="BG107" s="168"/>
      <c r="BH107" s="168"/>
      <c r="BI107" s="168"/>
      <c r="BJ107" s="168"/>
      <c r="BK107" s="168"/>
      <c r="BL107" s="168"/>
      <c r="BM107" s="168"/>
      <c r="BN107" s="168"/>
      <c r="BO107" s="168"/>
      <c r="BP107" s="168"/>
      <c r="BQ107" s="168"/>
      <c r="BR107" s="168"/>
      <c r="BS107" s="168"/>
      <c r="BT107" s="168"/>
      <c r="BU107" s="168"/>
      <c r="BV107" s="168"/>
      <c r="BW107" s="168"/>
      <c r="BX107" s="168"/>
      <c r="BY107" s="168"/>
      <c r="BZ107" s="168"/>
      <c r="CA107" s="168"/>
      <c r="CB107" s="168"/>
      <c r="CC107" s="168"/>
      <c r="CD107" s="168"/>
      <c r="CE107" s="168"/>
      <c r="CF107" s="168"/>
      <c r="CG107" s="168"/>
      <c r="CH107" s="168"/>
    </row>
    <row r="108" spans="1:86">
      <c r="A108" s="168"/>
      <c r="B108" s="168"/>
      <c r="C108" s="168"/>
      <c r="D108" s="168"/>
      <c r="E108" s="168"/>
      <c r="F108" s="168"/>
      <c r="G108" s="168"/>
      <c r="H108" s="168"/>
      <c r="I108" s="168"/>
      <c r="J108" s="168"/>
      <c r="K108" s="168"/>
      <c r="L108" s="168"/>
      <c r="M108" s="168"/>
      <c r="N108" s="170"/>
      <c r="O108" s="170"/>
      <c r="P108" s="170"/>
      <c r="Q108" s="170"/>
      <c r="R108" s="170"/>
      <c r="S108" s="107"/>
      <c r="T108" s="170"/>
      <c r="U108" s="170"/>
      <c r="V108" s="170"/>
      <c r="W108" s="170"/>
      <c r="X108" s="170"/>
      <c r="Y108" s="170"/>
      <c r="Z108" s="170"/>
      <c r="AA108" s="170"/>
      <c r="AB108" s="170"/>
      <c r="AC108" s="172"/>
      <c r="AD108" s="172"/>
      <c r="AE108" s="170"/>
      <c r="AF108" s="170"/>
      <c r="AG108" s="170"/>
      <c r="AH108" s="170"/>
      <c r="AI108" s="172"/>
      <c r="AJ108" s="170"/>
      <c r="AK108" s="170"/>
      <c r="AL108" s="170"/>
      <c r="AM108" s="170"/>
      <c r="AN108" s="170"/>
      <c r="AO108" s="170"/>
      <c r="AP108" s="170"/>
      <c r="AQ108" s="170"/>
      <c r="AR108" s="170"/>
      <c r="AS108" s="170"/>
      <c r="AT108" s="170"/>
      <c r="AU108" s="170"/>
      <c r="AV108" s="170"/>
      <c r="AW108" s="170"/>
      <c r="AX108" s="170"/>
      <c r="AY108" s="168"/>
      <c r="AZ108" s="168"/>
      <c r="BA108" s="168"/>
      <c r="BB108" s="170"/>
      <c r="BC108" s="168"/>
      <c r="BD108" s="168"/>
      <c r="BE108" s="168"/>
      <c r="BF108" s="168"/>
      <c r="BG108" s="168"/>
      <c r="BH108" s="168"/>
      <c r="BI108" s="168"/>
      <c r="BJ108" s="168"/>
      <c r="BK108" s="168"/>
      <c r="BL108" s="168"/>
      <c r="BM108" s="168"/>
      <c r="BN108" s="168"/>
      <c r="BO108" s="168"/>
      <c r="BP108" s="168"/>
      <c r="BQ108" s="168"/>
      <c r="BR108" s="168"/>
      <c r="BS108" s="168"/>
      <c r="BT108" s="168"/>
      <c r="BU108" s="168"/>
      <c r="BV108" s="168"/>
      <c r="BW108" s="168"/>
      <c r="BX108" s="168"/>
      <c r="BY108" s="168"/>
      <c r="BZ108" s="168"/>
      <c r="CA108" s="168"/>
      <c r="CB108" s="168"/>
      <c r="CC108" s="168"/>
      <c r="CD108" s="168"/>
      <c r="CE108" s="168"/>
      <c r="CF108" s="168"/>
      <c r="CG108" s="168"/>
      <c r="CH108" s="168"/>
    </row>
    <row r="109" spans="1:86">
      <c r="A109" s="168"/>
      <c r="B109" s="168"/>
      <c r="C109" s="168"/>
      <c r="D109" s="168"/>
      <c r="E109" s="168"/>
      <c r="F109" s="168"/>
      <c r="G109" s="168"/>
      <c r="H109" s="168"/>
      <c r="I109" s="168"/>
      <c r="J109" s="168"/>
      <c r="K109" s="168"/>
      <c r="L109" s="168"/>
      <c r="M109" s="168"/>
      <c r="N109" s="170"/>
      <c r="O109" s="170"/>
      <c r="P109" s="170"/>
      <c r="Q109" s="170"/>
      <c r="R109" s="170"/>
      <c r="S109" s="107"/>
      <c r="T109" s="170"/>
      <c r="U109" s="170"/>
      <c r="V109" s="170"/>
      <c r="W109" s="170"/>
      <c r="X109" s="170"/>
      <c r="Y109" s="170"/>
      <c r="Z109" s="170"/>
      <c r="AA109" s="170"/>
      <c r="AB109" s="170"/>
      <c r="AC109" s="172"/>
      <c r="AD109" s="172"/>
      <c r="AE109" s="170"/>
      <c r="AF109" s="170"/>
      <c r="AG109" s="170"/>
      <c r="AH109" s="170"/>
      <c r="AI109" s="172"/>
      <c r="AJ109" s="170"/>
      <c r="AK109" s="170"/>
      <c r="AL109" s="170"/>
      <c r="AM109" s="170"/>
      <c r="AN109" s="170"/>
      <c r="AO109" s="170"/>
      <c r="AP109" s="170"/>
      <c r="AQ109" s="170"/>
      <c r="AR109" s="170"/>
      <c r="AS109" s="170"/>
      <c r="AT109" s="170"/>
      <c r="AU109" s="170"/>
      <c r="AV109" s="170"/>
      <c r="AW109" s="170"/>
      <c r="AX109" s="170"/>
      <c r="AY109" s="168"/>
      <c r="AZ109" s="168"/>
      <c r="BA109" s="168"/>
      <c r="BB109" s="170"/>
      <c r="BC109" s="168"/>
      <c r="BD109" s="168"/>
      <c r="BE109" s="168"/>
      <c r="BF109" s="168"/>
      <c r="BG109" s="168"/>
      <c r="BH109" s="168"/>
      <c r="BI109" s="168"/>
      <c r="BJ109" s="168"/>
      <c r="BK109" s="168"/>
      <c r="BL109" s="168"/>
      <c r="BM109" s="168"/>
      <c r="BN109" s="168"/>
      <c r="BO109" s="168"/>
      <c r="BP109" s="168"/>
      <c r="BQ109" s="168"/>
      <c r="BR109" s="168"/>
      <c r="BS109" s="168"/>
      <c r="BT109" s="168"/>
      <c r="BU109" s="168"/>
      <c r="BV109" s="168"/>
      <c r="BW109" s="168"/>
      <c r="BX109" s="168"/>
      <c r="BY109" s="168"/>
      <c r="BZ109" s="168"/>
      <c r="CA109" s="168"/>
      <c r="CB109" s="168"/>
      <c r="CC109" s="168"/>
      <c r="CD109" s="168"/>
      <c r="CE109" s="168"/>
      <c r="CF109" s="168"/>
      <c r="CG109" s="168"/>
      <c r="CH109" s="168"/>
    </row>
    <row r="110" spans="1:86">
      <c r="A110" s="168"/>
      <c r="B110" s="168"/>
      <c r="C110" s="168"/>
      <c r="D110" s="168"/>
      <c r="E110" s="168"/>
      <c r="F110" s="168"/>
      <c r="G110" s="168"/>
      <c r="H110" s="168"/>
      <c r="I110" s="168"/>
      <c r="J110" s="168"/>
      <c r="K110" s="168"/>
      <c r="L110" s="168"/>
      <c r="M110" s="168"/>
      <c r="N110" s="170"/>
      <c r="O110" s="170"/>
      <c r="P110" s="170"/>
      <c r="Q110" s="170"/>
      <c r="R110" s="170"/>
      <c r="S110" s="107"/>
      <c r="T110" s="170"/>
      <c r="U110" s="170"/>
      <c r="V110" s="170"/>
      <c r="W110" s="170"/>
      <c r="X110" s="170"/>
      <c r="Y110" s="170"/>
      <c r="Z110" s="170"/>
      <c r="AA110" s="170"/>
      <c r="AB110" s="170"/>
      <c r="AC110" s="172"/>
      <c r="AD110" s="172"/>
      <c r="AE110" s="170"/>
      <c r="AF110" s="170"/>
      <c r="AG110" s="170"/>
      <c r="AH110" s="170"/>
      <c r="AI110" s="172"/>
      <c r="AJ110" s="170"/>
      <c r="AK110" s="170"/>
      <c r="AL110" s="170"/>
      <c r="AM110" s="170"/>
      <c r="AN110" s="170"/>
      <c r="AO110" s="170"/>
      <c r="AP110" s="170"/>
      <c r="AQ110" s="170"/>
      <c r="AR110" s="170"/>
      <c r="AS110" s="170"/>
      <c r="AT110" s="170"/>
      <c r="AU110" s="170"/>
      <c r="AV110" s="170"/>
      <c r="AW110" s="170"/>
      <c r="AX110" s="170"/>
      <c r="AY110" s="168"/>
      <c r="AZ110" s="168"/>
      <c r="BA110" s="168"/>
      <c r="BB110" s="170"/>
      <c r="BC110" s="168"/>
      <c r="BD110" s="168"/>
      <c r="BE110" s="168"/>
      <c r="BF110" s="168"/>
      <c r="BG110" s="168"/>
      <c r="BH110" s="168"/>
      <c r="BI110" s="168"/>
      <c r="BJ110" s="168"/>
      <c r="BK110" s="168"/>
      <c r="BL110" s="168"/>
      <c r="BM110" s="168"/>
      <c r="BN110" s="168"/>
      <c r="BO110" s="168"/>
      <c r="BP110" s="168"/>
      <c r="BQ110" s="168"/>
      <c r="BR110" s="168"/>
      <c r="BS110" s="168"/>
      <c r="BT110" s="168"/>
      <c r="BU110" s="168"/>
      <c r="BV110" s="168"/>
      <c r="BW110" s="168"/>
      <c r="BX110" s="168"/>
      <c r="BY110" s="168"/>
      <c r="BZ110" s="168"/>
      <c r="CA110" s="168"/>
      <c r="CB110" s="168"/>
      <c r="CC110" s="168"/>
      <c r="CD110" s="168"/>
      <c r="CE110" s="168"/>
      <c r="CF110" s="168"/>
      <c r="CG110" s="168"/>
      <c r="CH110" s="168"/>
    </row>
    <row r="111" spans="1:86">
      <c r="A111" s="168"/>
      <c r="B111" s="168"/>
      <c r="C111" s="168"/>
      <c r="D111" s="168"/>
      <c r="E111" s="168"/>
      <c r="F111" s="168"/>
      <c r="G111" s="168"/>
      <c r="H111" s="168"/>
      <c r="I111" s="168"/>
      <c r="J111" s="168"/>
      <c r="K111" s="168"/>
      <c r="L111" s="168"/>
      <c r="M111" s="168"/>
      <c r="N111" s="170"/>
      <c r="O111" s="170"/>
      <c r="P111" s="170"/>
      <c r="Q111" s="170"/>
      <c r="R111" s="170"/>
      <c r="S111" s="107"/>
      <c r="T111" s="170"/>
      <c r="U111" s="170"/>
      <c r="V111" s="170"/>
      <c r="W111" s="170"/>
      <c r="X111" s="170"/>
      <c r="Y111" s="170"/>
      <c r="Z111" s="170"/>
      <c r="AA111" s="170"/>
      <c r="AB111" s="170"/>
      <c r="AC111" s="172"/>
      <c r="AD111" s="172"/>
      <c r="AE111" s="170"/>
      <c r="AF111" s="170"/>
      <c r="AG111" s="170"/>
      <c r="AH111" s="170"/>
      <c r="AI111" s="172"/>
      <c r="AJ111" s="170"/>
      <c r="AK111" s="170"/>
      <c r="AL111" s="170"/>
      <c r="AM111" s="170"/>
      <c r="AN111" s="170"/>
      <c r="AO111" s="170"/>
      <c r="AP111" s="170"/>
      <c r="AQ111" s="170"/>
      <c r="AR111" s="170"/>
      <c r="AS111" s="170"/>
      <c r="AT111" s="170"/>
      <c r="AU111" s="170"/>
      <c r="AV111" s="170"/>
      <c r="AW111" s="170"/>
      <c r="AX111" s="170"/>
      <c r="AY111" s="168"/>
      <c r="AZ111" s="168"/>
      <c r="BA111" s="168"/>
      <c r="BB111" s="170"/>
      <c r="BC111" s="168"/>
      <c r="BD111" s="168"/>
      <c r="BE111" s="168"/>
      <c r="BF111" s="168"/>
      <c r="BG111" s="168"/>
      <c r="BH111" s="168"/>
      <c r="BI111" s="168"/>
      <c r="BJ111" s="168"/>
      <c r="BK111" s="168"/>
      <c r="BL111" s="168"/>
      <c r="BM111" s="168"/>
      <c r="BN111" s="168"/>
      <c r="BO111" s="168"/>
      <c r="BP111" s="168"/>
      <c r="BQ111" s="168"/>
      <c r="BR111" s="168"/>
      <c r="BS111" s="168"/>
      <c r="BT111" s="168"/>
      <c r="BU111" s="168"/>
      <c r="BV111" s="168"/>
      <c r="BW111" s="168"/>
      <c r="BX111" s="168"/>
      <c r="BY111" s="168"/>
      <c r="BZ111" s="168"/>
      <c r="CA111" s="168"/>
      <c r="CB111" s="168"/>
      <c r="CC111" s="168"/>
      <c r="CD111" s="168"/>
      <c r="CE111" s="168"/>
      <c r="CF111" s="168"/>
      <c r="CG111" s="168"/>
      <c r="CH111" s="168"/>
    </row>
    <row r="112" spans="1:86">
      <c r="A112" s="168"/>
      <c r="B112" s="168"/>
      <c r="C112" s="168"/>
      <c r="D112" s="168"/>
      <c r="E112" s="168"/>
      <c r="F112" s="168"/>
      <c r="G112" s="168"/>
      <c r="H112" s="168"/>
      <c r="I112" s="168"/>
      <c r="J112" s="168"/>
      <c r="K112" s="168"/>
      <c r="L112" s="168"/>
      <c r="M112" s="168"/>
      <c r="N112" s="170"/>
      <c r="O112" s="170"/>
      <c r="P112" s="170"/>
      <c r="Q112" s="170"/>
      <c r="R112" s="170"/>
      <c r="S112" s="107"/>
      <c r="T112" s="170"/>
      <c r="U112" s="170"/>
      <c r="V112" s="170"/>
      <c r="W112" s="170"/>
      <c r="X112" s="170"/>
      <c r="Y112" s="170"/>
      <c r="Z112" s="170"/>
      <c r="AA112" s="170"/>
      <c r="AB112" s="170"/>
      <c r="AC112" s="172"/>
      <c r="AD112" s="172"/>
      <c r="AE112" s="170"/>
      <c r="AF112" s="170"/>
      <c r="AG112" s="170"/>
      <c r="AH112" s="170"/>
      <c r="AI112" s="172"/>
      <c r="AJ112" s="170"/>
      <c r="AK112" s="170"/>
      <c r="AL112" s="170"/>
      <c r="AM112" s="170"/>
      <c r="AN112" s="170"/>
      <c r="AO112" s="170"/>
      <c r="AP112" s="170"/>
      <c r="AQ112" s="170"/>
      <c r="AR112" s="170"/>
      <c r="AS112" s="170"/>
      <c r="AT112" s="170"/>
      <c r="AU112" s="170"/>
      <c r="AV112" s="170"/>
      <c r="AW112" s="170"/>
      <c r="AX112" s="170"/>
      <c r="AY112" s="168"/>
      <c r="AZ112" s="168"/>
      <c r="BA112" s="168"/>
      <c r="BB112" s="170"/>
      <c r="BC112" s="168"/>
      <c r="BD112" s="168"/>
      <c r="BE112" s="168"/>
      <c r="BF112" s="168"/>
      <c r="BG112" s="168"/>
      <c r="BH112" s="168"/>
      <c r="BI112" s="168"/>
      <c r="BJ112" s="168"/>
      <c r="BK112" s="168"/>
      <c r="BL112" s="168"/>
      <c r="BM112" s="168"/>
      <c r="BN112" s="168"/>
      <c r="BO112" s="168"/>
      <c r="BP112" s="168"/>
      <c r="BQ112" s="168"/>
      <c r="BR112" s="168"/>
      <c r="BS112" s="168"/>
      <c r="BT112" s="168"/>
      <c r="BU112" s="168"/>
      <c r="BV112" s="168"/>
      <c r="BW112" s="168"/>
      <c r="BX112" s="168"/>
      <c r="BY112" s="168"/>
      <c r="BZ112" s="168"/>
      <c r="CA112" s="168"/>
      <c r="CB112" s="168"/>
      <c r="CC112" s="168"/>
      <c r="CD112" s="168"/>
      <c r="CE112" s="168"/>
      <c r="CF112" s="168"/>
      <c r="CG112" s="168"/>
      <c r="CH112" s="168"/>
    </row>
    <row r="113" spans="1:86">
      <c r="A113" s="168"/>
      <c r="B113" s="168"/>
      <c r="C113" s="168"/>
      <c r="D113" s="168"/>
      <c r="E113" s="168"/>
      <c r="F113" s="168"/>
      <c r="G113" s="168"/>
      <c r="H113" s="168"/>
      <c r="I113" s="168"/>
      <c r="J113" s="168"/>
      <c r="K113" s="168"/>
      <c r="L113" s="168"/>
      <c r="M113" s="168"/>
      <c r="N113" s="170"/>
      <c r="O113" s="170"/>
      <c r="P113" s="170"/>
      <c r="Q113" s="170"/>
      <c r="R113" s="170"/>
      <c r="S113" s="107"/>
      <c r="T113" s="170"/>
      <c r="U113" s="170"/>
      <c r="V113" s="170"/>
      <c r="W113" s="170"/>
      <c r="X113" s="170"/>
      <c r="Y113" s="170"/>
      <c r="Z113" s="170"/>
      <c r="AA113" s="170"/>
      <c r="AB113" s="170"/>
      <c r="AC113" s="172"/>
      <c r="AD113" s="172"/>
      <c r="AE113" s="170"/>
      <c r="AF113" s="170"/>
      <c r="AG113" s="170"/>
      <c r="AH113" s="170"/>
      <c r="AI113" s="172"/>
      <c r="AJ113" s="170"/>
      <c r="AK113" s="170"/>
      <c r="AL113" s="170"/>
      <c r="AM113" s="170"/>
      <c r="AN113" s="170"/>
      <c r="AO113" s="170"/>
      <c r="AP113" s="170"/>
      <c r="AQ113" s="170"/>
      <c r="AR113" s="170"/>
      <c r="AS113" s="170"/>
      <c r="AT113" s="170"/>
      <c r="AU113" s="170"/>
      <c r="AV113" s="170"/>
      <c r="AW113" s="170"/>
      <c r="AX113" s="170"/>
      <c r="AY113" s="168"/>
      <c r="AZ113" s="168"/>
      <c r="BA113" s="168"/>
      <c r="BB113" s="170"/>
      <c r="BC113" s="168"/>
      <c r="BD113" s="168"/>
      <c r="BE113" s="168"/>
      <c r="BF113" s="168"/>
      <c r="BG113" s="168"/>
      <c r="BH113" s="168"/>
      <c r="BI113" s="168"/>
      <c r="BJ113" s="168"/>
      <c r="BK113" s="168"/>
      <c r="BL113" s="168"/>
      <c r="BM113" s="168"/>
      <c r="BN113" s="168"/>
      <c r="BO113" s="168"/>
      <c r="BP113" s="168"/>
      <c r="BQ113" s="168"/>
      <c r="BR113" s="168"/>
      <c r="BS113" s="168"/>
      <c r="BT113" s="168"/>
      <c r="BU113" s="168"/>
      <c r="BV113" s="168"/>
      <c r="BW113" s="168"/>
      <c r="BX113" s="168"/>
      <c r="BY113" s="168"/>
      <c r="BZ113" s="168"/>
      <c r="CA113" s="168"/>
      <c r="CB113" s="168"/>
      <c r="CC113" s="168"/>
      <c r="CD113" s="168"/>
      <c r="CE113" s="168"/>
      <c r="CF113" s="168"/>
      <c r="CG113" s="168"/>
      <c r="CH113" s="168"/>
    </row>
    <row r="114" spans="1:86">
      <c r="A114" s="168"/>
      <c r="B114" s="168"/>
      <c r="C114" s="168"/>
      <c r="D114" s="168"/>
      <c r="E114" s="168"/>
      <c r="F114" s="168"/>
      <c r="G114" s="168"/>
      <c r="H114" s="168"/>
      <c r="I114" s="168"/>
      <c r="J114" s="168"/>
      <c r="K114" s="168"/>
      <c r="L114" s="168"/>
      <c r="M114" s="168"/>
      <c r="N114" s="170"/>
      <c r="O114" s="170"/>
      <c r="P114" s="170"/>
      <c r="Q114" s="170"/>
      <c r="R114" s="170"/>
      <c r="S114" s="107"/>
      <c r="T114" s="170"/>
      <c r="U114" s="170"/>
      <c r="V114" s="170"/>
      <c r="W114" s="170"/>
      <c r="X114" s="170"/>
      <c r="Y114" s="170"/>
      <c r="Z114" s="170"/>
      <c r="AA114" s="170"/>
      <c r="AB114" s="170"/>
      <c r="AC114" s="172"/>
      <c r="AD114" s="172"/>
      <c r="AE114" s="170"/>
      <c r="AF114" s="170"/>
      <c r="AG114" s="170"/>
      <c r="AH114" s="170"/>
      <c r="AI114" s="172"/>
      <c r="AJ114" s="170"/>
      <c r="AK114" s="170"/>
      <c r="AL114" s="170"/>
      <c r="AM114" s="170"/>
      <c r="AN114" s="170"/>
      <c r="AO114" s="170"/>
      <c r="AP114" s="170"/>
      <c r="AQ114" s="170"/>
      <c r="AR114" s="170"/>
      <c r="AS114" s="170"/>
      <c r="AT114" s="170"/>
      <c r="AU114" s="170"/>
      <c r="AV114" s="170"/>
      <c r="AW114" s="170"/>
      <c r="AX114" s="170"/>
      <c r="AY114" s="168"/>
      <c r="AZ114" s="168"/>
      <c r="BA114" s="168"/>
      <c r="BB114" s="170"/>
      <c r="BC114" s="168"/>
      <c r="BD114" s="168"/>
      <c r="BE114" s="168"/>
      <c r="BF114" s="168"/>
      <c r="BG114" s="168"/>
      <c r="BH114" s="168"/>
      <c r="BI114" s="168"/>
      <c r="BJ114" s="168"/>
      <c r="BK114" s="168"/>
      <c r="BL114" s="168"/>
      <c r="BM114" s="168"/>
      <c r="BN114" s="168"/>
      <c r="BO114" s="168"/>
      <c r="BP114" s="168"/>
      <c r="BQ114" s="168"/>
      <c r="BR114" s="168"/>
      <c r="BS114" s="168"/>
      <c r="BT114" s="168"/>
      <c r="BU114" s="168"/>
      <c r="BV114" s="168"/>
      <c r="BW114" s="168"/>
      <c r="BX114" s="168"/>
      <c r="BY114" s="168"/>
      <c r="BZ114" s="168"/>
      <c r="CA114" s="168"/>
      <c r="CB114" s="168"/>
      <c r="CC114" s="168"/>
      <c r="CD114" s="168"/>
      <c r="CE114" s="168"/>
      <c r="CF114" s="168"/>
      <c r="CG114" s="168"/>
      <c r="CH114" s="168"/>
    </row>
    <row r="115" spans="1:86">
      <c r="A115" s="168"/>
      <c r="B115" s="168"/>
      <c r="C115" s="168"/>
      <c r="D115" s="168"/>
      <c r="E115" s="168"/>
      <c r="F115" s="168"/>
      <c r="G115" s="168"/>
      <c r="H115" s="168"/>
      <c r="I115" s="168"/>
      <c r="J115" s="168"/>
      <c r="K115" s="168"/>
      <c r="L115" s="168"/>
      <c r="M115" s="168"/>
      <c r="N115" s="170"/>
      <c r="O115" s="170"/>
      <c r="P115" s="170"/>
      <c r="Q115" s="170"/>
      <c r="R115" s="170"/>
      <c r="S115" s="107"/>
      <c r="T115" s="170"/>
      <c r="U115" s="170"/>
      <c r="V115" s="170"/>
      <c r="W115" s="170"/>
      <c r="X115" s="170"/>
      <c r="Y115" s="170"/>
      <c r="Z115" s="170"/>
      <c r="AA115" s="170"/>
      <c r="AB115" s="170"/>
      <c r="AC115" s="172"/>
      <c r="AD115" s="172"/>
      <c r="AE115" s="170"/>
      <c r="AF115" s="170"/>
      <c r="AG115" s="170"/>
      <c r="AH115" s="170"/>
      <c r="AI115" s="172"/>
      <c r="AJ115" s="170"/>
      <c r="AK115" s="170"/>
      <c r="AL115" s="170"/>
      <c r="AM115" s="170"/>
      <c r="AN115" s="170"/>
      <c r="AO115" s="170"/>
      <c r="AP115" s="170"/>
      <c r="AQ115" s="170"/>
      <c r="AR115" s="170"/>
      <c r="AS115" s="170"/>
      <c r="AT115" s="170"/>
      <c r="AU115" s="170"/>
      <c r="AV115" s="170"/>
      <c r="AW115" s="170"/>
      <c r="AX115" s="170"/>
      <c r="AY115" s="168"/>
      <c r="AZ115" s="168"/>
      <c r="BA115" s="168"/>
      <c r="BB115" s="170"/>
      <c r="BC115" s="168"/>
      <c r="BD115" s="168"/>
      <c r="BE115" s="168"/>
      <c r="BF115" s="168"/>
      <c r="BG115" s="168"/>
      <c r="BH115" s="168"/>
      <c r="BI115" s="168"/>
      <c r="BJ115" s="168"/>
      <c r="BK115" s="168"/>
      <c r="BL115" s="168"/>
      <c r="BM115" s="168"/>
      <c r="BN115" s="168"/>
      <c r="BO115" s="168"/>
      <c r="BP115" s="168"/>
      <c r="BQ115" s="168"/>
      <c r="BR115" s="168"/>
      <c r="BS115" s="168"/>
      <c r="BT115" s="168"/>
      <c r="BU115" s="168"/>
      <c r="BV115" s="168"/>
      <c r="BW115" s="168"/>
      <c r="BX115" s="168"/>
      <c r="BY115" s="168"/>
      <c r="BZ115" s="168"/>
      <c r="CA115" s="168"/>
      <c r="CB115" s="168"/>
      <c r="CC115" s="168"/>
      <c r="CD115" s="168"/>
      <c r="CE115" s="168"/>
      <c r="CF115" s="168"/>
      <c r="CG115" s="168"/>
      <c r="CH115" s="168"/>
    </row>
    <row r="116" spans="1:86">
      <c r="A116" s="168"/>
      <c r="B116" s="168"/>
      <c r="C116" s="168"/>
      <c r="D116" s="168"/>
      <c r="E116" s="168"/>
      <c r="F116" s="168"/>
      <c r="G116" s="168"/>
      <c r="H116" s="168"/>
      <c r="I116" s="168"/>
      <c r="J116" s="168"/>
      <c r="K116" s="168"/>
      <c r="L116" s="168"/>
      <c r="M116" s="168"/>
      <c r="N116" s="170"/>
      <c r="O116" s="170"/>
      <c r="P116" s="170"/>
      <c r="Q116" s="170"/>
      <c r="R116" s="170"/>
      <c r="S116" s="107"/>
      <c r="T116" s="170"/>
      <c r="U116" s="170"/>
      <c r="V116" s="170"/>
      <c r="W116" s="170"/>
      <c r="X116" s="170"/>
      <c r="Y116" s="170"/>
      <c r="Z116" s="170"/>
      <c r="AA116" s="170"/>
      <c r="AB116" s="170"/>
      <c r="AC116" s="172"/>
      <c r="AD116" s="172"/>
      <c r="AE116" s="170"/>
      <c r="AF116" s="170"/>
      <c r="AG116" s="170"/>
      <c r="AH116" s="170"/>
      <c r="AI116" s="172"/>
      <c r="AJ116" s="170"/>
      <c r="AK116" s="170"/>
      <c r="AL116" s="170"/>
      <c r="AM116" s="170"/>
      <c r="AN116" s="170"/>
      <c r="AO116" s="170"/>
      <c r="AP116" s="170"/>
      <c r="AQ116" s="170"/>
      <c r="AR116" s="170"/>
      <c r="AS116" s="170"/>
      <c r="AT116" s="170"/>
      <c r="AU116" s="170"/>
      <c r="AV116" s="170"/>
      <c r="AW116" s="170"/>
      <c r="AX116" s="170"/>
      <c r="AY116" s="168"/>
      <c r="AZ116" s="168"/>
      <c r="BA116" s="168"/>
      <c r="BB116" s="170"/>
      <c r="BC116" s="168"/>
      <c r="BD116" s="168"/>
      <c r="BE116" s="168"/>
      <c r="BF116" s="168"/>
      <c r="BG116" s="168"/>
      <c r="BH116" s="168"/>
      <c r="BI116" s="168"/>
      <c r="BJ116" s="168"/>
      <c r="BK116" s="168"/>
      <c r="BL116" s="168"/>
      <c r="BM116" s="168"/>
      <c r="BN116" s="168"/>
      <c r="BO116" s="168"/>
      <c r="BP116" s="168"/>
      <c r="BQ116" s="168"/>
      <c r="BR116" s="168"/>
      <c r="BS116" s="168"/>
      <c r="BT116" s="168"/>
      <c r="BU116" s="168"/>
      <c r="BV116" s="168"/>
      <c r="BW116" s="168"/>
      <c r="BX116" s="168"/>
      <c r="BY116" s="168"/>
      <c r="BZ116" s="168"/>
      <c r="CA116" s="168"/>
      <c r="CB116" s="168"/>
      <c r="CC116" s="168"/>
      <c r="CD116" s="168"/>
      <c r="CE116" s="168"/>
      <c r="CF116" s="168"/>
      <c r="CG116" s="168"/>
      <c r="CH116" s="168"/>
    </row>
    <row r="117" spans="1:86">
      <c r="A117" s="168"/>
      <c r="B117" s="168"/>
      <c r="C117" s="168"/>
      <c r="D117" s="168"/>
      <c r="E117" s="168"/>
      <c r="F117" s="168"/>
      <c r="G117" s="168"/>
      <c r="H117" s="168"/>
      <c r="I117" s="168"/>
      <c r="J117" s="168"/>
      <c r="K117" s="168"/>
      <c r="L117" s="168"/>
      <c r="M117" s="168"/>
      <c r="N117" s="170"/>
      <c r="O117" s="170"/>
      <c r="P117" s="170"/>
      <c r="Q117" s="170"/>
      <c r="R117" s="170"/>
      <c r="S117" s="107"/>
      <c r="T117" s="170"/>
      <c r="U117" s="170"/>
      <c r="V117" s="170"/>
      <c r="W117" s="170"/>
      <c r="X117" s="170"/>
      <c r="Y117" s="170"/>
      <c r="Z117" s="170"/>
      <c r="AA117" s="170"/>
      <c r="AB117" s="170"/>
      <c r="AC117" s="172"/>
      <c r="AD117" s="172"/>
      <c r="AE117" s="170"/>
      <c r="AF117" s="170"/>
      <c r="AG117" s="170"/>
      <c r="AH117" s="170"/>
      <c r="AI117" s="172"/>
      <c r="AJ117" s="170"/>
      <c r="AK117" s="170"/>
      <c r="AL117" s="170"/>
      <c r="AM117" s="170"/>
      <c r="AN117" s="170"/>
      <c r="AO117" s="170"/>
      <c r="AP117" s="170"/>
      <c r="AQ117" s="170"/>
      <c r="AR117" s="170"/>
      <c r="AS117" s="170"/>
      <c r="AT117" s="170"/>
      <c r="AU117" s="170"/>
      <c r="AV117" s="170"/>
      <c r="AW117" s="170"/>
      <c r="AX117" s="170"/>
      <c r="AY117" s="168"/>
      <c r="AZ117" s="168"/>
      <c r="BA117" s="168"/>
      <c r="BB117" s="170"/>
      <c r="BC117" s="168"/>
      <c r="BD117" s="168"/>
      <c r="BE117" s="168"/>
      <c r="BF117" s="168"/>
      <c r="BG117" s="168"/>
      <c r="BH117" s="168"/>
      <c r="BI117" s="168"/>
      <c r="BJ117" s="168"/>
      <c r="BK117" s="168"/>
      <c r="BL117" s="168"/>
      <c r="BM117" s="168"/>
      <c r="BN117" s="168"/>
      <c r="BO117" s="168"/>
      <c r="BP117" s="168"/>
      <c r="BQ117" s="168"/>
      <c r="BR117" s="168"/>
      <c r="BS117" s="168"/>
      <c r="BT117" s="168"/>
      <c r="BU117" s="168"/>
      <c r="BV117" s="168"/>
      <c r="BW117" s="168"/>
      <c r="BX117" s="168"/>
      <c r="BY117" s="168"/>
      <c r="BZ117" s="168"/>
      <c r="CA117" s="168"/>
      <c r="CB117" s="168"/>
      <c r="CC117" s="168"/>
      <c r="CD117" s="168"/>
      <c r="CE117" s="168"/>
      <c r="CF117" s="168"/>
      <c r="CG117" s="168"/>
      <c r="CH117" s="168"/>
    </row>
    <row r="118" spans="1:86">
      <c r="A118" s="168"/>
      <c r="B118" s="168"/>
      <c r="C118" s="168"/>
      <c r="D118" s="168"/>
      <c r="E118" s="168"/>
      <c r="F118" s="168"/>
      <c r="G118" s="168"/>
      <c r="H118" s="168"/>
      <c r="I118" s="168"/>
      <c r="J118" s="168"/>
      <c r="K118" s="168"/>
      <c r="L118" s="168"/>
      <c r="M118" s="168"/>
      <c r="N118" s="170"/>
      <c r="O118" s="170"/>
      <c r="P118" s="170"/>
      <c r="Q118" s="170"/>
      <c r="R118" s="170"/>
      <c r="S118" s="107"/>
      <c r="T118" s="170"/>
      <c r="U118" s="170"/>
      <c r="V118" s="170"/>
      <c r="W118" s="170"/>
      <c r="X118" s="170"/>
      <c r="Y118" s="170"/>
      <c r="Z118" s="170"/>
      <c r="AA118" s="170"/>
      <c r="AB118" s="170"/>
      <c r="AC118" s="172"/>
      <c r="AD118" s="172"/>
      <c r="AE118" s="170"/>
      <c r="AF118" s="170"/>
      <c r="AG118" s="170"/>
      <c r="AH118" s="170"/>
      <c r="AI118" s="172"/>
      <c r="AJ118" s="170"/>
      <c r="AK118" s="170"/>
      <c r="AL118" s="170"/>
      <c r="AM118" s="170"/>
      <c r="AN118" s="170"/>
      <c r="AO118" s="170"/>
      <c r="AP118" s="170"/>
      <c r="AQ118" s="170"/>
      <c r="AR118" s="170"/>
      <c r="AS118" s="170"/>
      <c r="AT118" s="170"/>
      <c r="AU118" s="170"/>
      <c r="AV118" s="170"/>
      <c r="AW118" s="170"/>
      <c r="AX118" s="170"/>
      <c r="AY118" s="168"/>
      <c r="AZ118" s="168"/>
      <c r="BA118" s="168"/>
      <c r="BB118" s="170"/>
      <c r="BC118" s="168"/>
      <c r="BD118" s="168"/>
      <c r="BE118" s="168"/>
      <c r="BF118" s="168"/>
      <c r="BG118" s="168"/>
      <c r="BH118" s="168"/>
      <c r="BI118" s="168"/>
      <c r="BJ118" s="168"/>
      <c r="BK118" s="168"/>
      <c r="BL118" s="168"/>
      <c r="BM118" s="168"/>
      <c r="BN118" s="168"/>
      <c r="BO118" s="168"/>
      <c r="BP118" s="168"/>
      <c r="BQ118" s="168"/>
      <c r="BR118" s="168"/>
      <c r="BS118" s="168"/>
      <c r="BT118" s="168"/>
      <c r="BU118" s="168"/>
      <c r="BV118" s="168"/>
      <c r="BW118" s="168"/>
      <c r="BX118" s="168"/>
      <c r="BY118" s="168"/>
      <c r="BZ118" s="168"/>
      <c r="CA118" s="168"/>
      <c r="CB118" s="168"/>
      <c r="CC118" s="168"/>
      <c r="CD118" s="168"/>
      <c r="CE118" s="168"/>
      <c r="CF118" s="168"/>
      <c r="CG118" s="168"/>
      <c r="CH118" s="168"/>
    </row>
    <row r="119" spans="1:86">
      <c r="A119" s="168"/>
      <c r="B119" s="168"/>
      <c r="C119" s="168"/>
      <c r="D119" s="168"/>
      <c r="E119" s="168"/>
      <c r="F119" s="168"/>
      <c r="G119" s="168"/>
      <c r="H119" s="168"/>
      <c r="I119" s="168"/>
      <c r="J119" s="168"/>
      <c r="K119" s="168"/>
      <c r="L119" s="168"/>
      <c r="M119" s="168"/>
      <c r="N119" s="170"/>
      <c r="O119" s="170"/>
      <c r="P119" s="170"/>
      <c r="Q119" s="170"/>
      <c r="R119" s="170"/>
      <c r="S119" s="107"/>
      <c r="T119" s="170"/>
      <c r="U119" s="170"/>
      <c r="V119" s="170"/>
      <c r="W119" s="170"/>
      <c r="X119" s="170"/>
      <c r="Y119" s="170"/>
      <c r="Z119" s="170"/>
      <c r="AA119" s="170"/>
      <c r="AB119" s="170"/>
      <c r="AC119" s="172"/>
      <c r="AD119" s="172"/>
      <c r="AE119" s="170"/>
      <c r="AF119" s="170"/>
      <c r="AG119" s="170"/>
      <c r="AH119" s="170"/>
      <c r="AI119" s="172"/>
      <c r="AJ119" s="170"/>
      <c r="AK119" s="170"/>
      <c r="AL119" s="170"/>
      <c r="AM119" s="170"/>
      <c r="AN119" s="170"/>
      <c r="AO119" s="170"/>
      <c r="AP119" s="170"/>
      <c r="AQ119" s="170"/>
      <c r="AR119" s="170"/>
      <c r="AS119" s="170"/>
      <c r="AT119" s="170"/>
      <c r="AU119" s="170"/>
      <c r="AV119" s="170"/>
      <c r="AW119" s="170"/>
      <c r="AX119" s="170"/>
      <c r="AY119" s="168"/>
      <c r="AZ119" s="168"/>
      <c r="BA119" s="168"/>
      <c r="BB119" s="170"/>
      <c r="BC119" s="168"/>
      <c r="BD119" s="168"/>
      <c r="BE119" s="168"/>
      <c r="BF119" s="168"/>
      <c r="BG119" s="168"/>
      <c r="BH119" s="168"/>
      <c r="BI119" s="168"/>
      <c r="BJ119" s="168"/>
      <c r="BK119" s="168"/>
      <c r="BL119" s="168"/>
      <c r="BM119" s="168"/>
      <c r="BN119" s="168"/>
      <c r="BO119" s="168"/>
      <c r="BP119" s="168"/>
      <c r="BQ119" s="168"/>
      <c r="BR119" s="168"/>
      <c r="BS119" s="168"/>
      <c r="BT119" s="168"/>
      <c r="BU119" s="168"/>
      <c r="BV119" s="168"/>
      <c r="BW119" s="168"/>
      <c r="BX119" s="168"/>
      <c r="BY119" s="168"/>
      <c r="BZ119" s="168"/>
      <c r="CA119" s="168"/>
      <c r="CB119" s="168"/>
      <c r="CC119" s="168"/>
      <c r="CD119" s="168"/>
      <c r="CE119" s="168"/>
      <c r="CF119" s="168"/>
      <c r="CG119" s="168"/>
      <c r="CH119" s="168"/>
    </row>
    <row r="120" spans="1:86">
      <c r="A120" s="168"/>
      <c r="B120" s="168"/>
      <c r="C120" s="168"/>
      <c r="D120" s="168"/>
      <c r="E120" s="168"/>
      <c r="F120" s="168"/>
      <c r="G120" s="168"/>
      <c r="H120" s="168"/>
      <c r="I120" s="168"/>
      <c r="J120" s="168"/>
      <c r="K120" s="168"/>
      <c r="L120" s="168"/>
      <c r="M120" s="168"/>
      <c r="N120" s="170"/>
      <c r="O120" s="170"/>
      <c r="P120" s="170"/>
      <c r="Q120" s="170"/>
      <c r="R120" s="170"/>
      <c r="S120" s="107"/>
      <c r="T120" s="170"/>
      <c r="U120" s="170"/>
      <c r="V120" s="170"/>
      <c r="W120" s="170"/>
      <c r="X120" s="170"/>
      <c r="Y120" s="170"/>
      <c r="Z120" s="170"/>
      <c r="AA120" s="170"/>
      <c r="AB120" s="170"/>
      <c r="AC120" s="172"/>
      <c r="AD120" s="172"/>
      <c r="AE120" s="170"/>
      <c r="AF120" s="170"/>
      <c r="AG120" s="170"/>
      <c r="AH120" s="170"/>
      <c r="AI120" s="172"/>
      <c r="AJ120" s="170"/>
      <c r="AK120" s="170"/>
      <c r="AL120" s="170"/>
      <c r="AM120" s="170"/>
      <c r="AN120" s="170"/>
      <c r="AO120" s="170"/>
      <c r="AP120" s="170"/>
      <c r="AQ120" s="170"/>
      <c r="AR120" s="170"/>
      <c r="AS120" s="170"/>
      <c r="AT120" s="170"/>
      <c r="AU120" s="170"/>
      <c r="AV120" s="170"/>
      <c r="AW120" s="170"/>
      <c r="AX120" s="170"/>
      <c r="AY120" s="168"/>
      <c r="AZ120" s="168"/>
      <c r="BA120" s="168"/>
      <c r="BB120" s="170"/>
      <c r="BC120" s="168"/>
      <c r="BD120" s="168"/>
      <c r="BE120" s="168"/>
      <c r="BF120" s="168"/>
      <c r="BG120" s="168"/>
      <c r="BH120" s="168"/>
      <c r="BI120" s="168"/>
      <c r="BJ120" s="168"/>
      <c r="BK120" s="168"/>
      <c r="BL120" s="168"/>
      <c r="BM120" s="168"/>
      <c r="BN120" s="168"/>
      <c r="BO120" s="168"/>
      <c r="BP120" s="168"/>
      <c r="BQ120" s="168"/>
      <c r="BR120" s="168"/>
      <c r="BS120" s="168"/>
      <c r="BT120" s="168"/>
      <c r="BU120" s="168"/>
      <c r="BV120" s="168"/>
      <c r="BW120" s="168"/>
      <c r="BX120" s="168"/>
      <c r="BY120" s="168"/>
      <c r="BZ120" s="168"/>
      <c r="CA120" s="168"/>
      <c r="CB120" s="168"/>
      <c r="CC120" s="168"/>
      <c r="CD120" s="168"/>
      <c r="CE120" s="168"/>
      <c r="CF120" s="168"/>
      <c r="CG120" s="168"/>
      <c r="CH120" s="168"/>
    </row>
    <row r="121" spans="1:86">
      <c r="A121" s="168"/>
      <c r="B121" s="168"/>
      <c r="C121" s="168"/>
      <c r="D121" s="168"/>
      <c r="E121" s="168"/>
      <c r="F121" s="168"/>
      <c r="G121" s="168"/>
      <c r="H121" s="168"/>
      <c r="I121" s="168"/>
      <c r="J121" s="168"/>
      <c r="K121" s="168"/>
      <c r="L121" s="168"/>
      <c r="M121" s="168"/>
      <c r="N121" s="170"/>
      <c r="O121" s="170"/>
      <c r="P121" s="170"/>
      <c r="Q121" s="170"/>
      <c r="R121" s="170"/>
      <c r="S121" s="107"/>
      <c r="T121" s="170"/>
      <c r="U121" s="170"/>
      <c r="V121" s="170"/>
      <c r="W121" s="170"/>
      <c r="X121" s="170"/>
      <c r="Y121" s="170"/>
      <c r="Z121" s="170"/>
      <c r="AA121" s="170"/>
      <c r="AB121" s="170"/>
      <c r="AC121" s="172"/>
      <c r="AD121" s="172"/>
      <c r="AE121" s="170"/>
      <c r="AF121" s="170"/>
      <c r="AG121" s="170"/>
      <c r="AH121" s="170"/>
      <c r="AI121" s="172"/>
      <c r="AJ121" s="170"/>
      <c r="AK121" s="170"/>
      <c r="AL121" s="170"/>
      <c r="AM121" s="170"/>
      <c r="AN121" s="170"/>
      <c r="AO121" s="170"/>
      <c r="AP121" s="170"/>
      <c r="AQ121" s="170"/>
      <c r="AR121" s="170"/>
      <c r="AS121" s="170"/>
      <c r="AT121" s="170"/>
      <c r="AU121" s="170"/>
      <c r="AV121" s="170"/>
      <c r="AW121" s="170"/>
      <c r="AX121" s="170"/>
      <c r="AY121" s="168"/>
      <c r="AZ121" s="168"/>
      <c r="BA121" s="168"/>
      <c r="BB121" s="170"/>
      <c r="BC121" s="168"/>
      <c r="BD121" s="168"/>
      <c r="BE121" s="168"/>
      <c r="BF121" s="168"/>
      <c r="BG121" s="168"/>
      <c r="BH121" s="168"/>
      <c r="BI121" s="168"/>
      <c r="BJ121" s="168"/>
      <c r="BK121" s="168"/>
      <c r="BL121" s="168"/>
      <c r="BM121" s="168"/>
      <c r="BN121" s="168"/>
      <c r="BO121" s="168"/>
      <c r="BP121" s="168"/>
      <c r="BQ121" s="168"/>
      <c r="BR121" s="168"/>
      <c r="BS121" s="168"/>
      <c r="BT121" s="168"/>
      <c r="BU121" s="168"/>
      <c r="BV121" s="168"/>
      <c r="BW121" s="168"/>
      <c r="BX121" s="168"/>
      <c r="BY121" s="168"/>
      <c r="BZ121" s="168"/>
      <c r="CA121" s="168"/>
      <c r="CB121" s="168"/>
      <c r="CC121" s="168"/>
      <c r="CD121" s="168"/>
      <c r="CE121" s="168"/>
      <c r="CF121" s="168"/>
      <c r="CG121" s="168"/>
      <c r="CH121" s="168"/>
    </row>
    <row r="122" spans="1:86">
      <c r="A122" s="168"/>
      <c r="B122" s="168"/>
      <c r="C122" s="168"/>
      <c r="D122" s="168"/>
      <c r="E122" s="168"/>
      <c r="F122" s="168"/>
      <c r="G122" s="168"/>
      <c r="H122" s="168"/>
      <c r="I122" s="168"/>
      <c r="J122" s="168"/>
      <c r="K122" s="168"/>
      <c r="L122" s="168"/>
      <c r="M122" s="168"/>
      <c r="N122" s="170"/>
      <c r="O122" s="170"/>
      <c r="P122" s="170"/>
      <c r="Q122" s="170"/>
      <c r="R122" s="170"/>
      <c r="S122" s="107"/>
      <c r="T122" s="170"/>
      <c r="U122" s="170"/>
      <c r="V122" s="170"/>
      <c r="W122" s="170"/>
      <c r="X122" s="170"/>
      <c r="Y122" s="170"/>
      <c r="Z122" s="170"/>
      <c r="AA122" s="170"/>
      <c r="AB122" s="170"/>
      <c r="AC122" s="172"/>
      <c r="AD122" s="172"/>
      <c r="AE122" s="170"/>
      <c r="AF122" s="170"/>
      <c r="AG122" s="170"/>
      <c r="AH122" s="170"/>
      <c r="AI122" s="172"/>
      <c r="AJ122" s="170"/>
      <c r="AK122" s="170"/>
      <c r="AL122" s="170"/>
      <c r="AM122" s="170"/>
      <c r="AN122" s="170"/>
      <c r="AO122" s="170"/>
      <c r="AP122" s="170"/>
      <c r="AQ122" s="170"/>
      <c r="AR122" s="170"/>
      <c r="AS122" s="170"/>
      <c r="AT122" s="170"/>
      <c r="AU122" s="170"/>
      <c r="AV122" s="170"/>
      <c r="AW122" s="170"/>
      <c r="AX122" s="170"/>
      <c r="AY122" s="168"/>
      <c r="AZ122" s="168"/>
      <c r="BA122" s="168"/>
      <c r="BB122" s="170"/>
      <c r="BC122" s="168"/>
      <c r="BD122" s="168"/>
      <c r="BE122" s="168"/>
      <c r="BF122" s="168"/>
      <c r="BG122" s="168"/>
      <c r="BH122" s="168"/>
      <c r="BI122" s="168"/>
      <c r="BJ122" s="168"/>
      <c r="BK122" s="168"/>
      <c r="BL122" s="168"/>
      <c r="BM122" s="168"/>
      <c r="BN122" s="168"/>
      <c r="BO122" s="168"/>
      <c r="BP122" s="168"/>
      <c r="BQ122" s="168"/>
      <c r="BR122" s="168"/>
      <c r="BS122" s="168"/>
      <c r="BT122" s="168"/>
      <c r="BU122" s="168"/>
      <c r="BV122" s="168"/>
      <c r="BW122" s="168"/>
      <c r="BX122" s="168"/>
      <c r="BY122" s="168"/>
      <c r="BZ122" s="168"/>
      <c r="CA122" s="168"/>
      <c r="CB122" s="168"/>
      <c r="CC122" s="168"/>
      <c r="CD122" s="168"/>
      <c r="CE122" s="168"/>
      <c r="CF122" s="168"/>
      <c r="CG122" s="168"/>
      <c r="CH122" s="168"/>
    </row>
    <row r="123" spans="1:86">
      <c r="A123" s="168"/>
      <c r="B123" s="168"/>
      <c r="C123" s="168"/>
      <c r="D123" s="168"/>
      <c r="E123" s="168"/>
      <c r="F123" s="168"/>
      <c r="G123" s="168"/>
      <c r="H123" s="168"/>
      <c r="I123" s="168"/>
      <c r="J123" s="168"/>
      <c r="K123" s="168"/>
      <c r="L123" s="168"/>
      <c r="M123" s="168"/>
      <c r="N123" s="170"/>
      <c r="O123" s="170"/>
      <c r="P123" s="170"/>
      <c r="Q123" s="170"/>
      <c r="R123" s="170"/>
      <c r="S123" s="107"/>
      <c r="T123" s="170"/>
      <c r="U123" s="170"/>
      <c r="V123" s="170"/>
      <c r="W123" s="170"/>
      <c r="X123" s="170"/>
      <c r="Y123" s="170"/>
      <c r="Z123" s="170"/>
      <c r="AA123" s="170"/>
      <c r="AB123" s="170"/>
      <c r="AC123" s="172"/>
      <c r="AD123" s="172"/>
      <c r="AE123" s="170"/>
      <c r="AF123" s="170"/>
      <c r="AG123" s="170"/>
      <c r="AH123" s="170"/>
      <c r="AI123" s="172"/>
      <c r="AJ123" s="170"/>
      <c r="AK123" s="170"/>
      <c r="AL123" s="170"/>
      <c r="AM123" s="170"/>
      <c r="AN123" s="170"/>
      <c r="AO123" s="170"/>
      <c r="AP123" s="170"/>
      <c r="AQ123" s="170"/>
      <c r="AR123" s="170"/>
      <c r="AS123" s="170"/>
      <c r="AT123" s="170"/>
      <c r="AU123" s="170"/>
      <c r="AV123" s="170"/>
      <c r="AW123" s="170"/>
      <c r="AX123" s="170"/>
      <c r="AY123" s="168"/>
      <c r="AZ123" s="168"/>
      <c r="BA123" s="168"/>
      <c r="BB123" s="170"/>
      <c r="BC123" s="168"/>
      <c r="BD123" s="168"/>
      <c r="BE123" s="168"/>
      <c r="BF123" s="168"/>
      <c r="BG123" s="168"/>
      <c r="BH123" s="168"/>
      <c r="BI123" s="168"/>
      <c r="BJ123" s="168"/>
      <c r="BK123" s="168"/>
      <c r="BL123" s="168"/>
      <c r="BM123" s="168"/>
      <c r="BN123" s="168"/>
      <c r="BO123" s="168"/>
      <c r="BP123" s="168"/>
      <c r="BQ123" s="168"/>
      <c r="BR123" s="168"/>
      <c r="BS123" s="168"/>
      <c r="BT123" s="168"/>
      <c r="BU123" s="168"/>
      <c r="BV123" s="168"/>
      <c r="BW123" s="168"/>
      <c r="BX123" s="168"/>
      <c r="BY123" s="168"/>
      <c r="BZ123" s="168"/>
      <c r="CA123" s="168"/>
      <c r="CB123" s="168"/>
      <c r="CC123" s="168"/>
      <c r="CD123" s="168"/>
      <c r="CE123" s="168"/>
      <c r="CF123" s="168"/>
      <c r="CG123" s="168"/>
      <c r="CH123" s="168"/>
    </row>
    <row r="124" spans="1:86">
      <c r="A124" s="168"/>
      <c r="B124" s="168"/>
      <c r="C124" s="168"/>
      <c r="D124" s="168"/>
      <c r="E124" s="168"/>
      <c r="F124" s="168"/>
      <c r="G124" s="168"/>
      <c r="H124" s="168"/>
      <c r="I124" s="168"/>
      <c r="J124" s="168"/>
      <c r="K124" s="168"/>
      <c r="L124" s="168"/>
      <c r="M124" s="168"/>
      <c r="N124" s="170"/>
      <c r="O124" s="170"/>
      <c r="P124" s="170"/>
      <c r="Q124" s="170"/>
      <c r="R124" s="170"/>
      <c r="S124" s="107"/>
      <c r="T124" s="170"/>
      <c r="U124" s="170"/>
      <c r="V124" s="170"/>
      <c r="W124" s="170"/>
      <c r="X124" s="170"/>
      <c r="Y124" s="170"/>
      <c r="Z124" s="170"/>
      <c r="AA124" s="170"/>
      <c r="AB124" s="170"/>
      <c r="AC124" s="172"/>
      <c r="AD124" s="172"/>
      <c r="AE124" s="170"/>
      <c r="AF124" s="170"/>
      <c r="AG124" s="170"/>
      <c r="AH124" s="170"/>
      <c r="AI124" s="172"/>
      <c r="AJ124" s="170"/>
      <c r="AK124" s="170"/>
      <c r="AL124" s="170"/>
      <c r="AM124" s="170"/>
      <c r="AN124" s="170"/>
      <c r="AO124" s="170"/>
      <c r="AP124" s="170"/>
      <c r="AQ124" s="170"/>
      <c r="AR124" s="170"/>
      <c r="AS124" s="170"/>
      <c r="AT124" s="170"/>
      <c r="AU124" s="170"/>
      <c r="AV124" s="170"/>
      <c r="AW124" s="170"/>
      <c r="AX124" s="170"/>
      <c r="AY124" s="168"/>
      <c r="AZ124" s="168"/>
      <c r="BA124" s="168"/>
      <c r="BB124" s="170"/>
      <c r="BC124" s="168"/>
      <c r="BD124" s="168"/>
      <c r="BE124" s="168"/>
      <c r="BF124" s="168"/>
      <c r="BG124" s="168"/>
      <c r="BH124" s="168"/>
      <c r="BI124" s="168"/>
      <c r="BJ124" s="168"/>
      <c r="BK124" s="168"/>
      <c r="BL124" s="168"/>
      <c r="BM124" s="168"/>
      <c r="BN124" s="168"/>
      <c r="BO124" s="168"/>
      <c r="BP124" s="168"/>
      <c r="BQ124" s="168"/>
      <c r="BR124" s="168"/>
      <c r="BS124" s="168"/>
      <c r="BT124" s="168"/>
      <c r="BU124" s="168"/>
      <c r="BV124" s="168"/>
      <c r="BW124" s="168"/>
      <c r="BX124" s="168"/>
      <c r="BY124" s="168"/>
      <c r="BZ124" s="168"/>
      <c r="CA124" s="168"/>
      <c r="CB124" s="168"/>
      <c r="CC124" s="168"/>
      <c r="CD124" s="168"/>
      <c r="CE124" s="168"/>
      <c r="CF124" s="168"/>
      <c r="CG124" s="168"/>
      <c r="CH124" s="168"/>
    </row>
    <row r="125" spans="1:86">
      <c r="A125" s="168"/>
      <c r="B125" s="168"/>
      <c r="C125" s="168"/>
      <c r="D125" s="168"/>
      <c r="E125" s="168"/>
      <c r="F125" s="168"/>
      <c r="G125" s="168"/>
      <c r="H125" s="168"/>
      <c r="I125" s="168"/>
      <c r="J125" s="168"/>
      <c r="K125" s="168"/>
      <c r="L125" s="168"/>
      <c r="M125" s="168"/>
      <c r="N125" s="170"/>
      <c r="O125" s="170"/>
      <c r="P125" s="170"/>
      <c r="Q125" s="170"/>
      <c r="R125" s="170"/>
      <c r="S125" s="107"/>
      <c r="T125" s="170"/>
      <c r="U125" s="170"/>
      <c r="V125" s="170"/>
      <c r="W125" s="170"/>
      <c r="X125" s="170"/>
      <c r="Y125" s="170"/>
      <c r="Z125" s="170"/>
      <c r="AA125" s="170"/>
      <c r="AB125" s="170"/>
      <c r="AC125" s="172"/>
      <c r="AD125" s="172"/>
      <c r="AE125" s="170"/>
      <c r="AF125" s="170"/>
      <c r="AG125" s="170"/>
      <c r="AH125" s="170"/>
      <c r="AI125" s="172"/>
      <c r="AJ125" s="170"/>
      <c r="AK125" s="170"/>
      <c r="AL125" s="170"/>
      <c r="AM125" s="170"/>
      <c r="AN125" s="170"/>
      <c r="AO125" s="170"/>
      <c r="AP125" s="170"/>
      <c r="AQ125" s="170"/>
      <c r="AR125" s="170"/>
      <c r="AS125" s="170"/>
      <c r="AT125" s="170"/>
      <c r="AU125" s="170"/>
      <c r="AV125" s="170"/>
      <c r="AW125" s="170"/>
      <c r="AX125" s="170"/>
      <c r="AY125" s="168"/>
      <c r="AZ125" s="168"/>
      <c r="BA125" s="168"/>
      <c r="BB125" s="170"/>
      <c r="BC125" s="168"/>
      <c r="BD125" s="168"/>
      <c r="BE125" s="168"/>
      <c r="BF125" s="168"/>
      <c r="BG125" s="168"/>
      <c r="BH125" s="168"/>
      <c r="BI125" s="168"/>
      <c r="BJ125" s="168"/>
      <c r="BK125" s="168"/>
      <c r="BL125" s="168"/>
      <c r="BM125" s="168"/>
      <c r="BN125" s="168"/>
      <c r="BO125" s="168"/>
      <c r="BP125" s="168"/>
      <c r="BQ125" s="168"/>
      <c r="BR125" s="168"/>
      <c r="BS125" s="168"/>
      <c r="BT125" s="168"/>
      <c r="BU125" s="168"/>
      <c r="BV125" s="168"/>
      <c r="BW125" s="168"/>
      <c r="BX125" s="168"/>
      <c r="BY125" s="168"/>
      <c r="BZ125" s="168"/>
      <c r="CA125" s="168"/>
      <c r="CB125" s="168"/>
      <c r="CC125" s="168"/>
      <c r="CD125" s="168"/>
      <c r="CE125" s="168"/>
      <c r="CF125" s="168"/>
      <c r="CG125" s="168"/>
      <c r="CH125" s="168"/>
    </row>
    <row r="126" spans="1:86">
      <c r="A126" s="168"/>
      <c r="B126" s="168"/>
      <c r="C126" s="168"/>
      <c r="D126" s="168"/>
      <c r="E126" s="168"/>
      <c r="F126" s="168"/>
      <c r="G126" s="168"/>
      <c r="H126" s="168"/>
      <c r="I126" s="168"/>
      <c r="J126" s="168"/>
      <c r="K126" s="168"/>
      <c r="L126" s="168"/>
      <c r="M126" s="168"/>
      <c r="N126" s="170"/>
      <c r="O126" s="170"/>
      <c r="P126" s="170"/>
      <c r="Q126" s="170"/>
      <c r="R126" s="170"/>
      <c r="S126" s="107"/>
      <c r="T126" s="170"/>
      <c r="U126" s="170"/>
      <c r="V126" s="170"/>
      <c r="W126" s="170"/>
      <c r="X126" s="170"/>
      <c r="Y126" s="170"/>
      <c r="Z126" s="170"/>
      <c r="AA126" s="170"/>
      <c r="AB126" s="170"/>
      <c r="AC126" s="172"/>
      <c r="AD126" s="172"/>
      <c r="AE126" s="170"/>
      <c r="AF126" s="170"/>
      <c r="AG126" s="170"/>
      <c r="AH126" s="170"/>
      <c r="AI126" s="172"/>
      <c r="AJ126" s="170"/>
      <c r="AK126" s="170"/>
      <c r="AL126" s="170"/>
      <c r="AM126" s="170"/>
      <c r="AN126" s="170"/>
      <c r="AO126" s="170"/>
      <c r="AP126" s="170"/>
      <c r="AQ126" s="170"/>
      <c r="AR126" s="170"/>
      <c r="AS126" s="170"/>
      <c r="AT126" s="170"/>
      <c r="AU126" s="170"/>
      <c r="AV126" s="170"/>
      <c r="AW126" s="170"/>
      <c r="AX126" s="170"/>
      <c r="AY126" s="168"/>
      <c r="AZ126" s="168"/>
      <c r="BA126" s="168"/>
      <c r="BB126" s="170"/>
      <c r="BC126" s="168"/>
      <c r="BD126" s="168"/>
      <c r="BE126" s="168"/>
      <c r="BF126" s="168"/>
      <c r="BG126" s="168"/>
      <c r="BH126" s="168"/>
      <c r="BI126" s="168"/>
      <c r="BJ126" s="168"/>
      <c r="BK126" s="168"/>
      <c r="BL126" s="168"/>
      <c r="BM126" s="168"/>
      <c r="BN126" s="168"/>
      <c r="BO126" s="168"/>
      <c r="BP126" s="168"/>
      <c r="BQ126" s="168"/>
      <c r="BR126" s="168"/>
      <c r="BS126" s="168"/>
      <c r="BT126" s="168"/>
      <c r="BU126" s="168"/>
      <c r="BV126" s="168"/>
      <c r="BW126" s="168"/>
      <c r="BX126" s="168"/>
      <c r="BY126" s="168"/>
      <c r="BZ126" s="168"/>
      <c r="CA126" s="168"/>
      <c r="CB126" s="168"/>
      <c r="CC126" s="168"/>
      <c r="CD126" s="168"/>
      <c r="CE126" s="168"/>
      <c r="CF126" s="168"/>
      <c r="CG126" s="168"/>
      <c r="CH126" s="168"/>
    </row>
    <row r="127" spans="1:86">
      <c r="A127" s="168"/>
      <c r="B127" s="168"/>
      <c r="C127" s="168"/>
      <c r="D127" s="168"/>
      <c r="E127" s="168"/>
      <c r="F127" s="168"/>
      <c r="G127" s="168"/>
      <c r="H127" s="168"/>
      <c r="I127" s="168"/>
      <c r="J127" s="168"/>
      <c r="K127" s="168"/>
      <c r="L127" s="168"/>
      <c r="M127" s="168"/>
      <c r="N127" s="170"/>
      <c r="O127" s="170"/>
      <c r="P127" s="170"/>
      <c r="Q127" s="170"/>
      <c r="R127" s="170"/>
      <c r="S127" s="107"/>
      <c r="T127" s="170"/>
      <c r="U127" s="170"/>
      <c r="V127" s="170"/>
      <c r="W127" s="170"/>
      <c r="X127" s="170"/>
      <c r="Y127" s="170"/>
      <c r="Z127" s="170"/>
      <c r="AA127" s="170"/>
      <c r="AB127" s="170"/>
      <c r="AC127" s="172"/>
      <c r="AD127" s="172"/>
      <c r="AE127" s="170"/>
      <c r="AF127" s="170"/>
      <c r="AG127" s="170"/>
      <c r="AH127" s="170"/>
      <c r="AI127" s="172"/>
      <c r="AJ127" s="170"/>
      <c r="AK127" s="170"/>
      <c r="AL127" s="170"/>
      <c r="AM127" s="170"/>
      <c r="AN127" s="170"/>
      <c r="AO127" s="170"/>
      <c r="AP127" s="170"/>
      <c r="AQ127" s="170"/>
      <c r="AR127" s="170"/>
      <c r="AS127" s="170"/>
      <c r="AT127" s="170"/>
      <c r="AU127" s="170"/>
      <c r="AV127" s="170"/>
      <c r="AW127" s="170"/>
      <c r="AX127" s="170"/>
      <c r="AY127" s="168"/>
      <c r="AZ127" s="168"/>
      <c r="BA127" s="168"/>
      <c r="BB127" s="170"/>
      <c r="BC127" s="168"/>
      <c r="BD127" s="168"/>
      <c r="BE127" s="168"/>
      <c r="BF127" s="168"/>
      <c r="BG127" s="168"/>
      <c r="BH127" s="168"/>
      <c r="BI127" s="168"/>
      <c r="BJ127" s="168"/>
      <c r="BK127" s="168"/>
      <c r="BL127" s="168"/>
      <c r="BM127" s="168"/>
      <c r="BN127" s="168"/>
      <c r="BO127" s="168"/>
      <c r="BP127" s="168"/>
      <c r="BQ127" s="168"/>
      <c r="BR127" s="168"/>
      <c r="BS127" s="168"/>
      <c r="BT127" s="168"/>
      <c r="BU127" s="168"/>
      <c r="BV127" s="168"/>
      <c r="BW127" s="168"/>
      <c r="BX127" s="168"/>
      <c r="BY127" s="168"/>
      <c r="BZ127" s="168"/>
      <c r="CA127" s="168"/>
      <c r="CB127" s="168"/>
      <c r="CC127" s="168"/>
      <c r="CD127" s="168"/>
      <c r="CE127" s="168"/>
      <c r="CF127" s="168"/>
      <c r="CG127" s="168"/>
      <c r="CH127" s="168"/>
    </row>
    <row r="128" spans="1:86">
      <c r="A128" s="168"/>
      <c r="B128" s="168"/>
      <c r="C128" s="168"/>
      <c r="D128" s="168"/>
      <c r="E128" s="168"/>
      <c r="F128" s="168"/>
      <c r="G128" s="168"/>
      <c r="H128" s="168"/>
      <c r="I128" s="168"/>
      <c r="J128" s="168"/>
      <c r="K128" s="168"/>
      <c r="L128" s="168"/>
      <c r="M128" s="168"/>
      <c r="N128" s="170"/>
      <c r="O128" s="170"/>
      <c r="P128" s="170"/>
      <c r="Q128" s="170"/>
      <c r="R128" s="170"/>
      <c r="S128" s="107"/>
      <c r="T128" s="170"/>
      <c r="U128" s="170"/>
      <c r="V128" s="170"/>
      <c r="W128" s="170"/>
      <c r="X128" s="170"/>
      <c r="Y128" s="170"/>
      <c r="Z128" s="170"/>
      <c r="AA128" s="170"/>
      <c r="AB128" s="170"/>
      <c r="AC128" s="172"/>
      <c r="AD128" s="172"/>
      <c r="AE128" s="170"/>
      <c r="AF128" s="170"/>
      <c r="AG128" s="170"/>
      <c r="AH128" s="170"/>
      <c r="AI128" s="172"/>
      <c r="AJ128" s="170"/>
      <c r="AK128" s="170"/>
      <c r="AL128" s="170"/>
      <c r="AM128" s="170"/>
      <c r="AN128" s="170"/>
      <c r="AO128" s="170"/>
      <c r="AP128" s="170"/>
      <c r="AQ128" s="170"/>
      <c r="AR128" s="170"/>
      <c r="AS128" s="170"/>
      <c r="AT128" s="170"/>
      <c r="AU128" s="170"/>
      <c r="AV128" s="170"/>
      <c r="AW128" s="170"/>
      <c r="AX128" s="170"/>
      <c r="AY128" s="168"/>
      <c r="AZ128" s="168"/>
      <c r="BA128" s="168"/>
      <c r="BB128" s="170"/>
      <c r="BC128" s="168"/>
      <c r="BD128" s="168"/>
      <c r="BE128" s="168"/>
      <c r="BF128" s="168"/>
      <c r="BG128" s="168"/>
      <c r="BH128" s="168"/>
      <c r="BI128" s="168"/>
      <c r="BJ128" s="168"/>
      <c r="BK128" s="168"/>
      <c r="BL128" s="168"/>
      <c r="BM128" s="168"/>
      <c r="BN128" s="168"/>
      <c r="BO128" s="168"/>
      <c r="BP128" s="168"/>
      <c r="BQ128" s="168"/>
      <c r="BR128" s="168"/>
      <c r="BS128" s="168"/>
      <c r="BT128" s="168"/>
      <c r="BU128" s="168"/>
      <c r="BV128" s="168"/>
      <c r="BW128" s="168"/>
      <c r="BX128" s="168"/>
      <c r="BY128" s="168"/>
      <c r="BZ128" s="168"/>
      <c r="CA128" s="168"/>
      <c r="CB128" s="168"/>
      <c r="CC128" s="168"/>
      <c r="CD128" s="168"/>
      <c r="CE128" s="168"/>
      <c r="CF128" s="168"/>
      <c r="CG128" s="168"/>
      <c r="CH128" s="168"/>
    </row>
    <row r="129" spans="1:86">
      <c r="A129" s="168"/>
      <c r="B129" s="168"/>
      <c r="C129" s="168"/>
      <c r="D129" s="168"/>
      <c r="E129" s="168"/>
      <c r="F129" s="168"/>
      <c r="G129" s="168"/>
      <c r="H129" s="168"/>
      <c r="I129" s="168"/>
      <c r="J129" s="168"/>
      <c r="K129" s="168"/>
      <c r="L129" s="168"/>
      <c r="M129" s="168"/>
      <c r="N129" s="170"/>
      <c r="O129" s="170"/>
      <c r="P129" s="170"/>
      <c r="Q129" s="170"/>
      <c r="R129" s="170"/>
      <c r="S129" s="107"/>
      <c r="T129" s="170"/>
      <c r="U129" s="170"/>
      <c r="V129" s="170"/>
      <c r="W129" s="170"/>
      <c r="X129" s="170"/>
      <c r="Y129" s="170"/>
      <c r="Z129" s="170"/>
      <c r="AA129" s="170"/>
      <c r="AB129" s="170"/>
      <c r="AC129" s="172"/>
      <c r="AD129" s="172"/>
      <c r="AE129" s="170"/>
      <c r="AF129" s="170"/>
      <c r="AG129" s="170"/>
      <c r="AH129" s="170"/>
      <c r="AI129" s="172"/>
      <c r="AJ129" s="170"/>
      <c r="AK129" s="170"/>
      <c r="AL129" s="170"/>
      <c r="AM129" s="170"/>
      <c r="AN129" s="170"/>
      <c r="AO129" s="170"/>
      <c r="AP129" s="170"/>
      <c r="AQ129" s="170"/>
      <c r="AR129" s="170"/>
      <c r="AS129" s="170"/>
      <c r="AT129" s="170"/>
      <c r="AU129" s="170"/>
      <c r="AV129" s="170"/>
      <c r="AW129" s="170"/>
      <c r="AX129" s="170"/>
      <c r="AY129" s="168"/>
      <c r="AZ129" s="168"/>
      <c r="BA129" s="168"/>
      <c r="BB129" s="170"/>
      <c r="BC129" s="168"/>
      <c r="BD129" s="168"/>
      <c r="BE129" s="168"/>
      <c r="BF129" s="168"/>
      <c r="BG129" s="168"/>
      <c r="BH129" s="168"/>
      <c r="BI129" s="168"/>
      <c r="BJ129" s="168"/>
      <c r="BK129" s="168"/>
      <c r="BL129" s="168"/>
      <c r="BM129" s="168"/>
      <c r="BN129" s="168"/>
      <c r="BO129" s="168"/>
      <c r="BP129" s="168"/>
      <c r="BQ129" s="168"/>
      <c r="BR129" s="168"/>
      <c r="BS129" s="168"/>
      <c r="BT129" s="168"/>
      <c r="BU129" s="168"/>
      <c r="BV129" s="168"/>
      <c r="BW129" s="168"/>
      <c r="BX129" s="168"/>
      <c r="BY129" s="168"/>
      <c r="BZ129" s="168"/>
      <c r="CA129" s="168"/>
      <c r="CB129" s="168"/>
      <c r="CC129" s="168"/>
      <c r="CD129" s="168"/>
      <c r="CE129" s="168"/>
      <c r="CF129" s="168"/>
      <c r="CG129" s="168"/>
      <c r="CH129" s="168"/>
    </row>
    <row r="130" spans="1:86">
      <c r="A130" s="168"/>
      <c r="B130" s="168"/>
      <c r="C130" s="168"/>
      <c r="D130" s="168"/>
      <c r="E130" s="168"/>
      <c r="F130" s="168"/>
      <c r="G130" s="168"/>
      <c r="H130" s="168"/>
      <c r="I130" s="168"/>
      <c r="J130" s="168"/>
      <c r="K130" s="168"/>
      <c r="L130" s="168"/>
      <c r="M130" s="168"/>
      <c r="N130" s="170"/>
      <c r="O130" s="170"/>
      <c r="P130" s="170"/>
      <c r="Q130" s="170"/>
      <c r="R130" s="170"/>
      <c r="S130" s="107"/>
      <c r="T130" s="170"/>
      <c r="U130" s="170"/>
      <c r="V130" s="170"/>
      <c r="W130" s="170"/>
      <c r="X130" s="170"/>
      <c r="Y130" s="170"/>
      <c r="Z130" s="170"/>
      <c r="AA130" s="170"/>
      <c r="AB130" s="170"/>
      <c r="AC130" s="172"/>
      <c r="AD130" s="172"/>
      <c r="AE130" s="170"/>
      <c r="AF130" s="170"/>
      <c r="AG130" s="170"/>
      <c r="AH130" s="170"/>
      <c r="AI130" s="172"/>
      <c r="AJ130" s="170"/>
      <c r="AK130" s="170"/>
      <c r="AL130" s="170"/>
      <c r="AM130" s="170"/>
      <c r="AN130" s="170"/>
      <c r="AO130" s="170"/>
      <c r="AP130" s="170"/>
      <c r="AQ130" s="170"/>
      <c r="AR130" s="170"/>
      <c r="AS130" s="170"/>
      <c r="AT130" s="170"/>
      <c r="AU130" s="170"/>
      <c r="AV130" s="170"/>
      <c r="AW130" s="170"/>
      <c r="AX130" s="170"/>
      <c r="AY130" s="168"/>
      <c r="AZ130" s="168"/>
      <c r="BA130" s="168"/>
      <c r="BB130" s="170"/>
      <c r="BC130" s="168"/>
      <c r="BD130" s="168"/>
      <c r="BE130" s="168"/>
      <c r="BF130" s="168"/>
      <c r="BG130" s="168"/>
      <c r="BH130" s="168"/>
      <c r="BI130" s="168"/>
      <c r="BJ130" s="168"/>
      <c r="BK130" s="168"/>
      <c r="BL130" s="168"/>
      <c r="BM130" s="168"/>
      <c r="BN130" s="168"/>
      <c r="BO130" s="168"/>
      <c r="BP130" s="168"/>
      <c r="BQ130" s="168"/>
      <c r="BR130" s="168"/>
      <c r="BS130" s="168"/>
      <c r="BT130" s="168"/>
      <c r="BU130" s="168"/>
      <c r="BV130" s="168"/>
      <c r="BW130" s="168"/>
      <c r="BX130" s="168"/>
      <c r="BY130" s="168"/>
      <c r="BZ130" s="168"/>
      <c r="CA130" s="168"/>
      <c r="CB130" s="168"/>
      <c r="CC130" s="168"/>
      <c r="CD130" s="168"/>
      <c r="CE130" s="168"/>
      <c r="CF130" s="168"/>
      <c r="CG130" s="168"/>
      <c r="CH130" s="168"/>
    </row>
    <row r="131" spans="1:86">
      <c r="A131" s="168"/>
      <c r="B131" s="168"/>
      <c r="C131" s="168"/>
      <c r="D131" s="168"/>
      <c r="E131" s="168"/>
      <c r="F131" s="168"/>
      <c r="G131" s="168"/>
      <c r="H131" s="168"/>
      <c r="I131" s="168"/>
      <c r="J131" s="168"/>
      <c r="K131" s="168"/>
      <c r="L131" s="168"/>
      <c r="M131" s="168"/>
      <c r="N131" s="170"/>
      <c r="O131" s="170"/>
      <c r="P131" s="170"/>
      <c r="Q131" s="170"/>
      <c r="R131" s="170"/>
      <c r="S131" s="107"/>
      <c r="T131" s="170"/>
      <c r="U131" s="170"/>
      <c r="V131" s="170"/>
      <c r="W131" s="170"/>
      <c r="X131" s="170"/>
      <c r="Y131" s="170"/>
      <c r="Z131" s="170"/>
      <c r="AA131" s="170"/>
      <c r="AB131" s="170"/>
      <c r="AC131" s="172"/>
      <c r="AD131" s="172"/>
      <c r="AE131" s="170"/>
      <c r="AF131" s="170"/>
      <c r="AG131" s="170"/>
      <c r="AH131" s="170"/>
      <c r="AI131" s="172"/>
      <c r="AJ131" s="170"/>
      <c r="AK131" s="170"/>
      <c r="AL131" s="170"/>
      <c r="AM131" s="170"/>
      <c r="AN131" s="170"/>
      <c r="AO131" s="170"/>
      <c r="AP131" s="170"/>
      <c r="AQ131" s="170"/>
      <c r="AR131" s="170"/>
      <c r="AS131" s="170"/>
      <c r="AT131" s="170"/>
      <c r="AU131" s="170"/>
      <c r="AV131" s="170"/>
      <c r="AW131" s="170"/>
      <c r="AX131" s="170"/>
      <c r="AY131" s="168"/>
      <c r="AZ131" s="168"/>
      <c r="BA131" s="168"/>
      <c r="BB131" s="170"/>
      <c r="BC131" s="168"/>
      <c r="BD131" s="168"/>
      <c r="BE131" s="168"/>
      <c r="BF131" s="168"/>
      <c r="BG131" s="168"/>
      <c r="BH131" s="168"/>
      <c r="BI131" s="168"/>
      <c r="BJ131" s="168"/>
      <c r="BK131" s="168"/>
      <c r="BL131" s="168"/>
      <c r="BM131" s="168"/>
      <c r="BN131" s="168"/>
      <c r="BO131" s="168"/>
      <c r="BP131" s="168"/>
      <c r="BQ131" s="168"/>
      <c r="BR131" s="168"/>
      <c r="BS131" s="168"/>
      <c r="BT131" s="168"/>
      <c r="BU131" s="168"/>
      <c r="BV131" s="168"/>
      <c r="BW131" s="168"/>
      <c r="BX131" s="168"/>
      <c r="BY131" s="168"/>
      <c r="BZ131" s="168"/>
      <c r="CA131" s="168"/>
      <c r="CB131" s="168"/>
      <c r="CC131" s="168"/>
      <c r="CD131" s="168"/>
      <c r="CE131" s="168"/>
      <c r="CF131" s="168"/>
      <c r="CG131" s="168"/>
      <c r="CH131" s="168"/>
    </row>
    <row r="132" spans="1:86">
      <c r="A132" s="168"/>
      <c r="B132" s="168"/>
      <c r="C132" s="168"/>
      <c r="D132" s="168"/>
      <c r="E132" s="168"/>
      <c r="F132" s="168"/>
      <c r="G132" s="168"/>
      <c r="H132" s="168"/>
      <c r="I132" s="168"/>
      <c r="J132" s="168"/>
      <c r="K132" s="168"/>
      <c r="L132" s="168"/>
      <c r="M132" s="168"/>
      <c r="N132" s="170"/>
      <c r="O132" s="170"/>
      <c r="P132" s="170"/>
      <c r="Q132" s="170"/>
      <c r="R132" s="170"/>
      <c r="S132" s="107"/>
      <c r="T132" s="170"/>
      <c r="U132" s="170"/>
      <c r="V132" s="170"/>
      <c r="W132" s="170"/>
      <c r="X132" s="170"/>
      <c r="Y132" s="170"/>
      <c r="Z132" s="170"/>
      <c r="AA132" s="170"/>
      <c r="AB132" s="170"/>
      <c r="AC132" s="172"/>
      <c r="AD132" s="172"/>
      <c r="AE132" s="170"/>
      <c r="AF132" s="170"/>
      <c r="AG132" s="170"/>
      <c r="AH132" s="170"/>
      <c r="AI132" s="172"/>
      <c r="AJ132" s="170"/>
      <c r="AK132" s="170"/>
      <c r="AL132" s="170"/>
      <c r="AM132" s="170"/>
      <c r="AN132" s="170"/>
      <c r="AO132" s="170"/>
      <c r="AP132" s="170"/>
      <c r="AQ132" s="170"/>
      <c r="AR132" s="170"/>
      <c r="AS132" s="170"/>
      <c r="AT132" s="170"/>
      <c r="AU132" s="170"/>
      <c r="AV132" s="170"/>
      <c r="AW132" s="170"/>
      <c r="AX132" s="170"/>
      <c r="AY132" s="168"/>
      <c r="AZ132" s="168"/>
      <c r="BA132" s="168"/>
      <c r="BB132" s="170"/>
      <c r="BC132" s="168"/>
      <c r="BD132" s="168"/>
      <c r="BE132" s="168"/>
      <c r="BF132" s="168"/>
      <c r="BG132" s="168"/>
      <c r="BH132" s="168"/>
      <c r="BI132" s="168"/>
      <c r="BJ132" s="168"/>
      <c r="BK132" s="168"/>
      <c r="BL132" s="168"/>
      <c r="BM132" s="168"/>
      <c r="BN132" s="168"/>
      <c r="BO132" s="168"/>
      <c r="BP132" s="168"/>
      <c r="BQ132" s="168"/>
      <c r="BR132" s="168"/>
      <c r="BS132" s="168"/>
      <c r="BT132" s="168"/>
      <c r="BU132" s="168"/>
      <c r="BV132" s="168"/>
      <c r="BW132" s="168"/>
      <c r="BX132" s="168"/>
      <c r="BY132" s="168"/>
      <c r="BZ132" s="168"/>
      <c r="CA132" s="168"/>
      <c r="CB132" s="168"/>
      <c r="CC132" s="168"/>
      <c r="CD132" s="168"/>
      <c r="CE132" s="168"/>
      <c r="CF132" s="168"/>
      <c r="CG132" s="168"/>
      <c r="CH132" s="168"/>
    </row>
    <row r="133" spans="1:86">
      <c r="A133" s="168"/>
      <c r="B133" s="168"/>
      <c r="C133" s="168"/>
      <c r="D133" s="168"/>
      <c r="E133" s="168"/>
      <c r="F133" s="168"/>
      <c r="G133" s="168"/>
      <c r="H133" s="168"/>
      <c r="I133" s="168"/>
      <c r="J133" s="168"/>
      <c r="K133" s="168"/>
      <c r="L133" s="168"/>
      <c r="M133" s="168"/>
      <c r="N133" s="170"/>
      <c r="O133" s="170"/>
      <c r="P133" s="170"/>
      <c r="Q133" s="170"/>
      <c r="R133" s="170"/>
      <c r="S133" s="107"/>
      <c r="T133" s="170"/>
      <c r="U133" s="170"/>
      <c r="V133" s="170"/>
      <c r="W133" s="170"/>
      <c r="X133" s="170"/>
      <c r="Y133" s="170"/>
      <c r="Z133" s="170"/>
      <c r="AA133" s="170"/>
      <c r="AB133" s="170"/>
      <c r="AC133" s="172"/>
      <c r="AD133" s="172"/>
      <c r="AE133" s="170"/>
      <c r="AF133" s="170"/>
      <c r="AG133" s="170"/>
      <c r="AH133" s="170"/>
      <c r="AI133" s="172"/>
      <c r="AJ133" s="170"/>
      <c r="AK133" s="170"/>
      <c r="AL133" s="170"/>
      <c r="AM133" s="170"/>
      <c r="AN133" s="170"/>
      <c r="AO133" s="170"/>
      <c r="AP133" s="170"/>
      <c r="AQ133" s="170"/>
      <c r="AR133" s="170"/>
      <c r="AS133" s="170"/>
      <c r="AT133" s="170"/>
      <c r="AU133" s="170"/>
      <c r="AV133" s="170"/>
      <c r="AW133" s="170"/>
      <c r="AX133" s="170"/>
      <c r="AY133" s="168"/>
      <c r="AZ133" s="168"/>
      <c r="BA133" s="168"/>
      <c r="BB133" s="170"/>
      <c r="BC133" s="168"/>
      <c r="BD133" s="168"/>
      <c r="BE133" s="168"/>
      <c r="BF133" s="168"/>
      <c r="BG133" s="168"/>
      <c r="BH133" s="168"/>
      <c r="BI133" s="168"/>
      <c r="BJ133" s="168"/>
      <c r="BK133" s="168"/>
      <c r="BL133" s="168"/>
      <c r="BM133" s="168"/>
      <c r="BN133" s="168"/>
      <c r="BO133" s="168"/>
      <c r="BP133" s="168"/>
      <c r="BQ133" s="168"/>
      <c r="BR133" s="168"/>
      <c r="BS133" s="168"/>
      <c r="BT133" s="168"/>
      <c r="BU133" s="168"/>
      <c r="BV133" s="168"/>
      <c r="BW133" s="168"/>
      <c r="BX133" s="168"/>
      <c r="BY133" s="168"/>
      <c r="BZ133" s="168"/>
      <c r="CA133" s="168"/>
      <c r="CB133" s="168"/>
      <c r="CC133" s="168"/>
      <c r="CD133" s="168"/>
      <c r="CE133" s="168"/>
      <c r="CF133" s="168"/>
      <c r="CG133" s="168"/>
      <c r="CH133" s="168"/>
    </row>
    <row r="134" spans="1:86">
      <c r="A134" s="168"/>
      <c r="B134" s="168"/>
      <c r="C134" s="168"/>
      <c r="D134" s="168"/>
      <c r="E134" s="168"/>
      <c r="F134" s="168"/>
      <c r="G134" s="168"/>
      <c r="H134" s="168"/>
      <c r="I134" s="168"/>
      <c r="J134" s="168"/>
      <c r="K134" s="168"/>
      <c r="L134" s="168"/>
      <c r="M134" s="168"/>
      <c r="N134" s="170"/>
      <c r="O134" s="170"/>
      <c r="P134" s="170"/>
      <c r="Q134" s="170"/>
      <c r="R134" s="170"/>
      <c r="S134" s="107"/>
      <c r="T134" s="170"/>
      <c r="U134" s="170"/>
      <c r="V134" s="170"/>
      <c r="W134" s="170"/>
      <c r="X134" s="170"/>
      <c r="Y134" s="170"/>
      <c r="Z134" s="170"/>
      <c r="AA134" s="170"/>
      <c r="AB134" s="170"/>
      <c r="AC134" s="172"/>
      <c r="AD134" s="172"/>
      <c r="AE134" s="170"/>
      <c r="AF134" s="170"/>
      <c r="AG134" s="170"/>
      <c r="AH134" s="170"/>
      <c r="AI134" s="172"/>
      <c r="AJ134" s="170"/>
      <c r="AK134" s="170"/>
      <c r="AL134" s="170"/>
      <c r="AM134" s="170"/>
      <c r="AN134" s="170"/>
      <c r="AO134" s="170"/>
      <c r="AP134" s="170"/>
      <c r="AQ134" s="170"/>
      <c r="AR134" s="170"/>
      <c r="AS134" s="170"/>
      <c r="AT134" s="170"/>
      <c r="AU134" s="170"/>
      <c r="AV134" s="170"/>
      <c r="AW134" s="170"/>
      <c r="AX134" s="170"/>
      <c r="AY134" s="168"/>
      <c r="AZ134" s="168"/>
      <c r="BA134" s="168"/>
      <c r="BB134" s="170"/>
      <c r="BC134" s="168"/>
      <c r="BD134" s="168"/>
      <c r="BE134" s="168"/>
      <c r="BF134" s="168"/>
      <c r="BG134" s="168"/>
      <c r="BH134" s="168"/>
      <c r="BI134" s="168"/>
      <c r="BJ134" s="168"/>
      <c r="BK134" s="168"/>
      <c r="BL134" s="168"/>
      <c r="BM134" s="168"/>
      <c r="BN134" s="168"/>
      <c r="BO134" s="168"/>
      <c r="BP134" s="168"/>
      <c r="BQ134" s="168"/>
      <c r="BR134" s="168"/>
      <c r="BS134" s="168"/>
      <c r="BT134" s="168"/>
      <c r="BU134" s="168"/>
      <c r="BV134" s="168"/>
      <c r="BW134" s="168"/>
      <c r="BX134" s="168"/>
      <c r="BY134" s="168"/>
      <c r="BZ134" s="168"/>
      <c r="CA134" s="168"/>
      <c r="CB134" s="168"/>
      <c r="CC134" s="168"/>
      <c r="CD134" s="168"/>
      <c r="CE134" s="168"/>
      <c r="CF134" s="168"/>
      <c r="CG134" s="168"/>
      <c r="CH134" s="168"/>
    </row>
    <row r="135" spans="1:86">
      <c r="A135" s="168"/>
      <c r="B135" s="168"/>
      <c r="C135" s="168"/>
      <c r="D135" s="168"/>
      <c r="E135" s="168"/>
      <c r="F135" s="168"/>
      <c r="G135" s="168"/>
      <c r="H135" s="168"/>
      <c r="I135" s="168"/>
      <c r="J135" s="168"/>
      <c r="K135" s="168"/>
      <c r="L135" s="168"/>
      <c r="M135" s="168"/>
      <c r="N135" s="170"/>
      <c r="O135" s="170"/>
      <c r="P135" s="170"/>
      <c r="Q135" s="170"/>
      <c r="R135" s="170"/>
      <c r="S135" s="107"/>
      <c r="T135" s="170"/>
      <c r="U135" s="170"/>
      <c r="V135" s="170"/>
      <c r="W135" s="170"/>
      <c r="X135" s="170"/>
      <c r="Y135" s="170"/>
      <c r="Z135" s="170"/>
      <c r="AA135" s="170"/>
      <c r="AB135" s="170"/>
      <c r="AC135" s="172"/>
      <c r="AD135" s="172"/>
      <c r="AE135" s="170"/>
      <c r="AF135" s="170"/>
      <c r="AG135" s="170"/>
      <c r="AH135" s="170"/>
      <c r="AI135" s="172"/>
      <c r="AJ135" s="170"/>
      <c r="AK135" s="170"/>
      <c r="AL135" s="170"/>
      <c r="AM135" s="170"/>
      <c r="AN135" s="170"/>
      <c r="AO135" s="170"/>
      <c r="AP135" s="170"/>
      <c r="AQ135" s="170"/>
      <c r="AR135" s="170"/>
      <c r="AS135" s="170"/>
      <c r="AT135" s="170"/>
      <c r="AU135" s="170"/>
      <c r="AV135" s="170"/>
      <c r="AW135" s="170"/>
      <c r="AX135" s="170"/>
      <c r="AY135" s="168"/>
      <c r="AZ135" s="168"/>
      <c r="BA135" s="168"/>
      <c r="BB135" s="170"/>
      <c r="BC135" s="168"/>
      <c r="BD135" s="168"/>
      <c r="BE135" s="168"/>
      <c r="BF135" s="168"/>
      <c r="BG135" s="168"/>
      <c r="BH135" s="168"/>
      <c r="BI135" s="168"/>
      <c r="BJ135" s="168"/>
      <c r="BK135" s="168"/>
      <c r="BL135" s="168"/>
      <c r="BM135" s="168"/>
      <c r="BN135" s="168"/>
      <c r="BO135" s="168"/>
      <c r="BP135" s="168"/>
      <c r="BQ135" s="168"/>
      <c r="BR135" s="168"/>
      <c r="BS135" s="168"/>
      <c r="BT135" s="168"/>
      <c r="BU135" s="168"/>
      <c r="BV135" s="168"/>
      <c r="BW135" s="168"/>
      <c r="BX135" s="168"/>
      <c r="BY135" s="168"/>
      <c r="BZ135" s="168"/>
      <c r="CA135" s="168"/>
      <c r="CB135" s="168"/>
      <c r="CC135" s="168"/>
      <c r="CD135" s="168"/>
      <c r="CE135" s="168"/>
      <c r="CF135" s="168"/>
      <c r="CG135" s="168"/>
      <c r="CH135" s="168"/>
    </row>
    <row r="136" spans="1:86">
      <c r="A136" s="168"/>
      <c r="B136" s="168"/>
      <c r="C136" s="168"/>
      <c r="D136" s="168"/>
      <c r="E136" s="168"/>
      <c r="F136" s="168"/>
      <c r="G136" s="168"/>
      <c r="H136" s="168"/>
      <c r="I136" s="168"/>
      <c r="J136" s="168"/>
      <c r="K136" s="168"/>
      <c r="L136" s="168"/>
      <c r="M136" s="168"/>
      <c r="N136" s="170"/>
      <c r="O136" s="170"/>
      <c r="P136" s="170"/>
      <c r="Q136" s="170"/>
      <c r="R136" s="170"/>
      <c r="S136" s="107"/>
      <c r="T136" s="170"/>
      <c r="U136" s="170"/>
      <c r="V136" s="170"/>
      <c r="W136" s="170"/>
      <c r="X136" s="170"/>
      <c r="Y136" s="170"/>
      <c r="Z136" s="170"/>
      <c r="AA136" s="170"/>
      <c r="AB136" s="170"/>
      <c r="AC136" s="172"/>
      <c r="AD136" s="172"/>
      <c r="AE136" s="170"/>
      <c r="AF136" s="170"/>
      <c r="AG136" s="170"/>
      <c r="AH136" s="170"/>
      <c r="AI136" s="172"/>
      <c r="AJ136" s="170"/>
      <c r="AK136" s="170"/>
      <c r="AL136" s="170"/>
      <c r="AM136" s="170"/>
      <c r="AN136" s="170"/>
      <c r="AO136" s="170"/>
      <c r="AP136" s="170"/>
      <c r="AQ136" s="170"/>
      <c r="AR136" s="170"/>
      <c r="AS136" s="170"/>
      <c r="AT136" s="170"/>
      <c r="AU136" s="170"/>
      <c r="AV136" s="170"/>
      <c r="AW136" s="170"/>
      <c r="AX136" s="170"/>
      <c r="AY136" s="168"/>
      <c r="AZ136" s="168"/>
      <c r="BA136" s="168"/>
      <c r="BB136" s="170"/>
      <c r="BC136" s="168"/>
      <c r="BD136" s="168"/>
      <c r="BE136" s="168"/>
      <c r="BF136" s="168"/>
      <c r="BG136" s="168"/>
      <c r="BH136" s="168"/>
      <c r="BI136" s="168"/>
      <c r="BJ136" s="168"/>
      <c r="BK136" s="168"/>
      <c r="BL136" s="168"/>
      <c r="BM136" s="168"/>
      <c r="BN136" s="168"/>
      <c r="BO136" s="168"/>
      <c r="BP136" s="168"/>
      <c r="BQ136" s="168"/>
      <c r="BR136" s="168"/>
      <c r="BS136" s="168"/>
      <c r="BT136" s="168"/>
      <c r="BU136" s="168"/>
      <c r="BV136" s="168"/>
      <c r="BW136" s="168"/>
      <c r="BX136" s="168"/>
      <c r="BY136" s="168"/>
      <c r="BZ136" s="168"/>
      <c r="CA136" s="168"/>
      <c r="CB136" s="168"/>
      <c r="CC136" s="168"/>
      <c r="CD136" s="168"/>
      <c r="CE136" s="168"/>
      <c r="CF136" s="168"/>
      <c r="CG136" s="168"/>
      <c r="CH136" s="168"/>
    </row>
    <row r="137" spans="1:86">
      <c r="A137" s="168"/>
      <c r="B137" s="168"/>
      <c r="C137" s="168"/>
      <c r="D137" s="168"/>
      <c r="E137" s="168"/>
      <c r="F137" s="168"/>
      <c r="G137" s="168"/>
      <c r="H137" s="168"/>
      <c r="I137" s="168"/>
      <c r="J137" s="168"/>
      <c r="K137" s="168"/>
      <c r="L137" s="168"/>
      <c r="M137" s="168"/>
      <c r="N137" s="170"/>
      <c r="O137" s="170"/>
      <c r="P137" s="170"/>
      <c r="Q137" s="170"/>
      <c r="R137" s="170"/>
      <c r="S137" s="107"/>
      <c r="T137" s="170"/>
      <c r="U137" s="170"/>
      <c r="V137" s="170"/>
      <c r="W137" s="170"/>
      <c r="X137" s="170"/>
      <c r="Y137" s="170"/>
      <c r="Z137" s="170"/>
      <c r="AA137" s="170"/>
      <c r="AB137" s="170"/>
      <c r="AC137" s="172"/>
      <c r="AD137" s="172"/>
      <c r="AE137" s="170"/>
      <c r="AF137" s="170"/>
      <c r="AG137" s="170"/>
      <c r="AH137" s="170"/>
      <c r="AI137" s="172"/>
      <c r="AJ137" s="170"/>
      <c r="AK137" s="170"/>
      <c r="AL137" s="170"/>
      <c r="AM137" s="170"/>
      <c r="AN137" s="170"/>
      <c r="AO137" s="170"/>
      <c r="AP137" s="170"/>
      <c r="AQ137" s="170"/>
      <c r="AR137" s="170"/>
      <c r="AS137" s="170"/>
      <c r="AT137" s="170"/>
      <c r="AU137" s="170"/>
      <c r="AV137" s="170"/>
      <c r="AW137" s="170"/>
      <c r="AX137" s="170"/>
      <c r="AY137" s="168"/>
      <c r="AZ137" s="168"/>
      <c r="BA137" s="168"/>
      <c r="BB137" s="170"/>
      <c r="BC137" s="168"/>
      <c r="BD137" s="168"/>
      <c r="BE137" s="168"/>
      <c r="BF137" s="168"/>
      <c r="BG137" s="168"/>
      <c r="BH137" s="168"/>
      <c r="BI137" s="168"/>
      <c r="BJ137" s="168"/>
      <c r="BK137" s="168"/>
      <c r="BL137" s="168"/>
      <c r="BM137" s="168"/>
      <c r="BN137" s="168"/>
      <c r="BO137" s="168"/>
      <c r="BP137" s="168"/>
      <c r="BQ137" s="168"/>
      <c r="BR137" s="168"/>
      <c r="BS137" s="168"/>
      <c r="BT137" s="168"/>
      <c r="BU137" s="168"/>
      <c r="BV137" s="168"/>
      <c r="BW137" s="168"/>
      <c r="BX137" s="168"/>
      <c r="BY137" s="168"/>
      <c r="BZ137" s="168"/>
      <c r="CA137" s="168"/>
      <c r="CB137" s="168"/>
      <c r="CC137" s="168"/>
      <c r="CD137" s="168"/>
      <c r="CE137" s="168"/>
      <c r="CF137" s="168"/>
      <c r="CG137" s="168"/>
      <c r="CH137" s="168"/>
    </row>
    <row r="138" spans="1:86">
      <c r="A138" s="168"/>
      <c r="B138" s="168"/>
      <c r="C138" s="168"/>
      <c r="D138" s="168"/>
      <c r="E138" s="168"/>
      <c r="F138" s="168"/>
      <c r="G138" s="168"/>
      <c r="H138" s="168"/>
      <c r="I138" s="168"/>
      <c r="J138" s="168"/>
      <c r="K138" s="168"/>
      <c r="L138" s="168"/>
      <c r="M138" s="168"/>
      <c r="N138" s="170"/>
      <c r="O138" s="170"/>
      <c r="P138" s="170"/>
      <c r="Q138" s="170"/>
      <c r="R138" s="170"/>
      <c r="S138" s="107"/>
      <c r="T138" s="170"/>
      <c r="U138" s="170"/>
      <c r="V138" s="170"/>
      <c r="W138" s="170"/>
      <c r="X138" s="170"/>
      <c r="Y138" s="170"/>
      <c r="Z138" s="170"/>
      <c r="AA138" s="170"/>
      <c r="AB138" s="170"/>
      <c r="AC138" s="172"/>
      <c r="AD138" s="172"/>
      <c r="AE138" s="170"/>
      <c r="AF138" s="170"/>
      <c r="AG138" s="170"/>
      <c r="AH138" s="170"/>
      <c r="AI138" s="172"/>
      <c r="AJ138" s="170"/>
      <c r="AK138" s="170"/>
      <c r="AL138" s="170"/>
      <c r="AM138" s="170"/>
      <c r="AN138" s="170"/>
      <c r="AO138" s="170"/>
      <c r="AP138" s="170"/>
      <c r="AQ138" s="170"/>
      <c r="AR138" s="170"/>
      <c r="AS138" s="170"/>
      <c r="AT138" s="170"/>
      <c r="AU138" s="170"/>
      <c r="AV138" s="170"/>
      <c r="AW138" s="170"/>
      <c r="AX138" s="170"/>
      <c r="AY138" s="168"/>
      <c r="AZ138" s="168"/>
      <c r="BA138" s="168"/>
      <c r="BB138" s="170"/>
      <c r="BC138" s="168"/>
      <c r="BD138" s="168"/>
      <c r="BE138" s="168"/>
      <c r="BF138" s="168"/>
      <c r="BG138" s="168"/>
      <c r="BH138" s="168"/>
      <c r="BI138" s="168"/>
      <c r="BJ138" s="168"/>
      <c r="BK138" s="168"/>
      <c r="BL138" s="168"/>
      <c r="BM138" s="168"/>
      <c r="BN138" s="168"/>
      <c r="BO138" s="168"/>
      <c r="BP138" s="168"/>
      <c r="BQ138" s="168"/>
      <c r="BR138" s="168"/>
      <c r="BS138" s="168"/>
      <c r="BT138" s="168"/>
      <c r="BU138" s="168"/>
      <c r="BV138" s="168"/>
      <c r="BW138" s="168"/>
      <c r="BX138" s="168"/>
      <c r="BY138" s="168"/>
      <c r="BZ138" s="168"/>
      <c r="CA138" s="168"/>
      <c r="CB138" s="168"/>
      <c r="CC138" s="168"/>
      <c r="CD138" s="168"/>
      <c r="CE138" s="168"/>
      <c r="CF138" s="168"/>
      <c r="CG138" s="168"/>
      <c r="CH138" s="168"/>
    </row>
    <row r="139" spans="1:86">
      <c r="A139" s="168"/>
      <c r="B139" s="168"/>
      <c r="C139" s="168"/>
      <c r="D139" s="168"/>
      <c r="E139" s="168"/>
      <c r="F139" s="168"/>
      <c r="G139" s="168"/>
      <c r="H139" s="168"/>
      <c r="I139" s="168"/>
      <c r="J139" s="168"/>
      <c r="K139" s="168"/>
      <c r="L139" s="168"/>
      <c r="M139" s="168"/>
      <c r="N139" s="170"/>
      <c r="O139" s="170"/>
      <c r="P139" s="170"/>
      <c r="Q139" s="170"/>
      <c r="R139" s="170"/>
      <c r="S139" s="107"/>
      <c r="T139" s="170"/>
      <c r="U139" s="170"/>
      <c r="V139" s="170"/>
      <c r="W139" s="170"/>
      <c r="X139" s="170"/>
      <c r="Y139" s="170"/>
      <c r="Z139" s="170"/>
      <c r="AA139" s="170"/>
      <c r="AB139" s="170"/>
      <c r="AC139" s="172"/>
      <c r="AD139" s="172"/>
      <c r="AE139" s="170"/>
      <c r="AF139" s="170"/>
      <c r="AG139" s="170"/>
      <c r="AH139" s="170"/>
      <c r="AI139" s="172"/>
      <c r="AJ139" s="170"/>
      <c r="AK139" s="170"/>
      <c r="AL139" s="170"/>
      <c r="AM139" s="170"/>
      <c r="AN139" s="170"/>
      <c r="AO139" s="170"/>
      <c r="AP139" s="170"/>
      <c r="AQ139" s="170"/>
      <c r="AR139" s="170"/>
      <c r="AS139" s="170"/>
      <c r="AT139" s="170"/>
      <c r="AU139" s="170"/>
      <c r="AV139" s="170"/>
      <c r="AW139" s="170"/>
      <c r="AX139" s="170"/>
      <c r="AY139" s="168"/>
      <c r="AZ139" s="168"/>
      <c r="BA139" s="168"/>
      <c r="BB139" s="170"/>
      <c r="BC139" s="168"/>
      <c r="BD139" s="168"/>
      <c r="BE139" s="168"/>
      <c r="BF139" s="168"/>
      <c r="BG139" s="168"/>
      <c r="BH139" s="168"/>
      <c r="BI139" s="168"/>
      <c r="BJ139" s="168"/>
      <c r="BK139" s="168"/>
      <c r="BL139" s="168"/>
      <c r="BM139" s="168"/>
      <c r="BN139" s="168"/>
      <c r="BO139" s="168"/>
      <c r="BP139" s="168"/>
      <c r="BQ139" s="168"/>
      <c r="BR139" s="168"/>
      <c r="BS139" s="168"/>
      <c r="BT139" s="168"/>
      <c r="BU139" s="168"/>
      <c r="BV139" s="168"/>
      <c r="BW139" s="168"/>
      <c r="BX139" s="168"/>
      <c r="BY139" s="168"/>
      <c r="BZ139" s="168"/>
      <c r="CA139" s="168"/>
      <c r="CB139" s="168"/>
      <c r="CC139" s="168"/>
      <c r="CD139" s="168"/>
      <c r="CE139" s="168"/>
      <c r="CF139" s="168"/>
      <c r="CG139" s="168"/>
      <c r="CH139" s="168"/>
    </row>
    <row r="140" spans="1:86">
      <c r="A140" s="168"/>
      <c r="B140" s="168"/>
      <c r="C140" s="168"/>
      <c r="D140" s="168"/>
      <c r="E140" s="168"/>
      <c r="F140" s="168"/>
      <c r="G140" s="168"/>
      <c r="H140" s="168"/>
      <c r="I140" s="168"/>
      <c r="J140" s="168"/>
      <c r="K140" s="168"/>
      <c r="L140" s="168"/>
      <c r="M140" s="168"/>
      <c r="N140" s="170"/>
      <c r="O140" s="170"/>
      <c r="P140" s="170"/>
      <c r="Q140" s="170"/>
      <c r="R140" s="170"/>
      <c r="S140" s="107"/>
      <c r="T140" s="170"/>
      <c r="U140" s="170"/>
      <c r="V140" s="170"/>
      <c r="W140" s="170"/>
      <c r="X140" s="170"/>
      <c r="Y140" s="170"/>
      <c r="Z140" s="170"/>
      <c r="AA140" s="170"/>
      <c r="AB140" s="170"/>
      <c r="AC140" s="172"/>
      <c r="AD140" s="172"/>
      <c r="AE140" s="170"/>
      <c r="AF140" s="170"/>
      <c r="AG140" s="170"/>
      <c r="AH140" s="170"/>
      <c r="AI140" s="172"/>
      <c r="AJ140" s="170"/>
      <c r="AK140" s="170"/>
      <c r="AL140" s="170"/>
      <c r="AM140" s="170"/>
      <c r="AN140" s="170"/>
      <c r="AO140" s="170"/>
      <c r="AP140" s="170"/>
      <c r="AQ140" s="170"/>
      <c r="AR140" s="170"/>
      <c r="AS140" s="170"/>
      <c r="AT140" s="170"/>
      <c r="AU140" s="170"/>
      <c r="AV140" s="170"/>
      <c r="AW140" s="170"/>
      <c r="AX140" s="170"/>
      <c r="AY140" s="168"/>
      <c r="AZ140" s="168"/>
      <c r="BA140" s="168"/>
      <c r="BB140" s="170"/>
      <c r="BC140" s="168"/>
      <c r="BD140" s="168"/>
      <c r="BE140" s="168"/>
      <c r="BF140" s="168"/>
      <c r="BG140" s="168"/>
      <c r="BH140" s="168"/>
      <c r="BI140" s="168"/>
      <c r="BJ140" s="168"/>
      <c r="BK140" s="168"/>
      <c r="BL140" s="168"/>
      <c r="BM140" s="168"/>
      <c r="BN140" s="168"/>
      <c r="BO140" s="168"/>
      <c r="BP140" s="168"/>
      <c r="BQ140" s="168"/>
      <c r="BR140" s="168"/>
      <c r="BS140" s="168"/>
      <c r="BT140" s="168"/>
      <c r="BU140" s="168"/>
      <c r="BV140" s="168"/>
      <c r="BW140" s="168"/>
      <c r="BX140" s="168"/>
      <c r="BY140" s="168"/>
      <c r="BZ140" s="168"/>
      <c r="CA140" s="168"/>
      <c r="CB140" s="168"/>
      <c r="CC140" s="168"/>
      <c r="CD140" s="168"/>
      <c r="CE140" s="168"/>
      <c r="CF140" s="168"/>
      <c r="CG140" s="168"/>
      <c r="CH140" s="168"/>
    </row>
    <row r="141" spans="1:86">
      <c r="A141" s="168"/>
      <c r="B141" s="168"/>
      <c r="C141" s="168"/>
      <c r="D141" s="168"/>
      <c r="E141" s="168"/>
      <c r="F141" s="168"/>
      <c r="G141" s="168"/>
      <c r="H141" s="168"/>
      <c r="I141" s="168"/>
      <c r="J141" s="168"/>
      <c r="K141" s="168"/>
      <c r="L141" s="168"/>
      <c r="M141" s="168"/>
      <c r="N141" s="170"/>
      <c r="O141" s="170"/>
      <c r="P141" s="170"/>
      <c r="Q141" s="170"/>
      <c r="R141" s="170"/>
      <c r="S141" s="107"/>
      <c r="T141" s="170"/>
      <c r="U141" s="170"/>
      <c r="V141" s="170"/>
      <c r="W141" s="170"/>
      <c r="X141" s="170"/>
      <c r="Y141" s="170"/>
      <c r="Z141" s="170"/>
      <c r="AA141" s="170"/>
      <c r="AB141" s="170"/>
      <c r="AC141" s="172"/>
      <c r="AD141" s="172"/>
      <c r="AE141" s="170"/>
      <c r="AF141" s="170"/>
      <c r="AG141" s="170"/>
      <c r="AH141" s="170"/>
      <c r="AI141" s="172"/>
      <c r="AJ141" s="170"/>
      <c r="AK141" s="170"/>
      <c r="AL141" s="170"/>
      <c r="AM141" s="170"/>
      <c r="AN141" s="170"/>
      <c r="AO141" s="170"/>
      <c r="AP141" s="170"/>
      <c r="AQ141" s="170"/>
      <c r="AR141" s="170"/>
      <c r="AS141" s="170"/>
      <c r="AT141" s="170"/>
      <c r="AU141" s="170"/>
      <c r="AV141" s="170"/>
      <c r="AW141" s="170"/>
      <c r="AX141" s="170"/>
      <c r="AY141" s="168"/>
      <c r="AZ141" s="168"/>
      <c r="BA141" s="168"/>
      <c r="BB141" s="170"/>
      <c r="BC141" s="168"/>
      <c r="BD141" s="168"/>
      <c r="BE141" s="168"/>
      <c r="BF141" s="168"/>
      <c r="BG141" s="168"/>
      <c r="BH141" s="168"/>
      <c r="BI141" s="168"/>
      <c r="BJ141" s="168"/>
      <c r="BK141" s="168"/>
      <c r="BL141" s="168"/>
      <c r="BM141" s="168"/>
      <c r="BN141" s="168"/>
      <c r="BO141" s="168"/>
      <c r="BP141" s="168"/>
      <c r="BQ141" s="168"/>
      <c r="BR141" s="168"/>
      <c r="BS141" s="168"/>
      <c r="BT141" s="168"/>
      <c r="BU141" s="168"/>
      <c r="BV141" s="168"/>
      <c r="BW141" s="168"/>
      <c r="BX141" s="168"/>
      <c r="BY141" s="168"/>
      <c r="BZ141" s="168"/>
      <c r="CA141" s="168"/>
      <c r="CB141" s="168"/>
      <c r="CC141" s="168"/>
      <c r="CD141" s="168"/>
      <c r="CE141" s="168"/>
      <c r="CF141" s="168"/>
      <c r="CG141" s="168"/>
      <c r="CH141" s="168"/>
    </row>
    <row r="142" spans="1:86">
      <c r="A142" s="168"/>
      <c r="B142" s="168"/>
      <c r="C142" s="168"/>
      <c r="D142" s="168"/>
      <c r="E142" s="168"/>
      <c r="F142" s="168"/>
      <c r="G142" s="168"/>
      <c r="H142" s="168"/>
      <c r="I142" s="168"/>
      <c r="J142" s="168"/>
      <c r="K142" s="168"/>
      <c r="L142" s="168"/>
      <c r="M142" s="168"/>
      <c r="N142" s="170"/>
      <c r="O142" s="170"/>
      <c r="P142" s="170"/>
      <c r="Q142" s="170"/>
      <c r="R142" s="170"/>
      <c r="S142" s="107"/>
      <c r="T142" s="170"/>
      <c r="U142" s="170"/>
      <c r="V142" s="170"/>
      <c r="W142" s="170"/>
      <c r="X142" s="170"/>
      <c r="Y142" s="170"/>
      <c r="Z142" s="170"/>
      <c r="AA142" s="170"/>
      <c r="AB142" s="170"/>
      <c r="AC142" s="172"/>
      <c r="AD142" s="172"/>
      <c r="AE142" s="170"/>
      <c r="AF142" s="170"/>
      <c r="AG142" s="170"/>
      <c r="AH142" s="170"/>
      <c r="AI142" s="172"/>
      <c r="AJ142" s="170"/>
      <c r="AK142" s="170"/>
      <c r="AL142" s="170"/>
      <c r="AM142" s="170"/>
      <c r="AN142" s="170"/>
      <c r="AO142" s="170"/>
      <c r="AP142" s="170"/>
      <c r="AQ142" s="170"/>
      <c r="AR142" s="170"/>
      <c r="AS142" s="170"/>
      <c r="AT142" s="170"/>
      <c r="AU142" s="170"/>
      <c r="AV142" s="170"/>
      <c r="AW142" s="170"/>
      <c r="AX142" s="170"/>
      <c r="AY142" s="168"/>
      <c r="AZ142" s="168"/>
      <c r="BA142" s="168"/>
      <c r="BB142" s="170"/>
      <c r="BC142" s="168"/>
      <c r="BD142" s="168"/>
      <c r="BE142" s="168"/>
      <c r="BF142" s="168"/>
      <c r="BG142" s="168"/>
      <c r="BH142" s="168"/>
      <c r="BI142" s="168"/>
      <c r="BJ142" s="168"/>
      <c r="BK142" s="168"/>
      <c r="BL142" s="168"/>
      <c r="BM142" s="168"/>
      <c r="BN142" s="168"/>
      <c r="BO142" s="168"/>
      <c r="BP142" s="168"/>
      <c r="BQ142" s="168"/>
      <c r="BR142" s="168"/>
      <c r="BS142" s="168"/>
      <c r="BT142" s="168"/>
      <c r="BU142" s="168"/>
      <c r="BV142" s="168"/>
      <c r="BW142" s="168"/>
      <c r="BX142" s="168"/>
      <c r="BY142" s="168"/>
      <c r="BZ142" s="168"/>
      <c r="CA142" s="168"/>
      <c r="CB142" s="168"/>
      <c r="CC142" s="168"/>
      <c r="CD142" s="168"/>
      <c r="CE142" s="168"/>
      <c r="CF142" s="168"/>
      <c r="CG142" s="168"/>
      <c r="CH142" s="168"/>
    </row>
    <row r="143" spans="1:86">
      <c r="A143" s="168"/>
      <c r="B143" s="168"/>
      <c r="C143" s="168"/>
      <c r="D143" s="168"/>
      <c r="E143" s="168"/>
      <c r="F143" s="168"/>
      <c r="G143" s="168"/>
      <c r="H143" s="168"/>
      <c r="I143" s="168"/>
      <c r="J143" s="168"/>
      <c r="K143" s="168"/>
      <c r="L143" s="168"/>
      <c r="M143" s="168"/>
      <c r="N143" s="170"/>
      <c r="O143" s="170"/>
      <c r="P143" s="170"/>
      <c r="Q143" s="170"/>
      <c r="R143" s="170"/>
      <c r="S143" s="107"/>
      <c r="T143" s="170"/>
      <c r="U143" s="170"/>
      <c r="V143" s="170"/>
      <c r="W143" s="170"/>
      <c r="X143" s="170"/>
      <c r="Y143" s="170"/>
      <c r="Z143" s="170"/>
      <c r="AA143" s="170"/>
      <c r="AB143" s="170"/>
      <c r="AC143" s="172"/>
      <c r="AD143" s="172"/>
      <c r="AE143" s="170"/>
      <c r="AF143" s="170"/>
      <c r="AG143" s="170"/>
      <c r="AH143" s="170"/>
      <c r="AI143" s="172"/>
      <c r="AJ143" s="170"/>
      <c r="AK143" s="170"/>
      <c r="AL143" s="170"/>
      <c r="AM143" s="170"/>
      <c r="AN143" s="170"/>
      <c r="AO143" s="170"/>
      <c r="AP143" s="170"/>
      <c r="AQ143" s="170"/>
      <c r="AR143" s="170"/>
      <c r="AS143" s="170"/>
      <c r="AT143" s="170"/>
      <c r="AU143" s="170"/>
      <c r="AV143" s="170"/>
      <c r="AW143" s="170"/>
      <c r="AX143" s="170"/>
      <c r="AY143" s="168"/>
      <c r="AZ143" s="168"/>
      <c r="BA143" s="168"/>
      <c r="BB143" s="170"/>
      <c r="BC143" s="168"/>
      <c r="BD143" s="168"/>
      <c r="BE143" s="168"/>
      <c r="BF143" s="168"/>
      <c r="BG143" s="168"/>
      <c r="BH143" s="168"/>
      <c r="BI143" s="168"/>
      <c r="BJ143" s="168"/>
      <c r="BK143" s="168"/>
      <c r="BL143" s="168"/>
      <c r="BM143" s="168"/>
      <c r="BN143" s="168"/>
      <c r="BO143" s="168"/>
      <c r="BP143" s="168"/>
      <c r="BQ143" s="168"/>
      <c r="BR143" s="168"/>
      <c r="BS143" s="168"/>
      <c r="BT143" s="168"/>
      <c r="BU143" s="168"/>
      <c r="BV143" s="168"/>
      <c r="BW143" s="168"/>
      <c r="BX143" s="168"/>
      <c r="BY143" s="168"/>
      <c r="BZ143" s="168"/>
      <c r="CA143" s="168"/>
      <c r="CB143" s="168"/>
      <c r="CC143" s="168"/>
      <c r="CD143" s="168"/>
      <c r="CE143" s="168"/>
      <c r="CF143" s="168"/>
      <c r="CG143" s="168"/>
      <c r="CH143" s="168"/>
    </row>
    <row r="144" spans="1:86">
      <c r="A144" s="168"/>
      <c r="B144" s="168"/>
      <c r="C144" s="168"/>
      <c r="D144" s="168"/>
      <c r="E144" s="168"/>
      <c r="F144" s="168"/>
      <c r="G144" s="168"/>
      <c r="H144" s="168"/>
      <c r="I144" s="168"/>
      <c r="J144" s="168"/>
      <c r="K144" s="168"/>
      <c r="L144" s="168"/>
      <c r="M144" s="168"/>
      <c r="N144" s="170"/>
      <c r="O144" s="170"/>
      <c r="P144" s="170"/>
      <c r="Q144" s="170"/>
      <c r="R144" s="170"/>
      <c r="S144" s="107"/>
      <c r="T144" s="170"/>
      <c r="U144" s="170"/>
      <c r="V144" s="170"/>
      <c r="W144" s="170"/>
      <c r="X144" s="170"/>
      <c r="Y144" s="170"/>
      <c r="Z144" s="170"/>
      <c r="AA144" s="170"/>
      <c r="AB144" s="170"/>
      <c r="AC144" s="172"/>
      <c r="AD144" s="172"/>
      <c r="AE144" s="170"/>
      <c r="AF144" s="170"/>
      <c r="AG144" s="170"/>
      <c r="AH144" s="170"/>
      <c r="AI144" s="172"/>
      <c r="AJ144" s="170"/>
      <c r="AK144" s="170"/>
      <c r="AL144" s="170"/>
      <c r="AM144" s="170"/>
      <c r="AN144" s="170"/>
      <c r="AO144" s="170"/>
      <c r="AP144" s="170"/>
      <c r="AQ144" s="170"/>
      <c r="AR144" s="170"/>
      <c r="AS144" s="170"/>
      <c r="AT144" s="170"/>
      <c r="AU144" s="170"/>
      <c r="AV144" s="170"/>
      <c r="AW144" s="170"/>
      <c r="AX144" s="170"/>
      <c r="AY144" s="168"/>
      <c r="AZ144" s="168"/>
      <c r="BA144" s="168"/>
      <c r="BB144" s="170"/>
      <c r="BC144" s="168"/>
      <c r="BD144" s="168"/>
      <c r="BE144" s="168"/>
      <c r="BF144" s="168"/>
      <c r="BG144" s="168"/>
      <c r="BH144" s="168"/>
      <c r="BI144" s="168"/>
      <c r="BJ144" s="168"/>
      <c r="BK144" s="168"/>
      <c r="BL144" s="168"/>
      <c r="BM144" s="168"/>
      <c r="BN144" s="168"/>
      <c r="BO144" s="168"/>
      <c r="BP144" s="168"/>
      <c r="BQ144" s="168"/>
      <c r="BR144" s="168"/>
      <c r="BS144" s="168"/>
      <c r="BT144" s="168"/>
      <c r="BU144" s="168"/>
      <c r="BV144" s="168"/>
      <c r="BW144" s="168"/>
      <c r="BX144" s="168"/>
      <c r="BY144" s="168"/>
      <c r="BZ144" s="168"/>
      <c r="CA144" s="168"/>
      <c r="CB144" s="168"/>
      <c r="CC144" s="168"/>
      <c r="CD144" s="168"/>
      <c r="CE144" s="168"/>
      <c r="CF144" s="168"/>
      <c r="CG144" s="168"/>
      <c r="CH144" s="168"/>
    </row>
    <row r="145" spans="1:86">
      <c r="A145" s="168"/>
      <c r="B145" s="168"/>
      <c r="C145" s="168"/>
      <c r="D145" s="168"/>
      <c r="E145" s="168"/>
      <c r="F145" s="168"/>
      <c r="G145" s="168"/>
      <c r="H145" s="168"/>
      <c r="I145" s="168"/>
      <c r="J145" s="168"/>
      <c r="K145" s="168"/>
      <c r="L145" s="168"/>
      <c r="M145" s="168"/>
      <c r="N145" s="170"/>
      <c r="O145" s="170"/>
      <c r="P145" s="170"/>
      <c r="Q145" s="170"/>
      <c r="R145" s="170"/>
      <c r="S145" s="107"/>
      <c r="T145" s="170"/>
      <c r="U145" s="170"/>
      <c r="V145" s="170"/>
      <c r="W145" s="170"/>
      <c r="X145" s="170"/>
      <c r="Y145" s="170"/>
      <c r="Z145" s="170"/>
      <c r="AA145" s="170"/>
      <c r="AB145" s="170"/>
      <c r="AC145" s="172"/>
      <c r="AD145" s="172"/>
      <c r="AE145" s="170"/>
      <c r="AF145" s="170"/>
      <c r="AG145" s="170"/>
      <c r="AH145" s="170"/>
      <c r="AI145" s="172"/>
      <c r="AJ145" s="170"/>
      <c r="AK145" s="170"/>
      <c r="AL145" s="170"/>
      <c r="AM145" s="170"/>
      <c r="AN145" s="170"/>
      <c r="AO145" s="170"/>
      <c r="AP145" s="170"/>
      <c r="AQ145" s="170"/>
      <c r="AR145" s="170"/>
      <c r="AS145" s="170"/>
      <c r="AT145" s="170"/>
      <c r="AU145" s="170"/>
      <c r="AV145" s="170"/>
      <c r="AW145" s="170"/>
      <c r="AX145" s="170"/>
      <c r="AY145" s="168"/>
      <c r="AZ145" s="168"/>
      <c r="BA145" s="168"/>
      <c r="BB145" s="170"/>
      <c r="BC145" s="168"/>
      <c r="BD145" s="168"/>
      <c r="BE145" s="168"/>
      <c r="BF145" s="168"/>
      <c r="BG145" s="168"/>
      <c r="BH145" s="168"/>
      <c r="BI145" s="168"/>
      <c r="BJ145" s="168"/>
      <c r="BK145" s="168"/>
      <c r="BL145" s="168"/>
      <c r="BM145" s="168"/>
      <c r="BN145" s="168"/>
      <c r="BO145" s="168"/>
      <c r="BP145" s="168"/>
      <c r="BQ145" s="168"/>
      <c r="BR145" s="168"/>
      <c r="BS145" s="168"/>
      <c r="BT145" s="168"/>
      <c r="BU145" s="168"/>
      <c r="BV145" s="168"/>
      <c r="BW145" s="168"/>
      <c r="BX145" s="168"/>
      <c r="BY145" s="168"/>
      <c r="BZ145" s="168"/>
      <c r="CA145" s="168"/>
      <c r="CB145" s="168"/>
      <c r="CC145" s="168"/>
      <c r="CD145" s="168"/>
      <c r="CE145" s="168"/>
      <c r="CF145" s="168"/>
      <c r="CG145" s="168"/>
      <c r="CH145" s="168"/>
    </row>
    <row r="146" spans="1:86">
      <c r="A146" s="168"/>
      <c r="B146" s="168"/>
      <c r="C146" s="168"/>
      <c r="D146" s="168"/>
      <c r="E146" s="168"/>
      <c r="F146" s="168"/>
      <c r="G146" s="168"/>
      <c r="H146" s="168"/>
      <c r="I146" s="168"/>
      <c r="J146" s="168"/>
      <c r="K146" s="168"/>
      <c r="L146" s="168"/>
      <c r="M146" s="168"/>
      <c r="N146" s="170"/>
      <c r="O146" s="170"/>
      <c r="P146" s="170"/>
      <c r="Q146" s="170"/>
      <c r="R146" s="170"/>
      <c r="S146" s="107"/>
      <c r="T146" s="170"/>
      <c r="U146" s="170"/>
      <c r="V146" s="170"/>
      <c r="W146" s="170"/>
      <c r="X146" s="170"/>
      <c r="Y146" s="170"/>
      <c r="Z146" s="170"/>
      <c r="AA146" s="170"/>
      <c r="AB146" s="170"/>
      <c r="AC146" s="172"/>
      <c r="AD146" s="172"/>
      <c r="AE146" s="170"/>
      <c r="AF146" s="170"/>
      <c r="AG146" s="170"/>
      <c r="AH146" s="170"/>
      <c r="AI146" s="172"/>
      <c r="AJ146" s="170"/>
      <c r="AK146" s="170"/>
      <c r="AL146" s="170"/>
      <c r="AM146" s="170"/>
      <c r="AN146" s="170"/>
      <c r="AO146" s="170"/>
      <c r="AP146" s="170"/>
      <c r="AQ146" s="170"/>
      <c r="AR146" s="170"/>
      <c r="AS146" s="170"/>
      <c r="AT146" s="170"/>
      <c r="AU146" s="170"/>
      <c r="AV146" s="170"/>
      <c r="AW146" s="170"/>
      <c r="AX146" s="170"/>
      <c r="AY146" s="168"/>
      <c r="AZ146" s="168"/>
      <c r="BA146" s="168"/>
      <c r="BB146" s="170"/>
      <c r="BC146" s="168"/>
      <c r="BD146" s="168"/>
      <c r="BE146" s="168"/>
      <c r="BF146" s="168"/>
      <c r="BG146" s="168"/>
      <c r="BH146" s="168"/>
      <c r="BI146" s="168"/>
      <c r="BJ146" s="168"/>
      <c r="BK146" s="168"/>
      <c r="BL146" s="168"/>
      <c r="BM146" s="168"/>
      <c r="BN146" s="168"/>
      <c r="BO146" s="168"/>
      <c r="BP146" s="168"/>
      <c r="BQ146" s="168"/>
      <c r="BR146" s="168"/>
      <c r="BS146" s="168"/>
      <c r="BT146" s="168"/>
      <c r="BU146" s="168"/>
      <c r="BV146" s="168"/>
      <c r="BW146" s="168"/>
      <c r="BX146" s="168"/>
      <c r="BY146" s="168"/>
      <c r="BZ146" s="168"/>
      <c r="CA146" s="168"/>
      <c r="CB146" s="168"/>
      <c r="CC146" s="168"/>
      <c r="CD146" s="168"/>
      <c r="CE146" s="168"/>
      <c r="CF146" s="168"/>
      <c r="CG146" s="168"/>
      <c r="CH146" s="168"/>
    </row>
    <row r="147" spans="1:86">
      <c r="A147" s="168"/>
      <c r="B147" s="168"/>
      <c r="C147" s="168"/>
      <c r="D147" s="168"/>
      <c r="E147" s="168"/>
      <c r="F147" s="168"/>
      <c r="G147" s="168"/>
      <c r="H147" s="168"/>
      <c r="I147" s="168"/>
      <c r="J147" s="168"/>
      <c r="K147" s="168"/>
      <c r="L147" s="168"/>
      <c r="M147" s="168"/>
      <c r="N147" s="170"/>
      <c r="O147" s="170"/>
      <c r="P147" s="170"/>
      <c r="Q147" s="170"/>
      <c r="R147" s="170"/>
      <c r="S147" s="107"/>
      <c r="T147" s="170"/>
      <c r="U147" s="170"/>
      <c r="V147" s="170"/>
      <c r="W147" s="170"/>
      <c r="X147" s="170"/>
      <c r="Y147" s="170"/>
      <c r="Z147" s="170"/>
      <c r="AA147" s="170"/>
      <c r="AB147" s="170"/>
      <c r="AC147" s="172"/>
      <c r="AD147" s="172"/>
      <c r="AE147" s="170"/>
      <c r="AF147" s="170"/>
      <c r="AG147" s="170"/>
      <c r="AH147" s="170"/>
      <c r="AI147" s="172"/>
      <c r="AJ147" s="170"/>
      <c r="AK147" s="170"/>
      <c r="AL147" s="170"/>
      <c r="AM147" s="170"/>
      <c r="AN147" s="170"/>
      <c r="AO147" s="170"/>
      <c r="AP147" s="170"/>
      <c r="AQ147" s="170"/>
      <c r="AR147" s="170"/>
      <c r="AS147" s="170"/>
      <c r="AT147" s="170"/>
      <c r="AU147" s="170"/>
      <c r="AV147" s="170"/>
      <c r="AW147" s="170"/>
      <c r="AX147" s="170"/>
      <c r="AY147" s="168"/>
      <c r="AZ147" s="168"/>
      <c r="BA147" s="168"/>
      <c r="BB147" s="170"/>
      <c r="BC147" s="168"/>
      <c r="BD147" s="168"/>
      <c r="BE147" s="168"/>
      <c r="BF147" s="168"/>
      <c r="BG147" s="168"/>
      <c r="BH147" s="168"/>
      <c r="BI147" s="168"/>
      <c r="BJ147" s="168"/>
      <c r="BK147" s="168"/>
      <c r="BL147" s="168"/>
      <c r="BM147" s="168"/>
      <c r="BN147" s="168"/>
      <c r="BO147" s="168"/>
      <c r="BP147" s="168"/>
      <c r="BQ147" s="168"/>
      <c r="BR147" s="168"/>
      <c r="BS147" s="168"/>
      <c r="BT147" s="168"/>
      <c r="BU147" s="168"/>
      <c r="BV147" s="168"/>
      <c r="BW147" s="168"/>
      <c r="BX147" s="168"/>
      <c r="BY147" s="168"/>
      <c r="BZ147" s="168"/>
      <c r="CA147" s="168"/>
      <c r="CB147" s="168"/>
      <c r="CC147" s="168"/>
      <c r="CD147" s="168"/>
      <c r="CE147" s="168"/>
      <c r="CF147" s="168"/>
      <c r="CG147" s="168"/>
      <c r="CH147" s="168"/>
    </row>
    <row r="148" spans="1:86">
      <c r="A148" s="168"/>
      <c r="B148" s="168"/>
      <c r="C148" s="168"/>
      <c r="D148" s="168"/>
      <c r="E148" s="168"/>
      <c r="F148" s="168"/>
      <c r="G148" s="168"/>
      <c r="H148" s="168"/>
      <c r="I148" s="168"/>
      <c r="J148" s="168"/>
      <c r="K148" s="168"/>
      <c r="L148" s="168"/>
      <c r="M148" s="168"/>
      <c r="N148" s="170"/>
      <c r="O148" s="170"/>
      <c r="P148" s="170"/>
      <c r="Q148" s="170"/>
      <c r="R148" s="170"/>
      <c r="S148" s="107"/>
      <c r="T148" s="170"/>
      <c r="U148" s="170"/>
      <c r="V148" s="170"/>
      <c r="W148" s="170"/>
      <c r="X148" s="170"/>
      <c r="Y148" s="170"/>
      <c r="Z148" s="170"/>
      <c r="AA148" s="170"/>
      <c r="AB148" s="170"/>
      <c r="AC148" s="172"/>
      <c r="AD148" s="172"/>
      <c r="AE148" s="170"/>
      <c r="AF148" s="170"/>
      <c r="AG148" s="170"/>
      <c r="AH148" s="170"/>
      <c r="AI148" s="172"/>
      <c r="AJ148" s="170"/>
      <c r="AK148" s="170"/>
      <c r="AL148" s="170"/>
      <c r="AM148" s="170"/>
      <c r="AN148" s="170"/>
      <c r="AO148" s="170"/>
      <c r="AP148" s="170"/>
      <c r="AQ148" s="170"/>
      <c r="AR148" s="170"/>
      <c r="AS148" s="170"/>
      <c r="AT148" s="170"/>
      <c r="AU148" s="170"/>
      <c r="AV148" s="170"/>
      <c r="AW148" s="170"/>
      <c r="AX148" s="170"/>
      <c r="AY148" s="168"/>
      <c r="AZ148" s="168"/>
      <c r="BA148" s="168"/>
      <c r="BB148" s="170"/>
      <c r="BC148" s="168"/>
      <c r="BD148" s="168"/>
      <c r="BE148" s="168"/>
      <c r="BF148" s="168"/>
      <c r="BG148" s="168"/>
      <c r="BH148" s="168"/>
      <c r="BI148" s="168"/>
      <c r="BJ148" s="168"/>
      <c r="BK148" s="168"/>
      <c r="BL148" s="168"/>
      <c r="BM148" s="168"/>
      <c r="BN148" s="168"/>
      <c r="BO148" s="168"/>
      <c r="BP148" s="168"/>
      <c r="BQ148" s="168"/>
      <c r="BR148" s="168"/>
      <c r="BS148" s="168"/>
      <c r="BT148" s="168"/>
      <c r="BU148" s="168"/>
      <c r="BV148" s="168"/>
      <c r="BW148" s="168"/>
      <c r="BX148" s="168"/>
      <c r="BY148" s="168"/>
      <c r="BZ148" s="168"/>
      <c r="CA148" s="168"/>
      <c r="CB148" s="168"/>
      <c r="CC148" s="168"/>
      <c r="CD148" s="168"/>
      <c r="CE148" s="168"/>
      <c r="CF148" s="168"/>
      <c r="CG148" s="168"/>
      <c r="CH148" s="168"/>
    </row>
    <row r="149" spans="1:86">
      <c r="A149" s="168"/>
      <c r="B149" s="168"/>
      <c r="C149" s="168"/>
      <c r="D149" s="168"/>
      <c r="E149" s="168"/>
      <c r="F149" s="168"/>
      <c r="G149" s="168"/>
      <c r="H149" s="168"/>
      <c r="I149" s="168"/>
      <c r="J149" s="168"/>
      <c r="K149" s="168"/>
      <c r="L149" s="168"/>
      <c r="M149" s="168"/>
      <c r="N149" s="170"/>
      <c r="O149" s="170"/>
      <c r="P149" s="170"/>
      <c r="Q149" s="170"/>
      <c r="R149" s="170"/>
      <c r="S149" s="107"/>
      <c r="T149" s="170"/>
      <c r="U149" s="170"/>
      <c r="V149" s="170"/>
      <c r="W149" s="170"/>
      <c r="X149" s="170"/>
      <c r="Y149" s="170"/>
      <c r="Z149" s="170"/>
      <c r="AA149" s="170"/>
      <c r="AB149" s="170"/>
      <c r="AC149" s="172"/>
      <c r="AD149" s="172"/>
      <c r="AE149" s="170"/>
      <c r="AF149" s="170"/>
      <c r="AG149" s="170"/>
      <c r="AH149" s="170"/>
      <c r="AI149" s="172"/>
      <c r="AJ149" s="170"/>
      <c r="AK149" s="170"/>
      <c r="AL149" s="170"/>
      <c r="AM149" s="170"/>
      <c r="AN149" s="170"/>
      <c r="AO149" s="170"/>
      <c r="AP149" s="170"/>
      <c r="AQ149" s="170"/>
      <c r="AR149" s="170"/>
      <c r="AS149" s="170"/>
      <c r="AT149" s="170"/>
      <c r="AU149" s="170"/>
      <c r="AV149" s="170"/>
      <c r="AW149" s="170"/>
      <c r="AX149" s="170"/>
      <c r="AY149" s="168"/>
      <c r="AZ149" s="168"/>
      <c r="BA149" s="168"/>
      <c r="BB149" s="170"/>
      <c r="BC149" s="168"/>
      <c r="BD149" s="168"/>
      <c r="BE149" s="168"/>
      <c r="BF149" s="168"/>
      <c r="BG149" s="168"/>
      <c r="BH149" s="168"/>
      <c r="BI149" s="168"/>
      <c r="BJ149" s="168"/>
      <c r="BK149" s="168"/>
      <c r="BL149" s="168"/>
      <c r="BM149" s="168"/>
      <c r="BN149" s="168"/>
      <c r="BO149" s="168"/>
      <c r="BP149" s="168"/>
      <c r="BQ149" s="168"/>
      <c r="BR149" s="168"/>
      <c r="BS149" s="168"/>
      <c r="BT149" s="168"/>
      <c r="BU149" s="168"/>
      <c r="BV149" s="168"/>
      <c r="BW149" s="168"/>
      <c r="BX149" s="168"/>
      <c r="BY149" s="168"/>
      <c r="BZ149" s="168"/>
      <c r="CA149" s="168"/>
      <c r="CB149" s="168"/>
      <c r="CC149" s="168"/>
      <c r="CD149" s="168"/>
      <c r="CE149" s="168"/>
      <c r="CF149" s="168"/>
      <c r="CG149" s="168"/>
      <c r="CH149" s="168"/>
    </row>
    <row r="150" spans="1:86">
      <c r="A150" s="176"/>
      <c r="B150" s="176"/>
      <c r="C150" s="176"/>
      <c r="D150" s="176"/>
      <c r="E150" s="176"/>
      <c r="F150" s="176"/>
      <c r="G150" s="176"/>
      <c r="H150" s="176"/>
      <c r="I150" s="176"/>
      <c r="J150" s="176"/>
      <c r="K150" s="176"/>
      <c r="L150" s="176"/>
      <c r="M150" s="176"/>
      <c r="N150" s="170"/>
      <c r="O150" s="170"/>
      <c r="P150" s="170"/>
      <c r="Q150" s="170"/>
      <c r="R150" s="170"/>
      <c r="S150" s="107"/>
      <c r="T150" s="170"/>
      <c r="U150" s="170"/>
      <c r="V150" s="170"/>
      <c r="W150" s="170"/>
      <c r="X150" s="170"/>
      <c r="Y150" s="170"/>
      <c r="Z150" s="170"/>
      <c r="AA150" s="170"/>
      <c r="AB150" s="170"/>
      <c r="AC150" s="172"/>
      <c r="AD150" s="172"/>
      <c r="AE150" s="170"/>
      <c r="AF150" s="170"/>
      <c r="AG150" s="170"/>
      <c r="AH150" s="170"/>
      <c r="AI150" s="172"/>
      <c r="AJ150" s="170"/>
      <c r="AK150" s="170"/>
      <c r="AL150" s="170"/>
      <c r="AM150" s="170"/>
      <c r="AN150" s="170"/>
      <c r="AO150" s="170"/>
      <c r="AP150" s="170"/>
      <c r="AQ150" s="170"/>
      <c r="AR150" s="170"/>
      <c r="AS150" s="170"/>
      <c r="AT150" s="170"/>
      <c r="AU150" s="170"/>
      <c r="AV150" s="170"/>
      <c r="AW150" s="170"/>
      <c r="AX150" s="170"/>
      <c r="AY150" s="176"/>
      <c r="AZ150" s="176"/>
      <c r="BA150" s="176"/>
      <c r="BB150" s="170"/>
      <c r="BC150" s="168"/>
      <c r="BD150" s="168"/>
      <c r="BE150" s="168"/>
      <c r="BF150" s="168"/>
      <c r="BG150" s="168"/>
      <c r="BH150" s="176"/>
      <c r="BI150" s="176"/>
      <c r="BJ150" s="176"/>
      <c r="BK150" s="176"/>
      <c r="BL150" s="176"/>
      <c r="BM150" s="176"/>
      <c r="BN150" s="176"/>
      <c r="BO150" s="176"/>
      <c r="BP150" s="176"/>
      <c r="BQ150" s="176"/>
      <c r="BR150" s="176"/>
      <c r="BS150" s="176"/>
      <c r="BT150" s="176"/>
      <c r="BU150" s="176"/>
      <c r="BV150" s="176"/>
      <c r="BW150" s="176"/>
      <c r="BX150" s="176"/>
      <c r="BY150" s="176"/>
      <c r="BZ150" s="176"/>
      <c r="CA150" s="176"/>
      <c r="CB150" s="176"/>
      <c r="CC150" s="176"/>
      <c r="CD150" s="176"/>
      <c r="CE150" s="176"/>
      <c r="CF150" s="176"/>
      <c r="CG150" s="176"/>
      <c r="CH150" s="176"/>
    </row>
    <row r="151" spans="1:86">
      <c r="A151" s="176"/>
      <c r="B151" s="176"/>
      <c r="C151" s="176"/>
      <c r="D151" s="176"/>
      <c r="E151" s="176"/>
      <c r="F151" s="176"/>
      <c r="G151" s="176"/>
      <c r="H151" s="176"/>
      <c r="I151" s="176"/>
      <c r="J151" s="176"/>
      <c r="K151" s="176"/>
      <c r="L151" s="176"/>
      <c r="M151" s="176"/>
      <c r="N151" s="170"/>
      <c r="O151" s="170"/>
      <c r="P151" s="170"/>
      <c r="Q151" s="170"/>
      <c r="R151" s="170"/>
      <c r="S151" s="107"/>
      <c r="T151" s="170"/>
      <c r="U151" s="170"/>
      <c r="V151" s="170"/>
      <c r="W151" s="170"/>
      <c r="X151" s="170"/>
      <c r="Y151" s="170"/>
      <c r="Z151" s="170"/>
      <c r="AA151" s="170"/>
      <c r="AB151" s="170"/>
      <c r="AC151" s="172"/>
      <c r="AD151" s="172"/>
      <c r="AE151" s="170"/>
      <c r="AF151" s="170"/>
      <c r="AG151" s="170"/>
      <c r="AH151" s="170"/>
      <c r="AI151" s="172"/>
      <c r="AJ151" s="170"/>
      <c r="AK151" s="170"/>
      <c r="AL151" s="170"/>
      <c r="AM151" s="170"/>
      <c r="AN151" s="170"/>
      <c r="AO151" s="170"/>
      <c r="AP151" s="170"/>
      <c r="AQ151" s="170"/>
      <c r="AR151" s="170"/>
      <c r="AS151" s="170"/>
      <c r="AT151" s="170"/>
      <c r="AU151" s="170"/>
      <c r="AV151" s="170"/>
      <c r="AW151" s="170"/>
      <c r="AX151" s="170"/>
      <c r="AY151" s="176"/>
      <c r="AZ151" s="176"/>
      <c r="BA151" s="176"/>
      <c r="BB151" s="170"/>
      <c r="BC151" s="168"/>
      <c r="BD151" s="168"/>
      <c r="BE151" s="168"/>
      <c r="BF151" s="168"/>
      <c r="BG151" s="168"/>
      <c r="BH151" s="176"/>
      <c r="BI151" s="176"/>
      <c r="BJ151" s="176"/>
      <c r="BK151" s="176"/>
      <c r="BL151" s="176"/>
      <c r="BM151" s="176"/>
      <c r="BN151" s="176"/>
      <c r="BO151" s="176"/>
      <c r="BP151" s="176"/>
      <c r="BQ151" s="176"/>
      <c r="BR151" s="176"/>
      <c r="BS151" s="176"/>
      <c r="BT151" s="176"/>
      <c r="BU151" s="176"/>
      <c r="BV151" s="176"/>
      <c r="BW151" s="176"/>
      <c r="BX151" s="176"/>
      <c r="BY151" s="176"/>
      <c r="BZ151" s="176"/>
      <c r="CA151" s="176"/>
      <c r="CB151" s="176"/>
      <c r="CC151" s="176"/>
      <c r="CD151" s="176"/>
      <c r="CE151" s="176"/>
      <c r="CF151" s="176"/>
      <c r="CG151" s="176"/>
      <c r="CH151" s="176"/>
    </row>
    <row r="152" spans="1:86">
      <c r="A152" s="176"/>
      <c r="B152" s="176"/>
      <c r="C152" s="176"/>
      <c r="D152" s="176"/>
      <c r="E152" s="176"/>
      <c r="F152" s="176"/>
      <c r="G152" s="176"/>
      <c r="H152" s="176"/>
      <c r="I152" s="176"/>
      <c r="J152" s="176"/>
      <c r="K152" s="176"/>
      <c r="L152" s="176"/>
      <c r="M152" s="176"/>
      <c r="N152" s="170"/>
      <c r="O152" s="170"/>
      <c r="P152" s="170"/>
      <c r="Q152" s="170"/>
      <c r="R152" s="170"/>
      <c r="S152" s="107"/>
      <c r="T152" s="170"/>
      <c r="U152" s="170"/>
      <c r="V152" s="170"/>
      <c r="W152" s="170"/>
      <c r="X152" s="170"/>
      <c r="Y152" s="170"/>
      <c r="Z152" s="170"/>
      <c r="AA152" s="170"/>
      <c r="AB152" s="170"/>
      <c r="AC152" s="172"/>
      <c r="AD152" s="172"/>
      <c r="AE152" s="170"/>
      <c r="AF152" s="170"/>
      <c r="AG152" s="170"/>
      <c r="AH152" s="170"/>
      <c r="AI152" s="172"/>
      <c r="AJ152" s="170"/>
      <c r="AK152" s="170"/>
      <c r="AL152" s="170"/>
      <c r="AM152" s="170"/>
      <c r="AN152" s="170"/>
      <c r="AO152" s="170"/>
      <c r="AP152" s="170"/>
      <c r="AQ152" s="170"/>
      <c r="AR152" s="170"/>
      <c r="AS152" s="170"/>
      <c r="AT152" s="170"/>
      <c r="AU152" s="170"/>
      <c r="AV152" s="170"/>
      <c r="AW152" s="170"/>
      <c r="AX152" s="170"/>
      <c r="AY152" s="176"/>
      <c r="AZ152" s="176"/>
      <c r="BA152" s="176"/>
      <c r="BB152" s="170"/>
      <c r="BC152" s="168"/>
      <c r="BD152" s="168"/>
      <c r="BE152" s="168"/>
      <c r="BF152" s="168"/>
      <c r="BG152" s="168"/>
      <c r="BH152" s="176"/>
      <c r="BI152" s="176"/>
      <c r="BJ152" s="176"/>
      <c r="BK152" s="176"/>
      <c r="BL152" s="176"/>
      <c r="BM152" s="176"/>
      <c r="BN152" s="176"/>
      <c r="BO152" s="176"/>
      <c r="BP152" s="176"/>
      <c r="BQ152" s="176"/>
      <c r="BR152" s="176"/>
      <c r="BS152" s="176"/>
      <c r="BT152" s="176"/>
      <c r="BU152" s="176"/>
      <c r="BV152" s="176"/>
      <c r="BW152" s="176"/>
      <c r="BX152" s="176"/>
      <c r="BY152" s="176"/>
      <c r="BZ152" s="176"/>
      <c r="CA152" s="176"/>
      <c r="CB152" s="176"/>
      <c r="CC152" s="176"/>
      <c r="CD152" s="176"/>
      <c r="CE152" s="176"/>
      <c r="CF152" s="176"/>
      <c r="CG152" s="176"/>
      <c r="CH152" s="176"/>
    </row>
    <row r="153" spans="1:86">
      <c r="A153" s="176"/>
      <c r="B153" s="176"/>
      <c r="C153" s="176"/>
      <c r="D153" s="176"/>
      <c r="E153" s="176"/>
      <c r="F153" s="176"/>
      <c r="G153" s="176"/>
      <c r="H153" s="176"/>
      <c r="I153" s="176"/>
      <c r="J153" s="176"/>
      <c r="K153" s="176"/>
      <c r="L153" s="176"/>
      <c r="M153" s="176"/>
      <c r="N153" s="170"/>
      <c r="O153" s="170"/>
      <c r="P153" s="170"/>
      <c r="Q153" s="170"/>
      <c r="R153" s="170"/>
      <c r="S153" s="107"/>
      <c r="T153" s="170"/>
      <c r="U153" s="170"/>
      <c r="V153" s="170"/>
      <c r="W153" s="170"/>
      <c r="X153" s="170"/>
      <c r="Y153" s="170"/>
      <c r="Z153" s="170"/>
      <c r="AA153" s="170"/>
      <c r="AB153" s="170"/>
      <c r="AC153" s="172"/>
      <c r="AD153" s="172"/>
      <c r="AE153" s="170"/>
      <c r="AF153" s="170"/>
      <c r="AG153" s="170"/>
      <c r="AH153" s="170"/>
      <c r="AI153" s="172"/>
      <c r="AJ153" s="170"/>
      <c r="AK153" s="170"/>
      <c r="AL153" s="170"/>
      <c r="AM153" s="170"/>
      <c r="AN153" s="170"/>
      <c r="AO153" s="170"/>
      <c r="AP153" s="170"/>
      <c r="AQ153" s="170"/>
      <c r="AR153" s="170"/>
      <c r="AS153" s="170"/>
      <c r="AT153" s="170"/>
      <c r="AU153" s="170"/>
      <c r="AV153" s="170"/>
      <c r="AW153" s="170"/>
      <c r="AX153" s="170"/>
      <c r="AY153" s="176"/>
      <c r="AZ153" s="176"/>
      <c r="BA153" s="176"/>
      <c r="BB153" s="176"/>
      <c r="BC153" s="168"/>
      <c r="BD153" s="168"/>
      <c r="BE153" s="168"/>
      <c r="BF153" s="168"/>
      <c r="BG153" s="168"/>
      <c r="BH153" s="176"/>
      <c r="BI153" s="176"/>
      <c r="BJ153" s="176"/>
      <c r="BK153" s="176"/>
      <c r="BL153" s="176"/>
      <c r="BM153" s="176"/>
      <c r="BN153" s="176"/>
      <c r="BO153" s="176"/>
      <c r="BP153" s="176"/>
      <c r="BQ153" s="176"/>
      <c r="BR153" s="176"/>
      <c r="BS153" s="176"/>
      <c r="BT153" s="176"/>
      <c r="BU153" s="176"/>
      <c r="BV153" s="176"/>
      <c r="BW153" s="176"/>
      <c r="BX153" s="176"/>
      <c r="BY153" s="176"/>
      <c r="BZ153" s="176"/>
      <c r="CA153" s="176"/>
      <c r="CB153" s="176"/>
      <c r="CC153" s="176"/>
      <c r="CD153" s="176"/>
      <c r="CE153" s="176"/>
      <c r="CF153" s="176"/>
      <c r="CG153" s="176"/>
      <c r="CH153" s="176"/>
    </row>
    <row r="154" spans="1:86">
      <c r="A154" s="176"/>
      <c r="B154" s="176"/>
      <c r="C154" s="176"/>
      <c r="D154" s="176"/>
      <c r="E154" s="176"/>
      <c r="F154" s="176"/>
      <c r="G154" s="176"/>
      <c r="H154" s="176"/>
      <c r="I154" s="176"/>
      <c r="J154" s="176"/>
      <c r="K154" s="176"/>
      <c r="L154" s="176"/>
      <c r="M154" s="176"/>
      <c r="N154" s="170"/>
      <c r="O154" s="170"/>
      <c r="P154" s="170"/>
      <c r="Q154" s="170"/>
      <c r="R154" s="170"/>
      <c r="S154" s="107"/>
      <c r="T154" s="170"/>
      <c r="U154" s="170"/>
      <c r="V154" s="170"/>
      <c r="W154" s="170"/>
      <c r="X154" s="170"/>
      <c r="Y154" s="170"/>
      <c r="Z154" s="170"/>
      <c r="AA154" s="170"/>
      <c r="AB154" s="170"/>
      <c r="AC154" s="172"/>
      <c r="AD154" s="172"/>
      <c r="AE154" s="170"/>
      <c r="AF154" s="170"/>
      <c r="AG154" s="170"/>
      <c r="AH154" s="170"/>
      <c r="AI154" s="172"/>
      <c r="AJ154" s="170"/>
      <c r="AK154" s="170"/>
      <c r="AL154" s="170"/>
      <c r="AM154" s="170"/>
      <c r="AN154" s="170"/>
      <c r="AO154" s="170"/>
      <c r="AP154" s="170"/>
      <c r="AQ154" s="170"/>
      <c r="AR154" s="170"/>
      <c r="AS154" s="170"/>
      <c r="AT154" s="170"/>
      <c r="AU154" s="170"/>
      <c r="AV154" s="170"/>
      <c r="AW154" s="170"/>
      <c r="AX154" s="170"/>
      <c r="AY154" s="176"/>
      <c r="AZ154" s="176"/>
      <c r="BA154" s="176"/>
      <c r="BB154" s="176"/>
      <c r="BC154" s="168"/>
      <c r="BD154" s="168"/>
      <c r="BE154" s="168"/>
      <c r="BF154" s="168"/>
      <c r="BG154" s="168"/>
      <c r="BH154" s="176"/>
      <c r="BI154" s="176"/>
      <c r="BJ154" s="176"/>
      <c r="BK154" s="176"/>
      <c r="BL154" s="176"/>
      <c r="BM154" s="176"/>
      <c r="BN154" s="176"/>
      <c r="BO154" s="176"/>
      <c r="BP154" s="176"/>
      <c r="BQ154" s="176"/>
      <c r="BR154" s="176"/>
      <c r="BS154" s="176"/>
      <c r="BT154" s="176"/>
      <c r="BU154" s="176"/>
      <c r="BV154" s="176"/>
      <c r="BW154" s="176"/>
      <c r="BX154" s="176"/>
      <c r="BY154" s="176"/>
      <c r="BZ154" s="176"/>
      <c r="CA154" s="176"/>
      <c r="CB154" s="176"/>
      <c r="CC154" s="176"/>
      <c r="CD154" s="176"/>
      <c r="CE154" s="176"/>
      <c r="CF154" s="176"/>
      <c r="CG154" s="176"/>
      <c r="CH154" s="176"/>
    </row>
    <row r="155" spans="1:86">
      <c r="A155" s="176"/>
      <c r="B155" s="176"/>
      <c r="C155" s="176"/>
      <c r="D155" s="176"/>
      <c r="E155" s="176"/>
      <c r="F155" s="176"/>
      <c r="G155" s="176"/>
      <c r="H155" s="176"/>
      <c r="I155" s="176"/>
      <c r="J155" s="176"/>
      <c r="K155" s="176"/>
      <c r="L155" s="176"/>
      <c r="M155" s="176"/>
      <c r="N155" s="170"/>
      <c r="O155" s="170"/>
      <c r="P155" s="170"/>
      <c r="Q155" s="170"/>
      <c r="R155" s="170"/>
      <c r="S155" s="107"/>
      <c r="T155" s="170"/>
      <c r="U155" s="170"/>
      <c r="V155" s="170"/>
      <c r="W155" s="170"/>
      <c r="X155" s="170"/>
      <c r="Y155" s="170"/>
      <c r="Z155" s="170"/>
      <c r="AA155" s="170"/>
      <c r="AB155" s="170"/>
      <c r="AC155" s="172"/>
      <c r="AD155" s="172"/>
      <c r="AE155" s="170"/>
      <c r="AF155" s="170"/>
      <c r="AG155" s="170"/>
      <c r="AH155" s="170"/>
      <c r="AI155" s="172"/>
      <c r="AJ155" s="170"/>
      <c r="AK155" s="170"/>
      <c r="AL155" s="170"/>
      <c r="AM155" s="170"/>
      <c r="AN155" s="170"/>
      <c r="AO155" s="170"/>
      <c r="AP155" s="170"/>
      <c r="AQ155" s="170"/>
      <c r="AR155" s="170"/>
      <c r="AS155" s="170"/>
      <c r="AT155" s="170"/>
      <c r="AU155" s="170"/>
      <c r="AV155" s="170"/>
      <c r="AW155" s="170"/>
      <c r="AX155" s="170"/>
      <c r="AY155" s="176"/>
      <c r="AZ155" s="176"/>
      <c r="BA155" s="176"/>
      <c r="BB155" s="176"/>
      <c r="BC155" s="168"/>
      <c r="BD155" s="168"/>
      <c r="BE155" s="168"/>
      <c r="BF155" s="168"/>
      <c r="BG155" s="168"/>
      <c r="BH155" s="176"/>
      <c r="BI155" s="176"/>
      <c r="BJ155" s="176"/>
      <c r="BK155" s="176"/>
      <c r="BL155" s="176"/>
      <c r="BM155" s="176"/>
      <c r="BN155" s="176"/>
      <c r="BO155" s="176"/>
      <c r="BP155" s="176"/>
      <c r="BQ155" s="176"/>
      <c r="BR155" s="176"/>
      <c r="BS155" s="176"/>
      <c r="BT155" s="176"/>
      <c r="BU155" s="176"/>
      <c r="BV155" s="176"/>
      <c r="BW155" s="176"/>
      <c r="BX155" s="176"/>
      <c r="BY155" s="176"/>
      <c r="BZ155" s="176"/>
      <c r="CA155" s="176"/>
      <c r="CB155" s="176"/>
      <c r="CC155" s="176"/>
      <c r="CD155" s="176"/>
      <c r="CE155" s="176"/>
      <c r="CF155" s="176"/>
      <c r="CG155" s="176"/>
      <c r="CH155" s="176"/>
    </row>
    <row r="156" spans="1:86">
      <c r="A156" s="176"/>
      <c r="B156" s="176"/>
      <c r="C156" s="176"/>
      <c r="D156" s="176"/>
      <c r="E156" s="176"/>
      <c r="F156" s="176"/>
      <c r="G156" s="176"/>
      <c r="H156" s="176"/>
      <c r="I156" s="176"/>
      <c r="J156" s="176"/>
      <c r="K156" s="176"/>
      <c r="L156" s="176"/>
      <c r="M156" s="176"/>
      <c r="N156" s="170"/>
      <c r="O156" s="170"/>
      <c r="P156" s="170"/>
      <c r="Q156" s="170"/>
      <c r="R156" s="170"/>
      <c r="S156" s="107"/>
      <c r="T156" s="170"/>
      <c r="U156" s="170"/>
      <c r="V156" s="170"/>
      <c r="W156" s="170"/>
      <c r="X156" s="170"/>
      <c r="Y156" s="170"/>
      <c r="Z156" s="170"/>
      <c r="AA156" s="170"/>
      <c r="AB156" s="170"/>
      <c r="AC156" s="172"/>
      <c r="AD156" s="172"/>
      <c r="AE156" s="170"/>
      <c r="AF156" s="170"/>
      <c r="AG156" s="170"/>
      <c r="AH156" s="170"/>
      <c r="AI156" s="172"/>
      <c r="AJ156" s="170"/>
      <c r="AK156" s="170"/>
      <c r="AL156" s="170"/>
      <c r="AM156" s="170"/>
      <c r="AN156" s="170"/>
      <c r="AO156" s="170"/>
      <c r="AP156" s="170"/>
      <c r="AQ156" s="170"/>
      <c r="AR156" s="170"/>
      <c r="AS156" s="170"/>
      <c r="AT156" s="170"/>
      <c r="AU156" s="170"/>
      <c r="AV156" s="170"/>
      <c r="AW156" s="170"/>
      <c r="AX156" s="170"/>
      <c r="AY156" s="176"/>
      <c r="AZ156" s="176"/>
      <c r="BA156" s="176"/>
      <c r="BB156" s="176"/>
      <c r="BC156" s="168"/>
      <c r="BD156" s="168"/>
      <c r="BE156" s="168"/>
      <c r="BF156" s="168"/>
      <c r="BG156" s="168"/>
      <c r="BH156" s="176"/>
      <c r="BI156" s="176"/>
      <c r="BJ156" s="176"/>
      <c r="BK156" s="176"/>
      <c r="BL156" s="176"/>
      <c r="BM156" s="176"/>
      <c r="BN156" s="176"/>
      <c r="BO156" s="176"/>
      <c r="BP156" s="176"/>
      <c r="BQ156" s="176"/>
      <c r="BR156" s="176"/>
      <c r="BS156" s="176"/>
      <c r="BT156" s="176"/>
      <c r="BU156" s="176"/>
      <c r="BV156" s="176"/>
      <c r="BW156" s="176"/>
      <c r="BX156" s="176"/>
      <c r="BY156" s="176"/>
      <c r="BZ156" s="176"/>
      <c r="CA156" s="176"/>
      <c r="CB156" s="176"/>
      <c r="CC156" s="176"/>
      <c r="CD156" s="176"/>
      <c r="CE156" s="176"/>
      <c r="CF156" s="176"/>
      <c r="CG156" s="176"/>
      <c r="CH156" s="176"/>
    </row>
    <row r="157" spans="1:86">
      <c r="A157" s="176"/>
      <c r="B157" s="176"/>
      <c r="C157" s="176"/>
      <c r="D157" s="176"/>
      <c r="E157" s="176"/>
      <c r="F157" s="176"/>
      <c r="G157" s="176"/>
      <c r="H157" s="176"/>
      <c r="I157" s="176"/>
      <c r="J157" s="176"/>
      <c r="K157" s="176"/>
      <c r="L157" s="176"/>
      <c r="M157" s="176"/>
      <c r="N157" s="170"/>
      <c r="O157" s="170"/>
      <c r="P157" s="170"/>
      <c r="Q157" s="170"/>
      <c r="R157" s="170"/>
      <c r="S157" s="107"/>
      <c r="T157" s="170"/>
      <c r="U157" s="170"/>
      <c r="V157" s="170"/>
      <c r="W157" s="170"/>
      <c r="X157" s="170"/>
      <c r="Y157" s="170"/>
      <c r="Z157" s="170"/>
      <c r="AA157" s="170"/>
      <c r="AB157" s="170"/>
      <c r="AC157" s="172"/>
      <c r="AD157" s="172"/>
      <c r="AE157" s="170"/>
      <c r="AF157" s="170"/>
      <c r="AG157" s="170"/>
      <c r="AH157" s="170"/>
      <c r="AI157" s="172"/>
      <c r="AJ157" s="170"/>
      <c r="AK157" s="170"/>
      <c r="AL157" s="170"/>
      <c r="AM157" s="170"/>
      <c r="AN157" s="170"/>
      <c r="AO157" s="170"/>
      <c r="AP157" s="170"/>
      <c r="AQ157" s="170"/>
      <c r="AR157" s="170"/>
      <c r="AS157" s="170"/>
      <c r="AT157" s="170"/>
      <c r="AU157" s="170"/>
      <c r="AV157" s="170"/>
      <c r="AW157" s="170"/>
      <c r="AX157" s="170"/>
      <c r="AY157" s="176"/>
      <c r="AZ157" s="176"/>
      <c r="BA157" s="176"/>
      <c r="BB157" s="176"/>
      <c r="BC157" s="168"/>
      <c r="BD157" s="168"/>
      <c r="BE157" s="168"/>
      <c r="BF157" s="168"/>
      <c r="BG157" s="168"/>
      <c r="BH157" s="176"/>
      <c r="BI157" s="176"/>
      <c r="BJ157" s="176"/>
      <c r="BK157" s="176"/>
      <c r="BL157" s="176"/>
      <c r="BM157" s="176"/>
      <c r="BN157" s="176"/>
      <c r="BO157" s="176"/>
      <c r="BP157" s="176"/>
      <c r="BQ157" s="176"/>
      <c r="BR157" s="176"/>
      <c r="BS157" s="176"/>
      <c r="BT157" s="176"/>
      <c r="BU157" s="176"/>
      <c r="BV157" s="176"/>
      <c r="BW157" s="176"/>
      <c r="BX157" s="176"/>
      <c r="BY157" s="176"/>
      <c r="BZ157" s="176"/>
      <c r="CA157" s="176"/>
      <c r="CB157" s="176"/>
      <c r="CC157" s="176"/>
      <c r="CD157" s="176"/>
      <c r="CE157" s="176"/>
      <c r="CF157" s="176"/>
      <c r="CG157" s="176"/>
      <c r="CH157" s="176"/>
    </row>
    <row r="158" spans="1:86">
      <c r="A158" s="176"/>
      <c r="B158" s="176"/>
      <c r="C158" s="176"/>
      <c r="D158" s="176"/>
      <c r="E158" s="176"/>
      <c r="F158" s="176"/>
      <c r="G158" s="176"/>
      <c r="H158" s="176"/>
      <c r="I158" s="176"/>
      <c r="J158" s="176"/>
      <c r="K158" s="176"/>
      <c r="L158" s="176"/>
      <c r="M158" s="176"/>
      <c r="N158" s="170"/>
      <c r="O158" s="170"/>
      <c r="P158" s="170"/>
      <c r="Q158" s="170"/>
      <c r="R158" s="170"/>
      <c r="S158" s="107"/>
      <c r="T158" s="170"/>
      <c r="U158" s="170"/>
      <c r="V158" s="170"/>
      <c r="W158" s="170"/>
      <c r="X158" s="170"/>
      <c r="Y158" s="170"/>
      <c r="Z158" s="170"/>
      <c r="AA158" s="170"/>
      <c r="AB158" s="170"/>
      <c r="AC158" s="172"/>
      <c r="AD158" s="172"/>
      <c r="AE158" s="170"/>
      <c r="AF158" s="170"/>
      <c r="AG158" s="170"/>
      <c r="AH158" s="170"/>
      <c r="AI158" s="172"/>
      <c r="AJ158" s="170"/>
      <c r="AK158" s="170"/>
      <c r="AL158" s="170"/>
      <c r="AM158" s="170"/>
      <c r="AN158" s="170"/>
      <c r="AO158" s="170"/>
      <c r="AP158" s="170"/>
      <c r="AQ158" s="170"/>
      <c r="AR158" s="170"/>
      <c r="AS158" s="170"/>
      <c r="AT158" s="170"/>
      <c r="AU158" s="170"/>
      <c r="AV158" s="170"/>
      <c r="AW158" s="170"/>
      <c r="AX158" s="170"/>
      <c r="AY158" s="176"/>
      <c r="AZ158" s="176"/>
      <c r="BA158" s="176"/>
      <c r="BB158" s="176"/>
      <c r="BC158" s="168"/>
      <c r="BD158" s="168"/>
      <c r="BE158" s="168"/>
      <c r="BF158" s="168"/>
      <c r="BG158" s="168"/>
      <c r="BH158" s="176"/>
      <c r="BI158" s="176"/>
      <c r="BJ158" s="176"/>
      <c r="BK158" s="176"/>
      <c r="BL158" s="176"/>
      <c r="BM158" s="176"/>
      <c r="BN158" s="176"/>
      <c r="BO158" s="176"/>
      <c r="BP158" s="176"/>
      <c r="BQ158" s="176"/>
      <c r="BR158" s="176"/>
      <c r="BS158" s="176"/>
      <c r="BT158" s="176"/>
      <c r="BU158" s="176"/>
      <c r="BV158" s="176"/>
      <c r="BW158" s="176"/>
      <c r="BX158" s="176"/>
      <c r="BY158" s="176"/>
      <c r="BZ158" s="176"/>
      <c r="CA158" s="176"/>
      <c r="CB158" s="176"/>
      <c r="CC158" s="176"/>
      <c r="CD158" s="176"/>
      <c r="CE158" s="176"/>
      <c r="CF158" s="176"/>
      <c r="CG158" s="176"/>
      <c r="CH158" s="176"/>
    </row>
    <row r="159" spans="1:86">
      <c r="A159" s="176"/>
      <c r="B159" s="176"/>
      <c r="C159" s="176"/>
      <c r="D159" s="176"/>
      <c r="E159" s="176"/>
      <c r="F159" s="176"/>
      <c r="G159" s="176"/>
      <c r="H159" s="176"/>
      <c r="I159" s="176"/>
      <c r="J159" s="176"/>
      <c r="K159" s="176"/>
      <c r="L159" s="176"/>
      <c r="M159" s="176"/>
      <c r="N159" s="170"/>
      <c r="O159" s="170"/>
      <c r="P159" s="170"/>
      <c r="Q159" s="170"/>
      <c r="R159" s="170"/>
      <c r="S159" s="107"/>
      <c r="T159" s="170"/>
      <c r="U159" s="170"/>
      <c r="V159" s="170"/>
      <c r="W159" s="170"/>
      <c r="X159" s="170"/>
      <c r="Y159" s="170"/>
      <c r="Z159" s="170"/>
      <c r="AA159" s="170"/>
      <c r="AB159" s="170"/>
      <c r="AC159" s="172"/>
      <c r="AD159" s="172"/>
      <c r="AE159" s="170"/>
      <c r="AF159" s="170"/>
      <c r="AG159" s="170"/>
      <c r="AH159" s="170"/>
      <c r="AI159" s="172"/>
      <c r="AJ159" s="170"/>
      <c r="AK159" s="170"/>
      <c r="AL159" s="170"/>
      <c r="AM159" s="170"/>
      <c r="AN159" s="170"/>
      <c r="AO159" s="170"/>
      <c r="AP159" s="170"/>
      <c r="AQ159" s="170"/>
      <c r="AR159" s="170"/>
      <c r="AS159" s="170"/>
      <c r="AT159" s="170"/>
      <c r="AU159" s="170"/>
      <c r="AV159" s="170"/>
      <c r="AW159" s="170"/>
      <c r="AX159" s="170"/>
      <c r="AY159" s="176"/>
      <c r="AZ159" s="176"/>
      <c r="BA159" s="176"/>
      <c r="BB159" s="176"/>
      <c r="BC159" s="168"/>
      <c r="BD159" s="168"/>
      <c r="BE159" s="168"/>
      <c r="BF159" s="168"/>
      <c r="BG159" s="168"/>
      <c r="BH159" s="176"/>
      <c r="BI159" s="176"/>
      <c r="BJ159" s="176"/>
      <c r="BK159" s="176"/>
      <c r="BL159" s="176"/>
      <c r="BM159" s="176"/>
      <c r="BN159" s="176"/>
      <c r="BO159" s="176"/>
      <c r="BP159" s="176"/>
      <c r="BQ159" s="176"/>
      <c r="BR159" s="176"/>
      <c r="BS159" s="176"/>
      <c r="BT159" s="176"/>
      <c r="BU159" s="176"/>
      <c r="BV159" s="176"/>
      <c r="BW159" s="176"/>
      <c r="BX159" s="176"/>
      <c r="BY159" s="176"/>
      <c r="BZ159" s="176"/>
      <c r="CA159" s="176"/>
      <c r="CB159" s="176"/>
      <c r="CC159" s="176"/>
      <c r="CD159" s="176"/>
      <c r="CE159" s="176"/>
      <c r="CF159" s="176"/>
      <c r="CG159" s="176"/>
      <c r="CH159" s="176"/>
    </row>
    <row r="160" spans="1:86">
      <c r="A160" s="176"/>
      <c r="B160" s="176"/>
      <c r="C160" s="176"/>
      <c r="D160" s="176"/>
      <c r="E160" s="176"/>
      <c r="F160" s="176"/>
      <c r="G160" s="176"/>
      <c r="H160" s="176"/>
      <c r="I160" s="176"/>
      <c r="J160" s="176"/>
      <c r="K160" s="176"/>
      <c r="L160" s="176"/>
      <c r="M160" s="176"/>
      <c r="N160" s="170"/>
      <c r="O160" s="170"/>
      <c r="P160" s="170"/>
      <c r="Q160" s="170"/>
      <c r="R160" s="170"/>
      <c r="S160" s="107"/>
      <c r="T160" s="170"/>
      <c r="U160" s="170"/>
      <c r="V160" s="170"/>
      <c r="W160" s="170"/>
      <c r="X160" s="170"/>
      <c r="Y160" s="170"/>
      <c r="Z160" s="170"/>
      <c r="AA160" s="170"/>
      <c r="AB160" s="170"/>
      <c r="AC160" s="172"/>
      <c r="AD160" s="172"/>
      <c r="AE160" s="170"/>
      <c r="AF160" s="170"/>
      <c r="AG160" s="170"/>
      <c r="AH160" s="170"/>
      <c r="AI160" s="172"/>
      <c r="AJ160" s="170"/>
      <c r="AK160" s="170"/>
      <c r="AL160" s="170"/>
      <c r="AM160" s="170"/>
      <c r="AN160" s="170"/>
      <c r="AO160" s="170"/>
      <c r="AP160" s="170"/>
      <c r="AQ160" s="170"/>
      <c r="AR160" s="170"/>
      <c r="AS160" s="170"/>
      <c r="AT160" s="170"/>
      <c r="AU160" s="170"/>
      <c r="AV160" s="170"/>
      <c r="AW160" s="170"/>
      <c r="AX160" s="170"/>
      <c r="AY160" s="176"/>
      <c r="AZ160" s="176"/>
      <c r="BA160" s="176"/>
      <c r="BB160" s="176"/>
      <c r="BC160" s="168"/>
      <c r="BD160" s="168"/>
      <c r="BE160" s="168"/>
      <c r="BF160" s="168"/>
      <c r="BG160" s="168"/>
      <c r="BH160" s="176"/>
      <c r="BI160" s="176"/>
      <c r="BJ160" s="176"/>
      <c r="BK160" s="176"/>
      <c r="BL160" s="176"/>
      <c r="BM160" s="176"/>
      <c r="BN160" s="176"/>
      <c r="BO160" s="176"/>
      <c r="BP160" s="176"/>
      <c r="BQ160" s="176"/>
      <c r="BR160" s="176"/>
      <c r="BS160" s="176"/>
      <c r="BT160" s="176"/>
      <c r="BU160" s="176"/>
      <c r="BV160" s="176"/>
      <c r="BW160" s="176"/>
      <c r="BX160" s="176"/>
      <c r="BY160" s="176"/>
      <c r="BZ160" s="176"/>
      <c r="CA160" s="176"/>
      <c r="CB160" s="176"/>
      <c r="CC160" s="176"/>
      <c r="CD160" s="176"/>
      <c r="CE160" s="176"/>
      <c r="CF160" s="176"/>
      <c r="CG160" s="176"/>
      <c r="CH160" s="176"/>
    </row>
    <row r="161" spans="1:86">
      <c r="A161" s="176"/>
      <c r="B161" s="176"/>
      <c r="C161" s="176"/>
      <c r="D161" s="176"/>
      <c r="E161" s="176"/>
      <c r="F161" s="176"/>
      <c r="G161" s="176"/>
      <c r="H161" s="176"/>
      <c r="I161" s="176"/>
      <c r="J161" s="176"/>
      <c r="K161" s="176"/>
      <c r="L161" s="176"/>
      <c r="M161" s="176"/>
      <c r="N161" s="170"/>
      <c r="O161" s="170"/>
      <c r="P161" s="170"/>
      <c r="Q161" s="170"/>
      <c r="R161" s="170"/>
      <c r="S161" s="107"/>
      <c r="T161" s="170"/>
      <c r="U161" s="170"/>
      <c r="V161" s="170"/>
      <c r="W161" s="170"/>
      <c r="X161" s="170"/>
      <c r="Y161" s="170"/>
      <c r="Z161" s="170"/>
      <c r="AA161" s="170"/>
      <c r="AB161" s="170"/>
      <c r="AC161" s="172"/>
      <c r="AD161" s="172"/>
      <c r="AE161" s="170"/>
      <c r="AF161" s="170"/>
      <c r="AG161" s="170"/>
      <c r="AH161" s="170"/>
      <c r="AI161" s="172"/>
      <c r="AJ161" s="170"/>
      <c r="AK161" s="170"/>
      <c r="AL161" s="170"/>
      <c r="AM161" s="170"/>
      <c r="AN161" s="170"/>
      <c r="AO161" s="170"/>
      <c r="AP161" s="170"/>
      <c r="AQ161" s="170"/>
      <c r="AR161" s="170"/>
      <c r="AS161" s="170"/>
      <c r="AT161" s="170"/>
      <c r="AU161" s="170"/>
      <c r="AV161" s="170"/>
      <c r="AW161" s="170"/>
      <c r="AX161" s="170"/>
      <c r="AY161" s="176"/>
      <c r="AZ161" s="176"/>
      <c r="BA161" s="176"/>
      <c r="BB161" s="176"/>
      <c r="BC161" s="168"/>
      <c r="BD161" s="168"/>
      <c r="BE161" s="168"/>
      <c r="BF161" s="168"/>
      <c r="BG161" s="168"/>
      <c r="BH161" s="176"/>
      <c r="BI161" s="176"/>
      <c r="BJ161" s="176"/>
      <c r="BK161" s="176"/>
      <c r="BL161" s="176"/>
      <c r="BM161" s="176"/>
      <c r="BN161" s="176"/>
      <c r="BO161" s="176"/>
      <c r="BP161" s="176"/>
      <c r="BQ161" s="176"/>
      <c r="BR161" s="176"/>
      <c r="BS161" s="176"/>
      <c r="BT161" s="176"/>
      <c r="BU161" s="176"/>
      <c r="BV161" s="176"/>
      <c r="BW161" s="176"/>
      <c r="BX161" s="176"/>
      <c r="BY161" s="176"/>
      <c r="BZ161" s="176"/>
      <c r="CA161" s="176"/>
      <c r="CB161" s="176"/>
      <c r="CC161" s="176"/>
      <c r="CD161" s="176"/>
      <c r="CE161" s="176"/>
      <c r="CF161" s="176"/>
      <c r="CG161" s="176"/>
      <c r="CH161" s="176"/>
    </row>
    <row r="162" spans="1:86">
      <c r="A162" s="176"/>
      <c r="B162" s="176"/>
      <c r="C162" s="176"/>
      <c r="D162" s="176"/>
      <c r="E162" s="176"/>
      <c r="F162" s="176"/>
      <c r="G162" s="176"/>
      <c r="H162" s="176"/>
      <c r="I162" s="176"/>
      <c r="J162" s="176"/>
      <c r="K162" s="176"/>
      <c r="L162" s="176"/>
      <c r="M162" s="176"/>
      <c r="N162" s="170"/>
      <c r="O162" s="170"/>
      <c r="P162" s="170"/>
      <c r="Q162" s="170"/>
      <c r="R162" s="170"/>
      <c r="S162" s="107"/>
      <c r="T162" s="170"/>
      <c r="U162" s="170"/>
      <c r="V162" s="170"/>
      <c r="W162" s="170"/>
      <c r="X162" s="170"/>
      <c r="Y162" s="170"/>
      <c r="Z162" s="170"/>
      <c r="AA162" s="170"/>
      <c r="AB162" s="170"/>
      <c r="AC162" s="172"/>
      <c r="AD162" s="172"/>
      <c r="AE162" s="170"/>
      <c r="AF162" s="170"/>
      <c r="AG162" s="170"/>
      <c r="AH162" s="170"/>
      <c r="AI162" s="172"/>
      <c r="AJ162" s="170"/>
      <c r="AK162" s="170"/>
      <c r="AL162" s="170"/>
      <c r="AM162" s="170"/>
      <c r="AN162" s="170"/>
      <c r="AO162" s="170"/>
      <c r="AP162" s="170"/>
      <c r="AQ162" s="170"/>
      <c r="AR162" s="170"/>
      <c r="AS162" s="170"/>
      <c r="AT162" s="170"/>
      <c r="AU162" s="170"/>
      <c r="AV162" s="170"/>
      <c r="AW162" s="170"/>
      <c r="AX162" s="170"/>
      <c r="AY162" s="176"/>
      <c r="AZ162" s="176"/>
      <c r="BA162" s="176"/>
      <c r="BB162" s="176"/>
      <c r="BC162" s="168"/>
      <c r="BD162" s="168"/>
      <c r="BE162" s="168"/>
      <c r="BF162" s="168"/>
      <c r="BG162" s="168"/>
      <c r="BH162" s="176"/>
      <c r="BI162" s="176"/>
      <c r="BJ162" s="176"/>
      <c r="BK162" s="176"/>
      <c r="BL162" s="176"/>
      <c r="BM162" s="176"/>
      <c r="BN162" s="176"/>
      <c r="BO162" s="176"/>
      <c r="BP162" s="176"/>
      <c r="BQ162" s="176"/>
      <c r="BR162" s="176"/>
      <c r="BS162" s="176"/>
      <c r="BT162" s="176"/>
      <c r="BU162" s="176"/>
      <c r="BV162" s="176"/>
      <c r="BW162" s="176"/>
      <c r="BX162" s="176"/>
      <c r="BY162" s="176"/>
      <c r="BZ162" s="176"/>
      <c r="CA162" s="176"/>
      <c r="CB162" s="176"/>
      <c r="CC162" s="176"/>
      <c r="CD162" s="176"/>
      <c r="CE162" s="176"/>
      <c r="CF162" s="176"/>
      <c r="CG162" s="176"/>
      <c r="CH162" s="176"/>
    </row>
    <row r="163" spans="1:86">
      <c r="A163" s="176"/>
      <c r="B163" s="176"/>
      <c r="C163" s="176"/>
      <c r="D163" s="176"/>
      <c r="E163" s="176"/>
      <c r="F163" s="176"/>
      <c r="G163" s="176"/>
      <c r="H163" s="176"/>
      <c r="I163" s="176"/>
      <c r="J163" s="176"/>
      <c r="K163" s="176"/>
      <c r="L163" s="176"/>
      <c r="M163" s="176"/>
      <c r="N163" s="170"/>
      <c r="O163" s="170"/>
      <c r="P163" s="170"/>
      <c r="Q163" s="170"/>
      <c r="R163" s="170"/>
      <c r="S163" s="107"/>
      <c r="T163" s="170"/>
      <c r="U163" s="170"/>
      <c r="V163" s="170"/>
      <c r="W163" s="170"/>
      <c r="X163" s="170"/>
      <c r="Y163" s="170"/>
      <c r="Z163" s="170"/>
      <c r="AA163" s="170"/>
      <c r="AB163" s="170"/>
      <c r="AC163" s="172"/>
      <c r="AD163" s="172"/>
      <c r="AE163" s="170"/>
      <c r="AF163" s="170"/>
      <c r="AG163" s="170"/>
      <c r="AH163" s="170"/>
      <c r="AI163" s="172"/>
      <c r="AJ163" s="170"/>
      <c r="AK163" s="170"/>
      <c r="AL163" s="170"/>
      <c r="AM163" s="170"/>
      <c r="AN163" s="170"/>
      <c r="AO163" s="170"/>
      <c r="AP163" s="170"/>
      <c r="AQ163" s="170"/>
      <c r="AR163" s="170"/>
      <c r="AS163" s="170"/>
      <c r="AT163" s="170"/>
      <c r="AU163" s="170"/>
      <c r="AV163" s="170"/>
      <c r="AW163" s="170"/>
      <c r="AX163" s="170"/>
      <c r="AY163" s="176"/>
      <c r="AZ163" s="176"/>
      <c r="BA163" s="176"/>
      <c r="BB163" s="176"/>
      <c r="BC163" s="168"/>
      <c r="BD163" s="168"/>
      <c r="BE163" s="168"/>
      <c r="BF163" s="168"/>
      <c r="BG163" s="168"/>
      <c r="BH163" s="176"/>
      <c r="BI163" s="176"/>
      <c r="BJ163" s="176"/>
      <c r="BK163" s="176"/>
      <c r="BL163" s="176"/>
      <c r="BM163" s="176"/>
      <c r="BN163" s="176"/>
      <c r="BO163" s="176"/>
      <c r="BP163" s="176"/>
      <c r="BQ163" s="176"/>
      <c r="BR163" s="176"/>
      <c r="BS163" s="176"/>
      <c r="BT163" s="176"/>
      <c r="BU163" s="176"/>
      <c r="BV163" s="176"/>
      <c r="BW163" s="176"/>
      <c r="BX163" s="176"/>
      <c r="BY163" s="176"/>
      <c r="BZ163" s="176"/>
      <c r="CA163" s="176"/>
      <c r="CB163" s="176"/>
      <c r="CC163" s="176"/>
      <c r="CD163" s="176"/>
      <c r="CE163" s="176"/>
      <c r="CF163" s="176"/>
      <c r="CG163" s="176"/>
      <c r="CH163" s="176"/>
    </row>
    <row r="164" spans="1:86">
      <c r="A164" s="176"/>
      <c r="B164" s="176"/>
      <c r="C164" s="176"/>
      <c r="D164" s="176"/>
      <c r="E164" s="176"/>
      <c r="F164" s="176"/>
      <c r="G164" s="176"/>
      <c r="H164" s="176"/>
      <c r="I164" s="176"/>
      <c r="J164" s="176"/>
      <c r="K164" s="176"/>
      <c r="L164" s="176"/>
      <c r="M164" s="176"/>
      <c r="N164" s="170"/>
      <c r="O164" s="170"/>
      <c r="P164" s="170"/>
      <c r="Q164" s="170"/>
      <c r="R164" s="170"/>
      <c r="S164" s="107"/>
      <c r="T164" s="170"/>
      <c r="U164" s="170"/>
      <c r="V164" s="170"/>
      <c r="W164" s="170"/>
      <c r="X164" s="170"/>
      <c r="Y164" s="170"/>
      <c r="Z164" s="170"/>
      <c r="AA164" s="170"/>
      <c r="AB164" s="170"/>
      <c r="AC164" s="172"/>
      <c r="AD164" s="172"/>
      <c r="AE164" s="170"/>
      <c r="AF164" s="170"/>
      <c r="AG164" s="170"/>
      <c r="AH164" s="170"/>
      <c r="AI164" s="172"/>
      <c r="AJ164" s="170"/>
      <c r="AK164" s="170"/>
      <c r="AL164" s="170"/>
      <c r="AM164" s="170"/>
      <c r="AN164" s="170"/>
      <c r="AO164" s="170"/>
      <c r="AP164" s="170"/>
      <c r="AQ164" s="170"/>
      <c r="AR164" s="170"/>
      <c r="AS164" s="170"/>
      <c r="AT164" s="170"/>
      <c r="AU164" s="170"/>
      <c r="AV164" s="170"/>
      <c r="AW164" s="170"/>
      <c r="AX164" s="170"/>
      <c r="AY164" s="176"/>
      <c r="AZ164" s="176"/>
      <c r="BA164" s="176"/>
      <c r="BB164" s="176"/>
      <c r="BC164" s="168"/>
      <c r="BD164" s="168"/>
      <c r="BE164" s="168"/>
      <c r="BF164" s="168"/>
      <c r="BG164" s="168"/>
      <c r="BH164" s="176"/>
      <c r="BI164" s="176"/>
      <c r="BJ164" s="176"/>
      <c r="BK164" s="176"/>
      <c r="BL164" s="176"/>
      <c r="BM164" s="176"/>
      <c r="BN164" s="176"/>
      <c r="BO164" s="176"/>
      <c r="BP164" s="176"/>
      <c r="BQ164" s="176"/>
      <c r="BR164" s="176"/>
      <c r="BS164" s="176"/>
      <c r="BT164" s="176"/>
      <c r="BU164" s="176"/>
      <c r="BV164" s="176"/>
      <c r="BW164" s="176"/>
      <c r="BX164" s="176"/>
      <c r="BY164" s="176"/>
      <c r="BZ164" s="176"/>
      <c r="CA164" s="176"/>
      <c r="CB164" s="176"/>
      <c r="CC164" s="176"/>
      <c r="CD164" s="176"/>
      <c r="CE164" s="176"/>
      <c r="CF164" s="176"/>
      <c r="CG164" s="176"/>
      <c r="CH164" s="176"/>
    </row>
    <row r="165" spans="1:86">
      <c r="A165" s="176"/>
      <c r="B165" s="176"/>
      <c r="C165" s="176"/>
      <c r="D165" s="176"/>
      <c r="E165" s="176"/>
      <c r="F165" s="176"/>
      <c r="G165" s="176"/>
      <c r="H165" s="176"/>
      <c r="I165" s="176"/>
      <c r="J165" s="176"/>
      <c r="K165" s="176"/>
      <c r="L165" s="176"/>
      <c r="M165" s="176"/>
      <c r="N165" s="170"/>
      <c r="O165" s="170"/>
      <c r="P165" s="170"/>
      <c r="Q165" s="170"/>
      <c r="R165" s="170"/>
      <c r="S165" s="107"/>
      <c r="T165" s="170"/>
      <c r="U165" s="170"/>
      <c r="V165" s="170"/>
      <c r="W165" s="170"/>
      <c r="X165" s="170"/>
      <c r="Y165" s="170"/>
      <c r="Z165" s="170"/>
      <c r="AA165" s="170"/>
      <c r="AB165" s="170"/>
      <c r="AC165" s="172"/>
      <c r="AD165" s="172"/>
      <c r="AE165" s="170"/>
      <c r="AF165" s="170"/>
      <c r="AG165" s="170"/>
      <c r="AH165" s="170"/>
      <c r="AI165" s="172"/>
      <c r="AJ165" s="170"/>
      <c r="AK165" s="170"/>
      <c r="AL165" s="170"/>
      <c r="AM165" s="170"/>
      <c r="AN165" s="170"/>
      <c r="AO165" s="170"/>
      <c r="AP165" s="170"/>
      <c r="AQ165" s="170"/>
      <c r="AR165" s="170"/>
      <c r="AS165" s="170"/>
      <c r="AT165" s="170"/>
      <c r="AU165" s="170"/>
      <c r="AV165" s="170"/>
      <c r="AW165" s="170"/>
      <c r="AX165" s="170"/>
      <c r="AY165" s="176"/>
      <c r="AZ165" s="176"/>
      <c r="BA165" s="176"/>
      <c r="BB165" s="176"/>
      <c r="BC165" s="168"/>
      <c r="BD165" s="168"/>
      <c r="BE165" s="168"/>
      <c r="BF165" s="168"/>
      <c r="BG165" s="168"/>
      <c r="BH165" s="176"/>
      <c r="BI165" s="176"/>
      <c r="BJ165" s="176"/>
      <c r="BK165" s="176"/>
      <c r="BL165" s="176"/>
      <c r="BM165" s="176"/>
      <c r="BN165" s="176"/>
      <c r="BO165" s="176"/>
      <c r="BP165" s="176"/>
      <c r="BQ165" s="176"/>
      <c r="BR165" s="176"/>
      <c r="BS165" s="176"/>
      <c r="BT165" s="176"/>
      <c r="BU165" s="176"/>
      <c r="BV165" s="176"/>
      <c r="BW165" s="176"/>
      <c r="BX165" s="176"/>
      <c r="BY165" s="176"/>
      <c r="BZ165" s="176"/>
      <c r="CA165" s="176"/>
      <c r="CB165" s="176"/>
      <c r="CC165" s="176"/>
      <c r="CD165" s="176"/>
      <c r="CE165" s="176"/>
      <c r="CF165" s="176"/>
      <c r="CG165" s="176"/>
      <c r="CH165" s="176"/>
    </row>
    <row r="166" spans="1:86">
      <c r="A166" s="176"/>
      <c r="B166" s="176"/>
      <c r="C166" s="176"/>
      <c r="D166" s="176"/>
      <c r="E166" s="176"/>
      <c r="F166" s="176"/>
      <c r="G166" s="176"/>
      <c r="H166" s="176"/>
      <c r="I166" s="176"/>
      <c r="J166" s="176"/>
      <c r="K166" s="176"/>
      <c r="L166" s="176"/>
      <c r="M166" s="176"/>
      <c r="N166" s="170"/>
      <c r="O166" s="170"/>
      <c r="P166" s="170"/>
      <c r="Q166" s="170"/>
      <c r="R166" s="170"/>
      <c r="S166" s="107"/>
      <c r="T166" s="170"/>
      <c r="U166" s="170"/>
      <c r="V166" s="170"/>
      <c r="W166" s="170"/>
      <c r="X166" s="170"/>
      <c r="Y166" s="170"/>
      <c r="Z166" s="170"/>
      <c r="AA166" s="170"/>
      <c r="AB166" s="170"/>
      <c r="AC166" s="172"/>
      <c r="AD166" s="172"/>
      <c r="AE166" s="170"/>
      <c r="AF166" s="170"/>
      <c r="AG166" s="170"/>
      <c r="AH166" s="170"/>
      <c r="AI166" s="172"/>
      <c r="AJ166" s="170"/>
      <c r="AK166" s="170"/>
      <c r="AL166" s="170"/>
      <c r="AM166" s="170"/>
      <c r="AN166" s="170"/>
      <c r="AO166" s="170"/>
      <c r="AP166" s="170"/>
      <c r="AQ166" s="170"/>
      <c r="AR166" s="170"/>
      <c r="AS166" s="170"/>
      <c r="AT166" s="170"/>
      <c r="AU166" s="170"/>
      <c r="AV166" s="170"/>
      <c r="AW166" s="170"/>
      <c r="AX166" s="170"/>
      <c r="AY166" s="176"/>
      <c r="AZ166" s="176"/>
      <c r="BA166" s="176"/>
      <c r="BB166" s="176"/>
      <c r="BC166" s="172"/>
      <c r="BD166" s="176"/>
      <c r="BE166" s="176"/>
      <c r="BF166" s="176"/>
      <c r="BG166" s="176"/>
      <c r="BH166" s="176"/>
      <c r="BI166" s="176"/>
      <c r="BJ166" s="176"/>
      <c r="BK166" s="176"/>
      <c r="BL166" s="176"/>
      <c r="BM166" s="176"/>
      <c r="BN166" s="176"/>
      <c r="BO166" s="176"/>
      <c r="BP166" s="176"/>
      <c r="BQ166" s="176"/>
      <c r="BR166" s="176"/>
      <c r="BS166" s="176"/>
      <c r="BT166" s="176"/>
      <c r="BU166" s="176"/>
      <c r="BV166" s="176"/>
      <c r="BW166" s="176"/>
      <c r="BX166" s="176"/>
      <c r="BY166" s="176"/>
      <c r="BZ166" s="176"/>
      <c r="CA166" s="176"/>
      <c r="CB166" s="176"/>
      <c r="CC166" s="176"/>
      <c r="CD166" s="176"/>
      <c r="CE166" s="176"/>
      <c r="CF166" s="176"/>
      <c r="CG166" s="176"/>
      <c r="CH166" s="176"/>
    </row>
    <row r="167" spans="1:86">
      <c r="A167" s="176"/>
      <c r="B167" s="176"/>
      <c r="C167" s="176"/>
      <c r="D167" s="176"/>
      <c r="E167" s="176"/>
      <c r="F167" s="176"/>
      <c r="G167" s="176"/>
      <c r="H167" s="176"/>
      <c r="I167" s="176"/>
      <c r="J167" s="176"/>
      <c r="K167" s="176"/>
      <c r="L167" s="176"/>
      <c r="M167" s="176"/>
      <c r="N167" s="170"/>
      <c r="O167" s="170"/>
      <c r="P167" s="170"/>
      <c r="Q167" s="170"/>
      <c r="R167" s="170"/>
      <c r="S167" s="107"/>
      <c r="T167" s="170"/>
      <c r="U167" s="170"/>
      <c r="V167" s="170"/>
      <c r="W167" s="170"/>
      <c r="X167" s="170"/>
      <c r="Y167" s="170"/>
      <c r="Z167" s="170"/>
      <c r="AA167" s="170"/>
      <c r="AB167" s="170"/>
      <c r="AC167" s="172"/>
      <c r="AD167" s="172"/>
      <c r="AE167" s="170"/>
      <c r="AF167" s="170"/>
      <c r="AG167" s="170"/>
      <c r="AH167" s="170"/>
      <c r="AI167" s="172"/>
      <c r="AJ167" s="170"/>
      <c r="AK167" s="170"/>
      <c r="AL167" s="170"/>
      <c r="AM167" s="170"/>
      <c r="AN167" s="170"/>
      <c r="AO167" s="170"/>
      <c r="AP167" s="170"/>
      <c r="AQ167" s="170"/>
      <c r="AR167" s="170"/>
      <c r="AS167" s="170"/>
      <c r="AT167" s="170"/>
      <c r="AU167" s="170"/>
      <c r="AV167" s="170"/>
      <c r="AW167" s="170"/>
      <c r="AX167" s="170"/>
      <c r="AY167" s="176"/>
      <c r="AZ167" s="176"/>
      <c r="BA167" s="176"/>
      <c r="BB167" s="176"/>
      <c r="BC167" s="172"/>
      <c r="BD167" s="176"/>
      <c r="BE167" s="176"/>
      <c r="BF167" s="176"/>
      <c r="BG167" s="176"/>
      <c r="BH167" s="176"/>
      <c r="BI167" s="176"/>
      <c r="BJ167" s="176"/>
      <c r="BK167" s="176"/>
      <c r="BL167" s="176"/>
      <c r="BM167" s="176"/>
      <c r="BN167" s="176"/>
      <c r="BO167" s="176"/>
      <c r="BP167" s="176"/>
      <c r="BQ167" s="176"/>
      <c r="BR167" s="176"/>
      <c r="BS167" s="176"/>
      <c r="BT167" s="176"/>
      <c r="BU167" s="176"/>
      <c r="BV167" s="176"/>
      <c r="BW167" s="176"/>
      <c r="BX167" s="176"/>
      <c r="BY167" s="176"/>
      <c r="BZ167" s="176"/>
      <c r="CA167" s="176"/>
      <c r="CB167" s="176"/>
      <c r="CC167" s="176"/>
      <c r="CD167" s="176"/>
      <c r="CE167" s="176"/>
      <c r="CF167" s="176"/>
      <c r="CG167" s="176"/>
      <c r="CH167" s="176"/>
    </row>
    <row r="168" spans="1:86">
      <c r="A168" s="176"/>
      <c r="B168" s="176"/>
      <c r="C168" s="176"/>
      <c r="D168" s="176"/>
      <c r="E168" s="176"/>
      <c r="F168" s="176"/>
      <c r="G168" s="176"/>
      <c r="H168" s="176"/>
      <c r="I168" s="176"/>
      <c r="J168" s="176"/>
      <c r="K168" s="176"/>
      <c r="L168" s="176"/>
      <c r="M168" s="176"/>
      <c r="N168" s="170"/>
      <c r="O168" s="170"/>
      <c r="P168" s="170"/>
      <c r="Q168" s="170"/>
      <c r="R168" s="170"/>
      <c r="S168" s="107"/>
      <c r="T168" s="170"/>
      <c r="U168" s="170"/>
      <c r="V168" s="170"/>
      <c r="W168" s="170"/>
      <c r="X168" s="170"/>
      <c r="Y168" s="170"/>
      <c r="Z168" s="170"/>
      <c r="AA168" s="170"/>
      <c r="AB168" s="170"/>
      <c r="AC168" s="172"/>
      <c r="AD168" s="172"/>
      <c r="AE168" s="170"/>
      <c r="AF168" s="170"/>
      <c r="AG168" s="170"/>
      <c r="AH168" s="170"/>
      <c r="AI168" s="172"/>
      <c r="AJ168" s="170"/>
      <c r="AK168" s="170"/>
      <c r="AL168" s="170"/>
      <c r="AM168" s="170"/>
      <c r="AN168" s="170"/>
      <c r="AO168" s="170"/>
      <c r="AP168" s="170"/>
      <c r="AQ168" s="170"/>
      <c r="AR168" s="170"/>
      <c r="AS168" s="170"/>
      <c r="AT168" s="170"/>
      <c r="AU168" s="170"/>
      <c r="AV168" s="170"/>
      <c r="AW168" s="170"/>
      <c r="AX168" s="170"/>
      <c r="AY168" s="176"/>
      <c r="AZ168" s="176"/>
      <c r="BA168" s="176"/>
      <c r="BB168" s="176"/>
      <c r="BC168" s="172"/>
      <c r="BD168" s="176"/>
      <c r="BE168" s="176"/>
      <c r="BF168" s="176"/>
      <c r="BG168" s="176"/>
      <c r="BH168" s="176"/>
      <c r="BI168" s="176"/>
      <c r="BJ168" s="176"/>
      <c r="BK168" s="176"/>
      <c r="BL168" s="176"/>
      <c r="BM168" s="176"/>
      <c r="BN168" s="176"/>
      <c r="BO168" s="176"/>
      <c r="BP168" s="176"/>
      <c r="BQ168" s="176"/>
      <c r="BR168" s="176"/>
      <c r="BS168" s="176"/>
      <c r="BT168" s="176"/>
      <c r="BU168" s="176"/>
      <c r="BV168" s="176"/>
      <c r="BW168" s="176"/>
      <c r="BX168" s="176"/>
      <c r="BY168" s="176"/>
      <c r="BZ168" s="176"/>
      <c r="CA168" s="176"/>
      <c r="CB168" s="176"/>
      <c r="CC168" s="176"/>
      <c r="CD168" s="176"/>
      <c r="CE168" s="176"/>
      <c r="CF168" s="176"/>
      <c r="CG168" s="176"/>
      <c r="CH168" s="176"/>
    </row>
    <row r="169" spans="1:86">
      <c r="A169" s="176"/>
      <c r="B169" s="176"/>
      <c r="C169" s="176"/>
      <c r="D169" s="176"/>
      <c r="E169" s="176"/>
      <c r="F169" s="176"/>
      <c r="G169" s="176"/>
      <c r="H169" s="176"/>
      <c r="I169" s="176"/>
      <c r="J169" s="176"/>
      <c r="K169" s="176"/>
      <c r="L169" s="176"/>
      <c r="M169" s="176"/>
      <c r="N169" s="170"/>
      <c r="O169" s="170"/>
      <c r="P169" s="170"/>
      <c r="Q169" s="170"/>
      <c r="R169" s="170"/>
      <c r="S169" s="107"/>
      <c r="T169" s="170"/>
      <c r="U169" s="170"/>
      <c r="V169" s="170"/>
      <c r="W169" s="170"/>
      <c r="X169" s="170"/>
      <c r="Y169" s="170"/>
      <c r="Z169" s="170"/>
      <c r="AA169" s="170"/>
      <c r="AB169" s="170"/>
      <c r="AC169" s="172"/>
      <c r="AD169" s="172"/>
      <c r="AE169" s="170"/>
      <c r="AF169" s="170"/>
      <c r="AG169" s="170"/>
      <c r="AH169" s="170"/>
      <c r="AI169" s="172"/>
      <c r="AJ169" s="170"/>
      <c r="AK169" s="170"/>
      <c r="AL169" s="170"/>
      <c r="AM169" s="170"/>
      <c r="AN169" s="170"/>
      <c r="AO169" s="170"/>
      <c r="AP169" s="170"/>
      <c r="AQ169" s="170"/>
      <c r="AR169" s="170"/>
      <c r="AS169" s="170"/>
      <c r="AT169" s="170"/>
      <c r="AU169" s="170"/>
      <c r="AV169" s="170"/>
      <c r="AW169" s="170"/>
      <c r="AX169" s="170"/>
      <c r="AY169" s="176"/>
      <c r="AZ169" s="176"/>
      <c r="BA169" s="176"/>
      <c r="BB169" s="176"/>
      <c r="BC169" s="172"/>
      <c r="BD169" s="176"/>
      <c r="BE169" s="176"/>
      <c r="BF169" s="176"/>
      <c r="BG169" s="176"/>
      <c r="BH169" s="176"/>
      <c r="BI169" s="176"/>
      <c r="BJ169" s="176"/>
      <c r="BK169" s="176"/>
      <c r="BL169" s="176"/>
      <c r="BM169" s="176"/>
      <c r="BN169" s="176"/>
      <c r="BO169" s="176"/>
      <c r="BP169" s="176"/>
      <c r="BQ169" s="176"/>
      <c r="BR169" s="176"/>
      <c r="BS169" s="176"/>
      <c r="BT169" s="176"/>
      <c r="BU169" s="176"/>
      <c r="BV169" s="176"/>
      <c r="BW169" s="176"/>
      <c r="BX169" s="176"/>
      <c r="BY169" s="176"/>
      <c r="BZ169" s="176"/>
      <c r="CA169" s="176"/>
      <c r="CB169" s="176"/>
      <c r="CC169" s="176"/>
      <c r="CD169" s="176"/>
      <c r="CE169" s="176"/>
      <c r="CF169" s="176"/>
      <c r="CG169" s="176"/>
      <c r="CH169" s="176"/>
    </row>
    <row r="170" spans="1:86">
      <c r="A170" s="176"/>
      <c r="B170" s="176"/>
      <c r="C170" s="176"/>
      <c r="D170" s="176"/>
      <c r="E170" s="176"/>
      <c r="F170" s="176"/>
      <c r="G170" s="176"/>
      <c r="H170" s="176"/>
      <c r="I170" s="176"/>
      <c r="J170" s="176"/>
      <c r="K170" s="176"/>
      <c r="L170" s="176"/>
      <c r="M170" s="176"/>
      <c r="N170" s="170"/>
      <c r="O170" s="170"/>
      <c r="P170" s="170"/>
      <c r="Q170" s="170"/>
      <c r="R170" s="170"/>
      <c r="S170" s="107"/>
      <c r="T170" s="170"/>
      <c r="U170" s="170"/>
      <c r="V170" s="170"/>
      <c r="W170" s="170"/>
      <c r="X170" s="170"/>
      <c r="Y170" s="170"/>
      <c r="Z170" s="170"/>
      <c r="AA170" s="170"/>
      <c r="AB170" s="170"/>
      <c r="AC170" s="172"/>
      <c r="AD170" s="172"/>
      <c r="AE170" s="170"/>
      <c r="AF170" s="170"/>
      <c r="AG170" s="170"/>
      <c r="AH170" s="170"/>
      <c r="AI170" s="172"/>
      <c r="AJ170" s="170"/>
      <c r="AK170" s="170"/>
      <c r="AL170" s="170"/>
      <c r="AM170" s="170"/>
      <c r="AN170" s="170"/>
      <c r="AO170" s="170"/>
      <c r="AP170" s="170"/>
      <c r="AQ170" s="170"/>
      <c r="AR170" s="170"/>
      <c r="AS170" s="170"/>
      <c r="AT170" s="170"/>
      <c r="AU170" s="170"/>
      <c r="AV170" s="170"/>
      <c r="AW170" s="170"/>
      <c r="AX170" s="170"/>
      <c r="AY170" s="176"/>
      <c r="AZ170" s="176"/>
      <c r="BA170" s="176"/>
      <c r="BB170" s="176"/>
      <c r="BC170" s="172"/>
      <c r="BD170" s="176"/>
      <c r="BE170" s="176"/>
      <c r="BF170" s="176"/>
      <c r="BG170" s="176"/>
      <c r="BH170" s="176"/>
      <c r="BI170" s="176"/>
      <c r="BJ170" s="176"/>
      <c r="BK170" s="176"/>
      <c r="BL170" s="176"/>
      <c r="BM170" s="176"/>
      <c r="BN170" s="176"/>
      <c r="BO170" s="176"/>
      <c r="BP170" s="176"/>
      <c r="BQ170" s="176"/>
      <c r="BR170" s="176"/>
      <c r="BS170" s="176"/>
      <c r="BT170" s="176"/>
      <c r="BU170" s="176"/>
      <c r="BV170" s="176"/>
      <c r="BW170" s="176"/>
      <c r="BX170" s="176"/>
      <c r="BY170" s="176"/>
      <c r="BZ170" s="176"/>
      <c r="CA170" s="176"/>
      <c r="CB170" s="176"/>
      <c r="CC170" s="176"/>
      <c r="CD170" s="176"/>
      <c r="CE170" s="176"/>
      <c r="CF170" s="176"/>
      <c r="CG170" s="176"/>
      <c r="CH170" s="176"/>
    </row>
    <row r="171" spans="1:86">
      <c r="A171" s="176"/>
      <c r="B171" s="176"/>
      <c r="C171" s="176"/>
      <c r="D171" s="176"/>
      <c r="E171" s="176"/>
      <c r="F171" s="176"/>
      <c r="G171" s="176"/>
      <c r="H171" s="176"/>
      <c r="I171" s="176"/>
      <c r="J171" s="176"/>
      <c r="K171" s="176"/>
      <c r="L171" s="176"/>
      <c r="M171" s="176"/>
      <c r="N171" s="170"/>
      <c r="O171" s="170"/>
      <c r="P171" s="170"/>
      <c r="Q171" s="170"/>
      <c r="R171" s="170"/>
      <c r="S171" s="107"/>
      <c r="T171" s="170"/>
      <c r="U171" s="170"/>
      <c r="V171" s="170"/>
      <c r="W171" s="170"/>
      <c r="X171" s="170"/>
      <c r="Y171" s="170"/>
      <c r="Z171" s="170"/>
      <c r="AA171" s="170"/>
      <c r="AB171" s="170"/>
      <c r="AC171" s="172"/>
      <c r="AD171" s="172"/>
      <c r="AE171" s="170"/>
      <c r="AF171" s="170"/>
      <c r="AG171" s="170"/>
      <c r="AH171" s="170"/>
      <c r="AI171" s="172"/>
      <c r="AJ171" s="170"/>
      <c r="AK171" s="170"/>
      <c r="AL171" s="170"/>
      <c r="AM171" s="170"/>
      <c r="AN171" s="170"/>
      <c r="AO171" s="170"/>
      <c r="AP171" s="170"/>
      <c r="AQ171" s="170"/>
      <c r="AR171" s="170"/>
      <c r="AS171" s="170"/>
      <c r="AT171" s="170"/>
      <c r="AU171" s="170"/>
      <c r="AV171" s="170"/>
      <c r="AW171" s="170"/>
      <c r="AX171" s="170"/>
      <c r="AY171" s="176"/>
      <c r="AZ171" s="176"/>
      <c r="BA171" s="176"/>
      <c r="BB171" s="176"/>
      <c r="BC171" s="172"/>
      <c r="BD171" s="176"/>
      <c r="BE171" s="176"/>
      <c r="BF171" s="176"/>
      <c r="BG171" s="176"/>
      <c r="BH171" s="176"/>
      <c r="BI171" s="176"/>
      <c r="BJ171" s="176"/>
      <c r="BK171" s="176"/>
      <c r="BL171" s="176"/>
      <c r="BM171" s="176"/>
      <c r="BN171" s="176"/>
      <c r="BO171" s="176"/>
      <c r="BP171" s="176"/>
      <c r="BQ171" s="176"/>
      <c r="BR171" s="176"/>
      <c r="BS171" s="176"/>
      <c r="BT171" s="176"/>
      <c r="BU171" s="176"/>
      <c r="BV171" s="176"/>
      <c r="BW171" s="176"/>
      <c r="BX171" s="176"/>
      <c r="BY171" s="176"/>
      <c r="BZ171" s="176"/>
      <c r="CA171" s="176"/>
      <c r="CB171" s="176"/>
      <c r="CC171" s="176"/>
      <c r="CD171" s="176"/>
      <c r="CE171" s="176"/>
      <c r="CF171" s="176"/>
      <c r="CG171" s="176"/>
      <c r="CH171" s="176"/>
    </row>
    <row r="172" spans="1:86">
      <c r="A172" s="176"/>
      <c r="B172" s="176"/>
      <c r="C172" s="176"/>
      <c r="D172" s="176"/>
      <c r="E172" s="176"/>
      <c r="F172" s="176"/>
      <c r="G172" s="176"/>
      <c r="H172" s="176"/>
      <c r="I172" s="176"/>
      <c r="J172" s="176"/>
      <c r="K172" s="176"/>
      <c r="L172" s="176"/>
      <c r="M172" s="176"/>
      <c r="N172" s="170"/>
      <c r="O172" s="170"/>
      <c r="P172" s="170"/>
      <c r="Q172" s="170"/>
      <c r="R172" s="170"/>
      <c r="S172" s="107"/>
      <c r="T172" s="170"/>
      <c r="U172" s="170"/>
      <c r="V172" s="170"/>
      <c r="W172" s="170"/>
      <c r="X172" s="170"/>
      <c r="Y172" s="170"/>
      <c r="Z172" s="170"/>
      <c r="AA172" s="170"/>
      <c r="AB172" s="170"/>
      <c r="AC172" s="172"/>
      <c r="AD172" s="172"/>
      <c r="AE172" s="170"/>
      <c r="AF172" s="170"/>
      <c r="AG172" s="170"/>
      <c r="AH172" s="170"/>
      <c r="AI172" s="172"/>
      <c r="AJ172" s="170"/>
      <c r="AK172" s="170"/>
      <c r="AL172" s="170"/>
      <c r="AM172" s="170"/>
      <c r="AN172" s="170"/>
      <c r="AO172" s="170"/>
      <c r="AP172" s="170"/>
      <c r="AQ172" s="170"/>
      <c r="AR172" s="170"/>
      <c r="AS172" s="170"/>
      <c r="AT172" s="170"/>
      <c r="AU172" s="170"/>
      <c r="AV172" s="170"/>
      <c r="AW172" s="170"/>
      <c r="AX172" s="170"/>
      <c r="AY172" s="176"/>
      <c r="AZ172" s="176"/>
      <c r="BA172" s="176"/>
      <c r="BB172" s="176"/>
      <c r="BC172" s="172"/>
      <c r="BD172" s="176"/>
      <c r="BE172" s="176"/>
      <c r="BF172" s="176"/>
      <c r="BG172" s="176"/>
      <c r="BH172" s="176"/>
      <c r="BI172" s="176"/>
      <c r="BJ172" s="176"/>
      <c r="BK172" s="176"/>
      <c r="BL172" s="176"/>
      <c r="BM172" s="176"/>
      <c r="BN172" s="176"/>
      <c r="BO172" s="176"/>
      <c r="BP172" s="176"/>
      <c r="BQ172" s="176"/>
      <c r="BR172" s="176"/>
      <c r="BS172" s="176"/>
      <c r="BT172" s="176"/>
      <c r="BU172" s="176"/>
      <c r="BV172" s="176"/>
      <c r="BW172" s="176"/>
      <c r="BX172" s="176"/>
      <c r="BY172" s="176"/>
      <c r="BZ172" s="176"/>
      <c r="CA172" s="176"/>
      <c r="CB172" s="176"/>
      <c r="CC172" s="176"/>
      <c r="CD172" s="176"/>
      <c r="CE172" s="176"/>
      <c r="CF172" s="176"/>
      <c r="CG172" s="176"/>
      <c r="CH172" s="176"/>
    </row>
    <row r="173" spans="1:86">
      <c r="A173" s="176"/>
      <c r="B173" s="176"/>
      <c r="C173" s="176"/>
      <c r="D173" s="176"/>
      <c r="E173" s="176"/>
      <c r="F173" s="176"/>
      <c r="G173" s="176"/>
      <c r="H173" s="176"/>
      <c r="I173" s="176"/>
      <c r="J173" s="176"/>
      <c r="K173" s="176"/>
      <c r="L173" s="176"/>
      <c r="M173" s="176"/>
      <c r="N173" s="170"/>
      <c r="O173" s="170"/>
      <c r="P173" s="170"/>
      <c r="Q173" s="170"/>
      <c r="R173" s="170"/>
      <c r="S173" s="107"/>
      <c r="T173" s="170"/>
      <c r="U173" s="170"/>
      <c r="V173" s="170"/>
      <c r="W173" s="170"/>
      <c r="X173" s="170"/>
      <c r="Y173" s="170"/>
      <c r="Z173" s="170"/>
      <c r="AA173" s="170"/>
      <c r="AB173" s="170"/>
      <c r="AC173" s="172"/>
      <c r="AD173" s="172"/>
      <c r="AE173" s="170"/>
      <c r="AF173" s="170"/>
      <c r="AG173" s="170"/>
      <c r="AH173" s="170"/>
      <c r="AI173" s="172"/>
      <c r="AJ173" s="170"/>
      <c r="AK173" s="170"/>
      <c r="AL173" s="170"/>
      <c r="AM173" s="170"/>
      <c r="AN173" s="170"/>
      <c r="AO173" s="170"/>
      <c r="AP173" s="170"/>
      <c r="AQ173" s="170"/>
      <c r="AR173" s="170"/>
      <c r="AS173" s="170"/>
      <c r="AT173" s="170"/>
      <c r="AU173" s="170"/>
      <c r="AV173" s="170"/>
      <c r="AW173" s="170"/>
      <c r="AX173" s="170"/>
      <c r="AY173" s="176"/>
      <c r="AZ173" s="176"/>
      <c r="BA173" s="176"/>
      <c r="BB173" s="176"/>
      <c r="BC173" s="172"/>
      <c r="BD173" s="176"/>
      <c r="BE173" s="176"/>
      <c r="BF173" s="176"/>
      <c r="BG173" s="176"/>
      <c r="BH173" s="176"/>
      <c r="BI173" s="176"/>
      <c r="BJ173" s="176"/>
      <c r="BK173" s="176"/>
      <c r="BL173" s="176"/>
      <c r="BM173" s="176"/>
      <c r="BN173" s="176"/>
      <c r="BO173" s="176"/>
      <c r="BP173" s="176"/>
      <c r="BQ173" s="176"/>
      <c r="BR173" s="176"/>
      <c r="BS173" s="176"/>
      <c r="BT173" s="176"/>
      <c r="BU173" s="176"/>
      <c r="BV173" s="176"/>
      <c r="BW173" s="176"/>
      <c r="BX173" s="176"/>
      <c r="BY173" s="176"/>
      <c r="BZ173" s="176"/>
      <c r="CA173" s="176"/>
      <c r="CB173" s="176"/>
      <c r="CC173" s="176"/>
      <c r="CD173" s="176"/>
      <c r="CE173" s="176"/>
      <c r="CF173" s="176"/>
      <c r="CG173" s="176"/>
      <c r="CH173" s="176"/>
    </row>
    <row r="174" spans="1:86">
      <c r="A174" s="176"/>
      <c r="B174" s="176"/>
      <c r="C174" s="176"/>
      <c r="D174" s="176"/>
      <c r="E174" s="176"/>
      <c r="F174" s="176"/>
      <c r="G174" s="176"/>
      <c r="H174" s="176"/>
      <c r="I174" s="176"/>
      <c r="J174" s="176"/>
      <c r="K174" s="176"/>
      <c r="L174" s="176"/>
      <c r="M174" s="176"/>
      <c r="N174" s="170"/>
      <c r="O174" s="170"/>
      <c r="P174" s="170"/>
      <c r="Q174" s="170"/>
      <c r="R174" s="170"/>
      <c r="S174" s="107"/>
      <c r="T174" s="170"/>
      <c r="U174" s="170"/>
      <c r="V174" s="170"/>
      <c r="W174" s="170"/>
      <c r="X174" s="170"/>
      <c r="Y174" s="170"/>
      <c r="Z174" s="170"/>
      <c r="AA174" s="170"/>
      <c r="AB174" s="170"/>
      <c r="AC174" s="172"/>
      <c r="AD174" s="172"/>
      <c r="AE174" s="170"/>
      <c r="AF174" s="170"/>
      <c r="AG174" s="170"/>
      <c r="AH174" s="170"/>
      <c r="AI174" s="172"/>
      <c r="AJ174" s="170"/>
      <c r="AK174" s="170"/>
      <c r="AL174" s="170"/>
      <c r="AM174" s="170"/>
      <c r="AN174" s="170"/>
      <c r="AO174" s="170"/>
      <c r="AP174" s="170"/>
      <c r="AQ174" s="170"/>
      <c r="AR174" s="170"/>
      <c r="AS174" s="170"/>
      <c r="AT174" s="170"/>
      <c r="AU174" s="170"/>
      <c r="AV174" s="170"/>
      <c r="AW174" s="170"/>
      <c r="AX174" s="170"/>
      <c r="AY174" s="176"/>
      <c r="AZ174" s="176"/>
      <c r="BA174" s="176"/>
      <c r="BB174" s="176"/>
      <c r="BC174" s="172"/>
      <c r="BD174" s="176"/>
      <c r="BE174" s="176"/>
      <c r="BF174" s="176"/>
      <c r="BG174" s="176"/>
      <c r="BH174" s="176"/>
      <c r="BI174" s="176"/>
      <c r="BJ174" s="176"/>
      <c r="BK174" s="176"/>
      <c r="BL174" s="176"/>
      <c r="BM174" s="176"/>
      <c r="BN174" s="176"/>
      <c r="BO174" s="176"/>
      <c r="BP174" s="176"/>
      <c r="BQ174" s="176"/>
      <c r="BR174" s="176"/>
      <c r="BS174" s="176"/>
      <c r="BT174" s="176"/>
      <c r="BU174" s="176"/>
      <c r="BV174" s="176"/>
      <c r="BW174" s="176"/>
      <c r="BX174" s="176"/>
      <c r="BY174" s="176"/>
      <c r="BZ174" s="176"/>
      <c r="CA174" s="176"/>
      <c r="CB174" s="176"/>
      <c r="CC174" s="176"/>
      <c r="CD174" s="176"/>
      <c r="CE174" s="176"/>
      <c r="CF174" s="176"/>
      <c r="CG174" s="176"/>
      <c r="CH174" s="176"/>
    </row>
    <row r="175" spans="1:86">
      <c r="A175" s="176"/>
      <c r="B175" s="176"/>
      <c r="C175" s="176"/>
      <c r="D175" s="176"/>
      <c r="E175" s="176"/>
      <c r="F175" s="176"/>
      <c r="G175" s="176"/>
      <c r="H175" s="176"/>
      <c r="I175" s="176"/>
      <c r="J175" s="176"/>
      <c r="K175" s="176"/>
      <c r="L175" s="176"/>
      <c r="M175" s="176"/>
      <c r="N175" s="170"/>
      <c r="O175" s="170"/>
      <c r="P175" s="170"/>
      <c r="Q175" s="170"/>
      <c r="R175" s="170"/>
      <c r="S175" s="107"/>
      <c r="T175" s="170"/>
      <c r="U175" s="170"/>
      <c r="V175" s="170"/>
      <c r="W175" s="170"/>
      <c r="X175" s="170"/>
      <c r="Y175" s="170"/>
      <c r="Z175" s="170"/>
      <c r="AA175" s="170"/>
      <c r="AB175" s="170"/>
      <c r="AC175" s="172"/>
      <c r="AD175" s="172"/>
      <c r="AE175" s="170"/>
      <c r="AF175" s="170"/>
      <c r="AG175" s="170"/>
      <c r="AH175" s="170"/>
      <c r="AI175" s="172"/>
      <c r="AJ175" s="170"/>
      <c r="AK175" s="170"/>
      <c r="AL175" s="170"/>
      <c r="AM175" s="170"/>
      <c r="AN175" s="170"/>
      <c r="AO175" s="170"/>
      <c r="AP175" s="170"/>
      <c r="AQ175" s="170"/>
      <c r="AR175" s="170"/>
      <c r="AS175" s="170"/>
      <c r="AT175" s="170"/>
      <c r="AU175" s="170"/>
      <c r="AV175" s="170"/>
      <c r="AW175" s="170"/>
      <c r="AX175" s="170"/>
      <c r="AY175" s="176"/>
      <c r="AZ175" s="176"/>
      <c r="BA175" s="176"/>
      <c r="BB175" s="176"/>
      <c r="BC175" s="172"/>
      <c r="BD175" s="176"/>
      <c r="BE175" s="176"/>
      <c r="BF175" s="176"/>
      <c r="BG175" s="176"/>
      <c r="BH175" s="176"/>
      <c r="BI175" s="176"/>
      <c r="BJ175" s="176"/>
      <c r="BK175" s="176"/>
      <c r="BL175" s="176"/>
      <c r="BM175" s="176"/>
      <c r="BN175" s="176"/>
      <c r="BO175" s="176"/>
      <c r="BP175" s="176"/>
      <c r="BQ175" s="176"/>
      <c r="BR175" s="176"/>
      <c r="BS175" s="176"/>
      <c r="BT175" s="176"/>
      <c r="BU175" s="176"/>
      <c r="BV175" s="176"/>
      <c r="BW175" s="176"/>
      <c r="BX175" s="176"/>
      <c r="BY175" s="176"/>
      <c r="BZ175" s="176"/>
      <c r="CA175" s="176"/>
      <c r="CB175" s="176"/>
      <c r="CC175" s="176"/>
      <c r="CD175" s="176"/>
      <c r="CE175" s="176"/>
      <c r="CF175" s="176"/>
      <c r="CG175" s="176"/>
      <c r="CH175" s="176"/>
    </row>
    <row r="176" spans="1:86">
      <c r="A176" s="176"/>
      <c r="B176" s="176"/>
      <c r="C176" s="176"/>
      <c r="D176" s="176"/>
      <c r="E176" s="176"/>
      <c r="F176" s="176"/>
      <c r="G176" s="176"/>
      <c r="H176" s="176"/>
      <c r="I176" s="176"/>
      <c r="J176" s="176"/>
      <c r="K176" s="176"/>
      <c r="L176" s="176"/>
      <c r="M176" s="176"/>
      <c r="N176" s="170"/>
      <c r="O176" s="170"/>
      <c r="P176" s="170"/>
      <c r="Q176" s="170"/>
      <c r="R176" s="170"/>
      <c r="S176" s="107"/>
      <c r="T176" s="170"/>
      <c r="U176" s="170"/>
      <c r="V176" s="170"/>
      <c r="W176" s="170"/>
      <c r="X176" s="170"/>
      <c r="Y176" s="170"/>
      <c r="Z176" s="170"/>
      <c r="AA176" s="170"/>
      <c r="AB176" s="170"/>
      <c r="AC176" s="172"/>
      <c r="AD176" s="172"/>
      <c r="AE176" s="170"/>
      <c r="AF176" s="170"/>
      <c r="AG176" s="170"/>
      <c r="AH176" s="170"/>
      <c r="AI176" s="172"/>
      <c r="AJ176" s="170"/>
      <c r="AK176" s="170"/>
      <c r="AL176" s="170"/>
      <c r="AM176" s="170"/>
      <c r="AN176" s="170"/>
      <c r="AO176" s="170"/>
      <c r="AP176" s="170"/>
      <c r="AQ176" s="170"/>
      <c r="AR176" s="170"/>
      <c r="AS176" s="170"/>
      <c r="AT176" s="170"/>
      <c r="AU176" s="170"/>
      <c r="AV176" s="170"/>
      <c r="AW176" s="170"/>
      <c r="AX176" s="170"/>
      <c r="AY176" s="176"/>
      <c r="AZ176" s="176"/>
      <c r="BA176" s="176"/>
      <c r="BB176" s="176"/>
      <c r="BC176" s="172"/>
      <c r="BD176" s="176"/>
      <c r="BE176" s="176"/>
      <c r="BF176" s="176"/>
      <c r="BG176" s="176"/>
      <c r="BH176" s="176"/>
      <c r="BI176" s="176"/>
      <c r="BJ176" s="176"/>
      <c r="BK176" s="176"/>
      <c r="BL176" s="176"/>
      <c r="BM176" s="176"/>
      <c r="BN176" s="176"/>
      <c r="BO176" s="176"/>
      <c r="BP176" s="176"/>
      <c r="BQ176" s="176"/>
      <c r="BR176" s="176"/>
      <c r="BS176" s="176"/>
      <c r="BT176" s="176"/>
      <c r="BU176" s="176"/>
      <c r="BV176" s="176"/>
      <c r="BW176" s="176"/>
      <c r="BX176" s="176"/>
      <c r="BY176" s="176"/>
      <c r="BZ176" s="176"/>
      <c r="CA176" s="176"/>
      <c r="CB176" s="176"/>
      <c r="CC176" s="176"/>
      <c r="CD176" s="176"/>
      <c r="CE176" s="176"/>
      <c r="CF176" s="176"/>
      <c r="CG176" s="176"/>
      <c r="CH176" s="176"/>
    </row>
    <row r="177" spans="1:86">
      <c r="A177" s="176"/>
      <c r="B177" s="176"/>
      <c r="C177" s="176"/>
      <c r="D177" s="176"/>
      <c r="E177" s="176"/>
      <c r="F177" s="176"/>
      <c r="G177" s="176"/>
      <c r="H177" s="176"/>
      <c r="I177" s="176"/>
      <c r="J177" s="176"/>
      <c r="K177" s="176"/>
      <c r="L177" s="176"/>
      <c r="M177" s="176"/>
      <c r="N177" s="170"/>
      <c r="O177" s="170"/>
      <c r="P177" s="170"/>
      <c r="Q177" s="170"/>
      <c r="R177" s="170"/>
      <c r="S177" s="107"/>
      <c r="T177" s="170"/>
      <c r="U177" s="170"/>
      <c r="V177" s="170"/>
      <c r="W177" s="170"/>
      <c r="X177" s="170"/>
      <c r="Y177" s="170"/>
      <c r="Z177" s="170"/>
      <c r="AA177" s="170"/>
      <c r="AB177" s="170"/>
      <c r="AC177" s="172"/>
      <c r="AD177" s="172"/>
      <c r="AE177" s="170"/>
      <c r="AF177" s="170"/>
      <c r="AG177" s="170"/>
      <c r="AH177" s="170"/>
      <c r="AI177" s="172"/>
      <c r="AJ177" s="170"/>
      <c r="AK177" s="170"/>
      <c r="AL177" s="170"/>
      <c r="AM177" s="170"/>
      <c r="AN177" s="170"/>
      <c r="AO177" s="170"/>
      <c r="AP177" s="170"/>
      <c r="AQ177" s="170"/>
      <c r="AR177" s="170"/>
      <c r="AS177" s="170"/>
      <c r="AT177" s="170"/>
      <c r="AU177" s="170"/>
      <c r="AV177" s="170"/>
      <c r="AW177" s="170"/>
      <c r="AX177" s="170"/>
      <c r="AY177" s="176"/>
      <c r="AZ177" s="176"/>
      <c r="BA177" s="176"/>
      <c r="BB177" s="176"/>
      <c r="BC177" s="172"/>
      <c r="BD177" s="176"/>
      <c r="BE177" s="176"/>
      <c r="BF177" s="176"/>
      <c r="BG177" s="176"/>
      <c r="BH177" s="176"/>
      <c r="BI177" s="176"/>
      <c r="BJ177" s="176"/>
      <c r="BK177" s="176"/>
      <c r="BL177" s="176"/>
      <c r="BM177" s="176"/>
      <c r="BN177" s="176"/>
      <c r="BO177" s="176"/>
      <c r="BP177" s="176"/>
      <c r="BQ177" s="176"/>
      <c r="BR177" s="176"/>
      <c r="BS177" s="176"/>
      <c r="BT177" s="176"/>
      <c r="BU177" s="176"/>
      <c r="BV177" s="176"/>
      <c r="BW177" s="176"/>
      <c r="BX177" s="176"/>
      <c r="BY177" s="176"/>
      <c r="BZ177" s="176"/>
      <c r="CA177" s="176"/>
      <c r="CB177" s="176"/>
      <c r="CC177" s="176"/>
      <c r="CD177" s="176"/>
      <c r="CE177" s="176"/>
      <c r="CF177" s="176"/>
      <c r="CG177" s="176"/>
      <c r="CH177" s="176"/>
    </row>
    <row r="178" spans="1:86">
      <c r="A178" s="176"/>
      <c r="B178" s="176"/>
      <c r="C178" s="176"/>
      <c r="D178" s="176"/>
      <c r="E178" s="176"/>
      <c r="F178" s="176"/>
      <c r="G178" s="176"/>
      <c r="H178" s="176"/>
      <c r="I178" s="176"/>
      <c r="J178" s="176"/>
      <c r="K178" s="176"/>
      <c r="L178" s="176"/>
      <c r="M178" s="176"/>
      <c r="N178" s="170"/>
      <c r="O178" s="170"/>
      <c r="P178" s="170"/>
      <c r="Q178" s="170"/>
      <c r="R178" s="170"/>
      <c r="S178" s="107"/>
      <c r="T178" s="170"/>
      <c r="U178" s="170"/>
      <c r="V178" s="170"/>
      <c r="W178" s="170"/>
      <c r="X178" s="170"/>
      <c r="Y178" s="170"/>
      <c r="Z178" s="170"/>
      <c r="AA178" s="170"/>
      <c r="AB178" s="170"/>
      <c r="AC178" s="172"/>
      <c r="AD178" s="172"/>
      <c r="AE178" s="170"/>
      <c r="AF178" s="170"/>
      <c r="AG178" s="170"/>
      <c r="AH178" s="170"/>
      <c r="AI178" s="172"/>
      <c r="AJ178" s="170"/>
      <c r="AK178" s="170"/>
      <c r="AL178" s="170"/>
      <c r="AM178" s="170"/>
      <c r="AN178" s="170"/>
      <c r="AO178" s="170"/>
      <c r="AP178" s="170"/>
      <c r="AQ178" s="170"/>
      <c r="AR178" s="170"/>
      <c r="AS178" s="170"/>
      <c r="AT178" s="170"/>
      <c r="AU178" s="170"/>
      <c r="AV178" s="170"/>
      <c r="AW178" s="170"/>
      <c r="AX178" s="170"/>
      <c r="AY178" s="176"/>
      <c r="AZ178" s="176"/>
      <c r="BA178" s="176"/>
      <c r="BB178" s="176"/>
      <c r="BC178" s="172"/>
      <c r="BD178" s="176"/>
      <c r="BE178" s="176"/>
      <c r="BF178" s="176"/>
      <c r="BG178" s="176"/>
      <c r="BH178" s="176"/>
      <c r="BI178" s="176"/>
      <c r="BJ178" s="176"/>
      <c r="BK178" s="176"/>
      <c r="BL178" s="176"/>
      <c r="BM178" s="176"/>
      <c r="BN178" s="176"/>
      <c r="BO178" s="176"/>
      <c r="BP178" s="176"/>
      <c r="BQ178" s="176"/>
      <c r="BR178" s="176"/>
      <c r="BS178" s="176"/>
      <c r="BT178" s="176"/>
      <c r="BU178" s="176"/>
      <c r="BV178" s="176"/>
      <c r="BW178" s="176"/>
      <c r="BX178" s="176"/>
      <c r="BY178" s="176"/>
      <c r="BZ178" s="176"/>
      <c r="CA178" s="176"/>
      <c r="CB178" s="176"/>
      <c r="CC178" s="176"/>
      <c r="CD178" s="176"/>
      <c r="CE178" s="176"/>
      <c r="CF178" s="176"/>
      <c r="CG178" s="176"/>
      <c r="CH178" s="176"/>
    </row>
    <row r="179" spans="1:86">
      <c r="A179" s="176"/>
      <c r="B179" s="176"/>
      <c r="C179" s="176"/>
      <c r="D179" s="176"/>
      <c r="E179" s="176"/>
      <c r="F179" s="176"/>
      <c r="G179" s="176"/>
      <c r="H179" s="176"/>
      <c r="I179" s="176"/>
      <c r="J179" s="176"/>
      <c r="K179" s="176"/>
      <c r="L179" s="176"/>
      <c r="M179" s="176"/>
      <c r="N179" s="170"/>
      <c r="O179" s="170"/>
      <c r="P179" s="170"/>
      <c r="Q179" s="170"/>
      <c r="R179" s="170"/>
      <c r="S179" s="107"/>
      <c r="T179" s="170"/>
      <c r="U179" s="170"/>
      <c r="V179" s="170"/>
      <c r="W179" s="170"/>
      <c r="X179" s="170"/>
      <c r="Y179" s="170"/>
      <c r="Z179" s="170"/>
      <c r="AA179" s="170"/>
      <c r="AB179" s="170"/>
      <c r="AC179" s="172"/>
      <c r="AD179" s="172"/>
      <c r="AE179" s="170"/>
      <c r="AF179" s="170"/>
      <c r="AG179" s="170"/>
      <c r="AH179" s="170"/>
      <c r="AI179" s="172"/>
      <c r="AJ179" s="170"/>
      <c r="AK179" s="170"/>
      <c r="AL179" s="170"/>
      <c r="AM179" s="170"/>
      <c r="AN179" s="170"/>
      <c r="AO179" s="170"/>
      <c r="AP179" s="170"/>
      <c r="AQ179" s="170"/>
      <c r="AR179" s="170"/>
      <c r="AS179" s="170"/>
      <c r="AT179" s="170"/>
      <c r="AU179" s="170"/>
      <c r="AV179" s="170"/>
      <c r="AW179" s="170"/>
      <c r="AX179" s="170"/>
      <c r="AY179" s="176"/>
      <c r="AZ179" s="176"/>
      <c r="BA179" s="176"/>
      <c r="BB179" s="176"/>
      <c r="BC179" s="172"/>
      <c r="BD179" s="176"/>
      <c r="BE179" s="176"/>
      <c r="BF179" s="176"/>
      <c r="BG179" s="176"/>
      <c r="BH179" s="176"/>
      <c r="BI179" s="176"/>
      <c r="BJ179" s="176"/>
      <c r="BK179" s="176"/>
      <c r="BL179" s="176"/>
      <c r="BM179" s="176"/>
      <c r="BN179" s="176"/>
      <c r="BO179" s="176"/>
      <c r="BP179" s="176"/>
      <c r="BQ179" s="176"/>
      <c r="BR179" s="176"/>
      <c r="BS179" s="176"/>
      <c r="BT179" s="176"/>
      <c r="BU179" s="176"/>
      <c r="BV179" s="176"/>
      <c r="BW179" s="176"/>
      <c r="BX179" s="176"/>
      <c r="BY179" s="176"/>
      <c r="BZ179" s="176"/>
      <c r="CA179" s="176"/>
      <c r="CB179" s="176"/>
      <c r="CC179" s="176"/>
      <c r="CD179" s="176"/>
      <c r="CE179" s="176"/>
      <c r="CF179" s="176"/>
      <c r="CG179" s="176"/>
      <c r="CH179" s="176"/>
    </row>
    <row r="180" spans="1:86">
      <c r="A180" s="176"/>
      <c r="B180" s="176"/>
      <c r="C180" s="176"/>
      <c r="D180" s="176"/>
      <c r="E180" s="176"/>
      <c r="F180" s="176"/>
      <c r="G180" s="176"/>
      <c r="H180" s="176"/>
      <c r="I180" s="176"/>
      <c r="J180" s="176"/>
      <c r="K180" s="176"/>
      <c r="L180" s="176"/>
      <c r="M180" s="176"/>
      <c r="N180" s="170"/>
      <c r="O180" s="170"/>
      <c r="P180" s="170"/>
      <c r="Q180" s="170"/>
      <c r="R180" s="170"/>
      <c r="S180" s="107"/>
      <c r="T180" s="170"/>
      <c r="U180" s="170"/>
      <c r="V180" s="170"/>
      <c r="W180" s="170"/>
      <c r="X180" s="170"/>
      <c r="Y180" s="170"/>
      <c r="Z180" s="170"/>
      <c r="AA180" s="170"/>
      <c r="AB180" s="170"/>
      <c r="AC180" s="172"/>
      <c r="AD180" s="172"/>
      <c r="AE180" s="170"/>
      <c r="AF180" s="170"/>
      <c r="AG180" s="170"/>
      <c r="AH180" s="170"/>
      <c r="AI180" s="172"/>
      <c r="AJ180" s="170"/>
      <c r="AK180" s="170"/>
      <c r="AL180" s="170"/>
      <c r="AM180" s="170"/>
      <c r="AN180" s="170"/>
      <c r="AO180" s="170"/>
      <c r="AP180" s="170"/>
      <c r="AQ180" s="170"/>
      <c r="AR180" s="170"/>
      <c r="AS180" s="170"/>
      <c r="AT180" s="170"/>
      <c r="AU180" s="170"/>
      <c r="AV180" s="170"/>
      <c r="AW180" s="170"/>
      <c r="AX180" s="170"/>
      <c r="AY180" s="176"/>
      <c r="AZ180" s="176"/>
      <c r="BA180" s="176"/>
      <c r="BB180" s="176"/>
      <c r="BC180" s="172"/>
      <c r="BD180" s="176"/>
      <c r="BE180" s="176"/>
      <c r="BF180" s="176"/>
      <c r="BG180" s="176"/>
      <c r="BH180" s="176"/>
      <c r="BI180" s="176"/>
      <c r="BJ180" s="176"/>
      <c r="BK180" s="176"/>
      <c r="BL180" s="176"/>
      <c r="BM180" s="176"/>
      <c r="BN180" s="176"/>
      <c r="BO180" s="176"/>
      <c r="BP180" s="176"/>
      <c r="BQ180" s="176"/>
      <c r="BR180" s="176"/>
      <c r="BS180" s="176"/>
      <c r="BT180" s="176"/>
      <c r="BU180" s="176"/>
      <c r="BV180" s="176"/>
      <c r="BW180" s="176"/>
      <c r="BX180" s="176"/>
      <c r="BY180" s="176"/>
      <c r="BZ180" s="176"/>
      <c r="CA180" s="176"/>
      <c r="CB180" s="176"/>
      <c r="CC180" s="176"/>
      <c r="CD180" s="176"/>
      <c r="CE180" s="176"/>
      <c r="CF180" s="176"/>
      <c r="CG180" s="176"/>
      <c r="CH180" s="176"/>
    </row>
    <row r="181" spans="1:86">
      <c r="A181" s="176"/>
      <c r="B181" s="176"/>
      <c r="C181" s="176"/>
      <c r="D181" s="176"/>
      <c r="E181" s="176"/>
      <c r="F181" s="176"/>
      <c r="G181" s="176"/>
      <c r="H181" s="176"/>
      <c r="I181" s="176"/>
      <c r="J181" s="176"/>
      <c r="K181" s="176"/>
      <c r="L181" s="176"/>
      <c r="M181" s="176"/>
      <c r="N181" s="170"/>
      <c r="O181" s="170"/>
      <c r="P181" s="170"/>
      <c r="Q181" s="170"/>
      <c r="R181" s="170"/>
      <c r="S181" s="107"/>
      <c r="T181" s="170"/>
      <c r="U181" s="170"/>
      <c r="V181" s="170"/>
      <c r="W181" s="170"/>
      <c r="X181" s="170"/>
      <c r="Y181" s="170"/>
      <c r="Z181" s="170"/>
      <c r="AA181" s="170"/>
      <c r="AB181" s="170"/>
      <c r="AC181" s="172"/>
      <c r="AD181" s="172"/>
      <c r="AE181" s="170"/>
      <c r="AF181" s="170"/>
      <c r="AG181" s="170"/>
      <c r="AH181" s="170"/>
      <c r="AI181" s="172"/>
      <c r="AJ181" s="170"/>
      <c r="AK181" s="170"/>
      <c r="AL181" s="170"/>
      <c r="AM181" s="170"/>
      <c r="AN181" s="170"/>
      <c r="AO181" s="170"/>
      <c r="AP181" s="170"/>
      <c r="AQ181" s="170"/>
      <c r="AR181" s="170"/>
      <c r="AS181" s="170"/>
      <c r="AT181" s="170"/>
      <c r="AU181" s="170"/>
      <c r="AV181" s="170"/>
      <c r="AW181" s="170"/>
      <c r="AX181" s="170"/>
      <c r="AY181" s="176"/>
      <c r="AZ181" s="176"/>
      <c r="BA181" s="176"/>
      <c r="BB181" s="176"/>
      <c r="BC181" s="172"/>
      <c r="BD181" s="176"/>
      <c r="BE181" s="176"/>
      <c r="BF181" s="176"/>
      <c r="BG181" s="176"/>
      <c r="BH181" s="176"/>
      <c r="BI181" s="176"/>
      <c r="BJ181" s="176"/>
      <c r="BK181" s="176"/>
      <c r="BL181" s="176"/>
      <c r="BM181" s="176"/>
      <c r="BN181" s="176"/>
      <c r="BO181" s="176"/>
      <c r="BP181" s="176"/>
      <c r="BQ181" s="176"/>
      <c r="BR181" s="176"/>
      <c r="BS181" s="176"/>
      <c r="BT181" s="176"/>
      <c r="BU181" s="176"/>
      <c r="BV181" s="176"/>
      <c r="BW181" s="176"/>
      <c r="BX181" s="176"/>
      <c r="BY181" s="176"/>
      <c r="BZ181" s="176"/>
      <c r="CA181" s="176"/>
      <c r="CB181" s="176"/>
      <c r="CC181" s="176"/>
      <c r="CD181" s="176"/>
      <c r="CE181" s="176"/>
      <c r="CF181" s="176"/>
      <c r="CG181" s="176"/>
      <c r="CH181" s="176"/>
    </row>
    <row r="182" spans="1:86">
      <c r="A182" s="176"/>
      <c r="B182" s="176"/>
      <c r="C182" s="176"/>
      <c r="D182" s="176"/>
      <c r="E182" s="176"/>
      <c r="F182" s="176"/>
      <c r="G182" s="176"/>
      <c r="H182" s="176"/>
      <c r="I182" s="176"/>
      <c r="J182" s="176"/>
      <c r="K182" s="176"/>
      <c r="L182" s="176"/>
      <c r="M182" s="176"/>
      <c r="N182" s="170"/>
      <c r="O182" s="170"/>
      <c r="P182" s="170"/>
      <c r="Q182" s="170"/>
      <c r="R182" s="170"/>
      <c r="S182" s="107"/>
      <c r="T182" s="170"/>
      <c r="U182" s="170"/>
      <c r="V182" s="170"/>
      <c r="W182" s="170"/>
      <c r="X182" s="170"/>
      <c r="Y182" s="170"/>
      <c r="Z182" s="170"/>
      <c r="AA182" s="170"/>
      <c r="AB182" s="170"/>
      <c r="AC182" s="172"/>
      <c r="AD182" s="172"/>
      <c r="AE182" s="170"/>
      <c r="AF182" s="170"/>
      <c r="AG182" s="170"/>
      <c r="AH182" s="170"/>
      <c r="AI182" s="172"/>
      <c r="AJ182" s="170"/>
      <c r="AK182" s="170"/>
      <c r="AL182" s="170"/>
      <c r="AM182" s="170"/>
      <c r="AN182" s="170"/>
      <c r="AO182" s="170"/>
      <c r="AP182" s="170"/>
      <c r="AQ182" s="170"/>
      <c r="AR182" s="170"/>
      <c r="AS182" s="170"/>
      <c r="AT182" s="170"/>
      <c r="AU182" s="170"/>
      <c r="AV182" s="170"/>
      <c r="AW182" s="170"/>
      <c r="AX182" s="170"/>
      <c r="AY182" s="176"/>
      <c r="AZ182" s="176"/>
      <c r="BA182" s="176"/>
      <c r="BB182" s="176"/>
      <c r="BC182" s="172"/>
      <c r="BD182" s="176"/>
      <c r="BE182" s="176"/>
      <c r="BF182" s="176"/>
      <c r="BG182" s="176"/>
      <c r="BH182" s="176"/>
      <c r="BI182" s="176"/>
      <c r="BJ182" s="176"/>
      <c r="BK182" s="176"/>
      <c r="BL182" s="176"/>
      <c r="BM182" s="176"/>
      <c r="BN182" s="176"/>
      <c r="BO182" s="176"/>
      <c r="BP182" s="176"/>
      <c r="BQ182" s="176"/>
      <c r="BR182" s="176"/>
      <c r="BS182" s="176"/>
      <c r="BT182" s="176"/>
      <c r="BU182" s="176"/>
      <c r="BV182" s="176"/>
      <c r="BW182" s="176"/>
      <c r="BX182" s="176"/>
      <c r="BY182" s="176"/>
      <c r="BZ182" s="176"/>
      <c r="CA182" s="176"/>
      <c r="CB182" s="176"/>
      <c r="CC182" s="176"/>
      <c r="CD182" s="176"/>
      <c r="CE182" s="176"/>
      <c r="CF182" s="176"/>
      <c r="CG182" s="176"/>
      <c r="CH182" s="176"/>
    </row>
    <row r="183" spans="1:86">
      <c r="A183" s="176"/>
      <c r="B183" s="176"/>
      <c r="C183" s="176"/>
      <c r="D183" s="176"/>
      <c r="E183" s="176"/>
      <c r="F183" s="176"/>
      <c r="G183" s="176"/>
      <c r="H183" s="176"/>
      <c r="I183" s="176"/>
      <c r="J183" s="176"/>
      <c r="K183" s="176"/>
      <c r="L183" s="176"/>
      <c r="M183" s="176"/>
      <c r="N183" s="170"/>
      <c r="O183" s="170"/>
      <c r="P183" s="170"/>
      <c r="Q183" s="170"/>
      <c r="R183" s="170"/>
      <c r="S183" s="107"/>
      <c r="T183" s="170"/>
      <c r="U183" s="170"/>
      <c r="V183" s="170"/>
      <c r="W183" s="170"/>
      <c r="X183" s="170"/>
      <c r="Y183" s="170"/>
      <c r="Z183" s="170"/>
      <c r="AA183" s="170"/>
      <c r="AB183" s="170"/>
      <c r="AC183" s="172"/>
      <c r="AD183" s="172"/>
      <c r="AE183" s="170"/>
      <c r="AF183" s="170"/>
      <c r="AG183" s="170"/>
      <c r="AH183" s="170"/>
      <c r="AI183" s="172"/>
      <c r="AJ183" s="170"/>
      <c r="AK183" s="170"/>
      <c r="AL183" s="170"/>
      <c r="AM183" s="170"/>
      <c r="AN183" s="170"/>
      <c r="AO183" s="170"/>
      <c r="AP183" s="170"/>
      <c r="AQ183" s="170"/>
      <c r="AR183" s="170"/>
      <c r="AS183" s="170"/>
      <c r="AT183" s="170"/>
      <c r="AU183" s="170"/>
      <c r="AV183" s="170"/>
      <c r="AW183" s="170"/>
      <c r="AX183" s="170"/>
      <c r="AY183" s="176"/>
      <c r="AZ183" s="176"/>
      <c r="BA183" s="176"/>
      <c r="BB183" s="176"/>
      <c r="BC183" s="172"/>
      <c r="BD183" s="176"/>
      <c r="BE183" s="176"/>
      <c r="BF183" s="176"/>
      <c r="BG183" s="176"/>
      <c r="BH183" s="176"/>
      <c r="BI183" s="176"/>
      <c r="BJ183" s="176"/>
      <c r="BK183" s="176"/>
      <c r="BL183" s="176"/>
      <c r="BM183" s="176"/>
      <c r="BN183" s="176"/>
      <c r="BO183" s="176"/>
      <c r="BP183" s="176"/>
      <c r="BQ183" s="176"/>
      <c r="BR183" s="176"/>
      <c r="BS183" s="176"/>
      <c r="BT183" s="176"/>
      <c r="BU183" s="176"/>
      <c r="BV183" s="176"/>
      <c r="BW183" s="176"/>
      <c r="BX183" s="176"/>
      <c r="BY183" s="176"/>
      <c r="BZ183" s="176"/>
      <c r="CA183" s="176"/>
      <c r="CB183" s="176"/>
      <c r="CC183" s="176"/>
      <c r="CD183" s="176"/>
      <c r="CE183" s="176"/>
      <c r="CF183" s="176"/>
      <c r="CG183" s="176"/>
      <c r="CH183" s="176"/>
    </row>
    <row r="184" spans="1:86">
      <c r="A184" s="176"/>
      <c r="B184" s="176"/>
      <c r="C184" s="176"/>
      <c r="D184" s="176"/>
      <c r="E184" s="176"/>
      <c r="F184" s="176"/>
      <c r="G184" s="176"/>
      <c r="H184" s="176"/>
      <c r="I184" s="176"/>
      <c r="J184" s="176"/>
      <c r="K184" s="176"/>
      <c r="L184" s="176"/>
      <c r="M184" s="176"/>
      <c r="N184" s="170"/>
      <c r="O184" s="170"/>
      <c r="P184" s="170"/>
      <c r="Q184" s="170"/>
      <c r="R184" s="170"/>
      <c r="S184" s="107"/>
      <c r="T184" s="170"/>
      <c r="U184" s="170"/>
      <c r="V184" s="170"/>
      <c r="W184" s="170"/>
      <c r="X184" s="170"/>
      <c r="Y184" s="170"/>
      <c r="Z184" s="170"/>
      <c r="AA184" s="170"/>
      <c r="AB184" s="170"/>
      <c r="AC184" s="172"/>
      <c r="AD184" s="172"/>
      <c r="AE184" s="170"/>
      <c r="AF184" s="170"/>
      <c r="AG184" s="170"/>
      <c r="AH184" s="170"/>
      <c r="AI184" s="172"/>
      <c r="AJ184" s="170"/>
      <c r="AK184" s="170"/>
      <c r="AL184" s="170"/>
      <c r="AM184" s="170"/>
      <c r="AN184" s="170"/>
      <c r="AO184" s="170"/>
      <c r="AP184" s="170"/>
      <c r="AQ184" s="170"/>
      <c r="AR184" s="170"/>
      <c r="AS184" s="170"/>
      <c r="AT184" s="170"/>
      <c r="AU184" s="170"/>
      <c r="AV184" s="170"/>
      <c r="AW184" s="170"/>
      <c r="AX184" s="170"/>
      <c r="AY184" s="176"/>
      <c r="AZ184" s="176"/>
      <c r="BA184" s="176"/>
      <c r="BB184" s="176"/>
      <c r="BC184" s="172"/>
      <c r="BD184" s="176"/>
      <c r="BE184" s="176"/>
      <c r="BF184" s="176"/>
      <c r="BG184" s="176"/>
      <c r="BH184" s="176"/>
      <c r="BI184" s="176"/>
      <c r="BJ184" s="176"/>
      <c r="BK184" s="176"/>
      <c r="BL184" s="176"/>
      <c r="BM184" s="176"/>
      <c r="BN184" s="176"/>
      <c r="BO184" s="176"/>
      <c r="BP184" s="176"/>
      <c r="BQ184" s="176"/>
      <c r="BR184" s="176"/>
      <c r="BS184" s="176"/>
      <c r="BT184" s="176"/>
      <c r="BU184" s="176"/>
      <c r="BV184" s="176"/>
      <c r="BW184" s="176"/>
      <c r="BX184" s="176"/>
      <c r="BY184" s="176"/>
      <c r="BZ184" s="176"/>
      <c r="CA184" s="176"/>
      <c r="CB184" s="176"/>
      <c r="CC184" s="176"/>
      <c r="CD184" s="176"/>
      <c r="CE184" s="176"/>
      <c r="CF184" s="176"/>
      <c r="CG184" s="176"/>
      <c r="CH184" s="176"/>
    </row>
    <row r="185" spans="1:86">
      <c r="A185" s="176"/>
      <c r="B185" s="176"/>
      <c r="C185" s="176"/>
      <c r="D185" s="176"/>
      <c r="E185" s="176"/>
      <c r="F185" s="176"/>
      <c r="G185" s="176"/>
      <c r="H185" s="176"/>
      <c r="I185" s="176"/>
      <c r="J185" s="176"/>
      <c r="K185" s="176"/>
      <c r="L185" s="176"/>
      <c r="M185" s="176"/>
      <c r="N185" s="170"/>
      <c r="O185" s="170"/>
      <c r="P185" s="170"/>
      <c r="Q185" s="170"/>
      <c r="R185" s="170"/>
      <c r="S185" s="107"/>
      <c r="T185" s="170"/>
      <c r="U185" s="170"/>
      <c r="V185" s="170"/>
      <c r="W185" s="170"/>
      <c r="X185" s="170"/>
      <c r="Y185" s="170"/>
      <c r="Z185" s="170"/>
      <c r="AA185" s="170"/>
      <c r="AB185" s="170"/>
      <c r="AC185" s="172"/>
      <c r="AD185" s="172"/>
      <c r="AE185" s="170"/>
      <c r="AF185" s="170"/>
      <c r="AG185" s="170"/>
      <c r="AH185" s="170"/>
      <c r="AI185" s="172"/>
      <c r="AJ185" s="170"/>
      <c r="AK185" s="170"/>
      <c r="AL185" s="170"/>
      <c r="AM185" s="170"/>
      <c r="AN185" s="170"/>
      <c r="AO185" s="170"/>
      <c r="AP185" s="170"/>
      <c r="AQ185" s="170"/>
      <c r="AR185" s="170"/>
      <c r="AS185" s="170"/>
      <c r="AT185" s="170"/>
      <c r="AU185" s="170"/>
      <c r="AV185" s="170"/>
      <c r="AW185" s="170"/>
      <c r="AX185" s="170"/>
      <c r="AY185" s="176"/>
      <c r="AZ185" s="176"/>
      <c r="BA185" s="176"/>
      <c r="BB185" s="176"/>
      <c r="BC185" s="172"/>
      <c r="BD185" s="176"/>
      <c r="BE185" s="176"/>
      <c r="BF185" s="176"/>
      <c r="BG185" s="176"/>
      <c r="BH185" s="176"/>
      <c r="BI185" s="176"/>
      <c r="BJ185" s="176"/>
      <c r="BK185" s="176"/>
      <c r="BL185" s="176"/>
      <c r="BM185" s="176"/>
      <c r="BN185" s="176"/>
      <c r="BO185" s="176"/>
      <c r="BP185" s="176"/>
      <c r="BQ185" s="176"/>
      <c r="BR185" s="176"/>
      <c r="BS185" s="176"/>
      <c r="BT185" s="176"/>
      <c r="BU185" s="176"/>
      <c r="BV185" s="176"/>
      <c r="BW185" s="176"/>
      <c r="BX185" s="176"/>
      <c r="BY185" s="176"/>
      <c r="BZ185" s="176"/>
      <c r="CA185" s="176"/>
      <c r="CB185" s="176"/>
      <c r="CC185" s="176"/>
      <c r="CD185" s="176"/>
      <c r="CE185" s="176"/>
      <c r="CF185" s="176"/>
      <c r="CG185" s="176"/>
      <c r="CH185" s="176"/>
    </row>
    <row r="186" spans="1:86">
      <c r="A186" s="176"/>
      <c r="B186" s="176"/>
      <c r="C186" s="176"/>
      <c r="D186" s="176"/>
      <c r="E186" s="176"/>
      <c r="F186" s="176"/>
      <c r="G186" s="176"/>
      <c r="H186" s="176"/>
      <c r="I186" s="176"/>
      <c r="J186" s="176"/>
      <c r="K186" s="176"/>
      <c r="L186" s="176"/>
      <c r="M186" s="176"/>
      <c r="N186" s="170"/>
      <c r="O186" s="170"/>
      <c r="P186" s="170"/>
      <c r="Q186" s="170"/>
      <c r="R186" s="170"/>
      <c r="S186" s="107"/>
      <c r="T186" s="170"/>
      <c r="U186" s="170"/>
      <c r="V186" s="170"/>
      <c r="W186" s="170"/>
      <c r="X186" s="170"/>
      <c r="Y186" s="170"/>
      <c r="Z186" s="170"/>
      <c r="AA186" s="170"/>
      <c r="AB186" s="170"/>
      <c r="AC186" s="172"/>
      <c r="AD186" s="172"/>
      <c r="AE186" s="170"/>
      <c r="AF186" s="170"/>
      <c r="AG186" s="170"/>
      <c r="AH186" s="170"/>
      <c r="AI186" s="172"/>
      <c r="AJ186" s="170"/>
      <c r="AK186" s="170"/>
      <c r="AL186" s="170"/>
      <c r="AM186" s="170"/>
      <c r="AN186" s="170"/>
      <c r="AO186" s="170"/>
      <c r="AP186" s="170"/>
      <c r="AQ186" s="170"/>
      <c r="AR186" s="170"/>
      <c r="AS186" s="170"/>
      <c r="AT186" s="170"/>
      <c r="AU186" s="170"/>
      <c r="AV186" s="170"/>
      <c r="AW186" s="170"/>
      <c r="AX186" s="170"/>
      <c r="AY186" s="176"/>
      <c r="AZ186" s="176"/>
      <c r="BA186" s="176"/>
      <c r="BB186" s="176"/>
      <c r="BC186" s="172"/>
      <c r="BD186" s="176"/>
      <c r="BE186" s="176"/>
      <c r="BF186" s="176"/>
      <c r="BG186" s="176"/>
      <c r="BH186" s="176"/>
      <c r="BI186" s="176"/>
      <c r="BJ186" s="176"/>
      <c r="BK186" s="176"/>
      <c r="BL186" s="176"/>
      <c r="BM186" s="176"/>
      <c r="BN186" s="176"/>
      <c r="BO186" s="176"/>
      <c r="BP186" s="176"/>
      <c r="BQ186" s="176"/>
      <c r="BR186" s="176"/>
      <c r="BS186" s="176"/>
      <c r="BT186" s="176"/>
      <c r="BU186" s="176"/>
      <c r="BV186" s="176"/>
      <c r="BW186" s="176"/>
      <c r="BX186" s="176"/>
      <c r="BY186" s="176"/>
      <c r="BZ186" s="176"/>
      <c r="CA186" s="176"/>
      <c r="CB186" s="176"/>
      <c r="CC186" s="176"/>
      <c r="CD186" s="176"/>
      <c r="CE186" s="176"/>
      <c r="CF186" s="176"/>
      <c r="CG186" s="176"/>
      <c r="CH186" s="176"/>
    </row>
    <row r="187" spans="1:86">
      <c r="A187" s="176"/>
      <c r="B187" s="176"/>
      <c r="C187" s="176"/>
      <c r="D187" s="176"/>
      <c r="E187" s="176"/>
      <c r="F187" s="176"/>
      <c r="G187" s="176"/>
      <c r="H187" s="176"/>
      <c r="I187" s="176"/>
      <c r="J187" s="176"/>
      <c r="K187" s="176"/>
      <c r="L187" s="176"/>
      <c r="M187" s="176"/>
      <c r="N187" s="170"/>
      <c r="O187" s="170"/>
      <c r="P187" s="170"/>
      <c r="Q187" s="170"/>
      <c r="R187" s="170"/>
      <c r="S187" s="107"/>
      <c r="T187" s="170"/>
      <c r="U187" s="170"/>
      <c r="V187" s="170"/>
      <c r="W187" s="170"/>
      <c r="X187" s="170"/>
      <c r="Y187" s="170"/>
      <c r="Z187" s="170"/>
      <c r="AA187" s="170"/>
      <c r="AB187" s="170"/>
      <c r="AC187" s="172"/>
      <c r="AD187" s="172"/>
      <c r="AE187" s="170"/>
      <c r="AF187" s="170"/>
      <c r="AG187" s="170"/>
      <c r="AH187" s="170"/>
      <c r="AI187" s="172"/>
      <c r="AJ187" s="170"/>
      <c r="AK187" s="170"/>
      <c r="AL187" s="170"/>
      <c r="AM187" s="170"/>
      <c r="AN187" s="170"/>
      <c r="AO187" s="170"/>
      <c r="AP187" s="170"/>
      <c r="AQ187" s="170"/>
      <c r="AR187" s="170"/>
      <c r="AS187" s="170"/>
      <c r="AT187" s="170"/>
      <c r="AU187" s="170"/>
      <c r="AV187" s="170"/>
      <c r="AW187" s="170"/>
      <c r="AX187" s="170"/>
      <c r="AY187" s="176"/>
      <c r="AZ187" s="176"/>
      <c r="BA187" s="176"/>
      <c r="BB187" s="176"/>
      <c r="BC187" s="172"/>
      <c r="BD187" s="176"/>
      <c r="BE187" s="176"/>
      <c r="BF187" s="176"/>
      <c r="BG187" s="176"/>
      <c r="BH187" s="176"/>
      <c r="BI187" s="176"/>
      <c r="BJ187" s="176"/>
      <c r="BK187" s="176"/>
      <c r="BL187" s="176"/>
      <c r="BM187" s="176"/>
      <c r="BN187" s="176"/>
      <c r="BO187" s="176"/>
      <c r="BP187" s="176"/>
      <c r="BQ187" s="176"/>
      <c r="BR187" s="176"/>
      <c r="BS187" s="176"/>
      <c r="BT187" s="176"/>
      <c r="BU187" s="176"/>
      <c r="BV187" s="176"/>
      <c r="BW187" s="176"/>
      <c r="BX187" s="176"/>
      <c r="BY187" s="176"/>
      <c r="BZ187" s="176"/>
      <c r="CA187" s="176"/>
      <c r="CB187" s="176"/>
      <c r="CC187" s="176"/>
      <c r="CD187" s="176"/>
      <c r="CE187" s="176"/>
      <c r="CF187" s="176"/>
      <c r="CG187" s="176"/>
      <c r="CH187" s="176"/>
    </row>
    <row r="188" spans="1:86">
      <c r="A188" s="176"/>
      <c r="B188" s="176"/>
      <c r="C188" s="176"/>
      <c r="D188" s="176"/>
      <c r="E188" s="176"/>
      <c r="F188" s="176"/>
      <c r="G188" s="176"/>
      <c r="H188" s="176"/>
      <c r="I188" s="176"/>
      <c r="J188" s="176"/>
      <c r="K188" s="176"/>
      <c r="L188" s="176"/>
      <c r="M188" s="176"/>
      <c r="N188" s="170"/>
      <c r="O188" s="170"/>
      <c r="P188" s="170"/>
      <c r="Q188" s="170"/>
      <c r="R188" s="170"/>
      <c r="S188" s="107"/>
      <c r="T188" s="170"/>
      <c r="U188" s="170"/>
      <c r="V188" s="170"/>
      <c r="W188" s="170"/>
      <c r="X188" s="170"/>
      <c r="Y188" s="170"/>
      <c r="Z188" s="170"/>
      <c r="AA188" s="170"/>
      <c r="AB188" s="170"/>
      <c r="AC188" s="172"/>
      <c r="AD188" s="172"/>
      <c r="AE188" s="170"/>
      <c r="AF188" s="170"/>
      <c r="AG188" s="170"/>
      <c r="AH188" s="170"/>
      <c r="AI188" s="172"/>
      <c r="AJ188" s="170"/>
      <c r="AK188" s="170"/>
      <c r="AL188" s="170"/>
      <c r="AM188" s="170"/>
      <c r="AN188" s="170"/>
      <c r="AO188" s="170"/>
      <c r="AP188" s="170"/>
      <c r="AQ188" s="170"/>
      <c r="AR188" s="170"/>
      <c r="AS188" s="170"/>
      <c r="AT188" s="170"/>
      <c r="AU188" s="170"/>
      <c r="AV188" s="170"/>
      <c r="AW188" s="170"/>
      <c r="AX188" s="170"/>
      <c r="AY188" s="176"/>
      <c r="AZ188" s="176"/>
      <c r="BA188" s="176"/>
      <c r="BB188" s="176"/>
      <c r="BC188" s="172"/>
      <c r="BD188" s="176"/>
      <c r="BE188" s="176"/>
      <c r="BF188" s="176"/>
      <c r="BG188" s="176"/>
      <c r="BH188" s="176"/>
      <c r="BI188" s="176"/>
      <c r="BJ188" s="176"/>
      <c r="BK188" s="176"/>
      <c r="BL188" s="176"/>
      <c r="BM188" s="176"/>
      <c r="BN188" s="176"/>
      <c r="BO188" s="176"/>
      <c r="BP188" s="176"/>
      <c r="BQ188" s="176"/>
      <c r="BR188" s="176"/>
      <c r="BS188" s="176"/>
      <c r="BT188" s="176"/>
      <c r="BU188" s="176"/>
      <c r="BV188" s="176"/>
      <c r="BW188" s="176"/>
      <c r="BX188" s="176"/>
      <c r="BY188" s="176"/>
      <c r="BZ188" s="176"/>
      <c r="CA188" s="176"/>
      <c r="CB188" s="176"/>
      <c r="CC188" s="176"/>
      <c r="CD188" s="176"/>
      <c r="CE188" s="176"/>
      <c r="CF188" s="176"/>
      <c r="CG188" s="176"/>
      <c r="CH188" s="176"/>
    </row>
    <row r="189" spans="1:86">
      <c r="A189" s="176"/>
      <c r="B189" s="176"/>
      <c r="C189" s="176"/>
      <c r="D189" s="176"/>
      <c r="E189" s="176"/>
      <c r="F189" s="176"/>
      <c r="G189" s="176"/>
      <c r="H189" s="176"/>
      <c r="I189" s="176"/>
      <c r="J189" s="176"/>
      <c r="K189" s="176"/>
      <c r="L189" s="176"/>
      <c r="M189" s="176"/>
      <c r="N189" s="170"/>
      <c r="O189" s="170"/>
      <c r="P189" s="170"/>
      <c r="Q189" s="170"/>
      <c r="R189" s="170"/>
      <c r="S189" s="107"/>
      <c r="T189" s="170"/>
      <c r="U189" s="170"/>
      <c r="V189" s="170"/>
      <c r="W189" s="170"/>
      <c r="X189" s="170"/>
      <c r="Y189" s="170"/>
      <c r="Z189" s="170"/>
      <c r="AA189" s="170"/>
      <c r="AB189" s="170"/>
      <c r="AC189" s="172"/>
      <c r="AD189" s="172"/>
      <c r="AE189" s="170"/>
      <c r="AF189" s="170"/>
      <c r="AG189" s="170"/>
      <c r="AH189" s="170"/>
      <c r="AI189" s="172"/>
      <c r="AJ189" s="170"/>
      <c r="AK189" s="170"/>
      <c r="AL189" s="170"/>
      <c r="AM189" s="170"/>
      <c r="AN189" s="170"/>
      <c r="AO189" s="170"/>
      <c r="AP189" s="170"/>
      <c r="AQ189" s="170"/>
      <c r="AR189" s="170"/>
      <c r="AS189" s="170"/>
      <c r="AT189" s="170"/>
      <c r="AU189" s="170"/>
      <c r="AV189" s="170"/>
      <c r="AW189" s="170"/>
      <c r="AX189" s="170"/>
      <c r="AY189" s="176"/>
      <c r="AZ189" s="176"/>
      <c r="BA189" s="176"/>
      <c r="BB189" s="176"/>
      <c r="BC189" s="172"/>
      <c r="BD189" s="176"/>
      <c r="BE189" s="176"/>
      <c r="BF189" s="176"/>
      <c r="BG189" s="176"/>
      <c r="BH189" s="176"/>
      <c r="BI189" s="176"/>
      <c r="BJ189" s="176"/>
      <c r="BK189" s="176"/>
      <c r="BL189" s="176"/>
      <c r="BM189" s="176"/>
      <c r="BN189" s="176"/>
      <c r="BO189" s="176"/>
      <c r="BP189" s="176"/>
      <c r="BQ189" s="176"/>
      <c r="BR189" s="176"/>
      <c r="BS189" s="176"/>
      <c r="BT189" s="176"/>
      <c r="BU189" s="176"/>
      <c r="BV189" s="176"/>
      <c r="BW189" s="176"/>
      <c r="BX189" s="176"/>
      <c r="BY189" s="176"/>
      <c r="BZ189" s="176"/>
      <c r="CA189" s="176"/>
      <c r="CB189" s="176"/>
      <c r="CC189" s="176"/>
      <c r="CD189" s="176"/>
      <c r="CE189" s="176"/>
      <c r="CF189" s="176"/>
      <c r="CG189" s="176"/>
      <c r="CH189" s="176"/>
    </row>
    <row r="190" spans="1:86">
      <c r="A190" s="176"/>
      <c r="B190" s="176"/>
      <c r="C190" s="176"/>
      <c r="D190" s="176"/>
      <c r="E190" s="176"/>
      <c r="F190" s="176"/>
      <c r="G190" s="176"/>
      <c r="H190" s="176"/>
      <c r="I190" s="176"/>
      <c r="J190" s="176"/>
      <c r="K190" s="176"/>
      <c r="L190" s="176"/>
      <c r="M190" s="176"/>
      <c r="N190" s="170"/>
      <c r="O190" s="170"/>
      <c r="P190" s="170"/>
      <c r="Q190" s="170"/>
      <c r="R190" s="170"/>
      <c r="S190" s="107"/>
      <c r="T190" s="170"/>
      <c r="U190" s="170"/>
      <c r="V190" s="170"/>
      <c r="W190" s="170"/>
      <c r="X190" s="170"/>
      <c r="Y190" s="170"/>
      <c r="Z190" s="170"/>
      <c r="AA190" s="170"/>
      <c r="AB190" s="170"/>
      <c r="AC190" s="172"/>
      <c r="AD190" s="172"/>
      <c r="AE190" s="170"/>
      <c r="AF190" s="170"/>
      <c r="AG190" s="170"/>
      <c r="AH190" s="170"/>
      <c r="AI190" s="172"/>
      <c r="AJ190" s="170"/>
      <c r="AK190" s="170"/>
      <c r="AL190" s="170"/>
      <c r="AM190" s="170"/>
      <c r="AN190" s="170"/>
      <c r="AO190" s="170"/>
      <c r="AP190" s="170"/>
      <c r="AQ190" s="170"/>
      <c r="AR190" s="170"/>
      <c r="AS190" s="170"/>
      <c r="AT190" s="170"/>
      <c r="AU190" s="170"/>
      <c r="AV190" s="170"/>
      <c r="AW190" s="170"/>
      <c r="AX190" s="170"/>
      <c r="AY190" s="176"/>
      <c r="AZ190" s="176"/>
      <c r="BA190" s="176"/>
      <c r="BB190" s="176"/>
      <c r="BC190" s="172"/>
      <c r="BD190" s="176"/>
      <c r="BE190" s="176"/>
      <c r="BF190" s="176"/>
      <c r="BG190" s="176"/>
      <c r="BH190" s="176"/>
      <c r="BI190" s="176"/>
      <c r="BJ190" s="176"/>
      <c r="BK190" s="176"/>
      <c r="BL190" s="176"/>
      <c r="BM190" s="176"/>
      <c r="BN190" s="176"/>
      <c r="BO190" s="176"/>
      <c r="BP190" s="176"/>
      <c r="BQ190" s="176"/>
      <c r="BR190" s="176"/>
      <c r="BS190" s="176"/>
      <c r="BT190" s="176"/>
      <c r="BU190" s="176"/>
      <c r="BV190" s="176"/>
      <c r="BW190" s="176"/>
      <c r="BX190" s="176"/>
      <c r="BY190" s="176"/>
      <c r="BZ190" s="176"/>
      <c r="CA190" s="176"/>
      <c r="CB190" s="176"/>
      <c r="CC190" s="176"/>
      <c r="CD190" s="176"/>
      <c r="CE190" s="176"/>
      <c r="CF190" s="176"/>
      <c r="CG190" s="176"/>
      <c r="CH190" s="176"/>
    </row>
    <row r="191" spans="1:86">
      <c r="A191" s="176"/>
      <c r="B191" s="176"/>
      <c r="C191" s="176"/>
      <c r="D191" s="176"/>
      <c r="E191" s="176"/>
      <c r="F191" s="176"/>
      <c r="G191" s="176"/>
      <c r="H191" s="176"/>
      <c r="I191" s="176"/>
      <c r="J191" s="176"/>
      <c r="K191" s="176"/>
      <c r="L191" s="176"/>
      <c r="M191" s="176"/>
      <c r="N191" s="170"/>
      <c r="O191" s="170"/>
      <c r="P191" s="170"/>
      <c r="Q191" s="170"/>
      <c r="R191" s="170"/>
      <c r="S191" s="107"/>
      <c r="T191" s="170"/>
      <c r="U191" s="170"/>
      <c r="V191" s="170"/>
      <c r="W191" s="170"/>
      <c r="X191" s="170"/>
      <c r="Y191" s="170"/>
      <c r="Z191" s="170"/>
      <c r="AA191" s="170"/>
      <c r="AB191" s="170"/>
      <c r="AC191" s="172"/>
      <c r="AD191" s="172"/>
      <c r="AE191" s="170"/>
      <c r="AF191" s="170"/>
      <c r="AG191" s="170"/>
      <c r="AH191" s="170"/>
      <c r="AI191" s="172"/>
      <c r="AJ191" s="170"/>
      <c r="AK191" s="170"/>
      <c r="AL191" s="170"/>
      <c r="AM191" s="170"/>
      <c r="AN191" s="170"/>
      <c r="AO191" s="170"/>
      <c r="AP191" s="170"/>
      <c r="AQ191" s="170"/>
      <c r="AR191" s="170"/>
      <c r="AS191" s="170"/>
      <c r="AT191" s="170"/>
      <c r="AU191" s="170"/>
      <c r="AV191" s="170"/>
      <c r="AW191" s="170"/>
      <c r="AX191" s="170"/>
      <c r="AY191" s="176"/>
      <c r="AZ191" s="176"/>
      <c r="BA191" s="176"/>
      <c r="BB191" s="176"/>
      <c r="BC191" s="172"/>
      <c r="BD191" s="176"/>
      <c r="BE191" s="176"/>
      <c r="BF191" s="176"/>
      <c r="BG191" s="176"/>
      <c r="BH191" s="176"/>
      <c r="BI191" s="176"/>
      <c r="BJ191" s="176"/>
      <c r="BK191" s="176"/>
      <c r="BL191" s="176"/>
      <c r="BM191" s="176"/>
      <c r="BN191" s="176"/>
      <c r="BO191" s="176"/>
      <c r="BP191" s="176"/>
      <c r="BQ191" s="176"/>
      <c r="BR191" s="176"/>
      <c r="BS191" s="176"/>
      <c r="BT191" s="176"/>
      <c r="BU191" s="176"/>
      <c r="BV191" s="176"/>
      <c r="BW191" s="176"/>
      <c r="BX191" s="176"/>
      <c r="BY191" s="176"/>
      <c r="BZ191" s="176"/>
      <c r="CA191" s="176"/>
      <c r="CB191" s="176"/>
      <c r="CC191" s="176"/>
      <c r="CD191" s="176"/>
      <c r="CE191" s="176"/>
      <c r="CF191" s="176"/>
      <c r="CG191" s="176"/>
      <c r="CH191" s="176"/>
    </row>
  </sheetData>
  <mergeCells count="15">
    <mergeCell ref="BL2:BM2"/>
    <mergeCell ref="BQ2:BY2"/>
    <mergeCell ref="BZ2:CC2"/>
    <mergeCell ref="BC2:BH2"/>
    <mergeCell ref="CD1:CH1"/>
    <mergeCell ref="D1:H1"/>
    <mergeCell ref="L1:M1"/>
    <mergeCell ref="N1:BP1"/>
    <mergeCell ref="BQ1:BY1"/>
    <mergeCell ref="BZ1:CC1"/>
    <mergeCell ref="O2:AB2"/>
    <mergeCell ref="AC2:AT2"/>
    <mergeCell ref="AU2:AW2"/>
    <mergeCell ref="AZ2:BA2"/>
    <mergeCell ref="I2:K2"/>
  </mergeCells>
  <dataValidations count="1">
    <dataValidation type="date" allowBlank="1" showInputMessage="1" showErrorMessage="1" sqref="E4:E87" xr:uid="{8D40C59B-3F7F-484F-8B74-C79038E8EF96}">
      <formula1>1990</formula1>
      <formula2>2019</formula2>
    </dataValidation>
  </dataValidations>
  <pageMargins left="0.7" right="0.7" top="0.75" bottom="0.75" header="0.3" footer="0.3"/>
  <pageSetup paperSize="9" orientation="portrait" verticalDpi="0" r:id="rId1"/>
  <extLst>
    <ext xmlns:x14="http://schemas.microsoft.com/office/spreadsheetml/2009/9/main" uri="{CCE6A557-97BC-4b89-ADB6-D9C93CAAB3DF}">
      <x14:dataValidations xmlns:xm="http://schemas.microsoft.com/office/excel/2006/main" count="5">
        <x14:dataValidation type="list" allowBlank="1" showInputMessage="1" showErrorMessage="1" xr:uid="{3C97221D-8172-D843-B2E6-B1416938887E}">
          <x14:formula1>
            <xm:f>Exposure_GWASs!$C:$C</xm:f>
          </x14:formula1>
          <xm:sqref>AE4:AE191</xm:sqref>
        </x14:dataValidation>
        <x14:dataValidation type="list" allowBlank="1" showInputMessage="1" showErrorMessage="1" xr:uid="{186FDA68-027D-A84C-AE57-EF907CBBB640}">
          <x14:formula1>
            <xm:f>'Autofill-data'!$A:$A</xm:f>
          </x14:formula1>
          <xm:sqref>N4:N191</xm:sqref>
        </x14:dataValidation>
        <x14:dataValidation type="list" allowBlank="1" showInputMessage="1" showErrorMessage="1" xr:uid="{10D54208-7BC6-4841-8A03-DFA3123488A2}">
          <x14:formula1>
            <xm:f>'Autofill-data'!$B:$B</xm:f>
          </x14:formula1>
          <xm:sqref>BB4:BB152</xm:sqref>
        </x14:dataValidation>
        <x14:dataValidation type="list" allowBlank="1" showInputMessage="1" showErrorMessage="1" xr:uid="{0DE9D19C-7C7A-C342-87A4-47AE330BEDEA}">
          <x14:formula1>
            <xm:f>'Autofill-data'!$C:$C</xm:f>
          </x14:formula1>
          <xm:sqref>BC4:BG165</xm:sqref>
        </x14:dataValidation>
        <x14:dataValidation type="list" allowBlank="1" showInputMessage="1" showErrorMessage="1" xr:uid="{AC09D23E-398A-5140-84E4-A9976EFAE472}">
          <x14:formula1>
            <xm:f>Outcome_GWASs!$C:$C</xm:f>
          </x14:formula1>
          <xm:sqref>S4:S191</xm:sqref>
        </x14:dataValidation>
      </x14:dataValidation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EE1119-01DF-3940-BEC2-5013D4B1B69A}">
  <dimension ref="A1:CH1048533"/>
  <sheetViews>
    <sheetView topLeftCell="J1" zoomScale="115" zoomScaleNormal="90" workbookViewId="0">
      <pane ySplit="3" topLeftCell="A160" activePane="bottomLeft" state="frozen"/>
      <selection pane="bottomLeft" activeCell="O163" sqref="O163"/>
    </sheetView>
  </sheetViews>
  <sheetFormatPr baseColWidth="10" defaultColWidth="11" defaultRowHeight="16"/>
  <cols>
    <col min="1" max="1" width="7.83203125" bestFit="1" customWidth="1"/>
    <col min="2" max="2" width="7.33203125" customWidth="1"/>
    <col min="3" max="3" width="9" bestFit="1" customWidth="1"/>
    <col min="4" max="7" width="9"/>
    <col min="8" max="11" width="15.83203125" customWidth="1"/>
    <col min="12" max="12" width="12" customWidth="1"/>
    <col min="13" max="13" width="10.33203125" customWidth="1"/>
    <col min="14" max="14" width="23.5" bestFit="1" customWidth="1"/>
    <col min="15" max="15" width="42.1640625" bestFit="1" customWidth="1"/>
    <col min="16" max="17" width="42.1640625" customWidth="1"/>
    <col min="18" max="18" width="31" bestFit="1" customWidth="1"/>
    <col min="19" max="19" width="36.5" bestFit="1" customWidth="1"/>
    <col min="20" max="20" width="10.5" customWidth="1"/>
    <col min="21" max="21" width="5.33203125" bestFit="1" customWidth="1"/>
    <col min="22" max="22" width="9" customWidth="1"/>
    <col min="23" max="23" width="7" customWidth="1"/>
    <col min="24" max="24" width="16.5" customWidth="1"/>
    <col min="25" max="25" width="8" customWidth="1"/>
    <col min="26" max="26" width="8" style="2" customWidth="1"/>
    <col min="27" max="27" width="11.5" customWidth="1"/>
    <col min="28" max="28" width="16" bestFit="1" customWidth="1"/>
    <col min="29" max="29" width="11" bestFit="1" customWidth="1"/>
    <col min="30" max="30" width="11" customWidth="1"/>
    <col min="31" max="31" width="34.83203125" bestFit="1" customWidth="1"/>
    <col min="32" max="33" width="4" bestFit="1" customWidth="1"/>
    <col min="34" max="34" width="7" bestFit="1" customWidth="1"/>
    <col min="35" max="35" width="9.33203125" customWidth="1"/>
    <col min="36" max="36" width="7" customWidth="1"/>
    <col min="37" max="37" width="11.83203125" bestFit="1" customWidth="1"/>
    <col min="38" max="38" width="11.83203125" customWidth="1"/>
    <col min="39" max="46" width="15.83203125" customWidth="1"/>
    <col min="47" max="47" width="7.6640625" customWidth="1"/>
    <col min="48" max="48" width="8" bestFit="1" customWidth="1"/>
    <col min="49" max="49" width="4.5" bestFit="1" customWidth="1"/>
    <col min="50" max="50" width="29.33203125" bestFit="1" customWidth="1"/>
    <col min="51" max="51" width="10.5" customWidth="1"/>
    <col min="52" max="53" width="15.83203125" customWidth="1"/>
    <col min="54" max="54" width="22.5" bestFit="1" customWidth="1"/>
    <col min="55" max="79" width="15.83203125" customWidth="1"/>
  </cols>
  <sheetData>
    <row r="1" spans="1:86" s="9" customFormat="1" ht="27" customHeight="1">
      <c r="A1"/>
      <c r="B1" s="213"/>
      <c r="C1" s="213"/>
      <c r="D1" s="314" t="s">
        <v>916</v>
      </c>
      <c r="E1" s="315"/>
      <c r="F1" s="315"/>
      <c r="G1" s="315"/>
      <c r="H1" s="316"/>
      <c r="I1" s="207"/>
      <c r="J1" s="207"/>
      <c r="K1" s="207"/>
      <c r="L1" s="314" t="s">
        <v>917</v>
      </c>
      <c r="M1" s="316"/>
      <c r="N1" s="207"/>
      <c r="O1" s="207"/>
      <c r="P1" s="266"/>
      <c r="Q1" s="266"/>
      <c r="R1" s="207"/>
      <c r="S1" s="207"/>
      <c r="T1" s="207"/>
      <c r="U1" s="207"/>
      <c r="V1" s="207"/>
      <c r="W1" s="207"/>
      <c r="X1" s="207"/>
      <c r="Y1" s="207"/>
      <c r="Z1" s="181"/>
      <c r="AA1" s="207"/>
      <c r="AB1" s="207"/>
      <c r="AC1" s="207"/>
      <c r="AD1" s="266"/>
      <c r="AE1" s="207"/>
      <c r="AF1" s="207"/>
      <c r="AG1" s="207"/>
      <c r="AH1" s="207"/>
      <c r="AI1" s="207"/>
      <c r="AJ1" s="207"/>
      <c r="AK1" s="207"/>
      <c r="AL1" s="207"/>
      <c r="AM1" s="207"/>
      <c r="AN1" s="207"/>
      <c r="AO1" s="207"/>
      <c r="AP1" s="207"/>
      <c r="AQ1" s="207"/>
      <c r="AR1" s="207"/>
      <c r="AS1" s="207"/>
      <c r="AT1" s="207"/>
      <c r="AU1" s="207"/>
      <c r="AV1" s="207"/>
      <c r="AW1" s="207"/>
      <c r="AX1" s="207"/>
      <c r="AY1" s="207"/>
      <c r="AZ1" s="207"/>
      <c r="BA1" s="207"/>
      <c r="BB1" s="207"/>
      <c r="BC1" s="207"/>
      <c r="BD1" s="207"/>
      <c r="BE1" s="207"/>
      <c r="BF1" s="207"/>
      <c r="BG1" s="207"/>
      <c r="BH1" s="207"/>
      <c r="BI1" s="207"/>
      <c r="BJ1" s="207"/>
      <c r="BK1" s="207"/>
      <c r="BL1" s="207"/>
      <c r="BM1" s="207"/>
      <c r="BN1" s="207"/>
      <c r="BO1" s="207"/>
      <c r="BP1" s="212"/>
      <c r="BQ1" s="314" t="s">
        <v>919</v>
      </c>
      <c r="BR1" s="315"/>
      <c r="BS1" s="315"/>
      <c r="BT1" s="315"/>
      <c r="BU1" s="315"/>
      <c r="BV1" s="315"/>
      <c r="BW1" s="315"/>
      <c r="BX1" s="315"/>
      <c r="BY1" s="316"/>
      <c r="BZ1" s="314" t="s">
        <v>920</v>
      </c>
      <c r="CA1" s="317"/>
      <c r="CB1" s="317"/>
      <c r="CC1" s="317"/>
      <c r="CD1" s="314" t="s">
        <v>921</v>
      </c>
      <c r="CE1" s="315"/>
      <c r="CF1" s="315"/>
      <c r="CG1" s="315"/>
      <c r="CH1" s="315"/>
    </row>
    <row r="2" spans="1:86" s="8" customFormat="1" ht="83.25" customHeight="1">
      <c r="A2" s="211" t="s">
        <v>922</v>
      </c>
      <c r="B2" s="211"/>
      <c r="C2" s="211"/>
      <c r="D2" s="208" t="s">
        <v>923</v>
      </c>
      <c r="E2" s="209" t="s">
        <v>924</v>
      </c>
      <c r="F2" s="209" t="s">
        <v>925</v>
      </c>
      <c r="G2" s="209" t="s">
        <v>121</v>
      </c>
      <c r="H2" s="209" t="s">
        <v>926</v>
      </c>
      <c r="I2" s="312" t="s">
        <v>927</v>
      </c>
      <c r="J2" s="312"/>
      <c r="K2" s="313"/>
      <c r="L2" s="208" t="s">
        <v>928</v>
      </c>
      <c r="M2" s="210" t="s">
        <v>929</v>
      </c>
      <c r="N2" s="209" t="s">
        <v>930</v>
      </c>
      <c r="O2" s="208" t="s">
        <v>931</v>
      </c>
      <c r="P2" s="267"/>
      <c r="Q2" s="267"/>
      <c r="R2" s="209"/>
      <c r="S2" s="209"/>
      <c r="T2" s="209"/>
      <c r="U2" s="209"/>
      <c r="V2" s="209"/>
      <c r="W2" s="209"/>
      <c r="X2" s="209"/>
      <c r="Y2" s="209"/>
      <c r="Z2" s="182"/>
      <c r="AA2" s="209"/>
      <c r="AB2" s="210"/>
      <c r="AC2" s="209" t="s">
        <v>932</v>
      </c>
      <c r="AD2" s="267"/>
      <c r="AE2" s="209"/>
      <c r="AF2" s="209"/>
      <c r="AG2" s="209"/>
      <c r="AH2" s="209"/>
      <c r="AI2" s="209"/>
      <c r="AJ2" s="209"/>
      <c r="AK2" s="209"/>
      <c r="AL2" s="209"/>
      <c r="AM2" s="209"/>
      <c r="AN2" s="209"/>
      <c r="AO2" s="209"/>
      <c r="AP2" s="209"/>
      <c r="AQ2" s="209"/>
      <c r="AR2" s="209"/>
      <c r="AS2" s="209"/>
      <c r="AT2" s="209"/>
      <c r="AU2" s="209" t="s">
        <v>933</v>
      </c>
      <c r="AV2" s="209"/>
      <c r="AW2" s="209"/>
      <c r="AX2" s="209" t="s">
        <v>934</v>
      </c>
      <c r="AY2" s="209" t="s">
        <v>935</v>
      </c>
      <c r="AZ2" s="209" t="s">
        <v>936</v>
      </c>
      <c r="BA2" s="209"/>
      <c r="BB2" s="209" t="s">
        <v>5</v>
      </c>
      <c r="BC2" s="209" t="s">
        <v>937</v>
      </c>
      <c r="BD2" s="209"/>
      <c r="BE2" s="209"/>
      <c r="BF2" s="209"/>
      <c r="BG2" s="209"/>
      <c r="BH2" s="209"/>
      <c r="BI2" s="209" t="s">
        <v>938</v>
      </c>
      <c r="BJ2" s="209" t="s">
        <v>939</v>
      </c>
      <c r="BK2" s="209" t="s">
        <v>940</v>
      </c>
      <c r="BL2" s="209" t="s">
        <v>941</v>
      </c>
      <c r="BM2" s="209"/>
      <c r="BN2" s="209" t="s">
        <v>942</v>
      </c>
      <c r="BO2" s="43" t="s">
        <v>943</v>
      </c>
      <c r="BP2" s="26" t="s">
        <v>944</v>
      </c>
      <c r="BQ2" s="311" t="s">
        <v>945</v>
      </c>
      <c r="BR2" s="312"/>
      <c r="BS2" s="312"/>
      <c r="BT2" s="312"/>
      <c r="BU2" s="312"/>
      <c r="BV2" s="312"/>
      <c r="BW2" s="312"/>
      <c r="BX2" s="312"/>
      <c r="BY2" s="313"/>
      <c r="BZ2" s="311" t="s">
        <v>946</v>
      </c>
      <c r="CA2" s="318"/>
      <c r="CB2" s="318"/>
      <c r="CC2" s="318"/>
      <c r="CD2" s="44" t="s">
        <v>947</v>
      </c>
      <c r="CE2" s="45"/>
      <c r="CF2" s="45"/>
      <c r="CG2" s="45"/>
      <c r="CH2" s="45"/>
    </row>
    <row r="3" spans="1:86" s="3" customFormat="1" ht="98" customHeight="1">
      <c r="A3" s="15"/>
      <c r="B3" s="15" t="s">
        <v>948</v>
      </c>
      <c r="C3" s="15" t="s">
        <v>949</v>
      </c>
      <c r="D3" s="16"/>
      <c r="E3" s="17"/>
      <c r="F3" s="17"/>
      <c r="G3" s="17"/>
      <c r="H3" s="17"/>
      <c r="I3" s="17" t="s">
        <v>950</v>
      </c>
      <c r="J3" s="17" t="s">
        <v>951</v>
      </c>
      <c r="K3" s="18" t="s">
        <v>952</v>
      </c>
      <c r="L3" s="16"/>
      <c r="M3" s="18"/>
      <c r="N3" s="17"/>
      <c r="O3" s="73" t="s">
        <v>5597</v>
      </c>
      <c r="P3" s="71" t="s">
        <v>5598</v>
      </c>
      <c r="Q3" s="71" t="s">
        <v>5599</v>
      </c>
      <c r="R3" s="206" t="s">
        <v>386</v>
      </c>
      <c r="S3" s="206" t="s">
        <v>953</v>
      </c>
      <c r="T3" s="206" t="s">
        <v>954</v>
      </c>
      <c r="U3" s="206" t="s">
        <v>120</v>
      </c>
      <c r="V3" s="20" t="s">
        <v>955</v>
      </c>
      <c r="W3" s="20" t="s">
        <v>956</v>
      </c>
      <c r="X3" s="206" t="s">
        <v>957</v>
      </c>
      <c r="Y3" s="206" t="s">
        <v>958</v>
      </c>
      <c r="Z3" s="206" t="s">
        <v>959</v>
      </c>
      <c r="AA3" s="206" t="s">
        <v>960</v>
      </c>
      <c r="AB3" s="14" t="s">
        <v>104</v>
      </c>
      <c r="AC3" s="206" t="s">
        <v>961</v>
      </c>
      <c r="AD3" s="265" t="s">
        <v>5530</v>
      </c>
      <c r="AE3" s="206" t="s">
        <v>962</v>
      </c>
      <c r="AF3" s="206" t="s">
        <v>963</v>
      </c>
      <c r="AG3" s="206" t="s">
        <v>120</v>
      </c>
      <c r="AH3" s="206" t="s">
        <v>964</v>
      </c>
      <c r="AI3" s="206" t="s">
        <v>965</v>
      </c>
      <c r="AJ3" s="206" t="s">
        <v>966</v>
      </c>
      <c r="AK3" s="206" t="s">
        <v>960</v>
      </c>
      <c r="AL3" s="206" t="s">
        <v>967</v>
      </c>
      <c r="AM3" s="206" t="s">
        <v>968</v>
      </c>
      <c r="AN3" s="206" t="s">
        <v>969</v>
      </c>
      <c r="AO3" s="206" t="s">
        <v>970</v>
      </c>
      <c r="AP3" s="206" t="s">
        <v>971</v>
      </c>
      <c r="AQ3" s="206" t="s">
        <v>972</v>
      </c>
      <c r="AR3" s="206" t="s">
        <v>973</v>
      </c>
      <c r="AS3" s="206" t="s">
        <v>974</v>
      </c>
      <c r="AT3" s="206" t="s">
        <v>975</v>
      </c>
      <c r="AU3" s="206" t="s">
        <v>976</v>
      </c>
      <c r="AV3" s="206" t="s">
        <v>568</v>
      </c>
      <c r="AW3" s="206" t="s">
        <v>977</v>
      </c>
      <c r="AX3" s="206"/>
      <c r="AY3" s="206"/>
      <c r="AZ3" s="206" t="s">
        <v>978</v>
      </c>
      <c r="BA3" s="206" t="s">
        <v>979</v>
      </c>
      <c r="BB3" s="206" t="s">
        <v>981</v>
      </c>
      <c r="BC3" s="13" t="s">
        <v>981</v>
      </c>
      <c r="BD3" s="13"/>
      <c r="BE3" s="13"/>
      <c r="BF3" s="13"/>
      <c r="BG3" s="13"/>
      <c r="BH3" s="13" t="s">
        <v>947</v>
      </c>
      <c r="BI3" s="206"/>
      <c r="BJ3" s="206"/>
      <c r="BK3" s="206"/>
      <c r="BL3" s="206" t="s">
        <v>982</v>
      </c>
      <c r="BM3" s="206" t="s">
        <v>983</v>
      </c>
      <c r="BN3" s="206"/>
      <c r="BO3" s="17"/>
      <c r="BP3" s="18"/>
      <c r="BQ3" s="19" t="s">
        <v>984</v>
      </c>
      <c r="BR3" s="206" t="s">
        <v>985</v>
      </c>
      <c r="BS3" s="206" t="s">
        <v>986</v>
      </c>
      <c r="BT3" s="206" t="s">
        <v>987</v>
      </c>
      <c r="BU3" s="206" t="s">
        <v>988</v>
      </c>
      <c r="BV3" s="206" t="s">
        <v>989</v>
      </c>
      <c r="BW3" s="206" t="s">
        <v>990</v>
      </c>
      <c r="BX3" s="206" t="s">
        <v>991</v>
      </c>
      <c r="BY3" s="14" t="s">
        <v>992</v>
      </c>
      <c r="BZ3" s="20" t="s">
        <v>993</v>
      </c>
      <c r="CA3" s="20" t="s">
        <v>994</v>
      </c>
      <c r="CB3" s="20" t="s">
        <v>995</v>
      </c>
      <c r="CC3" s="20" t="s">
        <v>996</v>
      </c>
      <c r="CD3" s="19"/>
      <c r="CE3" s="206"/>
      <c r="CF3" s="206"/>
      <c r="CG3" s="206"/>
      <c r="CH3" s="206"/>
    </row>
    <row r="4" spans="1:86" s="10" customFormat="1">
      <c r="A4" s="36">
        <v>131</v>
      </c>
      <c r="B4" s="36" t="s">
        <v>282</v>
      </c>
      <c r="C4" s="36" t="s">
        <v>244</v>
      </c>
      <c r="D4" s="38" t="s">
        <v>4315</v>
      </c>
      <c r="E4" s="25">
        <v>2015</v>
      </c>
      <c r="F4" s="25" t="s">
        <v>1257</v>
      </c>
      <c r="G4" s="25" t="s">
        <v>4316</v>
      </c>
      <c r="H4" s="25" t="s">
        <v>149</v>
      </c>
      <c r="I4" s="31" t="s">
        <v>4317</v>
      </c>
      <c r="J4" s="31" t="s">
        <v>4318</v>
      </c>
      <c r="K4" s="31" t="s">
        <v>4319</v>
      </c>
      <c r="L4" s="38" t="s">
        <v>4320</v>
      </c>
      <c r="M4" s="37" t="s">
        <v>4321</v>
      </c>
      <c r="N4" s="25" t="s">
        <v>12</v>
      </c>
      <c r="O4" s="25" t="s">
        <v>5925</v>
      </c>
      <c r="P4" s="25" t="s">
        <v>5922</v>
      </c>
      <c r="Q4" s="25" t="s">
        <v>5627</v>
      </c>
      <c r="R4" s="25" t="s">
        <v>4322</v>
      </c>
      <c r="S4" s="25" t="s">
        <v>123</v>
      </c>
      <c r="T4" s="25" t="s">
        <v>4323</v>
      </c>
      <c r="U4" s="25" t="s">
        <v>140</v>
      </c>
      <c r="V4" s="25">
        <v>17672</v>
      </c>
      <c r="W4" s="25">
        <v>31394</v>
      </c>
      <c r="X4" s="25">
        <v>17672</v>
      </c>
      <c r="Y4" s="25">
        <v>31394</v>
      </c>
      <c r="Z4" s="107" t="s">
        <v>10</v>
      </c>
      <c r="AA4" s="25" t="s">
        <v>1059</v>
      </c>
      <c r="AB4" s="25" t="s">
        <v>1006</v>
      </c>
      <c r="AC4" s="10" t="s">
        <v>127</v>
      </c>
      <c r="AD4" s="10" t="s">
        <v>127</v>
      </c>
      <c r="AE4" s="25" t="s">
        <v>123</v>
      </c>
      <c r="AF4" s="25" t="s">
        <v>4323</v>
      </c>
      <c r="AG4" s="25" t="s">
        <v>140</v>
      </c>
      <c r="AH4" s="25">
        <f t="shared" ref="AH4:AI6" si="0">SUM(V4:W4)</f>
        <v>49066</v>
      </c>
      <c r="AI4" s="36">
        <f t="shared" si="0"/>
        <v>49066</v>
      </c>
      <c r="AJ4" s="25" t="s">
        <v>10</v>
      </c>
      <c r="AK4" s="25" t="s">
        <v>1059</v>
      </c>
      <c r="AL4" s="25" t="s">
        <v>1006</v>
      </c>
      <c r="AM4" s="25" t="s">
        <v>4324</v>
      </c>
      <c r="AN4" s="25" t="s">
        <v>341</v>
      </c>
      <c r="AO4" s="25" t="s">
        <v>11</v>
      </c>
      <c r="AP4" s="25" t="s">
        <v>4325</v>
      </c>
      <c r="AQ4" s="25" t="s">
        <v>4326</v>
      </c>
      <c r="AR4" s="25" t="s">
        <v>11</v>
      </c>
      <c r="AS4" s="25" t="s">
        <v>4327</v>
      </c>
      <c r="AT4" s="25" t="s">
        <v>4328</v>
      </c>
      <c r="AU4" s="25" t="s">
        <v>10</v>
      </c>
      <c r="AV4" s="25" t="s">
        <v>10</v>
      </c>
      <c r="AW4" s="25">
        <v>3</v>
      </c>
      <c r="AX4" s="25" t="str">
        <f>INDEX(Exposure_GWASs!S:S,MATCH(TomB!AE4,Exposure_GWASs!C:C,0))</f>
        <v>Manually fill</v>
      </c>
      <c r="AY4" s="25" t="s">
        <v>10</v>
      </c>
      <c r="AZ4" s="25" t="s">
        <v>11</v>
      </c>
      <c r="BA4" s="25" t="s">
        <v>10</v>
      </c>
      <c r="BB4" s="25" t="s">
        <v>25</v>
      </c>
      <c r="BC4" s="36"/>
      <c r="BD4" s="36"/>
      <c r="BE4" s="36"/>
      <c r="BF4" s="36"/>
      <c r="BG4" s="36"/>
      <c r="BH4" s="25"/>
      <c r="BI4" s="25" t="s">
        <v>11</v>
      </c>
      <c r="BJ4" s="25" t="s">
        <v>2928</v>
      </c>
      <c r="BK4" s="25" t="s">
        <v>11</v>
      </c>
      <c r="BL4" s="25" t="s">
        <v>11</v>
      </c>
      <c r="BM4" s="25" t="s">
        <v>4329</v>
      </c>
      <c r="BN4" s="25" t="s">
        <v>11</v>
      </c>
      <c r="BO4" s="25" t="s">
        <v>167</v>
      </c>
      <c r="BP4" s="37" t="s">
        <v>1059</v>
      </c>
      <c r="BQ4" s="38" t="s">
        <v>1029</v>
      </c>
      <c r="BR4" s="25">
        <v>1.05</v>
      </c>
      <c r="BS4" s="25"/>
      <c r="BT4" s="25">
        <v>95</v>
      </c>
      <c r="BU4" s="25">
        <v>0.8</v>
      </c>
      <c r="BV4" s="25">
        <v>1.38</v>
      </c>
      <c r="BW4" s="36" t="s">
        <v>11</v>
      </c>
      <c r="BX4" s="25" t="s">
        <v>1791</v>
      </c>
      <c r="BY4" s="37" t="s">
        <v>10</v>
      </c>
      <c r="BZ4" s="36" t="s">
        <v>4330</v>
      </c>
      <c r="CA4" s="36" t="s">
        <v>4331</v>
      </c>
      <c r="CB4" s="36" t="s">
        <v>4332</v>
      </c>
      <c r="CC4" s="36" t="s">
        <v>4333</v>
      </c>
      <c r="CD4" s="106" t="s">
        <v>10</v>
      </c>
      <c r="CE4" s="25"/>
      <c r="CF4" s="25"/>
      <c r="CG4" s="25"/>
      <c r="CH4" s="25"/>
    </row>
    <row r="5" spans="1:86" s="10" customFormat="1">
      <c r="A5" s="36">
        <v>131</v>
      </c>
      <c r="B5" s="36" t="s">
        <v>282</v>
      </c>
      <c r="C5" s="36" t="s">
        <v>244</v>
      </c>
      <c r="D5" s="38" t="s">
        <v>4315</v>
      </c>
      <c r="E5" s="36">
        <v>2015</v>
      </c>
      <c r="F5" s="36" t="s">
        <v>1257</v>
      </c>
      <c r="G5" s="36" t="s">
        <v>4316</v>
      </c>
      <c r="H5" s="25" t="s">
        <v>149</v>
      </c>
      <c r="I5" s="31" t="s">
        <v>4317</v>
      </c>
      <c r="J5" s="31" t="s">
        <v>4318</v>
      </c>
      <c r="K5" s="31" t="s">
        <v>4319</v>
      </c>
      <c r="L5" s="38" t="s">
        <v>4334</v>
      </c>
      <c r="M5" s="37" t="s">
        <v>4321</v>
      </c>
      <c r="N5" s="36" t="s">
        <v>12</v>
      </c>
      <c r="O5" s="25" t="s">
        <v>5925</v>
      </c>
      <c r="P5" s="36" t="s">
        <v>5923</v>
      </c>
      <c r="Q5" s="25" t="s">
        <v>5627</v>
      </c>
      <c r="R5" s="36" t="s">
        <v>4335</v>
      </c>
      <c r="S5" s="36" t="s">
        <v>123</v>
      </c>
      <c r="T5" s="36" t="s">
        <v>4336</v>
      </c>
      <c r="U5" s="36" t="s">
        <v>140</v>
      </c>
      <c r="V5" s="36">
        <f>V4-V6</f>
        <v>10972</v>
      </c>
      <c r="W5" s="36">
        <f>W4-W6</f>
        <v>9682</v>
      </c>
      <c r="X5" s="36">
        <f>X4-X6</f>
        <v>10972</v>
      </c>
      <c r="Y5" s="36">
        <f>Y4-Y6</f>
        <v>9682</v>
      </c>
      <c r="Z5" s="107" t="s">
        <v>10</v>
      </c>
      <c r="AA5" s="36" t="s">
        <v>1059</v>
      </c>
      <c r="AB5" s="36" t="s">
        <v>1006</v>
      </c>
      <c r="AC5" s="10" t="s">
        <v>127</v>
      </c>
      <c r="AD5" s="10" t="s">
        <v>127</v>
      </c>
      <c r="AE5" s="36" t="s">
        <v>123</v>
      </c>
      <c r="AF5" s="36" t="s">
        <v>4336</v>
      </c>
      <c r="AG5" s="36" t="s">
        <v>140</v>
      </c>
      <c r="AH5" s="36">
        <f t="shared" si="0"/>
        <v>20654</v>
      </c>
      <c r="AI5" s="36">
        <f t="shared" si="0"/>
        <v>20654</v>
      </c>
      <c r="AJ5" s="25" t="s">
        <v>10</v>
      </c>
      <c r="AK5" s="36" t="s">
        <v>1059</v>
      </c>
      <c r="AL5" s="36" t="s">
        <v>1006</v>
      </c>
      <c r="AM5" s="36" t="s">
        <v>4324</v>
      </c>
      <c r="AN5" s="36" t="s">
        <v>341</v>
      </c>
      <c r="AO5" s="25" t="s">
        <v>11</v>
      </c>
      <c r="AP5" s="25" t="s">
        <v>4325</v>
      </c>
      <c r="AQ5" s="36" t="s">
        <v>4326</v>
      </c>
      <c r="AR5" s="36" t="s">
        <v>11</v>
      </c>
      <c r="AS5" s="36" t="s">
        <v>4327</v>
      </c>
      <c r="AT5" s="25" t="s">
        <v>4328</v>
      </c>
      <c r="AU5" s="36" t="s">
        <v>10</v>
      </c>
      <c r="AV5" s="36" t="s">
        <v>10</v>
      </c>
      <c r="AW5" s="36">
        <v>3</v>
      </c>
      <c r="AX5" s="36" t="str">
        <f>INDEX(Exposure_GWASs!S:S,MATCH(TomB!AE5,Exposure_GWASs!C:C,0))</f>
        <v>Manually fill</v>
      </c>
      <c r="AY5" s="36" t="s">
        <v>10</v>
      </c>
      <c r="AZ5" s="25" t="s">
        <v>11</v>
      </c>
      <c r="BA5" s="36" t="s">
        <v>10</v>
      </c>
      <c r="BB5" s="36" t="s">
        <v>25</v>
      </c>
      <c r="BC5" s="36"/>
      <c r="BD5" s="36"/>
      <c r="BE5" s="36"/>
      <c r="BF5" s="36"/>
      <c r="BG5" s="36"/>
      <c r="BH5" s="36"/>
      <c r="BI5" s="25" t="s">
        <v>11</v>
      </c>
      <c r="BJ5" s="36" t="s">
        <v>2928</v>
      </c>
      <c r="BK5" s="25" t="s">
        <v>11</v>
      </c>
      <c r="BL5" s="25" t="s">
        <v>11</v>
      </c>
      <c r="BM5" s="36" t="s">
        <v>4329</v>
      </c>
      <c r="BN5" s="25" t="s">
        <v>11</v>
      </c>
      <c r="BO5" s="36" t="s">
        <v>167</v>
      </c>
      <c r="BP5" s="37" t="s">
        <v>1059</v>
      </c>
      <c r="BQ5" s="38" t="s">
        <v>1029</v>
      </c>
      <c r="BR5" s="36">
        <v>1.1299999999999999</v>
      </c>
      <c r="BS5" s="36"/>
      <c r="BT5" s="36">
        <v>95</v>
      </c>
      <c r="BU5" s="36">
        <v>1.03</v>
      </c>
      <c r="BV5" s="36">
        <v>1.24</v>
      </c>
      <c r="BW5" s="36" t="s">
        <v>11</v>
      </c>
      <c r="BX5" s="36" t="s">
        <v>1791</v>
      </c>
      <c r="BY5" s="37" t="s">
        <v>10</v>
      </c>
      <c r="BZ5" s="36" t="s">
        <v>4330</v>
      </c>
      <c r="CA5" s="36" t="s">
        <v>4331</v>
      </c>
      <c r="CB5" s="36" t="s">
        <v>4332</v>
      </c>
      <c r="CC5" s="36" t="s">
        <v>4333</v>
      </c>
      <c r="CD5" s="106" t="s">
        <v>10</v>
      </c>
      <c r="CE5" s="36"/>
      <c r="CF5" s="36"/>
      <c r="CG5" s="36"/>
      <c r="CH5" s="36"/>
    </row>
    <row r="6" spans="1:86" s="10" customFormat="1">
      <c r="A6" s="36">
        <v>131</v>
      </c>
      <c r="B6" s="36" t="s">
        <v>282</v>
      </c>
      <c r="C6" s="36" t="s">
        <v>244</v>
      </c>
      <c r="D6" s="38" t="s">
        <v>4315</v>
      </c>
      <c r="E6" s="36">
        <v>2015</v>
      </c>
      <c r="F6" s="36" t="s">
        <v>1257</v>
      </c>
      <c r="G6" s="36" t="s">
        <v>4316</v>
      </c>
      <c r="H6" s="25" t="s">
        <v>149</v>
      </c>
      <c r="I6" s="31" t="s">
        <v>4317</v>
      </c>
      <c r="J6" s="31" t="s">
        <v>4318</v>
      </c>
      <c r="K6" s="31" t="s">
        <v>4319</v>
      </c>
      <c r="L6" s="38" t="s">
        <v>4334</v>
      </c>
      <c r="M6" s="37" t="s">
        <v>4321</v>
      </c>
      <c r="N6" s="36" t="s">
        <v>12</v>
      </c>
      <c r="O6" s="25" t="s">
        <v>5925</v>
      </c>
      <c r="P6" s="36" t="s">
        <v>5924</v>
      </c>
      <c r="Q6" s="25" t="s">
        <v>5627</v>
      </c>
      <c r="R6" s="36" t="s">
        <v>4337</v>
      </c>
      <c r="S6" s="36" t="s">
        <v>123</v>
      </c>
      <c r="T6" s="36" t="s">
        <v>4338</v>
      </c>
      <c r="U6" s="36" t="s">
        <v>140</v>
      </c>
      <c r="V6" s="36">
        <v>6700</v>
      </c>
      <c r="W6" s="36">
        <v>21712</v>
      </c>
      <c r="X6" s="36">
        <v>6700</v>
      </c>
      <c r="Y6" s="36">
        <v>21712</v>
      </c>
      <c r="Z6" s="107" t="s">
        <v>10</v>
      </c>
      <c r="AA6" s="36" t="s">
        <v>1059</v>
      </c>
      <c r="AB6" s="36" t="s">
        <v>1006</v>
      </c>
      <c r="AC6" s="10" t="s">
        <v>127</v>
      </c>
      <c r="AD6" s="10" t="s">
        <v>127</v>
      </c>
      <c r="AE6" s="36" t="s">
        <v>123</v>
      </c>
      <c r="AF6" s="36" t="s">
        <v>4338</v>
      </c>
      <c r="AG6" s="36" t="s">
        <v>140</v>
      </c>
      <c r="AH6" s="36">
        <f t="shared" si="0"/>
        <v>28412</v>
      </c>
      <c r="AI6" s="36">
        <f t="shared" si="0"/>
        <v>28412</v>
      </c>
      <c r="AJ6" s="25" t="s">
        <v>10</v>
      </c>
      <c r="AK6" s="36" t="s">
        <v>1059</v>
      </c>
      <c r="AL6" s="36" t="s">
        <v>1006</v>
      </c>
      <c r="AM6" s="36" t="s">
        <v>4324</v>
      </c>
      <c r="AN6" s="36" t="s">
        <v>341</v>
      </c>
      <c r="AO6" s="25" t="s">
        <v>11</v>
      </c>
      <c r="AP6" s="25" t="s">
        <v>4325</v>
      </c>
      <c r="AQ6" s="36" t="s">
        <v>4326</v>
      </c>
      <c r="AR6" s="36" t="s">
        <v>11</v>
      </c>
      <c r="AS6" s="36" t="s">
        <v>4327</v>
      </c>
      <c r="AT6" s="25" t="s">
        <v>4328</v>
      </c>
      <c r="AU6" s="36" t="s">
        <v>10</v>
      </c>
      <c r="AV6" s="36" t="s">
        <v>10</v>
      </c>
      <c r="AW6" s="36">
        <v>3</v>
      </c>
      <c r="AX6" s="36" t="str">
        <f>INDEX(Exposure_GWASs!S:S,MATCH(TomB!AE6,Exposure_GWASs!C:C,0))</f>
        <v>Manually fill</v>
      </c>
      <c r="AY6" s="36" t="s">
        <v>10</v>
      </c>
      <c r="AZ6" s="25" t="s">
        <v>11</v>
      </c>
      <c r="BA6" s="36" t="s">
        <v>10</v>
      </c>
      <c r="BB6" s="36" t="s">
        <v>25</v>
      </c>
      <c r="BC6" s="36"/>
      <c r="BD6" s="36"/>
      <c r="BE6" s="36"/>
      <c r="BF6" s="36"/>
      <c r="BG6" s="36"/>
      <c r="BH6" s="36"/>
      <c r="BI6" s="25" t="s">
        <v>11</v>
      </c>
      <c r="BJ6" s="36" t="s">
        <v>2928</v>
      </c>
      <c r="BK6" s="25" t="s">
        <v>11</v>
      </c>
      <c r="BL6" s="25" t="s">
        <v>11</v>
      </c>
      <c r="BM6" s="36" t="s">
        <v>4329</v>
      </c>
      <c r="BN6" s="25" t="s">
        <v>11</v>
      </c>
      <c r="BO6" s="36" t="s">
        <v>167</v>
      </c>
      <c r="BP6" s="37" t="s">
        <v>1059</v>
      </c>
      <c r="BQ6" s="38" t="s">
        <v>1029</v>
      </c>
      <c r="BR6" s="36">
        <v>1.25</v>
      </c>
      <c r="BS6" s="36"/>
      <c r="BT6" s="36">
        <v>95</v>
      </c>
      <c r="BU6" s="36">
        <v>0.66</v>
      </c>
      <c r="BV6" s="36">
        <v>2.36</v>
      </c>
      <c r="BW6" s="36" t="s">
        <v>11</v>
      </c>
      <c r="BX6" s="36" t="s">
        <v>1791</v>
      </c>
      <c r="BY6" s="37" t="s">
        <v>10</v>
      </c>
      <c r="BZ6" s="36" t="s">
        <v>4330</v>
      </c>
      <c r="CA6" s="36" t="s">
        <v>4331</v>
      </c>
      <c r="CB6" s="36" t="s">
        <v>4332</v>
      </c>
      <c r="CC6" s="36" t="s">
        <v>4333</v>
      </c>
      <c r="CD6" s="106" t="s">
        <v>10</v>
      </c>
      <c r="CE6" s="36"/>
      <c r="CF6" s="36"/>
      <c r="CG6" s="36"/>
      <c r="CH6" s="36"/>
    </row>
    <row r="7" spans="1:86" s="10" customFormat="1">
      <c r="A7" s="36">
        <v>132</v>
      </c>
      <c r="B7" s="36" t="s">
        <v>282</v>
      </c>
      <c r="C7" s="36" t="s">
        <v>244</v>
      </c>
      <c r="D7" s="38" t="s">
        <v>4339</v>
      </c>
      <c r="E7" s="25">
        <v>2018</v>
      </c>
      <c r="F7" s="25" t="s">
        <v>4340</v>
      </c>
      <c r="G7" s="25" t="s">
        <v>4341</v>
      </c>
      <c r="H7" s="31" t="s">
        <v>4342</v>
      </c>
      <c r="I7" s="31" t="s">
        <v>4343</v>
      </c>
      <c r="J7" s="31" t="s">
        <v>4344</v>
      </c>
      <c r="K7" s="31" t="s">
        <v>4345</v>
      </c>
      <c r="L7" s="38" t="s">
        <v>4346</v>
      </c>
      <c r="M7" s="37" t="s">
        <v>4347</v>
      </c>
      <c r="N7" s="25" t="s">
        <v>12</v>
      </c>
      <c r="O7" s="25" t="s">
        <v>5926</v>
      </c>
      <c r="P7" s="25" t="s">
        <v>5926</v>
      </c>
      <c r="Q7" s="25" t="s">
        <v>5737</v>
      </c>
      <c r="R7" s="25" t="s">
        <v>4348</v>
      </c>
      <c r="S7" s="25" t="s">
        <v>123</v>
      </c>
      <c r="T7" s="25" t="s">
        <v>4349</v>
      </c>
      <c r="U7" s="25" t="s">
        <v>140</v>
      </c>
      <c r="V7" s="25">
        <v>10659</v>
      </c>
      <c r="W7" s="25" t="s">
        <v>11</v>
      </c>
      <c r="X7" s="25">
        <v>10659</v>
      </c>
      <c r="Y7" s="25" t="s">
        <v>11</v>
      </c>
      <c r="Z7" s="25" t="s">
        <v>10</v>
      </c>
      <c r="AA7" s="25" t="s">
        <v>1059</v>
      </c>
      <c r="AB7" s="25" t="s">
        <v>1006</v>
      </c>
      <c r="AC7" s="10" t="s">
        <v>127</v>
      </c>
      <c r="AD7" s="10" t="s">
        <v>127</v>
      </c>
      <c r="AE7" s="25" t="s">
        <v>123</v>
      </c>
      <c r="AF7" s="25" t="s">
        <v>4349</v>
      </c>
      <c r="AG7" s="25" t="s">
        <v>140</v>
      </c>
      <c r="AH7" s="25">
        <v>10659</v>
      </c>
      <c r="AI7" s="36">
        <v>10659</v>
      </c>
      <c r="AJ7" s="25" t="s">
        <v>10</v>
      </c>
      <c r="AK7" s="25" t="s">
        <v>1059</v>
      </c>
      <c r="AL7" s="25" t="s">
        <v>1006</v>
      </c>
      <c r="AM7" s="25" t="s">
        <v>4350</v>
      </c>
      <c r="AN7" s="25" t="s">
        <v>4351</v>
      </c>
      <c r="AO7" s="25" t="s">
        <v>11</v>
      </c>
      <c r="AP7" s="25" t="s">
        <v>11</v>
      </c>
      <c r="AQ7" s="25" t="s">
        <v>11</v>
      </c>
      <c r="AR7" s="25" t="s">
        <v>11</v>
      </c>
      <c r="AS7" s="25" t="s">
        <v>11</v>
      </c>
      <c r="AT7" s="25" t="s">
        <v>4352</v>
      </c>
      <c r="AU7" s="25" t="s">
        <v>10</v>
      </c>
      <c r="AV7" s="25" t="s">
        <v>10</v>
      </c>
      <c r="AW7" s="25">
        <v>26</v>
      </c>
      <c r="AX7" s="25" t="str">
        <f>INDEX(Exposure_GWASs!S:S,MATCH(TomB!AE7,Exposure_GWASs!C:C,0))</f>
        <v>Manually fill</v>
      </c>
      <c r="AY7" s="25" t="s">
        <v>10</v>
      </c>
      <c r="AZ7" s="25" t="s">
        <v>11</v>
      </c>
      <c r="BA7" s="36" t="s">
        <v>10</v>
      </c>
      <c r="BB7" s="25" t="s">
        <v>25</v>
      </c>
      <c r="BC7" s="36"/>
      <c r="BD7" s="36"/>
      <c r="BE7" s="36"/>
      <c r="BF7" s="36"/>
      <c r="BG7" s="36"/>
      <c r="BH7" s="25"/>
      <c r="BI7" s="25" t="s">
        <v>4353</v>
      </c>
      <c r="BJ7" s="25" t="s">
        <v>4354</v>
      </c>
      <c r="BK7" s="25" t="s">
        <v>4355</v>
      </c>
      <c r="BL7" s="25" t="s">
        <v>11</v>
      </c>
      <c r="BM7" s="25" t="s">
        <v>11</v>
      </c>
      <c r="BN7" s="25" t="s">
        <v>11</v>
      </c>
      <c r="BO7" s="25" t="s">
        <v>128</v>
      </c>
      <c r="BP7" s="37" t="s">
        <v>1059</v>
      </c>
      <c r="BQ7" s="38" t="s">
        <v>1029</v>
      </c>
      <c r="BR7" s="25">
        <v>0.99399999999999999</v>
      </c>
      <c r="BS7" s="25"/>
      <c r="BT7" s="25">
        <v>95</v>
      </c>
      <c r="BU7" s="25">
        <v>0.90300000000000002</v>
      </c>
      <c r="BV7" s="25">
        <v>1.095</v>
      </c>
      <c r="BW7" s="25">
        <v>0.90600000000000003</v>
      </c>
      <c r="BX7" s="25" t="s">
        <v>1791</v>
      </c>
      <c r="BY7" s="37" t="s">
        <v>10</v>
      </c>
      <c r="BZ7" s="36" t="s">
        <v>4356</v>
      </c>
      <c r="CA7" s="36" t="s">
        <v>4357</v>
      </c>
      <c r="CB7" s="36" t="s">
        <v>11</v>
      </c>
      <c r="CC7" s="36" t="s">
        <v>11</v>
      </c>
      <c r="CD7" s="106" t="s">
        <v>10</v>
      </c>
      <c r="CE7" s="25"/>
      <c r="CF7" s="25"/>
      <c r="CG7" s="25"/>
      <c r="CH7" s="25"/>
    </row>
    <row r="8" spans="1:86" s="10" customFormat="1">
      <c r="A8" s="36">
        <v>132</v>
      </c>
      <c r="B8" s="36" t="s">
        <v>282</v>
      </c>
      <c r="C8" s="36" t="s">
        <v>244</v>
      </c>
      <c r="D8" s="38" t="s">
        <v>4339</v>
      </c>
      <c r="E8" s="25">
        <v>2018</v>
      </c>
      <c r="F8" s="25" t="s">
        <v>4340</v>
      </c>
      <c r="G8" s="25" t="s">
        <v>4341</v>
      </c>
      <c r="H8" s="31" t="s">
        <v>4342</v>
      </c>
      <c r="I8" s="31" t="s">
        <v>4343</v>
      </c>
      <c r="J8" s="31" t="s">
        <v>4344</v>
      </c>
      <c r="K8" s="31" t="s">
        <v>4345</v>
      </c>
      <c r="L8" s="38" t="s">
        <v>4346</v>
      </c>
      <c r="M8" s="37" t="s">
        <v>4347</v>
      </c>
      <c r="N8" s="25" t="s">
        <v>12</v>
      </c>
      <c r="O8" s="25" t="s">
        <v>4358</v>
      </c>
      <c r="P8" s="25" t="s">
        <v>4358</v>
      </c>
      <c r="Q8" s="25" t="s">
        <v>5608</v>
      </c>
      <c r="R8" s="25" t="s">
        <v>4359</v>
      </c>
      <c r="S8" s="25" t="s">
        <v>123</v>
      </c>
      <c r="T8" s="25" t="s">
        <v>4360</v>
      </c>
      <c r="U8" s="25" t="s">
        <v>140</v>
      </c>
      <c r="V8" s="25">
        <v>147303</v>
      </c>
      <c r="W8" s="25" t="s">
        <v>10</v>
      </c>
      <c r="X8" s="25">
        <v>147303</v>
      </c>
      <c r="Y8" s="25" t="s">
        <v>10</v>
      </c>
      <c r="Z8" s="25" t="s">
        <v>10</v>
      </c>
      <c r="AA8" s="25" t="s">
        <v>4361</v>
      </c>
      <c r="AB8" s="25" t="s">
        <v>1006</v>
      </c>
      <c r="AC8" s="10" t="s">
        <v>127</v>
      </c>
      <c r="AD8" s="10" t="s">
        <v>127</v>
      </c>
      <c r="AE8" s="25" t="s">
        <v>123</v>
      </c>
      <c r="AF8" s="25" t="s">
        <v>4360</v>
      </c>
      <c r="AG8" s="25" t="s">
        <v>140</v>
      </c>
      <c r="AH8" s="25">
        <v>147303</v>
      </c>
      <c r="AI8" s="36">
        <v>147303</v>
      </c>
      <c r="AJ8" s="25" t="s">
        <v>10</v>
      </c>
      <c r="AK8" s="25" t="s">
        <v>4361</v>
      </c>
      <c r="AL8" s="25" t="s">
        <v>1006</v>
      </c>
      <c r="AM8" s="25" t="s">
        <v>4362</v>
      </c>
      <c r="AN8" s="25" t="s">
        <v>4351</v>
      </c>
      <c r="AO8" s="25" t="s">
        <v>11</v>
      </c>
      <c r="AP8" s="25" t="s">
        <v>11</v>
      </c>
      <c r="AQ8" s="25" t="s">
        <v>11</v>
      </c>
      <c r="AR8" s="25" t="s">
        <v>11</v>
      </c>
      <c r="AS8" s="25" t="s">
        <v>11</v>
      </c>
      <c r="AT8" s="25" t="s">
        <v>4352</v>
      </c>
      <c r="AU8" s="25" t="s">
        <v>10</v>
      </c>
      <c r="AV8" s="25" t="s">
        <v>10</v>
      </c>
      <c r="AW8" s="25">
        <v>26</v>
      </c>
      <c r="AX8" s="25" t="str">
        <f>INDEX(Exposure_GWASs!S:S,MATCH(TomB!AE8,Exposure_GWASs!C:C,0))</f>
        <v>Manually fill</v>
      </c>
      <c r="AY8" s="25" t="s">
        <v>10</v>
      </c>
      <c r="AZ8" s="25" t="s">
        <v>11</v>
      </c>
      <c r="BA8" s="36" t="s">
        <v>10</v>
      </c>
      <c r="BB8" s="25" t="s">
        <v>25</v>
      </c>
      <c r="BC8" s="36"/>
      <c r="BD8" s="36"/>
      <c r="BE8" s="36"/>
      <c r="BF8" s="36"/>
      <c r="BG8" s="36"/>
      <c r="BH8" s="25"/>
      <c r="BI8" s="25" t="s">
        <v>4353</v>
      </c>
      <c r="BJ8" s="25" t="s">
        <v>4354</v>
      </c>
      <c r="BK8" s="25" t="s">
        <v>4355</v>
      </c>
      <c r="BL8" s="25" t="s">
        <v>11</v>
      </c>
      <c r="BM8" s="25" t="s">
        <v>11</v>
      </c>
      <c r="BN8" s="25" t="s">
        <v>11</v>
      </c>
      <c r="BO8" s="25" t="s">
        <v>128</v>
      </c>
      <c r="BP8" s="37" t="s">
        <v>4363</v>
      </c>
      <c r="BQ8" s="38" t="s">
        <v>1012</v>
      </c>
      <c r="BR8" s="25">
        <v>-1.1999999999999999E-3</v>
      </c>
      <c r="BS8" s="25"/>
      <c r="BT8" s="25">
        <v>95</v>
      </c>
      <c r="BU8" s="25">
        <v>-1.9E-3</v>
      </c>
      <c r="BV8" s="25">
        <v>-5.9999999999999995E-4</v>
      </c>
      <c r="BW8" s="25">
        <v>1.0999999999999999E-2</v>
      </c>
      <c r="BX8" s="25" t="s">
        <v>1791</v>
      </c>
      <c r="BY8" s="37" t="s">
        <v>10</v>
      </c>
      <c r="BZ8" s="36" t="s">
        <v>4356</v>
      </c>
      <c r="CA8" s="36" t="s">
        <v>4357</v>
      </c>
      <c r="CB8" s="36" t="s">
        <v>11</v>
      </c>
      <c r="CC8" s="36" t="s">
        <v>11</v>
      </c>
      <c r="CD8" s="106" t="s">
        <v>10</v>
      </c>
      <c r="CE8" s="25"/>
      <c r="CF8" s="25"/>
      <c r="CG8" s="25"/>
      <c r="CH8" s="25"/>
    </row>
    <row r="9" spans="1:86" s="10" customFormat="1">
      <c r="A9" s="36">
        <v>132</v>
      </c>
      <c r="B9" s="36" t="s">
        <v>282</v>
      </c>
      <c r="C9" s="36" t="s">
        <v>244</v>
      </c>
      <c r="D9" s="38" t="s">
        <v>4339</v>
      </c>
      <c r="E9" s="25">
        <v>2018</v>
      </c>
      <c r="F9" s="25" t="s">
        <v>4340</v>
      </c>
      <c r="G9" s="25" t="s">
        <v>4341</v>
      </c>
      <c r="H9" s="31" t="s">
        <v>4342</v>
      </c>
      <c r="I9" s="31" t="s">
        <v>4343</v>
      </c>
      <c r="J9" s="31" t="s">
        <v>4344</v>
      </c>
      <c r="K9" s="31" t="s">
        <v>4345</v>
      </c>
      <c r="L9" s="38" t="s">
        <v>4346</v>
      </c>
      <c r="M9" s="37" t="s">
        <v>4347</v>
      </c>
      <c r="N9" s="25" t="s">
        <v>12</v>
      </c>
      <c r="O9" s="25" t="s">
        <v>4364</v>
      </c>
      <c r="P9" s="25" t="s">
        <v>4364</v>
      </c>
      <c r="Q9" s="25" t="s">
        <v>5608</v>
      </c>
      <c r="R9" s="25" t="s">
        <v>4359</v>
      </c>
      <c r="S9" s="25" t="s">
        <v>123</v>
      </c>
      <c r="T9" s="25" t="s">
        <v>4360</v>
      </c>
      <c r="U9" s="25" t="s">
        <v>140</v>
      </c>
      <c r="V9" s="25">
        <v>147303</v>
      </c>
      <c r="W9" s="25" t="s">
        <v>10</v>
      </c>
      <c r="X9" s="25">
        <v>147303</v>
      </c>
      <c r="Y9" s="25" t="s">
        <v>10</v>
      </c>
      <c r="Z9" s="25" t="s">
        <v>10</v>
      </c>
      <c r="AA9" s="25" t="s">
        <v>4361</v>
      </c>
      <c r="AB9" s="25" t="s">
        <v>1006</v>
      </c>
      <c r="AC9" s="10" t="s">
        <v>127</v>
      </c>
      <c r="AD9" s="10" t="s">
        <v>127</v>
      </c>
      <c r="AE9" s="25" t="s">
        <v>123</v>
      </c>
      <c r="AF9" s="25" t="s">
        <v>4360</v>
      </c>
      <c r="AG9" s="25" t="s">
        <v>140</v>
      </c>
      <c r="AH9" s="25">
        <v>147303</v>
      </c>
      <c r="AI9" s="36">
        <v>147303</v>
      </c>
      <c r="AJ9" s="25" t="s">
        <v>10</v>
      </c>
      <c r="AK9" s="25" t="s">
        <v>4361</v>
      </c>
      <c r="AL9" s="25" t="s">
        <v>1006</v>
      </c>
      <c r="AM9" s="25" t="s">
        <v>4362</v>
      </c>
      <c r="AN9" s="25" t="s">
        <v>4351</v>
      </c>
      <c r="AO9" s="25" t="s">
        <v>11</v>
      </c>
      <c r="AP9" s="25" t="s">
        <v>11</v>
      </c>
      <c r="AQ9" s="25" t="s">
        <v>11</v>
      </c>
      <c r="AR9" s="25" t="s">
        <v>11</v>
      </c>
      <c r="AS9" s="25" t="s">
        <v>11</v>
      </c>
      <c r="AT9" s="25" t="s">
        <v>4352</v>
      </c>
      <c r="AU9" s="25" t="s">
        <v>10</v>
      </c>
      <c r="AV9" s="25" t="s">
        <v>10</v>
      </c>
      <c r="AW9" s="25">
        <v>26</v>
      </c>
      <c r="AX9" s="25" t="str">
        <f>INDEX(Exposure_GWASs!S:S,MATCH(TomB!AE9,Exposure_GWASs!C:C,0))</f>
        <v>Manually fill</v>
      </c>
      <c r="AY9" s="25" t="s">
        <v>10</v>
      </c>
      <c r="AZ9" s="25" t="s">
        <v>11</v>
      </c>
      <c r="BA9" s="36" t="s">
        <v>10</v>
      </c>
      <c r="BB9" s="25" t="s">
        <v>25</v>
      </c>
      <c r="BC9" s="36"/>
      <c r="BD9" s="36"/>
      <c r="BE9" s="36"/>
      <c r="BF9" s="36"/>
      <c r="BG9" s="36"/>
      <c r="BH9" s="25"/>
      <c r="BI9" s="25" t="s">
        <v>4353</v>
      </c>
      <c r="BJ9" s="25" t="s">
        <v>4354</v>
      </c>
      <c r="BK9" s="25" t="s">
        <v>4355</v>
      </c>
      <c r="BL9" s="25" t="s">
        <v>11</v>
      </c>
      <c r="BM9" s="25" t="s">
        <v>11</v>
      </c>
      <c r="BN9" s="25" t="s">
        <v>11</v>
      </c>
      <c r="BO9" s="25" t="s">
        <v>128</v>
      </c>
      <c r="BP9" s="37" t="s">
        <v>4363</v>
      </c>
      <c r="BQ9" s="38" t="s">
        <v>1012</v>
      </c>
      <c r="BR9" s="25">
        <v>-2.2000000000000001E-3</v>
      </c>
      <c r="BS9" s="25"/>
      <c r="BT9" s="25">
        <v>95</v>
      </c>
      <c r="BU9" s="25">
        <v>-3.0999999999999999E-3</v>
      </c>
      <c r="BV9" s="25">
        <v>-1.4E-3</v>
      </c>
      <c r="BW9" s="25" t="s">
        <v>1442</v>
      </c>
      <c r="BX9" s="25" t="s">
        <v>1791</v>
      </c>
      <c r="BY9" s="37" t="s">
        <v>10</v>
      </c>
      <c r="BZ9" s="36" t="s">
        <v>4356</v>
      </c>
      <c r="CA9" s="36" t="s">
        <v>4357</v>
      </c>
      <c r="CB9" s="36" t="s">
        <v>11</v>
      </c>
      <c r="CC9" s="36" t="s">
        <v>11</v>
      </c>
      <c r="CD9" s="106" t="s">
        <v>10</v>
      </c>
      <c r="CE9" s="25"/>
      <c r="CF9" s="25"/>
      <c r="CG9" s="25"/>
      <c r="CH9" s="25"/>
    </row>
    <row r="10" spans="1:86" s="10" customFormat="1">
      <c r="A10" s="36">
        <v>132</v>
      </c>
      <c r="B10" s="36" t="s">
        <v>282</v>
      </c>
      <c r="C10" s="36" t="s">
        <v>244</v>
      </c>
      <c r="D10" s="38" t="s">
        <v>4339</v>
      </c>
      <c r="E10" s="25">
        <v>2018</v>
      </c>
      <c r="F10" s="25" t="s">
        <v>4340</v>
      </c>
      <c r="G10" s="25" t="s">
        <v>4341</v>
      </c>
      <c r="H10" s="31" t="s">
        <v>4342</v>
      </c>
      <c r="I10" s="31" t="s">
        <v>4343</v>
      </c>
      <c r="J10" s="31" t="s">
        <v>4344</v>
      </c>
      <c r="K10" s="31" t="s">
        <v>4345</v>
      </c>
      <c r="L10" s="38" t="s">
        <v>4346</v>
      </c>
      <c r="M10" s="37" t="s">
        <v>4347</v>
      </c>
      <c r="N10" s="25" t="s">
        <v>12</v>
      </c>
      <c r="O10" s="25" t="s">
        <v>5927</v>
      </c>
      <c r="P10" s="25" t="s">
        <v>5928</v>
      </c>
      <c r="Q10" s="25" t="s">
        <v>5737</v>
      </c>
      <c r="R10" s="25" t="s">
        <v>4365</v>
      </c>
      <c r="S10" s="25" t="s">
        <v>123</v>
      </c>
      <c r="T10" s="25" t="s">
        <v>4366</v>
      </c>
      <c r="U10" s="25" t="s">
        <v>140</v>
      </c>
      <c r="V10" s="25">
        <v>8617</v>
      </c>
      <c r="W10" s="25" t="s">
        <v>10</v>
      </c>
      <c r="X10" s="25">
        <v>8617</v>
      </c>
      <c r="Y10" s="25" t="s">
        <v>10</v>
      </c>
      <c r="Z10" s="25" t="s">
        <v>10</v>
      </c>
      <c r="AA10" s="25" t="s">
        <v>4361</v>
      </c>
      <c r="AB10" s="25" t="s">
        <v>1006</v>
      </c>
      <c r="AC10" s="10" t="s">
        <v>127</v>
      </c>
      <c r="AD10" s="10" t="s">
        <v>127</v>
      </c>
      <c r="AE10" s="25" t="s">
        <v>123</v>
      </c>
      <c r="AF10" s="25" t="s">
        <v>4366</v>
      </c>
      <c r="AG10" s="25" t="s">
        <v>140</v>
      </c>
      <c r="AH10" s="25">
        <v>8617</v>
      </c>
      <c r="AI10" s="36">
        <v>8617</v>
      </c>
      <c r="AJ10" s="25" t="s">
        <v>10</v>
      </c>
      <c r="AK10" s="25" t="s">
        <v>4361</v>
      </c>
      <c r="AL10" s="25" t="s">
        <v>1006</v>
      </c>
      <c r="AM10" s="25" t="s">
        <v>4350</v>
      </c>
      <c r="AN10" s="25" t="s">
        <v>4351</v>
      </c>
      <c r="AO10" s="25" t="s">
        <v>11</v>
      </c>
      <c r="AP10" s="25" t="s">
        <v>11</v>
      </c>
      <c r="AQ10" s="25" t="s">
        <v>11</v>
      </c>
      <c r="AR10" s="25" t="s">
        <v>11</v>
      </c>
      <c r="AS10" s="25" t="s">
        <v>11</v>
      </c>
      <c r="AT10" s="25" t="s">
        <v>4352</v>
      </c>
      <c r="AU10" s="25" t="s">
        <v>10</v>
      </c>
      <c r="AV10" s="25" t="s">
        <v>10</v>
      </c>
      <c r="AW10" s="25">
        <v>26</v>
      </c>
      <c r="AX10" s="25" t="str">
        <f>INDEX(Exposure_GWASs!S:S,MATCH(TomB!AE10,Exposure_GWASs!C:C,0))</f>
        <v>Manually fill</v>
      </c>
      <c r="AY10" s="25" t="s">
        <v>10</v>
      </c>
      <c r="AZ10" s="25" t="s">
        <v>11</v>
      </c>
      <c r="BA10" s="36" t="s">
        <v>10</v>
      </c>
      <c r="BB10" s="25" t="s">
        <v>25</v>
      </c>
      <c r="BC10" s="36"/>
      <c r="BD10" s="36"/>
      <c r="BE10" s="36"/>
      <c r="BF10" s="36"/>
      <c r="BG10" s="36"/>
      <c r="BH10" s="25"/>
      <c r="BI10" s="25" t="s">
        <v>4353</v>
      </c>
      <c r="BJ10" s="25" t="s">
        <v>4354</v>
      </c>
      <c r="BK10" s="25" t="s">
        <v>4355</v>
      </c>
      <c r="BL10" s="25" t="s">
        <v>11</v>
      </c>
      <c r="BM10" s="25" t="s">
        <v>11</v>
      </c>
      <c r="BN10" s="25" t="s">
        <v>11</v>
      </c>
      <c r="BO10" s="25" t="s">
        <v>128</v>
      </c>
      <c r="BP10" s="37" t="s">
        <v>4367</v>
      </c>
      <c r="BQ10" s="38" t="s">
        <v>1012</v>
      </c>
      <c r="BR10" s="25">
        <v>2.1000000000000001E-2</v>
      </c>
      <c r="BS10" s="25"/>
      <c r="BT10" s="25">
        <v>95</v>
      </c>
      <c r="BU10" s="25">
        <v>-4.7E-2</v>
      </c>
      <c r="BV10" s="25">
        <v>8.8999999999999996E-2</v>
      </c>
      <c r="BW10" s="25">
        <v>0.54700000000000004</v>
      </c>
      <c r="BX10" s="25" t="s">
        <v>1791</v>
      </c>
      <c r="BY10" s="37" t="s">
        <v>10</v>
      </c>
      <c r="BZ10" s="36" t="s">
        <v>4356</v>
      </c>
      <c r="CA10" s="36" t="s">
        <v>4357</v>
      </c>
      <c r="CB10" s="36" t="s">
        <v>11</v>
      </c>
      <c r="CC10" s="36" t="s">
        <v>11</v>
      </c>
      <c r="CD10" s="106" t="s">
        <v>10</v>
      </c>
      <c r="CE10" s="25"/>
      <c r="CF10" s="25"/>
      <c r="CG10" s="25"/>
      <c r="CH10" s="25"/>
    </row>
    <row r="11" spans="1:86" s="10" customFormat="1">
      <c r="A11" s="36">
        <v>132</v>
      </c>
      <c r="B11" s="36" t="s">
        <v>282</v>
      </c>
      <c r="C11" s="36" t="s">
        <v>244</v>
      </c>
      <c r="D11" s="38" t="s">
        <v>4339</v>
      </c>
      <c r="E11" s="25">
        <v>2018</v>
      </c>
      <c r="F11" s="25" t="s">
        <v>4340</v>
      </c>
      <c r="G11" s="25" t="s">
        <v>4341</v>
      </c>
      <c r="H11" s="31" t="s">
        <v>4342</v>
      </c>
      <c r="I11" s="31" t="s">
        <v>4343</v>
      </c>
      <c r="J11" s="31" t="s">
        <v>4344</v>
      </c>
      <c r="K11" s="31" t="s">
        <v>4345</v>
      </c>
      <c r="L11" s="38" t="s">
        <v>4346</v>
      </c>
      <c r="M11" s="37" t="s">
        <v>4347</v>
      </c>
      <c r="N11" s="25" t="s">
        <v>15</v>
      </c>
      <c r="O11" s="25" t="s">
        <v>5663</v>
      </c>
      <c r="P11" s="25" t="s">
        <v>5663</v>
      </c>
      <c r="Q11" s="25" t="s">
        <v>5608</v>
      </c>
      <c r="R11" s="25" t="s">
        <v>4368</v>
      </c>
      <c r="S11" s="25" t="s">
        <v>123</v>
      </c>
      <c r="T11" s="25" t="s">
        <v>4369</v>
      </c>
      <c r="U11" s="25" t="s">
        <v>140</v>
      </c>
      <c r="V11" s="25">
        <v>146072</v>
      </c>
      <c r="W11" s="25" t="s">
        <v>11</v>
      </c>
      <c r="X11" s="25">
        <v>146072</v>
      </c>
      <c r="Y11" s="25" t="s">
        <v>11</v>
      </c>
      <c r="Z11" s="25" t="s">
        <v>10</v>
      </c>
      <c r="AA11" s="25" t="s">
        <v>1059</v>
      </c>
      <c r="AB11" s="25" t="s">
        <v>1006</v>
      </c>
      <c r="AC11" s="10" t="s">
        <v>127</v>
      </c>
      <c r="AD11" s="10" t="s">
        <v>127</v>
      </c>
      <c r="AE11" s="25" t="s">
        <v>123</v>
      </c>
      <c r="AF11" s="25" t="s">
        <v>4349</v>
      </c>
      <c r="AG11" s="25" t="s">
        <v>140</v>
      </c>
      <c r="AH11" s="25">
        <v>16299</v>
      </c>
      <c r="AI11" s="36">
        <v>146072</v>
      </c>
      <c r="AJ11" s="25" t="s">
        <v>10</v>
      </c>
      <c r="AK11" s="25" t="s">
        <v>1059</v>
      </c>
      <c r="AL11" s="25" t="s">
        <v>1006</v>
      </c>
      <c r="AM11" s="23" t="s">
        <v>10</v>
      </c>
      <c r="AN11" s="25" t="s">
        <v>4351</v>
      </c>
      <c r="AO11" s="25" t="s">
        <v>11</v>
      </c>
      <c r="AP11" s="25" t="s">
        <v>4370</v>
      </c>
      <c r="AQ11" s="25" t="s">
        <v>11</v>
      </c>
      <c r="AR11" s="25" t="s">
        <v>11</v>
      </c>
      <c r="AS11" s="25" t="s">
        <v>11</v>
      </c>
      <c r="AT11" s="25" t="s">
        <v>4352</v>
      </c>
      <c r="AU11" s="25" t="s">
        <v>10</v>
      </c>
      <c r="AV11" s="25">
        <v>26</v>
      </c>
      <c r="AW11" s="25" t="s">
        <v>10</v>
      </c>
      <c r="AX11" s="25" t="str">
        <f>INDEX(Exposure_GWASs!S:S,MATCH(TomB!AE11,Exposure_GWASs!C:C,0))</f>
        <v>Manually fill</v>
      </c>
      <c r="AY11" s="25" t="s">
        <v>10</v>
      </c>
      <c r="AZ11" s="25" t="s">
        <v>11</v>
      </c>
      <c r="BA11" s="36" t="s">
        <v>10</v>
      </c>
      <c r="BB11" s="25" t="s">
        <v>13</v>
      </c>
      <c r="BC11" s="36" t="s">
        <v>17</v>
      </c>
      <c r="BD11" s="36" t="s">
        <v>23</v>
      </c>
      <c r="BE11" s="36"/>
      <c r="BF11" s="36"/>
      <c r="BG11" s="36"/>
      <c r="BH11" s="25" t="s">
        <v>4371</v>
      </c>
      <c r="BI11" s="25" t="s">
        <v>4372</v>
      </c>
      <c r="BJ11" s="25" t="s">
        <v>4354</v>
      </c>
      <c r="BK11" s="25" t="s">
        <v>4355</v>
      </c>
      <c r="BL11" s="25" t="s">
        <v>11</v>
      </c>
      <c r="BM11" s="25" t="s">
        <v>11</v>
      </c>
      <c r="BN11" s="25" t="s">
        <v>11</v>
      </c>
      <c r="BO11" s="25" t="s">
        <v>128</v>
      </c>
      <c r="BP11" s="37" t="s">
        <v>1059</v>
      </c>
      <c r="BQ11" s="38" t="s">
        <v>1029</v>
      </c>
      <c r="BR11" s="25">
        <v>1.06</v>
      </c>
      <c r="BS11" s="25"/>
      <c r="BT11" s="25">
        <v>95</v>
      </c>
      <c r="BU11" s="25">
        <v>1.03</v>
      </c>
      <c r="BV11" s="25">
        <v>1.1000000000000001</v>
      </c>
      <c r="BW11" s="25" t="s">
        <v>1442</v>
      </c>
      <c r="BX11" s="25" t="s">
        <v>1791</v>
      </c>
      <c r="BY11" s="37" t="s">
        <v>10</v>
      </c>
      <c r="BZ11" s="36" t="s">
        <v>4356</v>
      </c>
      <c r="CA11" s="36" t="s">
        <v>4357</v>
      </c>
      <c r="CB11" s="36" t="s">
        <v>11</v>
      </c>
      <c r="CC11" s="36" t="s">
        <v>11</v>
      </c>
      <c r="CD11" s="106" t="s">
        <v>10</v>
      </c>
      <c r="CE11" s="25"/>
      <c r="CF11" s="25"/>
      <c r="CG11" s="25"/>
      <c r="CH11" s="25"/>
    </row>
    <row r="12" spans="1:86" s="10" customFormat="1">
      <c r="A12" s="36">
        <v>132</v>
      </c>
      <c r="B12" s="36" t="s">
        <v>282</v>
      </c>
      <c r="C12" s="36" t="s">
        <v>244</v>
      </c>
      <c r="D12" s="38" t="s">
        <v>4339</v>
      </c>
      <c r="E12" s="25">
        <v>2018</v>
      </c>
      <c r="F12" s="25" t="s">
        <v>4340</v>
      </c>
      <c r="G12" s="25" t="s">
        <v>4341</v>
      </c>
      <c r="H12" s="31" t="s">
        <v>4342</v>
      </c>
      <c r="I12" s="31" t="s">
        <v>4343</v>
      </c>
      <c r="J12" s="31" t="s">
        <v>4344</v>
      </c>
      <c r="K12" s="31" t="s">
        <v>4345</v>
      </c>
      <c r="L12" s="38" t="s">
        <v>4346</v>
      </c>
      <c r="M12" s="37" t="s">
        <v>4347</v>
      </c>
      <c r="N12" s="25" t="s">
        <v>15</v>
      </c>
      <c r="O12" s="25" t="s">
        <v>5758</v>
      </c>
      <c r="P12" s="25" t="s">
        <v>5758</v>
      </c>
      <c r="Q12" s="25" t="s">
        <v>5737</v>
      </c>
      <c r="R12" s="25" t="s">
        <v>4368</v>
      </c>
      <c r="S12" s="25" t="s">
        <v>123</v>
      </c>
      <c r="T12" s="25" t="s">
        <v>4369</v>
      </c>
      <c r="U12" s="25" t="s">
        <v>140</v>
      </c>
      <c r="V12" s="25">
        <v>146072</v>
      </c>
      <c r="W12" s="25" t="s">
        <v>11</v>
      </c>
      <c r="X12" s="25">
        <v>146072</v>
      </c>
      <c r="Y12" s="25" t="s">
        <v>11</v>
      </c>
      <c r="Z12" s="25" t="s">
        <v>10</v>
      </c>
      <c r="AA12" s="25" t="s">
        <v>1059</v>
      </c>
      <c r="AB12" s="25" t="s">
        <v>1006</v>
      </c>
      <c r="AC12" s="10" t="s">
        <v>127</v>
      </c>
      <c r="AD12" s="10" t="s">
        <v>127</v>
      </c>
      <c r="AE12" s="25" t="s">
        <v>123</v>
      </c>
      <c r="AF12" s="25" t="s">
        <v>4349</v>
      </c>
      <c r="AG12" s="25" t="s">
        <v>140</v>
      </c>
      <c r="AH12" s="25">
        <v>16299</v>
      </c>
      <c r="AI12" s="36">
        <v>146072</v>
      </c>
      <c r="AJ12" s="25" t="s">
        <v>10</v>
      </c>
      <c r="AK12" s="25" t="s">
        <v>1059</v>
      </c>
      <c r="AL12" s="25" t="s">
        <v>1006</v>
      </c>
      <c r="AM12" s="23" t="s">
        <v>10</v>
      </c>
      <c r="AN12" s="25" t="s">
        <v>4351</v>
      </c>
      <c r="AO12" s="25" t="s">
        <v>11</v>
      </c>
      <c r="AP12" s="25" t="s">
        <v>4370</v>
      </c>
      <c r="AQ12" s="25" t="s">
        <v>11</v>
      </c>
      <c r="AR12" s="25" t="s">
        <v>11</v>
      </c>
      <c r="AS12" s="25" t="s">
        <v>11</v>
      </c>
      <c r="AT12" s="25" t="s">
        <v>4352</v>
      </c>
      <c r="AU12" s="25" t="s">
        <v>10</v>
      </c>
      <c r="AV12" s="25">
        <v>26</v>
      </c>
      <c r="AW12" s="25" t="s">
        <v>10</v>
      </c>
      <c r="AX12" s="25" t="str">
        <f>INDEX(Exposure_GWASs!S:S,MATCH(TomB!AE12,Exposure_GWASs!C:C,0))</f>
        <v>Manually fill</v>
      </c>
      <c r="AY12" s="25" t="s">
        <v>10</v>
      </c>
      <c r="AZ12" s="25" t="s">
        <v>11</v>
      </c>
      <c r="BA12" s="36" t="s">
        <v>10</v>
      </c>
      <c r="BB12" s="25" t="s">
        <v>13</v>
      </c>
      <c r="BC12" s="36" t="s">
        <v>17</v>
      </c>
      <c r="BD12" s="36" t="s">
        <v>23</v>
      </c>
      <c r="BE12" s="36"/>
      <c r="BF12" s="36"/>
      <c r="BG12" s="36"/>
      <c r="BH12" s="25" t="s">
        <v>4371</v>
      </c>
      <c r="BI12" s="25" t="s">
        <v>4372</v>
      </c>
      <c r="BJ12" s="25" t="s">
        <v>4354</v>
      </c>
      <c r="BK12" s="25" t="s">
        <v>4355</v>
      </c>
      <c r="BL12" s="25" t="s">
        <v>11</v>
      </c>
      <c r="BM12" s="25" t="s">
        <v>11</v>
      </c>
      <c r="BN12" s="25" t="s">
        <v>11</v>
      </c>
      <c r="BO12" s="25" t="s">
        <v>128</v>
      </c>
      <c r="BP12" s="37" t="s">
        <v>1059</v>
      </c>
      <c r="BQ12" s="38" t="s">
        <v>1029</v>
      </c>
      <c r="BR12" s="25">
        <v>0.98699999999999999</v>
      </c>
      <c r="BS12" s="25"/>
      <c r="BT12" s="25">
        <v>95</v>
      </c>
      <c r="BU12" s="25">
        <v>0.96099999999999997</v>
      </c>
      <c r="BV12" s="25">
        <v>1.0129999999999999</v>
      </c>
      <c r="BW12" s="25" t="s">
        <v>1442</v>
      </c>
      <c r="BX12" s="25" t="s">
        <v>1791</v>
      </c>
      <c r="BY12" s="37" t="s">
        <v>10</v>
      </c>
      <c r="BZ12" s="36" t="s">
        <v>4356</v>
      </c>
      <c r="CA12" s="36" t="s">
        <v>4357</v>
      </c>
      <c r="CB12" s="36" t="s">
        <v>11</v>
      </c>
      <c r="CC12" s="36" t="s">
        <v>11</v>
      </c>
      <c r="CD12" s="106" t="s">
        <v>10</v>
      </c>
      <c r="CE12" s="25"/>
      <c r="CF12" s="25"/>
      <c r="CG12" s="25"/>
      <c r="CH12" s="25"/>
    </row>
    <row r="13" spans="1:86" s="10" customFormat="1">
      <c r="A13" s="36">
        <v>132</v>
      </c>
      <c r="B13" s="36" t="s">
        <v>282</v>
      </c>
      <c r="C13" s="36" t="s">
        <v>244</v>
      </c>
      <c r="D13" s="38" t="s">
        <v>4339</v>
      </c>
      <c r="E13" s="25">
        <v>2018</v>
      </c>
      <c r="F13" s="25" t="s">
        <v>4340</v>
      </c>
      <c r="G13" s="25" t="s">
        <v>4341</v>
      </c>
      <c r="H13" s="31" t="s">
        <v>4342</v>
      </c>
      <c r="I13" s="31" t="s">
        <v>4343</v>
      </c>
      <c r="J13" s="31" t="s">
        <v>4344</v>
      </c>
      <c r="K13" s="31" t="s">
        <v>4345</v>
      </c>
      <c r="L13" s="38" t="s">
        <v>4346</v>
      </c>
      <c r="M13" s="37" t="s">
        <v>4347</v>
      </c>
      <c r="N13" s="25" t="s">
        <v>15</v>
      </c>
      <c r="O13" s="25" t="s">
        <v>4358</v>
      </c>
      <c r="P13" s="25" t="s">
        <v>4358</v>
      </c>
      <c r="Q13" s="25" t="s">
        <v>5608</v>
      </c>
      <c r="R13" s="25" t="s">
        <v>4359</v>
      </c>
      <c r="S13" s="25" t="s">
        <v>123</v>
      </c>
      <c r="T13" s="25" t="s">
        <v>4369</v>
      </c>
      <c r="U13" s="25" t="s">
        <v>140</v>
      </c>
      <c r="V13" s="25">
        <v>136479</v>
      </c>
      <c r="W13" s="25" t="s">
        <v>10</v>
      </c>
      <c r="X13" s="25">
        <v>136479</v>
      </c>
      <c r="Y13" s="25" t="s">
        <v>10</v>
      </c>
      <c r="Z13" s="25" t="s">
        <v>10</v>
      </c>
      <c r="AA13" s="25" t="s">
        <v>4361</v>
      </c>
      <c r="AB13" s="25" t="s">
        <v>1006</v>
      </c>
      <c r="AC13" s="10" t="s">
        <v>127</v>
      </c>
      <c r="AD13" s="10" t="s">
        <v>127</v>
      </c>
      <c r="AE13" s="25" t="s">
        <v>123</v>
      </c>
      <c r="AF13" s="25" t="s">
        <v>4349</v>
      </c>
      <c r="AG13" s="25" t="s">
        <v>140</v>
      </c>
      <c r="AH13" s="25">
        <v>16299</v>
      </c>
      <c r="AI13" s="36">
        <v>136479</v>
      </c>
      <c r="AJ13" s="25" t="s">
        <v>10</v>
      </c>
      <c r="AK13" s="25" t="s">
        <v>4361</v>
      </c>
      <c r="AL13" s="25" t="s">
        <v>1006</v>
      </c>
      <c r="AM13" s="23" t="s">
        <v>10</v>
      </c>
      <c r="AN13" s="25" t="s">
        <v>4351</v>
      </c>
      <c r="AO13" s="25" t="s">
        <v>11</v>
      </c>
      <c r="AP13" s="25" t="s">
        <v>4370</v>
      </c>
      <c r="AQ13" s="25" t="s">
        <v>11</v>
      </c>
      <c r="AR13" s="25" t="s">
        <v>11</v>
      </c>
      <c r="AS13" s="25" t="s">
        <v>11</v>
      </c>
      <c r="AT13" s="25" t="s">
        <v>4352</v>
      </c>
      <c r="AU13" s="25" t="s">
        <v>10</v>
      </c>
      <c r="AV13" s="25">
        <v>26</v>
      </c>
      <c r="AW13" s="25" t="s">
        <v>10</v>
      </c>
      <c r="AX13" s="25" t="str">
        <f>INDEX(Exposure_GWASs!S:S,MATCH(TomB!AE13,Exposure_GWASs!C:C,0))</f>
        <v>Manually fill</v>
      </c>
      <c r="AY13" s="25" t="s">
        <v>10</v>
      </c>
      <c r="AZ13" s="25" t="s">
        <v>11</v>
      </c>
      <c r="BA13" s="36" t="s">
        <v>10</v>
      </c>
      <c r="BB13" s="25" t="s">
        <v>13</v>
      </c>
      <c r="BC13" s="36" t="s">
        <v>17</v>
      </c>
      <c r="BD13" s="36" t="s">
        <v>23</v>
      </c>
      <c r="BE13" s="36"/>
      <c r="BF13" s="36"/>
      <c r="BG13" s="36"/>
      <c r="BH13" s="25" t="s">
        <v>4371</v>
      </c>
      <c r="BI13" s="25" t="s">
        <v>4372</v>
      </c>
      <c r="BJ13" s="25" t="s">
        <v>4354</v>
      </c>
      <c r="BK13" s="25" t="s">
        <v>4355</v>
      </c>
      <c r="BL13" s="25" t="s">
        <v>11</v>
      </c>
      <c r="BM13" s="25" t="s">
        <v>11</v>
      </c>
      <c r="BN13" s="25" t="s">
        <v>11</v>
      </c>
      <c r="BO13" s="25" t="s">
        <v>128</v>
      </c>
      <c r="BP13" s="37" t="s">
        <v>4363</v>
      </c>
      <c r="BQ13" s="38" t="s">
        <v>1012</v>
      </c>
      <c r="BR13" s="10">
        <v>-8.0000000000000002E-3</v>
      </c>
      <c r="BS13" s="25"/>
      <c r="BT13" s="25">
        <v>95</v>
      </c>
      <c r="BU13" s="25">
        <v>-1.4E-2</v>
      </c>
      <c r="BV13" s="25">
        <v>-1E-3</v>
      </c>
      <c r="BW13" s="25">
        <v>2.4E-2</v>
      </c>
      <c r="BX13" s="25" t="s">
        <v>1791</v>
      </c>
      <c r="BY13" s="37" t="s">
        <v>10</v>
      </c>
      <c r="BZ13" s="36" t="s">
        <v>4356</v>
      </c>
      <c r="CA13" s="36" t="s">
        <v>4357</v>
      </c>
      <c r="CB13" s="36" t="s">
        <v>11</v>
      </c>
      <c r="CC13" s="36" t="s">
        <v>11</v>
      </c>
      <c r="CD13" s="106" t="s">
        <v>10</v>
      </c>
      <c r="CE13" s="25"/>
      <c r="CF13" s="25"/>
      <c r="CG13" s="25"/>
      <c r="CH13" s="25"/>
    </row>
    <row r="14" spans="1:86" s="10" customFormat="1">
      <c r="A14" s="36">
        <v>132</v>
      </c>
      <c r="B14" s="36" t="s">
        <v>282</v>
      </c>
      <c r="C14" s="36" t="s">
        <v>244</v>
      </c>
      <c r="D14" s="38" t="s">
        <v>4339</v>
      </c>
      <c r="E14" s="25">
        <v>2018</v>
      </c>
      <c r="F14" s="25" t="s">
        <v>4340</v>
      </c>
      <c r="G14" s="25" t="s">
        <v>4341</v>
      </c>
      <c r="H14" s="31" t="s">
        <v>4342</v>
      </c>
      <c r="I14" s="31" t="s">
        <v>4343</v>
      </c>
      <c r="J14" s="31" t="s">
        <v>4344</v>
      </c>
      <c r="K14" s="31" t="s">
        <v>4345</v>
      </c>
      <c r="L14" s="38" t="s">
        <v>4346</v>
      </c>
      <c r="M14" s="37" t="s">
        <v>4347</v>
      </c>
      <c r="N14" s="25" t="s">
        <v>15</v>
      </c>
      <c r="O14" s="25" t="s">
        <v>4364</v>
      </c>
      <c r="P14" s="25" t="s">
        <v>4364</v>
      </c>
      <c r="Q14" s="25" t="s">
        <v>5608</v>
      </c>
      <c r="R14" s="25" t="s">
        <v>4359</v>
      </c>
      <c r="S14" s="25" t="s">
        <v>123</v>
      </c>
      <c r="T14" s="25" t="s">
        <v>4369</v>
      </c>
      <c r="U14" s="25" t="s">
        <v>140</v>
      </c>
      <c r="V14" s="25">
        <v>136479</v>
      </c>
      <c r="W14" s="25" t="s">
        <v>10</v>
      </c>
      <c r="X14" s="25">
        <v>136479</v>
      </c>
      <c r="Y14" s="25" t="s">
        <v>10</v>
      </c>
      <c r="Z14" s="25" t="s">
        <v>10</v>
      </c>
      <c r="AA14" s="25" t="s">
        <v>4361</v>
      </c>
      <c r="AB14" s="25" t="s">
        <v>1006</v>
      </c>
      <c r="AC14" s="10" t="s">
        <v>127</v>
      </c>
      <c r="AD14" s="10" t="s">
        <v>127</v>
      </c>
      <c r="AE14" s="25" t="s">
        <v>123</v>
      </c>
      <c r="AF14" s="25" t="s">
        <v>4349</v>
      </c>
      <c r="AG14" s="25" t="s">
        <v>140</v>
      </c>
      <c r="AH14" s="25">
        <v>16299</v>
      </c>
      <c r="AI14" s="36">
        <v>136479</v>
      </c>
      <c r="AJ14" s="25" t="s">
        <v>10</v>
      </c>
      <c r="AK14" s="25" t="s">
        <v>4361</v>
      </c>
      <c r="AL14" s="25" t="s">
        <v>1006</v>
      </c>
      <c r="AM14" s="23" t="s">
        <v>10</v>
      </c>
      <c r="AN14" s="25" t="s">
        <v>4351</v>
      </c>
      <c r="AO14" s="25" t="s">
        <v>11</v>
      </c>
      <c r="AP14" s="25" t="s">
        <v>4370</v>
      </c>
      <c r="AQ14" s="25" t="s">
        <v>11</v>
      </c>
      <c r="AR14" s="25" t="s">
        <v>11</v>
      </c>
      <c r="AS14" s="25" t="s">
        <v>11</v>
      </c>
      <c r="AT14" s="25" t="s">
        <v>4352</v>
      </c>
      <c r="AU14" s="25" t="s">
        <v>10</v>
      </c>
      <c r="AV14" s="25">
        <v>26</v>
      </c>
      <c r="AW14" s="25" t="s">
        <v>10</v>
      </c>
      <c r="AX14" s="25" t="str">
        <f>INDEX(Exposure_GWASs!S:S,MATCH(TomB!AE14,Exposure_GWASs!C:C,0))</f>
        <v>Manually fill</v>
      </c>
      <c r="AY14" s="25" t="s">
        <v>10</v>
      </c>
      <c r="AZ14" s="25" t="s">
        <v>11</v>
      </c>
      <c r="BA14" s="36" t="s">
        <v>10</v>
      </c>
      <c r="BB14" s="25" t="s">
        <v>13</v>
      </c>
      <c r="BC14" s="36" t="s">
        <v>17</v>
      </c>
      <c r="BD14" s="36" t="s">
        <v>23</v>
      </c>
      <c r="BE14" s="36"/>
      <c r="BF14" s="36"/>
      <c r="BG14" s="36"/>
      <c r="BH14" s="25" t="s">
        <v>4371</v>
      </c>
      <c r="BI14" s="25" t="s">
        <v>4372</v>
      </c>
      <c r="BJ14" s="25" t="s">
        <v>4354</v>
      </c>
      <c r="BK14" s="25" t="s">
        <v>4355</v>
      </c>
      <c r="BL14" s="25" t="s">
        <v>11</v>
      </c>
      <c r="BM14" s="25" t="s">
        <v>11</v>
      </c>
      <c r="BN14" s="25" t="s">
        <v>11</v>
      </c>
      <c r="BO14" s="25" t="s">
        <v>128</v>
      </c>
      <c r="BP14" s="37" t="s">
        <v>4363</v>
      </c>
      <c r="BQ14" s="38" t="s">
        <v>1012</v>
      </c>
      <c r="BR14" s="25">
        <v>-1.4E-2</v>
      </c>
      <c r="BS14" s="25"/>
      <c r="BT14" s="25">
        <v>95</v>
      </c>
      <c r="BU14" s="25">
        <v>-2.3E-2</v>
      </c>
      <c r="BV14" s="25">
        <v>-6.0000000000000001E-3</v>
      </c>
      <c r="BW14" s="25">
        <v>1E-3</v>
      </c>
      <c r="BX14" s="25" t="s">
        <v>1791</v>
      </c>
      <c r="BY14" s="37" t="s">
        <v>10</v>
      </c>
      <c r="BZ14" s="36" t="s">
        <v>4356</v>
      </c>
      <c r="CA14" s="36" t="s">
        <v>4357</v>
      </c>
      <c r="CB14" s="36" t="s">
        <v>11</v>
      </c>
      <c r="CC14" s="36" t="s">
        <v>11</v>
      </c>
      <c r="CD14" s="106" t="s">
        <v>10</v>
      </c>
      <c r="CE14" s="25"/>
      <c r="CF14" s="25"/>
      <c r="CG14" s="25"/>
      <c r="CH14" s="25"/>
    </row>
    <row r="15" spans="1:86" s="10" customFormat="1">
      <c r="A15" s="36">
        <v>133</v>
      </c>
      <c r="B15" s="10" t="s">
        <v>244</v>
      </c>
      <c r="C15" s="10" t="s">
        <v>282</v>
      </c>
      <c r="D15" s="10" t="s">
        <v>4373</v>
      </c>
      <c r="E15" s="10">
        <v>2019</v>
      </c>
      <c r="F15" s="10" t="s">
        <v>840</v>
      </c>
      <c r="G15" s="10" t="s">
        <v>4374</v>
      </c>
      <c r="H15" s="31" t="s">
        <v>4375</v>
      </c>
      <c r="I15" s="31" t="s">
        <v>4376</v>
      </c>
      <c r="J15" s="31" t="s">
        <v>4377</v>
      </c>
      <c r="K15" s="31" t="s">
        <v>4378</v>
      </c>
      <c r="L15" s="10" t="s">
        <v>4379</v>
      </c>
      <c r="M15" s="10" t="s">
        <v>4380</v>
      </c>
      <c r="N15" s="10" t="s">
        <v>15</v>
      </c>
      <c r="O15" s="10" t="s">
        <v>5563</v>
      </c>
      <c r="P15" s="10" t="s">
        <v>5563</v>
      </c>
      <c r="Q15" s="10" t="s">
        <v>5601</v>
      </c>
      <c r="R15" s="25" t="s">
        <v>4381</v>
      </c>
      <c r="S15" s="25" t="s">
        <v>1041</v>
      </c>
      <c r="T15" s="25"/>
      <c r="U15" s="25" t="str">
        <f>INDEX(Outcome_GWASs!H:H,MATCH(TomB!S15,Outcome_GWASs!C:C,0))</f>
        <v>both</v>
      </c>
      <c r="V15" s="25">
        <f>INDEX(Outcome_GWASs!F:F,MATCH(TomB!S15,Outcome_GWASs!C:C,0))</f>
        <v>135438</v>
      </c>
      <c r="W15" s="25">
        <f>INDEX(Outcome_GWASs!G:G,MATCH(TomB!S15,Outcome_GWASs!C:C,0))</f>
        <v>344901</v>
      </c>
      <c r="X15" s="25">
        <f>INDEX(Outcome_GWASs!F:F,MATCH(TomB!S15,Outcome_GWASs!C:C,0))</f>
        <v>135438</v>
      </c>
      <c r="Y15" s="25">
        <f>INDEX(Outcome_GWASs!G:G,MATCH(TomB!S15,Outcome_GWASs!C:C,0))</f>
        <v>344901</v>
      </c>
      <c r="Z15" s="25" t="s">
        <v>10</v>
      </c>
      <c r="AA15" s="25" t="s">
        <v>1059</v>
      </c>
      <c r="AB15" s="25" t="str">
        <f>INDEX(Outcome_GWASs!E:E,MATCH(TomB!S15,Outcome_GWASs!C:C,0))</f>
        <v>European</v>
      </c>
      <c r="AC15" s="10" t="s">
        <v>127</v>
      </c>
      <c r="AD15" s="10" t="s">
        <v>127</v>
      </c>
      <c r="AE15" s="25" t="s">
        <v>1850</v>
      </c>
      <c r="AF15" s="25"/>
      <c r="AG15" s="25"/>
      <c r="AH15" s="10">
        <v>336107</v>
      </c>
      <c r="AI15" s="10">
        <f>INDEX(Exposure_GWASs!F:F,MATCH(TomB!AE15,Exposure_GWASs!C:C,0))</f>
        <v>336107</v>
      </c>
      <c r="AJ15" s="25" t="s">
        <v>10</v>
      </c>
      <c r="AK15" s="25" t="s">
        <v>1005</v>
      </c>
      <c r="AL15" s="25" t="s">
        <v>731</v>
      </c>
      <c r="AM15" s="25" t="s">
        <v>10</v>
      </c>
      <c r="AN15" s="34" t="s">
        <v>169</v>
      </c>
      <c r="AO15" s="25" t="s">
        <v>4382</v>
      </c>
      <c r="AP15" s="25" t="s">
        <v>4383</v>
      </c>
      <c r="AQ15" s="35" t="s">
        <v>138</v>
      </c>
      <c r="AR15" s="25" t="s">
        <v>4384</v>
      </c>
      <c r="AS15" s="25" t="s">
        <v>11</v>
      </c>
      <c r="AT15" s="25" t="s">
        <v>11</v>
      </c>
      <c r="AU15" s="25" t="s">
        <v>10</v>
      </c>
      <c r="AV15" s="25">
        <v>420</v>
      </c>
      <c r="AW15" s="25" t="s">
        <v>10</v>
      </c>
      <c r="AX15" s="25">
        <f>INDEX(Exposure_GWASs!S:S,MATCH(TomB!AE15,Exposure_GWASs!C:C,0))</f>
        <v>420</v>
      </c>
      <c r="AY15" s="25" t="s">
        <v>10</v>
      </c>
      <c r="AZ15" s="25" t="s">
        <v>11</v>
      </c>
      <c r="BA15" s="36" t="s">
        <v>10</v>
      </c>
      <c r="BB15" s="25" t="s">
        <v>13</v>
      </c>
      <c r="BC15" s="36" t="s">
        <v>17</v>
      </c>
      <c r="BD15" s="36" t="s">
        <v>26</v>
      </c>
      <c r="BE15" s="36" t="s">
        <v>98</v>
      </c>
      <c r="BF15" s="36"/>
      <c r="BG15" s="36"/>
      <c r="BH15" s="25" t="s">
        <v>4385</v>
      </c>
      <c r="BI15" s="25" t="s">
        <v>4386</v>
      </c>
      <c r="BJ15" s="25" t="s">
        <v>1065</v>
      </c>
      <c r="BK15" s="25" t="s">
        <v>4355</v>
      </c>
      <c r="BL15" s="25" t="s">
        <v>11</v>
      </c>
      <c r="BM15" s="25" t="s">
        <v>11</v>
      </c>
      <c r="BN15" s="25" t="s">
        <v>4387</v>
      </c>
      <c r="BO15" s="25" t="s">
        <v>167</v>
      </c>
      <c r="BP15" s="37" t="s">
        <v>1059</v>
      </c>
      <c r="BQ15" s="38" t="s">
        <v>1012</v>
      </c>
      <c r="BR15" s="25">
        <v>0.17</v>
      </c>
      <c r="BS15" s="25">
        <v>0.03</v>
      </c>
      <c r="BT15" s="25"/>
      <c r="BU15" s="25"/>
      <c r="BV15" s="25"/>
      <c r="BW15" s="35">
        <v>9.9999999999999995E-8</v>
      </c>
      <c r="BX15" s="25" t="s">
        <v>4388</v>
      </c>
      <c r="BY15" s="39">
        <f>BW15*42</f>
        <v>4.1999999999999996E-6</v>
      </c>
      <c r="BZ15" s="36" t="s">
        <v>4389</v>
      </c>
      <c r="CA15" s="36" t="s">
        <v>4390</v>
      </c>
      <c r="CB15" s="36" t="s">
        <v>11</v>
      </c>
      <c r="CC15" s="36" t="s">
        <v>11</v>
      </c>
      <c r="CD15" s="106" t="s">
        <v>10</v>
      </c>
      <c r="CE15" s="25"/>
      <c r="CF15" s="25"/>
      <c r="CG15" s="25"/>
      <c r="CH15" s="25"/>
    </row>
    <row r="16" spans="1:86" s="10" customFormat="1">
      <c r="A16" s="36">
        <v>133</v>
      </c>
      <c r="B16" s="10" t="s">
        <v>244</v>
      </c>
      <c r="C16" s="10" t="s">
        <v>282</v>
      </c>
      <c r="D16" s="10" t="s">
        <v>4373</v>
      </c>
      <c r="E16" s="10">
        <v>2019</v>
      </c>
      <c r="F16" s="10" t="s">
        <v>840</v>
      </c>
      <c r="G16" s="10" t="s">
        <v>4374</v>
      </c>
      <c r="H16" s="31" t="s">
        <v>4375</v>
      </c>
      <c r="I16" s="31" t="s">
        <v>4376</v>
      </c>
      <c r="J16" s="31" t="s">
        <v>4377</v>
      </c>
      <c r="K16" s="31" t="s">
        <v>4378</v>
      </c>
      <c r="L16" s="10" t="s">
        <v>4379</v>
      </c>
      <c r="M16" s="10" t="s">
        <v>4380</v>
      </c>
      <c r="N16" s="10" t="s">
        <v>15</v>
      </c>
      <c r="O16" s="10" t="s">
        <v>5563</v>
      </c>
      <c r="P16" s="10" t="s">
        <v>5563</v>
      </c>
      <c r="Q16" s="10" t="s">
        <v>5601</v>
      </c>
      <c r="R16" s="25" t="s">
        <v>4381</v>
      </c>
      <c r="S16" s="25" t="s">
        <v>1041</v>
      </c>
      <c r="T16" s="25"/>
      <c r="U16" s="25" t="str">
        <f>INDEX(Outcome_GWASs!H:H,MATCH(TomB!S16,Outcome_GWASs!C:C,0))</f>
        <v>both</v>
      </c>
      <c r="V16" s="25">
        <f>INDEX(Outcome_GWASs!F:F,MATCH(TomB!S16,Outcome_GWASs!C:C,0))</f>
        <v>135438</v>
      </c>
      <c r="W16" s="25">
        <f>INDEX(Outcome_GWASs!G:G,MATCH(TomB!S16,Outcome_GWASs!C:C,0))</f>
        <v>344901</v>
      </c>
      <c r="X16" s="25">
        <f>INDEX(Outcome_GWASs!F:F,MATCH(TomB!S16,Outcome_GWASs!C:C,0))</f>
        <v>135438</v>
      </c>
      <c r="Y16" s="25">
        <f>INDEX(Outcome_GWASs!G:G,MATCH(TomB!S16,Outcome_GWASs!C:C,0))</f>
        <v>344901</v>
      </c>
      <c r="Z16" s="25" t="s">
        <v>10</v>
      </c>
      <c r="AA16" s="25" t="s">
        <v>1059</v>
      </c>
      <c r="AB16" s="25" t="str">
        <f>INDEX(Outcome_GWASs!E:E,MATCH(TomB!S16,Outcome_GWASs!C:C,0))</f>
        <v>European</v>
      </c>
      <c r="AC16" s="10" t="s">
        <v>5548</v>
      </c>
      <c r="AD16" s="10" t="s">
        <v>5548</v>
      </c>
      <c r="AE16" s="25" t="s">
        <v>1859</v>
      </c>
      <c r="AF16" s="25"/>
      <c r="AG16" s="25"/>
      <c r="AH16" s="10">
        <v>336227</v>
      </c>
      <c r="AI16" s="10">
        <f>INDEX(Exposure_GWASs!F:F,MATCH(TomB!AE16,Exposure_GWASs!C:C,0))</f>
        <v>336227</v>
      </c>
      <c r="AJ16" s="25" t="s">
        <v>10</v>
      </c>
      <c r="AK16" s="25" t="s">
        <v>1005</v>
      </c>
      <c r="AL16" s="25" t="s">
        <v>731</v>
      </c>
      <c r="AM16" s="25" t="s">
        <v>10</v>
      </c>
      <c r="AN16" s="34" t="s">
        <v>169</v>
      </c>
      <c r="AO16" s="25" t="s">
        <v>4382</v>
      </c>
      <c r="AP16" s="25" t="s">
        <v>4383</v>
      </c>
      <c r="AQ16" s="35" t="s">
        <v>138</v>
      </c>
      <c r="AR16" s="25" t="s">
        <v>4384</v>
      </c>
      <c r="AS16" s="25" t="s">
        <v>11</v>
      </c>
      <c r="AT16" s="25" t="s">
        <v>11</v>
      </c>
      <c r="AU16" s="25" t="s">
        <v>10</v>
      </c>
      <c r="AV16" s="25">
        <v>527</v>
      </c>
      <c r="AW16" s="25" t="s">
        <v>10</v>
      </c>
      <c r="AX16" s="25">
        <f>INDEX(Exposure_GWASs!S:S,MATCH(TomB!AE16,Exposure_GWASs!C:C,0))</f>
        <v>527</v>
      </c>
      <c r="AY16" s="25" t="s">
        <v>10</v>
      </c>
      <c r="AZ16" s="25" t="s">
        <v>11</v>
      </c>
      <c r="BA16" s="36" t="s">
        <v>10</v>
      </c>
      <c r="BB16" s="25" t="s">
        <v>13</v>
      </c>
      <c r="BC16" s="36" t="s">
        <v>17</v>
      </c>
      <c r="BD16" s="36" t="s">
        <v>26</v>
      </c>
      <c r="BE16" s="36" t="s">
        <v>98</v>
      </c>
      <c r="BF16" s="36"/>
      <c r="BG16" s="36"/>
      <c r="BH16" s="25" t="s">
        <v>4385</v>
      </c>
      <c r="BI16" s="25" t="s">
        <v>4391</v>
      </c>
      <c r="BJ16" s="25" t="s">
        <v>1065</v>
      </c>
      <c r="BK16" s="25" t="s">
        <v>4355</v>
      </c>
      <c r="BL16" s="25" t="s">
        <v>11</v>
      </c>
      <c r="BM16" s="25" t="s">
        <v>11</v>
      </c>
      <c r="BN16" s="25" t="s">
        <v>4387</v>
      </c>
      <c r="BO16" s="25" t="s">
        <v>167</v>
      </c>
      <c r="BP16" s="37" t="s">
        <v>1059</v>
      </c>
      <c r="BQ16" s="38" t="s">
        <v>1012</v>
      </c>
      <c r="BR16" s="25">
        <v>0.13</v>
      </c>
      <c r="BS16" s="25">
        <v>0.03</v>
      </c>
      <c r="BT16" s="25"/>
      <c r="BU16" s="25"/>
      <c r="BV16" s="25"/>
      <c r="BW16" s="35">
        <v>6.9999999999999999E-6</v>
      </c>
      <c r="BX16" s="25" t="s">
        <v>4388</v>
      </c>
      <c r="BY16" s="39">
        <f>BW16*42</f>
        <v>2.9399999999999999E-4</v>
      </c>
      <c r="BZ16" s="36" t="s">
        <v>4389</v>
      </c>
      <c r="CA16" s="36" t="s">
        <v>4390</v>
      </c>
      <c r="CB16" s="36" t="s">
        <v>11</v>
      </c>
      <c r="CC16" s="36" t="s">
        <v>11</v>
      </c>
      <c r="CD16" s="106" t="s">
        <v>10</v>
      </c>
      <c r="CE16" s="25"/>
      <c r="CF16" s="25"/>
      <c r="CG16" s="25"/>
      <c r="CH16" s="25"/>
    </row>
    <row r="17" spans="1:86" s="10" customFormat="1">
      <c r="A17" s="36">
        <v>133</v>
      </c>
      <c r="B17" s="10" t="s">
        <v>244</v>
      </c>
      <c r="C17" s="10" t="s">
        <v>282</v>
      </c>
      <c r="D17" s="10" t="s">
        <v>4373</v>
      </c>
      <c r="E17" s="10">
        <v>2019</v>
      </c>
      <c r="F17" s="10" t="s">
        <v>840</v>
      </c>
      <c r="G17" s="10" t="s">
        <v>4374</v>
      </c>
      <c r="H17" s="31" t="s">
        <v>4375</v>
      </c>
      <c r="I17" s="31" t="s">
        <v>4376</v>
      </c>
      <c r="J17" s="31" t="s">
        <v>4377</v>
      </c>
      <c r="K17" s="31" t="s">
        <v>4378</v>
      </c>
      <c r="L17" s="10" t="s">
        <v>4379</v>
      </c>
      <c r="M17" s="10" t="s">
        <v>4380</v>
      </c>
      <c r="N17" s="10" t="s">
        <v>15</v>
      </c>
      <c r="O17" s="10" t="s">
        <v>5563</v>
      </c>
      <c r="P17" s="10" t="s">
        <v>5563</v>
      </c>
      <c r="Q17" s="10" t="s">
        <v>5601</v>
      </c>
      <c r="R17" s="25" t="s">
        <v>4381</v>
      </c>
      <c r="S17" s="25" t="s">
        <v>1041</v>
      </c>
      <c r="T17" s="25"/>
      <c r="U17" s="25" t="str">
        <f>INDEX(Outcome_GWASs!H:H,MATCH(TomB!S17,Outcome_GWASs!C:C,0))</f>
        <v>both</v>
      </c>
      <c r="V17" s="25">
        <f>INDEX(Outcome_GWASs!F:F,MATCH(TomB!S17,Outcome_GWASs!C:C,0))</f>
        <v>135438</v>
      </c>
      <c r="W17" s="25">
        <f>INDEX(Outcome_GWASs!G:G,MATCH(TomB!S17,Outcome_GWASs!C:C,0))</f>
        <v>344901</v>
      </c>
      <c r="X17" s="25">
        <f>INDEX(Outcome_GWASs!F:F,MATCH(TomB!S17,Outcome_GWASs!C:C,0))</f>
        <v>135438</v>
      </c>
      <c r="Y17" s="25">
        <f>INDEX(Outcome_GWASs!G:G,MATCH(TomB!S17,Outcome_GWASs!C:C,0))</f>
        <v>344901</v>
      </c>
      <c r="Z17" s="25" t="s">
        <v>10</v>
      </c>
      <c r="AA17" s="25" t="s">
        <v>1059</v>
      </c>
      <c r="AB17" s="25" t="str">
        <f>INDEX(Outcome_GWASs!E:E,MATCH(TomB!S17,Outcome_GWASs!C:C,0))</f>
        <v>European</v>
      </c>
      <c r="AC17" s="10" t="s">
        <v>5513</v>
      </c>
      <c r="AD17" s="10" t="s">
        <v>5513</v>
      </c>
      <c r="AE17" s="25" t="s">
        <v>1856</v>
      </c>
      <c r="AF17" s="25"/>
      <c r="AG17" s="25"/>
      <c r="AH17" s="10">
        <v>331117</v>
      </c>
      <c r="AI17" s="10">
        <f>INDEX(Exposure_GWASs!F:F,MATCH(TomB!AE17,Exposure_GWASs!C:C,0))</f>
        <v>331117</v>
      </c>
      <c r="AJ17" s="25" t="s">
        <v>10</v>
      </c>
      <c r="AK17" s="25" t="s">
        <v>1005</v>
      </c>
      <c r="AL17" s="25" t="s">
        <v>731</v>
      </c>
      <c r="AM17" s="25" t="s">
        <v>10</v>
      </c>
      <c r="AN17" s="34" t="s">
        <v>169</v>
      </c>
      <c r="AO17" s="25" t="s">
        <v>4382</v>
      </c>
      <c r="AP17" s="25" t="s">
        <v>4383</v>
      </c>
      <c r="AQ17" s="35" t="s">
        <v>138</v>
      </c>
      <c r="AR17" s="25" t="s">
        <v>4384</v>
      </c>
      <c r="AS17" s="25" t="s">
        <v>11</v>
      </c>
      <c r="AT17" s="25" t="s">
        <v>11</v>
      </c>
      <c r="AU17" s="25" t="s">
        <v>10</v>
      </c>
      <c r="AV17" s="25">
        <v>336</v>
      </c>
      <c r="AW17" s="25" t="s">
        <v>10</v>
      </c>
      <c r="AX17" s="25">
        <f>INDEX(Exposure_GWASs!S:S,MATCH(TomB!AE17,Exposure_GWASs!C:C,0))</f>
        <v>336</v>
      </c>
      <c r="AY17" s="25" t="s">
        <v>10</v>
      </c>
      <c r="AZ17" s="25" t="s">
        <v>11</v>
      </c>
      <c r="BA17" s="36" t="s">
        <v>10</v>
      </c>
      <c r="BB17" s="25" t="s">
        <v>13</v>
      </c>
      <c r="BC17" s="36" t="s">
        <v>17</v>
      </c>
      <c r="BD17" s="36" t="s">
        <v>26</v>
      </c>
      <c r="BE17" s="36" t="s">
        <v>98</v>
      </c>
      <c r="BF17" s="36"/>
      <c r="BG17" s="36"/>
      <c r="BH17" s="25" t="s">
        <v>4385</v>
      </c>
      <c r="BI17" s="25" t="s">
        <v>4392</v>
      </c>
      <c r="BJ17" s="25" t="s">
        <v>1065</v>
      </c>
      <c r="BK17" s="25" t="s">
        <v>4355</v>
      </c>
      <c r="BL17" s="25" t="s">
        <v>11</v>
      </c>
      <c r="BM17" s="25" t="s">
        <v>11</v>
      </c>
      <c r="BN17" s="25" t="s">
        <v>4387</v>
      </c>
      <c r="BO17" s="25" t="s">
        <v>167</v>
      </c>
      <c r="BP17" s="37" t="s">
        <v>1059</v>
      </c>
      <c r="BQ17" s="38" t="s">
        <v>1012</v>
      </c>
      <c r="BR17" s="25">
        <v>0.2</v>
      </c>
      <c r="BS17" s="25">
        <v>0.04</v>
      </c>
      <c r="BT17" s="25"/>
      <c r="BU17" s="25"/>
      <c r="BV17" s="25"/>
      <c r="BW17" s="35">
        <v>6.9999999999999999E-6</v>
      </c>
      <c r="BX17" s="25" t="s">
        <v>4388</v>
      </c>
      <c r="BY17" s="39">
        <f>BW17*42</f>
        <v>2.9399999999999999E-4</v>
      </c>
      <c r="BZ17" s="36" t="s">
        <v>4389</v>
      </c>
      <c r="CA17" s="36" t="s">
        <v>4390</v>
      </c>
      <c r="CB17" s="36" t="s">
        <v>11</v>
      </c>
      <c r="CC17" s="36" t="s">
        <v>11</v>
      </c>
      <c r="CD17" s="106" t="s">
        <v>10</v>
      </c>
      <c r="CE17" s="25"/>
      <c r="CF17" s="25"/>
      <c r="CG17" s="25"/>
      <c r="CH17" s="25"/>
    </row>
    <row r="18" spans="1:86" s="10" customFormat="1">
      <c r="A18" s="36">
        <v>133</v>
      </c>
      <c r="B18" s="10" t="s">
        <v>244</v>
      </c>
      <c r="C18" s="10" t="s">
        <v>282</v>
      </c>
      <c r="D18" s="10" t="s">
        <v>4373</v>
      </c>
      <c r="E18" s="10">
        <v>2019</v>
      </c>
      <c r="F18" s="10" t="s">
        <v>840</v>
      </c>
      <c r="G18" s="10" t="s">
        <v>4374</v>
      </c>
      <c r="H18" s="31" t="s">
        <v>4375</v>
      </c>
      <c r="I18" s="31" t="s">
        <v>4376</v>
      </c>
      <c r="J18" s="31" t="s">
        <v>4377</v>
      </c>
      <c r="K18" s="31" t="s">
        <v>4378</v>
      </c>
      <c r="L18" s="10" t="s">
        <v>4379</v>
      </c>
      <c r="M18" s="10" t="s">
        <v>4380</v>
      </c>
      <c r="N18" s="10" t="s">
        <v>15</v>
      </c>
      <c r="O18" s="10" t="s">
        <v>5563</v>
      </c>
      <c r="P18" s="10" t="s">
        <v>5563</v>
      </c>
      <c r="Q18" s="10" t="s">
        <v>5601</v>
      </c>
      <c r="R18" s="25" t="s">
        <v>4381</v>
      </c>
      <c r="S18" s="25" t="s">
        <v>1041</v>
      </c>
      <c r="T18" s="25"/>
      <c r="U18" s="25" t="str">
        <f>INDEX(Outcome_GWASs!H:H,MATCH(TomB!S18,Outcome_GWASs!C:C,0))</f>
        <v>both</v>
      </c>
      <c r="V18" s="25">
        <f>INDEX(Outcome_GWASs!F:F,MATCH(TomB!S18,Outcome_GWASs!C:C,0))</f>
        <v>135438</v>
      </c>
      <c r="W18" s="25">
        <f>INDEX(Outcome_GWASs!G:G,MATCH(TomB!S18,Outcome_GWASs!C:C,0))</f>
        <v>344901</v>
      </c>
      <c r="X18" s="25">
        <f>INDEX(Outcome_GWASs!F:F,MATCH(TomB!S18,Outcome_GWASs!C:C,0))</f>
        <v>135438</v>
      </c>
      <c r="Y18" s="25">
        <f>INDEX(Outcome_GWASs!G:G,MATCH(TomB!S18,Outcome_GWASs!C:C,0))</f>
        <v>344901</v>
      </c>
      <c r="Z18" s="25" t="s">
        <v>10</v>
      </c>
      <c r="AA18" s="25" t="s">
        <v>1059</v>
      </c>
      <c r="AB18" s="25" t="str">
        <f>INDEX(Outcome_GWASs!E:E,MATCH(TomB!S18,Outcome_GWASs!C:C,0))</f>
        <v>European</v>
      </c>
      <c r="AC18" s="10" t="s">
        <v>5515</v>
      </c>
      <c r="AD18" s="10" t="s">
        <v>5515</v>
      </c>
      <c r="AE18" s="25" t="s">
        <v>1860</v>
      </c>
      <c r="AF18" s="25"/>
      <c r="AG18" s="25"/>
      <c r="AH18" s="10">
        <v>330762</v>
      </c>
      <c r="AI18" s="10">
        <f>INDEX(Exposure_GWASs!F:F,MATCH(TomB!AE18,Exposure_GWASs!C:C,0))</f>
        <v>330762</v>
      </c>
      <c r="AJ18" s="25" t="s">
        <v>10</v>
      </c>
      <c r="AK18" s="25" t="s">
        <v>1005</v>
      </c>
      <c r="AL18" s="25" t="s">
        <v>731</v>
      </c>
      <c r="AM18" s="25" t="s">
        <v>10</v>
      </c>
      <c r="AN18" s="34" t="s">
        <v>169</v>
      </c>
      <c r="AO18" s="25" t="s">
        <v>4382</v>
      </c>
      <c r="AP18" s="25" t="s">
        <v>4383</v>
      </c>
      <c r="AQ18" s="35" t="s">
        <v>138</v>
      </c>
      <c r="AR18" s="25" t="s">
        <v>4384</v>
      </c>
      <c r="AS18" s="25" t="s">
        <v>11</v>
      </c>
      <c r="AT18" s="25" t="s">
        <v>11</v>
      </c>
      <c r="AU18" s="25" t="s">
        <v>10</v>
      </c>
      <c r="AV18" s="25">
        <v>387</v>
      </c>
      <c r="AW18" s="25" t="s">
        <v>10</v>
      </c>
      <c r="AX18" s="25">
        <f>INDEX(Exposure_GWASs!S:S,MATCH(TomB!AE18,Exposure_GWASs!C:C,0))</f>
        <v>387</v>
      </c>
      <c r="AY18" s="25" t="s">
        <v>10</v>
      </c>
      <c r="AZ18" s="25" t="s">
        <v>11</v>
      </c>
      <c r="BA18" s="36" t="s">
        <v>10</v>
      </c>
      <c r="BB18" s="25" t="s">
        <v>13</v>
      </c>
      <c r="BC18" s="36" t="s">
        <v>17</v>
      </c>
      <c r="BD18" s="36" t="s">
        <v>26</v>
      </c>
      <c r="BE18" s="36" t="s">
        <v>98</v>
      </c>
      <c r="BF18" s="36"/>
      <c r="BG18" s="36"/>
      <c r="BH18" s="25" t="s">
        <v>4385</v>
      </c>
      <c r="BI18" s="25" t="s">
        <v>4393</v>
      </c>
      <c r="BJ18" s="25" t="s">
        <v>1065</v>
      </c>
      <c r="BK18" s="25" t="s">
        <v>4355</v>
      </c>
      <c r="BL18" s="25" t="s">
        <v>11</v>
      </c>
      <c r="BM18" s="25" t="s">
        <v>11</v>
      </c>
      <c r="BN18" s="25" t="s">
        <v>4387</v>
      </c>
      <c r="BO18" s="25" t="s">
        <v>167</v>
      </c>
      <c r="BP18" s="37" t="s">
        <v>1059</v>
      </c>
      <c r="BQ18" s="38" t="s">
        <v>1012</v>
      </c>
      <c r="BR18" s="25">
        <v>0.19</v>
      </c>
      <c r="BS18" s="25">
        <v>0.03</v>
      </c>
      <c r="BT18" s="25"/>
      <c r="BU18" s="25"/>
      <c r="BV18" s="25"/>
      <c r="BW18" s="35">
        <v>5.0000000000000001E-9</v>
      </c>
      <c r="BX18" s="25" t="s">
        <v>4388</v>
      </c>
      <c r="BY18" s="39">
        <f>BW18*42</f>
        <v>2.1E-7</v>
      </c>
      <c r="BZ18" s="36" t="s">
        <v>4389</v>
      </c>
      <c r="CA18" s="36" t="s">
        <v>4390</v>
      </c>
      <c r="CB18" s="36" t="s">
        <v>11</v>
      </c>
      <c r="CC18" s="36" t="s">
        <v>11</v>
      </c>
      <c r="CD18" s="106" t="s">
        <v>10</v>
      </c>
      <c r="CE18" s="25"/>
      <c r="CF18" s="25"/>
      <c r="CG18" s="25"/>
      <c r="CH18" s="25"/>
    </row>
    <row r="19" spans="1:86" s="10" customFormat="1">
      <c r="A19" s="36">
        <v>133</v>
      </c>
      <c r="B19" s="10" t="s">
        <v>244</v>
      </c>
      <c r="C19" s="10" t="s">
        <v>282</v>
      </c>
      <c r="D19" s="10" t="s">
        <v>4373</v>
      </c>
      <c r="E19" s="10">
        <v>2019</v>
      </c>
      <c r="F19" s="10" t="s">
        <v>840</v>
      </c>
      <c r="G19" s="10" t="s">
        <v>4374</v>
      </c>
      <c r="H19" s="31" t="s">
        <v>4375</v>
      </c>
      <c r="I19" s="31" t="s">
        <v>4376</v>
      </c>
      <c r="J19" s="31" t="s">
        <v>4377</v>
      </c>
      <c r="K19" s="31" t="s">
        <v>4378</v>
      </c>
      <c r="L19" s="10" t="s">
        <v>4379</v>
      </c>
      <c r="M19" s="10" t="s">
        <v>4380</v>
      </c>
      <c r="N19" s="10" t="s">
        <v>15</v>
      </c>
      <c r="O19" s="10" t="s">
        <v>5563</v>
      </c>
      <c r="P19" s="10" t="s">
        <v>5563</v>
      </c>
      <c r="Q19" s="10" t="s">
        <v>5601</v>
      </c>
      <c r="R19" s="25" t="s">
        <v>4381</v>
      </c>
      <c r="S19" s="25" t="s">
        <v>1041</v>
      </c>
      <c r="T19" s="25"/>
      <c r="U19" s="25" t="str">
        <f>INDEX(Outcome_GWASs!H:H,MATCH(TomB!S19,Outcome_GWASs!C:C,0))</f>
        <v>both</v>
      </c>
      <c r="V19" s="25">
        <f>INDEX(Outcome_GWASs!F:F,MATCH(TomB!S19,Outcome_GWASs!C:C,0))</f>
        <v>135438</v>
      </c>
      <c r="W19" s="25">
        <f>INDEX(Outcome_GWASs!G:G,MATCH(TomB!S19,Outcome_GWASs!C:C,0))</f>
        <v>344901</v>
      </c>
      <c r="X19" s="25">
        <f>INDEX(Outcome_GWASs!F:F,MATCH(TomB!S19,Outcome_GWASs!C:C,0))</f>
        <v>135438</v>
      </c>
      <c r="Y19" s="25">
        <f>INDEX(Outcome_GWASs!G:G,MATCH(TomB!S19,Outcome_GWASs!C:C,0))</f>
        <v>344901</v>
      </c>
      <c r="Z19" s="25" t="s">
        <v>10</v>
      </c>
      <c r="AA19" s="25" t="s">
        <v>1059</v>
      </c>
      <c r="AB19" s="25" t="str">
        <f>INDEX(Outcome_GWASs!E:E,MATCH(TomB!S19,Outcome_GWASs!C:C,0))</f>
        <v>European</v>
      </c>
      <c r="AC19" s="10" t="s">
        <v>5516</v>
      </c>
      <c r="AD19" s="10" t="s">
        <v>5516</v>
      </c>
      <c r="AE19" s="25" t="s">
        <v>1861</v>
      </c>
      <c r="AF19" s="25"/>
      <c r="AG19" s="25"/>
      <c r="AH19" s="10">
        <v>331291</v>
      </c>
      <c r="AI19" s="10">
        <f>INDEX(Exposure_GWASs!F:F,MATCH(TomB!AE19,Exposure_GWASs!C:C,0))</f>
        <v>331291</v>
      </c>
      <c r="AJ19" s="25" t="s">
        <v>10</v>
      </c>
      <c r="AK19" s="25" t="s">
        <v>1005</v>
      </c>
      <c r="AL19" s="25" t="s">
        <v>731</v>
      </c>
      <c r="AM19" s="25" t="s">
        <v>10</v>
      </c>
      <c r="AN19" s="34" t="s">
        <v>169</v>
      </c>
      <c r="AO19" s="25" t="s">
        <v>4382</v>
      </c>
      <c r="AP19" s="25" t="s">
        <v>4383</v>
      </c>
      <c r="AQ19" s="35" t="s">
        <v>138</v>
      </c>
      <c r="AR19" s="25" t="s">
        <v>4384</v>
      </c>
      <c r="AS19" s="25" t="s">
        <v>11</v>
      </c>
      <c r="AT19" s="25" t="s">
        <v>11</v>
      </c>
      <c r="AU19" s="25" t="s">
        <v>10</v>
      </c>
      <c r="AV19" s="25">
        <v>667</v>
      </c>
      <c r="AW19" s="25" t="s">
        <v>10</v>
      </c>
      <c r="AX19" s="25">
        <f>INDEX(Exposure_GWASs!S:S,MATCH(TomB!AE19,Exposure_GWASs!C:C,0))</f>
        <v>667</v>
      </c>
      <c r="AY19" s="25" t="s">
        <v>10</v>
      </c>
      <c r="AZ19" s="25" t="s">
        <v>11</v>
      </c>
      <c r="BA19" s="36" t="s">
        <v>10</v>
      </c>
      <c r="BB19" s="25" t="s">
        <v>13</v>
      </c>
      <c r="BC19" s="36" t="s">
        <v>17</v>
      </c>
      <c r="BD19" s="36" t="s">
        <v>26</v>
      </c>
      <c r="BE19" s="36" t="s">
        <v>98</v>
      </c>
      <c r="BF19" s="36"/>
      <c r="BG19" s="36"/>
      <c r="BH19" s="25" t="s">
        <v>4385</v>
      </c>
      <c r="BI19" s="25" t="s">
        <v>4394</v>
      </c>
      <c r="BJ19" s="25" t="s">
        <v>1065</v>
      </c>
      <c r="BK19" s="25" t="s">
        <v>4355</v>
      </c>
      <c r="BL19" s="25" t="s">
        <v>11</v>
      </c>
      <c r="BM19" s="25" t="s">
        <v>11</v>
      </c>
      <c r="BN19" s="25" t="s">
        <v>4387</v>
      </c>
      <c r="BO19" s="25" t="s">
        <v>167</v>
      </c>
      <c r="BP19" s="37" t="s">
        <v>1059</v>
      </c>
      <c r="BQ19" s="38" t="s">
        <v>1012</v>
      </c>
      <c r="BR19" s="25">
        <v>0.06</v>
      </c>
      <c r="BS19" s="25">
        <v>0.03</v>
      </c>
      <c r="BT19" s="25"/>
      <c r="BU19" s="25"/>
      <c r="BV19" s="25"/>
      <c r="BW19" s="35">
        <v>0.09</v>
      </c>
      <c r="BX19" s="25" t="s">
        <v>4388</v>
      </c>
      <c r="BY19" s="39">
        <v>1</v>
      </c>
      <c r="BZ19" s="36" t="s">
        <v>4389</v>
      </c>
      <c r="CA19" s="36" t="s">
        <v>4390</v>
      </c>
      <c r="CB19" s="36" t="s">
        <v>11</v>
      </c>
      <c r="CC19" s="36" t="s">
        <v>11</v>
      </c>
      <c r="CD19" s="106" t="s">
        <v>10</v>
      </c>
      <c r="CE19" s="25"/>
      <c r="CF19" s="25"/>
      <c r="CG19" s="25"/>
      <c r="CH19" s="25"/>
    </row>
    <row r="20" spans="1:86" s="10" customFormat="1">
      <c r="A20" s="36">
        <v>133</v>
      </c>
      <c r="B20" s="10" t="s">
        <v>244</v>
      </c>
      <c r="C20" s="10" t="s">
        <v>282</v>
      </c>
      <c r="D20" s="10" t="s">
        <v>4373</v>
      </c>
      <c r="E20" s="10">
        <v>2019</v>
      </c>
      <c r="F20" s="10" t="s">
        <v>840</v>
      </c>
      <c r="G20" s="10" t="s">
        <v>4374</v>
      </c>
      <c r="H20" s="31" t="s">
        <v>4375</v>
      </c>
      <c r="I20" s="31" t="s">
        <v>4376</v>
      </c>
      <c r="J20" s="31" t="s">
        <v>4377</v>
      </c>
      <c r="K20" s="31" t="s">
        <v>4378</v>
      </c>
      <c r="L20" s="10" t="s">
        <v>4379</v>
      </c>
      <c r="M20" s="10" t="s">
        <v>4380</v>
      </c>
      <c r="N20" s="10" t="s">
        <v>15</v>
      </c>
      <c r="O20" s="10" t="s">
        <v>5563</v>
      </c>
      <c r="P20" s="10" t="s">
        <v>5563</v>
      </c>
      <c r="Q20" s="10" t="s">
        <v>5601</v>
      </c>
      <c r="R20" s="25" t="s">
        <v>4381</v>
      </c>
      <c r="S20" s="25" t="s">
        <v>1041</v>
      </c>
      <c r="T20" s="25"/>
      <c r="U20" s="25" t="str">
        <f>INDEX(Outcome_GWASs!H:H,MATCH(TomB!S20,Outcome_GWASs!C:C,0))</f>
        <v>both</v>
      </c>
      <c r="V20" s="25">
        <f>INDEX(Outcome_GWASs!F:F,MATCH(TomB!S20,Outcome_GWASs!C:C,0))</f>
        <v>135438</v>
      </c>
      <c r="W20" s="25">
        <f>INDEX(Outcome_GWASs!G:G,MATCH(TomB!S20,Outcome_GWASs!C:C,0))</f>
        <v>344901</v>
      </c>
      <c r="X20" s="25">
        <f>INDEX(Outcome_GWASs!F:F,MATCH(TomB!S20,Outcome_GWASs!C:C,0))</f>
        <v>135438</v>
      </c>
      <c r="Y20" s="25">
        <f>INDEX(Outcome_GWASs!G:G,MATCH(TomB!S20,Outcome_GWASs!C:C,0))</f>
        <v>344901</v>
      </c>
      <c r="Z20" s="25" t="s">
        <v>10</v>
      </c>
      <c r="AA20" s="25" t="s">
        <v>1059</v>
      </c>
      <c r="AB20" s="25" t="str">
        <f>INDEX(Outcome_GWASs!E:E,MATCH(TomB!S20,Outcome_GWASs!C:C,0))</f>
        <v>European</v>
      </c>
      <c r="AC20" s="10" t="s">
        <v>6114</v>
      </c>
      <c r="AD20" s="10" t="s">
        <v>6113</v>
      </c>
      <c r="AE20" s="25" t="s">
        <v>1862</v>
      </c>
      <c r="AF20" s="25"/>
      <c r="AG20" s="25"/>
      <c r="AH20" s="10">
        <v>331113</v>
      </c>
      <c r="AI20" s="10">
        <f>INDEX(Exposure_GWASs!F:F,MATCH(TomB!AE20,Exposure_GWASs!C:C,0))</f>
        <v>331113</v>
      </c>
      <c r="AJ20" s="25" t="s">
        <v>10</v>
      </c>
      <c r="AK20" s="25" t="s">
        <v>1005</v>
      </c>
      <c r="AL20" s="25" t="s">
        <v>731</v>
      </c>
      <c r="AM20" s="25" t="s">
        <v>10</v>
      </c>
      <c r="AN20" s="34" t="s">
        <v>169</v>
      </c>
      <c r="AO20" s="25" t="s">
        <v>4382</v>
      </c>
      <c r="AP20" s="25" t="s">
        <v>4383</v>
      </c>
      <c r="AQ20" s="35" t="s">
        <v>138</v>
      </c>
      <c r="AR20" s="25" t="s">
        <v>4384</v>
      </c>
      <c r="AS20" s="25" t="s">
        <v>11</v>
      </c>
      <c r="AT20" s="25" t="s">
        <v>11</v>
      </c>
      <c r="AU20" s="25" t="s">
        <v>10</v>
      </c>
      <c r="AV20" s="25">
        <v>312</v>
      </c>
      <c r="AW20" s="25" t="s">
        <v>10</v>
      </c>
      <c r="AX20" s="25">
        <f>INDEX(Exposure_GWASs!S:S,MATCH(TomB!AE20,Exposure_GWASs!C:C,0))</f>
        <v>312</v>
      </c>
      <c r="AY20" s="25" t="s">
        <v>10</v>
      </c>
      <c r="AZ20" s="25" t="s">
        <v>11</v>
      </c>
      <c r="BA20" s="36" t="s">
        <v>10</v>
      </c>
      <c r="BB20" s="25" t="s">
        <v>13</v>
      </c>
      <c r="BC20" s="36" t="s">
        <v>17</v>
      </c>
      <c r="BD20" s="36" t="s">
        <v>26</v>
      </c>
      <c r="BE20" s="36" t="s">
        <v>98</v>
      </c>
      <c r="BF20" s="36"/>
      <c r="BG20" s="36"/>
      <c r="BH20" s="25" t="s">
        <v>4385</v>
      </c>
      <c r="BI20" s="25" t="s">
        <v>4395</v>
      </c>
      <c r="BJ20" s="25" t="s">
        <v>1065</v>
      </c>
      <c r="BK20" s="25" t="s">
        <v>4355</v>
      </c>
      <c r="BL20" s="25" t="s">
        <v>11</v>
      </c>
      <c r="BM20" s="25" t="s">
        <v>11</v>
      </c>
      <c r="BN20" s="25" t="s">
        <v>4387</v>
      </c>
      <c r="BO20" s="25" t="s">
        <v>167</v>
      </c>
      <c r="BP20" s="37" t="s">
        <v>1059</v>
      </c>
      <c r="BQ20" s="38" t="s">
        <v>1012</v>
      </c>
      <c r="BR20" s="25">
        <v>0.16</v>
      </c>
      <c r="BS20" s="25">
        <v>0.04</v>
      </c>
      <c r="BT20" s="25"/>
      <c r="BU20" s="25"/>
      <c r="BV20" s="25"/>
      <c r="BW20" s="35">
        <v>3.0000000000000001E-5</v>
      </c>
      <c r="BX20" s="25" t="s">
        <v>4388</v>
      </c>
      <c r="BY20" s="39">
        <f t="shared" ref="BY20:BY29" si="1">BW20*42</f>
        <v>1.2600000000000001E-3</v>
      </c>
      <c r="BZ20" s="36" t="s">
        <v>4389</v>
      </c>
      <c r="CA20" s="36" t="s">
        <v>4390</v>
      </c>
      <c r="CB20" s="36" t="s">
        <v>11</v>
      </c>
      <c r="CC20" s="36" t="s">
        <v>11</v>
      </c>
      <c r="CD20" s="106" t="s">
        <v>10</v>
      </c>
      <c r="CE20" s="25"/>
      <c r="CF20" s="25"/>
      <c r="CG20" s="25"/>
      <c r="CH20" s="25"/>
    </row>
    <row r="21" spans="1:86" s="10" customFormat="1">
      <c r="A21" s="36">
        <v>133</v>
      </c>
      <c r="B21" s="10" t="s">
        <v>244</v>
      </c>
      <c r="C21" s="10" t="s">
        <v>282</v>
      </c>
      <c r="D21" s="10" t="s">
        <v>4373</v>
      </c>
      <c r="E21" s="10">
        <v>2019</v>
      </c>
      <c r="F21" s="10" t="s">
        <v>840</v>
      </c>
      <c r="G21" s="10" t="s">
        <v>4374</v>
      </c>
      <c r="H21" s="31" t="s">
        <v>4375</v>
      </c>
      <c r="I21" s="31" t="s">
        <v>4376</v>
      </c>
      <c r="J21" s="31" t="s">
        <v>4377</v>
      </c>
      <c r="K21" s="31" t="s">
        <v>4378</v>
      </c>
      <c r="L21" s="10" t="s">
        <v>4379</v>
      </c>
      <c r="M21" s="10" t="s">
        <v>4380</v>
      </c>
      <c r="N21" s="10" t="s">
        <v>15</v>
      </c>
      <c r="O21" s="10" t="s">
        <v>5563</v>
      </c>
      <c r="P21" s="10" t="s">
        <v>5563</v>
      </c>
      <c r="Q21" s="10" t="s">
        <v>5601</v>
      </c>
      <c r="R21" s="25" t="s">
        <v>4381</v>
      </c>
      <c r="S21" s="25" t="s">
        <v>1041</v>
      </c>
      <c r="T21" s="25"/>
      <c r="U21" s="25" t="str">
        <f>INDEX(Outcome_GWASs!H:H,MATCH(TomB!S21,Outcome_GWASs!C:C,0))</f>
        <v>both</v>
      </c>
      <c r="V21" s="25">
        <f>INDEX(Outcome_GWASs!F:F,MATCH(TomB!S21,Outcome_GWASs!C:C,0))</f>
        <v>135438</v>
      </c>
      <c r="W21" s="25">
        <f>INDEX(Outcome_GWASs!G:G,MATCH(TomB!S21,Outcome_GWASs!C:C,0))</f>
        <v>344901</v>
      </c>
      <c r="X21" s="25">
        <f>INDEX(Outcome_GWASs!F:F,MATCH(TomB!S21,Outcome_GWASs!C:C,0))</f>
        <v>135438</v>
      </c>
      <c r="Y21" s="25">
        <f>INDEX(Outcome_GWASs!G:G,MATCH(TomB!S21,Outcome_GWASs!C:C,0))</f>
        <v>344901</v>
      </c>
      <c r="Z21" s="25" t="s">
        <v>10</v>
      </c>
      <c r="AA21" s="25" t="s">
        <v>1059</v>
      </c>
      <c r="AB21" s="25" t="str">
        <f>INDEX(Outcome_GWASs!E:E,MATCH(TomB!S21,Outcome_GWASs!C:C,0))</f>
        <v>European</v>
      </c>
      <c r="AC21" s="10" t="s">
        <v>6114</v>
      </c>
      <c r="AD21" s="25" t="s">
        <v>5519</v>
      </c>
      <c r="AE21" s="25" t="s">
        <v>1863</v>
      </c>
      <c r="AF21" s="25"/>
      <c r="AG21" s="25"/>
      <c r="AH21" s="10">
        <f>AI21</f>
        <v>331249</v>
      </c>
      <c r="AI21" s="10">
        <f>INDEX(Exposure_GWASs!F:F,MATCH(TomB!AE21,Exposure_GWASs!C:C,0))</f>
        <v>331249</v>
      </c>
      <c r="AJ21" s="25" t="s">
        <v>10</v>
      </c>
      <c r="AK21" s="25" t="s">
        <v>1005</v>
      </c>
      <c r="AL21" s="25" t="s">
        <v>731</v>
      </c>
      <c r="AM21" s="25" t="s">
        <v>10</v>
      </c>
      <c r="AN21" s="34" t="s">
        <v>169</v>
      </c>
      <c r="AO21" s="25" t="s">
        <v>4382</v>
      </c>
      <c r="AP21" s="25" t="s">
        <v>4383</v>
      </c>
      <c r="AQ21" s="35" t="s">
        <v>138</v>
      </c>
      <c r="AR21" s="25" t="s">
        <v>4384</v>
      </c>
      <c r="AS21" s="25" t="s">
        <v>11</v>
      </c>
      <c r="AT21" s="25" t="s">
        <v>11</v>
      </c>
      <c r="AU21" s="25" t="s">
        <v>10</v>
      </c>
      <c r="AV21" s="25">
        <f t="shared" ref="AV21:AV34" si="2">AX21</f>
        <v>313</v>
      </c>
      <c r="AW21" s="25" t="s">
        <v>10</v>
      </c>
      <c r="AX21" s="25">
        <f>INDEX(Exposure_GWASs!S:S,MATCH(TomB!AE21,Exposure_GWASs!C:C,0))</f>
        <v>313</v>
      </c>
      <c r="AY21" s="25" t="s">
        <v>10</v>
      </c>
      <c r="AZ21" s="25" t="s">
        <v>11</v>
      </c>
      <c r="BA21" s="36" t="s">
        <v>10</v>
      </c>
      <c r="BB21" s="25" t="s">
        <v>13</v>
      </c>
      <c r="BC21" s="36" t="s">
        <v>17</v>
      </c>
      <c r="BD21" s="36" t="s">
        <v>26</v>
      </c>
      <c r="BE21" s="36" t="s">
        <v>98</v>
      </c>
      <c r="BF21" s="36"/>
      <c r="BG21" s="36"/>
      <c r="BH21" s="25" t="s">
        <v>4385</v>
      </c>
      <c r="BI21" s="25" t="s">
        <v>4396</v>
      </c>
      <c r="BJ21" s="25" t="s">
        <v>1065</v>
      </c>
      <c r="BK21" s="25" t="s">
        <v>4355</v>
      </c>
      <c r="BL21" s="25" t="s">
        <v>11</v>
      </c>
      <c r="BM21" s="25" t="s">
        <v>11</v>
      </c>
      <c r="BN21" s="25" t="s">
        <v>4387</v>
      </c>
      <c r="BO21" s="25" t="s">
        <v>167</v>
      </c>
      <c r="BP21" s="37" t="s">
        <v>1059</v>
      </c>
      <c r="BQ21" s="38" t="s">
        <v>1012</v>
      </c>
      <c r="BR21" s="25">
        <v>0.26</v>
      </c>
      <c r="BS21" s="25">
        <v>0.05</v>
      </c>
      <c r="BT21" s="25"/>
      <c r="BU21" s="25"/>
      <c r="BV21" s="25"/>
      <c r="BW21" s="35">
        <v>4.9999999999999998E-8</v>
      </c>
      <c r="BX21" s="25" t="s">
        <v>4388</v>
      </c>
      <c r="BY21" s="39">
        <f t="shared" si="1"/>
        <v>2.0999999999999998E-6</v>
      </c>
      <c r="BZ21" s="36" t="s">
        <v>4389</v>
      </c>
      <c r="CA21" s="36" t="s">
        <v>4390</v>
      </c>
      <c r="CB21" s="36" t="s">
        <v>11</v>
      </c>
      <c r="CC21" s="36" t="s">
        <v>11</v>
      </c>
      <c r="CD21" s="106" t="s">
        <v>10</v>
      </c>
      <c r="CE21" s="25"/>
      <c r="CF21" s="25"/>
      <c r="CG21" s="25"/>
      <c r="CH21" s="25"/>
    </row>
    <row r="22" spans="1:86" s="10" customFormat="1">
      <c r="A22" s="36">
        <v>133</v>
      </c>
      <c r="B22" s="10" t="s">
        <v>244</v>
      </c>
      <c r="C22" s="10" t="s">
        <v>282</v>
      </c>
      <c r="D22" s="10" t="s">
        <v>4373</v>
      </c>
      <c r="E22" s="10">
        <v>2019</v>
      </c>
      <c r="F22" s="10" t="s">
        <v>840</v>
      </c>
      <c r="G22" s="10" t="s">
        <v>4374</v>
      </c>
      <c r="H22" s="31" t="s">
        <v>4375</v>
      </c>
      <c r="I22" s="31" t="s">
        <v>4376</v>
      </c>
      <c r="J22" s="31" t="s">
        <v>4377</v>
      </c>
      <c r="K22" s="31" t="s">
        <v>4378</v>
      </c>
      <c r="L22" s="10" t="s">
        <v>4379</v>
      </c>
      <c r="M22" s="10" t="s">
        <v>4380</v>
      </c>
      <c r="N22" s="10" t="s">
        <v>15</v>
      </c>
      <c r="O22" s="10" t="s">
        <v>5563</v>
      </c>
      <c r="P22" s="10" t="s">
        <v>5563</v>
      </c>
      <c r="Q22" s="10" t="s">
        <v>5601</v>
      </c>
      <c r="R22" s="25" t="s">
        <v>4381</v>
      </c>
      <c r="S22" s="25" t="s">
        <v>1041</v>
      </c>
      <c r="T22" s="25"/>
      <c r="U22" s="25" t="str">
        <f>INDEX(Outcome_GWASs!H:H,MATCH(TomB!S22,Outcome_GWASs!C:C,0))</f>
        <v>both</v>
      </c>
      <c r="V22" s="25">
        <f>INDEX(Outcome_GWASs!F:F,MATCH(TomB!S22,Outcome_GWASs!C:C,0))</f>
        <v>135438</v>
      </c>
      <c r="W22" s="25">
        <f>INDEX(Outcome_GWASs!G:G,MATCH(TomB!S22,Outcome_GWASs!C:C,0))</f>
        <v>344901</v>
      </c>
      <c r="X22" s="25">
        <f>INDEX(Outcome_GWASs!F:F,MATCH(TomB!S22,Outcome_GWASs!C:C,0))</f>
        <v>135438</v>
      </c>
      <c r="Y22" s="25">
        <f>INDEX(Outcome_GWASs!G:G,MATCH(TomB!S22,Outcome_GWASs!C:C,0))</f>
        <v>344901</v>
      </c>
      <c r="Z22" s="25" t="s">
        <v>10</v>
      </c>
      <c r="AA22" s="25" t="s">
        <v>1059</v>
      </c>
      <c r="AB22" s="25" t="str">
        <f>INDEX(Outcome_GWASs!E:E,MATCH(TomB!S22,Outcome_GWASs!C:C,0))</f>
        <v>European</v>
      </c>
      <c r="AC22" s="10" t="s">
        <v>6114</v>
      </c>
      <c r="AD22" s="25" t="s">
        <v>5520</v>
      </c>
      <c r="AE22" s="25" t="s">
        <v>1864</v>
      </c>
      <c r="AF22" s="25"/>
      <c r="AG22" s="25"/>
      <c r="AH22" s="10">
        <f t="shared" ref="AH22:AH34" si="3">AI22</f>
        <v>331198</v>
      </c>
      <c r="AI22" s="10">
        <f>INDEX(Exposure_GWASs!F:F,MATCH(TomB!AE22,Exposure_GWASs!C:C,0))</f>
        <v>331198</v>
      </c>
      <c r="AJ22" s="25" t="s">
        <v>10</v>
      </c>
      <c r="AK22" s="25" t="s">
        <v>1005</v>
      </c>
      <c r="AL22" s="25" t="s">
        <v>731</v>
      </c>
      <c r="AM22" s="25" t="s">
        <v>10</v>
      </c>
      <c r="AN22" s="34" t="s">
        <v>169</v>
      </c>
      <c r="AO22" s="25" t="s">
        <v>4382</v>
      </c>
      <c r="AP22" s="25" t="s">
        <v>4383</v>
      </c>
      <c r="AQ22" s="35" t="s">
        <v>138</v>
      </c>
      <c r="AR22" s="25" t="s">
        <v>4384</v>
      </c>
      <c r="AS22" s="25" t="s">
        <v>11</v>
      </c>
      <c r="AT22" s="25" t="s">
        <v>11</v>
      </c>
      <c r="AU22" s="25" t="s">
        <v>10</v>
      </c>
      <c r="AV22" s="25">
        <f t="shared" si="2"/>
        <v>323</v>
      </c>
      <c r="AW22" s="25" t="s">
        <v>10</v>
      </c>
      <c r="AX22" s="25">
        <f>INDEX(Exposure_GWASs!S:S,MATCH(TomB!AE22,Exposure_GWASs!C:C,0))</f>
        <v>323</v>
      </c>
      <c r="AY22" s="25" t="s">
        <v>10</v>
      </c>
      <c r="AZ22" s="25" t="s">
        <v>11</v>
      </c>
      <c r="BA22" s="36" t="s">
        <v>10</v>
      </c>
      <c r="BB22" s="25" t="s">
        <v>13</v>
      </c>
      <c r="BC22" s="36" t="s">
        <v>17</v>
      </c>
      <c r="BD22" s="36" t="s">
        <v>26</v>
      </c>
      <c r="BE22" s="36" t="s">
        <v>98</v>
      </c>
      <c r="BF22" s="36"/>
      <c r="BG22" s="36"/>
      <c r="BH22" s="25" t="s">
        <v>4385</v>
      </c>
      <c r="BI22" s="25" t="s">
        <v>4397</v>
      </c>
      <c r="BJ22" s="25" t="s">
        <v>1065</v>
      </c>
      <c r="BK22" s="25" t="s">
        <v>4355</v>
      </c>
      <c r="BL22" s="25" t="s">
        <v>11</v>
      </c>
      <c r="BM22" s="25" t="s">
        <v>11</v>
      </c>
      <c r="BN22" s="25" t="s">
        <v>4387</v>
      </c>
      <c r="BO22" s="25" t="s">
        <v>167</v>
      </c>
      <c r="BP22" s="37" t="s">
        <v>1059</v>
      </c>
      <c r="BQ22" s="38" t="s">
        <v>1012</v>
      </c>
      <c r="BR22" s="25">
        <v>0.24</v>
      </c>
      <c r="BS22" s="25">
        <v>0.05</v>
      </c>
      <c r="BT22" s="25"/>
      <c r="BU22" s="25"/>
      <c r="BV22" s="25"/>
      <c r="BW22" s="35">
        <v>1.9999999999999999E-7</v>
      </c>
      <c r="BX22" s="25" t="s">
        <v>4388</v>
      </c>
      <c r="BY22" s="39">
        <f t="shared" si="1"/>
        <v>8.3999999999999992E-6</v>
      </c>
      <c r="BZ22" s="36" t="s">
        <v>4389</v>
      </c>
      <c r="CA22" s="36" t="s">
        <v>4390</v>
      </c>
      <c r="CB22" s="36" t="s">
        <v>11</v>
      </c>
      <c r="CC22" s="36" t="s">
        <v>11</v>
      </c>
      <c r="CD22" s="106" t="s">
        <v>10</v>
      </c>
      <c r="CE22" s="25"/>
      <c r="CF22" s="25"/>
      <c r="CG22" s="25"/>
      <c r="CH22" s="25"/>
    </row>
    <row r="23" spans="1:86" s="10" customFormat="1">
      <c r="A23" s="36">
        <v>133</v>
      </c>
      <c r="B23" s="10" t="s">
        <v>244</v>
      </c>
      <c r="C23" s="10" t="s">
        <v>282</v>
      </c>
      <c r="D23" s="10" t="s">
        <v>4373</v>
      </c>
      <c r="E23" s="10">
        <v>2019</v>
      </c>
      <c r="F23" s="10" t="s">
        <v>840</v>
      </c>
      <c r="G23" s="10" t="s">
        <v>4374</v>
      </c>
      <c r="H23" s="31" t="s">
        <v>4375</v>
      </c>
      <c r="I23" s="31" t="s">
        <v>4376</v>
      </c>
      <c r="J23" s="31" t="s">
        <v>4377</v>
      </c>
      <c r="K23" s="31" t="s">
        <v>4378</v>
      </c>
      <c r="L23" s="10" t="s">
        <v>4379</v>
      </c>
      <c r="M23" s="10" t="s">
        <v>4380</v>
      </c>
      <c r="N23" s="10" t="s">
        <v>15</v>
      </c>
      <c r="O23" s="10" t="s">
        <v>5563</v>
      </c>
      <c r="P23" s="10" t="s">
        <v>5563</v>
      </c>
      <c r="Q23" s="10" t="s">
        <v>5601</v>
      </c>
      <c r="R23" s="25" t="s">
        <v>4381</v>
      </c>
      <c r="S23" s="25" t="s">
        <v>1041</v>
      </c>
      <c r="T23" s="25"/>
      <c r="U23" s="25" t="str">
        <f>INDEX(Outcome_GWASs!H:H,MATCH(TomB!S23,Outcome_GWASs!C:C,0))</f>
        <v>both</v>
      </c>
      <c r="V23" s="25">
        <f>INDEX(Outcome_GWASs!F:F,MATCH(TomB!S23,Outcome_GWASs!C:C,0))</f>
        <v>135438</v>
      </c>
      <c r="W23" s="25">
        <f>INDEX(Outcome_GWASs!G:G,MATCH(TomB!S23,Outcome_GWASs!C:C,0))</f>
        <v>344901</v>
      </c>
      <c r="X23" s="25">
        <f>INDEX(Outcome_GWASs!F:F,MATCH(TomB!S23,Outcome_GWASs!C:C,0))</f>
        <v>135438</v>
      </c>
      <c r="Y23" s="25">
        <f>INDEX(Outcome_GWASs!G:G,MATCH(TomB!S23,Outcome_GWASs!C:C,0))</f>
        <v>344901</v>
      </c>
      <c r="Z23" s="25" t="s">
        <v>10</v>
      </c>
      <c r="AA23" s="25" t="s">
        <v>1059</v>
      </c>
      <c r="AB23" s="25" t="str">
        <f>INDEX(Outcome_GWASs!E:E,MATCH(TomB!S23,Outcome_GWASs!C:C,0))</f>
        <v>European</v>
      </c>
      <c r="AC23" s="10" t="s">
        <v>6114</v>
      </c>
      <c r="AD23" s="25" t="s">
        <v>5521</v>
      </c>
      <c r="AE23" s="25" t="s">
        <v>1865</v>
      </c>
      <c r="AF23" s="25"/>
      <c r="AG23" s="25"/>
      <c r="AH23" s="10">
        <f t="shared" si="3"/>
        <v>331296</v>
      </c>
      <c r="AI23" s="10">
        <f>INDEX(Exposure_GWASs!F:F,MATCH(TomB!AE23,Exposure_GWASs!C:C,0))</f>
        <v>331296</v>
      </c>
      <c r="AJ23" s="25" t="s">
        <v>10</v>
      </c>
      <c r="AK23" s="25" t="s">
        <v>1005</v>
      </c>
      <c r="AL23" s="25" t="s">
        <v>731</v>
      </c>
      <c r="AM23" s="25" t="s">
        <v>10</v>
      </c>
      <c r="AN23" s="34" t="s">
        <v>169</v>
      </c>
      <c r="AO23" s="25" t="s">
        <v>4382</v>
      </c>
      <c r="AP23" s="25" t="s">
        <v>4383</v>
      </c>
      <c r="AQ23" s="35" t="s">
        <v>138</v>
      </c>
      <c r="AR23" s="25" t="s">
        <v>4384</v>
      </c>
      <c r="AS23" s="25" t="s">
        <v>11</v>
      </c>
      <c r="AT23" s="25" t="s">
        <v>11</v>
      </c>
      <c r="AU23" s="25" t="s">
        <v>10</v>
      </c>
      <c r="AV23" s="25">
        <f t="shared" si="2"/>
        <v>322</v>
      </c>
      <c r="AW23" s="25" t="s">
        <v>10</v>
      </c>
      <c r="AX23" s="25">
        <f>INDEX(Exposure_GWASs!S:S,MATCH(TomB!AE23,Exposure_GWASs!C:C,0))</f>
        <v>322</v>
      </c>
      <c r="AY23" s="25" t="s">
        <v>10</v>
      </c>
      <c r="AZ23" s="25" t="s">
        <v>11</v>
      </c>
      <c r="BA23" s="36" t="s">
        <v>10</v>
      </c>
      <c r="BB23" s="25" t="s">
        <v>13</v>
      </c>
      <c r="BC23" s="36" t="s">
        <v>17</v>
      </c>
      <c r="BD23" s="36" t="s">
        <v>26</v>
      </c>
      <c r="BE23" s="36" t="s">
        <v>98</v>
      </c>
      <c r="BF23" s="36"/>
      <c r="BG23" s="36"/>
      <c r="BH23" s="25" t="s">
        <v>4385</v>
      </c>
      <c r="BI23" s="25" t="s">
        <v>4398</v>
      </c>
      <c r="BJ23" s="25" t="s">
        <v>1065</v>
      </c>
      <c r="BK23" s="25" t="s">
        <v>4355</v>
      </c>
      <c r="BL23" s="25" t="s">
        <v>11</v>
      </c>
      <c r="BM23" s="25" t="s">
        <v>11</v>
      </c>
      <c r="BN23" s="25" t="s">
        <v>4387</v>
      </c>
      <c r="BO23" s="25" t="s">
        <v>167</v>
      </c>
      <c r="BP23" s="37" t="s">
        <v>1059</v>
      </c>
      <c r="BQ23" s="38" t="s">
        <v>1012</v>
      </c>
      <c r="BR23" s="25">
        <v>0.33</v>
      </c>
      <c r="BS23" s="25">
        <v>0.06</v>
      </c>
      <c r="BT23" s="25"/>
      <c r="BU23" s="25"/>
      <c r="BV23" s="25"/>
      <c r="BW23" s="35">
        <v>6E-9</v>
      </c>
      <c r="BX23" s="25" t="s">
        <v>4388</v>
      </c>
      <c r="BY23" s="39">
        <f t="shared" si="1"/>
        <v>2.5199999999999998E-7</v>
      </c>
      <c r="BZ23" s="36" t="s">
        <v>4389</v>
      </c>
      <c r="CA23" s="36" t="s">
        <v>4390</v>
      </c>
      <c r="CB23" s="36" t="s">
        <v>11</v>
      </c>
      <c r="CC23" s="36" t="s">
        <v>11</v>
      </c>
      <c r="CD23" s="106" t="s">
        <v>10</v>
      </c>
      <c r="CE23" s="25"/>
      <c r="CF23" s="25"/>
      <c r="CG23" s="25"/>
      <c r="CH23" s="25"/>
    </row>
    <row r="24" spans="1:86" s="10" customFormat="1">
      <c r="A24" s="36">
        <v>133</v>
      </c>
      <c r="B24" s="10" t="s">
        <v>244</v>
      </c>
      <c r="C24" s="10" t="s">
        <v>282</v>
      </c>
      <c r="D24" s="10" t="s">
        <v>4373</v>
      </c>
      <c r="E24" s="10">
        <v>2019</v>
      </c>
      <c r="F24" s="10" t="s">
        <v>840</v>
      </c>
      <c r="G24" s="10" t="s">
        <v>4374</v>
      </c>
      <c r="H24" s="31" t="s">
        <v>4375</v>
      </c>
      <c r="I24" s="31" t="s">
        <v>4376</v>
      </c>
      <c r="J24" s="31" t="s">
        <v>4377</v>
      </c>
      <c r="K24" s="31" t="s">
        <v>4378</v>
      </c>
      <c r="L24" s="10" t="s">
        <v>4379</v>
      </c>
      <c r="M24" s="10" t="s">
        <v>4380</v>
      </c>
      <c r="N24" s="10" t="s">
        <v>15</v>
      </c>
      <c r="O24" s="10" t="s">
        <v>5563</v>
      </c>
      <c r="P24" s="10" t="s">
        <v>5563</v>
      </c>
      <c r="Q24" s="10" t="s">
        <v>5601</v>
      </c>
      <c r="R24" s="25" t="s">
        <v>4381</v>
      </c>
      <c r="S24" s="25" t="s">
        <v>1041</v>
      </c>
      <c r="T24" s="25"/>
      <c r="U24" s="25" t="str">
        <f>INDEX(Outcome_GWASs!H:H,MATCH(TomB!S24,Outcome_GWASs!C:C,0))</f>
        <v>both</v>
      </c>
      <c r="V24" s="25">
        <f>INDEX(Outcome_GWASs!F:F,MATCH(TomB!S24,Outcome_GWASs!C:C,0))</f>
        <v>135438</v>
      </c>
      <c r="W24" s="25">
        <f>INDEX(Outcome_GWASs!G:G,MATCH(TomB!S24,Outcome_GWASs!C:C,0))</f>
        <v>344901</v>
      </c>
      <c r="X24" s="25">
        <f>INDEX(Outcome_GWASs!F:F,MATCH(TomB!S24,Outcome_GWASs!C:C,0))</f>
        <v>135438</v>
      </c>
      <c r="Y24" s="25">
        <f>INDEX(Outcome_GWASs!G:G,MATCH(TomB!S24,Outcome_GWASs!C:C,0))</f>
        <v>344901</v>
      </c>
      <c r="Z24" s="25" t="s">
        <v>10</v>
      </c>
      <c r="AA24" s="25" t="s">
        <v>1059</v>
      </c>
      <c r="AB24" s="25" t="str">
        <f>INDEX(Outcome_GWASs!E:E,MATCH(TomB!S24,Outcome_GWASs!C:C,0))</f>
        <v>European</v>
      </c>
      <c r="AC24" s="10" t="s">
        <v>6114</v>
      </c>
      <c r="AD24" s="25" t="s">
        <v>5522</v>
      </c>
      <c r="AE24" s="25" t="s">
        <v>1866</v>
      </c>
      <c r="AF24" s="25"/>
      <c r="AG24" s="25"/>
      <c r="AH24" s="10">
        <f t="shared" si="3"/>
        <v>331278</v>
      </c>
      <c r="AI24" s="10">
        <f>INDEX(Exposure_GWASs!F:F,MATCH(TomB!AE24,Exposure_GWASs!C:C,0))</f>
        <v>331278</v>
      </c>
      <c r="AJ24" s="25" t="s">
        <v>10</v>
      </c>
      <c r="AK24" s="25" t="s">
        <v>1005</v>
      </c>
      <c r="AL24" s="25" t="s">
        <v>731</v>
      </c>
      <c r="AM24" s="25" t="s">
        <v>10</v>
      </c>
      <c r="AN24" s="34" t="s">
        <v>169</v>
      </c>
      <c r="AO24" s="25" t="s">
        <v>4382</v>
      </c>
      <c r="AP24" s="25" t="s">
        <v>4383</v>
      </c>
      <c r="AQ24" s="35" t="s">
        <v>138</v>
      </c>
      <c r="AR24" s="25" t="s">
        <v>4384</v>
      </c>
      <c r="AS24" s="25" t="s">
        <v>11</v>
      </c>
      <c r="AT24" s="25" t="s">
        <v>11</v>
      </c>
      <c r="AU24" s="25" t="s">
        <v>10</v>
      </c>
      <c r="AV24" s="25">
        <f t="shared" si="2"/>
        <v>315</v>
      </c>
      <c r="AW24" s="25" t="s">
        <v>10</v>
      </c>
      <c r="AX24" s="25">
        <f>INDEX(Exposure_GWASs!S:S,MATCH(TomB!AE24,Exposure_GWASs!C:C,0))</f>
        <v>315</v>
      </c>
      <c r="AY24" s="25" t="s">
        <v>10</v>
      </c>
      <c r="AZ24" s="25" t="s">
        <v>11</v>
      </c>
      <c r="BA24" s="36" t="s">
        <v>10</v>
      </c>
      <c r="BB24" s="25" t="s">
        <v>13</v>
      </c>
      <c r="BC24" s="36" t="s">
        <v>17</v>
      </c>
      <c r="BD24" s="36" t="s">
        <v>26</v>
      </c>
      <c r="BE24" s="36" t="s">
        <v>98</v>
      </c>
      <c r="BF24" s="36"/>
      <c r="BG24" s="36"/>
      <c r="BH24" s="25" t="s">
        <v>4385</v>
      </c>
      <c r="BI24" s="25" t="s">
        <v>4399</v>
      </c>
      <c r="BJ24" s="25" t="s">
        <v>1065</v>
      </c>
      <c r="BK24" s="25" t="s">
        <v>4355</v>
      </c>
      <c r="BL24" s="25" t="s">
        <v>11</v>
      </c>
      <c r="BM24" s="25" t="s">
        <v>11</v>
      </c>
      <c r="BN24" s="25" t="s">
        <v>4387</v>
      </c>
      <c r="BO24" s="25" t="s">
        <v>167</v>
      </c>
      <c r="BP24" s="37" t="s">
        <v>1059</v>
      </c>
      <c r="BQ24" s="38" t="s">
        <v>1012</v>
      </c>
      <c r="BR24" s="25">
        <v>0.34</v>
      </c>
      <c r="BS24" s="25">
        <v>0.06</v>
      </c>
      <c r="BT24" s="25"/>
      <c r="BU24" s="25"/>
      <c r="BV24" s="25"/>
      <c r="BW24" s="35">
        <v>2E-8</v>
      </c>
      <c r="BX24" s="25" t="s">
        <v>4388</v>
      </c>
      <c r="BY24" s="39">
        <f t="shared" si="1"/>
        <v>8.4E-7</v>
      </c>
      <c r="BZ24" s="36" t="s">
        <v>4389</v>
      </c>
      <c r="CA24" s="36" t="s">
        <v>4390</v>
      </c>
      <c r="CB24" s="36" t="s">
        <v>11</v>
      </c>
      <c r="CC24" s="36" t="s">
        <v>11</v>
      </c>
      <c r="CD24" s="106" t="s">
        <v>10</v>
      </c>
      <c r="CE24" s="25"/>
      <c r="CF24" s="25"/>
      <c r="CG24" s="25"/>
      <c r="CH24" s="25"/>
    </row>
    <row r="25" spans="1:86" s="10" customFormat="1">
      <c r="A25" s="36">
        <v>133</v>
      </c>
      <c r="B25" s="10" t="s">
        <v>244</v>
      </c>
      <c r="C25" s="10" t="s">
        <v>282</v>
      </c>
      <c r="D25" s="10" t="s">
        <v>4373</v>
      </c>
      <c r="E25" s="10">
        <v>2019</v>
      </c>
      <c r="F25" s="10" t="s">
        <v>840</v>
      </c>
      <c r="G25" s="10" t="s">
        <v>4374</v>
      </c>
      <c r="H25" s="31" t="s">
        <v>4375</v>
      </c>
      <c r="I25" s="31" t="s">
        <v>4376</v>
      </c>
      <c r="J25" s="31" t="s">
        <v>4377</v>
      </c>
      <c r="K25" s="31" t="s">
        <v>4378</v>
      </c>
      <c r="L25" s="10" t="s">
        <v>4379</v>
      </c>
      <c r="M25" s="10" t="s">
        <v>4380</v>
      </c>
      <c r="N25" s="10" t="s">
        <v>15</v>
      </c>
      <c r="O25" s="10" t="s">
        <v>5563</v>
      </c>
      <c r="P25" s="10" t="s">
        <v>5563</v>
      </c>
      <c r="Q25" s="10" t="s">
        <v>5601</v>
      </c>
      <c r="R25" s="25" t="s">
        <v>4381</v>
      </c>
      <c r="S25" s="25" t="s">
        <v>1041</v>
      </c>
      <c r="T25" s="25"/>
      <c r="U25" s="25" t="str">
        <f>INDEX(Outcome_GWASs!H:H,MATCH(TomB!S25,Outcome_GWASs!C:C,0))</f>
        <v>both</v>
      </c>
      <c r="V25" s="25">
        <f>INDEX(Outcome_GWASs!F:F,MATCH(TomB!S25,Outcome_GWASs!C:C,0))</f>
        <v>135438</v>
      </c>
      <c r="W25" s="25">
        <f>INDEX(Outcome_GWASs!G:G,MATCH(TomB!S25,Outcome_GWASs!C:C,0))</f>
        <v>344901</v>
      </c>
      <c r="X25" s="25">
        <f>INDEX(Outcome_GWASs!F:F,MATCH(TomB!S25,Outcome_GWASs!C:C,0))</f>
        <v>135438</v>
      </c>
      <c r="Y25" s="25">
        <f>INDEX(Outcome_GWASs!G:G,MATCH(TomB!S25,Outcome_GWASs!C:C,0))</f>
        <v>344901</v>
      </c>
      <c r="Z25" s="25" t="s">
        <v>10</v>
      </c>
      <c r="AA25" s="25" t="s">
        <v>1059</v>
      </c>
      <c r="AB25" s="25" t="str">
        <f>INDEX(Outcome_GWASs!E:E,MATCH(TomB!S25,Outcome_GWASs!C:C,0))</f>
        <v>European</v>
      </c>
      <c r="AC25" s="31" t="s">
        <v>4617</v>
      </c>
      <c r="AD25" s="31" t="s">
        <v>6113</v>
      </c>
      <c r="AE25" s="25" t="s">
        <v>1867</v>
      </c>
      <c r="AF25" s="25"/>
      <c r="AG25" s="25"/>
      <c r="AH25" s="10">
        <f t="shared" si="3"/>
        <v>331093</v>
      </c>
      <c r="AI25" s="10">
        <f>INDEX(Exposure_GWASs!F:F,MATCH(TomB!AE25,Exposure_GWASs!C:C,0))</f>
        <v>331093</v>
      </c>
      <c r="AJ25" s="25" t="s">
        <v>10</v>
      </c>
      <c r="AK25" s="25" t="s">
        <v>1005</v>
      </c>
      <c r="AL25" s="25" t="s">
        <v>731</v>
      </c>
      <c r="AM25" s="25" t="s">
        <v>10</v>
      </c>
      <c r="AN25" s="34" t="s">
        <v>169</v>
      </c>
      <c r="AO25" s="25" t="s">
        <v>4382</v>
      </c>
      <c r="AP25" s="25" t="s">
        <v>4383</v>
      </c>
      <c r="AQ25" s="35" t="s">
        <v>138</v>
      </c>
      <c r="AR25" s="25" t="s">
        <v>4384</v>
      </c>
      <c r="AS25" s="25" t="s">
        <v>11</v>
      </c>
      <c r="AT25" s="25" t="s">
        <v>11</v>
      </c>
      <c r="AU25" s="25" t="s">
        <v>10</v>
      </c>
      <c r="AV25" s="25">
        <f t="shared" si="2"/>
        <v>384</v>
      </c>
      <c r="AW25" s="25" t="s">
        <v>10</v>
      </c>
      <c r="AX25" s="25">
        <f>INDEX(Exposure_GWASs!S:S,MATCH(TomB!AE25,Exposure_GWASs!C:C,0))</f>
        <v>384</v>
      </c>
      <c r="AY25" s="25" t="s">
        <v>10</v>
      </c>
      <c r="AZ25" s="25" t="s">
        <v>11</v>
      </c>
      <c r="BA25" s="36" t="s">
        <v>10</v>
      </c>
      <c r="BB25" s="25" t="s">
        <v>13</v>
      </c>
      <c r="BC25" s="36" t="s">
        <v>17</v>
      </c>
      <c r="BD25" s="36" t="s">
        <v>26</v>
      </c>
      <c r="BE25" s="36" t="s">
        <v>98</v>
      </c>
      <c r="BF25" s="36"/>
      <c r="BG25" s="36"/>
      <c r="BH25" s="25" t="s">
        <v>4385</v>
      </c>
      <c r="BI25" s="25" t="s">
        <v>4400</v>
      </c>
      <c r="BJ25" s="25" t="s">
        <v>1065</v>
      </c>
      <c r="BK25" s="25" t="s">
        <v>4355</v>
      </c>
      <c r="BL25" s="25" t="s">
        <v>11</v>
      </c>
      <c r="BM25" s="25" t="s">
        <v>11</v>
      </c>
      <c r="BN25" s="25" t="s">
        <v>4387</v>
      </c>
      <c r="BO25" s="25" t="s">
        <v>167</v>
      </c>
      <c r="BP25" s="37" t="s">
        <v>1059</v>
      </c>
      <c r="BQ25" s="38" t="s">
        <v>1012</v>
      </c>
      <c r="BR25" s="25">
        <v>0.17</v>
      </c>
      <c r="BS25" s="25">
        <v>0.03</v>
      </c>
      <c r="BT25" s="25"/>
      <c r="BU25" s="25"/>
      <c r="BV25" s="25"/>
      <c r="BW25" s="35">
        <v>2E-8</v>
      </c>
      <c r="BX25" s="25" t="s">
        <v>4388</v>
      </c>
      <c r="BY25" s="39">
        <f t="shared" si="1"/>
        <v>8.4E-7</v>
      </c>
      <c r="BZ25" s="36" t="s">
        <v>4389</v>
      </c>
      <c r="CA25" s="36" t="s">
        <v>4390</v>
      </c>
      <c r="CB25" s="36" t="s">
        <v>11</v>
      </c>
      <c r="CC25" s="36" t="s">
        <v>11</v>
      </c>
      <c r="CD25" s="106" t="s">
        <v>10</v>
      </c>
      <c r="CE25" s="25"/>
      <c r="CF25" s="25"/>
      <c r="CG25" s="25"/>
      <c r="CH25" s="25"/>
    </row>
    <row r="26" spans="1:86" s="10" customFormat="1">
      <c r="A26" s="36">
        <v>133</v>
      </c>
      <c r="B26" s="10" t="s">
        <v>244</v>
      </c>
      <c r="C26" s="10" t="s">
        <v>282</v>
      </c>
      <c r="D26" s="10" t="s">
        <v>4373</v>
      </c>
      <c r="E26" s="10">
        <v>2019</v>
      </c>
      <c r="F26" s="10" t="s">
        <v>840</v>
      </c>
      <c r="G26" s="10" t="s">
        <v>4374</v>
      </c>
      <c r="H26" s="31" t="s">
        <v>4375</v>
      </c>
      <c r="I26" s="31" t="s">
        <v>4376</v>
      </c>
      <c r="J26" s="31" t="s">
        <v>4377</v>
      </c>
      <c r="K26" s="31" t="s">
        <v>4378</v>
      </c>
      <c r="L26" s="10" t="s">
        <v>4379</v>
      </c>
      <c r="M26" s="10" t="s">
        <v>4380</v>
      </c>
      <c r="N26" s="10" t="s">
        <v>15</v>
      </c>
      <c r="O26" s="10" t="s">
        <v>5563</v>
      </c>
      <c r="P26" s="10" t="s">
        <v>5563</v>
      </c>
      <c r="Q26" s="10" t="s">
        <v>5601</v>
      </c>
      <c r="R26" s="25" t="s">
        <v>4381</v>
      </c>
      <c r="S26" s="25" t="s">
        <v>1041</v>
      </c>
      <c r="T26" s="25"/>
      <c r="U26" s="25" t="str">
        <f>INDEX(Outcome_GWASs!H:H,MATCH(TomB!S26,Outcome_GWASs!C:C,0))</f>
        <v>both</v>
      </c>
      <c r="V26" s="25">
        <f>INDEX(Outcome_GWASs!F:F,MATCH(TomB!S26,Outcome_GWASs!C:C,0))</f>
        <v>135438</v>
      </c>
      <c r="W26" s="25">
        <f>INDEX(Outcome_GWASs!G:G,MATCH(TomB!S26,Outcome_GWASs!C:C,0))</f>
        <v>344901</v>
      </c>
      <c r="X26" s="25">
        <f>INDEX(Outcome_GWASs!F:F,MATCH(TomB!S26,Outcome_GWASs!C:C,0))</f>
        <v>135438</v>
      </c>
      <c r="Y26" s="25">
        <f>INDEX(Outcome_GWASs!G:G,MATCH(TomB!S26,Outcome_GWASs!C:C,0))</f>
        <v>344901</v>
      </c>
      <c r="Z26" s="25" t="s">
        <v>10</v>
      </c>
      <c r="AA26" s="25" t="s">
        <v>1059</v>
      </c>
      <c r="AB26" s="25" t="str">
        <f>INDEX(Outcome_GWASs!E:E,MATCH(TomB!S26,Outcome_GWASs!C:C,0))</f>
        <v>European</v>
      </c>
      <c r="AC26" s="31" t="s">
        <v>4617</v>
      </c>
      <c r="AD26" s="25" t="s">
        <v>5519</v>
      </c>
      <c r="AE26" s="25" t="s">
        <v>1868</v>
      </c>
      <c r="AF26" s="25"/>
      <c r="AG26" s="25"/>
      <c r="AH26" s="10">
        <f t="shared" si="3"/>
        <v>331226</v>
      </c>
      <c r="AI26" s="10">
        <f>INDEX(Exposure_GWASs!F:F,MATCH(TomB!AE26,Exposure_GWASs!C:C,0))</f>
        <v>331226</v>
      </c>
      <c r="AJ26" s="25" t="s">
        <v>10</v>
      </c>
      <c r="AK26" s="25" t="s">
        <v>1005</v>
      </c>
      <c r="AL26" s="25" t="s">
        <v>731</v>
      </c>
      <c r="AM26" s="25" t="s">
        <v>10</v>
      </c>
      <c r="AN26" s="34" t="s">
        <v>169</v>
      </c>
      <c r="AO26" s="25" t="s">
        <v>4382</v>
      </c>
      <c r="AP26" s="25" t="s">
        <v>4383</v>
      </c>
      <c r="AQ26" s="35" t="s">
        <v>138</v>
      </c>
      <c r="AR26" s="25" t="s">
        <v>4384</v>
      </c>
      <c r="AS26" s="25" t="s">
        <v>11</v>
      </c>
      <c r="AT26" s="25" t="s">
        <v>11</v>
      </c>
      <c r="AU26" s="25" t="s">
        <v>10</v>
      </c>
      <c r="AV26" s="25">
        <f t="shared" si="2"/>
        <v>373</v>
      </c>
      <c r="AW26" s="25" t="s">
        <v>10</v>
      </c>
      <c r="AX26" s="25">
        <f>INDEX(Exposure_GWASs!S:S,MATCH(TomB!AE26,Exposure_GWASs!C:C,0))</f>
        <v>373</v>
      </c>
      <c r="AY26" s="25" t="s">
        <v>10</v>
      </c>
      <c r="AZ26" s="25" t="s">
        <v>11</v>
      </c>
      <c r="BA26" s="36" t="s">
        <v>10</v>
      </c>
      <c r="BB26" s="25" t="s">
        <v>13</v>
      </c>
      <c r="BC26" s="36" t="s">
        <v>17</v>
      </c>
      <c r="BD26" s="36" t="s">
        <v>26</v>
      </c>
      <c r="BE26" s="36" t="s">
        <v>98</v>
      </c>
      <c r="BF26" s="36"/>
      <c r="BG26" s="36"/>
      <c r="BH26" s="25" t="s">
        <v>4385</v>
      </c>
      <c r="BI26" s="25" t="s">
        <v>4401</v>
      </c>
      <c r="BJ26" s="25" t="s">
        <v>1065</v>
      </c>
      <c r="BK26" s="25" t="s">
        <v>4355</v>
      </c>
      <c r="BL26" s="25" t="s">
        <v>11</v>
      </c>
      <c r="BM26" s="25" t="s">
        <v>11</v>
      </c>
      <c r="BN26" s="25" t="s">
        <v>4387</v>
      </c>
      <c r="BO26" s="25" t="s">
        <v>167</v>
      </c>
      <c r="BP26" s="37" t="s">
        <v>1059</v>
      </c>
      <c r="BQ26" s="38" t="s">
        <v>1012</v>
      </c>
      <c r="BR26" s="25">
        <v>0.19</v>
      </c>
      <c r="BS26" s="25">
        <v>0.03</v>
      </c>
      <c r="BT26" s="25"/>
      <c r="BU26" s="25"/>
      <c r="BV26" s="25"/>
      <c r="BW26" s="35">
        <v>8.0000000000000005E-9</v>
      </c>
      <c r="BX26" s="25" t="s">
        <v>4388</v>
      </c>
      <c r="BY26" s="39">
        <f t="shared" si="1"/>
        <v>3.3600000000000004E-7</v>
      </c>
      <c r="BZ26" s="36" t="s">
        <v>4389</v>
      </c>
      <c r="CA26" s="36" t="s">
        <v>4390</v>
      </c>
      <c r="CB26" s="36" t="s">
        <v>11</v>
      </c>
      <c r="CC26" s="36" t="s">
        <v>11</v>
      </c>
      <c r="CD26" s="106" t="s">
        <v>10</v>
      </c>
      <c r="CE26" s="25"/>
      <c r="CF26" s="25"/>
      <c r="CG26" s="25"/>
      <c r="CH26" s="25"/>
    </row>
    <row r="27" spans="1:86" s="10" customFormat="1">
      <c r="A27" s="36">
        <v>133</v>
      </c>
      <c r="B27" s="10" t="s">
        <v>244</v>
      </c>
      <c r="C27" s="10" t="s">
        <v>282</v>
      </c>
      <c r="D27" s="10" t="s">
        <v>4373</v>
      </c>
      <c r="E27" s="10">
        <v>2019</v>
      </c>
      <c r="F27" s="10" t="s">
        <v>840</v>
      </c>
      <c r="G27" s="10" t="s">
        <v>4374</v>
      </c>
      <c r="H27" s="31" t="s">
        <v>4375</v>
      </c>
      <c r="I27" s="31" t="s">
        <v>4376</v>
      </c>
      <c r="J27" s="31" t="s">
        <v>4377</v>
      </c>
      <c r="K27" s="31" t="s">
        <v>4378</v>
      </c>
      <c r="L27" s="10" t="s">
        <v>4379</v>
      </c>
      <c r="M27" s="10" t="s">
        <v>4380</v>
      </c>
      <c r="N27" s="10" t="s">
        <v>15</v>
      </c>
      <c r="O27" s="10" t="s">
        <v>5563</v>
      </c>
      <c r="P27" s="10" t="s">
        <v>5563</v>
      </c>
      <c r="Q27" s="10" t="s">
        <v>5601</v>
      </c>
      <c r="R27" s="25" t="s">
        <v>4381</v>
      </c>
      <c r="S27" s="25" t="s">
        <v>1041</v>
      </c>
      <c r="T27" s="25"/>
      <c r="U27" s="25" t="str">
        <f>INDEX(Outcome_GWASs!H:H,MATCH(TomB!S27,Outcome_GWASs!C:C,0))</f>
        <v>both</v>
      </c>
      <c r="V27" s="25">
        <f>INDEX(Outcome_GWASs!F:F,MATCH(TomB!S27,Outcome_GWASs!C:C,0))</f>
        <v>135438</v>
      </c>
      <c r="W27" s="25">
        <f>INDEX(Outcome_GWASs!G:G,MATCH(TomB!S27,Outcome_GWASs!C:C,0))</f>
        <v>344901</v>
      </c>
      <c r="X27" s="25">
        <f>INDEX(Outcome_GWASs!F:F,MATCH(TomB!S27,Outcome_GWASs!C:C,0))</f>
        <v>135438</v>
      </c>
      <c r="Y27" s="25">
        <f>INDEX(Outcome_GWASs!G:G,MATCH(TomB!S27,Outcome_GWASs!C:C,0))</f>
        <v>344901</v>
      </c>
      <c r="Z27" s="25" t="s">
        <v>10</v>
      </c>
      <c r="AA27" s="25" t="s">
        <v>1059</v>
      </c>
      <c r="AB27" s="25" t="str">
        <f>INDEX(Outcome_GWASs!E:E,MATCH(TomB!S27,Outcome_GWASs!C:C,0))</f>
        <v>European</v>
      </c>
      <c r="AC27" s="31" t="s">
        <v>4617</v>
      </c>
      <c r="AD27" s="25" t="s">
        <v>5520</v>
      </c>
      <c r="AE27" s="25" t="s">
        <v>1869</v>
      </c>
      <c r="AF27" s="25"/>
      <c r="AG27" s="25"/>
      <c r="AH27" s="10">
        <f t="shared" si="3"/>
        <v>331164</v>
      </c>
      <c r="AI27" s="10">
        <f>INDEX(Exposure_GWASs!F:F,MATCH(TomB!AE27,Exposure_GWASs!C:C,0))</f>
        <v>331164</v>
      </c>
      <c r="AJ27" s="25" t="s">
        <v>10</v>
      </c>
      <c r="AK27" s="25" t="s">
        <v>1005</v>
      </c>
      <c r="AL27" s="25" t="s">
        <v>731</v>
      </c>
      <c r="AM27" s="25" t="s">
        <v>10</v>
      </c>
      <c r="AN27" s="34" t="s">
        <v>169</v>
      </c>
      <c r="AO27" s="25" t="s">
        <v>4382</v>
      </c>
      <c r="AP27" s="25" t="s">
        <v>4383</v>
      </c>
      <c r="AQ27" s="35" t="s">
        <v>138</v>
      </c>
      <c r="AR27" s="25" t="s">
        <v>4384</v>
      </c>
      <c r="AS27" s="25" t="s">
        <v>11</v>
      </c>
      <c r="AT27" s="25" t="s">
        <v>11</v>
      </c>
      <c r="AU27" s="25" t="s">
        <v>10</v>
      </c>
      <c r="AV27" s="25">
        <f t="shared" si="2"/>
        <v>378</v>
      </c>
      <c r="AW27" s="25" t="s">
        <v>10</v>
      </c>
      <c r="AX27" s="25">
        <f>INDEX(Exposure_GWASs!S:S,MATCH(TomB!AE27,Exposure_GWASs!C:C,0))</f>
        <v>378</v>
      </c>
      <c r="AY27" s="25" t="s">
        <v>10</v>
      </c>
      <c r="AZ27" s="25" t="s">
        <v>11</v>
      </c>
      <c r="BA27" s="36" t="s">
        <v>10</v>
      </c>
      <c r="BB27" s="25" t="s">
        <v>13</v>
      </c>
      <c r="BC27" s="36" t="s">
        <v>17</v>
      </c>
      <c r="BD27" s="36" t="s">
        <v>26</v>
      </c>
      <c r="BE27" s="36" t="s">
        <v>98</v>
      </c>
      <c r="BF27" s="36"/>
      <c r="BG27" s="36"/>
      <c r="BH27" s="25" t="s">
        <v>4385</v>
      </c>
      <c r="BI27" s="25" t="s">
        <v>4401</v>
      </c>
      <c r="BJ27" s="25" t="s">
        <v>1065</v>
      </c>
      <c r="BK27" s="25" t="s">
        <v>4355</v>
      </c>
      <c r="BL27" s="25" t="s">
        <v>11</v>
      </c>
      <c r="BM27" s="25" t="s">
        <v>11</v>
      </c>
      <c r="BN27" s="25" t="s">
        <v>4387</v>
      </c>
      <c r="BO27" s="25" t="s">
        <v>167</v>
      </c>
      <c r="BP27" s="37" t="s">
        <v>1059</v>
      </c>
      <c r="BQ27" s="38" t="s">
        <v>1012</v>
      </c>
      <c r="BR27" s="25">
        <v>0.19</v>
      </c>
      <c r="BS27" s="25">
        <v>0.03</v>
      </c>
      <c r="BT27" s="25"/>
      <c r="BU27" s="25"/>
      <c r="BV27" s="25"/>
      <c r="BW27" s="35">
        <v>2E-8</v>
      </c>
      <c r="BX27" s="25" t="s">
        <v>4388</v>
      </c>
      <c r="BY27" s="39">
        <f t="shared" si="1"/>
        <v>8.4E-7</v>
      </c>
      <c r="BZ27" s="36" t="s">
        <v>4389</v>
      </c>
      <c r="CA27" s="36" t="s">
        <v>4390</v>
      </c>
      <c r="CB27" s="36" t="s">
        <v>11</v>
      </c>
      <c r="CC27" s="36" t="s">
        <v>11</v>
      </c>
      <c r="CD27" s="106" t="s">
        <v>10</v>
      </c>
      <c r="CE27" s="25"/>
      <c r="CF27" s="25"/>
      <c r="CG27" s="25"/>
      <c r="CH27" s="25"/>
    </row>
    <row r="28" spans="1:86" s="10" customFormat="1">
      <c r="A28" s="36">
        <v>133</v>
      </c>
      <c r="B28" s="10" t="s">
        <v>244</v>
      </c>
      <c r="C28" s="10" t="s">
        <v>282</v>
      </c>
      <c r="D28" s="10" t="s">
        <v>4373</v>
      </c>
      <c r="E28" s="10">
        <v>2019</v>
      </c>
      <c r="F28" s="10" t="s">
        <v>840</v>
      </c>
      <c r="G28" s="10" t="s">
        <v>4374</v>
      </c>
      <c r="H28" s="31" t="s">
        <v>4375</v>
      </c>
      <c r="I28" s="31" t="s">
        <v>4376</v>
      </c>
      <c r="J28" s="31" t="s">
        <v>4377</v>
      </c>
      <c r="K28" s="31" t="s">
        <v>4378</v>
      </c>
      <c r="L28" s="10" t="s">
        <v>4379</v>
      </c>
      <c r="M28" s="10" t="s">
        <v>4380</v>
      </c>
      <c r="N28" s="10" t="s">
        <v>15</v>
      </c>
      <c r="O28" s="10" t="s">
        <v>5563</v>
      </c>
      <c r="P28" s="10" t="s">
        <v>5563</v>
      </c>
      <c r="Q28" s="10" t="s">
        <v>5601</v>
      </c>
      <c r="R28" s="25" t="s">
        <v>4381</v>
      </c>
      <c r="S28" s="25" t="s">
        <v>1041</v>
      </c>
      <c r="T28" s="25"/>
      <c r="U28" s="25" t="str">
        <f>INDEX(Outcome_GWASs!H:H,MATCH(TomB!S28,Outcome_GWASs!C:C,0))</f>
        <v>both</v>
      </c>
      <c r="V28" s="25">
        <f>INDEX(Outcome_GWASs!F:F,MATCH(TomB!S28,Outcome_GWASs!C:C,0))</f>
        <v>135438</v>
      </c>
      <c r="W28" s="25">
        <f>INDEX(Outcome_GWASs!G:G,MATCH(TomB!S28,Outcome_GWASs!C:C,0))</f>
        <v>344901</v>
      </c>
      <c r="X28" s="25">
        <f>INDEX(Outcome_GWASs!F:F,MATCH(TomB!S28,Outcome_GWASs!C:C,0))</f>
        <v>135438</v>
      </c>
      <c r="Y28" s="25">
        <f>INDEX(Outcome_GWASs!G:G,MATCH(TomB!S28,Outcome_GWASs!C:C,0))</f>
        <v>344901</v>
      </c>
      <c r="Z28" s="25" t="s">
        <v>10</v>
      </c>
      <c r="AA28" s="25" t="s">
        <v>1059</v>
      </c>
      <c r="AB28" s="25" t="str">
        <f>INDEX(Outcome_GWASs!E:E,MATCH(TomB!S28,Outcome_GWASs!C:C,0))</f>
        <v>European</v>
      </c>
      <c r="AC28" s="31" t="s">
        <v>4617</v>
      </c>
      <c r="AD28" s="25" t="s">
        <v>5521</v>
      </c>
      <c r="AE28" s="25" t="s">
        <v>1870</v>
      </c>
      <c r="AF28" s="25"/>
      <c r="AG28" s="25"/>
      <c r="AH28" s="10">
        <f t="shared" si="3"/>
        <v>331293</v>
      </c>
      <c r="AI28" s="10">
        <f>INDEX(Exposure_GWASs!F:F,MATCH(TomB!AE28,Exposure_GWASs!C:C,0))</f>
        <v>331293</v>
      </c>
      <c r="AJ28" s="25" t="s">
        <v>10</v>
      </c>
      <c r="AK28" s="25" t="s">
        <v>1005</v>
      </c>
      <c r="AL28" s="25" t="s">
        <v>731</v>
      </c>
      <c r="AM28" s="25" t="s">
        <v>10</v>
      </c>
      <c r="AN28" s="34" t="s">
        <v>169</v>
      </c>
      <c r="AO28" s="25" t="s">
        <v>4382</v>
      </c>
      <c r="AP28" s="25" t="s">
        <v>4383</v>
      </c>
      <c r="AQ28" s="35" t="s">
        <v>138</v>
      </c>
      <c r="AR28" s="25" t="s">
        <v>4384</v>
      </c>
      <c r="AS28" s="25" t="s">
        <v>11</v>
      </c>
      <c r="AT28" s="25" t="s">
        <v>11</v>
      </c>
      <c r="AU28" s="25" t="s">
        <v>10</v>
      </c>
      <c r="AV28" s="25">
        <f t="shared" si="2"/>
        <v>363</v>
      </c>
      <c r="AW28" s="25" t="s">
        <v>10</v>
      </c>
      <c r="AX28" s="25">
        <f>INDEX(Exposure_GWASs!S:S,MATCH(TomB!AE28,Exposure_GWASs!C:C,0))</f>
        <v>363</v>
      </c>
      <c r="AY28" s="25" t="s">
        <v>10</v>
      </c>
      <c r="AZ28" s="25" t="s">
        <v>11</v>
      </c>
      <c r="BA28" s="36" t="s">
        <v>10</v>
      </c>
      <c r="BB28" s="25" t="s">
        <v>13</v>
      </c>
      <c r="BC28" s="36" t="s">
        <v>17</v>
      </c>
      <c r="BD28" s="36" t="s">
        <v>26</v>
      </c>
      <c r="BE28" s="36" t="s">
        <v>98</v>
      </c>
      <c r="BF28" s="36"/>
      <c r="BG28" s="36"/>
      <c r="BH28" s="25" t="s">
        <v>4385</v>
      </c>
      <c r="BI28" s="25" t="s">
        <v>4402</v>
      </c>
      <c r="BJ28" s="25" t="s">
        <v>1065</v>
      </c>
      <c r="BK28" s="25" t="s">
        <v>4355</v>
      </c>
      <c r="BL28" s="25" t="s">
        <v>11</v>
      </c>
      <c r="BM28" s="25" t="s">
        <v>11</v>
      </c>
      <c r="BN28" s="25" t="s">
        <v>4387</v>
      </c>
      <c r="BO28" s="25" t="s">
        <v>167</v>
      </c>
      <c r="BP28" s="37" t="s">
        <v>1059</v>
      </c>
      <c r="BQ28" s="38" t="s">
        <v>1012</v>
      </c>
      <c r="BR28" s="25">
        <v>0.27</v>
      </c>
      <c r="BS28" s="25">
        <v>0.04</v>
      </c>
      <c r="BT28" s="25"/>
      <c r="BU28" s="25"/>
      <c r="BV28" s="25"/>
      <c r="BW28" s="35">
        <v>1E-10</v>
      </c>
      <c r="BX28" s="25" t="s">
        <v>4388</v>
      </c>
      <c r="BY28" s="39">
        <f t="shared" si="1"/>
        <v>4.2000000000000004E-9</v>
      </c>
      <c r="BZ28" s="36" t="s">
        <v>4389</v>
      </c>
      <c r="CA28" s="36" t="s">
        <v>4390</v>
      </c>
      <c r="CB28" s="36" t="s">
        <v>11</v>
      </c>
      <c r="CC28" s="36" t="s">
        <v>11</v>
      </c>
      <c r="CD28" s="106" t="s">
        <v>10</v>
      </c>
      <c r="CE28" s="25"/>
      <c r="CF28" s="25"/>
      <c r="CG28" s="25"/>
      <c r="CH28" s="25"/>
    </row>
    <row r="29" spans="1:86" s="10" customFormat="1">
      <c r="A29" s="36">
        <v>133</v>
      </c>
      <c r="B29" s="10" t="s">
        <v>244</v>
      </c>
      <c r="C29" s="10" t="s">
        <v>282</v>
      </c>
      <c r="D29" s="10" t="s">
        <v>4373</v>
      </c>
      <c r="E29" s="10">
        <v>2019</v>
      </c>
      <c r="F29" s="10" t="s">
        <v>840</v>
      </c>
      <c r="G29" s="10" t="s">
        <v>4374</v>
      </c>
      <c r="H29" s="31" t="s">
        <v>4375</v>
      </c>
      <c r="I29" s="31" t="s">
        <v>4376</v>
      </c>
      <c r="J29" s="31" t="s">
        <v>4377</v>
      </c>
      <c r="K29" s="31" t="s">
        <v>4378</v>
      </c>
      <c r="L29" s="10" t="s">
        <v>4379</v>
      </c>
      <c r="M29" s="10" t="s">
        <v>4380</v>
      </c>
      <c r="N29" s="10" t="s">
        <v>15</v>
      </c>
      <c r="O29" s="10" t="s">
        <v>5563</v>
      </c>
      <c r="P29" s="10" t="s">
        <v>5563</v>
      </c>
      <c r="Q29" s="10" t="s">
        <v>5601</v>
      </c>
      <c r="R29" s="25" t="s">
        <v>4381</v>
      </c>
      <c r="S29" s="25" t="s">
        <v>1041</v>
      </c>
      <c r="T29" s="25"/>
      <c r="U29" s="25" t="str">
        <f>INDEX(Outcome_GWASs!H:H,MATCH(TomB!S29,Outcome_GWASs!C:C,0))</f>
        <v>both</v>
      </c>
      <c r="V29" s="25">
        <f>INDEX(Outcome_GWASs!F:F,MATCH(TomB!S29,Outcome_GWASs!C:C,0))</f>
        <v>135438</v>
      </c>
      <c r="W29" s="25">
        <f>INDEX(Outcome_GWASs!G:G,MATCH(TomB!S29,Outcome_GWASs!C:C,0))</f>
        <v>344901</v>
      </c>
      <c r="X29" s="25">
        <f>INDEX(Outcome_GWASs!F:F,MATCH(TomB!S29,Outcome_GWASs!C:C,0))</f>
        <v>135438</v>
      </c>
      <c r="Y29" s="25">
        <f>INDEX(Outcome_GWASs!G:G,MATCH(TomB!S29,Outcome_GWASs!C:C,0))</f>
        <v>344901</v>
      </c>
      <c r="Z29" s="25" t="s">
        <v>10</v>
      </c>
      <c r="AA29" s="25" t="s">
        <v>1059</v>
      </c>
      <c r="AB29" s="25" t="str">
        <f>INDEX(Outcome_GWASs!E:E,MATCH(TomB!S29,Outcome_GWASs!C:C,0))</f>
        <v>European</v>
      </c>
      <c r="AC29" s="31" t="s">
        <v>4617</v>
      </c>
      <c r="AD29" s="25" t="s">
        <v>5522</v>
      </c>
      <c r="AE29" s="25" t="s">
        <v>1871</v>
      </c>
      <c r="AF29" s="25"/>
      <c r="AG29" s="25"/>
      <c r="AH29" s="10">
        <f t="shared" si="3"/>
        <v>331275</v>
      </c>
      <c r="AI29" s="10">
        <f>INDEX(Exposure_GWASs!F:F,MATCH(TomB!AE29,Exposure_GWASs!C:C,0))</f>
        <v>331275</v>
      </c>
      <c r="AJ29" s="25" t="s">
        <v>10</v>
      </c>
      <c r="AK29" s="25" t="s">
        <v>1005</v>
      </c>
      <c r="AL29" s="25" t="s">
        <v>731</v>
      </c>
      <c r="AM29" s="25" t="s">
        <v>10</v>
      </c>
      <c r="AN29" s="34" t="s">
        <v>169</v>
      </c>
      <c r="AO29" s="25" t="s">
        <v>4382</v>
      </c>
      <c r="AP29" s="25" t="s">
        <v>4383</v>
      </c>
      <c r="AQ29" s="35" t="s">
        <v>138</v>
      </c>
      <c r="AR29" s="25" t="s">
        <v>4384</v>
      </c>
      <c r="AS29" s="25" t="s">
        <v>11</v>
      </c>
      <c r="AT29" s="25" t="s">
        <v>11</v>
      </c>
      <c r="AU29" s="25" t="s">
        <v>10</v>
      </c>
      <c r="AV29" s="25">
        <f t="shared" si="2"/>
        <v>372</v>
      </c>
      <c r="AW29" s="25" t="s">
        <v>10</v>
      </c>
      <c r="AX29" s="25">
        <f>INDEX(Exposure_GWASs!S:S,MATCH(TomB!AE29,Exposure_GWASs!C:C,0))</f>
        <v>372</v>
      </c>
      <c r="AY29" s="25" t="s">
        <v>10</v>
      </c>
      <c r="AZ29" s="25" t="s">
        <v>11</v>
      </c>
      <c r="BA29" s="36" t="s">
        <v>10</v>
      </c>
      <c r="BB29" s="25" t="s">
        <v>13</v>
      </c>
      <c r="BC29" s="36" t="s">
        <v>17</v>
      </c>
      <c r="BD29" s="36" t="s">
        <v>26</v>
      </c>
      <c r="BE29" s="36" t="s">
        <v>98</v>
      </c>
      <c r="BF29" s="36"/>
      <c r="BG29" s="36"/>
      <c r="BH29" s="25" t="s">
        <v>4385</v>
      </c>
      <c r="BI29" s="25" t="s">
        <v>4403</v>
      </c>
      <c r="BJ29" s="25" t="s">
        <v>1065</v>
      </c>
      <c r="BK29" s="25" t="s">
        <v>4355</v>
      </c>
      <c r="BL29" s="25" t="s">
        <v>11</v>
      </c>
      <c r="BM29" s="25" t="s">
        <v>11</v>
      </c>
      <c r="BN29" s="25" t="s">
        <v>4387</v>
      </c>
      <c r="BO29" s="25" t="s">
        <v>167</v>
      </c>
      <c r="BP29" s="37" t="s">
        <v>1059</v>
      </c>
      <c r="BQ29" s="38" t="s">
        <v>1012</v>
      </c>
      <c r="BR29" s="25">
        <v>0.27</v>
      </c>
      <c r="BS29" s="25">
        <v>0.04</v>
      </c>
      <c r="BT29" s="25"/>
      <c r="BU29" s="25"/>
      <c r="BV29" s="25"/>
      <c r="BW29" s="35">
        <v>1E-10</v>
      </c>
      <c r="BX29" s="25" t="s">
        <v>4388</v>
      </c>
      <c r="BY29" s="39">
        <f t="shared" si="1"/>
        <v>4.2000000000000004E-9</v>
      </c>
      <c r="BZ29" s="36" t="s">
        <v>4389</v>
      </c>
      <c r="CA29" s="36" t="s">
        <v>4390</v>
      </c>
      <c r="CB29" s="36" t="s">
        <v>11</v>
      </c>
      <c r="CC29" s="36" t="s">
        <v>11</v>
      </c>
      <c r="CD29" s="106" t="s">
        <v>10</v>
      </c>
      <c r="CE29" s="25"/>
      <c r="CF29" s="25"/>
      <c r="CG29" s="25"/>
      <c r="CH29" s="25"/>
    </row>
    <row r="30" spans="1:86" s="10" customFormat="1">
      <c r="A30" s="36">
        <v>133</v>
      </c>
      <c r="B30" s="10" t="s">
        <v>244</v>
      </c>
      <c r="C30" s="10" t="s">
        <v>282</v>
      </c>
      <c r="D30" s="10" t="s">
        <v>4373</v>
      </c>
      <c r="E30" s="10">
        <v>2019</v>
      </c>
      <c r="F30" s="10" t="s">
        <v>840</v>
      </c>
      <c r="G30" s="10" t="s">
        <v>4374</v>
      </c>
      <c r="H30" s="31" t="s">
        <v>4375</v>
      </c>
      <c r="I30" s="31" t="s">
        <v>4376</v>
      </c>
      <c r="J30" s="31" t="s">
        <v>4377</v>
      </c>
      <c r="K30" s="31" t="s">
        <v>4378</v>
      </c>
      <c r="L30" s="10" t="s">
        <v>4379</v>
      </c>
      <c r="M30" s="10" t="s">
        <v>4380</v>
      </c>
      <c r="N30" s="10" t="s">
        <v>15</v>
      </c>
      <c r="O30" s="10" t="s">
        <v>5563</v>
      </c>
      <c r="P30" s="10" t="s">
        <v>5563</v>
      </c>
      <c r="Q30" s="10" t="s">
        <v>5601</v>
      </c>
      <c r="R30" s="25" t="s">
        <v>4381</v>
      </c>
      <c r="S30" s="25" t="s">
        <v>1041</v>
      </c>
      <c r="T30" s="25"/>
      <c r="U30" s="25" t="str">
        <f>INDEX(Outcome_GWASs!H:H,MATCH(TomB!S30,Outcome_GWASs!C:C,0))</f>
        <v>both</v>
      </c>
      <c r="V30" s="25">
        <f>INDEX(Outcome_GWASs!F:F,MATCH(TomB!S30,Outcome_GWASs!C:C,0))</f>
        <v>135438</v>
      </c>
      <c r="W30" s="25">
        <f>INDEX(Outcome_GWASs!G:G,MATCH(TomB!S30,Outcome_GWASs!C:C,0))</f>
        <v>344901</v>
      </c>
      <c r="X30" s="25">
        <f>INDEX(Outcome_GWASs!F:F,MATCH(TomB!S30,Outcome_GWASs!C:C,0))</f>
        <v>135438</v>
      </c>
      <c r="Y30" s="25">
        <f>INDEX(Outcome_GWASs!G:G,MATCH(TomB!S30,Outcome_GWASs!C:C,0))</f>
        <v>344901</v>
      </c>
      <c r="Z30" s="25" t="s">
        <v>10</v>
      </c>
      <c r="AA30" s="25" t="s">
        <v>1059</v>
      </c>
      <c r="AB30" s="25" t="str">
        <f>INDEX(Outcome_GWASs!E:E,MATCH(TomB!S30,Outcome_GWASs!C:C,0))</f>
        <v>European</v>
      </c>
      <c r="AC30" s="31" t="s">
        <v>6115</v>
      </c>
      <c r="AD30" s="31" t="s">
        <v>6113</v>
      </c>
      <c r="AE30" s="25" t="s">
        <v>1872</v>
      </c>
      <c r="AF30" s="25"/>
      <c r="AG30" s="25"/>
      <c r="AH30" s="10">
        <f t="shared" si="3"/>
        <v>331030</v>
      </c>
      <c r="AI30" s="10">
        <f>INDEX(Exposure_GWASs!F:F,MATCH(TomB!AE30,Exposure_GWASs!C:C,0))</f>
        <v>331030</v>
      </c>
      <c r="AJ30" s="25" t="s">
        <v>10</v>
      </c>
      <c r="AK30" s="25" t="s">
        <v>1005</v>
      </c>
      <c r="AL30" s="25" t="s">
        <v>731</v>
      </c>
      <c r="AM30" s="25" t="s">
        <v>10</v>
      </c>
      <c r="AN30" s="34" t="s">
        <v>169</v>
      </c>
      <c r="AO30" s="25" t="s">
        <v>4382</v>
      </c>
      <c r="AP30" s="25" t="s">
        <v>4383</v>
      </c>
      <c r="AQ30" s="35" t="s">
        <v>138</v>
      </c>
      <c r="AR30" s="25" t="s">
        <v>4384</v>
      </c>
      <c r="AS30" s="25" t="s">
        <v>11</v>
      </c>
      <c r="AT30" s="25" t="s">
        <v>11</v>
      </c>
      <c r="AU30" s="25" t="s">
        <v>10</v>
      </c>
      <c r="AV30" s="25">
        <f t="shared" si="2"/>
        <v>659</v>
      </c>
      <c r="AW30" s="25" t="s">
        <v>10</v>
      </c>
      <c r="AX30" s="25">
        <f>INDEX(Exposure_GWASs!S:S,MATCH(TomB!AE30,Exposure_GWASs!C:C,0))</f>
        <v>659</v>
      </c>
      <c r="AY30" s="25" t="s">
        <v>10</v>
      </c>
      <c r="AZ30" s="25" t="s">
        <v>11</v>
      </c>
      <c r="BA30" s="36" t="s">
        <v>10</v>
      </c>
      <c r="BB30" s="25" t="s">
        <v>13</v>
      </c>
      <c r="BC30" s="36" t="s">
        <v>17</v>
      </c>
      <c r="BD30" s="36" t="s">
        <v>26</v>
      </c>
      <c r="BE30" s="36" t="s">
        <v>98</v>
      </c>
      <c r="BF30" s="36"/>
      <c r="BG30" s="36"/>
      <c r="BH30" s="25" t="s">
        <v>4385</v>
      </c>
      <c r="BI30" s="25" t="s">
        <v>4404</v>
      </c>
      <c r="BJ30" s="25" t="s">
        <v>1065</v>
      </c>
      <c r="BK30" s="25" t="s">
        <v>4355</v>
      </c>
      <c r="BL30" s="25" t="s">
        <v>11</v>
      </c>
      <c r="BM30" s="25" t="s">
        <v>11</v>
      </c>
      <c r="BN30" s="25" t="s">
        <v>4387</v>
      </c>
      <c r="BO30" s="25" t="s">
        <v>167</v>
      </c>
      <c r="BP30" s="37" t="s">
        <v>1059</v>
      </c>
      <c r="BQ30" s="38" t="s">
        <v>1012</v>
      </c>
      <c r="BR30" s="25">
        <v>0.03</v>
      </c>
      <c r="BS30" s="25">
        <v>0.03</v>
      </c>
      <c r="BT30" s="25"/>
      <c r="BU30" s="25"/>
      <c r="BV30" s="25"/>
      <c r="BW30" s="35">
        <v>0.28000000000000003</v>
      </c>
      <c r="BX30" s="25" t="s">
        <v>4388</v>
      </c>
      <c r="BY30" s="39">
        <v>1</v>
      </c>
      <c r="BZ30" s="36" t="s">
        <v>4389</v>
      </c>
      <c r="CA30" s="36" t="s">
        <v>4390</v>
      </c>
      <c r="CB30" s="36" t="s">
        <v>11</v>
      </c>
      <c r="CC30" s="36" t="s">
        <v>11</v>
      </c>
      <c r="CD30" s="106" t="s">
        <v>10</v>
      </c>
      <c r="CE30" s="25"/>
      <c r="CF30" s="25"/>
      <c r="CG30" s="25"/>
      <c r="CH30" s="25"/>
    </row>
    <row r="31" spans="1:86" s="10" customFormat="1">
      <c r="A31" s="36">
        <v>133</v>
      </c>
      <c r="B31" s="10" t="s">
        <v>244</v>
      </c>
      <c r="C31" s="10" t="s">
        <v>282</v>
      </c>
      <c r="D31" s="10" t="s">
        <v>4373</v>
      </c>
      <c r="E31" s="10">
        <v>2019</v>
      </c>
      <c r="F31" s="10" t="s">
        <v>840</v>
      </c>
      <c r="G31" s="10" t="s">
        <v>4374</v>
      </c>
      <c r="H31" s="31" t="s">
        <v>4375</v>
      </c>
      <c r="I31" s="31" t="s">
        <v>4376</v>
      </c>
      <c r="J31" s="31" t="s">
        <v>4377</v>
      </c>
      <c r="K31" s="31" t="s">
        <v>4378</v>
      </c>
      <c r="L31" s="10" t="s">
        <v>4379</v>
      </c>
      <c r="M31" s="10" t="s">
        <v>4380</v>
      </c>
      <c r="N31" s="10" t="s">
        <v>15</v>
      </c>
      <c r="O31" s="10" t="s">
        <v>5563</v>
      </c>
      <c r="P31" s="10" t="s">
        <v>5563</v>
      </c>
      <c r="Q31" s="10" t="s">
        <v>5601</v>
      </c>
      <c r="R31" s="25" t="s">
        <v>4381</v>
      </c>
      <c r="S31" s="25" t="s">
        <v>1041</v>
      </c>
      <c r="T31" s="25"/>
      <c r="U31" s="25" t="str">
        <f>INDEX(Outcome_GWASs!H:H,MATCH(TomB!S31,Outcome_GWASs!C:C,0))</f>
        <v>both</v>
      </c>
      <c r="V31" s="25">
        <f>INDEX(Outcome_GWASs!F:F,MATCH(TomB!S31,Outcome_GWASs!C:C,0))</f>
        <v>135438</v>
      </c>
      <c r="W31" s="25">
        <f>INDEX(Outcome_GWASs!G:G,MATCH(TomB!S31,Outcome_GWASs!C:C,0))</f>
        <v>344901</v>
      </c>
      <c r="X31" s="25">
        <f>INDEX(Outcome_GWASs!F:F,MATCH(TomB!S31,Outcome_GWASs!C:C,0))</f>
        <v>135438</v>
      </c>
      <c r="Y31" s="25">
        <f>INDEX(Outcome_GWASs!G:G,MATCH(TomB!S31,Outcome_GWASs!C:C,0))</f>
        <v>344901</v>
      </c>
      <c r="Z31" s="25" t="s">
        <v>10</v>
      </c>
      <c r="AA31" s="25" t="s">
        <v>1059</v>
      </c>
      <c r="AB31" s="25" t="str">
        <f>INDEX(Outcome_GWASs!E:E,MATCH(TomB!S31,Outcome_GWASs!C:C,0))</f>
        <v>European</v>
      </c>
      <c r="AC31" s="31" t="s">
        <v>6115</v>
      </c>
      <c r="AD31" s="25" t="s">
        <v>5519</v>
      </c>
      <c r="AE31" s="25" t="s">
        <v>1873</v>
      </c>
      <c r="AF31" s="25"/>
      <c r="AG31" s="25"/>
      <c r="AH31" s="10">
        <f t="shared" si="3"/>
        <v>331221</v>
      </c>
      <c r="AI31" s="10">
        <f>INDEX(Exposure_GWASs!F:F,MATCH(TomB!AE31,Exposure_GWASs!C:C,0))</f>
        <v>331221</v>
      </c>
      <c r="AJ31" s="25" t="s">
        <v>10</v>
      </c>
      <c r="AK31" s="25" t="s">
        <v>1005</v>
      </c>
      <c r="AL31" s="25" t="s">
        <v>731</v>
      </c>
      <c r="AM31" s="25" t="s">
        <v>10</v>
      </c>
      <c r="AN31" s="34" t="s">
        <v>169</v>
      </c>
      <c r="AO31" s="25" t="s">
        <v>4382</v>
      </c>
      <c r="AP31" s="25" t="s">
        <v>4383</v>
      </c>
      <c r="AQ31" s="35" t="s">
        <v>138</v>
      </c>
      <c r="AR31" s="25" t="s">
        <v>4384</v>
      </c>
      <c r="AS31" s="25" t="s">
        <v>11</v>
      </c>
      <c r="AT31" s="25" t="s">
        <v>11</v>
      </c>
      <c r="AU31" s="25" t="s">
        <v>10</v>
      </c>
      <c r="AV31" s="25">
        <f t="shared" si="2"/>
        <v>577</v>
      </c>
      <c r="AW31" s="25" t="s">
        <v>10</v>
      </c>
      <c r="AX31" s="25">
        <f>INDEX(Exposure_GWASs!S:S,MATCH(TomB!AE31,Exposure_GWASs!C:C,0))</f>
        <v>577</v>
      </c>
      <c r="AY31" s="25" t="s">
        <v>10</v>
      </c>
      <c r="AZ31" s="25" t="s">
        <v>11</v>
      </c>
      <c r="BA31" s="36" t="s">
        <v>10</v>
      </c>
      <c r="BB31" s="25" t="s">
        <v>13</v>
      </c>
      <c r="BC31" s="36" t="s">
        <v>17</v>
      </c>
      <c r="BD31" s="36" t="s">
        <v>26</v>
      </c>
      <c r="BE31" s="36" t="s">
        <v>98</v>
      </c>
      <c r="BF31" s="36"/>
      <c r="BG31" s="36"/>
      <c r="BH31" s="25" t="s">
        <v>4385</v>
      </c>
      <c r="BI31" s="25" t="s">
        <v>4405</v>
      </c>
      <c r="BJ31" s="25" t="s">
        <v>1065</v>
      </c>
      <c r="BK31" s="25" t="s">
        <v>4355</v>
      </c>
      <c r="BL31" s="25" t="s">
        <v>11</v>
      </c>
      <c r="BM31" s="25" t="s">
        <v>11</v>
      </c>
      <c r="BN31" s="25" t="s">
        <v>4387</v>
      </c>
      <c r="BO31" s="25" t="s">
        <v>167</v>
      </c>
      <c r="BP31" s="37" t="s">
        <v>1059</v>
      </c>
      <c r="BQ31" s="38" t="s">
        <v>1012</v>
      </c>
      <c r="BR31" s="25">
        <v>0.04</v>
      </c>
      <c r="BS31" s="25">
        <v>0.04</v>
      </c>
      <c r="BT31" s="25"/>
      <c r="BU31" s="25"/>
      <c r="BV31" s="25"/>
      <c r="BW31" s="35">
        <v>0.33</v>
      </c>
      <c r="BX31" s="25" t="s">
        <v>4388</v>
      </c>
      <c r="BY31" s="39">
        <v>1</v>
      </c>
      <c r="BZ31" s="36" t="s">
        <v>4389</v>
      </c>
      <c r="CA31" s="36" t="s">
        <v>4390</v>
      </c>
      <c r="CB31" s="36" t="s">
        <v>11</v>
      </c>
      <c r="CC31" s="36" t="s">
        <v>11</v>
      </c>
      <c r="CD31" s="106" t="s">
        <v>10</v>
      </c>
      <c r="CE31" s="25"/>
      <c r="CF31" s="25"/>
      <c r="CG31" s="25"/>
      <c r="CH31" s="25"/>
    </row>
    <row r="32" spans="1:86" s="10" customFormat="1">
      <c r="A32" s="36">
        <v>133</v>
      </c>
      <c r="B32" s="10" t="s">
        <v>244</v>
      </c>
      <c r="C32" s="10" t="s">
        <v>282</v>
      </c>
      <c r="D32" s="10" t="s">
        <v>4373</v>
      </c>
      <c r="E32" s="10">
        <v>2019</v>
      </c>
      <c r="F32" s="10" t="s">
        <v>840</v>
      </c>
      <c r="G32" s="10" t="s">
        <v>4374</v>
      </c>
      <c r="H32" s="31" t="s">
        <v>4375</v>
      </c>
      <c r="I32" s="31" t="s">
        <v>4376</v>
      </c>
      <c r="J32" s="31" t="s">
        <v>4377</v>
      </c>
      <c r="K32" s="31" t="s">
        <v>4378</v>
      </c>
      <c r="L32" s="10" t="s">
        <v>4379</v>
      </c>
      <c r="M32" s="10" t="s">
        <v>4380</v>
      </c>
      <c r="N32" s="10" t="s">
        <v>15</v>
      </c>
      <c r="O32" s="10" t="s">
        <v>5563</v>
      </c>
      <c r="P32" s="10" t="s">
        <v>5563</v>
      </c>
      <c r="Q32" s="10" t="s">
        <v>5601</v>
      </c>
      <c r="R32" s="25" t="s">
        <v>4381</v>
      </c>
      <c r="S32" s="25" t="s">
        <v>1041</v>
      </c>
      <c r="T32" s="25"/>
      <c r="U32" s="25" t="str">
        <f>INDEX(Outcome_GWASs!H:H,MATCH(TomB!S32,Outcome_GWASs!C:C,0))</f>
        <v>both</v>
      </c>
      <c r="V32" s="25">
        <f>INDEX(Outcome_GWASs!F:F,MATCH(TomB!S32,Outcome_GWASs!C:C,0))</f>
        <v>135438</v>
      </c>
      <c r="W32" s="25">
        <f>INDEX(Outcome_GWASs!G:G,MATCH(TomB!S32,Outcome_GWASs!C:C,0))</f>
        <v>344901</v>
      </c>
      <c r="X32" s="25">
        <f>INDEX(Outcome_GWASs!F:F,MATCH(TomB!S32,Outcome_GWASs!C:C,0))</f>
        <v>135438</v>
      </c>
      <c r="Y32" s="25">
        <f>INDEX(Outcome_GWASs!G:G,MATCH(TomB!S32,Outcome_GWASs!C:C,0))</f>
        <v>344901</v>
      </c>
      <c r="Z32" s="25" t="s">
        <v>10</v>
      </c>
      <c r="AA32" s="25" t="s">
        <v>1059</v>
      </c>
      <c r="AB32" s="25" t="str">
        <f>INDEX(Outcome_GWASs!E:E,MATCH(TomB!S32,Outcome_GWASs!C:C,0))</f>
        <v>European</v>
      </c>
      <c r="AC32" s="31" t="s">
        <v>6115</v>
      </c>
      <c r="AD32" s="25" t="s">
        <v>5520</v>
      </c>
      <c r="AE32" s="25" t="s">
        <v>1874</v>
      </c>
      <c r="AF32" s="25"/>
      <c r="AG32" s="25"/>
      <c r="AH32" s="10">
        <f t="shared" si="3"/>
        <v>331159</v>
      </c>
      <c r="AI32" s="10">
        <f>INDEX(Exposure_GWASs!F:F,MATCH(TomB!AE32,Exposure_GWASs!C:C,0))</f>
        <v>331159</v>
      </c>
      <c r="AJ32" s="25" t="s">
        <v>10</v>
      </c>
      <c r="AK32" s="25" t="s">
        <v>1005</v>
      </c>
      <c r="AL32" s="25" t="s">
        <v>731</v>
      </c>
      <c r="AM32" s="25" t="s">
        <v>10</v>
      </c>
      <c r="AN32" s="34" t="s">
        <v>169</v>
      </c>
      <c r="AO32" s="25" t="s">
        <v>4382</v>
      </c>
      <c r="AP32" s="25" t="s">
        <v>4383</v>
      </c>
      <c r="AQ32" s="35" t="s">
        <v>138</v>
      </c>
      <c r="AR32" s="25" t="s">
        <v>4384</v>
      </c>
      <c r="AS32" s="25" t="s">
        <v>11</v>
      </c>
      <c r="AT32" s="25" t="s">
        <v>11</v>
      </c>
      <c r="AU32" s="25" t="s">
        <v>10</v>
      </c>
      <c r="AV32" s="25">
        <f t="shared" si="2"/>
        <v>565</v>
      </c>
      <c r="AW32" s="25" t="s">
        <v>10</v>
      </c>
      <c r="AX32" s="25">
        <f>INDEX(Exposure_GWASs!S:S,MATCH(TomB!AE32,Exposure_GWASs!C:C,0))</f>
        <v>565</v>
      </c>
      <c r="AY32" s="25" t="s">
        <v>10</v>
      </c>
      <c r="AZ32" s="25" t="s">
        <v>11</v>
      </c>
      <c r="BA32" s="36" t="s">
        <v>10</v>
      </c>
      <c r="BB32" s="25" t="s">
        <v>13</v>
      </c>
      <c r="BC32" s="36" t="s">
        <v>17</v>
      </c>
      <c r="BD32" s="36" t="s">
        <v>26</v>
      </c>
      <c r="BE32" s="36" t="s">
        <v>98</v>
      </c>
      <c r="BF32" s="36"/>
      <c r="BG32" s="36"/>
      <c r="BH32" s="25" t="s">
        <v>4385</v>
      </c>
      <c r="BI32" s="25" t="s">
        <v>4406</v>
      </c>
      <c r="BJ32" s="25" t="s">
        <v>1065</v>
      </c>
      <c r="BK32" s="25" t="s">
        <v>4355</v>
      </c>
      <c r="BL32" s="25" t="s">
        <v>11</v>
      </c>
      <c r="BM32" s="25" t="s">
        <v>11</v>
      </c>
      <c r="BN32" s="25" t="s">
        <v>4387</v>
      </c>
      <c r="BO32" s="25" t="s">
        <v>167</v>
      </c>
      <c r="BP32" s="37" t="s">
        <v>1059</v>
      </c>
      <c r="BQ32" s="38" t="s">
        <v>1012</v>
      </c>
      <c r="BR32" s="25">
        <v>0.06</v>
      </c>
      <c r="BS32" s="25">
        <v>0.04</v>
      </c>
      <c r="BT32" s="25"/>
      <c r="BU32" s="25"/>
      <c r="BV32" s="25"/>
      <c r="BW32" s="35">
        <v>0.13</v>
      </c>
      <c r="BX32" s="25" t="s">
        <v>4388</v>
      </c>
      <c r="BY32" s="39">
        <v>1</v>
      </c>
      <c r="BZ32" s="36" t="s">
        <v>4389</v>
      </c>
      <c r="CA32" s="36" t="s">
        <v>4390</v>
      </c>
      <c r="CB32" s="36" t="s">
        <v>11</v>
      </c>
      <c r="CC32" s="36" t="s">
        <v>11</v>
      </c>
      <c r="CD32" s="106" t="s">
        <v>10</v>
      </c>
      <c r="CE32" s="25"/>
      <c r="CF32" s="25"/>
      <c r="CG32" s="25"/>
      <c r="CH32" s="25"/>
    </row>
    <row r="33" spans="1:86" s="10" customFormat="1">
      <c r="A33" s="36">
        <v>133</v>
      </c>
      <c r="B33" s="10" t="s">
        <v>244</v>
      </c>
      <c r="C33" s="10" t="s">
        <v>282</v>
      </c>
      <c r="D33" s="10" t="s">
        <v>4373</v>
      </c>
      <c r="E33" s="10">
        <v>2019</v>
      </c>
      <c r="F33" s="10" t="s">
        <v>840</v>
      </c>
      <c r="G33" s="10" t="s">
        <v>4374</v>
      </c>
      <c r="H33" s="31" t="s">
        <v>4375</v>
      </c>
      <c r="I33" s="31" t="s">
        <v>4376</v>
      </c>
      <c r="J33" s="31" t="s">
        <v>4377</v>
      </c>
      <c r="K33" s="31" t="s">
        <v>4378</v>
      </c>
      <c r="L33" s="10" t="s">
        <v>4379</v>
      </c>
      <c r="M33" s="10" t="s">
        <v>4380</v>
      </c>
      <c r="N33" s="10" t="s">
        <v>15</v>
      </c>
      <c r="O33" s="10" t="s">
        <v>5563</v>
      </c>
      <c r="P33" s="10" t="s">
        <v>5563</v>
      </c>
      <c r="Q33" s="10" t="s">
        <v>5601</v>
      </c>
      <c r="R33" s="25" t="s">
        <v>4381</v>
      </c>
      <c r="S33" s="25" t="s">
        <v>1041</v>
      </c>
      <c r="T33" s="25"/>
      <c r="U33" s="25" t="str">
        <f>INDEX(Outcome_GWASs!H:H,MATCH(TomB!S33,Outcome_GWASs!C:C,0))</f>
        <v>both</v>
      </c>
      <c r="V33" s="25">
        <f>INDEX(Outcome_GWASs!F:F,MATCH(TomB!S33,Outcome_GWASs!C:C,0))</f>
        <v>135438</v>
      </c>
      <c r="W33" s="25">
        <f>INDEX(Outcome_GWASs!G:G,MATCH(TomB!S33,Outcome_GWASs!C:C,0))</f>
        <v>344901</v>
      </c>
      <c r="X33" s="25">
        <f>INDEX(Outcome_GWASs!F:F,MATCH(TomB!S33,Outcome_GWASs!C:C,0))</f>
        <v>135438</v>
      </c>
      <c r="Y33" s="25">
        <f>INDEX(Outcome_GWASs!G:G,MATCH(TomB!S33,Outcome_GWASs!C:C,0))</f>
        <v>344901</v>
      </c>
      <c r="Z33" s="25" t="s">
        <v>10</v>
      </c>
      <c r="AA33" s="25" t="s">
        <v>1059</v>
      </c>
      <c r="AB33" s="25" t="str">
        <f>INDEX(Outcome_GWASs!E:E,MATCH(TomB!S33,Outcome_GWASs!C:C,0))</f>
        <v>European</v>
      </c>
      <c r="AC33" s="31" t="s">
        <v>6115</v>
      </c>
      <c r="AD33" s="25" t="s">
        <v>5521</v>
      </c>
      <c r="AE33" s="25" t="s">
        <v>1875</v>
      </c>
      <c r="AF33" s="25"/>
      <c r="AG33" s="25"/>
      <c r="AH33" s="10">
        <f t="shared" si="3"/>
        <v>331285</v>
      </c>
      <c r="AI33" s="10">
        <f>INDEX(Exposure_GWASs!F:F,MATCH(TomB!AE33,Exposure_GWASs!C:C,0))</f>
        <v>331285</v>
      </c>
      <c r="AJ33" s="25" t="s">
        <v>10</v>
      </c>
      <c r="AK33" s="25" t="s">
        <v>1005</v>
      </c>
      <c r="AL33" s="25" t="s">
        <v>731</v>
      </c>
      <c r="AM33" s="25" t="s">
        <v>10</v>
      </c>
      <c r="AN33" s="34" t="s">
        <v>169</v>
      </c>
      <c r="AO33" s="25" t="s">
        <v>4382</v>
      </c>
      <c r="AP33" s="25" t="s">
        <v>4383</v>
      </c>
      <c r="AQ33" s="35" t="s">
        <v>138</v>
      </c>
      <c r="AR33" s="25" t="s">
        <v>4384</v>
      </c>
      <c r="AS33" s="25" t="s">
        <v>11</v>
      </c>
      <c r="AT33" s="25" t="s">
        <v>11</v>
      </c>
      <c r="AU33" s="25" t="s">
        <v>10</v>
      </c>
      <c r="AV33" s="25">
        <f t="shared" si="2"/>
        <v>575</v>
      </c>
      <c r="AW33" s="25" t="s">
        <v>10</v>
      </c>
      <c r="AX33" s="25">
        <f>INDEX(Exposure_GWASs!S:S,MATCH(TomB!AE33,Exposure_GWASs!C:C,0))</f>
        <v>575</v>
      </c>
      <c r="AY33" s="25" t="s">
        <v>10</v>
      </c>
      <c r="AZ33" s="25" t="s">
        <v>11</v>
      </c>
      <c r="BA33" s="36" t="s">
        <v>10</v>
      </c>
      <c r="BB33" s="25" t="s">
        <v>13</v>
      </c>
      <c r="BC33" s="36" t="s">
        <v>17</v>
      </c>
      <c r="BD33" s="36" t="s">
        <v>26</v>
      </c>
      <c r="BE33" s="36" t="s">
        <v>98</v>
      </c>
      <c r="BF33" s="36"/>
      <c r="BG33" s="36"/>
      <c r="BH33" s="25" t="s">
        <v>4385</v>
      </c>
      <c r="BI33" s="25" t="s">
        <v>4407</v>
      </c>
      <c r="BJ33" s="25" t="s">
        <v>1065</v>
      </c>
      <c r="BK33" s="25" t="s">
        <v>4355</v>
      </c>
      <c r="BL33" s="25" t="s">
        <v>11</v>
      </c>
      <c r="BM33" s="25" t="s">
        <v>11</v>
      </c>
      <c r="BN33" s="25" t="s">
        <v>4387</v>
      </c>
      <c r="BO33" s="25" t="s">
        <v>167</v>
      </c>
      <c r="BP33" s="37" t="s">
        <v>1059</v>
      </c>
      <c r="BQ33" s="38" t="s">
        <v>1012</v>
      </c>
      <c r="BR33" s="25">
        <v>0.06</v>
      </c>
      <c r="BS33" s="25">
        <v>0.04</v>
      </c>
      <c r="BT33" s="25"/>
      <c r="BU33" s="25"/>
      <c r="BV33" s="25"/>
      <c r="BW33" s="35">
        <v>0.11</v>
      </c>
      <c r="BX33" s="25" t="s">
        <v>4388</v>
      </c>
      <c r="BY33" s="39">
        <v>1</v>
      </c>
      <c r="BZ33" s="36" t="s">
        <v>4389</v>
      </c>
      <c r="CA33" s="36" t="s">
        <v>4390</v>
      </c>
      <c r="CB33" s="36" t="s">
        <v>11</v>
      </c>
      <c r="CC33" s="36" t="s">
        <v>11</v>
      </c>
      <c r="CD33" s="106" t="s">
        <v>10</v>
      </c>
      <c r="CE33" s="25"/>
      <c r="CF33" s="25"/>
      <c r="CG33" s="25"/>
      <c r="CH33" s="25"/>
    </row>
    <row r="34" spans="1:86" s="10" customFormat="1">
      <c r="A34" s="36">
        <v>133</v>
      </c>
      <c r="B34" s="10" t="s">
        <v>244</v>
      </c>
      <c r="C34" s="10" t="s">
        <v>282</v>
      </c>
      <c r="D34" s="10" t="s">
        <v>4373</v>
      </c>
      <c r="E34" s="10">
        <v>2019</v>
      </c>
      <c r="F34" s="10" t="s">
        <v>840</v>
      </c>
      <c r="G34" s="10" t="s">
        <v>4374</v>
      </c>
      <c r="H34" s="31" t="s">
        <v>4375</v>
      </c>
      <c r="I34" s="31" t="s">
        <v>4376</v>
      </c>
      <c r="J34" s="31" t="s">
        <v>4377</v>
      </c>
      <c r="K34" s="31" t="s">
        <v>4378</v>
      </c>
      <c r="L34" s="10" t="s">
        <v>4379</v>
      </c>
      <c r="M34" s="10" t="s">
        <v>4380</v>
      </c>
      <c r="N34" s="10" t="s">
        <v>15</v>
      </c>
      <c r="O34" s="10" t="s">
        <v>5563</v>
      </c>
      <c r="P34" s="10" t="s">
        <v>5563</v>
      </c>
      <c r="Q34" s="10" t="s">
        <v>5601</v>
      </c>
      <c r="R34" s="25" t="s">
        <v>4381</v>
      </c>
      <c r="S34" s="25" t="s">
        <v>1041</v>
      </c>
      <c r="T34" s="25"/>
      <c r="U34" s="25" t="str">
        <f>INDEX(Outcome_GWASs!H:H,MATCH(TomB!S34,Outcome_GWASs!C:C,0))</f>
        <v>both</v>
      </c>
      <c r="V34" s="25">
        <f>INDEX(Outcome_GWASs!F:F,MATCH(TomB!S34,Outcome_GWASs!C:C,0))</f>
        <v>135438</v>
      </c>
      <c r="W34" s="25">
        <f>INDEX(Outcome_GWASs!G:G,MATCH(TomB!S34,Outcome_GWASs!C:C,0))</f>
        <v>344901</v>
      </c>
      <c r="X34" s="25">
        <f>INDEX(Outcome_GWASs!F:F,MATCH(TomB!S34,Outcome_GWASs!C:C,0))</f>
        <v>135438</v>
      </c>
      <c r="Y34" s="25">
        <f>INDEX(Outcome_GWASs!G:G,MATCH(TomB!S34,Outcome_GWASs!C:C,0))</f>
        <v>344901</v>
      </c>
      <c r="Z34" s="25" t="s">
        <v>10</v>
      </c>
      <c r="AA34" s="25" t="s">
        <v>1059</v>
      </c>
      <c r="AB34" s="25" t="str">
        <f>INDEX(Outcome_GWASs!E:E,MATCH(TomB!S34,Outcome_GWASs!C:C,0))</f>
        <v>European</v>
      </c>
      <c r="AC34" s="31" t="s">
        <v>6115</v>
      </c>
      <c r="AD34" s="25" t="s">
        <v>5522</v>
      </c>
      <c r="AE34" s="25" t="s">
        <v>1876</v>
      </c>
      <c r="AF34" s="25"/>
      <c r="AG34" s="25"/>
      <c r="AH34" s="10">
        <f t="shared" si="3"/>
        <v>331258</v>
      </c>
      <c r="AI34" s="10">
        <f>INDEX(Exposure_GWASs!F:F,MATCH(TomB!AE34,Exposure_GWASs!C:C,0))</f>
        <v>331258</v>
      </c>
      <c r="AJ34" s="25" t="s">
        <v>10</v>
      </c>
      <c r="AK34" s="25" t="s">
        <v>1005</v>
      </c>
      <c r="AL34" s="25" t="s">
        <v>731</v>
      </c>
      <c r="AM34" s="25" t="s">
        <v>10</v>
      </c>
      <c r="AN34" s="34" t="s">
        <v>169</v>
      </c>
      <c r="AO34" s="25" t="s">
        <v>4382</v>
      </c>
      <c r="AP34" s="25" t="s">
        <v>4383</v>
      </c>
      <c r="AQ34" s="35" t="s">
        <v>138</v>
      </c>
      <c r="AR34" s="25" t="s">
        <v>4384</v>
      </c>
      <c r="AS34" s="25" t="s">
        <v>11</v>
      </c>
      <c r="AT34" s="25" t="s">
        <v>11</v>
      </c>
      <c r="AU34" s="25" t="s">
        <v>10</v>
      </c>
      <c r="AV34" s="25">
        <f t="shared" si="2"/>
        <v>558</v>
      </c>
      <c r="AW34" s="25" t="s">
        <v>10</v>
      </c>
      <c r="AX34" s="25">
        <f>INDEX(Exposure_GWASs!S:S,MATCH(TomB!AE34,Exposure_GWASs!C:C,0))</f>
        <v>558</v>
      </c>
      <c r="AY34" s="25" t="s">
        <v>10</v>
      </c>
      <c r="AZ34" s="25" t="s">
        <v>11</v>
      </c>
      <c r="BA34" s="36" t="s">
        <v>10</v>
      </c>
      <c r="BB34" s="25" t="s">
        <v>13</v>
      </c>
      <c r="BC34" s="36" t="s">
        <v>17</v>
      </c>
      <c r="BD34" s="36" t="s">
        <v>26</v>
      </c>
      <c r="BE34" s="36" t="s">
        <v>98</v>
      </c>
      <c r="BF34" s="36"/>
      <c r="BG34" s="36"/>
      <c r="BH34" s="25" t="s">
        <v>4385</v>
      </c>
      <c r="BI34" s="25" t="s">
        <v>4406</v>
      </c>
      <c r="BJ34" s="25" t="s">
        <v>1065</v>
      </c>
      <c r="BK34" s="25" t="s">
        <v>4355</v>
      </c>
      <c r="BL34" s="25" t="s">
        <v>11</v>
      </c>
      <c r="BM34" s="25" t="s">
        <v>11</v>
      </c>
      <c r="BN34" s="25" t="s">
        <v>4387</v>
      </c>
      <c r="BO34" s="25" t="s">
        <v>167</v>
      </c>
      <c r="BP34" s="37" t="s">
        <v>1059</v>
      </c>
      <c r="BQ34" s="38" t="s">
        <v>1012</v>
      </c>
      <c r="BR34" s="25">
        <v>0.08</v>
      </c>
      <c r="BS34" s="25">
        <v>0.04</v>
      </c>
      <c r="BT34" s="25"/>
      <c r="BU34" s="25"/>
      <c r="BV34" s="25"/>
      <c r="BW34" s="35">
        <v>0.04</v>
      </c>
      <c r="BX34" s="25" t="s">
        <v>4388</v>
      </c>
      <c r="BY34" s="39">
        <v>1</v>
      </c>
      <c r="BZ34" s="36" t="s">
        <v>4389</v>
      </c>
      <c r="CA34" s="36" t="s">
        <v>4390</v>
      </c>
      <c r="CB34" s="36" t="s">
        <v>11</v>
      </c>
      <c r="CC34" s="36" t="s">
        <v>11</v>
      </c>
      <c r="CD34" s="106" t="s">
        <v>10</v>
      </c>
      <c r="CE34" s="25"/>
      <c r="CF34" s="25"/>
      <c r="CG34" s="25"/>
      <c r="CH34" s="25"/>
    </row>
    <row r="35" spans="1:86" s="31" customFormat="1">
      <c r="A35" s="10">
        <v>134</v>
      </c>
      <c r="B35" s="10" t="s">
        <v>244</v>
      </c>
      <c r="C35" s="10" t="s">
        <v>244</v>
      </c>
      <c r="D35" s="10" t="s">
        <v>4408</v>
      </c>
      <c r="E35" s="10">
        <v>2018</v>
      </c>
      <c r="F35" s="10" t="s">
        <v>1257</v>
      </c>
      <c r="G35" s="10" t="s">
        <v>4409</v>
      </c>
      <c r="H35" s="10" t="s">
        <v>4410</v>
      </c>
      <c r="I35" s="25" t="s">
        <v>4411</v>
      </c>
      <c r="J35" s="177" t="s">
        <v>4412</v>
      </c>
      <c r="K35" s="25" t="s">
        <v>4413</v>
      </c>
      <c r="L35" s="10" t="s">
        <v>4414</v>
      </c>
      <c r="M35" s="10" t="s">
        <v>4415</v>
      </c>
      <c r="N35" s="25" t="s">
        <v>15</v>
      </c>
      <c r="O35" s="25" t="s">
        <v>699</v>
      </c>
      <c r="P35" s="25" t="s">
        <v>699</v>
      </c>
      <c r="Q35" s="25" t="s">
        <v>5602</v>
      </c>
      <c r="R35" s="25" t="s">
        <v>11</v>
      </c>
      <c r="S35" s="25" t="s">
        <v>123</v>
      </c>
      <c r="T35" s="25" t="s">
        <v>11</v>
      </c>
      <c r="U35" s="25" t="s">
        <v>140</v>
      </c>
      <c r="V35" s="25">
        <f>358928/2</f>
        <v>179464</v>
      </c>
      <c r="W35" s="25" t="s">
        <v>10</v>
      </c>
      <c r="X35" s="25" t="s">
        <v>10</v>
      </c>
      <c r="Y35" s="25" t="s">
        <v>10</v>
      </c>
      <c r="Z35" s="25" t="s">
        <v>10</v>
      </c>
      <c r="AA35" s="25" t="s">
        <v>3932</v>
      </c>
      <c r="AB35" s="25" t="s">
        <v>249</v>
      </c>
      <c r="AC35" s="10" t="str">
        <f>INDEX(Exposure_GWASs!G:G,MATCH(TomB!AE35,Exposure_GWASs!C:C,0))</f>
        <v>BMI</v>
      </c>
      <c r="AD35" s="25" t="s">
        <v>127</v>
      </c>
      <c r="AE35" s="25" t="s">
        <v>1060</v>
      </c>
      <c r="AF35" s="25"/>
      <c r="AG35" s="25" t="s">
        <v>140</v>
      </c>
      <c r="AH35" s="25">
        <f>358928/2</f>
        <v>179464</v>
      </c>
      <c r="AI35" s="10">
        <f>INDEX(Exposure_GWASs!F:F,MATCH(TomB!AE35,Exposure_GWASs!C:C,0))</f>
        <v>339224</v>
      </c>
      <c r="AJ35" s="25" t="s">
        <v>4416</v>
      </c>
      <c r="AK35" s="25" t="s">
        <v>1005</v>
      </c>
      <c r="AL35" s="25" t="s">
        <v>249</v>
      </c>
      <c r="AM35" s="25" t="s">
        <v>10</v>
      </c>
      <c r="AN35" s="25" t="s">
        <v>11</v>
      </c>
      <c r="AO35" s="25" t="s">
        <v>11</v>
      </c>
      <c r="AP35" s="25" t="s">
        <v>4417</v>
      </c>
      <c r="AQ35" s="35" t="s">
        <v>138</v>
      </c>
      <c r="AR35" s="25" t="s">
        <v>11</v>
      </c>
      <c r="AS35" s="25" t="s">
        <v>11</v>
      </c>
      <c r="AT35" s="25" t="s">
        <v>11</v>
      </c>
      <c r="AU35" s="25" t="s">
        <v>10</v>
      </c>
      <c r="AV35" s="25">
        <v>96</v>
      </c>
      <c r="AW35" s="25" t="s">
        <v>10</v>
      </c>
      <c r="AX35" s="25">
        <f>INDEX(Exposure_GWASs!S:S,MATCH(TomB!AE35,Exposure_GWASs!C:C,0))</f>
        <v>97</v>
      </c>
      <c r="AY35" s="25" t="s">
        <v>11</v>
      </c>
      <c r="AZ35" s="25" t="s">
        <v>11</v>
      </c>
      <c r="BA35" s="36" t="s">
        <v>10</v>
      </c>
      <c r="BB35" s="25" t="s">
        <v>13</v>
      </c>
      <c r="BC35" s="36" t="s">
        <v>17</v>
      </c>
      <c r="BD35" s="36" t="s">
        <v>26</v>
      </c>
      <c r="BE35" s="36" t="s">
        <v>40</v>
      </c>
      <c r="BF35" s="36" t="s">
        <v>86</v>
      </c>
      <c r="BG35" s="36"/>
      <c r="BH35" s="36" t="s">
        <v>4418</v>
      </c>
      <c r="BI35" s="36" t="s">
        <v>11</v>
      </c>
      <c r="BJ35" s="36" t="s">
        <v>2928</v>
      </c>
      <c r="BK35" s="25" t="s">
        <v>11</v>
      </c>
      <c r="BL35" s="25" t="s">
        <v>11</v>
      </c>
      <c r="BM35" s="36" t="s">
        <v>135</v>
      </c>
      <c r="BN35" s="25" t="s">
        <v>11</v>
      </c>
      <c r="BO35" s="25" t="s">
        <v>167</v>
      </c>
      <c r="BP35" s="36" t="s">
        <v>11</v>
      </c>
      <c r="BQ35" s="36" t="s">
        <v>1100</v>
      </c>
      <c r="BR35" s="36">
        <v>0.10100000000000001</v>
      </c>
      <c r="BS35" s="36">
        <v>3.1E-2</v>
      </c>
      <c r="BT35" s="36">
        <v>95</v>
      </c>
      <c r="BU35" s="36">
        <v>0.04</v>
      </c>
      <c r="BV35" s="36">
        <v>0.16</v>
      </c>
      <c r="BW35" s="36">
        <v>1E-3</v>
      </c>
      <c r="BX35" s="36" t="s">
        <v>1791</v>
      </c>
      <c r="BY35" s="36" t="s">
        <v>10</v>
      </c>
      <c r="BZ35" s="36" t="s">
        <v>4419</v>
      </c>
      <c r="CA35" s="36" t="s">
        <v>11</v>
      </c>
      <c r="CB35" s="36" t="s">
        <v>11</v>
      </c>
      <c r="CC35" s="36" t="s">
        <v>11</v>
      </c>
      <c r="CD35" s="106" t="s">
        <v>10</v>
      </c>
      <c r="CE35" s="36"/>
      <c r="CF35" s="36"/>
      <c r="CG35" s="36"/>
      <c r="CH35" s="36"/>
    </row>
    <row r="36" spans="1:86" s="31" customFormat="1">
      <c r="A36" s="36">
        <v>135</v>
      </c>
      <c r="B36" s="36" t="s">
        <v>244</v>
      </c>
      <c r="C36" s="36" t="s">
        <v>244</v>
      </c>
      <c r="D36" s="36" t="s">
        <v>4420</v>
      </c>
      <c r="E36" s="36">
        <v>2017</v>
      </c>
      <c r="F36" s="36" t="s">
        <v>4421</v>
      </c>
      <c r="G36" s="25" t="s">
        <v>4422</v>
      </c>
      <c r="H36" s="37" t="s">
        <v>4423</v>
      </c>
      <c r="I36" s="25" t="s">
        <v>1316</v>
      </c>
      <c r="J36" s="65" t="s">
        <v>1317</v>
      </c>
      <c r="K36" s="25" t="s">
        <v>4424</v>
      </c>
      <c r="L36" s="38" t="s">
        <v>4425</v>
      </c>
      <c r="M36" s="37" t="s">
        <v>4426</v>
      </c>
      <c r="N36" s="25" t="s">
        <v>12</v>
      </c>
      <c r="O36" s="25" t="s">
        <v>699</v>
      </c>
      <c r="P36" s="25" t="s">
        <v>699</v>
      </c>
      <c r="Q36" s="25" t="s">
        <v>5602</v>
      </c>
      <c r="R36" s="25" t="s">
        <v>11</v>
      </c>
      <c r="S36" s="25" t="s">
        <v>123</v>
      </c>
      <c r="T36" s="25" t="s">
        <v>4427</v>
      </c>
      <c r="U36" s="25" t="s">
        <v>140</v>
      </c>
      <c r="V36" s="178">
        <v>133687</v>
      </c>
      <c r="W36" s="25" t="s">
        <v>10</v>
      </c>
      <c r="X36" s="25" t="s">
        <v>10</v>
      </c>
      <c r="Y36" s="25" t="s">
        <v>10</v>
      </c>
      <c r="Z36" s="25" t="s">
        <v>10</v>
      </c>
      <c r="AA36" s="25" t="s">
        <v>1005</v>
      </c>
      <c r="AB36" s="25" t="s">
        <v>249</v>
      </c>
      <c r="AC36" s="10" t="str">
        <f>INDEX(Exposure_GWASs!G:G,MATCH(TomB!AE36,Exposure_GWASs!C:C,0))</f>
        <v>BMI</v>
      </c>
      <c r="AD36" s="25" t="s">
        <v>127</v>
      </c>
      <c r="AE36" s="25" t="s">
        <v>1060</v>
      </c>
      <c r="AF36" s="25" t="s">
        <v>4427</v>
      </c>
      <c r="AG36" s="25" t="s">
        <v>140</v>
      </c>
      <c r="AH36" s="178">
        <v>133687</v>
      </c>
      <c r="AI36" s="10">
        <f>INDEX(Exposure_GWASs!F:F,MATCH(TomB!AE36,Exposure_GWASs!C:C,0))</f>
        <v>339224</v>
      </c>
      <c r="AJ36" s="25" t="s">
        <v>12</v>
      </c>
      <c r="AK36" s="25" t="s">
        <v>1005</v>
      </c>
      <c r="AL36" s="25" t="s">
        <v>249</v>
      </c>
      <c r="AM36" s="25" t="s">
        <v>4428</v>
      </c>
      <c r="AN36" s="25" t="s">
        <v>4429</v>
      </c>
      <c r="AO36" s="25" t="s">
        <v>11</v>
      </c>
      <c r="AP36" s="25" t="s">
        <v>11</v>
      </c>
      <c r="AQ36" s="35" t="s">
        <v>138</v>
      </c>
      <c r="AR36" s="25" t="s">
        <v>11</v>
      </c>
      <c r="AS36" s="25" t="s">
        <v>4430</v>
      </c>
      <c r="AT36" s="25" t="s">
        <v>11</v>
      </c>
      <c r="AU36" s="25" t="s">
        <v>10</v>
      </c>
      <c r="AV36" s="25" t="s">
        <v>10</v>
      </c>
      <c r="AW36" s="25">
        <v>97</v>
      </c>
      <c r="AX36" s="25">
        <f>INDEX(Exposure_GWASs!S:S,MATCH(TomB!AE36,Exposure_GWASs!C:C,0))</f>
        <v>97</v>
      </c>
      <c r="AY36" s="25" t="s">
        <v>10</v>
      </c>
      <c r="AZ36" s="25" t="s">
        <v>11</v>
      </c>
      <c r="BA36" s="36" t="s">
        <v>10</v>
      </c>
      <c r="BB36" s="25" t="s">
        <v>22</v>
      </c>
      <c r="BC36" s="36"/>
      <c r="BD36" s="36"/>
      <c r="BE36" s="36"/>
      <c r="BF36" s="36"/>
      <c r="BG36" s="36"/>
      <c r="BH36" s="36"/>
      <c r="BI36" s="36" t="s">
        <v>4431</v>
      </c>
      <c r="BJ36" s="36" t="s">
        <v>1065</v>
      </c>
      <c r="BK36" s="25" t="s">
        <v>11</v>
      </c>
      <c r="BL36" s="25" t="s">
        <v>11</v>
      </c>
      <c r="BM36" s="25" t="s">
        <v>11</v>
      </c>
      <c r="BN36" s="25" t="s">
        <v>11</v>
      </c>
      <c r="BO36" s="36" t="s">
        <v>128</v>
      </c>
      <c r="BP36" s="36" t="s">
        <v>1324</v>
      </c>
      <c r="BQ36" s="36" t="s">
        <v>1100</v>
      </c>
      <c r="BR36" s="36">
        <v>0.52700000000000002</v>
      </c>
      <c r="BS36" s="36"/>
      <c r="BT36" s="36">
        <v>95</v>
      </c>
      <c r="BU36" s="36">
        <v>0.36299999999999999</v>
      </c>
      <c r="BV36" s="36">
        <v>0.69099999999999995</v>
      </c>
      <c r="BW36" s="36"/>
      <c r="BX36" s="36" t="s">
        <v>1791</v>
      </c>
      <c r="BY36" s="36" t="s">
        <v>10</v>
      </c>
      <c r="BZ36" s="36" t="s">
        <v>4419</v>
      </c>
      <c r="CA36" s="36" t="s">
        <v>11</v>
      </c>
      <c r="CB36" s="36" t="s">
        <v>11</v>
      </c>
      <c r="CC36" s="36" t="s">
        <v>11</v>
      </c>
      <c r="CD36" s="106" t="s">
        <v>10</v>
      </c>
      <c r="CE36" s="36"/>
      <c r="CF36" s="36"/>
      <c r="CG36" s="36"/>
      <c r="CH36" s="36"/>
    </row>
    <row r="37" spans="1:86" s="31" customFormat="1">
      <c r="A37" s="36">
        <v>135</v>
      </c>
      <c r="B37" s="36" t="s">
        <v>244</v>
      </c>
      <c r="C37" s="36" t="s">
        <v>244</v>
      </c>
      <c r="D37" s="36" t="s">
        <v>4420</v>
      </c>
      <c r="E37" s="36">
        <v>2017</v>
      </c>
      <c r="F37" s="36" t="s">
        <v>4421</v>
      </c>
      <c r="G37" s="25" t="s">
        <v>4422</v>
      </c>
      <c r="H37" s="37" t="s">
        <v>4423</v>
      </c>
      <c r="I37" s="25" t="s">
        <v>1316</v>
      </c>
      <c r="J37" s="65" t="s">
        <v>1317</v>
      </c>
      <c r="K37" s="25" t="s">
        <v>4424</v>
      </c>
      <c r="L37" s="38" t="s">
        <v>4425</v>
      </c>
      <c r="M37" s="37" t="s">
        <v>4426</v>
      </c>
      <c r="N37" s="25" t="s">
        <v>12</v>
      </c>
      <c r="O37" s="25" t="s">
        <v>701</v>
      </c>
      <c r="P37" s="25" t="s">
        <v>701</v>
      </c>
      <c r="Q37" s="25" t="s">
        <v>5602</v>
      </c>
      <c r="R37" s="25" t="s">
        <v>11</v>
      </c>
      <c r="S37" s="25" t="s">
        <v>123</v>
      </c>
      <c r="T37" s="25" t="s">
        <v>4427</v>
      </c>
      <c r="U37" s="25" t="s">
        <v>140</v>
      </c>
      <c r="V37" s="178">
        <v>133687</v>
      </c>
      <c r="W37" s="25" t="s">
        <v>10</v>
      </c>
      <c r="X37" s="25" t="s">
        <v>10</v>
      </c>
      <c r="Y37" s="25" t="s">
        <v>10</v>
      </c>
      <c r="Z37" s="25" t="s">
        <v>10</v>
      </c>
      <c r="AA37" s="25" t="s">
        <v>1005</v>
      </c>
      <c r="AB37" s="25" t="s">
        <v>249</v>
      </c>
      <c r="AC37" s="10" t="str">
        <f>INDEX(Exposure_GWASs!G:G,MATCH(TomB!AE37,Exposure_GWASs!C:C,0))</f>
        <v>BMI</v>
      </c>
      <c r="AD37" s="25" t="s">
        <v>127</v>
      </c>
      <c r="AE37" s="25" t="s">
        <v>1060</v>
      </c>
      <c r="AF37" s="25" t="s">
        <v>4427</v>
      </c>
      <c r="AG37" s="25" t="s">
        <v>140</v>
      </c>
      <c r="AH37" s="178">
        <v>133687</v>
      </c>
      <c r="AI37" s="10">
        <f>INDEX(Exposure_GWASs!F:F,MATCH(TomB!AE37,Exposure_GWASs!C:C,0))</f>
        <v>339224</v>
      </c>
      <c r="AJ37" s="25" t="s">
        <v>12</v>
      </c>
      <c r="AK37" s="25" t="s">
        <v>1005</v>
      </c>
      <c r="AL37" s="25" t="s">
        <v>249</v>
      </c>
      <c r="AM37" s="25" t="s">
        <v>4428</v>
      </c>
      <c r="AN37" s="25" t="s">
        <v>4429</v>
      </c>
      <c r="AO37" s="25" t="s">
        <v>11</v>
      </c>
      <c r="AP37" s="25" t="s">
        <v>11</v>
      </c>
      <c r="AQ37" s="35" t="s">
        <v>138</v>
      </c>
      <c r="AR37" s="25" t="s">
        <v>11</v>
      </c>
      <c r="AS37" s="25" t="s">
        <v>4430</v>
      </c>
      <c r="AT37" s="25" t="s">
        <v>11</v>
      </c>
      <c r="AU37" s="25" t="s">
        <v>10</v>
      </c>
      <c r="AV37" s="25" t="s">
        <v>10</v>
      </c>
      <c r="AW37" s="25">
        <v>97</v>
      </c>
      <c r="AX37" s="25">
        <f>INDEX(Exposure_GWASs!S:S,MATCH(TomB!AE37,Exposure_GWASs!C:C,0))</f>
        <v>97</v>
      </c>
      <c r="AY37" s="25" t="s">
        <v>10</v>
      </c>
      <c r="AZ37" s="25" t="s">
        <v>11</v>
      </c>
      <c r="BA37" s="36" t="s">
        <v>10</v>
      </c>
      <c r="BB37" s="25" t="s">
        <v>22</v>
      </c>
      <c r="BC37" s="36"/>
      <c r="BD37" s="36"/>
      <c r="BE37" s="36"/>
      <c r="BF37" s="36"/>
      <c r="BG37" s="36"/>
      <c r="BH37" s="36"/>
      <c r="BI37" s="36" t="s">
        <v>4431</v>
      </c>
      <c r="BJ37" s="36" t="s">
        <v>1065</v>
      </c>
      <c r="BK37" s="25" t="s">
        <v>11</v>
      </c>
      <c r="BL37" s="25" t="s">
        <v>11</v>
      </c>
      <c r="BM37" s="25" t="s">
        <v>11</v>
      </c>
      <c r="BN37" s="25" t="s">
        <v>11</v>
      </c>
      <c r="BO37" s="36" t="s">
        <v>128</v>
      </c>
      <c r="BP37" s="36" t="s">
        <v>1324</v>
      </c>
      <c r="BQ37" s="36" t="s">
        <v>1100</v>
      </c>
      <c r="BR37" s="36">
        <v>0.433</v>
      </c>
      <c r="BS37" s="36"/>
      <c r="BT37" s="36">
        <v>95</v>
      </c>
      <c r="BU37" s="36">
        <v>0.33800000000000002</v>
      </c>
      <c r="BV37" s="36">
        <v>0.52800000000000002</v>
      </c>
      <c r="BW37" s="36"/>
      <c r="BX37" s="36" t="s">
        <v>1791</v>
      </c>
      <c r="BY37" s="36" t="s">
        <v>10</v>
      </c>
      <c r="BZ37" s="36" t="s">
        <v>4419</v>
      </c>
      <c r="CA37" s="36" t="s">
        <v>11</v>
      </c>
      <c r="CB37" s="36" t="s">
        <v>11</v>
      </c>
      <c r="CC37" s="36" t="s">
        <v>11</v>
      </c>
      <c r="CD37" s="106" t="s">
        <v>10</v>
      </c>
      <c r="CE37" s="36"/>
      <c r="CF37" s="36"/>
      <c r="CG37" s="36"/>
      <c r="CH37" s="36"/>
    </row>
    <row r="38" spans="1:86" s="31" customFormat="1">
      <c r="A38" s="10">
        <v>136</v>
      </c>
      <c r="B38" s="10" t="s">
        <v>282</v>
      </c>
      <c r="C38" s="10" t="s">
        <v>244</v>
      </c>
      <c r="D38" s="10" t="s">
        <v>4432</v>
      </c>
      <c r="E38" s="10">
        <v>2013</v>
      </c>
      <c r="F38" s="10" t="s">
        <v>4433</v>
      </c>
      <c r="G38" s="10" t="s">
        <v>4434</v>
      </c>
      <c r="H38" s="10" t="s">
        <v>4435</v>
      </c>
      <c r="I38" s="25" t="s">
        <v>4436</v>
      </c>
      <c r="J38" s="65" t="s">
        <v>3265</v>
      </c>
      <c r="K38" s="25" t="s">
        <v>4437</v>
      </c>
      <c r="L38" s="10" t="s">
        <v>4438</v>
      </c>
      <c r="M38" s="10" t="s">
        <v>4439</v>
      </c>
      <c r="N38" s="25" t="s">
        <v>12</v>
      </c>
      <c r="O38" s="10" t="s">
        <v>5930</v>
      </c>
      <c r="P38" s="10" t="s">
        <v>5929</v>
      </c>
      <c r="Q38" s="10" t="s">
        <v>5698</v>
      </c>
      <c r="R38" s="10" t="s">
        <v>4440</v>
      </c>
      <c r="S38" s="25" t="s">
        <v>123</v>
      </c>
      <c r="T38" s="25" t="s">
        <v>4441</v>
      </c>
      <c r="U38" s="25" t="s">
        <v>140</v>
      </c>
      <c r="V38" s="25">
        <v>4106</v>
      </c>
      <c r="W38" s="25">
        <v>73573</v>
      </c>
      <c r="X38" s="25" t="s">
        <v>10</v>
      </c>
      <c r="Y38" s="25" t="s">
        <v>10</v>
      </c>
      <c r="Z38" s="25" t="s">
        <v>10</v>
      </c>
      <c r="AA38" s="25"/>
      <c r="AB38" s="25" t="s">
        <v>4442</v>
      </c>
      <c r="AC38" s="10" t="str">
        <f>INDEX(Exposure_GWASs!G:G,MATCH(TomB!AE38,Exposure_GWASs!C:C,0))</f>
        <v>BMI</v>
      </c>
      <c r="AD38" s="25" t="s">
        <v>127</v>
      </c>
      <c r="AE38" s="25" t="s">
        <v>1224</v>
      </c>
      <c r="AF38" s="25" t="s">
        <v>4441</v>
      </c>
      <c r="AG38" s="25" t="s">
        <v>140</v>
      </c>
      <c r="AH38" s="25">
        <f>SUM(V38:W38)</f>
        <v>77679</v>
      </c>
      <c r="AI38" s="10">
        <f>INDEX(Exposure_GWASs!F:F,MATCH(TomB!AE38,Exposure_GWASs!C:C,0))</f>
        <v>249796</v>
      </c>
      <c r="AJ38" s="25" t="s">
        <v>12</v>
      </c>
      <c r="AK38" s="25" t="s">
        <v>1005</v>
      </c>
      <c r="AL38" s="25" t="s">
        <v>4442</v>
      </c>
      <c r="AM38" s="25" t="s">
        <v>10</v>
      </c>
      <c r="AN38" s="25" t="s">
        <v>4443</v>
      </c>
      <c r="AO38" s="25" t="s">
        <v>11</v>
      </c>
      <c r="AP38" s="25" t="s">
        <v>11</v>
      </c>
      <c r="AQ38" s="35" t="s">
        <v>138</v>
      </c>
      <c r="AR38" s="25" t="s">
        <v>11</v>
      </c>
      <c r="AS38" s="25" t="s">
        <v>11</v>
      </c>
      <c r="AT38" s="25" t="s">
        <v>4444</v>
      </c>
      <c r="AU38" s="25" t="s">
        <v>10</v>
      </c>
      <c r="AV38" s="25">
        <v>3</v>
      </c>
      <c r="AW38" s="25" t="s">
        <v>10</v>
      </c>
      <c r="AX38" s="25">
        <f>INDEX(Exposure_GWASs!S:S,MATCH(TomB!AE38,Exposure_GWASs!C:C,0))</f>
        <v>32</v>
      </c>
      <c r="AY38" s="31" t="s">
        <v>4445</v>
      </c>
      <c r="AZ38" s="25" t="s">
        <v>11</v>
      </c>
      <c r="BA38" s="36" t="s">
        <v>10</v>
      </c>
      <c r="BB38" s="25" t="s">
        <v>78</v>
      </c>
      <c r="BI38" s="31" t="s">
        <v>3471</v>
      </c>
      <c r="BJ38" s="31" t="s">
        <v>2928</v>
      </c>
      <c r="BK38" s="25" t="s">
        <v>11</v>
      </c>
      <c r="BL38" s="25" t="s">
        <v>11</v>
      </c>
      <c r="BM38" s="25" t="s">
        <v>11</v>
      </c>
      <c r="BN38" s="25" t="s">
        <v>11</v>
      </c>
      <c r="BO38" s="31" t="s">
        <v>128</v>
      </c>
      <c r="BP38" s="37" t="s">
        <v>1059</v>
      </c>
      <c r="BQ38" s="31" t="s">
        <v>1029</v>
      </c>
      <c r="BR38" s="31">
        <v>1.17</v>
      </c>
      <c r="BT38" s="31">
        <v>95</v>
      </c>
      <c r="BU38" s="31">
        <v>0.99</v>
      </c>
      <c r="BV38" s="31">
        <v>1.37</v>
      </c>
      <c r="BW38" s="31">
        <v>7.0000000000000007E-2</v>
      </c>
      <c r="BX38" s="36" t="s">
        <v>1791</v>
      </c>
      <c r="BY38" s="36" t="s">
        <v>10</v>
      </c>
      <c r="BZ38" s="31" t="s">
        <v>4446</v>
      </c>
      <c r="CA38" s="31" t="s">
        <v>4447</v>
      </c>
      <c r="CB38" s="36" t="s">
        <v>11</v>
      </c>
      <c r="CC38" s="31" t="s">
        <v>4448</v>
      </c>
      <c r="CD38" s="106" t="s">
        <v>10</v>
      </c>
    </row>
    <row r="39" spans="1:86" s="31" customFormat="1">
      <c r="A39" s="10">
        <v>136</v>
      </c>
      <c r="B39" s="10" t="s">
        <v>282</v>
      </c>
      <c r="C39" s="10" t="s">
        <v>244</v>
      </c>
      <c r="D39" s="10" t="s">
        <v>4432</v>
      </c>
      <c r="E39" s="10">
        <v>2013</v>
      </c>
      <c r="F39" s="10" t="s">
        <v>4433</v>
      </c>
      <c r="G39" s="10" t="s">
        <v>4434</v>
      </c>
      <c r="H39" s="10" t="s">
        <v>4435</v>
      </c>
      <c r="I39" s="25" t="s">
        <v>4436</v>
      </c>
      <c r="J39" s="65" t="s">
        <v>3265</v>
      </c>
      <c r="K39" s="25" t="s">
        <v>4437</v>
      </c>
      <c r="L39" s="10" t="s">
        <v>4438</v>
      </c>
      <c r="M39" s="10" t="s">
        <v>4439</v>
      </c>
      <c r="N39" s="25" t="s">
        <v>12</v>
      </c>
      <c r="O39" s="10" t="s">
        <v>5930</v>
      </c>
      <c r="P39" s="10" t="s">
        <v>5929</v>
      </c>
      <c r="Q39" s="10" t="s">
        <v>5698</v>
      </c>
      <c r="R39" s="10" t="s">
        <v>4440</v>
      </c>
      <c r="S39" s="25" t="s">
        <v>123</v>
      </c>
      <c r="T39" s="25" t="s">
        <v>1919</v>
      </c>
      <c r="U39" s="10" t="s">
        <v>4449</v>
      </c>
      <c r="V39" s="10">
        <v>2923</v>
      </c>
      <c r="W39" s="10">
        <v>40085</v>
      </c>
      <c r="X39" s="25" t="s">
        <v>10</v>
      </c>
      <c r="Y39" s="25" t="s">
        <v>10</v>
      </c>
      <c r="Z39" s="25" t="s">
        <v>10</v>
      </c>
      <c r="AA39" s="10"/>
      <c r="AB39" s="25" t="s">
        <v>4442</v>
      </c>
      <c r="AC39" s="10" t="str">
        <f>INDEX(Exposure_GWASs!G:G,MATCH(TomB!AE39,Exposure_GWASs!C:C,0))</f>
        <v>BMI</v>
      </c>
      <c r="AD39" s="25" t="s">
        <v>127</v>
      </c>
      <c r="AE39" s="25" t="s">
        <v>1224</v>
      </c>
      <c r="AF39" s="25" t="s">
        <v>1919</v>
      </c>
      <c r="AG39" s="25" t="s">
        <v>4449</v>
      </c>
      <c r="AH39" s="25">
        <f>SUM(V39:W39)</f>
        <v>43008</v>
      </c>
      <c r="AI39" s="10">
        <f>INDEX(Exposure_GWASs!F:F,MATCH(TomB!AE39,Exposure_GWASs!C:C,0))</f>
        <v>249796</v>
      </c>
      <c r="AJ39" s="25" t="s">
        <v>12</v>
      </c>
      <c r="AK39" s="25" t="s">
        <v>1005</v>
      </c>
      <c r="AL39" s="25" t="s">
        <v>4442</v>
      </c>
      <c r="AM39" s="25" t="s">
        <v>10</v>
      </c>
      <c r="AN39" s="25" t="s">
        <v>4443</v>
      </c>
      <c r="AO39" s="25" t="s">
        <v>11</v>
      </c>
      <c r="AP39" s="25" t="s">
        <v>11</v>
      </c>
      <c r="AQ39" s="35" t="s">
        <v>138</v>
      </c>
      <c r="AR39" s="25" t="s">
        <v>11</v>
      </c>
      <c r="AS39" s="25" t="s">
        <v>11</v>
      </c>
      <c r="AT39" s="25" t="s">
        <v>4444</v>
      </c>
      <c r="AU39" s="25" t="s">
        <v>10</v>
      </c>
      <c r="AV39" s="25">
        <v>3</v>
      </c>
      <c r="AW39" s="25" t="s">
        <v>10</v>
      </c>
      <c r="AX39" s="25">
        <f>INDEX(Exposure_GWASs!S:S,MATCH(TomB!AE39,Exposure_GWASs!C:C,0))</f>
        <v>32</v>
      </c>
      <c r="AY39" s="31" t="s">
        <v>4445</v>
      </c>
      <c r="AZ39" s="25" t="s">
        <v>11</v>
      </c>
      <c r="BA39" s="36" t="s">
        <v>10</v>
      </c>
      <c r="BB39" s="25" t="s">
        <v>78</v>
      </c>
      <c r="BC39" s="36"/>
      <c r="BD39" s="36"/>
      <c r="BE39" s="36"/>
      <c r="BF39" s="36"/>
      <c r="BG39" s="36"/>
      <c r="BI39" s="31" t="s">
        <v>3471</v>
      </c>
      <c r="BJ39" s="31" t="s">
        <v>2928</v>
      </c>
      <c r="BK39" s="25" t="s">
        <v>11</v>
      </c>
      <c r="BL39" s="25" t="s">
        <v>11</v>
      </c>
      <c r="BM39" s="25" t="s">
        <v>11</v>
      </c>
      <c r="BN39" s="25" t="s">
        <v>11</v>
      </c>
      <c r="BO39" s="31" t="s">
        <v>128</v>
      </c>
      <c r="BP39" s="37" t="s">
        <v>1059</v>
      </c>
      <c r="BQ39" s="31" t="s">
        <v>1029</v>
      </c>
      <c r="BR39" s="31">
        <v>1.2</v>
      </c>
      <c r="BT39" s="31">
        <v>95</v>
      </c>
      <c r="BU39" s="31">
        <v>1</v>
      </c>
      <c r="BV39" s="31">
        <v>1.44</v>
      </c>
      <c r="BW39" s="31">
        <v>0.05</v>
      </c>
      <c r="BX39" s="36" t="s">
        <v>1791</v>
      </c>
      <c r="BY39" s="36" t="s">
        <v>10</v>
      </c>
      <c r="BZ39" s="31" t="s">
        <v>4450</v>
      </c>
      <c r="CA39" s="31" t="s">
        <v>4447</v>
      </c>
      <c r="CB39" s="36" t="s">
        <v>11</v>
      </c>
      <c r="CC39" s="31" t="s">
        <v>4448</v>
      </c>
      <c r="CD39" s="106" t="s">
        <v>10</v>
      </c>
    </row>
    <row r="40" spans="1:86" s="31" customFormat="1">
      <c r="A40" s="10">
        <v>136</v>
      </c>
      <c r="B40" s="10" t="s">
        <v>282</v>
      </c>
      <c r="C40" s="10" t="s">
        <v>244</v>
      </c>
      <c r="D40" s="10" t="s">
        <v>4432</v>
      </c>
      <c r="E40" s="10">
        <v>2013</v>
      </c>
      <c r="F40" s="10" t="s">
        <v>4433</v>
      </c>
      <c r="G40" s="10" t="s">
        <v>4434</v>
      </c>
      <c r="H40" s="10" t="s">
        <v>4435</v>
      </c>
      <c r="I40" s="25" t="s">
        <v>4436</v>
      </c>
      <c r="J40" s="65" t="s">
        <v>3265</v>
      </c>
      <c r="K40" s="25" t="s">
        <v>4437</v>
      </c>
      <c r="L40" s="10" t="s">
        <v>4438</v>
      </c>
      <c r="M40" s="10" t="s">
        <v>4439</v>
      </c>
      <c r="N40" s="25" t="s">
        <v>12</v>
      </c>
      <c r="O40" s="10" t="s">
        <v>5930</v>
      </c>
      <c r="P40" s="10" t="s">
        <v>5929</v>
      </c>
      <c r="Q40" s="10" t="s">
        <v>5698</v>
      </c>
      <c r="R40" s="10" t="s">
        <v>4440</v>
      </c>
      <c r="S40" s="25" t="s">
        <v>123</v>
      </c>
      <c r="T40" s="25" t="s">
        <v>1919</v>
      </c>
      <c r="U40" s="10" t="s">
        <v>4451</v>
      </c>
      <c r="V40" s="10">
        <f>V38-V39</f>
        <v>1183</v>
      </c>
      <c r="W40" s="10">
        <f>W38-W39</f>
        <v>33488</v>
      </c>
      <c r="X40" s="25" t="s">
        <v>10</v>
      </c>
      <c r="Y40" s="25" t="s">
        <v>10</v>
      </c>
      <c r="Z40" s="25" t="s">
        <v>10</v>
      </c>
      <c r="AA40" s="10"/>
      <c r="AB40" s="25" t="s">
        <v>4442</v>
      </c>
      <c r="AC40" s="10" t="str">
        <f>INDEX(Exposure_GWASs!G:G,MATCH(TomB!AE40,Exposure_GWASs!C:C,0))</f>
        <v>BMI</v>
      </c>
      <c r="AD40" s="25" t="s">
        <v>127</v>
      </c>
      <c r="AE40" s="25" t="s">
        <v>1224</v>
      </c>
      <c r="AF40" s="25" t="s">
        <v>1919</v>
      </c>
      <c r="AG40" s="25" t="s">
        <v>4451</v>
      </c>
      <c r="AH40" s="25">
        <f>SUM(V40:W40)</f>
        <v>34671</v>
      </c>
      <c r="AI40" s="10">
        <f>INDEX(Exposure_GWASs!F:F,MATCH(TomB!AE40,Exposure_GWASs!C:C,0))</f>
        <v>249796</v>
      </c>
      <c r="AJ40" s="25" t="s">
        <v>12</v>
      </c>
      <c r="AK40" s="25" t="s">
        <v>1005</v>
      </c>
      <c r="AL40" s="25" t="s">
        <v>4442</v>
      </c>
      <c r="AM40" s="25" t="s">
        <v>10</v>
      </c>
      <c r="AN40" s="25" t="s">
        <v>4443</v>
      </c>
      <c r="AO40" s="25" t="s">
        <v>11</v>
      </c>
      <c r="AP40" s="25" t="s">
        <v>11</v>
      </c>
      <c r="AQ40" s="35" t="s">
        <v>138</v>
      </c>
      <c r="AR40" s="25" t="s">
        <v>11</v>
      </c>
      <c r="AS40" s="25" t="s">
        <v>11</v>
      </c>
      <c r="AT40" s="25" t="s">
        <v>4444</v>
      </c>
      <c r="AU40" s="25" t="s">
        <v>10</v>
      </c>
      <c r="AV40" s="25">
        <v>3</v>
      </c>
      <c r="AW40" s="25" t="s">
        <v>10</v>
      </c>
      <c r="AX40" s="25">
        <f>INDEX(Exposure_GWASs!S:S,MATCH(TomB!AE40,Exposure_GWASs!C:C,0))</f>
        <v>32</v>
      </c>
      <c r="AY40" s="31" t="s">
        <v>4445</v>
      </c>
      <c r="AZ40" s="25" t="s">
        <v>11</v>
      </c>
      <c r="BA40" s="36" t="s">
        <v>10</v>
      </c>
      <c r="BB40" s="25" t="s">
        <v>78</v>
      </c>
      <c r="BC40" s="36"/>
      <c r="BD40" s="36"/>
      <c r="BE40" s="36"/>
      <c r="BF40" s="36"/>
      <c r="BG40" s="36"/>
      <c r="BI40" s="31" t="s">
        <v>3471</v>
      </c>
      <c r="BJ40" s="31" t="s">
        <v>2928</v>
      </c>
      <c r="BK40" s="25" t="s">
        <v>11</v>
      </c>
      <c r="BL40" s="25" t="s">
        <v>11</v>
      </c>
      <c r="BM40" s="25" t="s">
        <v>11</v>
      </c>
      <c r="BN40" s="25" t="s">
        <v>11</v>
      </c>
      <c r="BO40" s="31" t="s">
        <v>128</v>
      </c>
      <c r="BP40" s="37" t="s">
        <v>1059</v>
      </c>
      <c r="BQ40" s="31" t="s">
        <v>1029</v>
      </c>
      <c r="BR40" s="31">
        <v>1.02</v>
      </c>
      <c r="BT40" s="31">
        <v>95</v>
      </c>
      <c r="BU40" s="31">
        <v>0.9</v>
      </c>
      <c r="BV40" s="31">
        <v>1.1599999999999999</v>
      </c>
      <c r="BW40" s="31">
        <v>0.72</v>
      </c>
      <c r="BX40" s="36" t="s">
        <v>1791</v>
      </c>
      <c r="BY40" s="36" t="s">
        <v>10</v>
      </c>
      <c r="BZ40" s="31" t="s">
        <v>4450</v>
      </c>
      <c r="CA40" s="31" t="s">
        <v>4447</v>
      </c>
      <c r="CB40" s="36" t="s">
        <v>11</v>
      </c>
      <c r="CC40" s="31" t="s">
        <v>4448</v>
      </c>
      <c r="CD40" s="106" t="s">
        <v>10</v>
      </c>
    </row>
    <row r="41" spans="1:86" s="10" customFormat="1">
      <c r="A41" s="36">
        <v>137</v>
      </c>
      <c r="B41" s="36" t="s">
        <v>282</v>
      </c>
      <c r="C41" s="36" t="s">
        <v>244</v>
      </c>
      <c r="D41" s="38" t="s">
        <v>4452</v>
      </c>
      <c r="E41" s="25">
        <v>2019</v>
      </c>
      <c r="F41" s="25" t="s">
        <v>1104</v>
      </c>
      <c r="G41" s="25" t="s">
        <v>4453</v>
      </c>
      <c r="H41" s="37" t="s">
        <v>4454</v>
      </c>
      <c r="I41" s="25" t="s">
        <v>4455</v>
      </c>
      <c r="J41" s="65" t="s">
        <v>4456</v>
      </c>
      <c r="K41" s="25" t="s">
        <v>4457</v>
      </c>
      <c r="L41" s="10" t="s">
        <v>4458</v>
      </c>
      <c r="M41" s="38" t="s">
        <v>4459</v>
      </c>
      <c r="N41" s="25" t="s">
        <v>15</v>
      </c>
      <c r="O41" s="25" t="s">
        <v>5931</v>
      </c>
      <c r="P41" s="25" t="s">
        <v>5931</v>
      </c>
      <c r="Q41" s="25" t="s">
        <v>5577</v>
      </c>
      <c r="R41" s="25" t="str">
        <f>INDEX(Outcome_GWASs!K:K,MATCH(TomB!S41,Outcome_GWASs!C:C,0))</f>
        <v>Defined in individual GWASs</v>
      </c>
      <c r="S41" s="25" t="s">
        <v>4460</v>
      </c>
      <c r="T41" s="25" t="str">
        <f>INDEX(Outcome_GWASs!I:I,MATCH(TomB!S41,Outcome_GWASs!C:C,0))</f>
        <v>20-79</v>
      </c>
      <c r="U41" s="25" t="str">
        <f>INDEX(Outcome_GWASs!H:H,MATCH(TomB!S41,Outcome_GWASs!C:C,0))</f>
        <v xml:space="preserve">both </v>
      </c>
      <c r="V41" s="25">
        <f>INDEX(Outcome_GWASs!F:F,MATCH(TomB!S41,Outcome_GWASs!C:C,0))</f>
        <v>1606</v>
      </c>
      <c r="W41" s="25">
        <f>INDEX(Outcome_GWASs!G:G,MATCH(TomB!S41,Outcome_GWASs!C:C,0))</f>
        <v>9823</v>
      </c>
      <c r="X41" s="25">
        <f>INDEX(Outcome_GWASs!F:F,MATCH(TomB!S41,Outcome_GWASs!C:C,0))</f>
        <v>1606</v>
      </c>
      <c r="Y41" s="25">
        <f>INDEX(Outcome_GWASs!G:G,MATCH(TomB!S41,Outcome_GWASs!C:C,0))</f>
        <v>9823</v>
      </c>
      <c r="Z41" s="25" t="s">
        <v>10</v>
      </c>
      <c r="AA41" s="25" t="s">
        <v>1059</v>
      </c>
      <c r="AB41" s="25" t="str">
        <f>INDEX(Outcome_GWASs!E:E,MATCH(TomB!S41,Outcome_GWASs!C:C,0))</f>
        <v>European</v>
      </c>
      <c r="AC41" s="10" t="str">
        <f>INDEX(Exposure_GWASs!G:G,MATCH(TomB!AE41,Exposure_GWASs!C:C,0))</f>
        <v>BMI</v>
      </c>
      <c r="AD41" s="25" t="s">
        <v>127</v>
      </c>
      <c r="AE41" s="25" t="s">
        <v>1309</v>
      </c>
      <c r="AF41" s="25"/>
      <c r="AG41" s="25" t="s">
        <v>140</v>
      </c>
      <c r="AH41" s="25" t="s">
        <v>11</v>
      </c>
      <c r="AI41" s="10">
        <f>INDEX(Exposure_GWASs!F:F,MATCH(TomB!AE41,Exposure_GWASs!C:C,0))</f>
        <v>681275</v>
      </c>
      <c r="AJ41" s="25" t="s">
        <v>10</v>
      </c>
      <c r="AK41" s="25" t="s">
        <v>1005</v>
      </c>
      <c r="AL41" s="25" t="s">
        <v>1006</v>
      </c>
      <c r="AM41" s="25" t="s">
        <v>10</v>
      </c>
      <c r="AN41" s="25" t="s">
        <v>10</v>
      </c>
      <c r="AO41" s="25" t="s">
        <v>4461</v>
      </c>
      <c r="AP41" s="25" t="s">
        <v>4462</v>
      </c>
      <c r="AQ41" s="25" t="s">
        <v>138</v>
      </c>
      <c r="AR41" s="25" t="s">
        <v>11</v>
      </c>
      <c r="AS41" s="25" t="s">
        <v>11</v>
      </c>
      <c r="AT41" s="25" t="s">
        <v>11</v>
      </c>
      <c r="AU41" s="25" t="s">
        <v>10</v>
      </c>
      <c r="AV41" s="25">
        <v>927</v>
      </c>
      <c r="AW41" s="25" t="s">
        <v>10</v>
      </c>
      <c r="AX41" s="25">
        <f>INDEX(Exposure_GWASs!S:S,MATCH(TomB!AE41,Exposure_GWASs!C:C,0))</f>
        <v>941</v>
      </c>
      <c r="AY41" s="25" t="s">
        <v>4463</v>
      </c>
      <c r="AZ41" s="25" t="s">
        <v>11</v>
      </c>
      <c r="BA41" s="36" t="s">
        <v>10</v>
      </c>
      <c r="BB41" s="25" t="s">
        <v>80</v>
      </c>
      <c r="BC41" s="36" t="s">
        <v>17</v>
      </c>
      <c r="BD41" s="36" t="s">
        <v>53</v>
      </c>
      <c r="BE41" s="36"/>
      <c r="BF41" s="36"/>
      <c r="BG41" s="36"/>
      <c r="BH41" s="31" t="s">
        <v>1011</v>
      </c>
      <c r="BI41" s="25" t="s">
        <v>4464</v>
      </c>
      <c r="BJ41" s="25" t="s">
        <v>1065</v>
      </c>
      <c r="BK41" s="25" t="s">
        <v>11</v>
      </c>
      <c r="BL41" s="25" t="s">
        <v>11</v>
      </c>
      <c r="BM41" s="25" t="s">
        <v>11</v>
      </c>
      <c r="BN41" s="25" t="s">
        <v>4387</v>
      </c>
      <c r="BO41" s="25" t="s">
        <v>128</v>
      </c>
      <c r="BP41" s="37" t="s">
        <v>1059</v>
      </c>
      <c r="BQ41" s="38" t="s">
        <v>1029</v>
      </c>
      <c r="BR41" s="25">
        <v>1.27</v>
      </c>
      <c r="BS41" s="25"/>
      <c r="BT41" s="25">
        <v>95</v>
      </c>
      <c r="BU41" s="25">
        <v>1.03</v>
      </c>
      <c r="BV41" s="25">
        <v>1.56</v>
      </c>
      <c r="BW41" s="25">
        <v>2.8000000000000001E-2</v>
      </c>
      <c r="BX41" s="25" t="s">
        <v>4388</v>
      </c>
      <c r="BY41" s="37">
        <f>BW41*11</f>
        <v>0.308</v>
      </c>
      <c r="BZ41" s="36" t="s">
        <v>4465</v>
      </c>
      <c r="CA41" s="36" t="s">
        <v>4466</v>
      </c>
      <c r="CB41" s="36" t="s">
        <v>11</v>
      </c>
      <c r="CC41" s="36" t="s">
        <v>4467</v>
      </c>
      <c r="CD41" s="106" t="s">
        <v>10</v>
      </c>
      <c r="CE41" s="25"/>
      <c r="CF41" s="25"/>
      <c r="CG41" s="25"/>
      <c r="CH41" s="25"/>
    </row>
    <row r="42" spans="1:86" s="10" customFormat="1">
      <c r="A42" s="36">
        <v>137</v>
      </c>
      <c r="B42" s="36" t="s">
        <v>282</v>
      </c>
      <c r="C42" s="36" t="s">
        <v>244</v>
      </c>
      <c r="D42" s="38" t="s">
        <v>4452</v>
      </c>
      <c r="E42" s="25">
        <v>2019</v>
      </c>
      <c r="F42" s="25" t="s">
        <v>1104</v>
      </c>
      <c r="G42" s="25" t="s">
        <v>4453</v>
      </c>
      <c r="H42" s="37" t="s">
        <v>4454</v>
      </c>
      <c r="I42" s="25" t="s">
        <v>4455</v>
      </c>
      <c r="J42" s="65" t="s">
        <v>4456</v>
      </c>
      <c r="K42" s="25" t="s">
        <v>4457</v>
      </c>
      <c r="L42" s="10" t="s">
        <v>4458</v>
      </c>
      <c r="M42" s="38" t="s">
        <v>4459</v>
      </c>
      <c r="N42" s="25" t="s">
        <v>15</v>
      </c>
      <c r="O42" s="25" t="s">
        <v>5931</v>
      </c>
      <c r="P42" s="25" t="s">
        <v>5931</v>
      </c>
      <c r="Q42" s="25" t="s">
        <v>5577</v>
      </c>
      <c r="R42" s="25" t="str">
        <f>INDEX(Outcome_GWASs!K:K,MATCH(TomB!S42,Outcome_GWASs!C:C,0))</f>
        <v>Defined in individual GWASs</v>
      </c>
      <c r="S42" s="25" t="s">
        <v>4460</v>
      </c>
      <c r="T42" s="25" t="str">
        <f>INDEX(Outcome_GWASs!I:I,MATCH(TomB!S42,Outcome_GWASs!C:C,0))</f>
        <v>20-79</v>
      </c>
      <c r="U42" s="25" t="str">
        <f>INDEX(Outcome_GWASs!H:H,MATCH(TomB!S42,Outcome_GWASs!C:C,0))</f>
        <v xml:space="preserve">both </v>
      </c>
      <c r="V42" s="25">
        <f>INDEX(Outcome_GWASs!F:F,MATCH(TomB!S42,Outcome_GWASs!C:C,0))</f>
        <v>1606</v>
      </c>
      <c r="W42" s="25">
        <f>INDEX(Outcome_GWASs!G:G,MATCH(TomB!S42,Outcome_GWASs!C:C,0))</f>
        <v>9823</v>
      </c>
      <c r="X42" s="25">
        <f>INDEX(Outcome_GWASs!F:F,MATCH(TomB!S42,Outcome_GWASs!C:C,0))</f>
        <v>1606</v>
      </c>
      <c r="Y42" s="25">
        <f>INDEX(Outcome_GWASs!G:G,MATCH(TomB!S42,Outcome_GWASs!C:C,0))</f>
        <v>9823</v>
      </c>
      <c r="Z42" s="25" t="s">
        <v>10</v>
      </c>
      <c r="AA42" s="25" t="s">
        <v>1059</v>
      </c>
      <c r="AB42" s="25" t="str">
        <f>INDEX(Outcome_GWASs!E:E,MATCH(TomB!S42,Outcome_GWASs!C:C,0))</f>
        <v>European</v>
      </c>
      <c r="AC42" s="10" t="s">
        <v>5513</v>
      </c>
      <c r="AD42" s="10" t="s">
        <v>5513</v>
      </c>
      <c r="AE42" s="25" t="s">
        <v>1856</v>
      </c>
      <c r="AF42" s="25"/>
      <c r="AG42" s="25" t="s">
        <v>140</v>
      </c>
      <c r="AH42" s="25" t="s">
        <v>11</v>
      </c>
      <c r="AI42" s="10">
        <f>INDEX(Exposure_GWASs!F:F,MATCH(TomB!AE42,Exposure_GWASs!C:C,0))</f>
        <v>331117</v>
      </c>
      <c r="AJ42" s="25" t="s">
        <v>10</v>
      </c>
      <c r="AK42" s="25" t="s">
        <v>1005</v>
      </c>
      <c r="AL42" s="25" t="s">
        <v>731</v>
      </c>
      <c r="AM42" s="25" t="s">
        <v>10</v>
      </c>
      <c r="AN42" s="25" t="s">
        <v>10</v>
      </c>
      <c r="AO42" s="25" t="s">
        <v>4461</v>
      </c>
      <c r="AP42" s="25" t="s">
        <v>4462</v>
      </c>
      <c r="AQ42" s="25" t="s">
        <v>138</v>
      </c>
      <c r="AR42" s="25" t="s">
        <v>11</v>
      </c>
      <c r="AS42" s="25" t="s">
        <v>11</v>
      </c>
      <c r="AT42" s="25" t="s">
        <v>11</v>
      </c>
      <c r="AU42" s="25" t="s">
        <v>10</v>
      </c>
      <c r="AV42" s="25">
        <v>434</v>
      </c>
      <c r="AW42" s="25" t="s">
        <v>10</v>
      </c>
      <c r="AX42" s="25">
        <f>INDEX(Exposure_GWASs!S:S,MATCH(TomB!AE42,Exposure_GWASs!C:C,0))</f>
        <v>336</v>
      </c>
      <c r="AY42" s="25" t="s">
        <v>4468</v>
      </c>
      <c r="AZ42" s="25" t="s">
        <v>11</v>
      </c>
      <c r="BA42" s="36" t="s">
        <v>10</v>
      </c>
      <c r="BB42" s="25" t="s">
        <v>80</v>
      </c>
      <c r="BC42" s="36" t="s">
        <v>17</v>
      </c>
      <c r="BD42" s="36" t="s">
        <v>53</v>
      </c>
      <c r="BE42" s="36"/>
      <c r="BF42" s="36"/>
      <c r="BG42" s="36"/>
      <c r="BH42" s="31" t="s">
        <v>1011</v>
      </c>
      <c r="BI42" s="25" t="s">
        <v>4469</v>
      </c>
      <c r="BJ42" s="25" t="s">
        <v>1065</v>
      </c>
      <c r="BK42" s="25" t="s">
        <v>11</v>
      </c>
      <c r="BL42" s="25" t="s">
        <v>11</v>
      </c>
      <c r="BM42" s="25" t="s">
        <v>11</v>
      </c>
      <c r="BN42" s="25" t="s">
        <v>4387</v>
      </c>
      <c r="BO42" s="25" t="s">
        <v>251</v>
      </c>
      <c r="BP42" s="37" t="s">
        <v>1059</v>
      </c>
      <c r="BQ42" s="38" t="s">
        <v>1029</v>
      </c>
      <c r="BR42" s="25">
        <v>1.28</v>
      </c>
      <c r="BS42" s="25"/>
      <c r="BT42" s="25">
        <v>95</v>
      </c>
      <c r="BU42" s="25">
        <v>1.01</v>
      </c>
      <c r="BV42" s="25">
        <v>1.63</v>
      </c>
      <c r="BW42" s="25">
        <v>4.2000000000000003E-2</v>
      </c>
      <c r="BX42" s="25" t="s">
        <v>4388</v>
      </c>
      <c r="BY42" s="37">
        <f>BW42*11</f>
        <v>0.46200000000000002</v>
      </c>
      <c r="BZ42" s="36" t="s">
        <v>4465</v>
      </c>
      <c r="CA42" s="36" t="s">
        <v>4466</v>
      </c>
      <c r="CB42" s="36" t="s">
        <v>11</v>
      </c>
      <c r="CC42" s="36" t="s">
        <v>4467</v>
      </c>
      <c r="CD42" s="106" t="s">
        <v>10</v>
      </c>
      <c r="CE42" s="25"/>
      <c r="CF42" s="25"/>
      <c r="CG42" s="25"/>
      <c r="CH42" s="25"/>
    </row>
    <row r="43" spans="1:86" s="10" customFormat="1">
      <c r="A43" s="36">
        <v>137</v>
      </c>
      <c r="B43" s="36" t="s">
        <v>282</v>
      </c>
      <c r="C43" s="36" t="s">
        <v>244</v>
      </c>
      <c r="D43" s="38" t="s">
        <v>4452</v>
      </c>
      <c r="E43" s="25">
        <v>2019</v>
      </c>
      <c r="F43" s="25" t="s">
        <v>1104</v>
      </c>
      <c r="G43" s="25" t="s">
        <v>4453</v>
      </c>
      <c r="H43" s="37" t="s">
        <v>4454</v>
      </c>
      <c r="I43" s="25" t="s">
        <v>4455</v>
      </c>
      <c r="J43" s="65" t="s">
        <v>4456</v>
      </c>
      <c r="K43" s="25" t="s">
        <v>4457</v>
      </c>
      <c r="L43" s="10" t="s">
        <v>4458</v>
      </c>
      <c r="M43" s="38" t="s">
        <v>4459</v>
      </c>
      <c r="N43" s="25" t="s">
        <v>15</v>
      </c>
      <c r="O43" s="25" t="s">
        <v>5931</v>
      </c>
      <c r="P43" s="25" t="s">
        <v>5931</v>
      </c>
      <c r="Q43" s="25" t="s">
        <v>5577</v>
      </c>
      <c r="R43" s="25" t="str">
        <f>INDEX(Outcome_GWASs!K:K,MATCH(TomB!S43,Outcome_GWASs!C:C,0))</f>
        <v>Defined in individual GWASs</v>
      </c>
      <c r="S43" s="25" t="s">
        <v>4460</v>
      </c>
      <c r="T43" s="25" t="str">
        <f>INDEX(Outcome_GWASs!I:I,MATCH(TomB!S43,Outcome_GWASs!C:C,0))</f>
        <v>20-79</v>
      </c>
      <c r="U43" s="25" t="str">
        <f>INDEX(Outcome_GWASs!H:H,MATCH(TomB!S43,Outcome_GWASs!C:C,0))</f>
        <v xml:space="preserve">both </v>
      </c>
      <c r="V43" s="25">
        <f>INDEX(Outcome_GWASs!F:F,MATCH(TomB!S43,Outcome_GWASs!C:C,0))</f>
        <v>1606</v>
      </c>
      <c r="W43" s="25">
        <f>INDEX(Outcome_GWASs!G:G,MATCH(TomB!S43,Outcome_GWASs!C:C,0))</f>
        <v>9823</v>
      </c>
      <c r="X43" s="25">
        <f>INDEX(Outcome_GWASs!F:F,MATCH(TomB!S43,Outcome_GWASs!C:C,0))</f>
        <v>1606</v>
      </c>
      <c r="Y43" s="25">
        <f>INDEX(Outcome_GWASs!G:G,MATCH(TomB!S43,Outcome_GWASs!C:C,0))</f>
        <v>9823</v>
      </c>
      <c r="Z43" s="25" t="s">
        <v>10</v>
      </c>
      <c r="AA43" s="25" t="s">
        <v>1059</v>
      </c>
      <c r="AB43" s="25" t="str">
        <f>INDEX(Outcome_GWASs!E:E,MATCH(TomB!S43,Outcome_GWASs!C:C,0))</f>
        <v>European</v>
      </c>
      <c r="AC43" s="10" t="s">
        <v>158</v>
      </c>
      <c r="AD43" s="25" t="s">
        <v>158</v>
      </c>
      <c r="AE43" s="25" t="s">
        <v>1858</v>
      </c>
      <c r="AF43" s="25"/>
      <c r="AG43" s="25" t="s">
        <v>140</v>
      </c>
      <c r="AH43" s="25" t="s">
        <v>11</v>
      </c>
      <c r="AI43" s="10">
        <f>INDEX(Exposure_GWASs!F:F,MATCH(TomB!AE43,Exposure_GWASs!C:C,0))</f>
        <v>336639</v>
      </c>
      <c r="AJ43" s="25" t="s">
        <v>10</v>
      </c>
      <c r="AK43" s="25" t="s">
        <v>1005</v>
      </c>
      <c r="AL43" s="25" t="s">
        <v>731</v>
      </c>
      <c r="AM43" s="25" t="s">
        <v>10</v>
      </c>
      <c r="AN43" s="25" t="s">
        <v>10</v>
      </c>
      <c r="AO43" s="25" t="s">
        <v>4461</v>
      </c>
      <c r="AP43" s="25" t="s">
        <v>4462</v>
      </c>
      <c r="AQ43" s="25" t="s">
        <v>138</v>
      </c>
      <c r="AR43" s="25" t="s">
        <v>11</v>
      </c>
      <c r="AS43" s="25" t="s">
        <v>11</v>
      </c>
      <c r="AT43" s="25" t="s">
        <v>11</v>
      </c>
      <c r="AU43" s="25" t="s">
        <v>10</v>
      </c>
      <c r="AV43" s="25">
        <v>367</v>
      </c>
      <c r="AW43" s="25" t="s">
        <v>10</v>
      </c>
      <c r="AX43" s="25">
        <f>INDEX(Exposure_GWASs!S:S,MATCH(TomB!AE43,Exposure_GWASs!C:C,0))</f>
        <v>367</v>
      </c>
      <c r="AY43" s="25" t="s">
        <v>10</v>
      </c>
      <c r="AZ43" s="25" t="s">
        <v>11</v>
      </c>
      <c r="BA43" s="36" t="s">
        <v>10</v>
      </c>
      <c r="BB43" s="25" t="s">
        <v>80</v>
      </c>
      <c r="BC43" s="36" t="s">
        <v>17</v>
      </c>
      <c r="BD43" s="36" t="s">
        <v>53</v>
      </c>
      <c r="BE43" s="36"/>
      <c r="BF43" s="36"/>
      <c r="BG43" s="36"/>
      <c r="BH43" s="31" t="s">
        <v>1011</v>
      </c>
      <c r="BI43" s="25" t="s">
        <v>4470</v>
      </c>
      <c r="BJ43" s="25" t="s">
        <v>1065</v>
      </c>
      <c r="BK43" s="25" t="s">
        <v>11</v>
      </c>
      <c r="BL43" s="25" t="s">
        <v>11</v>
      </c>
      <c r="BM43" s="25" t="s">
        <v>11</v>
      </c>
      <c r="BN43" s="25" t="s">
        <v>4387</v>
      </c>
      <c r="BO43" s="25" t="s">
        <v>307</v>
      </c>
      <c r="BP43" s="37" t="s">
        <v>1059</v>
      </c>
      <c r="BQ43" s="38" t="s">
        <v>1029</v>
      </c>
      <c r="BR43" s="25">
        <v>1.1599999999999999</v>
      </c>
      <c r="BS43" s="25"/>
      <c r="BT43" s="25">
        <v>95</v>
      </c>
      <c r="BU43" s="25">
        <v>0.89</v>
      </c>
      <c r="BV43" s="25">
        <v>1.5</v>
      </c>
      <c r="BW43" s="25">
        <v>0.26700000000000002</v>
      </c>
      <c r="BX43" s="25" t="s">
        <v>4388</v>
      </c>
      <c r="BY43" s="37">
        <v>1</v>
      </c>
      <c r="BZ43" s="36" t="s">
        <v>4465</v>
      </c>
      <c r="CA43" s="36" t="s">
        <v>4466</v>
      </c>
      <c r="CB43" s="36" t="s">
        <v>11</v>
      </c>
      <c r="CC43" s="36" t="s">
        <v>4467</v>
      </c>
      <c r="CD43" s="106" t="s">
        <v>10</v>
      </c>
      <c r="CE43" s="25"/>
      <c r="CF43" s="25"/>
      <c r="CG43" s="25"/>
      <c r="CH43" s="25"/>
    </row>
    <row r="44" spans="1:86" s="10" customFormat="1">
      <c r="A44" s="36">
        <v>138</v>
      </c>
      <c r="B44" s="36" t="s">
        <v>282</v>
      </c>
      <c r="C44" s="36" t="s">
        <v>244</v>
      </c>
      <c r="D44" s="36" t="s">
        <v>4471</v>
      </c>
      <c r="E44" s="36">
        <v>2016</v>
      </c>
      <c r="F44" s="36" t="s">
        <v>3858</v>
      </c>
      <c r="G44" s="25" t="s">
        <v>4472</v>
      </c>
      <c r="H44" s="37" t="s">
        <v>4473</v>
      </c>
      <c r="I44" s="25" t="s">
        <v>4474</v>
      </c>
      <c r="J44" s="65" t="s">
        <v>4475</v>
      </c>
      <c r="K44" s="25" t="s">
        <v>4476</v>
      </c>
      <c r="L44" s="38" t="s">
        <v>4477</v>
      </c>
      <c r="M44" s="37" t="s">
        <v>4478</v>
      </c>
      <c r="N44" s="25" t="s">
        <v>12</v>
      </c>
      <c r="O44" s="25" t="s">
        <v>5932</v>
      </c>
      <c r="P44" s="25" t="s">
        <v>5933</v>
      </c>
      <c r="Q44" s="25" t="s">
        <v>5600</v>
      </c>
      <c r="R44" s="25" t="s">
        <v>4479</v>
      </c>
      <c r="S44" s="25" t="s">
        <v>123</v>
      </c>
      <c r="T44" s="25">
        <v>7</v>
      </c>
      <c r="U44" s="25" t="s">
        <v>140</v>
      </c>
      <c r="V44" s="25">
        <v>3014</v>
      </c>
      <c r="W44" s="25" t="s">
        <v>10</v>
      </c>
      <c r="X44" s="25">
        <v>3014</v>
      </c>
      <c r="Y44" s="25" t="s">
        <v>10</v>
      </c>
      <c r="Z44" s="25" t="s">
        <v>10</v>
      </c>
      <c r="AA44" s="25" t="s">
        <v>1005</v>
      </c>
      <c r="AB44" s="25" t="s">
        <v>4480</v>
      </c>
      <c r="AC44" s="10" t="str">
        <f>INDEX(Exposure_GWASs!G:G,MATCH(TomB!AE44,Exposure_GWASs!C:C,0))</f>
        <v>BMI</v>
      </c>
      <c r="AD44" s="25" t="s">
        <v>127</v>
      </c>
      <c r="AE44" s="25" t="s">
        <v>1224</v>
      </c>
      <c r="AF44" s="25">
        <v>7</v>
      </c>
      <c r="AG44" s="25" t="s">
        <v>140</v>
      </c>
      <c r="AH44" s="25">
        <v>3014</v>
      </c>
      <c r="AI44" s="10">
        <f>INDEX(Exposure_GWASs!F:F,MATCH(TomB!AE44,Exposure_GWASs!C:C,0))</f>
        <v>249796</v>
      </c>
      <c r="AJ44" s="25" t="s">
        <v>4481</v>
      </c>
      <c r="AK44" s="25" t="s">
        <v>1005</v>
      </c>
      <c r="AL44" s="25" t="s">
        <v>1006</v>
      </c>
      <c r="AM44" s="25" t="s">
        <v>205</v>
      </c>
      <c r="AN44" s="25" t="s">
        <v>4482</v>
      </c>
      <c r="AO44" s="25" t="s">
        <v>10</v>
      </c>
      <c r="AP44" s="25" t="s">
        <v>4483</v>
      </c>
      <c r="AQ44" s="25" t="s">
        <v>138</v>
      </c>
      <c r="AR44" s="25" t="s">
        <v>11</v>
      </c>
      <c r="AS44" s="25" t="s">
        <v>11</v>
      </c>
      <c r="AT44" s="25" t="s">
        <v>4484</v>
      </c>
      <c r="AU44" s="25" t="s">
        <v>10</v>
      </c>
      <c r="AV44" s="25" t="s">
        <v>10</v>
      </c>
      <c r="AW44" s="25">
        <v>32</v>
      </c>
      <c r="AX44" s="25">
        <f>INDEX(Exposure_GWASs!S:S,MATCH(TomB!AE44,Exposure_GWASs!C:C,0))</f>
        <v>32</v>
      </c>
      <c r="AY44" s="36" t="s">
        <v>10</v>
      </c>
      <c r="AZ44" s="25" t="s">
        <v>11</v>
      </c>
      <c r="BA44" s="36" t="s">
        <v>10</v>
      </c>
      <c r="BB44" s="25" t="s">
        <v>22</v>
      </c>
      <c r="BC44" s="36" t="s">
        <v>98</v>
      </c>
      <c r="BD44" s="36" t="s">
        <v>97</v>
      </c>
      <c r="BE44" s="36"/>
      <c r="BF44" s="36"/>
      <c r="BG44" s="36"/>
      <c r="BH44" s="36" t="s">
        <v>4485</v>
      </c>
      <c r="BI44" s="36" t="s">
        <v>4486</v>
      </c>
      <c r="BJ44" s="36" t="s">
        <v>2928</v>
      </c>
      <c r="BK44" s="25" t="s">
        <v>11</v>
      </c>
      <c r="BL44" s="25" t="s">
        <v>11</v>
      </c>
      <c r="BM44" s="25" t="s">
        <v>11</v>
      </c>
      <c r="BN44" s="36" t="s">
        <v>10</v>
      </c>
      <c r="BO44" s="36" t="s">
        <v>128</v>
      </c>
      <c r="BP44" s="36" t="s">
        <v>4487</v>
      </c>
      <c r="BQ44" s="36" t="s">
        <v>1012</v>
      </c>
      <c r="BR44" s="36">
        <v>0.22</v>
      </c>
      <c r="BS44" s="36"/>
      <c r="BT44" s="36">
        <v>95</v>
      </c>
      <c r="BU44" s="36">
        <v>7.0000000000000007E-2</v>
      </c>
      <c r="BV44" s="36">
        <v>0.36</v>
      </c>
      <c r="BW44" s="180">
        <v>4.0000000000000001E-3</v>
      </c>
      <c r="BX44" s="36" t="s">
        <v>1791</v>
      </c>
      <c r="BY44" s="36" t="s">
        <v>10</v>
      </c>
      <c r="BZ44" s="36" t="s">
        <v>4488</v>
      </c>
      <c r="CA44" s="36" t="s">
        <v>4489</v>
      </c>
      <c r="CB44" s="36" t="s">
        <v>11</v>
      </c>
      <c r="CC44" s="36" t="s">
        <v>11</v>
      </c>
      <c r="CD44" s="106" t="s">
        <v>10</v>
      </c>
      <c r="CE44" s="36"/>
      <c r="CF44" s="36"/>
      <c r="CG44" s="36"/>
      <c r="CH44" s="36"/>
    </row>
    <row r="45" spans="1:86" s="10" customFormat="1">
      <c r="A45" s="36">
        <v>138</v>
      </c>
      <c r="B45" s="36" t="s">
        <v>282</v>
      </c>
      <c r="C45" s="36" t="s">
        <v>244</v>
      </c>
      <c r="D45" s="36" t="s">
        <v>4471</v>
      </c>
      <c r="E45" s="36">
        <v>2016</v>
      </c>
      <c r="F45" s="36" t="s">
        <v>3858</v>
      </c>
      <c r="G45" s="25" t="s">
        <v>4472</v>
      </c>
      <c r="H45" s="37" t="s">
        <v>4473</v>
      </c>
      <c r="I45" s="25" t="s">
        <v>4474</v>
      </c>
      <c r="J45" s="65" t="s">
        <v>4475</v>
      </c>
      <c r="K45" s="25" t="s">
        <v>4476</v>
      </c>
      <c r="L45" s="38" t="s">
        <v>4477</v>
      </c>
      <c r="M45" s="37" t="s">
        <v>4478</v>
      </c>
      <c r="N45" s="25" t="s">
        <v>12</v>
      </c>
      <c r="O45" s="25" t="s">
        <v>5932</v>
      </c>
      <c r="P45" s="25" t="s">
        <v>5933</v>
      </c>
      <c r="Q45" s="25" t="s">
        <v>5600</v>
      </c>
      <c r="R45" s="25" t="s">
        <v>4479</v>
      </c>
      <c r="S45" s="25" t="s">
        <v>123</v>
      </c>
      <c r="T45" s="25">
        <v>9</v>
      </c>
      <c r="U45" s="25" t="s">
        <v>140</v>
      </c>
      <c r="V45" s="25">
        <v>3014</v>
      </c>
      <c r="W45" s="25" t="s">
        <v>10</v>
      </c>
      <c r="X45" s="25">
        <v>3014</v>
      </c>
      <c r="Y45" s="25" t="s">
        <v>10</v>
      </c>
      <c r="Z45" s="25" t="s">
        <v>10</v>
      </c>
      <c r="AA45" s="25" t="s">
        <v>1005</v>
      </c>
      <c r="AB45" s="25" t="s">
        <v>4480</v>
      </c>
      <c r="AC45" s="10" t="str">
        <f>INDEX(Exposure_GWASs!G:G,MATCH(TomB!AE45,Exposure_GWASs!C:C,0))</f>
        <v>BMI</v>
      </c>
      <c r="AD45" s="25" t="s">
        <v>127</v>
      </c>
      <c r="AE45" s="25" t="s">
        <v>1224</v>
      </c>
      <c r="AF45" s="25">
        <v>9</v>
      </c>
      <c r="AG45" s="25" t="s">
        <v>140</v>
      </c>
      <c r="AH45" s="25">
        <v>3014</v>
      </c>
      <c r="AI45" s="10">
        <f>INDEX(Exposure_GWASs!F:F,MATCH(TomB!AE45,Exposure_GWASs!C:C,0))</f>
        <v>249796</v>
      </c>
      <c r="AJ45" s="25" t="s">
        <v>4481</v>
      </c>
      <c r="AK45" s="25" t="s">
        <v>1005</v>
      </c>
      <c r="AL45" s="25" t="s">
        <v>1006</v>
      </c>
      <c r="AM45" s="25" t="s">
        <v>205</v>
      </c>
      <c r="AN45" s="25" t="s">
        <v>4482</v>
      </c>
      <c r="AO45" s="25" t="s">
        <v>10</v>
      </c>
      <c r="AP45" s="25" t="s">
        <v>4483</v>
      </c>
      <c r="AQ45" s="25" t="s">
        <v>138</v>
      </c>
      <c r="AR45" s="25" t="s">
        <v>11</v>
      </c>
      <c r="AS45" s="25" t="s">
        <v>11</v>
      </c>
      <c r="AT45" s="25" t="s">
        <v>4484</v>
      </c>
      <c r="AU45" s="25" t="s">
        <v>10</v>
      </c>
      <c r="AV45" s="25" t="s">
        <v>10</v>
      </c>
      <c r="AW45" s="25">
        <v>32</v>
      </c>
      <c r="AX45" s="25">
        <f>INDEX(Exposure_GWASs!S:S,MATCH(TomB!AE45,Exposure_GWASs!C:C,0))</f>
        <v>32</v>
      </c>
      <c r="AY45" s="36" t="s">
        <v>10</v>
      </c>
      <c r="AZ45" s="25" t="s">
        <v>11</v>
      </c>
      <c r="BA45" s="36" t="s">
        <v>10</v>
      </c>
      <c r="BB45" s="25" t="s">
        <v>22</v>
      </c>
      <c r="BC45" s="36" t="s">
        <v>98</v>
      </c>
      <c r="BD45" s="36" t="s">
        <v>97</v>
      </c>
      <c r="BE45" s="36"/>
      <c r="BF45" s="36"/>
      <c r="BG45" s="36"/>
      <c r="BH45" s="36" t="s">
        <v>4490</v>
      </c>
      <c r="BI45" s="36" t="s">
        <v>4491</v>
      </c>
      <c r="BJ45" s="36" t="s">
        <v>2928</v>
      </c>
      <c r="BK45" s="25" t="s">
        <v>11</v>
      </c>
      <c r="BL45" s="25" t="s">
        <v>11</v>
      </c>
      <c r="BM45" s="25" t="s">
        <v>11</v>
      </c>
      <c r="BN45" s="36" t="s">
        <v>10</v>
      </c>
      <c r="BO45" s="36" t="s">
        <v>128</v>
      </c>
      <c r="BP45" s="36" t="s">
        <v>4487</v>
      </c>
      <c r="BQ45" s="36" t="s">
        <v>1012</v>
      </c>
      <c r="BR45" s="36">
        <v>0.19</v>
      </c>
      <c r="BS45" s="36"/>
      <c r="BT45" s="36">
        <v>95</v>
      </c>
      <c r="BU45" s="36">
        <v>7.0000000000000007E-2</v>
      </c>
      <c r="BV45" s="36">
        <v>0.31</v>
      </c>
      <c r="BW45" s="180">
        <v>2E-3</v>
      </c>
      <c r="BX45" s="36" t="s">
        <v>1791</v>
      </c>
      <c r="BY45" s="36" t="s">
        <v>10</v>
      </c>
      <c r="BZ45" s="36" t="s">
        <v>4488</v>
      </c>
      <c r="CA45" s="36" t="s">
        <v>4489</v>
      </c>
      <c r="CB45" s="36" t="s">
        <v>11</v>
      </c>
      <c r="CC45" s="36" t="s">
        <v>11</v>
      </c>
      <c r="CD45" s="106" t="s">
        <v>10</v>
      </c>
      <c r="CE45" s="36"/>
      <c r="CF45" s="36"/>
      <c r="CG45" s="36"/>
      <c r="CH45" s="36"/>
    </row>
    <row r="46" spans="1:86" s="10" customFormat="1">
      <c r="A46" s="36">
        <v>138</v>
      </c>
      <c r="B46" s="36" t="s">
        <v>282</v>
      </c>
      <c r="C46" s="36" t="s">
        <v>244</v>
      </c>
      <c r="D46" s="36" t="s">
        <v>4471</v>
      </c>
      <c r="E46" s="36">
        <v>2016</v>
      </c>
      <c r="F46" s="36" t="s">
        <v>3858</v>
      </c>
      <c r="G46" s="25" t="s">
        <v>4472</v>
      </c>
      <c r="H46" s="37" t="s">
        <v>4473</v>
      </c>
      <c r="I46" s="25" t="s">
        <v>4474</v>
      </c>
      <c r="J46" s="65" t="s">
        <v>4475</v>
      </c>
      <c r="K46" s="25" t="s">
        <v>4476</v>
      </c>
      <c r="L46" s="38" t="s">
        <v>4477</v>
      </c>
      <c r="M46" s="37" t="s">
        <v>4492</v>
      </c>
      <c r="N46" s="25" t="s">
        <v>12</v>
      </c>
      <c r="O46" s="25" t="s">
        <v>5934</v>
      </c>
      <c r="P46" s="25" t="s">
        <v>5933</v>
      </c>
      <c r="Q46" s="25" t="s">
        <v>5600</v>
      </c>
      <c r="R46" s="25" t="s">
        <v>4479</v>
      </c>
      <c r="S46" s="25" t="s">
        <v>123</v>
      </c>
      <c r="T46" s="25">
        <v>7</v>
      </c>
      <c r="U46" s="25" t="s">
        <v>140</v>
      </c>
      <c r="V46" s="25">
        <v>3014</v>
      </c>
      <c r="W46" s="25" t="s">
        <v>10</v>
      </c>
      <c r="X46" s="25">
        <v>3014</v>
      </c>
      <c r="Y46" s="25" t="s">
        <v>10</v>
      </c>
      <c r="Z46" s="25" t="s">
        <v>10</v>
      </c>
      <c r="AA46" s="25" t="s">
        <v>1005</v>
      </c>
      <c r="AB46" s="25" t="s">
        <v>4480</v>
      </c>
      <c r="AC46" s="10" t="str">
        <f>INDEX(Exposure_GWASs!G:G,MATCH(TomB!AE46,Exposure_GWASs!C:C,0))</f>
        <v>BMI</v>
      </c>
      <c r="AD46" s="25" t="s">
        <v>127</v>
      </c>
      <c r="AE46" s="25" t="s">
        <v>1224</v>
      </c>
      <c r="AF46" s="25">
        <v>7</v>
      </c>
      <c r="AG46" s="25" t="s">
        <v>140</v>
      </c>
      <c r="AH46" s="25">
        <v>3014</v>
      </c>
      <c r="AI46" s="10">
        <f>INDEX(Exposure_GWASs!F:F,MATCH(TomB!AE46,Exposure_GWASs!C:C,0))</f>
        <v>249796</v>
      </c>
      <c r="AJ46" s="25" t="s">
        <v>4481</v>
      </c>
      <c r="AK46" s="25" t="s">
        <v>1005</v>
      </c>
      <c r="AL46" s="25" t="s">
        <v>1006</v>
      </c>
      <c r="AM46" s="25" t="s">
        <v>205</v>
      </c>
      <c r="AN46" s="25" t="s">
        <v>4482</v>
      </c>
      <c r="AO46" s="25" t="s">
        <v>10</v>
      </c>
      <c r="AP46" s="25" t="s">
        <v>4483</v>
      </c>
      <c r="AQ46" s="25" t="s">
        <v>138</v>
      </c>
      <c r="AR46" s="25" t="s">
        <v>11</v>
      </c>
      <c r="AS46" s="25" t="s">
        <v>11</v>
      </c>
      <c r="AT46" s="25" t="s">
        <v>4484</v>
      </c>
      <c r="AU46" s="25" t="s">
        <v>10</v>
      </c>
      <c r="AV46" s="25" t="s">
        <v>10</v>
      </c>
      <c r="AW46" s="25">
        <v>32</v>
      </c>
      <c r="AX46" s="25">
        <f>INDEX(Exposure_GWASs!S:S,MATCH(TomB!AE46,Exposure_GWASs!C:C,0))</f>
        <v>32</v>
      </c>
      <c r="AY46" s="36" t="s">
        <v>10</v>
      </c>
      <c r="AZ46" s="25" t="s">
        <v>11</v>
      </c>
      <c r="BA46" s="36" t="s">
        <v>10</v>
      </c>
      <c r="BB46" s="25" t="s">
        <v>22</v>
      </c>
      <c r="BC46" s="36" t="s">
        <v>98</v>
      </c>
      <c r="BD46" s="36" t="s">
        <v>97</v>
      </c>
      <c r="BE46" s="36"/>
      <c r="BF46" s="36"/>
      <c r="BG46" s="36"/>
      <c r="BH46" s="36" t="s">
        <v>4485</v>
      </c>
      <c r="BI46" s="36" t="s">
        <v>4486</v>
      </c>
      <c r="BJ46" s="36" t="s">
        <v>2928</v>
      </c>
      <c r="BK46" s="25" t="s">
        <v>11</v>
      </c>
      <c r="BL46" s="25" t="s">
        <v>11</v>
      </c>
      <c r="BM46" s="25" t="s">
        <v>11</v>
      </c>
      <c r="BN46" s="36" t="s">
        <v>10</v>
      </c>
      <c r="BO46" s="36" t="s">
        <v>128</v>
      </c>
      <c r="BP46" s="36" t="s">
        <v>4487</v>
      </c>
      <c r="BQ46" s="36" t="s">
        <v>1012</v>
      </c>
      <c r="BR46" s="36">
        <v>0.01</v>
      </c>
      <c r="BS46" s="36"/>
      <c r="BT46" s="36">
        <v>95</v>
      </c>
      <c r="BU46" s="36">
        <v>-0.37</v>
      </c>
      <c r="BV46" s="36">
        <v>0.4</v>
      </c>
      <c r="BW46" s="180">
        <v>0.96</v>
      </c>
      <c r="BX46" s="36" t="s">
        <v>1791</v>
      </c>
      <c r="BY46" s="36" t="s">
        <v>10</v>
      </c>
      <c r="BZ46" s="36" t="s">
        <v>4488</v>
      </c>
      <c r="CA46" s="36" t="s">
        <v>4489</v>
      </c>
      <c r="CB46" s="36" t="s">
        <v>11</v>
      </c>
      <c r="CC46" s="36" t="s">
        <v>11</v>
      </c>
      <c r="CD46" s="106" t="s">
        <v>10</v>
      </c>
      <c r="CE46" s="36"/>
      <c r="CF46" s="36"/>
      <c r="CG46" s="36"/>
      <c r="CH46" s="36"/>
    </row>
    <row r="47" spans="1:86" s="10" customFormat="1">
      <c r="A47" s="36">
        <v>138</v>
      </c>
      <c r="B47" s="36" t="s">
        <v>282</v>
      </c>
      <c r="C47" s="36" t="s">
        <v>244</v>
      </c>
      <c r="D47" s="36" t="s">
        <v>4471</v>
      </c>
      <c r="E47" s="36">
        <v>2016</v>
      </c>
      <c r="F47" s="36" t="s">
        <v>3858</v>
      </c>
      <c r="G47" s="25" t="s">
        <v>4472</v>
      </c>
      <c r="H47" s="37" t="s">
        <v>4473</v>
      </c>
      <c r="I47" s="25" t="s">
        <v>4474</v>
      </c>
      <c r="J47" s="65" t="s">
        <v>4475</v>
      </c>
      <c r="K47" s="25" t="s">
        <v>4476</v>
      </c>
      <c r="L47" s="38" t="s">
        <v>4477</v>
      </c>
      <c r="M47" s="37" t="s">
        <v>4492</v>
      </c>
      <c r="N47" s="25" t="s">
        <v>12</v>
      </c>
      <c r="O47" s="25" t="s">
        <v>5934</v>
      </c>
      <c r="P47" s="25" t="s">
        <v>5933</v>
      </c>
      <c r="Q47" s="25" t="s">
        <v>5600</v>
      </c>
      <c r="R47" s="25" t="s">
        <v>4479</v>
      </c>
      <c r="S47" s="25" t="s">
        <v>123</v>
      </c>
      <c r="T47" s="25">
        <v>9</v>
      </c>
      <c r="U47" s="25" t="s">
        <v>140</v>
      </c>
      <c r="V47" s="25">
        <v>3014</v>
      </c>
      <c r="W47" s="25" t="s">
        <v>10</v>
      </c>
      <c r="X47" s="25">
        <v>3014</v>
      </c>
      <c r="Y47" s="25" t="s">
        <v>10</v>
      </c>
      <c r="Z47" s="25" t="s">
        <v>10</v>
      </c>
      <c r="AA47" s="25" t="s">
        <v>1005</v>
      </c>
      <c r="AB47" s="25" t="s">
        <v>4480</v>
      </c>
      <c r="AC47" s="10" t="str">
        <f>INDEX(Exposure_GWASs!G:G,MATCH(TomB!AE47,Exposure_GWASs!C:C,0))</f>
        <v>BMI</v>
      </c>
      <c r="AD47" s="25" t="s">
        <v>127</v>
      </c>
      <c r="AE47" s="25" t="s">
        <v>1224</v>
      </c>
      <c r="AF47" s="25">
        <v>9</v>
      </c>
      <c r="AG47" s="25" t="s">
        <v>140</v>
      </c>
      <c r="AH47" s="25">
        <v>3014</v>
      </c>
      <c r="AI47" s="10">
        <f>INDEX(Exposure_GWASs!F:F,MATCH(TomB!AE47,Exposure_GWASs!C:C,0))</f>
        <v>249796</v>
      </c>
      <c r="AJ47" s="25" t="s">
        <v>4481</v>
      </c>
      <c r="AK47" s="25" t="s">
        <v>1005</v>
      </c>
      <c r="AL47" s="25" t="s">
        <v>1006</v>
      </c>
      <c r="AM47" s="25" t="s">
        <v>4493</v>
      </c>
      <c r="AN47" s="25" t="s">
        <v>4482</v>
      </c>
      <c r="AO47" s="25" t="s">
        <v>10</v>
      </c>
      <c r="AP47" s="25" t="s">
        <v>4483</v>
      </c>
      <c r="AQ47" s="25" t="s">
        <v>138</v>
      </c>
      <c r="AR47" s="25" t="s">
        <v>11</v>
      </c>
      <c r="AS47" s="25" t="s">
        <v>11</v>
      </c>
      <c r="AT47" s="25" t="s">
        <v>4484</v>
      </c>
      <c r="AU47" s="25" t="s">
        <v>10</v>
      </c>
      <c r="AV47" s="25" t="s">
        <v>10</v>
      </c>
      <c r="AW47" s="25">
        <v>32</v>
      </c>
      <c r="AX47" s="25">
        <f>INDEX(Exposure_GWASs!S:S,MATCH(TomB!AE47,Exposure_GWASs!C:C,0))</f>
        <v>32</v>
      </c>
      <c r="AY47" s="36" t="s">
        <v>10</v>
      </c>
      <c r="AZ47" s="25" t="s">
        <v>11</v>
      </c>
      <c r="BA47" s="36" t="s">
        <v>10</v>
      </c>
      <c r="BB47" s="25" t="s">
        <v>22</v>
      </c>
      <c r="BC47" s="36" t="s">
        <v>98</v>
      </c>
      <c r="BD47" s="36" t="s">
        <v>97</v>
      </c>
      <c r="BE47" s="36"/>
      <c r="BF47" s="36"/>
      <c r="BG47" s="36"/>
      <c r="BH47" s="36" t="s">
        <v>4490</v>
      </c>
      <c r="BI47" s="36" t="s">
        <v>4494</v>
      </c>
      <c r="BJ47" s="36" t="s">
        <v>2928</v>
      </c>
      <c r="BK47" s="25" t="s">
        <v>11</v>
      </c>
      <c r="BL47" s="25" t="s">
        <v>11</v>
      </c>
      <c r="BM47" s="25" t="s">
        <v>11</v>
      </c>
      <c r="BN47" s="36" t="s">
        <v>10</v>
      </c>
      <c r="BO47" s="36" t="s">
        <v>128</v>
      </c>
      <c r="BP47" s="36" t="s">
        <v>4487</v>
      </c>
      <c r="BQ47" s="36" t="s">
        <v>1012</v>
      </c>
      <c r="BR47" s="36">
        <v>-0.01</v>
      </c>
      <c r="BS47" s="36"/>
      <c r="BT47" s="36">
        <v>95</v>
      </c>
      <c r="BU47" s="36">
        <v>-0.33</v>
      </c>
      <c r="BV47" s="36">
        <v>0.32</v>
      </c>
      <c r="BW47" s="180">
        <v>0.97</v>
      </c>
      <c r="BX47" s="36" t="s">
        <v>1791</v>
      </c>
      <c r="BY47" s="36" t="s">
        <v>10</v>
      </c>
      <c r="BZ47" s="36" t="s">
        <v>4488</v>
      </c>
      <c r="CA47" s="36" t="s">
        <v>4489</v>
      </c>
      <c r="CB47" s="36" t="s">
        <v>11</v>
      </c>
      <c r="CC47" s="36" t="s">
        <v>11</v>
      </c>
      <c r="CD47" s="106" t="s">
        <v>10</v>
      </c>
      <c r="CE47" s="36"/>
      <c r="CF47" s="36"/>
      <c r="CG47" s="36"/>
      <c r="CH47" s="36"/>
    </row>
    <row r="48" spans="1:86" s="31" customFormat="1">
      <c r="A48" s="36">
        <v>139</v>
      </c>
      <c r="B48" s="36" t="s">
        <v>244</v>
      </c>
      <c r="C48" s="36" t="s">
        <v>244</v>
      </c>
      <c r="D48" s="36" t="s">
        <v>4495</v>
      </c>
      <c r="E48" s="36">
        <v>2018</v>
      </c>
      <c r="F48" s="36" t="s">
        <v>998</v>
      </c>
      <c r="G48" s="25" t="s">
        <v>4496</v>
      </c>
      <c r="H48" s="37" t="s">
        <v>4473</v>
      </c>
      <c r="I48" s="25" t="s">
        <v>4497</v>
      </c>
      <c r="J48" s="183" t="s">
        <v>4498</v>
      </c>
      <c r="K48" s="25" t="s">
        <v>4499</v>
      </c>
      <c r="L48" s="38" t="s">
        <v>4500</v>
      </c>
      <c r="M48" s="37" t="s">
        <v>4501</v>
      </c>
      <c r="N48" s="25" t="s">
        <v>15</v>
      </c>
      <c r="O48" s="25" t="s">
        <v>5636</v>
      </c>
      <c r="P48" s="25" t="s">
        <v>5640</v>
      </c>
      <c r="Q48" s="25" t="s">
        <v>5608</v>
      </c>
      <c r="R48" s="25" t="str">
        <f>INDEX(Outcome_GWASs!K:K,MATCH(TomB!S48,Outcome_GWASs!C:C,0))</f>
        <v xml:space="preserve">Regular smokers were defined as those who reported having smoked ≥100 cigarettes during their lifetime and never regular smokers were defined as those who reported having smoked between 0 and 99 cigarettes during their lifetime. </v>
      </c>
      <c r="S48" s="25" t="s">
        <v>1446</v>
      </c>
      <c r="T48" s="25" t="str">
        <f>INDEX(Outcome_GWASs!I:I,MATCH(TomB!S48,Outcome_GWASs!C:C,0))</f>
        <v>18+</v>
      </c>
      <c r="U48" s="25" t="str">
        <f>INDEX(Outcome_GWASs!H:H,MATCH(TomB!S48,Outcome_GWASs!C:C,0))</f>
        <v xml:space="preserve">both </v>
      </c>
      <c r="V48" s="25">
        <v>74035</v>
      </c>
      <c r="W48" s="25" t="s">
        <v>4502</v>
      </c>
      <c r="X48" s="25">
        <f>INDEX(Outcome_GWASs!F:F,MATCH(TomB!S48,Outcome_GWASs!C:C,0))</f>
        <v>39022</v>
      </c>
      <c r="Y48" s="25">
        <f>INDEX(Outcome_GWASs!G:G,MATCH(TomB!S48,Outcome_GWASs!C:C,0))</f>
        <v>30387</v>
      </c>
      <c r="Z48" s="107" t="s">
        <v>11</v>
      </c>
      <c r="AA48" s="25" t="s">
        <v>1005</v>
      </c>
      <c r="AB48" s="25" t="s">
        <v>249</v>
      </c>
      <c r="AC48" s="10" t="s">
        <v>127</v>
      </c>
      <c r="AD48" s="25" t="s">
        <v>127</v>
      </c>
      <c r="AE48" s="25" t="s">
        <v>1139</v>
      </c>
      <c r="AF48" s="25"/>
      <c r="AG48" s="25"/>
      <c r="AH48" s="25">
        <v>322135</v>
      </c>
      <c r="AI48" s="10">
        <f>INDEX(Exposure_GWASs!F:F,MATCH(TomB!AE48,Exposure_GWASs!C:C,0))</f>
        <v>322154</v>
      </c>
      <c r="AJ48" s="25" t="s">
        <v>11</v>
      </c>
      <c r="AK48" s="25" t="s">
        <v>1005</v>
      </c>
      <c r="AL48" s="25" t="s">
        <v>1006</v>
      </c>
      <c r="AM48" s="25" t="s">
        <v>11</v>
      </c>
      <c r="AN48" s="25" t="s">
        <v>11</v>
      </c>
      <c r="AO48" s="25" t="s">
        <v>11</v>
      </c>
      <c r="AP48" s="25" t="s">
        <v>4503</v>
      </c>
      <c r="AQ48" s="25" t="s">
        <v>138</v>
      </c>
      <c r="AR48" s="25" t="s">
        <v>11</v>
      </c>
      <c r="AS48" s="25" t="s">
        <v>4504</v>
      </c>
      <c r="AT48" s="25" t="s">
        <v>11</v>
      </c>
      <c r="AU48" s="25" t="s">
        <v>10</v>
      </c>
      <c r="AV48" s="25">
        <v>97</v>
      </c>
      <c r="AW48" s="25" t="s">
        <v>10</v>
      </c>
      <c r="AX48" s="25">
        <f>INDEX(Exposure_GWASs!S:S,MATCH(TomB!AE48,Exposure_GWASs!C:C,0))</f>
        <v>77</v>
      </c>
      <c r="AY48" s="36" t="s">
        <v>4505</v>
      </c>
      <c r="AZ48" s="36" t="s">
        <v>135</v>
      </c>
      <c r="BA48" s="36" t="s">
        <v>4506</v>
      </c>
      <c r="BB48" s="25" t="s">
        <v>13</v>
      </c>
      <c r="BC48" s="36" t="s">
        <v>17</v>
      </c>
      <c r="BD48" s="36" t="s">
        <v>26</v>
      </c>
      <c r="BE48" s="36" t="s">
        <v>40</v>
      </c>
      <c r="BF48" s="36"/>
      <c r="BG48" s="36"/>
      <c r="BH48" s="36"/>
      <c r="BI48" s="36"/>
      <c r="BJ48" s="36" t="s">
        <v>2928</v>
      </c>
      <c r="BK48" s="36" t="s">
        <v>4507</v>
      </c>
      <c r="BL48" s="25" t="s">
        <v>11</v>
      </c>
      <c r="BM48" s="25" t="s">
        <v>11</v>
      </c>
      <c r="BN48" s="25" t="s">
        <v>11</v>
      </c>
      <c r="BO48" s="36" t="s">
        <v>167</v>
      </c>
      <c r="BP48" s="36" t="s">
        <v>1059</v>
      </c>
      <c r="BQ48" s="36" t="s">
        <v>1029</v>
      </c>
      <c r="BR48" s="36">
        <v>1.1399999999999999</v>
      </c>
      <c r="BS48" s="36"/>
      <c r="BT48" s="36">
        <v>95</v>
      </c>
      <c r="BU48" s="36">
        <v>1.01</v>
      </c>
      <c r="BV48" s="36">
        <v>1.29</v>
      </c>
      <c r="BW48" s="36">
        <v>0.03</v>
      </c>
      <c r="BX48" s="36" t="s">
        <v>1791</v>
      </c>
      <c r="BY48" s="36" t="s">
        <v>10</v>
      </c>
      <c r="BZ48" s="36" t="s">
        <v>4508</v>
      </c>
      <c r="CA48" s="36" t="s">
        <v>11</v>
      </c>
      <c r="CB48" s="36" t="s">
        <v>11</v>
      </c>
      <c r="CC48" s="36" t="s">
        <v>11</v>
      </c>
      <c r="CD48" s="106" t="s">
        <v>10</v>
      </c>
      <c r="CE48" s="36"/>
      <c r="CF48" s="36"/>
      <c r="CG48" s="36"/>
      <c r="CH48" s="36"/>
    </row>
    <row r="49" spans="1:86" s="31" customFormat="1">
      <c r="A49" s="36">
        <v>139</v>
      </c>
      <c r="B49" s="36" t="s">
        <v>244</v>
      </c>
      <c r="C49" s="36" t="s">
        <v>244</v>
      </c>
      <c r="D49" s="36" t="s">
        <v>4495</v>
      </c>
      <c r="E49" s="36">
        <v>2018</v>
      </c>
      <c r="F49" s="36" t="s">
        <v>998</v>
      </c>
      <c r="G49" s="25" t="s">
        <v>4496</v>
      </c>
      <c r="H49" s="37" t="s">
        <v>4473</v>
      </c>
      <c r="I49" s="25" t="s">
        <v>4497</v>
      </c>
      <c r="J49" s="183" t="s">
        <v>4498</v>
      </c>
      <c r="K49" s="25" t="s">
        <v>4499</v>
      </c>
      <c r="L49" s="38" t="s">
        <v>4500</v>
      </c>
      <c r="M49" s="37" t="s">
        <v>4501</v>
      </c>
      <c r="N49" s="25" t="s">
        <v>15</v>
      </c>
      <c r="O49" s="25" t="s">
        <v>5636</v>
      </c>
      <c r="P49" s="25" t="s">
        <v>5640</v>
      </c>
      <c r="Q49" s="25" t="s">
        <v>5608</v>
      </c>
      <c r="R49" s="25" t="s">
        <v>4509</v>
      </c>
      <c r="S49" s="25" t="s">
        <v>123</v>
      </c>
      <c r="T49" s="25" t="s">
        <v>4510</v>
      </c>
      <c r="U49" s="25" t="s">
        <v>140</v>
      </c>
      <c r="V49" s="25">
        <v>335921</v>
      </c>
      <c r="W49" s="25" t="s">
        <v>4502</v>
      </c>
      <c r="X49" s="25" t="s">
        <v>10</v>
      </c>
      <c r="Y49" s="25" t="s">
        <v>10</v>
      </c>
      <c r="Z49" s="25" t="s">
        <v>10</v>
      </c>
      <c r="AA49" s="25" t="s">
        <v>1005</v>
      </c>
      <c r="AB49" s="25" t="s">
        <v>4480</v>
      </c>
      <c r="AC49" s="10" t="s">
        <v>127</v>
      </c>
      <c r="AD49" s="25" t="s">
        <v>127</v>
      </c>
      <c r="AE49" s="25" t="s">
        <v>1139</v>
      </c>
      <c r="AF49" s="25"/>
      <c r="AG49" s="25"/>
      <c r="AH49" s="25">
        <v>322135</v>
      </c>
      <c r="AI49" s="10">
        <f>INDEX(Exposure_GWASs!F:F,MATCH(TomB!AE49,Exposure_GWASs!C:C,0))</f>
        <v>322154</v>
      </c>
      <c r="AJ49" s="25" t="s">
        <v>11</v>
      </c>
      <c r="AK49" s="25" t="s">
        <v>1005</v>
      </c>
      <c r="AL49" s="25" t="s">
        <v>1006</v>
      </c>
      <c r="AM49" s="25" t="s">
        <v>11</v>
      </c>
      <c r="AN49" s="25" t="s">
        <v>11</v>
      </c>
      <c r="AO49" s="25" t="s">
        <v>11</v>
      </c>
      <c r="AP49" s="25" t="s">
        <v>4503</v>
      </c>
      <c r="AQ49" s="25" t="s">
        <v>138</v>
      </c>
      <c r="AR49" s="25" t="s">
        <v>11</v>
      </c>
      <c r="AS49" s="25" t="s">
        <v>4504</v>
      </c>
      <c r="AT49" s="25" t="s">
        <v>11</v>
      </c>
      <c r="AU49" s="25" t="s">
        <v>10</v>
      </c>
      <c r="AV49" s="25">
        <v>97</v>
      </c>
      <c r="AW49" s="25" t="s">
        <v>10</v>
      </c>
      <c r="AX49" s="25">
        <f>INDEX(Exposure_GWASs!S:S,MATCH(TomB!AE49,Exposure_GWASs!C:C,0))</f>
        <v>77</v>
      </c>
      <c r="AY49" s="36" t="s">
        <v>4505</v>
      </c>
      <c r="AZ49" s="36" t="s">
        <v>135</v>
      </c>
      <c r="BA49" s="36" t="s">
        <v>4506</v>
      </c>
      <c r="BB49" s="25" t="s">
        <v>13</v>
      </c>
      <c r="BC49" s="36" t="s">
        <v>17</v>
      </c>
      <c r="BD49" s="36" t="s">
        <v>26</v>
      </c>
      <c r="BE49" s="36" t="s">
        <v>40</v>
      </c>
      <c r="BF49" s="36"/>
      <c r="BG49" s="36"/>
      <c r="BH49" s="36"/>
      <c r="BI49" s="36"/>
      <c r="BJ49" s="36" t="s">
        <v>2928</v>
      </c>
      <c r="BK49" s="36" t="s">
        <v>4507</v>
      </c>
      <c r="BL49" s="25" t="s">
        <v>11</v>
      </c>
      <c r="BM49" s="25" t="s">
        <v>11</v>
      </c>
      <c r="BN49" s="25" t="s">
        <v>11</v>
      </c>
      <c r="BO49" s="36" t="s">
        <v>167</v>
      </c>
      <c r="BP49" s="36" t="s">
        <v>1059</v>
      </c>
      <c r="BQ49" s="36" t="s">
        <v>1029</v>
      </c>
      <c r="BR49" s="36">
        <v>1.21</v>
      </c>
      <c r="BS49" s="36"/>
      <c r="BT49" s="36">
        <v>95</v>
      </c>
      <c r="BU49" s="36">
        <v>1.1200000000000001</v>
      </c>
      <c r="BV49" s="36">
        <v>1.31</v>
      </c>
      <c r="BW49" s="36" t="s">
        <v>1442</v>
      </c>
      <c r="BX49" s="36" t="s">
        <v>1791</v>
      </c>
      <c r="BY49" s="36" t="s">
        <v>10</v>
      </c>
      <c r="BZ49" s="36" t="s">
        <v>4508</v>
      </c>
      <c r="CA49" s="36" t="s">
        <v>11</v>
      </c>
      <c r="CB49" s="36" t="s">
        <v>11</v>
      </c>
      <c r="CC49" s="36" t="s">
        <v>11</v>
      </c>
      <c r="CD49" s="106" t="s">
        <v>10</v>
      </c>
      <c r="CE49" s="36"/>
      <c r="CF49" s="36"/>
      <c r="CG49" s="36"/>
      <c r="CH49" s="36"/>
    </row>
    <row r="50" spans="1:86" s="31" customFormat="1">
      <c r="A50" s="36">
        <v>139</v>
      </c>
      <c r="B50" s="36" t="s">
        <v>244</v>
      </c>
      <c r="C50" s="36" t="s">
        <v>244</v>
      </c>
      <c r="D50" s="36" t="s">
        <v>4495</v>
      </c>
      <c r="E50" s="36">
        <v>2018</v>
      </c>
      <c r="F50" s="36" t="s">
        <v>998</v>
      </c>
      <c r="G50" s="25" t="s">
        <v>4496</v>
      </c>
      <c r="H50" s="37" t="s">
        <v>4473</v>
      </c>
      <c r="I50" s="25" t="s">
        <v>4497</v>
      </c>
      <c r="J50" s="183" t="s">
        <v>4498</v>
      </c>
      <c r="K50" s="25" t="s">
        <v>4499</v>
      </c>
      <c r="L50" s="38" t="s">
        <v>4500</v>
      </c>
      <c r="M50" s="37" t="s">
        <v>4501</v>
      </c>
      <c r="N50" s="25" t="s">
        <v>15</v>
      </c>
      <c r="O50" s="25" t="s">
        <v>5636</v>
      </c>
      <c r="P50" s="25" t="s">
        <v>5640</v>
      </c>
      <c r="Q50" s="25" t="s">
        <v>5608</v>
      </c>
      <c r="R50" s="25" t="s">
        <v>4509</v>
      </c>
      <c r="S50" s="25" t="s">
        <v>123</v>
      </c>
      <c r="T50" s="25" t="s">
        <v>139</v>
      </c>
      <c r="U50" s="25" t="s">
        <v>140</v>
      </c>
      <c r="V50" s="25">
        <f>SUM(V48,W48,V49)</f>
        <v>409956</v>
      </c>
      <c r="W50" s="25" t="s">
        <v>4502</v>
      </c>
      <c r="X50" s="25" t="s">
        <v>10</v>
      </c>
      <c r="Y50" s="25" t="s">
        <v>10</v>
      </c>
      <c r="Z50" s="25" t="s">
        <v>10</v>
      </c>
      <c r="AA50" s="25" t="s">
        <v>1005</v>
      </c>
      <c r="AB50" s="25" t="s">
        <v>249</v>
      </c>
      <c r="AC50" s="10" t="s">
        <v>127</v>
      </c>
      <c r="AD50" s="25" t="s">
        <v>127</v>
      </c>
      <c r="AE50" s="25" t="s">
        <v>1139</v>
      </c>
      <c r="AF50" s="25"/>
      <c r="AG50" s="25"/>
      <c r="AH50" s="25">
        <v>322135</v>
      </c>
      <c r="AI50" s="10">
        <f>INDEX(Exposure_GWASs!F:F,MATCH(TomB!AE50,Exposure_GWASs!C:C,0))</f>
        <v>322154</v>
      </c>
      <c r="AJ50" s="25" t="s">
        <v>11</v>
      </c>
      <c r="AK50" s="25" t="s">
        <v>1005</v>
      </c>
      <c r="AL50" s="25" t="s">
        <v>1006</v>
      </c>
      <c r="AM50" s="25" t="s">
        <v>11</v>
      </c>
      <c r="AN50" s="25" t="s">
        <v>11</v>
      </c>
      <c r="AO50" s="25" t="s">
        <v>11</v>
      </c>
      <c r="AP50" s="25" t="s">
        <v>4503</v>
      </c>
      <c r="AQ50" s="25" t="s">
        <v>138</v>
      </c>
      <c r="AR50" s="25" t="s">
        <v>11</v>
      </c>
      <c r="AS50" s="25" t="s">
        <v>4504</v>
      </c>
      <c r="AT50" s="25" t="s">
        <v>11</v>
      </c>
      <c r="AU50" s="25" t="s">
        <v>10</v>
      </c>
      <c r="AV50" s="25">
        <v>97</v>
      </c>
      <c r="AW50" s="25" t="s">
        <v>10</v>
      </c>
      <c r="AX50" s="25">
        <f>INDEX(Exposure_GWASs!S:S,MATCH(TomB!AE50,Exposure_GWASs!C:C,0))</f>
        <v>77</v>
      </c>
      <c r="AY50" s="36" t="s">
        <v>4505</v>
      </c>
      <c r="AZ50" s="36" t="s">
        <v>135</v>
      </c>
      <c r="BA50" s="36" t="s">
        <v>4506</v>
      </c>
      <c r="BB50" s="25" t="s">
        <v>13</v>
      </c>
      <c r="BC50" s="36" t="s">
        <v>17</v>
      </c>
      <c r="BD50" s="36" t="s">
        <v>26</v>
      </c>
      <c r="BE50" s="36" t="s">
        <v>40</v>
      </c>
      <c r="BF50" s="36"/>
      <c r="BG50" s="36"/>
      <c r="BH50" s="36" t="s">
        <v>4511</v>
      </c>
      <c r="BI50" s="36"/>
      <c r="BJ50" s="36" t="s">
        <v>2928</v>
      </c>
      <c r="BK50" s="36" t="s">
        <v>4507</v>
      </c>
      <c r="BL50" s="25" t="s">
        <v>11</v>
      </c>
      <c r="BM50" s="25" t="s">
        <v>11</v>
      </c>
      <c r="BN50" s="25" t="s">
        <v>11</v>
      </c>
      <c r="BO50" s="36" t="s">
        <v>167</v>
      </c>
      <c r="BP50" s="36" t="s">
        <v>1059</v>
      </c>
      <c r="BQ50" s="36" t="s">
        <v>1029</v>
      </c>
      <c r="BR50" s="36">
        <v>1.21</v>
      </c>
      <c r="BS50" s="36"/>
      <c r="BT50" s="36">
        <v>95</v>
      </c>
      <c r="BU50" s="36">
        <v>1.1599999999999999</v>
      </c>
      <c r="BV50" s="36">
        <v>1.26</v>
      </c>
      <c r="BW50" s="36"/>
      <c r="BX50" s="36" t="s">
        <v>1791</v>
      </c>
      <c r="BY50" s="36" t="s">
        <v>10</v>
      </c>
      <c r="BZ50" s="36" t="s">
        <v>4508</v>
      </c>
      <c r="CA50" s="36" t="s">
        <v>11</v>
      </c>
      <c r="CB50" s="36" t="s">
        <v>11</v>
      </c>
      <c r="CC50" s="36" t="s">
        <v>11</v>
      </c>
      <c r="CD50" s="106" t="s">
        <v>10</v>
      </c>
      <c r="CE50" s="36"/>
      <c r="CF50" s="36"/>
      <c r="CG50" s="36"/>
      <c r="CH50" s="36"/>
    </row>
    <row r="51" spans="1:86" s="31" customFormat="1">
      <c r="A51" s="36">
        <v>139</v>
      </c>
      <c r="B51" s="36" t="s">
        <v>244</v>
      </c>
      <c r="C51" s="36" t="s">
        <v>244</v>
      </c>
      <c r="D51" s="36" t="s">
        <v>4495</v>
      </c>
      <c r="E51" s="36">
        <v>2018</v>
      </c>
      <c r="F51" s="36" t="s">
        <v>998</v>
      </c>
      <c r="G51" s="25" t="s">
        <v>4496</v>
      </c>
      <c r="H51" s="37" t="s">
        <v>4473</v>
      </c>
      <c r="I51" s="25" t="s">
        <v>4497</v>
      </c>
      <c r="J51" s="183" t="s">
        <v>4498</v>
      </c>
      <c r="K51" s="25" t="s">
        <v>4499</v>
      </c>
      <c r="L51" s="38" t="s">
        <v>4500</v>
      </c>
      <c r="M51" s="37" t="s">
        <v>4501</v>
      </c>
      <c r="N51" s="25" t="s">
        <v>15</v>
      </c>
      <c r="O51" s="25" t="s">
        <v>5636</v>
      </c>
      <c r="P51" s="25" t="s">
        <v>5641</v>
      </c>
      <c r="Q51" s="25" t="s">
        <v>5608</v>
      </c>
      <c r="R51" s="25" t="s">
        <v>4512</v>
      </c>
      <c r="S51" s="25" t="s">
        <v>1458</v>
      </c>
      <c r="T51" s="25" t="str">
        <f>INDEX(Outcome_GWASs!I:I,MATCH(TomB!S51,Outcome_GWASs!C:C,0))</f>
        <v>18+</v>
      </c>
      <c r="U51" s="25" t="str">
        <f>INDEX(Outcome_GWASs!H:H,MATCH(TomB!S51,Outcome_GWASs!C:C,0))</f>
        <v xml:space="preserve">both </v>
      </c>
      <c r="V51" s="25">
        <v>41278</v>
      </c>
      <c r="W51" s="25" t="s">
        <v>4502</v>
      </c>
      <c r="X51" s="25">
        <f>INDEX(Outcome_GWASs!F:F,MATCH(TomB!S51,Outcome_GWASs!C:C,0))</f>
        <v>20619</v>
      </c>
      <c r="Y51" s="25">
        <f>INDEX(Outcome_GWASs!G:G,MATCH(TomB!S51,Outcome_GWASs!C:C,0))</f>
        <v>15226</v>
      </c>
      <c r="Z51" s="107" t="s">
        <v>11</v>
      </c>
      <c r="AA51" s="25" t="s">
        <v>1005</v>
      </c>
      <c r="AB51" s="25" t="s">
        <v>249</v>
      </c>
      <c r="AC51" s="10" t="s">
        <v>127</v>
      </c>
      <c r="AD51" s="25" t="s">
        <v>127</v>
      </c>
      <c r="AE51" s="25" t="s">
        <v>1139</v>
      </c>
      <c r="AF51" s="25"/>
      <c r="AG51" s="25"/>
      <c r="AH51" s="25">
        <v>322135</v>
      </c>
      <c r="AI51" s="10">
        <f>INDEX(Exposure_GWASs!F:F,MATCH(TomB!AE51,Exposure_GWASs!C:C,0))</f>
        <v>322154</v>
      </c>
      <c r="AJ51" s="25" t="s">
        <v>11</v>
      </c>
      <c r="AK51" s="25" t="s">
        <v>1005</v>
      </c>
      <c r="AL51" s="25" t="s">
        <v>1006</v>
      </c>
      <c r="AM51" s="25" t="s">
        <v>11</v>
      </c>
      <c r="AN51" s="25" t="s">
        <v>11</v>
      </c>
      <c r="AO51" s="25" t="s">
        <v>11</v>
      </c>
      <c r="AP51" s="25" t="s">
        <v>4503</v>
      </c>
      <c r="AQ51" s="25" t="s">
        <v>138</v>
      </c>
      <c r="AR51" s="25" t="s">
        <v>11</v>
      </c>
      <c r="AS51" s="25" t="s">
        <v>4504</v>
      </c>
      <c r="AT51" s="25" t="s">
        <v>11</v>
      </c>
      <c r="AU51" s="25" t="s">
        <v>10</v>
      </c>
      <c r="AV51" s="25">
        <v>97</v>
      </c>
      <c r="AW51" s="25" t="s">
        <v>10</v>
      </c>
      <c r="AX51" s="25">
        <f>INDEX(Exposure_GWASs!S:S,MATCH(TomB!AE51,Exposure_GWASs!C:C,0))</f>
        <v>77</v>
      </c>
      <c r="AY51" s="36" t="s">
        <v>4505</v>
      </c>
      <c r="AZ51" s="36" t="s">
        <v>135</v>
      </c>
      <c r="BA51" s="36" t="s">
        <v>4506</v>
      </c>
      <c r="BB51" s="25" t="s">
        <v>13</v>
      </c>
      <c r="BC51" s="36" t="s">
        <v>17</v>
      </c>
      <c r="BD51" s="36" t="s">
        <v>26</v>
      </c>
      <c r="BE51" s="36" t="s">
        <v>40</v>
      </c>
      <c r="BF51" s="36"/>
      <c r="BG51" s="36"/>
      <c r="BH51" s="36"/>
      <c r="BI51" s="36"/>
      <c r="BJ51" s="36" t="s">
        <v>2928</v>
      </c>
      <c r="BK51" s="36" t="s">
        <v>4507</v>
      </c>
      <c r="BL51" s="25" t="s">
        <v>11</v>
      </c>
      <c r="BM51" s="25" t="s">
        <v>11</v>
      </c>
      <c r="BN51" s="25" t="s">
        <v>11</v>
      </c>
      <c r="BO51" s="36" t="s">
        <v>167</v>
      </c>
      <c r="BP51" s="36" t="s">
        <v>1059</v>
      </c>
      <c r="BQ51" s="36" t="s">
        <v>1029</v>
      </c>
      <c r="BR51" s="36">
        <v>0.97</v>
      </c>
      <c r="BS51" s="36"/>
      <c r="BT51" s="36">
        <v>95</v>
      </c>
      <c r="BU51" s="36">
        <v>0.83</v>
      </c>
      <c r="BV51" s="36">
        <v>1.1299999999999999</v>
      </c>
      <c r="BW51" s="36">
        <v>0.68</v>
      </c>
      <c r="BX51" s="36" t="s">
        <v>1791</v>
      </c>
      <c r="BY51" s="36" t="s">
        <v>10</v>
      </c>
      <c r="BZ51" s="36" t="s">
        <v>4508</v>
      </c>
      <c r="CA51" s="36" t="s">
        <v>11</v>
      </c>
      <c r="CB51" s="36" t="s">
        <v>11</v>
      </c>
      <c r="CC51" s="36" t="s">
        <v>11</v>
      </c>
      <c r="CD51" s="106" t="s">
        <v>10</v>
      </c>
      <c r="CE51" s="36"/>
      <c r="CF51" s="36"/>
      <c r="CG51" s="36"/>
      <c r="CH51" s="36"/>
    </row>
    <row r="52" spans="1:86" s="31" customFormat="1">
      <c r="A52" s="36">
        <v>139</v>
      </c>
      <c r="B52" s="36" t="s">
        <v>244</v>
      </c>
      <c r="C52" s="36" t="s">
        <v>244</v>
      </c>
      <c r="D52" s="36" t="s">
        <v>4495</v>
      </c>
      <c r="E52" s="36">
        <v>2018</v>
      </c>
      <c r="F52" s="36" t="s">
        <v>998</v>
      </c>
      <c r="G52" s="25" t="s">
        <v>4496</v>
      </c>
      <c r="H52" s="37" t="s">
        <v>4473</v>
      </c>
      <c r="I52" s="25" t="s">
        <v>4497</v>
      </c>
      <c r="J52" s="183" t="s">
        <v>4498</v>
      </c>
      <c r="K52" s="25" t="s">
        <v>4499</v>
      </c>
      <c r="L52" s="38" t="s">
        <v>4500</v>
      </c>
      <c r="M52" s="37" t="s">
        <v>4501</v>
      </c>
      <c r="N52" s="25" t="s">
        <v>15</v>
      </c>
      <c r="O52" s="25" t="s">
        <v>5636</v>
      </c>
      <c r="P52" s="25" t="s">
        <v>5641</v>
      </c>
      <c r="Q52" s="25" t="s">
        <v>5608</v>
      </c>
      <c r="R52" s="25" t="s">
        <v>4509</v>
      </c>
      <c r="S52" s="25" t="s">
        <v>123</v>
      </c>
      <c r="T52" s="25" t="s">
        <v>4510</v>
      </c>
      <c r="U52" s="25" t="s">
        <v>140</v>
      </c>
      <c r="V52" s="25">
        <v>151621</v>
      </c>
      <c r="W52" s="25" t="s">
        <v>4502</v>
      </c>
      <c r="X52" s="25" t="s">
        <v>10</v>
      </c>
      <c r="Y52" s="25" t="s">
        <v>10</v>
      </c>
      <c r="Z52" s="25" t="s">
        <v>10</v>
      </c>
      <c r="AA52" s="25" t="s">
        <v>1005</v>
      </c>
      <c r="AB52" s="25" t="s">
        <v>4480</v>
      </c>
      <c r="AC52" s="10" t="s">
        <v>127</v>
      </c>
      <c r="AD52" s="25" t="s">
        <v>127</v>
      </c>
      <c r="AE52" s="25" t="s">
        <v>1139</v>
      </c>
      <c r="AF52" s="25"/>
      <c r="AG52" s="25"/>
      <c r="AH52" s="25">
        <v>322135</v>
      </c>
      <c r="AI52" s="10">
        <f>INDEX(Exposure_GWASs!F:F,MATCH(TomB!AE52,Exposure_GWASs!C:C,0))</f>
        <v>322154</v>
      </c>
      <c r="AJ52" s="25" t="s">
        <v>11</v>
      </c>
      <c r="AK52" s="25" t="s">
        <v>1005</v>
      </c>
      <c r="AL52" s="25" t="s">
        <v>1006</v>
      </c>
      <c r="AM52" s="25" t="s">
        <v>11</v>
      </c>
      <c r="AN52" s="25" t="s">
        <v>11</v>
      </c>
      <c r="AO52" s="25" t="s">
        <v>11</v>
      </c>
      <c r="AP52" s="25" t="s">
        <v>4503</v>
      </c>
      <c r="AQ52" s="25" t="s">
        <v>138</v>
      </c>
      <c r="AR52" s="25" t="s">
        <v>11</v>
      </c>
      <c r="AS52" s="25" t="s">
        <v>4504</v>
      </c>
      <c r="AT52" s="25" t="s">
        <v>11</v>
      </c>
      <c r="AU52" s="25" t="s">
        <v>10</v>
      </c>
      <c r="AV52" s="25">
        <v>97</v>
      </c>
      <c r="AW52" s="25" t="s">
        <v>10</v>
      </c>
      <c r="AX52" s="25">
        <f>INDEX(Exposure_GWASs!S:S,MATCH(TomB!AE52,Exposure_GWASs!C:C,0))</f>
        <v>77</v>
      </c>
      <c r="AY52" s="36" t="s">
        <v>4505</v>
      </c>
      <c r="AZ52" s="36" t="s">
        <v>135</v>
      </c>
      <c r="BA52" s="36" t="s">
        <v>4506</v>
      </c>
      <c r="BB52" s="25" t="s">
        <v>13</v>
      </c>
      <c r="BC52" s="36" t="s">
        <v>17</v>
      </c>
      <c r="BD52" s="36" t="s">
        <v>26</v>
      </c>
      <c r="BE52" s="36" t="s">
        <v>40</v>
      </c>
      <c r="BF52" s="36"/>
      <c r="BG52" s="36"/>
      <c r="BH52" s="36"/>
      <c r="BI52" s="36"/>
      <c r="BJ52" s="36" t="s">
        <v>2928</v>
      </c>
      <c r="BK52" s="36" t="s">
        <v>4507</v>
      </c>
      <c r="BL52" s="25" t="s">
        <v>11</v>
      </c>
      <c r="BM52" s="25" t="s">
        <v>11</v>
      </c>
      <c r="BN52" s="25" t="s">
        <v>11</v>
      </c>
      <c r="BO52" s="36" t="s">
        <v>167</v>
      </c>
      <c r="BP52" s="36" t="s">
        <v>1059</v>
      </c>
      <c r="BQ52" s="36" t="s">
        <v>1029</v>
      </c>
      <c r="BR52" s="36">
        <v>0.94</v>
      </c>
      <c r="BS52" s="36"/>
      <c r="BT52" s="36">
        <v>95</v>
      </c>
      <c r="BU52" s="36">
        <v>0.85</v>
      </c>
      <c r="BV52" s="36">
        <v>1.03</v>
      </c>
      <c r="BW52" s="36">
        <v>0.16</v>
      </c>
      <c r="BX52" s="36" t="s">
        <v>1791</v>
      </c>
      <c r="BY52" s="36" t="s">
        <v>10</v>
      </c>
      <c r="BZ52" s="36" t="s">
        <v>4508</v>
      </c>
      <c r="CA52" s="36" t="s">
        <v>11</v>
      </c>
      <c r="CB52" s="36" t="s">
        <v>11</v>
      </c>
      <c r="CC52" s="36" t="s">
        <v>11</v>
      </c>
      <c r="CD52" s="106" t="s">
        <v>10</v>
      </c>
      <c r="CE52" s="36"/>
      <c r="CF52" s="36"/>
      <c r="CG52" s="36"/>
      <c r="CH52" s="36"/>
    </row>
    <row r="53" spans="1:86" s="31" customFormat="1">
      <c r="A53" s="36">
        <v>139</v>
      </c>
      <c r="B53" s="36" t="s">
        <v>244</v>
      </c>
      <c r="C53" s="36" t="s">
        <v>244</v>
      </c>
      <c r="D53" s="36" t="s">
        <v>4495</v>
      </c>
      <c r="E53" s="36">
        <v>2018</v>
      </c>
      <c r="F53" s="36" t="s">
        <v>998</v>
      </c>
      <c r="G53" s="25" t="s">
        <v>4496</v>
      </c>
      <c r="H53" s="37" t="s">
        <v>4473</v>
      </c>
      <c r="I53" s="25" t="s">
        <v>4497</v>
      </c>
      <c r="J53" s="183" t="s">
        <v>4498</v>
      </c>
      <c r="K53" s="25" t="s">
        <v>4499</v>
      </c>
      <c r="L53" s="38" t="s">
        <v>4500</v>
      </c>
      <c r="M53" s="37" t="s">
        <v>4501</v>
      </c>
      <c r="N53" s="25" t="s">
        <v>15</v>
      </c>
      <c r="O53" s="25" t="s">
        <v>5636</v>
      </c>
      <c r="P53" s="25" t="s">
        <v>5641</v>
      </c>
      <c r="Q53" s="25" t="s">
        <v>5608</v>
      </c>
      <c r="R53" s="25" t="s">
        <v>4509</v>
      </c>
      <c r="S53" s="25" t="s">
        <v>123</v>
      </c>
      <c r="T53" s="25" t="s">
        <v>139</v>
      </c>
      <c r="U53" s="25" t="s">
        <v>140</v>
      </c>
      <c r="V53" s="25">
        <f>SUM(V51,W51, V52)</f>
        <v>192899</v>
      </c>
      <c r="W53" s="25" t="s">
        <v>4502</v>
      </c>
      <c r="X53" s="25" t="s">
        <v>10</v>
      </c>
      <c r="Y53" s="25" t="s">
        <v>10</v>
      </c>
      <c r="Z53" s="25" t="s">
        <v>10</v>
      </c>
      <c r="AA53" s="25" t="s">
        <v>1005</v>
      </c>
      <c r="AB53" s="25" t="s">
        <v>249</v>
      </c>
      <c r="AC53" s="10" t="s">
        <v>127</v>
      </c>
      <c r="AD53" s="25" t="s">
        <v>127</v>
      </c>
      <c r="AE53" s="25" t="s">
        <v>1139</v>
      </c>
      <c r="AF53" s="25"/>
      <c r="AG53" s="25"/>
      <c r="AH53" s="25">
        <v>322135</v>
      </c>
      <c r="AI53" s="10">
        <f>INDEX(Exposure_GWASs!F:F,MATCH(TomB!AE53,Exposure_GWASs!C:C,0))</f>
        <v>322154</v>
      </c>
      <c r="AJ53" s="25" t="s">
        <v>11</v>
      </c>
      <c r="AK53" s="25" t="s">
        <v>1005</v>
      </c>
      <c r="AL53" s="25" t="s">
        <v>1006</v>
      </c>
      <c r="AM53" s="25" t="s">
        <v>11</v>
      </c>
      <c r="AN53" s="25" t="s">
        <v>11</v>
      </c>
      <c r="AO53" s="25" t="s">
        <v>11</v>
      </c>
      <c r="AP53" s="25" t="s">
        <v>4503</v>
      </c>
      <c r="AQ53" s="25" t="s">
        <v>138</v>
      </c>
      <c r="AR53" s="25" t="s">
        <v>11</v>
      </c>
      <c r="AS53" s="25" t="s">
        <v>4504</v>
      </c>
      <c r="AT53" s="25" t="s">
        <v>11</v>
      </c>
      <c r="AU53" s="25" t="s">
        <v>10</v>
      </c>
      <c r="AV53" s="25">
        <v>97</v>
      </c>
      <c r="AW53" s="25" t="s">
        <v>10</v>
      </c>
      <c r="AX53" s="25">
        <f>INDEX(Exposure_GWASs!S:S,MATCH(TomB!AE53,Exposure_GWASs!C:C,0))</f>
        <v>77</v>
      </c>
      <c r="AY53" s="36" t="s">
        <v>4505</v>
      </c>
      <c r="AZ53" s="36" t="s">
        <v>135</v>
      </c>
      <c r="BA53" s="36" t="s">
        <v>4506</v>
      </c>
      <c r="BB53" s="25" t="s">
        <v>13</v>
      </c>
      <c r="BC53" s="36" t="s">
        <v>17</v>
      </c>
      <c r="BD53" s="36" t="s">
        <v>26</v>
      </c>
      <c r="BE53" s="36" t="s">
        <v>40</v>
      </c>
      <c r="BF53" s="36"/>
      <c r="BG53" s="36"/>
      <c r="BH53" s="36" t="s">
        <v>4511</v>
      </c>
      <c r="BI53" s="36"/>
      <c r="BJ53" s="36" t="s">
        <v>2928</v>
      </c>
      <c r="BK53" s="36" t="s">
        <v>4507</v>
      </c>
      <c r="BL53" s="25" t="s">
        <v>11</v>
      </c>
      <c r="BM53" s="25" t="s">
        <v>11</v>
      </c>
      <c r="BN53" s="25" t="s">
        <v>11</v>
      </c>
      <c r="BO53" s="36" t="s">
        <v>167</v>
      </c>
      <c r="BP53" s="36" t="s">
        <v>1059</v>
      </c>
      <c r="BQ53" s="36" t="s">
        <v>1029</v>
      </c>
      <c r="BR53" s="36">
        <v>0.95</v>
      </c>
      <c r="BS53" s="36"/>
      <c r="BT53" s="36">
        <v>95</v>
      </c>
      <c r="BU53" s="36">
        <v>0.89</v>
      </c>
      <c r="BV53" s="36">
        <v>1.02</v>
      </c>
      <c r="BW53" s="36"/>
      <c r="BX53" s="36" t="s">
        <v>1791</v>
      </c>
      <c r="BY53" s="36" t="s">
        <v>10</v>
      </c>
      <c r="BZ53" s="36" t="s">
        <v>4508</v>
      </c>
      <c r="CA53" s="36" t="s">
        <v>11</v>
      </c>
      <c r="CB53" s="36" t="s">
        <v>11</v>
      </c>
      <c r="CC53" s="36" t="s">
        <v>11</v>
      </c>
      <c r="CD53" s="106" t="s">
        <v>10</v>
      </c>
      <c r="CE53" s="36"/>
      <c r="CF53" s="36"/>
      <c r="CG53" s="36"/>
      <c r="CH53" s="36"/>
    </row>
    <row r="54" spans="1:86" s="31" customFormat="1">
      <c r="A54" s="36">
        <v>139</v>
      </c>
      <c r="B54" s="36" t="s">
        <v>244</v>
      </c>
      <c r="C54" s="36" t="s">
        <v>244</v>
      </c>
      <c r="D54" s="36" t="s">
        <v>4495</v>
      </c>
      <c r="E54" s="36">
        <v>2018</v>
      </c>
      <c r="F54" s="36" t="s">
        <v>998</v>
      </c>
      <c r="G54" s="25" t="s">
        <v>4496</v>
      </c>
      <c r="H54" s="37" t="s">
        <v>4473</v>
      </c>
      <c r="I54" s="25" t="s">
        <v>4497</v>
      </c>
      <c r="J54" s="183" t="s">
        <v>4498</v>
      </c>
      <c r="K54" s="25" t="s">
        <v>4499</v>
      </c>
      <c r="L54" s="38" t="s">
        <v>4500</v>
      </c>
      <c r="M54" s="37" t="s">
        <v>4501</v>
      </c>
      <c r="N54" s="25" t="s">
        <v>15</v>
      </c>
      <c r="O54" s="25" t="s">
        <v>5636</v>
      </c>
      <c r="P54" s="25" t="s">
        <v>5935</v>
      </c>
      <c r="Q54" s="25" t="s">
        <v>5608</v>
      </c>
      <c r="R54" s="25" t="str">
        <f>INDEX(Outcome_GWASs!K:K,MATCH(TomB!S54,Outcome_GWASs!C:C,0))</f>
        <v>Smoking quantity was assessed as the CPD value. Some studies collected the average CPD, whereas other studies collected the maximum CPD. Longitudinal data from the Finnish Twin Cohort Study revealed a high correlation (&gt;0.71) between these variables over time and supported the idea of using either value in a general assessment of CPD in the meta-analysis</v>
      </c>
      <c r="S54" s="25" t="s">
        <v>1460</v>
      </c>
      <c r="T54" s="25" t="str">
        <f>INDEX(Outcome_GWASs!I:I,MATCH(TomB!S54,Outcome_GWASs!C:C,0))</f>
        <v>18+</v>
      </c>
      <c r="U54" s="25" t="str">
        <f>INDEX(Outcome_GWASs!H:H,MATCH(TomB!S54,Outcome_GWASs!C:C,0))</f>
        <v xml:space="preserve">both </v>
      </c>
      <c r="V54" s="25">
        <f>INDEX(Outcome_GWASs!F:F,MATCH(TomB!S54,Outcome_GWASs!C:C,0))</f>
        <v>38181</v>
      </c>
      <c r="W54" s="25" t="str">
        <f>INDEX(Outcome_GWASs!G:G,MATCH(TomB!S54,Outcome_GWASs!C:C,0))</f>
        <v>NA</v>
      </c>
      <c r="X54" s="25">
        <f>INDEX(Outcome_GWASs!F:F,MATCH(TomB!S54,Outcome_GWASs!C:C,0))</f>
        <v>38181</v>
      </c>
      <c r="Y54" s="25" t="str">
        <f>INDEX(Outcome_GWASs!G:G,MATCH(TomB!S54,Outcome_GWASs!C:C,0))</f>
        <v>NA</v>
      </c>
      <c r="Z54" s="25" t="s">
        <v>10</v>
      </c>
      <c r="AA54" s="25" t="s">
        <v>1005</v>
      </c>
      <c r="AB54" s="25" t="str">
        <f>INDEX(Outcome_GWASs!E:E,MATCH(TomB!S54,Outcome_GWASs!C:C,0))</f>
        <v>European</v>
      </c>
      <c r="AC54" s="10" t="str">
        <f>INDEX(Exposure_GWASs!G:G,MATCH(TomB!AE54,Exposure_GWASs!C:C,0))</f>
        <v>BMI</v>
      </c>
      <c r="AD54" s="25" t="s">
        <v>127</v>
      </c>
      <c r="AE54" s="25" t="s">
        <v>1139</v>
      </c>
      <c r="AF54" s="25"/>
      <c r="AG54" s="25"/>
      <c r="AH54" s="25">
        <v>322135</v>
      </c>
      <c r="AI54" s="10">
        <f>INDEX(Exposure_GWASs!F:F,MATCH(TomB!AE54,Exposure_GWASs!C:C,0))</f>
        <v>322154</v>
      </c>
      <c r="AJ54" s="25" t="s">
        <v>11</v>
      </c>
      <c r="AK54" s="25" t="s">
        <v>1005</v>
      </c>
      <c r="AL54" s="25" t="s">
        <v>1006</v>
      </c>
      <c r="AM54" s="25" t="s">
        <v>11</v>
      </c>
      <c r="AN54" s="25" t="s">
        <v>11</v>
      </c>
      <c r="AO54" s="25" t="s">
        <v>11</v>
      </c>
      <c r="AP54" s="25" t="s">
        <v>4503</v>
      </c>
      <c r="AQ54" s="25" t="s">
        <v>138</v>
      </c>
      <c r="AR54" s="25" t="s">
        <v>11</v>
      </c>
      <c r="AS54" s="25" t="s">
        <v>4504</v>
      </c>
      <c r="AT54" s="25" t="s">
        <v>11</v>
      </c>
      <c r="AU54" s="25" t="s">
        <v>10</v>
      </c>
      <c r="AV54" s="25">
        <v>97</v>
      </c>
      <c r="AW54" s="25" t="s">
        <v>10</v>
      </c>
      <c r="AX54" s="25">
        <f>INDEX(Exposure_GWASs!S:S,MATCH(TomB!AE54,Exposure_GWASs!C:C,0))</f>
        <v>77</v>
      </c>
      <c r="AY54" s="36" t="s">
        <v>4505</v>
      </c>
      <c r="AZ54" s="36" t="s">
        <v>135</v>
      </c>
      <c r="BA54" s="36" t="s">
        <v>4506</v>
      </c>
      <c r="BB54" s="25" t="s">
        <v>13</v>
      </c>
      <c r="BC54" s="36" t="s">
        <v>17</v>
      </c>
      <c r="BD54" s="36" t="s">
        <v>26</v>
      </c>
      <c r="BE54" s="36" t="s">
        <v>40</v>
      </c>
      <c r="BF54" s="36"/>
      <c r="BG54" s="36"/>
      <c r="BH54" s="36"/>
      <c r="BI54" s="36"/>
      <c r="BJ54" s="36" t="s">
        <v>2928</v>
      </c>
      <c r="BK54" s="36" t="s">
        <v>4507</v>
      </c>
      <c r="BL54" s="25" t="s">
        <v>11</v>
      </c>
      <c r="BM54" s="25" t="s">
        <v>11</v>
      </c>
      <c r="BN54" s="25" t="s">
        <v>11</v>
      </c>
      <c r="BO54" s="36" t="s">
        <v>167</v>
      </c>
      <c r="BP54" s="36" t="s">
        <v>4513</v>
      </c>
      <c r="BQ54" s="36" t="s">
        <v>1100</v>
      </c>
      <c r="BR54" s="36">
        <v>1.72</v>
      </c>
      <c r="BS54" s="36"/>
      <c r="BT54" s="36">
        <v>95</v>
      </c>
      <c r="BU54" s="36">
        <v>0.94</v>
      </c>
      <c r="BV54" s="36">
        <v>2.5099999999999998</v>
      </c>
      <c r="BW54" s="36" t="s">
        <v>1442</v>
      </c>
      <c r="BX54" s="36" t="s">
        <v>1791</v>
      </c>
      <c r="BY54" s="36" t="s">
        <v>10</v>
      </c>
      <c r="BZ54" s="36" t="s">
        <v>4508</v>
      </c>
      <c r="CA54" s="36" t="s">
        <v>11</v>
      </c>
      <c r="CB54" s="36" t="s">
        <v>11</v>
      </c>
      <c r="CC54" s="36" t="s">
        <v>11</v>
      </c>
      <c r="CD54" s="106" t="s">
        <v>10</v>
      </c>
      <c r="CE54" s="36"/>
      <c r="CF54" s="36"/>
      <c r="CG54" s="36"/>
      <c r="CH54" s="36"/>
    </row>
    <row r="55" spans="1:86" s="31" customFormat="1">
      <c r="A55" s="36">
        <v>139</v>
      </c>
      <c r="B55" s="36" t="s">
        <v>244</v>
      </c>
      <c r="C55" s="36" t="s">
        <v>244</v>
      </c>
      <c r="D55" s="36" t="s">
        <v>4495</v>
      </c>
      <c r="E55" s="36">
        <v>2018</v>
      </c>
      <c r="F55" s="36" t="s">
        <v>998</v>
      </c>
      <c r="G55" s="25" t="s">
        <v>4496</v>
      </c>
      <c r="H55" s="37" t="s">
        <v>4473</v>
      </c>
      <c r="I55" s="25" t="s">
        <v>4497</v>
      </c>
      <c r="J55" s="183" t="s">
        <v>4498</v>
      </c>
      <c r="K55" s="25" t="s">
        <v>4499</v>
      </c>
      <c r="L55" s="38" t="s">
        <v>4500</v>
      </c>
      <c r="M55" s="37" t="s">
        <v>4501</v>
      </c>
      <c r="N55" s="25" t="s">
        <v>15</v>
      </c>
      <c r="O55" s="25" t="s">
        <v>5636</v>
      </c>
      <c r="P55" s="25" t="s">
        <v>5935</v>
      </c>
      <c r="Q55" s="25" t="s">
        <v>5608</v>
      </c>
      <c r="R55" s="25" t="s">
        <v>4514</v>
      </c>
      <c r="S55" s="25" t="s">
        <v>123</v>
      </c>
      <c r="T55" s="25" t="s">
        <v>4510</v>
      </c>
      <c r="U55" s="25" t="s">
        <v>140</v>
      </c>
      <c r="V55" s="25">
        <v>100185</v>
      </c>
      <c r="W55" s="25" t="s">
        <v>10</v>
      </c>
      <c r="X55" s="25" t="s">
        <v>10</v>
      </c>
      <c r="Y55" s="25" t="s">
        <v>10</v>
      </c>
      <c r="Z55" s="25" t="s">
        <v>10</v>
      </c>
      <c r="AA55" s="25" t="s">
        <v>1005</v>
      </c>
      <c r="AB55" s="25" t="s">
        <v>4480</v>
      </c>
      <c r="AC55" s="10" t="str">
        <f>INDEX(Exposure_GWASs!G:G,MATCH(TomB!AE55,Exposure_GWASs!C:C,0))</f>
        <v>BMI</v>
      </c>
      <c r="AD55" s="25" t="s">
        <v>127</v>
      </c>
      <c r="AE55" s="25" t="s">
        <v>1139</v>
      </c>
      <c r="AF55" s="25"/>
      <c r="AG55" s="25"/>
      <c r="AH55" s="25">
        <v>322135</v>
      </c>
      <c r="AI55" s="10">
        <f>INDEX(Exposure_GWASs!F:F,MATCH(TomB!AE55,Exposure_GWASs!C:C,0))</f>
        <v>322154</v>
      </c>
      <c r="AJ55" s="25" t="s">
        <v>11</v>
      </c>
      <c r="AK55" s="25" t="s">
        <v>1005</v>
      </c>
      <c r="AL55" s="25" t="s">
        <v>1006</v>
      </c>
      <c r="AM55" s="25" t="s">
        <v>11</v>
      </c>
      <c r="AN55" s="25" t="s">
        <v>11</v>
      </c>
      <c r="AO55" s="25" t="s">
        <v>11</v>
      </c>
      <c r="AP55" s="25" t="s">
        <v>4503</v>
      </c>
      <c r="AQ55" s="25" t="s">
        <v>138</v>
      </c>
      <c r="AR55" s="25" t="s">
        <v>11</v>
      </c>
      <c r="AS55" s="25" t="s">
        <v>4504</v>
      </c>
      <c r="AT55" s="25" t="s">
        <v>11</v>
      </c>
      <c r="AU55" s="25" t="s">
        <v>10</v>
      </c>
      <c r="AV55" s="25">
        <v>97</v>
      </c>
      <c r="AW55" s="25" t="s">
        <v>10</v>
      </c>
      <c r="AX55" s="25">
        <f>INDEX(Exposure_GWASs!S:S,MATCH(TomB!AE55,Exposure_GWASs!C:C,0))</f>
        <v>77</v>
      </c>
      <c r="AY55" s="36" t="s">
        <v>4505</v>
      </c>
      <c r="AZ55" s="36" t="s">
        <v>135</v>
      </c>
      <c r="BA55" s="36" t="s">
        <v>4515</v>
      </c>
      <c r="BB55" s="25" t="s">
        <v>13</v>
      </c>
      <c r="BC55" s="36" t="s">
        <v>17</v>
      </c>
      <c r="BD55" s="36" t="s">
        <v>26</v>
      </c>
      <c r="BE55" s="36" t="s">
        <v>40</v>
      </c>
      <c r="BF55" s="36"/>
      <c r="BG55" s="36"/>
      <c r="BH55" s="36"/>
      <c r="BI55" s="36"/>
      <c r="BJ55" s="36" t="s">
        <v>2928</v>
      </c>
      <c r="BK55" s="36" t="s">
        <v>4507</v>
      </c>
      <c r="BL55" s="25" t="s">
        <v>11</v>
      </c>
      <c r="BM55" s="25" t="s">
        <v>11</v>
      </c>
      <c r="BN55" s="25" t="s">
        <v>11</v>
      </c>
      <c r="BO55" s="36" t="s">
        <v>167</v>
      </c>
      <c r="BP55" s="36" t="s">
        <v>4513</v>
      </c>
      <c r="BQ55" s="36" t="s">
        <v>1100</v>
      </c>
      <c r="BR55" s="36">
        <v>1.34</v>
      </c>
      <c r="BS55" s="36"/>
      <c r="BT55" s="36">
        <v>95</v>
      </c>
      <c r="BU55" s="36">
        <v>0.85</v>
      </c>
      <c r="BV55" s="36">
        <v>1.83</v>
      </c>
      <c r="BW55" s="36" t="s">
        <v>1442</v>
      </c>
      <c r="BX55" s="36" t="s">
        <v>1791</v>
      </c>
      <c r="BY55" s="36" t="s">
        <v>10</v>
      </c>
      <c r="BZ55" s="36" t="s">
        <v>4508</v>
      </c>
      <c r="CA55" s="36" t="s">
        <v>11</v>
      </c>
      <c r="CB55" s="36" t="s">
        <v>11</v>
      </c>
      <c r="CC55" s="36" t="s">
        <v>11</v>
      </c>
      <c r="CD55" s="106" t="s">
        <v>10</v>
      </c>
      <c r="CE55" s="36"/>
      <c r="CF55" s="36"/>
      <c r="CG55" s="36"/>
      <c r="CH55" s="36"/>
    </row>
    <row r="56" spans="1:86" s="31" customFormat="1">
      <c r="A56" s="36">
        <v>139</v>
      </c>
      <c r="B56" s="36" t="s">
        <v>244</v>
      </c>
      <c r="C56" s="36" t="s">
        <v>244</v>
      </c>
      <c r="D56" s="36" t="s">
        <v>4495</v>
      </c>
      <c r="E56" s="36">
        <v>2018</v>
      </c>
      <c r="F56" s="36" t="s">
        <v>998</v>
      </c>
      <c r="G56" s="25" t="s">
        <v>4496</v>
      </c>
      <c r="H56" s="37" t="s">
        <v>4473</v>
      </c>
      <c r="I56" s="25" t="s">
        <v>4497</v>
      </c>
      <c r="J56" s="183" t="s">
        <v>4498</v>
      </c>
      <c r="K56" s="25" t="s">
        <v>4499</v>
      </c>
      <c r="L56" s="38" t="s">
        <v>4500</v>
      </c>
      <c r="M56" s="37" t="s">
        <v>4501</v>
      </c>
      <c r="N56" s="25" t="s">
        <v>15</v>
      </c>
      <c r="O56" s="25" t="s">
        <v>5636</v>
      </c>
      <c r="P56" s="25" t="s">
        <v>5935</v>
      </c>
      <c r="Q56" s="25" t="s">
        <v>5608</v>
      </c>
      <c r="R56" s="25" t="s">
        <v>4514</v>
      </c>
      <c r="S56" s="25" t="s">
        <v>123</v>
      </c>
      <c r="T56" s="25" t="s">
        <v>139</v>
      </c>
      <c r="U56" s="25" t="s">
        <v>140</v>
      </c>
      <c r="V56" s="25">
        <f>SUM(V54:V55)</f>
        <v>138366</v>
      </c>
      <c r="W56" s="25" t="s">
        <v>10</v>
      </c>
      <c r="X56" s="25" t="s">
        <v>10</v>
      </c>
      <c r="Y56" s="25" t="s">
        <v>10</v>
      </c>
      <c r="Z56" s="25" t="s">
        <v>10</v>
      </c>
      <c r="AA56" s="25" t="s">
        <v>1005</v>
      </c>
      <c r="AB56" s="25" t="s">
        <v>249</v>
      </c>
      <c r="AC56" s="10" t="str">
        <f>INDEX(Exposure_GWASs!G:G,MATCH(TomB!AE56,Exposure_GWASs!C:C,0))</f>
        <v>BMI</v>
      </c>
      <c r="AD56" s="25" t="s">
        <v>127</v>
      </c>
      <c r="AE56" s="25" t="s">
        <v>1139</v>
      </c>
      <c r="AF56" s="25"/>
      <c r="AG56" s="25"/>
      <c r="AH56" s="25">
        <v>322135</v>
      </c>
      <c r="AI56" s="10">
        <f>INDEX(Exposure_GWASs!F:F,MATCH(TomB!AE56,Exposure_GWASs!C:C,0))</f>
        <v>322154</v>
      </c>
      <c r="AJ56" s="25" t="s">
        <v>11</v>
      </c>
      <c r="AK56" s="25" t="s">
        <v>1005</v>
      </c>
      <c r="AL56" s="25" t="s">
        <v>1006</v>
      </c>
      <c r="AM56" s="25" t="s">
        <v>11</v>
      </c>
      <c r="AN56" s="25" t="s">
        <v>11</v>
      </c>
      <c r="AO56" s="25" t="s">
        <v>11</v>
      </c>
      <c r="AP56" s="25" t="s">
        <v>4503</v>
      </c>
      <c r="AQ56" s="25" t="s">
        <v>138</v>
      </c>
      <c r="AR56" s="25" t="s">
        <v>11</v>
      </c>
      <c r="AS56" s="25" t="s">
        <v>4504</v>
      </c>
      <c r="AT56" s="25" t="s">
        <v>11</v>
      </c>
      <c r="AU56" s="25" t="s">
        <v>10</v>
      </c>
      <c r="AV56" s="25">
        <v>97</v>
      </c>
      <c r="AW56" s="25" t="s">
        <v>10</v>
      </c>
      <c r="AX56" s="25">
        <f>INDEX(Exposure_GWASs!S:S,MATCH(TomB!AE56,Exposure_GWASs!C:C,0))</f>
        <v>77</v>
      </c>
      <c r="AY56" s="36" t="s">
        <v>4505</v>
      </c>
      <c r="AZ56" s="36" t="s">
        <v>135</v>
      </c>
      <c r="BA56" s="36" t="s">
        <v>4515</v>
      </c>
      <c r="BB56" s="25" t="s">
        <v>13</v>
      </c>
      <c r="BC56" s="36" t="s">
        <v>17</v>
      </c>
      <c r="BD56" s="36" t="s">
        <v>26</v>
      </c>
      <c r="BE56" s="36" t="s">
        <v>40</v>
      </c>
      <c r="BF56" s="36"/>
      <c r="BG56" s="36"/>
      <c r="BH56" s="36" t="s">
        <v>4511</v>
      </c>
      <c r="BI56" s="36"/>
      <c r="BJ56" s="36" t="s">
        <v>2928</v>
      </c>
      <c r="BK56" s="36" t="s">
        <v>4507</v>
      </c>
      <c r="BL56" s="25" t="s">
        <v>11</v>
      </c>
      <c r="BM56" s="25" t="s">
        <v>11</v>
      </c>
      <c r="BN56" s="25" t="s">
        <v>11</v>
      </c>
      <c r="BO56" s="36" t="s">
        <v>167</v>
      </c>
      <c r="BP56" s="36" t="s">
        <v>4513</v>
      </c>
      <c r="BQ56" s="36" t="s">
        <v>1100</v>
      </c>
      <c r="BR56" s="36">
        <v>1.39</v>
      </c>
      <c r="BS56" s="36"/>
      <c r="BT56" s="36">
        <v>95</v>
      </c>
      <c r="BU56" s="36">
        <v>1.05</v>
      </c>
      <c r="BV56" s="36">
        <v>1.73</v>
      </c>
      <c r="BW56" s="36"/>
      <c r="BX56" s="36" t="s">
        <v>1791</v>
      </c>
      <c r="BY56" s="36" t="s">
        <v>10</v>
      </c>
      <c r="BZ56" s="36" t="s">
        <v>4508</v>
      </c>
      <c r="CA56" s="36" t="s">
        <v>11</v>
      </c>
      <c r="CB56" s="36" t="s">
        <v>11</v>
      </c>
      <c r="CC56" s="36" t="s">
        <v>11</v>
      </c>
      <c r="CD56" s="106" t="s">
        <v>10</v>
      </c>
      <c r="CE56" s="36"/>
      <c r="CF56" s="36"/>
      <c r="CG56" s="36"/>
      <c r="CH56" s="36"/>
    </row>
    <row r="57" spans="1:86" s="31" customFormat="1">
      <c r="A57" s="36">
        <v>139</v>
      </c>
      <c r="B57" s="36" t="s">
        <v>244</v>
      </c>
      <c r="C57" s="36" t="s">
        <v>244</v>
      </c>
      <c r="D57" s="36" t="s">
        <v>4495</v>
      </c>
      <c r="E57" s="36">
        <v>2018</v>
      </c>
      <c r="F57" s="36" t="s">
        <v>998</v>
      </c>
      <c r="G57" s="25" t="s">
        <v>4496</v>
      </c>
      <c r="H57" s="37" t="s">
        <v>4473</v>
      </c>
      <c r="I57" s="25" t="s">
        <v>4497</v>
      </c>
      <c r="J57" s="183" t="s">
        <v>4498</v>
      </c>
      <c r="K57" s="25" t="s">
        <v>4499</v>
      </c>
      <c r="L57" s="38" t="s">
        <v>4500</v>
      </c>
      <c r="M57" s="37" t="s">
        <v>4501</v>
      </c>
      <c r="N57" s="25" t="s">
        <v>15</v>
      </c>
      <c r="O57" s="25" t="s">
        <v>5636</v>
      </c>
      <c r="P57" s="25" t="s">
        <v>5936</v>
      </c>
      <c r="Q57" s="25" t="s">
        <v>5608</v>
      </c>
      <c r="R57" s="25" t="str">
        <f>INDEX(Outcome_GWASs!K:K,MATCH(TomB!S57,Outcome_GWASs!C:C,0))</f>
        <v>Age of smoking initiation was the reported age the participant started smoking cigarettes</v>
      </c>
      <c r="S57" s="25" t="s">
        <v>1463</v>
      </c>
      <c r="T57" s="25" t="str">
        <f>INDEX(Outcome_GWASs!I:I,MATCH(TomB!S57,Outcome_GWASs!C:C,0))</f>
        <v>18+</v>
      </c>
      <c r="U57" s="25" t="str">
        <f>INDEX(Outcome_GWASs!H:H,MATCH(TomB!S57,Outcome_GWASs!C:C,0))</f>
        <v xml:space="preserve">both </v>
      </c>
      <c r="V57" s="25">
        <v>24114</v>
      </c>
      <c r="W57" s="25" t="str">
        <f>INDEX(Outcome_GWASs!G:G,MATCH(TomB!S57,Outcome_GWASs!C:C,0))</f>
        <v>NA</v>
      </c>
      <c r="X57" s="25">
        <f>INDEX(Outcome_GWASs!F:F,MATCH(TomB!S57,Outcome_GWASs!C:C,0))</f>
        <v>22438</v>
      </c>
      <c r="Y57" s="25" t="str">
        <f>INDEX(Outcome_GWASs!G:G,MATCH(TomB!S57,Outcome_GWASs!C:C,0))</f>
        <v>NA</v>
      </c>
      <c r="Z57" s="107" t="s">
        <v>11</v>
      </c>
      <c r="AA57" s="25" t="s">
        <v>1005</v>
      </c>
      <c r="AB57" s="25" t="str">
        <f>INDEX(Outcome_GWASs!E:E,MATCH(TomB!S57,Outcome_GWASs!C:C,0))</f>
        <v>European</v>
      </c>
      <c r="AC57" s="10" t="str">
        <f>INDEX(Exposure_GWASs!G:G,MATCH(TomB!AE57,Exposure_GWASs!C:C,0))</f>
        <v>BMI</v>
      </c>
      <c r="AD57" s="25" t="s">
        <v>127</v>
      </c>
      <c r="AE57" s="25" t="s">
        <v>1139</v>
      </c>
      <c r="AF57" s="25"/>
      <c r="AG57" s="25"/>
      <c r="AH57" s="25">
        <v>322135</v>
      </c>
      <c r="AI57" s="10">
        <f>INDEX(Exposure_GWASs!F:F,MATCH(TomB!AE57,Exposure_GWASs!C:C,0))</f>
        <v>322154</v>
      </c>
      <c r="AJ57" s="25" t="s">
        <v>11</v>
      </c>
      <c r="AK57" s="25" t="s">
        <v>1005</v>
      </c>
      <c r="AL57" s="25" t="s">
        <v>1006</v>
      </c>
      <c r="AM57" s="25" t="s">
        <v>11</v>
      </c>
      <c r="AN57" s="25" t="s">
        <v>11</v>
      </c>
      <c r="AO57" s="25" t="s">
        <v>11</v>
      </c>
      <c r="AP57" s="25" t="s">
        <v>4503</v>
      </c>
      <c r="AQ57" s="25" t="s">
        <v>138</v>
      </c>
      <c r="AR57" s="25" t="s">
        <v>11</v>
      </c>
      <c r="AS57" s="25" t="s">
        <v>4504</v>
      </c>
      <c r="AT57" s="25" t="s">
        <v>11</v>
      </c>
      <c r="AU57" s="25" t="s">
        <v>10</v>
      </c>
      <c r="AV57" s="25">
        <v>97</v>
      </c>
      <c r="AW57" s="25" t="s">
        <v>10</v>
      </c>
      <c r="AX57" s="25">
        <f>INDEX(Exposure_GWASs!S:S,MATCH(TomB!AE57,Exposure_GWASs!C:C,0))</f>
        <v>77</v>
      </c>
      <c r="AY57" s="36" t="s">
        <v>4505</v>
      </c>
      <c r="AZ57" s="36" t="s">
        <v>135</v>
      </c>
      <c r="BA57" s="36" t="s">
        <v>4515</v>
      </c>
      <c r="BB57" s="25" t="s">
        <v>13</v>
      </c>
      <c r="BC57" s="36" t="s">
        <v>17</v>
      </c>
      <c r="BD57" s="36" t="s">
        <v>26</v>
      </c>
      <c r="BE57" s="36" t="s">
        <v>40</v>
      </c>
      <c r="BF57" s="36"/>
      <c r="BG57" s="36"/>
      <c r="BH57" s="36"/>
      <c r="BI57" s="36"/>
      <c r="BJ57" s="36" t="s">
        <v>2928</v>
      </c>
      <c r="BK57" s="36" t="s">
        <v>4507</v>
      </c>
      <c r="BL57" s="25" t="s">
        <v>11</v>
      </c>
      <c r="BM57" s="25" t="s">
        <v>11</v>
      </c>
      <c r="BN57" s="25" t="s">
        <v>11</v>
      </c>
      <c r="BO57" s="36" t="s">
        <v>167</v>
      </c>
      <c r="BP57" s="36" t="s">
        <v>119</v>
      </c>
      <c r="BQ57" s="36" t="s">
        <v>1100</v>
      </c>
      <c r="BR57" s="36">
        <v>-0.01</v>
      </c>
      <c r="BS57" s="36"/>
      <c r="BT57" s="36">
        <v>95</v>
      </c>
      <c r="BU57" s="36">
        <v>-0.03</v>
      </c>
      <c r="BV57" s="36">
        <v>0.01</v>
      </c>
      <c r="BW57" s="36">
        <v>0.33</v>
      </c>
      <c r="BX57" s="36" t="s">
        <v>1791</v>
      </c>
      <c r="BY57" s="36" t="s">
        <v>10</v>
      </c>
      <c r="BZ57" s="36" t="s">
        <v>4508</v>
      </c>
      <c r="CA57" s="36" t="s">
        <v>11</v>
      </c>
      <c r="CB57" s="36" t="s">
        <v>11</v>
      </c>
      <c r="CC57" s="36" t="s">
        <v>11</v>
      </c>
      <c r="CD57" s="106" t="s">
        <v>10</v>
      </c>
      <c r="CE57" s="36"/>
      <c r="CF57" s="36"/>
      <c r="CG57" s="36"/>
      <c r="CH57" s="36"/>
    </row>
    <row r="58" spans="1:86" s="31" customFormat="1">
      <c r="A58" s="36">
        <v>139</v>
      </c>
      <c r="B58" s="36" t="s">
        <v>244</v>
      </c>
      <c r="C58" s="36" t="s">
        <v>244</v>
      </c>
      <c r="D58" s="36" t="s">
        <v>4495</v>
      </c>
      <c r="E58" s="36">
        <v>2018</v>
      </c>
      <c r="F58" s="36" t="s">
        <v>998</v>
      </c>
      <c r="G58" s="25" t="s">
        <v>4496</v>
      </c>
      <c r="H58" s="37" t="s">
        <v>4473</v>
      </c>
      <c r="I58" s="25" t="s">
        <v>4497</v>
      </c>
      <c r="J58" s="183" t="s">
        <v>4498</v>
      </c>
      <c r="K58" s="25" t="s">
        <v>4499</v>
      </c>
      <c r="L58" s="38" t="s">
        <v>4500</v>
      </c>
      <c r="M58" s="37" t="s">
        <v>4501</v>
      </c>
      <c r="N58" s="25" t="s">
        <v>15</v>
      </c>
      <c r="O58" s="25" t="s">
        <v>5636</v>
      </c>
      <c r="P58" s="25" t="s">
        <v>5936</v>
      </c>
      <c r="Q58" s="25" t="s">
        <v>5608</v>
      </c>
      <c r="R58" s="25" t="s">
        <v>11</v>
      </c>
      <c r="S58" s="25" t="s">
        <v>123</v>
      </c>
      <c r="T58" s="25" t="s">
        <v>4510</v>
      </c>
      <c r="U58" s="25" t="s">
        <v>140</v>
      </c>
      <c r="V58" s="25">
        <v>106239</v>
      </c>
      <c r="W58" s="25" t="s">
        <v>10</v>
      </c>
      <c r="X58" s="25" t="s">
        <v>10</v>
      </c>
      <c r="Y58" s="25" t="s">
        <v>10</v>
      </c>
      <c r="Z58" s="25" t="s">
        <v>10</v>
      </c>
      <c r="AA58" s="25" t="s">
        <v>1005</v>
      </c>
      <c r="AB58" s="25" t="s">
        <v>4480</v>
      </c>
      <c r="AC58" s="10" t="str">
        <f>INDEX(Exposure_GWASs!G:G,MATCH(TomB!AE58,Exposure_GWASs!C:C,0))</f>
        <v>BMI</v>
      </c>
      <c r="AD58" s="25" t="s">
        <v>127</v>
      </c>
      <c r="AE58" s="25" t="s">
        <v>1139</v>
      </c>
      <c r="AF58" s="25"/>
      <c r="AG58" s="25"/>
      <c r="AH58" s="25">
        <v>322135</v>
      </c>
      <c r="AI58" s="10">
        <f>INDEX(Exposure_GWASs!F:F,MATCH(TomB!AE58,Exposure_GWASs!C:C,0))</f>
        <v>322154</v>
      </c>
      <c r="AJ58" s="25" t="s">
        <v>11</v>
      </c>
      <c r="AK58" s="25" t="s">
        <v>1005</v>
      </c>
      <c r="AL58" s="25" t="s">
        <v>1006</v>
      </c>
      <c r="AM58" s="25" t="s">
        <v>11</v>
      </c>
      <c r="AN58" s="25" t="s">
        <v>11</v>
      </c>
      <c r="AO58" s="25" t="s">
        <v>11</v>
      </c>
      <c r="AP58" s="25" t="s">
        <v>4503</v>
      </c>
      <c r="AQ58" s="25" t="s">
        <v>138</v>
      </c>
      <c r="AR58" s="25" t="s">
        <v>11</v>
      </c>
      <c r="AS58" s="25" t="s">
        <v>4504</v>
      </c>
      <c r="AT58" s="25" t="s">
        <v>11</v>
      </c>
      <c r="AU58" s="25" t="s">
        <v>10</v>
      </c>
      <c r="AV58" s="25">
        <v>97</v>
      </c>
      <c r="AW58" s="25" t="s">
        <v>10</v>
      </c>
      <c r="AX58" s="25">
        <f>INDEX(Exposure_GWASs!S:S,MATCH(TomB!AE58,Exposure_GWASs!C:C,0))</f>
        <v>77</v>
      </c>
      <c r="AY58" s="36" t="s">
        <v>4505</v>
      </c>
      <c r="AZ58" s="36" t="s">
        <v>135</v>
      </c>
      <c r="BA58" s="36" t="s">
        <v>4515</v>
      </c>
      <c r="BB58" s="25" t="s">
        <v>13</v>
      </c>
      <c r="BC58" s="36" t="s">
        <v>17</v>
      </c>
      <c r="BD58" s="36" t="s">
        <v>26</v>
      </c>
      <c r="BE58" s="36" t="s">
        <v>40</v>
      </c>
      <c r="BF58" s="36"/>
      <c r="BG58" s="36"/>
      <c r="BH58" s="36"/>
      <c r="BI58" s="36"/>
      <c r="BJ58" s="36" t="s">
        <v>2928</v>
      </c>
      <c r="BK58" s="36" t="s">
        <v>4507</v>
      </c>
      <c r="BL58" s="25" t="s">
        <v>11</v>
      </c>
      <c r="BM58" s="25" t="s">
        <v>11</v>
      </c>
      <c r="BN58" s="25" t="s">
        <v>11</v>
      </c>
      <c r="BO58" s="36" t="s">
        <v>167</v>
      </c>
      <c r="BP58" s="36" t="s">
        <v>119</v>
      </c>
      <c r="BQ58" s="36" t="s">
        <v>1100</v>
      </c>
      <c r="BR58" s="36">
        <v>-0.01</v>
      </c>
      <c r="BS58" s="36"/>
      <c r="BT58" s="36">
        <v>95</v>
      </c>
      <c r="BU58" s="36">
        <v>-0.02</v>
      </c>
      <c r="BV58" s="36">
        <v>1E-3</v>
      </c>
      <c r="BW58" s="36">
        <v>0.09</v>
      </c>
      <c r="BX58" s="36" t="s">
        <v>1791</v>
      </c>
      <c r="BY58" s="36" t="s">
        <v>10</v>
      </c>
      <c r="BZ58" s="36" t="s">
        <v>4508</v>
      </c>
      <c r="CA58" s="36" t="s">
        <v>11</v>
      </c>
      <c r="CB58" s="36" t="s">
        <v>11</v>
      </c>
      <c r="CC58" s="36" t="s">
        <v>11</v>
      </c>
      <c r="CD58" s="106" t="s">
        <v>10</v>
      </c>
      <c r="CE58" s="36"/>
      <c r="CF58" s="36"/>
      <c r="CG58" s="36"/>
      <c r="CH58" s="36"/>
    </row>
    <row r="59" spans="1:86" s="31" customFormat="1">
      <c r="A59" s="36">
        <v>139</v>
      </c>
      <c r="B59" s="36" t="s">
        <v>244</v>
      </c>
      <c r="C59" s="36" t="s">
        <v>244</v>
      </c>
      <c r="D59" s="36" t="s">
        <v>4495</v>
      </c>
      <c r="E59" s="36">
        <v>2018</v>
      </c>
      <c r="F59" s="36" t="s">
        <v>998</v>
      </c>
      <c r="G59" s="25" t="s">
        <v>4496</v>
      </c>
      <c r="H59" s="37" t="s">
        <v>4473</v>
      </c>
      <c r="I59" s="25" t="s">
        <v>4497</v>
      </c>
      <c r="J59" s="183" t="s">
        <v>4498</v>
      </c>
      <c r="K59" s="25" t="s">
        <v>4499</v>
      </c>
      <c r="L59" s="38" t="s">
        <v>4500</v>
      </c>
      <c r="M59" s="37" t="s">
        <v>4501</v>
      </c>
      <c r="N59" s="25" t="s">
        <v>15</v>
      </c>
      <c r="O59" s="25" t="s">
        <v>5636</v>
      </c>
      <c r="P59" s="25" t="s">
        <v>5936</v>
      </c>
      <c r="Q59" s="25" t="s">
        <v>5608</v>
      </c>
      <c r="R59" s="25" t="s">
        <v>11</v>
      </c>
      <c r="S59" s="25" t="s">
        <v>123</v>
      </c>
      <c r="T59" s="25" t="s">
        <v>139</v>
      </c>
      <c r="U59" s="25" t="s">
        <v>140</v>
      </c>
      <c r="V59" s="25">
        <f>SUM(V57,V58)</f>
        <v>130353</v>
      </c>
      <c r="W59" s="25" t="s">
        <v>10</v>
      </c>
      <c r="X59" s="25" t="s">
        <v>10</v>
      </c>
      <c r="Y59" s="25" t="s">
        <v>10</v>
      </c>
      <c r="Z59" s="25" t="s">
        <v>10</v>
      </c>
      <c r="AA59" s="25" t="s">
        <v>1005</v>
      </c>
      <c r="AB59" s="25" t="s">
        <v>249</v>
      </c>
      <c r="AC59" s="10" t="str">
        <f>INDEX(Exposure_GWASs!G:G,MATCH(TomB!AE59,Exposure_GWASs!C:C,0))</f>
        <v>BMI</v>
      </c>
      <c r="AD59" s="25" t="s">
        <v>127</v>
      </c>
      <c r="AE59" s="25" t="s">
        <v>1139</v>
      </c>
      <c r="AF59" s="25"/>
      <c r="AG59" s="25"/>
      <c r="AH59" s="25">
        <v>322135</v>
      </c>
      <c r="AI59" s="10">
        <f>INDEX(Exposure_GWASs!F:F,MATCH(TomB!AE59,Exposure_GWASs!C:C,0))</f>
        <v>322154</v>
      </c>
      <c r="AJ59" s="25" t="s">
        <v>11</v>
      </c>
      <c r="AK59" s="25" t="s">
        <v>1005</v>
      </c>
      <c r="AL59" s="25" t="s">
        <v>1006</v>
      </c>
      <c r="AM59" s="25" t="s">
        <v>11</v>
      </c>
      <c r="AN59" s="25" t="s">
        <v>11</v>
      </c>
      <c r="AO59" s="25" t="s">
        <v>11</v>
      </c>
      <c r="AP59" s="25" t="s">
        <v>4503</v>
      </c>
      <c r="AQ59" s="25" t="s">
        <v>138</v>
      </c>
      <c r="AR59" s="25" t="s">
        <v>11</v>
      </c>
      <c r="AS59" s="25" t="s">
        <v>4504</v>
      </c>
      <c r="AT59" s="25" t="s">
        <v>11</v>
      </c>
      <c r="AU59" s="25" t="s">
        <v>10</v>
      </c>
      <c r="AV59" s="25">
        <v>97</v>
      </c>
      <c r="AW59" s="25" t="s">
        <v>10</v>
      </c>
      <c r="AX59" s="25">
        <f>INDEX(Exposure_GWASs!S:S,MATCH(TomB!AE59,Exposure_GWASs!C:C,0))</f>
        <v>77</v>
      </c>
      <c r="AY59" s="36" t="s">
        <v>4505</v>
      </c>
      <c r="AZ59" s="36" t="s">
        <v>135</v>
      </c>
      <c r="BA59" s="36" t="s">
        <v>4515</v>
      </c>
      <c r="BB59" s="25" t="s">
        <v>13</v>
      </c>
      <c r="BC59" s="36" t="s">
        <v>17</v>
      </c>
      <c r="BD59" s="36" t="s">
        <v>26</v>
      </c>
      <c r="BE59" s="36" t="s">
        <v>40</v>
      </c>
      <c r="BF59" s="36"/>
      <c r="BG59" s="36"/>
      <c r="BH59" s="36" t="s">
        <v>4511</v>
      </c>
      <c r="BI59" s="36"/>
      <c r="BJ59" s="36" t="s">
        <v>2928</v>
      </c>
      <c r="BK59" s="36" t="s">
        <v>4507</v>
      </c>
      <c r="BL59" s="25" t="s">
        <v>11</v>
      </c>
      <c r="BM59" s="25" t="s">
        <v>11</v>
      </c>
      <c r="BN59" s="25" t="s">
        <v>11</v>
      </c>
      <c r="BO59" s="36" t="s">
        <v>167</v>
      </c>
      <c r="BP59" s="36" t="s">
        <v>119</v>
      </c>
      <c r="BQ59" s="36" t="s">
        <v>1100</v>
      </c>
      <c r="BR59" s="36">
        <v>-8.9999999999999993E-3</v>
      </c>
      <c r="BS59" s="36"/>
      <c r="BT59" s="36">
        <v>95</v>
      </c>
      <c r="BU59" s="36">
        <v>-1.6E-2</v>
      </c>
      <c r="BV59" s="36">
        <v>-2E-3</v>
      </c>
      <c r="BW59" s="36"/>
      <c r="BX59" s="36" t="s">
        <v>1791</v>
      </c>
      <c r="BY59" s="36" t="s">
        <v>10</v>
      </c>
      <c r="BZ59" s="36" t="s">
        <v>4508</v>
      </c>
      <c r="CA59" s="36" t="s">
        <v>11</v>
      </c>
      <c r="CB59" s="36" t="s">
        <v>11</v>
      </c>
      <c r="CC59" s="36" t="s">
        <v>11</v>
      </c>
      <c r="CD59" s="106" t="s">
        <v>10</v>
      </c>
      <c r="CE59" s="36"/>
      <c r="CF59" s="36"/>
      <c r="CG59" s="36"/>
      <c r="CH59" s="36"/>
    </row>
    <row r="60" spans="1:86" s="31" customFormat="1">
      <c r="A60" s="36">
        <v>139</v>
      </c>
      <c r="B60" s="36" t="s">
        <v>244</v>
      </c>
      <c r="C60" s="36" t="s">
        <v>244</v>
      </c>
      <c r="D60" s="36" t="s">
        <v>4495</v>
      </c>
      <c r="E60" s="36">
        <v>2018</v>
      </c>
      <c r="F60" s="36" t="s">
        <v>998</v>
      </c>
      <c r="G60" s="25" t="s">
        <v>4496</v>
      </c>
      <c r="H60" s="37" t="s">
        <v>4473</v>
      </c>
      <c r="I60" s="25" t="s">
        <v>4497</v>
      </c>
      <c r="J60" s="183" t="s">
        <v>4498</v>
      </c>
      <c r="K60" s="25" t="s">
        <v>4499</v>
      </c>
      <c r="L60" s="38" t="s">
        <v>4500</v>
      </c>
      <c r="M60" s="37" t="s">
        <v>4501</v>
      </c>
      <c r="N60" s="25" t="s">
        <v>15</v>
      </c>
      <c r="O60" s="25" t="s">
        <v>5636</v>
      </c>
      <c r="P60" s="25" t="s">
        <v>5937</v>
      </c>
      <c r="Q60" s="25" t="s">
        <v>5608</v>
      </c>
      <c r="R60" s="25" t="s">
        <v>4516</v>
      </c>
      <c r="S60" s="25" t="s">
        <v>123</v>
      </c>
      <c r="T60" s="25" t="s">
        <v>4510</v>
      </c>
      <c r="U60" s="25" t="s">
        <v>140</v>
      </c>
      <c r="V60" s="25">
        <v>335937</v>
      </c>
      <c r="W60" s="25" t="s">
        <v>10</v>
      </c>
      <c r="X60" s="25" t="s">
        <v>10</v>
      </c>
      <c r="Y60" s="25" t="s">
        <v>10</v>
      </c>
      <c r="Z60" s="25" t="s">
        <v>10</v>
      </c>
      <c r="AA60" s="25" t="s">
        <v>1005</v>
      </c>
      <c r="AB60" s="25" t="s">
        <v>4480</v>
      </c>
      <c r="AC60" s="10" t="str">
        <f>INDEX(Exposure_GWASs!G:G,MATCH(TomB!AE60,Exposure_GWASs!C:C,0))</f>
        <v>BMI</v>
      </c>
      <c r="AD60" s="25" t="s">
        <v>127</v>
      </c>
      <c r="AE60" s="25" t="s">
        <v>1139</v>
      </c>
      <c r="AF60" s="25"/>
      <c r="AG60" s="25"/>
      <c r="AH60" s="25">
        <v>322135</v>
      </c>
      <c r="AI60" s="10">
        <f>INDEX(Exposure_GWASs!F:F,MATCH(TomB!AE60,Exposure_GWASs!C:C,0))</f>
        <v>322154</v>
      </c>
      <c r="AJ60" s="25" t="s">
        <v>11</v>
      </c>
      <c r="AK60" s="25" t="s">
        <v>1005</v>
      </c>
      <c r="AL60" s="25" t="s">
        <v>1006</v>
      </c>
      <c r="AM60" s="25" t="s">
        <v>11</v>
      </c>
      <c r="AN60" s="25" t="s">
        <v>11</v>
      </c>
      <c r="AO60" s="25" t="s">
        <v>11</v>
      </c>
      <c r="AP60" s="25" t="s">
        <v>4503</v>
      </c>
      <c r="AQ60" s="25" t="s">
        <v>138</v>
      </c>
      <c r="AR60" s="25" t="s">
        <v>11</v>
      </c>
      <c r="AS60" s="25" t="s">
        <v>4504</v>
      </c>
      <c r="AT60" s="25" t="s">
        <v>11</v>
      </c>
      <c r="AU60" s="25" t="s">
        <v>10</v>
      </c>
      <c r="AV60" s="25">
        <v>97</v>
      </c>
      <c r="AW60" s="25" t="s">
        <v>10</v>
      </c>
      <c r="AX60" s="25">
        <f>INDEX(Exposure_GWASs!S:S,MATCH(TomB!AE60,Exposure_GWASs!C:C,0))</f>
        <v>77</v>
      </c>
      <c r="AY60" s="36" t="s">
        <v>4505</v>
      </c>
      <c r="AZ60" s="36" t="s">
        <v>135</v>
      </c>
      <c r="BA60" s="36" t="s">
        <v>4515</v>
      </c>
      <c r="BB60" s="25" t="s">
        <v>13</v>
      </c>
      <c r="BC60" s="36" t="s">
        <v>17</v>
      </c>
      <c r="BD60" s="36" t="s">
        <v>26</v>
      </c>
      <c r="BE60" s="36" t="s">
        <v>40</v>
      </c>
      <c r="BF60" s="36"/>
      <c r="BG60" s="36"/>
      <c r="BH60" s="36"/>
      <c r="BI60" s="36"/>
      <c r="BJ60" s="36" t="s">
        <v>2928</v>
      </c>
      <c r="BK60" s="36" t="s">
        <v>4507</v>
      </c>
      <c r="BL60" s="25" t="s">
        <v>11</v>
      </c>
      <c r="BM60" s="25" t="s">
        <v>11</v>
      </c>
      <c r="BN60" s="25" t="s">
        <v>11</v>
      </c>
      <c r="BO60" s="36" t="s">
        <v>167</v>
      </c>
      <c r="BP60" s="36"/>
      <c r="BQ60" s="36" t="s">
        <v>1100</v>
      </c>
      <c r="BR60" s="36">
        <v>0.12</v>
      </c>
      <c r="BS60" s="36"/>
      <c r="BT60" s="36">
        <v>95</v>
      </c>
      <c r="BU60" s="36">
        <v>0.08</v>
      </c>
      <c r="BV60" s="36">
        <v>0.16</v>
      </c>
      <c r="BW60" s="36" t="s">
        <v>1442</v>
      </c>
      <c r="BX60" s="36" t="s">
        <v>1791</v>
      </c>
      <c r="BY60" s="36" t="s">
        <v>10</v>
      </c>
      <c r="BZ60" s="36" t="s">
        <v>4508</v>
      </c>
      <c r="CA60" s="36" t="s">
        <v>11</v>
      </c>
      <c r="CB60" s="36" t="s">
        <v>11</v>
      </c>
      <c r="CC60" s="36" t="s">
        <v>11</v>
      </c>
      <c r="CD60" s="106" t="s">
        <v>10</v>
      </c>
      <c r="CE60" s="36"/>
      <c r="CF60" s="36"/>
      <c r="CG60" s="36"/>
      <c r="CH60" s="36"/>
    </row>
    <row r="61" spans="1:86" s="31" customFormat="1">
      <c r="A61" s="36">
        <v>139</v>
      </c>
      <c r="B61" s="36" t="s">
        <v>244</v>
      </c>
      <c r="C61" s="36" t="s">
        <v>244</v>
      </c>
      <c r="D61" s="36" t="s">
        <v>4495</v>
      </c>
      <c r="E61" s="36">
        <v>2018</v>
      </c>
      <c r="F61" s="36" t="s">
        <v>998</v>
      </c>
      <c r="G61" s="25" t="s">
        <v>4496</v>
      </c>
      <c r="H61" s="37" t="s">
        <v>4473</v>
      </c>
      <c r="I61" s="25" t="s">
        <v>4497</v>
      </c>
      <c r="J61" s="183" t="s">
        <v>4498</v>
      </c>
      <c r="K61" s="25" t="s">
        <v>4499</v>
      </c>
      <c r="L61" s="38" t="s">
        <v>4500</v>
      </c>
      <c r="M61" s="37" t="s">
        <v>4501</v>
      </c>
      <c r="N61" s="25" t="s">
        <v>15</v>
      </c>
      <c r="O61" s="25" t="s">
        <v>5879</v>
      </c>
      <c r="P61" s="25" t="s">
        <v>4517</v>
      </c>
      <c r="Q61" s="25" t="s">
        <v>5627</v>
      </c>
      <c r="R61" s="25" t="s">
        <v>4518</v>
      </c>
      <c r="S61" s="25" t="s">
        <v>123</v>
      </c>
      <c r="T61" s="25" t="s">
        <v>4519</v>
      </c>
      <c r="U61" s="25" t="s">
        <v>268</v>
      </c>
      <c r="V61" s="25">
        <v>846</v>
      </c>
      <c r="W61" s="25" t="s">
        <v>10</v>
      </c>
      <c r="X61" s="25" t="s">
        <v>10</v>
      </c>
      <c r="Y61" s="25" t="s">
        <v>10</v>
      </c>
      <c r="Z61" s="25" t="s">
        <v>10</v>
      </c>
      <c r="AA61" s="25" t="s">
        <v>1005</v>
      </c>
      <c r="AB61" s="25" t="s">
        <v>4480</v>
      </c>
      <c r="AC61" s="10" t="str">
        <f>INDEX(Exposure_GWASs!G:G,MATCH(TomB!AE61,Exposure_GWASs!C:C,0))</f>
        <v>BMI</v>
      </c>
      <c r="AD61" s="25" t="s">
        <v>127</v>
      </c>
      <c r="AE61" s="25" t="s">
        <v>1139</v>
      </c>
      <c r="AF61" s="25"/>
      <c r="AG61" s="25"/>
      <c r="AH61" s="25">
        <v>322135</v>
      </c>
      <c r="AI61" s="10">
        <f>INDEX(Exposure_GWASs!F:F,MATCH(TomB!AE61,Exposure_GWASs!C:C,0))</f>
        <v>322154</v>
      </c>
      <c r="AJ61" s="25" t="s">
        <v>11</v>
      </c>
      <c r="AK61" s="25" t="s">
        <v>1005</v>
      </c>
      <c r="AL61" s="25" t="s">
        <v>1006</v>
      </c>
      <c r="AM61" s="25" t="s">
        <v>11</v>
      </c>
      <c r="AN61" s="25" t="s">
        <v>11</v>
      </c>
      <c r="AO61" s="25" t="s">
        <v>11</v>
      </c>
      <c r="AP61" s="25" t="s">
        <v>4503</v>
      </c>
      <c r="AQ61" s="25" t="s">
        <v>138</v>
      </c>
      <c r="AR61" s="25" t="s">
        <v>11</v>
      </c>
      <c r="AS61" s="25" t="s">
        <v>4504</v>
      </c>
      <c r="AT61" s="25" t="s">
        <v>11</v>
      </c>
      <c r="AU61" s="25" t="s">
        <v>10</v>
      </c>
      <c r="AV61" s="25">
        <v>96</v>
      </c>
      <c r="AW61" s="25" t="s">
        <v>10</v>
      </c>
      <c r="AX61" s="25">
        <f>INDEX(Exposure_GWASs!S:S,MATCH(TomB!AE61,Exposure_GWASs!C:C,0))</f>
        <v>77</v>
      </c>
      <c r="AY61" s="36" t="s">
        <v>4520</v>
      </c>
      <c r="AZ61" s="36" t="s">
        <v>135</v>
      </c>
      <c r="BA61" s="36" t="s">
        <v>4515</v>
      </c>
      <c r="BB61" s="25" t="s">
        <v>13</v>
      </c>
      <c r="BC61" s="36" t="s">
        <v>17</v>
      </c>
      <c r="BD61" s="36" t="s">
        <v>26</v>
      </c>
      <c r="BE61" s="36" t="s">
        <v>40</v>
      </c>
      <c r="BF61" s="36"/>
      <c r="BG61" s="36"/>
      <c r="BH61" s="36" t="s">
        <v>4521</v>
      </c>
      <c r="BI61" s="36"/>
      <c r="BJ61" s="36" t="s">
        <v>2928</v>
      </c>
      <c r="BK61" s="36" t="s">
        <v>4507</v>
      </c>
      <c r="BL61" s="25" t="s">
        <v>11</v>
      </c>
      <c r="BM61" s="25" t="s">
        <v>11</v>
      </c>
      <c r="BN61" s="25" t="s">
        <v>11</v>
      </c>
      <c r="BO61" s="36" t="s">
        <v>167</v>
      </c>
      <c r="BP61" s="36" t="s">
        <v>167</v>
      </c>
      <c r="BQ61" s="36" t="s">
        <v>1100</v>
      </c>
      <c r="BR61" s="36">
        <v>-0.33</v>
      </c>
      <c r="BS61" s="36"/>
      <c r="BT61" s="36">
        <v>95</v>
      </c>
      <c r="BU61" s="36">
        <v>-0.55000000000000004</v>
      </c>
      <c r="BV61" s="36">
        <v>-0.11</v>
      </c>
      <c r="BW61" s="36">
        <v>4.0000000000000001E-3</v>
      </c>
      <c r="BX61" s="36" t="s">
        <v>1791</v>
      </c>
      <c r="BY61" s="36" t="s">
        <v>10</v>
      </c>
      <c r="BZ61" s="36" t="s">
        <v>4508</v>
      </c>
      <c r="CA61" s="36" t="s">
        <v>11</v>
      </c>
      <c r="CB61" s="36" t="s">
        <v>11</v>
      </c>
      <c r="CC61" s="36" t="s">
        <v>11</v>
      </c>
      <c r="CD61" s="106" t="s">
        <v>10</v>
      </c>
      <c r="CE61" s="36"/>
      <c r="CF61" s="36"/>
      <c r="CG61" s="36"/>
      <c r="CH61" s="36"/>
    </row>
    <row r="62" spans="1:86" s="31" customFormat="1">
      <c r="A62" s="36">
        <v>139</v>
      </c>
      <c r="B62" s="36" t="s">
        <v>244</v>
      </c>
      <c r="C62" s="36" t="s">
        <v>244</v>
      </c>
      <c r="D62" s="36" t="s">
        <v>4495</v>
      </c>
      <c r="E62" s="36">
        <v>2018</v>
      </c>
      <c r="F62" s="36" t="s">
        <v>998</v>
      </c>
      <c r="G62" s="25" t="s">
        <v>4496</v>
      </c>
      <c r="H62" s="37" t="s">
        <v>4473</v>
      </c>
      <c r="I62" s="25" t="s">
        <v>4497</v>
      </c>
      <c r="J62" s="183" t="s">
        <v>4498</v>
      </c>
      <c r="K62" s="25" t="s">
        <v>4499</v>
      </c>
      <c r="L62" s="38" t="s">
        <v>4500</v>
      </c>
      <c r="M62" s="37" t="s">
        <v>4501</v>
      </c>
      <c r="N62" s="25" t="s">
        <v>15</v>
      </c>
      <c r="O62" s="25" t="s">
        <v>5879</v>
      </c>
      <c r="P62" s="25" t="s">
        <v>4517</v>
      </c>
      <c r="Q62" s="25" t="s">
        <v>5627</v>
      </c>
      <c r="R62" s="25" t="s">
        <v>4522</v>
      </c>
      <c r="S62" s="25" t="s">
        <v>123</v>
      </c>
      <c r="T62" s="25" t="s">
        <v>4523</v>
      </c>
      <c r="U62" s="25" t="s">
        <v>268</v>
      </c>
      <c r="V62" s="25">
        <v>846</v>
      </c>
      <c r="W62" s="25" t="s">
        <v>10</v>
      </c>
      <c r="X62" s="25" t="s">
        <v>10</v>
      </c>
      <c r="Y62" s="25" t="s">
        <v>10</v>
      </c>
      <c r="Z62" s="25" t="s">
        <v>10</v>
      </c>
      <c r="AA62" s="25" t="s">
        <v>1005</v>
      </c>
      <c r="AB62" s="25" t="s">
        <v>4480</v>
      </c>
      <c r="AC62" s="10" t="str">
        <f>INDEX(Exposure_GWASs!G:G,MATCH(TomB!AE62,Exposure_GWASs!C:C,0))</f>
        <v>BMI</v>
      </c>
      <c r="AD62" s="25" t="s">
        <v>127</v>
      </c>
      <c r="AE62" s="25" t="s">
        <v>1139</v>
      </c>
      <c r="AF62" s="25"/>
      <c r="AG62" s="25"/>
      <c r="AH62" s="25">
        <v>322135</v>
      </c>
      <c r="AI62" s="10">
        <f>INDEX(Exposure_GWASs!F:F,MATCH(TomB!AE62,Exposure_GWASs!C:C,0))</f>
        <v>322154</v>
      </c>
      <c r="AJ62" s="25" t="s">
        <v>11</v>
      </c>
      <c r="AK62" s="25" t="s">
        <v>1005</v>
      </c>
      <c r="AL62" s="25" t="s">
        <v>1006</v>
      </c>
      <c r="AM62" s="25" t="s">
        <v>11</v>
      </c>
      <c r="AN62" s="25" t="s">
        <v>11</v>
      </c>
      <c r="AO62" s="25" t="s">
        <v>11</v>
      </c>
      <c r="AP62" s="25" t="s">
        <v>4503</v>
      </c>
      <c r="AQ62" s="25" t="s">
        <v>138</v>
      </c>
      <c r="AR62" s="25" t="s">
        <v>11</v>
      </c>
      <c r="AS62" s="25" t="s">
        <v>4504</v>
      </c>
      <c r="AT62" s="25" t="s">
        <v>11</v>
      </c>
      <c r="AU62" s="25" t="s">
        <v>10</v>
      </c>
      <c r="AV62" s="25">
        <v>96</v>
      </c>
      <c r="AW62" s="25" t="s">
        <v>10</v>
      </c>
      <c r="AX62" s="25">
        <f>INDEX(Exposure_GWASs!S:S,MATCH(TomB!AE62,Exposure_GWASs!C:C,0))</f>
        <v>77</v>
      </c>
      <c r="AY62" s="36" t="s">
        <v>4520</v>
      </c>
      <c r="AZ62" s="36" t="s">
        <v>135</v>
      </c>
      <c r="BA62" s="36" t="s">
        <v>4515</v>
      </c>
      <c r="BB62" s="25" t="s">
        <v>13</v>
      </c>
      <c r="BC62" s="36" t="s">
        <v>17</v>
      </c>
      <c r="BD62" s="36" t="s">
        <v>26</v>
      </c>
      <c r="BE62" s="36" t="s">
        <v>40</v>
      </c>
      <c r="BF62" s="36"/>
      <c r="BG62" s="36"/>
      <c r="BH62" s="36" t="s">
        <v>4524</v>
      </c>
      <c r="BI62" s="36"/>
      <c r="BJ62" s="36" t="s">
        <v>2928</v>
      </c>
      <c r="BK62" s="36" t="s">
        <v>4507</v>
      </c>
      <c r="BL62" s="25" t="s">
        <v>11</v>
      </c>
      <c r="BM62" s="25" t="s">
        <v>11</v>
      </c>
      <c r="BN62" s="25" t="s">
        <v>11</v>
      </c>
      <c r="BO62" s="36" t="s">
        <v>167</v>
      </c>
      <c r="BP62" s="36" t="s">
        <v>167</v>
      </c>
      <c r="BQ62" s="36" t="s">
        <v>1100</v>
      </c>
      <c r="BR62" s="36">
        <v>-0.23</v>
      </c>
      <c r="BS62" s="36"/>
      <c r="BT62" s="36">
        <v>95</v>
      </c>
      <c r="BU62" s="36">
        <v>-0.47</v>
      </c>
      <c r="BV62" s="36">
        <v>0.01</v>
      </c>
      <c r="BW62" s="36">
        <v>0.06</v>
      </c>
      <c r="BX62" s="36" t="s">
        <v>1791</v>
      </c>
      <c r="BY62" s="36" t="s">
        <v>10</v>
      </c>
      <c r="BZ62" s="36" t="s">
        <v>4508</v>
      </c>
      <c r="CA62" s="36" t="s">
        <v>11</v>
      </c>
      <c r="CB62" s="36" t="s">
        <v>11</v>
      </c>
      <c r="CC62" s="36" t="s">
        <v>11</v>
      </c>
      <c r="CD62" s="106" t="s">
        <v>10</v>
      </c>
      <c r="CE62" s="36"/>
      <c r="CF62" s="36"/>
      <c r="CG62" s="36"/>
      <c r="CH62" s="36"/>
    </row>
    <row r="63" spans="1:86" s="31" customFormat="1">
      <c r="A63" s="36">
        <v>139</v>
      </c>
      <c r="B63" s="36" t="s">
        <v>244</v>
      </c>
      <c r="C63" s="36" t="s">
        <v>244</v>
      </c>
      <c r="D63" s="36" t="s">
        <v>4495</v>
      </c>
      <c r="E63" s="36">
        <v>2018</v>
      </c>
      <c r="F63" s="36" t="s">
        <v>998</v>
      </c>
      <c r="G63" s="25" t="s">
        <v>4496</v>
      </c>
      <c r="H63" s="37" t="s">
        <v>4473</v>
      </c>
      <c r="I63" s="25" t="s">
        <v>4497</v>
      </c>
      <c r="J63" s="183" t="s">
        <v>4498</v>
      </c>
      <c r="K63" s="25" t="s">
        <v>4499</v>
      </c>
      <c r="L63" s="38" t="s">
        <v>4500</v>
      </c>
      <c r="M63" s="37" t="s">
        <v>4501</v>
      </c>
      <c r="N63" s="25" t="s">
        <v>15</v>
      </c>
      <c r="O63" s="25" t="s">
        <v>5938</v>
      </c>
      <c r="P63" s="25" t="s">
        <v>5938</v>
      </c>
      <c r="Q63" s="25" t="s">
        <v>5600</v>
      </c>
      <c r="R63" s="25" t="str">
        <f>INDEX(Outcome_GWASs!K:K,MATCH(TomB!S63,Outcome_GWASs!C:C,0))</f>
        <v xml:space="preserve">Cotinine levels were determined from plasma, serum or urine samples and quantified using immunoassay, radioimmunoassay or mass spectrometry </v>
      </c>
      <c r="S63" s="25" t="s">
        <v>4525</v>
      </c>
      <c r="T63" s="25" t="str">
        <f>INDEX(Outcome_GWASs!I:I,MATCH(TomB!S63,Outcome_GWASs!C:C,0))</f>
        <v>mean range: 17.8-59.6</v>
      </c>
      <c r="U63" s="25" t="str">
        <f>INDEX(Outcome_GWASs!H:H,MATCH(TomB!S63,Outcome_GWASs!C:C,0))</f>
        <v xml:space="preserve">both </v>
      </c>
      <c r="V63" s="25">
        <v>4548</v>
      </c>
      <c r="W63" s="25" t="str">
        <f>INDEX(Outcome_GWASs!G:G,MATCH(TomB!S63,Outcome_GWASs!C:C,0))</f>
        <v>NA</v>
      </c>
      <c r="X63" s="25">
        <f>INDEX(Outcome_GWASs!F:F,MATCH(TomB!S63,Outcome_GWASs!C:C,0))</f>
        <v>4548</v>
      </c>
      <c r="Y63" s="25" t="str">
        <f>INDEX(Outcome_GWASs!G:G,MATCH(TomB!S63,Outcome_GWASs!C:C,0))</f>
        <v>NA</v>
      </c>
      <c r="Z63" s="25" t="s">
        <v>10</v>
      </c>
      <c r="AA63" s="25" t="s">
        <v>1005</v>
      </c>
      <c r="AB63" s="25" t="str">
        <f>INDEX(Outcome_GWASs!E:E,MATCH(TomB!S63,Outcome_GWASs!C:C,0))</f>
        <v>European</v>
      </c>
      <c r="AC63" s="10" t="s">
        <v>127</v>
      </c>
      <c r="AD63" s="25" t="s">
        <v>127</v>
      </c>
      <c r="AE63" s="25" t="s">
        <v>1139</v>
      </c>
      <c r="AF63" s="25"/>
      <c r="AG63" s="25"/>
      <c r="AH63" s="25">
        <v>322135</v>
      </c>
      <c r="AI63" s="10">
        <f>INDEX(Exposure_GWASs!F:F,MATCH(TomB!AE63,Exposure_GWASs!C:C,0))</f>
        <v>322154</v>
      </c>
      <c r="AJ63" s="25" t="s">
        <v>11</v>
      </c>
      <c r="AK63" s="25" t="s">
        <v>1005</v>
      </c>
      <c r="AL63" s="25" t="s">
        <v>1006</v>
      </c>
      <c r="AM63" s="25" t="s">
        <v>11</v>
      </c>
      <c r="AN63" s="25" t="s">
        <v>11</v>
      </c>
      <c r="AO63" s="25" t="s">
        <v>11</v>
      </c>
      <c r="AP63" s="25" t="s">
        <v>4503</v>
      </c>
      <c r="AQ63" s="25" t="s">
        <v>138</v>
      </c>
      <c r="AR63" s="25" t="s">
        <v>11</v>
      </c>
      <c r="AS63" s="25" t="s">
        <v>4504</v>
      </c>
      <c r="AT63" s="25" t="s">
        <v>11</v>
      </c>
      <c r="AU63" s="25" t="s">
        <v>10</v>
      </c>
      <c r="AV63" s="25">
        <v>95</v>
      </c>
      <c r="AW63" s="25" t="s">
        <v>10</v>
      </c>
      <c r="AX63" s="25">
        <f>INDEX(Exposure_GWASs!S:S,MATCH(TomB!AE63,Exposure_GWASs!C:C,0))</f>
        <v>77</v>
      </c>
      <c r="AY63" s="36" t="s">
        <v>4526</v>
      </c>
      <c r="AZ63" s="36" t="s">
        <v>135</v>
      </c>
      <c r="BA63" s="36" t="s">
        <v>4515</v>
      </c>
      <c r="BB63" s="25" t="s">
        <v>13</v>
      </c>
      <c r="BC63" s="36" t="s">
        <v>17</v>
      </c>
      <c r="BD63" s="36" t="s">
        <v>26</v>
      </c>
      <c r="BE63" s="36" t="s">
        <v>40</v>
      </c>
      <c r="BF63" s="36"/>
      <c r="BG63" s="36"/>
      <c r="BH63" s="36"/>
      <c r="BI63" s="36"/>
      <c r="BJ63" s="36" t="s">
        <v>2928</v>
      </c>
      <c r="BK63" s="36" t="s">
        <v>4507</v>
      </c>
      <c r="BL63" s="25" t="s">
        <v>11</v>
      </c>
      <c r="BM63" s="25" t="s">
        <v>11</v>
      </c>
      <c r="BN63" s="25" t="s">
        <v>11</v>
      </c>
      <c r="BO63" s="36" t="s">
        <v>167</v>
      </c>
      <c r="BP63" s="36" t="s">
        <v>167</v>
      </c>
      <c r="BQ63" s="36" t="s">
        <v>1100</v>
      </c>
      <c r="BR63" s="36">
        <v>0.05</v>
      </c>
      <c r="BS63" s="36"/>
      <c r="BT63" s="36">
        <v>95</v>
      </c>
      <c r="BU63" s="36">
        <v>-0.13</v>
      </c>
      <c r="BV63" s="36">
        <v>0.23</v>
      </c>
      <c r="BW63" s="36">
        <v>0.62</v>
      </c>
      <c r="BX63" s="36" t="s">
        <v>1791</v>
      </c>
      <c r="BY63" s="36" t="s">
        <v>10</v>
      </c>
      <c r="BZ63" s="36" t="s">
        <v>4508</v>
      </c>
      <c r="CA63" s="36" t="s">
        <v>11</v>
      </c>
      <c r="CB63" s="36" t="s">
        <v>11</v>
      </c>
      <c r="CC63" s="36" t="s">
        <v>11</v>
      </c>
      <c r="CD63" s="106" t="s">
        <v>10</v>
      </c>
      <c r="CE63" s="36"/>
      <c r="CF63" s="36"/>
      <c r="CG63" s="36"/>
      <c r="CH63" s="36"/>
    </row>
    <row r="64" spans="1:86" s="31" customFormat="1" ht="17" customHeight="1">
      <c r="A64" s="36">
        <v>139</v>
      </c>
      <c r="B64" s="36" t="s">
        <v>244</v>
      </c>
      <c r="C64" s="36" t="s">
        <v>244</v>
      </c>
      <c r="D64" s="36" t="s">
        <v>4495</v>
      </c>
      <c r="E64" s="36">
        <v>2018</v>
      </c>
      <c r="F64" s="36" t="s">
        <v>998</v>
      </c>
      <c r="G64" s="25" t="s">
        <v>4496</v>
      </c>
      <c r="H64" s="37" t="s">
        <v>4473</v>
      </c>
      <c r="I64" s="25" t="s">
        <v>4497</v>
      </c>
      <c r="J64" s="183" t="s">
        <v>4498</v>
      </c>
      <c r="K64" s="25" t="s">
        <v>4499</v>
      </c>
      <c r="L64" s="38" t="s">
        <v>4500</v>
      </c>
      <c r="M64" s="37" t="s">
        <v>4501</v>
      </c>
      <c r="N64" s="25" t="s">
        <v>15</v>
      </c>
      <c r="O64" s="25" t="s">
        <v>5939</v>
      </c>
      <c r="P64" s="25" t="s">
        <v>5939</v>
      </c>
      <c r="Q64" s="25" t="s">
        <v>5600</v>
      </c>
      <c r="R64" s="25" t="str">
        <f>INDEX(Outcome_GWASs!K:K,MATCH(TomB!S64,Outcome_GWASs!C:C,0))</f>
        <v>The ratio of 3-hydroxycotinine/cotinine</v>
      </c>
      <c r="S64" s="25" t="s">
        <v>4527</v>
      </c>
      <c r="T64" s="25" t="str">
        <f>INDEX(Outcome_GWASs!I:I,MATCH(TomB!S64,Outcome_GWASs!C:C,0))</f>
        <v>15-74</v>
      </c>
      <c r="U64" s="25" t="str">
        <f>INDEX(Outcome_GWASs!H:H,MATCH(TomB!S64,Outcome_GWASs!C:C,0))</f>
        <v xml:space="preserve">both </v>
      </c>
      <c r="V64" s="25">
        <f>INDEX(Outcome_GWASs!F:F,MATCH(TomB!S64,Outcome_GWASs!C:C,0))</f>
        <v>1518</v>
      </c>
      <c r="W64" s="25" t="str">
        <f>INDEX(Outcome_GWASs!G:G,MATCH(TomB!S64,Outcome_GWASs!C:C,0))</f>
        <v>NA</v>
      </c>
      <c r="X64" s="25">
        <f>INDEX(Outcome_GWASs!F:F,MATCH(TomB!S64,Outcome_GWASs!C:C,0))</f>
        <v>1518</v>
      </c>
      <c r="Y64" s="25" t="str">
        <f>INDEX(Outcome_GWASs!G:G,MATCH(TomB!S64,Outcome_GWASs!C:C,0))</f>
        <v>NA</v>
      </c>
      <c r="Z64" s="25" t="s">
        <v>10</v>
      </c>
      <c r="AA64" s="25" t="s">
        <v>1005</v>
      </c>
      <c r="AB64" s="25" t="str">
        <f>INDEX(Outcome_GWASs!E:E,MATCH(TomB!S64,Outcome_GWASs!C:C,0))</f>
        <v>Finnish</v>
      </c>
      <c r="AC64" s="10" t="str">
        <f>INDEX(Exposure_GWASs!G:G,MATCH(TomB!AE64,Exposure_GWASs!C:C,0))</f>
        <v>BMI</v>
      </c>
      <c r="AD64" s="25" t="s">
        <v>127</v>
      </c>
      <c r="AE64" s="25" t="s">
        <v>1139</v>
      </c>
      <c r="AF64" s="25"/>
      <c r="AG64" s="25"/>
      <c r="AH64" s="25">
        <v>322135</v>
      </c>
      <c r="AI64" s="10">
        <f>INDEX(Exposure_GWASs!F:F,MATCH(TomB!AE64,Exposure_GWASs!C:C,0))</f>
        <v>322154</v>
      </c>
      <c r="AJ64" s="25" t="s">
        <v>11</v>
      </c>
      <c r="AK64" s="25" t="s">
        <v>1005</v>
      </c>
      <c r="AL64" s="25" t="s">
        <v>1006</v>
      </c>
      <c r="AM64" s="25" t="s">
        <v>11</v>
      </c>
      <c r="AN64" s="25" t="s">
        <v>11</v>
      </c>
      <c r="AO64" s="25" t="s">
        <v>11</v>
      </c>
      <c r="AP64" s="25" t="s">
        <v>4503</v>
      </c>
      <c r="AQ64" s="25" t="s">
        <v>138</v>
      </c>
      <c r="AR64" s="25" t="s">
        <v>11</v>
      </c>
      <c r="AS64" s="25" t="s">
        <v>4504</v>
      </c>
      <c r="AT64" s="25" t="s">
        <v>11</v>
      </c>
      <c r="AU64" s="25" t="s">
        <v>10</v>
      </c>
      <c r="AV64" s="25">
        <v>97</v>
      </c>
      <c r="AW64" s="25" t="s">
        <v>10</v>
      </c>
      <c r="AX64" s="25">
        <f>INDEX(Exposure_GWASs!S:S,MATCH(TomB!AE64,Exposure_GWASs!C:C,0))</f>
        <v>77</v>
      </c>
      <c r="AY64" s="36" t="s">
        <v>4505</v>
      </c>
      <c r="AZ64" s="36" t="s">
        <v>135</v>
      </c>
      <c r="BA64" s="36" t="s">
        <v>4515</v>
      </c>
      <c r="BB64" s="25" t="s">
        <v>13</v>
      </c>
      <c r="BC64" s="36" t="s">
        <v>17</v>
      </c>
      <c r="BD64" s="36" t="s">
        <v>26</v>
      </c>
      <c r="BE64" s="36" t="s">
        <v>40</v>
      </c>
      <c r="BF64" s="36"/>
      <c r="BG64" s="36"/>
      <c r="BH64" s="36"/>
      <c r="BI64" s="36"/>
      <c r="BJ64" s="36" t="s">
        <v>2928</v>
      </c>
      <c r="BK64" s="36" t="s">
        <v>4507</v>
      </c>
      <c r="BL64" s="25" t="s">
        <v>11</v>
      </c>
      <c r="BM64" s="25" t="s">
        <v>11</v>
      </c>
      <c r="BN64" s="25" t="s">
        <v>11</v>
      </c>
      <c r="BO64" s="36" t="s">
        <v>167</v>
      </c>
      <c r="BP64" s="36" t="s">
        <v>10</v>
      </c>
      <c r="BQ64" s="36" t="s">
        <v>1100</v>
      </c>
      <c r="BR64" s="36">
        <v>-0.45</v>
      </c>
      <c r="BS64" s="36"/>
      <c r="BT64" s="36">
        <v>95</v>
      </c>
      <c r="BU64" s="36">
        <v>-0.78</v>
      </c>
      <c r="BV64" s="36">
        <v>-0.12</v>
      </c>
      <c r="BW64" s="36"/>
      <c r="BX64" s="36" t="s">
        <v>1791</v>
      </c>
      <c r="BY64" s="36" t="s">
        <v>10</v>
      </c>
      <c r="BZ64" s="36" t="s">
        <v>4508</v>
      </c>
      <c r="CA64" s="36" t="s">
        <v>11</v>
      </c>
      <c r="CB64" s="36" t="s">
        <v>11</v>
      </c>
      <c r="CC64" s="36" t="s">
        <v>11</v>
      </c>
      <c r="CD64" s="106" t="s">
        <v>10</v>
      </c>
      <c r="CE64" s="36"/>
      <c r="CF64" s="36"/>
      <c r="CG64" s="36"/>
      <c r="CH64" s="36"/>
    </row>
    <row r="65" spans="1:86" s="31" customFormat="1">
      <c r="A65" s="36">
        <v>140</v>
      </c>
      <c r="B65" s="36" t="s">
        <v>282</v>
      </c>
      <c r="C65" s="36" t="s">
        <v>244</v>
      </c>
      <c r="D65" s="36" t="s">
        <v>4528</v>
      </c>
      <c r="E65" s="36">
        <v>2014</v>
      </c>
      <c r="F65" s="36" t="s">
        <v>4529</v>
      </c>
      <c r="G65" s="25" t="s">
        <v>4530</v>
      </c>
      <c r="H65" s="37" t="s">
        <v>4531</v>
      </c>
      <c r="I65" s="25" t="s">
        <v>4532</v>
      </c>
      <c r="J65" s="65" t="s">
        <v>4533</v>
      </c>
      <c r="K65" s="25" t="s">
        <v>4534</v>
      </c>
      <c r="L65" s="38" t="s">
        <v>4535</v>
      </c>
      <c r="M65" s="37" t="s">
        <v>4535</v>
      </c>
      <c r="N65" s="25" t="s">
        <v>18</v>
      </c>
      <c r="O65" s="25" t="s">
        <v>5940</v>
      </c>
      <c r="P65" s="25" t="s">
        <v>5940</v>
      </c>
      <c r="Q65" s="25" t="s">
        <v>5600</v>
      </c>
      <c r="R65" s="25" t="s">
        <v>4536</v>
      </c>
      <c r="S65" s="25" t="s">
        <v>123</v>
      </c>
      <c r="T65" s="25" t="s">
        <v>4537</v>
      </c>
      <c r="U65" s="25" t="s">
        <v>140</v>
      </c>
      <c r="V65" s="25">
        <v>2558</v>
      </c>
      <c r="W65" s="25" t="s">
        <v>10</v>
      </c>
      <c r="X65" s="25" t="s">
        <v>10</v>
      </c>
      <c r="Y65" s="25" t="s">
        <v>10</v>
      </c>
      <c r="Z65" s="25" t="s">
        <v>10</v>
      </c>
      <c r="AA65" s="25" t="s">
        <v>1005</v>
      </c>
      <c r="AB65" s="25" t="s">
        <v>4538</v>
      </c>
      <c r="AC65" s="10" t="s">
        <v>127</v>
      </c>
      <c r="AD65" s="25" t="s">
        <v>127</v>
      </c>
      <c r="AE65" s="25" t="s">
        <v>123</v>
      </c>
      <c r="AF65" s="25" t="s">
        <v>4537</v>
      </c>
      <c r="AG65" s="25" t="s">
        <v>140</v>
      </c>
      <c r="AH65" s="25">
        <v>2558</v>
      </c>
      <c r="AI65" s="10" t="s">
        <v>10</v>
      </c>
      <c r="AJ65" s="25"/>
      <c r="AK65" s="25" t="s">
        <v>1005</v>
      </c>
      <c r="AL65" s="25" t="s">
        <v>4538</v>
      </c>
      <c r="AM65" s="25" t="s">
        <v>4539</v>
      </c>
      <c r="AN65" s="25" t="s">
        <v>4540</v>
      </c>
      <c r="AO65" s="25" t="s">
        <v>10</v>
      </c>
      <c r="AP65" s="25" t="s">
        <v>11</v>
      </c>
      <c r="AQ65" s="25" t="s">
        <v>10</v>
      </c>
      <c r="AR65" s="25" t="s">
        <v>10</v>
      </c>
      <c r="AS65" s="25" t="s">
        <v>10</v>
      </c>
      <c r="AT65" s="25" t="s">
        <v>4541</v>
      </c>
      <c r="AU65" s="25">
        <v>1</v>
      </c>
      <c r="AV65" s="25" t="s">
        <v>10</v>
      </c>
      <c r="AW65" s="25" t="s">
        <v>10</v>
      </c>
      <c r="AX65" s="25" t="s">
        <v>10</v>
      </c>
      <c r="AY65" s="36" t="s">
        <v>10</v>
      </c>
      <c r="AZ65" s="184" t="s">
        <v>11</v>
      </c>
      <c r="BA65" s="36" t="s">
        <v>10</v>
      </c>
      <c r="BB65" s="25" t="s">
        <v>22</v>
      </c>
      <c r="BC65" s="36"/>
      <c r="BD65" s="36"/>
      <c r="BE65" s="36"/>
      <c r="BF65" s="36"/>
      <c r="BG65" s="36"/>
      <c r="BH65" s="36" t="s">
        <v>4542</v>
      </c>
      <c r="BI65" s="36" t="s">
        <v>3471</v>
      </c>
      <c r="BJ65" s="36" t="s">
        <v>2928</v>
      </c>
      <c r="BK65" s="25" t="s">
        <v>11</v>
      </c>
      <c r="BL65" s="25" t="s">
        <v>11</v>
      </c>
      <c r="BM65" s="25" t="s">
        <v>11</v>
      </c>
      <c r="BN65" s="36" t="s">
        <v>10</v>
      </c>
      <c r="BO65" s="36" t="s">
        <v>128</v>
      </c>
      <c r="BP65" s="36" t="s">
        <v>4543</v>
      </c>
      <c r="BQ65" s="36" t="s">
        <v>1100</v>
      </c>
      <c r="BR65" s="36">
        <v>6.9999999999999999E-4</v>
      </c>
      <c r="BS65" s="36">
        <v>1.2699999999999999E-2</v>
      </c>
      <c r="BT65" s="36"/>
      <c r="BU65" s="36"/>
      <c r="BV65" s="36"/>
      <c r="BW65" s="36">
        <v>0.95599999999999996</v>
      </c>
      <c r="BX65" s="36" t="s">
        <v>1791</v>
      </c>
      <c r="BY65" s="36" t="s">
        <v>10</v>
      </c>
      <c r="BZ65" s="36" t="s">
        <v>4544</v>
      </c>
      <c r="CA65" s="36" t="s">
        <v>11</v>
      </c>
      <c r="CB65" s="36" t="s">
        <v>11</v>
      </c>
      <c r="CC65" s="36" t="s">
        <v>11</v>
      </c>
      <c r="CD65" s="106" t="s">
        <v>10</v>
      </c>
      <c r="CE65" s="36"/>
      <c r="CF65" s="36"/>
      <c r="CG65" s="36"/>
      <c r="CH65" s="36"/>
    </row>
    <row r="66" spans="1:86" s="31" customFormat="1">
      <c r="A66" s="36">
        <v>141</v>
      </c>
      <c r="B66" s="36" t="s">
        <v>282</v>
      </c>
      <c r="C66" s="36" t="s">
        <v>244</v>
      </c>
      <c r="D66" s="36" t="s">
        <v>4545</v>
      </c>
      <c r="E66" s="36">
        <v>2014</v>
      </c>
      <c r="F66" s="36" t="s">
        <v>1391</v>
      </c>
      <c r="G66" s="25" t="s">
        <v>4546</v>
      </c>
      <c r="H66" s="37" t="s">
        <v>4547</v>
      </c>
      <c r="I66" s="25" t="s">
        <v>4548</v>
      </c>
      <c r="J66" s="65" t="s">
        <v>4549</v>
      </c>
      <c r="K66" s="25" t="s">
        <v>4550</v>
      </c>
      <c r="L66" s="38" t="s">
        <v>4551</v>
      </c>
      <c r="M66" s="37" t="s">
        <v>4552</v>
      </c>
      <c r="N66" s="25" t="s">
        <v>12</v>
      </c>
      <c r="O66" s="25" t="s">
        <v>5941</v>
      </c>
      <c r="P66" s="25" t="s">
        <v>5941</v>
      </c>
      <c r="Q66" s="25" t="s">
        <v>5577</v>
      </c>
      <c r="R66" s="25" t="s">
        <v>4553</v>
      </c>
      <c r="S66" s="25" t="s">
        <v>123</v>
      </c>
      <c r="T66" s="25" t="s">
        <v>4554</v>
      </c>
      <c r="U66" s="25" t="s">
        <v>140</v>
      </c>
      <c r="V66" s="25">
        <v>999</v>
      </c>
      <c r="W66" s="25">
        <v>2169</v>
      </c>
      <c r="X66" s="25" t="s">
        <v>10</v>
      </c>
      <c r="Y66" s="25" t="s">
        <v>10</v>
      </c>
      <c r="Z66" s="25" t="s">
        <v>10</v>
      </c>
      <c r="AA66" s="25" t="s">
        <v>1059</v>
      </c>
      <c r="AB66" s="25" t="s">
        <v>249</v>
      </c>
      <c r="AC66" s="10" t="s">
        <v>127</v>
      </c>
      <c r="AD66" s="25" t="s">
        <v>127</v>
      </c>
      <c r="AE66" s="25" t="s">
        <v>1224</v>
      </c>
      <c r="AF66" s="25" t="s">
        <v>4554</v>
      </c>
      <c r="AG66" s="25" t="s">
        <v>140</v>
      </c>
      <c r="AH66" s="25">
        <f>SUM(V66:W66)</f>
        <v>3168</v>
      </c>
      <c r="AI66" s="10">
        <f>INDEX(Exposure_GWASs!F:F,MATCH(TomB!AE66,Exposure_GWASs!C:C,0))</f>
        <v>249796</v>
      </c>
      <c r="AJ66" s="25" t="s">
        <v>4481</v>
      </c>
      <c r="AK66" s="25" t="s">
        <v>1005</v>
      </c>
      <c r="AL66" s="25" t="s">
        <v>249</v>
      </c>
      <c r="AM66" s="25" t="s">
        <v>11</v>
      </c>
      <c r="AN66" s="25" t="s">
        <v>3376</v>
      </c>
      <c r="AO66" s="25" t="s">
        <v>11</v>
      </c>
      <c r="AP66" s="25" t="s">
        <v>4555</v>
      </c>
      <c r="AQ66" s="35" t="s">
        <v>138</v>
      </c>
      <c r="AR66" s="25" t="s">
        <v>11</v>
      </c>
      <c r="AS66" s="25" t="s">
        <v>3760</v>
      </c>
      <c r="AT66" s="25" t="s">
        <v>4556</v>
      </c>
      <c r="AU66" s="25" t="s">
        <v>10</v>
      </c>
      <c r="AV66" s="25" t="s">
        <v>10</v>
      </c>
      <c r="AW66" s="25">
        <v>29</v>
      </c>
      <c r="AX66" s="25">
        <f>INDEX(Exposure_GWASs!S:S,MATCH(TomB!AE66,Exposure_GWASs!C:C,0))</f>
        <v>32</v>
      </c>
      <c r="AY66" s="36" t="s">
        <v>11</v>
      </c>
      <c r="AZ66" s="31" t="s">
        <v>11</v>
      </c>
      <c r="BA66" s="25" t="s">
        <v>10</v>
      </c>
      <c r="BB66" s="25" t="s">
        <v>4557</v>
      </c>
      <c r="BC66" s="36"/>
      <c r="BD66" s="36"/>
      <c r="BE66" s="36"/>
      <c r="BF66" s="36"/>
      <c r="BG66" s="36"/>
      <c r="BH66" s="36" t="s">
        <v>4558</v>
      </c>
      <c r="BI66" s="36" t="s">
        <v>3471</v>
      </c>
      <c r="BJ66" s="36" t="s">
        <v>2928</v>
      </c>
      <c r="BK66" s="25" t="s">
        <v>11</v>
      </c>
      <c r="BL66" s="25" t="s">
        <v>11</v>
      </c>
      <c r="BM66" s="25" t="s">
        <v>11</v>
      </c>
      <c r="BN66" s="36" t="s">
        <v>11</v>
      </c>
      <c r="BO66" s="36" t="s">
        <v>128</v>
      </c>
      <c r="BP66" s="36" t="s">
        <v>1059</v>
      </c>
      <c r="BQ66" s="36" t="s">
        <v>1029</v>
      </c>
      <c r="BR66" s="36">
        <v>1.1599999999999999</v>
      </c>
      <c r="BS66" s="36"/>
      <c r="BT66" s="36">
        <v>95</v>
      </c>
      <c r="BU66" s="36">
        <v>1.01</v>
      </c>
      <c r="BV66" s="36">
        <v>1.33</v>
      </c>
      <c r="BW66" s="36" t="s">
        <v>11</v>
      </c>
      <c r="BX66" s="36" t="s">
        <v>1791</v>
      </c>
      <c r="BY66" s="36" t="s">
        <v>10</v>
      </c>
      <c r="BZ66" s="36" t="s">
        <v>4559</v>
      </c>
      <c r="CA66" s="36" t="s">
        <v>4560</v>
      </c>
      <c r="CB66" s="36" t="s">
        <v>11</v>
      </c>
      <c r="CC66" s="36" t="s">
        <v>4561</v>
      </c>
      <c r="CD66" s="106" t="s">
        <v>10</v>
      </c>
      <c r="CE66" s="36"/>
      <c r="CF66" s="36"/>
      <c r="CG66" s="36"/>
      <c r="CH66" s="36"/>
    </row>
    <row r="67" spans="1:86" s="31" customFormat="1">
      <c r="A67" s="36">
        <v>141</v>
      </c>
      <c r="B67" s="36" t="s">
        <v>282</v>
      </c>
      <c r="C67" s="36" t="s">
        <v>244</v>
      </c>
      <c r="D67" s="36" t="s">
        <v>4545</v>
      </c>
      <c r="E67" s="36">
        <v>2014</v>
      </c>
      <c r="F67" s="36" t="s">
        <v>1391</v>
      </c>
      <c r="G67" s="25" t="s">
        <v>4546</v>
      </c>
      <c r="H67" s="37" t="s">
        <v>4547</v>
      </c>
      <c r="I67" s="25" t="s">
        <v>4548</v>
      </c>
      <c r="J67" s="65" t="s">
        <v>4549</v>
      </c>
      <c r="K67" s="25" t="s">
        <v>4550</v>
      </c>
      <c r="L67" s="38" t="s">
        <v>4551</v>
      </c>
      <c r="M67" s="37" t="s">
        <v>4552</v>
      </c>
      <c r="N67" s="25" t="s">
        <v>12</v>
      </c>
      <c r="O67" s="25" t="s">
        <v>5941</v>
      </c>
      <c r="P67" s="25" t="s">
        <v>5941</v>
      </c>
      <c r="Q67" s="25" t="s">
        <v>5577</v>
      </c>
      <c r="R67" s="25" t="s">
        <v>4553</v>
      </c>
      <c r="S67" s="25" t="s">
        <v>123</v>
      </c>
      <c r="T67" s="25" t="s">
        <v>4554</v>
      </c>
      <c r="U67" s="25" t="s">
        <v>140</v>
      </c>
      <c r="V67" s="25">
        <v>999</v>
      </c>
      <c r="W67" s="25">
        <v>2169</v>
      </c>
      <c r="X67" s="25" t="s">
        <v>10</v>
      </c>
      <c r="Y67" s="25" t="s">
        <v>10</v>
      </c>
      <c r="Z67" s="25" t="s">
        <v>10</v>
      </c>
      <c r="AA67" s="25" t="s">
        <v>1059</v>
      </c>
      <c r="AB67" s="25" t="s">
        <v>249</v>
      </c>
      <c r="AC67" s="10" t="str">
        <f>INDEX(Exposure_GWASs!G:G,MATCH(TomB!AE67,Exposure_GWASs!C:C,0))</f>
        <v>BMI</v>
      </c>
      <c r="AD67" s="25" t="s">
        <v>127</v>
      </c>
      <c r="AE67" s="25" t="s">
        <v>1224</v>
      </c>
      <c r="AF67" s="25" t="s">
        <v>4554</v>
      </c>
      <c r="AG67" s="25" t="s">
        <v>140</v>
      </c>
      <c r="AH67" s="25">
        <f t="shared" ref="AH67:AH77" si="4">SUM(V67:W67)</f>
        <v>3168</v>
      </c>
      <c r="AI67" s="10">
        <f>INDEX(Exposure_GWASs!F:F,MATCH(TomB!AE67,Exposure_GWASs!C:C,0))</f>
        <v>249796</v>
      </c>
      <c r="AJ67" s="25" t="s">
        <v>4481</v>
      </c>
      <c r="AK67" s="25" t="s">
        <v>1005</v>
      </c>
      <c r="AL67" s="25" t="s">
        <v>249</v>
      </c>
      <c r="AM67" s="25" t="s">
        <v>11</v>
      </c>
      <c r="AN67" s="25" t="s">
        <v>3376</v>
      </c>
      <c r="AO67" s="25" t="s">
        <v>11</v>
      </c>
      <c r="AP67" s="25" t="s">
        <v>4555</v>
      </c>
      <c r="AQ67" s="35" t="s">
        <v>138</v>
      </c>
      <c r="AR67" s="25" t="s">
        <v>11</v>
      </c>
      <c r="AS67" s="25" t="s">
        <v>3760</v>
      </c>
      <c r="AT67" s="25" t="s">
        <v>4556</v>
      </c>
      <c r="AU67" s="25" t="s">
        <v>10</v>
      </c>
      <c r="AV67" s="25" t="s">
        <v>10</v>
      </c>
      <c r="AW67" s="25">
        <v>29</v>
      </c>
      <c r="AX67" s="25">
        <f>INDEX(Exposure_GWASs!S:S,MATCH(TomB!AE67,Exposure_GWASs!C:C,0))</f>
        <v>32</v>
      </c>
      <c r="AY67" s="36" t="s">
        <v>11</v>
      </c>
      <c r="AZ67" s="31" t="s">
        <v>11</v>
      </c>
      <c r="BA67" s="25" t="s">
        <v>10</v>
      </c>
      <c r="BB67" s="25" t="s">
        <v>4557</v>
      </c>
      <c r="BC67" s="36"/>
      <c r="BD67" s="36"/>
      <c r="BE67" s="36"/>
      <c r="BF67" s="36"/>
      <c r="BG67" s="36"/>
      <c r="BH67" s="36" t="s">
        <v>4562</v>
      </c>
      <c r="BI67" s="36" t="s">
        <v>3471</v>
      </c>
      <c r="BJ67" s="36" t="s">
        <v>2928</v>
      </c>
      <c r="BK67" s="25" t="s">
        <v>11</v>
      </c>
      <c r="BL67" s="25" t="s">
        <v>11</v>
      </c>
      <c r="BM67" s="25" t="s">
        <v>11</v>
      </c>
      <c r="BN67" s="36" t="s">
        <v>11</v>
      </c>
      <c r="BO67" s="36" t="s">
        <v>128</v>
      </c>
      <c r="BP67" s="36" t="s">
        <v>1059</v>
      </c>
      <c r="BQ67" s="36" t="s">
        <v>1029</v>
      </c>
      <c r="BR67" s="36">
        <v>1.23</v>
      </c>
      <c r="BS67" s="36"/>
      <c r="BT67" s="36">
        <v>95</v>
      </c>
      <c r="BU67" s="36">
        <v>1.06</v>
      </c>
      <c r="BV67" s="36">
        <v>1.43</v>
      </c>
      <c r="BW67" s="36" t="s">
        <v>11</v>
      </c>
      <c r="BX67" s="36" t="s">
        <v>1791</v>
      </c>
      <c r="BY67" s="36" t="s">
        <v>10</v>
      </c>
      <c r="BZ67" s="36" t="s">
        <v>4559</v>
      </c>
      <c r="CA67" s="36" t="s">
        <v>4560</v>
      </c>
      <c r="CB67" s="36" t="s">
        <v>11</v>
      </c>
      <c r="CC67" s="36" t="s">
        <v>4561</v>
      </c>
      <c r="CD67" s="106" t="s">
        <v>10</v>
      </c>
      <c r="CE67" s="36"/>
      <c r="CF67" s="36"/>
      <c r="CG67" s="36"/>
      <c r="CH67" s="36"/>
    </row>
    <row r="68" spans="1:86" s="31" customFormat="1">
      <c r="A68" s="36">
        <v>141</v>
      </c>
      <c r="B68" s="36" t="s">
        <v>282</v>
      </c>
      <c r="C68" s="36" t="s">
        <v>244</v>
      </c>
      <c r="D68" s="36" t="s">
        <v>4545</v>
      </c>
      <c r="E68" s="36">
        <v>2014</v>
      </c>
      <c r="F68" s="36" t="s">
        <v>1391</v>
      </c>
      <c r="G68" s="25" t="s">
        <v>4546</v>
      </c>
      <c r="H68" s="37" t="s">
        <v>4547</v>
      </c>
      <c r="I68" s="25" t="s">
        <v>4548</v>
      </c>
      <c r="J68" s="65" t="s">
        <v>4549</v>
      </c>
      <c r="K68" s="25" t="s">
        <v>4550</v>
      </c>
      <c r="L68" s="38" t="s">
        <v>4551</v>
      </c>
      <c r="M68" s="37" t="s">
        <v>4552</v>
      </c>
      <c r="N68" s="25" t="s">
        <v>12</v>
      </c>
      <c r="O68" s="25" t="s">
        <v>5941</v>
      </c>
      <c r="P68" s="25" t="s">
        <v>5941</v>
      </c>
      <c r="Q68" s="25" t="s">
        <v>5577</v>
      </c>
      <c r="R68" s="25" t="s">
        <v>4553</v>
      </c>
      <c r="S68" s="25" t="s">
        <v>123</v>
      </c>
      <c r="T68" s="25" t="s">
        <v>4563</v>
      </c>
      <c r="U68" s="25" t="s">
        <v>2215</v>
      </c>
      <c r="V68" s="25">
        <v>883</v>
      </c>
      <c r="W68" s="25">
        <v>1705</v>
      </c>
      <c r="X68" s="25" t="s">
        <v>10</v>
      </c>
      <c r="Y68" s="25" t="s">
        <v>10</v>
      </c>
      <c r="Z68" s="25" t="s">
        <v>10</v>
      </c>
      <c r="AA68" s="25" t="s">
        <v>1059</v>
      </c>
      <c r="AB68" s="25" t="s">
        <v>249</v>
      </c>
      <c r="AC68" s="10" t="str">
        <f>INDEX(Exposure_GWASs!G:G,MATCH(TomB!AE68,Exposure_GWASs!C:C,0))</f>
        <v>BMI</v>
      </c>
      <c r="AD68" s="25" t="s">
        <v>127</v>
      </c>
      <c r="AE68" s="25" t="s">
        <v>1224</v>
      </c>
      <c r="AF68" s="25" t="s">
        <v>11</v>
      </c>
      <c r="AG68" s="25" t="s">
        <v>140</v>
      </c>
      <c r="AH68" s="25">
        <f t="shared" si="4"/>
        <v>2588</v>
      </c>
      <c r="AI68" s="10">
        <f>INDEX(Exposure_GWASs!F:F,MATCH(TomB!AE68,Exposure_GWASs!C:C,0))</f>
        <v>249796</v>
      </c>
      <c r="AJ68" s="25" t="s">
        <v>4481</v>
      </c>
      <c r="AK68" s="25" t="s">
        <v>1005</v>
      </c>
      <c r="AL68" s="25" t="s">
        <v>249</v>
      </c>
      <c r="AM68" s="25" t="s">
        <v>11</v>
      </c>
      <c r="AN68" s="25" t="s">
        <v>3376</v>
      </c>
      <c r="AO68" s="25" t="s">
        <v>11</v>
      </c>
      <c r="AP68" s="25" t="s">
        <v>4555</v>
      </c>
      <c r="AQ68" s="35" t="s">
        <v>138</v>
      </c>
      <c r="AR68" s="25" t="s">
        <v>11</v>
      </c>
      <c r="AS68" s="25" t="s">
        <v>3760</v>
      </c>
      <c r="AT68" s="25" t="s">
        <v>4556</v>
      </c>
      <c r="AU68" s="25" t="s">
        <v>10</v>
      </c>
      <c r="AV68" s="25" t="s">
        <v>10</v>
      </c>
      <c r="AW68" s="25">
        <v>29</v>
      </c>
      <c r="AX68" s="25">
        <f>INDEX(Exposure_GWASs!S:S,MATCH(TomB!AE68,Exposure_GWASs!C:C,0))</f>
        <v>32</v>
      </c>
      <c r="AY68" s="36" t="s">
        <v>11</v>
      </c>
      <c r="AZ68" s="31" t="s">
        <v>11</v>
      </c>
      <c r="BA68" s="25" t="s">
        <v>10</v>
      </c>
      <c r="BB68" s="25" t="s">
        <v>4557</v>
      </c>
      <c r="BC68" s="36"/>
      <c r="BD68" s="36"/>
      <c r="BE68" s="36"/>
      <c r="BF68" s="36"/>
      <c r="BG68" s="36"/>
      <c r="BH68" s="36" t="s">
        <v>4564</v>
      </c>
      <c r="BI68" s="36" t="s">
        <v>3471</v>
      </c>
      <c r="BJ68" s="36" t="s">
        <v>2928</v>
      </c>
      <c r="BK68" s="25" t="s">
        <v>11</v>
      </c>
      <c r="BL68" s="25" t="s">
        <v>11</v>
      </c>
      <c r="BM68" s="25" t="s">
        <v>11</v>
      </c>
      <c r="BN68" s="36" t="s">
        <v>11</v>
      </c>
      <c r="BO68" s="36" t="s">
        <v>128</v>
      </c>
      <c r="BP68" s="36" t="s">
        <v>1059</v>
      </c>
      <c r="BQ68" s="36" t="s">
        <v>1029</v>
      </c>
      <c r="BR68" s="36">
        <v>1.22</v>
      </c>
      <c r="BS68" s="36"/>
      <c r="BT68" s="36">
        <v>95</v>
      </c>
      <c r="BU68" s="36">
        <v>1.02</v>
      </c>
      <c r="BV68" s="36">
        <v>1.46</v>
      </c>
      <c r="BW68" s="36" t="s">
        <v>11</v>
      </c>
      <c r="BX68" s="36" t="s">
        <v>1791</v>
      </c>
      <c r="BY68" s="36" t="s">
        <v>10</v>
      </c>
      <c r="BZ68" s="36" t="s">
        <v>4559</v>
      </c>
      <c r="CA68" s="36" t="s">
        <v>4560</v>
      </c>
      <c r="CB68" s="36" t="s">
        <v>11</v>
      </c>
      <c r="CC68" s="36" t="s">
        <v>4561</v>
      </c>
      <c r="CD68" s="106" t="s">
        <v>10</v>
      </c>
      <c r="CE68" s="36"/>
      <c r="CF68" s="36"/>
      <c r="CG68" s="36"/>
      <c r="CH68" s="36"/>
    </row>
    <row r="69" spans="1:86" s="31" customFormat="1">
      <c r="A69" s="36">
        <v>141</v>
      </c>
      <c r="B69" s="36" t="s">
        <v>282</v>
      </c>
      <c r="C69" s="36" t="s">
        <v>244</v>
      </c>
      <c r="D69" s="36" t="s">
        <v>4545</v>
      </c>
      <c r="E69" s="36">
        <v>2014</v>
      </c>
      <c r="F69" s="36" t="s">
        <v>1391</v>
      </c>
      <c r="G69" s="25" t="s">
        <v>4546</v>
      </c>
      <c r="H69" s="37" t="s">
        <v>4547</v>
      </c>
      <c r="I69" s="25" t="s">
        <v>4548</v>
      </c>
      <c r="J69" s="65" t="s">
        <v>4549</v>
      </c>
      <c r="K69" s="25" t="s">
        <v>4550</v>
      </c>
      <c r="L69" s="38" t="s">
        <v>4551</v>
      </c>
      <c r="M69" s="37" t="s">
        <v>4552</v>
      </c>
      <c r="N69" s="25" t="s">
        <v>12</v>
      </c>
      <c r="O69" s="25" t="s">
        <v>5941</v>
      </c>
      <c r="P69" s="25" t="s">
        <v>5941</v>
      </c>
      <c r="Q69" s="25" t="s">
        <v>5577</v>
      </c>
      <c r="R69" s="25" t="s">
        <v>4553</v>
      </c>
      <c r="S69" s="25" t="s">
        <v>123</v>
      </c>
      <c r="T69" s="25" t="s">
        <v>4563</v>
      </c>
      <c r="U69" s="25" t="s">
        <v>2215</v>
      </c>
      <c r="V69" s="25">
        <v>883</v>
      </c>
      <c r="W69" s="25">
        <v>1705</v>
      </c>
      <c r="X69" s="25" t="s">
        <v>10</v>
      </c>
      <c r="Y69" s="25" t="s">
        <v>10</v>
      </c>
      <c r="Z69" s="25" t="s">
        <v>10</v>
      </c>
      <c r="AA69" s="25" t="s">
        <v>1059</v>
      </c>
      <c r="AB69" s="25" t="s">
        <v>249</v>
      </c>
      <c r="AC69" s="10" t="str">
        <f>INDEX(Exposure_GWASs!G:G,MATCH(TomB!AE69,Exposure_GWASs!C:C,0))</f>
        <v>BMI</v>
      </c>
      <c r="AD69" s="25" t="s">
        <v>127</v>
      </c>
      <c r="AE69" s="25" t="s">
        <v>1224</v>
      </c>
      <c r="AF69" s="25" t="s">
        <v>11</v>
      </c>
      <c r="AG69" s="25" t="s">
        <v>140</v>
      </c>
      <c r="AH69" s="25">
        <f t="shared" si="4"/>
        <v>2588</v>
      </c>
      <c r="AI69" s="10">
        <f>INDEX(Exposure_GWASs!F:F,MATCH(TomB!AE69,Exposure_GWASs!C:C,0))</f>
        <v>249796</v>
      </c>
      <c r="AJ69" s="25" t="s">
        <v>4481</v>
      </c>
      <c r="AK69" s="25" t="s">
        <v>1005</v>
      </c>
      <c r="AL69" s="25" t="s">
        <v>249</v>
      </c>
      <c r="AM69" s="25" t="s">
        <v>11</v>
      </c>
      <c r="AN69" s="25" t="s">
        <v>3376</v>
      </c>
      <c r="AO69" s="25" t="s">
        <v>11</v>
      </c>
      <c r="AP69" s="25" t="s">
        <v>4555</v>
      </c>
      <c r="AQ69" s="35" t="s">
        <v>138</v>
      </c>
      <c r="AR69" s="25" t="s">
        <v>11</v>
      </c>
      <c r="AS69" s="25" t="s">
        <v>3760</v>
      </c>
      <c r="AT69" s="25" t="s">
        <v>4556</v>
      </c>
      <c r="AU69" s="25" t="s">
        <v>10</v>
      </c>
      <c r="AV69" s="25" t="s">
        <v>10</v>
      </c>
      <c r="AW69" s="25">
        <v>29</v>
      </c>
      <c r="AX69" s="25">
        <f>INDEX(Exposure_GWASs!S:S,MATCH(TomB!AE69,Exposure_GWASs!C:C,0))</f>
        <v>32</v>
      </c>
      <c r="AY69" s="36" t="s">
        <v>11</v>
      </c>
      <c r="AZ69" s="31" t="s">
        <v>11</v>
      </c>
      <c r="BA69" s="25" t="s">
        <v>10</v>
      </c>
      <c r="BB69" s="25" t="s">
        <v>4557</v>
      </c>
      <c r="BC69" s="36"/>
      <c r="BD69" s="36"/>
      <c r="BE69" s="36"/>
      <c r="BF69" s="36"/>
      <c r="BG69" s="36"/>
      <c r="BH69" s="36" t="s">
        <v>4565</v>
      </c>
      <c r="BI69" s="36" t="s">
        <v>3471</v>
      </c>
      <c r="BJ69" s="36" t="s">
        <v>2928</v>
      </c>
      <c r="BK69" s="25" t="s">
        <v>11</v>
      </c>
      <c r="BL69" s="25" t="s">
        <v>11</v>
      </c>
      <c r="BM69" s="25" t="s">
        <v>11</v>
      </c>
      <c r="BN69" s="36" t="s">
        <v>11</v>
      </c>
      <c r="BO69" s="36" t="s">
        <v>128</v>
      </c>
      <c r="BP69" s="36" t="s">
        <v>1059</v>
      </c>
      <c r="BQ69" s="36" t="s">
        <v>1029</v>
      </c>
      <c r="BR69" s="36">
        <v>1.31</v>
      </c>
      <c r="BS69" s="36"/>
      <c r="BT69" s="36">
        <v>95</v>
      </c>
      <c r="BU69" s="36">
        <v>1.07</v>
      </c>
      <c r="BV69" s="36">
        <v>1.6</v>
      </c>
      <c r="BW69" s="36" t="s">
        <v>11</v>
      </c>
      <c r="BX69" s="36" t="s">
        <v>1791</v>
      </c>
      <c r="BY69" s="36" t="s">
        <v>10</v>
      </c>
      <c r="BZ69" s="36" t="s">
        <v>4559</v>
      </c>
      <c r="CA69" s="36" t="s">
        <v>4560</v>
      </c>
      <c r="CB69" s="36" t="s">
        <v>11</v>
      </c>
      <c r="CC69" s="36" t="s">
        <v>4561</v>
      </c>
      <c r="CD69" s="106" t="s">
        <v>10</v>
      </c>
      <c r="CE69" s="36"/>
      <c r="CF69" s="36"/>
      <c r="CG69" s="36"/>
      <c r="CH69" s="36"/>
    </row>
    <row r="70" spans="1:86" s="31" customFormat="1">
      <c r="A70" s="36">
        <v>141</v>
      </c>
      <c r="B70" s="36" t="s">
        <v>282</v>
      </c>
      <c r="C70" s="36" t="s">
        <v>244</v>
      </c>
      <c r="D70" s="36" t="s">
        <v>4545</v>
      </c>
      <c r="E70" s="36">
        <v>2014</v>
      </c>
      <c r="F70" s="36" t="s">
        <v>1391</v>
      </c>
      <c r="G70" s="25" t="s">
        <v>4546</v>
      </c>
      <c r="H70" s="37" t="s">
        <v>4547</v>
      </c>
      <c r="I70" s="25" t="s">
        <v>4548</v>
      </c>
      <c r="J70" s="65" t="s">
        <v>4549</v>
      </c>
      <c r="K70" s="25" t="s">
        <v>4550</v>
      </c>
      <c r="L70" s="38" t="s">
        <v>4551</v>
      </c>
      <c r="M70" s="37" t="s">
        <v>4552</v>
      </c>
      <c r="N70" s="25" t="s">
        <v>12</v>
      </c>
      <c r="O70" s="25" t="s">
        <v>5941</v>
      </c>
      <c r="P70" s="25" t="s">
        <v>5941</v>
      </c>
      <c r="Q70" s="25" t="s">
        <v>5577</v>
      </c>
      <c r="R70" s="25" t="s">
        <v>4553</v>
      </c>
      <c r="S70" s="25" t="s">
        <v>123</v>
      </c>
      <c r="T70" s="25" t="s">
        <v>4563</v>
      </c>
      <c r="U70" s="25" t="s">
        <v>2056</v>
      </c>
      <c r="V70" s="25">
        <v>116</v>
      </c>
      <c r="W70" s="25">
        <v>464</v>
      </c>
      <c r="X70" s="25" t="s">
        <v>10</v>
      </c>
      <c r="Y70" s="25" t="s">
        <v>10</v>
      </c>
      <c r="Z70" s="25" t="s">
        <v>10</v>
      </c>
      <c r="AA70" s="25" t="s">
        <v>1059</v>
      </c>
      <c r="AB70" s="25" t="s">
        <v>249</v>
      </c>
      <c r="AC70" s="10" t="str">
        <f>INDEX(Exposure_GWASs!G:G,MATCH(TomB!AE70,Exposure_GWASs!C:C,0))</f>
        <v>BMI</v>
      </c>
      <c r="AD70" s="25" t="s">
        <v>127</v>
      </c>
      <c r="AE70" s="25" t="s">
        <v>1224</v>
      </c>
      <c r="AF70" s="25" t="s">
        <v>11</v>
      </c>
      <c r="AG70" s="25" t="s">
        <v>140</v>
      </c>
      <c r="AH70" s="25">
        <f t="shared" si="4"/>
        <v>580</v>
      </c>
      <c r="AI70" s="10">
        <f>INDEX(Exposure_GWASs!F:F,MATCH(TomB!AE70,Exposure_GWASs!C:C,0))</f>
        <v>249796</v>
      </c>
      <c r="AJ70" s="25" t="s">
        <v>4481</v>
      </c>
      <c r="AK70" s="25" t="s">
        <v>1005</v>
      </c>
      <c r="AL70" s="25" t="s">
        <v>249</v>
      </c>
      <c r="AM70" s="25" t="s">
        <v>11</v>
      </c>
      <c r="AN70" s="25" t="s">
        <v>3376</v>
      </c>
      <c r="AO70" s="25" t="s">
        <v>11</v>
      </c>
      <c r="AP70" s="25" t="s">
        <v>4555</v>
      </c>
      <c r="AQ70" s="35" t="s">
        <v>138</v>
      </c>
      <c r="AR70" s="25" t="s">
        <v>11</v>
      </c>
      <c r="AS70" s="25" t="s">
        <v>3760</v>
      </c>
      <c r="AT70" s="25" t="s">
        <v>4556</v>
      </c>
      <c r="AU70" s="25" t="s">
        <v>10</v>
      </c>
      <c r="AV70" s="25" t="s">
        <v>10</v>
      </c>
      <c r="AW70" s="25">
        <v>29</v>
      </c>
      <c r="AX70" s="25">
        <f>INDEX(Exposure_GWASs!S:S,MATCH(TomB!AE70,Exposure_GWASs!C:C,0))</f>
        <v>32</v>
      </c>
      <c r="AY70" s="36" t="s">
        <v>11</v>
      </c>
      <c r="AZ70" s="31" t="s">
        <v>11</v>
      </c>
      <c r="BA70" s="25" t="s">
        <v>10</v>
      </c>
      <c r="BB70" s="25" t="s">
        <v>4557</v>
      </c>
      <c r="BC70" s="36"/>
      <c r="BD70" s="36"/>
      <c r="BE70" s="36"/>
      <c r="BF70" s="36"/>
      <c r="BG70" s="36"/>
      <c r="BH70" s="36" t="s">
        <v>4566</v>
      </c>
      <c r="BI70" s="36" t="s">
        <v>3471</v>
      </c>
      <c r="BJ70" s="36" t="s">
        <v>2928</v>
      </c>
      <c r="BK70" s="25" t="s">
        <v>11</v>
      </c>
      <c r="BL70" s="25" t="s">
        <v>11</v>
      </c>
      <c r="BM70" s="25" t="s">
        <v>11</v>
      </c>
      <c r="BN70" s="36" t="s">
        <v>11</v>
      </c>
      <c r="BO70" s="36" t="s">
        <v>128</v>
      </c>
      <c r="BP70" s="36" t="s">
        <v>1059</v>
      </c>
      <c r="BQ70" s="36" t="s">
        <v>1029</v>
      </c>
      <c r="BR70" s="36">
        <v>1.03</v>
      </c>
      <c r="BS70" s="36"/>
      <c r="BT70" s="36">
        <v>95</v>
      </c>
      <c r="BU70" s="36">
        <v>0.8</v>
      </c>
      <c r="BV70" s="36">
        <v>1.33</v>
      </c>
      <c r="BW70" s="36" t="s">
        <v>11</v>
      </c>
      <c r="BX70" s="36" t="s">
        <v>1791</v>
      </c>
      <c r="BY70" s="36" t="s">
        <v>10</v>
      </c>
      <c r="BZ70" s="36" t="s">
        <v>4559</v>
      </c>
      <c r="CA70" s="36" t="s">
        <v>4560</v>
      </c>
      <c r="CB70" s="36" t="s">
        <v>11</v>
      </c>
      <c r="CC70" s="36" t="s">
        <v>4561</v>
      </c>
      <c r="CD70" s="106" t="s">
        <v>10</v>
      </c>
      <c r="CE70" s="36"/>
      <c r="CF70" s="36"/>
      <c r="CG70" s="36"/>
      <c r="CH70" s="36"/>
    </row>
    <row r="71" spans="1:86" s="31" customFormat="1">
      <c r="A71" s="36">
        <v>141</v>
      </c>
      <c r="B71" s="36" t="s">
        <v>282</v>
      </c>
      <c r="C71" s="36" t="s">
        <v>244</v>
      </c>
      <c r="D71" s="36" t="s">
        <v>4545</v>
      </c>
      <c r="E71" s="36">
        <v>2014</v>
      </c>
      <c r="F71" s="36" t="s">
        <v>1391</v>
      </c>
      <c r="G71" s="25" t="s">
        <v>4546</v>
      </c>
      <c r="H71" s="37" t="s">
        <v>4547</v>
      </c>
      <c r="I71" s="25" t="s">
        <v>4548</v>
      </c>
      <c r="J71" s="65" t="s">
        <v>4549</v>
      </c>
      <c r="K71" s="25" t="s">
        <v>4550</v>
      </c>
      <c r="L71" s="38" t="s">
        <v>4551</v>
      </c>
      <c r="M71" s="37" t="s">
        <v>4552</v>
      </c>
      <c r="N71" s="25" t="s">
        <v>12</v>
      </c>
      <c r="O71" s="25" t="s">
        <v>5941</v>
      </c>
      <c r="P71" s="25" t="s">
        <v>5941</v>
      </c>
      <c r="Q71" s="25" t="s">
        <v>5577</v>
      </c>
      <c r="R71" s="25" t="s">
        <v>4553</v>
      </c>
      <c r="S71" s="25" t="s">
        <v>123</v>
      </c>
      <c r="T71" s="25" t="s">
        <v>4563</v>
      </c>
      <c r="U71" s="25" t="s">
        <v>2056</v>
      </c>
      <c r="V71" s="25">
        <v>116</v>
      </c>
      <c r="W71" s="25">
        <v>464</v>
      </c>
      <c r="X71" s="25" t="s">
        <v>10</v>
      </c>
      <c r="Y71" s="25" t="s">
        <v>10</v>
      </c>
      <c r="Z71" s="25" t="s">
        <v>10</v>
      </c>
      <c r="AA71" s="25" t="s">
        <v>1059</v>
      </c>
      <c r="AB71" s="25" t="s">
        <v>249</v>
      </c>
      <c r="AC71" s="10" t="str">
        <f>INDEX(Exposure_GWASs!G:G,MATCH(TomB!AE71,Exposure_GWASs!C:C,0))</f>
        <v>BMI</v>
      </c>
      <c r="AD71" s="25" t="s">
        <v>127</v>
      </c>
      <c r="AE71" s="25" t="s">
        <v>1224</v>
      </c>
      <c r="AF71" s="25" t="s">
        <v>11</v>
      </c>
      <c r="AG71" s="25" t="s">
        <v>140</v>
      </c>
      <c r="AH71" s="25">
        <f t="shared" si="4"/>
        <v>580</v>
      </c>
      <c r="AI71" s="10">
        <f>INDEX(Exposure_GWASs!F:F,MATCH(TomB!AE71,Exposure_GWASs!C:C,0))</f>
        <v>249796</v>
      </c>
      <c r="AJ71" s="25" t="s">
        <v>4481</v>
      </c>
      <c r="AK71" s="25" t="s">
        <v>1005</v>
      </c>
      <c r="AL71" s="25" t="s">
        <v>249</v>
      </c>
      <c r="AM71" s="25" t="s">
        <v>11</v>
      </c>
      <c r="AN71" s="25" t="s">
        <v>3376</v>
      </c>
      <c r="AO71" s="25" t="s">
        <v>11</v>
      </c>
      <c r="AP71" s="25" t="s">
        <v>4555</v>
      </c>
      <c r="AQ71" s="35" t="s">
        <v>138</v>
      </c>
      <c r="AR71" s="25" t="s">
        <v>11</v>
      </c>
      <c r="AS71" s="25" t="s">
        <v>3760</v>
      </c>
      <c r="AT71" s="25" t="s">
        <v>4556</v>
      </c>
      <c r="AU71" s="25" t="s">
        <v>10</v>
      </c>
      <c r="AV71" s="25" t="s">
        <v>10</v>
      </c>
      <c r="AW71" s="25">
        <v>29</v>
      </c>
      <c r="AX71" s="25">
        <f>INDEX(Exposure_GWASs!S:S,MATCH(TomB!AE71,Exposure_GWASs!C:C,0))</f>
        <v>32</v>
      </c>
      <c r="AY71" s="36" t="s">
        <v>11</v>
      </c>
      <c r="AZ71" s="31" t="s">
        <v>11</v>
      </c>
      <c r="BA71" s="25" t="s">
        <v>10</v>
      </c>
      <c r="BB71" s="25" t="s">
        <v>4557</v>
      </c>
      <c r="BC71" s="36"/>
      <c r="BD71" s="36"/>
      <c r="BE71" s="36"/>
      <c r="BF71" s="36"/>
      <c r="BG71" s="36"/>
      <c r="BH71" s="36" t="s">
        <v>4567</v>
      </c>
      <c r="BI71" s="36" t="s">
        <v>3471</v>
      </c>
      <c r="BJ71" s="36" t="s">
        <v>2928</v>
      </c>
      <c r="BK71" s="25" t="s">
        <v>11</v>
      </c>
      <c r="BL71" s="25" t="s">
        <v>11</v>
      </c>
      <c r="BM71" s="25" t="s">
        <v>11</v>
      </c>
      <c r="BN71" s="36" t="s">
        <v>11</v>
      </c>
      <c r="BO71" s="36" t="s">
        <v>128</v>
      </c>
      <c r="BP71" s="36" t="s">
        <v>1059</v>
      </c>
      <c r="BQ71" s="36" t="s">
        <v>1029</v>
      </c>
      <c r="BR71" s="36">
        <v>1.1299999999999999</v>
      </c>
      <c r="BS71" s="36"/>
      <c r="BT71" s="36">
        <v>95</v>
      </c>
      <c r="BU71" s="36">
        <v>0.87</v>
      </c>
      <c r="BV71" s="36">
        <v>1.46</v>
      </c>
      <c r="BW71" s="36" t="s">
        <v>11</v>
      </c>
      <c r="BX71" s="36" t="s">
        <v>1791</v>
      </c>
      <c r="BY71" s="36" t="s">
        <v>10</v>
      </c>
      <c r="BZ71" s="36" t="s">
        <v>4559</v>
      </c>
      <c r="CA71" s="36" t="s">
        <v>4560</v>
      </c>
      <c r="CB71" s="36" t="s">
        <v>11</v>
      </c>
      <c r="CC71" s="36" t="s">
        <v>4561</v>
      </c>
      <c r="CD71" s="106" t="s">
        <v>10</v>
      </c>
      <c r="CE71" s="36"/>
      <c r="CF71" s="36"/>
      <c r="CG71" s="36"/>
      <c r="CH71" s="36"/>
    </row>
    <row r="72" spans="1:86" s="31" customFormat="1">
      <c r="A72" s="36">
        <v>141</v>
      </c>
      <c r="B72" s="36" t="s">
        <v>282</v>
      </c>
      <c r="C72" s="36" t="s">
        <v>244</v>
      </c>
      <c r="D72" s="36" t="s">
        <v>4545</v>
      </c>
      <c r="E72" s="36">
        <v>2014</v>
      </c>
      <c r="F72" s="36" t="s">
        <v>1391</v>
      </c>
      <c r="G72" s="25" t="s">
        <v>4546</v>
      </c>
      <c r="H72" s="37" t="s">
        <v>4547</v>
      </c>
      <c r="I72" s="25" t="s">
        <v>4548</v>
      </c>
      <c r="J72" s="65" t="s">
        <v>4549</v>
      </c>
      <c r="K72" s="25" t="s">
        <v>4550</v>
      </c>
      <c r="L72" s="38" t="s">
        <v>4551</v>
      </c>
      <c r="M72" s="37" t="s">
        <v>4552</v>
      </c>
      <c r="N72" s="25" t="s">
        <v>12</v>
      </c>
      <c r="O72" s="25" t="s">
        <v>5942</v>
      </c>
      <c r="P72" s="25" t="s">
        <v>4568</v>
      </c>
      <c r="Q72" s="25" t="s">
        <v>5577</v>
      </c>
      <c r="R72" s="25" t="s">
        <v>4553</v>
      </c>
      <c r="S72" s="25" t="s">
        <v>123</v>
      </c>
      <c r="T72" s="25" t="s">
        <v>4569</v>
      </c>
      <c r="U72" s="25" t="s">
        <v>140</v>
      </c>
      <c r="V72" s="25">
        <v>2061</v>
      </c>
      <c r="W72" s="25">
        <v>2169</v>
      </c>
      <c r="X72" s="25" t="s">
        <v>10</v>
      </c>
      <c r="Y72" s="25" t="s">
        <v>10</v>
      </c>
      <c r="Z72" s="25" t="s">
        <v>10</v>
      </c>
      <c r="AA72" s="25" t="s">
        <v>1059</v>
      </c>
      <c r="AB72" s="25" t="s">
        <v>249</v>
      </c>
      <c r="AC72" s="10" t="str">
        <f>INDEX(Exposure_GWASs!G:G,MATCH(TomB!AE72,Exposure_GWASs!C:C,0))</f>
        <v>BMI</v>
      </c>
      <c r="AD72" s="25" t="s">
        <v>127</v>
      </c>
      <c r="AE72" s="25" t="s">
        <v>1224</v>
      </c>
      <c r="AF72" s="25" t="s">
        <v>4569</v>
      </c>
      <c r="AG72" s="25" t="s">
        <v>140</v>
      </c>
      <c r="AH72" s="25">
        <f t="shared" si="4"/>
        <v>4230</v>
      </c>
      <c r="AI72" s="10">
        <f>INDEX(Exposure_GWASs!F:F,MATCH(TomB!AE72,Exposure_GWASs!C:C,0))</f>
        <v>249796</v>
      </c>
      <c r="AJ72" s="25" t="s">
        <v>4481</v>
      </c>
      <c r="AK72" s="25" t="s">
        <v>1005</v>
      </c>
      <c r="AL72" s="25" t="s">
        <v>249</v>
      </c>
      <c r="AM72" s="25" t="s">
        <v>11</v>
      </c>
      <c r="AN72" s="25" t="s">
        <v>3376</v>
      </c>
      <c r="AO72" s="25" t="s">
        <v>11</v>
      </c>
      <c r="AP72" s="25" t="s">
        <v>4555</v>
      </c>
      <c r="AQ72" s="35" t="s">
        <v>138</v>
      </c>
      <c r="AR72" s="25" t="s">
        <v>11</v>
      </c>
      <c r="AS72" s="25" t="s">
        <v>3760</v>
      </c>
      <c r="AT72" s="25" t="s">
        <v>4556</v>
      </c>
      <c r="AU72" s="25" t="s">
        <v>10</v>
      </c>
      <c r="AV72" s="25" t="s">
        <v>10</v>
      </c>
      <c r="AW72" s="25">
        <v>29</v>
      </c>
      <c r="AX72" s="25">
        <f>INDEX(Exposure_GWASs!S:S,MATCH(TomB!AE72,Exposure_GWASs!C:C,0))</f>
        <v>32</v>
      </c>
      <c r="AY72" s="36" t="s">
        <v>11</v>
      </c>
      <c r="AZ72" s="31" t="s">
        <v>11</v>
      </c>
      <c r="BA72" s="25" t="s">
        <v>10</v>
      </c>
      <c r="BB72" s="25" t="s">
        <v>4557</v>
      </c>
      <c r="BC72" s="36"/>
      <c r="BD72" s="36"/>
      <c r="BE72" s="36"/>
      <c r="BF72" s="36"/>
      <c r="BG72" s="36"/>
      <c r="BH72" s="36" t="s">
        <v>4570</v>
      </c>
      <c r="BI72" s="36" t="s">
        <v>3471</v>
      </c>
      <c r="BJ72" s="36" t="s">
        <v>2928</v>
      </c>
      <c r="BK72" s="25" t="s">
        <v>11</v>
      </c>
      <c r="BL72" s="25" t="s">
        <v>11</v>
      </c>
      <c r="BM72" s="25" t="s">
        <v>11</v>
      </c>
      <c r="BN72" s="36" t="s">
        <v>11</v>
      </c>
      <c r="BO72" s="36" t="s">
        <v>128</v>
      </c>
      <c r="BP72" s="36" t="s">
        <v>1059</v>
      </c>
      <c r="BQ72" s="36" t="s">
        <v>1029</v>
      </c>
      <c r="BR72" s="36">
        <v>1.1200000000000001</v>
      </c>
      <c r="BS72" s="36"/>
      <c r="BT72" s="36">
        <v>95</v>
      </c>
      <c r="BU72" s="36">
        <v>1</v>
      </c>
      <c r="BV72" s="36">
        <v>1.25</v>
      </c>
      <c r="BW72" s="36" t="s">
        <v>11</v>
      </c>
      <c r="BX72" s="36" t="s">
        <v>1791</v>
      </c>
      <c r="BY72" s="36" t="s">
        <v>10</v>
      </c>
      <c r="BZ72" s="36" t="s">
        <v>4559</v>
      </c>
      <c r="CA72" s="36" t="s">
        <v>4560</v>
      </c>
      <c r="CB72" s="36" t="s">
        <v>11</v>
      </c>
      <c r="CC72" s="36" t="s">
        <v>4561</v>
      </c>
      <c r="CD72" s="106" t="s">
        <v>10</v>
      </c>
      <c r="CE72" s="36"/>
      <c r="CF72" s="36"/>
      <c r="CG72" s="36"/>
      <c r="CH72" s="36"/>
    </row>
    <row r="73" spans="1:86" s="31" customFormat="1">
      <c r="A73" s="36">
        <v>141</v>
      </c>
      <c r="B73" s="36" t="s">
        <v>282</v>
      </c>
      <c r="C73" s="36" t="s">
        <v>244</v>
      </c>
      <c r="D73" s="36" t="s">
        <v>4545</v>
      </c>
      <c r="E73" s="36">
        <v>2014</v>
      </c>
      <c r="F73" s="36" t="s">
        <v>1391</v>
      </c>
      <c r="G73" s="25" t="s">
        <v>4546</v>
      </c>
      <c r="H73" s="37" t="s">
        <v>4547</v>
      </c>
      <c r="I73" s="25" t="s">
        <v>4548</v>
      </c>
      <c r="J73" s="65" t="s">
        <v>4549</v>
      </c>
      <c r="K73" s="25" t="s">
        <v>4550</v>
      </c>
      <c r="L73" s="38" t="s">
        <v>4551</v>
      </c>
      <c r="M73" s="37" t="s">
        <v>4552</v>
      </c>
      <c r="N73" s="25" t="s">
        <v>12</v>
      </c>
      <c r="O73" s="25" t="s">
        <v>5942</v>
      </c>
      <c r="P73" s="25" t="s">
        <v>4568</v>
      </c>
      <c r="Q73" s="25" t="s">
        <v>5577</v>
      </c>
      <c r="R73" s="25" t="s">
        <v>4553</v>
      </c>
      <c r="S73" s="25" t="s">
        <v>123</v>
      </c>
      <c r="T73" s="25" t="s">
        <v>4569</v>
      </c>
      <c r="U73" s="25" t="s">
        <v>140</v>
      </c>
      <c r="V73" s="25">
        <v>2061</v>
      </c>
      <c r="W73" s="25">
        <v>2169</v>
      </c>
      <c r="X73" s="25" t="s">
        <v>10</v>
      </c>
      <c r="Y73" s="25" t="s">
        <v>10</v>
      </c>
      <c r="Z73" s="25" t="s">
        <v>10</v>
      </c>
      <c r="AA73" s="25" t="s">
        <v>1059</v>
      </c>
      <c r="AB73" s="25" t="s">
        <v>249</v>
      </c>
      <c r="AC73" s="10" t="str">
        <f>INDEX(Exposure_GWASs!G:G,MATCH(TomB!AE73,Exposure_GWASs!C:C,0))</f>
        <v>BMI</v>
      </c>
      <c r="AD73" s="25" t="s">
        <v>127</v>
      </c>
      <c r="AE73" s="25" t="s">
        <v>1224</v>
      </c>
      <c r="AF73" s="25" t="s">
        <v>4569</v>
      </c>
      <c r="AG73" s="25" t="s">
        <v>140</v>
      </c>
      <c r="AH73" s="25">
        <f t="shared" si="4"/>
        <v>4230</v>
      </c>
      <c r="AI73" s="10">
        <f>INDEX(Exposure_GWASs!F:F,MATCH(TomB!AE73,Exposure_GWASs!C:C,0))</f>
        <v>249796</v>
      </c>
      <c r="AJ73" s="25" t="s">
        <v>4481</v>
      </c>
      <c r="AK73" s="25" t="s">
        <v>1005</v>
      </c>
      <c r="AL73" s="25" t="s">
        <v>249</v>
      </c>
      <c r="AM73" s="25" t="s">
        <v>11</v>
      </c>
      <c r="AN73" s="25" t="s">
        <v>3376</v>
      </c>
      <c r="AO73" s="25" t="s">
        <v>11</v>
      </c>
      <c r="AP73" s="25" t="s">
        <v>4555</v>
      </c>
      <c r="AQ73" s="35" t="s">
        <v>138</v>
      </c>
      <c r="AR73" s="25" t="s">
        <v>11</v>
      </c>
      <c r="AS73" s="25" t="s">
        <v>3760</v>
      </c>
      <c r="AT73" s="25" t="s">
        <v>4556</v>
      </c>
      <c r="AU73" s="25" t="s">
        <v>10</v>
      </c>
      <c r="AV73" s="25" t="s">
        <v>10</v>
      </c>
      <c r="AW73" s="25">
        <v>29</v>
      </c>
      <c r="AX73" s="25">
        <f>INDEX(Exposure_GWASs!S:S,MATCH(TomB!AE73,Exposure_GWASs!C:C,0))</f>
        <v>32</v>
      </c>
      <c r="AY73" s="36" t="s">
        <v>11</v>
      </c>
      <c r="AZ73" s="31" t="s">
        <v>11</v>
      </c>
      <c r="BA73" s="25" t="s">
        <v>10</v>
      </c>
      <c r="BB73" s="25" t="s">
        <v>4557</v>
      </c>
      <c r="BC73" s="36"/>
      <c r="BD73" s="36"/>
      <c r="BE73" s="36"/>
      <c r="BF73" s="36"/>
      <c r="BG73" s="36"/>
      <c r="BH73" s="36" t="s">
        <v>4571</v>
      </c>
      <c r="BI73" s="36" t="s">
        <v>3471</v>
      </c>
      <c r="BJ73" s="36" t="s">
        <v>2928</v>
      </c>
      <c r="BK73" s="25" t="s">
        <v>11</v>
      </c>
      <c r="BL73" s="25" t="s">
        <v>11</v>
      </c>
      <c r="BM73" s="25" t="s">
        <v>11</v>
      </c>
      <c r="BN73" s="36" t="s">
        <v>11</v>
      </c>
      <c r="BO73" s="36" t="s">
        <v>128</v>
      </c>
      <c r="BP73" s="36" t="s">
        <v>1059</v>
      </c>
      <c r="BQ73" s="36" t="s">
        <v>1029</v>
      </c>
      <c r="BR73" s="36">
        <v>1.1299999999999999</v>
      </c>
      <c r="BS73" s="36"/>
      <c r="BT73" s="36">
        <v>95</v>
      </c>
      <c r="BU73" s="36">
        <v>1.01</v>
      </c>
      <c r="BV73" s="36">
        <v>1.28</v>
      </c>
      <c r="BW73" s="36" t="s">
        <v>11</v>
      </c>
      <c r="BX73" s="36" t="s">
        <v>1791</v>
      </c>
      <c r="BY73" s="36" t="s">
        <v>10</v>
      </c>
      <c r="BZ73" s="36" t="s">
        <v>4559</v>
      </c>
      <c r="CA73" s="36" t="s">
        <v>4560</v>
      </c>
      <c r="CB73" s="36" t="s">
        <v>11</v>
      </c>
      <c r="CC73" s="36" t="s">
        <v>4561</v>
      </c>
      <c r="CD73" s="106" t="s">
        <v>10</v>
      </c>
      <c r="CE73" s="36"/>
      <c r="CF73" s="36"/>
      <c r="CG73" s="36"/>
      <c r="CH73" s="36"/>
    </row>
    <row r="74" spans="1:86" s="31" customFormat="1">
      <c r="A74" s="36">
        <v>141</v>
      </c>
      <c r="B74" s="36" t="s">
        <v>282</v>
      </c>
      <c r="C74" s="36" t="s">
        <v>244</v>
      </c>
      <c r="D74" s="36" t="s">
        <v>4545</v>
      </c>
      <c r="E74" s="36">
        <v>2014</v>
      </c>
      <c r="F74" s="36" t="s">
        <v>1391</v>
      </c>
      <c r="G74" s="25" t="s">
        <v>4546</v>
      </c>
      <c r="H74" s="37" t="s">
        <v>4547</v>
      </c>
      <c r="I74" s="25" t="s">
        <v>4548</v>
      </c>
      <c r="J74" s="65" t="s">
        <v>4549</v>
      </c>
      <c r="K74" s="25" t="s">
        <v>4550</v>
      </c>
      <c r="L74" s="38" t="s">
        <v>4551</v>
      </c>
      <c r="M74" s="37" t="s">
        <v>4552</v>
      </c>
      <c r="N74" s="25" t="s">
        <v>12</v>
      </c>
      <c r="O74" s="25" t="s">
        <v>5942</v>
      </c>
      <c r="P74" s="25" t="s">
        <v>4568</v>
      </c>
      <c r="Q74" s="25" t="s">
        <v>5577</v>
      </c>
      <c r="R74" s="25" t="s">
        <v>4553</v>
      </c>
      <c r="S74" s="25" t="s">
        <v>123</v>
      </c>
      <c r="T74" s="25" t="s">
        <v>4563</v>
      </c>
      <c r="U74" s="25" t="s">
        <v>2215</v>
      </c>
      <c r="V74" s="25">
        <v>1547</v>
      </c>
      <c r="W74" s="25">
        <v>1705</v>
      </c>
      <c r="X74" s="25" t="s">
        <v>10</v>
      </c>
      <c r="Y74" s="25" t="s">
        <v>10</v>
      </c>
      <c r="Z74" s="25" t="s">
        <v>10</v>
      </c>
      <c r="AA74" s="25" t="s">
        <v>1059</v>
      </c>
      <c r="AB74" s="25" t="s">
        <v>249</v>
      </c>
      <c r="AC74" s="10" t="str">
        <f>INDEX(Exposure_GWASs!G:G,MATCH(TomB!AE74,Exposure_GWASs!C:C,0))</f>
        <v>BMI</v>
      </c>
      <c r="AD74" s="25" t="s">
        <v>127</v>
      </c>
      <c r="AE74" s="25" t="s">
        <v>1224</v>
      </c>
      <c r="AF74" s="25" t="s">
        <v>11</v>
      </c>
      <c r="AG74" s="25" t="s">
        <v>140</v>
      </c>
      <c r="AH74" s="25">
        <f t="shared" si="4"/>
        <v>3252</v>
      </c>
      <c r="AI74" s="10">
        <f>INDEX(Exposure_GWASs!F:F,MATCH(TomB!AE74,Exposure_GWASs!C:C,0))</f>
        <v>249796</v>
      </c>
      <c r="AJ74" s="25" t="s">
        <v>4481</v>
      </c>
      <c r="AK74" s="25" t="s">
        <v>1005</v>
      </c>
      <c r="AL74" s="25" t="s">
        <v>249</v>
      </c>
      <c r="AM74" s="25" t="s">
        <v>11</v>
      </c>
      <c r="AN74" s="25" t="s">
        <v>3376</v>
      </c>
      <c r="AO74" s="25" t="s">
        <v>11</v>
      </c>
      <c r="AP74" s="25" t="s">
        <v>4555</v>
      </c>
      <c r="AQ74" s="35" t="s">
        <v>138</v>
      </c>
      <c r="AR74" s="25" t="s">
        <v>11</v>
      </c>
      <c r="AS74" s="25" t="s">
        <v>3760</v>
      </c>
      <c r="AT74" s="25" t="s">
        <v>4556</v>
      </c>
      <c r="AU74" s="25" t="s">
        <v>10</v>
      </c>
      <c r="AV74" s="25" t="s">
        <v>10</v>
      </c>
      <c r="AW74" s="25">
        <v>29</v>
      </c>
      <c r="AX74" s="25">
        <f>INDEX(Exposure_GWASs!S:S,MATCH(TomB!AE74,Exposure_GWASs!C:C,0))</f>
        <v>32</v>
      </c>
      <c r="AY74" s="36" t="s">
        <v>11</v>
      </c>
      <c r="AZ74" s="31" t="s">
        <v>11</v>
      </c>
      <c r="BA74" s="25" t="s">
        <v>10</v>
      </c>
      <c r="BB74" s="25" t="s">
        <v>4557</v>
      </c>
      <c r="BC74" s="36"/>
      <c r="BD74" s="36"/>
      <c r="BE74" s="36"/>
      <c r="BF74" s="36"/>
      <c r="BG74" s="36"/>
      <c r="BH74" s="36" t="s">
        <v>4572</v>
      </c>
      <c r="BI74" s="36" t="s">
        <v>3471</v>
      </c>
      <c r="BJ74" s="36" t="s">
        <v>2928</v>
      </c>
      <c r="BK74" s="25" t="s">
        <v>11</v>
      </c>
      <c r="BL74" s="25" t="s">
        <v>11</v>
      </c>
      <c r="BM74" s="25" t="s">
        <v>11</v>
      </c>
      <c r="BN74" s="36" t="s">
        <v>11</v>
      </c>
      <c r="BO74" s="36" t="s">
        <v>128</v>
      </c>
      <c r="BP74" s="36" t="s">
        <v>1059</v>
      </c>
      <c r="BQ74" s="36" t="s">
        <v>1029</v>
      </c>
      <c r="BR74" s="36">
        <v>1.1100000000000001</v>
      </c>
      <c r="BS74" s="36"/>
      <c r="BT74" s="36">
        <v>95</v>
      </c>
      <c r="BU74" s="36">
        <v>0.96</v>
      </c>
      <c r="BV74" s="36">
        <v>1.29</v>
      </c>
      <c r="BW74" s="36" t="s">
        <v>11</v>
      </c>
      <c r="BX74" s="36" t="s">
        <v>1791</v>
      </c>
      <c r="BY74" s="36" t="s">
        <v>10</v>
      </c>
      <c r="BZ74" s="36" t="s">
        <v>4559</v>
      </c>
      <c r="CA74" s="36" t="s">
        <v>4560</v>
      </c>
      <c r="CB74" s="36" t="s">
        <v>11</v>
      </c>
      <c r="CC74" s="36" t="s">
        <v>4561</v>
      </c>
      <c r="CD74" s="106" t="s">
        <v>10</v>
      </c>
      <c r="CE74" s="36"/>
      <c r="CF74" s="36"/>
      <c r="CG74" s="36"/>
      <c r="CH74" s="36"/>
    </row>
    <row r="75" spans="1:86" s="31" customFormat="1">
      <c r="A75" s="36">
        <v>141</v>
      </c>
      <c r="B75" s="36" t="s">
        <v>282</v>
      </c>
      <c r="C75" s="36" t="s">
        <v>244</v>
      </c>
      <c r="D75" s="36" t="s">
        <v>4545</v>
      </c>
      <c r="E75" s="36">
        <v>2014</v>
      </c>
      <c r="F75" s="36" t="s">
        <v>1391</v>
      </c>
      <c r="G75" s="25" t="s">
        <v>4546</v>
      </c>
      <c r="H75" s="37" t="s">
        <v>4547</v>
      </c>
      <c r="I75" s="25" t="s">
        <v>4548</v>
      </c>
      <c r="J75" s="65" t="s">
        <v>4549</v>
      </c>
      <c r="K75" s="25" t="s">
        <v>4550</v>
      </c>
      <c r="L75" s="38" t="s">
        <v>4551</v>
      </c>
      <c r="M75" s="37" t="s">
        <v>4552</v>
      </c>
      <c r="N75" s="25" t="s">
        <v>12</v>
      </c>
      <c r="O75" s="25" t="s">
        <v>5942</v>
      </c>
      <c r="P75" s="25" t="s">
        <v>4568</v>
      </c>
      <c r="Q75" s="25" t="s">
        <v>5577</v>
      </c>
      <c r="R75" s="25" t="s">
        <v>4553</v>
      </c>
      <c r="S75" s="25" t="s">
        <v>123</v>
      </c>
      <c r="T75" s="25" t="s">
        <v>4563</v>
      </c>
      <c r="U75" s="25" t="s">
        <v>2215</v>
      </c>
      <c r="V75" s="25">
        <v>1547</v>
      </c>
      <c r="W75" s="25">
        <v>1705</v>
      </c>
      <c r="X75" s="25" t="s">
        <v>10</v>
      </c>
      <c r="Y75" s="25" t="s">
        <v>10</v>
      </c>
      <c r="Z75" s="25" t="s">
        <v>10</v>
      </c>
      <c r="AA75" s="25" t="s">
        <v>1059</v>
      </c>
      <c r="AB75" s="25" t="s">
        <v>249</v>
      </c>
      <c r="AC75" s="10" t="str">
        <f>INDEX(Exposure_GWASs!G:G,MATCH(TomB!AE75,Exposure_GWASs!C:C,0))</f>
        <v>BMI</v>
      </c>
      <c r="AD75" s="25" t="s">
        <v>127</v>
      </c>
      <c r="AE75" s="25" t="s">
        <v>1224</v>
      </c>
      <c r="AF75" s="25" t="s">
        <v>11</v>
      </c>
      <c r="AG75" s="25" t="s">
        <v>140</v>
      </c>
      <c r="AH75" s="25">
        <f t="shared" si="4"/>
        <v>3252</v>
      </c>
      <c r="AI75" s="10">
        <f>INDEX(Exposure_GWASs!F:F,MATCH(TomB!AE75,Exposure_GWASs!C:C,0))</f>
        <v>249796</v>
      </c>
      <c r="AJ75" s="25" t="s">
        <v>4481</v>
      </c>
      <c r="AK75" s="25" t="s">
        <v>1005</v>
      </c>
      <c r="AL75" s="25" t="s">
        <v>249</v>
      </c>
      <c r="AM75" s="25" t="s">
        <v>11</v>
      </c>
      <c r="AN75" s="25" t="s">
        <v>3376</v>
      </c>
      <c r="AO75" s="25" t="s">
        <v>11</v>
      </c>
      <c r="AP75" s="25" t="s">
        <v>4555</v>
      </c>
      <c r="AQ75" s="35" t="s">
        <v>138</v>
      </c>
      <c r="AR75" s="25" t="s">
        <v>11</v>
      </c>
      <c r="AS75" s="25" t="s">
        <v>3760</v>
      </c>
      <c r="AT75" s="25" t="s">
        <v>4556</v>
      </c>
      <c r="AU75" s="25" t="s">
        <v>10</v>
      </c>
      <c r="AV75" s="25" t="s">
        <v>10</v>
      </c>
      <c r="AW75" s="25">
        <v>29</v>
      </c>
      <c r="AX75" s="25">
        <f>INDEX(Exposure_GWASs!S:S,MATCH(TomB!AE75,Exposure_GWASs!C:C,0))</f>
        <v>32</v>
      </c>
      <c r="AY75" s="36" t="s">
        <v>11</v>
      </c>
      <c r="AZ75" s="31" t="s">
        <v>11</v>
      </c>
      <c r="BA75" s="25" t="s">
        <v>10</v>
      </c>
      <c r="BB75" s="25" t="s">
        <v>4557</v>
      </c>
      <c r="BC75" s="36"/>
      <c r="BD75" s="36"/>
      <c r="BE75" s="36"/>
      <c r="BF75" s="36"/>
      <c r="BG75" s="36"/>
      <c r="BH75" s="36" t="s">
        <v>4573</v>
      </c>
      <c r="BI75" s="36" t="s">
        <v>3471</v>
      </c>
      <c r="BJ75" s="36" t="s">
        <v>2928</v>
      </c>
      <c r="BK75" s="25" t="s">
        <v>11</v>
      </c>
      <c r="BL75" s="25" t="s">
        <v>11</v>
      </c>
      <c r="BM75" s="25" t="s">
        <v>11</v>
      </c>
      <c r="BN75" s="36" t="s">
        <v>11</v>
      </c>
      <c r="BO75" s="36" t="s">
        <v>128</v>
      </c>
      <c r="BP75" s="36" t="s">
        <v>1059</v>
      </c>
      <c r="BQ75" s="36" t="s">
        <v>1029</v>
      </c>
      <c r="BR75" s="36">
        <v>1.1499999999999999</v>
      </c>
      <c r="BS75" s="36"/>
      <c r="BT75" s="36">
        <v>95</v>
      </c>
      <c r="BU75" s="36">
        <v>0.96</v>
      </c>
      <c r="BV75" s="36">
        <v>1.36</v>
      </c>
      <c r="BW75" s="36" t="s">
        <v>11</v>
      </c>
      <c r="BX75" s="36" t="s">
        <v>1791</v>
      </c>
      <c r="BY75" s="36" t="s">
        <v>10</v>
      </c>
      <c r="BZ75" s="36" t="s">
        <v>4559</v>
      </c>
      <c r="CA75" s="36" t="s">
        <v>4560</v>
      </c>
      <c r="CB75" s="36" t="s">
        <v>11</v>
      </c>
      <c r="CC75" s="36" t="s">
        <v>4561</v>
      </c>
      <c r="CD75" s="106" t="s">
        <v>10</v>
      </c>
      <c r="CE75" s="36"/>
      <c r="CF75" s="36"/>
      <c r="CG75" s="36"/>
      <c r="CH75" s="36"/>
    </row>
    <row r="76" spans="1:86" s="31" customFormat="1">
      <c r="A76" s="36">
        <v>141</v>
      </c>
      <c r="B76" s="36" t="s">
        <v>282</v>
      </c>
      <c r="C76" s="36" t="s">
        <v>244</v>
      </c>
      <c r="D76" s="36" t="s">
        <v>4545</v>
      </c>
      <c r="E76" s="36">
        <v>2014</v>
      </c>
      <c r="F76" s="36" t="s">
        <v>1391</v>
      </c>
      <c r="G76" s="25" t="s">
        <v>4546</v>
      </c>
      <c r="H76" s="37" t="s">
        <v>4547</v>
      </c>
      <c r="I76" s="25" t="s">
        <v>4548</v>
      </c>
      <c r="J76" s="65" t="s">
        <v>4549</v>
      </c>
      <c r="K76" s="25" t="s">
        <v>4550</v>
      </c>
      <c r="L76" s="38" t="s">
        <v>4551</v>
      </c>
      <c r="M76" s="37" t="s">
        <v>4552</v>
      </c>
      <c r="N76" s="25" t="s">
        <v>12</v>
      </c>
      <c r="O76" s="25" t="s">
        <v>5942</v>
      </c>
      <c r="P76" s="25" t="s">
        <v>4568</v>
      </c>
      <c r="Q76" s="25" t="s">
        <v>5577</v>
      </c>
      <c r="R76" s="25" t="s">
        <v>4553</v>
      </c>
      <c r="S76" s="25" t="s">
        <v>123</v>
      </c>
      <c r="T76" s="25" t="s">
        <v>4563</v>
      </c>
      <c r="U76" s="25" t="s">
        <v>2056</v>
      </c>
      <c r="V76" s="25">
        <v>514</v>
      </c>
      <c r="W76" s="25">
        <v>464</v>
      </c>
      <c r="X76" s="25" t="s">
        <v>10</v>
      </c>
      <c r="Y76" s="25" t="s">
        <v>10</v>
      </c>
      <c r="Z76" s="25" t="s">
        <v>10</v>
      </c>
      <c r="AA76" s="25" t="s">
        <v>1059</v>
      </c>
      <c r="AB76" s="25" t="s">
        <v>249</v>
      </c>
      <c r="AC76" s="10" t="str">
        <f>INDEX(Exposure_GWASs!G:G,MATCH(TomB!AE76,Exposure_GWASs!C:C,0))</f>
        <v>BMI</v>
      </c>
      <c r="AD76" s="25" t="s">
        <v>127</v>
      </c>
      <c r="AE76" s="25" t="s">
        <v>1224</v>
      </c>
      <c r="AF76" s="25" t="s">
        <v>11</v>
      </c>
      <c r="AG76" s="25" t="s">
        <v>140</v>
      </c>
      <c r="AH76" s="25">
        <f t="shared" si="4"/>
        <v>978</v>
      </c>
      <c r="AI76" s="10">
        <f>INDEX(Exposure_GWASs!F:F,MATCH(TomB!AE76,Exposure_GWASs!C:C,0))</f>
        <v>249796</v>
      </c>
      <c r="AJ76" s="25" t="s">
        <v>4481</v>
      </c>
      <c r="AK76" s="25" t="s">
        <v>1005</v>
      </c>
      <c r="AL76" s="25" t="s">
        <v>249</v>
      </c>
      <c r="AM76" s="25" t="s">
        <v>11</v>
      </c>
      <c r="AN76" s="25" t="s">
        <v>3376</v>
      </c>
      <c r="AO76" s="25" t="s">
        <v>11</v>
      </c>
      <c r="AP76" s="25" t="s">
        <v>4555</v>
      </c>
      <c r="AQ76" s="35" t="s">
        <v>138</v>
      </c>
      <c r="AR76" s="25" t="s">
        <v>11</v>
      </c>
      <c r="AS76" s="25" t="s">
        <v>3760</v>
      </c>
      <c r="AT76" s="25" t="s">
        <v>4556</v>
      </c>
      <c r="AU76" s="25" t="s">
        <v>10</v>
      </c>
      <c r="AV76" s="25" t="s">
        <v>10</v>
      </c>
      <c r="AW76" s="25">
        <v>29</v>
      </c>
      <c r="AX76" s="25">
        <f>INDEX(Exposure_GWASs!S:S,MATCH(TomB!AE76,Exposure_GWASs!C:C,0))</f>
        <v>32</v>
      </c>
      <c r="AY76" s="36" t="s">
        <v>11</v>
      </c>
      <c r="AZ76" s="31" t="s">
        <v>11</v>
      </c>
      <c r="BA76" s="25" t="s">
        <v>10</v>
      </c>
      <c r="BB76" s="25" t="s">
        <v>4557</v>
      </c>
      <c r="BC76" s="36"/>
      <c r="BD76" s="36"/>
      <c r="BE76" s="36"/>
      <c r="BF76" s="36"/>
      <c r="BG76" s="36"/>
      <c r="BH76" s="36" t="s">
        <v>4574</v>
      </c>
      <c r="BI76" s="36" t="s">
        <v>3471</v>
      </c>
      <c r="BJ76" s="36" t="s">
        <v>2928</v>
      </c>
      <c r="BK76" s="25" t="s">
        <v>11</v>
      </c>
      <c r="BL76" s="25" t="s">
        <v>11</v>
      </c>
      <c r="BM76" s="25" t="s">
        <v>11</v>
      </c>
      <c r="BN76" s="36" t="s">
        <v>11</v>
      </c>
      <c r="BO76" s="36" t="s">
        <v>128</v>
      </c>
      <c r="BP76" s="36" t="s">
        <v>1059</v>
      </c>
      <c r="BQ76" s="36" t="s">
        <v>1029</v>
      </c>
      <c r="BR76" s="36">
        <v>1.1100000000000001</v>
      </c>
      <c r="BS76" s="36"/>
      <c r="BT76" s="36">
        <v>95</v>
      </c>
      <c r="BU76" s="36">
        <v>0.95</v>
      </c>
      <c r="BV76" s="36">
        <v>1.3</v>
      </c>
      <c r="BW76" s="36" t="s">
        <v>11</v>
      </c>
      <c r="BX76" s="36" t="s">
        <v>1791</v>
      </c>
      <c r="BY76" s="36" t="s">
        <v>10</v>
      </c>
      <c r="BZ76" s="36" t="s">
        <v>4559</v>
      </c>
      <c r="CA76" s="36" t="s">
        <v>4560</v>
      </c>
      <c r="CB76" s="36" t="s">
        <v>11</v>
      </c>
      <c r="CC76" s="36" t="s">
        <v>4561</v>
      </c>
      <c r="CD76" s="106" t="s">
        <v>10</v>
      </c>
      <c r="CE76" s="36"/>
      <c r="CF76" s="36"/>
      <c r="CG76" s="36"/>
      <c r="CH76" s="36"/>
    </row>
    <row r="77" spans="1:86" s="31" customFormat="1">
      <c r="A77" s="36">
        <v>141</v>
      </c>
      <c r="B77" s="36" t="s">
        <v>282</v>
      </c>
      <c r="C77" s="36" t="s">
        <v>244</v>
      </c>
      <c r="D77" s="36" t="s">
        <v>4545</v>
      </c>
      <c r="E77" s="36">
        <v>2014</v>
      </c>
      <c r="F77" s="36" t="s">
        <v>1391</v>
      </c>
      <c r="G77" s="25" t="s">
        <v>4546</v>
      </c>
      <c r="H77" s="37" t="s">
        <v>4547</v>
      </c>
      <c r="I77" s="25" t="s">
        <v>4548</v>
      </c>
      <c r="J77" s="65" t="s">
        <v>4549</v>
      </c>
      <c r="K77" s="25" t="s">
        <v>4550</v>
      </c>
      <c r="L77" s="38" t="s">
        <v>4551</v>
      </c>
      <c r="M77" s="37" t="s">
        <v>4552</v>
      </c>
      <c r="N77" s="25" t="s">
        <v>12</v>
      </c>
      <c r="O77" s="25" t="s">
        <v>5942</v>
      </c>
      <c r="P77" s="25" t="s">
        <v>4568</v>
      </c>
      <c r="Q77" s="25" t="s">
        <v>5577</v>
      </c>
      <c r="R77" s="25" t="s">
        <v>4553</v>
      </c>
      <c r="S77" s="25" t="s">
        <v>123</v>
      </c>
      <c r="T77" s="25" t="s">
        <v>4563</v>
      </c>
      <c r="U77" s="25" t="s">
        <v>2056</v>
      </c>
      <c r="V77" s="25">
        <v>514</v>
      </c>
      <c r="W77" s="25">
        <v>464</v>
      </c>
      <c r="X77" s="25" t="s">
        <v>10</v>
      </c>
      <c r="Y77" s="25" t="s">
        <v>10</v>
      </c>
      <c r="Z77" s="25" t="s">
        <v>10</v>
      </c>
      <c r="AA77" s="25" t="s">
        <v>1059</v>
      </c>
      <c r="AB77" s="25" t="s">
        <v>249</v>
      </c>
      <c r="AC77" s="10" t="str">
        <f>INDEX(Exposure_GWASs!G:G,MATCH(TomB!AE77,Exposure_GWASs!C:C,0))</f>
        <v>BMI</v>
      </c>
      <c r="AD77" s="25" t="s">
        <v>127</v>
      </c>
      <c r="AE77" s="25" t="s">
        <v>1224</v>
      </c>
      <c r="AF77" s="25" t="s">
        <v>11</v>
      </c>
      <c r="AG77" s="25" t="s">
        <v>140</v>
      </c>
      <c r="AH77" s="25">
        <f t="shared" si="4"/>
        <v>978</v>
      </c>
      <c r="AI77" s="10">
        <f>INDEX(Exposure_GWASs!F:F,MATCH(TomB!AE77,Exposure_GWASs!C:C,0))</f>
        <v>249796</v>
      </c>
      <c r="AJ77" s="25" t="s">
        <v>4481</v>
      </c>
      <c r="AK77" s="25" t="s">
        <v>1005</v>
      </c>
      <c r="AL77" s="25" t="s">
        <v>249</v>
      </c>
      <c r="AM77" s="25" t="s">
        <v>11</v>
      </c>
      <c r="AN77" s="25" t="s">
        <v>3376</v>
      </c>
      <c r="AO77" s="25" t="s">
        <v>11</v>
      </c>
      <c r="AP77" s="25" t="s">
        <v>4555</v>
      </c>
      <c r="AQ77" s="35" t="s">
        <v>138</v>
      </c>
      <c r="AR77" s="25" t="s">
        <v>11</v>
      </c>
      <c r="AS77" s="25" t="s">
        <v>3760</v>
      </c>
      <c r="AT77" s="25" t="s">
        <v>4556</v>
      </c>
      <c r="AU77" s="25" t="s">
        <v>10</v>
      </c>
      <c r="AV77" s="25" t="s">
        <v>10</v>
      </c>
      <c r="AW77" s="25">
        <v>29</v>
      </c>
      <c r="AX77" s="25">
        <f>INDEX(Exposure_GWASs!S:S,MATCH(TomB!AE77,Exposure_GWASs!C:C,0))</f>
        <v>32</v>
      </c>
      <c r="AY77" s="36" t="s">
        <v>11</v>
      </c>
      <c r="AZ77" s="31" t="s">
        <v>11</v>
      </c>
      <c r="BA77" s="25" t="s">
        <v>10</v>
      </c>
      <c r="BB77" s="25" t="s">
        <v>4557</v>
      </c>
      <c r="BC77" s="36"/>
      <c r="BD77" s="36"/>
      <c r="BE77" s="36"/>
      <c r="BF77" s="36"/>
      <c r="BG77" s="36"/>
      <c r="BH77" s="36" t="s">
        <v>4567</v>
      </c>
      <c r="BI77" s="36" t="s">
        <v>3471</v>
      </c>
      <c r="BJ77" s="36" t="s">
        <v>2928</v>
      </c>
      <c r="BK77" s="25" t="s">
        <v>11</v>
      </c>
      <c r="BL77" s="25" t="s">
        <v>11</v>
      </c>
      <c r="BM77" s="25" t="s">
        <v>11</v>
      </c>
      <c r="BN77" s="36" t="s">
        <v>11</v>
      </c>
      <c r="BO77" s="36" t="s">
        <v>128</v>
      </c>
      <c r="BP77" s="36" t="s">
        <v>1059</v>
      </c>
      <c r="BQ77" s="36" t="s">
        <v>1029</v>
      </c>
      <c r="BR77" s="36">
        <v>1.1000000000000001</v>
      </c>
      <c r="BS77" s="36"/>
      <c r="BT77" s="36">
        <v>95</v>
      </c>
      <c r="BU77" s="36">
        <v>0.95</v>
      </c>
      <c r="BV77" s="36">
        <v>1.28</v>
      </c>
      <c r="BW77" s="36" t="s">
        <v>11</v>
      </c>
      <c r="BX77" s="36" t="s">
        <v>1791</v>
      </c>
      <c r="BY77" s="36" t="s">
        <v>10</v>
      </c>
      <c r="BZ77" s="36" t="s">
        <v>4559</v>
      </c>
      <c r="CA77" s="36" t="s">
        <v>4560</v>
      </c>
      <c r="CB77" s="36" t="s">
        <v>11</v>
      </c>
      <c r="CC77" s="36" t="s">
        <v>4561</v>
      </c>
      <c r="CD77" s="106" t="s">
        <v>10</v>
      </c>
      <c r="CE77" s="36"/>
      <c r="CF77" s="36"/>
      <c r="CG77" s="36"/>
      <c r="CH77" s="36"/>
    </row>
    <row r="78" spans="1:86" s="31" customFormat="1">
      <c r="A78" s="36">
        <v>142</v>
      </c>
      <c r="B78" s="36" t="s">
        <v>282</v>
      </c>
      <c r="C78" s="36" t="s">
        <v>244</v>
      </c>
      <c r="D78" s="36" t="s">
        <v>4575</v>
      </c>
      <c r="E78" s="36">
        <v>2015</v>
      </c>
      <c r="F78" s="36" t="s">
        <v>4576</v>
      </c>
      <c r="G78" s="25" t="s">
        <v>4577</v>
      </c>
      <c r="H78" s="37" t="s">
        <v>4547</v>
      </c>
      <c r="I78" s="25" t="s">
        <v>4548</v>
      </c>
      <c r="J78" s="65" t="s">
        <v>4578</v>
      </c>
      <c r="K78" s="25" t="s">
        <v>4579</v>
      </c>
      <c r="L78" s="38" t="s">
        <v>4580</v>
      </c>
      <c r="M78" s="37" t="s">
        <v>4581</v>
      </c>
      <c r="N78" s="25" t="s">
        <v>12</v>
      </c>
      <c r="O78" s="25" t="s">
        <v>5740</v>
      </c>
      <c r="P78" s="25" t="s">
        <v>5740</v>
      </c>
      <c r="Q78" s="25" t="s">
        <v>5577</v>
      </c>
      <c r="R78" s="25" t="s">
        <v>4553</v>
      </c>
      <c r="S78" s="25" t="s">
        <v>123</v>
      </c>
      <c r="T78" s="25" t="s">
        <v>4582</v>
      </c>
      <c r="U78" s="25" t="s">
        <v>140</v>
      </c>
      <c r="V78" s="178">
        <v>10286</v>
      </c>
      <c r="W78" s="178">
        <v>10226</v>
      </c>
      <c r="X78" s="25" t="s">
        <v>10</v>
      </c>
      <c r="Y78" s="25" t="s">
        <v>10</v>
      </c>
      <c r="Z78" s="25" t="s">
        <v>10</v>
      </c>
      <c r="AA78" s="25" t="s">
        <v>1059</v>
      </c>
      <c r="AB78" s="25" t="s">
        <v>249</v>
      </c>
      <c r="AC78" s="10" t="str">
        <f>INDEX(Exposure_GWASs!G:G,MATCH(TomB!AE78,Exposure_GWASs!C:C,0))</f>
        <v>BMI</v>
      </c>
      <c r="AD78" s="25" t="s">
        <v>127</v>
      </c>
      <c r="AE78" s="25" t="s">
        <v>1139</v>
      </c>
      <c r="AF78" s="25" t="s">
        <v>4582</v>
      </c>
      <c r="AG78" s="25" t="s">
        <v>140</v>
      </c>
      <c r="AH78" s="178">
        <f>SUM(V78:W78)</f>
        <v>20512</v>
      </c>
      <c r="AI78" s="10">
        <f>INDEX(Exposure_GWASs!F:F,MATCH(TomB!AE78,Exposure_GWASs!C:C,0))</f>
        <v>322154</v>
      </c>
      <c r="AJ78" s="25" t="s">
        <v>4481</v>
      </c>
      <c r="AK78" s="25" t="s">
        <v>1005</v>
      </c>
      <c r="AL78" s="25" t="s">
        <v>249</v>
      </c>
      <c r="AM78" s="25" t="s">
        <v>4583</v>
      </c>
      <c r="AN78" s="25" t="s">
        <v>11</v>
      </c>
      <c r="AO78" s="25" t="s">
        <v>11</v>
      </c>
      <c r="AP78" s="25" t="s">
        <v>4555</v>
      </c>
      <c r="AQ78" s="35" t="s">
        <v>138</v>
      </c>
      <c r="AR78" s="25" t="s">
        <v>11</v>
      </c>
      <c r="AS78" s="25" t="s">
        <v>11</v>
      </c>
      <c r="AT78" s="25" t="s">
        <v>4584</v>
      </c>
      <c r="AU78" s="25" t="s">
        <v>10</v>
      </c>
      <c r="AV78" s="25" t="s">
        <v>10</v>
      </c>
      <c r="AW78" s="25">
        <v>77</v>
      </c>
      <c r="AX78" s="25">
        <f>INDEX(Exposure_GWASs!S:S,MATCH(TomB!AE78,Exposure_GWASs!C:C,0))</f>
        <v>77</v>
      </c>
      <c r="AY78" s="36" t="s">
        <v>10</v>
      </c>
      <c r="AZ78" s="31" t="s">
        <v>11</v>
      </c>
      <c r="BA78" s="25" t="s">
        <v>10</v>
      </c>
      <c r="BB78" s="25" t="s">
        <v>4557</v>
      </c>
      <c r="BC78" s="36"/>
      <c r="BD78" s="36"/>
      <c r="BE78" s="36"/>
      <c r="BF78" s="36"/>
      <c r="BG78" s="36"/>
      <c r="BH78" s="36" t="s">
        <v>4585</v>
      </c>
      <c r="BI78" s="36" t="s">
        <v>3471</v>
      </c>
      <c r="BJ78" s="36" t="s">
        <v>2928</v>
      </c>
      <c r="BK78" s="25" t="s">
        <v>11</v>
      </c>
      <c r="BL78" s="25" t="s">
        <v>11</v>
      </c>
      <c r="BM78" s="25" t="s">
        <v>11</v>
      </c>
      <c r="BN78" s="36" t="s">
        <v>11</v>
      </c>
      <c r="BO78" s="36" t="s">
        <v>128</v>
      </c>
      <c r="BP78" s="36" t="s">
        <v>1059</v>
      </c>
      <c r="BQ78" s="36" t="s">
        <v>1029</v>
      </c>
      <c r="BR78" s="36">
        <v>1.5</v>
      </c>
      <c r="BS78" s="36"/>
      <c r="BT78" s="36">
        <v>95</v>
      </c>
      <c r="BU78" s="36">
        <v>1.1299999999999999</v>
      </c>
      <c r="BV78" s="36">
        <v>2.0099999999999998</v>
      </c>
      <c r="BW78" s="36" t="s">
        <v>11</v>
      </c>
      <c r="BX78" s="36" t="s">
        <v>1791</v>
      </c>
      <c r="BY78" s="36" t="s">
        <v>10</v>
      </c>
      <c r="BZ78" s="36" t="s">
        <v>4586</v>
      </c>
      <c r="CA78" s="36" t="s">
        <v>4587</v>
      </c>
      <c r="CB78" s="36" t="s">
        <v>11</v>
      </c>
      <c r="CC78" s="36" t="s">
        <v>4588</v>
      </c>
      <c r="CD78" s="106" t="s">
        <v>10</v>
      </c>
      <c r="CE78" s="36"/>
      <c r="CF78" s="36"/>
      <c r="CG78" s="36"/>
      <c r="CH78" s="36"/>
    </row>
    <row r="79" spans="1:86" s="31" customFormat="1">
      <c r="A79" s="36">
        <v>142</v>
      </c>
      <c r="B79" s="36" t="s">
        <v>282</v>
      </c>
      <c r="C79" s="36" t="s">
        <v>244</v>
      </c>
      <c r="D79" s="36" t="s">
        <v>4575</v>
      </c>
      <c r="E79" s="36">
        <v>2015</v>
      </c>
      <c r="F79" s="36" t="s">
        <v>4576</v>
      </c>
      <c r="G79" s="25" t="s">
        <v>4589</v>
      </c>
      <c r="H79" s="37" t="s">
        <v>4547</v>
      </c>
      <c r="I79" s="25" t="s">
        <v>4548</v>
      </c>
      <c r="J79" s="65" t="s">
        <v>4578</v>
      </c>
      <c r="K79" s="25" t="s">
        <v>4579</v>
      </c>
      <c r="L79" s="38" t="s">
        <v>4580</v>
      </c>
      <c r="M79" s="37" t="s">
        <v>4581</v>
      </c>
      <c r="N79" s="25" t="s">
        <v>12</v>
      </c>
      <c r="O79" s="25" t="s">
        <v>1206</v>
      </c>
      <c r="P79" s="25" t="s">
        <v>1206</v>
      </c>
      <c r="Q79" s="25" t="s">
        <v>5577</v>
      </c>
      <c r="R79" s="25" t="s">
        <v>4553</v>
      </c>
      <c r="S79" s="25" t="s">
        <v>123</v>
      </c>
      <c r="T79" s="25" t="s">
        <v>11</v>
      </c>
      <c r="U79" s="25" t="s">
        <v>140</v>
      </c>
      <c r="V79" s="178">
        <v>10286</v>
      </c>
      <c r="W79" s="25">
        <v>6864</v>
      </c>
      <c r="X79" s="25" t="s">
        <v>10</v>
      </c>
      <c r="Y79" s="25" t="s">
        <v>10</v>
      </c>
      <c r="Z79" s="25" t="s">
        <v>10</v>
      </c>
      <c r="AA79" s="25" t="s">
        <v>1059</v>
      </c>
      <c r="AB79" s="25" t="s">
        <v>249</v>
      </c>
      <c r="AC79" s="10" t="str">
        <f>INDEX(Exposure_GWASs!G:G,MATCH(TomB!AE79,Exposure_GWASs!C:C,0))</f>
        <v>BMI</v>
      </c>
      <c r="AD79" s="25" t="s">
        <v>127</v>
      </c>
      <c r="AE79" s="25" t="s">
        <v>1139</v>
      </c>
      <c r="AF79" s="25" t="s">
        <v>11</v>
      </c>
      <c r="AG79" s="25" t="s">
        <v>140</v>
      </c>
      <c r="AH79" s="178">
        <f t="shared" ref="AH79:AH86" si="5">SUM(V79:W79)</f>
        <v>17150</v>
      </c>
      <c r="AI79" s="10">
        <f>INDEX(Exposure_GWASs!F:F,MATCH(TomB!AE79,Exposure_GWASs!C:C,0))</f>
        <v>322154</v>
      </c>
      <c r="AJ79" s="25" t="s">
        <v>4481</v>
      </c>
      <c r="AK79" s="25" t="s">
        <v>1005</v>
      </c>
      <c r="AL79" s="25" t="s">
        <v>249</v>
      </c>
      <c r="AM79" s="25" t="s">
        <v>4583</v>
      </c>
      <c r="AN79" s="25" t="s">
        <v>11</v>
      </c>
      <c r="AO79" s="25" t="s">
        <v>11</v>
      </c>
      <c r="AP79" s="25" t="s">
        <v>4555</v>
      </c>
      <c r="AQ79" s="35" t="s">
        <v>138</v>
      </c>
      <c r="AR79" s="25" t="s">
        <v>11</v>
      </c>
      <c r="AS79" s="25" t="s">
        <v>11</v>
      </c>
      <c r="AT79" s="25" t="s">
        <v>4584</v>
      </c>
      <c r="AU79" s="25" t="s">
        <v>10</v>
      </c>
      <c r="AV79" s="25" t="s">
        <v>10</v>
      </c>
      <c r="AW79" s="25">
        <v>77</v>
      </c>
      <c r="AX79" s="25">
        <f>INDEX(Exposure_GWASs!S:S,MATCH(TomB!AE79,Exposure_GWASs!C:C,0))</f>
        <v>77</v>
      </c>
      <c r="AY79" s="36" t="s">
        <v>10</v>
      </c>
      <c r="AZ79" s="31" t="s">
        <v>11</v>
      </c>
      <c r="BA79" s="25" t="s">
        <v>10</v>
      </c>
      <c r="BB79" s="25" t="s">
        <v>4557</v>
      </c>
      <c r="BC79" s="36"/>
      <c r="BD79" s="36"/>
      <c r="BE79" s="36"/>
      <c r="BF79" s="36"/>
      <c r="BG79" s="36"/>
      <c r="BH79" s="36" t="s">
        <v>4585</v>
      </c>
      <c r="BI79" s="36" t="s">
        <v>3471</v>
      </c>
      <c r="BJ79" s="36" t="s">
        <v>2928</v>
      </c>
      <c r="BK79" s="25" t="s">
        <v>11</v>
      </c>
      <c r="BL79" s="25" t="s">
        <v>11</v>
      </c>
      <c r="BM79" s="25" t="s">
        <v>11</v>
      </c>
      <c r="BN79" s="36" t="s">
        <v>11</v>
      </c>
      <c r="BO79" s="36" t="s">
        <v>128</v>
      </c>
      <c r="BP79" s="36" t="s">
        <v>1059</v>
      </c>
      <c r="BQ79" s="36" t="s">
        <v>1029</v>
      </c>
      <c r="BR79" s="36">
        <v>1.5</v>
      </c>
      <c r="BS79" s="36"/>
      <c r="BT79" s="36">
        <v>95</v>
      </c>
      <c r="BU79" s="36">
        <v>1.08</v>
      </c>
      <c r="BV79" s="36">
        <v>2.0699999999999998</v>
      </c>
      <c r="BW79" s="36" t="s">
        <v>11</v>
      </c>
      <c r="BX79" s="36" t="s">
        <v>1791</v>
      </c>
      <c r="BY79" s="36" t="s">
        <v>10</v>
      </c>
      <c r="BZ79" s="36" t="s">
        <v>4586</v>
      </c>
      <c r="CA79" s="36" t="s">
        <v>4587</v>
      </c>
      <c r="CB79" s="36" t="s">
        <v>11</v>
      </c>
      <c r="CC79" s="36" t="s">
        <v>4588</v>
      </c>
      <c r="CD79" s="106" t="s">
        <v>10</v>
      </c>
      <c r="CE79" s="36"/>
      <c r="CF79" s="36"/>
      <c r="CG79" s="36"/>
      <c r="CH79" s="36"/>
    </row>
    <row r="80" spans="1:86" s="31" customFormat="1">
      <c r="A80" s="36">
        <v>142</v>
      </c>
      <c r="B80" s="36" t="s">
        <v>282</v>
      </c>
      <c r="C80" s="36" t="s">
        <v>244</v>
      </c>
      <c r="D80" s="36" t="s">
        <v>4575</v>
      </c>
      <c r="E80" s="36">
        <v>2015</v>
      </c>
      <c r="F80" s="36" t="s">
        <v>4576</v>
      </c>
      <c r="G80" s="25" t="s">
        <v>4590</v>
      </c>
      <c r="H80" s="37" t="s">
        <v>4547</v>
      </c>
      <c r="I80" s="25" t="s">
        <v>4548</v>
      </c>
      <c r="J80" s="65" t="s">
        <v>4578</v>
      </c>
      <c r="K80" s="25" t="s">
        <v>4579</v>
      </c>
      <c r="L80" s="38" t="s">
        <v>4580</v>
      </c>
      <c r="M80" s="37" t="s">
        <v>4581</v>
      </c>
      <c r="N80" s="25" t="s">
        <v>12</v>
      </c>
      <c r="O80" s="25" t="s">
        <v>5943</v>
      </c>
      <c r="P80" s="25" t="s">
        <v>5943</v>
      </c>
      <c r="Q80" s="25" t="s">
        <v>5577</v>
      </c>
      <c r="R80" s="25" t="s">
        <v>4553</v>
      </c>
      <c r="S80" s="25" t="s">
        <v>123</v>
      </c>
      <c r="T80" s="25" t="s">
        <v>11</v>
      </c>
      <c r="U80" s="25" t="s">
        <v>140</v>
      </c>
      <c r="V80" s="178">
        <v>10286</v>
      </c>
      <c r="W80" s="25">
        <v>2365</v>
      </c>
      <c r="X80" s="25" t="s">
        <v>10</v>
      </c>
      <c r="Y80" s="25" t="s">
        <v>10</v>
      </c>
      <c r="Z80" s="25" t="s">
        <v>10</v>
      </c>
      <c r="AA80" s="25" t="s">
        <v>1059</v>
      </c>
      <c r="AB80" s="25" t="s">
        <v>249</v>
      </c>
      <c r="AC80" s="10" t="str">
        <f>INDEX(Exposure_GWASs!G:G,MATCH(TomB!AE80,Exposure_GWASs!C:C,0))</f>
        <v>BMI</v>
      </c>
      <c r="AD80" s="25" t="s">
        <v>127</v>
      </c>
      <c r="AE80" s="25" t="s">
        <v>1139</v>
      </c>
      <c r="AF80" s="25" t="s">
        <v>11</v>
      </c>
      <c r="AG80" s="25" t="s">
        <v>140</v>
      </c>
      <c r="AH80" s="178">
        <f t="shared" si="5"/>
        <v>12651</v>
      </c>
      <c r="AI80" s="10">
        <f>INDEX(Exposure_GWASs!F:F,MATCH(TomB!AE80,Exposure_GWASs!C:C,0))</f>
        <v>322154</v>
      </c>
      <c r="AJ80" s="25" t="s">
        <v>4481</v>
      </c>
      <c r="AK80" s="25" t="s">
        <v>1005</v>
      </c>
      <c r="AL80" s="25" t="s">
        <v>249</v>
      </c>
      <c r="AM80" s="25" t="s">
        <v>4583</v>
      </c>
      <c r="AN80" s="25" t="s">
        <v>11</v>
      </c>
      <c r="AO80" s="25" t="s">
        <v>11</v>
      </c>
      <c r="AP80" s="25" t="s">
        <v>4555</v>
      </c>
      <c r="AQ80" s="35" t="s">
        <v>138</v>
      </c>
      <c r="AR80" s="25" t="s">
        <v>11</v>
      </c>
      <c r="AS80" s="25" t="s">
        <v>11</v>
      </c>
      <c r="AT80" s="25" t="s">
        <v>4584</v>
      </c>
      <c r="AU80" s="25" t="s">
        <v>10</v>
      </c>
      <c r="AV80" s="25" t="s">
        <v>10</v>
      </c>
      <c r="AW80" s="25">
        <v>77</v>
      </c>
      <c r="AX80" s="25">
        <f>INDEX(Exposure_GWASs!S:S,MATCH(TomB!AE80,Exposure_GWASs!C:C,0))</f>
        <v>77</v>
      </c>
      <c r="AY80" s="36" t="s">
        <v>10</v>
      </c>
      <c r="AZ80" s="31" t="s">
        <v>11</v>
      </c>
      <c r="BA80" s="25" t="s">
        <v>10</v>
      </c>
      <c r="BB80" s="25" t="s">
        <v>4557</v>
      </c>
      <c r="BC80" s="36"/>
      <c r="BD80" s="36"/>
      <c r="BE80" s="36"/>
      <c r="BF80" s="36"/>
      <c r="BG80" s="36"/>
      <c r="BH80" s="36" t="s">
        <v>4585</v>
      </c>
      <c r="BI80" s="36" t="s">
        <v>3471</v>
      </c>
      <c r="BJ80" s="36" t="s">
        <v>2928</v>
      </c>
      <c r="BK80" s="25" t="s">
        <v>11</v>
      </c>
      <c r="BL80" s="25" t="s">
        <v>11</v>
      </c>
      <c r="BM80" s="25" t="s">
        <v>11</v>
      </c>
      <c r="BN80" s="36" t="s">
        <v>11</v>
      </c>
      <c r="BO80" s="36" t="s">
        <v>128</v>
      </c>
      <c r="BP80" s="36" t="s">
        <v>1059</v>
      </c>
      <c r="BQ80" s="36" t="s">
        <v>1029</v>
      </c>
      <c r="BR80" s="36">
        <v>1.26</v>
      </c>
      <c r="BS80" s="36"/>
      <c r="BT80" s="36">
        <v>95</v>
      </c>
      <c r="BU80" s="36">
        <v>0.77</v>
      </c>
      <c r="BV80" s="36">
        <v>2.04</v>
      </c>
      <c r="BW80" s="36" t="s">
        <v>11</v>
      </c>
      <c r="BX80" s="36" t="s">
        <v>1791</v>
      </c>
      <c r="BY80" s="36" t="s">
        <v>10</v>
      </c>
      <c r="BZ80" s="36" t="s">
        <v>4586</v>
      </c>
      <c r="CA80" s="36" t="s">
        <v>4587</v>
      </c>
      <c r="CB80" s="36" t="s">
        <v>11</v>
      </c>
      <c r="CC80" s="36" t="s">
        <v>4588</v>
      </c>
      <c r="CD80" s="106" t="s">
        <v>10</v>
      </c>
      <c r="CE80" s="36"/>
      <c r="CF80" s="36"/>
      <c r="CG80" s="36"/>
      <c r="CH80" s="36"/>
    </row>
    <row r="81" spans="1:86" s="31" customFormat="1">
      <c r="A81" s="36">
        <v>142</v>
      </c>
      <c r="B81" s="36" t="s">
        <v>282</v>
      </c>
      <c r="C81" s="36" t="s">
        <v>244</v>
      </c>
      <c r="D81" s="36" t="s">
        <v>4575</v>
      </c>
      <c r="E81" s="36">
        <v>2015</v>
      </c>
      <c r="F81" s="36" t="s">
        <v>4576</v>
      </c>
      <c r="G81" s="25" t="s">
        <v>4591</v>
      </c>
      <c r="H81" s="37" t="s">
        <v>4547</v>
      </c>
      <c r="I81" s="25" t="s">
        <v>4548</v>
      </c>
      <c r="J81" s="65" t="s">
        <v>4578</v>
      </c>
      <c r="K81" s="25" t="s">
        <v>4579</v>
      </c>
      <c r="L81" s="38" t="s">
        <v>4580</v>
      </c>
      <c r="M81" s="37" t="s">
        <v>4581</v>
      </c>
      <c r="N81" s="25" t="s">
        <v>12</v>
      </c>
      <c r="O81" s="25" t="s">
        <v>5740</v>
      </c>
      <c r="P81" s="25" t="s">
        <v>5740</v>
      </c>
      <c r="Q81" s="25" t="s">
        <v>5577</v>
      </c>
      <c r="R81" s="25" t="s">
        <v>4553</v>
      </c>
      <c r="S81" s="25" t="s">
        <v>123</v>
      </c>
      <c r="T81" s="25" t="s">
        <v>11</v>
      </c>
      <c r="U81" s="25" t="s">
        <v>269</v>
      </c>
      <c r="V81" s="178">
        <v>4539</v>
      </c>
      <c r="W81" s="25">
        <v>4582</v>
      </c>
      <c r="X81" s="25" t="s">
        <v>10</v>
      </c>
      <c r="Y81" s="25" t="s">
        <v>10</v>
      </c>
      <c r="Z81" s="25" t="s">
        <v>10</v>
      </c>
      <c r="AA81" s="25" t="s">
        <v>1059</v>
      </c>
      <c r="AB81" s="25" t="s">
        <v>249</v>
      </c>
      <c r="AC81" s="10" t="str">
        <f>INDEX(Exposure_GWASs!G:G,MATCH(TomB!AE81,Exposure_GWASs!C:C,0))</f>
        <v>BMI</v>
      </c>
      <c r="AD81" s="25" t="s">
        <v>127</v>
      </c>
      <c r="AE81" s="25" t="s">
        <v>1139</v>
      </c>
      <c r="AF81" s="25" t="s">
        <v>11</v>
      </c>
      <c r="AG81" s="25" t="s">
        <v>269</v>
      </c>
      <c r="AH81" s="178">
        <f t="shared" si="5"/>
        <v>9121</v>
      </c>
      <c r="AI81" s="10">
        <f>INDEX(Exposure_GWASs!F:F,MATCH(TomB!AE81,Exposure_GWASs!C:C,0))</f>
        <v>322154</v>
      </c>
      <c r="AJ81" s="25" t="s">
        <v>4481</v>
      </c>
      <c r="AK81" s="25" t="s">
        <v>1005</v>
      </c>
      <c r="AL81" s="25" t="s">
        <v>249</v>
      </c>
      <c r="AM81" s="25" t="s">
        <v>4583</v>
      </c>
      <c r="AN81" s="25" t="s">
        <v>11</v>
      </c>
      <c r="AO81" s="25" t="s">
        <v>11</v>
      </c>
      <c r="AP81" s="25" t="s">
        <v>4555</v>
      </c>
      <c r="AQ81" s="35" t="s">
        <v>138</v>
      </c>
      <c r="AR81" s="25" t="s">
        <v>11</v>
      </c>
      <c r="AS81" s="25" t="s">
        <v>11</v>
      </c>
      <c r="AT81" s="25" t="s">
        <v>4584</v>
      </c>
      <c r="AU81" s="25" t="s">
        <v>10</v>
      </c>
      <c r="AV81" s="25" t="s">
        <v>10</v>
      </c>
      <c r="AW81" s="25">
        <v>77</v>
      </c>
      <c r="AX81" s="25">
        <f>INDEX(Exposure_GWASs!S:S,MATCH(TomB!AE81,Exposure_GWASs!C:C,0))</f>
        <v>77</v>
      </c>
      <c r="AY81" s="36" t="s">
        <v>10</v>
      </c>
      <c r="AZ81" s="31" t="s">
        <v>11</v>
      </c>
      <c r="BA81" s="25" t="s">
        <v>10</v>
      </c>
      <c r="BB81" s="25" t="s">
        <v>4557</v>
      </c>
      <c r="BC81" s="36"/>
      <c r="BD81" s="36"/>
      <c r="BE81" s="36"/>
      <c r="BF81" s="36"/>
      <c r="BG81" s="36"/>
      <c r="BH81" s="36" t="s">
        <v>4592</v>
      </c>
      <c r="BI81" s="36" t="s">
        <v>3471</v>
      </c>
      <c r="BJ81" s="36" t="s">
        <v>2928</v>
      </c>
      <c r="BK81" s="25" t="s">
        <v>11</v>
      </c>
      <c r="BL81" s="25" t="s">
        <v>11</v>
      </c>
      <c r="BM81" s="25" t="s">
        <v>11</v>
      </c>
      <c r="BN81" s="36" t="s">
        <v>11</v>
      </c>
      <c r="BO81" s="36" t="s">
        <v>128</v>
      </c>
      <c r="BP81" s="36" t="s">
        <v>1059</v>
      </c>
      <c r="BQ81" s="36" t="s">
        <v>1029</v>
      </c>
      <c r="BR81" s="36">
        <v>1.18</v>
      </c>
      <c r="BS81" s="36"/>
      <c r="BT81" s="36">
        <v>95</v>
      </c>
      <c r="BU81" s="36">
        <v>0.73</v>
      </c>
      <c r="BV81" s="36">
        <v>1.92</v>
      </c>
      <c r="BW81" s="36" t="s">
        <v>11</v>
      </c>
      <c r="BX81" s="36" t="s">
        <v>1791</v>
      </c>
      <c r="BY81" s="36" t="s">
        <v>10</v>
      </c>
      <c r="BZ81" s="36" t="s">
        <v>4586</v>
      </c>
      <c r="CA81" s="36" t="s">
        <v>4587</v>
      </c>
      <c r="CB81" s="36" t="s">
        <v>11</v>
      </c>
      <c r="CC81" s="36" t="s">
        <v>4588</v>
      </c>
      <c r="CD81" s="106" t="s">
        <v>10</v>
      </c>
      <c r="CE81" s="36"/>
      <c r="CF81" s="36"/>
      <c r="CG81" s="36"/>
      <c r="CH81" s="36"/>
    </row>
    <row r="82" spans="1:86" s="31" customFormat="1">
      <c r="A82" s="36">
        <v>142</v>
      </c>
      <c r="B82" s="36" t="s">
        <v>282</v>
      </c>
      <c r="C82" s="36" t="s">
        <v>244</v>
      </c>
      <c r="D82" s="36" t="s">
        <v>4575</v>
      </c>
      <c r="E82" s="36">
        <v>2015</v>
      </c>
      <c r="F82" s="36" t="s">
        <v>4576</v>
      </c>
      <c r="G82" s="25" t="s">
        <v>4593</v>
      </c>
      <c r="H82" s="37" t="s">
        <v>4547</v>
      </c>
      <c r="I82" s="25" t="s">
        <v>4548</v>
      </c>
      <c r="J82" s="65" t="s">
        <v>4578</v>
      </c>
      <c r="K82" s="25" t="s">
        <v>4579</v>
      </c>
      <c r="L82" s="38" t="s">
        <v>4580</v>
      </c>
      <c r="M82" s="37" t="s">
        <v>4581</v>
      </c>
      <c r="N82" s="25" t="s">
        <v>12</v>
      </c>
      <c r="O82" s="25" t="s">
        <v>1206</v>
      </c>
      <c r="P82" s="25" t="s">
        <v>1206</v>
      </c>
      <c r="Q82" s="25" t="s">
        <v>5577</v>
      </c>
      <c r="R82" s="25" t="s">
        <v>4553</v>
      </c>
      <c r="S82" s="25" t="s">
        <v>123</v>
      </c>
      <c r="T82" s="25" t="s">
        <v>11</v>
      </c>
      <c r="U82" s="25" t="s">
        <v>269</v>
      </c>
      <c r="V82" s="178">
        <v>4539</v>
      </c>
      <c r="W82" s="25">
        <v>2942</v>
      </c>
      <c r="X82" s="25" t="s">
        <v>10</v>
      </c>
      <c r="Y82" s="25" t="s">
        <v>10</v>
      </c>
      <c r="Z82" s="25" t="s">
        <v>10</v>
      </c>
      <c r="AA82" s="25" t="s">
        <v>1059</v>
      </c>
      <c r="AB82" s="25" t="s">
        <v>249</v>
      </c>
      <c r="AC82" s="10" t="str">
        <f>INDEX(Exposure_GWASs!G:G,MATCH(TomB!AE82,Exposure_GWASs!C:C,0))</f>
        <v>BMI</v>
      </c>
      <c r="AD82" s="25" t="s">
        <v>127</v>
      </c>
      <c r="AE82" s="25" t="s">
        <v>1139</v>
      </c>
      <c r="AF82" s="25" t="s">
        <v>11</v>
      </c>
      <c r="AG82" s="25" t="s">
        <v>269</v>
      </c>
      <c r="AH82" s="178">
        <f t="shared" si="5"/>
        <v>7481</v>
      </c>
      <c r="AI82" s="10">
        <f>INDEX(Exposure_GWASs!F:F,MATCH(TomB!AE82,Exposure_GWASs!C:C,0))</f>
        <v>322154</v>
      </c>
      <c r="AJ82" s="25" t="s">
        <v>4481</v>
      </c>
      <c r="AK82" s="25" t="s">
        <v>1005</v>
      </c>
      <c r="AL82" s="25" t="s">
        <v>249</v>
      </c>
      <c r="AM82" s="25" t="s">
        <v>4583</v>
      </c>
      <c r="AN82" s="25" t="s">
        <v>11</v>
      </c>
      <c r="AO82" s="25" t="s">
        <v>11</v>
      </c>
      <c r="AP82" s="25" t="s">
        <v>4555</v>
      </c>
      <c r="AQ82" s="35" t="s">
        <v>138</v>
      </c>
      <c r="AR82" s="25" t="s">
        <v>11</v>
      </c>
      <c r="AS82" s="25" t="s">
        <v>11</v>
      </c>
      <c r="AT82" s="25" t="s">
        <v>4584</v>
      </c>
      <c r="AU82" s="25" t="s">
        <v>10</v>
      </c>
      <c r="AV82" s="25" t="s">
        <v>10</v>
      </c>
      <c r="AW82" s="25">
        <v>77</v>
      </c>
      <c r="AX82" s="25">
        <f>INDEX(Exposure_GWASs!S:S,MATCH(TomB!AE82,Exposure_GWASs!C:C,0))</f>
        <v>77</v>
      </c>
      <c r="AY82" s="36" t="s">
        <v>10</v>
      </c>
      <c r="AZ82" s="31" t="s">
        <v>11</v>
      </c>
      <c r="BA82" s="25" t="s">
        <v>10</v>
      </c>
      <c r="BB82" s="25" t="s">
        <v>4557</v>
      </c>
      <c r="BC82" s="36"/>
      <c r="BD82" s="36"/>
      <c r="BE82" s="36"/>
      <c r="BF82" s="36"/>
      <c r="BG82" s="36"/>
      <c r="BH82" s="36" t="s">
        <v>4592</v>
      </c>
      <c r="BI82" s="36" t="s">
        <v>3471</v>
      </c>
      <c r="BJ82" s="36" t="s">
        <v>2928</v>
      </c>
      <c r="BK82" s="25" t="s">
        <v>11</v>
      </c>
      <c r="BL82" s="25" t="s">
        <v>11</v>
      </c>
      <c r="BM82" s="25" t="s">
        <v>11</v>
      </c>
      <c r="BN82" s="36" t="s">
        <v>11</v>
      </c>
      <c r="BO82" s="36" t="s">
        <v>128</v>
      </c>
      <c r="BP82" s="36" t="s">
        <v>1059</v>
      </c>
      <c r="BQ82" s="36" t="s">
        <v>1029</v>
      </c>
      <c r="BR82" s="36">
        <v>1.03</v>
      </c>
      <c r="BS82" s="36"/>
      <c r="BT82" s="36">
        <v>95</v>
      </c>
      <c r="BU82" s="36">
        <v>0.6</v>
      </c>
      <c r="BV82" s="36">
        <v>1.78</v>
      </c>
      <c r="BW82" s="36" t="s">
        <v>11</v>
      </c>
      <c r="BX82" s="36" t="s">
        <v>1791</v>
      </c>
      <c r="BY82" s="36" t="s">
        <v>10</v>
      </c>
      <c r="BZ82" s="36" t="s">
        <v>4586</v>
      </c>
      <c r="CA82" s="36" t="s">
        <v>4587</v>
      </c>
      <c r="CB82" s="36" t="s">
        <v>11</v>
      </c>
      <c r="CC82" s="36" t="s">
        <v>4588</v>
      </c>
      <c r="CD82" s="106" t="s">
        <v>10</v>
      </c>
      <c r="CE82" s="36"/>
      <c r="CF82" s="36"/>
      <c r="CG82" s="36"/>
      <c r="CH82" s="36"/>
    </row>
    <row r="83" spans="1:86" s="31" customFormat="1">
      <c r="A83" s="36">
        <v>142</v>
      </c>
      <c r="B83" s="36" t="s">
        <v>282</v>
      </c>
      <c r="C83" s="36" t="s">
        <v>244</v>
      </c>
      <c r="D83" s="36" t="s">
        <v>4575</v>
      </c>
      <c r="E83" s="36">
        <v>2015</v>
      </c>
      <c r="F83" s="36" t="s">
        <v>4576</v>
      </c>
      <c r="G83" s="25" t="s">
        <v>4594</v>
      </c>
      <c r="H83" s="37" t="s">
        <v>4547</v>
      </c>
      <c r="I83" s="25" t="s">
        <v>4548</v>
      </c>
      <c r="J83" s="65" t="s">
        <v>4578</v>
      </c>
      <c r="K83" s="25" t="s">
        <v>4579</v>
      </c>
      <c r="L83" s="38" t="s">
        <v>4580</v>
      </c>
      <c r="M83" s="37" t="s">
        <v>4581</v>
      </c>
      <c r="N83" s="25" t="s">
        <v>12</v>
      </c>
      <c r="O83" s="25" t="s">
        <v>5943</v>
      </c>
      <c r="P83" s="25" t="s">
        <v>5943</v>
      </c>
      <c r="Q83" s="25" t="s">
        <v>5577</v>
      </c>
      <c r="R83" s="25" t="s">
        <v>4553</v>
      </c>
      <c r="S83" s="25" t="s">
        <v>123</v>
      </c>
      <c r="T83" s="25" t="s">
        <v>11</v>
      </c>
      <c r="U83" s="25" t="s">
        <v>269</v>
      </c>
      <c r="V83" s="178">
        <v>4539</v>
      </c>
      <c r="W83" s="25">
        <v>1253</v>
      </c>
      <c r="X83" s="25" t="s">
        <v>10</v>
      </c>
      <c r="Y83" s="25" t="s">
        <v>10</v>
      </c>
      <c r="Z83" s="25" t="s">
        <v>10</v>
      </c>
      <c r="AA83" s="25" t="s">
        <v>1059</v>
      </c>
      <c r="AB83" s="25" t="s">
        <v>249</v>
      </c>
      <c r="AC83" s="10" t="str">
        <f>INDEX(Exposure_GWASs!G:G,MATCH(TomB!AE83,Exposure_GWASs!C:C,0))</f>
        <v>BMI</v>
      </c>
      <c r="AD83" s="25" t="s">
        <v>127</v>
      </c>
      <c r="AE83" s="25" t="s">
        <v>1139</v>
      </c>
      <c r="AF83" s="25" t="s">
        <v>11</v>
      </c>
      <c r="AG83" s="25" t="s">
        <v>269</v>
      </c>
      <c r="AH83" s="178">
        <f t="shared" si="5"/>
        <v>5792</v>
      </c>
      <c r="AI83" s="10">
        <f>INDEX(Exposure_GWASs!F:F,MATCH(TomB!AE83,Exposure_GWASs!C:C,0))</f>
        <v>322154</v>
      </c>
      <c r="AJ83" s="25" t="s">
        <v>4481</v>
      </c>
      <c r="AK83" s="25" t="s">
        <v>1005</v>
      </c>
      <c r="AL83" s="25" t="s">
        <v>249</v>
      </c>
      <c r="AM83" s="25" t="s">
        <v>4583</v>
      </c>
      <c r="AN83" s="25" t="s">
        <v>11</v>
      </c>
      <c r="AO83" s="25" t="s">
        <v>11</v>
      </c>
      <c r="AP83" s="25" t="s">
        <v>4555</v>
      </c>
      <c r="AQ83" s="35" t="s">
        <v>138</v>
      </c>
      <c r="AR83" s="25" t="s">
        <v>11</v>
      </c>
      <c r="AS83" s="25" t="s">
        <v>11</v>
      </c>
      <c r="AT83" s="25" t="s">
        <v>4584</v>
      </c>
      <c r="AU83" s="25" t="s">
        <v>10</v>
      </c>
      <c r="AV83" s="25" t="s">
        <v>10</v>
      </c>
      <c r="AW83" s="25">
        <v>77</v>
      </c>
      <c r="AX83" s="25">
        <f>INDEX(Exposure_GWASs!S:S,MATCH(TomB!AE83,Exposure_GWASs!C:C,0))</f>
        <v>77</v>
      </c>
      <c r="AY83" s="36" t="s">
        <v>10</v>
      </c>
      <c r="AZ83" s="31" t="s">
        <v>11</v>
      </c>
      <c r="BA83" s="25" t="s">
        <v>10</v>
      </c>
      <c r="BB83" s="25" t="s">
        <v>4557</v>
      </c>
      <c r="BC83" s="36"/>
      <c r="BD83" s="36"/>
      <c r="BE83" s="36"/>
      <c r="BF83" s="36"/>
      <c r="BG83" s="36"/>
      <c r="BH83" s="36" t="s">
        <v>4592</v>
      </c>
      <c r="BI83" s="36" t="s">
        <v>3471</v>
      </c>
      <c r="BJ83" s="36" t="s">
        <v>2928</v>
      </c>
      <c r="BK83" s="25" t="s">
        <v>11</v>
      </c>
      <c r="BL83" s="25" t="s">
        <v>11</v>
      </c>
      <c r="BM83" s="25" t="s">
        <v>11</v>
      </c>
      <c r="BN83" s="36" t="s">
        <v>11</v>
      </c>
      <c r="BO83" s="36" t="s">
        <v>128</v>
      </c>
      <c r="BP83" s="36" t="s">
        <v>1059</v>
      </c>
      <c r="BQ83" s="36" t="s">
        <v>1029</v>
      </c>
      <c r="BR83" s="36">
        <v>1.33</v>
      </c>
      <c r="BS83" s="36"/>
      <c r="BT83" s="36">
        <v>95</v>
      </c>
      <c r="BU83" s="36">
        <v>0.62</v>
      </c>
      <c r="BV83" s="36">
        <v>2.85</v>
      </c>
      <c r="BW83" s="36" t="s">
        <v>11</v>
      </c>
      <c r="BX83" s="36" t="s">
        <v>1791</v>
      </c>
      <c r="BY83" s="36" t="s">
        <v>10</v>
      </c>
      <c r="BZ83" s="36" t="s">
        <v>4586</v>
      </c>
      <c r="CA83" s="36" t="s">
        <v>4587</v>
      </c>
      <c r="CB83" s="36" t="s">
        <v>11</v>
      </c>
      <c r="CC83" s="36" t="s">
        <v>4588</v>
      </c>
      <c r="CD83" s="106" t="s">
        <v>10</v>
      </c>
      <c r="CE83" s="36"/>
      <c r="CF83" s="36"/>
      <c r="CG83" s="36"/>
      <c r="CH83" s="36"/>
    </row>
    <row r="84" spans="1:86" s="31" customFormat="1">
      <c r="A84" s="36">
        <v>142</v>
      </c>
      <c r="B84" s="36" t="s">
        <v>282</v>
      </c>
      <c r="C84" s="36" t="s">
        <v>244</v>
      </c>
      <c r="D84" s="36" t="s">
        <v>4575</v>
      </c>
      <c r="E84" s="36">
        <v>2015</v>
      </c>
      <c r="F84" s="36" t="s">
        <v>4576</v>
      </c>
      <c r="G84" s="25" t="s">
        <v>4595</v>
      </c>
      <c r="H84" s="37" t="s">
        <v>4547</v>
      </c>
      <c r="I84" s="25" t="s">
        <v>4548</v>
      </c>
      <c r="J84" s="65" t="s">
        <v>4578</v>
      </c>
      <c r="K84" s="25" t="s">
        <v>4579</v>
      </c>
      <c r="L84" s="38" t="s">
        <v>4580</v>
      </c>
      <c r="M84" s="37" t="s">
        <v>4581</v>
      </c>
      <c r="N84" s="25" t="s">
        <v>12</v>
      </c>
      <c r="O84" s="25" t="s">
        <v>5740</v>
      </c>
      <c r="P84" s="25" t="s">
        <v>5740</v>
      </c>
      <c r="Q84" s="25" t="s">
        <v>5577</v>
      </c>
      <c r="R84" s="25" t="s">
        <v>4553</v>
      </c>
      <c r="S84" s="25" t="s">
        <v>123</v>
      </c>
      <c r="T84" s="25" t="s">
        <v>11</v>
      </c>
      <c r="U84" s="25" t="s">
        <v>268</v>
      </c>
      <c r="V84" s="178">
        <v>5747</v>
      </c>
      <c r="W84" s="25">
        <v>5644</v>
      </c>
      <c r="X84" s="25" t="s">
        <v>10</v>
      </c>
      <c r="Y84" s="25" t="s">
        <v>10</v>
      </c>
      <c r="Z84" s="25" t="s">
        <v>10</v>
      </c>
      <c r="AA84" s="25" t="s">
        <v>1059</v>
      </c>
      <c r="AB84" s="25" t="s">
        <v>249</v>
      </c>
      <c r="AC84" s="10" t="str">
        <f>INDEX(Exposure_GWASs!G:G,MATCH(TomB!AE84,Exposure_GWASs!C:C,0))</f>
        <v>BMI</v>
      </c>
      <c r="AD84" s="25" t="s">
        <v>127</v>
      </c>
      <c r="AE84" s="25" t="s">
        <v>1139</v>
      </c>
      <c r="AF84" s="25" t="s">
        <v>11</v>
      </c>
      <c r="AG84" s="25" t="s">
        <v>268</v>
      </c>
      <c r="AH84" s="178">
        <f t="shared" si="5"/>
        <v>11391</v>
      </c>
      <c r="AI84" s="10">
        <f>INDEX(Exposure_GWASs!F:F,MATCH(TomB!AE84,Exposure_GWASs!C:C,0))</f>
        <v>322154</v>
      </c>
      <c r="AJ84" s="25" t="s">
        <v>4481</v>
      </c>
      <c r="AK84" s="25" t="s">
        <v>1005</v>
      </c>
      <c r="AL84" s="25" t="s">
        <v>249</v>
      </c>
      <c r="AM84" s="25" t="s">
        <v>4583</v>
      </c>
      <c r="AN84" s="25" t="s">
        <v>11</v>
      </c>
      <c r="AO84" s="25" t="s">
        <v>11</v>
      </c>
      <c r="AP84" s="25" t="s">
        <v>4555</v>
      </c>
      <c r="AQ84" s="35" t="s">
        <v>138</v>
      </c>
      <c r="AR84" s="25" t="s">
        <v>11</v>
      </c>
      <c r="AS84" s="25" t="s">
        <v>11</v>
      </c>
      <c r="AT84" s="25" t="s">
        <v>4584</v>
      </c>
      <c r="AU84" s="25" t="s">
        <v>10</v>
      </c>
      <c r="AV84" s="25" t="s">
        <v>10</v>
      </c>
      <c r="AW84" s="25">
        <v>77</v>
      </c>
      <c r="AX84" s="25">
        <f>INDEX(Exposure_GWASs!S:S,MATCH(TomB!AE84,Exposure_GWASs!C:C,0))</f>
        <v>77</v>
      </c>
      <c r="AY84" s="36" t="s">
        <v>10</v>
      </c>
      <c r="AZ84" s="31" t="s">
        <v>11</v>
      </c>
      <c r="BA84" s="25" t="s">
        <v>10</v>
      </c>
      <c r="BB84" s="25" t="s">
        <v>4557</v>
      </c>
      <c r="BC84" s="36"/>
      <c r="BD84" s="36"/>
      <c r="BE84" s="36"/>
      <c r="BF84" s="36"/>
      <c r="BG84" s="36"/>
      <c r="BH84" s="36" t="s">
        <v>4596</v>
      </c>
      <c r="BI84" s="36" t="s">
        <v>3471</v>
      </c>
      <c r="BJ84" s="36" t="s">
        <v>2928</v>
      </c>
      <c r="BK84" s="25" t="s">
        <v>11</v>
      </c>
      <c r="BL84" s="25" t="s">
        <v>11</v>
      </c>
      <c r="BM84" s="25" t="s">
        <v>11</v>
      </c>
      <c r="BN84" s="36" t="s">
        <v>11</v>
      </c>
      <c r="BO84" s="36" t="s">
        <v>128</v>
      </c>
      <c r="BP84" s="36" t="s">
        <v>1059</v>
      </c>
      <c r="BQ84" s="36" t="s">
        <v>1029</v>
      </c>
      <c r="BR84" s="36">
        <v>1.82</v>
      </c>
      <c r="BS84" s="36"/>
      <c r="BT84" s="36">
        <v>95</v>
      </c>
      <c r="BU84" s="36">
        <v>1.26</v>
      </c>
      <c r="BV84" s="36">
        <v>2.61</v>
      </c>
      <c r="BW84" s="36" t="s">
        <v>11</v>
      </c>
      <c r="BX84" s="36" t="s">
        <v>1791</v>
      </c>
      <c r="BY84" s="36" t="s">
        <v>10</v>
      </c>
      <c r="BZ84" s="36" t="s">
        <v>4586</v>
      </c>
      <c r="CA84" s="36" t="s">
        <v>4587</v>
      </c>
      <c r="CB84" s="36" t="s">
        <v>11</v>
      </c>
      <c r="CC84" s="36" t="s">
        <v>4588</v>
      </c>
      <c r="CD84" s="106" t="s">
        <v>10</v>
      </c>
      <c r="CE84" s="36"/>
      <c r="CF84" s="36"/>
      <c r="CG84" s="36"/>
      <c r="CH84" s="36"/>
    </row>
    <row r="85" spans="1:86" s="31" customFormat="1">
      <c r="A85" s="36">
        <v>142</v>
      </c>
      <c r="B85" s="36" t="s">
        <v>282</v>
      </c>
      <c r="C85" s="36" t="s">
        <v>244</v>
      </c>
      <c r="D85" s="36" t="s">
        <v>4575</v>
      </c>
      <c r="E85" s="36">
        <v>2015</v>
      </c>
      <c r="F85" s="36" t="s">
        <v>4576</v>
      </c>
      <c r="G85" s="25" t="s">
        <v>4597</v>
      </c>
      <c r="H85" s="37" t="s">
        <v>4547</v>
      </c>
      <c r="I85" s="25" t="s">
        <v>4548</v>
      </c>
      <c r="J85" s="65" t="s">
        <v>4578</v>
      </c>
      <c r="K85" s="25" t="s">
        <v>4579</v>
      </c>
      <c r="L85" s="38" t="s">
        <v>4580</v>
      </c>
      <c r="M85" s="37" t="s">
        <v>4581</v>
      </c>
      <c r="N85" s="25" t="s">
        <v>12</v>
      </c>
      <c r="O85" s="25" t="s">
        <v>1206</v>
      </c>
      <c r="P85" s="25" t="s">
        <v>1206</v>
      </c>
      <c r="Q85" s="25" t="s">
        <v>5577</v>
      </c>
      <c r="R85" s="25" t="s">
        <v>4553</v>
      </c>
      <c r="S85" s="25" t="s">
        <v>123</v>
      </c>
      <c r="T85" s="25" t="s">
        <v>11</v>
      </c>
      <c r="U85" s="25" t="s">
        <v>268</v>
      </c>
      <c r="V85" s="178">
        <v>5747</v>
      </c>
      <c r="W85" s="25">
        <v>3922</v>
      </c>
      <c r="X85" s="25" t="s">
        <v>10</v>
      </c>
      <c r="Y85" s="25" t="s">
        <v>10</v>
      </c>
      <c r="Z85" s="25" t="s">
        <v>10</v>
      </c>
      <c r="AA85" s="25" t="s">
        <v>1059</v>
      </c>
      <c r="AB85" s="25" t="s">
        <v>249</v>
      </c>
      <c r="AC85" s="10" t="str">
        <f>INDEX(Exposure_GWASs!G:G,MATCH(TomB!AE85,Exposure_GWASs!C:C,0))</f>
        <v>BMI</v>
      </c>
      <c r="AD85" s="25" t="s">
        <v>127</v>
      </c>
      <c r="AE85" s="25" t="s">
        <v>1139</v>
      </c>
      <c r="AF85" s="25" t="s">
        <v>11</v>
      </c>
      <c r="AG85" s="25" t="s">
        <v>268</v>
      </c>
      <c r="AH85" s="178">
        <f t="shared" si="5"/>
        <v>9669</v>
      </c>
      <c r="AI85" s="10">
        <f>INDEX(Exposure_GWASs!F:F,MATCH(TomB!AE85,Exposure_GWASs!C:C,0))</f>
        <v>322154</v>
      </c>
      <c r="AJ85" s="25" t="s">
        <v>4481</v>
      </c>
      <c r="AK85" s="25" t="s">
        <v>1005</v>
      </c>
      <c r="AL85" s="25" t="s">
        <v>249</v>
      </c>
      <c r="AM85" s="25" t="s">
        <v>4583</v>
      </c>
      <c r="AN85" s="25" t="s">
        <v>11</v>
      </c>
      <c r="AO85" s="25" t="s">
        <v>11</v>
      </c>
      <c r="AP85" s="25" t="s">
        <v>4555</v>
      </c>
      <c r="AQ85" s="35" t="s">
        <v>138</v>
      </c>
      <c r="AR85" s="25" t="s">
        <v>11</v>
      </c>
      <c r="AS85" s="25" t="s">
        <v>11</v>
      </c>
      <c r="AT85" s="25" t="s">
        <v>4584</v>
      </c>
      <c r="AU85" s="25" t="s">
        <v>10</v>
      </c>
      <c r="AV85" s="25" t="s">
        <v>10</v>
      </c>
      <c r="AW85" s="25">
        <v>77</v>
      </c>
      <c r="AX85" s="25">
        <f>INDEX(Exposure_GWASs!S:S,MATCH(TomB!AE85,Exposure_GWASs!C:C,0))</f>
        <v>77</v>
      </c>
      <c r="AY85" s="36" t="s">
        <v>10</v>
      </c>
      <c r="AZ85" s="31" t="s">
        <v>11</v>
      </c>
      <c r="BA85" s="25" t="s">
        <v>10</v>
      </c>
      <c r="BB85" s="25" t="s">
        <v>4557</v>
      </c>
      <c r="BC85" s="36"/>
      <c r="BD85" s="36"/>
      <c r="BE85" s="36"/>
      <c r="BF85" s="36"/>
      <c r="BG85" s="36"/>
      <c r="BH85" s="36" t="s">
        <v>4596</v>
      </c>
      <c r="BI85" s="36" t="s">
        <v>3471</v>
      </c>
      <c r="BJ85" s="36" t="s">
        <v>2928</v>
      </c>
      <c r="BK85" s="25" t="s">
        <v>11</v>
      </c>
      <c r="BL85" s="25" t="s">
        <v>11</v>
      </c>
      <c r="BM85" s="25" t="s">
        <v>11</v>
      </c>
      <c r="BN85" s="36" t="s">
        <v>11</v>
      </c>
      <c r="BO85" s="36" t="s">
        <v>128</v>
      </c>
      <c r="BP85" s="36" t="s">
        <v>1059</v>
      </c>
      <c r="BQ85" s="36" t="s">
        <v>1029</v>
      </c>
      <c r="BR85" s="36">
        <v>1.94</v>
      </c>
      <c r="BS85" s="36"/>
      <c r="BT85" s="36">
        <v>95</v>
      </c>
      <c r="BU85" s="36">
        <v>1.3</v>
      </c>
      <c r="BV85" s="36">
        <v>2.91</v>
      </c>
      <c r="BW85" s="36" t="s">
        <v>11</v>
      </c>
      <c r="BX85" s="36" t="s">
        <v>1791</v>
      </c>
      <c r="BY85" s="36" t="s">
        <v>10</v>
      </c>
      <c r="BZ85" s="36" t="s">
        <v>4586</v>
      </c>
      <c r="CA85" s="36" t="s">
        <v>4587</v>
      </c>
      <c r="CB85" s="36" t="s">
        <v>11</v>
      </c>
      <c r="CC85" s="36" t="s">
        <v>4588</v>
      </c>
      <c r="CD85" s="106" t="s">
        <v>10</v>
      </c>
      <c r="CE85" s="36"/>
      <c r="CF85" s="36"/>
      <c r="CG85" s="36"/>
      <c r="CH85" s="36"/>
    </row>
    <row r="86" spans="1:86" s="31" customFormat="1">
      <c r="A86" s="36">
        <v>142</v>
      </c>
      <c r="B86" s="36" t="s">
        <v>282</v>
      </c>
      <c r="C86" s="36" t="s">
        <v>244</v>
      </c>
      <c r="D86" s="36" t="s">
        <v>4575</v>
      </c>
      <c r="E86" s="36">
        <v>2015</v>
      </c>
      <c r="F86" s="36" t="s">
        <v>4576</v>
      </c>
      <c r="G86" s="25" t="s">
        <v>4598</v>
      </c>
      <c r="H86" s="37" t="s">
        <v>4547</v>
      </c>
      <c r="I86" s="25" t="s">
        <v>4548</v>
      </c>
      <c r="J86" s="65" t="s">
        <v>4578</v>
      </c>
      <c r="K86" s="25" t="s">
        <v>4579</v>
      </c>
      <c r="L86" s="38" t="s">
        <v>4580</v>
      </c>
      <c r="M86" s="37" t="s">
        <v>4581</v>
      </c>
      <c r="N86" s="25" t="s">
        <v>12</v>
      </c>
      <c r="O86" s="25" t="s">
        <v>5943</v>
      </c>
      <c r="P86" s="25" t="s">
        <v>5943</v>
      </c>
      <c r="Q86" s="25" t="s">
        <v>5577</v>
      </c>
      <c r="R86" s="25" t="s">
        <v>4553</v>
      </c>
      <c r="S86" s="25" t="s">
        <v>123</v>
      </c>
      <c r="T86" s="25" t="s">
        <v>11</v>
      </c>
      <c r="U86" s="25" t="s">
        <v>268</v>
      </c>
      <c r="V86" s="178">
        <v>5747</v>
      </c>
      <c r="W86" s="25">
        <v>1112</v>
      </c>
      <c r="X86" s="25" t="s">
        <v>10</v>
      </c>
      <c r="Y86" s="25" t="s">
        <v>10</v>
      </c>
      <c r="Z86" s="25" t="s">
        <v>10</v>
      </c>
      <c r="AA86" s="25" t="s">
        <v>1059</v>
      </c>
      <c r="AB86" s="25" t="s">
        <v>249</v>
      </c>
      <c r="AC86" s="10" t="str">
        <f>INDEX(Exposure_GWASs!G:G,MATCH(TomB!AE86,Exposure_GWASs!C:C,0))</f>
        <v>BMI</v>
      </c>
      <c r="AD86" s="25" t="s">
        <v>127</v>
      </c>
      <c r="AE86" s="25" t="s">
        <v>1139</v>
      </c>
      <c r="AF86" s="25" t="s">
        <v>11</v>
      </c>
      <c r="AG86" s="25" t="s">
        <v>268</v>
      </c>
      <c r="AH86" s="178">
        <f t="shared" si="5"/>
        <v>6859</v>
      </c>
      <c r="AI86" s="10">
        <f>INDEX(Exposure_GWASs!F:F,MATCH(TomB!AE86,Exposure_GWASs!C:C,0))</f>
        <v>322154</v>
      </c>
      <c r="AJ86" s="25" t="s">
        <v>4481</v>
      </c>
      <c r="AK86" s="25" t="s">
        <v>1005</v>
      </c>
      <c r="AL86" s="25" t="s">
        <v>249</v>
      </c>
      <c r="AM86" s="25" t="s">
        <v>4583</v>
      </c>
      <c r="AN86" s="25" t="s">
        <v>11</v>
      </c>
      <c r="AO86" s="25" t="s">
        <v>11</v>
      </c>
      <c r="AP86" s="25" t="s">
        <v>4555</v>
      </c>
      <c r="AQ86" s="35" t="s">
        <v>138</v>
      </c>
      <c r="AR86" s="25" t="s">
        <v>11</v>
      </c>
      <c r="AS86" s="25" t="s">
        <v>11</v>
      </c>
      <c r="AT86" s="25" t="s">
        <v>4584</v>
      </c>
      <c r="AU86" s="25" t="s">
        <v>10</v>
      </c>
      <c r="AV86" s="25" t="s">
        <v>10</v>
      </c>
      <c r="AW86" s="25">
        <v>77</v>
      </c>
      <c r="AX86" s="25">
        <f>INDEX(Exposure_GWASs!S:S,MATCH(TomB!AE86,Exposure_GWASs!C:C,0))</f>
        <v>77</v>
      </c>
      <c r="AY86" s="36" t="s">
        <v>10</v>
      </c>
      <c r="AZ86" s="31" t="s">
        <v>11</v>
      </c>
      <c r="BA86" s="25" t="s">
        <v>10</v>
      </c>
      <c r="BB86" s="25" t="s">
        <v>4557</v>
      </c>
      <c r="BC86" s="36"/>
      <c r="BD86" s="36"/>
      <c r="BE86" s="36"/>
      <c r="BF86" s="36"/>
      <c r="BG86" s="36"/>
      <c r="BH86" s="36" t="s">
        <v>4596</v>
      </c>
      <c r="BI86" s="36" t="s">
        <v>3471</v>
      </c>
      <c r="BJ86" s="36" t="s">
        <v>2928</v>
      </c>
      <c r="BK86" s="25" t="s">
        <v>11</v>
      </c>
      <c r="BL86" s="25" t="s">
        <v>11</v>
      </c>
      <c r="BM86" s="25" t="s">
        <v>11</v>
      </c>
      <c r="BN86" s="36" t="s">
        <v>11</v>
      </c>
      <c r="BO86" s="36" t="s">
        <v>128</v>
      </c>
      <c r="BP86" s="36" t="s">
        <v>1059</v>
      </c>
      <c r="BQ86" s="36" t="s">
        <v>1029</v>
      </c>
      <c r="BR86" s="36">
        <v>1.24</v>
      </c>
      <c r="BS86" s="36"/>
      <c r="BT86" s="36">
        <v>95</v>
      </c>
      <c r="BU86" s="36">
        <v>0.64</v>
      </c>
      <c r="BV86" s="36">
        <v>2.37</v>
      </c>
      <c r="BW86" s="36" t="s">
        <v>11</v>
      </c>
      <c r="BX86" s="36" t="s">
        <v>1791</v>
      </c>
      <c r="BY86" s="36" t="s">
        <v>10</v>
      </c>
      <c r="BZ86" s="36" t="s">
        <v>4586</v>
      </c>
      <c r="CA86" s="36" t="s">
        <v>4587</v>
      </c>
      <c r="CB86" s="36" t="s">
        <v>11</v>
      </c>
      <c r="CC86" s="36" t="s">
        <v>4588</v>
      </c>
      <c r="CD86" s="106" t="s">
        <v>10</v>
      </c>
      <c r="CE86" s="36"/>
      <c r="CF86" s="36"/>
      <c r="CG86" s="36"/>
      <c r="CH86" s="36"/>
    </row>
    <row r="87" spans="1:86" s="31" customFormat="1" ht="15" customHeight="1">
      <c r="A87" s="36">
        <v>143</v>
      </c>
      <c r="B87" s="36" t="s">
        <v>282</v>
      </c>
      <c r="C87" s="36" t="s">
        <v>244</v>
      </c>
      <c r="D87" s="36" t="s">
        <v>4599</v>
      </c>
      <c r="E87" s="36">
        <v>2019</v>
      </c>
      <c r="F87" s="36" t="s">
        <v>1051</v>
      </c>
      <c r="G87" s="25" t="s">
        <v>4600</v>
      </c>
      <c r="H87" s="37" t="s">
        <v>4601</v>
      </c>
      <c r="I87" s="25" t="s">
        <v>2233</v>
      </c>
      <c r="J87" s="65" t="s">
        <v>4602</v>
      </c>
      <c r="K87" s="25" t="s">
        <v>4603</v>
      </c>
      <c r="L87" s="38" t="s">
        <v>4604</v>
      </c>
      <c r="M87" s="37" t="s">
        <v>4605</v>
      </c>
      <c r="N87" s="25" t="s">
        <v>15</v>
      </c>
      <c r="O87" s="25" t="s">
        <v>5722</v>
      </c>
      <c r="P87" s="25" t="s">
        <v>5814</v>
      </c>
      <c r="Q87" s="25" t="s">
        <v>5602</v>
      </c>
      <c r="R87" s="25" t="s">
        <v>11</v>
      </c>
      <c r="S87" s="25" t="s">
        <v>4606</v>
      </c>
      <c r="T87" s="25" t="str">
        <f>INDEX(Outcome_GWASs!I:I,MATCH(TomB!S87,Outcome_GWASs!C:C,0))</f>
        <v>0-101</v>
      </c>
      <c r="U87" s="25" t="str">
        <f>INDEX(Outcome_GWASs!H:H,MATCH(TomB!S87,Outcome_GWASs!C:C,0))</f>
        <v xml:space="preserve">both </v>
      </c>
      <c r="V87" s="25">
        <f>INDEX(Outcome_GWASs!F:F,MATCH(TomB!S87,Outcome_GWASs!C:C,0))</f>
        <v>17931</v>
      </c>
      <c r="W87" s="25">
        <f>INDEX(Outcome_GWASs!G:G,MATCH(TomB!S87,Outcome_GWASs!C:C,0))</f>
        <v>115142</v>
      </c>
      <c r="X87" s="25">
        <f>INDEX(Outcome_GWASs!F:F,MATCH(TomB!S87,Outcome_GWASs!C:C,0))</f>
        <v>17931</v>
      </c>
      <c r="Y87" s="25">
        <f>INDEX(Outcome_GWASs!G:G,MATCH(TomB!S87,Outcome_GWASs!C:C,0))</f>
        <v>115142</v>
      </c>
      <c r="Z87" s="25" t="s">
        <v>10</v>
      </c>
      <c r="AA87" s="25" t="s">
        <v>1059</v>
      </c>
      <c r="AB87" s="25" t="str">
        <f>INDEX(Outcome_GWASs!E:E,MATCH(TomB!S87,Outcome_GWASs!C:C,0))</f>
        <v>European and Asian</v>
      </c>
      <c r="AC87" s="10" t="s">
        <v>5527</v>
      </c>
      <c r="AD87" s="10" t="s">
        <v>5527</v>
      </c>
      <c r="AE87" s="25" t="s">
        <v>123</v>
      </c>
      <c r="AF87" s="25" t="s">
        <v>11</v>
      </c>
      <c r="AG87" s="25" t="s">
        <v>140</v>
      </c>
      <c r="AH87" s="25">
        <v>331615</v>
      </c>
      <c r="AI87" s="10" t="s">
        <v>10</v>
      </c>
      <c r="AJ87" s="25"/>
      <c r="AK87" s="25" t="s">
        <v>1005</v>
      </c>
      <c r="AL87" s="25" t="s">
        <v>4480</v>
      </c>
      <c r="AM87" s="25" t="s">
        <v>4608</v>
      </c>
      <c r="AN87" s="25" t="s">
        <v>4609</v>
      </c>
      <c r="AO87" s="25" t="s">
        <v>4610</v>
      </c>
      <c r="AP87" s="25" t="s">
        <v>4611</v>
      </c>
      <c r="AQ87" s="35" t="s">
        <v>138</v>
      </c>
      <c r="AR87" s="25" t="s">
        <v>11</v>
      </c>
      <c r="AS87" s="25" t="s">
        <v>11</v>
      </c>
      <c r="AT87" s="25" t="s">
        <v>4610</v>
      </c>
      <c r="AU87" s="25" t="s">
        <v>10</v>
      </c>
      <c r="AV87" s="25">
        <v>446</v>
      </c>
      <c r="AW87" s="25" t="s">
        <v>10</v>
      </c>
      <c r="AX87" s="25">
        <v>446</v>
      </c>
      <c r="AY87" s="36" t="s">
        <v>10</v>
      </c>
      <c r="AZ87" s="31" t="s">
        <v>11</v>
      </c>
      <c r="BA87" s="25" t="s">
        <v>10</v>
      </c>
      <c r="BB87" s="25" t="s">
        <v>13</v>
      </c>
      <c r="BC87" s="36" t="s">
        <v>17</v>
      </c>
      <c r="BD87" s="36" t="s">
        <v>26</v>
      </c>
      <c r="BE87" s="36"/>
      <c r="BF87" s="36"/>
      <c r="BG87" s="36"/>
      <c r="BH87" s="36" t="s">
        <v>1011</v>
      </c>
      <c r="BI87" s="36" t="s">
        <v>11</v>
      </c>
      <c r="BJ87" s="36" t="s">
        <v>1065</v>
      </c>
      <c r="BK87" s="36" t="s">
        <v>4612</v>
      </c>
      <c r="BL87" s="25" t="s">
        <v>11</v>
      </c>
      <c r="BM87" s="25" t="s">
        <v>11</v>
      </c>
      <c r="BN87" s="36" t="s">
        <v>11</v>
      </c>
      <c r="BO87" s="36" t="s">
        <v>167</v>
      </c>
      <c r="BP87" s="36" t="s">
        <v>1059</v>
      </c>
      <c r="BQ87" s="36" t="s">
        <v>1752</v>
      </c>
      <c r="BR87" s="36">
        <v>1.55</v>
      </c>
      <c r="BS87" s="36"/>
      <c r="BT87" s="36">
        <v>95</v>
      </c>
      <c r="BU87" s="36">
        <v>1.38</v>
      </c>
      <c r="BV87" s="36">
        <v>1.75</v>
      </c>
      <c r="BW87" s="36" t="s">
        <v>11</v>
      </c>
      <c r="BX87" s="36" t="s">
        <v>1791</v>
      </c>
      <c r="BY87" s="36" t="s">
        <v>10</v>
      </c>
      <c r="BZ87" s="186" t="s">
        <v>4613</v>
      </c>
      <c r="CA87" s="36" t="s">
        <v>4614</v>
      </c>
      <c r="CB87" s="36" t="s">
        <v>4615</v>
      </c>
      <c r="CC87" s="36" t="s">
        <v>4616</v>
      </c>
      <c r="CD87" s="106" t="s">
        <v>10</v>
      </c>
      <c r="CE87" s="36"/>
      <c r="CF87" s="36"/>
      <c r="CG87" s="36"/>
      <c r="CH87" s="36"/>
    </row>
    <row r="88" spans="1:86" s="31" customFormat="1" ht="15" customHeight="1">
      <c r="A88" s="36">
        <v>143</v>
      </c>
      <c r="B88" s="36" t="s">
        <v>282</v>
      </c>
      <c r="C88" s="36" t="s">
        <v>244</v>
      </c>
      <c r="D88" s="36" t="s">
        <v>4599</v>
      </c>
      <c r="E88" s="36">
        <v>2019</v>
      </c>
      <c r="F88" s="36" t="s">
        <v>1051</v>
      </c>
      <c r="G88" s="25" t="s">
        <v>4600</v>
      </c>
      <c r="H88" s="37" t="s">
        <v>4601</v>
      </c>
      <c r="I88" s="25" t="s">
        <v>2233</v>
      </c>
      <c r="J88" s="65" t="s">
        <v>4602</v>
      </c>
      <c r="K88" s="25" t="s">
        <v>4603</v>
      </c>
      <c r="L88" s="38" t="s">
        <v>4604</v>
      </c>
      <c r="M88" s="37" t="s">
        <v>4605</v>
      </c>
      <c r="N88" s="25" t="s">
        <v>15</v>
      </c>
      <c r="O88" s="25" t="s">
        <v>5722</v>
      </c>
      <c r="P88" s="25" t="s">
        <v>5814</v>
      </c>
      <c r="Q88" s="25" t="s">
        <v>5602</v>
      </c>
      <c r="R88" s="25" t="s">
        <v>11</v>
      </c>
      <c r="S88" s="25" t="s">
        <v>4606</v>
      </c>
      <c r="T88" s="25" t="str">
        <f>INDEX(Outcome_GWASs!I:I,MATCH(TomB!S88,Outcome_GWASs!C:C,0))</f>
        <v>0-101</v>
      </c>
      <c r="U88" s="25" t="str">
        <f>INDEX(Outcome_GWASs!H:H,MATCH(TomB!S88,Outcome_GWASs!C:C,0))</f>
        <v xml:space="preserve">both </v>
      </c>
      <c r="V88" s="25">
        <f>INDEX(Outcome_GWASs!F:F,MATCH(TomB!S88,Outcome_GWASs!C:C,0))</f>
        <v>17931</v>
      </c>
      <c r="W88" s="25">
        <f>INDEX(Outcome_GWASs!G:G,MATCH(TomB!S88,Outcome_GWASs!C:C,0))</f>
        <v>115142</v>
      </c>
      <c r="X88" s="25">
        <f>INDEX(Outcome_GWASs!F:F,MATCH(TomB!S88,Outcome_GWASs!C:C,0))</f>
        <v>17931</v>
      </c>
      <c r="Y88" s="25">
        <f>INDEX(Outcome_GWASs!G:G,MATCH(TomB!S88,Outcome_GWASs!C:C,0))</f>
        <v>115142</v>
      </c>
      <c r="Z88" s="25" t="s">
        <v>10</v>
      </c>
      <c r="AA88" s="25" t="s">
        <v>1059</v>
      </c>
      <c r="AB88" s="25" t="str">
        <f>INDEX(Outcome_GWASs!E:E,MATCH(TomB!S88,Outcome_GWASs!C:C,0))</f>
        <v>European and Asian</v>
      </c>
      <c r="AC88" s="10" t="s">
        <v>4617</v>
      </c>
      <c r="AD88" s="10" t="s">
        <v>4617</v>
      </c>
      <c r="AE88" s="25" t="s">
        <v>123</v>
      </c>
      <c r="AF88" s="25" t="s">
        <v>11</v>
      </c>
      <c r="AG88" s="25" t="s">
        <v>140</v>
      </c>
      <c r="AH88" s="25">
        <v>331088</v>
      </c>
      <c r="AI88" s="10" t="s">
        <v>10</v>
      </c>
      <c r="AJ88" s="25"/>
      <c r="AK88" s="25" t="s">
        <v>1005</v>
      </c>
      <c r="AL88" s="25" t="s">
        <v>4480</v>
      </c>
      <c r="AM88" s="25" t="s">
        <v>4608</v>
      </c>
      <c r="AN88" s="25" t="s">
        <v>4609</v>
      </c>
      <c r="AO88" s="25" t="s">
        <v>4610</v>
      </c>
      <c r="AP88" s="25" t="s">
        <v>4611</v>
      </c>
      <c r="AQ88" s="35" t="s">
        <v>138</v>
      </c>
      <c r="AR88" s="25" t="s">
        <v>11</v>
      </c>
      <c r="AS88" s="25" t="s">
        <v>11</v>
      </c>
      <c r="AT88" s="25" t="s">
        <v>4610</v>
      </c>
      <c r="AU88" s="25" t="s">
        <v>10</v>
      </c>
      <c r="AV88" s="25">
        <v>268</v>
      </c>
      <c r="AW88" s="25" t="s">
        <v>10</v>
      </c>
      <c r="AX88" s="25">
        <v>268</v>
      </c>
      <c r="AY88" s="36" t="s">
        <v>10</v>
      </c>
      <c r="AZ88" s="31" t="s">
        <v>11</v>
      </c>
      <c r="BA88" s="25" t="s">
        <v>10</v>
      </c>
      <c r="BB88" s="25" t="s">
        <v>13</v>
      </c>
      <c r="BC88" s="36" t="s">
        <v>17</v>
      </c>
      <c r="BD88" s="36" t="s">
        <v>26</v>
      </c>
      <c r="BE88" s="36"/>
      <c r="BF88" s="36"/>
      <c r="BG88" s="36"/>
      <c r="BH88" s="36" t="s">
        <v>1011</v>
      </c>
      <c r="BI88" s="36" t="s">
        <v>11</v>
      </c>
      <c r="BJ88" s="36" t="s">
        <v>1065</v>
      </c>
      <c r="BK88" s="36" t="s">
        <v>4612</v>
      </c>
      <c r="BL88" s="25" t="s">
        <v>11</v>
      </c>
      <c r="BM88" s="25" t="s">
        <v>11</v>
      </c>
      <c r="BN88" s="36" t="s">
        <v>11</v>
      </c>
      <c r="BO88" s="36" t="s">
        <v>167</v>
      </c>
      <c r="BP88" s="36" t="s">
        <v>1059</v>
      </c>
      <c r="BQ88" s="36" t="s">
        <v>1752</v>
      </c>
      <c r="BR88" s="36">
        <v>1.3</v>
      </c>
      <c r="BS88" s="36"/>
      <c r="BT88" s="36">
        <v>95</v>
      </c>
      <c r="BU88" s="36">
        <v>1.17</v>
      </c>
      <c r="BV88" s="36">
        <v>1.45</v>
      </c>
      <c r="BW88" s="36" t="s">
        <v>11</v>
      </c>
      <c r="BX88" s="36" t="s">
        <v>1791</v>
      </c>
      <c r="BY88" s="36" t="s">
        <v>10</v>
      </c>
      <c r="BZ88" s="186" t="s">
        <v>4613</v>
      </c>
      <c r="CA88" s="36" t="s">
        <v>4614</v>
      </c>
      <c r="CB88" s="36" t="s">
        <v>4615</v>
      </c>
      <c r="CC88" s="36" t="s">
        <v>4616</v>
      </c>
      <c r="CD88" s="106" t="s">
        <v>10</v>
      </c>
      <c r="CE88" s="36"/>
      <c r="CF88" s="36"/>
      <c r="CG88" s="36"/>
      <c r="CH88" s="36"/>
    </row>
    <row r="89" spans="1:86" s="31" customFormat="1" ht="15.75" customHeight="1">
      <c r="A89" s="36">
        <v>143</v>
      </c>
      <c r="B89" s="36" t="s">
        <v>282</v>
      </c>
      <c r="C89" s="36" t="s">
        <v>244</v>
      </c>
      <c r="D89" s="36" t="s">
        <v>4599</v>
      </c>
      <c r="E89" s="36">
        <v>2019</v>
      </c>
      <c r="F89" s="36" t="s">
        <v>1051</v>
      </c>
      <c r="G89" s="25" t="s">
        <v>4600</v>
      </c>
      <c r="H89" s="37" t="s">
        <v>4601</v>
      </c>
      <c r="I89" s="25" t="s">
        <v>2233</v>
      </c>
      <c r="J89" s="65" t="s">
        <v>4602</v>
      </c>
      <c r="K89" s="25" t="s">
        <v>4603</v>
      </c>
      <c r="L89" s="38" t="s">
        <v>4604</v>
      </c>
      <c r="M89" s="37" t="s">
        <v>4605</v>
      </c>
      <c r="N89" s="25" t="s">
        <v>30</v>
      </c>
      <c r="O89" s="25" t="s">
        <v>5722</v>
      </c>
      <c r="P89" s="25" t="s">
        <v>5814</v>
      </c>
      <c r="Q89" s="25" t="s">
        <v>5602</v>
      </c>
      <c r="R89" s="25" t="s">
        <v>11</v>
      </c>
      <c r="S89" s="25" t="s">
        <v>4606</v>
      </c>
      <c r="T89" s="25" t="str">
        <f>INDEX(Outcome_GWASs!I:I,MATCH(TomB!S89,Outcome_GWASs!C:C,0))</f>
        <v>0-101</v>
      </c>
      <c r="U89" s="25" t="str">
        <f>INDEX(Outcome_GWASs!H:H,MATCH(TomB!S89,Outcome_GWASs!C:C,0))</f>
        <v xml:space="preserve">both </v>
      </c>
      <c r="V89" s="25">
        <f>INDEX(Outcome_GWASs!F:F,MATCH(TomB!S89,Outcome_GWASs!C:C,0))</f>
        <v>17931</v>
      </c>
      <c r="W89" s="25">
        <f>INDEX(Outcome_GWASs!G:G,MATCH(TomB!S89,Outcome_GWASs!C:C,0))</f>
        <v>115142</v>
      </c>
      <c r="X89" s="25">
        <f>INDEX(Outcome_GWASs!F:F,MATCH(TomB!S89,Outcome_GWASs!C:C,0))</f>
        <v>17931</v>
      </c>
      <c r="Y89" s="25">
        <f>INDEX(Outcome_GWASs!G:G,MATCH(TomB!S89,Outcome_GWASs!C:C,0))</f>
        <v>115142</v>
      </c>
      <c r="Z89" s="25" t="s">
        <v>10</v>
      </c>
      <c r="AA89" s="25" t="s">
        <v>1059</v>
      </c>
      <c r="AB89" s="25" t="str">
        <f>INDEX(Outcome_GWASs!E:E,MATCH(TomB!S89,Outcome_GWASs!C:C,0))</f>
        <v>European and Asian</v>
      </c>
      <c r="AC89" s="10" t="s">
        <v>5527</v>
      </c>
      <c r="AD89" s="10" t="s">
        <v>5527</v>
      </c>
      <c r="AE89" s="25" t="s">
        <v>123</v>
      </c>
      <c r="AF89" s="25" t="s">
        <v>11</v>
      </c>
      <c r="AG89" s="25" t="s">
        <v>140</v>
      </c>
      <c r="AH89" s="25">
        <v>331615</v>
      </c>
      <c r="AI89" s="10" t="s">
        <v>10</v>
      </c>
      <c r="AJ89" s="25"/>
      <c r="AK89" s="25" t="s">
        <v>1005</v>
      </c>
      <c r="AL89" s="25" t="s">
        <v>4480</v>
      </c>
      <c r="AM89" s="25" t="s">
        <v>4608</v>
      </c>
      <c r="AN89" s="25" t="s">
        <v>4609</v>
      </c>
      <c r="AO89" s="25" t="s">
        <v>4610</v>
      </c>
      <c r="AP89" s="25" t="s">
        <v>4611</v>
      </c>
      <c r="AQ89" s="35" t="s">
        <v>138</v>
      </c>
      <c r="AR89" s="25" t="s">
        <v>11</v>
      </c>
      <c r="AS89" s="25" t="s">
        <v>11</v>
      </c>
      <c r="AT89" s="25" t="s">
        <v>4610</v>
      </c>
      <c r="AU89" s="25" t="s">
        <v>10</v>
      </c>
      <c r="AV89" s="25">
        <v>446</v>
      </c>
      <c r="AW89" s="25" t="s">
        <v>10</v>
      </c>
      <c r="AX89" s="25">
        <v>446</v>
      </c>
      <c r="AY89" s="36" t="s">
        <v>10</v>
      </c>
      <c r="AZ89" s="31" t="s">
        <v>11</v>
      </c>
      <c r="BA89" s="25" t="s">
        <v>10</v>
      </c>
      <c r="BB89" s="25" t="s">
        <v>52</v>
      </c>
      <c r="BC89" s="36"/>
      <c r="BD89" s="36"/>
      <c r="BE89" s="36"/>
      <c r="BF89" s="36"/>
      <c r="BG89" s="36"/>
      <c r="BH89" s="36" t="s">
        <v>4618</v>
      </c>
      <c r="BI89" s="36" t="s">
        <v>11</v>
      </c>
      <c r="BJ89" s="36" t="s">
        <v>1065</v>
      </c>
      <c r="BK89" s="36" t="s">
        <v>4612</v>
      </c>
      <c r="BL89" s="25" t="s">
        <v>11</v>
      </c>
      <c r="BM89" s="25" t="s">
        <v>11</v>
      </c>
      <c r="BN89" s="36" t="s">
        <v>11</v>
      </c>
      <c r="BO89" s="36" t="s">
        <v>167</v>
      </c>
      <c r="BP89" s="36" t="s">
        <v>1059</v>
      </c>
      <c r="BQ89" s="36" t="s">
        <v>1752</v>
      </c>
      <c r="BR89" s="36">
        <v>1.37</v>
      </c>
      <c r="BS89" s="36"/>
      <c r="BT89" s="36">
        <v>95</v>
      </c>
      <c r="BU89" s="36">
        <v>1.06</v>
      </c>
      <c r="BV89" s="36">
        <v>1.75</v>
      </c>
      <c r="BW89" s="36" t="s">
        <v>11</v>
      </c>
      <c r="BX89" s="36" t="s">
        <v>1791</v>
      </c>
      <c r="BY89" s="36" t="s">
        <v>10</v>
      </c>
      <c r="BZ89" s="186" t="s">
        <v>4613</v>
      </c>
      <c r="CA89" s="36" t="s">
        <v>4614</v>
      </c>
      <c r="CB89" s="36" t="s">
        <v>4615</v>
      </c>
      <c r="CC89" s="36" t="s">
        <v>4616</v>
      </c>
      <c r="CD89" s="106" t="s">
        <v>10</v>
      </c>
      <c r="CE89" s="36"/>
      <c r="CF89" s="36"/>
      <c r="CG89" s="36"/>
      <c r="CH89" s="36"/>
    </row>
    <row r="90" spans="1:86" s="31" customFormat="1" ht="15" customHeight="1">
      <c r="A90" s="36">
        <v>143</v>
      </c>
      <c r="B90" s="36" t="s">
        <v>282</v>
      </c>
      <c r="C90" s="36" t="s">
        <v>244</v>
      </c>
      <c r="D90" s="36" t="s">
        <v>4599</v>
      </c>
      <c r="E90" s="36">
        <v>2019</v>
      </c>
      <c r="F90" s="36" t="s">
        <v>1051</v>
      </c>
      <c r="G90" s="25" t="s">
        <v>4600</v>
      </c>
      <c r="H90" s="37" t="s">
        <v>4601</v>
      </c>
      <c r="I90" s="25" t="s">
        <v>2233</v>
      </c>
      <c r="J90" s="65" t="s">
        <v>4602</v>
      </c>
      <c r="K90" s="25" t="s">
        <v>4603</v>
      </c>
      <c r="L90" s="38" t="s">
        <v>4604</v>
      </c>
      <c r="M90" s="37" t="s">
        <v>4605</v>
      </c>
      <c r="N90" s="25" t="s">
        <v>30</v>
      </c>
      <c r="O90" s="25" t="s">
        <v>5722</v>
      </c>
      <c r="P90" s="25" t="s">
        <v>5814</v>
      </c>
      <c r="Q90" s="25" t="s">
        <v>5602</v>
      </c>
      <c r="R90" s="25" t="s">
        <v>11</v>
      </c>
      <c r="S90" s="25" t="s">
        <v>4606</v>
      </c>
      <c r="T90" s="25" t="str">
        <f>INDEX(Outcome_GWASs!I:I,MATCH(TomB!S90,Outcome_GWASs!C:C,0))</f>
        <v>0-101</v>
      </c>
      <c r="U90" s="25" t="str">
        <f>INDEX(Outcome_GWASs!H:H,MATCH(TomB!S90,Outcome_GWASs!C:C,0))</f>
        <v xml:space="preserve">both </v>
      </c>
      <c r="V90" s="25">
        <f>INDEX(Outcome_GWASs!F:F,MATCH(TomB!S90,Outcome_GWASs!C:C,0))</f>
        <v>17931</v>
      </c>
      <c r="W90" s="25">
        <f>INDEX(Outcome_GWASs!G:G,MATCH(TomB!S90,Outcome_GWASs!C:C,0))</f>
        <v>115142</v>
      </c>
      <c r="X90" s="25">
        <f>INDEX(Outcome_GWASs!F:F,MATCH(TomB!S90,Outcome_GWASs!C:C,0))</f>
        <v>17931</v>
      </c>
      <c r="Y90" s="25">
        <f>INDEX(Outcome_GWASs!G:G,MATCH(TomB!S90,Outcome_GWASs!C:C,0))</f>
        <v>115142</v>
      </c>
      <c r="Z90" s="25" t="s">
        <v>10</v>
      </c>
      <c r="AA90" s="25" t="s">
        <v>1059</v>
      </c>
      <c r="AB90" s="25" t="str">
        <f>INDEX(Outcome_GWASs!E:E,MATCH(TomB!S90,Outcome_GWASs!C:C,0))</f>
        <v>European and Asian</v>
      </c>
      <c r="AC90" s="10" t="s">
        <v>4617</v>
      </c>
      <c r="AD90" s="10" t="s">
        <v>4617</v>
      </c>
      <c r="AE90" s="25" t="s">
        <v>123</v>
      </c>
      <c r="AF90" s="25" t="s">
        <v>11</v>
      </c>
      <c r="AG90" s="25" t="s">
        <v>140</v>
      </c>
      <c r="AH90" s="25">
        <v>331088</v>
      </c>
      <c r="AI90" s="10" t="s">
        <v>10</v>
      </c>
      <c r="AJ90" s="25"/>
      <c r="AK90" s="25" t="s">
        <v>1005</v>
      </c>
      <c r="AL90" s="25" t="s">
        <v>4480</v>
      </c>
      <c r="AM90" s="25" t="s">
        <v>4608</v>
      </c>
      <c r="AN90" s="25" t="s">
        <v>4609</v>
      </c>
      <c r="AO90" s="25" t="s">
        <v>4610</v>
      </c>
      <c r="AP90" s="25" t="s">
        <v>4611</v>
      </c>
      <c r="AQ90" s="35" t="s">
        <v>138</v>
      </c>
      <c r="AR90" s="25" t="s">
        <v>11</v>
      </c>
      <c r="AS90" s="25" t="s">
        <v>11</v>
      </c>
      <c r="AT90" s="25" t="s">
        <v>4610</v>
      </c>
      <c r="AU90" s="25" t="s">
        <v>10</v>
      </c>
      <c r="AV90" s="25">
        <v>268</v>
      </c>
      <c r="AW90" s="25" t="s">
        <v>10</v>
      </c>
      <c r="AX90" s="25">
        <v>268</v>
      </c>
      <c r="AY90" s="36" t="s">
        <v>10</v>
      </c>
      <c r="AZ90" s="31" t="s">
        <v>11</v>
      </c>
      <c r="BA90" s="25" t="s">
        <v>10</v>
      </c>
      <c r="BB90" s="25" t="s">
        <v>52</v>
      </c>
      <c r="BC90" s="36"/>
      <c r="BD90" s="36"/>
      <c r="BE90" s="36"/>
      <c r="BF90" s="36"/>
      <c r="BG90" s="36"/>
      <c r="BH90" s="36" t="s">
        <v>4619</v>
      </c>
      <c r="BI90" s="36" t="s">
        <v>11</v>
      </c>
      <c r="BJ90" s="36" t="s">
        <v>1065</v>
      </c>
      <c r="BK90" s="36" t="s">
        <v>4612</v>
      </c>
      <c r="BL90" s="25" t="s">
        <v>11</v>
      </c>
      <c r="BM90" s="25" t="s">
        <v>11</v>
      </c>
      <c r="BN90" s="36" t="s">
        <v>11</v>
      </c>
      <c r="BO90" s="36" t="s">
        <v>167</v>
      </c>
      <c r="BP90" s="36" t="s">
        <v>1059</v>
      </c>
      <c r="BQ90" s="36" t="s">
        <v>1752</v>
      </c>
      <c r="BR90" s="36">
        <v>1.28</v>
      </c>
      <c r="BS90" s="36"/>
      <c r="BT90" s="36">
        <v>95</v>
      </c>
      <c r="BU90" s="36">
        <v>1.03</v>
      </c>
      <c r="BV90" s="36">
        <v>1.58</v>
      </c>
      <c r="BW90" s="36" t="s">
        <v>11</v>
      </c>
      <c r="BX90" s="36" t="s">
        <v>1791</v>
      </c>
      <c r="BY90" s="36" t="s">
        <v>10</v>
      </c>
      <c r="BZ90" s="186" t="s">
        <v>4613</v>
      </c>
      <c r="CA90" s="36" t="s">
        <v>4614</v>
      </c>
      <c r="CB90" s="36" t="s">
        <v>4615</v>
      </c>
      <c r="CC90" s="36" t="s">
        <v>4616</v>
      </c>
      <c r="CD90" s="106" t="s">
        <v>10</v>
      </c>
      <c r="CE90" s="36"/>
      <c r="CF90" s="36"/>
      <c r="CG90" s="36"/>
      <c r="CH90" s="36"/>
    </row>
    <row r="91" spans="1:86" s="31" customFormat="1" ht="15" customHeight="1">
      <c r="A91" s="36">
        <v>143</v>
      </c>
      <c r="B91" s="36" t="s">
        <v>282</v>
      </c>
      <c r="C91" s="36" t="s">
        <v>244</v>
      </c>
      <c r="D91" s="36" t="s">
        <v>4599</v>
      </c>
      <c r="E91" s="36">
        <v>2019</v>
      </c>
      <c r="F91" s="36" t="s">
        <v>1051</v>
      </c>
      <c r="G91" s="25" t="s">
        <v>4600</v>
      </c>
      <c r="H91" s="37" t="s">
        <v>4601</v>
      </c>
      <c r="I91" s="25" t="s">
        <v>2233</v>
      </c>
      <c r="J91" s="65" t="s">
        <v>4602</v>
      </c>
      <c r="K91" s="25" t="s">
        <v>4603</v>
      </c>
      <c r="L91" s="38" t="s">
        <v>4604</v>
      </c>
      <c r="M91" s="37" t="s">
        <v>4605</v>
      </c>
      <c r="N91" s="25" t="s">
        <v>30</v>
      </c>
      <c r="O91" s="25" t="s">
        <v>5722</v>
      </c>
      <c r="P91" s="25" t="s">
        <v>5814</v>
      </c>
      <c r="Q91" s="25" t="s">
        <v>5602</v>
      </c>
      <c r="R91" s="25" t="s">
        <v>11</v>
      </c>
      <c r="S91" s="25" t="s">
        <v>4606</v>
      </c>
      <c r="T91" s="25" t="str">
        <f>INDEX(Outcome_GWASs!I:I,MATCH(TomB!S91,Outcome_GWASs!C:C,0))</f>
        <v>0-101</v>
      </c>
      <c r="U91" s="25" t="str">
        <f>INDEX(Outcome_GWASs!H:H,MATCH(TomB!S91,Outcome_GWASs!C:C,0))</f>
        <v xml:space="preserve">both </v>
      </c>
      <c r="V91" s="25">
        <f>INDEX(Outcome_GWASs!F:F,MATCH(TomB!S91,Outcome_GWASs!C:C,0))</f>
        <v>17931</v>
      </c>
      <c r="W91" s="25">
        <f>INDEX(Outcome_GWASs!G:G,MATCH(TomB!S91,Outcome_GWASs!C:C,0))</f>
        <v>115142</v>
      </c>
      <c r="X91" s="25">
        <f>INDEX(Outcome_GWASs!F:F,MATCH(TomB!S91,Outcome_GWASs!C:C,0))</f>
        <v>17931</v>
      </c>
      <c r="Y91" s="25">
        <f>INDEX(Outcome_GWASs!G:G,MATCH(TomB!S91,Outcome_GWASs!C:C,0))</f>
        <v>115142</v>
      </c>
      <c r="Z91" s="25" t="s">
        <v>10</v>
      </c>
      <c r="AA91" s="25" t="s">
        <v>1059</v>
      </c>
      <c r="AB91" s="25" t="str">
        <f>INDEX(Outcome_GWASs!E:E,MATCH(TomB!S91,Outcome_GWASs!C:C,0))</f>
        <v>European and Asian</v>
      </c>
      <c r="AC91" s="10" t="s">
        <v>5527</v>
      </c>
      <c r="AD91" s="10" t="s">
        <v>5527</v>
      </c>
      <c r="AE91" s="25" t="s">
        <v>123</v>
      </c>
      <c r="AF91" s="25" t="s">
        <v>11</v>
      </c>
      <c r="AG91" s="25" t="s">
        <v>140</v>
      </c>
      <c r="AH91" s="25">
        <v>331615</v>
      </c>
      <c r="AI91" s="10" t="s">
        <v>10</v>
      </c>
      <c r="AJ91" s="25"/>
      <c r="AK91" s="25" t="s">
        <v>1005</v>
      </c>
      <c r="AL91" s="25" t="s">
        <v>4480</v>
      </c>
      <c r="AM91" s="25" t="s">
        <v>4608</v>
      </c>
      <c r="AN91" s="25" t="s">
        <v>4609</v>
      </c>
      <c r="AO91" s="25" t="s">
        <v>4610</v>
      </c>
      <c r="AP91" s="25" t="s">
        <v>4611</v>
      </c>
      <c r="AQ91" s="35" t="s">
        <v>138</v>
      </c>
      <c r="AR91" s="25" t="s">
        <v>11</v>
      </c>
      <c r="AS91" s="25" t="s">
        <v>11</v>
      </c>
      <c r="AT91" s="25" t="s">
        <v>4610</v>
      </c>
      <c r="AU91" s="25" t="s">
        <v>10</v>
      </c>
      <c r="AV91" s="25">
        <v>446</v>
      </c>
      <c r="AW91" s="25" t="s">
        <v>10</v>
      </c>
      <c r="AX91" s="25">
        <v>446</v>
      </c>
      <c r="AY91" s="36" t="s">
        <v>10</v>
      </c>
      <c r="AZ91" s="31" t="s">
        <v>11</v>
      </c>
      <c r="BA91" s="25" t="s">
        <v>10</v>
      </c>
      <c r="BB91" s="25" t="s">
        <v>52</v>
      </c>
      <c r="BC91" s="36"/>
      <c r="BD91" s="36"/>
      <c r="BE91" s="36"/>
      <c r="BF91" s="36"/>
      <c r="BG91" s="36"/>
      <c r="BH91" s="36" t="s">
        <v>4620</v>
      </c>
      <c r="BI91" s="36" t="s">
        <v>11</v>
      </c>
      <c r="BJ91" s="36" t="s">
        <v>1065</v>
      </c>
      <c r="BK91" s="36" t="s">
        <v>4612</v>
      </c>
      <c r="BL91" s="25" t="s">
        <v>11</v>
      </c>
      <c r="BM91" s="25" t="s">
        <v>11</v>
      </c>
      <c r="BN91" s="36" t="s">
        <v>11</v>
      </c>
      <c r="BO91" s="36" t="s">
        <v>167</v>
      </c>
      <c r="BP91" s="36" t="s">
        <v>1059</v>
      </c>
      <c r="BQ91" s="36" t="s">
        <v>1752</v>
      </c>
      <c r="BR91" s="36">
        <v>1.5</v>
      </c>
      <c r="BS91" s="36"/>
      <c r="BT91" s="36">
        <v>95</v>
      </c>
      <c r="BU91" s="36">
        <v>1.27</v>
      </c>
      <c r="BV91" s="36">
        <v>1.77</v>
      </c>
      <c r="BW91" s="36" t="s">
        <v>11</v>
      </c>
      <c r="BX91" s="36" t="s">
        <v>1791</v>
      </c>
      <c r="BY91" s="36" t="s">
        <v>10</v>
      </c>
      <c r="BZ91" s="186" t="s">
        <v>4613</v>
      </c>
      <c r="CA91" s="36" t="s">
        <v>4614</v>
      </c>
      <c r="CB91" s="36" t="s">
        <v>4615</v>
      </c>
      <c r="CC91" s="36" t="s">
        <v>4616</v>
      </c>
      <c r="CD91" s="106" t="s">
        <v>10</v>
      </c>
      <c r="CE91" s="36"/>
      <c r="CF91" s="36"/>
      <c r="CG91" s="36"/>
      <c r="CH91" s="36"/>
    </row>
    <row r="92" spans="1:86" s="31" customFormat="1" ht="15" customHeight="1">
      <c r="A92" s="36">
        <v>143</v>
      </c>
      <c r="B92" s="36" t="s">
        <v>282</v>
      </c>
      <c r="C92" s="36" t="s">
        <v>244</v>
      </c>
      <c r="D92" s="36" t="s">
        <v>4599</v>
      </c>
      <c r="E92" s="36">
        <v>2019</v>
      </c>
      <c r="F92" s="36" t="s">
        <v>1051</v>
      </c>
      <c r="G92" s="25" t="s">
        <v>4600</v>
      </c>
      <c r="H92" s="37" t="s">
        <v>4601</v>
      </c>
      <c r="I92" s="25" t="s">
        <v>2233</v>
      </c>
      <c r="J92" s="65" t="s">
        <v>4602</v>
      </c>
      <c r="K92" s="25" t="s">
        <v>4603</v>
      </c>
      <c r="L92" s="38" t="s">
        <v>4604</v>
      </c>
      <c r="M92" s="37" t="s">
        <v>4605</v>
      </c>
      <c r="N92" s="25" t="s">
        <v>12</v>
      </c>
      <c r="O92" s="25" t="s">
        <v>5722</v>
      </c>
      <c r="P92" s="25" t="s">
        <v>5814</v>
      </c>
      <c r="Q92" s="25" t="s">
        <v>5602</v>
      </c>
      <c r="R92" s="25" t="s">
        <v>11</v>
      </c>
      <c r="S92" s="25" t="s">
        <v>123</v>
      </c>
      <c r="T92" s="25" t="s">
        <v>172</v>
      </c>
      <c r="U92" s="25" t="s">
        <v>2215</v>
      </c>
      <c r="V92" s="25" t="s">
        <v>4621</v>
      </c>
      <c r="W92" s="25" t="s">
        <v>11</v>
      </c>
      <c r="X92" s="25" t="s">
        <v>10</v>
      </c>
      <c r="Y92" s="25" t="s">
        <v>10</v>
      </c>
      <c r="Z92" s="25" t="s">
        <v>11</v>
      </c>
      <c r="AA92" s="25" t="s">
        <v>1059</v>
      </c>
      <c r="AB92" s="25" t="s">
        <v>4480</v>
      </c>
      <c r="AC92" s="10" t="s">
        <v>5527</v>
      </c>
      <c r="AD92" s="10" t="s">
        <v>5527</v>
      </c>
      <c r="AE92" s="25" t="s">
        <v>123</v>
      </c>
      <c r="AF92" s="25" t="s">
        <v>172</v>
      </c>
      <c r="AG92" s="25" t="s">
        <v>140</v>
      </c>
      <c r="AH92" s="25">
        <v>331615</v>
      </c>
      <c r="AI92" s="10" t="s">
        <v>10</v>
      </c>
      <c r="AJ92" s="25"/>
      <c r="AK92" s="25" t="s">
        <v>1005</v>
      </c>
      <c r="AL92" s="25" t="s">
        <v>4480</v>
      </c>
      <c r="AM92" s="25" t="s">
        <v>4608</v>
      </c>
      <c r="AN92" s="25" t="s">
        <v>4609</v>
      </c>
      <c r="AO92" s="25" t="s">
        <v>4610</v>
      </c>
      <c r="AP92" s="25" t="s">
        <v>4611</v>
      </c>
      <c r="AQ92" s="35" t="s">
        <v>138</v>
      </c>
      <c r="AR92" s="25" t="s">
        <v>11</v>
      </c>
      <c r="AS92" s="25" t="s">
        <v>11</v>
      </c>
      <c r="AT92" s="25" t="s">
        <v>4610</v>
      </c>
      <c r="AU92" s="25" t="s">
        <v>10</v>
      </c>
      <c r="AV92" s="25">
        <v>446</v>
      </c>
      <c r="AW92" s="25" t="s">
        <v>10</v>
      </c>
      <c r="AX92" s="25">
        <v>446</v>
      </c>
      <c r="AY92" s="36" t="s">
        <v>10</v>
      </c>
      <c r="AZ92" s="31" t="s">
        <v>11</v>
      </c>
      <c r="BA92" s="25" t="s">
        <v>10</v>
      </c>
      <c r="BB92" s="25" t="s">
        <v>22</v>
      </c>
      <c r="BC92" s="36"/>
      <c r="BD92" s="36"/>
      <c r="BE92" s="36"/>
      <c r="BF92" s="36"/>
      <c r="BG92" s="36"/>
      <c r="BH92" s="36" t="s">
        <v>4592</v>
      </c>
      <c r="BI92" s="36" t="s">
        <v>11</v>
      </c>
      <c r="BJ92" s="36" t="s">
        <v>1065</v>
      </c>
      <c r="BK92" s="36" t="s">
        <v>4612</v>
      </c>
      <c r="BL92" s="25" t="s">
        <v>11</v>
      </c>
      <c r="BM92" s="25" t="s">
        <v>11</v>
      </c>
      <c r="BN92" s="36" t="s">
        <v>11</v>
      </c>
      <c r="BO92" s="36" t="s">
        <v>167</v>
      </c>
      <c r="BP92" s="36" t="s">
        <v>1059</v>
      </c>
      <c r="BQ92" s="36" t="s">
        <v>1752</v>
      </c>
      <c r="BR92" s="36">
        <v>1.4</v>
      </c>
      <c r="BS92" s="36"/>
      <c r="BT92" s="36">
        <v>95</v>
      </c>
      <c r="BU92" s="36">
        <v>1.32</v>
      </c>
      <c r="BV92" s="36">
        <v>1.48</v>
      </c>
      <c r="BW92" s="36" t="s">
        <v>11</v>
      </c>
      <c r="BX92" s="36" t="s">
        <v>1791</v>
      </c>
      <c r="BY92" s="36" t="s">
        <v>10</v>
      </c>
      <c r="BZ92" s="186" t="s">
        <v>4613</v>
      </c>
      <c r="CA92" s="36" t="s">
        <v>4614</v>
      </c>
      <c r="CB92" s="36" t="s">
        <v>4615</v>
      </c>
      <c r="CC92" s="36" t="s">
        <v>4616</v>
      </c>
      <c r="CD92" s="106" t="s">
        <v>10</v>
      </c>
      <c r="CE92" s="36"/>
      <c r="CF92" s="36"/>
      <c r="CG92" s="36"/>
      <c r="CH92" s="36"/>
    </row>
    <row r="93" spans="1:86" s="31" customFormat="1" ht="15" customHeight="1">
      <c r="A93" s="36">
        <v>143</v>
      </c>
      <c r="B93" s="36" t="s">
        <v>282</v>
      </c>
      <c r="C93" s="36" t="s">
        <v>244</v>
      </c>
      <c r="D93" s="36" t="s">
        <v>4599</v>
      </c>
      <c r="E93" s="36">
        <v>2019</v>
      </c>
      <c r="F93" s="36" t="s">
        <v>1051</v>
      </c>
      <c r="G93" s="25" t="s">
        <v>4600</v>
      </c>
      <c r="H93" s="37" t="s">
        <v>4601</v>
      </c>
      <c r="I93" s="25" t="s">
        <v>2233</v>
      </c>
      <c r="J93" s="65" t="s">
        <v>4602</v>
      </c>
      <c r="K93" s="25" t="s">
        <v>4603</v>
      </c>
      <c r="L93" s="38" t="s">
        <v>4604</v>
      </c>
      <c r="M93" s="37" t="s">
        <v>4605</v>
      </c>
      <c r="N93" s="25" t="s">
        <v>12</v>
      </c>
      <c r="O93" s="25" t="s">
        <v>5722</v>
      </c>
      <c r="P93" s="25" t="s">
        <v>5814</v>
      </c>
      <c r="Q93" s="25" t="s">
        <v>5602</v>
      </c>
      <c r="R93" s="25" t="s">
        <v>11</v>
      </c>
      <c r="S93" s="25" t="s">
        <v>123</v>
      </c>
      <c r="T93" s="25" t="s">
        <v>172</v>
      </c>
      <c r="U93" s="25" t="s">
        <v>2056</v>
      </c>
      <c r="V93" s="25" t="s">
        <v>4621</v>
      </c>
      <c r="W93" s="25" t="s">
        <v>11</v>
      </c>
      <c r="X93" s="25" t="s">
        <v>10</v>
      </c>
      <c r="Y93" s="25" t="s">
        <v>10</v>
      </c>
      <c r="Z93" s="25" t="s">
        <v>11</v>
      </c>
      <c r="AA93" s="25" t="s">
        <v>1059</v>
      </c>
      <c r="AB93" s="25" t="s">
        <v>4480</v>
      </c>
      <c r="AC93" s="10" t="s">
        <v>5527</v>
      </c>
      <c r="AD93" s="10" t="s">
        <v>5527</v>
      </c>
      <c r="AE93" s="25" t="s">
        <v>123</v>
      </c>
      <c r="AF93" s="25" t="s">
        <v>172</v>
      </c>
      <c r="AG93" s="25" t="s">
        <v>140</v>
      </c>
      <c r="AH93" s="25">
        <v>331615</v>
      </c>
      <c r="AI93" s="10" t="s">
        <v>10</v>
      </c>
      <c r="AJ93" s="25"/>
      <c r="AK93" s="25" t="s">
        <v>1005</v>
      </c>
      <c r="AL93" s="25" t="s">
        <v>4480</v>
      </c>
      <c r="AM93" s="25" t="s">
        <v>4608</v>
      </c>
      <c r="AN93" s="25" t="s">
        <v>4609</v>
      </c>
      <c r="AO93" s="25" t="s">
        <v>4610</v>
      </c>
      <c r="AP93" s="25" t="s">
        <v>4611</v>
      </c>
      <c r="AQ93" s="35" t="s">
        <v>138</v>
      </c>
      <c r="AR93" s="25" t="s">
        <v>11</v>
      </c>
      <c r="AS93" s="25" t="s">
        <v>11</v>
      </c>
      <c r="AT93" s="25" t="s">
        <v>4610</v>
      </c>
      <c r="AU93" s="25" t="s">
        <v>10</v>
      </c>
      <c r="AV93" s="25">
        <v>446</v>
      </c>
      <c r="AW93" s="25" t="s">
        <v>10</v>
      </c>
      <c r="AX93" s="25">
        <v>446</v>
      </c>
      <c r="AY93" s="36" t="s">
        <v>10</v>
      </c>
      <c r="AZ93" s="31" t="s">
        <v>11</v>
      </c>
      <c r="BA93" s="25" t="s">
        <v>10</v>
      </c>
      <c r="BB93" s="25" t="s">
        <v>22</v>
      </c>
      <c r="BC93" s="36"/>
      <c r="BD93" s="36"/>
      <c r="BE93" s="36"/>
      <c r="BF93" s="36"/>
      <c r="BG93" s="36"/>
      <c r="BH93" s="36" t="s">
        <v>4596</v>
      </c>
      <c r="BI93" s="36" t="s">
        <v>11</v>
      </c>
      <c r="BJ93" s="36" t="s">
        <v>1065</v>
      </c>
      <c r="BK93" s="36" t="s">
        <v>4612</v>
      </c>
      <c r="BL93" s="25" t="s">
        <v>11</v>
      </c>
      <c r="BM93" s="25" t="s">
        <v>11</v>
      </c>
      <c r="BN93" s="36" t="s">
        <v>11</v>
      </c>
      <c r="BO93" s="36" t="s">
        <v>167</v>
      </c>
      <c r="BP93" s="36" t="s">
        <v>1059</v>
      </c>
      <c r="BQ93" s="36" t="s">
        <v>1752</v>
      </c>
      <c r="BR93" s="36">
        <v>1.41</v>
      </c>
      <c r="BS93" s="36"/>
      <c r="BT93" s="36">
        <v>95</v>
      </c>
      <c r="BU93" s="36">
        <v>1.3</v>
      </c>
      <c r="BV93" s="36">
        <v>1.52</v>
      </c>
      <c r="BW93" s="36" t="s">
        <v>11</v>
      </c>
      <c r="BX93" s="36" t="s">
        <v>1791</v>
      </c>
      <c r="BY93" s="36" t="s">
        <v>10</v>
      </c>
      <c r="BZ93" s="186" t="s">
        <v>4613</v>
      </c>
      <c r="CA93" s="36" t="s">
        <v>4614</v>
      </c>
      <c r="CB93" s="36" t="s">
        <v>4615</v>
      </c>
      <c r="CC93" s="36" t="s">
        <v>4616</v>
      </c>
      <c r="CD93" s="106" t="s">
        <v>10</v>
      </c>
      <c r="CE93" s="36"/>
      <c r="CF93" s="36"/>
      <c r="CG93" s="36"/>
      <c r="CH93" s="36"/>
    </row>
    <row r="94" spans="1:86" s="31" customFormat="1" ht="15" customHeight="1">
      <c r="A94" s="36">
        <v>143</v>
      </c>
      <c r="B94" s="36" t="s">
        <v>282</v>
      </c>
      <c r="C94" s="36" t="s">
        <v>244</v>
      </c>
      <c r="D94" s="36" t="s">
        <v>4599</v>
      </c>
      <c r="E94" s="36">
        <v>2019</v>
      </c>
      <c r="F94" s="36" t="s">
        <v>1051</v>
      </c>
      <c r="G94" s="25" t="s">
        <v>4600</v>
      </c>
      <c r="H94" s="37" t="s">
        <v>4601</v>
      </c>
      <c r="I94" s="25" t="s">
        <v>2233</v>
      </c>
      <c r="J94" s="65" t="s">
        <v>4602</v>
      </c>
      <c r="K94" s="25" t="s">
        <v>4603</v>
      </c>
      <c r="L94" s="38" t="s">
        <v>4604</v>
      </c>
      <c r="M94" s="37" t="s">
        <v>4605</v>
      </c>
      <c r="N94" s="25" t="s">
        <v>12</v>
      </c>
      <c r="O94" s="25" t="s">
        <v>5722</v>
      </c>
      <c r="P94" s="25" t="s">
        <v>5814</v>
      </c>
      <c r="Q94" s="25" t="s">
        <v>5602</v>
      </c>
      <c r="R94" s="25" t="s">
        <v>11</v>
      </c>
      <c r="S94" s="25" t="s">
        <v>123</v>
      </c>
      <c r="T94" s="25" t="s">
        <v>172</v>
      </c>
      <c r="U94" s="25" t="s">
        <v>2215</v>
      </c>
      <c r="V94" s="25" t="s">
        <v>4621</v>
      </c>
      <c r="W94" s="25" t="s">
        <v>11</v>
      </c>
      <c r="X94" s="25" t="s">
        <v>10</v>
      </c>
      <c r="Y94" s="25" t="s">
        <v>10</v>
      </c>
      <c r="Z94" s="25" t="s">
        <v>11</v>
      </c>
      <c r="AA94" s="25" t="s">
        <v>1059</v>
      </c>
      <c r="AB94" s="25" t="s">
        <v>4480</v>
      </c>
      <c r="AC94" s="10" t="s">
        <v>4617</v>
      </c>
      <c r="AD94" s="10" t="s">
        <v>4617</v>
      </c>
      <c r="AE94" s="25" t="s">
        <v>123</v>
      </c>
      <c r="AF94" s="25" t="s">
        <v>172</v>
      </c>
      <c r="AG94" s="25" t="s">
        <v>140</v>
      </c>
      <c r="AH94" s="25">
        <v>331088</v>
      </c>
      <c r="AI94" s="10" t="s">
        <v>10</v>
      </c>
      <c r="AJ94" s="25"/>
      <c r="AK94" s="25" t="s">
        <v>1005</v>
      </c>
      <c r="AL94" s="25" t="s">
        <v>4480</v>
      </c>
      <c r="AM94" s="25" t="s">
        <v>4608</v>
      </c>
      <c r="AN94" s="25" t="s">
        <v>4609</v>
      </c>
      <c r="AO94" s="25" t="s">
        <v>4610</v>
      </c>
      <c r="AP94" s="25" t="s">
        <v>4611</v>
      </c>
      <c r="AQ94" s="35" t="s">
        <v>138</v>
      </c>
      <c r="AR94" s="25" t="s">
        <v>11</v>
      </c>
      <c r="AS94" s="25" t="s">
        <v>11</v>
      </c>
      <c r="AT94" s="25" t="s">
        <v>4610</v>
      </c>
      <c r="AU94" s="25" t="s">
        <v>10</v>
      </c>
      <c r="AV94" s="25">
        <v>268</v>
      </c>
      <c r="AW94" s="25" t="s">
        <v>10</v>
      </c>
      <c r="AX94" s="25">
        <v>268</v>
      </c>
      <c r="AY94" s="36" t="s">
        <v>10</v>
      </c>
      <c r="AZ94" s="31" t="s">
        <v>11</v>
      </c>
      <c r="BA94" s="25" t="s">
        <v>10</v>
      </c>
      <c r="BB94" s="25" t="s">
        <v>22</v>
      </c>
      <c r="BC94" s="36"/>
      <c r="BD94" s="36"/>
      <c r="BE94" s="36"/>
      <c r="BF94" s="36"/>
      <c r="BG94" s="36"/>
      <c r="BH94" s="36" t="s">
        <v>4592</v>
      </c>
      <c r="BI94" s="36" t="s">
        <v>11</v>
      </c>
      <c r="BJ94" s="36" t="s">
        <v>1065</v>
      </c>
      <c r="BK94" s="36" t="s">
        <v>4612</v>
      </c>
      <c r="BL94" s="25" t="s">
        <v>11</v>
      </c>
      <c r="BM94" s="25" t="s">
        <v>11</v>
      </c>
      <c r="BN94" s="36" t="s">
        <v>11</v>
      </c>
      <c r="BO94" s="36" t="s">
        <v>167</v>
      </c>
      <c r="BP94" s="36" t="s">
        <v>1059</v>
      </c>
      <c r="BQ94" s="36" t="s">
        <v>1752</v>
      </c>
      <c r="BR94" s="36">
        <v>1.21</v>
      </c>
      <c r="BS94" s="36"/>
      <c r="BT94" s="36">
        <v>95</v>
      </c>
      <c r="BU94" s="36">
        <v>1.1499999999999999</v>
      </c>
      <c r="BV94" s="36">
        <v>1.29</v>
      </c>
      <c r="BW94" s="36" t="s">
        <v>11</v>
      </c>
      <c r="BX94" s="36" t="s">
        <v>1791</v>
      </c>
      <c r="BY94" s="36" t="s">
        <v>10</v>
      </c>
      <c r="BZ94" s="186" t="s">
        <v>4613</v>
      </c>
      <c r="CA94" s="36" t="s">
        <v>4614</v>
      </c>
      <c r="CB94" s="36" t="s">
        <v>4615</v>
      </c>
      <c r="CC94" s="36" t="s">
        <v>4616</v>
      </c>
      <c r="CD94" s="106" t="s">
        <v>10</v>
      </c>
      <c r="CE94" s="36"/>
      <c r="CF94" s="36"/>
      <c r="CG94" s="36"/>
      <c r="CH94" s="36"/>
    </row>
    <row r="95" spans="1:86" s="31" customFormat="1" ht="15" customHeight="1">
      <c r="A95" s="36">
        <v>143</v>
      </c>
      <c r="B95" s="36" t="s">
        <v>282</v>
      </c>
      <c r="C95" s="36" t="s">
        <v>244</v>
      </c>
      <c r="D95" s="36" t="s">
        <v>4599</v>
      </c>
      <c r="E95" s="36">
        <v>2019</v>
      </c>
      <c r="F95" s="36" t="s">
        <v>1051</v>
      </c>
      <c r="G95" s="25" t="s">
        <v>4600</v>
      </c>
      <c r="H95" s="37" t="s">
        <v>4601</v>
      </c>
      <c r="I95" s="25" t="s">
        <v>2233</v>
      </c>
      <c r="J95" s="65" t="s">
        <v>4602</v>
      </c>
      <c r="K95" s="25" t="s">
        <v>4603</v>
      </c>
      <c r="L95" s="38" t="s">
        <v>4604</v>
      </c>
      <c r="M95" s="37" t="s">
        <v>4605</v>
      </c>
      <c r="N95" s="25" t="s">
        <v>12</v>
      </c>
      <c r="O95" s="25" t="s">
        <v>5722</v>
      </c>
      <c r="P95" s="25" t="s">
        <v>5814</v>
      </c>
      <c r="Q95" s="25" t="s">
        <v>5602</v>
      </c>
      <c r="R95" s="25" t="s">
        <v>11</v>
      </c>
      <c r="S95" s="25" t="s">
        <v>123</v>
      </c>
      <c r="T95" s="25" t="s">
        <v>172</v>
      </c>
      <c r="U95" s="25" t="s">
        <v>2056</v>
      </c>
      <c r="V95" s="25" t="s">
        <v>4621</v>
      </c>
      <c r="W95" s="25" t="s">
        <v>11</v>
      </c>
      <c r="X95" s="25" t="s">
        <v>10</v>
      </c>
      <c r="Y95" s="25" t="s">
        <v>10</v>
      </c>
      <c r="Z95" s="25" t="s">
        <v>11</v>
      </c>
      <c r="AA95" s="25" t="s">
        <v>1059</v>
      </c>
      <c r="AB95" s="25" t="s">
        <v>4480</v>
      </c>
      <c r="AC95" s="10" t="s">
        <v>4617</v>
      </c>
      <c r="AD95" s="10" t="s">
        <v>4617</v>
      </c>
      <c r="AE95" s="25" t="s">
        <v>123</v>
      </c>
      <c r="AF95" s="25" t="s">
        <v>172</v>
      </c>
      <c r="AG95" s="25" t="s">
        <v>140</v>
      </c>
      <c r="AH95" s="25">
        <v>331088</v>
      </c>
      <c r="AI95" s="10" t="s">
        <v>10</v>
      </c>
      <c r="AJ95" s="25"/>
      <c r="AK95" s="25" t="s">
        <v>1005</v>
      </c>
      <c r="AL95" s="25" t="s">
        <v>4480</v>
      </c>
      <c r="AM95" s="25" t="s">
        <v>4608</v>
      </c>
      <c r="AN95" s="25" t="s">
        <v>4609</v>
      </c>
      <c r="AO95" s="25" t="s">
        <v>4610</v>
      </c>
      <c r="AP95" s="25" t="s">
        <v>4611</v>
      </c>
      <c r="AQ95" s="35" t="s">
        <v>138</v>
      </c>
      <c r="AR95" s="25" t="s">
        <v>11</v>
      </c>
      <c r="AS95" s="25" t="s">
        <v>11</v>
      </c>
      <c r="AT95" s="25" t="s">
        <v>4610</v>
      </c>
      <c r="AU95" s="25" t="s">
        <v>10</v>
      </c>
      <c r="AV95" s="25">
        <v>268</v>
      </c>
      <c r="AW95" s="25" t="s">
        <v>10</v>
      </c>
      <c r="AX95" s="25">
        <v>268</v>
      </c>
      <c r="AY95" s="36" t="s">
        <v>10</v>
      </c>
      <c r="AZ95" s="31" t="s">
        <v>11</v>
      </c>
      <c r="BA95" s="25" t="s">
        <v>10</v>
      </c>
      <c r="BB95" s="25" t="s">
        <v>22</v>
      </c>
      <c r="BC95" s="36"/>
      <c r="BD95" s="36"/>
      <c r="BE95" s="36"/>
      <c r="BF95" s="36"/>
      <c r="BG95" s="36"/>
      <c r="BH95" s="36" t="s">
        <v>4596</v>
      </c>
      <c r="BI95" s="36" t="s">
        <v>11</v>
      </c>
      <c r="BJ95" s="36" t="s">
        <v>1065</v>
      </c>
      <c r="BK95" s="36" t="s">
        <v>4612</v>
      </c>
      <c r="BL95" s="25" t="s">
        <v>11</v>
      </c>
      <c r="BM95" s="25" t="s">
        <v>11</v>
      </c>
      <c r="BN95" s="36" t="s">
        <v>11</v>
      </c>
      <c r="BO95" s="36" t="s">
        <v>167</v>
      </c>
      <c r="BP95" s="36" t="s">
        <v>1059</v>
      </c>
      <c r="BQ95" s="36" t="s">
        <v>1752</v>
      </c>
      <c r="BR95" s="36">
        <v>1.3</v>
      </c>
      <c r="BS95" s="36"/>
      <c r="BT95" s="36">
        <v>95</v>
      </c>
      <c r="BU95" s="36">
        <v>1.22</v>
      </c>
      <c r="BV95" s="36">
        <v>1.39</v>
      </c>
      <c r="BW95" s="36" t="s">
        <v>11</v>
      </c>
      <c r="BX95" s="36" t="s">
        <v>1791</v>
      </c>
      <c r="BY95" s="36" t="s">
        <v>10</v>
      </c>
      <c r="BZ95" s="186" t="s">
        <v>4613</v>
      </c>
      <c r="CA95" s="36" t="s">
        <v>4614</v>
      </c>
      <c r="CB95" s="36" t="s">
        <v>4615</v>
      </c>
      <c r="CC95" s="36" t="s">
        <v>4616</v>
      </c>
      <c r="CD95" s="106" t="s">
        <v>10</v>
      </c>
      <c r="CE95" s="36"/>
      <c r="CF95" s="36"/>
      <c r="CG95" s="36"/>
      <c r="CH95" s="36"/>
    </row>
    <row r="96" spans="1:86" s="31" customFormat="1">
      <c r="A96" s="36">
        <v>144</v>
      </c>
      <c r="B96" s="36" t="s">
        <v>282</v>
      </c>
      <c r="C96" s="36" t="s">
        <v>244</v>
      </c>
      <c r="D96" s="36" t="s">
        <v>4622</v>
      </c>
      <c r="E96" s="36">
        <v>2009</v>
      </c>
      <c r="F96" s="36" t="s">
        <v>752</v>
      </c>
      <c r="G96" s="25" t="s">
        <v>4623</v>
      </c>
      <c r="H96" s="37" t="s">
        <v>4624</v>
      </c>
      <c r="I96" s="25" t="s">
        <v>4625</v>
      </c>
      <c r="J96" s="65" t="s">
        <v>4626</v>
      </c>
      <c r="K96" s="25" t="s">
        <v>1020</v>
      </c>
      <c r="L96" s="38" t="s">
        <v>4627</v>
      </c>
      <c r="M96" s="37" t="s">
        <v>4628</v>
      </c>
      <c r="N96" s="25" t="s">
        <v>12</v>
      </c>
      <c r="O96" s="25" t="s">
        <v>699</v>
      </c>
      <c r="P96" s="25" t="s">
        <v>699</v>
      </c>
      <c r="Q96" s="25" t="s">
        <v>5602</v>
      </c>
      <c r="R96" s="25" t="s">
        <v>4629</v>
      </c>
      <c r="S96" s="25" t="s">
        <v>123</v>
      </c>
      <c r="T96" s="25" t="s">
        <v>4630</v>
      </c>
      <c r="U96" s="25" t="s">
        <v>140</v>
      </c>
      <c r="V96" s="25">
        <v>37027</v>
      </c>
      <c r="W96" s="25" t="s">
        <v>10</v>
      </c>
      <c r="X96" s="25" t="s">
        <v>10</v>
      </c>
      <c r="Y96" s="25" t="s">
        <v>10</v>
      </c>
      <c r="Z96" s="179" t="s">
        <v>10</v>
      </c>
      <c r="AA96" s="25" t="s">
        <v>1005</v>
      </c>
      <c r="AB96" s="25" t="s">
        <v>4442</v>
      </c>
      <c r="AC96" s="10" t="s">
        <v>127</v>
      </c>
      <c r="AD96" s="10" t="s">
        <v>127</v>
      </c>
      <c r="AE96" s="25" t="s">
        <v>123</v>
      </c>
      <c r="AF96" s="25"/>
      <c r="AG96" s="25" t="s">
        <v>140</v>
      </c>
      <c r="AH96" s="25">
        <v>36867</v>
      </c>
      <c r="AI96" s="25">
        <v>36867</v>
      </c>
      <c r="AJ96" s="25"/>
      <c r="AK96" s="25" t="s">
        <v>1005</v>
      </c>
      <c r="AL96" s="25" t="s">
        <v>4442</v>
      </c>
      <c r="AM96" s="25" t="s">
        <v>4631</v>
      </c>
      <c r="AN96" s="25" t="s">
        <v>4443</v>
      </c>
      <c r="AO96" s="25" t="s">
        <v>10</v>
      </c>
      <c r="AP96" s="25" t="s">
        <v>11</v>
      </c>
      <c r="AQ96" s="35" t="s">
        <v>138</v>
      </c>
      <c r="AR96" s="25" t="s">
        <v>10</v>
      </c>
      <c r="AS96" s="25" t="s">
        <v>10</v>
      </c>
      <c r="AT96" s="25" t="s">
        <v>11</v>
      </c>
      <c r="AU96" s="25">
        <v>2</v>
      </c>
      <c r="AV96" s="25" t="s">
        <v>10</v>
      </c>
      <c r="AW96" s="25" t="s">
        <v>10</v>
      </c>
      <c r="AX96" s="25" t="s">
        <v>10</v>
      </c>
      <c r="AY96" s="36"/>
      <c r="AZ96" s="31" t="s">
        <v>11</v>
      </c>
      <c r="BA96" s="25" t="s">
        <v>10</v>
      </c>
      <c r="BB96" s="25" t="s">
        <v>28</v>
      </c>
      <c r="BC96" s="36"/>
      <c r="BD96" s="36"/>
      <c r="BE96" s="36"/>
      <c r="BF96" s="36"/>
      <c r="BG96" s="36"/>
      <c r="BH96" s="36" t="s">
        <v>4632</v>
      </c>
      <c r="BI96" s="36" t="s">
        <v>4633</v>
      </c>
      <c r="BJ96" s="36" t="s">
        <v>2928</v>
      </c>
      <c r="BK96" s="25" t="s">
        <v>11</v>
      </c>
      <c r="BL96" s="25" t="s">
        <v>11</v>
      </c>
      <c r="BM96" s="25" t="s">
        <v>11</v>
      </c>
      <c r="BN96" s="36" t="s">
        <v>11</v>
      </c>
      <c r="BO96" s="36" t="s">
        <v>128</v>
      </c>
      <c r="BP96" s="36" t="s">
        <v>2202</v>
      </c>
      <c r="BQ96" s="36" t="s">
        <v>4634</v>
      </c>
      <c r="BR96" s="36">
        <v>3.85</v>
      </c>
      <c r="BS96" s="36"/>
      <c r="BT96" s="36">
        <v>95</v>
      </c>
      <c r="BU96" s="36">
        <v>1.88</v>
      </c>
      <c r="BV96" s="36">
        <v>5.83</v>
      </c>
      <c r="BW96" s="36">
        <v>2.0000000000000001E-4</v>
      </c>
      <c r="BX96" s="36"/>
      <c r="BY96" s="36"/>
      <c r="BZ96" s="36" t="s">
        <v>4635</v>
      </c>
      <c r="CA96" s="36" t="s">
        <v>4636</v>
      </c>
      <c r="CB96" s="36" t="s">
        <v>4637</v>
      </c>
      <c r="CC96" s="36" t="s">
        <v>4637</v>
      </c>
      <c r="CD96" s="106" t="s">
        <v>10</v>
      </c>
      <c r="CE96" s="36"/>
      <c r="CF96" s="36"/>
      <c r="CG96" s="36"/>
      <c r="CH96" s="36"/>
    </row>
    <row r="97" spans="1:86" s="31" customFormat="1">
      <c r="A97" s="36">
        <v>144</v>
      </c>
      <c r="B97" s="36" t="s">
        <v>282</v>
      </c>
      <c r="C97" s="36" t="s">
        <v>244</v>
      </c>
      <c r="D97" s="36" t="s">
        <v>4622</v>
      </c>
      <c r="E97" s="36">
        <v>2009</v>
      </c>
      <c r="F97" s="36" t="s">
        <v>752</v>
      </c>
      <c r="G97" s="25" t="s">
        <v>4623</v>
      </c>
      <c r="H97" s="37" t="s">
        <v>4624</v>
      </c>
      <c r="I97" s="25" t="s">
        <v>4625</v>
      </c>
      <c r="J97" s="65" t="s">
        <v>4626</v>
      </c>
      <c r="K97" s="25" t="s">
        <v>1020</v>
      </c>
      <c r="L97" s="38" t="s">
        <v>4627</v>
      </c>
      <c r="M97" s="37" t="s">
        <v>4628</v>
      </c>
      <c r="N97" s="25" t="s">
        <v>12</v>
      </c>
      <c r="O97" s="25" t="s">
        <v>701</v>
      </c>
      <c r="P97" s="25" t="s">
        <v>701</v>
      </c>
      <c r="Q97" s="25" t="s">
        <v>5602</v>
      </c>
      <c r="R97" s="25" t="s">
        <v>4638</v>
      </c>
      <c r="S97" s="25" t="s">
        <v>123</v>
      </c>
      <c r="T97" s="25" t="s">
        <v>4630</v>
      </c>
      <c r="U97" s="25" t="s">
        <v>140</v>
      </c>
      <c r="V97" s="25">
        <v>37027</v>
      </c>
      <c r="W97" s="25" t="s">
        <v>10</v>
      </c>
      <c r="X97" s="25" t="s">
        <v>10</v>
      </c>
      <c r="Y97" s="25" t="s">
        <v>10</v>
      </c>
      <c r="Z97" s="179" t="s">
        <v>10</v>
      </c>
      <c r="AA97" s="25" t="s">
        <v>1005</v>
      </c>
      <c r="AB97" s="25" t="s">
        <v>4442</v>
      </c>
      <c r="AC97" s="10" t="s">
        <v>127</v>
      </c>
      <c r="AD97" s="10" t="s">
        <v>127</v>
      </c>
      <c r="AE97" s="25" t="s">
        <v>123</v>
      </c>
      <c r="AF97" s="25"/>
      <c r="AG97" s="25" t="s">
        <v>140</v>
      </c>
      <c r="AH97" s="25">
        <v>36867</v>
      </c>
      <c r="AI97" s="25">
        <v>36867</v>
      </c>
      <c r="AJ97" s="25"/>
      <c r="AK97" s="25" t="s">
        <v>1005</v>
      </c>
      <c r="AL97" s="25" t="s">
        <v>4442</v>
      </c>
      <c r="AM97" s="25" t="s">
        <v>4631</v>
      </c>
      <c r="AN97" s="25" t="s">
        <v>4443</v>
      </c>
      <c r="AO97" s="25" t="s">
        <v>10</v>
      </c>
      <c r="AP97" s="25" t="s">
        <v>11</v>
      </c>
      <c r="AQ97" s="35" t="s">
        <v>138</v>
      </c>
      <c r="AR97" s="25" t="s">
        <v>10</v>
      </c>
      <c r="AS97" s="25" t="s">
        <v>10</v>
      </c>
      <c r="AT97" s="25" t="s">
        <v>11</v>
      </c>
      <c r="AU97" s="25">
        <v>2</v>
      </c>
      <c r="AV97" s="25" t="s">
        <v>10</v>
      </c>
      <c r="AW97" s="25" t="s">
        <v>10</v>
      </c>
      <c r="AX97" s="25" t="s">
        <v>10</v>
      </c>
      <c r="AY97" s="36"/>
      <c r="AZ97" s="31" t="s">
        <v>11</v>
      </c>
      <c r="BA97" s="25" t="s">
        <v>10</v>
      </c>
      <c r="BB97" s="25" t="s">
        <v>28</v>
      </c>
      <c r="BC97" s="36"/>
      <c r="BD97" s="36"/>
      <c r="BE97" s="36"/>
      <c r="BF97" s="36"/>
      <c r="BG97" s="36"/>
      <c r="BH97" s="36" t="s">
        <v>4632</v>
      </c>
      <c r="BI97" s="36" t="s">
        <v>4633</v>
      </c>
      <c r="BJ97" s="36" t="s">
        <v>2928</v>
      </c>
      <c r="BK97" s="25" t="s">
        <v>11</v>
      </c>
      <c r="BL97" s="25" t="s">
        <v>11</v>
      </c>
      <c r="BM97" s="25" t="s">
        <v>11</v>
      </c>
      <c r="BN97" s="36" t="s">
        <v>11</v>
      </c>
      <c r="BO97" s="36" t="s">
        <v>128</v>
      </c>
      <c r="BP97" s="36" t="s">
        <v>2202</v>
      </c>
      <c r="BQ97" s="36" t="s">
        <v>4634</v>
      </c>
      <c r="BR97" s="36">
        <v>1.79</v>
      </c>
      <c r="BS97" s="36"/>
      <c r="BT97" s="36">
        <v>95</v>
      </c>
      <c r="BU97" s="36">
        <v>0.68</v>
      </c>
      <c r="BV97" s="36">
        <v>2.9</v>
      </c>
      <c r="BW97" s="36">
        <v>2E-3</v>
      </c>
      <c r="BX97" s="36"/>
      <c r="BY97" s="36"/>
      <c r="BZ97" s="36" t="s">
        <v>4635</v>
      </c>
      <c r="CA97" s="36" t="s">
        <v>4636</v>
      </c>
      <c r="CB97" s="36" t="s">
        <v>4637</v>
      </c>
      <c r="CC97" s="36" t="s">
        <v>4637</v>
      </c>
      <c r="CD97" s="106" t="s">
        <v>10</v>
      </c>
      <c r="CE97" s="36"/>
      <c r="CF97" s="36"/>
      <c r="CG97" s="36"/>
      <c r="CH97" s="36"/>
    </row>
    <row r="98" spans="1:86" s="31" customFormat="1">
      <c r="A98" s="36">
        <v>145</v>
      </c>
      <c r="B98" s="36" t="s">
        <v>282</v>
      </c>
      <c r="C98" s="36" t="s">
        <v>244</v>
      </c>
      <c r="D98" s="36" t="s">
        <v>4639</v>
      </c>
      <c r="E98" s="36">
        <v>2009</v>
      </c>
      <c r="F98" s="36" t="s">
        <v>4640</v>
      </c>
      <c r="G98" s="25" t="s">
        <v>4641</v>
      </c>
      <c r="H98" s="37" t="s">
        <v>4624</v>
      </c>
      <c r="I98" s="25" t="s">
        <v>4642</v>
      </c>
      <c r="J98" s="65" t="s">
        <v>4643</v>
      </c>
      <c r="K98" s="25" t="s">
        <v>4644</v>
      </c>
      <c r="L98" s="38" t="s">
        <v>4645</v>
      </c>
      <c r="M98" s="37" t="s">
        <v>4646</v>
      </c>
      <c r="N98" s="25" t="s">
        <v>12</v>
      </c>
      <c r="O98" s="25" t="s">
        <v>5948</v>
      </c>
      <c r="P98" s="25" t="s">
        <v>5948</v>
      </c>
      <c r="Q98" s="25" t="s">
        <v>5603</v>
      </c>
      <c r="R98" s="25" t="s">
        <v>4647</v>
      </c>
      <c r="S98" s="25" t="s">
        <v>123</v>
      </c>
      <c r="T98" s="25" t="s">
        <v>4648</v>
      </c>
      <c r="U98" s="25" t="s">
        <v>483</v>
      </c>
      <c r="V98" s="25">
        <v>4957</v>
      </c>
      <c r="W98" s="25" t="s">
        <v>10</v>
      </c>
      <c r="X98" s="25" t="s">
        <v>10</v>
      </c>
      <c r="Y98" s="25" t="s">
        <v>10</v>
      </c>
      <c r="Z98" s="179" t="s">
        <v>10</v>
      </c>
      <c r="AA98" s="25" t="s">
        <v>1005</v>
      </c>
      <c r="AB98" s="25" t="s">
        <v>4480</v>
      </c>
      <c r="AC98" s="10" t="s">
        <v>4617</v>
      </c>
      <c r="AD98" s="10" t="s">
        <v>6113</v>
      </c>
      <c r="AE98" s="25" t="s">
        <v>123</v>
      </c>
      <c r="AF98" s="25"/>
      <c r="AG98" s="25" t="s">
        <v>140</v>
      </c>
      <c r="AH98" s="25">
        <v>4957</v>
      </c>
      <c r="AI98" s="10">
        <v>4957</v>
      </c>
      <c r="AJ98" s="25"/>
      <c r="AK98" s="25" t="s">
        <v>1005</v>
      </c>
      <c r="AL98" s="25" t="s">
        <v>4480</v>
      </c>
      <c r="AM98" s="25" t="s">
        <v>4649</v>
      </c>
      <c r="AN98" s="25" t="s">
        <v>4443</v>
      </c>
      <c r="AO98" s="25" t="s">
        <v>10</v>
      </c>
      <c r="AP98" s="25" t="s">
        <v>1791</v>
      </c>
      <c r="AQ98" s="35" t="s">
        <v>138</v>
      </c>
      <c r="AR98" s="25" t="s">
        <v>10</v>
      </c>
      <c r="AS98" s="25" t="s">
        <v>10</v>
      </c>
      <c r="AT98" s="25" t="s">
        <v>11</v>
      </c>
      <c r="AU98" s="25">
        <v>2</v>
      </c>
      <c r="AV98" s="25" t="s">
        <v>10</v>
      </c>
      <c r="AW98" s="25" t="s">
        <v>10</v>
      </c>
      <c r="AX98" s="25">
        <v>2</v>
      </c>
      <c r="AY98" s="36" t="s">
        <v>10</v>
      </c>
      <c r="AZ98" s="31" t="s">
        <v>11</v>
      </c>
      <c r="BA98" s="25" t="s">
        <v>10</v>
      </c>
      <c r="BB98" s="25" t="s">
        <v>22</v>
      </c>
      <c r="BC98" s="36"/>
      <c r="BD98" s="36"/>
      <c r="BE98" s="36"/>
      <c r="BF98" s="36"/>
      <c r="BG98" s="36"/>
      <c r="BH98" s="36" t="s">
        <v>4632</v>
      </c>
      <c r="BI98" s="36" t="s">
        <v>3471</v>
      </c>
      <c r="BJ98" s="36" t="s">
        <v>2928</v>
      </c>
      <c r="BK98" s="25" t="s">
        <v>11</v>
      </c>
      <c r="BL98" s="25" t="s">
        <v>11</v>
      </c>
      <c r="BM98" s="25" t="s">
        <v>11</v>
      </c>
      <c r="BN98" s="36" t="s">
        <v>171</v>
      </c>
      <c r="BO98" s="36" t="s">
        <v>291</v>
      </c>
      <c r="BP98" s="36" t="s">
        <v>291</v>
      </c>
      <c r="BQ98" s="36" t="s">
        <v>4650</v>
      </c>
      <c r="BR98" s="36">
        <v>1.139</v>
      </c>
      <c r="BS98" s="36"/>
      <c r="BT98" s="36">
        <v>95</v>
      </c>
      <c r="BU98" s="36">
        <v>1.0640000000000001</v>
      </c>
      <c r="BV98" s="36">
        <v>1.22</v>
      </c>
      <c r="BW98" s="36">
        <v>2.0000000000000001E-4</v>
      </c>
      <c r="BX98" s="36"/>
      <c r="BY98" s="36"/>
      <c r="BZ98" s="36" t="s">
        <v>4651</v>
      </c>
      <c r="CA98" s="36" t="s">
        <v>4652</v>
      </c>
      <c r="CB98" s="184" t="s">
        <v>11</v>
      </c>
      <c r="CC98" s="184" t="s">
        <v>11</v>
      </c>
      <c r="CD98" s="106" t="s">
        <v>10</v>
      </c>
      <c r="CE98" s="36"/>
      <c r="CF98" s="36"/>
      <c r="CG98" s="36"/>
      <c r="CH98" s="36"/>
    </row>
    <row r="99" spans="1:86" s="31" customFormat="1">
      <c r="A99" s="36">
        <v>145</v>
      </c>
      <c r="B99" s="36" t="s">
        <v>282</v>
      </c>
      <c r="C99" s="36" t="s">
        <v>244</v>
      </c>
      <c r="D99" s="36" t="s">
        <v>4639</v>
      </c>
      <c r="E99" s="36">
        <v>2009</v>
      </c>
      <c r="F99" s="36" t="s">
        <v>4640</v>
      </c>
      <c r="G99" s="25" t="s">
        <v>4641</v>
      </c>
      <c r="H99" s="37" t="s">
        <v>4624</v>
      </c>
      <c r="I99" s="25" t="s">
        <v>4642</v>
      </c>
      <c r="J99" s="65" t="s">
        <v>4643</v>
      </c>
      <c r="K99" s="25" t="s">
        <v>4644</v>
      </c>
      <c r="L99" s="38" t="s">
        <v>4645</v>
      </c>
      <c r="M99" s="37" t="s">
        <v>4646</v>
      </c>
      <c r="N99" s="25" t="s">
        <v>12</v>
      </c>
      <c r="O99" s="25" t="s">
        <v>5949</v>
      </c>
      <c r="P99" s="25" t="s">
        <v>5949</v>
      </c>
      <c r="Q99" s="25" t="s">
        <v>5603</v>
      </c>
      <c r="R99" s="25" t="s">
        <v>4647</v>
      </c>
      <c r="S99" s="25" t="s">
        <v>123</v>
      </c>
      <c r="T99" s="25" t="s">
        <v>4648</v>
      </c>
      <c r="U99" s="25" t="s">
        <v>483</v>
      </c>
      <c r="V99" s="25">
        <v>4957</v>
      </c>
      <c r="W99" s="25" t="s">
        <v>10</v>
      </c>
      <c r="X99" s="25" t="s">
        <v>10</v>
      </c>
      <c r="Y99" s="25" t="s">
        <v>10</v>
      </c>
      <c r="Z99" s="179" t="s">
        <v>10</v>
      </c>
      <c r="AA99" s="25" t="s">
        <v>1005</v>
      </c>
      <c r="AB99" s="25" t="s">
        <v>4480</v>
      </c>
      <c r="AC99" s="10" t="s">
        <v>4617</v>
      </c>
      <c r="AD99" s="10" t="s">
        <v>6113</v>
      </c>
      <c r="AE99" s="25" t="s">
        <v>123</v>
      </c>
      <c r="AF99" s="25"/>
      <c r="AG99" s="25" t="s">
        <v>140</v>
      </c>
      <c r="AH99" s="25">
        <v>4957</v>
      </c>
      <c r="AI99" s="10">
        <v>4957</v>
      </c>
      <c r="AJ99" s="25"/>
      <c r="AK99" s="25" t="s">
        <v>1005</v>
      </c>
      <c r="AL99" s="25" t="s">
        <v>4480</v>
      </c>
      <c r="AM99" s="25" t="s">
        <v>4649</v>
      </c>
      <c r="AN99" s="25" t="s">
        <v>4443</v>
      </c>
      <c r="AO99" s="25" t="s">
        <v>10</v>
      </c>
      <c r="AP99" s="25" t="s">
        <v>1791</v>
      </c>
      <c r="AQ99" s="35" t="s">
        <v>138</v>
      </c>
      <c r="AR99" s="25" t="s">
        <v>10</v>
      </c>
      <c r="AS99" s="25" t="s">
        <v>10</v>
      </c>
      <c r="AT99" s="25" t="s">
        <v>11</v>
      </c>
      <c r="AU99" s="25">
        <v>2</v>
      </c>
      <c r="AV99" s="25" t="s">
        <v>10</v>
      </c>
      <c r="AW99" s="25" t="s">
        <v>10</v>
      </c>
      <c r="AX99" s="25">
        <v>2</v>
      </c>
      <c r="AY99" s="36" t="s">
        <v>10</v>
      </c>
      <c r="AZ99" s="31" t="s">
        <v>11</v>
      </c>
      <c r="BA99" s="25" t="s">
        <v>10</v>
      </c>
      <c r="BB99" s="25" t="s">
        <v>22</v>
      </c>
      <c r="BC99" s="36"/>
      <c r="BD99" s="36"/>
      <c r="BE99" s="36"/>
      <c r="BF99" s="36"/>
      <c r="BG99" s="36"/>
      <c r="BH99" s="36" t="s">
        <v>4632</v>
      </c>
      <c r="BI99" s="36" t="s">
        <v>3471</v>
      </c>
      <c r="BJ99" s="36" t="s">
        <v>2928</v>
      </c>
      <c r="BK99" s="25" t="s">
        <v>11</v>
      </c>
      <c r="BL99" s="25" t="s">
        <v>11</v>
      </c>
      <c r="BM99" s="25" t="s">
        <v>11</v>
      </c>
      <c r="BN99" s="36" t="s">
        <v>171</v>
      </c>
      <c r="BO99" s="36" t="s">
        <v>291</v>
      </c>
      <c r="BP99" s="36" t="s">
        <v>4653</v>
      </c>
      <c r="BQ99" s="36" t="s">
        <v>4650</v>
      </c>
      <c r="BR99" s="36">
        <v>1.0720000000000001</v>
      </c>
      <c r="BS99" s="36"/>
      <c r="BT99" s="36">
        <v>95</v>
      </c>
      <c r="BU99" s="36">
        <v>1.0289999999999999</v>
      </c>
      <c r="BV99" s="36">
        <v>1.1180000000000001</v>
      </c>
      <c r="BW99" s="36">
        <v>1E-3</v>
      </c>
      <c r="BX99" s="36"/>
      <c r="BY99" s="36"/>
      <c r="BZ99" s="36" t="s">
        <v>4651</v>
      </c>
      <c r="CA99" s="36" t="s">
        <v>4652</v>
      </c>
      <c r="CB99" s="184" t="s">
        <v>11</v>
      </c>
      <c r="CC99" s="184" t="s">
        <v>11</v>
      </c>
      <c r="CD99" s="106" t="s">
        <v>10</v>
      </c>
      <c r="CE99" s="36"/>
      <c r="CF99" s="36"/>
      <c r="CG99" s="36"/>
      <c r="CH99" s="36"/>
    </row>
    <row r="100" spans="1:86" s="31" customFormat="1">
      <c r="A100" s="36">
        <v>145</v>
      </c>
      <c r="B100" s="36" t="s">
        <v>282</v>
      </c>
      <c r="C100" s="36" t="s">
        <v>244</v>
      </c>
      <c r="D100" s="36" t="s">
        <v>4639</v>
      </c>
      <c r="E100" s="36">
        <v>2009</v>
      </c>
      <c r="F100" s="36" t="s">
        <v>4640</v>
      </c>
      <c r="G100" s="25" t="s">
        <v>4641</v>
      </c>
      <c r="H100" s="37" t="s">
        <v>4624</v>
      </c>
      <c r="I100" s="25" t="s">
        <v>4642</v>
      </c>
      <c r="J100" s="65" t="s">
        <v>4643</v>
      </c>
      <c r="K100" s="25" t="s">
        <v>4644</v>
      </c>
      <c r="L100" s="38" t="s">
        <v>4645</v>
      </c>
      <c r="M100" s="37" t="s">
        <v>4646</v>
      </c>
      <c r="N100" s="25" t="s">
        <v>12</v>
      </c>
      <c r="O100" s="25" t="s">
        <v>5852</v>
      </c>
      <c r="P100" s="25" t="s">
        <v>5852</v>
      </c>
      <c r="Q100" s="25" t="s">
        <v>5603</v>
      </c>
      <c r="R100" s="25" t="s">
        <v>4654</v>
      </c>
      <c r="S100" s="25" t="s">
        <v>123</v>
      </c>
      <c r="T100" s="25" t="s">
        <v>4648</v>
      </c>
      <c r="U100" s="25" t="s">
        <v>483</v>
      </c>
      <c r="V100" s="25">
        <v>4957</v>
      </c>
      <c r="W100" s="25" t="s">
        <v>10</v>
      </c>
      <c r="X100" s="25" t="s">
        <v>10</v>
      </c>
      <c r="Y100" s="25" t="s">
        <v>10</v>
      </c>
      <c r="Z100" s="179" t="s">
        <v>10</v>
      </c>
      <c r="AA100" s="25" t="s">
        <v>1005</v>
      </c>
      <c r="AB100" s="25" t="s">
        <v>4480</v>
      </c>
      <c r="AC100" s="10" t="s">
        <v>4617</v>
      </c>
      <c r="AD100" s="10" t="s">
        <v>6113</v>
      </c>
      <c r="AE100" s="25" t="s">
        <v>123</v>
      </c>
      <c r="AF100" s="25"/>
      <c r="AG100" s="25" t="s">
        <v>140</v>
      </c>
      <c r="AH100" s="25">
        <v>4957</v>
      </c>
      <c r="AI100" s="10">
        <v>4957</v>
      </c>
      <c r="AJ100" s="25"/>
      <c r="AK100" s="25" t="s">
        <v>1005</v>
      </c>
      <c r="AL100" s="25" t="s">
        <v>4480</v>
      </c>
      <c r="AM100" s="25" t="s">
        <v>4649</v>
      </c>
      <c r="AN100" s="25" t="s">
        <v>4443</v>
      </c>
      <c r="AO100" s="25" t="s">
        <v>10</v>
      </c>
      <c r="AP100" s="25" t="s">
        <v>1791</v>
      </c>
      <c r="AQ100" s="35" t="s">
        <v>138</v>
      </c>
      <c r="AR100" s="25" t="s">
        <v>10</v>
      </c>
      <c r="AS100" s="25" t="s">
        <v>10</v>
      </c>
      <c r="AT100" s="25" t="s">
        <v>11</v>
      </c>
      <c r="AU100" s="25">
        <v>2</v>
      </c>
      <c r="AV100" s="25" t="s">
        <v>10</v>
      </c>
      <c r="AW100" s="25" t="s">
        <v>10</v>
      </c>
      <c r="AX100" s="25">
        <v>2</v>
      </c>
      <c r="AY100" s="36" t="s">
        <v>10</v>
      </c>
      <c r="AZ100" s="31" t="s">
        <v>11</v>
      </c>
      <c r="BA100" s="25" t="s">
        <v>10</v>
      </c>
      <c r="BB100" s="25" t="s">
        <v>22</v>
      </c>
      <c r="BC100" s="36"/>
      <c r="BD100" s="36"/>
      <c r="BE100" s="36"/>
      <c r="BF100" s="36"/>
      <c r="BG100" s="36"/>
      <c r="BH100" s="36" t="s">
        <v>4632</v>
      </c>
      <c r="BI100" s="36" t="s">
        <v>3471</v>
      </c>
      <c r="BJ100" s="36" t="s">
        <v>2928</v>
      </c>
      <c r="BK100" s="25" t="s">
        <v>11</v>
      </c>
      <c r="BL100" s="25" t="s">
        <v>11</v>
      </c>
      <c r="BM100" s="25" t="s">
        <v>11</v>
      </c>
      <c r="BN100" s="36" t="s">
        <v>171</v>
      </c>
      <c r="BO100" s="36" t="s">
        <v>291</v>
      </c>
      <c r="BP100" s="36" t="s">
        <v>4655</v>
      </c>
      <c r="BQ100" s="36" t="s">
        <v>4650</v>
      </c>
      <c r="BR100" s="36">
        <v>1.0620000000000001</v>
      </c>
      <c r="BS100" s="36"/>
      <c r="BT100" s="36">
        <v>95</v>
      </c>
      <c r="BU100" s="36">
        <v>1.0249999999999999</v>
      </c>
      <c r="BV100" s="36">
        <v>1.101</v>
      </c>
      <c r="BW100" s="36">
        <v>1E-3</v>
      </c>
      <c r="BX100" s="36"/>
      <c r="BY100" s="36"/>
      <c r="BZ100" s="36" t="s">
        <v>4651</v>
      </c>
      <c r="CA100" s="36" t="s">
        <v>4652</v>
      </c>
      <c r="CB100" s="184" t="s">
        <v>11</v>
      </c>
      <c r="CC100" s="184" t="s">
        <v>11</v>
      </c>
      <c r="CD100" s="106" t="s">
        <v>10</v>
      </c>
      <c r="CE100" s="36"/>
      <c r="CF100" s="36"/>
      <c r="CG100" s="36"/>
      <c r="CH100" s="36"/>
    </row>
    <row r="101" spans="1:86" s="31" customFormat="1">
      <c r="A101" s="36">
        <v>145</v>
      </c>
      <c r="B101" s="36" t="s">
        <v>282</v>
      </c>
      <c r="C101" s="36" t="s">
        <v>244</v>
      </c>
      <c r="D101" s="36" t="s">
        <v>4639</v>
      </c>
      <c r="E101" s="36">
        <v>2009</v>
      </c>
      <c r="F101" s="36" t="s">
        <v>4640</v>
      </c>
      <c r="G101" s="25" t="s">
        <v>4641</v>
      </c>
      <c r="H101" s="37" t="s">
        <v>4624</v>
      </c>
      <c r="I101" s="25" t="s">
        <v>4642</v>
      </c>
      <c r="J101" s="65" t="s">
        <v>4643</v>
      </c>
      <c r="K101" s="25" t="s">
        <v>4644</v>
      </c>
      <c r="L101" s="38" t="s">
        <v>4645</v>
      </c>
      <c r="M101" s="37" t="s">
        <v>4646</v>
      </c>
      <c r="N101" s="25" t="s">
        <v>12</v>
      </c>
      <c r="O101" s="25" t="s">
        <v>5948</v>
      </c>
      <c r="P101" s="25" t="s">
        <v>5945</v>
      </c>
      <c r="Q101" s="25" t="s">
        <v>5603</v>
      </c>
      <c r="R101" s="25" t="s">
        <v>4656</v>
      </c>
      <c r="S101" s="25" t="s">
        <v>123</v>
      </c>
      <c r="T101" s="25" t="s">
        <v>4648</v>
      </c>
      <c r="U101" s="25" t="s">
        <v>483</v>
      </c>
      <c r="V101" s="25">
        <v>4957</v>
      </c>
      <c r="W101" s="25" t="s">
        <v>10</v>
      </c>
      <c r="X101" s="25" t="s">
        <v>10</v>
      </c>
      <c r="Y101" s="25" t="s">
        <v>10</v>
      </c>
      <c r="Z101" s="179" t="s">
        <v>10</v>
      </c>
      <c r="AA101" s="25" t="s">
        <v>1005</v>
      </c>
      <c r="AB101" s="25" t="s">
        <v>4480</v>
      </c>
      <c r="AC101" s="10" t="s">
        <v>4617</v>
      </c>
      <c r="AD101" s="10" t="s">
        <v>6113</v>
      </c>
      <c r="AE101" s="25" t="s">
        <v>123</v>
      </c>
      <c r="AF101" s="25"/>
      <c r="AG101" s="25" t="s">
        <v>140</v>
      </c>
      <c r="AH101" s="25">
        <v>4957</v>
      </c>
      <c r="AI101" s="10">
        <v>4957</v>
      </c>
      <c r="AJ101" s="25"/>
      <c r="AK101" s="25" t="s">
        <v>1005</v>
      </c>
      <c r="AL101" s="25" t="s">
        <v>4480</v>
      </c>
      <c r="AM101" s="25" t="s">
        <v>4649</v>
      </c>
      <c r="AN101" s="25" t="s">
        <v>4443</v>
      </c>
      <c r="AO101" s="25" t="s">
        <v>10</v>
      </c>
      <c r="AP101" s="25" t="s">
        <v>1791</v>
      </c>
      <c r="AQ101" s="35" t="s">
        <v>138</v>
      </c>
      <c r="AR101" s="25" t="s">
        <v>10</v>
      </c>
      <c r="AS101" s="25" t="s">
        <v>10</v>
      </c>
      <c r="AT101" s="25" t="s">
        <v>11</v>
      </c>
      <c r="AU101" s="25">
        <v>2</v>
      </c>
      <c r="AV101" s="25" t="s">
        <v>10</v>
      </c>
      <c r="AW101" s="25" t="s">
        <v>10</v>
      </c>
      <c r="AX101" s="25">
        <v>2</v>
      </c>
      <c r="AY101" s="36" t="s">
        <v>10</v>
      </c>
      <c r="AZ101" s="31" t="s">
        <v>11</v>
      </c>
      <c r="BA101" s="25" t="s">
        <v>10</v>
      </c>
      <c r="BB101" s="25" t="s">
        <v>22</v>
      </c>
      <c r="BC101" s="36"/>
      <c r="BD101" s="36"/>
      <c r="BE101" s="36"/>
      <c r="BF101" s="36"/>
      <c r="BG101" s="36"/>
      <c r="BH101" s="36" t="s">
        <v>4632</v>
      </c>
      <c r="BI101" s="36" t="s">
        <v>3471</v>
      </c>
      <c r="BJ101" s="36" t="s">
        <v>2928</v>
      </c>
      <c r="BK101" s="25" t="s">
        <v>11</v>
      </c>
      <c r="BL101" s="25" t="s">
        <v>11</v>
      </c>
      <c r="BM101" s="25" t="s">
        <v>11</v>
      </c>
      <c r="BN101" s="36" t="s">
        <v>171</v>
      </c>
      <c r="BO101" s="36" t="s">
        <v>291</v>
      </c>
      <c r="BP101" s="36" t="s">
        <v>291</v>
      </c>
      <c r="BQ101" s="36" t="s">
        <v>4650</v>
      </c>
      <c r="BR101" s="36">
        <v>1.0309999999999999</v>
      </c>
      <c r="BS101" s="36"/>
      <c r="BT101" s="36">
        <v>95</v>
      </c>
      <c r="BU101" s="36">
        <v>1</v>
      </c>
      <c r="BV101" s="36">
        <v>1.0620000000000001</v>
      </c>
      <c r="BW101" s="36">
        <v>0.05</v>
      </c>
      <c r="BX101" s="36"/>
      <c r="BY101" s="36"/>
      <c r="BZ101" s="36" t="s">
        <v>4651</v>
      </c>
      <c r="CA101" s="36" t="s">
        <v>4652</v>
      </c>
      <c r="CB101" s="184" t="s">
        <v>11</v>
      </c>
      <c r="CC101" s="184" t="s">
        <v>11</v>
      </c>
      <c r="CD101" s="106" t="s">
        <v>10</v>
      </c>
      <c r="CE101" s="36"/>
      <c r="CF101" s="36"/>
      <c r="CG101" s="36"/>
      <c r="CH101" s="36"/>
    </row>
    <row r="102" spans="1:86" s="31" customFormat="1">
      <c r="A102" s="36">
        <v>145</v>
      </c>
      <c r="B102" s="36" t="s">
        <v>282</v>
      </c>
      <c r="C102" s="36" t="s">
        <v>244</v>
      </c>
      <c r="D102" s="36" t="s">
        <v>4639</v>
      </c>
      <c r="E102" s="36">
        <v>2009</v>
      </c>
      <c r="F102" s="36" t="s">
        <v>4640</v>
      </c>
      <c r="G102" s="25" t="s">
        <v>4641</v>
      </c>
      <c r="H102" s="37" t="s">
        <v>4624</v>
      </c>
      <c r="I102" s="25" t="s">
        <v>4642</v>
      </c>
      <c r="J102" s="65" t="s">
        <v>4643</v>
      </c>
      <c r="K102" s="25" t="s">
        <v>4644</v>
      </c>
      <c r="L102" s="38" t="s">
        <v>4645</v>
      </c>
      <c r="M102" s="37" t="s">
        <v>4646</v>
      </c>
      <c r="N102" s="25" t="s">
        <v>12</v>
      </c>
      <c r="O102" s="25" t="s">
        <v>5948</v>
      </c>
      <c r="P102" s="25" t="s">
        <v>5850</v>
      </c>
      <c r="Q102" s="25" t="s">
        <v>5603</v>
      </c>
      <c r="R102" s="25" t="s">
        <v>4657</v>
      </c>
      <c r="S102" s="25" t="s">
        <v>123</v>
      </c>
      <c r="T102" s="25" t="s">
        <v>4648</v>
      </c>
      <c r="U102" s="25" t="s">
        <v>483</v>
      </c>
      <c r="V102" s="25">
        <v>2744</v>
      </c>
      <c r="W102" s="25" t="s">
        <v>10</v>
      </c>
      <c r="X102" s="25" t="s">
        <v>10</v>
      </c>
      <c r="Y102" s="25" t="s">
        <v>10</v>
      </c>
      <c r="Z102" s="179" t="s">
        <v>10</v>
      </c>
      <c r="AA102" s="25" t="s">
        <v>1005</v>
      </c>
      <c r="AB102" s="25" t="s">
        <v>4480</v>
      </c>
      <c r="AC102" s="10" t="s">
        <v>4617</v>
      </c>
      <c r="AD102" s="10" t="s">
        <v>6113</v>
      </c>
      <c r="AE102" s="25" t="s">
        <v>123</v>
      </c>
      <c r="AF102" s="25"/>
      <c r="AG102" s="25" t="s">
        <v>140</v>
      </c>
      <c r="AH102" s="25">
        <v>2744</v>
      </c>
      <c r="AI102" s="25">
        <v>2744</v>
      </c>
      <c r="AJ102" s="25"/>
      <c r="AK102" s="25" t="s">
        <v>1005</v>
      </c>
      <c r="AL102" s="25" t="s">
        <v>4480</v>
      </c>
      <c r="AM102" s="25" t="s">
        <v>4649</v>
      </c>
      <c r="AN102" s="25" t="s">
        <v>4443</v>
      </c>
      <c r="AO102" s="25" t="s">
        <v>10</v>
      </c>
      <c r="AP102" s="25" t="s">
        <v>1791</v>
      </c>
      <c r="AQ102" s="35" t="s">
        <v>138</v>
      </c>
      <c r="AR102" s="25" t="s">
        <v>10</v>
      </c>
      <c r="AS102" s="25" t="s">
        <v>10</v>
      </c>
      <c r="AT102" s="25" t="s">
        <v>11</v>
      </c>
      <c r="AU102" s="25">
        <v>2</v>
      </c>
      <c r="AV102" s="25" t="s">
        <v>10</v>
      </c>
      <c r="AW102" s="25" t="s">
        <v>10</v>
      </c>
      <c r="AX102" s="25">
        <v>2</v>
      </c>
      <c r="AY102" s="36" t="s">
        <v>10</v>
      </c>
      <c r="AZ102" s="31" t="s">
        <v>11</v>
      </c>
      <c r="BA102" s="25" t="s">
        <v>10</v>
      </c>
      <c r="BB102" s="25" t="s">
        <v>22</v>
      </c>
      <c r="BC102" s="36"/>
      <c r="BD102" s="36"/>
      <c r="BE102" s="36"/>
      <c r="BF102" s="36"/>
      <c r="BG102" s="36"/>
      <c r="BH102" s="36" t="s">
        <v>4632</v>
      </c>
      <c r="BI102" s="36" t="s">
        <v>3471</v>
      </c>
      <c r="BJ102" s="36" t="s">
        <v>2928</v>
      </c>
      <c r="BK102" s="25" t="s">
        <v>11</v>
      </c>
      <c r="BL102" s="25" t="s">
        <v>11</v>
      </c>
      <c r="BM102" s="25" t="s">
        <v>11</v>
      </c>
      <c r="BN102" s="36" t="s">
        <v>171</v>
      </c>
      <c r="BO102" s="36" t="s">
        <v>291</v>
      </c>
      <c r="BP102" s="36" t="s">
        <v>291</v>
      </c>
      <c r="BQ102" s="36" t="s">
        <v>4650</v>
      </c>
      <c r="BR102" s="36">
        <v>1.0900000000000001</v>
      </c>
      <c r="BS102" s="36"/>
      <c r="BT102" s="36">
        <v>95</v>
      </c>
      <c r="BU102" s="36">
        <v>1.01</v>
      </c>
      <c r="BV102" s="36">
        <v>1.177</v>
      </c>
      <c r="BW102" s="36">
        <v>0.03</v>
      </c>
      <c r="BX102" s="36"/>
      <c r="BY102" s="36"/>
      <c r="BZ102" s="36" t="s">
        <v>4651</v>
      </c>
      <c r="CA102" s="36" t="s">
        <v>4652</v>
      </c>
      <c r="CB102" s="184" t="s">
        <v>11</v>
      </c>
      <c r="CC102" s="184" t="s">
        <v>11</v>
      </c>
      <c r="CD102" s="106" t="s">
        <v>10</v>
      </c>
      <c r="CE102" s="36"/>
      <c r="CF102" s="36"/>
      <c r="CG102" s="36"/>
      <c r="CH102" s="36"/>
    </row>
    <row r="103" spans="1:86" s="31" customFormat="1">
      <c r="A103" s="36">
        <v>145</v>
      </c>
      <c r="B103" s="36" t="s">
        <v>282</v>
      </c>
      <c r="C103" s="36" t="s">
        <v>244</v>
      </c>
      <c r="D103" s="36" t="s">
        <v>4639</v>
      </c>
      <c r="E103" s="36">
        <v>2009</v>
      </c>
      <c r="F103" s="36" t="s">
        <v>4640</v>
      </c>
      <c r="G103" s="25" t="s">
        <v>4641</v>
      </c>
      <c r="H103" s="37" t="s">
        <v>4624</v>
      </c>
      <c r="I103" s="25" t="s">
        <v>4642</v>
      </c>
      <c r="J103" s="65" t="s">
        <v>4643</v>
      </c>
      <c r="K103" s="25" t="s">
        <v>4644</v>
      </c>
      <c r="L103" s="38" t="s">
        <v>4645</v>
      </c>
      <c r="M103" s="37" t="s">
        <v>4646</v>
      </c>
      <c r="N103" s="25" t="s">
        <v>12</v>
      </c>
      <c r="O103" s="25" t="s">
        <v>5949</v>
      </c>
      <c r="P103" s="25" t="s">
        <v>5850</v>
      </c>
      <c r="Q103" s="25" t="s">
        <v>5603</v>
      </c>
      <c r="R103" s="25" t="s">
        <v>4657</v>
      </c>
      <c r="S103" s="25" t="s">
        <v>123</v>
      </c>
      <c r="T103" s="25" t="s">
        <v>4648</v>
      </c>
      <c r="U103" s="25" t="s">
        <v>483</v>
      </c>
      <c r="V103" s="25">
        <v>2744</v>
      </c>
      <c r="W103" s="25" t="s">
        <v>10</v>
      </c>
      <c r="X103" s="25" t="s">
        <v>10</v>
      </c>
      <c r="Y103" s="25" t="s">
        <v>10</v>
      </c>
      <c r="Z103" s="179" t="s">
        <v>10</v>
      </c>
      <c r="AA103" s="25" t="s">
        <v>1005</v>
      </c>
      <c r="AB103" s="25" t="s">
        <v>4480</v>
      </c>
      <c r="AC103" s="10" t="s">
        <v>4617</v>
      </c>
      <c r="AD103" s="10" t="s">
        <v>6113</v>
      </c>
      <c r="AE103" s="25" t="s">
        <v>123</v>
      </c>
      <c r="AF103" s="25"/>
      <c r="AG103" s="25" t="s">
        <v>140</v>
      </c>
      <c r="AH103" s="25">
        <v>2744</v>
      </c>
      <c r="AI103" s="25">
        <v>2744</v>
      </c>
      <c r="AJ103" s="25"/>
      <c r="AK103" s="25" t="s">
        <v>1005</v>
      </c>
      <c r="AL103" s="25" t="s">
        <v>4480</v>
      </c>
      <c r="AM103" s="25" t="s">
        <v>4649</v>
      </c>
      <c r="AN103" s="25" t="s">
        <v>4443</v>
      </c>
      <c r="AO103" s="25" t="s">
        <v>10</v>
      </c>
      <c r="AP103" s="25" t="s">
        <v>1791</v>
      </c>
      <c r="AQ103" s="35" t="s">
        <v>138</v>
      </c>
      <c r="AR103" s="25" t="s">
        <v>10</v>
      </c>
      <c r="AS103" s="25" t="s">
        <v>10</v>
      </c>
      <c r="AT103" s="25" t="s">
        <v>11</v>
      </c>
      <c r="AU103" s="25">
        <v>2</v>
      </c>
      <c r="AV103" s="25" t="s">
        <v>10</v>
      </c>
      <c r="AW103" s="25" t="s">
        <v>10</v>
      </c>
      <c r="AX103" s="25">
        <v>2</v>
      </c>
      <c r="AY103" s="36" t="s">
        <v>10</v>
      </c>
      <c r="AZ103" s="31" t="s">
        <v>11</v>
      </c>
      <c r="BA103" s="25" t="s">
        <v>10</v>
      </c>
      <c r="BB103" s="25" t="s">
        <v>22</v>
      </c>
      <c r="BC103" s="36"/>
      <c r="BD103" s="36"/>
      <c r="BE103" s="36"/>
      <c r="BF103" s="36"/>
      <c r="BG103" s="36"/>
      <c r="BH103" s="36" t="s">
        <v>4632</v>
      </c>
      <c r="BI103" s="36" t="s">
        <v>3471</v>
      </c>
      <c r="BJ103" s="36" t="s">
        <v>2928</v>
      </c>
      <c r="BK103" s="25" t="s">
        <v>11</v>
      </c>
      <c r="BL103" s="25" t="s">
        <v>11</v>
      </c>
      <c r="BM103" s="25" t="s">
        <v>11</v>
      </c>
      <c r="BN103" s="36" t="s">
        <v>171</v>
      </c>
      <c r="BO103" s="36" t="s">
        <v>291</v>
      </c>
      <c r="BP103" s="36" t="s">
        <v>4653</v>
      </c>
      <c r="BQ103" s="36" t="s">
        <v>4650</v>
      </c>
      <c r="BR103" s="36">
        <v>1.0409999999999999</v>
      </c>
      <c r="BS103" s="36"/>
      <c r="BT103" s="36">
        <v>95</v>
      </c>
      <c r="BU103" s="36">
        <v>0.998</v>
      </c>
      <c r="BV103" s="36">
        <v>1.0860000000000001</v>
      </c>
      <c r="BW103" s="36">
        <v>0.06</v>
      </c>
      <c r="BX103" s="36"/>
      <c r="BY103" s="36"/>
      <c r="BZ103" s="36" t="s">
        <v>4651</v>
      </c>
      <c r="CA103" s="36" t="s">
        <v>4652</v>
      </c>
      <c r="CB103" s="184" t="s">
        <v>11</v>
      </c>
      <c r="CC103" s="184" t="s">
        <v>11</v>
      </c>
      <c r="CD103" s="106" t="s">
        <v>10</v>
      </c>
      <c r="CE103" s="36"/>
      <c r="CF103" s="36"/>
      <c r="CG103" s="36"/>
      <c r="CH103" s="36"/>
    </row>
    <row r="104" spans="1:86" s="31" customFormat="1">
      <c r="A104" s="36">
        <v>145</v>
      </c>
      <c r="B104" s="36" t="s">
        <v>282</v>
      </c>
      <c r="C104" s="36" t="s">
        <v>244</v>
      </c>
      <c r="D104" s="36" t="s">
        <v>4639</v>
      </c>
      <c r="E104" s="36">
        <v>2009</v>
      </c>
      <c r="F104" s="36" t="s">
        <v>4640</v>
      </c>
      <c r="G104" s="25" t="s">
        <v>4641</v>
      </c>
      <c r="H104" s="37" t="s">
        <v>4624</v>
      </c>
      <c r="I104" s="25" t="s">
        <v>4642</v>
      </c>
      <c r="J104" s="65" t="s">
        <v>4643</v>
      </c>
      <c r="K104" s="25" t="s">
        <v>4644</v>
      </c>
      <c r="L104" s="38" t="s">
        <v>4645</v>
      </c>
      <c r="M104" s="37" t="s">
        <v>4646</v>
      </c>
      <c r="N104" s="25" t="s">
        <v>12</v>
      </c>
      <c r="O104" s="25" t="s">
        <v>5852</v>
      </c>
      <c r="P104" s="25" t="s">
        <v>5850</v>
      </c>
      <c r="Q104" s="25" t="s">
        <v>5603</v>
      </c>
      <c r="R104" s="25" t="s">
        <v>4658</v>
      </c>
      <c r="S104" s="25" t="s">
        <v>123</v>
      </c>
      <c r="T104" s="25" t="s">
        <v>4648</v>
      </c>
      <c r="U104" s="25" t="s">
        <v>483</v>
      </c>
      <c r="V104" s="25">
        <v>2744</v>
      </c>
      <c r="W104" s="25" t="s">
        <v>10</v>
      </c>
      <c r="X104" s="25" t="s">
        <v>10</v>
      </c>
      <c r="Y104" s="25" t="s">
        <v>10</v>
      </c>
      <c r="Z104" s="179" t="s">
        <v>10</v>
      </c>
      <c r="AA104" s="25" t="s">
        <v>1005</v>
      </c>
      <c r="AB104" s="25" t="s">
        <v>4480</v>
      </c>
      <c r="AC104" s="10" t="s">
        <v>4617</v>
      </c>
      <c r="AD104" s="10" t="s">
        <v>6113</v>
      </c>
      <c r="AE104" s="25" t="s">
        <v>123</v>
      </c>
      <c r="AF104" s="25"/>
      <c r="AG104" s="25" t="s">
        <v>140</v>
      </c>
      <c r="AH104" s="25">
        <v>2744</v>
      </c>
      <c r="AI104" s="25">
        <v>2744</v>
      </c>
      <c r="AJ104" s="25"/>
      <c r="AK104" s="25" t="s">
        <v>1005</v>
      </c>
      <c r="AL104" s="25" t="s">
        <v>4480</v>
      </c>
      <c r="AM104" s="25" t="s">
        <v>4649</v>
      </c>
      <c r="AN104" s="25" t="s">
        <v>4443</v>
      </c>
      <c r="AO104" s="25" t="s">
        <v>10</v>
      </c>
      <c r="AP104" s="25" t="s">
        <v>1791</v>
      </c>
      <c r="AQ104" s="35" t="s">
        <v>138</v>
      </c>
      <c r="AR104" s="25" t="s">
        <v>10</v>
      </c>
      <c r="AS104" s="25" t="s">
        <v>10</v>
      </c>
      <c r="AT104" s="25" t="s">
        <v>11</v>
      </c>
      <c r="AU104" s="25">
        <v>2</v>
      </c>
      <c r="AV104" s="25" t="s">
        <v>10</v>
      </c>
      <c r="AW104" s="25" t="s">
        <v>10</v>
      </c>
      <c r="AX104" s="25">
        <v>2</v>
      </c>
      <c r="AY104" s="36" t="s">
        <v>10</v>
      </c>
      <c r="AZ104" s="31" t="s">
        <v>11</v>
      </c>
      <c r="BA104" s="25" t="s">
        <v>10</v>
      </c>
      <c r="BB104" s="25" t="s">
        <v>22</v>
      </c>
      <c r="BC104" s="36"/>
      <c r="BD104" s="36"/>
      <c r="BE104" s="36"/>
      <c r="BF104" s="36"/>
      <c r="BG104" s="36"/>
      <c r="BH104" s="36" t="s">
        <v>4632</v>
      </c>
      <c r="BI104" s="36" t="s">
        <v>3471</v>
      </c>
      <c r="BJ104" s="36" t="s">
        <v>2928</v>
      </c>
      <c r="BK104" s="25" t="s">
        <v>11</v>
      </c>
      <c r="BL104" s="25" t="s">
        <v>11</v>
      </c>
      <c r="BM104" s="25" t="s">
        <v>11</v>
      </c>
      <c r="BN104" s="36" t="s">
        <v>171</v>
      </c>
      <c r="BO104" s="36" t="s">
        <v>291</v>
      </c>
      <c r="BP104" s="36" t="s">
        <v>4659</v>
      </c>
      <c r="BQ104" s="36" t="s">
        <v>4650</v>
      </c>
      <c r="BR104" s="36">
        <v>1.0469999999999999</v>
      </c>
      <c r="BS104" s="36"/>
      <c r="BT104" s="36">
        <v>95</v>
      </c>
      <c r="BU104" s="36">
        <v>0.99</v>
      </c>
      <c r="BV104" s="36">
        <v>1.109</v>
      </c>
      <c r="BW104" s="36">
        <v>0.1</v>
      </c>
      <c r="BX104" s="36"/>
      <c r="BY104" s="36"/>
      <c r="BZ104" s="36" t="s">
        <v>4651</v>
      </c>
      <c r="CA104" s="36" t="s">
        <v>4652</v>
      </c>
      <c r="CB104" s="184" t="s">
        <v>11</v>
      </c>
      <c r="CC104" s="184" t="s">
        <v>11</v>
      </c>
      <c r="CD104" s="106" t="s">
        <v>10</v>
      </c>
      <c r="CE104" s="36"/>
      <c r="CF104" s="36"/>
      <c r="CG104" s="36"/>
      <c r="CH104" s="36"/>
    </row>
    <row r="105" spans="1:86" s="31" customFormat="1">
      <c r="A105" s="36">
        <v>145</v>
      </c>
      <c r="B105" s="36" t="s">
        <v>282</v>
      </c>
      <c r="C105" s="36" t="s">
        <v>244</v>
      </c>
      <c r="D105" s="36" t="s">
        <v>4639</v>
      </c>
      <c r="E105" s="36">
        <v>2009</v>
      </c>
      <c r="F105" s="36" t="s">
        <v>4640</v>
      </c>
      <c r="G105" s="25" t="s">
        <v>4641</v>
      </c>
      <c r="H105" s="37" t="s">
        <v>4624</v>
      </c>
      <c r="I105" s="25" t="s">
        <v>4642</v>
      </c>
      <c r="J105" s="65" t="s">
        <v>4643</v>
      </c>
      <c r="K105" s="25" t="s">
        <v>4644</v>
      </c>
      <c r="L105" s="38" t="s">
        <v>4645</v>
      </c>
      <c r="M105" s="37" t="s">
        <v>4646</v>
      </c>
      <c r="N105" s="25" t="s">
        <v>12</v>
      </c>
      <c r="O105" s="25" t="s">
        <v>5948</v>
      </c>
      <c r="P105" s="25" t="s">
        <v>5946</v>
      </c>
      <c r="Q105" s="25" t="s">
        <v>5603</v>
      </c>
      <c r="R105" s="25" t="s">
        <v>4660</v>
      </c>
      <c r="S105" s="25" t="s">
        <v>123</v>
      </c>
      <c r="T105" s="25" t="s">
        <v>4648</v>
      </c>
      <c r="U105" s="25" t="s">
        <v>483</v>
      </c>
      <c r="V105" s="25">
        <v>2744</v>
      </c>
      <c r="W105" s="25" t="s">
        <v>10</v>
      </c>
      <c r="X105" s="25" t="s">
        <v>10</v>
      </c>
      <c r="Y105" s="25" t="s">
        <v>10</v>
      </c>
      <c r="Z105" s="179" t="s">
        <v>10</v>
      </c>
      <c r="AA105" s="25" t="s">
        <v>1005</v>
      </c>
      <c r="AB105" s="25" t="s">
        <v>4480</v>
      </c>
      <c r="AC105" s="10" t="s">
        <v>4617</v>
      </c>
      <c r="AD105" s="10" t="s">
        <v>6113</v>
      </c>
      <c r="AE105" s="25" t="s">
        <v>123</v>
      </c>
      <c r="AF105" s="25"/>
      <c r="AG105" s="25" t="s">
        <v>140</v>
      </c>
      <c r="AH105" s="25">
        <v>2744</v>
      </c>
      <c r="AI105" s="25">
        <v>2744</v>
      </c>
      <c r="AJ105" s="25"/>
      <c r="AK105" s="25" t="s">
        <v>1005</v>
      </c>
      <c r="AL105" s="25" t="s">
        <v>4480</v>
      </c>
      <c r="AM105" s="25" t="s">
        <v>4649</v>
      </c>
      <c r="AN105" s="25" t="s">
        <v>4443</v>
      </c>
      <c r="AO105" s="25" t="s">
        <v>10</v>
      </c>
      <c r="AP105" s="25" t="s">
        <v>1791</v>
      </c>
      <c r="AQ105" s="35" t="s">
        <v>138</v>
      </c>
      <c r="AR105" s="25" t="s">
        <v>10</v>
      </c>
      <c r="AS105" s="25" t="s">
        <v>10</v>
      </c>
      <c r="AT105" s="25" t="s">
        <v>11</v>
      </c>
      <c r="AU105" s="25">
        <v>2</v>
      </c>
      <c r="AV105" s="25" t="s">
        <v>10</v>
      </c>
      <c r="AW105" s="25" t="s">
        <v>10</v>
      </c>
      <c r="AX105" s="25">
        <v>2</v>
      </c>
      <c r="AY105" s="36" t="s">
        <v>10</v>
      </c>
      <c r="AZ105" s="31" t="s">
        <v>11</v>
      </c>
      <c r="BA105" s="25" t="s">
        <v>10</v>
      </c>
      <c r="BB105" s="25" t="s">
        <v>22</v>
      </c>
      <c r="BC105" s="36"/>
      <c r="BD105" s="36"/>
      <c r="BE105" s="36"/>
      <c r="BF105" s="36"/>
      <c r="BG105" s="36"/>
      <c r="BH105" s="36" t="s">
        <v>4632</v>
      </c>
      <c r="BI105" s="36" t="s">
        <v>3471</v>
      </c>
      <c r="BJ105" s="36" t="s">
        <v>2928</v>
      </c>
      <c r="BK105" s="25" t="s">
        <v>11</v>
      </c>
      <c r="BL105" s="25" t="s">
        <v>11</v>
      </c>
      <c r="BM105" s="25" t="s">
        <v>11</v>
      </c>
      <c r="BN105" s="36" t="s">
        <v>171</v>
      </c>
      <c r="BO105" s="36" t="s">
        <v>291</v>
      </c>
      <c r="BP105" s="36" t="s">
        <v>291</v>
      </c>
      <c r="BQ105" s="36" t="s">
        <v>4650</v>
      </c>
      <c r="BR105" s="36">
        <v>1.02</v>
      </c>
      <c r="BS105" s="36"/>
      <c r="BT105" s="36">
        <v>95</v>
      </c>
      <c r="BU105" s="36">
        <v>0.96099999999999997</v>
      </c>
      <c r="BV105" s="36">
        <v>1.0840000000000001</v>
      </c>
      <c r="BW105" s="36">
        <v>0.5</v>
      </c>
      <c r="BX105" s="36"/>
      <c r="BY105" s="36"/>
      <c r="BZ105" s="36" t="s">
        <v>4651</v>
      </c>
      <c r="CA105" s="36" t="s">
        <v>4652</v>
      </c>
      <c r="CB105" s="184" t="s">
        <v>11</v>
      </c>
      <c r="CC105" s="184" t="s">
        <v>11</v>
      </c>
      <c r="CD105" s="106" t="s">
        <v>10</v>
      </c>
      <c r="CE105" s="36"/>
      <c r="CF105" s="36"/>
      <c r="CG105" s="36"/>
      <c r="CH105" s="36"/>
    </row>
    <row r="106" spans="1:86" s="31" customFormat="1">
      <c r="A106" s="36">
        <v>145</v>
      </c>
      <c r="B106" s="36" t="s">
        <v>282</v>
      </c>
      <c r="C106" s="36" t="s">
        <v>244</v>
      </c>
      <c r="D106" s="36" t="s">
        <v>4639</v>
      </c>
      <c r="E106" s="36">
        <v>2009</v>
      </c>
      <c r="F106" s="36" t="s">
        <v>4640</v>
      </c>
      <c r="G106" s="25" t="s">
        <v>4641</v>
      </c>
      <c r="H106" s="37" t="s">
        <v>4624</v>
      </c>
      <c r="I106" s="25" t="s">
        <v>4642</v>
      </c>
      <c r="J106" s="65" t="s">
        <v>4643</v>
      </c>
      <c r="K106" s="25" t="s">
        <v>4644</v>
      </c>
      <c r="L106" s="38" t="s">
        <v>4645</v>
      </c>
      <c r="M106" s="37" t="s">
        <v>4646</v>
      </c>
      <c r="N106" s="25" t="s">
        <v>12</v>
      </c>
      <c r="O106" s="25" t="s">
        <v>5948</v>
      </c>
      <c r="P106" s="25" t="s">
        <v>5947</v>
      </c>
      <c r="Q106" s="25" t="s">
        <v>5603</v>
      </c>
      <c r="R106" s="25" t="s">
        <v>4661</v>
      </c>
      <c r="S106" s="25" t="s">
        <v>123</v>
      </c>
      <c r="T106" s="25" t="s">
        <v>4648</v>
      </c>
      <c r="U106" s="25" t="s">
        <v>483</v>
      </c>
      <c r="V106" s="25">
        <v>4957</v>
      </c>
      <c r="W106" s="25" t="s">
        <v>10</v>
      </c>
      <c r="X106" s="25" t="s">
        <v>10</v>
      </c>
      <c r="Y106" s="25" t="s">
        <v>10</v>
      </c>
      <c r="Z106" s="179" t="s">
        <v>10</v>
      </c>
      <c r="AA106" s="25" t="s">
        <v>1005</v>
      </c>
      <c r="AB106" s="25" t="s">
        <v>4480</v>
      </c>
      <c r="AC106" s="10" t="s">
        <v>4617</v>
      </c>
      <c r="AD106" s="10" t="s">
        <v>6113</v>
      </c>
      <c r="AE106" s="25" t="s">
        <v>123</v>
      </c>
      <c r="AF106" s="25"/>
      <c r="AG106" s="25" t="s">
        <v>140</v>
      </c>
      <c r="AH106" s="25">
        <v>4957</v>
      </c>
      <c r="AI106" s="25">
        <v>4957</v>
      </c>
      <c r="AJ106" s="25"/>
      <c r="AK106" s="25" t="s">
        <v>1005</v>
      </c>
      <c r="AL106" s="25" t="s">
        <v>4480</v>
      </c>
      <c r="AM106" s="25" t="s">
        <v>4649</v>
      </c>
      <c r="AN106" s="25" t="s">
        <v>4443</v>
      </c>
      <c r="AO106" s="25" t="s">
        <v>10</v>
      </c>
      <c r="AP106" s="25" t="s">
        <v>1791</v>
      </c>
      <c r="AQ106" s="35" t="s">
        <v>138</v>
      </c>
      <c r="AR106" s="25" t="s">
        <v>10</v>
      </c>
      <c r="AS106" s="25" t="s">
        <v>10</v>
      </c>
      <c r="AT106" s="25" t="s">
        <v>11</v>
      </c>
      <c r="AU106" s="25">
        <v>2</v>
      </c>
      <c r="AV106" s="25" t="s">
        <v>10</v>
      </c>
      <c r="AW106" s="25" t="s">
        <v>10</v>
      </c>
      <c r="AX106" s="25">
        <v>2</v>
      </c>
      <c r="AY106" s="36" t="s">
        <v>10</v>
      </c>
      <c r="AZ106" s="31" t="s">
        <v>11</v>
      </c>
      <c r="BA106" s="25" t="s">
        <v>10</v>
      </c>
      <c r="BB106" s="25" t="s">
        <v>22</v>
      </c>
      <c r="BC106" s="36"/>
      <c r="BD106" s="36"/>
      <c r="BE106" s="36"/>
      <c r="BF106" s="36"/>
      <c r="BG106" s="36"/>
      <c r="BH106" s="36" t="s">
        <v>4632</v>
      </c>
      <c r="BI106" s="36" t="s">
        <v>3471</v>
      </c>
      <c r="BJ106" s="36" t="s">
        <v>2928</v>
      </c>
      <c r="BK106" s="25" t="s">
        <v>11</v>
      </c>
      <c r="BL106" s="25" t="s">
        <v>11</v>
      </c>
      <c r="BM106" s="25" t="s">
        <v>11</v>
      </c>
      <c r="BN106" s="36" t="s">
        <v>171</v>
      </c>
      <c r="BO106" s="36" t="s">
        <v>291</v>
      </c>
      <c r="BP106" s="36" t="s">
        <v>291</v>
      </c>
      <c r="BQ106" s="36" t="s">
        <v>4650</v>
      </c>
      <c r="BR106" s="36">
        <v>1.1419999999999999</v>
      </c>
      <c r="BS106" s="36"/>
      <c r="BT106" s="36">
        <v>95</v>
      </c>
      <c r="BU106" s="36">
        <v>1.0489999999999999</v>
      </c>
      <c r="BV106" s="36">
        <v>1.2430000000000001</v>
      </c>
      <c r="BW106" s="36">
        <v>2E-3</v>
      </c>
      <c r="BX106" s="36"/>
      <c r="BY106" s="36"/>
      <c r="BZ106" s="36" t="s">
        <v>4651</v>
      </c>
      <c r="CA106" s="36" t="s">
        <v>4652</v>
      </c>
      <c r="CB106" s="184" t="s">
        <v>11</v>
      </c>
      <c r="CC106" s="184" t="s">
        <v>11</v>
      </c>
      <c r="CD106" s="106" t="s">
        <v>10</v>
      </c>
      <c r="CE106" s="36"/>
      <c r="CF106" s="36"/>
      <c r="CG106" s="36"/>
      <c r="CH106" s="36"/>
    </row>
    <row r="107" spans="1:86" s="31" customFormat="1">
      <c r="A107" s="36">
        <v>145</v>
      </c>
      <c r="B107" s="36" t="s">
        <v>282</v>
      </c>
      <c r="C107" s="36" t="s">
        <v>244</v>
      </c>
      <c r="D107" s="36" t="s">
        <v>4639</v>
      </c>
      <c r="E107" s="36">
        <v>2009</v>
      </c>
      <c r="F107" s="36" t="s">
        <v>4640</v>
      </c>
      <c r="G107" s="25" t="s">
        <v>4641</v>
      </c>
      <c r="H107" s="37" t="s">
        <v>4624</v>
      </c>
      <c r="I107" s="25" t="s">
        <v>4642</v>
      </c>
      <c r="J107" s="65" t="s">
        <v>4643</v>
      </c>
      <c r="K107" s="25" t="s">
        <v>4644</v>
      </c>
      <c r="L107" s="38" t="s">
        <v>4645</v>
      </c>
      <c r="M107" s="37" t="s">
        <v>4646</v>
      </c>
      <c r="N107" s="25" t="s">
        <v>12</v>
      </c>
      <c r="O107" s="25" t="s">
        <v>5948</v>
      </c>
      <c r="P107" s="25" t="s">
        <v>5944</v>
      </c>
      <c r="Q107" s="25" t="s">
        <v>5603</v>
      </c>
      <c r="R107" s="25" t="s">
        <v>4661</v>
      </c>
      <c r="S107" s="25" t="s">
        <v>123</v>
      </c>
      <c r="T107" s="25" t="s">
        <v>4648</v>
      </c>
      <c r="U107" s="25" t="s">
        <v>483</v>
      </c>
      <c r="V107" s="25">
        <v>4957</v>
      </c>
      <c r="W107" s="25" t="s">
        <v>10</v>
      </c>
      <c r="X107" s="25" t="s">
        <v>10</v>
      </c>
      <c r="Y107" s="25" t="s">
        <v>10</v>
      </c>
      <c r="Z107" s="179" t="s">
        <v>10</v>
      </c>
      <c r="AA107" s="25" t="s">
        <v>1005</v>
      </c>
      <c r="AB107" s="25" t="s">
        <v>4480</v>
      </c>
      <c r="AC107" s="10" t="s">
        <v>4617</v>
      </c>
      <c r="AD107" s="10" t="s">
        <v>6113</v>
      </c>
      <c r="AE107" s="25" t="s">
        <v>123</v>
      </c>
      <c r="AF107" s="25"/>
      <c r="AG107" s="25" t="s">
        <v>140</v>
      </c>
      <c r="AH107" s="25">
        <v>4957</v>
      </c>
      <c r="AI107" s="25">
        <v>4957</v>
      </c>
      <c r="AJ107" s="25"/>
      <c r="AK107" s="25" t="s">
        <v>1005</v>
      </c>
      <c r="AL107" s="25" t="s">
        <v>4480</v>
      </c>
      <c r="AM107" s="25" t="s">
        <v>4649</v>
      </c>
      <c r="AN107" s="25" t="s">
        <v>4443</v>
      </c>
      <c r="AO107" s="25" t="s">
        <v>10</v>
      </c>
      <c r="AP107" s="25" t="s">
        <v>1791</v>
      </c>
      <c r="AQ107" s="35" t="s">
        <v>138</v>
      </c>
      <c r="AR107" s="25" t="s">
        <v>10</v>
      </c>
      <c r="AS107" s="25" t="s">
        <v>10</v>
      </c>
      <c r="AT107" s="25" t="s">
        <v>11</v>
      </c>
      <c r="AU107" s="25">
        <v>2</v>
      </c>
      <c r="AV107" s="25" t="s">
        <v>10</v>
      </c>
      <c r="AW107" s="25" t="s">
        <v>10</v>
      </c>
      <c r="AX107" s="25">
        <v>2</v>
      </c>
      <c r="AY107" s="36" t="s">
        <v>10</v>
      </c>
      <c r="AZ107" s="31" t="s">
        <v>11</v>
      </c>
      <c r="BA107" s="25" t="s">
        <v>10</v>
      </c>
      <c r="BB107" s="25" t="s">
        <v>22</v>
      </c>
      <c r="BC107" s="36"/>
      <c r="BD107" s="36"/>
      <c r="BE107" s="36"/>
      <c r="BF107" s="36"/>
      <c r="BG107" s="36"/>
      <c r="BH107" s="36" t="s">
        <v>4632</v>
      </c>
      <c r="BI107" s="36" t="s">
        <v>3471</v>
      </c>
      <c r="BJ107" s="36" t="s">
        <v>2928</v>
      </c>
      <c r="BK107" s="25" t="s">
        <v>11</v>
      </c>
      <c r="BL107" s="25" t="s">
        <v>11</v>
      </c>
      <c r="BM107" s="25" t="s">
        <v>11</v>
      </c>
      <c r="BN107" s="36" t="s">
        <v>171</v>
      </c>
      <c r="BO107" s="36" t="s">
        <v>291</v>
      </c>
      <c r="BP107" s="36" t="s">
        <v>291</v>
      </c>
      <c r="BQ107" s="36" t="s">
        <v>4650</v>
      </c>
      <c r="BR107" s="36">
        <v>1.1759999999999999</v>
      </c>
      <c r="BS107" s="36"/>
      <c r="BT107" s="36">
        <v>95</v>
      </c>
      <c r="BU107" s="36">
        <v>1.099</v>
      </c>
      <c r="BV107" s="36">
        <v>1.2569999999999999</v>
      </c>
      <c r="BW107" s="180">
        <v>2.3E-6</v>
      </c>
      <c r="BX107" s="36"/>
      <c r="BY107" s="36"/>
      <c r="BZ107" s="36" t="s">
        <v>4651</v>
      </c>
      <c r="CA107" s="36" t="s">
        <v>4652</v>
      </c>
      <c r="CB107" s="184" t="s">
        <v>11</v>
      </c>
      <c r="CC107" s="184" t="s">
        <v>11</v>
      </c>
      <c r="CD107" s="106" t="s">
        <v>10</v>
      </c>
      <c r="CE107" s="36"/>
      <c r="CF107" s="36"/>
      <c r="CG107" s="36"/>
      <c r="CH107" s="36"/>
    </row>
    <row r="108" spans="1:86" s="31" customFormat="1">
      <c r="A108" s="36">
        <v>146</v>
      </c>
      <c r="B108" s="36" t="s">
        <v>282</v>
      </c>
      <c r="C108" s="36" t="s">
        <v>244</v>
      </c>
      <c r="D108" s="36" t="s">
        <v>4662</v>
      </c>
      <c r="E108" s="36">
        <v>2011</v>
      </c>
      <c r="F108" s="36" t="s">
        <v>4663</v>
      </c>
      <c r="G108" s="25" t="s">
        <v>4664</v>
      </c>
      <c r="H108" s="37" t="s">
        <v>4624</v>
      </c>
      <c r="I108" s="25" t="s">
        <v>4006</v>
      </c>
      <c r="J108" s="65" t="s">
        <v>1882</v>
      </c>
      <c r="K108" s="25" t="s">
        <v>4665</v>
      </c>
      <c r="L108" s="38" t="s">
        <v>4666</v>
      </c>
      <c r="M108" s="37" t="s">
        <v>4667</v>
      </c>
      <c r="N108" s="25" t="s">
        <v>18</v>
      </c>
      <c r="O108" s="25" t="s">
        <v>2881</v>
      </c>
      <c r="P108" s="25" t="s">
        <v>2881</v>
      </c>
      <c r="Q108" s="25" t="s">
        <v>5600</v>
      </c>
      <c r="R108" s="25" t="s">
        <v>4668</v>
      </c>
      <c r="S108" s="25" t="s">
        <v>123</v>
      </c>
      <c r="T108" s="25" t="s">
        <v>4669</v>
      </c>
      <c r="U108" s="25" t="s">
        <v>483</v>
      </c>
      <c r="V108" s="25">
        <v>23073</v>
      </c>
      <c r="W108" s="25" t="s">
        <v>10</v>
      </c>
      <c r="X108" s="25" t="s">
        <v>10</v>
      </c>
      <c r="Y108" s="25" t="s">
        <v>10</v>
      </c>
      <c r="Z108" s="179" t="s">
        <v>10</v>
      </c>
      <c r="AA108" s="25" t="s">
        <v>1005</v>
      </c>
      <c r="AB108" s="25" t="s">
        <v>4442</v>
      </c>
      <c r="AC108" s="10" t="s">
        <v>127</v>
      </c>
      <c r="AD108" s="10" t="s">
        <v>127</v>
      </c>
      <c r="AE108" s="25" t="s">
        <v>123</v>
      </c>
      <c r="AF108" s="25" t="s">
        <v>4669</v>
      </c>
      <c r="AG108" s="25" t="s">
        <v>483</v>
      </c>
      <c r="AH108" s="25">
        <v>23073</v>
      </c>
      <c r="AI108" s="25">
        <v>23073</v>
      </c>
      <c r="AJ108" s="25"/>
      <c r="AK108" s="25" t="s">
        <v>1005</v>
      </c>
      <c r="AL108" s="25" t="s">
        <v>4442</v>
      </c>
      <c r="AM108" s="25" t="s">
        <v>4670</v>
      </c>
      <c r="AN108" s="25" t="s">
        <v>4443</v>
      </c>
      <c r="AO108" s="25" t="s">
        <v>10</v>
      </c>
      <c r="AP108" s="25" t="s">
        <v>4671</v>
      </c>
      <c r="AQ108" s="35" t="s">
        <v>138</v>
      </c>
      <c r="AR108" s="25" t="s">
        <v>10</v>
      </c>
      <c r="AS108" s="25" t="s">
        <v>10</v>
      </c>
      <c r="AT108" s="25" t="s">
        <v>11</v>
      </c>
      <c r="AU108" s="25">
        <v>1</v>
      </c>
      <c r="AV108" s="25" t="s">
        <v>10</v>
      </c>
      <c r="AW108" s="25" t="s">
        <v>10</v>
      </c>
      <c r="AX108" s="25" t="s">
        <v>10</v>
      </c>
      <c r="AY108" s="36" t="s">
        <v>10</v>
      </c>
      <c r="AZ108" s="31" t="s">
        <v>11</v>
      </c>
      <c r="BA108" s="25" t="s">
        <v>10</v>
      </c>
      <c r="BB108" s="25" t="s">
        <v>28</v>
      </c>
      <c r="BC108" s="36" t="s">
        <v>11</v>
      </c>
      <c r="BD108" s="36"/>
      <c r="BE108" s="36"/>
      <c r="BF108" s="36"/>
      <c r="BG108" s="36"/>
      <c r="BH108" s="36"/>
      <c r="BI108" s="36" t="s">
        <v>4672</v>
      </c>
      <c r="BJ108" s="36" t="s">
        <v>2928</v>
      </c>
      <c r="BK108" s="25" t="s">
        <v>11</v>
      </c>
      <c r="BL108" s="25" t="s">
        <v>11</v>
      </c>
      <c r="BM108" s="25" t="s">
        <v>11</v>
      </c>
      <c r="BN108" s="36" t="s">
        <v>171</v>
      </c>
      <c r="BO108" s="36" t="s">
        <v>128</v>
      </c>
      <c r="BP108" s="36" t="s">
        <v>4543</v>
      </c>
      <c r="BQ108" s="36" t="s">
        <v>4650</v>
      </c>
      <c r="BR108" s="36">
        <v>1.41</v>
      </c>
      <c r="BS108" s="36"/>
      <c r="BT108" s="36">
        <v>95</v>
      </c>
      <c r="BU108" s="36">
        <v>1.1000000000000001</v>
      </c>
      <c r="BV108" s="36">
        <v>1.8</v>
      </c>
      <c r="BW108" s="36">
        <v>6.0000000000000001E-3</v>
      </c>
      <c r="BX108" s="36"/>
      <c r="BY108" s="36"/>
      <c r="BZ108" s="36" t="s">
        <v>4673</v>
      </c>
      <c r="CA108" s="36" t="s">
        <v>4674</v>
      </c>
      <c r="CB108" s="36" t="s">
        <v>11</v>
      </c>
      <c r="CC108" s="36" t="s">
        <v>11</v>
      </c>
      <c r="CD108" s="106" t="s">
        <v>10</v>
      </c>
      <c r="CE108" s="36"/>
      <c r="CF108" s="36"/>
      <c r="CG108" s="36"/>
      <c r="CH108" s="36"/>
    </row>
    <row r="109" spans="1:86" s="31" customFormat="1">
      <c r="A109" s="36">
        <v>147</v>
      </c>
      <c r="B109" s="36" t="s">
        <v>282</v>
      </c>
      <c r="C109" s="36" t="s">
        <v>244</v>
      </c>
      <c r="D109" s="36" t="s">
        <v>4675</v>
      </c>
      <c r="E109" s="36">
        <v>2015</v>
      </c>
      <c r="F109" s="36" t="s">
        <v>1878</v>
      </c>
      <c r="G109" s="25" t="s">
        <v>4676</v>
      </c>
      <c r="H109" s="37" t="s">
        <v>4677</v>
      </c>
      <c r="I109" s="25" t="s">
        <v>4678</v>
      </c>
      <c r="J109" s="65" t="s">
        <v>4679</v>
      </c>
      <c r="K109" s="25" t="s">
        <v>4680</v>
      </c>
      <c r="L109" s="38" t="s">
        <v>4681</v>
      </c>
      <c r="M109" s="37" t="s">
        <v>4682</v>
      </c>
      <c r="N109" s="25" t="s">
        <v>12</v>
      </c>
      <c r="O109" s="25" t="s">
        <v>5951</v>
      </c>
      <c r="P109" s="25" t="s">
        <v>5950</v>
      </c>
      <c r="Q109" s="25" t="s">
        <v>5612</v>
      </c>
      <c r="R109" s="25" t="s">
        <v>4683</v>
      </c>
      <c r="S109" s="25" t="s">
        <v>123</v>
      </c>
      <c r="T109" s="25" t="s">
        <v>4684</v>
      </c>
      <c r="U109" s="25" t="s">
        <v>140</v>
      </c>
      <c r="V109" s="25">
        <v>761</v>
      </c>
      <c r="W109" s="25">
        <v>807</v>
      </c>
      <c r="X109" s="25" t="s">
        <v>10</v>
      </c>
      <c r="Y109" s="25" t="s">
        <v>10</v>
      </c>
      <c r="Z109" s="179" t="s">
        <v>10</v>
      </c>
      <c r="AA109" s="25" t="s">
        <v>1005</v>
      </c>
      <c r="AB109" s="25" t="s">
        <v>1919</v>
      </c>
      <c r="AC109" s="10" t="s">
        <v>127</v>
      </c>
      <c r="AD109" s="10" t="s">
        <v>127</v>
      </c>
      <c r="AE109" s="25" t="s">
        <v>1224</v>
      </c>
      <c r="AF109" s="25" t="s">
        <v>4684</v>
      </c>
      <c r="AG109" s="25" t="s">
        <v>483</v>
      </c>
      <c r="AH109" s="25">
        <f>SUM(V109:W109)</f>
        <v>1568</v>
      </c>
      <c r="AI109" s="10">
        <f>INDEX(Exposure_GWASs!F:F,MATCH(TomB!AE109,Exposure_GWASs!C:C,0))</f>
        <v>249796</v>
      </c>
      <c r="AJ109" s="25" t="s">
        <v>12</v>
      </c>
      <c r="AK109" s="25" t="s">
        <v>1005</v>
      </c>
      <c r="AL109" s="25" t="s">
        <v>1919</v>
      </c>
      <c r="AM109" s="25" t="s">
        <v>4685</v>
      </c>
      <c r="AN109" s="25" t="s">
        <v>4686</v>
      </c>
      <c r="AO109" s="25" t="s">
        <v>11</v>
      </c>
      <c r="AP109" s="25" t="s">
        <v>4687</v>
      </c>
      <c r="AQ109" s="35" t="s">
        <v>138</v>
      </c>
      <c r="AR109" s="25" t="s">
        <v>11</v>
      </c>
      <c r="AS109" s="25" t="s">
        <v>11</v>
      </c>
      <c r="AT109" s="25" t="s">
        <v>11</v>
      </c>
      <c r="AU109" s="25" t="s">
        <v>10</v>
      </c>
      <c r="AV109" s="25" t="s">
        <v>10</v>
      </c>
      <c r="AW109" s="25">
        <v>29</v>
      </c>
      <c r="AX109" s="25">
        <f>INDEX(Exposure_GWASs!S:S,MATCH(TomB!AE109,Exposure_GWASs!C:C,0))</f>
        <v>32</v>
      </c>
      <c r="AY109" s="36" t="s">
        <v>4688</v>
      </c>
      <c r="AZ109" s="31" t="s">
        <v>11</v>
      </c>
      <c r="BA109" s="25" t="s">
        <v>10</v>
      </c>
      <c r="BB109" s="25" t="s">
        <v>54</v>
      </c>
      <c r="BC109" s="36" t="s">
        <v>11</v>
      </c>
      <c r="BD109" s="36"/>
      <c r="BE109" s="36"/>
      <c r="BF109" s="36"/>
      <c r="BG109" s="36"/>
      <c r="BH109" s="36" t="s">
        <v>4689</v>
      </c>
      <c r="BI109" s="36" t="s">
        <v>11</v>
      </c>
      <c r="BJ109" s="36" t="s">
        <v>4089</v>
      </c>
      <c r="BK109" s="25" t="s">
        <v>11</v>
      </c>
      <c r="BL109" s="25" t="s">
        <v>11</v>
      </c>
      <c r="BM109" s="25" t="s">
        <v>11</v>
      </c>
      <c r="BN109" s="36" t="s">
        <v>171</v>
      </c>
      <c r="BO109" s="36" t="s">
        <v>128</v>
      </c>
      <c r="BP109" s="36" t="s">
        <v>10</v>
      </c>
      <c r="BQ109" s="36" t="s">
        <v>1029</v>
      </c>
      <c r="BR109" s="36">
        <v>1.37</v>
      </c>
      <c r="BS109" s="36"/>
      <c r="BT109" s="36">
        <v>95</v>
      </c>
      <c r="BU109" s="36">
        <v>1.1299999999999999</v>
      </c>
      <c r="BV109" s="36">
        <v>1.67</v>
      </c>
      <c r="BW109" s="36">
        <v>3.0000000000000001E-3</v>
      </c>
      <c r="BX109" s="36"/>
      <c r="BY109" s="36"/>
      <c r="BZ109" s="36" t="s">
        <v>4690</v>
      </c>
      <c r="CA109" s="36" t="s">
        <v>4691</v>
      </c>
      <c r="CB109" s="36" t="s">
        <v>4692</v>
      </c>
      <c r="CC109" s="36" t="s">
        <v>4693</v>
      </c>
      <c r="CD109" s="106" t="s">
        <v>10</v>
      </c>
    </row>
    <row r="110" spans="1:86" s="31" customFormat="1">
      <c r="A110" s="36">
        <v>147</v>
      </c>
      <c r="B110" s="36" t="s">
        <v>282</v>
      </c>
      <c r="C110" s="36" t="s">
        <v>244</v>
      </c>
      <c r="D110" s="36" t="s">
        <v>4675</v>
      </c>
      <c r="E110" s="36">
        <v>2015</v>
      </c>
      <c r="F110" s="36" t="s">
        <v>1878</v>
      </c>
      <c r="G110" s="25" t="s">
        <v>4676</v>
      </c>
      <c r="H110" s="37" t="s">
        <v>4677</v>
      </c>
      <c r="I110" s="25" t="s">
        <v>4678</v>
      </c>
      <c r="J110" s="65" t="s">
        <v>4679</v>
      </c>
      <c r="K110" s="25" t="s">
        <v>4680</v>
      </c>
      <c r="L110" s="38" t="s">
        <v>4681</v>
      </c>
      <c r="M110" s="37" t="s">
        <v>4682</v>
      </c>
      <c r="N110" s="25" t="s">
        <v>12</v>
      </c>
      <c r="O110" s="25" t="s">
        <v>5951</v>
      </c>
      <c r="P110" s="25" t="s">
        <v>5950</v>
      </c>
      <c r="Q110" s="25" t="s">
        <v>5612</v>
      </c>
      <c r="R110" s="25" t="s">
        <v>4683</v>
      </c>
      <c r="S110" s="25" t="s">
        <v>123</v>
      </c>
      <c r="T110" s="25" t="s">
        <v>4694</v>
      </c>
      <c r="U110" s="25" t="s">
        <v>140</v>
      </c>
      <c r="V110" s="25">
        <v>674</v>
      </c>
      <c r="W110" s="25">
        <v>831</v>
      </c>
      <c r="X110" s="25" t="s">
        <v>10</v>
      </c>
      <c r="Y110" s="25" t="s">
        <v>10</v>
      </c>
      <c r="Z110" s="179" t="s">
        <v>10</v>
      </c>
      <c r="AA110" s="25" t="s">
        <v>1005</v>
      </c>
      <c r="AB110" s="25" t="s">
        <v>1919</v>
      </c>
      <c r="AC110" s="10" t="s">
        <v>127</v>
      </c>
      <c r="AD110" s="10" t="s">
        <v>127</v>
      </c>
      <c r="AE110" s="25" t="s">
        <v>1224</v>
      </c>
      <c r="AF110" s="25" t="s">
        <v>4694</v>
      </c>
      <c r="AG110" s="25" t="s">
        <v>483</v>
      </c>
      <c r="AH110" s="25">
        <f t="shared" ref="AH110:AH120" si="6">SUM(V110:W110)</f>
        <v>1505</v>
      </c>
      <c r="AI110" s="10">
        <f>INDEX(Exposure_GWASs!F:F,MATCH(TomB!AE110,Exposure_GWASs!C:C,0))</f>
        <v>249796</v>
      </c>
      <c r="AJ110" s="25" t="s">
        <v>12</v>
      </c>
      <c r="AK110" s="25" t="s">
        <v>1005</v>
      </c>
      <c r="AL110" s="25" t="s">
        <v>1919</v>
      </c>
      <c r="AM110" s="25" t="s">
        <v>4685</v>
      </c>
      <c r="AN110" s="25" t="s">
        <v>4686</v>
      </c>
      <c r="AO110" s="25" t="s">
        <v>11</v>
      </c>
      <c r="AP110" s="25" t="s">
        <v>4687</v>
      </c>
      <c r="AQ110" s="35" t="s">
        <v>138</v>
      </c>
      <c r="AR110" s="25" t="s">
        <v>11</v>
      </c>
      <c r="AS110" s="25" t="s">
        <v>11</v>
      </c>
      <c r="AT110" s="25" t="s">
        <v>11</v>
      </c>
      <c r="AU110" s="25" t="s">
        <v>10</v>
      </c>
      <c r="AV110" s="25" t="s">
        <v>10</v>
      </c>
      <c r="AW110" s="25">
        <v>30</v>
      </c>
      <c r="AX110" s="25">
        <f>INDEX(Exposure_GWASs!S:S,MATCH(TomB!AE110,Exposure_GWASs!C:C,0))</f>
        <v>32</v>
      </c>
      <c r="AY110" s="36" t="s">
        <v>4688</v>
      </c>
      <c r="AZ110" s="31" t="s">
        <v>11</v>
      </c>
      <c r="BA110" s="25" t="s">
        <v>10</v>
      </c>
      <c r="BB110" s="25" t="s">
        <v>54</v>
      </c>
      <c r="BC110" s="36" t="s">
        <v>11</v>
      </c>
      <c r="BD110" s="36"/>
      <c r="BE110" s="36"/>
      <c r="BF110" s="36"/>
      <c r="BG110" s="36"/>
      <c r="BH110" s="36" t="s">
        <v>4689</v>
      </c>
      <c r="BI110" s="36" t="s">
        <v>11</v>
      </c>
      <c r="BJ110" s="36" t="s">
        <v>4089</v>
      </c>
      <c r="BK110" s="25" t="s">
        <v>11</v>
      </c>
      <c r="BL110" s="25" t="s">
        <v>11</v>
      </c>
      <c r="BM110" s="25" t="s">
        <v>11</v>
      </c>
      <c r="BN110" s="36" t="s">
        <v>171</v>
      </c>
      <c r="BO110" s="36" t="s">
        <v>128</v>
      </c>
      <c r="BP110" s="36" t="s">
        <v>10</v>
      </c>
      <c r="BQ110" s="36" t="s">
        <v>1029</v>
      </c>
      <c r="BR110" s="36">
        <v>1.34</v>
      </c>
      <c r="BS110" s="36"/>
      <c r="BT110" s="36">
        <v>95</v>
      </c>
      <c r="BU110" s="36">
        <v>1.1000000000000001</v>
      </c>
      <c r="BV110" s="36">
        <v>1.63</v>
      </c>
      <c r="BW110" s="36">
        <v>2E-3</v>
      </c>
      <c r="BX110" s="36"/>
      <c r="BY110" s="36"/>
      <c r="BZ110" s="36" t="s">
        <v>4690</v>
      </c>
      <c r="CA110" s="36" t="s">
        <v>4691</v>
      </c>
      <c r="CB110" s="36" t="s">
        <v>4692</v>
      </c>
      <c r="CC110" s="36" t="s">
        <v>4693</v>
      </c>
      <c r="CD110" s="106" t="s">
        <v>10</v>
      </c>
    </row>
    <row r="111" spans="1:86" s="31" customFormat="1">
      <c r="A111" s="36">
        <v>147</v>
      </c>
      <c r="B111" s="36" t="s">
        <v>282</v>
      </c>
      <c r="C111" s="36" t="s">
        <v>244</v>
      </c>
      <c r="D111" s="36" t="s">
        <v>4675</v>
      </c>
      <c r="E111" s="36">
        <v>2015</v>
      </c>
      <c r="F111" s="36" t="s">
        <v>1878</v>
      </c>
      <c r="G111" s="25" t="s">
        <v>4676</v>
      </c>
      <c r="H111" s="37" t="s">
        <v>4677</v>
      </c>
      <c r="I111" s="25" t="s">
        <v>4678</v>
      </c>
      <c r="J111" s="65" t="s">
        <v>4679</v>
      </c>
      <c r="K111" s="25" t="s">
        <v>4680</v>
      </c>
      <c r="L111" s="38" t="s">
        <v>4681</v>
      </c>
      <c r="M111" s="37" t="s">
        <v>4682</v>
      </c>
      <c r="N111" s="25" t="s">
        <v>12</v>
      </c>
      <c r="O111" s="25" t="s">
        <v>5951</v>
      </c>
      <c r="P111" s="25" t="s">
        <v>5950</v>
      </c>
      <c r="Q111" s="25" t="s">
        <v>5612</v>
      </c>
      <c r="R111" s="25" t="s">
        <v>4683</v>
      </c>
      <c r="S111" s="25" t="s">
        <v>123</v>
      </c>
      <c r="T111" s="25" t="s">
        <v>4695</v>
      </c>
      <c r="U111" s="25" t="s">
        <v>140</v>
      </c>
      <c r="V111" s="178">
        <v>912</v>
      </c>
      <c r="W111" s="25">
        <v>1262</v>
      </c>
      <c r="X111" s="25" t="s">
        <v>10</v>
      </c>
      <c r="Y111" s="25" t="s">
        <v>10</v>
      </c>
      <c r="Z111" s="179" t="s">
        <v>10</v>
      </c>
      <c r="AA111" s="25" t="s">
        <v>1005</v>
      </c>
      <c r="AB111" s="25" t="s">
        <v>1919</v>
      </c>
      <c r="AC111" s="10" t="s">
        <v>127</v>
      </c>
      <c r="AD111" s="10" t="s">
        <v>127</v>
      </c>
      <c r="AE111" s="25" t="s">
        <v>1224</v>
      </c>
      <c r="AF111" s="25" t="s">
        <v>4695</v>
      </c>
      <c r="AG111" s="25" t="s">
        <v>483</v>
      </c>
      <c r="AH111" s="25">
        <f t="shared" si="6"/>
        <v>2174</v>
      </c>
      <c r="AI111" s="10">
        <f>INDEX(Exposure_GWASs!F:F,MATCH(TomB!AE111,Exposure_GWASs!C:C,0))</f>
        <v>249796</v>
      </c>
      <c r="AJ111" s="25" t="s">
        <v>12</v>
      </c>
      <c r="AK111" s="25" t="s">
        <v>1005</v>
      </c>
      <c r="AL111" s="25" t="s">
        <v>1919</v>
      </c>
      <c r="AM111" s="25" t="s">
        <v>4685</v>
      </c>
      <c r="AN111" s="25" t="s">
        <v>4686</v>
      </c>
      <c r="AO111" s="25" t="s">
        <v>11</v>
      </c>
      <c r="AP111" s="25" t="s">
        <v>4687</v>
      </c>
      <c r="AQ111" s="35" t="s">
        <v>138</v>
      </c>
      <c r="AR111" s="25" t="s">
        <v>11</v>
      </c>
      <c r="AS111" s="25" t="s">
        <v>11</v>
      </c>
      <c r="AT111" s="25" t="s">
        <v>11</v>
      </c>
      <c r="AU111" s="25" t="s">
        <v>10</v>
      </c>
      <c r="AV111" s="25" t="s">
        <v>10</v>
      </c>
      <c r="AW111" s="25">
        <v>28</v>
      </c>
      <c r="AX111" s="25">
        <f>INDEX(Exposure_GWASs!S:S,MATCH(TomB!AE111,Exposure_GWASs!C:C,0))</f>
        <v>32</v>
      </c>
      <c r="AY111" s="36" t="s">
        <v>4688</v>
      </c>
      <c r="AZ111" s="31" t="s">
        <v>11</v>
      </c>
      <c r="BA111" s="25" t="s">
        <v>10</v>
      </c>
      <c r="BB111" s="25" t="s">
        <v>54</v>
      </c>
      <c r="BC111" s="36" t="s">
        <v>11</v>
      </c>
      <c r="BD111" s="36"/>
      <c r="BE111" s="36"/>
      <c r="BF111" s="36"/>
      <c r="BG111" s="36"/>
      <c r="BH111" s="36" t="s">
        <v>4689</v>
      </c>
      <c r="BI111" s="36" t="s">
        <v>11</v>
      </c>
      <c r="BJ111" s="36" t="s">
        <v>4089</v>
      </c>
      <c r="BK111" s="25" t="s">
        <v>11</v>
      </c>
      <c r="BL111" s="25" t="s">
        <v>11</v>
      </c>
      <c r="BM111" s="25" t="s">
        <v>11</v>
      </c>
      <c r="BN111" s="36" t="s">
        <v>171</v>
      </c>
      <c r="BO111" s="36" t="s">
        <v>128</v>
      </c>
      <c r="BP111" s="36" t="s">
        <v>10</v>
      </c>
      <c r="BQ111" s="36" t="s">
        <v>1029</v>
      </c>
      <c r="BR111" s="36">
        <v>1.19</v>
      </c>
      <c r="BS111" s="36"/>
      <c r="BT111" s="36">
        <v>95</v>
      </c>
      <c r="BU111" s="36">
        <v>0.86</v>
      </c>
      <c r="BV111" s="36">
        <v>1.66</v>
      </c>
      <c r="BW111" s="36">
        <v>0.29199999999999998</v>
      </c>
      <c r="BX111" s="36"/>
      <c r="BY111" s="36"/>
      <c r="BZ111" s="36" t="s">
        <v>4690</v>
      </c>
      <c r="CA111" s="36" t="s">
        <v>4691</v>
      </c>
      <c r="CB111" s="36" t="s">
        <v>4692</v>
      </c>
      <c r="CC111" s="36" t="s">
        <v>4693</v>
      </c>
      <c r="CD111" s="106" t="s">
        <v>10</v>
      </c>
    </row>
    <row r="112" spans="1:86" s="31" customFormat="1">
      <c r="A112" s="36">
        <v>147</v>
      </c>
      <c r="B112" s="36" t="s">
        <v>282</v>
      </c>
      <c r="C112" s="36" t="s">
        <v>244</v>
      </c>
      <c r="D112" s="36" t="s">
        <v>4675</v>
      </c>
      <c r="E112" s="36">
        <v>2015</v>
      </c>
      <c r="F112" s="36" t="s">
        <v>1878</v>
      </c>
      <c r="G112" s="25" t="s">
        <v>4676</v>
      </c>
      <c r="H112" s="37" t="s">
        <v>4677</v>
      </c>
      <c r="I112" s="25" t="s">
        <v>4678</v>
      </c>
      <c r="J112" s="65" t="s">
        <v>4679</v>
      </c>
      <c r="K112" s="25" t="s">
        <v>4680</v>
      </c>
      <c r="L112" s="38" t="s">
        <v>4681</v>
      </c>
      <c r="M112" s="37" t="s">
        <v>4682</v>
      </c>
      <c r="N112" s="25" t="s">
        <v>33</v>
      </c>
      <c r="O112" s="25" t="s">
        <v>5951</v>
      </c>
      <c r="P112" s="25" t="s">
        <v>5950</v>
      </c>
      <c r="Q112" s="25" t="s">
        <v>5612</v>
      </c>
      <c r="R112" s="25" t="s">
        <v>4683</v>
      </c>
      <c r="S112" s="25" t="s">
        <v>123</v>
      </c>
      <c r="T112" s="25" t="s">
        <v>4696</v>
      </c>
      <c r="U112" s="25" t="s">
        <v>140</v>
      </c>
      <c r="V112" s="25">
        <v>2347</v>
      </c>
      <c r="W112" s="25">
        <v>2900</v>
      </c>
      <c r="X112" s="25" t="s">
        <v>10</v>
      </c>
      <c r="Y112" s="25" t="s">
        <v>10</v>
      </c>
      <c r="Z112" s="179" t="s">
        <v>10</v>
      </c>
      <c r="AA112" s="25" t="s">
        <v>1005</v>
      </c>
      <c r="AB112" s="25" t="s">
        <v>1919</v>
      </c>
      <c r="AC112" s="10" t="s">
        <v>127</v>
      </c>
      <c r="AD112" s="10" t="s">
        <v>127</v>
      </c>
      <c r="AE112" s="25" t="s">
        <v>1224</v>
      </c>
      <c r="AF112" s="25" t="s">
        <v>4696</v>
      </c>
      <c r="AG112" s="25" t="s">
        <v>483</v>
      </c>
      <c r="AH112" s="25">
        <f t="shared" si="6"/>
        <v>5247</v>
      </c>
      <c r="AI112" s="10">
        <f>INDEX(Exposure_GWASs!F:F,MATCH(TomB!AE112,Exposure_GWASs!C:C,0))</f>
        <v>249796</v>
      </c>
      <c r="AJ112" s="25" t="s">
        <v>12</v>
      </c>
      <c r="AK112" s="25" t="s">
        <v>1005</v>
      </c>
      <c r="AL112" s="25" t="s">
        <v>1919</v>
      </c>
      <c r="AM112" s="25" t="s">
        <v>4685</v>
      </c>
      <c r="AN112" s="25" t="s">
        <v>4686</v>
      </c>
      <c r="AO112" s="25" t="s">
        <v>11</v>
      </c>
      <c r="AP112" s="25" t="s">
        <v>4687</v>
      </c>
      <c r="AQ112" s="35" t="s">
        <v>138</v>
      </c>
      <c r="AR112" s="25" t="s">
        <v>11</v>
      </c>
      <c r="AS112" s="25" t="s">
        <v>11</v>
      </c>
      <c r="AT112" s="25" t="s">
        <v>11</v>
      </c>
      <c r="AU112" s="25" t="s">
        <v>10</v>
      </c>
      <c r="AV112" s="25" t="s">
        <v>10</v>
      </c>
      <c r="AW112" s="25" t="s">
        <v>10</v>
      </c>
      <c r="AX112" s="25">
        <f>INDEX(Exposure_GWASs!S:S,MATCH(TomB!AE112,Exposure_GWASs!C:C,0))</f>
        <v>32</v>
      </c>
      <c r="AY112" s="36" t="s">
        <v>4688</v>
      </c>
      <c r="AZ112" s="31" t="s">
        <v>11</v>
      </c>
      <c r="BA112" s="25" t="s">
        <v>10</v>
      </c>
      <c r="BB112" s="25" t="s">
        <v>54</v>
      </c>
      <c r="BC112" s="36" t="s">
        <v>11</v>
      </c>
      <c r="BD112" s="36"/>
      <c r="BE112" s="36"/>
      <c r="BF112" s="36"/>
      <c r="BG112" s="36"/>
      <c r="BH112" s="36" t="s">
        <v>4689</v>
      </c>
      <c r="BI112" s="36" t="s">
        <v>11</v>
      </c>
      <c r="BJ112" s="36" t="s">
        <v>4089</v>
      </c>
      <c r="BK112" s="25" t="s">
        <v>11</v>
      </c>
      <c r="BL112" s="25" t="s">
        <v>11</v>
      </c>
      <c r="BM112" s="25" t="s">
        <v>11</v>
      </c>
      <c r="BN112" s="36" t="s">
        <v>171</v>
      </c>
      <c r="BO112" s="36" t="s">
        <v>128</v>
      </c>
      <c r="BP112" s="36" t="s">
        <v>10</v>
      </c>
      <c r="BQ112" s="36" t="s">
        <v>1029</v>
      </c>
      <c r="BR112" s="36">
        <v>1.33</v>
      </c>
      <c r="BS112" s="36"/>
      <c r="BT112" s="36">
        <v>95</v>
      </c>
      <c r="BU112" s="36">
        <v>1.17</v>
      </c>
      <c r="BV112" s="36">
        <v>1.51</v>
      </c>
      <c r="BW112" s="36" t="s">
        <v>1442</v>
      </c>
      <c r="BX112" s="36"/>
      <c r="BY112" s="36"/>
      <c r="BZ112" s="36" t="s">
        <v>4690</v>
      </c>
      <c r="CA112" s="36" t="s">
        <v>4691</v>
      </c>
      <c r="CB112" s="36" t="s">
        <v>4692</v>
      </c>
      <c r="CC112" s="36" t="s">
        <v>4693</v>
      </c>
      <c r="CD112" s="31" t="s">
        <v>4697</v>
      </c>
    </row>
    <row r="113" spans="1:82" s="31" customFormat="1">
      <c r="A113" s="36">
        <v>147</v>
      </c>
      <c r="B113" s="36" t="s">
        <v>282</v>
      </c>
      <c r="C113" s="36" t="s">
        <v>244</v>
      </c>
      <c r="D113" s="36" t="s">
        <v>4675</v>
      </c>
      <c r="E113" s="36">
        <v>2015</v>
      </c>
      <c r="F113" s="36" t="s">
        <v>1878</v>
      </c>
      <c r="G113" s="25" t="s">
        <v>4676</v>
      </c>
      <c r="H113" s="37" t="s">
        <v>4677</v>
      </c>
      <c r="I113" s="25" t="s">
        <v>4678</v>
      </c>
      <c r="J113" s="65" t="s">
        <v>4679</v>
      </c>
      <c r="K113" s="25" t="s">
        <v>4680</v>
      </c>
      <c r="L113" s="38" t="s">
        <v>4681</v>
      </c>
      <c r="M113" s="37" t="s">
        <v>4682</v>
      </c>
      <c r="N113" s="25" t="s">
        <v>12</v>
      </c>
      <c r="O113" s="25" t="s">
        <v>5951</v>
      </c>
      <c r="P113" s="25" t="s">
        <v>5952</v>
      </c>
      <c r="Q113" s="25" t="s">
        <v>5612</v>
      </c>
      <c r="R113" s="25" t="s">
        <v>4698</v>
      </c>
      <c r="S113" s="25" t="s">
        <v>123</v>
      </c>
      <c r="T113" s="25" t="s">
        <v>1919</v>
      </c>
      <c r="U113" s="25" t="s">
        <v>140</v>
      </c>
      <c r="V113" s="25" t="s">
        <v>363</v>
      </c>
      <c r="W113" s="25" t="s">
        <v>363</v>
      </c>
      <c r="X113" s="25" t="s">
        <v>10</v>
      </c>
      <c r="Y113" s="25" t="s">
        <v>10</v>
      </c>
      <c r="Z113" s="179" t="s">
        <v>10</v>
      </c>
      <c r="AA113" s="25" t="s">
        <v>1005</v>
      </c>
      <c r="AB113" s="25" t="s">
        <v>1919</v>
      </c>
      <c r="AC113" s="10" t="s">
        <v>127</v>
      </c>
      <c r="AD113" s="10" t="s">
        <v>127</v>
      </c>
      <c r="AE113" s="25" t="s">
        <v>1224</v>
      </c>
      <c r="AF113" s="25" t="s">
        <v>1919</v>
      </c>
      <c r="AG113" s="25" t="s">
        <v>483</v>
      </c>
      <c r="AH113" s="25" t="s">
        <v>1919</v>
      </c>
      <c r="AI113" s="10">
        <f>INDEX(Exposure_GWASs!F:F,MATCH(TomB!AE113,Exposure_GWASs!C:C,0))</f>
        <v>249796</v>
      </c>
      <c r="AJ113" s="25" t="s">
        <v>12</v>
      </c>
      <c r="AK113" s="25" t="s">
        <v>1005</v>
      </c>
      <c r="AL113" s="25" t="s">
        <v>1919</v>
      </c>
      <c r="AM113" s="25" t="s">
        <v>4685</v>
      </c>
      <c r="AN113" s="25" t="s">
        <v>4686</v>
      </c>
      <c r="AO113" s="25" t="s">
        <v>11</v>
      </c>
      <c r="AP113" s="25" t="s">
        <v>4687</v>
      </c>
      <c r="AQ113" s="35" t="s">
        <v>138</v>
      </c>
      <c r="AR113" s="25" t="s">
        <v>11</v>
      </c>
      <c r="AS113" s="25" t="s">
        <v>11</v>
      </c>
      <c r="AT113" s="25" t="s">
        <v>11</v>
      </c>
      <c r="AU113" s="25" t="s">
        <v>10</v>
      </c>
      <c r="AV113" s="25" t="s">
        <v>10</v>
      </c>
      <c r="AW113" s="25">
        <v>29</v>
      </c>
      <c r="AX113" s="25">
        <f>INDEX(Exposure_GWASs!S:S,MATCH(TomB!AE113,Exposure_GWASs!C:C,0))</f>
        <v>32</v>
      </c>
      <c r="AY113" s="36" t="s">
        <v>4688</v>
      </c>
      <c r="AZ113" s="31" t="s">
        <v>11</v>
      </c>
      <c r="BA113" s="25" t="s">
        <v>10</v>
      </c>
      <c r="BB113" s="25" t="s">
        <v>54</v>
      </c>
      <c r="BC113" s="36" t="s">
        <v>11</v>
      </c>
      <c r="BD113" s="36"/>
      <c r="BE113" s="36"/>
      <c r="BF113" s="36"/>
      <c r="BG113" s="36"/>
      <c r="BH113" s="36" t="s">
        <v>4689</v>
      </c>
      <c r="BI113" s="36" t="s">
        <v>11</v>
      </c>
      <c r="BJ113" s="36" t="s">
        <v>4089</v>
      </c>
      <c r="BK113" s="25" t="s">
        <v>11</v>
      </c>
      <c r="BL113" s="25" t="s">
        <v>11</v>
      </c>
      <c r="BM113" s="25" t="s">
        <v>11</v>
      </c>
      <c r="BN113" s="36" t="s">
        <v>171</v>
      </c>
      <c r="BO113" s="36" t="s">
        <v>128</v>
      </c>
      <c r="BP113" s="36" t="s">
        <v>10</v>
      </c>
      <c r="BQ113" s="31" t="s">
        <v>1029</v>
      </c>
      <c r="BR113" s="31">
        <v>1.32</v>
      </c>
      <c r="BT113" s="31">
        <v>95</v>
      </c>
      <c r="BU113" s="31">
        <v>1.02</v>
      </c>
      <c r="BV113" s="31">
        <v>1.71</v>
      </c>
      <c r="BW113" s="31">
        <v>3.2000000000000001E-2</v>
      </c>
      <c r="BX113" s="36"/>
      <c r="BZ113" s="36" t="s">
        <v>4690</v>
      </c>
      <c r="CA113" s="36" t="s">
        <v>4691</v>
      </c>
      <c r="CB113" s="36" t="s">
        <v>4692</v>
      </c>
      <c r="CC113" s="36" t="s">
        <v>4693</v>
      </c>
      <c r="CD113" s="106" t="s">
        <v>10</v>
      </c>
    </row>
    <row r="114" spans="1:82" s="31" customFormat="1">
      <c r="A114" s="36">
        <v>147</v>
      </c>
      <c r="B114" s="36" t="s">
        <v>282</v>
      </c>
      <c r="C114" s="36" t="s">
        <v>244</v>
      </c>
      <c r="D114" s="36" t="s">
        <v>4675</v>
      </c>
      <c r="E114" s="36">
        <v>2015</v>
      </c>
      <c r="F114" s="36" t="s">
        <v>1878</v>
      </c>
      <c r="G114" s="25" t="s">
        <v>4676</v>
      </c>
      <c r="H114" s="37" t="s">
        <v>4677</v>
      </c>
      <c r="I114" s="25" t="s">
        <v>4678</v>
      </c>
      <c r="J114" s="65" t="s">
        <v>4679</v>
      </c>
      <c r="K114" s="25" t="s">
        <v>4680</v>
      </c>
      <c r="L114" s="38" t="s">
        <v>4681</v>
      </c>
      <c r="M114" s="37" t="s">
        <v>4682</v>
      </c>
      <c r="N114" s="25" t="s">
        <v>12</v>
      </c>
      <c r="O114" s="25" t="s">
        <v>5951</v>
      </c>
      <c r="P114" s="25" t="s">
        <v>5952</v>
      </c>
      <c r="Q114" s="25" t="s">
        <v>5612</v>
      </c>
      <c r="R114" s="25" t="s">
        <v>4698</v>
      </c>
      <c r="S114" s="25" t="s">
        <v>123</v>
      </c>
      <c r="T114" s="25" t="s">
        <v>1919</v>
      </c>
      <c r="U114" s="25" t="s">
        <v>140</v>
      </c>
      <c r="V114" s="25" t="s">
        <v>363</v>
      </c>
      <c r="W114" s="25" t="s">
        <v>363</v>
      </c>
      <c r="X114" s="25" t="s">
        <v>10</v>
      </c>
      <c r="Y114" s="25" t="s">
        <v>10</v>
      </c>
      <c r="Z114" s="179" t="s">
        <v>10</v>
      </c>
      <c r="AA114" s="25" t="s">
        <v>1005</v>
      </c>
      <c r="AB114" s="25" t="s">
        <v>1919</v>
      </c>
      <c r="AC114" s="10" t="s">
        <v>127</v>
      </c>
      <c r="AD114" s="10" t="s">
        <v>127</v>
      </c>
      <c r="AE114" s="25" t="s">
        <v>1224</v>
      </c>
      <c r="AF114" s="25" t="s">
        <v>1919</v>
      </c>
      <c r="AG114" s="25" t="s">
        <v>483</v>
      </c>
      <c r="AH114" s="25" t="s">
        <v>1919</v>
      </c>
      <c r="AI114" s="10">
        <f>INDEX(Exposure_GWASs!F:F,MATCH(TomB!AE114,Exposure_GWASs!C:C,0))</f>
        <v>249796</v>
      </c>
      <c r="AJ114" s="25" t="s">
        <v>12</v>
      </c>
      <c r="AK114" s="25" t="s">
        <v>1005</v>
      </c>
      <c r="AL114" s="25" t="s">
        <v>1919</v>
      </c>
      <c r="AM114" s="25" t="s">
        <v>4685</v>
      </c>
      <c r="AN114" s="25" t="s">
        <v>4686</v>
      </c>
      <c r="AO114" s="25" t="s">
        <v>11</v>
      </c>
      <c r="AP114" s="25" t="s">
        <v>4687</v>
      </c>
      <c r="AQ114" s="35" t="s">
        <v>138</v>
      </c>
      <c r="AR114" s="25" t="s">
        <v>11</v>
      </c>
      <c r="AS114" s="25" t="s">
        <v>11</v>
      </c>
      <c r="AT114" s="25" t="s">
        <v>11</v>
      </c>
      <c r="AU114" s="25" t="s">
        <v>10</v>
      </c>
      <c r="AV114" s="25" t="s">
        <v>10</v>
      </c>
      <c r="AW114" s="25">
        <v>30</v>
      </c>
      <c r="AX114" s="25">
        <f>INDEX(Exposure_GWASs!S:S,MATCH(TomB!AE114,Exposure_GWASs!C:C,0))</f>
        <v>32</v>
      </c>
      <c r="AY114" s="36" t="s">
        <v>4688</v>
      </c>
      <c r="AZ114" s="31" t="s">
        <v>11</v>
      </c>
      <c r="BA114" s="25" t="s">
        <v>10</v>
      </c>
      <c r="BB114" s="25" t="s">
        <v>54</v>
      </c>
      <c r="BC114" s="36" t="s">
        <v>11</v>
      </c>
      <c r="BD114" s="36"/>
      <c r="BE114" s="36"/>
      <c r="BF114" s="36"/>
      <c r="BG114" s="36"/>
      <c r="BH114" s="36" t="s">
        <v>4689</v>
      </c>
      <c r="BI114" s="36" t="s">
        <v>11</v>
      </c>
      <c r="BJ114" s="36" t="s">
        <v>4089</v>
      </c>
      <c r="BK114" s="25" t="s">
        <v>11</v>
      </c>
      <c r="BL114" s="25" t="s">
        <v>11</v>
      </c>
      <c r="BM114" s="25" t="s">
        <v>11</v>
      </c>
      <c r="BN114" s="36" t="s">
        <v>171</v>
      </c>
      <c r="BO114" s="36" t="s">
        <v>128</v>
      </c>
      <c r="BP114" s="36" t="s">
        <v>10</v>
      </c>
      <c r="BQ114" s="31" t="s">
        <v>1029</v>
      </c>
      <c r="BR114" s="31">
        <v>1.27</v>
      </c>
      <c r="BT114" s="31">
        <v>95</v>
      </c>
      <c r="BU114" s="31">
        <v>1.02</v>
      </c>
      <c r="BV114" s="31">
        <v>1.57</v>
      </c>
      <c r="BW114" s="31">
        <v>2.9000000000000001E-2</v>
      </c>
      <c r="BZ114" s="36" t="s">
        <v>4690</v>
      </c>
      <c r="CA114" s="36" t="s">
        <v>4691</v>
      </c>
      <c r="CB114" s="36" t="s">
        <v>4692</v>
      </c>
      <c r="CC114" s="36" t="s">
        <v>4693</v>
      </c>
      <c r="CD114" s="106" t="s">
        <v>10</v>
      </c>
    </row>
    <row r="115" spans="1:82" s="31" customFormat="1">
      <c r="A115" s="36">
        <v>147</v>
      </c>
      <c r="B115" s="36" t="s">
        <v>282</v>
      </c>
      <c r="C115" s="36" t="s">
        <v>244</v>
      </c>
      <c r="D115" s="36" t="s">
        <v>4675</v>
      </c>
      <c r="E115" s="36">
        <v>2015</v>
      </c>
      <c r="F115" s="36" t="s">
        <v>1878</v>
      </c>
      <c r="G115" s="25" t="s">
        <v>4676</v>
      </c>
      <c r="H115" s="37" t="s">
        <v>4677</v>
      </c>
      <c r="I115" s="25" t="s">
        <v>4678</v>
      </c>
      <c r="J115" s="65" t="s">
        <v>4679</v>
      </c>
      <c r="K115" s="25" t="s">
        <v>4680</v>
      </c>
      <c r="L115" s="38" t="s">
        <v>4681</v>
      </c>
      <c r="M115" s="37" t="s">
        <v>4682</v>
      </c>
      <c r="N115" s="25" t="s">
        <v>12</v>
      </c>
      <c r="O115" s="25" t="s">
        <v>5951</v>
      </c>
      <c r="P115" s="25" t="s">
        <v>5952</v>
      </c>
      <c r="Q115" s="25" t="s">
        <v>5612</v>
      </c>
      <c r="R115" s="25" t="s">
        <v>4698</v>
      </c>
      <c r="S115" s="25" t="s">
        <v>123</v>
      </c>
      <c r="T115" s="25" t="s">
        <v>1919</v>
      </c>
      <c r="U115" s="25" t="s">
        <v>140</v>
      </c>
      <c r="V115" s="25" t="s">
        <v>363</v>
      </c>
      <c r="W115" s="25" t="s">
        <v>363</v>
      </c>
      <c r="X115" s="25" t="s">
        <v>10</v>
      </c>
      <c r="Y115" s="25" t="s">
        <v>10</v>
      </c>
      <c r="Z115" s="179" t="s">
        <v>10</v>
      </c>
      <c r="AA115" s="25" t="s">
        <v>1005</v>
      </c>
      <c r="AB115" s="25" t="s">
        <v>1919</v>
      </c>
      <c r="AC115" s="10" t="s">
        <v>127</v>
      </c>
      <c r="AD115" s="10" t="s">
        <v>127</v>
      </c>
      <c r="AE115" s="25" t="s">
        <v>1224</v>
      </c>
      <c r="AF115" s="25" t="s">
        <v>1919</v>
      </c>
      <c r="AG115" s="25" t="s">
        <v>483</v>
      </c>
      <c r="AH115" s="25" t="s">
        <v>1919</v>
      </c>
      <c r="AI115" s="10">
        <f>INDEX(Exposure_GWASs!F:F,MATCH(TomB!AE115,Exposure_GWASs!C:C,0))</f>
        <v>249796</v>
      </c>
      <c r="AJ115" s="25" t="s">
        <v>12</v>
      </c>
      <c r="AK115" s="25" t="s">
        <v>1005</v>
      </c>
      <c r="AL115" s="25" t="s">
        <v>1919</v>
      </c>
      <c r="AM115" s="25" t="s">
        <v>4685</v>
      </c>
      <c r="AN115" s="25" t="s">
        <v>4686</v>
      </c>
      <c r="AO115" s="25" t="s">
        <v>11</v>
      </c>
      <c r="AP115" s="25" t="s">
        <v>4687</v>
      </c>
      <c r="AQ115" s="35" t="s">
        <v>138</v>
      </c>
      <c r="AR115" s="25" t="s">
        <v>11</v>
      </c>
      <c r="AS115" s="25" t="s">
        <v>11</v>
      </c>
      <c r="AT115" s="25" t="s">
        <v>11</v>
      </c>
      <c r="AU115" s="25" t="s">
        <v>10</v>
      </c>
      <c r="AV115" s="25" t="s">
        <v>10</v>
      </c>
      <c r="AW115" s="25">
        <v>28</v>
      </c>
      <c r="AX115" s="25">
        <f>INDEX(Exposure_GWASs!S:S,MATCH(TomB!AE115,Exposure_GWASs!C:C,0))</f>
        <v>32</v>
      </c>
      <c r="AY115" s="36" t="s">
        <v>4688</v>
      </c>
      <c r="AZ115" s="31" t="s">
        <v>11</v>
      </c>
      <c r="BA115" s="25" t="s">
        <v>10</v>
      </c>
      <c r="BB115" s="25" t="s">
        <v>54</v>
      </c>
      <c r="BC115" s="36" t="s">
        <v>11</v>
      </c>
      <c r="BD115" s="36"/>
      <c r="BE115" s="36"/>
      <c r="BF115" s="36"/>
      <c r="BG115" s="36"/>
      <c r="BH115" s="36" t="s">
        <v>4689</v>
      </c>
      <c r="BI115" s="36" t="s">
        <v>11</v>
      </c>
      <c r="BJ115" s="36" t="s">
        <v>4089</v>
      </c>
      <c r="BK115" s="25" t="s">
        <v>11</v>
      </c>
      <c r="BL115" s="25" t="s">
        <v>11</v>
      </c>
      <c r="BM115" s="25" t="s">
        <v>11</v>
      </c>
      <c r="BN115" s="36" t="s">
        <v>171</v>
      </c>
      <c r="BO115" s="36" t="s">
        <v>128</v>
      </c>
      <c r="BP115" s="36" t="s">
        <v>10</v>
      </c>
      <c r="BQ115" s="31" t="s">
        <v>1029</v>
      </c>
      <c r="BR115" s="31">
        <v>1.24</v>
      </c>
      <c r="BT115" s="31">
        <v>95</v>
      </c>
      <c r="BU115" s="31">
        <v>0.9</v>
      </c>
      <c r="BV115" s="31">
        <v>1.72</v>
      </c>
      <c r="BW115" s="31">
        <v>0.313</v>
      </c>
      <c r="BZ115" s="36" t="s">
        <v>4690</v>
      </c>
      <c r="CA115" s="36" t="s">
        <v>4691</v>
      </c>
      <c r="CB115" s="36" t="s">
        <v>4692</v>
      </c>
      <c r="CC115" s="36" t="s">
        <v>4693</v>
      </c>
      <c r="CD115" s="106" t="s">
        <v>10</v>
      </c>
    </row>
    <row r="116" spans="1:82" s="31" customFormat="1">
      <c r="A116" s="36">
        <v>147</v>
      </c>
      <c r="B116" s="36" t="s">
        <v>282</v>
      </c>
      <c r="C116" s="36" t="s">
        <v>244</v>
      </c>
      <c r="D116" s="36" t="s">
        <v>4675</v>
      </c>
      <c r="E116" s="36">
        <v>2015</v>
      </c>
      <c r="F116" s="36" t="s">
        <v>1878</v>
      </c>
      <c r="G116" s="25" t="s">
        <v>4676</v>
      </c>
      <c r="H116" s="37" t="s">
        <v>4677</v>
      </c>
      <c r="I116" s="25" t="s">
        <v>4678</v>
      </c>
      <c r="J116" s="65" t="s">
        <v>4679</v>
      </c>
      <c r="K116" s="25" t="s">
        <v>4680</v>
      </c>
      <c r="L116" s="38" t="s">
        <v>4681</v>
      </c>
      <c r="M116" s="37" t="s">
        <v>4682</v>
      </c>
      <c r="N116" s="25" t="s">
        <v>33</v>
      </c>
      <c r="O116" s="25" t="s">
        <v>5951</v>
      </c>
      <c r="P116" s="25" t="s">
        <v>5952</v>
      </c>
      <c r="Q116" s="25" t="s">
        <v>5612</v>
      </c>
      <c r="R116" s="25" t="s">
        <v>4698</v>
      </c>
      <c r="S116" s="25" t="s">
        <v>123</v>
      </c>
      <c r="T116" s="25" t="s">
        <v>1919</v>
      </c>
      <c r="U116" s="25" t="s">
        <v>140</v>
      </c>
      <c r="V116" s="25">
        <v>1040</v>
      </c>
      <c r="W116" s="25">
        <v>2900</v>
      </c>
      <c r="X116" s="25" t="s">
        <v>10</v>
      </c>
      <c r="Y116" s="25" t="s">
        <v>10</v>
      </c>
      <c r="Z116" s="179" t="s">
        <v>10</v>
      </c>
      <c r="AA116" s="25" t="s">
        <v>1005</v>
      </c>
      <c r="AB116" s="25" t="s">
        <v>1919</v>
      </c>
      <c r="AC116" s="10" t="s">
        <v>127</v>
      </c>
      <c r="AD116" s="10" t="s">
        <v>127</v>
      </c>
      <c r="AE116" s="25" t="s">
        <v>1224</v>
      </c>
      <c r="AF116" s="25" t="s">
        <v>1919</v>
      </c>
      <c r="AG116" s="25" t="s">
        <v>483</v>
      </c>
      <c r="AH116" s="25">
        <f t="shared" si="6"/>
        <v>3940</v>
      </c>
      <c r="AI116" s="10">
        <f>INDEX(Exposure_GWASs!F:F,MATCH(TomB!AE116,Exposure_GWASs!C:C,0))</f>
        <v>249796</v>
      </c>
      <c r="AJ116" s="25" t="s">
        <v>12</v>
      </c>
      <c r="AK116" s="25" t="s">
        <v>1005</v>
      </c>
      <c r="AL116" s="25" t="s">
        <v>1919</v>
      </c>
      <c r="AM116" s="25" t="s">
        <v>4685</v>
      </c>
      <c r="AN116" s="25" t="s">
        <v>4686</v>
      </c>
      <c r="AO116" s="25" t="s">
        <v>11</v>
      </c>
      <c r="AP116" s="25" t="s">
        <v>4687</v>
      </c>
      <c r="AQ116" s="35" t="s">
        <v>138</v>
      </c>
      <c r="AR116" s="25" t="s">
        <v>11</v>
      </c>
      <c r="AS116" s="25" t="s">
        <v>11</v>
      </c>
      <c r="AT116" s="25" t="s">
        <v>11</v>
      </c>
      <c r="AU116" s="25" t="s">
        <v>10</v>
      </c>
      <c r="AV116" s="25" t="s">
        <v>10</v>
      </c>
      <c r="AW116" s="25" t="s">
        <v>10</v>
      </c>
      <c r="AX116" s="25">
        <f>INDEX(Exposure_GWASs!S:S,MATCH(TomB!AE116,Exposure_GWASs!C:C,0))</f>
        <v>32</v>
      </c>
      <c r="AY116" s="36" t="s">
        <v>4688</v>
      </c>
      <c r="AZ116" s="31" t="s">
        <v>11</v>
      </c>
      <c r="BA116" s="25" t="s">
        <v>10</v>
      </c>
      <c r="BB116" s="25" t="s">
        <v>54</v>
      </c>
      <c r="BC116" s="36" t="s">
        <v>11</v>
      </c>
      <c r="BD116" s="36"/>
      <c r="BE116" s="36"/>
      <c r="BF116" s="36"/>
      <c r="BG116" s="36"/>
      <c r="BH116" s="36" t="s">
        <v>4689</v>
      </c>
      <c r="BI116" s="36" t="s">
        <v>11</v>
      </c>
      <c r="BJ116" s="36" t="s">
        <v>4089</v>
      </c>
      <c r="BK116" s="25" t="s">
        <v>11</v>
      </c>
      <c r="BL116" s="25" t="s">
        <v>11</v>
      </c>
      <c r="BM116" s="25" t="s">
        <v>11</v>
      </c>
      <c r="BN116" s="36" t="s">
        <v>171</v>
      </c>
      <c r="BO116" s="36" t="s">
        <v>128</v>
      </c>
      <c r="BP116" s="36" t="s">
        <v>10</v>
      </c>
      <c r="BQ116" s="31" t="s">
        <v>1029</v>
      </c>
      <c r="BR116" s="31">
        <v>1.28</v>
      </c>
      <c r="BT116" s="31">
        <v>95</v>
      </c>
      <c r="BU116" s="31">
        <v>1.28</v>
      </c>
      <c r="BV116" s="31">
        <v>1.49</v>
      </c>
      <c r="BW116" s="31" t="s">
        <v>1442</v>
      </c>
      <c r="BZ116" s="36" t="s">
        <v>4690</v>
      </c>
      <c r="CA116" s="36" t="s">
        <v>4691</v>
      </c>
      <c r="CB116" s="36" t="s">
        <v>4692</v>
      </c>
      <c r="CC116" s="36" t="s">
        <v>4693</v>
      </c>
      <c r="CD116" s="31" t="s">
        <v>4697</v>
      </c>
    </row>
    <row r="117" spans="1:82" s="31" customFormat="1">
      <c r="A117" s="36">
        <v>147</v>
      </c>
      <c r="B117" s="36" t="s">
        <v>282</v>
      </c>
      <c r="C117" s="36" t="s">
        <v>244</v>
      </c>
      <c r="D117" s="36" t="s">
        <v>4675</v>
      </c>
      <c r="E117" s="36">
        <v>2015</v>
      </c>
      <c r="F117" s="36" t="s">
        <v>1878</v>
      </c>
      <c r="G117" s="25" t="s">
        <v>4676</v>
      </c>
      <c r="H117" s="37" t="s">
        <v>4677</v>
      </c>
      <c r="I117" s="25" t="s">
        <v>4678</v>
      </c>
      <c r="J117" s="65" t="s">
        <v>4679</v>
      </c>
      <c r="K117" s="25" t="s">
        <v>4680</v>
      </c>
      <c r="L117" s="38" t="s">
        <v>4681</v>
      </c>
      <c r="M117" s="37" t="s">
        <v>4682</v>
      </c>
      <c r="N117" s="25" t="s">
        <v>12</v>
      </c>
      <c r="O117" s="25" t="s">
        <v>5954</v>
      </c>
      <c r="P117" s="25" t="s">
        <v>5953</v>
      </c>
      <c r="Q117" s="25" t="s">
        <v>5612</v>
      </c>
      <c r="R117" s="25" t="s">
        <v>4699</v>
      </c>
      <c r="S117" s="25" t="s">
        <v>123</v>
      </c>
      <c r="T117" s="25" t="s">
        <v>1919</v>
      </c>
      <c r="U117" s="25" t="s">
        <v>140</v>
      </c>
      <c r="V117" s="25" t="s">
        <v>363</v>
      </c>
      <c r="W117" s="25" t="s">
        <v>363</v>
      </c>
      <c r="X117" s="25" t="s">
        <v>10</v>
      </c>
      <c r="Y117" s="25" t="s">
        <v>10</v>
      </c>
      <c r="Z117" s="179" t="s">
        <v>10</v>
      </c>
      <c r="AA117" s="25" t="s">
        <v>1005</v>
      </c>
      <c r="AB117" s="25" t="s">
        <v>1919</v>
      </c>
      <c r="AC117" s="10" t="s">
        <v>127</v>
      </c>
      <c r="AD117" s="10" t="s">
        <v>127</v>
      </c>
      <c r="AE117" s="25" t="s">
        <v>1224</v>
      </c>
      <c r="AF117" s="25" t="s">
        <v>1919</v>
      </c>
      <c r="AG117" s="25" t="s">
        <v>483</v>
      </c>
      <c r="AH117" s="25" t="s">
        <v>1919</v>
      </c>
      <c r="AI117" s="10">
        <f>INDEX(Exposure_GWASs!F:F,MATCH(TomB!AE117,Exposure_GWASs!C:C,0))</f>
        <v>249796</v>
      </c>
      <c r="AJ117" s="25" t="s">
        <v>12</v>
      </c>
      <c r="AK117" s="25" t="s">
        <v>1005</v>
      </c>
      <c r="AL117" s="25" t="s">
        <v>1919</v>
      </c>
      <c r="AM117" s="25" t="s">
        <v>4685</v>
      </c>
      <c r="AN117" s="25" t="s">
        <v>4686</v>
      </c>
      <c r="AO117" s="25" t="s">
        <v>11</v>
      </c>
      <c r="AP117" s="25" t="s">
        <v>4687</v>
      </c>
      <c r="AQ117" s="35" t="s">
        <v>138</v>
      </c>
      <c r="AR117" s="25" t="s">
        <v>11</v>
      </c>
      <c r="AS117" s="25" t="s">
        <v>11</v>
      </c>
      <c r="AT117" s="25" t="s">
        <v>11</v>
      </c>
      <c r="AU117" s="25" t="s">
        <v>10</v>
      </c>
      <c r="AV117" s="25" t="s">
        <v>10</v>
      </c>
      <c r="AW117" s="25">
        <v>29</v>
      </c>
      <c r="AX117" s="25">
        <f>INDEX(Exposure_GWASs!S:S,MATCH(TomB!AE117,Exposure_GWASs!C:C,0))</f>
        <v>32</v>
      </c>
      <c r="AY117" s="36" t="s">
        <v>4688</v>
      </c>
      <c r="AZ117" s="31" t="s">
        <v>11</v>
      </c>
      <c r="BA117" s="25" t="s">
        <v>10</v>
      </c>
      <c r="BB117" s="25" t="s">
        <v>54</v>
      </c>
      <c r="BC117" s="36" t="s">
        <v>11</v>
      </c>
      <c r="BD117" s="36"/>
      <c r="BE117" s="36"/>
      <c r="BF117" s="36"/>
      <c r="BG117" s="36"/>
      <c r="BH117" s="36" t="s">
        <v>4689</v>
      </c>
      <c r="BI117" s="36" t="s">
        <v>11</v>
      </c>
      <c r="BJ117" s="36" t="s">
        <v>4089</v>
      </c>
      <c r="BK117" s="25" t="s">
        <v>11</v>
      </c>
      <c r="BL117" s="25" t="s">
        <v>11</v>
      </c>
      <c r="BM117" s="25" t="s">
        <v>11</v>
      </c>
      <c r="BN117" s="36" t="s">
        <v>171</v>
      </c>
      <c r="BO117" s="36" t="s">
        <v>128</v>
      </c>
      <c r="BP117" s="36" t="s">
        <v>10</v>
      </c>
      <c r="BQ117" s="31" t="s">
        <v>1029</v>
      </c>
      <c r="BR117" s="31">
        <v>1.35</v>
      </c>
      <c r="BT117" s="31">
        <v>95</v>
      </c>
      <c r="BU117" s="31">
        <v>1.08</v>
      </c>
      <c r="BV117" s="31">
        <v>1.7</v>
      </c>
      <c r="BW117" s="31">
        <v>8.9999999999999993E-3</v>
      </c>
      <c r="BX117" s="36"/>
      <c r="BZ117" s="36" t="s">
        <v>4690</v>
      </c>
      <c r="CA117" s="36" t="s">
        <v>4691</v>
      </c>
      <c r="CB117" s="36" t="s">
        <v>4692</v>
      </c>
      <c r="CC117" s="36" t="s">
        <v>4693</v>
      </c>
      <c r="CD117" s="106" t="s">
        <v>10</v>
      </c>
    </row>
    <row r="118" spans="1:82" s="31" customFormat="1">
      <c r="A118" s="36">
        <v>147</v>
      </c>
      <c r="B118" s="36" t="s">
        <v>282</v>
      </c>
      <c r="C118" s="36" t="s">
        <v>244</v>
      </c>
      <c r="D118" s="36" t="s">
        <v>4675</v>
      </c>
      <c r="E118" s="36">
        <v>2015</v>
      </c>
      <c r="F118" s="36" t="s">
        <v>1878</v>
      </c>
      <c r="G118" s="25" t="s">
        <v>4676</v>
      </c>
      <c r="H118" s="37" t="s">
        <v>4677</v>
      </c>
      <c r="I118" s="25" t="s">
        <v>4678</v>
      </c>
      <c r="J118" s="65" t="s">
        <v>4679</v>
      </c>
      <c r="K118" s="25" t="s">
        <v>4680</v>
      </c>
      <c r="L118" s="38" t="s">
        <v>4681</v>
      </c>
      <c r="M118" s="37" t="s">
        <v>4682</v>
      </c>
      <c r="N118" s="25" t="s">
        <v>12</v>
      </c>
      <c r="O118" s="25" t="s">
        <v>5954</v>
      </c>
      <c r="P118" s="25" t="s">
        <v>5953</v>
      </c>
      <c r="Q118" s="25" t="s">
        <v>5612</v>
      </c>
      <c r="R118" s="25" t="s">
        <v>4699</v>
      </c>
      <c r="S118" s="25" t="s">
        <v>123</v>
      </c>
      <c r="T118" s="25" t="s">
        <v>1919</v>
      </c>
      <c r="U118" s="25" t="s">
        <v>140</v>
      </c>
      <c r="V118" s="25" t="s">
        <v>363</v>
      </c>
      <c r="W118" s="25" t="s">
        <v>363</v>
      </c>
      <c r="X118" s="25" t="s">
        <v>10</v>
      </c>
      <c r="Y118" s="25" t="s">
        <v>10</v>
      </c>
      <c r="Z118" s="179" t="s">
        <v>10</v>
      </c>
      <c r="AA118" s="25" t="s">
        <v>1005</v>
      </c>
      <c r="AB118" s="25" t="s">
        <v>1919</v>
      </c>
      <c r="AC118" s="10" t="s">
        <v>127</v>
      </c>
      <c r="AD118" s="10" t="s">
        <v>127</v>
      </c>
      <c r="AE118" s="25" t="s">
        <v>1224</v>
      </c>
      <c r="AF118" s="25" t="s">
        <v>1919</v>
      </c>
      <c r="AG118" s="25" t="s">
        <v>483</v>
      </c>
      <c r="AH118" s="25" t="s">
        <v>1919</v>
      </c>
      <c r="AI118" s="10">
        <f>INDEX(Exposure_GWASs!F:F,MATCH(TomB!AE118,Exposure_GWASs!C:C,0))</f>
        <v>249796</v>
      </c>
      <c r="AJ118" s="25" t="s">
        <v>12</v>
      </c>
      <c r="AK118" s="25" t="s">
        <v>1005</v>
      </c>
      <c r="AL118" s="25" t="s">
        <v>1919</v>
      </c>
      <c r="AM118" s="25" t="s">
        <v>4685</v>
      </c>
      <c r="AN118" s="25" t="s">
        <v>4686</v>
      </c>
      <c r="AO118" s="25" t="s">
        <v>11</v>
      </c>
      <c r="AP118" s="25" t="s">
        <v>4687</v>
      </c>
      <c r="AQ118" s="35" t="s">
        <v>138</v>
      </c>
      <c r="AR118" s="25" t="s">
        <v>11</v>
      </c>
      <c r="AS118" s="25" t="s">
        <v>11</v>
      </c>
      <c r="AT118" s="25" t="s">
        <v>11</v>
      </c>
      <c r="AU118" s="25" t="s">
        <v>10</v>
      </c>
      <c r="AV118" s="25" t="s">
        <v>10</v>
      </c>
      <c r="AW118" s="25">
        <v>30</v>
      </c>
      <c r="AX118" s="25">
        <f>INDEX(Exposure_GWASs!S:S,MATCH(TomB!AE118,Exposure_GWASs!C:C,0))</f>
        <v>32</v>
      </c>
      <c r="AY118" s="36" t="s">
        <v>4688</v>
      </c>
      <c r="AZ118" s="31" t="s">
        <v>11</v>
      </c>
      <c r="BA118" s="25" t="s">
        <v>10</v>
      </c>
      <c r="BB118" s="25" t="s">
        <v>54</v>
      </c>
      <c r="BC118" s="36" t="s">
        <v>11</v>
      </c>
      <c r="BD118" s="36"/>
      <c r="BE118" s="36"/>
      <c r="BF118" s="36"/>
      <c r="BG118" s="36"/>
      <c r="BH118" s="36" t="s">
        <v>4689</v>
      </c>
      <c r="BI118" s="36" t="s">
        <v>11</v>
      </c>
      <c r="BJ118" s="36" t="s">
        <v>4089</v>
      </c>
      <c r="BK118" s="25" t="s">
        <v>11</v>
      </c>
      <c r="BL118" s="25" t="s">
        <v>11</v>
      </c>
      <c r="BM118" s="25" t="s">
        <v>11</v>
      </c>
      <c r="BN118" s="36" t="s">
        <v>171</v>
      </c>
      <c r="BO118" s="36" t="s">
        <v>128</v>
      </c>
      <c r="BP118" s="36" t="s">
        <v>10</v>
      </c>
      <c r="BQ118" s="31" t="s">
        <v>1029</v>
      </c>
      <c r="BR118" s="31">
        <v>1.58</v>
      </c>
      <c r="BT118" s="31">
        <v>95</v>
      </c>
      <c r="BU118" s="31">
        <v>1.18</v>
      </c>
      <c r="BV118" s="31">
        <v>2.11</v>
      </c>
      <c r="BW118" s="31">
        <v>2E-3</v>
      </c>
      <c r="BZ118" s="36" t="s">
        <v>4690</v>
      </c>
      <c r="CA118" s="36" t="s">
        <v>4691</v>
      </c>
      <c r="CB118" s="36" t="s">
        <v>4692</v>
      </c>
      <c r="CC118" s="36" t="s">
        <v>4693</v>
      </c>
      <c r="CD118" s="106" t="s">
        <v>10</v>
      </c>
    </row>
    <row r="119" spans="1:82" s="31" customFormat="1">
      <c r="A119" s="36">
        <v>147</v>
      </c>
      <c r="B119" s="36" t="s">
        <v>282</v>
      </c>
      <c r="C119" s="36" t="s">
        <v>244</v>
      </c>
      <c r="D119" s="36" t="s">
        <v>4675</v>
      </c>
      <c r="E119" s="36">
        <v>2015</v>
      </c>
      <c r="F119" s="36" t="s">
        <v>1878</v>
      </c>
      <c r="G119" s="25" t="s">
        <v>4676</v>
      </c>
      <c r="H119" s="37" t="s">
        <v>4677</v>
      </c>
      <c r="I119" s="25" t="s">
        <v>4678</v>
      </c>
      <c r="J119" s="65" t="s">
        <v>4679</v>
      </c>
      <c r="K119" s="25" t="s">
        <v>4680</v>
      </c>
      <c r="L119" s="38" t="s">
        <v>4681</v>
      </c>
      <c r="M119" s="37" t="s">
        <v>4682</v>
      </c>
      <c r="N119" s="25" t="s">
        <v>12</v>
      </c>
      <c r="O119" s="25" t="s">
        <v>5954</v>
      </c>
      <c r="P119" s="25" t="s">
        <v>5953</v>
      </c>
      <c r="Q119" s="25" t="s">
        <v>5612</v>
      </c>
      <c r="R119" s="25" t="s">
        <v>4699</v>
      </c>
      <c r="S119" s="25" t="s">
        <v>123</v>
      </c>
      <c r="T119" s="25" t="s">
        <v>1919</v>
      </c>
      <c r="U119" s="25" t="s">
        <v>140</v>
      </c>
      <c r="V119" s="25" t="s">
        <v>363</v>
      </c>
      <c r="W119" s="25" t="s">
        <v>363</v>
      </c>
      <c r="X119" s="25" t="s">
        <v>10</v>
      </c>
      <c r="Y119" s="25" t="s">
        <v>10</v>
      </c>
      <c r="Z119" s="179" t="s">
        <v>10</v>
      </c>
      <c r="AA119" s="25" t="s">
        <v>1005</v>
      </c>
      <c r="AB119" s="25" t="s">
        <v>1919</v>
      </c>
      <c r="AC119" s="10" t="s">
        <v>127</v>
      </c>
      <c r="AD119" s="10" t="s">
        <v>127</v>
      </c>
      <c r="AE119" s="25" t="s">
        <v>1224</v>
      </c>
      <c r="AF119" s="25" t="s">
        <v>1919</v>
      </c>
      <c r="AG119" s="25" t="s">
        <v>483</v>
      </c>
      <c r="AH119" s="25" t="s">
        <v>1919</v>
      </c>
      <c r="AI119" s="10">
        <f>INDEX(Exposure_GWASs!F:F,MATCH(TomB!AE119,Exposure_GWASs!C:C,0))</f>
        <v>249796</v>
      </c>
      <c r="AJ119" s="25" t="s">
        <v>12</v>
      </c>
      <c r="AK119" s="25" t="s">
        <v>1005</v>
      </c>
      <c r="AL119" s="25" t="s">
        <v>1919</v>
      </c>
      <c r="AM119" s="25" t="s">
        <v>4685</v>
      </c>
      <c r="AN119" s="25" t="s">
        <v>4686</v>
      </c>
      <c r="AO119" s="25" t="s">
        <v>11</v>
      </c>
      <c r="AP119" s="25" t="s">
        <v>4687</v>
      </c>
      <c r="AQ119" s="35" t="s">
        <v>138</v>
      </c>
      <c r="AR119" s="25" t="s">
        <v>11</v>
      </c>
      <c r="AS119" s="25" t="s">
        <v>11</v>
      </c>
      <c r="AT119" s="25" t="s">
        <v>11</v>
      </c>
      <c r="AU119" s="25" t="s">
        <v>10</v>
      </c>
      <c r="AV119" s="25" t="s">
        <v>10</v>
      </c>
      <c r="AW119" s="25">
        <v>28</v>
      </c>
      <c r="AX119" s="25">
        <f>INDEX(Exposure_GWASs!S:S,MATCH(TomB!AE119,Exposure_GWASs!C:C,0))</f>
        <v>32</v>
      </c>
      <c r="AY119" s="36" t="s">
        <v>4688</v>
      </c>
      <c r="AZ119" s="31" t="s">
        <v>11</v>
      </c>
      <c r="BA119" s="25" t="s">
        <v>10</v>
      </c>
      <c r="BB119" s="25" t="s">
        <v>54</v>
      </c>
      <c r="BC119" s="36" t="s">
        <v>11</v>
      </c>
      <c r="BD119" s="36"/>
      <c r="BE119" s="36"/>
      <c r="BF119" s="36"/>
      <c r="BG119" s="36"/>
      <c r="BH119" s="36" t="s">
        <v>4689</v>
      </c>
      <c r="BI119" s="36" t="s">
        <v>11</v>
      </c>
      <c r="BJ119" s="36" t="s">
        <v>4089</v>
      </c>
      <c r="BK119" s="25" t="s">
        <v>11</v>
      </c>
      <c r="BL119" s="25" t="s">
        <v>11</v>
      </c>
      <c r="BM119" s="25" t="s">
        <v>11</v>
      </c>
      <c r="BN119" s="36" t="s">
        <v>171</v>
      </c>
      <c r="BO119" s="36" t="s">
        <v>128</v>
      </c>
      <c r="BP119" s="36" t="s">
        <v>10</v>
      </c>
      <c r="BQ119" s="31" t="s">
        <v>1029</v>
      </c>
      <c r="BR119" s="31">
        <v>1.1299999999999999</v>
      </c>
      <c r="BT119" s="31">
        <v>95</v>
      </c>
      <c r="BU119" s="31">
        <v>0.12</v>
      </c>
      <c r="BV119" s="31">
        <v>11</v>
      </c>
      <c r="BW119" s="31">
        <v>0.91800000000000004</v>
      </c>
      <c r="BZ119" s="36" t="s">
        <v>4690</v>
      </c>
      <c r="CA119" s="36" t="s">
        <v>4691</v>
      </c>
      <c r="CB119" s="36" t="s">
        <v>4692</v>
      </c>
      <c r="CC119" s="36" t="s">
        <v>4693</v>
      </c>
      <c r="CD119" s="106" t="s">
        <v>10</v>
      </c>
    </row>
    <row r="120" spans="1:82" s="31" customFormat="1">
      <c r="A120" s="36">
        <v>147</v>
      </c>
      <c r="B120" s="36" t="s">
        <v>282</v>
      </c>
      <c r="C120" s="36" t="s">
        <v>244</v>
      </c>
      <c r="D120" s="36" t="s">
        <v>4675</v>
      </c>
      <c r="E120" s="36">
        <v>2015</v>
      </c>
      <c r="F120" s="36" t="s">
        <v>1878</v>
      </c>
      <c r="G120" s="25" t="s">
        <v>4676</v>
      </c>
      <c r="H120" s="37" t="s">
        <v>4677</v>
      </c>
      <c r="I120" s="25" t="s">
        <v>4678</v>
      </c>
      <c r="J120" s="65" t="s">
        <v>4679</v>
      </c>
      <c r="K120" s="25" t="s">
        <v>4680</v>
      </c>
      <c r="L120" s="38" t="s">
        <v>4681</v>
      </c>
      <c r="M120" s="37" t="s">
        <v>4682</v>
      </c>
      <c r="N120" s="25" t="s">
        <v>33</v>
      </c>
      <c r="O120" s="25" t="s">
        <v>5954</v>
      </c>
      <c r="P120" s="25" t="s">
        <v>5953</v>
      </c>
      <c r="Q120" s="25" t="s">
        <v>5612</v>
      </c>
      <c r="R120" s="25" t="s">
        <v>4699</v>
      </c>
      <c r="S120" s="25" t="s">
        <v>123</v>
      </c>
      <c r="T120" s="25" t="s">
        <v>1919</v>
      </c>
      <c r="U120" s="25" t="s">
        <v>140</v>
      </c>
      <c r="V120" s="25">
        <v>1307</v>
      </c>
      <c r="W120" s="25">
        <v>2900</v>
      </c>
      <c r="X120" s="25" t="s">
        <v>10</v>
      </c>
      <c r="Y120" s="25" t="s">
        <v>10</v>
      </c>
      <c r="Z120" s="179" t="s">
        <v>10</v>
      </c>
      <c r="AA120" s="25" t="s">
        <v>1005</v>
      </c>
      <c r="AB120" s="25" t="s">
        <v>1919</v>
      </c>
      <c r="AC120" s="10" t="s">
        <v>127</v>
      </c>
      <c r="AD120" s="10" t="s">
        <v>127</v>
      </c>
      <c r="AE120" s="25" t="s">
        <v>1224</v>
      </c>
      <c r="AF120" s="25" t="s">
        <v>1919</v>
      </c>
      <c r="AG120" s="25" t="s">
        <v>483</v>
      </c>
      <c r="AH120" s="25">
        <f t="shared" si="6"/>
        <v>4207</v>
      </c>
      <c r="AI120" s="10">
        <f>INDEX(Exposure_GWASs!F:F,MATCH(TomB!AE120,Exposure_GWASs!C:C,0))</f>
        <v>249796</v>
      </c>
      <c r="AJ120" s="25" t="s">
        <v>12</v>
      </c>
      <c r="AK120" s="25" t="s">
        <v>1005</v>
      </c>
      <c r="AL120" s="25" t="s">
        <v>1919</v>
      </c>
      <c r="AM120" s="25" t="s">
        <v>4685</v>
      </c>
      <c r="AN120" s="25" t="s">
        <v>4686</v>
      </c>
      <c r="AO120" s="25" t="s">
        <v>11</v>
      </c>
      <c r="AP120" s="25" t="s">
        <v>4687</v>
      </c>
      <c r="AQ120" s="35" t="s">
        <v>138</v>
      </c>
      <c r="AR120" s="25" t="s">
        <v>11</v>
      </c>
      <c r="AS120" s="25" t="s">
        <v>11</v>
      </c>
      <c r="AT120" s="25" t="s">
        <v>11</v>
      </c>
      <c r="AU120" s="25" t="s">
        <v>10</v>
      </c>
      <c r="AV120" s="25" t="s">
        <v>10</v>
      </c>
      <c r="AW120" s="25" t="s">
        <v>10</v>
      </c>
      <c r="AX120" s="25">
        <f>INDEX(Exposure_GWASs!S:S,MATCH(TomB!AE120,Exposure_GWASs!C:C,0))</f>
        <v>32</v>
      </c>
      <c r="AY120" s="36" t="s">
        <v>4688</v>
      </c>
      <c r="AZ120" s="31" t="s">
        <v>11</v>
      </c>
      <c r="BA120" s="25" t="s">
        <v>10</v>
      </c>
      <c r="BB120" s="25" t="s">
        <v>54</v>
      </c>
      <c r="BC120" s="36" t="s">
        <v>11</v>
      </c>
      <c r="BD120" s="36"/>
      <c r="BE120" s="36"/>
      <c r="BF120" s="36"/>
      <c r="BG120" s="36"/>
      <c r="BH120" s="36" t="s">
        <v>4689</v>
      </c>
      <c r="BI120" s="36" t="s">
        <v>11</v>
      </c>
      <c r="BJ120" s="36" t="s">
        <v>4089</v>
      </c>
      <c r="BK120" s="25" t="s">
        <v>11</v>
      </c>
      <c r="BL120" s="25" t="s">
        <v>11</v>
      </c>
      <c r="BM120" s="25" t="s">
        <v>11</v>
      </c>
      <c r="BN120" s="36" t="s">
        <v>171</v>
      </c>
      <c r="BO120" s="36" t="s">
        <v>128</v>
      </c>
      <c r="BP120" s="36" t="s">
        <v>10</v>
      </c>
      <c r="BQ120" s="31" t="s">
        <v>1029</v>
      </c>
      <c r="BR120" s="31">
        <v>1.43</v>
      </c>
      <c r="BT120" s="31">
        <v>95</v>
      </c>
      <c r="BU120" s="31">
        <v>1.2</v>
      </c>
      <c r="BV120" s="31">
        <v>1.72</v>
      </c>
      <c r="BW120" s="31" t="s">
        <v>1442</v>
      </c>
      <c r="BZ120" s="36" t="s">
        <v>4690</v>
      </c>
      <c r="CA120" s="36" t="s">
        <v>4691</v>
      </c>
      <c r="CB120" s="36" t="s">
        <v>4692</v>
      </c>
      <c r="CC120" s="36" t="s">
        <v>4693</v>
      </c>
      <c r="CD120" s="31" t="s">
        <v>4697</v>
      </c>
    </row>
    <row r="121" spans="1:82" s="31" customFormat="1">
      <c r="A121" s="31">
        <v>148</v>
      </c>
      <c r="B121" s="31" t="s">
        <v>282</v>
      </c>
      <c r="C121" s="31" t="s">
        <v>244</v>
      </c>
      <c r="D121" s="31" t="s">
        <v>4700</v>
      </c>
      <c r="E121" s="31">
        <v>2016</v>
      </c>
      <c r="F121" s="31" t="s">
        <v>4701</v>
      </c>
      <c r="G121" s="25" t="s">
        <v>4702</v>
      </c>
      <c r="H121" s="31" t="s">
        <v>4703</v>
      </c>
      <c r="I121" s="25" t="s">
        <v>4704</v>
      </c>
      <c r="J121" s="64" t="s">
        <v>4705</v>
      </c>
      <c r="K121" s="25" t="s">
        <v>4706</v>
      </c>
      <c r="L121" s="38" t="s">
        <v>4707</v>
      </c>
      <c r="M121" s="37" t="s">
        <v>4708</v>
      </c>
      <c r="N121" s="25" t="s">
        <v>12</v>
      </c>
      <c r="O121" s="25" t="s">
        <v>5528</v>
      </c>
      <c r="P121" s="25" t="s">
        <v>5528</v>
      </c>
      <c r="Q121" s="25" t="s">
        <v>5669</v>
      </c>
      <c r="R121" s="25" t="s">
        <v>3373</v>
      </c>
      <c r="S121" s="25" t="s">
        <v>123</v>
      </c>
      <c r="T121" s="25" t="s">
        <v>10</v>
      </c>
      <c r="U121" s="25" t="s">
        <v>140</v>
      </c>
      <c r="V121" s="25">
        <v>11969</v>
      </c>
      <c r="W121" s="25" t="s">
        <v>10</v>
      </c>
      <c r="X121" s="25" t="s">
        <v>10</v>
      </c>
      <c r="Y121" s="25" t="s">
        <v>10</v>
      </c>
      <c r="Z121" s="179" t="s">
        <v>10</v>
      </c>
      <c r="AA121" s="25" t="s">
        <v>1005</v>
      </c>
      <c r="AB121" s="25" t="s">
        <v>249</v>
      </c>
      <c r="AC121" s="10" t="s">
        <v>127</v>
      </c>
      <c r="AD121" s="25" t="s">
        <v>5549</v>
      </c>
      <c r="AE121" s="25" t="s">
        <v>1224</v>
      </c>
      <c r="AF121" s="25" t="s">
        <v>1919</v>
      </c>
      <c r="AG121" s="25" t="s">
        <v>140</v>
      </c>
      <c r="AH121" s="25">
        <v>11969</v>
      </c>
      <c r="AI121" s="10">
        <f>INDEX(Exposure_GWASs!F:F,MATCH(TomB!AE121,Exposure_GWASs!C:C,0))</f>
        <v>249796</v>
      </c>
      <c r="AJ121" s="25" t="s">
        <v>12</v>
      </c>
      <c r="AK121" s="25" t="s">
        <v>1005</v>
      </c>
      <c r="AL121" s="25" t="s">
        <v>249</v>
      </c>
      <c r="AM121" s="25" t="s">
        <v>4709</v>
      </c>
      <c r="AN121" s="25" t="s">
        <v>4686</v>
      </c>
      <c r="AO121" s="25" t="s">
        <v>4710</v>
      </c>
      <c r="AP121" s="25" t="s">
        <v>4711</v>
      </c>
      <c r="AQ121" s="35" t="s">
        <v>138</v>
      </c>
      <c r="AR121" s="25" t="s">
        <v>11</v>
      </c>
      <c r="AS121" s="25" t="s">
        <v>4712</v>
      </c>
      <c r="AT121" s="25" t="s">
        <v>11</v>
      </c>
      <c r="AU121" s="25" t="s">
        <v>10</v>
      </c>
      <c r="AV121" s="25" t="s">
        <v>10</v>
      </c>
      <c r="AW121" s="25">
        <v>30</v>
      </c>
      <c r="AX121" s="25">
        <f>INDEX(Exposure_GWASs!S:S,MATCH(TomB!AE121,Exposure_GWASs!C:C,0))</f>
        <v>32</v>
      </c>
      <c r="AY121" s="31" t="s">
        <v>1919</v>
      </c>
      <c r="AZ121" s="31" t="s">
        <v>135</v>
      </c>
      <c r="BA121" s="31" t="s">
        <v>4713</v>
      </c>
      <c r="BB121" s="31" t="s">
        <v>133</v>
      </c>
      <c r="BC121" s="36" t="s">
        <v>11</v>
      </c>
      <c r="BD121" s="36"/>
      <c r="BE121" s="36"/>
      <c r="BF121" s="36"/>
      <c r="BG121" s="36"/>
      <c r="BH121" s="31" t="s">
        <v>4714</v>
      </c>
      <c r="BI121" s="31" t="s">
        <v>4431</v>
      </c>
      <c r="BJ121" s="31" t="s">
        <v>2928</v>
      </c>
      <c r="BK121" s="25" t="s">
        <v>11</v>
      </c>
      <c r="BL121" s="25" t="s">
        <v>11</v>
      </c>
      <c r="BM121" s="25" t="s">
        <v>11</v>
      </c>
      <c r="BN121" s="31" t="s">
        <v>171</v>
      </c>
      <c r="BO121" s="31" t="s">
        <v>167</v>
      </c>
      <c r="BP121" s="31" t="s">
        <v>291</v>
      </c>
      <c r="BQ121" s="31" t="s">
        <v>1100</v>
      </c>
      <c r="BR121" s="31">
        <v>55</v>
      </c>
      <c r="BT121" s="31">
        <v>95</v>
      </c>
      <c r="BU121" s="31">
        <v>17</v>
      </c>
      <c r="BV121" s="31">
        <v>93</v>
      </c>
      <c r="BZ121" s="31" t="s">
        <v>4715</v>
      </c>
      <c r="CA121" s="31" t="s">
        <v>4716</v>
      </c>
      <c r="CB121" s="36" t="s">
        <v>11</v>
      </c>
      <c r="CC121" s="31" t="s">
        <v>4717</v>
      </c>
      <c r="CD121" s="31" t="s">
        <v>10</v>
      </c>
    </row>
    <row r="122" spans="1:82" s="31" customFormat="1">
      <c r="A122" s="31">
        <v>148</v>
      </c>
      <c r="B122" s="31" t="s">
        <v>282</v>
      </c>
      <c r="C122" s="31" t="s">
        <v>244</v>
      </c>
      <c r="D122" s="31" t="s">
        <v>4700</v>
      </c>
      <c r="E122" s="31">
        <v>2016</v>
      </c>
      <c r="F122" s="31" t="s">
        <v>4701</v>
      </c>
      <c r="G122" s="25" t="s">
        <v>4702</v>
      </c>
      <c r="H122" s="31" t="s">
        <v>4703</v>
      </c>
      <c r="I122" s="25" t="s">
        <v>4704</v>
      </c>
      <c r="J122" s="64" t="s">
        <v>4705</v>
      </c>
      <c r="K122" s="25" t="s">
        <v>4706</v>
      </c>
      <c r="L122" s="38" t="s">
        <v>4707</v>
      </c>
      <c r="M122" s="37" t="s">
        <v>4708</v>
      </c>
      <c r="N122" s="25" t="s">
        <v>12</v>
      </c>
      <c r="O122" s="25" t="s">
        <v>5528</v>
      </c>
      <c r="P122" s="25" t="s">
        <v>5528</v>
      </c>
      <c r="Q122" s="25" t="s">
        <v>5669</v>
      </c>
      <c r="R122" s="25" t="s">
        <v>3373</v>
      </c>
      <c r="S122" s="25" t="s">
        <v>123</v>
      </c>
      <c r="T122" s="25" t="s">
        <v>10</v>
      </c>
      <c r="U122" s="25" t="s">
        <v>140</v>
      </c>
      <c r="V122" s="25">
        <v>10964</v>
      </c>
      <c r="W122" s="25" t="s">
        <v>10</v>
      </c>
      <c r="X122" s="25" t="s">
        <v>10</v>
      </c>
      <c r="Y122" s="25" t="s">
        <v>10</v>
      </c>
      <c r="Z122" s="179" t="s">
        <v>10</v>
      </c>
      <c r="AA122" s="25" t="s">
        <v>1005</v>
      </c>
      <c r="AB122" s="25" t="s">
        <v>249</v>
      </c>
      <c r="AC122" s="10" t="s">
        <v>127</v>
      </c>
      <c r="AD122" s="25" t="s">
        <v>5550</v>
      </c>
      <c r="AE122" s="25" t="s">
        <v>1224</v>
      </c>
      <c r="AF122" s="25" t="s">
        <v>1919</v>
      </c>
      <c r="AG122" s="25" t="s">
        <v>140</v>
      </c>
      <c r="AH122" s="25">
        <v>10964</v>
      </c>
      <c r="AI122" s="10">
        <f>INDEX(Exposure_GWASs!F:F,MATCH(TomB!AE122,Exposure_GWASs!C:C,0))</f>
        <v>249796</v>
      </c>
      <c r="AJ122" s="25" t="s">
        <v>12</v>
      </c>
      <c r="AK122" s="25" t="s">
        <v>1005</v>
      </c>
      <c r="AL122" s="25" t="s">
        <v>249</v>
      </c>
      <c r="AM122" s="25" t="s">
        <v>4718</v>
      </c>
      <c r="AN122" s="25" t="s">
        <v>4686</v>
      </c>
      <c r="AO122" s="25" t="s">
        <v>4710</v>
      </c>
      <c r="AP122" s="25" t="s">
        <v>4711</v>
      </c>
      <c r="AQ122" s="35" t="s">
        <v>138</v>
      </c>
      <c r="AR122" s="25" t="s">
        <v>11</v>
      </c>
      <c r="AS122" s="25" t="s">
        <v>4712</v>
      </c>
      <c r="AT122" s="25" t="s">
        <v>11</v>
      </c>
      <c r="AU122" s="25" t="s">
        <v>10</v>
      </c>
      <c r="AV122" s="25" t="s">
        <v>10</v>
      </c>
      <c r="AW122" s="25">
        <v>30</v>
      </c>
      <c r="AX122" s="25">
        <f>INDEX(Exposure_GWASs!S:S,MATCH(TomB!AE122,Exposure_GWASs!C:C,0))</f>
        <v>32</v>
      </c>
      <c r="AY122" s="31" t="s">
        <v>1919</v>
      </c>
      <c r="AZ122" s="31" t="s">
        <v>135</v>
      </c>
      <c r="BA122" s="31" t="s">
        <v>4713</v>
      </c>
      <c r="BB122" s="31" t="s">
        <v>133</v>
      </c>
      <c r="BC122" s="36" t="s">
        <v>11</v>
      </c>
      <c r="BD122" s="36"/>
      <c r="BE122" s="36"/>
      <c r="BF122" s="36"/>
      <c r="BG122" s="36"/>
      <c r="BH122" s="31" t="s">
        <v>4719</v>
      </c>
      <c r="BI122" s="31" t="s">
        <v>4431</v>
      </c>
      <c r="BJ122" s="31" t="s">
        <v>2928</v>
      </c>
      <c r="BK122" s="25" t="s">
        <v>11</v>
      </c>
      <c r="BL122" s="25" t="s">
        <v>11</v>
      </c>
      <c r="BM122" s="25" t="s">
        <v>11</v>
      </c>
      <c r="BN122" s="31" t="s">
        <v>171</v>
      </c>
      <c r="BO122" s="31" t="s">
        <v>167</v>
      </c>
      <c r="BP122" s="31" t="s">
        <v>291</v>
      </c>
      <c r="BQ122" s="31" t="s">
        <v>1100</v>
      </c>
      <c r="BR122" s="31">
        <v>104</v>
      </c>
      <c r="BT122" s="31">
        <v>95</v>
      </c>
      <c r="BU122" s="31">
        <v>32</v>
      </c>
      <c r="BV122" s="31">
        <v>176</v>
      </c>
      <c r="BZ122" s="31" t="s">
        <v>4715</v>
      </c>
      <c r="CA122" s="31" t="s">
        <v>4716</v>
      </c>
      <c r="CB122" s="36" t="s">
        <v>11</v>
      </c>
      <c r="CC122" s="31" t="s">
        <v>4717</v>
      </c>
      <c r="CD122" s="106" t="s">
        <v>10</v>
      </c>
    </row>
    <row r="123" spans="1:82" s="31" customFormat="1">
      <c r="A123" s="10">
        <v>149</v>
      </c>
      <c r="B123" s="10" t="s">
        <v>282</v>
      </c>
      <c r="C123" s="10" t="s">
        <v>244</v>
      </c>
      <c r="D123" s="10" t="s">
        <v>4720</v>
      </c>
      <c r="E123" s="10">
        <v>2016</v>
      </c>
      <c r="F123" s="10" t="s">
        <v>1432</v>
      </c>
      <c r="G123" s="10" t="s">
        <v>4721</v>
      </c>
      <c r="H123" s="10" t="s">
        <v>4703</v>
      </c>
      <c r="I123" s="25" t="s">
        <v>4722</v>
      </c>
      <c r="J123" s="177" t="s">
        <v>4723</v>
      </c>
      <c r="K123" s="25" t="s">
        <v>4724</v>
      </c>
      <c r="L123" s="10" t="s">
        <v>4725</v>
      </c>
      <c r="M123" s="10" t="s">
        <v>4726</v>
      </c>
      <c r="N123" s="10" t="s">
        <v>12</v>
      </c>
      <c r="O123" s="10" t="s">
        <v>5827</v>
      </c>
      <c r="P123" s="10" t="s">
        <v>5955</v>
      </c>
      <c r="Q123" s="25" t="s">
        <v>5604</v>
      </c>
      <c r="R123" s="25" t="s">
        <v>4727</v>
      </c>
      <c r="S123" s="25" t="s">
        <v>123</v>
      </c>
      <c r="T123" s="25" t="s">
        <v>2922</v>
      </c>
      <c r="U123" s="25" t="s">
        <v>140</v>
      </c>
      <c r="V123" s="25">
        <v>82543</v>
      </c>
      <c r="W123" s="25" t="s">
        <v>10</v>
      </c>
      <c r="X123" s="25" t="s">
        <v>10</v>
      </c>
      <c r="Y123" s="25" t="s">
        <v>10</v>
      </c>
      <c r="Z123" s="179" t="s">
        <v>10</v>
      </c>
      <c r="AA123" s="25" t="s">
        <v>1005</v>
      </c>
      <c r="AB123" s="25" t="s">
        <v>731</v>
      </c>
      <c r="AC123" s="10" t="s">
        <v>127</v>
      </c>
      <c r="AD123" s="10" t="s">
        <v>127</v>
      </c>
      <c r="AE123" s="25" t="s">
        <v>1139</v>
      </c>
      <c r="AF123" s="25" t="s">
        <v>2922</v>
      </c>
      <c r="AG123" s="25" t="s">
        <v>140</v>
      </c>
      <c r="AH123" s="25">
        <f>SUM(V123:W123)</f>
        <v>82543</v>
      </c>
      <c r="AI123" s="10">
        <f>INDEX(Exposure_GWASs!F:F,MATCH(TomB!AE123,Exposure_GWASs!C:C,0))</f>
        <v>322154</v>
      </c>
      <c r="AJ123" s="25" t="s">
        <v>12</v>
      </c>
      <c r="AK123" s="25" t="s">
        <v>1005</v>
      </c>
      <c r="AL123" s="25" t="s">
        <v>731</v>
      </c>
      <c r="AM123" s="25" t="s">
        <v>11</v>
      </c>
      <c r="AN123" s="25" t="s">
        <v>11</v>
      </c>
      <c r="AO123" s="25" t="s">
        <v>11</v>
      </c>
      <c r="AP123" s="25" t="s">
        <v>4728</v>
      </c>
      <c r="AQ123" s="35" t="s">
        <v>138</v>
      </c>
      <c r="AR123" s="25" t="s">
        <v>11</v>
      </c>
      <c r="AS123" s="25" t="s">
        <v>11</v>
      </c>
      <c r="AT123" s="25" t="s">
        <v>4729</v>
      </c>
      <c r="AU123" s="25" t="s">
        <v>10</v>
      </c>
      <c r="AV123" s="25" t="s">
        <v>10</v>
      </c>
      <c r="AW123" s="25">
        <v>69</v>
      </c>
      <c r="AX123" s="25">
        <f>INDEX(Exposure_GWASs!S:S,MATCH(TomB!AE123,Exposure_GWASs!C:C,0))</f>
        <v>77</v>
      </c>
      <c r="AY123" s="31" t="s">
        <v>4730</v>
      </c>
      <c r="AZ123" s="31" t="s">
        <v>11</v>
      </c>
      <c r="BA123" s="25" t="s">
        <v>10</v>
      </c>
      <c r="BB123" s="25" t="s">
        <v>22</v>
      </c>
      <c r="BC123" s="36"/>
      <c r="BD123" s="186"/>
      <c r="BE123" s="36"/>
      <c r="BF123" s="36"/>
      <c r="BG123" s="36"/>
      <c r="BH123" s="31" t="s">
        <v>4731</v>
      </c>
      <c r="BI123" s="31" t="s">
        <v>4732</v>
      </c>
      <c r="BJ123" s="31" t="s">
        <v>2928</v>
      </c>
      <c r="BK123" s="25" t="s">
        <v>11</v>
      </c>
      <c r="BL123" s="25" t="s">
        <v>11</v>
      </c>
      <c r="BM123" s="25" t="s">
        <v>11</v>
      </c>
      <c r="BN123" s="31" t="s">
        <v>171</v>
      </c>
      <c r="BO123" s="31" t="s">
        <v>167</v>
      </c>
      <c r="BP123" s="31" t="s">
        <v>4733</v>
      </c>
      <c r="BQ123" s="31" t="s">
        <v>1100</v>
      </c>
      <c r="BR123" s="31">
        <v>-0.01</v>
      </c>
      <c r="BT123" s="31">
        <v>95</v>
      </c>
      <c r="BU123" s="31">
        <v>-7.0000000000000007E-2</v>
      </c>
      <c r="BV123" s="31">
        <v>0.04</v>
      </c>
      <c r="BW123" s="31">
        <v>0.63</v>
      </c>
      <c r="BZ123" s="31" t="s">
        <v>4734</v>
      </c>
      <c r="CA123" s="31" t="s">
        <v>4735</v>
      </c>
      <c r="CB123" s="31" t="s">
        <v>4736</v>
      </c>
      <c r="CC123" s="31" t="s">
        <v>4737</v>
      </c>
      <c r="CD123" s="106" t="s">
        <v>10</v>
      </c>
    </row>
    <row r="124" spans="1:82" s="31" customFormat="1">
      <c r="A124" s="10">
        <v>149</v>
      </c>
      <c r="B124" s="10" t="s">
        <v>282</v>
      </c>
      <c r="C124" s="10" t="s">
        <v>244</v>
      </c>
      <c r="D124" s="10" t="s">
        <v>4720</v>
      </c>
      <c r="E124" s="10">
        <v>2016</v>
      </c>
      <c r="F124" s="10" t="s">
        <v>1432</v>
      </c>
      <c r="G124" s="10" t="s">
        <v>4721</v>
      </c>
      <c r="H124" s="10" t="s">
        <v>4703</v>
      </c>
      <c r="I124" s="25" t="s">
        <v>4722</v>
      </c>
      <c r="J124" s="177" t="s">
        <v>4723</v>
      </c>
      <c r="K124" s="25" t="s">
        <v>4724</v>
      </c>
      <c r="L124" s="10" t="s">
        <v>4725</v>
      </c>
      <c r="M124" s="10" t="s">
        <v>4726</v>
      </c>
      <c r="N124" s="10" t="s">
        <v>12</v>
      </c>
      <c r="O124" s="10" t="s">
        <v>5827</v>
      </c>
      <c r="P124" s="10" t="s">
        <v>5955</v>
      </c>
      <c r="Q124" s="25" t="s">
        <v>5604</v>
      </c>
      <c r="R124" s="25" t="s">
        <v>4727</v>
      </c>
      <c r="S124" s="25" t="s">
        <v>123</v>
      </c>
      <c r="T124" s="25" t="s">
        <v>2922</v>
      </c>
      <c r="U124" s="25" t="s">
        <v>4451</v>
      </c>
      <c r="V124" s="25">
        <v>38342</v>
      </c>
      <c r="W124" s="25" t="s">
        <v>10</v>
      </c>
      <c r="X124" s="25" t="s">
        <v>10</v>
      </c>
      <c r="Y124" s="25" t="s">
        <v>10</v>
      </c>
      <c r="Z124" s="179" t="s">
        <v>10</v>
      </c>
      <c r="AA124" s="25" t="s">
        <v>1005</v>
      </c>
      <c r="AB124" s="25" t="s">
        <v>731</v>
      </c>
      <c r="AC124" s="10" t="s">
        <v>127</v>
      </c>
      <c r="AD124" s="10" t="s">
        <v>127</v>
      </c>
      <c r="AE124" s="25" t="s">
        <v>1139</v>
      </c>
      <c r="AF124" s="25" t="s">
        <v>2922</v>
      </c>
      <c r="AG124" s="25" t="s">
        <v>4451</v>
      </c>
      <c r="AH124" s="25">
        <f t="shared" ref="AH124:AH137" si="7">SUM(V124:W124)</f>
        <v>38342</v>
      </c>
      <c r="AI124" s="10">
        <f>INDEX(Exposure_GWASs!F:F,MATCH(TomB!AE124,Exposure_GWASs!C:C,0))</f>
        <v>322154</v>
      </c>
      <c r="AJ124" s="25" t="s">
        <v>12</v>
      </c>
      <c r="AK124" s="25" t="s">
        <v>1005</v>
      </c>
      <c r="AL124" s="25" t="s">
        <v>731</v>
      </c>
      <c r="AM124" s="25" t="s">
        <v>11</v>
      </c>
      <c r="AN124" s="25" t="s">
        <v>11</v>
      </c>
      <c r="AO124" s="25" t="s">
        <v>11</v>
      </c>
      <c r="AP124" s="25" t="s">
        <v>4728</v>
      </c>
      <c r="AQ124" s="35" t="s">
        <v>138</v>
      </c>
      <c r="AR124" s="25" t="s">
        <v>11</v>
      </c>
      <c r="AS124" s="25" t="s">
        <v>11</v>
      </c>
      <c r="AT124" s="25" t="s">
        <v>4729</v>
      </c>
      <c r="AU124" s="25" t="s">
        <v>10</v>
      </c>
      <c r="AV124" s="25" t="s">
        <v>10</v>
      </c>
      <c r="AW124" s="25">
        <v>69</v>
      </c>
      <c r="AX124" s="25">
        <f>INDEX(Exposure_GWASs!S:S,MATCH(TomB!AE124,Exposure_GWASs!C:C,0))</f>
        <v>77</v>
      </c>
      <c r="AY124" s="31" t="s">
        <v>4730</v>
      </c>
      <c r="AZ124" s="31" t="s">
        <v>11</v>
      </c>
      <c r="BA124" s="25" t="s">
        <v>10</v>
      </c>
      <c r="BB124" s="25" t="s">
        <v>22</v>
      </c>
      <c r="BC124" s="36"/>
      <c r="BD124" s="186"/>
      <c r="BE124" s="36"/>
      <c r="BF124" s="36"/>
      <c r="BG124" s="36"/>
      <c r="BH124" s="31" t="s">
        <v>4738</v>
      </c>
      <c r="BI124" s="31" t="s">
        <v>4732</v>
      </c>
      <c r="BJ124" s="31" t="s">
        <v>2928</v>
      </c>
      <c r="BK124" s="25" t="s">
        <v>11</v>
      </c>
      <c r="BL124" s="25" t="s">
        <v>11</v>
      </c>
      <c r="BM124" s="25" t="s">
        <v>11</v>
      </c>
      <c r="BN124" s="31" t="s">
        <v>171</v>
      </c>
      <c r="BO124" s="31" t="s">
        <v>167</v>
      </c>
      <c r="BP124" s="31" t="s">
        <v>4733</v>
      </c>
      <c r="BQ124" s="31" t="s">
        <v>1100</v>
      </c>
      <c r="BR124" s="31">
        <v>0</v>
      </c>
      <c r="BT124" s="31">
        <v>95</v>
      </c>
      <c r="BU124" s="31">
        <v>-0.09</v>
      </c>
      <c r="BV124" s="31">
        <v>0.09</v>
      </c>
      <c r="BW124" s="31">
        <v>0.98</v>
      </c>
      <c r="BZ124" s="31" t="s">
        <v>4734</v>
      </c>
      <c r="CA124" s="31" t="s">
        <v>4735</v>
      </c>
      <c r="CB124" s="31" t="s">
        <v>4736</v>
      </c>
      <c r="CC124" s="31" t="s">
        <v>4737</v>
      </c>
      <c r="CD124" s="106" t="s">
        <v>10</v>
      </c>
    </row>
    <row r="125" spans="1:82" s="31" customFormat="1">
      <c r="A125" s="10">
        <v>149</v>
      </c>
      <c r="B125" s="10" t="s">
        <v>282</v>
      </c>
      <c r="C125" s="10" t="s">
        <v>244</v>
      </c>
      <c r="D125" s="10" t="s">
        <v>4720</v>
      </c>
      <c r="E125" s="10">
        <v>2016</v>
      </c>
      <c r="F125" s="10" t="s">
        <v>1432</v>
      </c>
      <c r="G125" s="10" t="s">
        <v>4721</v>
      </c>
      <c r="H125" s="10" t="s">
        <v>4703</v>
      </c>
      <c r="I125" s="25" t="s">
        <v>4722</v>
      </c>
      <c r="J125" s="177" t="s">
        <v>4723</v>
      </c>
      <c r="K125" s="25" t="s">
        <v>4724</v>
      </c>
      <c r="L125" s="10" t="s">
        <v>4725</v>
      </c>
      <c r="M125" s="10" t="s">
        <v>4726</v>
      </c>
      <c r="N125" s="10" t="s">
        <v>12</v>
      </c>
      <c r="O125" s="10" t="s">
        <v>5827</v>
      </c>
      <c r="P125" s="10" t="s">
        <v>5955</v>
      </c>
      <c r="Q125" s="25" t="s">
        <v>5604</v>
      </c>
      <c r="R125" s="25" t="s">
        <v>4727</v>
      </c>
      <c r="S125" s="25" t="s">
        <v>123</v>
      </c>
      <c r="T125" s="25" t="s">
        <v>2922</v>
      </c>
      <c r="U125" s="25" t="s">
        <v>4449</v>
      </c>
      <c r="V125" s="25">
        <v>44201</v>
      </c>
      <c r="W125" s="25" t="s">
        <v>10</v>
      </c>
      <c r="X125" s="25" t="s">
        <v>10</v>
      </c>
      <c r="Y125" s="25" t="s">
        <v>10</v>
      </c>
      <c r="Z125" s="179" t="s">
        <v>10</v>
      </c>
      <c r="AA125" s="25" t="s">
        <v>1005</v>
      </c>
      <c r="AB125" s="25" t="s">
        <v>731</v>
      </c>
      <c r="AC125" s="10" t="s">
        <v>127</v>
      </c>
      <c r="AD125" s="10" t="s">
        <v>127</v>
      </c>
      <c r="AE125" s="25" t="s">
        <v>1139</v>
      </c>
      <c r="AF125" s="25" t="s">
        <v>2922</v>
      </c>
      <c r="AG125" s="25" t="s">
        <v>4449</v>
      </c>
      <c r="AH125" s="25">
        <f t="shared" si="7"/>
        <v>44201</v>
      </c>
      <c r="AI125" s="10">
        <f>INDEX(Exposure_GWASs!F:F,MATCH(TomB!AE125,Exposure_GWASs!C:C,0))</f>
        <v>322154</v>
      </c>
      <c r="AJ125" s="25" t="s">
        <v>12</v>
      </c>
      <c r="AK125" s="25" t="s">
        <v>1005</v>
      </c>
      <c r="AL125" s="25" t="s">
        <v>731</v>
      </c>
      <c r="AM125" s="25" t="s">
        <v>11</v>
      </c>
      <c r="AN125" s="25" t="s">
        <v>11</v>
      </c>
      <c r="AO125" s="25" t="s">
        <v>11</v>
      </c>
      <c r="AP125" s="25" t="s">
        <v>4728</v>
      </c>
      <c r="AQ125" s="35" t="s">
        <v>138</v>
      </c>
      <c r="AR125" s="25" t="s">
        <v>11</v>
      </c>
      <c r="AS125" s="25" t="s">
        <v>11</v>
      </c>
      <c r="AT125" s="25" t="s">
        <v>4729</v>
      </c>
      <c r="AU125" s="25" t="s">
        <v>10</v>
      </c>
      <c r="AV125" s="25" t="s">
        <v>10</v>
      </c>
      <c r="AW125" s="25">
        <v>69</v>
      </c>
      <c r="AX125" s="25">
        <f>INDEX(Exposure_GWASs!S:S,MATCH(TomB!AE125,Exposure_GWASs!C:C,0))</f>
        <v>77</v>
      </c>
      <c r="AY125" s="31" t="s">
        <v>4730</v>
      </c>
      <c r="AZ125" s="31" t="s">
        <v>11</v>
      </c>
      <c r="BA125" s="25" t="s">
        <v>10</v>
      </c>
      <c r="BB125" s="25" t="s">
        <v>22</v>
      </c>
      <c r="BC125" s="36"/>
      <c r="BD125" s="186"/>
      <c r="BE125" s="36"/>
      <c r="BF125" s="36"/>
      <c r="BG125" s="36"/>
      <c r="BH125" s="31" t="s">
        <v>4739</v>
      </c>
      <c r="BI125" s="31" t="s">
        <v>4732</v>
      </c>
      <c r="BJ125" s="31" t="s">
        <v>2928</v>
      </c>
      <c r="BK125" s="25" t="s">
        <v>11</v>
      </c>
      <c r="BL125" s="25" t="s">
        <v>11</v>
      </c>
      <c r="BM125" s="25" t="s">
        <v>11</v>
      </c>
      <c r="BN125" s="31" t="s">
        <v>171</v>
      </c>
      <c r="BO125" s="31" t="s">
        <v>167</v>
      </c>
      <c r="BP125" s="31" t="s">
        <v>4733</v>
      </c>
      <c r="BQ125" s="31" t="s">
        <v>1100</v>
      </c>
      <c r="BR125" s="31">
        <v>-0.02</v>
      </c>
      <c r="BT125" s="31">
        <v>95</v>
      </c>
      <c r="BU125" s="31">
        <v>-0.09</v>
      </c>
      <c r="BV125" s="31">
        <v>0.05</v>
      </c>
      <c r="BW125" s="31">
        <v>0.56000000000000005</v>
      </c>
      <c r="BZ125" s="31" t="s">
        <v>4734</v>
      </c>
      <c r="CA125" s="31" t="s">
        <v>4735</v>
      </c>
      <c r="CB125" s="31" t="s">
        <v>4736</v>
      </c>
      <c r="CC125" s="31" t="s">
        <v>4737</v>
      </c>
      <c r="CD125" s="106" t="s">
        <v>10</v>
      </c>
    </row>
    <row r="126" spans="1:82" s="31" customFormat="1">
      <c r="A126" s="10">
        <v>149</v>
      </c>
      <c r="B126" s="10" t="s">
        <v>282</v>
      </c>
      <c r="C126" s="10" t="s">
        <v>244</v>
      </c>
      <c r="D126" s="10" t="s">
        <v>4720</v>
      </c>
      <c r="E126" s="10">
        <v>2016</v>
      </c>
      <c r="F126" s="10" t="s">
        <v>1432</v>
      </c>
      <c r="G126" s="10" t="s">
        <v>4721</v>
      </c>
      <c r="H126" s="10" t="s">
        <v>4703</v>
      </c>
      <c r="I126" s="25" t="s">
        <v>4722</v>
      </c>
      <c r="J126" s="177" t="s">
        <v>4723</v>
      </c>
      <c r="K126" s="25" t="s">
        <v>4724</v>
      </c>
      <c r="L126" s="10" t="s">
        <v>4725</v>
      </c>
      <c r="M126" s="10" t="s">
        <v>4726</v>
      </c>
      <c r="N126" s="10" t="s">
        <v>12</v>
      </c>
      <c r="O126" s="25" t="s">
        <v>5827</v>
      </c>
      <c r="P126" s="25" t="s">
        <v>5956</v>
      </c>
      <c r="Q126" s="25" t="s">
        <v>5604</v>
      </c>
      <c r="R126" s="25" t="s">
        <v>4740</v>
      </c>
      <c r="S126" s="25" t="s">
        <v>123</v>
      </c>
      <c r="T126" s="25" t="s">
        <v>2922</v>
      </c>
      <c r="U126" s="25" t="s">
        <v>140</v>
      </c>
      <c r="V126" s="25">
        <f>118565-W126</f>
        <v>53652</v>
      </c>
      <c r="W126" s="25">
        <v>64913</v>
      </c>
      <c r="X126" s="25" t="s">
        <v>10</v>
      </c>
      <c r="Y126" s="25" t="s">
        <v>10</v>
      </c>
      <c r="Z126" s="179" t="s">
        <v>10</v>
      </c>
      <c r="AA126" s="25" t="s">
        <v>1005</v>
      </c>
      <c r="AB126" s="25" t="s">
        <v>731</v>
      </c>
      <c r="AC126" s="10" t="str">
        <f>INDEX(Exposure_GWASs!G:G,MATCH(TomB!AE126,Exposure_GWASs!C:C,0))</f>
        <v>BMI</v>
      </c>
      <c r="AD126" s="10" t="s">
        <v>127</v>
      </c>
      <c r="AE126" s="25" t="s">
        <v>1139</v>
      </c>
      <c r="AF126" s="25" t="s">
        <v>2922</v>
      </c>
      <c r="AG126" s="25" t="s">
        <v>140</v>
      </c>
      <c r="AH126" s="25">
        <f t="shared" si="7"/>
        <v>118565</v>
      </c>
      <c r="AI126" s="10">
        <f>INDEX(Exposure_GWASs!F:F,MATCH(TomB!AE126,Exposure_GWASs!C:C,0))</f>
        <v>322154</v>
      </c>
      <c r="AJ126" s="25" t="s">
        <v>12</v>
      </c>
      <c r="AK126" s="25" t="s">
        <v>1005</v>
      </c>
      <c r="AL126" s="25" t="s">
        <v>731</v>
      </c>
      <c r="AM126" s="25" t="s">
        <v>11</v>
      </c>
      <c r="AN126" s="25" t="s">
        <v>11</v>
      </c>
      <c r="AO126" s="25" t="s">
        <v>11</v>
      </c>
      <c r="AP126" s="25" t="s">
        <v>4728</v>
      </c>
      <c r="AQ126" s="35" t="s">
        <v>138</v>
      </c>
      <c r="AR126" s="25" t="s">
        <v>11</v>
      </c>
      <c r="AS126" s="25" t="s">
        <v>11</v>
      </c>
      <c r="AT126" s="25" t="s">
        <v>4729</v>
      </c>
      <c r="AU126" s="25" t="s">
        <v>10</v>
      </c>
      <c r="AV126" s="25" t="s">
        <v>10</v>
      </c>
      <c r="AW126" s="25">
        <v>69</v>
      </c>
      <c r="AX126" s="25">
        <f>INDEX(Exposure_GWASs!S:S,MATCH(TomB!AE126,Exposure_GWASs!C:C,0))</f>
        <v>77</v>
      </c>
      <c r="AY126" s="31" t="s">
        <v>4730</v>
      </c>
      <c r="AZ126" s="31" t="s">
        <v>11</v>
      </c>
      <c r="BA126" s="25" t="s">
        <v>10</v>
      </c>
      <c r="BB126" s="25" t="s">
        <v>32</v>
      </c>
      <c r="BC126" s="36"/>
      <c r="BH126" s="31" t="s">
        <v>4731</v>
      </c>
      <c r="BI126" s="31" t="s">
        <v>4732</v>
      </c>
      <c r="BJ126" s="31" t="s">
        <v>2928</v>
      </c>
      <c r="BK126" s="25" t="s">
        <v>11</v>
      </c>
      <c r="BL126" s="25" t="s">
        <v>11</v>
      </c>
      <c r="BM126" s="25" t="s">
        <v>11</v>
      </c>
      <c r="BN126" s="31" t="s">
        <v>171</v>
      </c>
      <c r="BO126" s="31" t="s">
        <v>167</v>
      </c>
      <c r="BP126" s="31" t="s">
        <v>10</v>
      </c>
      <c r="BQ126" s="31" t="s">
        <v>1029</v>
      </c>
      <c r="BR126" s="31">
        <v>0.94</v>
      </c>
      <c r="BT126" s="31">
        <v>95</v>
      </c>
      <c r="BU126" s="31">
        <v>0.85</v>
      </c>
      <c r="BV126" s="31">
        <v>1.03</v>
      </c>
      <c r="BW126" s="31">
        <v>0.18</v>
      </c>
      <c r="BZ126" s="31" t="s">
        <v>4734</v>
      </c>
      <c r="CA126" s="31" t="s">
        <v>4735</v>
      </c>
      <c r="CB126" s="31" t="s">
        <v>4736</v>
      </c>
      <c r="CC126" s="31" t="s">
        <v>4737</v>
      </c>
      <c r="CD126" s="106" t="s">
        <v>10</v>
      </c>
    </row>
    <row r="127" spans="1:82" s="31" customFormat="1">
      <c r="A127" s="10">
        <v>149</v>
      </c>
      <c r="B127" s="10" t="s">
        <v>282</v>
      </c>
      <c r="C127" s="10" t="s">
        <v>244</v>
      </c>
      <c r="D127" s="10" t="s">
        <v>4720</v>
      </c>
      <c r="E127" s="10">
        <v>2016</v>
      </c>
      <c r="F127" s="10" t="s">
        <v>1432</v>
      </c>
      <c r="G127" s="10" t="s">
        <v>4721</v>
      </c>
      <c r="H127" s="10" t="s">
        <v>4703</v>
      </c>
      <c r="I127" s="25" t="s">
        <v>4722</v>
      </c>
      <c r="J127" s="177" t="s">
        <v>4723</v>
      </c>
      <c r="K127" s="25" t="s">
        <v>4724</v>
      </c>
      <c r="L127" s="10" t="s">
        <v>4725</v>
      </c>
      <c r="M127" s="10" t="s">
        <v>4726</v>
      </c>
      <c r="N127" s="10" t="s">
        <v>12</v>
      </c>
      <c r="O127" s="25" t="s">
        <v>5827</v>
      </c>
      <c r="P127" s="25" t="s">
        <v>5956</v>
      </c>
      <c r="Q127" s="25" t="s">
        <v>5604</v>
      </c>
      <c r="R127" s="25" t="s">
        <v>4740</v>
      </c>
      <c r="S127" s="25" t="s">
        <v>123</v>
      </c>
      <c r="T127" s="25" t="s">
        <v>2922</v>
      </c>
      <c r="U127" s="25" t="s">
        <v>4451</v>
      </c>
      <c r="V127" s="25">
        <v>25956</v>
      </c>
      <c r="W127" s="25">
        <v>30155</v>
      </c>
      <c r="X127" s="25" t="s">
        <v>10</v>
      </c>
      <c r="Y127" s="25" t="s">
        <v>10</v>
      </c>
      <c r="Z127" s="179" t="s">
        <v>10</v>
      </c>
      <c r="AA127" s="25" t="s">
        <v>1005</v>
      </c>
      <c r="AB127" s="25" t="s">
        <v>731</v>
      </c>
      <c r="AC127" s="10" t="str">
        <f>INDEX(Exposure_GWASs!G:G,MATCH(TomB!AE127,Exposure_GWASs!C:C,0))</f>
        <v>BMI</v>
      </c>
      <c r="AD127" s="10" t="s">
        <v>127</v>
      </c>
      <c r="AE127" s="25" t="s">
        <v>1139</v>
      </c>
      <c r="AF127" s="25" t="s">
        <v>2922</v>
      </c>
      <c r="AG127" s="25" t="s">
        <v>4451</v>
      </c>
      <c r="AH127" s="25">
        <f t="shared" si="7"/>
        <v>56111</v>
      </c>
      <c r="AI127" s="10">
        <f>INDEX(Exposure_GWASs!F:F,MATCH(TomB!AE127,Exposure_GWASs!C:C,0))</f>
        <v>322154</v>
      </c>
      <c r="AJ127" s="25" t="s">
        <v>12</v>
      </c>
      <c r="AK127" s="25" t="s">
        <v>1005</v>
      </c>
      <c r="AL127" s="25" t="s">
        <v>731</v>
      </c>
      <c r="AM127" s="25" t="s">
        <v>11</v>
      </c>
      <c r="AN127" s="25" t="s">
        <v>11</v>
      </c>
      <c r="AO127" s="25" t="s">
        <v>11</v>
      </c>
      <c r="AP127" s="25" t="s">
        <v>4728</v>
      </c>
      <c r="AQ127" s="35" t="s">
        <v>138</v>
      </c>
      <c r="AR127" s="25" t="s">
        <v>11</v>
      </c>
      <c r="AS127" s="25" t="s">
        <v>11</v>
      </c>
      <c r="AT127" s="25" t="s">
        <v>4729</v>
      </c>
      <c r="AU127" s="25" t="s">
        <v>10</v>
      </c>
      <c r="AV127" s="25" t="s">
        <v>10</v>
      </c>
      <c r="AW127" s="25">
        <v>69</v>
      </c>
      <c r="AX127" s="25">
        <f>INDEX(Exposure_GWASs!S:S,MATCH(TomB!AE127,Exposure_GWASs!C:C,0))</f>
        <v>77</v>
      </c>
      <c r="AY127" s="31" t="s">
        <v>4730</v>
      </c>
      <c r="AZ127" s="31" t="s">
        <v>11</v>
      </c>
      <c r="BA127" s="25" t="s">
        <v>10</v>
      </c>
      <c r="BB127" s="25" t="s">
        <v>32</v>
      </c>
      <c r="BC127" s="36"/>
      <c r="BH127" s="31" t="s">
        <v>4738</v>
      </c>
      <c r="BI127" s="31" t="s">
        <v>4732</v>
      </c>
      <c r="BJ127" s="31" t="s">
        <v>2928</v>
      </c>
      <c r="BK127" s="25" t="s">
        <v>11</v>
      </c>
      <c r="BL127" s="25" t="s">
        <v>11</v>
      </c>
      <c r="BM127" s="25" t="s">
        <v>11</v>
      </c>
      <c r="BN127" s="31" t="s">
        <v>171</v>
      </c>
      <c r="BO127" s="31" t="s">
        <v>167</v>
      </c>
      <c r="BP127" s="31" t="s">
        <v>10</v>
      </c>
      <c r="BQ127" s="31" t="s">
        <v>1029</v>
      </c>
      <c r="BR127" s="31">
        <v>0.94</v>
      </c>
      <c r="BT127" s="31">
        <v>95</v>
      </c>
      <c r="BU127" s="31">
        <v>0.81</v>
      </c>
      <c r="BV127" s="31">
        <v>1.0900000000000001</v>
      </c>
      <c r="BW127" s="31">
        <v>0.43</v>
      </c>
      <c r="BZ127" s="31" t="s">
        <v>4734</v>
      </c>
      <c r="CA127" s="31" t="s">
        <v>4735</v>
      </c>
      <c r="CB127" s="31" t="s">
        <v>4736</v>
      </c>
      <c r="CC127" s="31" t="s">
        <v>4737</v>
      </c>
      <c r="CD127" s="106" t="s">
        <v>10</v>
      </c>
    </row>
    <row r="128" spans="1:82" s="31" customFormat="1">
      <c r="A128" s="10">
        <v>149</v>
      </c>
      <c r="B128" s="10" t="s">
        <v>282</v>
      </c>
      <c r="C128" s="10" t="s">
        <v>244</v>
      </c>
      <c r="D128" s="10" t="s">
        <v>4720</v>
      </c>
      <c r="E128" s="10">
        <v>2016</v>
      </c>
      <c r="F128" s="10" t="s">
        <v>1432</v>
      </c>
      <c r="G128" s="10" t="s">
        <v>4721</v>
      </c>
      <c r="H128" s="10" t="s">
        <v>4703</v>
      </c>
      <c r="I128" s="25" t="s">
        <v>4722</v>
      </c>
      <c r="J128" s="177" t="s">
        <v>4723</v>
      </c>
      <c r="K128" s="25" t="s">
        <v>4724</v>
      </c>
      <c r="L128" s="10" t="s">
        <v>4725</v>
      </c>
      <c r="M128" s="10" t="s">
        <v>4726</v>
      </c>
      <c r="N128" s="10" t="s">
        <v>12</v>
      </c>
      <c r="O128" s="25" t="s">
        <v>5827</v>
      </c>
      <c r="P128" s="25" t="s">
        <v>5956</v>
      </c>
      <c r="Q128" s="25" t="s">
        <v>5604</v>
      </c>
      <c r="R128" s="25" t="s">
        <v>4740</v>
      </c>
      <c r="S128" s="25" t="s">
        <v>123</v>
      </c>
      <c r="T128" s="25" t="s">
        <v>2922</v>
      </c>
      <c r="U128" s="25" t="s">
        <v>4449</v>
      </c>
      <c r="V128" s="25">
        <v>27696</v>
      </c>
      <c r="W128" s="25">
        <v>34758</v>
      </c>
      <c r="X128" s="25" t="s">
        <v>10</v>
      </c>
      <c r="Y128" s="25" t="s">
        <v>10</v>
      </c>
      <c r="Z128" s="179" t="s">
        <v>10</v>
      </c>
      <c r="AA128" s="25" t="s">
        <v>1005</v>
      </c>
      <c r="AB128" s="25" t="s">
        <v>731</v>
      </c>
      <c r="AC128" s="10" t="str">
        <f>INDEX(Exposure_GWASs!G:G,MATCH(TomB!AE128,Exposure_GWASs!C:C,0))</f>
        <v>BMI</v>
      </c>
      <c r="AD128" s="10" t="s">
        <v>127</v>
      </c>
      <c r="AE128" s="25" t="s">
        <v>1139</v>
      </c>
      <c r="AF128" s="25" t="s">
        <v>2922</v>
      </c>
      <c r="AG128" s="25" t="s">
        <v>4449</v>
      </c>
      <c r="AH128" s="25">
        <f t="shared" si="7"/>
        <v>62454</v>
      </c>
      <c r="AI128" s="10">
        <f>INDEX(Exposure_GWASs!F:F,MATCH(TomB!AE128,Exposure_GWASs!C:C,0))</f>
        <v>322154</v>
      </c>
      <c r="AJ128" s="25" t="s">
        <v>12</v>
      </c>
      <c r="AK128" s="25" t="s">
        <v>1005</v>
      </c>
      <c r="AL128" s="25" t="s">
        <v>731</v>
      </c>
      <c r="AM128" s="25" t="s">
        <v>11</v>
      </c>
      <c r="AN128" s="25" t="s">
        <v>11</v>
      </c>
      <c r="AO128" s="25" t="s">
        <v>11</v>
      </c>
      <c r="AP128" s="25" t="s">
        <v>4728</v>
      </c>
      <c r="AQ128" s="35" t="s">
        <v>138</v>
      </c>
      <c r="AR128" s="25" t="s">
        <v>11</v>
      </c>
      <c r="AS128" s="25" t="s">
        <v>11</v>
      </c>
      <c r="AT128" s="25" t="s">
        <v>4729</v>
      </c>
      <c r="AU128" s="25" t="s">
        <v>10</v>
      </c>
      <c r="AV128" s="25" t="s">
        <v>10</v>
      </c>
      <c r="AW128" s="25">
        <v>69</v>
      </c>
      <c r="AX128" s="25">
        <f>INDEX(Exposure_GWASs!S:S,MATCH(TomB!AE128,Exposure_GWASs!C:C,0))</f>
        <v>77</v>
      </c>
      <c r="AY128" s="31" t="s">
        <v>4730</v>
      </c>
      <c r="AZ128" s="31" t="s">
        <v>11</v>
      </c>
      <c r="BA128" s="25" t="s">
        <v>10</v>
      </c>
      <c r="BB128" s="25" t="s">
        <v>32</v>
      </c>
      <c r="BC128" s="36"/>
      <c r="BH128" s="31" t="s">
        <v>4739</v>
      </c>
      <c r="BI128" s="31" t="s">
        <v>4732</v>
      </c>
      <c r="BJ128" s="31" t="s">
        <v>2928</v>
      </c>
      <c r="BK128" s="25" t="s">
        <v>11</v>
      </c>
      <c r="BL128" s="25" t="s">
        <v>11</v>
      </c>
      <c r="BM128" s="25" t="s">
        <v>11</v>
      </c>
      <c r="BN128" s="31" t="s">
        <v>171</v>
      </c>
      <c r="BO128" s="31" t="s">
        <v>167</v>
      </c>
      <c r="BP128" s="31" t="s">
        <v>10</v>
      </c>
      <c r="BQ128" s="31" t="s">
        <v>1029</v>
      </c>
      <c r="BR128" s="31">
        <v>0.93</v>
      </c>
      <c r="BT128" s="31">
        <v>95</v>
      </c>
      <c r="BU128" s="31">
        <v>0.82</v>
      </c>
      <c r="BV128" s="31">
        <v>1.06</v>
      </c>
      <c r="BW128" s="31">
        <v>0.28000000000000003</v>
      </c>
      <c r="BZ128" s="31" t="s">
        <v>4734</v>
      </c>
      <c r="CA128" s="31" t="s">
        <v>4735</v>
      </c>
      <c r="CB128" s="31" t="s">
        <v>4736</v>
      </c>
      <c r="CC128" s="31" t="s">
        <v>4737</v>
      </c>
      <c r="CD128" s="106" t="s">
        <v>10</v>
      </c>
    </row>
    <row r="129" spans="1:82" s="31" customFormat="1">
      <c r="A129" s="10">
        <v>149</v>
      </c>
      <c r="B129" s="10" t="s">
        <v>282</v>
      </c>
      <c r="C129" s="10" t="s">
        <v>244</v>
      </c>
      <c r="D129" s="10" t="s">
        <v>4720</v>
      </c>
      <c r="E129" s="10">
        <v>2016</v>
      </c>
      <c r="F129" s="10" t="s">
        <v>1432</v>
      </c>
      <c r="G129" s="10" t="s">
        <v>4721</v>
      </c>
      <c r="H129" s="10" t="s">
        <v>4703</v>
      </c>
      <c r="I129" s="25" t="s">
        <v>4722</v>
      </c>
      <c r="J129" s="177" t="s">
        <v>4723</v>
      </c>
      <c r="K129" s="25" t="s">
        <v>4724</v>
      </c>
      <c r="L129" s="10" t="s">
        <v>4725</v>
      </c>
      <c r="M129" s="10" t="s">
        <v>4726</v>
      </c>
      <c r="N129" s="10" t="s">
        <v>12</v>
      </c>
      <c r="O129" s="25" t="s">
        <v>5831</v>
      </c>
      <c r="P129" s="25" t="s">
        <v>5957</v>
      </c>
      <c r="Q129" s="25" t="s">
        <v>5604</v>
      </c>
      <c r="R129" s="25" t="s">
        <v>4741</v>
      </c>
      <c r="S129" s="25" t="s">
        <v>123</v>
      </c>
      <c r="T129" s="25" t="s">
        <v>2922</v>
      </c>
      <c r="U129" s="25" t="s">
        <v>140</v>
      </c>
      <c r="V129" s="25">
        <v>55698</v>
      </c>
      <c r="W129" s="25">
        <v>21036</v>
      </c>
      <c r="X129" s="25" t="s">
        <v>10</v>
      </c>
      <c r="Y129" s="25" t="s">
        <v>10</v>
      </c>
      <c r="Z129" s="179" t="s">
        <v>10</v>
      </c>
      <c r="AA129" s="25" t="s">
        <v>1005</v>
      </c>
      <c r="AB129" s="25" t="s">
        <v>731</v>
      </c>
      <c r="AC129" s="10" t="str">
        <f>INDEX(Exposure_GWASs!G:G,MATCH(TomB!AE129,Exposure_GWASs!C:C,0))</f>
        <v>BMI</v>
      </c>
      <c r="AD129" s="10" t="s">
        <v>127</v>
      </c>
      <c r="AE129" s="25" t="s">
        <v>1139</v>
      </c>
      <c r="AF129" s="25" t="s">
        <v>2922</v>
      </c>
      <c r="AG129" s="25" t="s">
        <v>140</v>
      </c>
      <c r="AH129" s="25">
        <f t="shared" si="7"/>
        <v>76734</v>
      </c>
      <c r="AI129" s="10">
        <f>INDEX(Exposure_GWASs!F:F,MATCH(TomB!AE129,Exposure_GWASs!C:C,0))</f>
        <v>322154</v>
      </c>
      <c r="AJ129" s="25" t="s">
        <v>12</v>
      </c>
      <c r="AK129" s="25" t="s">
        <v>1005</v>
      </c>
      <c r="AL129" s="25" t="s">
        <v>731</v>
      </c>
      <c r="AM129" s="25" t="s">
        <v>11</v>
      </c>
      <c r="AN129" s="25" t="s">
        <v>11</v>
      </c>
      <c r="AO129" s="25" t="s">
        <v>11</v>
      </c>
      <c r="AP129" s="25" t="s">
        <v>4728</v>
      </c>
      <c r="AQ129" s="35" t="s">
        <v>138</v>
      </c>
      <c r="AR129" s="25" t="s">
        <v>11</v>
      </c>
      <c r="AS129" s="25" t="s">
        <v>11</v>
      </c>
      <c r="AT129" s="25" t="s">
        <v>4729</v>
      </c>
      <c r="AU129" s="25" t="s">
        <v>10</v>
      </c>
      <c r="AV129" s="25" t="s">
        <v>10</v>
      </c>
      <c r="AW129" s="25">
        <v>69</v>
      </c>
      <c r="AX129" s="25">
        <f>INDEX(Exposure_GWASs!S:S,MATCH(TomB!AE129,Exposure_GWASs!C:C,0))</f>
        <v>77</v>
      </c>
      <c r="AY129" s="31" t="s">
        <v>4730</v>
      </c>
      <c r="AZ129" s="31" t="s">
        <v>11</v>
      </c>
      <c r="BA129" s="25" t="s">
        <v>10</v>
      </c>
      <c r="BB129" s="25" t="s">
        <v>32</v>
      </c>
      <c r="BC129" s="36"/>
      <c r="BH129" s="31" t="s">
        <v>4731</v>
      </c>
      <c r="BI129" s="31" t="s">
        <v>4732</v>
      </c>
      <c r="BJ129" s="31" t="s">
        <v>2928</v>
      </c>
      <c r="BK129" s="25" t="s">
        <v>11</v>
      </c>
      <c r="BL129" s="25" t="s">
        <v>11</v>
      </c>
      <c r="BM129" s="25" t="s">
        <v>11</v>
      </c>
      <c r="BN129" s="31" t="s">
        <v>171</v>
      </c>
      <c r="BO129" s="31" t="s">
        <v>167</v>
      </c>
      <c r="BP129" s="31" t="s">
        <v>10</v>
      </c>
      <c r="BQ129" s="31" t="s">
        <v>1029</v>
      </c>
      <c r="BR129" s="31">
        <v>0.9</v>
      </c>
      <c r="BT129" s="31">
        <v>95</v>
      </c>
      <c r="BU129" s="31">
        <v>0.79</v>
      </c>
      <c r="BV129" s="31">
        <v>1.02</v>
      </c>
      <c r="BW129" s="31">
        <v>0.1</v>
      </c>
      <c r="BZ129" s="31" t="s">
        <v>4734</v>
      </c>
      <c r="CA129" s="31" t="s">
        <v>4735</v>
      </c>
      <c r="CB129" s="31" t="s">
        <v>4736</v>
      </c>
      <c r="CC129" s="31" t="s">
        <v>4737</v>
      </c>
      <c r="CD129" s="106" t="s">
        <v>10</v>
      </c>
    </row>
    <row r="130" spans="1:82" s="31" customFormat="1">
      <c r="A130" s="10">
        <v>149</v>
      </c>
      <c r="B130" s="10" t="s">
        <v>282</v>
      </c>
      <c r="C130" s="10" t="s">
        <v>244</v>
      </c>
      <c r="D130" s="10" t="s">
        <v>4720</v>
      </c>
      <c r="E130" s="10">
        <v>2016</v>
      </c>
      <c r="F130" s="10" t="s">
        <v>1432</v>
      </c>
      <c r="G130" s="10" t="s">
        <v>4721</v>
      </c>
      <c r="H130" s="10" t="s">
        <v>4703</v>
      </c>
      <c r="I130" s="25" t="s">
        <v>4722</v>
      </c>
      <c r="J130" s="177" t="s">
        <v>4723</v>
      </c>
      <c r="K130" s="25" t="s">
        <v>4724</v>
      </c>
      <c r="L130" s="10" t="s">
        <v>4725</v>
      </c>
      <c r="M130" s="10" t="s">
        <v>4726</v>
      </c>
      <c r="N130" s="10" t="s">
        <v>12</v>
      </c>
      <c r="O130" s="25" t="s">
        <v>5831</v>
      </c>
      <c r="P130" s="25" t="s">
        <v>5957</v>
      </c>
      <c r="Q130" s="25" t="s">
        <v>5604</v>
      </c>
      <c r="R130" s="25" t="s">
        <v>4741</v>
      </c>
      <c r="S130" s="25" t="s">
        <v>123</v>
      </c>
      <c r="T130" s="25" t="s">
        <v>2922</v>
      </c>
      <c r="U130" s="25" t="s">
        <v>4451</v>
      </c>
      <c r="V130" s="25">
        <v>37608</v>
      </c>
      <c r="W130" s="25" t="str">
        <f>INDEX(Outcome_GWASs!G:G,MATCH(TomB!S130,Outcome_GWASs!C:C,0))</f>
        <v>Manually fill</v>
      </c>
      <c r="X130" s="25" t="s">
        <v>10</v>
      </c>
      <c r="Y130" s="25" t="s">
        <v>10</v>
      </c>
      <c r="Z130" s="179" t="s">
        <v>10</v>
      </c>
      <c r="AA130" s="25" t="s">
        <v>1005</v>
      </c>
      <c r="AB130" s="25" t="s">
        <v>731</v>
      </c>
      <c r="AC130" s="10" t="str">
        <f>INDEX(Exposure_GWASs!G:G,MATCH(TomB!AE130,Exposure_GWASs!C:C,0))</f>
        <v>BMI</v>
      </c>
      <c r="AD130" s="10" t="s">
        <v>127</v>
      </c>
      <c r="AE130" s="25" t="s">
        <v>1139</v>
      </c>
      <c r="AF130" s="25" t="s">
        <v>2922</v>
      </c>
      <c r="AG130" s="25" t="s">
        <v>4451</v>
      </c>
      <c r="AH130" s="25">
        <f t="shared" si="7"/>
        <v>37608</v>
      </c>
      <c r="AI130" s="10">
        <f>INDEX(Exposure_GWASs!F:F,MATCH(TomB!AE130,Exposure_GWASs!C:C,0))</f>
        <v>322154</v>
      </c>
      <c r="AJ130" s="25" t="s">
        <v>12</v>
      </c>
      <c r="AK130" s="25" t="s">
        <v>1005</v>
      </c>
      <c r="AL130" s="25" t="s">
        <v>731</v>
      </c>
      <c r="AM130" s="25" t="s">
        <v>11</v>
      </c>
      <c r="AN130" s="25" t="s">
        <v>11</v>
      </c>
      <c r="AO130" s="25" t="s">
        <v>11</v>
      </c>
      <c r="AP130" s="25" t="s">
        <v>4728</v>
      </c>
      <c r="AQ130" s="35" t="s">
        <v>138</v>
      </c>
      <c r="AR130" s="25" t="s">
        <v>11</v>
      </c>
      <c r="AS130" s="25" t="s">
        <v>11</v>
      </c>
      <c r="AT130" s="25" t="s">
        <v>4729</v>
      </c>
      <c r="AU130" s="25" t="s">
        <v>10</v>
      </c>
      <c r="AV130" s="25" t="s">
        <v>10</v>
      </c>
      <c r="AW130" s="25">
        <v>69</v>
      </c>
      <c r="AX130" s="25">
        <f>INDEX(Exposure_GWASs!S:S,MATCH(TomB!AE130,Exposure_GWASs!C:C,0))</f>
        <v>77</v>
      </c>
      <c r="AY130" s="31" t="s">
        <v>4730</v>
      </c>
      <c r="AZ130" s="31" t="s">
        <v>11</v>
      </c>
      <c r="BA130" s="25" t="s">
        <v>10</v>
      </c>
      <c r="BB130" s="25" t="s">
        <v>32</v>
      </c>
      <c r="BC130" s="36"/>
      <c r="BH130" s="31" t="s">
        <v>4738</v>
      </c>
      <c r="BI130" s="31" t="s">
        <v>4732</v>
      </c>
      <c r="BJ130" s="31" t="s">
        <v>2928</v>
      </c>
      <c r="BK130" s="25" t="s">
        <v>11</v>
      </c>
      <c r="BL130" s="25" t="s">
        <v>11</v>
      </c>
      <c r="BM130" s="25" t="s">
        <v>11</v>
      </c>
      <c r="BN130" s="31" t="s">
        <v>171</v>
      </c>
      <c r="BO130" s="31" t="s">
        <v>167</v>
      </c>
      <c r="BP130" s="31" t="s">
        <v>10</v>
      </c>
      <c r="BQ130" s="31" t="s">
        <v>1029</v>
      </c>
      <c r="BR130" s="31">
        <v>0.88</v>
      </c>
      <c r="BT130" s="31">
        <v>95</v>
      </c>
      <c r="BU130" s="31">
        <v>0.73</v>
      </c>
      <c r="BV130" s="31">
        <v>1.08</v>
      </c>
      <c r="BW130" s="31">
        <v>0.22</v>
      </c>
      <c r="BZ130" s="31" t="s">
        <v>4734</v>
      </c>
      <c r="CA130" s="31" t="s">
        <v>4735</v>
      </c>
      <c r="CB130" s="31" t="s">
        <v>4736</v>
      </c>
      <c r="CC130" s="31" t="s">
        <v>4737</v>
      </c>
      <c r="CD130" s="106" t="s">
        <v>10</v>
      </c>
    </row>
    <row r="131" spans="1:82" s="31" customFormat="1">
      <c r="A131" s="10">
        <v>149</v>
      </c>
      <c r="B131" s="10" t="s">
        <v>282</v>
      </c>
      <c r="C131" s="10" t="s">
        <v>244</v>
      </c>
      <c r="D131" s="10" t="s">
        <v>4720</v>
      </c>
      <c r="E131" s="10">
        <v>2016</v>
      </c>
      <c r="F131" s="10" t="s">
        <v>1432</v>
      </c>
      <c r="G131" s="10" t="s">
        <v>4721</v>
      </c>
      <c r="H131" s="10" t="s">
        <v>4703</v>
      </c>
      <c r="I131" s="25" t="s">
        <v>4722</v>
      </c>
      <c r="J131" s="177" t="s">
        <v>4723</v>
      </c>
      <c r="K131" s="25" t="s">
        <v>4724</v>
      </c>
      <c r="L131" s="10" t="s">
        <v>4725</v>
      </c>
      <c r="M131" s="10" t="s">
        <v>4726</v>
      </c>
      <c r="N131" s="10" t="s">
        <v>12</v>
      </c>
      <c r="O131" s="25" t="s">
        <v>5831</v>
      </c>
      <c r="P131" s="25" t="s">
        <v>5957</v>
      </c>
      <c r="Q131" s="25" t="s">
        <v>5604</v>
      </c>
      <c r="R131" s="25" t="s">
        <v>4741</v>
      </c>
      <c r="S131" s="25" t="s">
        <v>123</v>
      </c>
      <c r="T131" s="25" t="s">
        <v>2922</v>
      </c>
      <c r="U131" s="25" t="s">
        <v>4449</v>
      </c>
      <c r="V131" s="25">
        <v>38796</v>
      </c>
      <c r="W131" s="25" t="str">
        <f>INDEX(Outcome_GWASs!G:G,MATCH(TomB!S131,Outcome_GWASs!C:C,0))</f>
        <v>Manually fill</v>
      </c>
      <c r="X131" s="25" t="s">
        <v>10</v>
      </c>
      <c r="Y131" s="25" t="s">
        <v>10</v>
      </c>
      <c r="Z131" s="179" t="s">
        <v>10</v>
      </c>
      <c r="AA131" s="25" t="s">
        <v>1005</v>
      </c>
      <c r="AB131" s="25" t="s">
        <v>731</v>
      </c>
      <c r="AC131" s="10" t="str">
        <f>INDEX(Exposure_GWASs!G:G,MATCH(TomB!AE131,Exposure_GWASs!C:C,0))</f>
        <v>BMI</v>
      </c>
      <c r="AD131" s="10" t="s">
        <v>127</v>
      </c>
      <c r="AE131" s="25" t="s">
        <v>1139</v>
      </c>
      <c r="AF131" s="25" t="s">
        <v>2922</v>
      </c>
      <c r="AG131" s="25" t="s">
        <v>4449</v>
      </c>
      <c r="AH131" s="25">
        <f t="shared" si="7"/>
        <v>38796</v>
      </c>
      <c r="AI131" s="10">
        <f>INDEX(Exposure_GWASs!F:F,MATCH(TomB!AE131,Exposure_GWASs!C:C,0))</f>
        <v>322154</v>
      </c>
      <c r="AJ131" s="25" t="s">
        <v>12</v>
      </c>
      <c r="AK131" s="25" t="s">
        <v>1005</v>
      </c>
      <c r="AL131" s="25" t="s">
        <v>731</v>
      </c>
      <c r="AM131" s="25" t="s">
        <v>11</v>
      </c>
      <c r="AN131" s="25" t="s">
        <v>11</v>
      </c>
      <c r="AO131" s="25" t="s">
        <v>11</v>
      </c>
      <c r="AP131" s="25" t="s">
        <v>4728</v>
      </c>
      <c r="AQ131" s="35" t="s">
        <v>138</v>
      </c>
      <c r="AR131" s="25" t="s">
        <v>11</v>
      </c>
      <c r="AS131" s="25" t="s">
        <v>11</v>
      </c>
      <c r="AT131" s="25" t="s">
        <v>4729</v>
      </c>
      <c r="AU131" s="25" t="s">
        <v>10</v>
      </c>
      <c r="AV131" s="25" t="s">
        <v>10</v>
      </c>
      <c r="AW131" s="25">
        <v>69</v>
      </c>
      <c r="AX131" s="25">
        <f>INDEX(Exposure_GWASs!S:S,MATCH(TomB!AE131,Exposure_GWASs!C:C,0))</f>
        <v>77</v>
      </c>
      <c r="AY131" s="31" t="s">
        <v>4730</v>
      </c>
      <c r="AZ131" s="31" t="s">
        <v>11</v>
      </c>
      <c r="BA131" s="25" t="s">
        <v>10</v>
      </c>
      <c r="BB131" s="25" t="s">
        <v>32</v>
      </c>
      <c r="BC131" s="36"/>
      <c r="BH131" s="31" t="s">
        <v>4739</v>
      </c>
      <c r="BI131" s="31" t="s">
        <v>4732</v>
      </c>
      <c r="BJ131" s="31" t="s">
        <v>2928</v>
      </c>
      <c r="BK131" s="25" t="s">
        <v>11</v>
      </c>
      <c r="BL131" s="25" t="s">
        <v>11</v>
      </c>
      <c r="BM131" s="25" t="s">
        <v>11</v>
      </c>
      <c r="BN131" s="31" t="s">
        <v>171</v>
      </c>
      <c r="BO131" s="31" t="s">
        <v>167</v>
      </c>
      <c r="BP131" s="31" t="s">
        <v>10</v>
      </c>
      <c r="BQ131" s="31" t="s">
        <v>1029</v>
      </c>
      <c r="BR131" s="31">
        <v>0.91</v>
      </c>
      <c r="BT131" s="31">
        <v>95</v>
      </c>
      <c r="BU131" s="31">
        <v>0.76</v>
      </c>
      <c r="BV131" s="31">
        <v>1.08</v>
      </c>
      <c r="BW131" s="31">
        <v>0.28999999999999998</v>
      </c>
      <c r="BZ131" s="31" t="s">
        <v>4734</v>
      </c>
      <c r="CA131" s="31" t="s">
        <v>4735</v>
      </c>
      <c r="CB131" s="31" t="s">
        <v>4736</v>
      </c>
      <c r="CC131" s="31" t="s">
        <v>4737</v>
      </c>
      <c r="CD131" s="106" t="s">
        <v>10</v>
      </c>
    </row>
    <row r="132" spans="1:82" s="31" customFormat="1">
      <c r="A132" s="10">
        <v>149</v>
      </c>
      <c r="B132" s="10" t="s">
        <v>282</v>
      </c>
      <c r="C132" s="10" t="s">
        <v>244</v>
      </c>
      <c r="D132" s="10" t="s">
        <v>4720</v>
      </c>
      <c r="E132" s="10">
        <v>2016</v>
      </c>
      <c r="F132" s="10" t="s">
        <v>1432</v>
      </c>
      <c r="G132" s="10" t="s">
        <v>4721</v>
      </c>
      <c r="H132" s="10" t="s">
        <v>4703</v>
      </c>
      <c r="I132" s="25" t="s">
        <v>4722</v>
      </c>
      <c r="J132" s="177" t="s">
        <v>4723</v>
      </c>
      <c r="K132" s="25" t="s">
        <v>4724</v>
      </c>
      <c r="L132" s="10" t="s">
        <v>4725</v>
      </c>
      <c r="M132" s="10" t="s">
        <v>4726</v>
      </c>
      <c r="N132" s="10" t="s">
        <v>12</v>
      </c>
      <c r="O132" s="25" t="s">
        <v>5574</v>
      </c>
      <c r="P132" s="25" t="s">
        <v>5958</v>
      </c>
      <c r="Q132" s="25" t="s">
        <v>5604</v>
      </c>
      <c r="R132" s="25" t="s">
        <v>4742</v>
      </c>
      <c r="S132" s="25" t="s">
        <v>123</v>
      </c>
      <c r="T132" s="25" t="s">
        <v>2922</v>
      </c>
      <c r="U132" s="25" t="s">
        <v>140</v>
      </c>
      <c r="V132" s="25">
        <v>103327</v>
      </c>
      <c r="W132" s="25" t="s">
        <v>10</v>
      </c>
      <c r="X132" s="25" t="s">
        <v>10</v>
      </c>
      <c r="Y132" s="25" t="s">
        <v>10</v>
      </c>
      <c r="Z132" s="179" t="s">
        <v>10</v>
      </c>
      <c r="AA132" s="25" t="s">
        <v>1005</v>
      </c>
      <c r="AB132" s="25" t="s">
        <v>731</v>
      </c>
      <c r="AC132" s="10" t="str">
        <f>INDEX(Exposure_GWASs!G:G,MATCH(TomB!AE132,Exposure_GWASs!C:C,0))</f>
        <v>BMI</v>
      </c>
      <c r="AD132" s="10" t="s">
        <v>127</v>
      </c>
      <c r="AE132" s="25" t="s">
        <v>1139</v>
      </c>
      <c r="AF132" s="25" t="s">
        <v>2922</v>
      </c>
      <c r="AG132" s="25" t="s">
        <v>140</v>
      </c>
      <c r="AH132" s="25">
        <f t="shared" si="7"/>
        <v>103327</v>
      </c>
      <c r="AI132" s="10">
        <f>INDEX(Exposure_GWASs!F:F,MATCH(TomB!AE132,Exposure_GWASs!C:C,0))</f>
        <v>322154</v>
      </c>
      <c r="AJ132" s="25" t="s">
        <v>12</v>
      </c>
      <c r="AK132" s="25" t="s">
        <v>1005</v>
      </c>
      <c r="AL132" s="25" t="s">
        <v>731</v>
      </c>
      <c r="AM132" s="25" t="s">
        <v>11</v>
      </c>
      <c r="AN132" s="25" t="s">
        <v>11</v>
      </c>
      <c r="AO132" s="25" t="s">
        <v>11</v>
      </c>
      <c r="AP132" s="25" t="s">
        <v>4728</v>
      </c>
      <c r="AQ132" s="35" t="s">
        <v>138</v>
      </c>
      <c r="AR132" s="25" t="s">
        <v>11</v>
      </c>
      <c r="AS132" s="25" t="s">
        <v>11</v>
      </c>
      <c r="AT132" s="25" t="s">
        <v>4729</v>
      </c>
      <c r="AU132" s="25" t="s">
        <v>10</v>
      </c>
      <c r="AV132" s="25" t="s">
        <v>10</v>
      </c>
      <c r="AW132" s="25">
        <v>69</v>
      </c>
      <c r="AX132" s="25">
        <f>INDEX(Exposure_GWASs!S:S,MATCH(TomB!AE132,Exposure_GWASs!C:C,0))</f>
        <v>77</v>
      </c>
      <c r="AY132" s="31" t="s">
        <v>4730</v>
      </c>
      <c r="AZ132" s="31" t="s">
        <v>11</v>
      </c>
      <c r="BA132" s="25" t="s">
        <v>10</v>
      </c>
      <c r="BB132" s="25" t="s">
        <v>22</v>
      </c>
      <c r="BC132" s="36" t="s">
        <v>17</v>
      </c>
      <c r="BH132" s="31" t="s">
        <v>4743</v>
      </c>
      <c r="BI132" s="31" t="s">
        <v>4732</v>
      </c>
      <c r="BJ132" s="31" t="s">
        <v>2928</v>
      </c>
      <c r="BK132" s="25" t="s">
        <v>11</v>
      </c>
      <c r="BL132" s="25" t="s">
        <v>11</v>
      </c>
      <c r="BM132" s="25" t="s">
        <v>11</v>
      </c>
      <c r="BN132" s="31" t="s">
        <v>171</v>
      </c>
      <c r="BO132" s="31" t="s">
        <v>167</v>
      </c>
      <c r="BP132" s="31" t="s">
        <v>167</v>
      </c>
      <c r="BQ132" s="31" t="s">
        <v>1100</v>
      </c>
      <c r="BR132" s="31">
        <v>-0.05</v>
      </c>
      <c r="BT132" s="31">
        <v>95</v>
      </c>
      <c r="BU132" s="31">
        <v>-0.1</v>
      </c>
      <c r="BV132" s="31">
        <v>0</v>
      </c>
      <c r="BW132" s="31">
        <v>4.1000000000000002E-2</v>
      </c>
      <c r="BZ132" s="31" t="s">
        <v>4734</v>
      </c>
      <c r="CA132" s="31" t="s">
        <v>4735</v>
      </c>
      <c r="CB132" s="31" t="s">
        <v>4736</v>
      </c>
      <c r="CC132" s="31" t="s">
        <v>4737</v>
      </c>
      <c r="CD132" s="106" t="s">
        <v>10</v>
      </c>
    </row>
    <row r="133" spans="1:82" s="31" customFormat="1">
      <c r="A133" s="10">
        <v>149</v>
      </c>
      <c r="B133" s="10" t="s">
        <v>282</v>
      </c>
      <c r="C133" s="10" t="s">
        <v>244</v>
      </c>
      <c r="D133" s="10" t="s">
        <v>4720</v>
      </c>
      <c r="E133" s="10">
        <v>2016</v>
      </c>
      <c r="F133" s="10" t="s">
        <v>1432</v>
      </c>
      <c r="G133" s="10" t="s">
        <v>4721</v>
      </c>
      <c r="H133" s="10" t="s">
        <v>4703</v>
      </c>
      <c r="I133" s="25" t="s">
        <v>4722</v>
      </c>
      <c r="J133" s="177" t="s">
        <v>4723</v>
      </c>
      <c r="K133" s="25" t="s">
        <v>4724</v>
      </c>
      <c r="L133" s="10" t="s">
        <v>4725</v>
      </c>
      <c r="M133" s="10" t="s">
        <v>4726</v>
      </c>
      <c r="N133" s="10" t="s">
        <v>12</v>
      </c>
      <c r="O133" s="25" t="s">
        <v>5574</v>
      </c>
      <c r="P133" s="25" t="s">
        <v>5958</v>
      </c>
      <c r="Q133" s="25" t="s">
        <v>5604</v>
      </c>
      <c r="R133" s="25" t="s">
        <v>4742</v>
      </c>
      <c r="S133" s="25" t="s">
        <v>123</v>
      </c>
      <c r="T133" s="25" t="s">
        <v>2922</v>
      </c>
      <c r="U133" s="25" t="s">
        <v>4451</v>
      </c>
      <c r="V133" s="25">
        <v>50862</v>
      </c>
      <c r="W133" s="25" t="s">
        <v>10</v>
      </c>
      <c r="X133" s="25" t="s">
        <v>10</v>
      </c>
      <c r="Y133" s="25" t="s">
        <v>10</v>
      </c>
      <c r="Z133" s="179" t="s">
        <v>10</v>
      </c>
      <c r="AA133" s="25" t="s">
        <v>1005</v>
      </c>
      <c r="AB133" s="25" t="s">
        <v>731</v>
      </c>
      <c r="AC133" s="10" t="str">
        <f>INDEX(Exposure_GWASs!G:G,MATCH(TomB!AE133,Exposure_GWASs!C:C,0))</f>
        <v>BMI</v>
      </c>
      <c r="AD133" s="10" t="s">
        <v>127</v>
      </c>
      <c r="AE133" s="25" t="s">
        <v>1139</v>
      </c>
      <c r="AF133" s="25" t="s">
        <v>2922</v>
      </c>
      <c r="AG133" s="25" t="s">
        <v>4451</v>
      </c>
      <c r="AH133" s="25">
        <f t="shared" si="7"/>
        <v>50862</v>
      </c>
      <c r="AI133" s="10">
        <f>INDEX(Exposure_GWASs!F:F,MATCH(TomB!AE133,Exposure_GWASs!C:C,0))</f>
        <v>322154</v>
      </c>
      <c r="AJ133" s="25" t="s">
        <v>12</v>
      </c>
      <c r="AK133" s="25" t="s">
        <v>1005</v>
      </c>
      <c r="AL133" s="25" t="s">
        <v>731</v>
      </c>
      <c r="AM133" s="25" t="s">
        <v>11</v>
      </c>
      <c r="AN133" s="25" t="s">
        <v>11</v>
      </c>
      <c r="AO133" s="25" t="s">
        <v>11</v>
      </c>
      <c r="AP133" s="25" t="s">
        <v>4728</v>
      </c>
      <c r="AQ133" s="35" t="s">
        <v>138</v>
      </c>
      <c r="AR133" s="25" t="s">
        <v>11</v>
      </c>
      <c r="AS133" s="25" t="s">
        <v>11</v>
      </c>
      <c r="AT133" s="25" t="s">
        <v>4729</v>
      </c>
      <c r="AU133" s="25" t="s">
        <v>10</v>
      </c>
      <c r="AV133" s="25" t="s">
        <v>10</v>
      </c>
      <c r="AW133" s="25">
        <v>69</v>
      </c>
      <c r="AX133" s="25">
        <f>INDEX(Exposure_GWASs!S:S,MATCH(TomB!AE133,Exposure_GWASs!C:C,0))</f>
        <v>77</v>
      </c>
      <c r="AY133" s="31" t="s">
        <v>4730</v>
      </c>
      <c r="AZ133" s="31" t="s">
        <v>11</v>
      </c>
      <c r="BA133" s="25" t="s">
        <v>10</v>
      </c>
      <c r="BB133" s="25" t="s">
        <v>22</v>
      </c>
      <c r="BC133" s="36"/>
      <c r="BH133" s="31" t="s">
        <v>4738</v>
      </c>
      <c r="BI133" s="31" t="s">
        <v>4732</v>
      </c>
      <c r="BJ133" s="31" t="s">
        <v>2928</v>
      </c>
      <c r="BK133" s="25" t="s">
        <v>11</v>
      </c>
      <c r="BL133" s="25" t="s">
        <v>11</v>
      </c>
      <c r="BM133" s="25" t="s">
        <v>11</v>
      </c>
      <c r="BN133" s="31" t="s">
        <v>171</v>
      </c>
      <c r="BO133" s="31" t="s">
        <v>167</v>
      </c>
      <c r="BP133" s="31" t="s">
        <v>167</v>
      </c>
      <c r="BQ133" s="31" t="s">
        <v>1100</v>
      </c>
      <c r="BR133" s="31">
        <v>0.06</v>
      </c>
      <c r="BT133" s="31">
        <v>95</v>
      </c>
      <c r="BU133" s="31">
        <v>-0.02</v>
      </c>
      <c r="BV133" s="31">
        <v>0.14000000000000001</v>
      </c>
      <c r="BW133" s="31">
        <v>0.15</v>
      </c>
      <c r="BZ133" s="31" t="s">
        <v>4734</v>
      </c>
      <c r="CA133" s="31" t="s">
        <v>4735</v>
      </c>
      <c r="CB133" s="31" t="s">
        <v>4736</v>
      </c>
      <c r="CC133" s="31" t="s">
        <v>4737</v>
      </c>
      <c r="CD133" s="106" t="s">
        <v>10</v>
      </c>
    </row>
    <row r="134" spans="1:82" s="31" customFormat="1">
      <c r="A134" s="10">
        <v>149</v>
      </c>
      <c r="B134" s="10" t="s">
        <v>282</v>
      </c>
      <c r="C134" s="10" t="s">
        <v>244</v>
      </c>
      <c r="D134" s="10" t="s">
        <v>4720</v>
      </c>
      <c r="E134" s="10">
        <v>2016</v>
      </c>
      <c r="F134" s="10" t="s">
        <v>1432</v>
      </c>
      <c r="G134" s="10" t="s">
        <v>4721</v>
      </c>
      <c r="H134" s="10" t="s">
        <v>4703</v>
      </c>
      <c r="I134" s="25" t="s">
        <v>4722</v>
      </c>
      <c r="J134" s="177" t="s">
        <v>4723</v>
      </c>
      <c r="K134" s="25" t="s">
        <v>4724</v>
      </c>
      <c r="L134" s="10" t="s">
        <v>4725</v>
      </c>
      <c r="M134" s="10" t="s">
        <v>4726</v>
      </c>
      <c r="N134" s="10" t="s">
        <v>12</v>
      </c>
      <c r="O134" s="25" t="s">
        <v>5574</v>
      </c>
      <c r="P134" s="25" t="s">
        <v>5958</v>
      </c>
      <c r="Q134" s="25" t="s">
        <v>5604</v>
      </c>
      <c r="R134" s="25" t="s">
        <v>4742</v>
      </c>
      <c r="S134" s="25" t="s">
        <v>123</v>
      </c>
      <c r="T134" s="25" t="s">
        <v>2922</v>
      </c>
      <c r="U134" s="25" t="s">
        <v>4449</v>
      </c>
      <c r="V134" s="25">
        <v>52465</v>
      </c>
      <c r="W134" s="25" t="s">
        <v>10</v>
      </c>
      <c r="X134" s="25" t="s">
        <v>10</v>
      </c>
      <c r="Y134" s="25" t="s">
        <v>10</v>
      </c>
      <c r="Z134" s="179" t="s">
        <v>10</v>
      </c>
      <c r="AA134" s="25" t="s">
        <v>1005</v>
      </c>
      <c r="AB134" s="25" t="s">
        <v>731</v>
      </c>
      <c r="AC134" s="10" t="str">
        <f>INDEX(Exposure_GWASs!G:G,MATCH(TomB!AE134,Exposure_GWASs!C:C,0))</f>
        <v>BMI</v>
      </c>
      <c r="AD134" s="10" t="s">
        <v>127</v>
      </c>
      <c r="AE134" s="25" t="s">
        <v>1139</v>
      </c>
      <c r="AF134" s="25" t="s">
        <v>2922</v>
      </c>
      <c r="AG134" s="25" t="s">
        <v>4449</v>
      </c>
      <c r="AH134" s="25">
        <f>SUM(V134:W134)</f>
        <v>52465</v>
      </c>
      <c r="AI134" s="10">
        <f>INDEX(Exposure_GWASs!F:F,MATCH(TomB!AE134,Exposure_GWASs!C:C,0))</f>
        <v>322154</v>
      </c>
      <c r="AJ134" s="25" t="s">
        <v>12</v>
      </c>
      <c r="AK134" s="25" t="s">
        <v>1005</v>
      </c>
      <c r="AL134" s="25" t="s">
        <v>731</v>
      </c>
      <c r="AM134" s="25" t="s">
        <v>11</v>
      </c>
      <c r="AN134" s="25" t="s">
        <v>11</v>
      </c>
      <c r="AO134" s="25" t="s">
        <v>11</v>
      </c>
      <c r="AP134" s="25" t="s">
        <v>4728</v>
      </c>
      <c r="AQ134" s="35" t="s">
        <v>138</v>
      </c>
      <c r="AR134" s="25" t="s">
        <v>11</v>
      </c>
      <c r="AS134" s="25" t="s">
        <v>11</v>
      </c>
      <c r="AT134" s="25" t="s">
        <v>4729</v>
      </c>
      <c r="AU134" s="25" t="s">
        <v>10</v>
      </c>
      <c r="AV134" s="25" t="s">
        <v>10</v>
      </c>
      <c r="AW134" s="25">
        <v>69</v>
      </c>
      <c r="AX134" s="25">
        <f>INDEX(Exposure_GWASs!S:S,MATCH(TomB!AE134,Exposure_GWASs!C:C,0))</f>
        <v>77</v>
      </c>
      <c r="AY134" s="31" t="s">
        <v>4730</v>
      </c>
      <c r="AZ134" s="31" t="s">
        <v>11</v>
      </c>
      <c r="BA134" s="25" t="s">
        <v>10</v>
      </c>
      <c r="BB134" s="25" t="s">
        <v>22</v>
      </c>
      <c r="BC134" s="36" t="s">
        <v>17</v>
      </c>
      <c r="BH134" s="31" t="s">
        <v>4744</v>
      </c>
      <c r="BI134" s="31" t="s">
        <v>4732</v>
      </c>
      <c r="BJ134" s="31" t="s">
        <v>2928</v>
      </c>
      <c r="BK134" s="25" t="s">
        <v>11</v>
      </c>
      <c r="BL134" s="25" t="s">
        <v>11</v>
      </c>
      <c r="BM134" s="25" t="s">
        <v>11</v>
      </c>
      <c r="BN134" s="31" t="s">
        <v>171</v>
      </c>
      <c r="BO134" s="31" t="s">
        <v>167</v>
      </c>
      <c r="BP134" s="31" t="s">
        <v>167</v>
      </c>
      <c r="BQ134" s="31" t="s">
        <v>1100</v>
      </c>
      <c r="BR134" s="31">
        <v>-0.14000000000000001</v>
      </c>
      <c r="BT134" s="31">
        <v>95</v>
      </c>
      <c r="BU134" s="31">
        <v>-0.2</v>
      </c>
      <c r="BV134" s="31">
        <v>-0.08</v>
      </c>
      <c r="BW134" s="185">
        <v>1.0000000000000001E-5</v>
      </c>
      <c r="BZ134" s="31" t="s">
        <v>4734</v>
      </c>
      <c r="CA134" s="31" t="s">
        <v>4735</v>
      </c>
      <c r="CB134" s="31" t="s">
        <v>4736</v>
      </c>
      <c r="CC134" s="31" t="s">
        <v>4737</v>
      </c>
      <c r="CD134" s="106" t="s">
        <v>10</v>
      </c>
    </row>
    <row r="135" spans="1:82" s="31" customFormat="1">
      <c r="A135" s="10">
        <v>149</v>
      </c>
      <c r="B135" s="10" t="s">
        <v>282</v>
      </c>
      <c r="C135" s="10" t="s">
        <v>244</v>
      </c>
      <c r="D135" s="10" t="s">
        <v>4720</v>
      </c>
      <c r="E135" s="10">
        <v>2016</v>
      </c>
      <c r="F135" s="10" t="s">
        <v>1432</v>
      </c>
      <c r="G135" s="10" t="s">
        <v>4721</v>
      </c>
      <c r="H135" s="10" t="s">
        <v>4703</v>
      </c>
      <c r="I135" s="25" t="s">
        <v>4722</v>
      </c>
      <c r="J135" s="177" t="s">
        <v>4723</v>
      </c>
      <c r="K135" s="25" t="s">
        <v>4724</v>
      </c>
      <c r="L135" s="10" t="s">
        <v>4725</v>
      </c>
      <c r="M135" s="10" t="s">
        <v>4726</v>
      </c>
      <c r="N135" s="10" t="s">
        <v>12</v>
      </c>
      <c r="O135" s="25" t="s">
        <v>5829</v>
      </c>
      <c r="P135" s="25" t="s">
        <v>4745</v>
      </c>
      <c r="Q135" s="25" t="s">
        <v>5604</v>
      </c>
      <c r="R135" s="25" t="s">
        <v>4746</v>
      </c>
      <c r="S135" s="25" t="s">
        <v>123</v>
      </c>
      <c r="T135" s="25" t="s">
        <v>2922</v>
      </c>
      <c r="U135" s="25" t="s">
        <v>140</v>
      </c>
      <c r="V135" s="25">
        <v>119519</v>
      </c>
      <c r="W135" s="25" t="s">
        <v>10</v>
      </c>
      <c r="X135" s="25" t="s">
        <v>10</v>
      </c>
      <c r="Y135" s="25" t="s">
        <v>10</v>
      </c>
      <c r="Z135" s="179" t="s">
        <v>10</v>
      </c>
      <c r="AA135" s="25" t="s">
        <v>1005</v>
      </c>
      <c r="AB135" s="25" t="s">
        <v>731</v>
      </c>
      <c r="AC135" s="10" t="str">
        <f>INDEX(Exposure_GWASs!G:G,MATCH(TomB!AE135,Exposure_GWASs!C:C,0))</f>
        <v>BMI</v>
      </c>
      <c r="AD135" s="10" t="s">
        <v>127</v>
      </c>
      <c r="AE135" s="25" t="s">
        <v>1139</v>
      </c>
      <c r="AF135" s="25" t="s">
        <v>2922</v>
      </c>
      <c r="AG135" s="25" t="s">
        <v>140</v>
      </c>
      <c r="AH135" s="25">
        <f t="shared" si="7"/>
        <v>119519</v>
      </c>
      <c r="AI135" s="10">
        <f>INDEX(Exposure_GWASs!F:F,MATCH(TomB!AE135,Exposure_GWASs!C:C,0))</f>
        <v>322154</v>
      </c>
      <c r="AJ135" s="25" t="s">
        <v>12</v>
      </c>
      <c r="AK135" s="25" t="s">
        <v>1005</v>
      </c>
      <c r="AL135" s="25" t="s">
        <v>731</v>
      </c>
      <c r="AM135" s="25" t="s">
        <v>11</v>
      </c>
      <c r="AN135" s="25" t="s">
        <v>11</v>
      </c>
      <c r="AO135" s="25" t="s">
        <v>11</v>
      </c>
      <c r="AP135" s="25" t="s">
        <v>4728</v>
      </c>
      <c r="AQ135" s="35" t="s">
        <v>138</v>
      </c>
      <c r="AR135" s="25" t="s">
        <v>11</v>
      </c>
      <c r="AS135" s="25" t="s">
        <v>11</v>
      </c>
      <c r="AT135" s="25" t="s">
        <v>4729</v>
      </c>
      <c r="AU135" s="25" t="s">
        <v>10</v>
      </c>
      <c r="AV135" s="25" t="s">
        <v>10</v>
      </c>
      <c r="AW135" s="25">
        <v>69</v>
      </c>
      <c r="AX135" s="25">
        <f>INDEX(Exposure_GWASs!S:S,MATCH(TomB!AE135,Exposure_GWASs!C:C,0))</f>
        <v>77</v>
      </c>
      <c r="AY135" s="31" t="s">
        <v>4730</v>
      </c>
      <c r="AZ135" s="31" t="s">
        <v>11</v>
      </c>
      <c r="BA135" s="25" t="s">
        <v>10</v>
      </c>
      <c r="BB135" s="25" t="s">
        <v>22</v>
      </c>
      <c r="BC135" s="36" t="s">
        <v>17</v>
      </c>
      <c r="BH135" s="31" t="s">
        <v>4743</v>
      </c>
      <c r="BI135" s="31" t="s">
        <v>4732</v>
      </c>
      <c r="BJ135" s="31" t="s">
        <v>2928</v>
      </c>
      <c r="BK135" s="25" t="s">
        <v>11</v>
      </c>
      <c r="BL135" s="25" t="s">
        <v>11</v>
      </c>
      <c r="BM135" s="25" t="s">
        <v>11</v>
      </c>
      <c r="BN135" s="31" t="s">
        <v>171</v>
      </c>
      <c r="BO135" s="31" t="s">
        <v>167</v>
      </c>
      <c r="BP135" s="31" t="s">
        <v>10</v>
      </c>
      <c r="BQ135" s="31" t="s">
        <v>1100</v>
      </c>
      <c r="BR135" s="31">
        <v>0.05</v>
      </c>
      <c r="BT135" s="31">
        <v>95</v>
      </c>
      <c r="BU135" s="31">
        <v>0.01</v>
      </c>
      <c r="BV135" s="31">
        <v>0.1</v>
      </c>
      <c r="BW135" s="31">
        <v>2.4E-2</v>
      </c>
      <c r="BZ135" s="31" t="s">
        <v>4734</v>
      </c>
      <c r="CA135" s="31" t="s">
        <v>4735</v>
      </c>
      <c r="CB135" s="31" t="s">
        <v>4736</v>
      </c>
      <c r="CC135" s="31" t="s">
        <v>4737</v>
      </c>
      <c r="CD135" s="106" t="s">
        <v>10</v>
      </c>
    </row>
    <row r="136" spans="1:82" s="31" customFormat="1">
      <c r="A136" s="10">
        <v>149</v>
      </c>
      <c r="B136" s="10" t="s">
        <v>282</v>
      </c>
      <c r="C136" s="10" t="s">
        <v>244</v>
      </c>
      <c r="D136" s="10" t="s">
        <v>4720</v>
      </c>
      <c r="E136" s="10">
        <v>2016</v>
      </c>
      <c r="F136" s="10" t="s">
        <v>1432</v>
      </c>
      <c r="G136" s="10" t="s">
        <v>4721</v>
      </c>
      <c r="H136" s="10" t="s">
        <v>4703</v>
      </c>
      <c r="I136" s="25" t="s">
        <v>4722</v>
      </c>
      <c r="J136" s="177" t="s">
        <v>4723</v>
      </c>
      <c r="K136" s="25" t="s">
        <v>4724</v>
      </c>
      <c r="L136" s="10" t="s">
        <v>4725</v>
      </c>
      <c r="M136" s="10" t="s">
        <v>4726</v>
      </c>
      <c r="N136" s="10" t="s">
        <v>12</v>
      </c>
      <c r="O136" s="25" t="s">
        <v>5829</v>
      </c>
      <c r="P136" s="25" t="s">
        <v>4745</v>
      </c>
      <c r="Q136" s="25" t="s">
        <v>5604</v>
      </c>
      <c r="R136" s="25" t="s">
        <v>4746</v>
      </c>
      <c r="S136" s="25" t="s">
        <v>123</v>
      </c>
      <c r="T136" s="25" t="s">
        <v>2922</v>
      </c>
      <c r="U136" s="25" t="s">
        <v>4451</v>
      </c>
      <c r="V136" s="25">
        <v>56582</v>
      </c>
      <c r="W136" s="25" t="s">
        <v>10</v>
      </c>
      <c r="X136" s="25" t="s">
        <v>10</v>
      </c>
      <c r="Y136" s="25" t="s">
        <v>10</v>
      </c>
      <c r="Z136" s="179" t="s">
        <v>10</v>
      </c>
      <c r="AA136" s="25" t="s">
        <v>1005</v>
      </c>
      <c r="AB136" s="25" t="s">
        <v>731</v>
      </c>
      <c r="AC136" s="10" t="str">
        <f>INDEX(Exposure_GWASs!G:G,MATCH(TomB!AE136,Exposure_GWASs!C:C,0))</f>
        <v>BMI</v>
      </c>
      <c r="AD136" s="10" t="s">
        <v>127</v>
      </c>
      <c r="AE136" s="25" t="s">
        <v>1139</v>
      </c>
      <c r="AF136" s="25" t="s">
        <v>2922</v>
      </c>
      <c r="AG136" s="25" t="s">
        <v>4451</v>
      </c>
      <c r="AH136" s="25">
        <f t="shared" si="7"/>
        <v>56582</v>
      </c>
      <c r="AI136" s="10">
        <f>INDEX(Exposure_GWASs!F:F,MATCH(TomB!AE136,Exposure_GWASs!C:C,0))</f>
        <v>322154</v>
      </c>
      <c r="AJ136" s="25" t="s">
        <v>12</v>
      </c>
      <c r="AK136" s="25" t="s">
        <v>1005</v>
      </c>
      <c r="AL136" s="25" t="s">
        <v>731</v>
      </c>
      <c r="AM136" s="25" t="s">
        <v>11</v>
      </c>
      <c r="AN136" s="25" t="s">
        <v>11</v>
      </c>
      <c r="AO136" s="25" t="s">
        <v>11</v>
      </c>
      <c r="AP136" s="25" t="s">
        <v>4728</v>
      </c>
      <c r="AQ136" s="35" t="s">
        <v>138</v>
      </c>
      <c r="AR136" s="25" t="s">
        <v>11</v>
      </c>
      <c r="AS136" s="25" t="s">
        <v>11</v>
      </c>
      <c r="AT136" s="25" t="s">
        <v>4729</v>
      </c>
      <c r="AU136" s="25" t="s">
        <v>10</v>
      </c>
      <c r="AV136" s="25" t="s">
        <v>10</v>
      </c>
      <c r="AW136" s="25">
        <v>69</v>
      </c>
      <c r="AX136" s="25">
        <f>INDEX(Exposure_GWASs!S:S,MATCH(TomB!AE136,Exposure_GWASs!C:C,0))</f>
        <v>77</v>
      </c>
      <c r="AY136" s="31" t="s">
        <v>4730</v>
      </c>
      <c r="AZ136" s="31" t="s">
        <v>11</v>
      </c>
      <c r="BA136" s="25" t="s">
        <v>10</v>
      </c>
      <c r="BB136" s="25" t="s">
        <v>22</v>
      </c>
      <c r="BC136" s="36"/>
      <c r="BH136" s="31" t="s">
        <v>4738</v>
      </c>
      <c r="BI136" s="31" t="s">
        <v>4732</v>
      </c>
      <c r="BJ136" s="31" t="s">
        <v>2928</v>
      </c>
      <c r="BK136" s="25" t="s">
        <v>11</v>
      </c>
      <c r="BL136" s="25" t="s">
        <v>11</v>
      </c>
      <c r="BM136" s="25" t="s">
        <v>11</v>
      </c>
      <c r="BN136" s="31" t="s">
        <v>171</v>
      </c>
      <c r="BO136" s="31" t="s">
        <v>167</v>
      </c>
      <c r="BP136" s="31" t="s">
        <v>10</v>
      </c>
      <c r="BQ136" s="31" t="s">
        <v>1100</v>
      </c>
      <c r="BR136" s="31">
        <v>-0.01</v>
      </c>
      <c r="BT136" s="31">
        <v>95</v>
      </c>
      <c r="BU136" s="31">
        <v>-0.08</v>
      </c>
      <c r="BV136" s="31">
        <v>0.06</v>
      </c>
      <c r="BW136" s="31">
        <v>0.78</v>
      </c>
      <c r="BZ136" s="31" t="s">
        <v>4734</v>
      </c>
      <c r="CA136" s="31" t="s">
        <v>4735</v>
      </c>
      <c r="CB136" s="31" t="s">
        <v>4736</v>
      </c>
      <c r="CC136" s="31" t="s">
        <v>4737</v>
      </c>
      <c r="CD136" s="106" t="s">
        <v>10</v>
      </c>
    </row>
    <row r="137" spans="1:82" s="31" customFormat="1">
      <c r="A137" s="10">
        <v>149</v>
      </c>
      <c r="B137" s="10" t="s">
        <v>282</v>
      </c>
      <c r="C137" s="10" t="s">
        <v>244</v>
      </c>
      <c r="D137" s="10" t="s">
        <v>4720</v>
      </c>
      <c r="E137" s="10">
        <v>2016</v>
      </c>
      <c r="F137" s="10" t="s">
        <v>1432</v>
      </c>
      <c r="G137" s="10" t="s">
        <v>4721</v>
      </c>
      <c r="H137" s="10" t="s">
        <v>4703</v>
      </c>
      <c r="I137" s="25" t="s">
        <v>4722</v>
      </c>
      <c r="J137" s="177" t="s">
        <v>4723</v>
      </c>
      <c r="K137" s="25" t="s">
        <v>4724</v>
      </c>
      <c r="L137" s="10" t="s">
        <v>4725</v>
      </c>
      <c r="M137" s="10" t="s">
        <v>4726</v>
      </c>
      <c r="N137" s="10" t="s">
        <v>12</v>
      </c>
      <c r="O137" s="25" t="s">
        <v>5829</v>
      </c>
      <c r="P137" s="25" t="s">
        <v>4745</v>
      </c>
      <c r="Q137" s="25" t="s">
        <v>5604</v>
      </c>
      <c r="R137" s="25" t="s">
        <v>4746</v>
      </c>
      <c r="S137" s="25" t="s">
        <v>123</v>
      </c>
      <c r="T137" s="25" t="s">
        <v>2922</v>
      </c>
      <c r="U137" s="25" t="s">
        <v>4449</v>
      </c>
      <c r="V137" s="25">
        <v>62937</v>
      </c>
      <c r="W137" s="25" t="s">
        <v>10</v>
      </c>
      <c r="X137" s="25" t="s">
        <v>10</v>
      </c>
      <c r="Y137" s="25" t="s">
        <v>10</v>
      </c>
      <c r="Z137" s="179" t="s">
        <v>10</v>
      </c>
      <c r="AA137" s="25" t="s">
        <v>1005</v>
      </c>
      <c r="AB137" s="25" t="s">
        <v>731</v>
      </c>
      <c r="AC137" s="10" t="str">
        <f>INDEX(Exposure_GWASs!G:G,MATCH(TomB!AE137,Exposure_GWASs!C:C,0))</f>
        <v>BMI</v>
      </c>
      <c r="AD137" s="10" t="s">
        <v>127</v>
      </c>
      <c r="AE137" s="25" t="s">
        <v>1139</v>
      </c>
      <c r="AF137" s="25" t="s">
        <v>2922</v>
      </c>
      <c r="AG137" s="25" t="s">
        <v>4449</v>
      </c>
      <c r="AH137" s="25">
        <f t="shared" si="7"/>
        <v>62937</v>
      </c>
      <c r="AI137" s="10">
        <f>INDEX(Exposure_GWASs!F:F,MATCH(TomB!AE137,Exposure_GWASs!C:C,0))</f>
        <v>322154</v>
      </c>
      <c r="AJ137" s="25" t="s">
        <v>12</v>
      </c>
      <c r="AK137" s="25" t="s">
        <v>1005</v>
      </c>
      <c r="AL137" s="25" t="s">
        <v>731</v>
      </c>
      <c r="AM137" s="25" t="s">
        <v>11</v>
      </c>
      <c r="AN137" s="25" t="s">
        <v>11</v>
      </c>
      <c r="AO137" s="25" t="s">
        <v>11</v>
      </c>
      <c r="AP137" s="25" t="s">
        <v>4728</v>
      </c>
      <c r="AQ137" s="35" t="s">
        <v>138</v>
      </c>
      <c r="AR137" s="25" t="s">
        <v>11</v>
      </c>
      <c r="AS137" s="25" t="s">
        <v>11</v>
      </c>
      <c r="AT137" s="25" t="s">
        <v>4729</v>
      </c>
      <c r="AU137" s="25" t="s">
        <v>10</v>
      </c>
      <c r="AV137" s="25" t="s">
        <v>10</v>
      </c>
      <c r="AW137" s="25">
        <v>69</v>
      </c>
      <c r="AX137" s="25">
        <f>INDEX(Exposure_GWASs!S:S,MATCH(TomB!AE137,Exposure_GWASs!C:C,0))</f>
        <v>77</v>
      </c>
      <c r="AY137" s="31" t="s">
        <v>4730</v>
      </c>
      <c r="AZ137" s="31" t="s">
        <v>11</v>
      </c>
      <c r="BA137" s="25" t="s">
        <v>10</v>
      </c>
      <c r="BB137" s="25" t="s">
        <v>22</v>
      </c>
      <c r="BC137" s="36" t="s">
        <v>17</v>
      </c>
      <c r="BH137" s="31" t="s">
        <v>4744</v>
      </c>
      <c r="BI137" s="31" t="s">
        <v>4732</v>
      </c>
      <c r="BJ137" s="31" t="s">
        <v>2928</v>
      </c>
      <c r="BK137" s="25" t="s">
        <v>11</v>
      </c>
      <c r="BL137" s="25" t="s">
        <v>11</v>
      </c>
      <c r="BM137" s="25" t="s">
        <v>11</v>
      </c>
      <c r="BN137" s="31" t="s">
        <v>171</v>
      </c>
      <c r="BO137" s="31" t="s">
        <v>167</v>
      </c>
      <c r="BP137" s="31" t="s">
        <v>10</v>
      </c>
      <c r="BQ137" s="31" t="s">
        <v>1100</v>
      </c>
      <c r="BR137" s="31">
        <v>0.1</v>
      </c>
      <c r="BT137" s="31">
        <v>95</v>
      </c>
      <c r="BU137" s="31">
        <v>0.04</v>
      </c>
      <c r="BV137" s="31">
        <v>0.16</v>
      </c>
      <c r="BW137" s="31">
        <v>1E-3</v>
      </c>
      <c r="BZ137" s="31" t="s">
        <v>4734</v>
      </c>
      <c r="CA137" s="31" t="s">
        <v>4735</v>
      </c>
      <c r="CB137" s="31" t="s">
        <v>4736</v>
      </c>
      <c r="CC137" s="31" t="s">
        <v>4737</v>
      </c>
      <c r="CD137" s="106" t="s">
        <v>10</v>
      </c>
    </row>
    <row r="138" spans="1:82" s="31" customFormat="1">
      <c r="A138" s="10">
        <v>150</v>
      </c>
      <c r="B138" s="10" t="s">
        <v>282</v>
      </c>
      <c r="C138" s="10" t="s">
        <v>244</v>
      </c>
      <c r="D138" s="10" t="s">
        <v>4747</v>
      </c>
      <c r="E138" s="10">
        <v>2018</v>
      </c>
      <c r="F138" s="10" t="s">
        <v>4748</v>
      </c>
      <c r="G138" s="25" t="s">
        <v>4749</v>
      </c>
      <c r="H138" s="37" t="s">
        <v>4703</v>
      </c>
      <c r="I138" s="25" t="s">
        <v>4750</v>
      </c>
      <c r="J138" s="65" t="s">
        <v>4751</v>
      </c>
      <c r="K138" s="25" t="s">
        <v>4752</v>
      </c>
      <c r="L138" s="38" t="s">
        <v>4753</v>
      </c>
      <c r="M138" s="37" t="s">
        <v>4754</v>
      </c>
      <c r="N138" s="25" t="s">
        <v>12</v>
      </c>
      <c r="O138" s="25" t="s">
        <v>5563</v>
      </c>
      <c r="P138" s="25" t="s">
        <v>5563</v>
      </c>
      <c r="Q138" s="25" t="s">
        <v>5601</v>
      </c>
      <c r="R138" s="25" t="s">
        <v>4755</v>
      </c>
      <c r="S138" s="25" t="s">
        <v>123</v>
      </c>
      <c r="T138" s="25" t="s">
        <v>4756</v>
      </c>
      <c r="U138" s="25" t="s">
        <v>140</v>
      </c>
      <c r="V138" s="25">
        <v>41397</v>
      </c>
      <c r="W138" s="25">
        <v>246106</v>
      </c>
      <c r="X138" s="25" t="s">
        <v>10</v>
      </c>
      <c r="Y138" s="25" t="s">
        <v>10</v>
      </c>
      <c r="Z138" s="179" t="s">
        <v>10</v>
      </c>
      <c r="AA138" s="25" t="s">
        <v>1059</v>
      </c>
      <c r="AB138" s="25" t="s">
        <v>731</v>
      </c>
      <c r="AC138" s="10" t="str">
        <f>INDEX(Exposure_GWASs!G:G,MATCH(TomB!AE138,Exposure_GWASs!C:C,0))</f>
        <v>BMI</v>
      </c>
      <c r="AD138" s="10" t="s">
        <v>127</v>
      </c>
      <c r="AE138" s="25" t="s">
        <v>1139</v>
      </c>
      <c r="AF138" s="25"/>
      <c r="AG138" s="25" t="s">
        <v>140</v>
      </c>
      <c r="AH138" s="25">
        <f>SUM(V138:W138)</f>
        <v>287503</v>
      </c>
      <c r="AI138" s="10">
        <f>INDEX(Exposure_GWASs!F:F,MATCH(TomB!AE138,Exposure_GWASs!C:C,0))</f>
        <v>322154</v>
      </c>
      <c r="AJ138" s="25" t="s">
        <v>12</v>
      </c>
      <c r="AK138" s="25" t="s">
        <v>1005</v>
      </c>
      <c r="AL138" s="25" t="s">
        <v>731</v>
      </c>
      <c r="AM138" s="25" t="s">
        <v>11</v>
      </c>
      <c r="AN138" s="25" t="s">
        <v>11</v>
      </c>
      <c r="AO138" s="25" t="s">
        <v>11</v>
      </c>
      <c r="AP138" s="25" t="s">
        <v>4757</v>
      </c>
      <c r="AQ138" s="35" t="s">
        <v>138</v>
      </c>
      <c r="AR138" s="25" t="s">
        <v>11</v>
      </c>
      <c r="AS138" s="25" t="s">
        <v>11</v>
      </c>
      <c r="AT138" s="25" t="s">
        <v>11</v>
      </c>
      <c r="AU138" s="25" t="s">
        <v>10</v>
      </c>
      <c r="AV138" s="25" t="s">
        <v>10</v>
      </c>
      <c r="AW138" s="25">
        <v>73</v>
      </c>
      <c r="AX138" s="25">
        <f>INDEX(Exposure_GWASs!S:S,MATCH(TomB!AE138,Exposure_GWASs!C:C,0))</f>
        <v>77</v>
      </c>
      <c r="AY138" s="31" t="s">
        <v>4758</v>
      </c>
      <c r="AZ138" s="31" t="s">
        <v>11</v>
      </c>
      <c r="BA138" s="25" t="s">
        <v>10</v>
      </c>
      <c r="BB138" s="25" t="s">
        <v>22</v>
      </c>
      <c r="BC138" s="31" t="s">
        <v>17</v>
      </c>
      <c r="BD138" s="36" t="s">
        <v>26</v>
      </c>
      <c r="BH138" s="31" t="s">
        <v>1011</v>
      </c>
      <c r="BI138" s="31" t="s">
        <v>4732</v>
      </c>
      <c r="BJ138" s="31" t="s">
        <v>4089</v>
      </c>
      <c r="BK138" s="25" t="s">
        <v>11</v>
      </c>
      <c r="BL138" s="25" t="s">
        <v>11</v>
      </c>
      <c r="BM138" s="25" t="s">
        <v>11</v>
      </c>
      <c r="BN138" s="31" t="s">
        <v>171</v>
      </c>
      <c r="BO138" s="31" t="s">
        <v>167</v>
      </c>
      <c r="BP138" s="31" t="s">
        <v>10</v>
      </c>
      <c r="BQ138" s="31" t="s">
        <v>1029</v>
      </c>
      <c r="BR138" s="31">
        <v>1.18</v>
      </c>
      <c r="BT138" s="31">
        <v>95</v>
      </c>
      <c r="BU138" s="31">
        <v>1.0900000000000001</v>
      </c>
      <c r="BV138" s="31">
        <v>1.28</v>
      </c>
      <c r="BW138" s="31">
        <v>6.9999999999999994E-5</v>
      </c>
      <c r="BZ138" s="31" t="s">
        <v>4759</v>
      </c>
      <c r="CA138" s="31" t="s">
        <v>4760</v>
      </c>
      <c r="CB138" s="31" t="s">
        <v>4761</v>
      </c>
      <c r="CC138" s="31" t="s">
        <v>4762</v>
      </c>
      <c r="CD138" s="31" t="s">
        <v>4763</v>
      </c>
    </row>
    <row r="139" spans="1:82" s="31" customFormat="1">
      <c r="A139" s="10">
        <v>150</v>
      </c>
      <c r="B139" s="10" t="s">
        <v>282</v>
      </c>
      <c r="C139" s="10" t="s">
        <v>244</v>
      </c>
      <c r="D139" s="10" t="s">
        <v>4747</v>
      </c>
      <c r="E139" s="10">
        <v>2018</v>
      </c>
      <c r="F139" s="10" t="s">
        <v>4748</v>
      </c>
      <c r="G139" s="25" t="s">
        <v>4749</v>
      </c>
      <c r="H139" s="37" t="s">
        <v>4703</v>
      </c>
      <c r="I139" s="25" t="s">
        <v>4750</v>
      </c>
      <c r="J139" s="65" t="s">
        <v>4751</v>
      </c>
      <c r="K139" s="25" t="s">
        <v>4752</v>
      </c>
      <c r="L139" s="38" t="s">
        <v>4753</v>
      </c>
      <c r="M139" s="37" t="s">
        <v>4754</v>
      </c>
      <c r="N139" s="25" t="s">
        <v>12</v>
      </c>
      <c r="O139" s="25" t="s">
        <v>5563</v>
      </c>
      <c r="P139" s="25" t="s">
        <v>5563</v>
      </c>
      <c r="Q139" s="25" t="s">
        <v>5601</v>
      </c>
      <c r="R139" s="25" t="s">
        <v>4755</v>
      </c>
      <c r="S139" s="25" t="s">
        <v>123</v>
      </c>
      <c r="T139" s="25" t="s">
        <v>4764</v>
      </c>
      <c r="U139" s="25" t="s">
        <v>4451</v>
      </c>
      <c r="V139" s="25">
        <v>15175</v>
      </c>
      <c r="W139" s="25">
        <v>127709</v>
      </c>
      <c r="X139" s="25" t="s">
        <v>10</v>
      </c>
      <c r="Y139" s="25" t="s">
        <v>10</v>
      </c>
      <c r="Z139" s="179" t="s">
        <v>10</v>
      </c>
      <c r="AA139" s="25" t="s">
        <v>1059</v>
      </c>
      <c r="AB139" s="25" t="s">
        <v>731</v>
      </c>
      <c r="AC139" s="10" t="str">
        <f>INDEX(Exposure_GWASs!G:G,MATCH(TomB!AE139,Exposure_GWASs!C:C,0))</f>
        <v>BMI</v>
      </c>
      <c r="AD139" s="10" t="s">
        <v>127</v>
      </c>
      <c r="AE139" s="25" t="s">
        <v>1139</v>
      </c>
      <c r="AF139" s="25"/>
      <c r="AG139" s="25" t="s">
        <v>140</v>
      </c>
      <c r="AH139" s="25">
        <f t="shared" ref="AH139:AH158" si="8">SUM(V139:W139)</f>
        <v>142884</v>
      </c>
      <c r="AI139" s="10">
        <f>INDEX(Exposure_GWASs!F:F,MATCH(TomB!AE139,Exposure_GWASs!C:C,0))</f>
        <v>322154</v>
      </c>
      <c r="AJ139" s="25" t="s">
        <v>12</v>
      </c>
      <c r="AK139" s="25" t="s">
        <v>1005</v>
      </c>
      <c r="AL139" s="25" t="s">
        <v>731</v>
      </c>
      <c r="AM139" s="25" t="s">
        <v>11</v>
      </c>
      <c r="AN139" s="25" t="s">
        <v>11</v>
      </c>
      <c r="AO139" s="25" t="s">
        <v>11</v>
      </c>
      <c r="AP139" s="25" t="s">
        <v>4757</v>
      </c>
      <c r="AQ139" s="35" t="s">
        <v>138</v>
      </c>
      <c r="AR139" s="25" t="s">
        <v>11</v>
      </c>
      <c r="AS139" s="25" t="s">
        <v>11</v>
      </c>
      <c r="AT139" s="25" t="s">
        <v>11</v>
      </c>
      <c r="AU139" s="25" t="s">
        <v>10</v>
      </c>
      <c r="AV139" s="25" t="s">
        <v>10</v>
      </c>
      <c r="AW139" s="25">
        <v>73</v>
      </c>
      <c r="AX139" s="25">
        <f>INDEX(Exposure_GWASs!S:S,MATCH(TomB!AE139,Exposure_GWASs!C:C,0))</f>
        <v>77</v>
      </c>
      <c r="AY139" s="31" t="s">
        <v>4758</v>
      </c>
      <c r="AZ139" s="31" t="s">
        <v>11</v>
      </c>
      <c r="BA139" s="25" t="s">
        <v>10</v>
      </c>
      <c r="BB139" s="25" t="s">
        <v>22</v>
      </c>
      <c r="BC139" s="31" t="s">
        <v>17</v>
      </c>
      <c r="BD139" s="36" t="s">
        <v>26</v>
      </c>
      <c r="BH139" s="31" t="s">
        <v>1011</v>
      </c>
      <c r="BI139" s="36" t="s">
        <v>11</v>
      </c>
      <c r="BJ139" s="31" t="s">
        <v>4089</v>
      </c>
      <c r="BK139" s="25" t="s">
        <v>11</v>
      </c>
      <c r="BL139" s="25" t="s">
        <v>11</v>
      </c>
      <c r="BM139" s="25" t="s">
        <v>11</v>
      </c>
      <c r="BN139" s="31" t="s">
        <v>171</v>
      </c>
      <c r="BO139" s="31" t="s">
        <v>167</v>
      </c>
      <c r="BP139" s="31" t="s">
        <v>10</v>
      </c>
      <c r="BQ139" s="31" t="s">
        <v>1029</v>
      </c>
      <c r="BR139" s="31">
        <v>1.1100000000000001</v>
      </c>
      <c r="BT139" s="31">
        <v>95</v>
      </c>
      <c r="BU139" s="31">
        <v>0.98</v>
      </c>
      <c r="BV139" s="31">
        <v>1.26</v>
      </c>
      <c r="BW139" s="31">
        <v>0.09</v>
      </c>
      <c r="BZ139" s="31" t="s">
        <v>4759</v>
      </c>
      <c r="CA139" s="31" t="s">
        <v>4760</v>
      </c>
      <c r="CB139" s="31" t="s">
        <v>4761</v>
      </c>
      <c r="CC139" s="31" t="s">
        <v>4762</v>
      </c>
      <c r="CD139" s="31" t="s">
        <v>4765</v>
      </c>
    </row>
    <row r="140" spans="1:82" s="31" customFormat="1">
      <c r="A140" s="10">
        <v>150</v>
      </c>
      <c r="B140" s="10" t="s">
        <v>282</v>
      </c>
      <c r="C140" s="10" t="s">
        <v>244</v>
      </c>
      <c r="D140" s="10" t="s">
        <v>4747</v>
      </c>
      <c r="E140" s="10">
        <v>2018</v>
      </c>
      <c r="F140" s="10" t="s">
        <v>4748</v>
      </c>
      <c r="G140" s="25" t="s">
        <v>4749</v>
      </c>
      <c r="H140" s="37" t="s">
        <v>4703</v>
      </c>
      <c r="I140" s="25" t="s">
        <v>4750</v>
      </c>
      <c r="J140" s="65" t="s">
        <v>4751</v>
      </c>
      <c r="K140" s="25" t="s">
        <v>4752</v>
      </c>
      <c r="L140" s="38" t="s">
        <v>4753</v>
      </c>
      <c r="M140" s="37" t="s">
        <v>4754</v>
      </c>
      <c r="N140" s="25" t="s">
        <v>12</v>
      </c>
      <c r="O140" s="25" t="s">
        <v>5563</v>
      </c>
      <c r="P140" s="25" t="s">
        <v>5563</v>
      </c>
      <c r="Q140" s="25" t="s">
        <v>5601</v>
      </c>
      <c r="R140" s="25" t="s">
        <v>4755</v>
      </c>
      <c r="S140" s="25" t="s">
        <v>123</v>
      </c>
      <c r="T140" s="25" t="s">
        <v>4766</v>
      </c>
      <c r="U140" s="25" t="s">
        <v>4449</v>
      </c>
      <c r="V140" s="25">
        <v>26222</v>
      </c>
      <c r="W140" s="25">
        <v>118397</v>
      </c>
      <c r="X140" s="25" t="s">
        <v>10</v>
      </c>
      <c r="Y140" s="25" t="s">
        <v>10</v>
      </c>
      <c r="Z140" s="179" t="s">
        <v>10</v>
      </c>
      <c r="AA140" s="25" t="s">
        <v>1059</v>
      </c>
      <c r="AB140" s="25" t="s">
        <v>731</v>
      </c>
      <c r="AC140" s="10" t="str">
        <f>INDEX(Exposure_GWASs!G:G,MATCH(TomB!AE140,Exposure_GWASs!C:C,0))</f>
        <v>BMI</v>
      </c>
      <c r="AD140" s="10" t="s">
        <v>127</v>
      </c>
      <c r="AE140" s="25" t="s">
        <v>1139</v>
      </c>
      <c r="AF140" s="25"/>
      <c r="AG140" s="25" t="s">
        <v>140</v>
      </c>
      <c r="AH140" s="25">
        <f t="shared" si="8"/>
        <v>144619</v>
      </c>
      <c r="AI140" s="10">
        <f>INDEX(Exposure_GWASs!F:F,MATCH(TomB!AE140,Exposure_GWASs!C:C,0))</f>
        <v>322154</v>
      </c>
      <c r="AJ140" s="25" t="s">
        <v>12</v>
      </c>
      <c r="AK140" s="25" t="s">
        <v>1005</v>
      </c>
      <c r="AL140" s="25" t="s">
        <v>731</v>
      </c>
      <c r="AM140" s="25" t="s">
        <v>11</v>
      </c>
      <c r="AN140" s="25" t="s">
        <v>11</v>
      </c>
      <c r="AO140" s="25" t="s">
        <v>11</v>
      </c>
      <c r="AP140" s="25" t="s">
        <v>4757</v>
      </c>
      <c r="AQ140" s="35" t="s">
        <v>138</v>
      </c>
      <c r="AR140" s="25" t="s">
        <v>11</v>
      </c>
      <c r="AS140" s="25" t="s">
        <v>11</v>
      </c>
      <c r="AT140" s="25" t="s">
        <v>11</v>
      </c>
      <c r="AU140" s="25" t="s">
        <v>10</v>
      </c>
      <c r="AV140" s="25" t="s">
        <v>10</v>
      </c>
      <c r="AW140" s="25">
        <v>73</v>
      </c>
      <c r="AX140" s="25">
        <f>INDEX(Exposure_GWASs!S:S,MATCH(TomB!AE140,Exposure_GWASs!C:C,0))</f>
        <v>77</v>
      </c>
      <c r="AY140" s="31" t="s">
        <v>4758</v>
      </c>
      <c r="AZ140" s="31" t="s">
        <v>11</v>
      </c>
      <c r="BA140" s="25" t="s">
        <v>10</v>
      </c>
      <c r="BB140" s="25" t="s">
        <v>22</v>
      </c>
      <c r="BC140" s="31" t="s">
        <v>17</v>
      </c>
      <c r="BD140" s="36" t="s">
        <v>26</v>
      </c>
      <c r="BH140" s="31" t="s">
        <v>1011</v>
      </c>
      <c r="BI140" s="36" t="s">
        <v>11</v>
      </c>
      <c r="BJ140" s="31" t="s">
        <v>4089</v>
      </c>
      <c r="BK140" s="25" t="s">
        <v>11</v>
      </c>
      <c r="BL140" s="25" t="s">
        <v>11</v>
      </c>
      <c r="BM140" s="25" t="s">
        <v>11</v>
      </c>
      <c r="BN140" s="31" t="s">
        <v>171</v>
      </c>
      <c r="BO140" s="31" t="s">
        <v>167</v>
      </c>
      <c r="BP140" s="31" t="s">
        <v>10</v>
      </c>
      <c r="BQ140" s="31" t="s">
        <v>1029</v>
      </c>
      <c r="BR140" s="31">
        <v>1.23</v>
      </c>
      <c r="BT140" s="31">
        <v>95</v>
      </c>
      <c r="BU140" s="31">
        <v>1.1000000000000001</v>
      </c>
      <c r="BV140" s="31">
        <v>1.38</v>
      </c>
      <c r="BW140" s="31">
        <v>2.0000000000000001E-4</v>
      </c>
      <c r="BZ140" s="31" t="s">
        <v>4759</v>
      </c>
      <c r="CA140" s="31" t="s">
        <v>4760</v>
      </c>
      <c r="CB140" s="31" t="s">
        <v>4761</v>
      </c>
      <c r="CC140" s="31" t="s">
        <v>4762</v>
      </c>
      <c r="CD140" s="31" t="s">
        <v>4767</v>
      </c>
    </row>
    <row r="141" spans="1:82" s="31" customFormat="1">
      <c r="A141" s="10">
        <v>150</v>
      </c>
      <c r="B141" s="10" t="s">
        <v>282</v>
      </c>
      <c r="C141" s="10" t="s">
        <v>244</v>
      </c>
      <c r="D141" s="10" t="s">
        <v>4747</v>
      </c>
      <c r="E141" s="10">
        <v>2018</v>
      </c>
      <c r="F141" s="10" t="s">
        <v>4748</v>
      </c>
      <c r="G141" s="25" t="s">
        <v>4749</v>
      </c>
      <c r="H141" s="37" t="s">
        <v>4703</v>
      </c>
      <c r="I141" s="25" t="s">
        <v>4750</v>
      </c>
      <c r="J141" s="65" t="s">
        <v>4751</v>
      </c>
      <c r="K141" s="25" t="s">
        <v>4752</v>
      </c>
      <c r="L141" s="38" t="s">
        <v>4753</v>
      </c>
      <c r="M141" s="37" t="s">
        <v>4754</v>
      </c>
      <c r="N141" s="25" t="s">
        <v>15</v>
      </c>
      <c r="O141" s="25" t="s">
        <v>5563</v>
      </c>
      <c r="P141" s="25" t="s">
        <v>5563</v>
      </c>
      <c r="Q141" s="25" t="s">
        <v>5601</v>
      </c>
      <c r="R141" s="25" t="s">
        <v>4755</v>
      </c>
      <c r="S141" s="25" t="s">
        <v>123</v>
      </c>
      <c r="T141" s="25" t="s">
        <v>4756</v>
      </c>
      <c r="U141" s="25" t="s">
        <v>140</v>
      </c>
      <c r="V141" s="25">
        <v>41397</v>
      </c>
      <c r="W141" s="25">
        <v>246106</v>
      </c>
      <c r="X141" s="25" t="s">
        <v>10</v>
      </c>
      <c r="Y141" s="25" t="s">
        <v>10</v>
      </c>
      <c r="Z141" s="179" t="s">
        <v>10</v>
      </c>
      <c r="AA141" s="25" t="s">
        <v>1059</v>
      </c>
      <c r="AB141" s="25" t="s">
        <v>731</v>
      </c>
      <c r="AC141" s="10" t="str">
        <f>INDEX(Exposure_GWASs!G:G,MATCH(TomB!AE141,Exposure_GWASs!C:C,0))</f>
        <v>BMI</v>
      </c>
      <c r="AD141" s="10" t="s">
        <v>127</v>
      </c>
      <c r="AE141" s="25" t="s">
        <v>1139</v>
      </c>
      <c r="AF141" s="25"/>
      <c r="AG141" s="25" t="s">
        <v>140</v>
      </c>
      <c r="AH141" s="25">
        <f t="shared" si="8"/>
        <v>287503</v>
      </c>
      <c r="AI141" s="10">
        <f>INDEX(Exposure_GWASs!F:F,MATCH(TomB!AE141,Exposure_GWASs!C:C,0))</f>
        <v>322154</v>
      </c>
      <c r="AJ141" s="25" t="s">
        <v>12</v>
      </c>
      <c r="AK141" s="25" t="s">
        <v>1005</v>
      </c>
      <c r="AL141" s="25" t="s">
        <v>731</v>
      </c>
      <c r="AM141" s="25" t="s">
        <v>11</v>
      </c>
      <c r="AN141" s="25" t="s">
        <v>11</v>
      </c>
      <c r="AO141" s="25" t="s">
        <v>11</v>
      </c>
      <c r="AP141" s="25" t="s">
        <v>4757</v>
      </c>
      <c r="AQ141" s="35" t="s">
        <v>138</v>
      </c>
      <c r="AR141" s="25" t="s">
        <v>11</v>
      </c>
      <c r="AS141" s="25" t="s">
        <v>11</v>
      </c>
      <c r="AT141" s="25" t="s">
        <v>11</v>
      </c>
      <c r="AU141" s="25">
        <v>73</v>
      </c>
      <c r="AV141" s="25" t="s">
        <v>10</v>
      </c>
      <c r="AW141" s="184" t="s">
        <v>10</v>
      </c>
      <c r="AX141" s="25">
        <f>INDEX(Exposure_GWASs!S:S,MATCH(TomB!AE141,Exposure_GWASs!C:C,0))</f>
        <v>77</v>
      </c>
      <c r="AY141" s="31" t="s">
        <v>4758</v>
      </c>
      <c r="AZ141" s="31" t="s">
        <v>11</v>
      </c>
      <c r="BA141" s="25" t="s">
        <v>10</v>
      </c>
      <c r="BB141" s="25" t="s">
        <v>13</v>
      </c>
      <c r="BC141" s="31" t="s">
        <v>17</v>
      </c>
      <c r="BD141" s="36" t="s">
        <v>26</v>
      </c>
      <c r="BH141" s="31" t="s">
        <v>1011</v>
      </c>
      <c r="BI141" s="36" t="s">
        <v>11</v>
      </c>
      <c r="BJ141" s="31" t="s">
        <v>4089</v>
      </c>
      <c r="BK141" s="25" t="s">
        <v>11</v>
      </c>
      <c r="BL141" s="25" t="s">
        <v>11</v>
      </c>
      <c r="BM141" s="25" t="s">
        <v>11</v>
      </c>
      <c r="BN141" s="31" t="s">
        <v>171</v>
      </c>
      <c r="BO141" s="31" t="s">
        <v>167</v>
      </c>
      <c r="BP141" s="31" t="s">
        <v>10</v>
      </c>
      <c r="BQ141" s="31" t="s">
        <v>1029</v>
      </c>
      <c r="BR141" s="31">
        <v>1.1200000000000001</v>
      </c>
      <c r="BT141" s="31">
        <v>95</v>
      </c>
      <c r="BU141" s="31">
        <v>1.04</v>
      </c>
      <c r="BV141" s="31">
        <v>1.21</v>
      </c>
      <c r="BW141" s="31">
        <v>6.0000000000000001E-3</v>
      </c>
      <c r="BZ141" s="31" t="s">
        <v>4759</v>
      </c>
      <c r="CA141" s="31" t="s">
        <v>4760</v>
      </c>
      <c r="CB141" s="31" t="s">
        <v>4761</v>
      </c>
      <c r="CC141" s="31" t="s">
        <v>4762</v>
      </c>
      <c r="CD141" s="31" t="s">
        <v>4763</v>
      </c>
    </row>
    <row r="142" spans="1:82" s="31" customFormat="1">
      <c r="A142" s="10">
        <v>150</v>
      </c>
      <c r="B142" s="10" t="s">
        <v>282</v>
      </c>
      <c r="C142" s="10" t="s">
        <v>244</v>
      </c>
      <c r="D142" s="10" t="s">
        <v>4747</v>
      </c>
      <c r="E142" s="10">
        <v>2018</v>
      </c>
      <c r="F142" s="10" t="s">
        <v>4748</v>
      </c>
      <c r="G142" s="25" t="s">
        <v>4749</v>
      </c>
      <c r="H142" s="37" t="s">
        <v>4703</v>
      </c>
      <c r="I142" s="25" t="s">
        <v>4750</v>
      </c>
      <c r="J142" s="65" t="s">
        <v>4751</v>
      </c>
      <c r="K142" s="25" t="s">
        <v>4752</v>
      </c>
      <c r="L142" s="38" t="s">
        <v>4753</v>
      </c>
      <c r="M142" s="37" t="s">
        <v>4754</v>
      </c>
      <c r="N142" s="25" t="s">
        <v>15</v>
      </c>
      <c r="O142" s="25" t="s">
        <v>5563</v>
      </c>
      <c r="P142" s="25" t="s">
        <v>5563</v>
      </c>
      <c r="Q142" s="25" t="s">
        <v>5601</v>
      </c>
      <c r="R142" s="25" t="s">
        <v>4755</v>
      </c>
      <c r="S142" s="25" t="s">
        <v>123</v>
      </c>
      <c r="T142" s="25" t="s">
        <v>4764</v>
      </c>
      <c r="U142" s="25" t="s">
        <v>4451</v>
      </c>
      <c r="V142" s="25">
        <v>15175</v>
      </c>
      <c r="W142" s="25">
        <v>127709</v>
      </c>
      <c r="X142" s="25" t="s">
        <v>10</v>
      </c>
      <c r="Y142" s="25" t="s">
        <v>10</v>
      </c>
      <c r="Z142" s="179" t="s">
        <v>10</v>
      </c>
      <c r="AA142" s="25" t="s">
        <v>1059</v>
      </c>
      <c r="AB142" s="25" t="s">
        <v>731</v>
      </c>
      <c r="AC142" s="10" t="str">
        <f>INDEX(Exposure_GWASs!G:G,MATCH(TomB!AE142,Exposure_GWASs!C:C,0))</f>
        <v>BMI</v>
      </c>
      <c r="AD142" s="10" t="s">
        <v>127</v>
      </c>
      <c r="AE142" s="25" t="s">
        <v>1139</v>
      </c>
      <c r="AF142" s="25"/>
      <c r="AG142" s="25" t="s">
        <v>140</v>
      </c>
      <c r="AH142" s="25">
        <f t="shared" si="8"/>
        <v>142884</v>
      </c>
      <c r="AI142" s="10">
        <f>INDEX(Exposure_GWASs!F:F,MATCH(TomB!AE142,Exposure_GWASs!C:C,0))</f>
        <v>322154</v>
      </c>
      <c r="AJ142" s="25" t="s">
        <v>12</v>
      </c>
      <c r="AK142" s="25" t="s">
        <v>1005</v>
      </c>
      <c r="AL142" s="25" t="s">
        <v>731</v>
      </c>
      <c r="AM142" s="25" t="s">
        <v>11</v>
      </c>
      <c r="AN142" s="25" t="s">
        <v>11</v>
      </c>
      <c r="AO142" s="25" t="s">
        <v>11</v>
      </c>
      <c r="AP142" s="25" t="s">
        <v>4757</v>
      </c>
      <c r="AQ142" s="35" t="s">
        <v>138</v>
      </c>
      <c r="AR142" s="25" t="s">
        <v>11</v>
      </c>
      <c r="AS142" s="25" t="s">
        <v>11</v>
      </c>
      <c r="AT142" s="25" t="s">
        <v>11</v>
      </c>
      <c r="AU142" s="25">
        <v>73</v>
      </c>
      <c r="AV142" s="25" t="s">
        <v>10</v>
      </c>
      <c r="AW142" s="25" t="s">
        <v>10</v>
      </c>
      <c r="AX142" s="25">
        <f>INDEX(Exposure_GWASs!S:S,MATCH(TomB!AE142,Exposure_GWASs!C:C,0))</f>
        <v>77</v>
      </c>
      <c r="AY142" s="31" t="s">
        <v>4758</v>
      </c>
      <c r="AZ142" s="31" t="s">
        <v>11</v>
      </c>
      <c r="BA142" s="25" t="s">
        <v>10</v>
      </c>
      <c r="BB142" s="25" t="s">
        <v>13</v>
      </c>
      <c r="BC142" s="31" t="s">
        <v>17</v>
      </c>
      <c r="BD142" s="36" t="s">
        <v>26</v>
      </c>
      <c r="BH142" s="31" t="s">
        <v>1011</v>
      </c>
      <c r="BI142" s="36" t="s">
        <v>11</v>
      </c>
      <c r="BJ142" s="31" t="s">
        <v>4089</v>
      </c>
      <c r="BK142" s="25" t="s">
        <v>11</v>
      </c>
      <c r="BL142" s="25" t="s">
        <v>11</v>
      </c>
      <c r="BM142" s="25" t="s">
        <v>11</v>
      </c>
      <c r="BN142" s="31" t="s">
        <v>171</v>
      </c>
      <c r="BO142" s="31" t="s">
        <v>167</v>
      </c>
      <c r="BP142" s="31" t="s">
        <v>10</v>
      </c>
      <c r="BQ142" s="31" t="s">
        <v>1029</v>
      </c>
      <c r="BR142" s="31">
        <v>1.1000000000000001</v>
      </c>
      <c r="BT142" s="31">
        <v>95</v>
      </c>
      <c r="BU142" s="31">
        <v>0.98</v>
      </c>
      <c r="BV142" s="31">
        <v>1.22</v>
      </c>
      <c r="BW142" s="31">
        <v>0.1</v>
      </c>
      <c r="BZ142" s="31" t="s">
        <v>4759</v>
      </c>
      <c r="CA142" s="31" t="s">
        <v>4760</v>
      </c>
      <c r="CB142" s="31" t="s">
        <v>4761</v>
      </c>
      <c r="CC142" s="31" t="s">
        <v>4762</v>
      </c>
      <c r="CD142" s="31" t="s">
        <v>4765</v>
      </c>
    </row>
    <row r="143" spans="1:82" s="31" customFormat="1">
      <c r="A143" s="10">
        <v>150</v>
      </c>
      <c r="B143" s="10" t="s">
        <v>282</v>
      </c>
      <c r="C143" s="10" t="s">
        <v>244</v>
      </c>
      <c r="D143" s="10" t="s">
        <v>4747</v>
      </c>
      <c r="E143" s="10">
        <v>2018</v>
      </c>
      <c r="F143" s="10" t="s">
        <v>4748</v>
      </c>
      <c r="G143" s="25" t="s">
        <v>4749</v>
      </c>
      <c r="H143" s="37" t="s">
        <v>4703</v>
      </c>
      <c r="I143" s="25" t="s">
        <v>4750</v>
      </c>
      <c r="J143" s="65" t="s">
        <v>4751</v>
      </c>
      <c r="K143" s="25" t="s">
        <v>4752</v>
      </c>
      <c r="L143" s="38" t="s">
        <v>4753</v>
      </c>
      <c r="M143" s="37" t="s">
        <v>4754</v>
      </c>
      <c r="N143" s="25" t="s">
        <v>15</v>
      </c>
      <c r="O143" s="25" t="s">
        <v>5563</v>
      </c>
      <c r="P143" s="25" t="s">
        <v>5563</v>
      </c>
      <c r="Q143" s="25" t="s">
        <v>5601</v>
      </c>
      <c r="R143" s="25" t="s">
        <v>4755</v>
      </c>
      <c r="S143" s="25" t="s">
        <v>123</v>
      </c>
      <c r="T143" s="25" t="s">
        <v>4766</v>
      </c>
      <c r="U143" s="25" t="s">
        <v>4449</v>
      </c>
      <c r="V143" s="25">
        <v>26222</v>
      </c>
      <c r="W143" s="25">
        <v>118397</v>
      </c>
      <c r="X143" s="25" t="s">
        <v>10</v>
      </c>
      <c r="Y143" s="25" t="s">
        <v>10</v>
      </c>
      <c r="Z143" s="179" t="s">
        <v>10</v>
      </c>
      <c r="AA143" s="25" t="s">
        <v>1059</v>
      </c>
      <c r="AB143" s="25" t="s">
        <v>731</v>
      </c>
      <c r="AC143" s="10" t="str">
        <f>INDEX(Exposure_GWASs!G:G,MATCH(TomB!AE143,Exposure_GWASs!C:C,0))</f>
        <v>BMI</v>
      </c>
      <c r="AD143" s="10" t="s">
        <v>127</v>
      </c>
      <c r="AE143" s="25" t="s">
        <v>1139</v>
      </c>
      <c r="AF143" s="25"/>
      <c r="AG143" s="25" t="s">
        <v>140</v>
      </c>
      <c r="AH143" s="25">
        <f t="shared" si="8"/>
        <v>144619</v>
      </c>
      <c r="AI143" s="10">
        <f>INDEX(Exposure_GWASs!F:F,MATCH(TomB!AE143,Exposure_GWASs!C:C,0))</f>
        <v>322154</v>
      </c>
      <c r="AJ143" s="25" t="s">
        <v>12</v>
      </c>
      <c r="AK143" s="25" t="s">
        <v>1005</v>
      </c>
      <c r="AL143" s="25" t="s">
        <v>731</v>
      </c>
      <c r="AM143" s="25" t="s">
        <v>11</v>
      </c>
      <c r="AN143" s="25" t="s">
        <v>11</v>
      </c>
      <c r="AO143" s="25" t="s">
        <v>11</v>
      </c>
      <c r="AP143" s="25" t="s">
        <v>4757</v>
      </c>
      <c r="AQ143" s="35" t="s">
        <v>138</v>
      </c>
      <c r="AR143" s="25" t="s">
        <v>11</v>
      </c>
      <c r="AS143" s="25" t="s">
        <v>11</v>
      </c>
      <c r="AT143" s="25" t="s">
        <v>11</v>
      </c>
      <c r="AU143" s="25">
        <v>73</v>
      </c>
      <c r="AV143" s="25" t="s">
        <v>10</v>
      </c>
      <c r="AW143" s="25" t="s">
        <v>10</v>
      </c>
      <c r="AX143" s="25">
        <f>INDEX(Exposure_GWASs!S:S,MATCH(TomB!AE143,Exposure_GWASs!C:C,0))</f>
        <v>77</v>
      </c>
      <c r="AY143" s="31" t="s">
        <v>4758</v>
      </c>
      <c r="AZ143" s="31" t="s">
        <v>11</v>
      </c>
      <c r="BA143" s="25" t="s">
        <v>10</v>
      </c>
      <c r="BB143" s="25" t="s">
        <v>13</v>
      </c>
      <c r="BC143" s="31" t="s">
        <v>17</v>
      </c>
      <c r="BD143" s="36" t="s">
        <v>26</v>
      </c>
      <c r="BH143" s="31" t="s">
        <v>1011</v>
      </c>
      <c r="BI143" s="36" t="s">
        <v>11</v>
      </c>
      <c r="BJ143" s="31" t="s">
        <v>4089</v>
      </c>
      <c r="BK143" s="25" t="s">
        <v>11</v>
      </c>
      <c r="BL143" s="25" t="s">
        <v>11</v>
      </c>
      <c r="BM143" s="25" t="s">
        <v>11</v>
      </c>
      <c r="BN143" s="31" t="s">
        <v>171</v>
      </c>
      <c r="BO143" s="31" t="s">
        <v>167</v>
      </c>
      <c r="BP143" s="31" t="s">
        <v>10</v>
      </c>
      <c r="BQ143" s="31" t="s">
        <v>1029</v>
      </c>
      <c r="BR143" s="31">
        <v>1.1399999999999999</v>
      </c>
      <c r="BT143" s="31">
        <v>95</v>
      </c>
      <c r="BU143" s="31">
        <v>1.04</v>
      </c>
      <c r="BV143" s="31">
        <v>1.24</v>
      </c>
      <c r="BW143" s="31">
        <v>5.0000000000000001E-3</v>
      </c>
      <c r="BZ143" s="31" t="s">
        <v>4759</v>
      </c>
      <c r="CA143" s="31" t="s">
        <v>4760</v>
      </c>
      <c r="CB143" s="31" t="s">
        <v>4761</v>
      </c>
      <c r="CC143" s="31" t="s">
        <v>4762</v>
      </c>
      <c r="CD143" s="31" t="s">
        <v>4767</v>
      </c>
    </row>
    <row r="144" spans="1:82" s="31" customFormat="1">
      <c r="A144" s="10">
        <v>150</v>
      </c>
      <c r="B144" s="10" t="s">
        <v>282</v>
      </c>
      <c r="C144" s="10" t="s">
        <v>244</v>
      </c>
      <c r="D144" s="10" t="s">
        <v>4747</v>
      </c>
      <c r="E144" s="10">
        <v>2018</v>
      </c>
      <c r="F144" s="10" t="s">
        <v>4748</v>
      </c>
      <c r="G144" s="25" t="s">
        <v>4749</v>
      </c>
      <c r="H144" s="37" t="s">
        <v>4703</v>
      </c>
      <c r="I144" s="25" t="s">
        <v>4750</v>
      </c>
      <c r="J144" s="65" t="s">
        <v>4751</v>
      </c>
      <c r="K144" s="25" t="s">
        <v>4752</v>
      </c>
      <c r="L144" s="38" t="s">
        <v>4753</v>
      </c>
      <c r="M144" s="37" t="s">
        <v>4754</v>
      </c>
      <c r="N144" s="25" t="s">
        <v>15</v>
      </c>
      <c r="O144" s="25" t="s">
        <v>5563</v>
      </c>
      <c r="P144" s="25" t="s">
        <v>5563</v>
      </c>
      <c r="Q144" s="25" t="s">
        <v>5601</v>
      </c>
      <c r="R144" s="25" t="s">
        <v>4755</v>
      </c>
      <c r="S144" s="25" t="s">
        <v>123</v>
      </c>
      <c r="T144" s="25" t="s">
        <v>11</v>
      </c>
      <c r="U144" s="25" t="s">
        <v>140</v>
      </c>
      <c r="V144" s="25">
        <v>48791</v>
      </c>
      <c r="W144" s="25">
        <v>291995</v>
      </c>
      <c r="X144" s="25" t="s">
        <v>10</v>
      </c>
      <c r="Y144" s="25" t="s">
        <v>10</v>
      </c>
      <c r="Z144" s="179" t="s">
        <v>10</v>
      </c>
      <c r="AA144" s="25" t="s">
        <v>1059</v>
      </c>
      <c r="AB144" s="25" t="s">
        <v>731</v>
      </c>
      <c r="AC144" s="10" t="str">
        <f>INDEX(Exposure_GWASs!G:G,MATCH(TomB!AE144,Exposure_GWASs!C:C,0))</f>
        <v>BMI</v>
      </c>
      <c r="AD144" s="10" t="s">
        <v>127</v>
      </c>
      <c r="AE144" s="25" t="s">
        <v>1139</v>
      </c>
      <c r="AF144" s="25"/>
      <c r="AG144" s="25" t="s">
        <v>140</v>
      </c>
      <c r="AH144" s="25">
        <f t="shared" si="8"/>
        <v>340786</v>
      </c>
      <c r="AI144" s="10">
        <f>INDEX(Exposure_GWASs!F:F,MATCH(TomB!AE144,Exposure_GWASs!C:C,0))</f>
        <v>322154</v>
      </c>
      <c r="AJ144" s="25" t="s">
        <v>12</v>
      </c>
      <c r="AK144" s="25" t="s">
        <v>1005</v>
      </c>
      <c r="AL144" s="25" t="s">
        <v>731</v>
      </c>
      <c r="AM144" s="25" t="s">
        <v>11</v>
      </c>
      <c r="AN144" s="25" t="s">
        <v>11</v>
      </c>
      <c r="AO144" s="25" t="s">
        <v>11</v>
      </c>
      <c r="AP144" s="25" t="s">
        <v>4757</v>
      </c>
      <c r="AQ144" s="35" t="s">
        <v>138</v>
      </c>
      <c r="AR144" s="25" t="s">
        <v>11</v>
      </c>
      <c r="AS144" s="25" t="s">
        <v>11</v>
      </c>
      <c r="AT144" s="25" t="s">
        <v>11</v>
      </c>
      <c r="AU144" s="25">
        <v>73</v>
      </c>
      <c r="AV144" s="25" t="s">
        <v>10</v>
      </c>
      <c r="AW144" s="25" t="s">
        <v>10</v>
      </c>
      <c r="AX144" s="25">
        <f>INDEX(Exposure_GWASs!S:S,MATCH(TomB!AE144,Exposure_GWASs!C:C,0))</f>
        <v>77</v>
      </c>
      <c r="AY144" s="31" t="s">
        <v>4758</v>
      </c>
      <c r="AZ144" s="31" t="s">
        <v>11</v>
      </c>
      <c r="BA144" s="25" t="s">
        <v>10</v>
      </c>
      <c r="BB144" s="25" t="s">
        <v>13</v>
      </c>
      <c r="BC144" s="31" t="s">
        <v>17</v>
      </c>
      <c r="BD144" s="36" t="s">
        <v>26</v>
      </c>
      <c r="BH144" s="31" t="s">
        <v>1011</v>
      </c>
      <c r="BI144" s="36" t="s">
        <v>11</v>
      </c>
      <c r="BJ144" s="31" t="s">
        <v>4089</v>
      </c>
      <c r="BK144" s="25" t="s">
        <v>11</v>
      </c>
      <c r="BL144" s="25" t="s">
        <v>11</v>
      </c>
      <c r="BM144" s="25" t="s">
        <v>11</v>
      </c>
      <c r="BN144" s="31" t="s">
        <v>171</v>
      </c>
      <c r="BO144" s="31" t="s">
        <v>167</v>
      </c>
      <c r="BP144" s="31" t="s">
        <v>10</v>
      </c>
      <c r="BQ144" s="31" t="s">
        <v>1029</v>
      </c>
      <c r="BR144" s="31">
        <v>1.1100000000000001</v>
      </c>
      <c r="BT144" s="31">
        <v>95</v>
      </c>
      <c r="BU144" s="31">
        <v>1.02</v>
      </c>
      <c r="BV144" s="31">
        <v>1.2</v>
      </c>
      <c r="BW144" s="31">
        <v>0.02</v>
      </c>
      <c r="BZ144" s="31" t="s">
        <v>4759</v>
      </c>
      <c r="CA144" s="31" t="s">
        <v>4760</v>
      </c>
      <c r="CB144" s="31" t="s">
        <v>4761</v>
      </c>
      <c r="CC144" s="31" t="s">
        <v>4762</v>
      </c>
      <c r="CD144" s="31" t="s">
        <v>4768</v>
      </c>
    </row>
    <row r="145" spans="1:82" s="31" customFormat="1">
      <c r="A145" s="10">
        <v>150</v>
      </c>
      <c r="B145" s="10" t="s">
        <v>282</v>
      </c>
      <c r="C145" s="10" t="s">
        <v>244</v>
      </c>
      <c r="D145" s="10" t="s">
        <v>4747</v>
      </c>
      <c r="E145" s="10">
        <v>2018</v>
      </c>
      <c r="F145" s="10" t="s">
        <v>4748</v>
      </c>
      <c r="G145" s="25" t="s">
        <v>4749</v>
      </c>
      <c r="H145" s="37" t="s">
        <v>4703</v>
      </c>
      <c r="I145" s="25" t="s">
        <v>4750</v>
      </c>
      <c r="J145" s="65" t="s">
        <v>4751</v>
      </c>
      <c r="K145" s="25" t="s">
        <v>4752</v>
      </c>
      <c r="L145" s="38" t="s">
        <v>4753</v>
      </c>
      <c r="M145" s="37" t="s">
        <v>4754</v>
      </c>
      <c r="N145" s="25" t="s">
        <v>15</v>
      </c>
      <c r="O145" s="25" t="s">
        <v>5563</v>
      </c>
      <c r="P145" s="25" t="s">
        <v>5563</v>
      </c>
      <c r="Q145" s="25" t="s">
        <v>5601</v>
      </c>
      <c r="R145" s="25" t="s">
        <v>4755</v>
      </c>
      <c r="S145" s="25" t="s">
        <v>123</v>
      </c>
      <c r="T145" s="25" t="s">
        <v>11</v>
      </c>
      <c r="U145" s="25" t="s">
        <v>4451</v>
      </c>
      <c r="V145" s="25">
        <v>17752</v>
      </c>
      <c r="W145" s="25">
        <v>150480</v>
      </c>
      <c r="X145" s="25" t="s">
        <v>10</v>
      </c>
      <c r="Y145" s="25" t="s">
        <v>10</v>
      </c>
      <c r="Z145" s="179" t="s">
        <v>10</v>
      </c>
      <c r="AA145" s="25" t="s">
        <v>1059</v>
      </c>
      <c r="AB145" s="25" t="s">
        <v>731</v>
      </c>
      <c r="AC145" s="10" t="str">
        <f>INDEX(Exposure_GWASs!G:G,MATCH(TomB!AE145,Exposure_GWASs!C:C,0))</f>
        <v>BMI</v>
      </c>
      <c r="AD145" s="10" t="s">
        <v>127</v>
      </c>
      <c r="AE145" s="25" t="s">
        <v>1139</v>
      </c>
      <c r="AF145" s="25"/>
      <c r="AG145" s="25" t="s">
        <v>140</v>
      </c>
      <c r="AH145" s="25">
        <f t="shared" si="8"/>
        <v>168232</v>
      </c>
      <c r="AI145" s="10">
        <f>INDEX(Exposure_GWASs!F:F,MATCH(TomB!AE145,Exposure_GWASs!C:C,0))</f>
        <v>322154</v>
      </c>
      <c r="AJ145" s="25" t="s">
        <v>12</v>
      </c>
      <c r="AK145" s="25" t="s">
        <v>1005</v>
      </c>
      <c r="AL145" s="25" t="s">
        <v>731</v>
      </c>
      <c r="AM145" s="25" t="s">
        <v>11</v>
      </c>
      <c r="AN145" s="25" t="s">
        <v>11</v>
      </c>
      <c r="AO145" s="25" t="s">
        <v>11</v>
      </c>
      <c r="AP145" s="25" t="s">
        <v>4757</v>
      </c>
      <c r="AQ145" s="35" t="s">
        <v>138</v>
      </c>
      <c r="AR145" s="25" t="s">
        <v>11</v>
      </c>
      <c r="AS145" s="25" t="s">
        <v>11</v>
      </c>
      <c r="AT145" s="25" t="s">
        <v>11</v>
      </c>
      <c r="AU145" s="25">
        <v>73</v>
      </c>
      <c r="AV145" s="25" t="s">
        <v>10</v>
      </c>
      <c r="AW145" s="25" t="s">
        <v>10</v>
      </c>
      <c r="AX145" s="25">
        <f>INDEX(Exposure_GWASs!S:S,MATCH(TomB!AE145,Exposure_GWASs!C:C,0))</f>
        <v>77</v>
      </c>
      <c r="AY145" s="31" t="s">
        <v>4758</v>
      </c>
      <c r="AZ145" s="31" t="s">
        <v>11</v>
      </c>
      <c r="BA145" s="25" t="s">
        <v>10</v>
      </c>
      <c r="BB145" s="25" t="s">
        <v>13</v>
      </c>
      <c r="BC145" s="31" t="s">
        <v>17</v>
      </c>
      <c r="BD145" s="36" t="s">
        <v>26</v>
      </c>
      <c r="BH145" s="31" t="s">
        <v>1011</v>
      </c>
      <c r="BI145" s="36" t="s">
        <v>11</v>
      </c>
      <c r="BJ145" s="31" t="s">
        <v>4089</v>
      </c>
      <c r="BK145" s="25" t="s">
        <v>11</v>
      </c>
      <c r="BL145" s="25" t="s">
        <v>11</v>
      </c>
      <c r="BM145" s="25" t="s">
        <v>11</v>
      </c>
      <c r="BN145" s="31" t="s">
        <v>171</v>
      </c>
      <c r="BO145" s="31" t="s">
        <v>167</v>
      </c>
      <c r="BP145" s="31" t="s">
        <v>10</v>
      </c>
      <c r="BQ145" s="31" t="s">
        <v>1029</v>
      </c>
      <c r="BR145" s="31">
        <v>1.08</v>
      </c>
      <c r="BT145" s="31">
        <v>95</v>
      </c>
      <c r="BU145" s="31">
        <v>0.97</v>
      </c>
      <c r="BV145" s="31">
        <v>1.2</v>
      </c>
      <c r="BW145" s="31">
        <v>0.16</v>
      </c>
      <c r="BZ145" s="31" t="s">
        <v>4759</v>
      </c>
      <c r="CA145" s="31" t="s">
        <v>4760</v>
      </c>
      <c r="CB145" s="31" t="s">
        <v>4761</v>
      </c>
      <c r="CC145" s="31" t="s">
        <v>4762</v>
      </c>
      <c r="CD145" s="31" t="s">
        <v>4769</v>
      </c>
    </row>
    <row r="146" spans="1:82" s="31" customFormat="1">
      <c r="A146" s="10">
        <v>150</v>
      </c>
      <c r="B146" s="10" t="s">
        <v>282</v>
      </c>
      <c r="C146" s="10" t="s">
        <v>244</v>
      </c>
      <c r="D146" s="10" t="s">
        <v>4747</v>
      </c>
      <c r="E146" s="10">
        <v>2018</v>
      </c>
      <c r="F146" s="10" t="s">
        <v>4748</v>
      </c>
      <c r="G146" s="25" t="s">
        <v>4749</v>
      </c>
      <c r="H146" s="37" t="s">
        <v>4703</v>
      </c>
      <c r="I146" s="25" t="s">
        <v>4750</v>
      </c>
      <c r="J146" s="65" t="s">
        <v>4751</v>
      </c>
      <c r="K146" s="25" t="s">
        <v>4752</v>
      </c>
      <c r="L146" s="38" t="s">
        <v>4753</v>
      </c>
      <c r="M146" s="37" t="s">
        <v>4754</v>
      </c>
      <c r="N146" s="25" t="s">
        <v>15</v>
      </c>
      <c r="O146" s="25" t="s">
        <v>5563</v>
      </c>
      <c r="P146" s="25" t="s">
        <v>5563</v>
      </c>
      <c r="Q146" s="25" t="s">
        <v>5601</v>
      </c>
      <c r="R146" s="25" t="s">
        <v>4755</v>
      </c>
      <c r="S146" s="25" t="s">
        <v>123</v>
      </c>
      <c r="T146" s="25" t="s">
        <v>11</v>
      </c>
      <c r="U146" s="25" t="s">
        <v>4449</v>
      </c>
      <c r="V146" s="25">
        <v>31039</v>
      </c>
      <c r="W146" s="25">
        <v>141515</v>
      </c>
      <c r="X146" s="25" t="s">
        <v>10</v>
      </c>
      <c r="Y146" s="25" t="s">
        <v>10</v>
      </c>
      <c r="Z146" s="179" t="s">
        <v>10</v>
      </c>
      <c r="AA146" s="25" t="s">
        <v>1059</v>
      </c>
      <c r="AB146" s="25" t="s">
        <v>731</v>
      </c>
      <c r="AC146" s="10" t="str">
        <f>INDEX(Exposure_GWASs!G:G,MATCH(TomB!AE146,Exposure_GWASs!C:C,0))</f>
        <v>BMI</v>
      </c>
      <c r="AD146" s="10" t="s">
        <v>127</v>
      </c>
      <c r="AE146" s="25" t="s">
        <v>1139</v>
      </c>
      <c r="AF146" s="25"/>
      <c r="AG146" s="25" t="s">
        <v>140</v>
      </c>
      <c r="AH146" s="25">
        <f t="shared" si="8"/>
        <v>172554</v>
      </c>
      <c r="AI146" s="10">
        <f>INDEX(Exposure_GWASs!F:F,MATCH(TomB!AE146,Exposure_GWASs!C:C,0))</f>
        <v>322154</v>
      </c>
      <c r="AJ146" s="25" t="s">
        <v>12</v>
      </c>
      <c r="AK146" s="25" t="s">
        <v>1005</v>
      </c>
      <c r="AL146" s="25" t="s">
        <v>731</v>
      </c>
      <c r="AM146" s="25" t="s">
        <v>11</v>
      </c>
      <c r="AN146" s="25" t="s">
        <v>11</v>
      </c>
      <c r="AO146" s="25" t="s">
        <v>11</v>
      </c>
      <c r="AP146" s="25" t="s">
        <v>4757</v>
      </c>
      <c r="AQ146" s="35" t="s">
        <v>138</v>
      </c>
      <c r="AR146" s="25" t="s">
        <v>11</v>
      </c>
      <c r="AS146" s="25" t="s">
        <v>11</v>
      </c>
      <c r="AT146" s="25" t="s">
        <v>11</v>
      </c>
      <c r="AU146" s="25">
        <v>73</v>
      </c>
      <c r="AV146" s="25" t="s">
        <v>10</v>
      </c>
      <c r="AW146" s="25" t="s">
        <v>10</v>
      </c>
      <c r="AX146" s="25">
        <f>INDEX(Exposure_GWASs!S:S,MATCH(TomB!AE146,Exposure_GWASs!C:C,0))</f>
        <v>77</v>
      </c>
      <c r="AY146" s="31" t="s">
        <v>4758</v>
      </c>
      <c r="AZ146" s="31" t="s">
        <v>11</v>
      </c>
      <c r="BA146" s="25" t="s">
        <v>10</v>
      </c>
      <c r="BB146" s="25" t="s">
        <v>13</v>
      </c>
      <c r="BC146" s="31" t="s">
        <v>17</v>
      </c>
      <c r="BD146" s="36" t="s">
        <v>26</v>
      </c>
      <c r="BH146" s="31" t="s">
        <v>1011</v>
      </c>
      <c r="BI146" s="36" t="s">
        <v>11</v>
      </c>
      <c r="BJ146" s="31" t="s">
        <v>4089</v>
      </c>
      <c r="BK146" s="25" t="s">
        <v>11</v>
      </c>
      <c r="BL146" s="25" t="s">
        <v>11</v>
      </c>
      <c r="BM146" s="25" t="s">
        <v>11</v>
      </c>
      <c r="BN146" s="31" t="s">
        <v>171</v>
      </c>
      <c r="BO146" s="31" t="s">
        <v>167</v>
      </c>
      <c r="BP146" s="31" t="s">
        <v>10</v>
      </c>
      <c r="BQ146" s="31" t="s">
        <v>1029</v>
      </c>
      <c r="BR146" s="31">
        <v>1.1299999999999999</v>
      </c>
      <c r="BT146" s="31">
        <v>95</v>
      </c>
      <c r="BU146" s="31">
        <v>1.02</v>
      </c>
      <c r="BV146" s="31">
        <v>1.25</v>
      </c>
      <c r="BW146" s="31">
        <v>1.7000000000000001E-2</v>
      </c>
      <c r="BZ146" s="31" t="s">
        <v>4759</v>
      </c>
      <c r="CA146" s="31" t="s">
        <v>4760</v>
      </c>
      <c r="CB146" s="31" t="s">
        <v>4761</v>
      </c>
      <c r="CC146" s="31" t="s">
        <v>4762</v>
      </c>
      <c r="CD146" s="31" t="s">
        <v>4770</v>
      </c>
    </row>
    <row r="147" spans="1:82" s="31" customFormat="1">
      <c r="A147" s="10">
        <v>150</v>
      </c>
      <c r="B147" s="10" t="s">
        <v>282</v>
      </c>
      <c r="C147" s="10" t="s">
        <v>244</v>
      </c>
      <c r="D147" s="10" t="s">
        <v>4747</v>
      </c>
      <c r="E147" s="10">
        <v>2018</v>
      </c>
      <c r="F147" s="10" t="s">
        <v>4748</v>
      </c>
      <c r="G147" s="25" t="s">
        <v>4749</v>
      </c>
      <c r="H147" s="37" t="s">
        <v>4703</v>
      </c>
      <c r="I147" s="25" t="s">
        <v>4750</v>
      </c>
      <c r="J147" s="65" t="s">
        <v>4751</v>
      </c>
      <c r="K147" s="25" t="s">
        <v>4752</v>
      </c>
      <c r="L147" s="38" t="s">
        <v>4753</v>
      </c>
      <c r="M147" s="37" t="s">
        <v>4754</v>
      </c>
      <c r="N147" s="25" t="s">
        <v>15</v>
      </c>
      <c r="O147" s="25" t="s">
        <v>5563</v>
      </c>
      <c r="P147" s="25" t="s">
        <v>5563</v>
      </c>
      <c r="Q147" s="25" t="s">
        <v>5601</v>
      </c>
      <c r="R147" s="25" t="s">
        <v>4755</v>
      </c>
      <c r="S147" s="25" t="s">
        <v>123</v>
      </c>
      <c r="T147" s="25" t="s">
        <v>11</v>
      </c>
      <c r="U147" s="25" t="s">
        <v>140</v>
      </c>
      <c r="V147" s="25">
        <v>45591</v>
      </c>
      <c r="W147" s="25">
        <v>97647</v>
      </c>
      <c r="X147" s="25" t="s">
        <v>10</v>
      </c>
      <c r="Y147" s="25" t="s">
        <v>10</v>
      </c>
      <c r="Z147" s="179" t="s">
        <v>10</v>
      </c>
      <c r="AA147" s="25" t="s">
        <v>1059</v>
      </c>
      <c r="AB147" s="25" t="s">
        <v>249</v>
      </c>
      <c r="AC147" s="10" t="str">
        <f>INDEX(Exposure_GWASs!G:G,MATCH(TomB!AE147,Exposure_GWASs!C:C,0))</f>
        <v>BMI</v>
      </c>
      <c r="AD147" s="10" t="s">
        <v>127</v>
      </c>
      <c r="AE147" s="25" t="s">
        <v>1139</v>
      </c>
      <c r="AF147" s="25"/>
      <c r="AG147" s="25" t="s">
        <v>140</v>
      </c>
      <c r="AH147" s="25">
        <f t="shared" si="8"/>
        <v>143238</v>
      </c>
      <c r="AI147" s="10">
        <f>INDEX(Exposure_GWASs!F:F,MATCH(TomB!AE147,Exposure_GWASs!C:C,0))</f>
        <v>322154</v>
      </c>
      <c r="AJ147" s="25" t="s">
        <v>12</v>
      </c>
      <c r="AK147" s="25" t="s">
        <v>1005</v>
      </c>
      <c r="AL147" s="25" t="s">
        <v>249</v>
      </c>
      <c r="AM147" s="25" t="s">
        <v>11</v>
      </c>
      <c r="AN147" s="25" t="s">
        <v>11</v>
      </c>
      <c r="AO147" s="25" t="s">
        <v>11</v>
      </c>
      <c r="AP147" s="25" t="s">
        <v>4757</v>
      </c>
      <c r="AQ147" s="35" t="s">
        <v>138</v>
      </c>
      <c r="AR147" s="25" t="s">
        <v>11</v>
      </c>
      <c r="AS147" s="25" t="s">
        <v>11</v>
      </c>
      <c r="AT147" s="25" t="s">
        <v>11</v>
      </c>
      <c r="AU147" s="25">
        <v>73</v>
      </c>
      <c r="AV147" s="25" t="s">
        <v>10</v>
      </c>
      <c r="AW147" s="25" t="s">
        <v>10</v>
      </c>
      <c r="AX147" s="25">
        <f>INDEX(Exposure_GWASs!S:S,MATCH(TomB!AE147,Exposure_GWASs!C:C,0))</f>
        <v>77</v>
      </c>
      <c r="AY147" s="31" t="s">
        <v>4758</v>
      </c>
      <c r="AZ147" s="31" t="s">
        <v>11</v>
      </c>
      <c r="BA147" s="25" t="s">
        <v>10</v>
      </c>
      <c r="BB147" s="25" t="s">
        <v>13</v>
      </c>
      <c r="BC147" s="31" t="s">
        <v>17</v>
      </c>
      <c r="BD147" s="36" t="s">
        <v>26</v>
      </c>
      <c r="BH147" s="31" t="s">
        <v>1011</v>
      </c>
      <c r="BI147" s="36" t="s">
        <v>11</v>
      </c>
      <c r="BJ147" s="31" t="s">
        <v>4089</v>
      </c>
      <c r="BK147" s="25" t="s">
        <v>11</v>
      </c>
      <c r="BL147" s="25" t="s">
        <v>11</v>
      </c>
      <c r="BM147" s="25" t="s">
        <v>11</v>
      </c>
      <c r="BN147" s="31" t="s">
        <v>171</v>
      </c>
      <c r="BO147" s="31" t="s">
        <v>167</v>
      </c>
      <c r="BP147" s="31" t="s">
        <v>10</v>
      </c>
      <c r="BQ147" s="31" t="s">
        <v>1029</v>
      </c>
      <c r="BR147" s="31">
        <v>1.19</v>
      </c>
      <c r="BT147" s="31">
        <v>95</v>
      </c>
      <c r="BU147" s="31">
        <v>1.06</v>
      </c>
      <c r="BV147" s="31">
        <v>1.34</v>
      </c>
      <c r="BW147" s="31">
        <v>5.0000000000000001E-3</v>
      </c>
      <c r="BZ147" s="31" t="s">
        <v>4759</v>
      </c>
      <c r="CA147" s="31" t="s">
        <v>4760</v>
      </c>
      <c r="CB147" s="31" t="s">
        <v>4761</v>
      </c>
      <c r="CC147" s="31" t="s">
        <v>4762</v>
      </c>
      <c r="CD147" s="31" t="s">
        <v>10</v>
      </c>
    </row>
    <row r="148" spans="1:82" s="31" customFormat="1">
      <c r="A148" s="10">
        <v>150</v>
      </c>
      <c r="B148" s="10" t="s">
        <v>282</v>
      </c>
      <c r="C148" s="10" t="s">
        <v>244</v>
      </c>
      <c r="D148" s="10" t="s">
        <v>4747</v>
      </c>
      <c r="E148" s="10">
        <v>2018</v>
      </c>
      <c r="F148" s="10" t="s">
        <v>4748</v>
      </c>
      <c r="G148" s="25" t="s">
        <v>4749</v>
      </c>
      <c r="H148" s="37" t="s">
        <v>4703</v>
      </c>
      <c r="I148" s="25" t="s">
        <v>4750</v>
      </c>
      <c r="J148" s="65" t="s">
        <v>4751</v>
      </c>
      <c r="K148" s="25" t="s">
        <v>4752</v>
      </c>
      <c r="L148" s="38" t="s">
        <v>4753</v>
      </c>
      <c r="M148" s="37" t="s">
        <v>4754</v>
      </c>
      <c r="N148" s="25" t="s">
        <v>12</v>
      </c>
      <c r="O148" s="25" t="s">
        <v>5563</v>
      </c>
      <c r="P148" s="25" t="s">
        <v>5563</v>
      </c>
      <c r="Q148" s="25" t="s">
        <v>5601</v>
      </c>
      <c r="R148" s="25" t="s">
        <v>4755</v>
      </c>
      <c r="S148" s="25" t="s">
        <v>123</v>
      </c>
      <c r="T148" s="25" t="s">
        <v>4756</v>
      </c>
      <c r="U148" s="25" t="s">
        <v>140</v>
      </c>
      <c r="V148" s="25">
        <v>41397</v>
      </c>
      <c r="W148" s="25">
        <v>246106</v>
      </c>
      <c r="X148" s="25" t="s">
        <v>10</v>
      </c>
      <c r="Y148" s="25" t="s">
        <v>10</v>
      </c>
      <c r="Z148" s="179" t="s">
        <v>10</v>
      </c>
      <c r="AA148" s="25" t="s">
        <v>1059</v>
      </c>
      <c r="AB148" s="25" t="s">
        <v>731</v>
      </c>
      <c r="AC148" s="10" t="s">
        <v>5551</v>
      </c>
      <c r="AD148" s="10" t="s">
        <v>5551</v>
      </c>
      <c r="AE148" s="25" t="s">
        <v>4771</v>
      </c>
      <c r="AF148" s="25"/>
      <c r="AG148" s="25" t="s">
        <v>140</v>
      </c>
      <c r="AH148" s="25">
        <f t="shared" si="8"/>
        <v>287503</v>
      </c>
      <c r="AI148" s="10">
        <f>INDEX(Exposure_GWASs!F:F,MATCH(TomB!AE148,Exposure_GWASs!C:C,0))</f>
        <v>442278</v>
      </c>
      <c r="AJ148" s="25"/>
      <c r="AK148" s="25" t="s">
        <v>1005</v>
      </c>
      <c r="AL148" s="25" t="s">
        <v>731</v>
      </c>
      <c r="AM148" s="25" t="s">
        <v>11</v>
      </c>
      <c r="AN148" s="25" t="s">
        <v>11</v>
      </c>
      <c r="AO148" s="25" t="s">
        <v>11</v>
      </c>
      <c r="AP148" s="25" t="s">
        <v>4757</v>
      </c>
      <c r="AQ148" s="35" t="s">
        <v>138</v>
      </c>
      <c r="AR148" s="25" t="s">
        <v>11</v>
      </c>
      <c r="AS148" s="25" t="s">
        <v>11</v>
      </c>
      <c r="AT148" s="25" t="s">
        <v>11</v>
      </c>
      <c r="AU148" s="25">
        <v>14</v>
      </c>
      <c r="AV148" s="25" t="s">
        <v>10</v>
      </c>
      <c r="AW148" s="25" t="s">
        <v>10</v>
      </c>
      <c r="AX148" s="25">
        <f>INDEX(Exposure_GWASs!S:S,MATCH(TomB!AE148,Exposure_GWASs!C:C,0))</f>
        <v>14</v>
      </c>
      <c r="AY148" s="31" t="s">
        <v>10</v>
      </c>
      <c r="AZ148" s="31" t="s">
        <v>11</v>
      </c>
      <c r="BA148" s="25" t="s">
        <v>10</v>
      </c>
      <c r="BB148" s="25" t="s">
        <v>13</v>
      </c>
      <c r="BC148" s="31" t="s">
        <v>17</v>
      </c>
      <c r="BD148" s="36" t="s">
        <v>26</v>
      </c>
      <c r="BH148" s="31" t="s">
        <v>1011</v>
      </c>
      <c r="BI148" s="36" t="s">
        <v>11</v>
      </c>
      <c r="BJ148" s="31" t="s">
        <v>4089</v>
      </c>
      <c r="BK148" s="25" t="s">
        <v>11</v>
      </c>
      <c r="BL148" s="25" t="s">
        <v>11</v>
      </c>
      <c r="BM148" s="25" t="s">
        <v>11</v>
      </c>
      <c r="BN148" s="31" t="s">
        <v>171</v>
      </c>
      <c r="BO148" s="31" t="s">
        <v>167</v>
      </c>
      <c r="BP148" s="31" t="s">
        <v>10</v>
      </c>
      <c r="BQ148" s="31" t="s">
        <v>1029</v>
      </c>
      <c r="BR148" s="31">
        <v>1.52</v>
      </c>
      <c r="BT148" s="31">
        <v>95</v>
      </c>
      <c r="BU148" s="31">
        <v>0.88</v>
      </c>
      <c r="BV148" s="31">
        <v>2.61</v>
      </c>
      <c r="BW148" s="31">
        <v>0.13</v>
      </c>
      <c r="BZ148" s="31" t="s">
        <v>4759</v>
      </c>
      <c r="CA148" s="31" t="s">
        <v>4760</v>
      </c>
      <c r="CB148" s="31" t="s">
        <v>4761</v>
      </c>
      <c r="CC148" s="31" t="s">
        <v>4762</v>
      </c>
      <c r="CD148" s="31" t="s">
        <v>4763</v>
      </c>
    </row>
    <row r="149" spans="1:82" s="31" customFormat="1">
      <c r="A149" s="10">
        <v>150</v>
      </c>
      <c r="B149" s="10" t="s">
        <v>282</v>
      </c>
      <c r="C149" s="10" t="s">
        <v>244</v>
      </c>
      <c r="D149" s="10" t="s">
        <v>4747</v>
      </c>
      <c r="E149" s="10">
        <v>2018</v>
      </c>
      <c r="F149" s="10" t="s">
        <v>4748</v>
      </c>
      <c r="G149" s="25" t="s">
        <v>4749</v>
      </c>
      <c r="H149" s="37" t="s">
        <v>4703</v>
      </c>
      <c r="I149" s="25" t="s">
        <v>4750</v>
      </c>
      <c r="J149" s="65" t="s">
        <v>4751</v>
      </c>
      <c r="K149" s="25" t="s">
        <v>4752</v>
      </c>
      <c r="L149" s="38" t="s">
        <v>4753</v>
      </c>
      <c r="M149" s="37" t="s">
        <v>4754</v>
      </c>
      <c r="N149" s="25" t="s">
        <v>12</v>
      </c>
      <c r="O149" s="25" t="s">
        <v>5563</v>
      </c>
      <c r="P149" s="25" t="s">
        <v>5563</v>
      </c>
      <c r="Q149" s="25" t="s">
        <v>5601</v>
      </c>
      <c r="R149" s="25" t="s">
        <v>4755</v>
      </c>
      <c r="S149" s="25" t="s">
        <v>123</v>
      </c>
      <c r="T149" s="25" t="s">
        <v>4764</v>
      </c>
      <c r="U149" s="25" t="s">
        <v>4451</v>
      </c>
      <c r="V149" s="25">
        <v>15175</v>
      </c>
      <c r="W149" s="25">
        <v>127709</v>
      </c>
      <c r="X149" s="25" t="s">
        <v>10</v>
      </c>
      <c r="Y149" s="25" t="s">
        <v>10</v>
      </c>
      <c r="Z149" s="179" t="s">
        <v>10</v>
      </c>
      <c r="AA149" s="25" t="s">
        <v>1059</v>
      </c>
      <c r="AB149" s="25" t="s">
        <v>731</v>
      </c>
      <c r="AC149" s="10" t="s">
        <v>5551</v>
      </c>
      <c r="AD149" s="10" t="s">
        <v>5551</v>
      </c>
      <c r="AE149" s="25" t="s">
        <v>4771</v>
      </c>
      <c r="AF149" s="25"/>
      <c r="AG149" s="25" t="s">
        <v>140</v>
      </c>
      <c r="AH149" s="25">
        <f t="shared" si="8"/>
        <v>142884</v>
      </c>
      <c r="AI149" s="10">
        <f>INDEX(Exposure_GWASs!F:F,MATCH(TomB!AE149,Exposure_GWASs!C:C,0))</f>
        <v>442278</v>
      </c>
      <c r="AJ149" s="25"/>
      <c r="AK149" s="25" t="s">
        <v>1005</v>
      </c>
      <c r="AL149" s="25" t="s">
        <v>731</v>
      </c>
      <c r="AM149" s="25" t="s">
        <v>11</v>
      </c>
      <c r="AN149" s="25" t="s">
        <v>11</v>
      </c>
      <c r="AO149" s="25" t="s">
        <v>11</v>
      </c>
      <c r="AP149" s="25" t="s">
        <v>4757</v>
      </c>
      <c r="AQ149" s="35" t="s">
        <v>138</v>
      </c>
      <c r="AR149" s="25" t="s">
        <v>11</v>
      </c>
      <c r="AS149" s="25" t="s">
        <v>11</v>
      </c>
      <c r="AT149" s="25" t="s">
        <v>11</v>
      </c>
      <c r="AU149" s="25">
        <v>14</v>
      </c>
      <c r="AV149" s="25" t="s">
        <v>10</v>
      </c>
      <c r="AW149" s="25" t="s">
        <v>10</v>
      </c>
      <c r="AX149" s="25">
        <f>INDEX(Exposure_GWASs!S:S,MATCH(TomB!AE149,Exposure_GWASs!C:C,0))</f>
        <v>14</v>
      </c>
      <c r="AY149" s="31" t="s">
        <v>10</v>
      </c>
      <c r="AZ149" s="31" t="s">
        <v>11</v>
      </c>
      <c r="BA149" s="25" t="s">
        <v>10</v>
      </c>
      <c r="BB149" s="25" t="s">
        <v>13</v>
      </c>
      <c r="BC149" s="31" t="s">
        <v>17</v>
      </c>
      <c r="BD149" s="36" t="s">
        <v>26</v>
      </c>
      <c r="BH149" s="31" t="s">
        <v>1011</v>
      </c>
      <c r="BI149" s="36" t="s">
        <v>11</v>
      </c>
      <c r="BJ149" s="31" t="s">
        <v>4089</v>
      </c>
      <c r="BK149" s="25" t="s">
        <v>11</v>
      </c>
      <c r="BL149" s="25" t="s">
        <v>11</v>
      </c>
      <c r="BM149" s="25" t="s">
        <v>11</v>
      </c>
      <c r="BN149" s="31" t="s">
        <v>171</v>
      </c>
      <c r="BO149" s="31" t="s">
        <v>167</v>
      </c>
      <c r="BP149" s="31" t="s">
        <v>10</v>
      </c>
      <c r="BQ149" s="31" t="s">
        <v>1029</v>
      </c>
      <c r="BR149" s="31">
        <v>1.1499999999999999</v>
      </c>
      <c r="BT149" s="31">
        <v>95</v>
      </c>
      <c r="BU149" s="31">
        <v>0.47</v>
      </c>
      <c r="BV149" s="31">
        <v>2.81</v>
      </c>
      <c r="BW149" s="31">
        <v>0.75</v>
      </c>
      <c r="BZ149" s="31" t="s">
        <v>4759</v>
      </c>
      <c r="CA149" s="31" t="s">
        <v>4760</v>
      </c>
      <c r="CB149" s="31" t="s">
        <v>4761</v>
      </c>
      <c r="CC149" s="31" t="s">
        <v>4762</v>
      </c>
      <c r="CD149" s="31" t="s">
        <v>4765</v>
      </c>
    </row>
    <row r="150" spans="1:82" s="31" customFormat="1">
      <c r="A150" s="10">
        <v>150</v>
      </c>
      <c r="B150" s="10" t="s">
        <v>282</v>
      </c>
      <c r="C150" s="10" t="s">
        <v>244</v>
      </c>
      <c r="D150" s="10" t="s">
        <v>4747</v>
      </c>
      <c r="E150" s="10">
        <v>2018</v>
      </c>
      <c r="F150" s="10" t="s">
        <v>4748</v>
      </c>
      <c r="G150" s="25" t="s">
        <v>4749</v>
      </c>
      <c r="H150" s="37" t="s">
        <v>4703</v>
      </c>
      <c r="I150" s="25" t="s">
        <v>4750</v>
      </c>
      <c r="J150" s="65" t="s">
        <v>4751</v>
      </c>
      <c r="K150" s="25" t="s">
        <v>4752</v>
      </c>
      <c r="L150" s="38" t="s">
        <v>4753</v>
      </c>
      <c r="M150" s="37" t="s">
        <v>4754</v>
      </c>
      <c r="N150" s="25" t="s">
        <v>12</v>
      </c>
      <c r="O150" s="25" t="s">
        <v>5563</v>
      </c>
      <c r="P150" s="25" t="s">
        <v>5563</v>
      </c>
      <c r="Q150" s="25" t="s">
        <v>5601</v>
      </c>
      <c r="R150" s="25" t="s">
        <v>4755</v>
      </c>
      <c r="S150" s="25" t="s">
        <v>123</v>
      </c>
      <c r="T150" s="25" t="s">
        <v>4766</v>
      </c>
      <c r="U150" s="25" t="s">
        <v>4449</v>
      </c>
      <c r="V150" s="25">
        <v>26222</v>
      </c>
      <c r="W150" s="25">
        <v>118397</v>
      </c>
      <c r="X150" s="25" t="s">
        <v>10</v>
      </c>
      <c r="Y150" s="25" t="s">
        <v>10</v>
      </c>
      <c r="Z150" s="179" t="s">
        <v>10</v>
      </c>
      <c r="AA150" s="25" t="s">
        <v>1059</v>
      </c>
      <c r="AB150" s="25" t="s">
        <v>731</v>
      </c>
      <c r="AC150" s="10" t="s">
        <v>5551</v>
      </c>
      <c r="AD150" s="10" t="s">
        <v>5551</v>
      </c>
      <c r="AE150" s="25" t="s">
        <v>4771</v>
      </c>
      <c r="AF150" s="25"/>
      <c r="AG150" s="25" t="s">
        <v>140</v>
      </c>
      <c r="AH150" s="25">
        <f t="shared" si="8"/>
        <v>144619</v>
      </c>
      <c r="AI150" s="10">
        <f>INDEX(Exposure_GWASs!F:F,MATCH(TomB!AE150,Exposure_GWASs!C:C,0))</f>
        <v>442278</v>
      </c>
      <c r="AJ150" s="25"/>
      <c r="AK150" s="25" t="s">
        <v>1005</v>
      </c>
      <c r="AL150" s="25" t="s">
        <v>731</v>
      </c>
      <c r="AM150" s="25" t="s">
        <v>11</v>
      </c>
      <c r="AN150" s="25" t="s">
        <v>11</v>
      </c>
      <c r="AO150" s="25" t="s">
        <v>11</v>
      </c>
      <c r="AP150" s="25" t="s">
        <v>4757</v>
      </c>
      <c r="AQ150" s="35" t="s">
        <v>138</v>
      </c>
      <c r="AR150" s="25" t="s">
        <v>11</v>
      </c>
      <c r="AS150" s="25" t="s">
        <v>11</v>
      </c>
      <c r="AT150" s="25" t="s">
        <v>11</v>
      </c>
      <c r="AU150" s="25">
        <v>14</v>
      </c>
      <c r="AV150" s="25" t="s">
        <v>10</v>
      </c>
      <c r="AW150" s="25" t="s">
        <v>10</v>
      </c>
      <c r="AX150" s="25">
        <f>INDEX(Exposure_GWASs!S:S,MATCH(TomB!AE150,Exposure_GWASs!C:C,0))</f>
        <v>14</v>
      </c>
      <c r="AY150" s="31" t="s">
        <v>10</v>
      </c>
      <c r="AZ150" s="31" t="s">
        <v>11</v>
      </c>
      <c r="BA150" s="25" t="s">
        <v>10</v>
      </c>
      <c r="BB150" s="25" t="s">
        <v>13</v>
      </c>
      <c r="BC150" s="31" t="s">
        <v>17</v>
      </c>
      <c r="BD150" s="36" t="s">
        <v>26</v>
      </c>
      <c r="BH150" s="31" t="s">
        <v>1011</v>
      </c>
      <c r="BI150" s="36" t="s">
        <v>11</v>
      </c>
      <c r="BJ150" s="31" t="s">
        <v>4089</v>
      </c>
      <c r="BK150" s="25" t="s">
        <v>11</v>
      </c>
      <c r="BL150" s="25" t="s">
        <v>11</v>
      </c>
      <c r="BM150" s="25" t="s">
        <v>11</v>
      </c>
      <c r="BN150" s="31" t="s">
        <v>171</v>
      </c>
      <c r="BO150" s="31" t="s">
        <v>167</v>
      </c>
      <c r="BP150" s="31" t="s">
        <v>10</v>
      </c>
      <c r="BQ150" s="31" t="s">
        <v>1029</v>
      </c>
      <c r="BR150" s="31">
        <v>1.79</v>
      </c>
      <c r="BT150" s="31">
        <v>95</v>
      </c>
      <c r="BU150" s="31">
        <v>0.9</v>
      </c>
      <c r="BV150" s="31">
        <v>3.54</v>
      </c>
      <c r="BW150" s="31">
        <v>0.09</v>
      </c>
      <c r="BZ150" s="31" t="s">
        <v>4759</v>
      </c>
      <c r="CA150" s="31" t="s">
        <v>4760</v>
      </c>
      <c r="CB150" s="31" t="s">
        <v>4761</v>
      </c>
      <c r="CC150" s="31" t="s">
        <v>4762</v>
      </c>
      <c r="CD150" s="31" t="s">
        <v>4767</v>
      </c>
    </row>
    <row r="151" spans="1:82" s="31" customFormat="1">
      <c r="A151" s="10">
        <v>150</v>
      </c>
      <c r="B151" s="10" t="s">
        <v>282</v>
      </c>
      <c r="C151" s="10" t="s">
        <v>244</v>
      </c>
      <c r="D151" s="10" t="s">
        <v>4747</v>
      </c>
      <c r="E151" s="10">
        <v>2018</v>
      </c>
      <c r="F151" s="10" t="s">
        <v>4748</v>
      </c>
      <c r="G151" s="25" t="s">
        <v>4749</v>
      </c>
      <c r="H151" s="37" t="s">
        <v>4703</v>
      </c>
      <c r="I151" s="25" t="s">
        <v>4750</v>
      </c>
      <c r="J151" s="65" t="s">
        <v>4751</v>
      </c>
      <c r="K151" s="25" t="s">
        <v>4752</v>
      </c>
      <c r="L151" s="38" t="s">
        <v>4753</v>
      </c>
      <c r="M151" s="37" t="s">
        <v>4754</v>
      </c>
      <c r="N151" s="25" t="s">
        <v>15</v>
      </c>
      <c r="O151" s="25" t="s">
        <v>5563</v>
      </c>
      <c r="P151" s="25" t="s">
        <v>5563</v>
      </c>
      <c r="Q151" s="25" t="s">
        <v>5601</v>
      </c>
      <c r="R151" s="25" t="s">
        <v>4755</v>
      </c>
      <c r="S151" s="25" t="s">
        <v>123</v>
      </c>
      <c r="T151" s="25" t="s">
        <v>4756</v>
      </c>
      <c r="U151" s="25" t="s">
        <v>140</v>
      </c>
      <c r="V151" s="25">
        <v>41397</v>
      </c>
      <c r="W151" s="25">
        <v>246106</v>
      </c>
      <c r="X151" s="25" t="s">
        <v>10</v>
      </c>
      <c r="Y151" s="25" t="s">
        <v>10</v>
      </c>
      <c r="Z151" s="179" t="s">
        <v>10</v>
      </c>
      <c r="AA151" s="25" t="s">
        <v>1059</v>
      </c>
      <c r="AB151" s="25" t="s">
        <v>731</v>
      </c>
      <c r="AC151" s="10" t="s">
        <v>5551</v>
      </c>
      <c r="AD151" s="10" t="s">
        <v>5551</v>
      </c>
      <c r="AE151" s="25" t="s">
        <v>4771</v>
      </c>
      <c r="AF151" s="25"/>
      <c r="AG151" s="25" t="s">
        <v>140</v>
      </c>
      <c r="AH151" s="25">
        <f t="shared" si="8"/>
        <v>287503</v>
      </c>
      <c r="AI151" s="10">
        <f>INDEX(Exposure_GWASs!F:F,MATCH(TomB!AE151,Exposure_GWASs!C:C,0))</f>
        <v>442278</v>
      </c>
      <c r="AJ151" s="25"/>
      <c r="AK151" s="25" t="s">
        <v>1005</v>
      </c>
      <c r="AL151" s="25" t="s">
        <v>731</v>
      </c>
      <c r="AM151" s="25" t="s">
        <v>11</v>
      </c>
      <c r="AN151" s="25" t="s">
        <v>11</v>
      </c>
      <c r="AO151" s="25" t="s">
        <v>11</v>
      </c>
      <c r="AP151" s="25" t="s">
        <v>4757</v>
      </c>
      <c r="AQ151" s="35" t="s">
        <v>138</v>
      </c>
      <c r="AR151" s="25" t="s">
        <v>11</v>
      </c>
      <c r="AS151" s="25" t="s">
        <v>11</v>
      </c>
      <c r="AT151" s="25" t="s">
        <v>11</v>
      </c>
      <c r="AU151" s="25">
        <v>14</v>
      </c>
      <c r="AV151" s="25" t="s">
        <v>10</v>
      </c>
      <c r="AW151" s="25" t="s">
        <v>10</v>
      </c>
      <c r="AX151" s="25">
        <f>INDEX(Exposure_GWASs!S:S,MATCH(TomB!AE151,Exposure_GWASs!C:C,0))</f>
        <v>14</v>
      </c>
      <c r="AY151" s="31" t="s">
        <v>10</v>
      </c>
      <c r="AZ151" s="31" t="s">
        <v>11</v>
      </c>
      <c r="BA151" s="25" t="s">
        <v>10</v>
      </c>
      <c r="BB151" s="25" t="s">
        <v>13</v>
      </c>
      <c r="BC151" s="31" t="s">
        <v>17</v>
      </c>
      <c r="BD151" s="36" t="s">
        <v>26</v>
      </c>
      <c r="BH151" s="31" t="s">
        <v>1011</v>
      </c>
      <c r="BI151" s="36" t="s">
        <v>11</v>
      </c>
      <c r="BJ151" s="31" t="s">
        <v>4089</v>
      </c>
      <c r="BK151" s="25" t="s">
        <v>11</v>
      </c>
      <c r="BL151" s="25" t="s">
        <v>11</v>
      </c>
      <c r="BM151" s="25" t="s">
        <v>11</v>
      </c>
      <c r="BN151" s="31" t="s">
        <v>171</v>
      </c>
      <c r="BO151" s="31" t="s">
        <v>167</v>
      </c>
      <c r="BP151" s="31" t="s">
        <v>10</v>
      </c>
      <c r="BQ151" s="31" t="s">
        <v>1029</v>
      </c>
      <c r="BR151" s="31">
        <v>1.26</v>
      </c>
      <c r="BT151" s="31">
        <v>95</v>
      </c>
      <c r="BU151" s="31">
        <v>1.04</v>
      </c>
      <c r="BV151" s="31">
        <v>1.53</v>
      </c>
      <c r="BW151" s="31">
        <v>3.6999999999999998E-2</v>
      </c>
      <c r="BZ151" s="31" t="s">
        <v>4759</v>
      </c>
      <c r="CA151" s="31" t="s">
        <v>4760</v>
      </c>
      <c r="CB151" s="31" t="s">
        <v>4761</v>
      </c>
      <c r="CC151" s="31" t="s">
        <v>4762</v>
      </c>
      <c r="CD151" s="31" t="s">
        <v>4763</v>
      </c>
    </row>
    <row r="152" spans="1:82" s="31" customFormat="1">
      <c r="A152" s="10">
        <v>150</v>
      </c>
      <c r="B152" s="10" t="s">
        <v>282</v>
      </c>
      <c r="C152" s="10" t="s">
        <v>244</v>
      </c>
      <c r="D152" s="10" t="s">
        <v>4747</v>
      </c>
      <c r="E152" s="10">
        <v>2018</v>
      </c>
      <c r="F152" s="10" t="s">
        <v>4748</v>
      </c>
      <c r="G152" s="25" t="s">
        <v>4749</v>
      </c>
      <c r="H152" s="37" t="s">
        <v>4703</v>
      </c>
      <c r="I152" s="25" t="s">
        <v>4750</v>
      </c>
      <c r="J152" s="65" t="s">
        <v>4751</v>
      </c>
      <c r="K152" s="25" t="s">
        <v>4752</v>
      </c>
      <c r="L152" s="38" t="s">
        <v>4753</v>
      </c>
      <c r="M152" s="37" t="s">
        <v>4754</v>
      </c>
      <c r="N152" s="25" t="s">
        <v>15</v>
      </c>
      <c r="O152" s="25" t="s">
        <v>5563</v>
      </c>
      <c r="P152" s="25" t="s">
        <v>5563</v>
      </c>
      <c r="Q152" s="25" t="s">
        <v>5601</v>
      </c>
      <c r="R152" s="25" t="s">
        <v>4755</v>
      </c>
      <c r="S152" s="25" t="s">
        <v>123</v>
      </c>
      <c r="T152" s="25" t="s">
        <v>4764</v>
      </c>
      <c r="U152" s="25" t="s">
        <v>4451</v>
      </c>
      <c r="V152" s="25">
        <v>15175</v>
      </c>
      <c r="W152" s="25">
        <v>127709</v>
      </c>
      <c r="X152" s="25" t="s">
        <v>10</v>
      </c>
      <c r="Y152" s="25" t="s">
        <v>10</v>
      </c>
      <c r="Z152" s="179" t="s">
        <v>10</v>
      </c>
      <c r="AA152" s="25" t="s">
        <v>1059</v>
      </c>
      <c r="AB152" s="25" t="s">
        <v>731</v>
      </c>
      <c r="AC152" s="10" t="s">
        <v>5551</v>
      </c>
      <c r="AD152" s="10" t="s">
        <v>5551</v>
      </c>
      <c r="AE152" s="25" t="s">
        <v>4771</v>
      </c>
      <c r="AF152" s="25"/>
      <c r="AG152" s="25" t="s">
        <v>140</v>
      </c>
      <c r="AH152" s="25">
        <f t="shared" si="8"/>
        <v>142884</v>
      </c>
      <c r="AI152" s="10">
        <f>INDEX(Exposure_GWASs!F:F,MATCH(TomB!AE152,Exposure_GWASs!C:C,0))</f>
        <v>442278</v>
      </c>
      <c r="AJ152" s="25"/>
      <c r="AK152" s="25" t="s">
        <v>1005</v>
      </c>
      <c r="AL152" s="25" t="s">
        <v>731</v>
      </c>
      <c r="AM152" s="25" t="s">
        <v>11</v>
      </c>
      <c r="AN152" s="25" t="s">
        <v>11</v>
      </c>
      <c r="AO152" s="25" t="s">
        <v>11</v>
      </c>
      <c r="AP152" s="25" t="s">
        <v>4757</v>
      </c>
      <c r="AQ152" s="35" t="s">
        <v>138</v>
      </c>
      <c r="AR152" s="25" t="s">
        <v>11</v>
      </c>
      <c r="AS152" s="25" t="s">
        <v>11</v>
      </c>
      <c r="AT152" s="25" t="s">
        <v>11</v>
      </c>
      <c r="AU152" s="25">
        <v>14</v>
      </c>
      <c r="AV152" s="25" t="s">
        <v>10</v>
      </c>
      <c r="AW152" s="25" t="s">
        <v>10</v>
      </c>
      <c r="AX152" s="25">
        <f>INDEX(Exposure_GWASs!S:S,MATCH(TomB!AE152,Exposure_GWASs!C:C,0))</f>
        <v>14</v>
      </c>
      <c r="AY152" s="31" t="s">
        <v>10</v>
      </c>
      <c r="AZ152" s="31" t="s">
        <v>11</v>
      </c>
      <c r="BA152" s="25" t="s">
        <v>10</v>
      </c>
      <c r="BB152" s="25" t="s">
        <v>13</v>
      </c>
      <c r="BC152" s="31" t="s">
        <v>17</v>
      </c>
      <c r="BD152" s="36" t="s">
        <v>26</v>
      </c>
      <c r="BH152" s="31" t="s">
        <v>1011</v>
      </c>
      <c r="BI152" s="36" t="s">
        <v>11</v>
      </c>
      <c r="BJ152" s="31" t="s">
        <v>4089</v>
      </c>
      <c r="BK152" s="25" t="s">
        <v>11</v>
      </c>
      <c r="BL152" s="25" t="s">
        <v>11</v>
      </c>
      <c r="BM152" s="25" t="s">
        <v>11</v>
      </c>
      <c r="BN152" s="31" t="s">
        <v>171</v>
      </c>
      <c r="BO152" s="31" t="s">
        <v>167</v>
      </c>
      <c r="BP152" s="31" t="s">
        <v>10</v>
      </c>
      <c r="BQ152" s="31" t="s">
        <v>1029</v>
      </c>
      <c r="BR152" s="31">
        <v>1.1299999999999999</v>
      </c>
      <c r="BT152" s="31">
        <v>95</v>
      </c>
      <c r="BU152" s="31">
        <v>0.84</v>
      </c>
      <c r="BV152" s="31">
        <v>1.53</v>
      </c>
      <c r="BW152" s="31">
        <v>0.43</v>
      </c>
      <c r="BZ152" s="31" t="s">
        <v>4759</v>
      </c>
      <c r="CA152" s="31" t="s">
        <v>4760</v>
      </c>
      <c r="CB152" s="31" t="s">
        <v>4761</v>
      </c>
      <c r="CC152" s="31" t="s">
        <v>4762</v>
      </c>
      <c r="CD152" s="31" t="s">
        <v>4765</v>
      </c>
    </row>
    <row r="153" spans="1:82" s="31" customFormat="1">
      <c r="A153" s="10">
        <v>150</v>
      </c>
      <c r="B153" s="10" t="s">
        <v>282</v>
      </c>
      <c r="C153" s="10" t="s">
        <v>244</v>
      </c>
      <c r="D153" s="10" t="s">
        <v>4747</v>
      </c>
      <c r="E153" s="10">
        <v>2018</v>
      </c>
      <c r="F153" s="10" t="s">
        <v>4748</v>
      </c>
      <c r="G153" s="25" t="s">
        <v>4749</v>
      </c>
      <c r="H153" s="37" t="s">
        <v>4703</v>
      </c>
      <c r="I153" s="25" t="s">
        <v>4750</v>
      </c>
      <c r="J153" s="65" t="s">
        <v>4751</v>
      </c>
      <c r="K153" s="25" t="s">
        <v>4752</v>
      </c>
      <c r="L153" s="38" t="s">
        <v>4753</v>
      </c>
      <c r="M153" s="37" t="s">
        <v>4754</v>
      </c>
      <c r="N153" s="25" t="s">
        <v>15</v>
      </c>
      <c r="O153" s="25" t="s">
        <v>5563</v>
      </c>
      <c r="P153" s="25" t="s">
        <v>5563</v>
      </c>
      <c r="Q153" s="25" t="s">
        <v>5601</v>
      </c>
      <c r="R153" s="25" t="s">
        <v>4755</v>
      </c>
      <c r="S153" s="25" t="s">
        <v>123</v>
      </c>
      <c r="T153" s="25" t="s">
        <v>4766</v>
      </c>
      <c r="U153" s="25" t="s">
        <v>4449</v>
      </c>
      <c r="V153" s="25">
        <v>26222</v>
      </c>
      <c r="W153" s="25">
        <v>118397</v>
      </c>
      <c r="X153" s="25" t="s">
        <v>10</v>
      </c>
      <c r="Y153" s="25" t="s">
        <v>10</v>
      </c>
      <c r="Z153" s="179" t="s">
        <v>10</v>
      </c>
      <c r="AA153" s="25" t="s">
        <v>1059</v>
      </c>
      <c r="AB153" s="25" t="s">
        <v>731</v>
      </c>
      <c r="AC153" s="10" t="s">
        <v>5551</v>
      </c>
      <c r="AD153" s="10" t="s">
        <v>5551</v>
      </c>
      <c r="AE153" s="25" t="s">
        <v>4771</v>
      </c>
      <c r="AF153" s="25"/>
      <c r="AG153" s="25" t="s">
        <v>140</v>
      </c>
      <c r="AH153" s="25">
        <f t="shared" si="8"/>
        <v>144619</v>
      </c>
      <c r="AI153" s="10">
        <f>INDEX(Exposure_GWASs!F:F,MATCH(TomB!AE153,Exposure_GWASs!C:C,0))</f>
        <v>442278</v>
      </c>
      <c r="AJ153" s="25"/>
      <c r="AK153" s="25" t="s">
        <v>1005</v>
      </c>
      <c r="AL153" s="25" t="s">
        <v>731</v>
      </c>
      <c r="AM153" s="25" t="s">
        <v>11</v>
      </c>
      <c r="AN153" s="25" t="s">
        <v>11</v>
      </c>
      <c r="AO153" s="25" t="s">
        <v>11</v>
      </c>
      <c r="AP153" s="25" t="s">
        <v>4757</v>
      </c>
      <c r="AQ153" s="35" t="s">
        <v>138</v>
      </c>
      <c r="AR153" s="25" t="s">
        <v>11</v>
      </c>
      <c r="AS153" s="25" t="s">
        <v>11</v>
      </c>
      <c r="AT153" s="25" t="s">
        <v>11</v>
      </c>
      <c r="AU153" s="25">
        <v>14</v>
      </c>
      <c r="AV153" s="25" t="s">
        <v>10</v>
      </c>
      <c r="AW153" s="25" t="s">
        <v>10</v>
      </c>
      <c r="AX153" s="25">
        <f>INDEX(Exposure_GWASs!S:S,MATCH(TomB!AE153,Exposure_GWASs!C:C,0))</f>
        <v>14</v>
      </c>
      <c r="AY153" s="31" t="s">
        <v>10</v>
      </c>
      <c r="AZ153" s="31" t="s">
        <v>11</v>
      </c>
      <c r="BA153" s="25" t="s">
        <v>10</v>
      </c>
      <c r="BB153" s="25" t="s">
        <v>13</v>
      </c>
      <c r="BC153" s="31" t="s">
        <v>17</v>
      </c>
      <c r="BD153" s="36" t="s">
        <v>26</v>
      </c>
      <c r="BH153" s="31" t="s">
        <v>1011</v>
      </c>
      <c r="BI153" s="36" t="s">
        <v>11</v>
      </c>
      <c r="BJ153" s="31" t="s">
        <v>4089</v>
      </c>
      <c r="BK153" s="25" t="s">
        <v>11</v>
      </c>
      <c r="BL153" s="25" t="s">
        <v>11</v>
      </c>
      <c r="BM153" s="25" t="s">
        <v>11</v>
      </c>
      <c r="BN153" s="31" t="s">
        <v>171</v>
      </c>
      <c r="BO153" s="31" t="s">
        <v>167</v>
      </c>
      <c r="BP153" s="31" t="s">
        <v>10</v>
      </c>
      <c r="BQ153" s="31" t="s">
        <v>1029</v>
      </c>
      <c r="BR153" s="31">
        <v>1.36</v>
      </c>
      <c r="BT153" s="31">
        <v>95</v>
      </c>
      <c r="BU153" s="31">
        <v>1.05</v>
      </c>
      <c r="BV153" s="31">
        <v>1.76</v>
      </c>
      <c r="BW153" s="31">
        <v>3.4000000000000002E-2</v>
      </c>
      <c r="BZ153" s="31" t="s">
        <v>4759</v>
      </c>
      <c r="CA153" s="31" t="s">
        <v>4760</v>
      </c>
      <c r="CB153" s="31" t="s">
        <v>4761</v>
      </c>
      <c r="CC153" s="31" t="s">
        <v>4762</v>
      </c>
      <c r="CD153" s="31" t="s">
        <v>4767</v>
      </c>
    </row>
    <row r="154" spans="1:82" s="31" customFormat="1">
      <c r="A154" s="10">
        <v>150</v>
      </c>
      <c r="B154" s="10" t="s">
        <v>282</v>
      </c>
      <c r="C154" s="10" t="s">
        <v>244</v>
      </c>
      <c r="D154" s="10" t="s">
        <v>4747</v>
      </c>
      <c r="E154" s="10">
        <v>2018</v>
      </c>
      <c r="F154" s="10" t="s">
        <v>4748</v>
      </c>
      <c r="G154" s="25" t="s">
        <v>4749</v>
      </c>
      <c r="H154" s="37" t="s">
        <v>4703</v>
      </c>
      <c r="I154" s="25" t="s">
        <v>4750</v>
      </c>
      <c r="J154" s="65" t="s">
        <v>4751</v>
      </c>
      <c r="K154" s="25" t="s">
        <v>4752</v>
      </c>
      <c r="L154" s="38" t="s">
        <v>4753</v>
      </c>
      <c r="M154" s="37" t="s">
        <v>4754</v>
      </c>
      <c r="N154" s="25" t="s">
        <v>15</v>
      </c>
      <c r="O154" s="25" t="s">
        <v>5563</v>
      </c>
      <c r="P154" s="25" t="s">
        <v>5563</v>
      </c>
      <c r="Q154" s="25" t="s">
        <v>5601</v>
      </c>
      <c r="R154" s="25" t="s">
        <v>4755</v>
      </c>
      <c r="S154" s="25" t="s">
        <v>123</v>
      </c>
      <c r="T154" s="25" t="s">
        <v>11</v>
      </c>
      <c r="U154" s="25" t="s">
        <v>140</v>
      </c>
      <c r="V154" s="25">
        <v>45591</v>
      </c>
      <c r="W154" s="25">
        <v>97647</v>
      </c>
      <c r="X154" s="25" t="s">
        <v>10</v>
      </c>
      <c r="Y154" s="25" t="s">
        <v>10</v>
      </c>
      <c r="Z154" s="179" t="s">
        <v>10</v>
      </c>
      <c r="AA154" s="25" t="s">
        <v>1059</v>
      </c>
      <c r="AB154" s="25" t="s">
        <v>249</v>
      </c>
      <c r="AC154" s="10" t="s">
        <v>5551</v>
      </c>
      <c r="AD154" s="10" t="s">
        <v>5551</v>
      </c>
      <c r="AE154" s="25" t="s">
        <v>4771</v>
      </c>
      <c r="AF154" s="25"/>
      <c r="AG154" s="25" t="s">
        <v>140</v>
      </c>
      <c r="AH154" s="25">
        <f t="shared" si="8"/>
        <v>143238</v>
      </c>
      <c r="AI154" s="10">
        <f>INDEX(Exposure_GWASs!F:F,MATCH(TomB!AE154,Exposure_GWASs!C:C,0))</f>
        <v>442278</v>
      </c>
      <c r="AJ154" s="25"/>
      <c r="AK154" s="25" t="s">
        <v>1005</v>
      </c>
      <c r="AL154" s="25" t="s">
        <v>249</v>
      </c>
      <c r="AM154" s="25" t="s">
        <v>11</v>
      </c>
      <c r="AN154" s="25" t="s">
        <v>11</v>
      </c>
      <c r="AO154" s="25" t="s">
        <v>11</v>
      </c>
      <c r="AP154" s="25" t="s">
        <v>4757</v>
      </c>
      <c r="AQ154" s="35" t="s">
        <v>138</v>
      </c>
      <c r="AR154" s="25" t="s">
        <v>11</v>
      </c>
      <c r="AS154" s="25" t="s">
        <v>11</v>
      </c>
      <c r="AT154" s="25" t="s">
        <v>11</v>
      </c>
      <c r="AU154" s="25">
        <v>14</v>
      </c>
      <c r="AV154" s="25" t="s">
        <v>10</v>
      </c>
      <c r="AW154" s="25" t="s">
        <v>10</v>
      </c>
      <c r="AX154" s="25">
        <f>INDEX(Exposure_GWASs!S:S,MATCH(TomB!AE154,Exposure_GWASs!C:C,0))</f>
        <v>14</v>
      </c>
      <c r="AY154" s="31" t="s">
        <v>10</v>
      </c>
      <c r="AZ154" s="31" t="s">
        <v>11</v>
      </c>
      <c r="BA154" s="25" t="s">
        <v>10</v>
      </c>
      <c r="BB154" s="25" t="s">
        <v>13</v>
      </c>
      <c r="BC154" s="31" t="s">
        <v>17</v>
      </c>
      <c r="BD154" s="36" t="s">
        <v>26</v>
      </c>
      <c r="BH154" s="31" t="s">
        <v>1011</v>
      </c>
      <c r="BI154" s="36" t="s">
        <v>11</v>
      </c>
      <c r="BJ154" s="31" t="s">
        <v>4089</v>
      </c>
      <c r="BK154" s="25" t="s">
        <v>11</v>
      </c>
      <c r="BL154" s="25" t="s">
        <v>11</v>
      </c>
      <c r="BM154" s="25" t="s">
        <v>11</v>
      </c>
      <c r="BN154" s="31" t="s">
        <v>171</v>
      </c>
      <c r="BO154" s="31" t="s">
        <v>167</v>
      </c>
      <c r="BP154" s="31" t="s">
        <v>10</v>
      </c>
      <c r="BQ154" s="31" t="s">
        <v>1029</v>
      </c>
      <c r="BR154" s="31">
        <v>1.25</v>
      </c>
      <c r="BT154" s="31">
        <v>95</v>
      </c>
      <c r="BU154" s="31">
        <v>0.98</v>
      </c>
      <c r="BV154" s="31">
        <v>1.6</v>
      </c>
      <c r="BW154" s="31">
        <v>0.09</v>
      </c>
      <c r="BZ154" s="31" t="s">
        <v>4759</v>
      </c>
      <c r="CA154" s="31" t="s">
        <v>4760</v>
      </c>
      <c r="CB154" s="31" t="s">
        <v>4761</v>
      </c>
      <c r="CC154" s="31" t="s">
        <v>4762</v>
      </c>
      <c r="CD154" s="31" t="s">
        <v>10</v>
      </c>
    </row>
    <row r="155" spans="1:82" s="31" customFormat="1">
      <c r="A155" s="10">
        <v>150</v>
      </c>
      <c r="B155" s="10" t="s">
        <v>282</v>
      </c>
      <c r="C155" s="10" t="s">
        <v>244</v>
      </c>
      <c r="D155" s="10" t="s">
        <v>4747</v>
      </c>
      <c r="E155" s="10">
        <v>2018</v>
      </c>
      <c r="F155" s="10" t="s">
        <v>4748</v>
      </c>
      <c r="G155" s="25" t="s">
        <v>4749</v>
      </c>
      <c r="H155" s="37" t="s">
        <v>4703</v>
      </c>
      <c r="I155" s="25" t="s">
        <v>4750</v>
      </c>
      <c r="J155" s="65" t="s">
        <v>4751</v>
      </c>
      <c r="K155" s="25" t="s">
        <v>4752</v>
      </c>
      <c r="L155" s="38" t="s">
        <v>4753</v>
      </c>
      <c r="M155" s="37" t="s">
        <v>4754</v>
      </c>
      <c r="N155" s="25" t="s">
        <v>12</v>
      </c>
      <c r="O155" s="25" t="s">
        <v>5563</v>
      </c>
      <c r="P155" s="25" t="s">
        <v>5563</v>
      </c>
      <c r="Q155" s="25" t="s">
        <v>5601</v>
      </c>
      <c r="R155" s="25" t="s">
        <v>4755</v>
      </c>
      <c r="S155" s="25" t="s">
        <v>123</v>
      </c>
      <c r="T155" s="25" t="s">
        <v>4756</v>
      </c>
      <c r="U155" s="25" t="s">
        <v>140</v>
      </c>
      <c r="V155" s="25">
        <v>41397</v>
      </c>
      <c r="W155" s="25">
        <v>246106</v>
      </c>
      <c r="X155" s="25" t="s">
        <v>10</v>
      </c>
      <c r="Y155" s="25" t="s">
        <v>10</v>
      </c>
      <c r="Z155" s="179" t="s">
        <v>10</v>
      </c>
      <c r="AA155" s="25" t="s">
        <v>1059</v>
      </c>
      <c r="AB155" s="25" t="s">
        <v>731</v>
      </c>
      <c r="AC155" s="10" t="s">
        <v>127</v>
      </c>
      <c r="AD155" s="25" t="s">
        <v>5510</v>
      </c>
      <c r="AE155" s="25" t="s">
        <v>1139</v>
      </c>
      <c r="AF155" s="25"/>
      <c r="AG155" s="25" t="s">
        <v>140</v>
      </c>
      <c r="AH155" s="25">
        <f t="shared" si="8"/>
        <v>287503</v>
      </c>
      <c r="AI155" s="10">
        <f>INDEX(Exposure_GWASs!F:F,MATCH(TomB!AE155,Exposure_GWASs!C:C,0))</f>
        <v>322154</v>
      </c>
      <c r="AJ155" s="25" t="s">
        <v>1919</v>
      </c>
      <c r="AK155" s="25" t="s">
        <v>1005</v>
      </c>
      <c r="AL155" s="25" t="s">
        <v>731</v>
      </c>
      <c r="AM155" s="25" t="s">
        <v>11</v>
      </c>
      <c r="AN155" s="25" t="s">
        <v>11</v>
      </c>
      <c r="AO155" s="25" t="s">
        <v>11</v>
      </c>
      <c r="AP155" s="25" t="s">
        <v>4757</v>
      </c>
      <c r="AQ155" s="35" t="s">
        <v>138</v>
      </c>
      <c r="AR155" s="25" t="s">
        <v>11</v>
      </c>
      <c r="AS155" s="25" t="s">
        <v>11</v>
      </c>
      <c r="AT155" s="25" t="s">
        <v>11</v>
      </c>
      <c r="AU155" s="184" t="s">
        <v>10</v>
      </c>
      <c r="AV155" s="25" t="s">
        <v>10</v>
      </c>
      <c r="AW155" s="25">
        <v>43</v>
      </c>
      <c r="AX155" s="25">
        <f>INDEX(Exposure_GWASs!S:S,MATCH(TomB!AE155,Exposure_GWASs!C:C,0))</f>
        <v>77</v>
      </c>
      <c r="AY155" s="31" t="s">
        <v>4772</v>
      </c>
      <c r="AZ155" s="31" t="s">
        <v>11</v>
      </c>
      <c r="BA155" s="25" t="s">
        <v>10</v>
      </c>
      <c r="BB155" s="25" t="s">
        <v>22</v>
      </c>
      <c r="BC155" s="31" t="s">
        <v>17</v>
      </c>
      <c r="BD155" s="36" t="s">
        <v>26</v>
      </c>
      <c r="BH155" s="31" t="s">
        <v>1011</v>
      </c>
      <c r="BI155" s="36" t="s">
        <v>11</v>
      </c>
      <c r="BJ155" s="31" t="s">
        <v>4089</v>
      </c>
      <c r="BK155" s="25" t="s">
        <v>11</v>
      </c>
      <c r="BL155" s="25" t="s">
        <v>11</v>
      </c>
      <c r="BM155" s="25" t="s">
        <v>11</v>
      </c>
      <c r="BN155" s="31" t="s">
        <v>171</v>
      </c>
      <c r="BO155" s="31" t="s">
        <v>167</v>
      </c>
      <c r="BP155" s="31" t="s">
        <v>10</v>
      </c>
      <c r="BQ155" s="31" t="s">
        <v>1029</v>
      </c>
      <c r="BR155" s="31">
        <v>1.26</v>
      </c>
      <c r="BT155" s="31">
        <v>95</v>
      </c>
      <c r="BU155" s="31">
        <v>1.07</v>
      </c>
      <c r="BV155" s="31">
        <v>1.49</v>
      </c>
      <c r="BW155" s="31">
        <v>1.2999999999999999E-2</v>
      </c>
      <c r="BZ155" s="31" t="s">
        <v>4759</v>
      </c>
      <c r="CA155" s="31" t="s">
        <v>4760</v>
      </c>
      <c r="CB155" s="31" t="s">
        <v>4761</v>
      </c>
      <c r="CC155" s="31" t="s">
        <v>4762</v>
      </c>
      <c r="CD155" s="31" t="s">
        <v>10</v>
      </c>
    </row>
    <row r="156" spans="1:82" s="31" customFormat="1">
      <c r="A156" s="10">
        <v>150</v>
      </c>
      <c r="B156" s="10" t="s">
        <v>282</v>
      </c>
      <c r="C156" s="10" t="s">
        <v>244</v>
      </c>
      <c r="D156" s="10" t="s">
        <v>4747</v>
      </c>
      <c r="E156" s="10">
        <v>2018</v>
      </c>
      <c r="F156" s="10" t="s">
        <v>4748</v>
      </c>
      <c r="G156" s="25" t="s">
        <v>4749</v>
      </c>
      <c r="H156" s="37" t="s">
        <v>4703</v>
      </c>
      <c r="I156" s="25" t="s">
        <v>4750</v>
      </c>
      <c r="J156" s="65" t="s">
        <v>4751</v>
      </c>
      <c r="K156" s="25" t="s">
        <v>4752</v>
      </c>
      <c r="L156" s="38" t="s">
        <v>4753</v>
      </c>
      <c r="M156" s="37" t="s">
        <v>4754</v>
      </c>
      <c r="N156" s="25" t="s">
        <v>12</v>
      </c>
      <c r="O156" s="25" t="s">
        <v>5563</v>
      </c>
      <c r="P156" s="25" t="s">
        <v>5563</v>
      </c>
      <c r="Q156" s="25" t="s">
        <v>5601</v>
      </c>
      <c r="R156" s="25" t="s">
        <v>4755</v>
      </c>
      <c r="S156" s="25" t="s">
        <v>123</v>
      </c>
      <c r="T156" s="25" t="s">
        <v>4764</v>
      </c>
      <c r="U156" s="25" t="s">
        <v>4451</v>
      </c>
      <c r="V156" s="25">
        <v>15175</v>
      </c>
      <c r="W156" s="25">
        <v>127709</v>
      </c>
      <c r="X156" s="25" t="s">
        <v>10</v>
      </c>
      <c r="Y156" s="25" t="s">
        <v>10</v>
      </c>
      <c r="Z156" s="179" t="s">
        <v>10</v>
      </c>
      <c r="AA156" s="25" t="s">
        <v>1059</v>
      </c>
      <c r="AB156" s="25" t="s">
        <v>731</v>
      </c>
      <c r="AC156" s="10" t="s">
        <v>127</v>
      </c>
      <c r="AD156" s="25" t="s">
        <v>5508</v>
      </c>
      <c r="AE156" s="25" t="s">
        <v>1139</v>
      </c>
      <c r="AF156" s="25"/>
      <c r="AG156" s="25" t="s">
        <v>140</v>
      </c>
      <c r="AH156" s="25">
        <f t="shared" si="8"/>
        <v>142884</v>
      </c>
      <c r="AI156" s="10">
        <f>INDEX(Exposure_GWASs!F:F,MATCH(TomB!AE156,Exposure_GWASs!C:C,0))</f>
        <v>322154</v>
      </c>
      <c r="AJ156" s="25" t="s">
        <v>1919</v>
      </c>
      <c r="AK156" s="25" t="s">
        <v>1005</v>
      </c>
      <c r="AL156" s="25" t="s">
        <v>731</v>
      </c>
      <c r="AM156" s="25" t="s">
        <v>11</v>
      </c>
      <c r="AN156" s="25" t="s">
        <v>11</v>
      </c>
      <c r="AO156" s="25" t="s">
        <v>11</v>
      </c>
      <c r="AP156" s="25" t="s">
        <v>4757</v>
      </c>
      <c r="AQ156" s="35" t="s">
        <v>138</v>
      </c>
      <c r="AR156" s="25" t="s">
        <v>11</v>
      </c>
      <c r="AS156" s="25" t="s">
        <v>11</v>
      </c>
      <c r="AT156" s="25" t="s">
        <v>11</v>
      </c>
      <c r="AU156" s="184" t="s">
        <v>10</v>
      </c>
      <c r="AV156" s="25" t="s">
        <v>10</v>
      </c>
      <c r="AW156" s="25">
        <v>30</v>
      </c>
      <c r="AX156" s="25">
        <f>INDEX(Exposure_GWASs!S:S,MATCH(TomB!AE156,Exposure_GWASs!C:C,0))</f>
        <v>77</v>
      </c>
      <c r="AY156" s="31" t="s">
        <v>4772</v>
      </c>
      <c r="AZ156" s="31" t="s">
        <v>11</v>
      </c>
      <c r="BA156" s="25" t="s">
        <v>10</v>
      </c>
      <c r="BB156" s="25" t="s">
        <v>22</v>
      </c>
      <c r="BC156" s="31" t="s">
        <v>17</v>
      </c>
      <c r="BD156" s="36" t="s">
        <v>26</v>
      </c>
      <c r="BH156" s="31" t="s">
        <v>1011</v>
      </c>
      <c r="BI156" s="36" t="s">
        <v>11</v>
      </c>
      <c r="BJ156" s="31" t="s">
        <v>4089</v>
      </c>
      <c r="BK156" s="25" t="s">
        <v>11</v>
      </c>
      <c r="BL156" s="25" t="s">
        <v>11</v>
      </c>
      <c r="BM156" s="25" t="s">
        <v>11</v>
      </c>
      <c r="BN156" s="31" t="s">
        <v>171</v>
      </c>
      <c r="BO156" s="31" t="s">
        <v>167</v>
      </c>
      <c r="BP156" s="31" t="s">
        <v>10</v>
      </c>
      <c r="BQ156" s="31" t="s">
        <v>1029</v>
      </c>
      <c r="BR156" s="31">
        <v>1.08</v>
      </c>
      <c r="BT156" s="31">
        <v>95</v>
      </c>
      <c r="BU156" s="31">
        <v>0.93</v>
      </c>
      <c r="BV156" s="31">
        <v>1.26</v>
      </c>
      <c r="BW156" s="31">
        <v>0.31</v>
      </c>
      <c r="BZ156" s="31" t="s">
        <v>4759</v>
      </c>
      <c r="CA156" s="31" t="s">
        <v>4760</v>
      </c>
      <c r="CB156" s="31" t="s">
        <v>4761</v>
      </c>
      <c r="CC156" s="31" t="s">
        <v>4762</v>
      </c>
      <c r="CD156" s="31" t="s">
        <v>10</v>
      </c>
    </row>
    <row r="157" spans="1:82" s="31" customFormat="1">
      <c r="A157" s="10">
        <v>150</v>
      </c>
      <c r="B157" s="10" t="s">
        <v>282</v>
      </c>
      <c r="C157" s="10" t="s">
        <v>244</v>
      </c>
      <c r="D157" s="10" t="s">
        <v>4747</v>
      </c>
      <c r="E157" s="10">
        <v>2018</v>
      </c>
      <c r="F157" s="10" t="s">
        <v>4748</v>
      </c>
      <c r="G157" s="25" t="s">
        <v>4749</v>
      </c>
      <c r="H157" s="37" t="s">
        <v>4703</v>
      </c>
      <c r="I157" s="25" t="s">
        <v>4750</v>
      </c>
      <c r="J157" s="65" t="s">
        <v>4751</v>
      </c>
      <c r="K157" s="25" t="s">
        <v>4752</v>
      </c>
      <c r="L157" s="38" t="s">
        <v>4753</v>
      </c>
      <c r="M157" s="37" t="s">
        <v>4754</v>
      </c>
      <c r="N157" s="25" t="s">
        <v>15</v>
      </c>
      <c r="O157" s="25" t="s">
        <v>5563</v>
      </c>
      <c r="P157" s="25" t="s">
        <v>5563</v>
      </c>
      <c r="Q157" s="25" t="s">
        <v>5601</v>
      </c>
      <c r="R157" s="25" t="s">
        <v>4755</v>
      </c>
      <c r="S157" s="25" t="s">
        <v>123</v>
      </c>
      <c r="T157" s="25" t="s">
        <v>4766</v>
      </c>
      <c r="U157" s="25" t="s">
        <v>4449</v>
      </c>
      <c r="V157" s="25">
        <v>26222</v>
      </c>
      <c r="W157" s="25">
        <v>118397</v>
      </c>
      <c r="X157" s="25" t="s">
        <v>10</v>
      </c>
      <c r="Y157" s="25" t="s">
        <v>10</v>
      </c>
      <c r="Z157" s="179" t="s">
        <v>10</v>
      </c>
      <c r="AA157" s="25" t="s">
        <v>1059</v>
      </c>
      <c r="AB157" s="25" t="s">
        <v>731</v>
      </c>
      <c r="AC157" s="10" t="s">
        <v>127</v>
      </c>
      <c r="AD157" s="25" t="s">
        <v>5510</v>
      </c>
      <c r="AE157" s="25" t="s">
        <v>1139</v>
      </c>
      <c r="AF157" s="25"/>
      <c r="AG157" s="25" t="s">
        <v>140</v>
      </c>
      <c r="AH157" s="25">
        <f t="shared" si="8"/>
        <v>144619</v>
      </c>
      <c r="AI157" s="10">
        <f>INDEX(Exposure_GWASs!F:F,MATCH(TomB!AE157,Exposure_GWASs!C:C,0))</f>
        <v>322154</v>
      </c>
      <c r="AJ157" s="25" t="s">
        <v>1919</v>
      </c>
      <c r="AK157" s="25" t="s">
        <v>1005</v>
      </c>
      <c r="AL157" s="25" t="s">
        <v>731</v>
      </c>
      <c r="AM157" s="25" t="s">
        <v>11</v>
      </c>
      <c r="AN157" s="25" t="s">
        <v>11</v>
      </c>
      <c r="AO157" s="25" t="s">
        <v>11</v>
      </c>
      <c r="AP157" s="25" t="s">
        <v>4757</v>
      </c>
      <c r="AQ157" s="35" t="s">
        <v>138</v>
      </c>
      <c r="AR157" s="25" t="s">
        <v>11</v>
      </c>
      <c r="AS157" s="25" t="s">
        <v>11</v>
      </c>
      <c r="AT157" s="25" t="s">
        <v>11</v>
      </c>
      <c r="AU157" s="25">
        <v>43</v>
      </c>
      <c r="AV157" s="25" t="s">
        <v>10</v>
      </c>
      <c r="AW157" s="25" t="s">
        <v>10</v>
      </c>
      <c r="AX157" s="25">
        <f>INDEX(Exposure_GWASs!S:S,MATCH(TomB!AE157,Exposure_GWASs!C:C,0))</f>
        <v>77</v>
      </c>
      <c r="AY157" s="31" t="s">
        <v>4772</v>
      </c>
      <c r="AZ157" s="31" t="s">
        <v>11</v>
      </c>
      <c r="BA157" s="25" t="s">
        <v>10</v>
      </c>
      <c r="BB157" s="25" t="s">
        <v>13</v>
      </c>
      <c r="BC157" s="31" t="s">
        <v>17</v>
      </c>
      <c r="BD157" s="36" t="s">
        <v>26</v>
      </c>
      <c r="BH157" s="31" t="s">
        <v>1011</v>
      </c>
      <c r="BI157" s="36" t="s">
        <v>11</v>
      </c>
      <c r="BJ157" s="31" t="s">
        <v>4089</v>
      </c>
      <c r="BK157" s="25" t="s">
        <v>11</v>
      </c>
      <c r="BL157" s="25" t="s">
        <v>11</v>
      </c>
      <c r="BM157" s="25" t="s">
        <v>11</v>
      </c>
      <c r="BN157" s="31" t="s">
        <v>171</v>
      </c>
      <c r="BO157" s="31" t="s">
        <v>167</v>
      </c>
      <c r="BP157" s="31" t="s">
        <v>10</v>
      </c>
      <c r="BQ157" s="31" t="s">
        <v>1029</v>
      </c>
      <c r="BR157" s="31">
        <v>1.24</v>
      </c>
      <c r="BT157" s="31">
        <v>95</v>
      </c>
      <c r="BU157" s="31">
        <v>1.06</v>
      </c>
      <c r="BV157" s="31">
        <v>1.45</v>
      </c>
      <c r="BW157" s="31">
        <v>0.01</v>
      </c>
      <c r="BZ157" s="31" t="s">
        <v>4759</v>
      </c>
      <c r="CA157" s="31" t="s">
        <v>4760</v>
      </c>
      <c r="CB157" s="31" t="s">
        <v>4761</v>
      </c>
      <c r="CC157" s="31" t="s">
        <v>4762</v>
      </c>
      <c r="CD157" s="31" t="s">
        <v>10</v>
      </c>
    </row>
    <row r="158" spans="1:82" s="31" customFormat="1">
      <c r="A158" s="10">
        <v>150</v>
      </c>
      <c r="B158" s="10" t="s">
        <v>282</v>
      </c>
      <c r="C158" s="10" t="s">
        <v>244</v>
      </c>
      <c r="D158" s="10" t="s">
        <v>4747</v>
      </c>
      <c r="E158" s="10">
        <v>2018</v>
      </c>
      <c r="F158" s="10" t="s">
        <v>4748</v>
      </c>
      <c r="G158" s="25" t="s">
        <v>4749</v>
      </c>
      <c r="H158" s="37" t="s">
        <v>4703</v>
      </c>
      <c r="I158" s="25" t="s">
        <v>4750</v>
      </c>
      <c r="J158" s="65" t="s">
        <v>4751</v>
      </c>
      <c r="K158" s="25" t="s">
        <v>4752</v>
      </c>
      <c r="L158" s="38" t="s">
        <v>4753</v>
      </c>
      <c r="M158" s="37" t="s">
        <v>4754</v>
      </c>
      <c r="N158" s="25" t="s">
        <v>15</v>
      </c>
      <c r="O158" s="25" t="s">
        <v>5563</v>
      </c>
      <c r="P158" s="25" t="s">
        <v>5563</v>
      </c>
      <c r="Q158" s="25" t="s">
        <v>5601</v>
      </c>
      <c r="R158" s="25" t="s">
        <v>4755</v>
      </c>
      <c r="S158" s="25" t="s">
        <v>123</v>
      </c>
      <c r="T158" s="25" t="s">
        <v>11</v>
      </c>
      <c r="U158" s="25" t="s">
        <v>140</v>
      </c>
      <c r="V158" s="25">
        <v>45591</v>
      </c>
      <c r="W158" s="25">
        <v>97647</v>
      </c>
      <c r="X158" s="25" t="s">
        <v>10</v>
      </c>
      <c r="Y158" s="25" t="s">
        <v>10</v>
      </c>
      <c r="Z158" s="179" t="s">
        <v>10</v>
      </c>
      <c r="AA158" s="25" t="s">
        <v>1059</v>
      </c>
      <c r="AB158" s="25" t="s">
        <v>249</v>
      </c>
      <c r="AC158" s="10" t="s">
        <v>127</v>
      </c>
      <c r="AD158" s="25" t="s">
        <v>5508</v>
      </c>
      <c r="AE158" s="25" t="s">
        <v>1139</v>
      </c>
      <c r="AF158" s="25"/>
      <c r="AG158" s="25" t="s">
        <v>140</v>
      </c>
      <c r="AH158" s="25">
        <f t="shared" si="8"/>
        <v>143238</v>
      </c>
      <c r="AI158" s="10">
        <f>INDEX(Exposure_GWASs!F:F,MATCH(TomB!AE158,Exposure_GWASs!C:C,0))</f>
        <v>322154</v>
      </c>
      <c r="AJ158" s="25" t="s">
        <v>1919</v>
      </c>
      <c r="AK158" s="25" t="s">
        <v>1005</v>
      </c>
      <c r="AL158" s="25" t="s">
        <v>249</v>
      </c>
      <c r="AM158" s="25" t="s">
        <v>11</v>
      </c>
      <c r="AN158" s="25" t="s">
        <v>11</v>
      </c>
      <c r="AO158" s="25" t="s">
        <v>11</v>
      </c>
      <c r="AP158" s="25" t="s">
        <v>4757</v>
      </c>
      <c r="AQ158" s="35" t="s">
        <v>138</v>
      </c>
      <c r="AR158" s="25" t="s">
        <v>11</v>
      </c>
      <c r="AS158" s="25" t="s">
        <v>11</v>
      </c>
      <c r="AT158" s="25" t="s">
        <v>11</v>
      </c>
      <c r="AU158" s="25">
        <v>30</v>
      </c>
      <c r="AV158" s="25" t="s">
        <v>10</v>
      </c>
      <c r="AW158" s="25" t="s">
        <v>10</v>
      </c>
      <c r="AX158" s="25">
        <f>INDEX(Exposure_GWASs!S:S,MATCH(TomB!AE158,Exposure_GWASs!C:C,0))</f>
        <v>77</v>
      </c>
      <c r="AY158" s="31" t="s">
        <v>4772</v>
      </c>
      <c r="AZ158" s="31" t="s">
        <v>11</v>
      </c>
      <c r="BA158" s="25" t="s">
        <v>10</v>
      </c>
      <c r="BB158" s="25" t="s">
        <v>13</v>
      </c>
      <c r="BC158" s="31" t="s">
        <v>17</v>
      </c>
      <c r="BD158" s="36" t="s">
        <v>26</v>
      </c>
      <c r="BH158" s="31" t="s">
        <v>1011</v>
      </c>
      <c r="BI158" s="36" t="s">
        <v>11</v>
      </c>
      <c r="BJ158" s="31" t="s">
        <v>4089</v>
      </c>
      <c r="BK158" s="25" t="s">
        <v>11</v>
      </c>
      <c r="BL158" s="25" t="s">
        <v>11</v>
      </c>
      <c r="BM158" s="25" t="s">
        <v>11</v>
      </c>
      <c r="BN158" s="31" t="s">
        <v>171</v>
      </c>
      <c r="BO158" s="31" t="s">
        <v>167</v>
      </c>
      <c r="BP158" s="31" t="s">
        <v>10</v>
      </c>
      <c r="BQ158" s="31" t="s">
        <v>1029</v>
      </c>
      <c r="BR158" s="31">
        <v>1.1399999999999999</v>
      </c>
      <c r="BT158" s="31">
        <v>95</v>
      </c>
      <c r="BU158" s="31">
        <v>0.94</v>
      </c>
      <c r="BV158" s="31">
        <v>1.38</v>
      </c>
      <c r="BW158" s="31">
        <v>0.21</v>
      </c>
      <c r="BZ158" s="31" t="s">
        <v>4759</v>
      </c>
      <c r="CA158" s="31" t="s">
        <v>4760</v>
      </c>
      <c r="CB158" s="31" t="s">
        <v>4761</v>
      </c>
      <c r="CC158" s="31" t="s">
        <v>4762</v>
      </c>
      <c r="CD158" s="31" t="s">
        <v>10</v>
      </c>
    </row>
    <row r="159" spans="1:82" s="31" customFormat="1">
      <c r="A159" s="10">
        <v>151</v>
      </c>
      <c r="B159" s="10" t="s">
        <v>282</v>
      </c>
      <c r="C159" s="10" t="s">
        <v>244</v>
      </c>
      <c r="D159" s="10" t="s">
        <v>4773</v>
      </c>
      <c r="E159" s="10">
        <v>2017</v>
      </c>
      <c r="F159" s="10" t="s">
        <v>3438</v>
      </c>
      <c r="G159" s="25" t="s">
        <v>4774</v>
      </c>
      <c r="H159" s="37" t="s">
        <v>4775</v>
      </c>
      <c r="I159" s="25" t="s">
        <v>4776</v>
      </c>
      <c r="J159" s="65" t="s">
        <v>4777</v>
      </c>
      <c r="K159" s="25" t="s">
        <v>4778</v>
      </c>
      <c r="L159" s="38" t="s">
        <v>4779</v>
      </c>
      <c r="M159" s="37" t="s">
        <v>4780</v>
      </c>
      <c r="N159" s="25" t="s">
        <v>12</v>
      </c>
      <c r="O159" s="25" t="s">
        <v>5959</v>
      </c>
      <c r="P159" s="25" t="s">
        <v>5960</v>
      </c>
      <c r="Q159" s="25" t="s">
        <v>5602</v>
      </c>
      <c r="R159" s="25" t="s">
        <v>4781</v>
      </c>
      <c r="S159" s="25" t="s">
        <v>123</v>
      </c>
      <c r="T159" s="25" t="s">
        <v>4782</v>
      </c>
      <c r="U159" s="25" t="s">
        <v>140</v>
      </c>
      <c r="V159" s="25">
        <v>717</v>
      </c>
      <c r="W159" s="25">
        <v>1988</v>
      </c>
      <c r="X159" s="25" t="s">
        <v>10</v>
      </c>
      <c r="Y159" s="25" t="s">
        <v>10</v>
      </c>
      <c r="Z159" s="179" t="s">
        <v>10</v>
      </c>
      <c r="AA159" s="25" t="s">
        <v>3932</v>
      </c>
      <c r="AB159" s="25" t="s">
        <v>4783</v>
      </c>
      <c r="AC159" s="10" t="str">
        <f>INDEX(Exposure_GWASs!G:G,MATCH(TomB!AE159,Exposure_GWASs!C:C,0))</f>
        <v>BMI</v>
      </c>
      <c r="AD159" s="10" t="s">
        <v>127</v>
      </c>
      <c r="AE159" s="25" t="s">
        <v>1060</v>
      </c>
      <c r="AF159" s="25" t="s">
        <v>4782</v>
      </c>
      <c r="AG159" s="25" t="s">
        <v>140</v>
      </c>
      <c r="AH159" s="25">
        <f>SUM(V159:W159)</f>
        <v>2705</v>
      </c>
      <c r="AI159" s="10">
        <f>INDEX(Exposure_GWASs!F:F,MATCH(TomB!AE159,Exposure_GWASs!C:C,0))</f>
        <v>339224</v>
      </c>
      <c r="AJ159" s="25" t="s">
        <v>12</v>
      </c>
      <c r="AK159" s="25" t="s">
        <v>1005</v>
      </c>
      <c r="AL159" s="25" t="s">
        <v>4784</v>
      </c>
      <c r="AM159" s="25" t="s">
        <v>1791</v>
      </c>
      <c r="AN159" s="25" t="s">
        <v>4785</v>
      </c>
      <c r="AO159" s="25" t="s">
        <v>11</v>
      </c>
      <c r="AP159" s="25" t="s">
        <v>4786</v>
      </c>
      <c r="AQ159" s="35" t="s">
        <v>138</v>
      </c>
      <c r="AR159" s="25" t="s">
        <v>11</v>
      </c>
      <c r="AS159" s="25" t="s">
        <v>4787</v>
      </c>
      <c r="AT159" s="25" t="s">
        <v>11</v>
      </c>
      <c r="AU159" s="25">
        <v>97</v>
      </c>
      <c r="AV159" s="25" t="s">
        <v>10</v>
      </c>
      <c r="AW159" s="25" t="s">
        <v>10</v>
      </c>
      <c r="AX159" s="25">
        <f>INDEX(Exposure_GWASs!S:S,MATCH(TomB!AE159,Exposure_GWASs!C:C,0))</f>
        <v>97</v>
      </c>
      <c r="AY159" s="31" t="s">
        <v>10</v>
      </c>
      <c r="AZ159" s="31" t="s">
        <v>11</v>
      </c>
      <c r="BA159" s="25" t="s">
        <v>10</v>
      </c>
      <c r="BB159" s="25" t="s">
        <v>13</v>
      </c>
      <c r="BC159" s="36" t="s">
        <v>17</v>
      </c>
      <c r="BD159" s="36" t="s">
        <v>84</v>
      </c>
      <c r="BE159" s="36" t="s">
        <v>26</v>
      </c>
      <c r="BF159" s="36"/>
      <c r="BG159" s="36"/>
      <c r="BH159" s="31" t="s">
        <v>1011</v>
      </c>
      <c r="BI159" s="31" t="s">
        <v>1729</v>
      </c>
      <c r="BJ159" s="31" t="s">
        <v>4089</v>
      </c>
      <c r="BK159" s="25" t="s">
        <v>11</v>
      </c>
      <c r="BL159" s="25" t="s">
        <v>11</v>
      </c>
      <c r="BM159" s="25" t="s">
        <v>11</v>
      </c>
      <c r="BN159" s="31" t="s">
        <v>11</v>
      </c>
      <c r="BO159" s="31" t="s">
        <v>128</v>
      </c>
      <c r="BP159" s="31" t="s">
        <v>1059</v>
      </c>
      <c r="BQ159" s="31" t="s">
        <v>1029</v>
      </c>
      <c r="BR159" s="31">
        <v>1.1499999999999999</v>
      </c>
      <c r="BT159" s="31">
        <v>95</v>
      </c>
      <c r="BU159" s="31">
        <v>0.67</v>
      </c>
      <c r="BV159" s="31">
        <v>1.97</v>
      </c>
      <c r="BW159" s="31" t="s">
        <v>11</v>
      </c>
      <c r="BZ159" s="31" t="s">
        <v>4788</v>
      </c>
      <c r="CA159" s="31" t="s">
        <v>11</v>
      </c>
      <c r="CB159" s="31" t="s">
        <v>11</v>
      </c>
      <c r="CC159" s="31" t="s">
        <v>4789</v>
      </c>
      <c r="CD159" s="106" t="s">
        <v>10</v>
      </c>
    </row>
    <row r="160" spans="1:82" s="31" customFormat="1">
      <c r="A160" s="10">
        <v>151</v>
      </c>
      <c r="B160" s="10" t="s">
        <v>282</v>
      </c>
      <c r="C160" s="10" t="s">
        <v>244</v>
      </c>
      <c r="D160" s="10" t="s">
        <v>4773</v>
      </c>
      <c r="E160" s="10">
        <v>2018</v>
      </c>
      <c r="F160" s="10" t="s">
        <v>3438</v>
      </c>
      <c r="G160" s="25" t="s">
        <v>4790</v>
      </c>
      <c r="H160" s="37" t="s">
        <v>4775</v>
      </c>
      <c r="I160" s="25" t="s">
        <v>4776</v>
      </c>
      <c r="J160" s="65" t="s">
        <v>4777</v>
      </c>
      <c r="K160" s="25" t="s">
        <v>4778</v>
      </c>
      <c r="L160" s="38" t="s">
        <v>4779</v>
      </c>
      <c r="M160" s="37" t="s">
        <v>4780</v>
      </c>
      <c r="N160" s="25" t="s">
        <v>12</v>
      </c>
      <c r="O160" s="25" t="s">
        <v>5959</v>
      </c>
      <c r="P160" s="25" t="s">
        <v>5961</v>
      </c>
      <c r="Q160" s="25" t="s">
        <v>5602</v>
      </c>
      <c r="R160" s="25" t="s">
        <v>4791</v>
      </c>
      <c r="S160" s="25" t="s">
        <v>123</v>
      </c>
      <c r="T160" s="25" t="s">
        <v>4792</v>
      </c>
      <c r="U160" s="25" t="s">
        <v>140</v>
      </c>
      <c r="V160" s="25">
        <v>818</v>
      </c>
      <c r="W160" s="25">
        <v>3004</v>
      </c>
      <c r="X160" s="25" t="s">
        <v>10</v>
      </c>
      <c r="Y160" s="25" t="s">
        <v>10</v>
      </c>
      <c r="Z160" s="179" t="s">
        <v>10</v>
      </c>
      <c r="AA160" s="25" t="s">
        <v>3932</v>
      </c>
      <c r="AB160" s="25" t="s">
        <v>4783</v>
      </c>
      <c r="AC160" s="10" t="str">
        <f>INDEX(Exposure_GWASs!G:G,MATCH(TomB!AE160,Exposure_GWASs!C:C,0))</f>
        <v>BMI</v>
      </c>
      <c r="AD160" s="10" t="s">
        <v>127</v>
      </c>
      <c r="AE160" s="25" t="s">
        <v>1060</v>
      </c>
      <c r="AF160" s="25" t="s">
        <v>4792</v>
      </c>
      <c r="AG160" s="25" t="s">
        <v>140</v>
      </c>
      <c r="AH160" s="25">
        <f>SUM(V160:W160)</f>
        <v>3822</v>
      </c>
      <c r="AI160" s="10">
        <f>INDEX(Exposure_GWASs!F:F,MATCH(TomB!AE160,Exposure_GWASs!C:C,0))</f>
        <v>339224</v>
      </c>
      <c r="AJ160" s="25" t="s">
        <v>12</v>
      </c>
      <c r="AK160" s="25" t="s">
        <v>1005</v>
      </c>
      <c r="AL160" s="25" t="s">
        <v>4784</v>
      </c>
      <c r="AM160" s="25" t="s">
        <v>1791</v>
      </c>
      <c r="AN160" s="25" t="s">
        <v>4785</v>
      </c>
      <c r="AO160" s="25" t="s">
        <v>11</v>
      </c>
      <c r="AP160" s="25" t="s">
        <v>4786</v>
      </c>
      <c r="AQ160" s="35" t="s">
        <v>138</v>
      </c>
      <c r="AR160" s="25" t="s">
        <v>11</v>
      </c>
      <c r="AS160" s="25" t="s">
        <v>4787</v>
      </c>
      <c r="AT160" s="25" t="s">
        <v>11</v>
      </c>
      <c r="AU160" s="25">
        <v>97</v>
      </c>
      <c r="AV160" s="25" t="s">
        <v>10</v>
      </c>
      <c r="AW160" s="25" t="s">
        <v>10</v>
      </c>
      <c r="AX160" s="25">
        <f>INDEX(Exposure_GWASs!S:S,MATCH(TomB!AE160,Exposure_GWASs!C:C,0))</f>
        <v>97</v>
      </c>
      <c r="AY160" s="31" t="s">
        <v>10</v>
      </c>
      <c r="AZ160" s="31" t="s">
        <v>11</v>
      </c>
      <c r="BA160" s="25" t="s">
        <v>10</v>
      </c>
      <c r="BB160" s="25" t="s">
        <v>13</v>
      </c>
      <c r="BC160" s="36" t="s">
        <v>17</v>
      </c>
      <c r="BD160" s="36" t="s">
        <v>84</v>
      </c>
      <c r="BE160" s="36" t="s">
        <v>26</v>
      </c>
      <c r="BF160" s="36"/>
      <c r="BG160" s="36"/>
      <c r="BH160" s="31" t="s">
        <v>1011</v>
      </c>
      <c r="BI160" s="31" t="s">
        <v>1729</v>
      </c>
      <c r="BJ160" s="31" t="s">
        <v>4089</v>
      </c>
      <c r="BK160" s="25" t="s">
        <v>11</v>
      </c>
      <c r="BL160" s="25" t="s">
        <v>11</v>
      </c>
      <c r="BM160" s="25" t="s">
        <v>11</v>
      </c>
      <c r="BN160" s="31" t="s">
        <v>11</v>
      </c>
      <c r="BO160" s="31" t="s">
        <v>128</v>
      </c>
      <c r="BP160" s="31" t="s">
        <v>1059</v>
      </c>
      <c r="BQ160" s="31" t="s">
        <v>1029</v>
      </c>
      <c r="BR160" s="31">
        <v>1.63</v>
      </c>
      <c r="BT160" s="31">
        <v>95</v>
      </c>
      <c r="BU160" s="31">
        <v>0.99</v>
      </c>
      <c r="BV160" s="31">
        <v>2.61</v>
      </c>
      <c r="BW160" s="31" t="s">
        <v>11</v>
      </c>
      <c r="BZ160" s="31" t="s">
        <v>4788</v>
      </c>
      <c r="CA160" s="31" t="s">
        <v>11</v>
      </c>
      <c r="CB160" s="31" t="s">
        <v>11</v>
      </c>
      <c r="CC160" s="31" t="s">
        <v>4789</v>
      </c>
      <c r="CD160" s="106" t="s">
        <v>10</v>
      </c>
    </row>
    <row r="161" spans="1:82" s="31" customFormat="1">
      <c r="A161" s="10">
        <v>151</v>
      </c>
      <c r="B161" s="10" t="s">
        <v>282</v>
      </c>
      <c r="C161" s="10" t="s">
        <v>244</v>
      </c>
      <c r="D161" s="10" t="s">
        <v>4773</v>
      </c>
      <c r="E161" s="10">
        <v>2019</v>
      </c>
      <c r="F161" s="10" t="s">
        <v>3438</v>
      </c>
      <c r="G161" s="25" t="s">
        <v>4793</v>
      </c>
      <c r="H161" s="37" t="s">
        <v>4775</v>
      </c>
      <c r="I161" s="25" t="s">
        <v>4776</v>
      </c>
      <c r="J161" s="65" t="s">
        <v>4777</v>
      </c>
      <c r="K161" s="25" t="s">
        <v>4778</v>
      </c>
      <c r="L161" s="38" t="s">
        <v>4779</v>
      </c>
      <c r="M161" s="37" t="s">
        <v>4780</v>
      </c>
      <c r="N161" s="25" t="s">
        <v>12</v>
      </c>
      <c r="O161" s="25" t="s">
        <v>5959</v>
      </c>
      <c r="P161" s="25" t="s">
        <v>5960</v>
      </c>
      <c r="Q161" s="25" t="s">
        <v>5602</v>
      </c>
      <c r="R161" s="25" t="s">
        <v>4781</v>
      </c>
      <c r="S161" s="25" t="s">
        <v>123</v>
      </c>
      <c r="T161" s="25" t="s">
        <v>4782</v>
      </c>
      <c r="U161" s="25" t="s">
        <v>140</v>
      </c>
      <c r="V161" s="25">
        <v>717</v>
      </c>
      <c r="W161" s="25">
        <v>1988</v>
      </c>
      <c r="X161" s="25" t="s">
        <v>10</v>
      </c>
      <c r="Y161" s="25" t="s">
        <v>10</v>
      </c>
      <c r="Z161" s="179" t="s">
        <v>10</v>
      </c>
      <c r="AA161" s="25" t="s">
        <v>3932</v>
      </c>
      <c r="AB161" s="25" t="s">
        <v>4783</v>
      </c>
      <c r="AC161" s="10" t="str">
        <f>INDEX(Exposure_GWASs!G:G,MATCH(TomB!AE161,Exposure_GWASs!C:C,0))</f>
        <v>WHRadjBMI</v>
      </c>
      <c r="AD161" s="25" t="s">
        <v>162</v>
      </c>
      <c r="AE161" s="25" t="s">
        <v>1077</v>
      </c>
      <c r="AF161" s="25" t="s">
        <v>4782</v>
      </c>
      <c r="AG161" s="25" t="s">
        <v>140</v>
      </c>
      <c r="AH161" s="25">
        <f>SUM(V161:W161)</f>
        <v>2705</v>
      </c>
      <c r="AI161" s="10">
        <f>INDEX(Exposure_GWASs!F:F,MATCH(TomB!AE161,Exposure_GWASs!C:C,0))</f>
        <v>224385</v>
      </c>
      <c r="AJ161" s="25" t="s">
        <v>12</v>
      </c>
      <c r="AK161" s="25" t="s">
        <v>1005</v>
      </c>
      <c r="AL161" s="25" t="s">
        <v>4784</v>
      </c>
      <c r="AM161" s="25" t="s">
        <v>1791</v>
      </c>
      <c r="AN161" s="25" t="s">
        <v>4785</v>
      </c>
      <c r="AO161" s="25" t="s">
        <v>11</v>
      </c>
      <c r="AP161" s="25" t="s">
        <v>4786</v>
      </c>
      <c r="AQ161" s="35" t="s">
        <v>138</v>
      </c>
      <c r="AR161" s="25" t="s">
        <v>11</v>
      </c>
      <c r="AS161" s="25" t="s">
        <v>4787</v>
      </c>
      <c r="AT161" s="25" t="s">
        <v>11</v>
      </c>
      <c r="AU161" s="25">
        <v>49</v>
      </c>
      <c r="AV161" s="25" t="s">
        <v>10</v>
      </c>
      <c r="AW161" s="25" t="s">
        <v>10</v>
      </c>
      <c r="AX161" s="25">
        <f>INDEX(Exposure_GWASs!S:S,MATCH(TomB!AE161,Exposure_GWASs!C:C,0))</f>
        <v>52</v>
      </c>
      <c r="AY161" s="31" t="s">
        <v>4794</v>
      </c>
      <c r="AZ161" s="31" t="s">
        <v>11</v>
      </c>
      <c r="BA161" s="25" t="s">
        <v>10</v>
      </c>
      <c r="BB161" s="25" t="s">
        <v>13</v>
      </c>
      <c r="BC161" s="36" t="s">
        <v>17</v>
      </c>
      <c r="BD161" s="36" t="s">
        <v>84</v>
      </c>
      <c r="BE161" s="36" t="s">
        <v>26</v>
      </c>
      <c r="BF161" s="36"/>
      <c r="BG161" s="36"/>
      <c r="BH161" s="31" t="s">
        <v>1011</v>
      </c>
      <c r="BI161" s="31" t="s">
        <v>1729</v>
      </c>
      <c r="BJ161" s="31" t="s">
        <v>4089</v>
      </c>
      <c r="BK161" s="25" t="s">
        <v>11</v>
      </c>
      <c r="BL161" s="25" t="s">
        <v>11</v>
      </c>
      <c r="BM161" s="25" t="s">
        <v>11</v>
      </c>
      <c r="BN161" s="31" t="s">
        <v>11</v>
      </c>
      <c r="BO161" s="31" t="s">
        <v>128</v>
      </c>
      <c r="BP161" s="31" t="s">
        <v>1059</v>
      </c>
      <c r="BQ161" s="31" t="s">
        <v>1029</v>
      </c>
      <c r="BR161" s="31">
        <v>0.49</v>
      </c>
      <c r="BT161" s="31">
        <v>95</v>
      </c>
      <c r="BU161" s="31">
        <v>0.23</v>
      </c>
      <c r="BV161" s="31">
        <v>1.0900000000000001</v>
      </c>
      <c r="BW161" s="31" t="s">
        <v>11</v>
      </c>
      <c r="BZ161" s="31" t="s">
        <v>4788</v>
      </c>
      <c r="CA161" s="31" t="s">
        <v>11</v>
      </c>
      <c r="CB161" s="31" t="s">
        <v>11</v>
      </c>
      <c r="CC161" s="31" t="s">
        <v>4789</v>
      </c>
      <c r="CD161" s="106" t="s">
        <v>10</v>
      </c>
    </row>
    <row r="162" spans="1:82" s="31" customFormat="1">
      <c r="A162" s="10">
        <v>151</v>
      </c>
      <c r="B162" s="10" t="s">
        <v>282</v>
      </c>
      <c r="C162" s="10" t="s">
        <v>244</v>
      </c>
      <c r="D162" s="10" t="s">
        <v>4773</v>
      </c>
      <c r="E162" s="10">
        <v>2020</v>
      </c>
      <c r="F162" s="10" t="s">
        <v>3438</v>
      </c>
      <c r="G162" s="25" t="s">
        <v>4795</v>
      </c>
      <c r="H162" s="37" t="s">
        <v>4775</v>
      </c>
      <c r="I162" s="25" t="s">
        <v>4776</v>
      </c>
      <c r="J162" s="65" t="s">
        <v>4777</v>
      </c>
      <c r="K162" s="25" t="s">
        <v>4778</v>
      </c>
      <c r="L162" s="38" t="s">
        <v>4779</v>
      </c>
      <c r="M162" s="37" t="s">
        <v>4780</v>
      </c>
      <c r="N162" s="25" t="s">
        <v>12</v>
      </c>
      <c r="O162" s="25" t="s">
        <v>5959</v>
      </c>
      <c r="P162" s="25" t="s">
        <v>5961</v>
      </c>
      <c r="Q162" s="25" t="s">
        <v>5602</v>
      </c>
      <c r="R162" s="25" t="s">
        <v>4791</v>
      </c>
      <c r="S162" s="25" t="s">
        <v>123</v>
      </c>
      <c r="T162" s="25" t="s">
        <v>4792</v>
      </c>
      <c r="U162" s="25" t="s">
        <v>140</v>
      </c>
      <c r="V162" s="25">
        <v>818</v>
      </c>
      <c r="W162" s="25">
        <v>3004</v>
      </c>
      <c r="X162" s="25" t="s">
        <v>10</v>
      </c>
      <c r="Y162" s="25" t="s">
        <v>10</v>
      </c>
      <c r="Z162" s="179" t="s">
        <v>10</v>
      </c>
      <c r="AA162" s="25" t="s">
        <v>3932</v>
      </c>
      <c r="AB162" s="25" t="s">
        <v>4783</v>
      </c>
      <c r="AC162" s="10" t="str">
        <f>INDEX(Exposure_GWASs!G:G,MATCH(TomB!AE162,Exposure_GWASs!C:C,0))</f>
        <v>WHRadjBMI</v>
      </c>
      <c r="AD162" s="25" t="s">
        <v>162</v>
      </c>
      <c r="AE162" s="25" t="s">
        <v>1077</v>
      </c>
      <c r="AF162" s="25" t="s">
        <v>4792</v>
      </c>
      <c r="AG162" s="25" t="s">
        <v>140</v>
      </c>
      <c r="AH162" s="25">
        <f>SUM(V162:W162)</f>
        <v>3822</v>
      </c>
      <c r="AI162" s="10">
        <f>INDEX(Exposure_GWASs!F:F,MATCH(TomB!AE162,Exposure_GWASs!C:C,0))</f>
        <v>224385</v>
      </c>
      <c r="AJ162" s="25" t="s">
        <v>12</v>
      </c>
      <c r="AK162" s="25" t="s">
        <v>1005</v>
      </c>
      <c r="AL162" s="25" t="s">
        <v>4784</v>
      </c>
      <c r="AM162" s="25" t="s">
        <v>1791</v>
      </c>
      <c r="AN162" s="25" t="s">
        <v>4785</v>
      </c>
      <c r="AO162" s="25" t="s">
        <v>11</v>
      </c>
      <c r="AP162" s="25" t="s">
        <v>4786</v>
      </c>
      <c r="AQ162" s="35" t="s">
        <v>138</v>
      </c>
      <c r="AR162" s="25" t="s">
        <v>11</v>
      </c>
      <c r="AS162" s="25" t="s">
        <v>4787</v>
      </c>
      <c r="AT162" s="25" t="s">
        <v>11</v>
      </c>
      <c r="AU162" s="25">
        <v>49</v>
      </c>
      <c r="AV162" s="25" t="s">
        <v>10</v>
      </c>
      <c r="AW162" s="25" t="s">
        <v>10</v>
      </c>
      <c r="AX162" s="25">
        <f>INDEX(Exposure_GWASs!S:S,MATCH(TomB!AE162,Exposure_GWASs!C:C,0))</f>
        <v>52</v>
      </c>
      <c r="AY162" s="31" t="s">
        <v>4794</v>
      </c>
      <c r="AZ162" s="31" t="s">
        <v>11</v>
      </c>
      <c r="BA162" s="25" t="s">
        <v>10</v>
      </c>
      <c r="BB162" s="25" t="s">
        <v>13</v>
      </c>
      <c r="BC162" s="36" t="s">
        <v>17</v>
      </c>
      <c r="BD162" s="36" t="s">
        <v>84</v>
      </c>
      <c r="BE162" s="36" t="s">
        <v>26</v>
      </c>
      <c r="BF162" s="36"/>
      <c r="BG162" s="36"/>
      <c r="BH162" s="31" t="s">
        <v>1011</v>
      </c>
      <c r="BI162" s="31" t="s">
        <v>1729</v>
      </c>
      <c r="BJ162" s="31" t="s">
        <v>4089</v>
      </c>
      <c r="BK162" s="25" t="s">
        <v>11</v>
      </c>
      <c r="BL162" s="25" t="s">
        <v>11</v>
      </c>
      <c r="BM162" s="25" t="s">
        <v>11</v>
      </c>
      <c r="BN162" s="31" t="s">
        <v>11</v>
      </c>
      <c r="BO162" s="31" t="s">
        <v>128</v>
      </c>
      <c r="BP162" s="31" t="s">
        <v>1059</v>
      </c>
      <c r="BQ162" s="31" t="s">
        <v>1029</v>
      </c>
      <c r="BR162" s="31">
        <v>1.84</v>
      </c>
      <c r="BT162" s="31">
        <v>95</v>
      </c>
      <c r="BU162" s="31">
        <v>0.92</v>
      </c>
      <c r="BV162" s="31">
        <v>3.57</v>
      </c>
      <c r="BW162" s="31" t="s">
        <v>11</v>
      </c>
      <c r="BZ162" s="31" t="s">
        <v>4788</v>
      </c>
      <c r="CA162" s="31" t="s">
        <v>11</v>
      </c>
      <c r="CB162" s="31" t="s">
        <v>11</v>
      </c>
      <c r="CC162" s="31" t="s">
        <v>4789</v>
      </c>
      <c r="CD162" s="106" t="s">
        <v>10</v>
      </c>
    </row>
    <row r="163" spans="1:82" s="31" customFormat="1" ht="22.5" customHeight="1">
      <c r="A163" s="10">
        <v>152</v>
      </c>
      <c r="B163" s="10" t="s">
        <v>244</v>
      </c>
      <c r="C163" s="10" t="s">
        <v>244</v>
      </c>
      <c r="D163" s="10" t="s">
        <v>4796</v>
      </c>
      <c r="E163" s="10">
        <v>2018</v>
      </c>
      <c r="F163" s="10" t="s">
        <v>4797</v>
      </c>
      <c r="G163" s="25" t="s">
        <v>4798</v>
      </c>
      <c r="H163" s="37" t="s">
        <v>4799</v>
      </c>
      <c r="I163" s="25" t="s">
        <v>4800</v>
      </c>
      <c r="J163" s="25" t="s">
        <v>4801</v>
      </c>
      <c r="K163" s="25" t="s">
        <v>4802</v>
      </c>
      <c r="L163" s="38" t="s">
        <v>4803</v>
      </c>
      <c r="M163" s="37" t="s">
        <v>4804</v>
      </c>
      <c r="N163" s="25" t="s">
        <v>21</v>
      </c>
      <c r="O163" s="25" t="s">
        <v>6003</v>
      </c>
      <c r="P163" s="25" t="s">
        <v>6003</v>
      </c>
      <c r="Q163" s="25" t="s">
        <v>5601</v>
      </c>
      <c r="R163" s="25" t="s">
        <v>4805</v>
      </c>
      <c r="S163" s="25" t="s">
        <v>4806</v>
      </c>
      <c r="T163" s="25">
        <f>INDEX(Outcome_GWASs!I:I,MATCH(TomB!S163,Outcome_GWASs!C:C,0))</f>
        <v>0</v>
      </c>
      <c r="U163" s="25" t="str">
        <f>INDEX(Outcome_GWASs!H:H,MATCH(TomB!S163,Outcome_GWASs!C:C,0))</f>
        <v xml:space="preserve">both </v>
      </c>
      <c r="V163" s="25">
        <v>204966</v>
      </c>
      <c r="W163" s="25" t="s">
        <v>10</v>
      </c>
      <c r="X163" s="25">
        <f>INDEX(Outcome_GWASs!F:F,MATCH(TomB!S163,Outcome_GWASs!C:C,0))</f>
        <v>298420</v>
      </c>
      <c r="Y163" s="25" t="str">
        <f>INDEX(Outcome_GWASs!G:G,MATCH(TomB!S163,Outcome_GWASs!C:C,0))</f>
        <v>NA</v>
      </c>
      <c r="Z163" s="179" t="s">
        <v>4807</v>
      </c>
      <c r="AA163" s="25"/>
      <c r="AB163" s="25" t="str">
        <f>INDEX(Outcome_GWASs!E:E,MATCH(TomB!S163,Outcome_GWASs!C:C,0))</f>
        <v>European</v>
      </c>
      <c r="AC163" s="10" t="str">
        <f>INDEX(Exposure_GWASs!G:G,MATCH(TomB!AE163,Exposure_GWASs!C:C,0))</f>
        <v>BMI</v>
      </c>
      <c r="AD163" s="10" t="s">
        <v>127</v>
      </c>
      <c r="AE163" s="25" t="s">
        <v>1060</v>
      </c>
      <c r="AF163" s="25"/>
      <c r="AG163" s="25" t="s">
        <v>140</v>
      </c>
      <c r="AH163" s="25">
        <v>339224</v>
      </c>
      <c r="AI163" s="10">
        <f>INDEX(Exposure_GWASs!F:F,MATCH(TomB!AE163,Exposure_GWASs!C:C,0))</f>
        <v>339224</v>
      </c>
      <c r="AJ163" s="25"/>
      <c r="AK163" s="25" t="s">
        <v>1005</v>
      </c>
      <c r="AL163" s="25" t="s">
        <v>4784</v>
      </c>
      <c r="AM163" s="25" t="s">
        <v>1791</v>
      </c>
      <c r="AN163" s="25" t="s">
        <v>11</v>
      </c>
      <c r="AO163" s="25" t="s">
        <v>4808</v>
      </c>
      <c r="AP163" s="25" t="s">
        <v>11</v>
      </c>
      <c r="AQ163" s="35" t="s">
        <v>138</v>
      </c>
      <c r="AR163" s="25" t="s">
        <v>11</v>
      </c>
      <c r="AS163" s="25" t="s">
        <v>4809</v>
      </c>
      <c r="AT163" s="25" t="s">
        <v>11</v>
      </c>
      <c r="AU163" s="25">
        <v>78</v>
      </c>
      <c r="AV163" s="25" t="s">
        <v>10</v>
      </c>
      <c r="AW163" s="25" t="s">
        <v>10</v>
      </c>
      <c r="AX163" s="25">
        <f>INDEX(Exposure_GWASs!S:S,MATCH(TomB!AE163,Exposure_GWASs!C:C,0))</f>
        <v>97</v>
      </c>
      <c r="AY163" s="31" t="s">
        <v>4810</v>
      </c>
      <c r="AZ163" s="31" t="s">
        <v>11</v>
      </c>
      <c r="BA163" s="25" t="s">
        <v>10</v>
      </c>
      <c r="BB163" s="25" t="s">
        <v>13</v>
      </c>
      <c r="BC163" s="36" t="s">
        <v>17</v>
      </c>
      <c r="BD163" s="36" t="s">
        <v>26</v>
      </c>
      <c r="BE163" s="36"/>
      <c r="BF163" s="36"/>
      <c r="BG163" s="36"/>
      <c r="BH163" s="31" t="s">
        <v>1011</v>
      </c>
      <c r="BI163" s="31" t="s">
        <v>3471</v>
      </c>
      <c r="BJ163" s="31" t="s">
        <v>1065</v>
      </c>
      <c r="BK163" s="31" t="s">
        <v>1151</v>
      </c>
      <c r="BL163" s="25" t="s">
        <v>11</v>
      </c>
      <c r="BM163" s="25" t="s">
        <v>11</v>
      </c>
      <c r="BN163" s="31" t="s">
        <v>4811</v>
      </c>
      <c r="BO163" s="31" t="s">
        <v>167</v>
      </c>
      <c r="BP163" s="31" t="s">
        <v>11</v>
      </c>
      <c r="BQ163" s="31" t="s">
        <v>1012</v>
      </c>
      <c r="BR163" s="31">
        <v>-0.05</v>
      </c>
      <c r="BS163" s="31">
        <v>0.02</v>
      </c>
      <c r="BW163" s="31">
        <v>2.5000000000000001E-2</v>
      </c>
      <c r="BZ163" s="31" t="s">
        <v>4812</v>
      </c>
      <c r="CA163" s="31" t="s">
        <v>11</v>
      </c>
      <c r="CB163" s="31" t="s">
        <v>11</v>
      </c>
      <c r="CC163" s="31" t="s">
        <v>4813</v>
      </c>
      <c r="CD163" s="106" t="s">
        <v>10</v>
      </c>
    </row>
    <row r="164" spans="1:82" s="31" customFormat="1" ht="21.75" customHeight="1">
      <c r="A164" s="10">
        <v>152</v>
      </c>
      <c r="B164" s="10" t="s">
        <v>244</v>
      </c>
      <c r="C164" s="10" t="s">
        <v>244</v>
      </c>
      <c r="D164" s="10" t="s">
        <v>4796</v>
      </c>
      <c r="E164" s="10">
        <v>2018</v>
      </c>
      <c r="F164" s="10" t="s">
        <v>4797</v>
      </c>
      <c r="G164" s="25" t="s">
        <v>4798</v>
      </c>
      <c r="H164" s="37" t="s">
        <v>4799</v>
      </c>
      <c r="I164" s="25" t="s">
        <v>4800</v>
      </c>
      <c r="J164" s="25" t="s">
        <v>4801</v>
      </c>
      <c r="K164" s="25" t="s">
        <v>4802</v>
      </c>
      <c r="L164" s="38" t="s">
        <v>4803</v>
      </c>
      <c r="M164" s="37" t="s">
        <v>4804</v>
      </c>
      <c r="N164" s="25" t="s">
        <v>21</v>
      </c>
      <c r="O164" s="25" t="s">
        <v>6003</v>
      </c>
      <c r="P164" s="25" t="s">
        <v>6003</v>
      </c>
      <c r="Q164" s="25" t="s">
        <v>5601</v>
      </c>
      <c r="R164" s="25" t="s">
        <v>4805</v>
      </c>
      <c r="S164" s="25" t="s">
        <v>4806</v>
      </c>
      <c r="T164" s="25">
        <f>INDEX(Outcome_GWASs!I:I,MATCH(TomB!S164,Outcome_GWASs!C:C,0))</f>
        <v>0</v>
      </c>
      <c r="U164" s="25" t="str">
        <f>INDEX(Outcome_GWASs!H:H,MATCH(TomB!S164,Outcome_GWASs!C:C,0))</f>
        <v xml:space="preserve">both </v>
      </c>
      <c r="V164" s="25">
        <v>204966</v>
      </c>
      <c r="W164" s="25" t="str">
        <f>INDEX(Outcome_GWASs!G:G,MATCH(TomB!S164,Outcome_GWASs!C:C,0))</f>
        <v>NA</v>
      </c>
      <c r="X164" s="25">
        <f>INDEX(Outcome_GWASs!F:F,MATCH(TomB!S164,Outcome_GWASs!C:C,0))</f>
        <v>298420</v>
      </c>
      <c r="Y164" s="25" t="str">
        <f>INDEX(Outcome_GWASs!G:G,MATCH(TomB!S164,Outcome_GWASs!C:C,0))</f>
        <v>NA</v>
      </c>
      <c r="Z164" s="179" t="s">
        <v>4807</v>
      </c>
      <c r="AA164" s="25"/>
      <c r="AB164" s="25" t="str">
        <f>INDEX(Outcome_GWASs!E:E,MATCH(TomB!S164,Outcome_GWASs!C:C,0))</f>
        <v>European</v>
      </c>
      <c r="AC164" s="10" t="str">
        <f>INDEX(Exposure_GWASs!G:G,MATCH(TomB!AE164,Exposure_GWASs!C:C,0))</f>
        <v>BMI</v>
      </c>
      <c r="AD164" s="10" t="s">
        <v>127</v>
      </c>
      <c r="AE164" s="25" t="s">
        <v>1060</v>
      </c>
      <c r="AF164" s="25"/>
      <c r="AG164" s="25" t="s">
        <v>140</v>
      </c>
      <c r="AH164" s="25">
        <v>339224</v>
      </c>
      <c r="AI164" s="10">
        <f>INDEX(Exposure_GWASs!F:F,MATCH(TomB!AE164,Exposure_GWASs!C:C,0))</f>
        <v>339224</v>
      </c>
      <c r="AJ164" s="25"/>
      <c r="AK164" s="25" t="s">
        <v>1005</v>
      </c>
      <c r="AL164" s="25" t="s">
        <v>4784</v>
      </c>
      <c r="AM164" s="25" t="s">
        <v>1791</v>
      </c>
      <c r="AN164" s="25" t="s">
        <v>11</v>
      </c>
      <c r="AO164" s="25" t="s">
        <v>4808</v>
      </c>
      <c r="AP164" s="25" t="s">
        <v>11</v>
      </c>
      <c r="AQ164" s="35" t="s">
        <v>1264</v>
      </c>
      <c r="AR164" s="25" t="s">
        <v>11</v>
      </c>
      <c r="AS164" s="25" t="s">
        <v>4809</v>
      </c>
      <c r="AT164" s="25" t="s">
        <v>11</v>
      </c>
      <c r="AU164" s="25">
        <v>179</v>
      </c>
      <c r="AV164" s="25" t="s">
        <v>10</v>
      </c>
      <c r="AW164" s="25" t="s">
        <v>10</v>
      </c>
      <c r="AX164" s="25">
        <f>INDEX(Exposure_GWASs!S:S,MATCH(TomB!AE164,Exposure_GWASs!C:C,0))</f>
        <v>97</v>
      </c>
      <c r="AY164" s="31" t="s">
        <v>4814</v>
      </c>
      <c r="AZ164" s="31" t="s">
        <v>11</v>
      </c>
      <c r="BA164" s="25" t="s">
        <v>10</v>
      </c>
      <c r="BB164" s="25" t="s">
        <v>13</v>
      </c>
      <c r="BC164" s="36" t="s">
        <v>17</v>
      </c>
      <c r="BD164" s="36" t="s">
        <v>26</v>
      </c>
      <c r="BE164" s="36"/>
      <c r="BF164" s="36"/>
      <c r="BG164" s="36"/>
      <c r="BH164" s="31" t="s">
        <v>1011</v>
      </c>
      <c r="BI164" s="31" t="s">
        <v>3471</v>
      </c>
      <c r="BJ164" s="31" t="s">
        <v>1065</v>
      </c>
      <c r="BK164" s="31" t="s">
        <v>1151</v>
      </c>
      <c r="BL164" s="25" t="s">
        <v>11</v>
      </c>
      <c r="BM164" s="25" t="s">
        <v>11</v>
      </c>
      <c r="BN164" s="31" t="s">
        <v>4811</v>
      </c>
      <c r="BO164" s="31" t="s">
        <v>167</v>
      </c>
      <c r="BP164" s="31" t="s">
        <v>11</v>
      </c>
      <c r="BQ164" s="31" t="s">
        <v>1012</v>
      </c>
      <c r="BR164" s="31">
        <v>-0.03</v>
      </c>
      <c r="BS164" s="31">
        <v>0.01</v>
      </c>
      <c r="BW164" s="31">
        <v>4.5999999999999999E-2</v>
      </c>
      <c r="BZ164" s="31" t="s">
        <v>4812</v>
      </c>
      <c r="CA164" s="31" t="s">
        <v>11</v>
      </c>
      <c r="CB164" s="31" t="s">
        <v>11</v>
      </c>
      <c r="CC164" s="31" t="s">
        <v>4813</v>
      </c>
      <c r="CD164" s="106" t="s">
        <v>10</v>
      </c>
    </row>
    <row r="165" spans="1:82" s="31" customFormat="1" ht="15.75" customHeight="1">
      <c r="A165" s="10">
        <v>152</v>
      </c>
      <c r="B165" s="10" t="s">
        <v>244</v>
      </c>
      <c r="C165" s="10" t="s">
        <v>244</v>
      </c>
      <c r="D165" s="10" t="s">
        <v>4796</v>
      </c>
      <c r="E165" s="10">
        <v>2018</v>
      </c>
      <c r="F165" s="10" t="s">
        <v>4797</v>
      </c>
      <c r="G165" s="25" t="s">
        <v>4798</v>
      </c>
      <c r="H165" s="37" t="s">
        <v>4799</v>
      </c>
      <c r="I165" s="25" t="s">
        <v>4800</v>
      </c>
      <c r="J165" s="25" t="s">
        <v>4801</v>
      </c>
      <c r="K165" s="25" t="s">
        <v>4802</v>
      </c>
      <c r="L165" s="38" t="s">
        <v>4803</v>
      </c>
      <c r="M165" s="37" t="s">
        <v>4804</v>
      </c>
      <c r="N165" s="25" t="s">
        <v>21</v>
      </c>
      <c r="O165" s="25" t="s">
        <v>5563</v>
      </c>
      <c r="P165" s="25" t="s">
        <v>5841</v>
      </c>
      <c r="Q165" s="25" t="s">
        <v>5601</v>
      </c>
      <c r="R165" s="25" t="s">
        <v>4815</v>
      </c>
      <c r="S165" s="25" t="s">
        <v>4816</v>
      </c>
      <c r="T165" s="25">
        <f>INDEX(Outcome_GWASs!I:I,MATCH(TomB!S165,Outcome_GWASs!C:C,0))</f>
        <v>0</v>
      </c>
      <c r="U165" s="25" t="str">
        <f>INDEX(Outcome_GWASs!H:H,MATCH(TomB!S165,Outcome_GWASs!C:C,0))</f>
        <v xml:space="preserve">both </v>
      </c>
      <c r="V165" s="25">
        <v>161460</v>
      </c>
      <c r="W165" s="25" t="str">
        <f>INDEX(Outcome_GWASs!G:G,MATCH(TomB!S165,Outcome_GWASs!C:C,0))</f>
        <v>NA</v>
      </c>
      <c r="X165" s="25">
        <f>INDEX(Outcome_GWASs!F:F,MATCH(TomB!S165,Outcome_GWASs!C:C,0))</f>
        <v>180866</v>
      </c>
      <c r="Y165" s="25" t="str">
        <f>INDEX(Outcome_GWASs!G:G,MATCH(TomB!S165,Outcome_GWASs!C:C,0))</f>
        <v>NA</v>
      </c>
      <c r="Z165" s="179" t="s">
        <v>4807</v>
      </c>
      <c r="AA165" s="25"/>
      <c r="AB165" s="25" t="str">
        <f>INDEX(Outcome_GWASs!E:E,MATCH(TomB!S165,Outcome_GWASs!C:C,0))</f>
        <v>European</v>
      </c>
      <c r="AC165" s="10" t="str">
        <f>INDEX(Exposure_GWASs!G:G,MATCH(TomB!AE165,Exposure_GWASs!C:C,0))</f>
        <v>BMI</v>
      </c>
      <c r="AD165" s="10" t="s">
        <v>127</v>
      </c>
      <c r="AE165" s="25" t="s">
        <v>1060</v>
      </c>
      <c r="AF165" s="25"/>
      <c r="AG165" s="25" t="s">
        <v>140</v>
      </c>
      <c r="AH165" s="25">
        <v>339224</v>
      </c>
      <c r="AI165" s="10">
        <f>INDEX(Exposure_GWASs!F:F,MATCH(TomB!AE165,Exposure_GWASs!C:C,0))</f>
        <v>339224</v>
      </c>
      <c r="AJ165" s="25"/>
      <c r="AK165" s="25" t="s">
        <v>1005</v>
      </c>
      <c r="AL165" s="25" t="s">
        <v>4784</v>
      </c>
      <c r="AM165" s="25" t="s">
        <v>1791</v>
      </c>
      <c r="AN165" s="25" t="s">
        <v>11</v>
      </c>
      <c r="AO165" s="25" t="s">
        <v>4808</v>
      </c>
      <c r="AP165" s="25" t="s">
        <v>11</v>
      </c>
      <c r="AQ165" s="35" t="s">
        <v>138</v>
      </c>
      <c r="AR165" s="25" t="s">
        <v>11</v>
      </c>
      <c r="AS165" s="25" t="s">
        <v>4809</v>
      </c>
      <c r="AT165" s="25" t="s">
        <v>11</v>
      </c>
      <c r="AU165" s="25">
        <v>78</v>
      </c>
      <c r="AV165" s="25" t="s">
        <v>10</v>
      </c>
      <c r="AW165" s="25" t="s">
        <v>10</v>
      </c>
      <c r="AX165" s="25">
        <f>INDEX(Exposure_GWASs!S:S,MATCH(TomB!AE165,Exposure_GWASs!C:C,0))</f>
        <v>97</v>
      </c>
      <c r="AY165" s="31" t="s">
        <v>4810</v>
      </c>
      <c r="AZ165" s="31" t="s">
        <v>11</v>
      </c>
      <c r="BA165" s="25" t="s">
        <v>10</v>
      </c>
      <c r="BB165" s="25" t="s">
        <v>13</v>
      </c>
      <c r="BC165" s="36" t="s">
        <v>17</v>
      </c>
      <c r="BD165" s="36" t="s">
        <v>26</v>
      </c>
      <c r="BE165" s="36"/>
      <c r="BF165" s="36"/>
      <c r="BG165" s="36"/>
      <c r="BH165" s="31" t="s">
        <v>1011</v>
      </c>
      <c r="BI165" s="31" t="s">
        <v>3471</v>
      </c>
      <c r="BJ165" s="31" t="s">
        <v>1065</v>
      </c>
      <c r="BK165" s="31" t="s">
        <v>1151</v>
      </c>
      <c r="BL165" s="25" t="s">
        <v>11</v>
      </c>
      <c r="BM165" s="25" t="s">
        <v>11</v>
      </c>
      <c r="BN165" s="31" t="s">
        <v>4811</v>
      </c>
      <c r="BO165" s="31" t="s">
        <v>167</v>
      </c>
      <c r="BP165" s="31" t="s">
        <v>11</v>
      </c>
      <c r="BQ165" s="31" t="s">
        <v>1012</v>
      </c>
      <c r="BR165" s="31">
        <v>0.05</v>
      </c>
      <c r="BS165" s="31">
        <v>0.02</v>
      </c>
      <c r="BW165" s="31">
        <v>1.2E-2</v>
      </c>
      <c r="BZ165" s="31" t="s">
        <v>4812</v>
      </c>
      <c r="CA165" s="31" t="s">
        <v>11</v>
      </c>
      <c r="CB165" s="31" t="s">
        <v>11</v>
      </c>
      <c r="CC165" s="31" t="s">
        <v>4813</v>
      </c>
      <c r="CD165" s="106" t="s">
        <v>10</v>
      </c>
    </row>
    <row r="166" spans="1:82" s="31" customFormat="1" ht="17.25" customHeight="1">
      <c r="A166" s="10">
        <v>152</v>
      </c>
      <c r="B166" s="10" t="s">
        <v>244</v>
      </c>
      <c r="C166" s="10" t="s">
        <v>244</v>
      </c>
      <c r="D166" s="10" t="s">
        <v>4796</v>
      </c>
      <c r="E166" s="10">
        <v>2018</v>
      </c>
      <c r="F166" s="10" t="s">
        <v>4797</v>
      </c>
      <c r="G166" s="25" t="s">
        <v>4798</v>
      </c>
      <c r="H166" s="37" t="s">
        <v>4799</v>
      </c>
      <c r="I166" s="25" t="s">
        <v>4800</v>
      </c>
      <c r="J166" s="25" t="s">
        <v>4801</v>
      </c>
      <c r="K166" s="25" t="s">
        <v>4802</v>
      </c>
      <c r="L166" s="38" t="s">
        <v>4803</v>
      </c>
      <c r="M166" s="37" t="s">
        <v>4804</v>
      </c>
      <c r="N166" s="25" t="s">
        <v>21</v>
      </c>
      <c r="O166" s="25" t="s">
        <v>5563</v>
      </c>
      <c r="P166" s="25" t="s">
        <v>5841</v>
      </c>
      <c r="Q166" s="25" t="s">
        <v>5601</v>
      </c>
      <c r="R166" s="10" t="s">
        <v>4815</v>
      </c>
      <c r="S166" s="25" t="s">
        <v>4816</v>
      </c>
      <c r="T166" s="25">
        <f>INDEX(Outcome_GWASs!I:I,MATCH(TomB!S166,Outcome_GWASs!C:C,0))</f>
        <v>0</v>
      </c>
      <c r="U166" s="25" t="str">
        <f>INDEX(Outcome_GWASs!H:H,MATCH(TomB!S166,Outcome_GWASs!C:C,0))</f>
        <v xml:space="preserve">both </v>
      </c>
      <c r="V166" s="25">
        <v>161460</v>
      </c>
      <c r="W166" s="25" t="str">
        <f>INDEX(Outcome_GWASs!G:G,MATCH(TomB!S166,Outcome_GWASs!C:C,0))</f>
        <v>NA</v>
      </c>
      <c r="X166" s="25">
        <f>INDEX(Outcome_GWASs!F:F,MATCH(TomB!S166,Outcome_GWASs!C:C,0))</f>
        <v>180866</v>
      </c>
      <c r="Y166" s="25" t="str">
        <f>INDEX(Outcome_GWASs!G:G,MATCH(TomB!S166,Outcome_GWASs!C:C,0))</f>
        <v>NA</v>
      </c>
      <c r="Z166" s="179" t="s">
        <v>4807</v>
      </c>
      <c r="AA166" s="25"/>
      <c r="AB166" s="25" t="str">
        <f>INDEX(Outcome_GWASs!E:E,MATCH(TomB!S166,Outcome_GWASs!C:C,0))</f>
        <v>European</v>
      </c>
      <c r="AC166" s="10" t="str">
        <f>INDEX(Exposure_GWASs!G:G,MATCH(TomB!AE166,Exposure_GWASs!C:C,0))</f>
        <v>BMI</v>
      </c>
      <c r="AD166" s="10" t="s">
        <v>127</v>
      </c>
      <c r="AE166" s="25" t="s">
        <v>1060</v>
      </c>
      <c r="AG166" s="25" t="s">
        <v>140</v>
      </c>
      <c r="AH166" s="25">
        <v>339224</v>
      </c>
      <c r="AI166" s="10">
        <f>INDEX(Exposure_GWASs!F:F,MATCH(TomB!AE166,Exposure_GWASs!C:C,0))</f>
        <v>339224</v>
      </c>
      <c r="AK166" s="25" t="s">
        <v>1005</v>
      </c>
      <c r="AL166" s="25" t="s">
        <v>4784</v>
      </c>
      <c r="AM166" s="25" t="s">
        <v>1791</v>
      </c>
      <c r="AN166" s="25" t="s">
        <v>11</v>
      </c>
      <c r="AO166" s="25" t="s">
        <v>4808</v>
      </c>
      <c r="AP166" s="25" t="s">
        <v>11</v>
      </c>
      <c r="AQ166" s="35" t="s">
        <v>1264</v>
      </c>
      <c r="AR166" s="25" t="s">
        <v>11</v>
      </c>
      <c r="AS166" s="25" t="s">
        <v>4809</v>
      </c>
      <c r="AT166" s="25" t="s">
        <v>11</v>
      </c>
      <c r="AU166" s="31">
        <v>180</v>
      </c>
      <c r="AV166" s="25" t="s">
        <v>10</v>
      </c>
      <c r="AW166" s="25" t="s">
        <v>10</v>
      </c>
      <c r="AX166" s="25">
        <f>INDEX(Exposure_GWASs!S:S,MATCH(TomB!AE166,Exposure_GWASs!C:C,0))</f>
        <v>97</v>
      </c>
      <c r="AY166" s="31" t="s">
        <v>4814</v>
      </c>
      <c r="AZ166" s="31" t="s">
        <v>11</v>
      </c>
      <c r="BA166" s="25" t="s">
        <v>10</v>
      </c>
      <c r="BB166" s="25" t="s">
        <v>13</v>
      </c>
      <c r="BC166" s="36" t="s">
        <v>17</v>
      </c>
      <c r="BD166" s="36" t="s">
        <v>26</v>
      </c>
      <c r="BE166" s="36"/>
      <c r="BF166" s="36"/>
      <c r="BG166" s="36"/>
      <c r="BH166" s="31" t="s">
        <v>1011</v>
      </c>
      <c r="BI166" s="31" t="s">
        <v>3471</v>
      </c>
      <c r="BJ166" s="31" t="s">
        <v>1065</v>
      </c>
      <c r="BK166" s="31" t="s">
        <v>1151</v>
      </c>
      <c r="BL166" s="25" t="s">
        <v>11</v>
      </c>
      <c r="BM166" s="25" t="s">
        <v>11</v>
      </c>
      <c r="BN166" s="31" t="s">
        <v>4811</v>
      </c>
      <c r="BO166" s="31" t="s">
        <v>167</v>
      </c>
      <c r="BP166" s="31" t="s">
        <v>11</v>
      </c>
      <c r="BQ166" s="31" t="s">
        <v>1012</v>
      </c>
      <c r="BR166" s="31">
        <v>0.04</v>
      </c>
      <c r="BS166" s="31">
        <v>0.02</v>
      </c>
      <c r="BW166" s="31">
        <v>6.0000000000000001E-3</v>
      </c>
      <c r="BZ166" s="31" t="s">
        <v>4812</v>
      </c>
      <c r="CA166" s="31" t="s">
        <v>11</v>
      </c>
      <c r="CB166" s="31" t="s">
        <v>11</v>
      </c>
      <c r="CC166" s="31" t="s">
        <v>4813</v>
      </c>
      <c r="CD166" s="106" t="s">
        <v>10</v>
      </c>
    </row>
    <row r="167" spans="1:82" s="31" customFormat="1">
      <c r="A167" s="10">
        <v>153</v>
      </c>
      <c r="B167" s="10" t="s">
        <v>282</v>
      </c>
      <c r="C167" s="10" t="s">
        <v>244</v>
      </c>
      <c r="D167" s="10" t="s">
        <v>4817</v>
      </c>
      <c r="E167" s="10">
        <v>2013</v>
      </c>
      <c r="F167" s="10" t="s">
        <v>1283</v>
      </c>
      <c r="G167" s="25" t="s">
        <v>4818</v>
      </c>
      <c r="H167" s="37" t="s">
        <v>4819</v>
      </c>
      <c r="I167" s="25" t="s">
        <v>4750</v>
      </c>
      <c r="J167" s="65" t="s">
        <v>4820</v>
      </c>
      <c r="K167" s="25" t="s">
        <v>4821</v>
      </c>
      <c r="L167" s="38" t="s">
        <v>4822</v>
      </c>
      <c r="M167" s="37" t="s">
        <v>4823</v>
      </c>
      <c r="N167" s="25" t="s">
        <v>18</v>
      </c>
      <c r="O167" s="25" t="s">
        <v>5559</v>
      </c>
      <c r="P167" s="25" t="s">
        <v>5559</v>
      </c>
      <c r="Q167" s="25" t="s">
        <v>5600</v>
      </c>
      <c r="R167" s="25" t="s">
        <v>4824</v>
      </c>
      <c r="S167" s="25" t="s">
        <v>123</v>
      </c>
      <c r="T167" s="25" t="str">
        <f>INDEX(Outcome_GWASs!I:I,MATCH(TomB!S167,Outcome_GWASs!C:C,0))</f>
        <v>Manually fill</v>
      </c>
      <c r="U167" s="25" t="s">
        <v>140</v>
      </c>
      <c r="V167" s="178">
        <v>42024</v>
      </c>
      <c r="W167" s="25" t="s">
        <v>10</v>
      </c>
      <c r="X167" s="25" t="s">
        <v>10</v>
      </c>
      <c r="Y167" s="25" t="s">
        <v>10</v>
      </c>
      <c r="Z167" s="179" t="s">
        <v>10</v>
      </c>
      <c r="AA167" s="25" t="s">
        <v>1005</v>
      </c>
      <c r="AB167" s="25" t="s">
        <v>4825</v>
      </c>
      <c r="AC167" s="10" t="str">
        <f>INDEX(Exposure_GWASs!G:G,MATCH(TomB!AE167,Exposure_GWASs!C:C,0))</f>
        <v>BMI</v>
      </c>
      <c r="AD167" s="10" t="s">
        <v>127</v>
      </c>
      <c r="AE167" s="25" t="s">
        <v>1224</v>
      </c>
      <c r="AF167" s="25"/>
      <c r="AG167" s="25" t="s">
        <v>140</v>
      </c>
      <c r="AH167" s="178">
        <v>42024</v>
      </c>
      <c r="AI167" s="10">
        <f>INDEX(Exposure_GWASs!F:F,MATCH(TomB!AE167,Exposure_GWASs!C:C,0))</f>
        <v>249796</v>
      </c>
      <c r="AJ167" s="25" t="s">
        <v>12</v>
      </c>
      <c r="AK167" s="25" t="s">
        <v>1005</v>
      </c>
      <c r="AL167" s="25" t="s">
        <v>4825</v>
      </c>
      <c r="AM167" s="25" t="s">
        <v>11</v>
      </c>
      <c r="AN167" s="25" t="s">
        <v>4826</v>
      </c>
      <c r="AO167" s="25" t="s">
        <v>11</v>
      </c>
      <c r="AP167" s="25" t="s">
        <v>11</v>
      </c>
      <c r="AQ167" s="35" t="s">
        <v>138</v>
      </c>
      <c r="AR167" s="25" t="s">
        <v>11</v>
      </c>
      <c r="AS167" s="25" t="s">
        <v>4827</v>
      </c>
      <c r="AT167" s="25" t="s">
        <v>11</v>
      </c>
      <c r="AU167" s="25"/>
      <c r="AV167" s="25"/>
      <c r="AW167" s="25">
        <v>12</v>
      </c>
      <c r="AX167" s="25">
        <f>INDEX(Exposure_GWASs!S:S,MATCH(TomB!AE167,Exposure_GWASs!C:C,0))</f>
        <v>32</v>
      </c>
      <c r="AY167" s="31" t="s">
        <v>4828</v>
      </c>
      <c r="AZ167" s="31" t="s">
        <v>135</v>
      </c>
      <c r="BA167" s="31" t="s">
        <v>4829</v>
      </c>
      <c r="BB167" s="25" t="s">
        <v>25</v>
      </c>
      <c r="BC167" s="36"/>
      <c r="BD167" s="36"/>
      <c r="BE167" s="36"/>
      <c r="BF167" s="36"/>
      <c r="BG167" s="36"/>
      <c r="BI167" s="31" t="s">
        <v>4830</v>
      </c>
      <c r="BJ167" s="31" t="s">
        <v>2928</v>
      </c>
      <c r="BK167" s="25" t="s">
        <v>11</v>
      </c>
      <c r="BL167" s="25" t="s">
        <v>11</v>
      </c>
      <c r="BM167" s="25" t="s">
        <v>11</v>
      </c>
      <c r="BN167" s="31" t="s">
        <v>171</v>
      </c>
      <c r="BO167" s="31" t="s">
        <v>128</v>
      </c>
      <c r="BP167" s="31" t="s">
        <v>4831</v>
      </c>
      <c r="BQ167" s="31" t="s">
        <v>1012</v>
      </c>
      <c r="BR167" s="31">
        <v>-0.42</v>
      </c>
      <c r="BT167" s="31">
        <v>95</v>
      </c>
      <c r="BU167" s="31">
        <v>-0.71</v>
      </c>
      <c r="BV167" s="31">
        <v>-0.13</v>
      </c>
      <c r="BW167" s="31">
        <v>5.0000000000000001E-3</v>
      </c>
      <c r="BZ167" s="31" t="s">
        <v>4832</v>
      </c>
      <c r="CA167" s="31" t="s">
        <v>4833</v>
      </c>
      <c r="CB167" s="31" t="s">
        <v>4834</v>
      </c>
      <c r="CC167" s="31" t="s">
        <v>4835</v>
      </c>
      <c r="CD167" s="106" t="s">
        <v>10</v>
      </c>
    </row>
    <row r="168" spans="1:82" s="31" customFormat="1">
      <c r="A168" s="10">
        <v>154</v>
      </c>
      <c r="B168" s="10" t="s">
        <v>244</v>
      </c>
      <c r="C168" s="10" t="s">
        <v>244</v>
      </c>
      <c r="D168" s="10" t="s">
        <v>4836</v>
      </c>
      <c r="E168" s="10">
        <v>2018</v>
      </c>
      <c r="F168" s="10" t="s">
        <v>1714</v>
      </c>
      <c r="G168" s="25" t="s">
        <v>4837</v>
      </c>
      <c r="H168" s="37" t="s">
        <v>784</v>
      </c>
      <c r="I168" s="25" t="s">
        <v>4838</v>
      </c>
      <c r="J168" s="65" t="s">
        <v>4839</v>
      </c>
      <c r="K168" s="25" t="s">
        <v>4840</v>
      </c>
      <c r="L168" s="38" t="s">
        <v>4841</v>
      </c>
      <c r="M168" s="37" t="s">
        <v>4842</v>
      </c>
      <c r="N168" s="25" t="s">
        <v>12</v>
      </c>
      <c r="O168" s="25" t="s">
        <v>699</v>
      </c>
      <c r="P168" s="25" t="s">
        <v>699</v>
      </c>
      <c r="Q168" s="25" t="s">
        <v>5602</v>
      </c>
      <c r="R168" s="25" t="s">
        <v>4843</v>
      </c>
      <c r="S168" s="25" t="s">
        <v>123</v>
      </c>
      <c r="T168" s="25" t="s">
        <v>4844</v>
      </c>
      <c r="U168" s="25" t="s">
        <v>140</v>
      </c>
      <c r="V168" s="25">
        <v>3108</v>
      </c>
      <c r="W168" s="25" t="s">
        <v>10</v>
      </c>
      <c r="X168" s="25" t="s">
        <v>10</v>
      </c>
      <c r="Y168" s="25" t="s">
        <v>10</v>
      </c>
      <c r="Z168" s="179" t="s">
        <v>10</v>
      </c>
      <c r="AA168" s="25" t="s">
        <v>1005</v>
      </c>
      <c r="AB168" s="25" t="s">
        <v>4480</v>
      </c>
      <c r="AC168" s="10" t="str">
        <f>INDEX(Exposure_GWASs!G:G,MATCH(TomB!AE168,Exposure_GWASs!C:C,0))</f>
        <v>BMI</v>
      </c>
      <c r="AD168" s="10" t="s">
        <v>127</v>
      </c>
      <c r="AE168" s="25" t="s">
        <v>1060</v>
      </c>
      <c r="AF168" s="25" t="s">
        <v>4844</v>
      </c>
      <c r="AG168" s="25" t="s">
        <v>140</v>
      </c>
      <c r="AH168" s="25">
        <v>3108</v>
      </c>
      <c r="AI168" s="10">
        <f>INDEX(Exposure_GWASs!F:F,MATCH(TomB!AE168,Exposure_GWASs!C:C,0))</f>
        <v>339224</v>
      </c>
      <c r="AJ168" s="25" t="s">
        <v>12</v>
      </c>
      <c r="AK168" s="25" t="s">
        <v>1005</v>
      </c>
      <c r="AL168" s="25" t="s">
        <v>4480</v>
      </c>
      <c r="AM168" s="25" t="s">
        <v>1791</v>
      </c>
      <c r="AN168" s="25" t="s">
        <v>3131</v>
      </c>
      <c r="AO168" s="25" t="s">
        <v>11</v>
      </c>
      <c r="AP168" s="25" t="s">
        <v>4845</v>
      </c>
      <c r="AQ168" s="35" t="s">
        <v>138</v>
      </c>
      <c r="AR168" s="25" t="s">
        <v>11</v>
      </c>
      <c r="AS168" s="25" t="s">
        <v>11</v>
      </c>
      <c r="AT168" s="25" t="s">
        <v>4846</v>
      </c>
      <c r="AU168" s="25"/>
      <c r="AV168" s="25"/>
      <c r="AW168" s="25">
        <v>97</v>
      </c>
      <c r="AX168" s="25">
        <f>INDEX(Exposure_GWASs!S:S,MATCH(TomB!AE168,Exposure_GWASs!C:C,0))</f>
        <v>97</v>
      </c>
      <c r="AY168" s="25" t="s">
        <v>10</v>
      </c>
      <c r="AZ168" s="31" t="s">
        <v>11</v>
      </c>
      <c r="BA168" s="25" t="s">
        <v>10</v>
      </c>
      <c r="BB168" s="25" t="s">
        <v>22</v>
      </c>
      <c r="BC168" s="36" t="s">
        <v>17</v>
      </c>
      <c r="BD168" s="36" t="s">
        <v>26</v>
      </c>
      <c r="BE168" s="36" t="s">
        <v>79</v>
      </c>
      <c r="BF168" s="36"/>
      <c r="BG168" s="36"/>
      <c r="BH168" s="31" t="s">
        <v>1011</v>
      </c>
      <c r="BI168" s="31" t="s">
        <v>3471</v>
      </c>
      <c r="BJ168" s="31" t="s">
        <v>2928</v>
      </c>
      <c r="BK168" s="25" t="s">
        <v>11</v>
      </c>
      <c r="BL168" s="25" t="s">
        <v>11</v>
      </c>
      <c r="BM168" s="25" t="s">
        <v>11</v>
      </c>
      <c r="BN168" s="31" t="s">
        <v>11</v>
      </c>
      <c r="BO168" s="31" t="s">
        <v>128</v>
      </c>
      <c r="BP168" s="31" t="s">
        <v>1324</v>
      </c>
      <c r="BQ168" s="31" t="s">
        <v>1012</v>
      </c>
      <c r="BR168" s="31">
        <v>0.79</v>
      </c>
      <c r="BT168" s="31">
        <v>95</v>
      </c>
      <c r="BU168" s="31">
        <v>0.3</v>
      </c>
      <c r="BV168" s="31">
        <v>1.28</v>
      </c>
      <c r="BW168" s="31">
        <v>2E-3</v>
      </c>
      <c r="BZ168" s="31" t="s">
        <v>4847</v>
      </c>
      <c r="CA168" s="31" t="s">
        <v>4848</v>
      </c>
      <c r="CB168" s="31" t="s">
        <v>11</v>
      </c>
      <c r="CC168" s="31" t="s">
        <v>4849</v>
      </c>
      <c r="CD168" s="106" t="s">
        <v>10</v>
      </c>
    </row>
    <row r="169" spans="1:82" s="31" customFormat="1">
      <c r="A169" s="10">
        <v>154</v>
      </c>
      <c r="B169" s="10" t="s">
        <v>244</v>
      </c>
      <c r="C169" s="10" t="s">
        <v>244</v>
      </c>
      <c r="D169" s="10" t="s">
        <v>4836</v>
      </c>
      <c r="E169" s="10">
        <v>2018</v>
      </c>
      <c r="F169" s="10" t="s">
        <v>1714</v>
      </c>
      <c r="G169" s="25" t="s">
        <v>4837</v>
      </c>
      <c r="H169" s="37" t="s">
        <v>784</v>
      </c>
      <c r="I169" s="25" t="s">
        <v>4838</v>
      </c>
      <c r="J169" s="65" t="s">
        <v>4839</v>
      </c>
      <c r="K169" s="25" t="s">
        <v>4840</v>
      </c>
      <c r="L169" s="38" t="s">
        <v>4841</v>
      </c>
      <c r="M169" s="37" t="s">
        <v>4842</v>
      </c>
      <c r="N169" s="25" t="s">
        <v>12</v>
      </c>
      <c r="O169" s="25" t="s">
        <v>701</v>
      </c>
      <c r="P169" s="25" t="s">
        <v>701</v>
      </c>
      <c r="Q169" s="25" t="s">
        <v>5602</v>
      </c>
      <c r="R169" s="25" t="s">
        <v>4843</v>
      </c>
      <c r="S169" s="25" t="s">
        <v>123</v>
      </c>
      <c r="T169" s="25" t="s">
        <v>4844</v>
      </c>
      <c r="U169" s="25" t="s">
        <v>140</v>
      </c>
      <c r="V169" s="25">
        <v>3108</v>
      </c>
      <c r="W169" s="25" t="s">
        <v>10</v>
      </c>
      <c r="X169" s="25" t="s">
        <v>10</v>
      </c>
      <c r="Y169" s="25" t="s">
        <v>10</v>
      </c>
      <c r="Z169" s="179" t="s">
        <v>10</v>
      </c>
      <c r="AA169" s="25" t="s">
        <v>1005</v>
      </c>
      <c r="AB169" s="25" t="s">
        <v>4480</v>
      </c>
      <c r="AC169" s="10" t="str">
        <f>INDEX(Exposure_GWASs!G:G,MATCH(TomB!AE169,Exposure_GWASs!C:C,0))</f>
        <v>BMI</v>
      </c>
      <c r="AD169" s="10" t="s">
        <v>127</v>
      </c>
      <c r="AE169" s="25" t="s">
        <v>1060</v>
      </c>
      <c r="AF169" s="25" t="s">
        <v>4844</v>
      </c>
      <c r="AG169" s="25" t="s">
        <v>140</v>
      </c>
      <c r="AH169" s="25">
        <v>3108</v>
      </c>
      <c r="AI169" s="10">
        <f>INDEX(Exposure_GWASs!F:F,MATCH(TomB!AE169,Exposure_GWASs!C:C,0))</f>
        <v>339224</v>
      </c>
      <c r="AJ169" s="25" t="s">
        <v>12</v>
      </c>
      <c r="AK169" s="25" t="s">
        <v>1005</v>
      </c>
      <c r="AL169" s="25" t="s">
        <v>4480</v>
      </c>
      <c r="AM169" s="25" t="s">
        <v>1791</v>
      </c>
      <c r="AN169" s="25" t="s">
        <v>3131</v>
      </c>
      <c r="AO169" s="25" t="s">
        <v>11</v>
      </c>
      <c r="AP169" s="25" t="s">
        <v>4845</v>
      </c>
      <c r="AQ169" s="35" t="s">
        <v>138</v>
      </c>
      <c r="AR169" s="25" t="s">
        <v>11</v>
      </c>
      <c r="AS169" s="25" t="s">
        <v>11</v>
      </c>
      <c r="AT169" s="25" t="s">
        <v>4846</v>
      </c>
      <c r="AU169" s="25"/>
      <c r="AV169" s="25"/>
      <c r="AW169" s="25">
        <v>97</v>
      </c>
      <c r="AX169" s="25">
        <f>INDEX(Exposure_GWASs!S:S,MATCH(TomB!AE169,Exposure_GWASs!C:C,0))</f>
        <v>97</v>
      </c>
      <c r="AY169" s="25" t="s">
        <v>10</v>
      </c>
      <c r="AZ169" s="31" t="s">
        <v>11</v>
      </c>
      <c r="BA169" s="25" t="s">
        <v>10</v>
      </c>
      <c r="BB169" s="25" t="s">
        <v>22</v>
      </c>
      <c r="BC169" s="36" t="s">
        <v>17</v>
      </c>
      <c r="BD169" s="36" t="s">
        <v>26</v>
      </c>
      <c r="BE169" s="36" t="s">
        <v>79</v>
      </c>
      <c r="BF169" s="36"/>
      <c r="BG169" s="36"/>
      <c r="BH169" s="31" t="s">
        <v>1011</v>
      </c>
      <c r="BI169" s="31" t="s">
        <v>3471</v>
      </c>
      <c r="BJ169" s="31" t="s">
        <v>2928</v>
      </c>
      <c r="BK169" s="25" t="s">
        <v>11</v>
      </c>
      <c r="BL169" s="25" t="s">
        <v>11</v>
      </c>
      <c r="BM169" s="25" t="s">
        <v>11</v>
      </c>
      <c r="BN169" s="31" t="s">
        <v>11</v>
      </c>
      <c r="BO169" s="31" t="s">
        <v>128</v>
      </c>
      <c r="BP169" s="31" t="s">
        <v>1324</v>
      </c>
      <c r="BQ169" s="31" t="s">
        <v>1012</v>
      </c>
      <c r="BR169" s="31">
        <v>0.28999999999999998</v>
      </c>
      <c r="BT169" s="31">
        <v>95</v>
      </c>
      <c r="BU169" s="31">
        <v>2.0000000000000001E-4</v>
      </c>
      <c r="BV169" s="31">
        <v>0.59</v>
      </c>
      <c r="BW169" s="31">
        <v>0.05</v>
      </c>
      <c r="BZ169" s="31" t="s">
        <v>4847</v>
      </c>
      <c r="CA169" s="31" t="s">
        <v>4848</v>
      </c>
      <c r="CB169" s="31" t="s">
        <v>11</v>
      </c>
      <c r="CC169" s="31" t="s">
        <v>4849</v>
      </c>
      <c r="CD169" s="106" t="s">
        <v>10</v>
      </c>
    </row>
    <row r="170" spans="1:82" s="31" customFormat="1">
      <c r="A170" s="10">
        <v>154</v>
      </c>
      <c r="B170" s="10" t="s">
        <v>244</v>
      </c>
      <c r="C170" s="10" t="s">
        <v>244</v>
      </c>
      <c r="D170" s="10" t="s">
        <v>4836</v>
      </c>
      <c r="E170" s="10">
        <v>2018</v>
      </c>
      <c r="F170" s="10" t="s">
        <v>1714</v>
      </c>
      <c r="G170" s="25" t="s">
        <v>4837</v>
      </c>
      <c r="H170" s="37" t="s">
        <v>784</v>
      </c>
      <c r="I170" s="25" t="s">
        <v>4838</v>
      </c>
      <c r="J170" s="65" t="s">
        <v>4839</v>
      </c>
      <c r="K170" s="25" t="s">
        <v>4840</v>
      </c>
      <c r="L170" s="38" t="s">
        <v>4841</v>
      </c>
      <c r="M170" s="37" t="s">
        <v>4842</v>
      </c>
      <c r="N170" s="25" t="s">
        <v>12</v>
      </c>
      <c r="O170" s="25" t="s">
        <v>5962</v>
      </c>
      <c r="P170" s="25" t="s">
        <v>5963</v>
      </c>
      <c r="Q170" s="25" t="s">
        <v>5602</v>
      </c>
      <c r="R170" s="25" t="s">
        <v>4850</v>
      </c>
      <c r="S170" s="25" t="s">
        <v>123</v>
      </c>
      <c r="T170" s="25" t="s">
        <v>4844</v>
      </c>
      <c r="U170" s="25" t="s">
        <v>140</v>
      </c>
      <c r="V170" s="25">
        <v>3108</v>
      </c>
      <c r="W170" s="25" t="s">
        <v>10</v>
      </c>
      <c r="X170" s="25" t="s">
        <v>10</v>
      </c>
      <c r="Y170" s="25" t="s">
        <v>10</v>
      </c>
      <c r="Z170" s="179" t="s">
        <v>10</v>
      </c>
      <c r="AA170" s="25" t="s">
        <v>1005</v>
      </c>
      <c r="AB170" s="25" t="s">
        <v>4480</v>
      </c>
      <c r="AC170" s="10" t="str">
        <f>INDEX(Exposure_GWASs!G:G,MATCH(TomB!AE170,Exposure_GWASs!C:C,0))</f>
        <v>BMI</v>
      </c>
      <c r="AD170" s="10" t="s">
        <v>127</v>
      </c>
      <c r="AE170" s="25" t="s">
        <v>1060</v>
      </c>
      <c r="AF170" s="25" t="s">
        <v>4844</v>
      </c>
      <c r="AG170" s="25" t="s">
        <v>140</v>
      </c>
      <c r="AH170" s="25">
        <v>3108</v>
      </c>
      <c r="AI170" s="10">
        <f>INDEX(Exposure_GWASs!F:F,MATCH(TomB!AE170,Exposure_GWASs!C:C,0))</f>
        <v>339224</v>
      </c>
      <c r="AJ170" s="25" t="s">
        <v>12</v>
      </c>
      <c r="AK170" s="25" t="s">
        <v>1005</v>
      </c>
      <c r="AL170" s="25" t="s">
        <v>4480</v>
      </c>
      <c r="AM170" s="25" t="s">
        <v>1791</v>
      </c>
      <c r="AN170" s="25" t="s">
        <v>3131</v>
      </c>
      <c r="AO170" s="25" t="s">
        <v>11</v>
      </c>
      <c r="AP170" s="25" t="s">
        <v>4845</v>
      </c>
      <c r="AQ170" s="35" t="s">
        <v>138</v>
      </c>
      <c r="AR170" s="25" t="s">
        <v>11</v>
      </c>
      <c r="AS170" s="25" t="s">
        <v>11</v>
      </c>
      <c r="AT170" s="25" t="s">
        <v>4846</v>
      </c>
      <c r="AU170" s="25"/>
      <c r="AV170" s="25"/>
      <c r="AW170" s="25">
        <v>97</v>
      </c>
      <c r="AX170" s="25">
        <f>INDEX(Exposure_GWASs!S:S,MATCH(TomB!AE170,Exposure_GWASs!C:C,0))</f>
        <v>97</v>
      </c>
      <c r="AY170" s="25" t="s">
        <v>10</v>
      </c>
      <c r="AZ170" s="31" t="s">
        <v>11</v>
      </c>
      <c r="BA170" s="25" t="s">
        <v>10</v>
      </c>
      <c r="BB170" s="25" t="s">
        <v>22</v>
      </c>
      <c r="BC170" s="36" t="s">
        <v>17</v>
      </c>
      <c r="BD170" s="36" t="s">
        <v>26</v>
      </c>
      <c r="BE170" s="36" t="s">
        <v>79</v>
      </c>
      <c r="BF170" s="36"/>
      <c r="BG170" s="36"/>
      <c r="BH170" s="31" t="s">
        <v>1011</v>
      </c>
      <c r="BI170" s="31" t="s">
        <v>3471</v>
      </c>
      <c r="BJ170" s="31" t="s">
        <v>2928</v>
      </c>
      <c r="BK170" s="25" t="s">
        <v>11</v>
      </c>
      <c r="BL170" s="25" t="s">
        <v>11</v>
      </c>
      <c r="BM170" s="25" t="s">
        <v>11</v>
      </c>
      <c r="BN170" s="31" t="s">
        <v>11</v>
      </c>
      <c r="BO170" s="31" t="s">
        <v>128</v>
      </c>
      <c r="BP170" s="31" t="s">
        <v>1324</v>
      </c>
      <c r="BQ170" s="31" t="s">
        <v>1012</v>
      </c>
      <c r="BR170" s="31">
        <v>0.49</v>
      </c>
      <c r="BT170" s="31">
        <v>95</v>
      </c>
      <c r="BU170" s="31">
        <v>0.03</v>
      </c>
      <c r="BV170" s="31">
        <v>0.96</v>
      </c>
      <c r="BW170" s="31">
        <v>0.04</v>
      </c>
      <c r="BZ170" s="31" t="s">
        <v>4847</v>
      </c>
      <c r="CA170" s="31" t="s">
        <v>4848</v>
      </c>
      <c r="CB170" s="31" t="s">
        <v>11</v>
      </c>
      <c r="CC170" s="31" t="s">
        <v>4849</v>
      </c>
      <c r="CD170" s="106" t="s">
        <v>10</v>
      </c>
    </row>
    <row r="171" spans="1:82" s="31" customFormat="1">
      <c r="A171" s="10">
        <v>154</v>
      </c>
      <c r="B171" s="10" t="s">
        <v>244</v>
      </c>
      <c r="C171" s="10" t="s">
        <v>244</v>
      </c>
      <c r="D171" s="10" t="s">
        <v>4836</v>
      </c>
      <c r="E171" s="10">
        <v>2018</v>
      </c>
      <c r="F171" s="10" t="s">
        <v>1714</v>
      </c>
      <c r="G171" s="25" t="s">
        <v>4837</v>
      </c>
      <c r="H171" s="37" t="s">
        <v>784</v>
      </c>
      <c r="I171" s="25" t="s">
        <v>4838</v>
      </c>
      <c r="J171" s="65" t="s">
        <v>4839</v>
      </c>
      <c r="K171" s="25" t="s">
        <v>4840</v>
      </c>
      <c r="L171" s="38" t="s">
        <v>4841</v>
      </c>
      <c r="M171" s="37" t="s">
        <v>4842</v>
      </c>
      <c r="N171" s="25" t="s">
        <v>12</v>
      </c>
      <c r="O171" s="25" t="s">
        <v>5964</v>
      </c>
      <c r="P171" s="25" t="s">
        <v>5964</v>
      </c>
      <c r="Q171" s="25" t="s">
        <v>5602</v>
      </c>
      <c r="R171" s="25" t="s">
        <v>4851</v>
      </c>
      <c r="S171" s="25" t="s">
        <v>123</v>
      </c>
      <c r="T171" s="25" t="s">
        <v>4844</v>
      </c>
      <c r="U171" s="25" t="s">
        <v>140</v>
      </c>
      <c r="V171" s="25">
        <v>3108</v>
      </c>
      <c r="W171" s="25" t="s">
        <v>10</v>
      </c>
      <c r="X171" s="25" t="s">
        <v>10</v>
      </c>
      <c r="Y171" s="25" t="s">
        <v>10</v>
      </c>
      <c r="Z171" s="179" t="s">
        <v>10</v>
      </c>
      <c r="AA171" s="25" t="s">
        <v>1005</v>
      </c>
      <c r="AB171" s="25" t="s">
        <v>4480</v>
      </c>
      <c r="AC171" s="10" t="str">
        <f>INDEX(Exposure_GWASs!G:G,MATCH(TomB!AE171,Exposure_GWASs!C:C,0))</f>
        <v>BMI</v>
      </c>
      <c r="AD171" s="10" t="s">
        <v>127</v>
      </c>
      <c r="AE171" s="25" t="s">
        <v>1060</v>
      </c>
      <c r="AF171" s="25" t="s">
        <v>4844</v>
      </c>
      <c r="AG171" s="25" t="s">
        <v>140</v>
      </c>
      <c r="AH171" s="25">
        <v>3108</v>
      </c>
      <c r="AI171" s="10">
        <f>INDEX(Exposure_GWASs!F:F,MATCH(TomB!AE171,Exposure_GWASs!C:C,0))</f>
        <v>339224</v>
      </c>
      <c r="AJ171" s="25" t="s">
        <v>12</v>
      </c>
      <c r="AK171" s="25" t="s">
        <v>1005</v>
      </c>
      <c r="AL171" s="25" t="s">
        <v>4480</v>
      </c>
      <c r="AM171" s="25" t="s">
        <v>1791</v>
      </c>
      <c r="AN171" s="25" t="s">
        <v>3131</v>
      </c>
      <c r="AO171" s="25" t="s">
        <v>11</v>
      </c>
      <c r="AP171" s="25" t="s">
        <v>4845</v>
      </c>
      <c r="AQ171" s="35" t="s">
        <v>138</v>
      </c>
      <c r="AR171" s="25" t="s">
        <v>11</v>
      </c>
      <c r="AS171" s="25" t="s">
        <v>11</v>
      </c>
      <c r="AT171" s="25" t="s">
        <v>4846</v>
      </c>
      <c r="AU171" s="25"/>
      <c r="AV171" s="25"/>
      <c r="AW171" s="25">
        <v>97</v>
      </c>
      <c r="AX171" s="25">
        <f>INDEX(Exposure_GWASs!S:S,MATCH(TomB!AE171,Exposure_GWASs!C:C,0))</f>
        <v>97</v>
      </c>
      <c r="AY171" s="25" t="s">
        <v>10</v>
      </c>
      <c r="AZ171" s="31" t="s">
        <v>11</v>
      </c>
      <c r="BA171" s="25" t="s">
        <v>10</v>
      </c>
      <c r="BB171" s="25" t="s">
        <v>22</v>
      </c>
      <c r="BC171" s="36" t="s">
        <v>17</v>
      </c>
      <c r="BD171" s="36" t="s">
        <v>26</v>
      </c>
      <c r="BE171" s="36" t="s">
        <v>79</v>
      </c>
      <c r="BF171" s="36"/>
      <c r="BG171" s="36"/>
      <c r="BH171" s="31" t="s">
        <v>1011</v>
      </c>
      <c r="BI171" s="31" t="s">
        <v>3471</v>
      </c>
      <c r="BJ171" s="31" t="s">
        <v>2928</v>
      </c>
      <c r="BK171" s="25" t="s">
        <v>11</v>
      </c>
      <c r="BL171" s="25" t="s">
        <v>11</v>
      </c>
      <c r="BM171" s="25" t="s">
        <v>11</v>
      </c>
      <c r="BN171" s="31" t="s">
        <v>11</v>
      </c>
      <c r="BO171" s="31" t="s">
        <v>128</v>
      </c>
      <c r="BP171" s="31" t="s">
        <v>1324</v>
      </c>
      <c r="BQ171" s="31" t="s">
        <v>1012</v>
      </c>
      <c r="BR171" s="31">
        <v>0.46</v>
      </c>
      <c r="BT171" s="31">
        <v>95</v>
      </c>
      <c r="BU171" s="31">
        <v>0.16</v>
      </c>
      <c r="BV171" s="31">
        <v>0.75</v>
      </c>
      <c r="BW171" s="31">
        <v>2E-3</v>
      </c>
      <c r="BZ171" s="31" t="s">
        <v>4847</v>
      </c>
      <c r="CA171" s="31" t="s">
        <v>4848</v>
      </c>
      <c r="CB171" s="31" t="s">
        <v>11</v>
      </c>
      <c r="CC171" s="31" t="s">
        <v>4849</v>
      </c>
      <c r="CD171" s="106" t="s">
        <v>10</v>
      </c>
    </row>
    <row r="172" spans="1:82" s="31" customFormat="1">
      <c r="A172" s="10">
        <v>154</v>
      </c>
      <c r="B172" s="10" t="s">
        <v>244</v>
      </c>
      <c r="C172" s="10" t="s">
        <v>244</v>
      </c>
      <c r="D172" s="10" t="s">
        <v>4836</v>
      </c>
      <c r="E172" s="10">
        <v>2018</v>
      </c>
      <c r="F172" s="10" t="s">
        <v>1714</v>
      </c>
      <c r="G172" s="25" t="s">
        <v>4837</v>
      </c>
      <c r="H172" s="37" t="s">
        <v>784</v>
      </c>
      <c r="I172" s="25" t="s">
        <v>4838</v>
      </c>
      <c r="J172" s="65" t="s">
        <v>4839</v>
      </c>
      <c r="K172" s="25" t="s">
        <v>4840</v>
      </c>
      <c r="L172" s="38" t="s">
        <v>4841</v>
      </c>
      <c r="M172" s="37" t="s">
        <v>4842</v>
      </c>
      <c r="N172" s="25" t="s">
        <v>12</v>
      </c>
      <c r="O172" s="25" t="s">
        <v>5821</v>
      </c>
      <c r="P172" s="25" t="s">
        <v>5821</v>
      </c>
      <c r="Q172" s="25" t="s">
        <v>5602</v>
      </c>
      <c r="R172" s="10" t="s">
        <v>4852</v>
      </c>
      <c r="S172" s="25" t="s">
        <v>123</v>
      </c>
      <c r="T172" s="25" t="s">
        <v>4844</v>
      </c>
      <c r="U172" s="25" t="s">
        <v>140</v>
      </c>
      <c r="V172" s="25">
        <v>3079</v>
      </c>
      <c r="W172" s="25" t="s">
        <v>10</v>
      </c>
      <c r="X172" s="25" t="s">
        <v>10</v>
      </c>
      <c r="Y172" s="25" t="s">
        <v>10</v>
      </c>
      <c r="Z172" s="179" t="s">
        <v>10</v>
      </c>
      <c r="AA172" s="25" t="s">
        <v>1005</v>
      </c>
      <c r="AB172" s="25" t="s">
        <v>4480</v>
      </c>
      <c r="AC172" s="10" t="str">
        <f>INDEX(Exposure_GWASs!G:G,MATCH(TomB!AE172,Exposure_GWASs!C:C,0))</f>
        <v>BMI</v>
      </c>
      <c r="AD172" s="10" t="s">
        <v>127</v>
      </c>
      <c r="AE172" s="25" t="s">
        <v>1060</v>
      </c>
      <c r="AF172" s="25" t="s">
        <v>4844</v>
      </c>
      <c r="AG172" s="25" t="s">
        <v>140</v>
      </c>
      <c r="AH172" s="25">
        <v>3079</v>
      </c>
      <c r="AI172" s="10">
        <f>INDEX(Exposure_GWASs!F:F,MATCH(TomB!AE172,Exposure_GWASs!C:C,0))</f>
        <v>339224</v>
      </c>
      <c r="AJ172" s="25" t="s">
        <v>12</v>
      </c>
      <c r="AK172" s="25" t="s">
        <v>1005</v>
      </c>
      <c r="AL172" s="25" t="s">
        <v>4480</v>
      </c>
      <c r="AM172" s="25" t="s">
        <v>1791</v>
      </c>
      <c r="AN172" s="25" t="s">
        <v>3131</v>
      </c>
      <c r="AO172" s="25" t="s">
        <v>11</v>
      </c>
      <c r="AP172" s="25" t="s">
        <v>4845</v>
      </c>
      <c r="AQ172" s="35" t="s">
        <v>138</v>
      </c>
      <c r="AR172" s="25" t="s">
        <v>11</v>
      </c>
      <c r="AS172" s="25" t="s">
        <v>11</v>
      </c>
      <c r="AT172" s="25" t="s">
        <v>4846</v>
      </c>
      <c r="AU172" s="25"/>
      <c r="AV172" s="25"/>
      <c r="AW172" s="25">
        <v>97</v>
      </c>
      <c r="AX172" s="25">
        <f>INDEX(Exposure_GWASs!S:S,MATCH(TomB!AE172,Exposure_GWASs!C:C,0))</f>
        <v>97</v>
      </c>
      <c r="AY172" s="25" t="s">
        <v>10</v>
      </c>
      <c r="AZ172" s="31" t="s">
        <v>11</v>
      </c>
      <c r="BA172" s="25" t="s">
        <v>10</v>
      </c>
      <c r="BB172" s="25" t="s">
        <v>22</v>
      </c>
      <c r="BC172" s="36" t="s">
        <v>17</v>
      </c>
      <c r="BD172" s="36" t="s">
        <v>26</v>
      </c>
      <c r="BE172" s="36" t="s">
        <v>79</v>
      </c>
      <c r="BF172" s="36"/>
      <c r="BG172" s="36"/>
      <c r="BH172" s="31" t="s">
        <v>1011</v>
      </c>
      <c r="BI172" s="31" t="s">
        <v>3471</v>
      </c>
      <c r="BJ172" s="31" t="s">
        <v>2928</v>
      </c>
      <c r="BK172" s="25" t="s">
        <v>11</v>
      </c>
      <c r="BL172" s="25" t="s">
        <v>11</v>
      </c>
      <c r="BM172" s="25" t="s">
        <v>11</v>
      </c>
      <c r="BN172" s="31" t="s">
        <v>11</v>
      </c>
      <c r="BO172" s="31" t="s">
        <v>128</v>
      </c>
      <c r="BP172" s="31" t="s">
        <v>3937</v>
      </c>
      <c r="BQ172" s="31" t="s">
        <v>1012</v>
      </c>
      <c r="BR172" s="31">
        <v>2E-3</v>
      </c>
      <c r="BT172" s="31">
        <v>95</v>
      </c>
      <c r="BU172" s="31">
        <v>-1E-3</v>
      </c>
      <c r="BV172" s="31">
        <v>4.0000000000000001E-3</v>
      </c>
      <c r="BW172" s="31">
        <v>0.14000000000000001</v>
      </c>
      <c r="BZ172" s="31" t="s">
        <v>4847</v>
      </c>
      <c r="CA172" s="31" t="s">
        <v>4848</v>
      </c>
      <c r="CB172" s="31" t="s">
        <v>11</v>
      </c>
      <c r="CC172" s="31" t="s">
        <v>4849</v>
      </c>
      <c r="CD172" s="106" t="s">
        <v>10</v>
      </c>
    </row>
    <row r="173" spans="1:82" s="31" customFormat="1">
      <c r="A173" s="10">
        <v>154</v>
      </c>
      <c r="B173" s="10" t="s">
        <v>244</v>
      </c>
      <c r="C173" s="10" t="s">
        <v>244</v>
      </c>
      <c r="D173" s="10" t="s">
        <v>4836</v>
      </c>
      <c r="E173" s="10">
        <v>2018</v>
      </c>
      <c r="F173" s="10" t="s">
        <v>1714</v>
      </c>
      <c r="G173" s="25" t="s">
        <v>4853</v>
      </c>
      <c r="H173" s="37" t="s">
        <v>784</v>
      </c>
      <c r="I173" s="25" t="s">
        <v>4838</v>
      </c>
      <c r="J173" s="65" t="s">
        <v>4839</v>
      </c>
      <c r="K173" s="25" t="s">
        <v>4840</v>
      </c>
      <c r="L173" s="38" t="s">
        <v>4841</v>
      </c>
      <c r="M173" s="37" t="s">
        <v>4842</v>
      </c>
      <c r="N173" s="25" t="s">
        <v>12</v>
      </c>
      <c r="O173" s="25" t="s">
        <v>5965</v>
      </c>
      <c r="P173" s="25" t="s">
        <v>5966</v>
      </c>
      <c r="Q173" s="25" t="s">
        <v>5602</v>
      </c>
      <c r="R173" s="10" t="s">
        <v>4854</v>
      </c>
      <c r="S173" s="25" t="s">
        <v>123</v>
      </c>
      <c r="T173" s="25" t="s">
        <v>4844</v>
      </c>
      <c r="U173" s="25" t="s">
        <v>140</v>
      </c>
      <c r="V173" s="25">
        <v>2495</v>
      </c>
      <c r="W173" s="25" t="s">
        <v>10</v>
      </c>
      <c r="X173" s="25" t="s">
        <v>10</v>
      </c>
      <c r="Y173" s="25" t="s">
        <v>10</v>
      </c>
      <c r="Z173" s="179" t="s">
        <v>10</v>
      </c>
      <c r="AA173" s="25" t="s">
        <v>1005</v>
      </c>
      <c r="AB173" s="25" t="s">
        <v>4480</v>
      </c>
      <c r="AC173" s="10" t="str">
        <f>INDEX(Exposure_GWASs!G:G,MATCH(TomB!AE173,Exposure_GWASs!C:C,0))</f>
        <v>BMI</v>
      </c>
      <c r="AD173" s="10" t="s">
        <v>127</v>
      </c>
      <c r="AE173" s="25" t="s">
        <v>1060</v>
      </c>
      <c r="AF173" s="25" t="s">
        <v>4844</v>
      </c>
      <c r="AG173" s="25" t="s">
        <v>140</v>
      </c>
      <c r="AH173" s="25">
        <v>2495</v>
      </c>
      <c r="AI173" s="10">
        <f>INDEX(Exposure_GWASs!F:F,MATCH(TomB!AE173,Exposure_GWASs!C:C,0))</f>
        <v>339224</v>
      </c>
      <c r="AJ173" s="25" t="s">
        <v>12</v>
      </c>
      <c r="AK173" s="25" t="s">
        <v>1005</v>
      </c>
      <c r="AL173" s="25" t="s">
        <v>4480</v>
      </c>
      <c r="AM173" s="25" t="s">
        <v>1791</v>
      </c>
      <c r="AN173" s="25" t="s">
        <v>3131</v>
      </c>
      <c r="AO173" s="25" t="s">
        <v>11</v>
      </c>
      <c r="AP173" s="25" t="s">
        <v>4845</v>
      </c>
      <c r="AQ173" s="35" t="s">
        <v>138</v>
      </c>
      <c r="AR173" s="25" t="s">
        <v>11</v>
      </c>
      <c r="AS173" s="25" t="s">
        <v>11</v>
      </c>
      <c r="AT173" s="25" t="s">
        <v>4846</v>
      </c>
      <c r="AU173" s="25"/>
      <c r="AV173" s="25"/>
      <c r="AW173" s="25">
        <v>97</v>
      </c>
      <c r="AX173" s="25">
        <f>INDEX(Exposure_GWASs!S:S,MATCH(TomB!AE173,Exposure_GWASs!C:C,0))</f>
        <v>97</v>
      </c>
      <c r="AY173" s="25" t="s">
        <v>10</v>
      </c>
      <c r="AZ173" s="31" t="s">
        <v>11</v>
      </c>
      <c r="BA173" s="25" t="s">
        <v>10</v>
      </c>
      <c r="BB173" s="25" t="s">
        <v>22</v>
      </c>
      <c r="BC173" s="36" t="s">
        <v>17</v>
      </c>
      <c r="BD173" s="36" t="s">
        <v>26</v>
      </c>
      <c r="BE173" s="36" t="s">
        <v>79</v>
      </c>
      <c r="BF173" s="36"/>
      <c r="BG173" s="36"/>
      <c r="BH173" s="31" t="s">
        <v>1011</v>
      </c>
      <c r="BI173" s="31" t="s">
        <v>3471</v>
      </c>
      <c r="BJ173" s="31" t="s">
        <v>2928</v>
      </c>
      <c r="BK173" s="25" t="s">
        <v>11</v>
      </c>
      <c r="BL173" s="25" t="s">
        <v>11</v>
      </c>
      <c r="BM173" s="25" t="s">
        <v>11</v>
      </c>
      <c r="BN173" s="31" t="s">
        <v>11</v>
      </c>
      <c r="BO173" s="31" t="s">
        <v>128</v>
      </c>
      <c r="BP173" s="31" t="s">
        <v>251</v>
      </c>
      <c r="BQ173" s="31" t="s">
        <v>1012</v>
      </c>
      <c r="BR173" s="31">
        <v>-0.12</v>
      </c>
      <c r="BT173" s="31">
        <v>95</v>
      </c>
      <c r="BU173" s="31">
        <v>-0.82</v>
      </c>
      <c r="BV173" s="31">
        <v>0.59</v>
      </c>
      <c r="BW173" s="31">
        <v>0.74</v>
      </c>
      <c r="BZ173" s="31" t="s">
        <v>4847</v>
      </c>
      <c r="CA173" s="31" t="s">
        <v>4848</v>
      </c>
      <c r="CB173" s="31" t="s">
        <v>11</v>
      </c>
      <c r="CC173" s="31" t="s">
        <v>4849</v>
      </c>
      <c r="CD173" s="106" t="s">
        <v>10</v>
      </c>
    </row>
    <row r="174" spans="1:82" s="31" customFormat="1">
      <c r="A174" s="10">
        <v>154</v>
      </c>
      <c r="B174" s="10" t="s">
        <v>244</v>
      </c>
      <c r="C174" s="10" t="s">
        <v>244</v>
      </c>
      <c r="D174" s="10" t="s">
        <v>4836</v>
      </c>
      <c r="E174" s="10">
        <v>2018</v>
      </c>
      <c r="F174" s="10" t="s">
        <v>1714</v>
      </c>
      <c r="G174" s="25" t="s">
        <v>4855</v>
      </c>
      <c r="H174" s="37" t="s">
        <v>784</v>
      </c>
      <c r="I174" s="25" t="s">
        <v>4838</v>
      </c>
      <c r="J174" s="65" t="s">
        <v>4839</v>
      </c>
      <c r="K174" s="25" t="s">
        <v>4840</v>
      </c>
      <c r="L174" s="38" t="s">
        <v>4841</v>
      </c>
      <c r="M174" s="37" t="s">
        <v>4842</v>
      </c>
      <c r="N174" s="25" t="s">
        <v>12</v>
      </c>
      <c r="O174" s="25" t="s">
        <v>5967</v>
      </c>
      <c r="P174" s="25" t="s">
        <v>5968</v>
      </c>
      <c r="Q174" s="25" t="s">
        <v>5602</v>
      </c>
      <c r="R174" s="10" t="s">
        <v>4856</v>
      </c>
      <c r="S174" s="25" t="s">
        <v>123</v>
      </c>
      <c r="T174" s="25" t="s">
        <v>4844</v>
      </c>
      <c r="U174" s="25" t="s">
        <v>140</v>
      </c>
      <c r="V174" s="25">
        <v>1420</v>
      </c>
      <c r="W174" s="25" t="s">
        <v>10</v>
      </c>
      <c r="X174" s="25" t="s">
        <v>10</v>
      </c>
      <c r="Y174" s="25" t="s">
        <v>10</v>
      </c>
      <c r="Z174" s="179" t="s">
        <v>10</v>
      </c>
      <c r="AA174" s="25" t="s">
        <v>1005</v>
      </c>
      <c r="AB174" s="25" t="s">
        <v>4480</v>
      </c>
      <c r="AC174" s="10" t="str">
        <f>INDEX(Exposure_GWASs!G:G,MATCH(TomB!AE174,Exposure_GWASs!C:C,0))</f>
        <v>BMI</v>
      </c>
      <c r="AD174" s="10" t="s">
        <v>127</v>
      </c>
      <c r="AE174" s="25" t="s">
        <v>1060</v>
      </c>
      <c r="AF174" s="25" t="s">
        <v>4844</v>
      </c>
      <c r="AG174" s="25" t="s">
        <v>140</v>
      </c>
      <c r="AH174" s="25">
        <v>1420</v>
      </c>
      <c r="AI174" s="10">
        <f>INDEX(Exposure_GWASs!F:F,MATCH(TomB!AE174,Exposure_GWASs!C:C,0))</f>
        <v>339224</v>
      </c>
      <c r="AJ174" s="25" t="s">
        <v>12</v>
      </c>
      <c r="AK174" s="25" t="s">
        <v>1005</v>
      </c>
      <c r="AL174" s="25" t="s">
        <v>4480</v>
      </c>
      <c r="AM174" s="25" t="s">
        <v>1791</v>
      </c>
      <c r="AN174" s="25" t="s">
        <v>3131</v>
      </c>
      <c r="AO174" s="25" t="s">
        <v>11</v>
      </c>
      <c r="AP174" s="25" t="s">
        <v>4845</v>
      </c>
      <c r="AQ174" s="35" t="s">
        <v>138</v>
      </c>
      <c r="AR174" s="25" t="s">
        <v>11</v>
      </c>
      <c r="AS174" s="25" t="s">
        <v>11</v>
      </c>
      <c r="AT174" s="25" t="s">
        <v>4846</v>
      </c>
      <c r="AU174" s="25"/>
      <c r="AV174" s="25"/>
      <c r="AW174" s="25">
        <v>97</v>
      </c>
      <c r="AX174" s="25">
        <f>INDEX(Exposure_GWASs!S:S,MATCH(TomB!AE174,Exposure_GWASs!C:C,0))</f>
        <v>97</v>
      </c>
      <c r="AY174" s="25" t="s">
        <v>10</v>
      </c>
      <c r="AZ174" s="31" t="s">
        <v>11</v>
      </c>
      <c r="BA174" s="25" t="s">
        <v>10</v>
      </c>
      <c r="BB174" s="25" t="s">
        <v>22</v>
      </c>
      <c r="BC174" s="36" t="s">
        <v>17</v>
      </c>
      <c r="BD174" s="36" t="s">
        <v>26</v>
      </c>
      <c r="BE174" s="36" t="s">
        <v>79</v>
      </c>
      <c r="BF174" s="36"/>
      <c r="BG174" s="36"/>
      <c r="BH174" s="31" t="s">
        <v>1011</v>
      </c>
      <c r="BI174" s="31" t="s">
        <v>3471</v>
      </c>
      <c r="BJ174" s="31" t="s">
        <v>2928</v>
      </c>
      <c r="BK174" s="25" t="s">
        <v>11</v>
      </c>
      <c r="BL174" s="25" t="s">
        <v>11</v>
      </c>
      <c r="BM174" s="25" t="s">
        <v>11</v>
      </c>
      <c r="BN174" s="31" t="s">
        <v>11</v>
      </c>
      <c r="BO174" s="31" t="s">
        <v>128</v>
      </c>
      <c r="BP174" s="31" t="s">
        <v>4857</v>
      </c>
      <c r="BQ174" s="31" t="s">
        <v>1012</v>
      </c>
      <c r="BR174" s="31">
        <v>1.07</v>
      </c>
      <c r="BT174" s="31">
        <v>95</v>
      </c>
      <c r="BU174" s="31">
        <v>0.62</v>
      </c>
      <c r="BV174" s="31">
        <v>1.52</v>
      </c>
      <c r="BW174" s="185">
        <v>3.8700000000000002E-6</v>
      </c>
      <c r="BZ174" s="31" t="s">
        <v>4847</v>
      </c>
      <c r="CA174" s="31" t="s">
        <v>4848</v>
      </c>
      <c r="CB174" s="31" t="s">
        <v>11</v>
      </c>
      <c r="CC174" s="31" t="s">
        <v>4849</v>
      </c>
      <c r="CD174" s="106" t="s">
        <v>10</v>
      </c>
    </row>
    <row r="175" spans="1:82" s="31" customFormat="1">
      <c r="A175" s="10">
        <v>154</v>
      </c>
      <c r="B175" s="10" t="s">
        <v>244</v>
      </c>
      <c r="C175" s="10" t="s">
        <v>244</v>
      </c>
      <c r="D175" s="10" t="s">
        <v>4836</v>
      </c>
      <c r="E175" s="10">
        <v>2018</v>
      </c>
      <c r="F175" s="10" t="s">
        <v>1714</v>
      </c>
      <c r="G175" s="25" t="s">
        <v>4858</v>
      </c>
      <c r="H175" s="37" t="s">
        <v>784</v>
      </c>
      <c r="I175" s="25" t="s">
        <v>4838</v>
      </c>
      <c r="J175" s="65" t="s">
        <v>4839</v>
      </c>
      <c r="K175" s="25" t="s">
        <v>4840</v>
      </c>
      <c r="L175" s="38" t="s">
        <v>4841</v>
      </c>
      <c r="M175" s="37" t="s">
        <v>4842</v>
      </c>
      <c r="N175" s="25" t="s">
        <v>12</v>
      </c>
      <c r="O175" s="25" t="s">
        <v>5874</v>
      </c>
      <c r="P175" s="25" t="s">
        <v>5874</v>
      </c>
      <c r="Q175" s="25" t="s">
        <v>5602</v>
      </c>
      <c r="R175" s="10" t="s">
        <v>4843</v>
      </c>
      <c r="S175" s="25" t="s">
        <v>123</v>
      </c>
      <c r="T175" s="25" t="s">
        <v>4844</v>
      </c>
      <c r="U175" s="25" t="s">
        <v>140</v>
      </c>
      <c r="V175" s="25">
        <v>3108</v>
      </c>
      <c r="W175" s="25" t="s">
        <v>10</v>
      </c>
      <c r="X175" s="25" t="s">
        <v>10</v>
      </c>
      <c r="Y175" s="25" t="s">
        <v>10</v>
      </c>
      <c r="Z175" s="179" t="s">
        <v>10</v>
      </c>
      <c r="AA175" s="25" t="s">
        <v>1005</v>
      </c>
      <c r="AB175" s="25" t="s">
        <v>4480</v>
      </c>
      <c r="AC175" s="10" t="str">
        <f>INDEX(Exposure_GWASs!G:G,MATCH(TomB!AE175,Exposure_GWASs!C:C,0))</f>
        <v>BMI</v>
      </c>
      <c r="AD175" s="10" t="s">
        <v>127</v>
      </c>
      <c r="AE175" s="25" t="s">
        <v>1060</v>
      </c>
      <c r="AF175" s="25" t="s">
        <v>4844</v>
      </c>
      <c r="AG175" s="25" t="s">
        <v>140</v>
      </c>
      <c r="AH175" s="25">
        <v>3108</v>
      </c>
      <c r="AI175" s="10">
        <f>INDEX(Exposure_GWASs!F:F,MATCH(TomB!AE175,Exposure_GWASs!C:C,0))</f>
        <v>339224</v>
      </c>
      <c r="AJ175" s="25" t="s">
        <v>12</v>
      </c>
      <c r="AK175" s="25" t="s">
        <v>1005</v>
      </c>
      <c r="AL175" s="25" t="s">
        <v>4480</v>
      </c>
      <c r="AM175" s="25" t="s">
        <v>1791</v>
      </c>
      <c r="AN175" s="25" t="s">
        <v>3131</v>
      </c>
      <c r="AO175" s="25" t="s">
        <v>11</v>
      </c>
      <c r="AP175" s="25" t="s">
        <v>4845</v>
      </c>
      <c r="AQ175" s="35" t="s">
        <v>138</v>
      </c>
      <c r="AR175" s="25" t="s">
        <v>11</v>
      </c>
      <c r="AS175" s="25" t="s">
        <v>11</v>
      </c>
      <c r="AT175" s="25" t="s">
        <v>4846</v>
      </c>
      <c r="AU175" s="25"/>
      <c r="AV175" s="25"/>
      <c r="AW175" s="25">
        <v>97</v>
      </c>
      <c r="AX175" s="25">
        <f>INDEX(Exposure_GWASs!S:S,MATCH(TomB!AE175,Exposure_GWASs!C:C,0))</f>
        <v>97</v>
      </c>
      <c r="AY175" s="25" t="s">
        <v>10</v>
      </c>
      <c r="AZ175" s="31" t="s">
        <v>11</v>
      </c>
      <c r="BA175" s="25" t="s">
        <v>10</v>
      </c>
      <c r="BB175" s="25" t="s">
        <v>22</v>
      </c>
      <c r="BC175" s="36" t="s">
        <v>17</v>
      </c>
      <c r="BD175" s="36" t="s">
        <v>26</v>
      </c>
      <c r="BE175" s="36" t="s">
        <v>79</v>
      </c>
      <c r="BF175" s="36"/>
      <c r="BG175" s="36"/>
      <c r="BH175" s="31" t="s">
        <v>1011</v>
      </c>
      <c r="BI175" s="31" t="s">
        <v>3471</v>
      </c>
      <c r="BJ175" s="31" t="s">
        <v>2928</v>
      </c>
      <c r="BK175" s="25" t="s">
        <v>11</v>
      </c>
      <c r="BL175" s="25" t="s">
        <v>11</v>
      </c>
      <c r="BM175" s="25" t="s">
        <v>11</v>
      </c>
      <c r="BN175" s="31" t="s">
        <v>11</v>
      </c>
      <c r="BO175" s="31" t="s">
        <v>128</v>
      </c>
      <c r="BP175" s="31" t="s">
        <v>4859</v>
      </c>
      <c r="BQ175" s="31" t="s">
        <v>1012</v>
      </c>
      <c r="BR175" s="31">
        <v>-0.05</v>
      </c>
      <c r="BT175" s="31">
        <v>95</v>
      </c>
      <c r="BU175" s="31">
        <v>-0.51</v>
      </c>
      <c r="BV175" s="31">
        <v>0.41</v>
      </c>
      <c r="BW175" s="31">
        <v>0.82</v>
      </c>
      <c r="BZ175" s="31" t="s">
        <v>4847</v>
      </c>
      <c r="CA175" s="31" t="s">
        <v>4848</v>
      </c>
      <c r="CB175" s="31" t="s">
        <v>11</v>
      </c>
      <c r="CC175" s="31" t="s">
        <v>4849</v>
      </c>
      <c r="CD175" s="106" t="s">
        <v>10</v>
      </c>
    </row>
    <row r="182" spans="1:86">
      <c r="A182" s="21"/>
      <c r="B182" s="21"/>
      <c r="C182" s="21"/>
      <c r="D182" s="21"/>
      <c r="E182" s="21"/>
      <c r="F182" s="21"/>
      <c r="G182" s="23"/>
      <c r="H182" s="24"/>
      <c r="I182" s="23"/>
      <c r="J182" s="23"/>
      <c r="K182" s="23"/>
      <c r="L182" s="22"/>
      <c r="M182" s="24"/>
      <c r="N182" s="23"/>
      <c r="O182" s="23"/>
      <c r="P182" s="23"/>
      <c r="Q182" s="23"/>
      <c r="R182" s="23"/>
      <c r="S182" s="25"/>
      <c r="T182" s="23"/>
      <c r="U182" s="23"/>
      <c r="V182" s="23"/>
      <c r="W182" s="23"/>
      <c r="X182" s="23"/>
      <c r="Y182" s="23"/>
      <c r="Z182" s="60"/>
      <c r="AA182" s="23"/>
      <c r="AB182" s="23"/>
      <c r="AC182" s="2"/>
      <c r="AD182" s="2"/>
      <c r="AE182" s="23"/>
      <c r="AF182" s="23"/>
      <c r="AG182" s="23"/>
      <c r="AH182" s="23"/>
      <c r="AI182" s="2"/>
      <c r="AJ182" s="23"/>
      <c r="AK182" s="23"/>
      <c r="AL182" s="23"/>
      <c r="AM182" s="23"/>
      <c r="AN182" s="23"/>
      <c r="AO182" s="23"/>
      <c r="AP182" s="23"/>
      <c r="AQ182" s="23"/>
      <c r="AR182" s="23"/>
      <c r="AS182" s="23"/>
      <c r="AT182" s="23"/>
      <c r="AU182" s="23"/>
      <c r="AV182" s="23"/>
      <c r="AW182" s="23"/>
      <c r="AX182" s="23"/>
      <c r="AY182" s="21"/>
      <c r="AZ182" s="21"/>
      <c r="BA182" s="21"/>
      <c r="BB182" s="23"/>
      <c r="BC182" s="21"/>
      <c r="BD182" s="21"/>
      <c r="BE182" s="21"/>
      <c r="BF182" s="21"/>
      <c r="BG182" s="21"/>
      <c r="BH182" s="21"/>
      <c r="BI182" s="21"/>
      <c r="BJ182" s="21"/>
      <c r="BK182" s="21"/>
      <c r="BL182" s="21"/>
      <c r="BM182" s="21"/>
      <c r="BN182" s="21"/>
      <c r="BO182" s="21"/>
      <c r="BP182" s="21"/>
      <c r="BQ182" s="21"/>
      <c r="BR182" s="21"/>
      <c r="BS182" s="21"/>
      <c r="BT182" s="21"/>
      <c r="BU182" s="21"/>
      <c r="BV182" s="21"/>
      <c r="BW182" s="21"/>
      <c r="BX182" s="21"/>
      <c r="BY182" s="21"/>
      <c r="BZ182" s="21"/>
      <c r="CA182" s="21"/>
      <c r="CB182" s="21"/>
      <c r="CC182" s="21"/>
      <c r="CD182" s="21"/>
      <c r="CE182" s="21"/>
      <c r="CF182" s="21"/>
      <c r="CG182" s="21"/>
      <c r="CH182" s="21"/>
    </row>
    <row r="183" spans="1:86">
      <c r="A183" s="21"/>
      <c r="B183" s="21"/>
      <c r="C183" s="21"/>
      <c r="D183" s="21"/>
      <c r="E183" s="21"/>
      <c r="F183" s="21"/>
      <c r="G183" s="23"/>
      <c r="H183" s="24"/>
      <c r="I183" s="23"/>
      <c r="J183" s="23"/>
      <c r="K183" s="23"/>
      <c r="L183" s="22"/>
      <c r="M183" s="24"/>
      <c r="N183" s="23"/>
      <c r="O183" s="23"/>
      <c r="P183" s="23"/>
      <c r="Q183" s="23"/>
      <c r="R183" s="23"/>
      <c r="S183" s="25"/>
      <c r="T183" s="23"/>
      <c r="U183" s="23"/>
      <c r="V183" s="23"/>
      <c r="W183" s="23"/>
      <c r="X183" s="23"/>
      <c r="Y183" s="23"/>
      <c r="Z183" s="60"/>
      <c r="AA183" s="23"/>
      <c r="AB183" s="23"/>
      <c r="AC183" s="2"/>
      <c r="AD183" s="2"/>
      <c r="AE183" s="23"/>
      <c r="AF183" s="23"/>
      <c r="AG183" s="23"/>
      <c r="AH183" s="23"/>
      <c r="AI183" s="2"/>
      <c r="AJ183" s="23"/>
      <c r="AK183" s="23"/>
      <c r="AL183" s="23"/>
      <c r="AM183" s="23"/>
      <c r="AN183" s="23"/>
      <c r="AO183" s="23"/>
      <c r="AP183" s="23"/>
      <c r="AQ183" s="23"/>
      <c r="AR183" s="23"/>
      <c r="AS183" s="23"/>
      <c r="AT183" s="23"/>
      <c r="AU183" s="23"/>
      <c r="AV183" s="23"/>
      <c r="AW183" s="23"/>
      <c r="AX183" s="23"/>
      <c r="AY183" s="21"/>
      <c r="AZ183" s="21"/>
      <c r="BA183" s="21"/>
      <c r="BB183" s="23"/>
      <c r="BC183" s="21"/>
      <c r="BD183" s="21"/>
      <c r="BE183" s="21"/>
      <c r="BF183" s="21"/>
      <c r="BG183" s="21"/>
      <c r="BH183" s="21"/>
      <c r="BI183" s="21"/>
      <c r="BJ183" s="21"/>
      <c r="BK183" s="21"/>
      <c r="BL183" s="21"/>
      <c r="BM183" s="21"/>
      <c r="BN183" s="21"/>
      <c r="BO183" s="21"/>
      <c r="BP183" s="21"/>
      <c r="BQ183" s="21"/>
      <c r="BR183" s="21"/>
      <c r="BS183" s="21"/>
      <c r="BT183" s="21"/>
      <c r="BU183" s="21"/>
      <c r="BV183" s="21"/>
      <c r="BW183" s="21"/>
      <c r="BX183" s="21"/>
      <c r="BY183" s="21"/>
      <c r="BZ183" s="21"/>
      <c r="CA183" s="21"/>
      <c r="CB183" s="21"/>
      <c r="CC183" s="21"/>
      <c r="CD183" s="21"/>
      <c r="CE183" s="21"/>
      <c r="CF183" s="21"/>
      <c r="CG183" s="21"/>
      <c r="CH183" s="21"/>
    </row>
    <row r="184" spans="1:86" s="2" customFormat="1">
      <c r="A184" s="21"/>
      <c r="B184" s="21"/>
      <c r="C184" s="21"/>
      <c r="D184" s="23"/>
      <c r="E184" s="23"/>
      <c r="F184" s="23"/>
      <c r="G184" s="23"/>
      <c r="H184" s="31"/>
      <c r="I184" s="31"/>
      <c r="J184" s="31"/>
      <c r="K184" s="31"/>
      <c r="L184" s="23"/>
      <c r="M184" s="23"/>
      <c r="N184" s="23"/>
      <c r="O184" s="23"/>
      <c r="P184" s="23"/>
      <c r="Q184" s="23"/>
      <c r="R184" s="23"/>
      <c r="S184" s="25"/>
      <c r="T184" s="23"/>
      <c r="U184" s="23"/>
      <c r="V184" s="23"/>
      <c r="W184" s="23"/>
      <c r="X184" s="23"/>
      <c r="Y184" s="23"/>
      <c r="Z184" s="60"/>
      <c r="AA184" s="23"/>
      <c r="AB184" s="23"/>
      <c r="AE184" s="23"/>
      <c r="AF184" s="23"/>
      <c r="AG184" s="23"/>
      <c r="AH184" s="23"/>
      <c r="AI184" s="21"/>
      <c r="AJ184" s="23"/>
      <c r="AK184" s="23"/>
      <c r="AL184" s="23"/>
      <c r="AM184" s="23"/>
      <c r="AN184" s="23"/>
      <c r="AO184" s="23"/>
      <c r="AP184" s="23"/>
      <c r="AQ184" s="23"/>
      <c r="AR184" s="23"/>
      <c r="AS184" s="23"/>
      <c r="AT184" s="23"/>
      <c r="AU184" s="23"/>
      <c r="AV184" s="23"/>
      <c r="AW184" s="23"/>
      <c r="AX184" s="23"/>
      <c r="AY184" s="23"/>
      <c r="AZ184" s="23"/>
      <c r="BA184" s="23"/>
      <c r="BB184" s="23"/>
      <c r="BC184" s="21"/>
      <c r="BD184" s="21"/>
      <c r="BE184" s="21"/>
      <c r="BF184" s="21"/>
      <c r="BG184" s="21"/>
      <c r="BH184" s="23"/>
      <c r="BI184" s="23"/>
      <c r="BJ184" s="23"/>
      <c r="BK184" s="23"/>
      <c r="BL184" s="23"/>
      <c r="BM184" s="23"/>
      <c r="BN184" s="23"/>
      <c r="BO184" s="23"/>
      <c r="BP184" s="24"/>
      <c r="BQ184" s="22"/>
      <c r="BR184" s="23"/>
      <c r="BS184" s="23"/>
      <c r="BT184" s="23"/>
      <c r="BU184" s="23"/>
      <c r="BV184" s="23"/>
      <c r="BW184" s="23"/>
      <c r="BX184" s="23"/>
      <c r="BY184" s="24"/>
      <c r="BZ184" s="21"/>
      <c r="CA184" s="21"/>
      <c r="CB184" s="21"/>
      <c r="CC184" s="21"/>
      <c r="CD184" s="22"/>
      <c r="CE184" s="23"/>
      <c r="CF184" s="23"/>
      <c r="CG184" s="23"/>
      <c r="CH184" s="23"/>
    </row>
    <row r="185" spans="1:86">
      <c r="A185" s="2"/>
      <c r="B185" s="2"/>
      <c r="C185" s="2"/>
      <c r="D185" s="2"/>
      <c r="E185" s="2"/>
      <c r="F185" s="2"/>
      <c r="G185" s="2"/>
      <c r="H185" s="2"/>
      <c r="I185" s="2"/>
      <c r="J185" s="2"/>
      <c r="K185" s="2"/>
      <c r="L185" s="2"/>
      <c r="M185" s="2"/>
      <c r="N185" s="2"/>
      <c r="O185" s="2"/>
      <c r="P185" s="2"/>
      <c r="Q185" s="2"/>
      <c r="R185" s="2"/>
      <c r="S185" s="2"/>
      <c r="T185" s="2"/>
      <c r="U185" s="2"/>
      <c r="V185" s="2"/>
      <c r="W185" s="2"/>
      <c r="X185" s="23"/>
      <c r="Y185" s="23"/>
      <c r="Z185" s="60"/>
      <c r="AA185" s="2"/>
      <c r="AB185" s="2"/>
      <c r="AC185" s="2"/>
      <c r="AD185" s="2"/>
      <c r="AE185" s="2"/>
      <c r="BB185" s="23"/>
      <c r="BC185" s="21"/>
      <c r="BD185" s="21"/>
      <c r="BE185" s="21"/>
      <c r="BF185" s="21"/>
      <c r="BG185" s="21"/>
    </row>
    <row r="186" spans="1:86">
      <c r="A186" s="2"/>
      <c r="B186" s="2"/>
      <c r="C186" s="2"/>
      <c r="D186" s="2"/>
      <c r="E186" s="2"/>
      <c r="F186" s="2"/>
      <c r="G186" s="2"/>
      <c r="H186" s="2"/>
      <c r="I186" s="2"/>
      <c r="J186" s="2"/>
      <c r="K186" s="2"/>
      <c r="L186" s="2"/>
      <c r="M186" s="2"/>
      <c r="N186" s="2"/>
      <c r="O186" s="2"/>
      <c r="P186" s="2"/>
      <c r="Q186" s="2"/>
      <c r="R186" s="2"/>
      <c r="S186" s="2"/>
      <c r="T186" s="2"/>
      <c r="U186" s="2"/>
      <c r="V186" s="2"/>
      <c r="W186" s="2"/>
      <c r="X186" s="23"/>
      <c r="Y186" s="23"/>
      <c r="Z186" s="60"/>
      <c r="AA186" s="2"/>
      <c r="AB186" s="2"/>
      <c r="AC186" s="2"/>
      <c r="AD186" s="2"/>
      <c r="AE186" s="2"/>
      <c r="BB186" s="23"/>
      <c r="BC186" s="21"/>
      <c r="BD186" s="21"/>
      <c r="BE186" s="21"/>
      <c r="BF186" s="21"/>
      <c r="BG186" s="21"/>
    </row>
    <row r="187" spans="1:86">
      <c r="A187" s="2"/>
      <c r="B187" s="2"/>
      <c r="C187" s="2"/>
      <c r="D187" s="2"/>
      <c r="E187" s="2"/>
      <c r="F187" s="2"/>
      <c r="G187" s="2"/>
      <c r="H187" s="2"/>
      <c r="I187" s="2"/>
      <c r="J187" s="2"/>
      <c r="K187" s="2"/>
      <c r="L187" s="2"/>
      <c r="M187" s="2"/>
      <c r="N187" s="2"/>
      <c r="O187" s="2"/>
      <c r="P187" s="2"/>
      <c r="Q187" s="2"/>
      <c r="R187" s="2"/>
      <c r="S187" s="2"/>
      <c r="T187" s="2"/>
      <c r="U187" s="2"/>
      <c r="V187" s="2"/>
      <c r="W187" s="2"/>
      <c r="X187" s="23"/>
      <c r="Y187" s="23"/>
      <c r="Z187" s="60"/>
      <c r="AA187" s="2"/>
      <c r="AB187" s="2"/>
      <c r="AC187" s="2"/>
      <c r="AD187" s="2"/>
      <c r="AE187" s="2"/>
      <c r="BB187" s="23"/>
      <c r="BC187" s="21"/>
      <c r="BD187" s="21"/>
      <c r="BE187" s="21"/>
      <c r="BF187" s="21"/>
      <c r="BG187" s="21"/>
    </row>
    <row r="188" spans="1:86">
      <c r="A188" s="2"/>
      <c r="B188" s="2"/>
      <c r="C188" s="2"/>
      <c r="D188" s="2"/>
      <c r="E188" s="2"/>
      <c r="F188" s="2"/>
      <c r="G188" s="2"/>
      <c r="H188" s="2"/>
      <c r="I188" s="2"/>
      <c r="J188" s="2"/>
      <c r="K188" s="2"/>
      <c r="L188" s="2"/>
      <c r="M188" s="2"/>
      <c r="N188" s="2"/>
      <c r="O188" s="2"/>
      <c r="P188" s="2"/>
      <c r="Q188" s="2"/>
      <c r="R188" s="2"/>
      <c r="S188" s="2"/>
      <c r="T188" s="2"/>
      <c r="U188" s="2"/>
      <c r="V188" s="2"/>
      <c r="W188" s="2"/>
      <c r="X188" s="23"/>
      <c r="Y188" s="23"/>
      <c r="Z188" s="60"/>
      <c r="AA188" s="2"/>
      <c r="AB188" s="2"/>
      <c r="AC188" s="2"/>
      <c r="AD188" s="2"/>
      <c r="AE188" s="2"/>
    </row>
    <row r="189" spans="1:86">
      <c r="A189" s="2"/>
      <c r="B189" s="2"/>
      <c r="C189" s="2"/>
      <c r="D189" s="2"/>
      <c r="E189" s="2"/>
      <c r="F189" s="2"/>
      <c r="G189" s="2"/>
      <c r="H189" s="2"/>
      <c r="I189" s="2"/>
      <c r="J189" s="2"/>
      <c r="K189" s="2"/>
      <c r="L189" s="2"/>
      <c r="M189" s="2"/>
      <c r="N189" s="2"/>
      <c r="O189" s="2"/>
      <c r="P189" s="2"/>
      <c r="Q189" s="2"/>
      <c r="R189" s="2"/>
      <c r="S189" s="2"/>
      <c r="T189" s="2"/>
      <c r="U189" s="2"/>
      <c r="V189" s="2"/>
      <c r="W189" s="2"/>
      <c r="X189" s="23"/>
      <c r="Y189" s="23"/>
      <c r="Z189" s="60"/>
      <c r="AA189" s="2"/>
      <c r="AB189" s="2"/>
      <c r="AC189" s="2"/>
      <c r="AD189" s="2"/>
      <c r="AE189" s="2"/>
    </row>
    <row r="190" spans="1:86">
      <c r="A190" s="2"/>
      <c r="B190" s="2"/>
      <c r="C190" s="2"/>
      <c r="D190" s="2"/>
      <c r="E190" s="2"/>
      <c r="F190" s="2"/>
      <c r="G190" s="2"/>
      <c r="H190" s="2"/>
      <c r="I190" s="2"/>
      <c r="J190" s="2"/>
      <c r="K190" s="2"/>
      <c r="L190" s="2"/>
      <c r="M190" s="2"/>
      <c r="N190" s="2"/>
      <c r="O190" s="2"/>
      <c r="P190" s="2"/>
      <c r="Q190" s="2"/>
      <c r="R190" s="2"/>
      <c r="S190" s="2"/>
      <c r="T190" s="2"/>
      <c r="U190" s="2"/>
      <c r="V190" s="2"/>
      <c r="W190" s="2"/>
      <c r="X190" s="23"/>
      <c r="Y190" s="23"/>
      <c r="Z190" s="60"/>
      <c r="AA190" s="2"/>
      <c r="AB190" s="2"/>
      <c r="AC190" s="2"/>
      <c r="AD190" s="2"/>
      <c r="AE190" s="2"/>
    </row>
    <row r="191" spans="1:86">
      <c r="A191" s="2"/>
      <c r="B191" s="2"/>
      <c r="C191" s="2"/>
      <c r="D191" s="2"/>
      <c r="E191" s="2"/>
      <c r="F191" s="2"/>
      <c r="G191" s="2"/>
      <c r="H191" s="2"/>
      <c r="I191" s="2"/>
      <c r="J191" s="2"/>
      <c r="K191" s="2"/>
      <c r="L191" s="2"/>
      <c r="M191" s="2"/>
      <c r="N191" s="2"/>
      <c r="O191" s="2"/>
      <c r="P191" s="2"/>
      <c r="Q191" s="2"/>
      <c r="R191" s="2"/>
      <c r="S191" s="2"/>
      <c r="T191" s="2"/>
      <c r="U191" s="2"/>
      <c r="V191" s="2"/>
      <c r="W191" s="2"/>
      <c r="X191" s="23"/>
      <c r="Y191" s="23"/>
      <c r="Z191" s="60"/>
      <c r="AA191" s="2"/>
      <c r="AB191" s="2"/>
      <c r="AC191" s="2"/>
      <c r="AD191" s="2"/>
      <c r="AE191" s="2"/>
    </row>
    <row r="192" spans="1:86">
      <c r="A192" s="2"/>
      <c r="B192" s="2"/>
      <c r="C192" s="2"/>
      <c r="D192" s="2"/>
      <c r="E192" s="2"/>
      <c r="F192" s="2"/>
      <c r="G192" s="2"/>
      <c r="H192" s="2"/>
      <c r="I192" s="2"/>
      <c r="J192" s="2"/>
      <c r="K192" s="2"/>
      <c r="L192" s="2"/>
      <c r="M192" s="2"/>
      <c r="N192" s="2"/>
      <c r="O192" s="2"/>
      <c r="P192" s="2"/>
      <c r="Q192" s="2"/>
      <c r="R192" s="2"/>
      <c r="S192" s="2"/>
      <c r="T192" s="2"/>
      <c r="U192" s="2"/>
      <c r="V192" s="2"/>
      <c r="W192" s="2"/>
      <c r="X192" s="23"/>
      <c r="Y192" s="23"/>
      <c r="Z192" s="60"/>
      <c r="AA192" s="2"/>
      <c r="AB192" s="2"/>
      <c r="AC192" s="2"/>
      <c r="AD192" s="2"/>
      <c r="AE192" s="2"/>
    </row>
    <row r="193" spans="1:31">
      <c r="A193" s="2"/>
      <c r="B193" s="2"/>
      <c r="C193" s="2"/>
      <c r="D193" s="2"/>
      <c r="E193" s="2"/>
      <c r="F193" s="2"/>
      <c r="G193" s="2"/>
      <c r="H193" s="2"/>
      <c r="I193" s="2"/>
      <c r="J193" s="2"/>
      <c r="K193" s="2"/>
      <c r="L193" s="2"/>
      <c r="M193" s="2"/>
      <c r="N193" s="2"/>
      <c r="O193" s="2"/>
      <c r="P193" s="2"/>
      <c r="Q193" s="2"/>
      <c r="R193" s="2"/>
      <c r="S193" s="2"/>
      <c r="T193" s="2"/>
      <c r="U193" s="2"/>
      <c r="V193" s="2"/>
      <c r="W193" s="2"/>
      <c r="X193" s="23"/>
      <c r="Y193" s="23"/>
      <c r="Z193" s="60"/>
      <c r="AA193" s="2"/>
      <c r="AB193" s="2"/>
      <c r="AC193" s="2"/>
      <c r="AD193" s="2"/>
      <c r="AE193" s="2"/>
    </row>
    <row r="194" spans="1:31">
      <c r="A194" s="2"/>
      <c r="B194" s="2"/>
      <c r="C194" s="2"/>
      <c r="D194" s="2"/>
      <c r="E194" s="2"/>
      <c r="F194" s="2"/>
      <c r="G194" s="2"/>
      <c r="H194" s="2"/>
      <c r="I194" s="2"/>
      <c r="J194" s="2"/>
      <c r="K194" s="2"/>
      <c r="L194" s="2"/>
      <c r="M194" s="2"/>
      <c r="N194" s="2"/>
      <c r="O194" s="2"/>
      <c r="P194" s="2"/>
      <c r="Q194" s="2"/>
      <c r="R194" s="2"/>
      <c r="S194" s="2"/>
      <c r="T194" s="2"/>
      <c r="U194" s="2"/>
      <c r="V194" s="2"/>
      <c r="W194" s="2"/>
      <c r="X194" s="23"/>
      <c r="Y194" s="23"/>
      <c r="Z194" s="60"/>
      <c r="AA194" s="2"/>
      <c r="AB194" s="2"/>
      <c r="AC194" s="2"/>
      <c r="AD194" s="2"/>
      <c r="AE194" s="2"/>
    </row>
    <row r="195" spans="1:31">
      <c r="A195" s="2"/>
      <c r="B195" s="2"/>
      <c r="C195" s="2"/>
      <c r="D195" s="2"/>
      <c r="E195" s="2"/>
      <c r="F195" s="2"/>
      <c r="G195" s="2"/>
      <c r="H195" s="2"/>
      <c r="I195" s="2"/>
      <c r="J195" s="2"/>
      <c r="K195" s="2"/>
      <c r="L195" s="2"/>
      <c r="M195" s="2"/>
      <c r="N195" s="2"/>
      <c r="O195" s="2"/>
      <c r="P195" s="2"/>
      <c r="Q195" s="2"/>
      <c r="R195" s="2"/>
      <c r="S195" s="2"/>
      <c r="T195" s="2"/>
      <c r="U195" s="2"/>
      <c r="V195" s="2"/>
      <c r="W195" s="2"/>
      <c r="X195" s="23"/>
      <c r="Y195" s="23"/>
      <c r="Z195" s="60"/>
      <c r="AA195" s="2"/>
      <c r="AB195" s="2"/>
      <c r="AC195" s="2"/>
      <c r="AD195" s="2"/>
      <c r="AE195" s="2"/>
    </row>
    <row r="196" spans="1:31">
      <c r="A196" s="2"/>
      <c r="B196" s="2"/>
      <c r="C196" s="2"/>
      <c r="D196" s="2"/>
      <c r="E196" s="2"/>
      <c r="F196" s="2"/>
      <c r="G196" s="2"/>
      <c r="H196" s="2"/>
      <c r="I196" s="2"/>
      <c r="J196" s="2"/>
      <c r="K196" s="2"/>
      <c r="L196" s="2"/>
      <c r="M196" s="2"/>
      <c r="N196" s="2"/>
      <c r="O196" s="2"/>
      <c r="P196" s="2"/>
      <c r="Q196" s="2"/>
      <c r="R196" s="2"/>
      <c r="S196" s="2"/>
      <c r="T196" s="2"/>
      <c r="U196" s="2"/>
      <c r="V196" s="2"/>
      <c r="W196" s="2"/>
      <c r="X196" s="23"/>
      <c r="Y196" s="23"/>
      <c r="Z196" s="60"/>
      <c r="AA196" s="2"/>
      <c r="AB196" s="2"/>
      <c r="AC196" s="2"/>
      <c r="AD196" s="2"/>
      <c r="AE196" s="2"/>
    </row>
    <row r="197" spans="1:31">
      <c r="A197" s="2"/>
      <c r="B197" s="2"/>
      <c r="C197" s="2"/>
      <c r="D197" s="2"/>
      <c r="E197" s="2"/>
      <c r="F197" s="2"/>
      <c r="G197" s="2"/>
      <c r="H197" s="2"/>
      <c r="I197" s="2"/>
      <c r="J197" s="2"/>
      <c r="K197" s="2"/>
      <c r="L197" s="2"/>
      <c r="M197" s="2"/>
      <c r="N197" s="2"/>
      <c r="O197" s="2"/>
      <c r="P197" s="2"/>
      <c r="Q197" s="2"/>
      <c r="R197" s="2"/>
      <c r="S197" s="2"/>
      <c r="T197" s="2"/>
      <c r="U197" s="2"/>
      <c r="V197" s="2"/>
      <c r="W197" s="2"/>
      <c r="X197" s="23"/>
      <c r="Y197" s="23"/>
      <c r="Z197" s="60"/>
      <c r="AA197" s="2"/>
      <c r="AB197" s="2"/>
      <c r="AC197" s="2"/>
      <c r="AD197" s="2"/>
      <c r="AE197" s="2"/>
    </row>
    <row r="198" spans="1:31">
      <c r="A198" s="2"/>
      <c r="B198" s="2"/>
      <c r="C198" s="2"/>
      <c r="D198" s="2"/>
      <c r="E198" s="2"/>
      <c r="F198" s="2"/>
      <c r="G198" s="2"/>
      <c r="H198" s="2"/>
      <c r="I198" s="2"/>
      <c r="J198" s="2"/>
      <c r="K198" s="2"/>
      <c r="L198" s="2"/>
      <c r="M198" s="2"/>
      <c r="N198" s="2"/>
      <c r="O198" s="2"/>
      <c r="P198" s="2"/>
      <c r="Q198" s="2"/>
      <c r="R198" s="2"/>
      <c r="S198" s="2"/>
      <c r="T198" s="2"/>
      <c r="U198" s="2"/>
      <c r="V198" s="2"/>
      <c r="W198" s="2"/>
      <c r="X198" s="23"/>
      <c r="Y198" s="23"/>
      <c r="Z198" s="60"/>
      <c r="AA198" s="2"/>
      <c r="AB198" s="2"/>
      <c r="AC198" s="2"/>
      <c r="AD198" s="2"/>
      <c r="AE198" s="2"/>
    </row>
    <row r="199" spans="1:31">
      <c r="A199" s="2"/>
      <c r="B199" s="2"/>
      <c r="C199" s="2"/>
      <c r="D199" s="2"/>
      <c r="E199" s="2"/>
      <c r="F199" s="2"/>
      <c r="G199" s="2"/>
      <c r="H199" s="2"/>
      <c r="I199" s="2"/>
      <c r="J199" s="2"/>
      <c r="K199" s="2"/>
      <c r="L199" s="2"/>
      <c r="M199" s="2"/>
      <c r="N199" s="2"/>
      <c r="O199" s="2"/>
      <c r="P199" s="2"/>
      <c r="Q199" s="2"/>
      <c r="R199" s="2"/>
      <c r="S199" s="2"/>
      <c r="T199" s="2"/>
      <c r="U199" s="2"/>
      <c r="V199" s="2"/>
      <c r="W199" s="2"/>
      <c r="X199" s="23"/>
      <c r="Y199" s="23"/>
      <c r="Z199" s="60"/>
      <c r="AA199" s="2"/>
      <c r="AB199" s="2"/>
      <c r="AC199" s="2"/>
      <c r="AD199" s="2"/>
      <c r="AE199" s="2"/>
    </row>
    <row r="200" spans="1:31">
      <c r="A200" s="2"/>
      <c r="B200" s="2"/>
      <c r="C200" s="2"/>
      <c r="D200" s="2"/>
      <c r="E200" s="2"/>
      <c r="F200" s="2"/>
      <c r="G200" s="2"/>
      <c r="H200" s="2"/>
      <c r="I200" s="2"/>
      <c r="J200" s="2"/>
      <c r="K200" s="2"/>
      <c r="L200" s="2"/>
      <c r="M200" s="2"/>
      <c r="N200" s="2"/>
      <c r="O200" s="2"/>
      <c r="P200" s="2"/>
      <c r="Q200" s="2"/>
      <c r="R200" s="2"/>
      <c r="S200" s="2"/>
      <c r="T200" s="2"/>
      <c r="U200" s="2"/>
      <c r="V200" s="2"/>
      <c r="W200" s="2"/>
      <c r="X200" s="23"/>
      <c r="Y200" s="23"/>
      <c r="Z200" s="60"/>
      <c r="AA200" s="2"/>
      <c r="AB200" s="2"/>
      <c r="AC200" s="2"/>
      <c r="AD200" s="2"/>
      <c r="AE200" s="2"/>
    </row>
    <row r="201" spans="1:31">
      <c r="A201" s="2"/>
      <c r="B201" s="2"/>
      <c r="C201" s="2"/>
      <c r="D201" s="2"/>
      <c r="E201" s="2"/>
      <c r="F201" s="2"/>
      <c r="G201" s="2"/>
      <c r="H201" s="2"/>
      <c r="I201" s="2"/>
      <c r="J201" s="2"/>
      <c r="K201" s="2"/>
      <c r="L201" s="2"/>
      <c r="M201" s="2"/>
      <c r="N201" s="2"/>
      <c r="O201" s="2"/>
      <c r="P201" s="2"/>
      <c r="Q201" s="2"/>
      <c r="R201" s="2"/>
      <c r="S201" s="2"/>
      <c r="T201" s="2"/>
      <c r="U201" s="2"/>
      <c r="V201" s="2"/>
      <c r="W201" s="2"/>
      <c r="X201" s="23"/>
      <c r="Y201" s="23"/>
      <c r="Z201" s="60"/>
      <c r="AA201" s="2"/>
      <c r="AB201" s="2"/>
      <c r="AC201" s="2"/>
      <c r="AD201" s="2"/>
      <c r="AE201" s="2"/>
    </row>
    <row r="202" spans="1:31">
      <c r="A202" s="2"/>
      <c r="B202" s="2"/>
      <c r="C202" s="2"/>
      <c r="D202" s="2"/>
      <c r="E202" s="2"/>
      <c r="F202" s="2"/>
      <c r="G202" s="2"/>
      <c r="H202" s="2"/>
      <c r="I202" s="2"/>
      <c r="J202" s="2"/>
      <c r="K202" s="2"/>
      <c r="L202" s="2"/>
      <c r="M202" s="2"/>
      <c r="N202" s="2"/>
      <c r="O202" s="2"/>
      <c r="P202" s="2"/>
      <c r="Q202" s="2"/>
      <c r="R202" s="2"/>
      <c r="S202" s="2"/>
      <c r="T202" s="2"/>
      <c r="U202" s="2"/>
      <c r="V202" s="2"/>
      <c r="W202" s="2"/>
      <c r="X202" s="23"/>
      <c r="Y202" s="23"/>
      <c r="Z202" s="60"/>
      <c r="AA202" s="2"/>
      <c r="AB202" s="2"/>
      <c r="AC202" s="2"/>
      <c r="AD202" s="2"/>
      <c r="AE202" s="2"/>
    </row>
    <row r="203" spans="1:31">
      <c r="A203" s="2"/>
      <c r="B203" s="2"/>
      <c r="C203" s="2"/>
      <c r="D203" s="2"/>
      <c r="E203" s="2"/>
      <c r="F203" s="2"/>
      <c r="G203" s="2"/>
      <c r="H203" s="2"/>
      <c r="I203" s="2"/>
      <c r="J203" s="2"/>
      <c r="K203" s="2"/>
      <c r="L203" s="2"/>
      <c r="M203" s="2"/>
      <c r="N203" s="2"/>
      <c r="O203" s="2"/>
      <c r="P203" s="2"/>
      <c r="Q203" s="2"/>
      <c r="R203" s="2"/>
      <c r="S203" s="2"/>
      <c r="T203" s="2"/>
      <c r="U203" s="2"/>
      <c r="V203" s="2"/>
      <c r="W203" s="2"/>
      <c r="X203" s="23"/>
      <c r="Y203" s="23"/>
      <c r="Z203" s="60"/>
      <c r="AA203" s="2"/>
      <c r="AB203" s="2"/>
      <c r="AC203" s="2"/>
      <c r="AD203" s="2"/>
      <c r="AE203" s="2"/>
    </row>
    <row r="204" spans="1:31">
      <c r="A204" s="2"/>
      <c r="B204" s="2"/>
      <c r="C204" s="2"/>
      <c r="D204" s="2"/>
      <c r="E204" s="2"/>
      <c r="F204" s="2"/>
      <c r="G204" s="2"/>
      <c r="H204" s="2"/>
      <c r="I204" s="2"/>
      <c r="J204" s="2"/>
      <c r="K204" s="2"/>
      <c r="L204" s="2"/>
      <c r="M204" s="2"/>
      <c r="N204" s="2"/>
      <c r="O204" s="2"/>
      <c r="P204" s="2"/>
      <c r="Q204" s="2"/>
      <c r="R204" s="2"/>
      <c r="S204" s="2"/>
      <c r="T204" s="2"/>
      <c r="U204" s="2"/>
      <c r="V204" s="2"/>
      <c r="W204" s="2"/>
      <c r="X204" s="23"/>
      <c r="Y204" s="23"/>
      <c r="Z204" s="60"/>
      <c r="AA204" s="2"/>
      <c r="AB204" s="2"/>
      <c r="AC204" s="2"/>
      <c r="AD204" s="2"/>
      <c r="AE204" s="2"/>
    </row>
    <row r="205" spans="1:31">
      <c r="A205" s="2"/>
      <c r="B205" s="2"/>
      <c r="C205" s="2"/>
      <c r="D205" s="2"/>
      <c r="E205" s="2"/>
      <c r="F205" s="2"/>
      <c r="G205" s="2"/>
      <c r="H205" s="2"/>
      <c r="I205" s="2"/>
      <c r="J205" s="2"/>
      <c r="K205" s="2"/>
      <c r="L205" s="2"/>
      <c r="M205" s="2"/>
      <c r="N205" s="2"/>
      <c r="O205" s="2"/>
      <c r="P205" s="2"/>
      <c r="Q205" s="2"/>
      <c r="R205" s="2"/>
      <c r="S205" s="2"/>
      <c r="T205" s="2"/>
      <c r="U205" s="2"/>
      <c r="V205" s="2"/>
      <c r="W205" s="2"/>
      <c r="X205" s="23"/>
      <c r="Y205" s="23"/>
      <c r="Z205" s="60"/>
      <c r="AA205" s="2"/>
      <c r="AB205" s="2"/>
      <c r="AC205" s="2"/>
      <c r="AD205" s="2"/>
      <c r="AE205" s="2"/>
    </row>
    <row r="206" spans="1:31">
      <c r="A206" s="2"/>
      <c r="B206" s="2"/>
      <c r="C206" s="2"/>
      <c r="D206" s="2"/>
      <c r="E206" s="2"/>
      <c r="F206" s="2"/>
      <c r="G206" s="2"/>
      <c r="H206" s="2"/>
      <c r="I206" s="2"/>
      <c r="J206" s="2"/>
      <c r="K206" s="2"/>
      <c r="L206" s="2"/>
      <c r="M206" s="2"/>
      <c r="N206" s="2"/>
      <c r="O206" s="2"/>
      <c r="P206" s="2"/>
      <c r="Q206" s="2"/>
      <c r="R206" s="2"/>
      <c r="S206" s="2"/>
      <c r="T206" s="2"/>
      <c r="U206" s="2"/>
      <c r="V206" s="2"/>
      <c r="W206" s="2"/>
      <c r="X206" s="23"/>
      <c r="Y206" s="23"/>
      <c r="Z206" s="60"/>
      <c r="AA206" s="2"/>
      <c r="AB206" s="2"/>
      <c r="AC206" s="2"/>
      <c r="AD206" s="2"/>
      <c r="AE206" s="2"/>
    </row>
    <row r="207" spans="1:31">
      <c r="A207" s="2"/>
      <c r="B207" s="2"/>
      <c r="C207" s="2"/>
      <c r="D207" s="2"/>
      <c r="E207" s="2"/>
      <c r="F207" s="2"/>
      <c r="G207" s="2"/>
      <c r="H207" s="2"/>
      <c r="I207" s="2"/>
      <c r="J207" s="2"/>
      <c r="K207" s="2"/>
      <c r="L207" s="2"/>
      <c r="M207" s="2"/>
      <c r="N207" s="2"/>
      <c r="O207" s="2"/>
      <c r="P207" s="2"/>
      <c r="Q207" s="2"/>
      <c r="R207" s="2"/>
      <c r="S207" s="2"/>
      <c r="T207" s="2"/>
      <c r="U207" s="2"/>
      <c r="V207" s="2"/>
      <c r="W207" s="2"/>
      <c r="X207" s="23"/>
      <c r="Y207" s="23"/>
      <c r="Z207" s="60"/>
      <c r="AA207" s="2"/>
      <c r="AB207" s="2"/>
      <c r="AC207" s="2"/>
      <c r="AD207" s="2"/>
      <c r="AE207" s="2"/>
    </row>
    <row r="208" spans="1:31">
      <c r="A208" s="2"/>
      <c r="B208" s="2"/>
      <c r="C208" s="2"/>
      <c r="D208" s="2"/>
      <c r="E208" s="2"/>
      <c r="F208" s="2"/>
      <c r="G208" s="2"/>
      <c r="H208" s="2"/>
      <c r="I208" s="2"/>
      <c r="J208" s="2"/>
      <c r="K208" s="2"/>
      <c r="L208" s="2"/>
      <c r="M208" s="2"/>
      <c r="N208" s="2"/>
      <c r="O208" s="2"/>
      <c r="P208" s="2"/>
      <c r="Q208" s="2"/>
      <c r="R208" s="2"/>
      <c r="S208" s="2"/>
      <c r="T208" s="2"/>
      <c r="U208" s="2"/>
      <c r="V208" s="2"/>
      <c r="W208" s="2"/>
      <c r="X208" s="23"/>
      <c r="Y208" s="23"/>
      <c r="Z208" s="60"/>
      <c r="AA208" s="2"/>
      <c r="AB208" s="2"/>
      <c r="AC208" s="2"/>
      <c r="AD208" s="2"/>
      <c r="AE208" s="2"/>
    </row>
    <row r="209" spans="1:31">
      <c r="A209" s="2"/>
      <c r="B209" s="2"/>
      <c r="C209" s="2"/>
      <c r="D209" s="2"/>
      <c r="E209" s="2"/>
      <c r="F209" s="2"/>
      <c r="G209" s="2"/>
      <c r="H209" s="2"/>
      <c r="I209" s="2"/>
      <c r="J209" s="2"/>
      <c r="K209" s="2"/>
      <c r="L209" s="2"/>
      <c r="M209" s="2"/>
      <c r="N209" s="2"/>
      <c r="O209" s="2"/>
      <c r="P209" s="2"/>
      <c r="Q209" s="2"/>
      <c r="R209" s="2"/>
      <c r="S209" s="2"/>
      <c r="T209" s="2"/>
      <c r="U209" s="2"/>
      <c r="V209" s="2"/>
      <c r="W209" s="2"/>
      <c r="X209" s="23"/>
      <c r="Y209" s="23"/>
      <c r="Z209" s="60"/>
      <c r="AA209" s="2"/>
      <c r="AB209" s="2"/>
      <c r="AC209" s="2"/>
      <c r="AD209" s="2"/>
      <c r="AE209" s="2"/>
    </row>
    <row r="210" spans="1:31">
      <c r="A210" s="2"/>
      <c r="B210" s="2"/>
      <c r="C210" s="2"/>
      <c r="D210" s="2"/>
      <c r="E210" s="2"/>
      <c r="F210" s="2"/>
      <c r="G210" s="2"/>
      <c r="H210" s="2"/>
      <c r="I210" s="2"/>
      <c r="J210" s="2"/>
      <c r="K210" s="2"/>
      <c r="L210" s="2"/>
      <c r="M210" s="2"/>
      <c r="N210" s="2"/>
      <c r="O210" s="2"/>
      <c r="P210" s="2"/>
      <c r="Q210" s="2"/>
      <c r="R210" s="2"/>
      <c r="S210" s="2"/>
      <c r="T210" s="2"/>
      <c r="U210" s="2"/>
      <c r="V210" s="2"/>
      <c r="W210" s="2"/>
      <c r="X210" s="23"/>
      <c r="Y210" s="23"/>
      <c r="Z210" s="60"/>
      <c r="AA210" s="2"/>
      <c r="AB210" s="2"/>
      <c r="AC210" s="2"/>
      <c r="AD210" s="2"/>
      <c r="AE210" s="2"/>
    </row>
    <row r="211" spans="1:31">
      <c r="A211" s="2"/>
      <c r="B211" s="2"/>
      <c r="C211" s="2"/>
      <c r="D211" s="2"/>
      <c r="E211" s="2"/>
      <c r="F211" s="2"/>
      <c r="G211" s="2"/>
      <c r="H211" s="2"/>
      <c r="I211" s="2"/>
      <c r="J211" s="2"/>
      <c r="K211" s="2"/>
      <c r="L211" s="2"/>
      <c r="M211" s="2"/>
      <c r="N211" s="2"/>
      <c r="O211" s="2"/>
      <c r="P211" s="2"/>
      <c r="Q211" s="2"/>
      <c r="R211" s="2"/>
      <c r="S211" s="2"/>
      <c r="T211" s="2"/>
      <c r="U211" s="2"/>
      <c r="V211" s="2"/>
      <c r="W211" s="2"/>
      <c r="X211" s="23"/>
      <c r="Y211" s="23"/>
      <c r="Z211" s="60"/>
      <c r="AA211" s="2"/>
      <c r="AB211" s="2"/>
      <c r="AC211" s="2"/>
      <c r="AD211" s="2"/>
      <c r="AE211" s="2"/>
    </row>
    <row r="212" spans="1:31">
      <c r="A212" s="2"/>
      <c r="B212" s="2"/>
      <c r="C212" s="2"/>
      <c r="D212" s="2"/>
      <c r="E212" s="2"/>
      <c r="F212" s="2"/>
      <c r="G212" s="2"/>
      <c r="H212" s="2"/>
      <c r="I212" s="2"/>
      <c r="J212" s="2"/>
      <c r="K212" s="2"/>
      <c r="L212" s="2"/>
      <c r="M212" s="2"/>
      <c r="N212" s="2"/>
      <c r="O212" s="2"/>
      <c r="P212" s="2"/>
      <c r="Q212" s="2"/>
      <c r="R212" s="2"/>
      <c r="S212" s="2"/>
      <c r="T212" s="2"/>
      <c r="U212" s="2"/>
      <c r="V212" s="2"/>
      <c r="W212" s="2"/>
      <c r="X212" s="23"/>
      <c r="Y212" s="23"/>
      <c r="Z212" s="60"/>
      <c r="AA212" s="2"/>
      <c r="AB212" s="2"/>
      <c r="AC212" s="2"/>
      <c r="AD212" s="2"/>
      <c r="AE212" s="2"/>
    </row>
    <row r="213" spans="1:31">
      <c r="A213" s="2"/>
      <c r="B213" s="2"/>
      <c r="C213" s="2"/>
      <c r="D213" s="2"/>
      <c r="E213" s="2"/>
      <c r="F213" s="2"/>
      <c r="G213" s="2"/>
      <c r="H213" s="2"/>
      <c r="I213" s="2"/>
      <c r="J213" s="2"/>
      <c r="K213" s="2"/>
      <c r="L213" s="2"/>
      <c r="M213" s="2"/>
      <c r="N213" s="2"/>
      <c r="O213" s="2"/>
      <c r="P213" s="2"/>
      <c r="Q213" s="2"/>
      <c r="R213" s="2"/>
      <c r="S213" s="2"/>
      <c r="T213" s="2"/>
      <c r="U213" s="2"/>
      <c r="V213" s="2"/>
      <c r="W213" s="2"/>
      <c r="X213" s="23"/>
      <c r="Y213" s="23"/>
      <c r="Z213" s="60"/>
      <c r="AA213" s="2"/>
      <c r="AB213" s="2"/>
      <c r="AC213" s="2"/>
      <c r="AD213" s="2"/>
      <c r="AE213" s="2"/>
    </row>
    <row r="214" spans="1:31">
      <c r="A214" s="2"/>
      <c r="B214" s="2"/>
      <c r="C214" s="2"/>
      <c r="D214" s="2"/>
      <c r="E214" s="2"/>
      <c r="F214" s="2"/>
      <c r="G214" s="2"/>
      <c r="H214" s="2"/>
      <c r="I214" s="2"/>
      <c r="J214" s="2"/>
      <c r="K214" s="2"/>
      <c r="L214" s="2"/>
      <c r="M214" s="2"/>
      <c r="N214" s="2"/>
      <c r="O214" s="2"/>
      <c r="P214" s="2"/>
      <c r="Q214" s="2"/>
      <c r="R214" s="2"/>
      <c r="S214" s="2"/>
      <c r="T214" s="2"/>
      <c r="U214" s="2"/>
      <c r="V214" s="2"/>
      <c r="W214" s="2"/>
      <c r="X214" s="23"/>
      <c r="Y214" s="23"/>
      <c r="Z214" s="60"/>
      <c r="AA214" s="2"/>
      <c r="AB214" s="2"/>
      <c r="AC214" s="2"/>
      <c r="AD214" s="2"/>
      <c r="AE214" s="2"/>
    </row>
    <row r="215" spans="1:31">
      <c r="A215" s="2"/>
      <c r="B215" s="2"/>
      <c r="C215" s="2"/>
      <c r="D215" s="2"/>
      <c r="E215" s="2"/>
      <c r="F215" s="2"/>
      <c r="G215" s="2"/>
      <c r="H215" s="2"/>
      <c r="I215" s="2"/>
      <c r="J215" s="2"/>
      <c r="K215" s="2"/>
      <c r="L215" s="2"/>
      <c r="M215" s="2"/>
      <c r="N215" s="2"/>
      <c r="O215" s="2"/>
      <c r="P215" s="2"/>
      <c r="Q215" s="2"/>
      <c r="R215" s="2"/>
      <c r="S215" s="2"/>
      <c r="T215" s="2"/>
      <c r="U215" s="2"/>
      <c r="V215" s="2"/>
      <c r="W215" s="2"/>
      <c r="X215" s="23"/>
      <c r="Y215" s="23"/>
      <c r="Z215" s="60"/>
      <c r="AA215" s="2"/>
      <c r="AB215" s="2"/>
      <c r="AC215" s="2"/>
      <c r="AD215" s="2"/>
      <c r="AE215" s="2"/>
    </row>
    <row r="216" spans="1:31">
      <c r="A216" s="2"/>
      <c r="B216" s="2"/>
      <c r="C216" s="2"/>
      <c r="D216" s="2"/>
      <c r="E216" s="2"/>
      <c r="F216" s="2"/>
      <c r="G216" s="2"/>
      <c r="H216" s="2"/>
      <c r="I216" s="2"/>
      <c r="J216" s="2"/>
      <c r="K216" s="2"/>
      <c r="L216" s="2"/>
      <c r="M216" s="2"/>
      <c r="N216" s="2"/>
      <c r="O216" s="2"/>
      <c r="P216" s="2"/>
      <c r="Q216" s="2"/>
      <c r="R216" s="2"/>
      <c r="S216" s="2"/>
      <c r="T216" s="2"/>
      <c r="U216" s="2"/>
      <c r="V216" s="2"/>
      <c r="W216" s="2"/>
      <c r="X216" s="23"/>
      <c r="Y216" s="23"/>
      <c r="Z216" s="60"/>
      <c r="AA216" s="2"/>
      <c r="AB216" s="2"/>
      <c r="AC216" s="2"/>
      <c r="AD216" s="2"/>
      <c r="AE216" s="2"/>
    </row>
    <row r="217" spans="1:31">
      <c r="A217" s="2"/>
      <c r="B217" s="2"/>
      <c r="C217" s="2"/>
      <c r="D217" s="2"/>
      <c r="E217" s="2"/>
      <c r="F217" s="2"/>
      <c r="G217" s="2"/>
      <c r="H217" s="2"/>
      <c r="I217" s="2"/>
      <c r="J217" s="2"/>
      <c r="K217" s="2"/>
      <c r="L217" s="2"/>
      <c r="M217" s="2"/>
      <c r="N217" s="2"/>
      <c r="O217" s="2"/>
      <c r="P217" s="2"/>
      <c r="Q217" s="2"/>
      <c r="R217" s="2"/>
      <c r="S217" s="2"/>
      <c r="T217" s="2"/>
      <c r="U217" s="2"/>
      <c r="V217" s="2"/>
      <c r="W217" s="2"/>
      <c r="X217" s="23"/>
      <c r="Y217" s="23"/>
      <c r="Z217" s="60"/>
      <c r="AA217" s="2"/>
      <c r="AB217" s="2"/>
      <c r="AC217" s="2"/>
      <c r="AD217" s="2"/>
      <c r="AE217" s="2"/>
    </row>
    <row r="218" spans="1:31">
      <c r="A218" s="2"/>
      <c r="B218" s="2"/>
      <c r="C218" s="2"/>
      <c r="D218" s="2"/>
      <c r="E218" s="2"/>
      <c r="F218" s="2"/>
      <c r="G218" s="2"/>
      <c r="H218" s="2"/>
      <c r="I218" s="2"/>
      <c r="J218" s="2"/>
      <c r="K218" s="2"/>
      <c r="L218" s="2"/>
      <c r="M218" s="2"/>
      <c r="N218" s="2"/>
      <c r="O218" s="2"/>
      <c r="P218" s="2"/>
      <c r="Q218" s="2"/>
      <c r="R218" s="2"/>
      <c r="S218" s="2"/>
      <c r="T218" s="2"/>
      <c r="U218" s="2"/>
      <c r="V218" s="2"/>
      <c r="W218" s="2"/>
      <c r="X218" s="23"/>
      <c r="Y218" s="23"/>
      <c r="Z218" s="60"/>
      <c r="AA218" s="2"/>
      <c r="AB218" s="2"/>
      <c r="AC218" s="2"/>
      <c r="AD218" s="2"/>
      <c r="AE218" s="2"/>
    </row>
    <row r="219" spans="1:31">
      <c r="A219" s="2"/>
      <c r="B219" s="2"/>
      <c r="C219" s="2"/>
      <c r="D219" s="2"/>
      <c r="E219" s="2"/>
      <c r="F219" s="2"/>
      <c r="G219" s="2"/>
      <c r="H219" s="2"/>
      <c r="I219" s="2"/>
      <c r="J219" s="2"/>
      <c r="K219" s="2"/>
      <c r="L219" s="2"/>
      <c r="M219" s="2"/>
      <c r="N219" s="2"/>
      <c r="O219" s="2"/>
      <c r="P219" s="2"/>
      <c r="Q219" s="2"/>
      <c r="R219" s="2"/>
      <c r="S219" s="2"/>
      <c r="T219" s="2"/>
      <c r="U219" s="2"/>
      <c r="V219" s="2"/>
      <c r="W219" s="2"/>
      <c r="X219" s="23"/>
      <c r="Y219" s="23"/>
      <c r="Z219" s="60"/>
      <c r="AA219" s="2"/>
      <c r="AB219" s="2"/>
      <c r="AC219" s="2"/>
      <c r="AD219" s="2"/>
      <c r="AE219" s="2"/>
    </row>
    <row r="220" spans="1:31">
      <c r="A220" s="2"/>
      <c r="B220" s="2"/>
      <c r="C220" s="2"/>
      <c r="D220" s="2"/>
      <c r="E220" s="2"/>
      <c r="F220" s="2"/>
      <c r="G220" s="2"/>
      <c r="H220" s="2"/>
      <c r="I220" s="2"/>
      <c r="J220" s="2"/>
      <c r="K220" s="2"/>
      <c r="L220" s="2"/>
      <c r="M220" s="2"/>
      <c r="N220" s="2"/>
      <c r="O220" s="2"/>
      <c r="P220" s="2"/>
      <c r="Q220" s="2"/>
      <c r="R220" s="2"/>
      <c r="S220" s="2"/>
      <c r="T220" s="2"/>
      <c r="U220" s="2"/>
      <c r="V220" s="2"/>
      <c r="W220" s="2"/>
      <c r="X220" s="23"/>
      <c r="Y220" s="23"/>
      <c r="Z220" s="60"/>
      <c r="AA220" s="2"/>
      <c r="AB220" s="2"/>
      <c r="AC220" s="2"/>
      <c r="AD220" s="2"/>
      <c r="AE220" s="2"/>
    </row>
    <row r="221" spans="1:31">
      <c r="A221" s="2"/>
      <c r="B221" s="2"/>
      <c r="C221" s="2"/>
      <c r="D221" s="2"/>
      <c r="E221" s="2"/>
      <c r="F221" s="2"/>
      <c r="G221" s="2"/>
      <c r="H221" s="2"/>
      <c r="I221" s="2"/>
      <c r="J221" s="2"/>
      <c r="K221" s="2"/>
      <c r="L221" s="2"/>
      <c r="M221" s="2"/>
      <c r="N221" s="2"/>
      <c r="O221" s="2"/>
      <c r="P221" s="2"/>
      <c r="Q221" s="2"/>
      <c r="R221" s="2"/>
      <c r="S221" s="2"/>
      <c r="T221" s="2"/>
      <c r="U221" s="2"/>
      <c r="V221" s="2"/>
      <c r="W221" s="2"/>
      <c r="X221" s="23"/>
      <c r="Y221" s="23"/>
      <c r="Z221" s="60"/>
      <c r="AA221" s="2"/>
      <c r="AB221" s="2"/>
      <c r="AC221" s="2"/>
      <c r="AD221" s="2"/>
      <c r="AE221" s="2"/>
    </row>
    <row r="222" spans="1:31">
      <c r="A222" s="2"/>
      <c r="B222" s="2"/>
      <c r="C222" s="2"/>
      <c r="D222" s="2"/>
      <c r="E222" s="2"/>
      <c r="F222" s="2"/>
      <c r="G222" s="2"/>
      <c r="H222" s="2"/>
      <c r="I222" s="2"/>
      <c r="J222" s="2"/>
      <c r="K222" s="2"/>
      <c r="L222" s="2"/>
      <c r="M222" s="2"/>
      <c r="N222" s="2"/>
      <c r="O222" s="2"/>
      <c r="P222" s="2"/>
      <c r="Q222" s="2"/>
      <c r="R222" s="2"/>
      <c r="S222" s="2"/>
      <c r="T222" s="2"/>
      <c r="U222" s="2"/>
      <c r="V222" s="2"/>
      <c r="W222" s="2"/>
      <c r="X222" s="23"/>
      <c r="Y222" s="23"/>
      <c r="Z222" s="60"/>
      <c r="AA222" s="2"/>
      <c r="AB222" s="2"/>
      <c r="AC222" s="2"/>
      <c r="AD222" s="2"/>
      <c r="AE222" s="2"/>
    </row>
    <row r="223" spans="1:31">
      <c r="A223" s="2"/>
      <c r="B223" s="2"/>
      <c r="C223" s="2"/>
      <c r="D223" s="2"/>
      <c r="E223" s="2"/>
      <c r="F223" s="2"/>
      <c r="G223" s="2"/>
      <c r="H223" s="2"/>
      <c r="I223" s="2"/>
      <c r="J223" s="2"/>
      <c r="K223" s="2"/>
      <c r="L223" s="2"/>
      <c r="M223" s="2"/>
      <c r="N223" s="2"/>
      <c r="O223" s="2"/>
      <c r="P223" s="2"/>
      <c r="Q223" s="2"/>
      <c r="R223" s="2"/>
      <c r="S223" s="2"/>
      <c r="T223" s="2"/>
      <c r="U223" s="2"/>
      <c r="V223" s="2"/>
      <c r="W223" s="2"/>
      <c r="X223" s="23"/>
      <c r="Y223" s="23"/>
      <c r="Z223" s="60"/>
      <c r="AA223" s="2"/>
      <c r="AB223" s="2"/>
      <c r="AC223" s="2"/>
      <c r="AD223" s="2"/>
      <c r="AE223" s="2"/>
    </row>
    <row r="224" spans="1:31">
      <c r="A224" s="2"/>
      <c r="B224" s="2"/>
      <c r="C224" s="2"/>
      <c r="D224" s="2"/>
      <c r="E224" s="2"/>
      <c r="F224" s="2"/>
      <c r="G224" s="2"/>
      <c r="H224" s="2"/>
      <c r="I224" s="2"/>
      <c r="J224" s="2"/>
      <c r="K224" s="2"/>
      <c r="L224" s="2"/>
      <c r="M224" s="2"/>
      <c r="N224" s="2"/>
      <c r="O224" s="2"/>
      <c r="P224" s="2"/>
      <c r="Q224" s="2"/>
      <c r="R224" s="2"/>
      <c r="S224" s="2"/>
      <c r="T224" s="2"/>
      <c r="U224" s="2"/>
      <c r="V224" s="2"/>
      <c r="W224" s="2"/>
      <c r="X224" s="23"/>
      <c r="Y224" s="23"/>
      <c r="Z224" s="60"/>
      <c r="AA224" s="2"/>
      <c r="AB224" s="2"/>
      <c r="AC224" s="2"/>
      <c r="AD224" s="2"/>
      <c r="AE224" s="2"/>
    </row>
    <row r="225" spans="1:31">
      <c r="A225" s="2"/>
      <c r="B225" s="2"/>
      <c r="C225" s="2"/>
      <c r="D225" s="2"/>
      <c r="E225" s="2"/>
      <c r="F225" s="2"/>
      <c r="G225" s="2"/>
      <c r="H225" s="2"/>
      <c r="I225" s="2"/>
      <c r="J225" s="2"/>
      <c r="K225" s="2"/>
      <c r="L225" s="2"/>
      <c r="M225" s="2"/>
      <c r="N225" s="2"/>
      <c r="O225" s="2"/>
      <c r="P225" s="2"/>
      <c r="Q225" s="2"/>
      <c r="R225" s="2"/>
      <c r="S225" s="2"/>
      <c r="T225" s="2"/>
      <c r="U225" s="2"/>
      <c r="V225" s="2"/>
      <c r="W225" s="2"/>
      <c r="X225" s="23"/>
      <c r="Y225" s="23"/>
      <c r="Z225" s="60"/>
      <c r="AA225" s="2"/>
      <c r="AB225" s="2"/>
      <c r="AC225" s="2"/>
      <c r="AD225" s="2"/>
      <c r="AE225" s="2"/>
    </row>
    <row r="226" spans="1:31">
      <c r="A226" s="2"/>
      <c r="B226" s="2"/>
      <c r="C226" s="2"/>
      <c r="D226" s="2"/>
      <c r="E226" s="2"/>
      <c r="F226" s="2"/>
      <c r="G226" s="2"/>
      <c r="H226" s="2"/>
      <c r="I226" s="2"/>
      <c r="J226" s="2"/>
      <c r="K226" s="2"/>
      <c r="L226" s="2"/>
      <c r="M226" s="2"/>
      <c r="N226" s="2"/>
      <c r="O226" s="2"/>
      <c r="P226" s="2"/>
      <c r="Q226" s="2"/>
      <c r="R226" s="2"/>
      <c r="S226" s="2"/>
      <c r="T226" s="2"/>
      <c r="U226" s="2"/>
      <c r="V226" s="2"/>
      <c r="W226" s="2"/>
      <c r="X226" s="23"/>
      <c r="Y226" s="23"/>
      <c r="Z226" s="60"/>
      <c r="AA226" s="2"/>
      <c r="AB226" s="2"/>
      <c r="AC226" s="2"/>
      <c r="AD226" s="2"/>
      <c r="AE226" s="2"/>
    </row>
    <row r="227" spans="1:31">
      <c r="A227" s="2"/>
      <c r="B227" s="2"/>
      <c r="C227" s="2"/>
      <c r="D227" s="2"/>
      <c r="E227" s="2"/>
      <c r="F227" s="2"/>
      <c r="G227" s="2"/>
      <c r="H227" s="2"/>
      <c r="I227" s="2"/>
      <c r="J227" s="2"/>
      <c r="K227" s="2"/>
      <c r="L227" s="2"/>
      <c r="M227" s="2"/>
      <c r="N227" s="2"/>
      <c r="O227" s="2"/>
      <c r="P227" s="2"/>
      <c r="Q227" s="2"/>
      <c r="R227" s="2"/>
      <c r="S227" s="2"/>
      <c r="T227" s="2"/>
      <c r="U227" s="2"/>
      <c r="V227" s="2"/>
      <c r="W227" s="2"/>
      <c r="X227" s="23"/>
      <c r="Y227" s="23"/>
      <c r="Z227" s="60"/>
      <c r="AA227" s="2"/>
      <c r="AB227" s="2"/>
      <c r="AC227" s="2"/>
      <c r="AD227" s="2"/>
      <c r="AE227" s="2"/>
    </row>
    <row r="228" spans="1:31">
      <c r="A228" s="2"/>
      <c r="B228" s="2"/>
      <c r="C228" s="2"/>
      <c r="D228" s="2"/>
      <c r="E228" s="2"/>
      <c r="F228" s="2"/>
      <c r="G228" s="2"/>
      <c r="H228" s="2"/>
      <c r="I228" s="2"/>
      <c r="J228" s="2"/>
      <c r="K228" s="2"/>
      <c r="L228" s="2"/>
      <c r="M228" s="2"/>
      <c r="N228" s="2"/>
      <c r="O228" s="2"/>
      <c r="P228" s="2"/>
      <c r="Q228" s="2"/>
      <c r="R228" s="2"/>
      <c r="S228" s="2"/>
      <c r="T228" s="2"/>
      <c r="U228" s="2"/>
      <c r="V228" s="2"/>
      <c r="W228" s="2"/>
      <c r="X228" s="23"/>
      <c r="Y228" s="23"/>
      <c r="Z228" s="60"/>
      <c r="AA228" s="2"/>
      <c r="AB228" s="2"/>
      <c r="AC228" s="2"/>
      <c r="AD228" s="2"/>
      <c r="AE228" s="2"/>
    </row>
    <row r="1048533" spans="34:34">
      <c r="AH1048533" s="23"/>
    </row>
  </sheetData>
  <mergeCells count="8">
    <mergeCell ref="BQ2:BY2"/>
    <mergeCell ref="CD1:CH1"/>
    <mergeCell ref="D1:H1"/>
    <mergeCell ref="L1:M1"/>
    <mergeCell ref="BQ1:BY1"/>
    <mergeCell ref="BZ1:CC1"/>
    <mergeCell ref="BZ2:CC2"/>
    <mergeCell ref="I2:K2"/>
  </mergeCells>
  <dataValidations count="1">
    <dataValidation type="date" allowBlank="1" showInputMessage="1" showErrorMessage="1" sqref="E41:E43 E35 E184 E4:E14" xr:uid="{85F88045-6B92-41EE-AC6D-345E67261CB0}">
      <formula1>1990</formula1>
      <formula2>2019</formula2>
    </dataValidation>
  </dataValidations>
  <hyperlinks>
    <hyperlink ref="J48" r:id="rId1" xr:uid="{C86730D8-F281-5044-A0DE-6430EA18A3BD}"/>
    <hyperlink ref="J49" r:id="rId2" xr:uid="{82B99BF1-205F-514E-B341-C685BEE0DBD9}"/>
    <hyperlink ref="J50" r:id="rId3" xr:uid="{4DA7EE94-7BBB-C948-B5C2-064D27949006}"/>
    <hyperlink ref="J51" r:id="rId4" xr:uid="{29889CFD-7277-9B45-ABA5-D537262CE192}"/>
    <hyperlink ref="J52" r:id="rId5" xr:uid="{B6D47D60-FA1C-304B-893C-53E0F97BD183}"/>
    <hyperlink ref="J53" r:id="rId6" xr:uid="{113294AA-8FA2-934A-9C39-7E690F3E2259}"/>
    <hyperlink ref="J54" r:id="rId7" xr:uid="{911F80BF-518D-8146-AEC7-419188B2B8DA}"/>
    <hyperlink ref="J55" r:id="rId8" xr:uid="{203F425C-A2B7-3A49-80B0-7E5DEAFBC781}"/>
    <hyperlink ref="J56" r:id="rId9" xr:uid="{B5D28862-12E4-9F45-9813-78DC742A9643}"/>
    <hyperlink ref="J57" r:id="rId10" xr:uid="{E58D082E-86B5-1946-A106-8D56E6EEB357}"/>
    <hyperlink ref="J58" r:id="rId11" xr:uid="{45579E66-55E2-1549-A936-0B129D026E2B}"/>
    <hyperlink ref="J59" r:id="rId12" xr:uid="{3CC0D47B-BA1F-7B42-AC63-04874F61AD97}"/>
    <hyperlink ref="J60" r:id="rId13" xr:uid="{F833D802-B390-CD49-8CCB-CCA4DA7171A9}"/>
    <hyperlink ref="J61" r:id="rId14" xr:uid="{62B6C82E-410F-2444-A672-CDC619010A7F}"/>
    <hyperlink ref="J62" r:id="rId15" xr:uid="{C09CC4B7-C702-4048-A3A1-84A30B6AF39C}"/>
    <hyperlink ref="J63" r:id="rId16" xr:uid="{84A048E4-56FE-184F-A4F5-B71241FEF21E}"/>
    <hyperlink ref="J64" r:id="rId17" xr:uid="{3D5D31E3-22CE-E14A-A669-5F15B900DC65}"/>
    <hyperlink ref="J65" r:id="rId18" xr:uid="{681ABB3B-B7B2-824E-8674-91EDAD13B4D7}"/>
    <hyperlink ref="J66" r:id="rId19" xr:uid="{7C1CCBE6-DB75-8040-8D2B-B746F4EA13B2}"/>
    <hyperlink ref="J67" r:id="rId20" xr:uid="{263ECFD0-E12D-0549-9359-0F03182AC21B}"/>
    <hyperlink ref="J68" r:id="rId21" xr:uid="{CD0E25F1-1AAD-7B47-8FAB-F802ED3268B8}"/>
    <hyperlink ref="J69" r:id="rId22" xr:uid="{E564E899-EF7C-7744-A0D3-2F390F109CF5}"/>
    <hyperlink ref="J70" r:id="rId23" xr:uid="{BE1DDA9B-8DBF-DF46-B256-99FAB4DD838B}"/>
    <hyperlink ref="J71" r:id="rId24" xr:uid="{4A297C59-87FC-BC47-A98A-CB761C24D493}"/>
    <hyperlink ref="J72" r:id="rId25" xr:uid="{C89C947E-3CF6-A444-8A74-C43B44AE92DC}"/>
    <hyperlink ref="J73" r:id="rId26" xr:uid="{2A353898-3016-1846-B7C2-1C00EEEFF01B}"/>
    <hyperlink ref="J74" r:id="rId27" xr:uid="{0D2AE05D-5B40-E649-B089-CA55681C2558}"/>
    <hyperlink ref="J75" r:id="rId28" xr:uid="{46EA1468-8C6E-6A43-B440-5B06E1A2B865}"/>
    <hyperlink ref="J76" r:id="rId29" xr:uid="{837AC59F-7FD3-0944-95BA-02BB331AD412}"/>
    <hyperlink ref="J77" r:id="rId30" xr:uid="{6148D23C-7E9E-2A49-ACD8-F8C074131A7E}"/>
    <hyperlink ref="J78" r:id="rId31" xr:uid="{164DB9BC-AAA7-1143-9BDA-681EC52DF783}"/>
    <hyperlink ref="J79" r:id="rId32" xr:uid="{A42DD53C-3A17-CF48-B7E7-E688A09AAE81}"/>
    <hyperlink ref="J80" r:id="rId33" xr:uid="{64A200D0-E9DA-6B49-83A9-AC0CE98F6C33}"/>
    <hyperlink ref="J81" r:id="rId34" xr:uid="{138CB15F-426E-AC41-BEBD-463924CECB73}"/>
    <hyperlink ref="J82" r:id="rId35" xr:uid="{33F1A160-A51A-A84B-9675-FCDE68B89A5D}"/>
    <hyperlink ref="J83" r:id="rId36" xr:uid="{C8D5B2A6-AD94-D845-95DA-B3F79304101B}"/>
    <hyperlink ref="J84" r:id="rId37" xr:uid="{8EACDAEA-5932-2F48-80FF-2724DB8859E4}"/>
    <hyperlink ref="J85" r:id="rId38" xr:uid="{1A73F375-02CB-B349-9102-89DC9C9E83A5}"/>
    <hyperlink ref="J86" r:id="rId39" xr:uid="{7DED8EFB-AA52-9849-8C01-115D5EB34F39}"/>
    <hyperlink ref="J87" r:id="rId40" xr:uid="{5E805BDC-0774-8542-91B8-CED919A93634}"/>
    <hyperlink ref="J88" r:id="rId41" xr:uid="{AF936F08-9647-F64C-9B48-BBAD4A53CFFF}"/>
    <hyperlink ref="J89" r:id="rId42" xr:uid="{E5305B8F-B7BB-844D-937B-015234E0413A}"/>
    <hyperlink ref="J90" r:id="rId43" xr:uid="{EE963A85-2B0A-0A4F-9025-675DBC57945F}"/>
    <hyperlink ref="J91" r:id="rId44" xr:uid="{4CF8F0E2-4542-E14B-927B-1E8021AB6A26}"/>
    <hyperlink ref="J92" r:id="rId45" xr:uid="{60338745-98C0-2B4B-9A00-D454448C7E28}"/>
    <hyperlink ref="J93" r:id="rId46" xr:uid="{E0546D41-4AF7-DC42-8F7E-4EDC78829D5E}"/>
    <hyperlink ref="J94" r:id="rId47" xr:uid="{7689C200-11F2-A44E-8484-6C8D249160FE}"/>
    <hyperlink ref="J95" r:id="rId48" xr:uid="{B092CF89-39A0-3648-A072-2A24294F9C21}"/>
    <hyperlink ref="J96" r:id="rId49" xr:uid="{AE7D1D7F-18F9-0242-8F19-FB6199C141BC}"/>
    <hyperlink ref="J97" r:id="rId50" xr:uid="{3E571132-302F-9841-A9D0-67A6709F7D1D}"/>
    <hyperlink ref="J98" r:id="rId51" xr:uid="{C23ABC44-6433-BD41-900D-741F28E5C309}"/>
    <hyperlink ref="J99" r:id="rId52" xr:uid="{322149E2-BE3F-274A-871C-5DED3FBF5D80}"/>
    <hyperlink ref="J100" r:id="rId53" xr:uid="{7C780110-86B9-5C41-869F-514864282261}"/>
    <hyperlink ref="J101" r:id="rId54" xr:uid="{009B9DD1-B9C6-F14D-83A3-800D2C780136}"/>
    <hyperlink ref="J102" r:id="rId55" xr:uid="{F67486E4-5C74-5546-BBE8-1301565FCC26}"/>
    <hyperlink ref="J103" r:id="rId56" xr:uid="{D2BC2B54-A587-5547-8DB2-7E2A7F13BF98}"/>
    <hyperlink ref="J104" r:id="rId57" xr:uid="{D6516736-B10D-504E-8ADE-2152759B159F}"/>
    <hyperlink ref="J105" r:id="rId58" xr:uid="{805279F1-593B-FD49-A79C-0E3248C5EAF8}"/>
    <hyperlink ref="J106" r:id="rId59" xr:uid="{B230C351-19A7-E64D-918F-6A1B84858953}"/>
    <hyperlink ref="J107" r:id="rId60" xr:uid="{885A9C6C-A3E6-084F-BAA0-1AAEA9BFE33F}"/>
    <hyperlink ref="J108" r:id="rId61" xr:uid="{853D84ED-0DE4-6640-810D-EEAC5172DB20}"/>
    <hyperlink ref="J109" r:id="rId62" xr:uid="{D36983F5-4B6C-C84C-A891-6ABECABD17AE}"/>
    <hyperlink ref="J110" r:id="rId63" xr:uid="{13FD85F4-8782-5645-94FE-2327D4D39025}"/>
    <hyperlink ref="J111" r:id="rId64" xr:uid="{6FAD69C9-1B27-AA4C-832F-1A44A906188B}"/>
    <hyperlink ref="J112" r:id="rId65" xr:uid="{9C99F8B7-AEA0-214D-9363-1E3768293B87}"/>
    <hyperlink ref="J113" r:id="rId66" xr:uid="{A30002F7-92D2-CD45-822B-1E33EAF96218}"/>
    <hyperlink ref="J114" r:id="rId67" xr:uid="{BFB13B6A-2048-4D4B-8CF1-92E5287F2F22}"/>
    <hyperlink ref="J115" r:id="rId68" xr:uid="{A3B773F5-B7CD-B34B-BED9-1B1DAA96D74E}"/>
    <hyperlink ref="J116" r:id="rId69" xr:uid="{3404CEBC-FCE3-4F4D-AE58-0E4D17D90B3E}"/>
    <hyperlink ref="J117" r:id="rId70" xr:uid="{93FA2D8F-040B-4447-9085-9CD4CA2DF542}"/>
    <hyperlink ref="J118" r:id="rId71" xr:uid="{316AA482-877D-3940-B21E-549FBCE79C73}"/>
    <hyperlink ref="J119" r:id="rId72" xr:uid="{48404196-C0DC-7441-B135-D66F51E25C87}"/>
    <hyperlink ref="J120" r:id="rId73" xr:uid="{888F2389-1F0E-EF41-963C-466D3ADF85DF}"/>
    <hyperlink ref="J121" r:id="rId74" xr:uid="{44223A55-E648-7D4D-95EB-93E8B425BD71}"/>
    <hyperlink ref="J122" r:id="rId75" xr:uid="{38E70754-6DEC-1C43-A50A-45D93E7E469A}"/>
    <hyperlink ref="J123" r:id="rId76" xr:uid="{85091855-7F2E-1641-AF85-993EDE6B12EB}"/>
    <hyperlink ref="J124" r:id="rId77" xr:uid="{0E74EB29-46CB-064B-AC14-A852F6EB170D}"/>
    <hyperlink ref="J125" r:id="rId78" xr:uid="{76567F0C-2EF3-334F-ABE3-87865A813E77}"/>
    <hyperlink ref="J126" r:id="rId79" xr:uid="{5104E457-6CDC-6941-9A7D-365418946E08}"/>
    <hyperlink ref="J127" r:id="rId80" xr:uid="{FF98AE23-098D-214E-B479-10885D8BF842}"/>
    <hyperlink ref="J128" r:id="rId81" xr:uid="{EB6483F7-4CD5-4B4E-AF63-BFC58301CB07}"/>
    <hyperlink ref="J129" r:id="rId82" xr:uid="{C4B4617F-C55C-514B-92B1-F2227E527BCF}"/>
    <hyperlink ref="J130" r:id="rId83" xr:uid="{3B6F5410-9845-F545-A686-7D7976CB2132}"/>
    <hyperlink ref="J131" r:id="rId84" xr:uid="{5CF92245-7A24-EF49-80EC-8C8E504B197B}"/>
    <hyperlink ref="J132" r:id="rId85" xr:uid="{2D7CAAD9-3F61-A740-95C8-624DA77FE2E9}"/>
    <hyperlink ref="J133" r:id="rId86" xr:uid="{AEAE096F-2420-E74D-8F6A-326089E0D059}"/>
    <hyperlink ref="J134" r:id="rId87" xr:uid="{0A5104AC-5CEF-B744-A9DB-10E9E477D1EB}"/>
    <hyperlink ref="J135" r:id="rId88" xr:uid="{3989914E-B22A-AF4C-8BCD-EB0670FEA475}"/>
    <hyperlink ref="J136" r:id="rId89" xr:uid="{69D25AFA-236B-0544-8536-60C123732613}"/>
    <hyperlink ref="J137" r:id="rId90" xr:uid="{B4394C21-BACF-8243-9CEA-F2DA3C452D5F}"/>
    <hyperlink ref="J138" r:id="rId91" xr:uid="{ABC38FFA-9814-314D-8788-D6707068D77F}"/>
    <hyperlink ref="J139" r:id="rId92" xr:uid="{E504C0FC-3252-D74F-B752-9CF6034CF440}"/>
    <hyperlink ref="J140" r:id="rId93" xr:uid="{EAB4E156-1E81-1B4A-AAD1-10A978297C8B}"/>
    <hyperlink ref="J141" r:id="rId94" xr:uid="{7F1D1760-FC87-DC40-9FBA-449F29380277}"/>
    <hyperlink ref="J142" r:id="rId95" xr:uid="{9E001634-0C25-704E-9FA4-03B6AC783C94}"/>
    <hyperlink ref="J143" r:id="rId96" xr:uid="{9B8F9B54-12D7-BD46-8FC3-6C04E29BD77C}"/>
    <hyperlink ref="J144" r:id="rId97" xr:uid="{2AE035AE-DB1A-A24F-A13D-0AA2D5577311}"/>
    <hyperlink ref="J145" r:id="rId98" xr:uid="{FF365311-77D4-7B45-8746-A7095EC6825C}"/>
    <hyperlink ref="J146" r:id="rId99" xr:uid="{C2589627-25AD-8F40-B7F6-CDDED7D57FB0}"/>
    <hyperlink ref="J147" r:id="rId100" xr:uid="{5A0C4E58-7133-804F-AF7B-D93C719ACA8B}"/>
    <hyperlink ref="J148" r:id="rId101" xr:uid="{62CBDA04-7E0B-B04B-B973-18800A2A562E}"/>
    <hyperlink ref="J149" r:id="rId102" xr:uid="{1417D5A4-C70B-7D41-9411-3F8CF5EF0FC7}"/>
    <hyperlink ref="J150" r:id="rId103" xr:uid="{A5B6AE0E-3308-6847-AD6A-21B2E5C62DCF}"/>
    <hyperlink ref="J151" r:id="rId104" xr:uid="{E5E0B1A1-9AA3-E44A-9915-A6E618B878D5}"/>
    <hyperlink ref="J152" r:id="rId105" xr:uid="{F66DD845-3CC2-504F-A184-9409B2C22EDC}"/>
    <hyperlink ref="J153" r:id="rId106" xr:uid="{646CCEB0-073B-524F-82BC-9FBB066316E8}"/>
    <hyperlink ref="J154" r:id="rId107" xr:uid="{BCB0E309-AD86-D04B-8AFC-BF4F9676D2C2}"/>
    <hyperlink ref="J155" r:id="rId108" xr:uid="{2B9CDBB9-50B7-634E-8606-9B214510EA68}"/>
    <hyperlink ref="J156" r:id="rId109" xr:uid="{7252120C-5ACE-F74F-B74F-40B207B95430}"/>
    <hyperlink ref="J157" r:id="rId110" xr:uid="{A4C0A970-03B6-C343-B7F3-A3C4717E726E}"/>
    <hyperlink ref="J158" r:id="rId111" xr:uid="{A6724750-654B-9148-A27E-EBE3AB117E45}"/>
    <hyperlink ref="J167" r:id="rId112" xr:uid="{FB405CC2-977E-194F-849F-3AD853C98EE2}"/>
    <hyperlink ref="J168" r:id="rId113" xr:uid="{8E3E8859-58D1-B144-A204-942CE27850B4}"/>
    <hyperlink ref="J169" r:id="rId114" xr:uid="{CC4457C7-D6CF-9640-8531-0596DDDCEC58}"/>
    <hyperlink ref="J170" r:id="rId115" xr:uid="{B8BCB62D-E51C-B842-B54F-9DB3069C6E00}"/>
    <hyperlink ref="J171" r:id="rId116" xr:uid="{AD2B597C-F940-EE42-B0FC-3A1615401139}"/>
    <hyperlink ref="J172" r:id="rId117" xr:uid="{072050D8-A2C1-8246-A4E6-3FADF560DA97}"/>
    <hyperlink ref="J173" r:id="rId118" xr:uid="{A264D839-9A9A-E046-8661-B998E78C45C2}"/>
    <hyperlink ref="J174" r:id="rId119" xr:uid="{C233227F-0839-D14C-8469-47715F902D5C}"/>
    <hyperlink ref="J175" r:id="rId120" xr:uid="{CA1252D6-577C-7442-8D67-C5BAFE703C61}"/>
    <hyperlink ref="J35" r:id="rId121" xr:uid="{844DE890-5DE1-B443-9157-40E9829CA280}"/>
    <hyperlink ref="J41" r:id="rId122" xr:uid="{DFA432E2-CB38-D740-A559-C29175BC4669}"/>
    <hyperlink ref="J42" r:id="rId123" xr:uid="{2845689C-8434-424C-95DE-729812046377}"/>
    <hyperlink ref="J43" r:id="rId124" xr:uid="{4F57AC07-19DE-8D49-BA98-CC9865DFF23C}"/>
    <hyperlink ref="J159" r:id="rId125" xr:uid="{CFF0A103-8E45-BD4F-A012-7B64DD6BB537}"/>
    <hyperlink ref="J160" r:id="rId126" xr:uid="{9FFFD123-1287-7C48-924F-C12CD498AE10}"/>
    <hyperlink ref="J161" r:id="rId127" xr:uid="{12F5BC1F-7BDA-EA42-85ED-6414176369D3}"/>
    <hyperlink ref="J162" r:id="rId128" xr:uid="{E005E365-4107-6D42-96D1-D39C632EA3C8}"/>
    <hyperlink ref="J37" r:id="rId129" xr:uid="{A4DAF34E-ED13-AD4E-A467-C4DE2F3CE9E2}"/>
    <hyperlink ref="J36" r:id="rId130" xr:uid="{1AACC946-35A8-0846-AAA8-CBC17C952FA8}"/>
    <hyperlink ref="J40" r:id="rId131" xr:uid="{0CF76920-80FB-B848-B0FF-601C8FC1EED2}"/>
    <hyperlink ref="J39" r:id="rId132" xr:uid="{D8A4A1B0-B865-2346-BB25-B867AD17BE0C}"/>
    <hyperlink ref="J38" r:id="rId133" xr:uid="{FCB1B03E-FD85-794A-A7AB-45D0627FA54D}"/>
  </hyperlinks>
  <pageMargins left="0.7" right="0.7" top="0.75" bottom="0.75" header="0.3" footer="0.3"/>
  <pageSetup paperSize="9" orientation="portrait" verticalDpi="0" r:id="rId134"/>
  <extLst>
    <ext xmlns:x14="http://schemas.microsoft.com/office/spreadsheetml/2009/9/main" uri="{CCE6A557-97BC-4b89-ADB6-D9C93CAAB3DF}">
      <x14:dataValidations xmlns:xm="http://schemas.microsoft.com/office/excel/2006/main" count="5">
        <x14:dataValidation type="list" allowBlank="1" showInputMessage="1" showErrorMessage="1" xr:uid="{BD09C732-B817-4B30-BF9F-C08B9D1292A1}">
          <x14:formula1>
            <xm:f>'Autofill-data'!$A:$A</xm:f>
          </x14:formula1>
          <xm:sqref>N4:N14 N182:N184 N35:N175</xm:sqref>
        </x14:dataValidation>
        <x14:dataValidation type="list" allowBlank="1" showInputMessage="1" showErrorMessage="1" xr:uid="{D307E329-9C6C-445A-BB1A-082F24B6CE6E}">
          <x14:formula1>
            <xm:f>'Autofill-data'!$B:$B</xm:f>
          </x14:formula1>
          <xm:sqref>BB182:BB187 BB123:BB175 BB4:BB120</xm:sqref>
        </x14:dataValidation>
        <x14:dataValidation type="list" allowBlank="1" showInputMessage="1" showErrorMessage="1" xr:uid="{55880A7A-DDFB-4A3E-957C-490002DD61D3}">
          <x14:formula1>
            <xm:f>'Autofill-data'!$C:$C</xm:f>
          </x14:formula1>
          <xm:sqref>BC126:BC137 BD138:BD158 BC182:BG187 BC159:BG175 BC4:BG125</xm:sqref>
        </x14:dataValidation>
        <x14:dataValidation type="list" allowBlank="1" showInputMessage="1" showErrorMessage="1" xr:uid="{FA161282-6709-4427-9792-EFA89DDCF4E4}">
          <x14:formula1>
            <xm:f>Exposure_GWASs!$C:$C</xm:f>
          </x14:formula1>
          <xm:sqref>AE182:AE184 AE4:AE175</xm:sqref>
        </x14:dataValidation>
        <x14:dataValidation type="list" allowBlank="1" showInputMessage="1" showErrorMessage="1" xr:uid="{EFF2C176-8405-4A04-8EA9-7856B98141C7}">
          <x14:formula1>
            <xm:f>Outcome_GWASs!$C:$C</xm:f>
          </x14:formula1>
          <xm:sqref>S182:S184 S4:S175</xm:sqref>
        </x14:dataValidation>
      </x14:dataValidation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10E2D1-74FF-6D44-B295-260B0C5A0CB0}">
  <dimension ref="A1:CH269"/>
  <sheetViews>
    <sheetView zoomScale="125" zoomScaleNormal="90" workbookViewId="0">
      <pane ySplit="3" topLeftCell="A86" activePane="bottomLeft" state="frozen"/>
      <selection pane="bottomLeft" activeCell="L98" sqref="L98"/>
    </sheetView>
  </sheetViews>
  <sheetFormatPr baseColWidth="10" defaultColWidth="11" defaultRowHeight="16"/>
  <cols>
    <col min="1" max="1" width="7.83203125" style="31" bestFit="1" customWidth="1"/>
    <col min="2" max="2" width="15.5" style="31" customWidth="1"/>
    <col min="3" max="3" width="15.1640625" style="31" customWidth="1"/>
    <col min="4" max="7" width="9" style="31"/>
    <col min="8" max="11" width="15.83203125" style="31" customWidth="1"/>
    <col min="12" max="12" width="12" style="31" customWidth="1"/>
    <col min="13" max="13" width="10.33203125" style="31" customWidth="1"/>
    <col min="14" max="14" width="23.5" style="31" bestFit="1" customWidth="1"/>
    <col min="15" max="15" width="20.83203125" style="31" bestFit="1" customWidth="1"/>
    <col min="16" max="17" width="20.83203125" style="31" customWidth="1"/>
    <col min="18" max="18" width="31" style="31" bestFit="1" customWidth="1"/>
    <col min="19" max="19" width="36.5" style="31" bestFit="1" customWidth="1"/>
    <col min="20" max="20" width="10.5" style="31" customWidth="1"/>
    <col min="21" max="21" width="5.33203125" style="31" bestFit="1" customWidth="1"/>
    <col min="22" max="22" width="9" style="31" customWidth="1"/>
    <col min="23" max="23" width="8" style="31" bestFit="1" customWidth="1"/>
    <col min="24" max="26" width="8" style="31" customWidth="1"/>
    <col min="27" max="27" width="11.5" style="31" customWidth="1"/>
    <col min="28" max="28" width="16" style="31" bestFit="1" customWidth="1"/>
    <col min="29" max="29" width="11" style="31" bestFit="1" customWidth="1"/>
    <col min="30" max="30" width="11" style="31" customWidth="1"/>
    <col min="31" max="31" width="34.83203125" style="31" bestFit="1" customWidth="1"/>
    <col min="32" max="33" width="4" style="31" bestFit="1" customWidth="1"/>
    <col min="34" max="34" width="7" style="31" bestFit="1" customWidth="1"/>
    <col min="35" max="35" width="14.6640625" style="31" customWidth="1"/>
    <col min="36" max="36" width="7" style="31" customWidth="1"/>
    <col min="37" max="37" width="11.83203125" style="31" bestFit="1" customWidth="1"/>
    <col min="38" max="38" width="11.83203125" style="31" customWidth="1"/>
    <col min="39" max="46" width="15.83203125" style="31" customWidth="1"/>
    <col min="47" max="47" width="6" style="31" bestFit="1" customWidth="1"/>
    <col min="48" max="48" width="8" style="31" bestFit="1" customWidth="1"/>
    <col min="49" max="49" width="4.5" style="31" bestFit="1" customWidth="1"/>
    <col min="50" max="50" width="29.33203125" style="31" bestFit="1" customWidth="1"/>
    <col min="51" max="51" width="10.5" style="31" customWidth="1"/>
    <col min="52" max="53" width="15.83203125" style="31" customWidth="1"/>
    <col min="54" max="54" width="22.5" style="31" bestFit="1" customWidth="1"/>
    <col min="55" max="79" width="15.83203125" style="31" customWidth="1"/>
    <col min="80" max="16384" width="11" style="31"/>
  </cols>
  <sheetData>
    <row r="1" spans="1:86" s="153" customFormat="1" ht="27" customHeight="1">
      <c r="A1" s="219"/>
      <c r="B1" s="219"/>
      <c r="C1" s="219"/>
      <c r="D1" s="289" t="s">
        <v>916</v>
      </c>
      <c r="E1" s="289"/>
      <c r="F1" s="289"/>
      <c r="G1" s="289"/>
      <c r="H1" s="289"/>
      <c r="I1" s="216"/>
      <c r="J1" s="216"/>
      <c r="K1" s="216"/>
      <c r="L1" s="289" t="s">
        <v>917</v>
      </c>
      <c r="M1" s="289"/>
      <c r="N1" s="290"/>
      <c r="O1" s="290"/>
      <c r="P1" s="290"/>
      <c r="Q1" s="290"/>
      <c r="R1" s="290"/>
      <c r="S1" s="290"/>
      <c r="T1" s="290"/>
      <c r="U1" s="290"/>
      <c r="V1" s="290"/>
      <c r="W1" s="290"/>
      <c r="X1" s="290"/>
      <c r="Y1" s="290"/>
      <c r="Z1" s="290"/>
      <c r="AA1" s="290"/>
      <c r="AB1" s="290"/>
      <c r="AC1" s="290"/>
      <c r="AD1" s="290"/>
      <c r="AE1" s="290"/>
      <c r="AF1" s="290"/>
      <c r="AG1" s="290"/>
      <c r="AH1" s="290"/>
      <c r="AI1" s="290"/>
      <c r="AJ1" s="290"/>
      <c r="AK1" s="290"/>
      <c r="AL1" s="290"/>
      <c r="AM1" s="290"/>
      <c r="AN1" s="290"/>
      <c r="AO1" s="290"/>
      <c r="AP1" s="290"/>
      <c r="AQ1" s="290"/>
      <c r="AR1" s="290"/>
      <c r="AS1" s="290"/>
      <c r="AT1" s="290"/>
      <c r="AU1" s="290"/>
      <c r="AV1" s="290"/>
      <c r="AW1" s="290"/>
      <c r="AX1" s="290"/>
      <c r="AY1" s="290"/>
      <c r="AZ1" s="290"/>
      <c r="BA1" s="290"/>
      <c r="BB1" s="290"/>
      <c r="BC1" s="290"/>
      <c r="BD1" s="290"/>
      <c r="BE1" s="290"/>
      <c r="BF1" s="290"/>
      <c r="BG1" s="290"/>
      <c r="BH1" s="290"/>
      <c r="BI1" s="290"/>
      <c r="BJ1" s="290"/>
      <c r="BK1" s="290"/>
      <c r="BL1" s="290"/>
      <c r="BM1" s="290"/>
      <c r="BN1" s="290"/>
      <c r="BO1" s="290"/>
      <c r="BP1" s="290"/>
      <c r="BQ1" s="289" t="s">
        <v>919</v>
      </c>
      <c r="BR1" s="289"/>
      <c r="BS1" s="289"/>
      <c r="BT1" s="289"/>
      <c r="BU1" s="289"/>
      <c r="BV1" s="289"/>
      <c r="BW1" s="289"/>
      <c r="BX1" s="289"/>
      <c r="BY1" s="289"/>
      <c r="BZ1" s="289" t="s">
        <v>920</v>
      </c>
      <c r="CA1" s="289"/>
      <c r="CB1" s="289"/>
      <c r="CC1" s="289"/>
      <c r="CD1" s="289" t="s">
        <v>921</v>
      </c>
      <c r="CE1" s="289"/>
      <c r="CF1" s="289"/>
      <c r="CG1" s="289"/>
      <c r="CH1" s="289"/>
    </row>
    <row r="2" spans="1:86" s="154" customFormat="1" ht="83.25" customHeight="1">
      <c r="A2" s="218" t="s">
        <v>922</v>
      </c>
      <c r="B2" s="218"/>
      <c r="C2" s="218"/>
      <c r="D2" s="217" t="s">
        <v>923</v>
      </c>
      <c r="E2" s="214" t="s">
        <v>924</v>
      </c>
      <c r="F2" s="214" t="s">
        <v>925</v>
      </c>
      <c r="G2" s="214" t="s">
        <v>121</v>
      </c>
      <c r="H2" s="215" t="s">
        <v>4860</v>
      </c>
      <c r="I2" s="291" t="s">
        <v>4861</v>
      </c>
      <c r="J2" s="291"/>
      <c r="K2" s="291"/>
      <c r="L2" s="217" t="s">
        <v>928</v>
      </c>
      <c r="M2" s="215" t="s">
        <v>929</v>
      </c>
      <c r="N2" s="214" t="s">
        <v>930</v>
      </c>
      <c r="O2" s="291" t="s">
        <v>931</v>
      </c>
      <c r="P2" s="291"/>
      <c r="Q2" s="291"/>
      <c r="R2" s="291"/>
      <c r="S2" s="291"/>
      <c r="T2" s="291"/>
      <c r="U2" s="291"/>
      <c r="V2" s="291"/>
      <c r="W2" s="291"/>
      <c r="X2" s="291"/>
      <c r="Y2" s="291"/>
      <c r="Z2" s="291"/>
      <c r="AA2" s="291"/>
      <c r="AB2" s="291"/>
      <c r="AC2" s="287" t="s">
        <v>932</v>
      </c>
      <c r="AD2" s="287"/>
      <c r="AE2" s="287"/>
      <c r="AF2" s="287"/>
      <c r="AG2" s="287"/>
      <c r="AH2" s="287"/>
      <c r="AI2" s="287"/>
      <c r="AJ2" s="287"/>
      <c r="AK2" s="287"/>
      <c r="AL2" s="287"/>
      <c r="AM2" s="287"/>
      <c r="AN2" s="287"/>
      <c r="AO2" s="287"/>
      <c r="AP2" s="287"/>
      <c r="AQ2" s="287"/>
      <c r="AR2" s="287"/>
      <c r="AS2" s="287"/>
      <c r="AT2" s="287"/>
      <c r="AU2" s="287" t="s">
        <v>933</v>
      </c>
      <c r="AV2" s="287"/>
      <c r="AW2" s="287"/>
      <c r="AX2" s="214" t="s">
        <v>934</v>
      </c>
      <c r="AY2" s="214" t="s">
        <v>935</v>
      </c>
      <c r="AZ2" s="287" t="s">
        <v>936</v>
      </c>
      <c r="BA2" s="287"/>
      <c r="BB2" s="214" t="s">
        <v>5</v>
      </c>
      <c r="BC2" s="287" t="s">
        <v>937</v>
      </c>
      <c r="BD2" s="287"/>
      <c r="BE2" s="287"/>
      <c r="BF2" s="287"/>
      <c r="BG2" s="287"/>
      <c r="BH2" s="287"/>
      <c r="BI2" s="214" t="s">
        <v>938</v>
      </c>
      <c r="BJ2" s="214" t="s">
        <v>4862</v>
      </c>
      <c r="BK2" s="214" t="s">
        <v>940</v>
      </c>
      <c r="BL2" s="287" t="s">
        <v>941</v>
      </c>
      <c r="BM2" s="287"/>
      <c r="BN2" s="214" t="s">
        <v>942</v>
      </c>
      <c r="BO2" s="96" t="s">
        <v>943</v>
      </c>
      <c r="BP2" s="97" t="s">
        <v>944</v>
      </c>
      <c r="BQ2" s="291" t="s">
        <v>945</v>
      </c>
      <c r="BR2" s="291"/>
      <c r="BS2" s="291"/>
      <c r="BT2" s="291"/>
      <c r="BU2" s="291"/>
      <c r="BV2" s="291"/>
      <c r="BW2" s="291"/>
      <c r="BX2" s="291"/>
      <c r="BY2" s="291"/>
      <c r="BZ2" s="291" t="s">
        <v>946</v>
      </c>
      <c r="CA2" s="291"/>
      <c r="CB2" s="291"/>
      <c r="CC2" s="291"/>
      <c r="CD2" s="98" t="s">
        <v>947</v>
      </c>
      <c r="CE2" s="99"/>
      <c r="CF2" s="99"/>
      <c r="CG2" s="99"/>
      <c r="CH2" s="99"/>
    </row>
    <row r="3" spans="1:86" s="50" customFormat="1" ht="80.25" customHeight="1">
      <c r="A3" s="186"/>
      <c r="B3" s="186" t="s">
        <v>948</v>
      </c>
      <c r="C3" s="186" t="s">
        <v>949</v>
      </c>
      <c r="D3" s="195"/>
      <c r="E3" s="196"/>
      <c r="F3" s="196"/>
      <c r="G3" s="196"/>
      <c r="H3" s="197"/>
      <c r="I3" s="196" t="s">
        <v>950</v>
      </c>
      <c r="J3" s="196" t="s">
        <v>951</v>
      </c>
      <c r="K3" s="197" t="s">
        <v>952</v>
      </c>
      <c r="L3" s="195"/>
      <c r="M3" s="197"/>
      <c r="N3" s="196"/>
      <c r="O3" s="73" t="s">
        <v>5597</v>
      </c>
      <c r="P3" s="71" t="s">
        <v>5598</v>
      </c>
      <c r="Q3" s="71" t="s">
        <v>5599</v>
      </c>
      <c r="R3" s="71" t="s">
        <v>386</v>
      </c>
      <c r="S3" s="71" t="s">
        <v>953</v>
      </c>
      <c r="T3" s="71" t="s">
        <v>954</v>
      </c>
      <c r="U3" s="71" t="s">
        <v>120</v>
      </c>
      <c r="V3" s="74" t="s">
        <v>955</v>
      </c>
      <c r="W3" s="74" t="s">
        <v>956</v>
      </c>
      <c r="X3" s="71" t="s">
        <v>957</v>
      </c>
      <c r="Y3" s="71" t="s">
        <v>958</v>
      </c>
      <c r="Z3" s="71" t="s">
        <v>959</v>
      </c>
      <c r="AA3" s="71" t="s">
        <v>960</v>
      </c>
      <c r="AB3" s="72" t="s">
        <v>104</v>
      </c>
      <c r="AC3" s="71" t="s">
        <v>961</v>
      </c>
      <c r="AD3" s="71" t="s">
        <v>5530</v>
      </c>
      <c r="AE3" s="71" t="s">
        <v>962</v>
      </c>
      <c r="AF3" s="71" t="s">
        <v>963</v>
      </c>
      <c r="AG3" s="71" t="s">
        <v>120</v>
      </c>
      <c r="AH3" s="71" t="s">
        <v>964</v>
      </c>
      <c r="AI3" s="71" t="s">
        <v>965</v>
      </c>
      <c r="AJ3" s="71" t="s">
        <v>966</v>
      </c>
      <c r="AK3" s="71" t="s">
        <v>960</v>
      </c>
      <c r="AL3" s="71" t="s">
        <v>967</v>
      </c>
      <c r="AM3" s="71" t="s">
        <v>968</v>
      </c>
      <c r="AN3" s="71" t="s">
        <v>969</v>
      </c>
      <c r="AO3" s="71" t="s">
        <v>970</v>
      </c>
      <c r="AP3" s="71" t="s">
        <v>971</v>
      </c>
      <c r="AQ3" s="71" t="s">
        <v>972</v>
      </c>
      <c r="AR3" s="71" t="s">
        <v>973</v>
      </c>
      <c r="AS3" s="71" t="s">
        <v>974</v>
      </c>
      <c r="AT3" s="71" t="s">
        <v>975</v>
      </c>
      <c r="AU3" s="71" t="s">
        <v>976</v>
      </c>
      <c r="AV3" s="71" t="s">
        <v>568</v>
      </c>
      <c r="AW3" s="71" t="s">
        <v>977</v>
      </c>
      <c r="AX3" s="71"/>
      <c r="AY3" s="71"/>
      <c r="AZ3" s="71" t="s">
        <v>978</v>
      </c>
      <c r="BA3" s="71" t="s">
        <v>979</v>
      </c>
      <c r="BB3" s="71" t="s">
        <v>981</v>
      </c>
      <c r="BC3" s="198" t="s">
        <v>981</v>
      </c>
      <c r="BD3" s="198"/>
      <c r="BE3" s="198"/>
      <c r="BF3" s="198"/>
      <c r="BG3" s="198"/>
      <c r="BH3" s="198" t="s">
        <v>947</v>
      </c>
      <c r="BI3" s="71"/>
      <c r="BJ3" s="71"/>
      <c r="BK3" s="71"/>
      <c r="BL3" s="71" t="s">
        <v>982</v>
      </c>
      <c r="BM3" s="71" t="s">
        <v>983</v>
      </c>
      <c r="BN3" s="71"/>
      <c r="BO3" s="196"/>
      <c r="BP3" s="197"/>
      <c r="BQ3" s="73" t="s">
        <v>984</v>
      </c>
      <c r="BR3" s="71" t="s">
        <v>985</v>
      </c>
      <c r="BS3" s="71" t="s">
        <v>986</v>
      </c>
      <c r="BT3" s="71" t="s">
        <v>987</v>
      </c>
      <c r="BU3" s="71" t="s">
        <v>988</v>
      </c>
      <c r="BV3" s="71" t="s">
        <v>989</v>
      </c>
      <c r="BW3" s="71" t="s">
        <v>990</v>
      </c>
      <c r="BX3" s="71" t="s">
        <v>991</v>
      </c>
      <c r="BY3" s="72" t="s">
        <v>992</v>
      </c>
      <c r="BZ3" s="74" t="s">
        <v>993</v>
      </c>
      <c r="CA3" s="74" t="s">
        <v>994</v>
      </c>
      <c r="CB3" s="74" t="s">
        <v>995</v>
      </c>
      <c r="CC3" s="74" t="s">
        <v>996</v>
      </c>
      <c r="CD3" s="73"/>
      <c r="CE3" s="71"/>
      <c r="CF3" s="71"/>
      <c r="CG3" s="71"/>
      <c r="CH3" s="71"/>
    </row>
    <row r="4" spans="1:86" s="10" customFormat="1">
      <c r="A4" s="36">
        <v>157</v>
      </c>
      <c r="B4" s="36" t="s">
        <v>282</v>
      </c>
      <c r="C4" s="36" t="s">
        <v>244</v>
      </c>
      <c r="D4" s="38" t="s">
        <v>4863</v>
      </c>
      <c r="E4" s="25">
        <v>2018</v>
      </c>
      <c r="F4" s="25" t="s">
        <v>2010</v>
      </c>
      <c r="G4" s="25" t="s">
        <v>4864</v>
      </c>
      <c r="H4" s="37" t="s">
        <v>784</v>
      </c>
      <c r="I4" s="25" t="s">
        <v>4079</v>
      </c>
      <c r="J4" s="65" t="s">
        <v>4080</v>
      </c>
      <c r="K4" s="25" t="s">
        <v>4865</v>
      </c>
      <c r="L4" s="38" t="s">
        <v>4866</v>
      </c>
      <c r="M4" s="37" t="s">
        <v>4867</v>
      </c>
      <c r="N4" s="25" t="s">
        <v>12</v>
      </c>
      <c r="O4" s="25" t="s">
        <v>5695</v>
      </c>
      <c r="P4" s="25" t="s">
        <v>5696</v>
      </c>
      <c r="Q4" s="25" t="s">
        <v>5627</v>
      </c>
      <c r="R4" s="25" t="s">
        <v>4868</v>
      </c>
      <c r="S4" s="25" t="s">
        <v>123</v>
      </c>
      <c r="T4" s="25" t="s">
        <v>4869</v>
      </c>
      <c r="U4" s="25" t="s">
        <v>140</v>
      </c>
      <c r="V4" s="178">
        <v>9570</v>
      </c>
      <c r="W4" s="178">
        <f>335308-V4</f>
        <v>325738</v>
      </c>
      <c r="X4" s="178">
        <v>9570</v>
      </c>
      <c r="Y4" s="178">
        <f>335308-X4</f>
        <v>325738</v>
      </c>
      <c r="Z4" s="25" t="s">
        <v>10</v>
      </c>
      <c r="AA4" s="25" t="s">
        <v>1059</v>
      </c>
      <c r="AB4" s="25" t="s">
        <v>4870</v>
      </c>
      <c r="AC4" s="10" t="s">
        <v>127</v>
      </c>
      <c r="AD4" s="10" t="s">
        <v>127</v>
      </c>
      <c r="AE4" s="25" t="s">
        <v>1139</v>
      </c>
      <c r="AF4" s="25"/>
      <c r="AG4" s="25" t="s">
        <v>140</v>
      </c>
      <c r="AH4" s="178">
        <v>9570</v>
      </c>
      <c r="AI4" s="10">
        <f>INDEX(Exposure_GWASs!F:F,MATCH(Steph!AE4,Exposure_GWASs!C:C,0))</f>
        <v>322154</v>
      </c>
      <c r="AJ4" s="25" t="s">
        <v>4481</v>
      </c>
      <c r="AK4" s="25" t="s">
        <v>2465</v>
      </c>
      <c r="AL4" s="25" t="s">
        <v>4871</v>
      </c>
      <c r="AM4" s="25" t="s">
        <v>4872</v>
      </c>
      <c r="AN4" s="25" t="s">
        <v>4873</v>
      </c>
      <c r="AO4" s="25" t="s">
        <v>1009</v>
      </c>
      <c r="AP4" s="25"/>
      <c r="AQ4" s="25" t="s">
        <v>138</v>
      </c>
      <c r="AR4" s="25" t="s">
        <v>11</v>
      </c>
      <c r="AS4" s="25" t="s">
        <v>244</v>
      </c>
      <c r="AT4" s="25" t="s">
        <v>11</v>
      </c>
      <c r="AU4" s="25" t="s">
        <v>10</v>
      </c>
      <c r="AV4" s="25" t="s">
        <v>10</v>
      </c>
      <c r="AW4" s="25">
        <v>77</v>
      </c>
      <c r="AX4" s="25">
        <f>INDEX(Exposure_GWASs!S:S,MATCH(Steph!AE4,Exposure_GWASs!C:C,0))</f>
        <v>77</v>
      </c>
      <c r="AY4" s="25" t="s">
        <v>10</v>
      </c>
      <c r="AZ4" s="25" t="s">
        <v>11</v>
      </c>
      <c r="BA4" s="25" t="s">
        <v>10</v>
      </c>
      <c r="BB4" s="25" t="s">
        <v>22</v>
      </c>
      <c r="BC4" s="36" t="s">
        <v>17</v>
      </c>
      <c r="BD4" s="36" t="s">
        <v>26</v>
      </c>
      <c r="BE4" s="36" t="s">
        <v>40</v>
      </c>
      <c r="BF4" s="36" t="s">
        <v>63</v>
      </c>
      <c r="BG4" s="36"/>
      <c r="BH4" s="36" t="s">
        <v>4874</v>
      </c>
      <c r="BI4" s="25"/>
      <c r="BJ4" s="25" t="s">
        <v>2928</v>
      </c>
      <c r="BK4" s="25" t="s">
        <v>11</v>
      </c>
      <c r="BL4" s="25" t="s">
        <v>11</v>
      </c>
      <c r="BM4" s="25" t="s">
        <v>11</v>
      </c>
      <c r="BN4" s="25" t="s">
        <v>11</v>
      </c>
      <c r="BO4" s="25" t="s">
        <v>167</v>
      </c>
      <c r="BP4" s="37" t="s">
        <v>4875</v>
      </c>
      <c r="BQ4" s="38" t="s">
        <v>4876</v>
      </c>
      <c r="BR4" s="25">
        <v>1.03</v>
      </c>
      <c r="BS4" s="25" t="s">
        <v>11</v>
      </c>
      <c r="BT4" s="25">
        <v>95</v>
      </c>
      <c r="BU4" s="25">
        <v>0.99</v>
      </c>
      <c r="BV4" s="25">
        <v>1.07</v>
      </c>
      <c r="BW4" s="25">
        <v>0.17</v>
      </c>
      <c r="BX4" s="25" t="s">
        <v>10</v>
      </c>
      <c r="BY4" s="37" t="s">
        <v>10</v>
      </c>
      <c r="BZ4" s="36" t="s">
        <v>4877</v>
      </c>
      <c r="CA4" s="36" t="s">
        <v>4878</v>
      </c>
      <c r="CB4" s="199" t="s">
        <v>4879</v>
      </c>
      <c r="CC4" s="36" t="s">
        <v>4880</v>
      </c>
      <c r="CD4" s="106" t="s">
        <v>4881</v>
      </c>
      <c r="CE4" s="25"/>
      <c r="CF4" s="25"/>
      <c r="CG4" s="25"/>
      <c r="CH4" s="25"/>
    </row>
    <row r="5" spans="1:86" s="10" customFormat="1">
      <c r="A5" s="36">
        <v>157</v>
      </c>
      <c r="B5" s="36" t="s">
        <v>282</v>
      </c>
      <c r="C5" s="36" t="s">
        <v>244</v>
      </c>
      <c r="D5" s="38" t="s">
        <v>4863</v>
      </c>
      <c r="E5" s="25">
        <v>2018</v>
      </c>
      <c r="F5" s="25" t="s">
        <v>2010</v>
      </c>
      <c r="G5" s="25" t="s">
        <v>4882</v>
      </c>
      <c r="H5" s="37" t="s">
        <v>784</v>
      </c>
      <c r="I5" s="25" t="s">
        <v>4079</v>
      </c>
      <c r="J5" s="183" t="s">
        <v>4080</v>
      </c>
      <c r="K5" s="25" t="s">
        <v>4865</v>
      </c>
      <c r="L5" s="38" t="s">
        <v>4866</v>
      </c>
      <c r="M5" s="37" t="s">
        <v>4867</v>
      </c>
      <c r="N5" s="25" t="s">
        <v>12</v>
      </c>
      <c r="O5" s="25" t="s">
        <v>5695</v>
      </c>
      <c r="P5" s="25" t="s">
        <v>5969</v>
      </c>
      <c r="Q5" s="25" t="s">
        <v>5627</v>
      </c>
      <c r="R5" s="25" t="s">
        <v>4868</v>
      </c>
      <c r="S5" s="25" t="s">
        <v>123</v>
      </c>
      <c r="T5" s="25" t="s">
        <v>4869</v>
      </c>
      <c r="U5" s="25" t="s">
        <v>140</v>
      </c>
      <c r="V5" s="200">
        <v>1967</v>
      </c>
      <c r="W5" s="178">
        <f t="shared" ref="W5:Y24" si="0">335308-V5</f>
        <v>333341</v>
      </c>
      <c r="X5" s="200">
        <v>1967</v>
      </c>
      <c r="Y5" s="178">
        <f t="shared" si="0"/>
        <v>333341</v>
      </c>
      <c r="Z5" s="25" t="s">
        <v>10</v>
      </c>
      <c r="AA5" s="25" t="s">
        <v>1059</v>
      </c>
      <c r="AB5" s="25" t="s">
        <v>4870</v>
      </c>
      <c r="AC5" s="10" t="s">
        <v>127</v>
      </c>
      <c r="AD5" s="10" t="s">
        <v>127</v>
      </c>
      <c r="AE5" s="25" t="s">
        <v>1139</v>
      </c>
      <c r="AF5" s="25"/>
      <c r="AG5" s="25" t="s">
        <v>140</v>
      </c>
      <c r="AH5" s="200">
        <v>1967</v>
      </c>
      <c r="AI5" s="10">
        <f>INDEX(Exposure_GWASs!F:F,MATCH(Steph!AE5,Exposure_GWASs!C:C,0))</f>
        <v>322154</v>
      </c>
      <c r="AJ5" s="25" t="s">
        <v>4481</v>
      </c>
      <c r="AK5" s="25" t="s">
        <v>2465</v>
      </c>
      <c r="AL5" s="25" t="s">
        <v>4871</v>
      </c>
      <c r="AM5" s="25" t="s">
        <v>4872</v>
      </c>
      <c r="AN5" s="25" t="s">
        <v>4873</v>
      </c>
      <c r="AO5" s="25" t="s">
        <v>1009</v>
      </c>
      <c r="AP5" s="25"/>
      <c r="AQ5" s="25" t="s">
        <v>138</v>
      </c>
      <c r="AR5" s="25" t="s">
        <v>11</v>
      </c>
      <c r="AS5" s="25" t="s">
        <v>244</v>
      </c>
      <c r="AT5" s="25" t="s">
        <v>11</v>
      </c>
      <c r="AU5" s="25" t="s">
        <v>10</v>
      </c>
      <c r="AV5" s="25" t="s">
        <v>10</v>
      </c>
      <c r="AW5" s="25">
        <v>77</v>
      </c>
      <c r="AX5" s="25">
        <f>INDEX(Exposure_GWASs!S:S,MATCH(Steph!AE5,Exposure_GWASs!C:C,0))</f>
        <v>77</v>
      </c>
      <c r="AY5" s="25" t="s">
        <v>10</v>
      </c>
      <c r="AZ5" s="25" t="s">
        <v>11</v>
      </c>
      <c r="BA5" s="25" t="s">
        <v>10</v>
      </c>
      <c r="BB5" s="25" t="s">
        <v>22</v>
      </c>
      <c r="BC5" s="36" t="s">
        <v>17</v>
      </c>
      <c r="BD5" s="36" t="s">
        <v>26</v>
      </c>
      <c r="BE5" s="36" t="s">
        <v>40</v>
      </c>
      <c r="BF5" s="36" t="s">
        <v>63</v>
      </c>
      <c r="BG5" s="36"/>
      <c r="BH5" s="36" t="s">
        <v>4874</v>
      </c>
      <c r="BI5" s="25"/>
      <c r="BJ5" s="25" t="s">
        <v>2928</v>
      </c>
      <c r="BK5" s="25" t="s">
        <v>11</v>
      </c>
      <c r="BL5" s="25" t="s">
        <v>11</v>
      </c>
      <c r="BM5" s="25" t="s">
        <v>11</v>
      </c>
      <c r="BN5" s="25" t="s">
        <v>11</v>
      </c>
      <c r="BO5" s="25" t="s">
        <v>167</v>
      </c>
      <c r="BP5" s="37" t="s">
        <v>4875</v>
      </c>
      <c r="BQ5" s="38" t="s">
        <v>4876</v>
      </c>
      <c r="BR5" s="25">
        <v>1.1100000000000001</v>
      </c>
      <c r="BS5" s="25" t="s">
        <v>11</v>
      </c>
      <c r="BT5" s="25">
        <v>95</v>
      </c>
      <c r="BU5" s="25">
        <v>1.01</v>
      </c>
      <c r="BV5" s="25">
        <v>1.19</v>
      </c>
      <c r="BW5" s="25">
        <v>0.04</v>
      </c>
      <c r="BX5" s="25" t="s">
        <v>10</v>
      </c>
      <c r="BY5" s="37" t="s">
        <v>10</v>
      </c>
      <c r="BZ5" s="36" t="s">
        <v>4877</v>
      </c>
      <c r="CA5" s="36" t="s">
        <v>4878</v>
      </c>
      <c r="CB5" s="199" t="s">
        <v>4879</v>
      </c>
      <c r="CC5" s="36" t="s">
        <v>4883</v>
      </c>
      <c r="CD5" s="106" t="s">
        <v>4881</v>
      </c>
      <c r="CE5" s="25"/>
      <c r="CF5" s="25"/>
      <c r="CG5" s="25"/>
      <c r="CH5" s="25"/>
    </row>
    <row r="6" spans="1:86" s="10" customFormat="1">
      <c r="A6" s="36">
        <v>157</v>
      </c>
      <c r="B6" s="36" t="s">
        <v>282</v>
      </c>
      <c r="C6" s="36" t="s">
        <v>244</v>
      </c>
      <c r="D6" s="38" t="s">
        <v>4863</v>
      </c>
      <c r="E6" s="25">
        <v>2018</v>
      </c>
      <c r="F6" s="25" t="s">
        <v>2010</v>
      </c>
      <c r="G6" s="25" t="s">
        <v>4884</v>
      </c>
      <c r="H6" s="37" t="s">
        <v>784</v>
      </c>
      <c r="I6" s="25" t="s">
        <v>4079</v>
      </c>
      <c r="J6" s="183" t="s">
        <v>4080</v>
      </c>
      <c r="K6" s="25" t="s">
        <v>4865</v>
      </c>
      <c r="L6" s="38" t="s">
        <v>4866</v>
      </c>
      <c r="M6" s="37" t="s">
        <v>4867</v>
      </c>
      <c r="N6" s="25" t="s">
        <v>12</v>
      </c>
      <c r="O6" s="25" t="s">
        <v>5695</v>
      </c>
      <c r="P6" s="25" t="s">
        <v>5277</v>
      </c>
      <c r="Q6" s="25" t="s">
        <v>5627</v>
      </c>
      <c r="R6" s="25" t="s">
        <v>4868</v>
      </c>
      <c r="S6" s="25" t="s">
        <v>123</v>
      </c>
      <c r="T6" s="25" t="s">
        <v>4869</v>
      </c>
      <c r="U6" s="25" t="s">
        <v>140</v>
      </c>
      <c r="V6" s="200">
        <v>1087</v>
      </c>
      <c r="W6" s="178">
        <f t="shared" si="0"/>
        <v>334221</v>
      </c>
      <c r="X6" s="200">
        <v>1087</v>
      </c>
      <c r="Y6" s="178">
        <f t="shared" si="0"/>
        <v>334221</v>
      </c>
      <c r="Z6" s="25" t="s">
        <v>10</v>
      </c>
      <c r="AA6" s="25" t="s">
        <v>1059</v>
      </c>
      <c r="AB6" s="25" t="s">
        <v>4870</v>
      </c>
      <c r="AC6" s="10" t="s">
        <v>127</v>
      </c>
      <c r="AD6" s="10" t="s">
        <v>127</v>
      </c>
      <c r="AE6" s="25" t="s">
        <v>1139</v>
      </c>
      <c r="AF6" s="25"/>
      <c r="AG6" s="25" t="s">
        <v>140</v>
      </c>
      <c r="AH6" s="200">
        <v>1087</v>
      </c>
      <c r="AI6" s="10">
        <f>INDEX(Exposure_GWASs!F:F,MATCH(Steph!AE6,Exposure_GWASs!C:C,0))</f>
        <v>322154</v>
      </c>
      <c r="AJ6" s="25" t="s">
        <v>4481</v>
      </c>
      <c r="AK6" s="25" t="s">
        <v>2465</v>
      </c>
      <c r="AL6" s="25" t="s">
        <v>4871</v>
      </c>
      <c r="AM6" s="25" t="s">
        <v>4872</v>
      </c>
      <c r="AN6" s="25" t="s">
        <v>4873</v>
      </c>
      <c r="AO6" s="25" t="s">
        <v>1009</v>
      </c>
      <c r="AP6" s="25"/>
      <c r="AQ6" s="25" t="s">
        <v>138</v>
      </c>
      <c r="AR6" s="25" t="s">
        <v>11</v>
      </c>
      <c r="AS6" s="25" t="s">
        <v>244</v>
      </c>
      <c r="AT6" s="25" t="s">
        <v>11</v>
      </c>
      <c r="AU6" s="25" t="s">
        <v>10</v>
      </c>
      <c r="AV6" s="25" t="s">
        <v>10</v>
      </c>
      <c r="AW6" s="25">
        <v>77</v>
      </c>
      <c r="AX6" s="25">
        <f>INDEX(Exposure_GWASs!S:S,MATCH(Steph!AE6,Exposure_GWASs!C:C,0))</f>
        <v>77</v>
      </c>
      <c r="AY6" s="25" t="s">
        <v>10</v>
      </c>
      <c r="AZ6" s="25" t="s">
        <v>11</v>
      </c>
      <c r="BA6" s="25" t="s">
        <v>10</v>
      </c>
      <c r="BB6" s="25" t="s">
        <v>22</v>
      </c>
      <c r="BC6" s="36" t="s">
        <v>17</v>
      </c>
      <c r="BD6" s="36" t="s">
        <v>26</v>
      </c>
      <c r="BE6" s="36" t="s">
        <v>40</v>
      </c>
      <c r="BF6" s="36" t="s">
        <v>63</v>
      </c>
      <c r="BG6" s="36"/>
      <c r="BH6" s="36" t="s">
        <v>4874</v>
      </c>
      <c r="BI6" s="25"/>
      <c r="BJ6" s="25" t="s">
        <v>2928</v>
      </c>
      <c r="BK6" s="25" t="s">
        <v>11</v>
      </c>
      <c r="BL6" s="25" t="s">
        <v>11</v>
      </c>
      <c r="BM6" s="25" t="s">
        <v>11</v>
      </c>
      <c r="BN6" s="25" t="s">
        <v>11</v>
      </c>
      <c r="BO6" s="25" t="s">
        <v>167</v>
      </c>
      <c r="BP6" s="37" t="s">
        <v>4875</v>
      </c>
      <c r="BQ6" s="38" t="s">
        <v>4876</v>
      </c>
      <c r="BR6" s="25">
        <v>1.1200000000000001</v>
      </c>
      <c r="BS6" s="25" t="s">
        <v>11</v>
      </c>
      <c r="BT6" s="25">
        <v>95</v>
      </c>
      <c r="BU6" s="25">
        <v>1</v>
      </c>
      <c r="BV6" s="25">
        <v>1.25</v>
      </c>
      <c r="BW6" s="25">
        <v>0.06</v>
      </c>
      <c r="BX6" s="25" t="s">
        <v>10</v>
      </c>
      <c r="BY6" s="37" t="s">
        <v>10</v>
      </c>
      <c r="BZ6" s="36" t="s">
        <v>4877</v>
      </c>
      <c r="CA6" s="36" t="s">
        <v>4878</v>
      </c>
      <c r="CB6" s="199" t="s">
        <v>4879</v>
      </c>
      <c r="CC6" s="36" t="s">
        <v>4883</v>
      </c>
      <c r="CD6" s="106" t="s">
        <v>4881</v>
      </c>
      <c r="CE6" s="25"/>
      <c r="CF6" s="25"/>
      <c r="CG6" s="25"/>
      <c r="CH6" s="25"/>
    </row>
    <row r="7" spans="1:86" s="10" customFormat="1">
      <c r="A7" s="36">
        <v>157</v>
      </c>
      <c r="B7" s="36" t="s">
        <v>282</v>
      </c>
      <c r="C7" s="36" t="s">
        <v>244</v>
      </c>
      <c r="D7" s="38" t="s">
        <v>4863</v>
      </c>
      <c r="E7" s="25">
        <v>2018</v>
      </c>
      <c r="F7" s="25" t="s">
        <v>2010</v>
      </c>
      <c r="G7" s="25" t="s">
        <v>4885</v>
      </c>
      <c r="H7" s="37" t="s">
        <v>784</v>
      </c>
      <c r="I7" s="25" t="s">
        <v>4079</v>
      </c>
      <c r="J7" s="183" t="s">
        <v>4080</v>
      </c>
      <c r="K7" s="25" t="s">
        <v>4865</v>
      </c>
      <c r="L7" s="38" t="s">
        <v>4866</v>
      </c>
      <c r="M7" s="37" t="s">
        <v>4867</v>
      </c>
      <c r="N7" s="25" t="s">
        <v>12</v>
      </c>
      <c r="O7" s="25" t="s">
        <v>5695</v>
      </c>
      <c r="P7" s="25" t="s">
        <v>5655</v>
      </c>
      <c r="Q7" s="25" t="s">
        <v>5627</v>
      </c>
      <c r="R7" s="25" t="s">
        <v>4868</v>
      </c>
      <c r="S7" s="25" t="s">
        <v>123</v>
      </c>
      <c r="T7" s="25" t="s">
        <v>4869</v>
      </c>
      <c r="U7" s="25" t="s">
        <v>140</v>
      </c>
      <c r="V7" s="200">
        <v>346</v>
      </c>
      <c r="W7" s="178">
        <f t="shared" si="0"/>
        <v>334962</v>
      </c>
      <c r="X7" s="200">
        <v>346</v>
      </c>
      <c r="Y7" s="178">
        <f t="shared" si="0"/>
        <v>334962</v>
      </c>
      <c r="Z7" s="25" t="s">
        <v>10</v>
      </c>
      <c r="AA7" s="25" t="s">
        <v>1059</v>
      </c>
      <c r="AB7" s="25" t="s">
        <v>4870</v>
      </c>
      <c r="AC7" s="10" t="s">
        <v>127</v>
      </c>
      <c r="AD7" s="10" t="s">
        <v>127</v>
      </c>
      <c r="AE7" s="25" t="s">
        <v>1139</v>
      </c>
      <c r="AF7" s="25"/>
      <c r="AG7" s="25" t="s">
        <v>140</v>
      </c>
      <c r="AH7" s="200">
        <v>346</v>
      </c>
      <c r="AI7" s="10">
        <f>INDEX(Exposure_GWASs!F:F,MATCH(Steph!AE7,Exposure_GWASs!C:C,0))</f>
        <v>322154</v>
      </c>
      <c r="AJ7" s="25" t="s">
        <v>4481</v>
      </c>
      <c r="AK7" s="25" t="s">
        <v>2465</v>
      </c>
      <c r="AL7" s="25" t="s">
        <v>4871</v>
      </c>
      <c r="AM7" s="25" t="s">
        <v>4872</v>
      </c>
      <c r="AN7" s="25" t="s">
        <v>4873</v>
      </c>
      <c r="AO7" s="25" t="s">
        <v>1009</v>
      </c>
      <c r="AP7" s="25"/>
      <c r="AQ7" s="25" t="s">
        <v>138</v>
      </c>
      <c r="AR7" s="25" t="s">
        <v>11</v>
      </c>
      <c r="AS7" s="25" t="s">
        <v>244</v>
      </c>
      <c r="AT7" s="25" t="s">
        <v>11</v>
      </c>
      <c r="AU7" s="25" t="s">
        <v>10</v>
      </c>
      <c r="AV7" s="25" t="s">
        <v>10</v>
      </c>
      <c r="AW7" s="25">
        <v>77</v>
      </c>
      <c r="AX7" s="25">
        <f>INDEX(Exposure_GWASs!S:S,MATCH(Steph!AE7,Exposure_GWASs!C:C,0))</f>
        <v>77</v>
      </c>
      <c r="AY7" s="25" t="s">
        <v>10</v>
      </c>
      <c r="AZ7" s="25" t="s">
        <v>11</v>
      </c>
      <c r="BA7" s="25" t="s">
        <v>10</v>
      </c>
      <c r="BB7" s="25" t="s">
        <v>22</v>
      </c>
      <c r="BC7" s="36" t="s">
        <v>17</v>
      </c>
      <c r="BD7" s="36" t="s">
        <v>26</v>
      </c>
      <c r="BE7" s="36" t="s">
        <v>40</v>
      </c>
      <c r="BF7" s="36" t="s">
        <v>63</v>
      </c>
      <c r="BG7" s="36"/>
      <c r="BH7" s="36" t="s">
        <v>4874</v>
      </c>
      <c r="BI7" s="25"/>
      <c r="BJ7" s="25" t="s">
        <v>2928</v>
      </c>
      <c r="BK7" s="25" t="s">
        <v>11</v>
      </c>
      <c r="BL7" s="25" t="s">
        <v>11</v>
      </c>
      <c r="BM7" s="25" t="s">
        <v>11</v>
      </c>
      <c r="BN7" s="25" t="s">
        <v>11</v>
      </c>
      <c r="BO7" s="25" t="s">
        <v>167</v>
      </c>
      <c r="BP7" s="37" t="s">
        <v>4875</v>
      </c>
      <c r="BQ7" s="38" t="s">
        <v>4876</v>
      </c>
      <c r="BR7" s="25">
        <v>0.98</v>
      </c>
      <c r="BS7" s="25" t="s">
        <v>11</v>
      </c>
      <c r="BT7" s="25">
        <v>95</v>
      </c>
      <c r="BU7" s="25">
        <v>0.8</v>
      </c>
      <c r="BV7" s="25">
        <v>1.2</v>
      </c>
      <c r="BW7" s="25">
        <v>0.84</v>
      </c>
      <c r="BX7" s="25" t="s">
        <v>10</v>
      </c>
      <c r="BY7" s="37" t="s">
        <v>10</v>
      </c>
      <c r="BZ7" s="36" t="s">
        <v>4877</v>
      </c>
      <c r="CA7" s="36" t="s">
        <v>4878</v>
      </c>
      <c r="CB7" s="199" t="s">
        <v>4879</v>
      </c>
      <c r="CC7" s="36" t="s">
        <v>4883</v>
      </c>
      <c r="CD7" s="106" t="s">
        <v>4881</v>
      </c>
      <c r="CE7" s="25"/>
      <c r="CF7" s="25"/>
      <c r="CG7" s="25"/>
      <c r="CH7" s="25"/>
    </row>
    <row r="8" spans="1:86" s="10" customFormat="1">
      <c r="A8" s="36">
        <v>157</v>
      </c>
      <c r="B8" s="36" t="s">
        <v>282</v>
      </c>
      <c r="C8" s="36" t="s">
        <v>244</v>
      </c>
      <c r="D8" s="38" t="s">
        <v>4863</v>
      </c>
      <c r="E8" s="25">
        <v>2018</v>
      </c>
      <c r="F8" s="25" t="s">
        <v>2010</v>
      </c>
      <c r="G8" s="25" t="s">
        <v>4886</v>
      </c>
      <c r="H8" s="37" t="s">
        <v>784</v>
      </c>
      <c r="I8" s="25" t="s">
        <v>4079</v>
      </c>
      <c r="J8" s="183" t="s">
        <v>4080</v>
      </c>
      <c r="K8" s="25" t="s">
        <v>4865</v>
      </c>
      <c r="L8" s="38" t="s">
        <v>4866</v>
      </c>
      <c r="M8" s="37" t="s">
        <v>4867</v>
      </c>
      <c r="N8" s="25" t="s">
        <v>12</v>
      </c>
      <c r="O8" s="25" t="s">
        <v>5695</v>
      </c>
      <c r="P8" s="25" t="s">
        <v>5970</v>
      </c>
      <c r="Q8" s="25" t="s">
        <v>5627</v>
      </c>
      <c r="R8" s="25" t="s">
        <v>4868</v>
      </c>
      <c r="S8" s="25" t="s">
        <v>123</v>
      </c>
      <c r="T8" s="25" t="s">
        <v>4869</v>
      </c>
      <c r="U8" s="25" t="s">
        <v>140</v>
      </c>
      <c r="V8" s="200">
        <v>109</v>
      </c>
      <c r="W8" s="178">
        <f t="shared" si="0"/>
        <v>335199</v>
      </c>
      <c r="X8" s="200">
        <v>109</v>
      </c>
      <c r="Y8" s="178">
        <f t="shared" si="0"/>
        <v>335199</v>
      </c>
      <c r="Z8" s="25" t="s">
        <v>10</v>
      </c>
      <c r="AA8" s="25" t="s">
        <v>1059</v>
      </c>
      <c r="AB8" s="25" t="s">
        <v>4870</v>
      </c>
      <c r="AC8" s="10" t="s">
        <v>127</v>
      </c>
      <c r="AD8" s="10" t="s">
        <v>127</v>
      </c>
      <c r="AE8" s="25" t="s">
        <v>1139</v>
      </c>
      <c r="AF8" s="25"/>
      <c r="AG8" s="25" t="s">
        <v>140</v>
      </c>
      <c r="AH8" s="200">
        <v>109</v>
      </c>
      <c r="AI8" s="10">
        <f>INDEX(Exposure_GWASs!F:F,MATCH(Steph!AE8,Exposure_GWASs!C:C,0))</f>
        <v>322154</v>
      </c>
      <c r="AJ8" s="25" t="s">
        <v>4481</v>
      </c>
      <c r="AK8" s="25" t="s">
        <v>2465</v>
      </c>
      <c r="AL8" s="25" t="s">
        <v>4871</v>
      </c>
      <c r="AM8" s="25" t="s">
        <v>4872</v>
      </c>
      <c r="AN8" s="25" t="s">
        <v>4873</v>
      </c>
      <c r="AO8" s="25" t="s">
        <v>1009</v>
      </c>
      <c r="AP8" s="25"/>
      <c r="AQ8" s="25" t="s">
        <v>138</v>
      </c>
      <c r="AR8" s="25" t="s">
        <v>11</v>
      </c>
      <c r="AS8" s="25" t="s">
        <v>244</v>
      </c>
      <c r="AT8" s="25" t="s">
        <v>11</v>
      </c>
      <c r="AU8" s="25" t="s">
        <v>10</v>
      </c>
      <c r="AV8" s="25" t="s">
        <v>10</v>
      </c>
      <c r="AW8" s="25">
        <v>77</v>
      </c>
      <c r="AX8" s="25">
        <f>INDEX(Exposure_GWASs!S:S,MATCH(Steph!AE8,Exposure_GWASs!C:C,0))</f>
        <v>77</v>
      </c>
      <c r="AY8" s="25" t="s">
        <v>10</v>
      </c>
      <c r="AZ8" s="25" t="s">
        <v>11</v>
      </c>
      <c r="BA8" s="25" t="s">
        <v>10</v>
      </c>
      <c r="BB8" s="25" t="s">
        <v>22</v>
      </c>
      <c r="BC8" s="36" t="s">
        <v>17</v>
      </c>
      <c r="BD8" s="36" t="s">
        <v>26</v>
      </c>
      <c r="BE8" s="36" t="s">
        <v>40</v>
      </c>
      <c r="BF8" s="36" t="s">
        <v>63</v>
      </c>
      <c r="BG8" s="36"/>
      <c r="BH8" s="36" t="s">
        <v>4874</v>
      </c>
      <c r="BI8" s="25"/>
      <c r="BJ8" s="25" t="s">
        <v>2928</v>
      </c>
      <c r="BK8" s="25" t="s">
        <v>11</v>
      </c>
      <c r="BL8" s="25" t="s">
        <v>11</v>
      </c>
      <c r="BM8" s="25" t="s">
        <v>11</v>
      </c>
      <c r="BN8" s="25" t="s">
        <v>11</v>
      </c>
      <c r="BO8" s="25" t="s">
        <v>167</v>
      </c>
      <c r="BP8" s="37" t="s">
        <v>4875</v>
      </c>
      <c r="BQ8" s="38" t="s">
        <v>4876</v>
      </c>
      <c r="BR8" s="25">
        <v>0.8</v>
      </c>
      <c r="BS8" s="25" t="s">
        <v>11</v>
      </c>
      <c r="BT8" s="25">
        <v>95</v>
      </c>
      <c r="BU8" s="25">
        <v>0.56000000000000005</v>
      </c>
      <c r="BV8" s="25">
        <v>1.1499999999999999</v>
      </c>
      <c r="BW8" s="25">
        <v>0.23</v>
      </c>
      <c r="BX8" s="25" t="s">
        <v>10</v>
      </c>
      <c r="BY8" s="37" t="s">
        <v>10</v>
      </c>
      <c r="BZ8" s="36" t="s">
        <v>4877</v>
      </c>
      <c r="CA8" s="36" t="s">
        <v>4878</v>
      </c>
      <c r="CB8" s="199" t="s">
        <v>4879</v>
      </c>
      <c r="CC8" s="36" t="s">
        <v>4883</v>
      </c>
      <c r="CD8" s="106" t="s">
        <v>4881</v>
      </c>
      <c r="CE8" s="25"/>
      <c r="CF8" s="25"/>
      <c r="CG8" s="25"/>
      <c r="CH8" s="25"/>
    </row>
    <row r="9" spans="1:86" s="10" customFormat="1">
      <c r="A9" s="36">
        <v>157</v>
      </c>
      <c r="B9" s="36" t="s">
        <v>282</v>
      </c>
      <c r="C9" s="36" t="s">
        <v>244</v>
      </c>
      <c r="D9" s="38" t="s">
        <v>4863</v>
      </c>
      <c r="E9" s="25">
        <v>2018</v>
      </c>
      <c r="F9" s="25" t="s">
        <v>2010</v>
      </c>
      <c r="G9" s="25" t="s">
        <v>4887</v>
      </c>
      <c r="H9" s="37" t="s">
        <v>784</v>
      </c>
      <c r="I9" s="25" t="s">
        <v>4079</v>
      </c>
      <c r="J9" s="183" t="s">
        <v>4080</v>
      </c>
      <c r="K9" s="25" t="s">
        <v>4865</v>
      </c>
      <c r="L9" s="38" t="s">
        <v>4866</v>
      </c>
      <c r="M9" s="37" t="s">
        <v>4867</v>
      </c>
      <c r="N9" s="25" t="s">
        <v>12</v>
      </c>
      <c r="O9" s="25" t="s">
        <v>5695</v>
      </c>
      <c r="P9" s="25" t="s">
        <v>5973</v>
      </c>
      <c r="Q9" s="25" t="s">
        <v>5627</v>
      </c>
      <c r="R9" s="25" t="s">
        <v>4868</v>
      </c>
      <c r="S9" s="25" t="s">
        <v>123</v>
      </c>
      <c r="T9" s="25" t="s">
        <v>4869</v>
      </c>
      <c r="U9" s="25" t="s">
        <v>140</v>
      </c>
      <c r="V9" s="200">
        <v>425</v>
      </c>
      <c r="W9" s="178">
        <f t="shared" si="0"/>
        <v>334883</v>
      </c>
      <c r="X9" s="200">
        <v>425</v>
      </c>
      <c r="Y9" s="178">
        <f t="shared" si="0"/>
        <v>334883</v>
      </c>
      <c r="Z9" s="25" t="s">
        <v>10</v>
      </c>
      <c r="AA9" s="25" t="s">
        <v>1059</v>
      </c>
      <c r="AB9" s="25" t="s">
        <v>4870</v>
      </c>
      <c r="AC9" s="10" t="s">
        <v>127</v>
      </c>
      <c r="AD9" s="10" t="s">
        <v>127</v>
      </c>
      <c r="AE9" s="25" t="s">
        <v>1139</v>
      </c>
      <c r="AF9" s="25"/>
      <c r="AG9" s="25" t="s">
        <v>140</v>
      </c>
      <c r="AH9" s="200">
        <v>425</v>
      </c>
      <c r="AI9" s="10">
        <f>INDEX(Exposure_GWASs!F:F,MATCH(Steph!AE9,Exposure_GWASs!C:C,0))</f>
        <v>322154</v>
      </c>
      <c r="AJ9" s="25" t="s">
        <v>4481</v>
      </c>
      <c r="AK9" s="25" t="s">
        <v>2465</v>
      </c>
      <c r="AL9" s="25" t="s">
        <v>4871</v>
      </c>
      <c r="AM9" s="25" t="s">
        <v>4872</v>
      </c>
      <c r="AN9" s="25" t="s">
        <v>4873</v>
      </c>
      <c r="AO9" s="25" t="s">
        <v>1009</v>
      </c>
      <c r="AP9" s="25"/>
      <c r="AQ9" s="25" t="s">
        <v>138</v>
      </c>
      <c r="AR9" s="25" t="s">
        <v>11</v>
      </c>
      <c r="AS9" s="25" t="s">
        <v>244</v>
      </c>
      <c r="AT9" s="25" t="s">
        <v>11</v>
      </c>
      <c r="AU9" s="25" t="s">
        <v>10</v>
      </c>
      <c r="AV9" s="25" t="s">
        <v>10</v>
      </c>
      <c r="AW9" s="25">
        <v>77</v>
      </c>
      <c r="AX9" s="25">
        <f>INDEX(Exposure_GWASs!S:S,MATCH(Steph!AE9,Exposure_GWASs!C:C,0))</f>
        <v>77</v>
      </c>
      <c r="AY9" s="25" t="s">
        <v>10</v>
      </c>
      <c r="AZ9" s="25" t="s">
        <v>11</v>
      </c>
      <c r="BA9" s="25" t="s">
        <v>10</v>
      </c>
      <c r="BB9" s="25" t="s">
        <v>22</v>
      </c>
      <c r="BC9" s="36" t="s">
        <v>17</v>
      </c>
      <c r="BD9" s="36" t="s">
        <v>26</v>
      </c>
      <c r="BE9" s="36" t="s">
        <v>40</v>
      </c>
      <c r="BF9" s="36" t="s">
        <v>63</v>
      </c>
      <c r="BG9" s="36"/>
      <c r="BH9" s="36" t="s">
        <v>4874</v>
      </c>
      <c r="BI9" s="25"/>
      <c r="BJ9" s="25" t="s">
        <v>2928</v>
      </c>
      <c r="BK9" s="25" t="s">
        <v>11</v>
      </c>
      <c r="BL9" s="25" t="s">
        <v>11</v>
      </c>
      <c r="BM9" s="25" t="s">
        <v>11</v>
      </c>
      <c r="BN9" s="25" t="s">
        <v>11</v>
      </c>
      <c r="BO9" s="25" t="s">
        <v>167</v>
      </c>
      <c r="BP9" s="37" t="s">
        <v>4875</v>
      </c>
      <c r="BQ9" s="38" t="s">
        <v>4876</v>
      </c>
      <c r="BR9" s="25">
        <v>1.24</v>
      </c>
      <c r="BS9" s="25" t="s">
        <v>11</v>
      </c>
      <c r="BT9" s="25">
        <v>95</v>
      </c>
      <c r="BU9" s="25">
        <v>1.03</v>
      </c>
      <c r="BV9" s="25">
        <v>1.48</v>
      </c>
      <c r="BW9" s="25">
        <v>0.02</v>
      </c>
      <c r="BX9" s="25" t="s">
        <v>10</v>
      </c>
      <c r="BY9" s="37" t="s">
        <v>10</v>
      </c>
      <c r="BZ9" s="36" t="s">
        <v>4877</v>
      </c>
      <c r="CA9" s="36" t="s">
        <v>4878</v>
      </c>
      <c r="CB9" s="199" t="s">
        <v>4879</v>
      </c>
      <c r="CC9" s="36" t="s">
        <v>4883</v>
      </c>
      <c r="CD9" s="106" t="s">
        <v>4881</v>
      </c>
      <c r="CE9" s="25"/>
      <c r="CF9" s="25"/>
      <c r="CG9" s="25"/>
      <c r="CH9" s="25"/>
    </row>
    <row r="10" spans="1:86" s="10" customFormat="1">
      <c r="A10" s="36">
        <v>157</v>
      </c>
      <c r="B10" s="36" t="s">
        <v>282</v>
      </c>
      <c r="C10" s="36" t="s">
        <v>244</v>
      </c>
      <c r="D10" s="38" t="s">
        <v>4863</v>
      </c>
      <c r="E10" s="25">
        <v>2018</v>
      </c>
      <c r="F10" s="25" t="s">
        <v>2010</v>
      </c>
      <c r="G10" s="25" t="s">
        <v>4888</v>
      </c>
      <c r="H10" s="37" t="s">
        <v>784</v>
      </c>
      <c r="I10" s="25" t="s">
        <v>4079</v>
      </c>
      <c r="J10" s="183" t="s">
        <v>4080</v>
      </c>
      <c r="K10" s="25" t="s">
        <v>4865</v>
      </c>
      <c r="L10" s="38" t="s">
        <v>4866</v>
      </c>
      <c r="M10" s="37" t="s">
        <v>4867</v>
      </c>
      <c r="N10" s="25" t="s">
        <v>12</v>
      </c>
      <c r="O10" s="25" t="s">
        <v>5695</v>
      </c>
      <c r="P10" s="25" t="s">
        <v>5608</v>
      </c>
      <c r="Q10" s="25" t="s">
        <v>5627</v>
      </c>
      <c r="R10" s="25" t="s">
        <v>4868</v>
      </c>
      <c r="S10" s="25" t="s">
        <v>123</v>
      </c>
      <c r="T10" s="25" t="s">
        <v>4869</v>
      </c>
      <c r="U10" s="25" t="s">
        <v>140</v>
      </c>
      <c r="V10" s="200">
        <v>532</v>
      </c>
      <c r="W10" s="178">
        <f t="shared" si="0"/>
        <v>334776</v>
      </c>
      <c r="X10" s="200">
        <v>532</v>
      </c>
      <c r="Y10" s="178">
        <f t="shared" si="0"/>
        <v>334776</v>
      </c>
      <c r="Z10" s="25" t="s">
        <v>10</v>
      </c>
      <c r="AA10" s="25" t="s">
        <v>1059</v>
      </c>
      <c r="AB10" s="25" t="s">
        <v>4870</v>
      </c>
      <c r="AC10" s="10" t="s">
        <v>127</v>
      </c>
      <c r="AD10" s="10" t="s">
        <v>127</v>
      </c>
      <c r="AE10" s="25" t="s">
        <v>1139</v>
      </c>
      <c r="AF10" s="25"/>
      <c r="AG10" s="25" t="s">
        <v>140</v>
      </c>
      <c r="AH10" s="200">
        <v>532</v>
      </c>
      <c r="AI10" s="10">
        <f>INDEX(Exposure_GWASs!F:F,MATCH(Steph!AE10,Exposure_GWASs!C:C,0))</f>
        <v>322154</v>
      </c>
      <c r="AJ10" s="25" t="s">
        <v>4481</v>
      </c>
      <c r="AK10" s="25" t="s">
        <v>2465</v>
      </c>
      <c r="AL10" s="25" t="s">
        <v>4871</v>
      </c>
      <c r="AM10" s="25" t="s">
        <v>4872</v>
      </c>
      <c r="AN10" s="25" t="s">
        <v>4873</v>
      </c>
      <c r="AO10" s="25" t="s">
        <v>1009</v>
      </c>
      <c r="AP10" s="25"/>
      <c r="AQ10" s="25" t="s">
        <v>138</v>
      </c>
      <c r="AR10" s="25" t="s">
        <v>11</v>
      </c>
      <c r="AS10" s="25" t="s">
        <v>244</v>
      </c>
      <c r="AT10" s="25" t="s">
        <v>11</v>
      </c>
      <c r="AU10" s="25" t="s">
        <v>10</v>
      </c>
      <c r="AV10" s="25" t="s">
        <v>10</v>
      </c>
      <c r="AW10" s="25">
        <v>77</v>
      </c>
      <c r="AX10" s="25">
        <f>INDEX(Exposure_GWASs!S:S,MATCH(Steph!AE10,Exposure_GWASs!C:C,0))</f>
        <v>77</v>
      </c>
      <c r="AY10" s="25" t="s">
        <v>10</v>
      </c>
      <c r="AZ10" s="25" t="s">
        <v>11</v>
      </c>
      <c r="BA10" s="25" t="s">
        <v>10</v>
      </c>
      <c r="BB10" s="25" t="s">
        <v>22</v>
      </c>
      <c r="BC10" s="36" t="s">
        <v>17</v>
      </c>
      <c r="BD10" s="36" t="s">
        <v>26</v>
      </c>
      <c r="BE10" s="36" t="s">
        <v>40</v>
      </c>
      <c r="BF10" s="36" t="s">
        <v>63</v>
      </c>
      <c r="BG10" s="36"/>
      <c r="BH10" s="36" t="s">
        <v>4874</v>
      </c>
      <c r="BI10" s="25"/>
      <c r="BJ10" s="25" t="s">
        <v>2928</v>
      </c>
      <c r="BK10" s="25" t="s">
        <v>11</v>
      </c>
      <c r="BL10" s="25" t="s">
        <v>11</v>
      </c>
      <c r="BM10" s="25" t="s">
        <v>11</v>
      </c>
      <c r="BN10" s="25" t="s">
        <v>11</v>
      </c>
      <c r="BO10" s="25" t="s">
        <v>167</v>
      </c>
      <c r="BP10" s="37" t="s">
        <v>4875</v>
      </c>
      <c r="BQ10" s="38" t="s">
        <v>4876</v>
      </c>
      <c r="BR10" s="25">
        <v>1.03</v>
      </c>
      <c r="BS10" s="25" t="s">
        <v>11</v>
      </c>
      <c r="BT10" s="25">
        <v>95</v>
      </c>
      <c r="BU10" s="25">
        <v>0.88</v>
      </c>
      <c r="BV10" s="25">
        <v>1.22</v>
      </c>
      <c r="BW10" s="25">
        <v>0.68</v>
      </c>
      <c r="BX10" s="25" t="s">
        <v>10</v>
      </c>
      <c r="BY10" s="37" t="s">
        <v>10</v>
      </c>
      <c r="BZ10" s="36" t="s">
        <v>4877</v>
      </c>
      <c r="CA10" s="36" t="s">
        <v>4878</v>
      </c>
      <c r="CB10" s="199" t="s">
        <v>4879</v>
      </c>
      <c r="CC10" s="36" t="s">
        <v>4883</v>
      </c>
      <c r="CD10" s="106" t="s">
        <v>4881</v>
      </c>
      <c r="CE10" s="25"/>
      <c r="CF10" s="25"/>
      <c r="CG10" s="25"/>
      <c r="CH10" s="25"/>
    </row>
    <row r="11" spans="1:86" s="10" customFormat="1">
      <c r="A11" s="36">
        <v>157</v>
      </c>
      <c r="B11" s="36" t="s">
        <v>282</v>
      </c>
      <c r="C11" s="36" t="s">
        <v>244</v>
      </c>
      <c r="D11" s="38" t="s">
        <v>4863</v>
      </c>
      <c r="E11" s="25">
        <v>2018</v>
      </c>
      <c r="F11" s="25" t="s">
        <v>2010</v>
      </c>
      <c r="G11" s="25" t="s">
        <v>4889</v>
      </c>
      <c r="H11" s="37" t="s">
        <v>784</v>
      </c>
      <c r="I11" s="25" t="s">
        <v>4079</v>
      </c>
      <c r="J11" s="183" t="s">
        <v>4080</v>
      </c>
      <c r="K11" s="25" t="s">
        <v>4865</v>
      </c>
      <c r="L11" s="38" t="s">
        <v>4866</v>
      </c>
      <c r="M11" s="37" t="s">
        <v>4867</v>
      </c>
      <c r="N11" s="25" t="s">
        <v>12</v>
      </c>
      <c r="O11" s="25" t="s">
        <v>5695</v>
      </c>
      <c r="P11" s="25" t="s">
        <v>5971</v>
      </c>
      <c r="Q11" s="25" t="s">
        <v>5627</v>
      </c>
      <c r="R11" s="25" t="s">
        <v>4868</v>
      </c>
      <c r="S11" s="25" t="s">
        <v>123</v>
      </c>
      <c r="T11" s="25" t="s">
        <v>4869</v>
      </c>
      <c r="U11" s="25" t="s">
        <v>140</v>
      </c>
      <c r="V11" s="200">
        <v>5613</v>
      </c>
      <c r="W11" s="178">
        <f t="shared" si="0"/>
        <v>329695</v>
      </c>
      <c r="X11" s="200">
        <v>5613</v>
      </c>
      <c r="Y11" s="178">
        <f t="shared" si="0"/>
        <v>329695</v>
      </c>
      <c r="Z11" s="25" t="s">
        <v>10</v>
      </c>
      <c r="AA11" s="25" t="s">
        <v>1059</v>
      </c>
      <c r="AB11" s="25" t="s">
        <v>4870</v>
      </c>
      <c r="AC11" s="10" t="s">
        <v>127</v>
      </c>
      <c r="AD11" s="10" t="s">
        <v>127</v>
      </c>
      <c r="AE11" s="25" t="s">
        <v>1139</v>
      </c>
      <c r="AF11" s="25"/>
      <c r="AG11" s="25" t="s">
        <v>140</v>
      </c>
      <c r="AH11" s="200">
        <v>5613</v>
      </c>
      <c r="AI11" s="10">
        <f>INDEX(Exposure_GWASs!F:F,MATCH(Steph!AE11,Exposure_GWASs!C:C,0))</f>
        <v>322154</v>
      </c>
      <c r="AJ11" s="25" t="s">
        <v>4481</v>
      </c>
      <c r="AK11" s="25" t="s">
        <v>2465</v>
      </c>
      <c r="AL11" s="25" t="s">
        <v>4871</v>
      </c>
      <c r="AM11" s="25" t="s">
        <v>4872</v>
      </c>
      <c r="AN11" s="25" t="s">
        <v>4873</v>
      </c>
      <c r="AO11" s="25" t="s">
        <v>1009</v>
      </c>
      <c r="AP11" s="25"/>
      <c r="AQ11" s="25" t="s">
        <v>138</v>
      </c>
      <c r="AR11" s="25" t="s">
        <v>11</v>
      </c>
      <c r="AS11" s="25" t="s">
        <v>244</v>
      </c>
      <c r="AT11" s="25" t="s">
        <v>11</v>
      </c>
      <c r="AU11" s="25" t="s">
        <v>10</v>
      </c>
      <c r="AV11" s="25" t="s">
        <v>10</v>
      </c>
      <c r="AW11" s="25">
        <v>77</v>
      </c>
      <c r="AX11" s="25">
        <f>INDEX(Exposure_GWASs!S:S,MATCH(Steph!AE11,Exposure_GWASs!C:C,0))</f>
        <v>77</v>
      </c>
      <c r="AY11" s="25" t="s">
        <v>10</v>
      </c>
      <c r="AZ11" s="25" t="s">
        <v>11</v>
      </c>
      <c r="BA11" s="25" t="s">
        <v>10</v>
      </c>
      <c r="BB11" s="25" t="s">
        <v>22</v>
      </c>
      <c r="BC11" s="36" t="s">
        <v>17</v>
      </c>
      <c r="BD11" s="36" t="s">
        <v>26</v>
      </c>
      <c r="BE11" s="36" t="s">
        <v>40</v>
      </c>
      <c r="BF11" s="36" t="s">
        <v>63</v>
      </c>
      <c r="BG11" s="36"/>
      <c r="BH11" s="36" t="s">
        <v>4874</v>
      </c>
      <c r="BI11" s="25"/>
      <c r="BJ11" s="25" t="s">
        <v>2928</v>
      </c>
      <c r="BK11" s="25" t="s">
        <v>11</v>
      </c>
      <c r="BL11" s="25" t="s">
        <v>11</v>
      </c>
      <c r="BM11" s="25" t="s">
        <v>11</v>
      </c>
      <c r="BN11" s="25" t="s">
        <v>11</v>
      </c>
      <c r="BO11" s="25" t="s">
        <v>167</v>
      </c>
      <c r="BP11" s="37" t="s">
        <v>4875</v>
      </c>
      <c r="BQ11" s="38" t="s">
        <v>4876</v>
      </c>
      <c r="BR11" s="25">
        <v>0.99</v>
      </c>
      <c r="BS11" s="25" t="s">
        <v>11</v>
      </c>
      <c r="BT11" s="25">
        <v>95</v>
      </c>
      <c r="BU11" s="25">
        <v>0.94</v>
      </c>
      <c r="BV11" s="25">
        <v>1.04</v>
      </c>
      <c r="BW11" s="25">
        <v>0.68</v>
      </c>
      <c r="BX11" s="25" t="s">
        <v>10</v>
      </c>
      <c r="BY11" s="37" t="s">
        <v>10</v>
      </c>
      <c r="BZ11" s="36" t="s">
        <v>4877</v>
      </c>
      <c r="CA11" s="36" t="s">
        <v>4878</v>
      </c>
      <c r="CB11" s="199" t="s">
        <v>4879</v>
      </c>
      <c r="CC11" s="36" t="s">
        <v>4883</v>
      </c>
      <c r="CD11" s="106" t="s">
        <v>4881</v>
      </c>
      <c r="CE11" s="25"/>
      <c r="CF11" s="25"/>
      <c r="CG11" s="25"/>
      <c r="CH11" s="25"/>
    </row>
    <row r="12" spans="1:86" s="10" customFormat="1">
      <c r="A12" s="36">
        <v>157</v>
      </c>
      <c r="B12" s="36" t="s">
        <v>282</v>
      </c>
      <c r="C12" s="36" t="s">
        <v>244</v>
      </c>
      <c r="D12" s="38" t="s">
        <v>4863</v>
      </c>
      <c r="E12" s="25">
        <v>2018</v>
      </c>
      <c r="F12" s="25" t="s">
        <v>2010</v>
      </c>
      <c r="G12" s="25" t="s">
        <v>4890</v>
      </c>
      <c r="H12" s="37" t="s">
        <v>784</v>
      </c>
      <c r="I12" s="25" t="s">
        <v>4079</v>
      </c>
      <c r="J12" s="183" t="s">
        <v>4080</v>
      </c>
      <c r="K12" s="25" t="s">
        <v>4865</v>
      </c>
      <c r="L12" s="38" t="s">
        <v>4866</v>
      </c>
      <c r="M12" s="37" t="s">
        <v>4867</v>
      </c>
      <c r="N12" s="25" t="s">
        <v>12</v>
      </c>
      <c r="O12" s="25" t="s">
        <v>5695</v>
      </c>
      <c r="P12" s="25" t="s">
        <v>1203</v>
      </c>
      <c r="Q12" s="25" t="s">
        <v>5627</v>
      </c>
      <c r="R12" s="25" t="s">
        <v>4868</v>
      </c>
      <c r="S12" s="25" t="s">
        <v>123</v>
      </c>
      <c r="T12" s="25" t="s">
        <v>4869</v>
      </c>
      <c r="U12" s="25" t="s">
        <v>140</v>
      </c>
      <c r="V12" s="200">
        <v>993</v>
      </c>
      <c r="W12" s="178">
        <f t="shared" si="0"/>
        <v>334315</v>
      </c>
      <c r="X12" s="200">
        <v>993</v>
      </c>
      <c r="Y12" s="178">
        <f t="shared" si="0"/>
        <v>334315</v>
      </c>
      <c r="Z12" s="25" t="s">
        <v>10</v>
      </c>
      <c r="AA12" s="25" t="s">
        <v>1059</v>
      </c>
      <c r="AB12" s="25" t="s">
        <v>4870</v>
      </c>
      <c r="AC12" s="10" t="s">
        <v>127</v>
      </c>
      <c r="AD12" s="10" t="s">
        <v>127</v>
      </c>
      <c r="AE12" s="25" t="s">
        <v>1139</v>
      </c>
      <c r="AF12" s="25"/>
      <c r="AG12" s="25" t="s">
        <v>140</v>
      </c>
      <c r="AH12" s="200">
        <v>993</v>
      </c>
      <c r="AI12" s="10">
        <f>INDEX(Exposure_GWASs!F:F,MATCH(Steph!AE12,Exposure_GWASs!C:C,0))</f>
        <v>322154</v>
      </c>
      <c r="AJ12" s="25" t="s">
        <v>4481</v>
      </c>
      <c r="AK12" s="25" t="s">
        <v>2465</v>
      </c>
      <c r="AL12" s="25" t="s">
        <v>4871</v>
      </c>
      <c r="AM12" s="25" t="s">
        <v>4872</v>
      </c>
      <c r="AN12" s="25" t="s">
        <v>4873</v>
      </c>
      <c r="AO12" s="25" t="s">
        <v>1009</v>
      </c>
      <c r="AP12" s="25"/>
      <c r="AQ12" s="25" t="s">
        <v>138</v>
      </c>
      <c r="AR12" s="25" t="s">
        <v>11</v>
      </c>
      <c r="AS12" s="25" t="s">
        <v>244</v>
      </c>
      <c r="AT12" s="25" t="s">
        <v>11</v>
      </c>
      <c r="AU12" s="25" t="s">
        <v>10</v>
      </c>
      <c r="AV12" s="25" t="s">
        <v>10</v>
      </c>
      <c r="AW12" s="25">
        <v>77</v>
      </c>
      <c r="AX12" s="25">
        <f>INDEX(Exposure_GWASs!S:S,MATCH(Steph!AE12,Exposure_GWASs!C:C,0))</f>
        <v>77</v>
      </c>
      <c r="AY12" s="25" t="s">
        <v>10</v>
      </c>
      <c r="AZ12" s="25" t="s">
        <v>11</v>
      </c>
      <c r="BA12" s="25" t="s">
        <v>10</v>
      </c>
      <c r="BB12" s="25" t="s">
        <v>22</v>
      </c>
      <c r="BC12" s="36" t="s">
        <v>17</v>
      </c>
      <c r="BD12" s="36" t="s">
        <v>26</v>
      </c>
      <c r="BE12" s="36" t="s">
        <v>40</v>
      </c>
      <c r="BF12" s="36" t="s">
        <v>63</v>
      </c>
      <c r="BG12" s="36"/>
      <c r="BH12" s="36" t="s">
        <v>4874</v>
      </c>
      <c r="BI12" s="25"/>
      <c r="BJ12" s="25" t="s">
        <v>2928</v>
      </c>
      <c r="BK12" s="25" t="s">
        <v>11</v>
      </c>
      <c r="BL12" s="25" t="s">
        <v>11</v>
      </c>
      <c r="BM12" s="25" t="s">
        <v>11</v>
      </c>
      <c r="BN12" s="25" t="s">
        <v>11</v>
      </c>
      <c r="BO12" s="25" t="s">
        <v>167</v>
      </c>
      <c r="BP12" s="37" t="s">
        <v>4875</v>
      </c>
      <c r="BQ12" s="38" t="s">
        <v>4876</v>
      </c>
      <c r="BR12" s="25">
        <v>0.96</v>
      </c>
      <c r="BS12" s="25" t="s">
        <v>11</v>
      </c>
      <c r="BT12" s="25">
        <v>95</v>
      </c>
      <c r="BU12" s="25">
        <v>0.85</v>
      </c>
      <c r="BV12" s="25">
        <v>1.08</v>
      </c>
      <c r="BW12" s="25">
        <v>0.49</v>
      </c>
      <c r="BX12" s="25" t="s">
        <v>10</v>
      </c>
      <c r="BY12" s="37" t="s">
        <v>10</v>
      </c>
      <c r="BZ12" s="36" t="s">
        <v>4877</v>
      </c>
      <c r="CA12" s="36" t="s">
        <v>4878</v>
      </c>
      <c r="CB12" s="199" t="s">
        <v>4879</v>
      </c>
      <c r="CC12" s="36" t="s">
        <v>4883</v>
      </c>
      <c r="CD12" s="106" t="s">
        <v>4881</v>
      </c>
      <c r="CE12" s="25"/>
      <c r="CF12" s="25"/>
      <c r="CG12" s="25"/>
      <c r="CH12" s="25"/>
    </row>
    <row r="13" spans="1:86" s="10" customFormat="1">
      <c r="A13" s="36">
        <v>157</v>
      </c>
      <c r="B13" s="36" t="s">
        <v>282</v>
      </c>
      <c r="C13" s="36" t="s">
        <v>244</v>
      </c>
      <c r="D13" s="38" t="s">
        <v>4863</v>
      </c>
      <c r="E13" s="25">
        <v>2018</v>
      </c>
      <c r="F13" s="25" t="s">
        <v>2010</v>
      </c>
      <c r="G13" s="25" t="s">
        <v>4891</v>
      </c>
      <c r="H13" s="37" t="s">
        <v>784</v>
      </c>
      <c r="I13" s="25" t="s">
        <v>4079</v>
      </c>
      <c r="J13" s="183" t="s">
        <v>4080</v>
      </c>
      <c r="K13" s="25" t="s">
        <v>4865</v>
      </c>
      <c r="L13" s="38" t="s">
        <v>4866</v>
      </c>
      <c r="M13" s="37" t="s">
        <v>4867</v>
      </c>
      <c r="N13" s="25" t="s">
        <v>12</v>
      </c>
      <c r="O13" s="25" t="s">
        <v>5695</v>
      </c>
      <c r="P13" s="25" t="s">
        <v>5740</v>
      </c>
      <c r="Q13" s="25" t="s">
        <v>5627</v>
      </c>
      <c r="R13" s="25" t="s">
        <v>4868</v>
      </c>
      <c r="S13" s="25" t="s">
        <v>123</v>
      </c>
      <c r="T13" s="25" t="s">
        <v>4869</v>
      </c>
      <c r="U13" s="25" t="s">
        <v>140</v>
      </c>
      <c r="V13" s="200">
        <v>552</v>
      </c>
      <c r="W13" s="178">
        <f t="shared" si="0"/>
        <v>334756</v>
      </c>
      <c r="X13" s="200">
        <v>552</v>
      </c>
      <c r="Y13" s="178">
        <f t="shared" si="0"/>
        <v>334756</v>
      </c>
      <c r="Z13" s="25" t="s">
        <v>10</v>
      </c>
      <c r="AA13" s="25" t="s">
        <v>1059</v>
      </c>
      <c r="AB13" s="25" t="s">
        <v>4870</v>
      </c>
      <c r="AC13" s="10" t="s">
        <v>127</v>
      </c>
      <c r="AD13" s="10" t="s">
        <v>127</v>
      </c>
      <c r="AE13" s="25" t="s">
        <v>1139</v>
      </c>
      <c r="AF13" s="25"/>
      <c r="AG13" s="25" t="s">
        <v>140</v>
      </c>
      <c r="AH13" s="200">
        <v>552</v>
      </c>
      <c r="AI13" s="10">
        <f>INDEX(Exposure_GWASs!F:F,MATCH(Steph!AE13,Exposure_GWASs!C:C,0))</f>
        <v>322154</v>
      </c>
      <c r="AJ13" s="25" t="s">
        <v>4481</v>
      </c>
      <c r="AK13" s="25" t="s">
        <v>2465</v>
      </c>
      <c r="AL13" s="25" t="s">
        <v>4871</v>
      </c>
      <c r="AM13" s="25" t="s">
        <v>4872</v>
      </c>
      <c r="AN13" s="25" t="s">
        <v>4873</v>
      </c>
      <c r="AO13" s="25" t="s">
        <v>1009</v>
      </c>
      <c r="AP13" s="25"/>
      <c r="AQ13" s="25" t="s">
        <v>138</v>
      </c>
      <c r="AR13" s="25" t="s">
        <v>11</v>
      </c>
      <c r="AS13" s="25" t="s">
        <v>244</v>
      </c>
      <c r="AT13" s="25" t="s">
        <v>11</v>
      </c>
      <c r="AU13" s="25" t="s">
        <v>10</v>
      </c>
      <c r="AV13" s="25" t="s">
        <v>10</v>
      </c>
      <c r="AW13" s="25">
        <v>77</v>
      </c>
      <c r="AX13" s="25">
        <f>INDEX(Exposure_GWASs!S:S,MATCH(Steph!AE13,Exposure_GWASs!C:C,0))</f>
        <v>77</v>
      </c>
      <c r="AY13" s="25" t="s">
        <v>10</v>
      </c>
      <c r="AZ13" s="25" t="s">
        <v>11</v>
      </c>
      <c r="BA13" s="25" t="s">
        <v>10</v>
      </c>
      <c r="BB13" s="25" t="s">
        <v>22</v>
      </c>
      <c r="BC13" s="36" t="s">
        <v>17</v>
      </c>
      <c r="BD13" s="36" t="s">
        <v>26</v>
      </c>
      <c r="BE13" s="36" t="s">
        <v>40</v>
      </c>
      <c r="BF13" s="36" t="s">
        <v>63</v>
      </c>
      <c r="BG13" s="36"/>
      <c r="BH13" s="36" t="s">
        <v>4874</v>
      </c>
      <c r="BI13" s="25"/>
      <c r="BJ13" s="25" t="s">
        <v>2928</v>
      </c>
      <c r="BK13" s="25" t="s">
        <v>11</v>
      </c>
      <c r="BL13" s="25" t="s">
        <v>11</v>
      </c>
      <c r="BM13" s="25" t="s">
        <v>11</v>
      </c>
      <c r="BN13" s="25" t="s">
        <v>11</v>
      </c>
      <c r="BO13" s="25" t="s">
        <v>167</v>
      </c>
      <c r="BP13" s="37" t="s">
        <v>4875</v>
      </c>
      <c r="BQ13" s="38" t="s">
        <v>4876</v>
      </c>
      <c r="BR13" s="25">
        <v>1.06</v>
      </c>
      <c r="BS13" s="25" t="s">
        <v>11</v>
      </c>
      <c r="BT13" s="25">
        <v>95</v>
      </c>
      <c r="BU13" s="25">
        <v>0.9</v>
      </c>
      <c r="BV13" s="25">
        <v>1.25</v>
      </c>
      <c r="BW13" s="25">
        <v>0.46</v>
      </c>
      <c r="BX13" s="25" t="s">
        <v>10</v>
      </c>
      <c r="BY13" s="37" t="s">
        <v>10</v>
      </c>
      <c r="BZ13" s="36" t="s">
        <v>4877</v>
      </c>
      <c r="CA13" s="36" t="s">
        <v>4878</v>
      </c>
      <c r="CB13" s="199" t="s">
        <v>4879</v>
      </c>
      <c r="CC13" s="36" t="s">
        <v>4883</v>
      </c>
      <c r="CD13" s="106" t="s">
        <v>4881</v>
      </c>
      <c r="CE13" s="25"/>
      <c r="CF13" s="25"/>
      <c r="CG13" s="25"/>
      <c r="CH13" s="25"/>
    </row>
    <row r="14" spans="1:86" s="10" customFormat="1">
      <c r="A14" s="36">
        <v>157</v>
      </c>
      <c r="B14" s="36" t="s">
        <v>282</v>
      </c>
      <c r="C14" s="36" t="s">
        <v>244</v>
      </c>
      <c r="D14" s="38" t="s">
        <v>4863</v>
      </c>
      <c r="E14" s="25">
        <v>2018</v>
      </c>
      <c r="F14" s="25" t="s">
        <v>2010</v>
      </c>
      <c r="G14" s="25" t="s">
        <v>4892</v>
      </c>
      <c r="H14" s="37" t="s">
        <v>784</v>
      </c>
      <c r="I14" s="25" t="s">
        <v>4079</v>
      </c>
      <c r="J14" s="183" t="s">
        <v>4080</v>
      </c>
      <c r="K14" s="25" t="s">
        <v>4865</v>
      </c>
      <c r="L14" s="38" t="s">
        <v>4866</v>
      </c>
      <c r="M14" s="37" t="s">
        <v>4867</v>
      </c>
      <c r="N14" s="25" t="s">
        <v>12</v>
      </c>
      <c r="O14" s="25" t="s">
        <v>5695</v>
      </c>
      <c r="P14" s="25" t="s">
        <v>5614</v>
      </c>
      <c r="Q14" s="25" t="s">
        <v>5627</v>
      </c>
      <c r="R14" s="25" t="s">
        <v>4868</v>
      </c>
      <c r="S14" s="25" t="s">
        <v>123</v>
      </c>
      <c r="T14" s="25" t="s">
        <v>4869</v>
      </c>
      <c r="U14" s="25" t="s">
        <v>140</v>
      </c>
      <c r="V14" s="200">
        <v>338</v>
      </c>
      <c r="W14" s="178">
        <f t="shared" si="0"/>
        <v>334970</v>
      </c>
      <c r="X14" s="200">
        <v>338</v>
      </c>
      <c r="Y14" s="178">
        <f t="shared" si="0"/>
        <v>334970</v>
      </c>
      <c r="Z14" s="25" t="s">
        <v>10</v>
      </c>
      <c r="AA14" s="25" t="s">
        <v>1059</v>
      </c>
      <c r="AB14" s="25" t="s">
        <v>4870</v>
      </c>
      <c r="AC14" s="10" t="s">
        <v>127</v>
      </c>
      <c r="AD14" s="10" t="s">
        <v>127</v>
      </c>
      <c r="AE14" s="25" t="s">
        <v>1139</v>
      </c>
      <c r="AF14" s="25"/>
      <c r="AG14" s="25" t="s">
        <v>140</v>
      </c>
      <c r="AH14" s="200">
        <v>338</v>
      </c>
      <c r="AI14" s="10">
        <f>INDEX(Exposure_GWASs!F:F,MATCH(Steph!AE14,Exposure_GWASs!C:C,0))</f>
        <v>322154</v>
      </c>
      <c r="AJ14" s="25" t="s">
        <v>4481</v>
      </c>
      <c r="AK14" s="25" t="s">
        <v>2465</v>
      </c>
      <c r="AL14" s="25" t="s">
        <v>4871</v>
      </c>
      <c r="AM14" s="25" t="s">
        <v>4872</v>
      </c>
      <c r="AN14" s="25" t="s">
        <v>4873</v>
      </c>
      <c r="AO14" s="25" t="s">
        <v>1009</v>
      </c>
      <c r="AP14" s="25"/>
      <c r="AQ14" s="25" t="s">
        <v>138</v>
      </c>
      <c r="AR14" s="25" t="s">
        <v>11</v>
      </c>
      <c r="AS14" s="25" t="s">
        <v>244</v>
      </c>
      <c r="AT14" s="25" t="s">
        <v>11</v>
      </c>
      <c r="AU14" s="25" t="s">
        <v>10</v>
      </c>
      <c r="AV14" s="25" t="s">
        <v>10</v>
      </c>
      <c r="AW14" s="25">
        <v>77</v>
      </c>
      <c r="AX14" s="25">
        <f>INDEX(Exposure_GWASs!S:S,MATCH(Steph!AE14,Exposure_GWASs!C:C,0))</f>
        <v>77</v>
      </c>
      <c r="AY14" s="25" t="s">
        <v>10</v>
      </c>
      <c r="AZ14" s="25" t="s">
        <v>11</v>
      </c>
      <c r="BA14" s="25" t="s">
        <v>10</v>
      </c>
      <c r="BB14" s="25" t="s">
        <v>22</v>
      </c>
      <c r="BC14" s="36" t="s">
        <v>17</v>
      </c>
      <c r="BD14" s="36" t="s">
        <v>26</v>
      </c>
      <c r="BE14" s="36" t="s">
        <v>40</v>
      </c>
      <c r="BF14" s="36" t="s">
        <v>63</v>
      </c>
      <c r="BG14" s="36"/>
      <c r="BH14" s="36" t="s">
        <v>4874</v>
      </c>
      <c r="BI14" s="25"/>
      <c r="BJ14" s="25" t="s">
        <v>2928</v>
      </c>
      <c r="BK14" s="25" t="s">
        <v>11</v>
      </c>
      <c r="BL14" s="25" t="s">
        <v>11</v>
      </c>
      <c r="BM14" s="25" t="s">
        <v>11</v>
      </c>
      <c r="BN14" s="25" t="s">
        <v>11</v>
      </c>
      <c r="BO14" s="25" t="s">
        <v>167</v>
      </c>
      <c r="BP14" s="37" t="s">
        <v>4875</v>
      </c>
      <c r="BQ14" s="38" t="s">
        <v>4876</v>
      </c>
      <c r="BR14" s="25">
        <v>1.1000000000000001</v>
      </c>
      <c r="BS14" s="25" t="s">
        <v>11</v>
      </c>
      <c r="BT14" s="25">
        <v>95</v>
      </c>
      <c r="BU14" s="25">
        <v>0.91</v>
      </c>
      <c r="BV14" s="25">
        <v>1.33</v>
      </c>
      <c r="BW14" s="25">
        <v>0.34</v>
      </c>
      <c r="BX14" s="25" t="s">
        <v>10</v>
      </c>
      <c r="BY14" s="37" t="s">
        <v>10</v>
      </c>
      <c r="BZ14" s="36" t="s">
        <v>4877</v>
      </c>
      <c r="CA14" s="36" t="s">
        <v>4878</v>
      </c>
      <c r="CB14" s="199" t="s">
        <v>4879</v>
      </c>
      <c r="CC14" s="36" t="s">
        <v>4883</v>
      </c>
      <c r="CD14" s="106" t="s">
        <v>4881</v>
      </c>
      <c r="CE14" s="25"/>
      <c r="CF14" s="25"/>
      <c r="CG14" s="25"/>
      <c r="CH14" s="25"/>
    </row>
    <row r="15" spans="1:86" s="10" customFormat="1">
      <c r="A15" s="36">
        <v>157</v>
      </c>
      <c r="B15" s="36" t="s">
        <v>282</v>
      </c>
      <c r="C15" s="36" t="s">
        <v>244</v>
      </c>
      <c r="D15" s="38" t="s">
        <v>4863</v>
      </c>
      <c r="E15" s="25">
        <v>2018</v>
      </c>
      <c r="F15" s="25" t="s">
        <v>2010</v>
      </c>
      <c r="G15" s="25" t="s">
        <v>4893</v>
      </c>
      <c r="H15" s="37" t="s">
        <v>784</v>
      </c>
      <c r="I15" s="25" t="s">
        <v>4079</v>
      </c>
      <c r="J15" s="183" t="s">
        <v>4080</v>
      </c>
      <c r="K15" s="25" t="s">
        <v>4865</v>
      </c>
      <c r="L15" s="38" t="s">
        <v>4866</v>
      </c>
      <c r="M15" s="37" t="s">
        <v>4867</v>
      </c>
      <c r="N15" s="25" t="s">
        <v>12</v>
      </c>
      <c r="O15" s="25" t="s">
        <v>5695</v>
      </c>
      <c r="P15" s="25" t="s">
        <v>5976</v>
      </c>
      <c r="Q15" s="25" t="s">
        <v>5627</v>
      </c>
      <c r="R15" s="25" t="s">
        <v>4868</v>
      </c>
      <c r="S15" s="25" t="s">
        <v>123</v>
      </c>
      <c r="T15" s="25" t="s">
        <v>4869</v>
      </c>
      <c r="U15" s="25" t="s">
        <v>140</v>
      </c>
      <c r="V15" s="200">
        <v>144</v>
      </c>
      <c r="W15" s="178">
        <f t="shared" si="0"/>
        <v>335164</v>
      </c>
      <c r="X15" s="200">
        <v>144</v>
      </c>
      <c r="Y15" s="178">
        <f t="shared" si="0"/>
        <v>335164</v>
      </c>
      <c r="Z15" s="25" t="s">
        <v>10</v>
      </c>
      <c r="AA15" s="25" t="s">
        <v>1059</v>
      </c>
      <c r="AB15" s="25" t="s">
        <v>4870</v>
      </c>
      <c r="AC15" s="10" t="s">
        <v>127</v>
      </c>
      <c r="AD15" s="10" t="s">
        <v>127</v>
      </c>
      <c r="AE15" s="25" t="s">
        <v>1139</v>
      </c>
      <c r="AF15" s="25"/>
      <c r="AG15" s="25" t="s">
        <v>140</v>
      </c>
      <c r="AH15" s="200">
        <v>144</v>
      </c>
      <c r="AI15" s="10">
        <f>INDEX(Exposure_GWASs!F:F,MATCH(Steph!AE15,Exposure_GWASs!C:C,0))</f>
        <v>322154</v>
      </c>
      <c r="AJ15" s="25" t="s">
        <v>4481</v>
      </c>
      <c r="AK15" s="25" t="s">
        <v>2465</v>
      </c>
      <c r="AL15" s="25" t="s">
        <v>4871</v>
      </c>
      <c r="AM15" s="25" t="s">
        <v>4872</v>
      </c>
      <c r="AN15" s="25" t="s">
        <v>4873</v>
      </c>
      <c r="AO15" s="25" t="s">
        <v>1009</v>
      </c>
      <c r="AP15" s="25"/>
      <c r="AQ15" s="25" t="s">
        <v>138</v>
      </c>
      <c r="AR15" s="25" t="s">
        <v>11</v>
      </c>
      <c r="AS15" s="25" t="s">
        <v>244</v>
      </c>
      <c r="AT15" s="25" t="s">
        <v>11</v>
      </c>
      <c r="AU15" s="25" t="s">
        <v>10</v>
      </c>
      <c r="AV15" s="25" t="s">
        <v>10</v>
      </c>
      <c r="AW15" s="25">
        <v>77</v>
      </c>
      <c r="AX15" s="25">
        <f>INDEX(Exposure_GWASs!S:S,MATCH(Steph!AE15,Exposure_GWASs!C:C,0))</f>
        <v>77</v>
      </c>
      <c r="AY15" s="25" t="s">
        <v>10</v>
      </c>
      <c r="AZ15" s="25" t="s">
        <v>11</v>
      </c>
      <c r="BA15" s="25" t="s">
        <v>10</v>
      </c>
      <c r="BB15" s="25" t="s">
        <v>22</v>
      </c>
      <c r="BC15" s="36" t="s">
        <v>17</v>
      </c>
      <c r="BD15" s="36" t="s">
        <v>26</v>
      </c>
      <c r="BE15" s="36" t="s">
        <v>40</v>
      </c>
      <c r="BF15" s="36" t="s">
        <v>63</v>
      </c>
      <c r="BG15" s="36"/>
      <c r="BH15" s="36" t="s">
        <v>4874</v>
      </c>
      <c r="BI15" s="25"/>
      <c r="BJ15" s="25" t="s">
        <v>2928</v>
      </c>
      <c r="BK15" s="25" t="s">
        <v>11</v>
      </c>
      <c r="BL15" s="25" t="s">
        <v>11</v>
      </c>
      <c r="BM15" s="25" t="s">
        <v>11</v>
      </c>
      <c r="BN15" s="25" t="s">
        <v>11</v>
      </c>
      <c r="BO15" s="25" t="s">
        <v>167</v>
      </c>
      <c r="BP15" s="37" t="s">
        <v>4875</v>
      </c>
      <c r="BQ15" s="38" t="s">
        <v>4876</v>
      </c>
      <c r="BR15" s="25">
        <v>1.18</v>
      </c>
      <c r="BS15" s="25" t="s">
        <v>11</v>
      </c>
      <c r="BT15" s="25">
        <v>95</v>
      </c>
      <c r="BU15" s="25">
        <v>0.87</v>
      </c>
      <c r="BV15" s="25">
        <v>1.62</v>
      </c>
      <c r="BW15" s="25">
        <v>0.28999999999999998</v>
      </c>
      <c r="BX15" s="25" t="s">
        <v>10</v>
      </c>
      <c r="BY15" s="37" t="s">
        <v>10</v>
      </c>
      <c r="BZ15" s="36" t="s">
        <v>4877</v>
      </c>
      <c r="CA15" s="36" t="s">
        <v>4878</v>
      </c>
      <c r="CB15" s="199" t="s">
        <v>4879</v>
      </c>
      <c r="CC15" s="36" t="s">
        <v>4883</v>
      </c>
      <c r="CD15" s="106" t="s">
        <v>4881</v>
      </c>
      <c r="CE15" s="25"/>
      <c r="CF15" s="25"/>
      <c r="CG15" s="25"/>
      <c r="CH15" s="25"/>
    </row>
    <row r="16" spans="1:86" s="10" customFormat="1">
      <c r="A16" s="36">
        <v>157</v>
      </c>
      <c r="B16" s="36" t="s">
        <v>282</v>
      </c>
      <c r="C16" s="36" t="s">
        <v>244</v>
      </c>
      <c r="D16" s="38" t="s">
        <v>4863</v>
      </c>
      <c r="E16" s="25">
        <v>2018</v>
      </c>
      <c r="F16" s="25" t="s">
        <v>2010</v>
      </c>
      <c r="G16" s="25" t="s">
        <v>4894</v>
      </c>
      <c r="H16" s="37" t="s">
        <v>784</v>
      </c>
      <c r="I16" s="25" t="s">
        <v>4079</v>
      </c>
      <c r="J16" s="183" t="s">
        <v>4080</v>
      </c>
      <c r="K16" s="25" t="s">
        <v>4865</v>
      </c>
      <c r="L16" s="38" t="s">
        <v>4866</v>
      </c>
      <c r="M16" s="37" t="s">
        <v>4867</v>
      </c>
      <c r="N16" s="25" t="s">
        <v>12</v>
      </c>
      <c r="O16" s="25" t="s">
        <v>5695</v>
      </c>
      <c r="P16" s="25" t="s">
        <v>5977</v>
      </c>
      <c r="Q16" s="25" t="s">
        <v>5627</v>
      </c>
      <c r="R16" s="25" t="s">
        <v>4868</v>
      </c>
      <c r="S16" s="25" t="s">
        <v>123</v>
      </c>
      <c r="T16" s="25" t="s">
        <v>4869</v>
      </c>
      <c r="U16" s="25" t="s">
        <v>140</v>
      </c>
      <c r="V16" s="200">
        <v>283</v>
      </c>
      <c r="W16" s="178">
        <f t="shared" si="0"/>
        <v>335025</v>
      </c>
      <c r="X16" s="200">
        <v>283</v>
      </c>
      <c r="Y16" s="178">
        <f t="shared" si="0"/>
        <v>335025</v>
      </c>
      <c r="Z16" s="25" t="s">
        <v>10</v>
      </c>
      <c r="AA16" s="25" t="s">
        <v>1059</v>
      </c>
      <c r="AB16" s="25" t="s">
        <v>4870</v>
      </c>
      <c r="AC16" s="10" t="s">
        <v>127</v>
      </c>
      <c r="AD16" s="10" t="s">
        <v>127</v>
      </c>
      <c r="AE16" s="25" t="s">
        <v>1139</v>
      </c>
      <c r="AF16" s="25"/>
      <c r="AG16" s="25" t="s">
        <v>140</v>
      </c>
      <c r="AH16" s="200">
        <v>283</v>
      </c>
      <c r="AI16" s="10">
        <f>INDEX(Exposure_GWASs!F:F,MATCH(Steph!AE16,Exposure_GWASs!C:C,0))</f>
        <v>322154</v>
      </c>
      <c r="AJ16" s="25" t="s">
        <v>4481</v>
      </c>
      <c r="AK16" s="25" t="s">
        <v>2465</v>
      </c>
      <c r="AL16" s="25" t="s">
        <v>4871</v>
      </c>
      <c r="AM16" s="25" t="s">
        <v>4872</v>
      </c>
      <c r="AN16" s="25" t="s">
        <v>4873</v>
      </c>
      <c r="AO16" s="25" t="s">
        <v>1009</v>
      </c>
      <c r="AP16" s="25"/>
      <c r="AQ16" s="25" t="s">
        <v>138</v>
      </c>
      <c r="AR16" s="25" t="s">
        <v>11</v>
      </c>
      <c r="AS16" s="25" t="s">
        <v>244</v>
      </c>
      <c r="AT16" s="25" t="s">
        <v>11</v>
      </c>
      <c r="AU16" s="25" t="s">
        <v>10</v>
      </c>
      <c r="AV16" s="25" t="s">
        <v>10</v>
      </c>
      <c r="AW16" s="25">
        <v>77</v>
      </c>
      <c r="AX16" s="25">
        <f>INDEX(Exposure_GWASs!S:S,MATCH(Steph!AE16,Exposure_GWASs!C:C,0))</f>
        <v>77</v>
      </c>
      <c r="AY16" s="25" t="s">
        <v>10</v>
      </c>
      <c r="AZ16" s="25" t="s">
        <v>11</v>
      </c>
      <c r="BA16" s="25" t="s">
        <v>10</v>
      </c>
      <c r="BB16" s="25" t="s">
        <v>22</v>
      </c>
      <c r="BC16" s="36" t="s">
        <v>17</v>
      </c>
      <c r="BD16" s="36" t="s">
        <v>26</v>
      </c>
      <c r="BE16" s="36" t="s">
        <v>40</v>
      </c>
      <c r="BF16" s="36" t="s">
        <v>63</v>
      </c>
      <c r="BG16" s="36"/>
      <c r="BH16" s="36" t="s">
        <v>4874</v>
      </c>
      <c r="BI16" s="25"/>
      <c r="BJ16" s="25" t="s">
        <v>2928</v>
      </c>
      <c r="BK16" s="25" t="s">
        <v>11</v>
      </c>
      <c r="BL16" s="25" t="s">
        <v>11</v>
      </c>
      <c r="BM16" s="25" t="s">
        <v>11</v>
      </c>
      <c r="BN16" s="25" t="s">
        <v>11</v>
      </c>
      <c r="BO16" s="25" t="s">
        <v>167</v>
      </c>
      <c r="BP16" s="37" t="s">
        <v>4875</v>
      </c>
      <c r="BQ16" s="38" t="s">
        <v>4876</v>
      </c>
      <c r="BR16" s="25">
        <v>1.22</v>
      </c>
      <c r="BS16" s="25" t="s">
        <v>11</v>
      </c>
      <c r="BT16" s="25">
        <v>95</v>
      </c>
      <c r="BU16" s="25">
        <v>0.98</v>
      </c>
      <c r="BV16" s="25">
        <v>1.53</v>
      </c>
      <c r="BW16" s="25">
        <v>0.08</v>
      </c>
      <c r="BX16" s="25" t="s">
        <v>10</v>
      </c>
      <c r="BY16" s="37" t="s">
        <v>10</v>
      </c>
      <c r="BZ16" s="36" t="s">
        <v>4877</v>
      </c>
      <c r="CA16" s="36" t="s">
        <v>4878</v>
      </c>
      <c r="CB16" s="199" t="s">
        <v>4879</v>
      </c>
      <c r="CC16" s="36" t="s">
        <v>4883</v>
      </c>
      <c r="CD16" s="106" t="s">
        <v>4881</v>
      </c>
      <c r="CE16" s="25"/>
      <c r="CF16" s="25"/>
      <c r="CG16" s="25"/>
      <c r="CH16" s="25"/>
    </row>
    <row r="17" spans="1:86" s="10" customFormat="1">
      <c r="A17" s="36">
        <v>157</v>
      </c>
      <c r="B17" s="36" t="s">
        <v>282</v>
      </c>
      <c r="C17" s="36" t="s">
        <v>244</v>
      </c>
      <c r="D17" s="38" t="s">
        <v>4863</v>
      </c>
      <c r="E17" s="25">
        <v>2018</v>
      </c>
      <c r="F17" s="25" t="s">
        <v>2010</v>
      </c>
      <c r="G17" s="25" t="s">
        <v>4895</v>
      </c>
      <c r="H17" s="37" t="s">
        <v>784</v>
      </c>
      <c r="I17" s="25" t="s">
        <v>4079</v>
      </c>
      <c r="J17" s="183" t="s">
        <v>4080</v>
      </c>
      <c r="K17" s="25" t="s">
        <v>4865</v>
      </c>
      <c r="L17" s="38" t="s">
        <v>4866</v>
      </c>
      <c r="M17" s="37" t="s">
        <v>4867</v>
      </c>
      <c r="N17" s="25" t="s">
        <v>12</v>
      </c>
      <c r="O17" s="25" t="s">
        <v>5695</v>
      </c>
      <c r="P17" s="25" t="s">
        <v>5972</v>
      </c>
      <c r="Q17" s="25" t="s">
        <v>5627</v>
      </c>
      <c r="R17" s="25" t="s">
        <v>4868</v>
      </c>
      <c r="S17" s="25" t="s">
        <v>123</v>
      </c>
      <c r="T17" s="25" t="s">
        <v>4869</v>
      </c>
      <c r="U17" s="25" t="s">
        <v>140</v>
      </c>
      <c r="V17" s="200">
        <v>119</v>
      </c>
      <c r="W17" s="178">
        <f t="shared" si="0"/>
        <v>335189</v>
      </c>
      <c r="X17" s="200">
        <v>119</v>
      </c>
      <c r="Y17" s="178">
        <f t="shared" si="0"/>
        <v>335189</v>
      </c>
      <c r="Z17" s="25" t="s">
        <v>10</v>
      </c>
      <c r="AA17" s="25" t="s">
        <v>1059</v>
      </c>
      <c r="AB17" s="25" t="s">
        <v>4870</v>
      </c>
      <c r="AC17" s="10" t="s">
        <v>127</v>
      </c>
      <c r="AD17" s="10" t="s">
        <v>127</v>
      </c>
      <c r="AE17" s="25" t="s">
        <v>1139</v>
      </c>
      <c r="AF17" s="25"/>
      <c r="AG17" s="25" t="s">
        <v>140</v>
      </c>
      <c r="AH17" s="200">
        <v>119</v>
      </c>
      <c r="AI17" s="10">
        <f>INDEX(Exposure_GWASs!F:F,MATCH(Steph!AE17,Exposure_GWASs!C:C,0))</f>
        <v>322154</v>
      </c>
      <c r="AJ17" s="25" t="s">
        <v>4481</v>
      </c>
      <c r="AK17" s="25" t="s">
        <v>2465</v>
      </c>
      <c r="AL17" s="25" t="s">
        <v>4871</v>
      </c>
      <c r="AM17" s="25" t="s">
        <v>4872</v>
      </c>
      <c r="AN17" s="25" t="s">
        <v>4873</v>
      </c>
      <c r="AO17" s="25" t="s">
        <v>1009</v>
      </c>
      <c r="AP17" s="25"/>
      <c r="AQ17" s="25" t="s">
        <v>138</v>
      </c>
      <c r="AR17" s="25" t="s">
        <v>11</v>
      </c>
      <c r="AS17" s="25" t="s">
        <v>244</v>
      </c>
      <c r="AT17" s="25" t="s">
        <v>11</v>
      </c>
      <c r="AU17" s="25" t="s">
        <v>10</v>
      </c>
      <c r="AV17" s="25" t="s">
        <v>10</v>
      </c>
      <c r="AW17" s="25">
        <v>77</v>
      </c>
      <c r="AX17" s="25">
        <f>INDEX(Exposure_GWASs!S:S,MATCH(Steph!AE17,Exposure_GWASs!C:C,0))</f>
        <v>77</v>
      </c>
      <c r="AY17" s="25" t="s">
        <v>10</v>
      </c>
      <c r="AZ17" s="25" t="s">
        <v>11</v>
      </c>
      <c r="BA17" s="25" t="s">
        <v>10</v>
      </c>
      <c r="BB17" s="25" t="s">
        <v>22</v>
      </c>
      <c r="BC17" s="36" t="s">
        <v>17</v>
      </c>
      <c r="BD17" s="36" t="s">
        <v>26</v>
      </c>
      <c r="BE17" s="36" t="s">
        <v>40</v>
      </c>
      <c r="BF17" s="36" t="s">
        <v>63</v>
      </c>
      <c r="BG17" s="36"/>
      <c r="BH17" s="36" t="s">
        <v>4874</v>
      </c>
      <c r="BI17" s="25"/>
      <c r="BJ17" s="25" t="s">
        <v>2928</v>
      </c>
      <c r="BK17" s="25" t="s">
        <v>11</v>
      </c>
      <c r="BL17" s="25" t="s">
        <v>11</v>
      </c>
      <c r="BM17" s="25" t="s">
        <v>11</v>
      </c>
      <c r="BN17" s="25" t="s">
        <v>11</v>
      </c>
      <c r="BO17" s="25" t="s">
        <v>167</v>
      </c>
      <c r="BP17" s="37" t="s">
        <v>4875</v>
      </c>
      <c r="BQ17" s="38" t="s">
        <v>4876</v>
      </c>
      <c r="BR17" s="25">
        <v>1.18</v>
      </c>
      <c r="BS17" s="25" t="s">
        <v>11</v>
      </c>
      <c r="BT17" s="25">
        <v>95</v>
      </c>
      <c r="BU17" s="25">
        <v>0.83</v>
      </c>
      <c r="BV17" s="25">
        <v>1.66</v>
      </c>
      <c r="BW17" s="25">
        <v>0.36</v>
      </c>
      <c r="BX17" s="25" t="s">
        <v>10</v>
      </c>
      <c r="BY17" s="37" t="s">
        <v>10</v>
      </c>
      <c r="BZ17" s="36" t="s">
        <v>4877</v>
      </c>
      <c r="CA17" s="36" t="s">
        <v>4878</v>
      </c>
      <c r="CB17" s="199" t="s">
        <v>4879</v>
      </c>
      <c r="CC17" s="36" t="s">
        <v>4883</v>
      </c>
      <c r="CD17" s="106" t="s">
        <v>4881</v>
      </c>
      <c r="CE17" s="25"/>
      <c r="CF17" s="25"/>
      <c r="CG17" s="25"/>
      <c r="CH17" s="25"/>
    </row>
    <row r="18" spans="1:86" s="10" customFormat="1">
      <c r="A18" s="36">
        <v>157</v>
      </c>
      <c r="B18" s="36" t="s">
        <v>282</v>
      </c>
      <c r="C18" s="36" t="s">
        <v>244</v>
      </c>
      <c r="D18" s="38" t="s">
        <v>4863</v>
      </c>
      <c r="E18" s="25">
        <v>2018</v>
      </c>
      <c r="F18" s="25" t="s">
        <v>2010</v>
      </c>
      <c r="G18" s="25" t="s">
        <v>4896</v>
      </c>
      <c r="H18" s="37" t="s">
        <v>784</v>
      </c>
      <c r="I18" s="25" t="s">
        <v>4079</v>
      </c>
      <c r="J18" s="183" t="s">
        <v>4080</v>
      </c>
      <c r="K18" s="25" t="s">
        <v>4865</v>
      </c>
      <c r="L18" s="38" t="s">
        <v>4866</v>
      </c>
      <c r="M18" s="37" t="s">
        <v>4867</v>
      </c>
      <c r="N18" s="25" t="s">
        <v>12</v>
      </c>
      <c r="O18" s="25" t="s">
        <v>5695</v>
      </c>
      <c r="P18" s="25" t="s">
        <v>1208</v>
      </c>
      <c r="Q18" s="25" t="s">
        <v>5627</v>
      </c>
      <c r="R18" s="25" t="s">
        <v>4868</v>
      </c>
      <c r="S18" s="25" t="s">
        <v>123</v>
      </c>
      <c r="T18" s="25" t="s">
        <v>4869</v>
      </c>
      <c r="U18" s="25" t="s">
        <v>140</v>
      </c>
      <c r="V18" s="200">
        <v>181</v>
      </c>
      <c r="W18" s="178">
        <f t="shared" si="0"/>
        <v>335127</v>
      </c>
      <c r="X18" s="200">
        <v>181</v>
      </c>
      <c r="Y18" s="178">
        <f t="shared" si="0"/>
        <v>335127</v>
      </c>
      <c r="Z18" s="25" t="s">
        <v>10</v>
      </c>
      <c r="AA18" s="25" t="s">
        <v>1059</v>
      </c>
      <c r="AB18" s="25" t="s">
        <v>4870</v>
      </c>
      <c r="AC18" s="10" t="s">
        <v>127</v>
      </c>
      <c r="AD18" s="10" t="s">
        <v>127</v>
      </c>
      <c r="AE18" s="25" t="s">
        <v>1139</v>
      </c>
      <c r="AF18" s="25"/>
      <c r="AG18" s="25" t="s">
        <v>140</v>
      </c>
      <c r="AH18" s="200">
        <v>181</v>
      </c>
      <c r="AI18" s="10">
        <f>INDEX(Exposure_GWASs!F:F,MATCH(Steph!AE18,Exposure_GWASs!C:C,0))</f>
        <v>322154</v>
      </c>
      <c r="AJ18" s="25" t="s">
        <v>4481</v>
      </c>
      <c r="AK18" s="25" t="s">
        <v>2465</v>
      </c>
      <c r="AL18" s="25" t="s">
        <v>4871</v>
      </c>
      <c r="AM18" s="25" t="s">
        <v>4872</v>
      </c>
      <c r="AN18" s="25" t="s">
        <v>4873</v>
      </c>
      <c r="AO18" s="25" t="s">
        <v>1009</v>
      </c>
      <c r="AP18" s="25"/>
      <c r="AQ18" s="25" t="s">
        <v>138</v>
      </c>
      <c r="AR18" s="25" t="s">
        <v>11</v>
      </c>
      <c r="AS18" s="25" t="s">
        <v>244</v>
      </c>
      <c r="AT18" s="25" t="s">
        <v>11</v>
      </c>
      <c r="AU18" s="25" t="s">
        <v>10</v>
      </c>
      <c r="AV18" s="25" t="s">
        <v>10</v>
      </c>
      <c r="AW18" s="25">
        <v>77</v>
      </c>
      <c r="AX18" s="25">
        <f>INDEX(Exposure_GWASs!S:S,MATCH(Steph!AE18,Exposure_GWASs!C:C,0))</f>
        <v>77</v>
      </c>
      <c r="AY18" s="25" t="s">
        <v>10</v>
      </c>
      <c r="AZ18" s="25" t="s">
        <v>11</v>
      </c>
      <c r="BA18" s="25" t="s">
        <v>10</v>
      </c>
      <c r="BB18" s="25" t="s">
        <v>22</v>
      </c>
      <c r="BC18" s="36" t="s">
        <v>17</v>
      </c>
      <c r="BD18" s="36" t="s">
        <v>26</v>
      </c>
      <c r="BE18" s="36" t="s">
        <v>40</v>
      </c>
      <c r="BF18" s="36" t="s">
        <v>63</v>
      </c>
      <c r="BG18" s="36"/>
      <c r="BH18" s="36" t="s">
        <v>4874</v>
      </c>
      <c r="BI18" s="25"/>
      <c r="BJ18" s="25" t="s">
        <v>2928</v>
      </c>
      <c r="BK18" s="25" t="s">
        <v>11</v>
      </c>
      <c r="BL18" s="25" t="s">
        <v>11</v>
      </c>
      <c r="BM18" s="25" t="s">
        <v>11</v>
      </c>
      <c r="BN18" s="25" t="s">
        <v>11</v>
      </c>
      <c r="BO18" s="25" t="s">
        <v>167</v>
      </c>
      <c r="BP18" s="37" t="s">
        <v>4875</v>
      </c>
      <c r="BQ18" s="38" t="s">
        <v>4876</v>
      </c>
      <c r="BR18" s="25">
        <v>0.93</v>
      </c>
      <c r="BS18" s="25" t="s">
        <v>11</v>
      </c>
      <c r="BT18" s="25">
        <v>95</v>
      </c>
      <c r="BU18" s="25">
        <v>0.71</v>
      </c>
      <c r="BV18" s="25">
        <v>1.23</v>
      </c>
      <c r="BW18" s="25">
        <v>0.62</v>
      </c>
      <c r="BX18" s="25" t="s">
        <v>10</v>
      </c>
      <c r="BY18" s="37" t="s">
        <v>10</v>
      </c>
      <c r="BZ18" s="36" t="s">
        <v>4877</v>
      </c>
      <c r="CA18" s="36" t="s">
        <v>4878</v>
      </c>
      <c r="CB18" s="199" t="s">
        <v>4879</v>
      </c>
      <c r="CC18" s="36" t="s">
        <v>4883</v>
      </c>
      <c r="CD18" s="106" t="s">
        <v>4881</v>
      </c>
      <c r="CE18" s="25"/>
      <c r="CF18" s="25"/>
      <c r="CG18" s="25"/>
      <c r="CH18" s="25"/>
    </row>
    <row r="19" spans="1:86" s="10" customFormat="1">
      <c r="A19" s="36">
        <v>157</v>
      </c>
      <c r="B19" s="36" t="s">
        <v>282</v>
      </c>
      <c r="C19" s="36" t="s">
        <v>244</v>
      </c>
      <c r="D19" s="38" t="s">
        <v>4863</v>
      </c>
      <c r="E19" s="25">
        <v>2018</v>
      </c>
      <c r="F19" s="25" t="s">
        <v>2010</v>
      </c>
      <c r="G19" s="25" t="s">
        <v>4897</v>
      </c>
      <c r="H19" s="37" t="s">
        <v>784</v>
      </c>
      <c r="I19" s="25" t="s">
        <v>4079</v>
      </c>
      <c r="J19" s="183" t="s">
        <v>4080</v>
      </c>
      <c r="K19" s="25" t="s">
        <v>4865</v>
      </c>
      <c r="L19" s="38" t="s">
        <v>4866</v>
      </c>
      <c r="M19" s="37" t="s">
        <v>4867</v>
      </c>
      <c r="N19" s="25" t="s">
        <v>12</v>
      </c>
      <c r="O19" s="25" t="s">
        <v>5695</v>
      </c>
      <c r="P19" s="25" t="s">
        <v>5978</v>
      </c>
      <c r="Q19" s="25" t="s">
        <v>5627</v>
      </c>
      <c r="R19" s="25" t="s">
        <v>4868</v>
      </c>
      <c r="S19" s="25" t="s">
        <v>123</v>
      </c>
      <c r="T19" s="25" t="s">
        <v>4869</v>
      </c>
      <c r="U19" s="25" t="s">
        <v>140</v>
      </c>
      <c r="V19" s="200">
        <v>101</v>
      </c>
      <c r="W19" s="178">
        <f t="shared" si="0"/>
        <v>335207</v>
      </c>
      <c r="X19" s="200">
        <v>101</v>
      </c>
      <c r="Y19" s="178">
        <f t="shared" si="0"/>
        <v>335207</v>
      </c>
      <c r="Z19" s="25" t="s">
        <v>10</v>
      </c>
      <c r="AA19" s="25" t="s">
        <v>1059</v>
      </c>
      <c r="AB19" s="25" t="s">
        <v>4870</v>
      </c>
      <c r="AC19" s="10" t="s">
        <v>127</v>
      </c>
      <c r="AD19" s="10" t="s">
        <v>127</v>
      </c>
      <c r="AE19" s="25" t="s">
        <v>1139</v>
      </c>
      <c r="AF19" s="25"/>
      <c r="AG19" s="25" t="s">
        <v>140</v>
      </c>
      <c r="AH19" s="200">
        <v>101</v>
      </c>
      <c r="AI19" s="10">
        <f>INDEX(Exposure_GWASs!F:F,MATCH(Steph!AE19,Exposure_GWASs!C:C,0))</f>
        <v>322154</v>
      </c>
      <c r="AJ19" s="25" t="s">
        <v>4481</v>
      </c>
      <c r="AK19" s="25" t="s">
        <v>2465</v>
      </c>
      <c r="AL19" s="25" t="s">
        <v>4871</v>
      </c>
      <c r="AM19" s="25" t="s">
        <v>4872</v>
      </c>
      <c r="AN19" s="25" t="s">
        <v>4873</v>
      </c>
      <c r="AO19" s="25" t="s">
        <v>1009</v>
      </c>
      <c r="AP19" s="25"/>
      <c r="AQ19" s="25" t="s">
        <v>138</v>
      </c>
      <c r="AR19" s="25" t="s">
        <v>11</v>
      </c>
      <c r="AS19" s="25" t="s">
        <v>244</v>
      </c>
      <c r="AT19" s="25" t="s">
        <v>11</v>
      </c>
      <c r="AU19" s="25" t="s">
        <v>10</v>
      </c>
      <c r="AV19" s="25" t="s">
        <v>10</v>
      </c>
      <c r="AW19" s="25">
        <v>77</v>
      </c>
      <c r="AX19" s="25">
        <f>INDEX(Exposure_GWASs!S:S,MATCH(Steph!AE19,Exposure_GWASs!C:C,0))</f>
        <v>77</v>
      </c>
      <c r="AY19" s="25" t="s">
        <v>10</v>
      </c>
      <c r="AZ19" s="25" t="s">
        <v>11</v>
      </c>
      <c r="BA19" s="25" t="s">
        <v>10</v>
      </c>
      <c r="BB19" s="25" t="s">
        <v>22</v>
      </c>
      <c r="BC19" s="36" t="s">
        <v>17</v>
      </c>
      <c r="BD19" s="36" t="s">
        <v>26</v>
      </c>
      <c r="BE19" s="36" t="s">
        <v>40</v>
      </c>
      <c r="BF19" s="36" t="s">
        <v>63</v>
      </c>
      <c r="BG19" s="36"/>
      <c r="BH19" s="36" t="s">
        <v>4874</v>
      </c>
      <c r="BI19" s="25"/>
      <c r="BJ19" s="25" t="s">
        <v>2928</v>
      </c>
      <c r="BK19" s="25" t="s">
        <v>11</v>
      </c>
      <c r="BL19" s="25" t="s">
        <v>11</v>
      </c>
      <c r="BM19" s="25" t="s">
        <v>11</v>
      </c>
      <c r="BN19" s="25" t="s">
        <v>11</v>
      </c>
      <c r="BO19" s="25" t="s">
        <v>167</v>
      </c>
      <c r="BP19" s="37" t="s">
        <v>4875</v>
      </c>
      <c r="BQ19" s="38" t="s">
        <v>4876</v>
      </c>
      <c r="BR19" s="25">
        <v>0.79</v>
      </c>
      <c r="BS19" s="25" t="s">
        <v>11</v>
      </c>
      <c r="BT19" s="25">
        <v>95</v>
      </c>
      <c r="BU19" s="25">
        <v>0.54</v>
      </c>
      <c r="BV19" s="25">
        <v>1.1499999999999999</v>
      </c>
      <c r="BW19" s="25">
        <v>0.21</v>
      </c>
      <c r="BX19" s="25" t="s">
        <v>10</v>
      </c>
      <c r="BY19" s="37" t="s">
        <v>10</v>
      </c>
      <c r="BZ19" s="36" t="s">
        <v>4877</v>
      </c>
      <c r="CA19" s="36" t="s">
        <v>4878</v>
      </c>
      <c r="CB19" s="199" t="s">
        <v>4879</v>
      </c>
      <c r="CC19" s="36" t="s">
        <v>4883</v>
      </c>
      <c r="CD19" s="106" t="s">
        <v>4881</v>
      </c>
      <c r="CE19" s="25"/>
      <c r="CF19" s="25"/>
      <c r="CG19" s="25"/>
      <c r="CH19" s="25"/>
    </row>
    <row r="20" spans="1:86" s="10" customFormat="1">
      <c r="A20" s="36">
        <v>157</v>
      </c>
      <c r="B20" s="36" t="s">
        <v>282</v>
      </c>
      <c r="C20" s="36" t="s">
        <v>244</v>
      </c>
      <c r="D20" s="38" t="s">
        <v>4863</v>
      </c>
      <c r="E20" s="25">
        <v>2018</v>
      </c>
      <c r="F20" s="25" t="s">
        <v>2010</v>
      </c>
      <c r="G20" s="25" t="s">
        <v>4898</v>
      </c>
      <c r="H20" s="37" t="s">
        <v>784</v>
      </c>
      <c r="I20" s="25" t="s">
        <v>4079</v>
      </c>
      <c r="J20" s="183" t="s">
        <v>4080</v>
      </c>
      <c r="K20" s="25" t="s">
        <v>4865</v>
      </c>
      <c r="L20" s="38" t="s">
        <v>4866</v>
      </c>
      <c r="M20" s="37" t="s">
        <v>4867</v>
      </c>
      <c r="N20" s="25" t="s">
        <v>12</v>
      </c>
      <c r="O20" s="25" t="s">
        <v>5695</v>
      </c>
      <c r="P20" s="25" t="s">
        <v>5979</v>
      </c>
      <c r="Q20" s="25" t="s">
        <v>5627</v>
      </c>
      <c r="R20" s="25" t="s">
        <v>4868</v>
      </c>
      <c r="S20" s="25" t="s">
        <v>123</v>
      </c>
      <c r="T20" s="25" t="s">
        <v>4869</v>
      </c>
      <c r="U20" s="25" t="s">
        <v>140</v>
      </c>
      <c r="V20" s="200">
        <v>280</v>
      </c>
      <c r="W20" s="178">
        <f t="shared" si="0"/>
        <v>335028</v>
      </c>
      <c r="X20" s="200">
        <v>280</v>
      </c>
      <c r="Y20" s="178">
        <f t="shared" si="0"/>
        <v>335028</v>
      </c>
      <c r="Z20" s="25" t="s">
        <v>10</v>
      </c>
      <c r="AA20" s="25" t="s">
        <v>1059</v>
      </c>
      <c r="AB20" s="25" t="s">
        <v>4870</v>
      </c>
      <c r="AC20" s="10" t="s">
        <v>127</v>
      </c>
      <c r="AD20" s="10" t="s">
        <v>127</v>
      </c>
      <c r="AE20" s="25" t="s">
        <v>1139</v>
      </c>
      <c r="AF20" s="25"/>
      <c r="AG20" s="25" t="s">
        <v>140</v>
      </c>
      <c r="AH20" s="200">
        <v>280</v>
      </c>
      <c r="AI20" s="10">
        <f>INDEX(Exposure_GWASs!F:F,MATCH(Steph!AE20,Exposure_GWASs!C:C,0))</f>
        <v>322154</v>
      </c>
      <c r="AJ20" s="25" t="s">
        <v>4481</v>
      </c>
      <c r="AK20" s="25" t="s">
        <v>2465</v>
      </c>
      <c r="AL20" s="25" t="s">
        <v>4871</v>
      </c>
      <c r="AM20" s="25" t="s">
        <v>4872</v>
      </c>
      <c r="AN20" s="25" t="s">
        <v>4873</v>
      </c>
      <c r="AO20" s="25" t="s">
        <v>1009</v>
      </c>
      <c r="AP20" s="25"/>
      <c r="AQ20" s="25" t="s">
        <v>138</v>
      </c>
      <c r="AR20" s="25" t="s">
        <v>11</v>
      </c>
      <c r="AS20" s="25" t="s">
        <v>244</v>
      </c>
      <c r="AT20" s="25" t="s">
        <v>11</v>
      </c>
      <c r="AU20" s="25" t="s">
        <v>10</v>
      </c>
      <c r="AV20" s="25" t="s">
        <v>10</v>
      </c>
      <c r="AW20" s="25">
        <v>77</v>
      </c>
      <c r="AX20" s="25">
        <f>INDEX(Exposure_GWASs!S:S,MATCH(Steph!AE20,Exposure_GWASs!C:C,0))</f>
        <v>77</v>
      </c>
      <c r="AY20" s="25" t="s">
        <v>10</v>
      </c>
      <c r="AZ20" s="25" t="s">
        <v>11</v>
      </c>
      <c r="BA20" s="25" t="s">
        <v>10</v>
      </c>
      <c r="BB20" s="25" t="s">
        <v>22</v>
      </c>
      <c r="BC20" s="36" t="s">
        <v>17</v>
      </c>
      <c r="BD20" s="36" t="s">
        <v>26</v>
      </c>
      <c r="BE20" s="36" t="s">
        <v>40</v>
      </c>
      <c r="BF20" s="36" t="s">
        <v>63</v>
      </c>
      <c r="BG20" s="36"/>
      <c r="BH20" s="36" t="s">
        <v>4874</v>
      </c>
      <c r="BI20" s="25"/>
      <c r="BJ20" s="25" t="s">
        <v>2928</v>
      </c>
      <c r="BK20" s="25" t="s">
        <v>11</v>
      </c>
      <c r="BL20" s="25" t="s">
        <v>11</v>
      </c>
      <c r="BM20" s="25" t="s">
        <v>11</v>
      </c>
      <c r="BN20" s="25" t="s">
        <v>11</v>
      </c>
      <c r="BO20" s="25" t="s">
        <v>167</v>
      </c>
      <c r="BP20" s="37" t="s">
        <v>4875</v>
      </c>
      <c r="BQ20" s="38" t="s">
        <v>4876</v>
      </c>
      <c r="BR20" s="25">
        <v>1.02</v>
      </c>
      <c r="BS20" s="25" t="s">
        <v>11</v>
      </c>
      <c r="BT20" s="25">
        <v>95</v>
      </c>
      <c r="BU20" s="25">
        <v>0.81</v>
      </c>
      <c r="BV20" s="25">
        <v>1.27</v>
      </c>
      <c r="BW20" s="25">
        <v>0.89</v>
      </c>
      <c r="BX20" s="25" t="s">
        <v>10</v>
      </c>
      <c r="BY20" s="37" t="s">
        <v>10</v>
      </c>
      <c r="BZ20" s="36" t="s">
        <v>4877</v>
      </c>
      <c r="CA20" s="36" t="s">
        <v>4878</v>
      </c>
      <c r="CB20" s="199" t="s">
        <v>4879</v>
      </c>
      <c r="CC20" s="36" t="s">
        <v>4883</v>
      </c>
      <c r="CD20" s="106" t="s">
        <v>4881</v>
      </c>
      <c r="CE20" s="25"/>
      <c r="CF20" s="25"/>
      <c r="CG20" s="25"/>
      <c r="CH20" s="25"/>
    </row>
    <row r="21" spans="1:86" s="10" customFormat="1">
      <c r="A21" s="36">
        <v>157</v>
      </c>
      <c r="B21" s="36" t="s">
        <v>282</v>
      </c>
      <c r="C21" s="36" t="s">
        <v>244</v>
      </c>
      <c r="D21" s="38" t="s">
        <v>4863</v>
      </c>
      <c r="E21" s="25">
        <v>2018</v>
      </c>
      <c r="F21" s="25" t="s">
        <v>2010</v>
      </c>
      <c r="G21" s="25" t="s">
        <v>4899</v>
      </c>
      <c r="H21" s="37" t="s">
        <v>784</v>
      </c>
      <c r="I21" s="25" t="s">
        <v>4079</v>
      </c>
      <c r="J21" s="183" t="s">
        <v>4080</v>
      </c>
      <c r="K21" s="25" t="s">
        <v>4865</v>
      </c>
      <c r="L21" s="38" t="s">
        <v>4866</v>
      </c>
      <c r="M21" s="37" t="s">
        <v>4867</v>
      </c>
      <c r="N21" s="25" t="s">
        <v>12</v>
      </c>
      <c r="O21" s="25" t="s">
        <v>5695</v>
      </c>
      <c r="P21" s="25" t="s">
        <v>5980</v>
      </c>
      <c r="Q21" s="25" t="s">
        <v>5627</v>
      </c>
      <c r="R21" s="25" t="s">
        <v>4868</v>
      </c>
      <c r="S21" s="25" t="s">
        <v>123</v>
      </c>
      <c r="T21" s="25" t="s">
        <v>4869</v>
      </c>
      <c r="U21" s="25" t="s">
        <v>140</v>
      </c>
      <c r="V21" s="200">
        <v>169</v>
      </c>
      <c r="W21" s="178">
        <f t="shared" si="0"/>
        <v>335139</v>
      </c>
      <c r="X21" s="200">
        <v>169</v>
      </c>
      <c r="Y21" s="178">
        <f t="shared" si="0"/>
        <v>335139</v>
      </c>
      <c r="Z21" s="25" t="s">
        <v>10</v>
      </c>
      <c r="AA21" s="25" t="s">
        <v>1059</v>
      </c>
      <c r="AB21" s="25" t="s">
        <v>4870</v>
      </c>
      <c r="AC21" s="10" t="s">
        <v>127</v>
      </c>
      <c r="AD21" s="10" t="s">
        <v>127</v>
      </c>
      <c r="AE21" s="25" t="s">
        <v>1139</v>
      </c>
      <c r="AF21" s="25"/>
      <c r="AG21" s="25" t="s">
        <v>140</v>
      </c>
      <c r="AH21" s="200">
        <v>169</v>
      </c>
      <c r="AI21" s="10">
        <f>INDEX(Exposure_GWASs!F:F,MATCH(Steph!AE21,Exposure_GWASs!C:C,0))</f>
        <v>322154</v>
      </c>
      <c r="AJ21" s="25" t="s">
        <v>4481</v>
      </c>
      <c r="AK21" s="25" t="s">
        <v>2465</v>
      </c>
      <c r="AL21" s="25" t="s">
        <v>4871</v>
      </c>
      <c r="AM21" s="25" t="s">
        <v>4872</v>
      </c>
      <c r="AN21" s="25" t="s">
        <v>4873</v>
      </c>
      <c r="AO21" s="25" t="s">
        <v>1009</v>
      </c>
      <c r="AP21" s="25"/>
      <c r="AQ21" s="25" t="s">
        <v>138</v>
      </c>
      <c r="AR21" s="25" t="s">
        <v>11</v>
      </c>
      <c r="AS21" s="25" t="s">
        <v>244</v>
      </c>
      <c r="AT21" s="25" t="s">
        <v>11</v>
      </c>
      <c r="AU21" s="25" t="s">
        <v>10</v>
      </c>
      <c r="AV21" s="25" t="s">
        <v>10</v>
      </c>
      <c r="AW21" s="25">
        <v>77</v>
      </c>
      <c r="AX21" s="25">
        <f>INDEX(Exposure_GWASs!S:S,MATCH(Steph!AE21,Exposure_GWASs!C:C,0))</f>
        <v>77</v>
      </c>
      <c r="AY21" s="25" t="s">
        <v>10</v>
      </c>
      <c r="AZ21" s="25" t="s">
        <v>11</v>
      </c>
      <c r="BA21" s="25" t="s">
        <v>10</v>
      </c>
      <c r="BB21" s="25" t="s">
        <v>22</v>
      </c>
      <c r="BC21" s="36" t="s">
        <v>17</v>
      </c>
      <c r="BD21" s="36" t="s">
        <v>26</v>
      </c>
      <c r="BE21" s="36" t="s">
        <v>40</v>
      </c>
      <c r="BF21" s="36" t="s">
        <v>63</v>
      </c>
      <c r="BG21" s="36"/>
      <c r="BH21" s="36" t="s">
        <v>4874</v>
      </c>
      <c r="BI21" s="25"/>
      <c r="BJ21" s="25" t="s">
        <v>2928</v>
      </c>
      <c r="BK21" s="25" t="s">
        <v>11</v>
      </c>
      <c r="BL21" s="25" t="s">
        <v>11</v>
      </c>
      <c r="BM21" s="25" t="s">
        <v>11</v>
      </c>
      <c r="BN21" s="25" t="s">
        <v>11</v>
      </c>
      <c r="BO21" s="25" t="s">
        <v>167</v>
      </c>
      <c r="BP21" s="37" t="s">
        <v>4875</v>
      </c>
      <c r="BQ21" s="38" t="s">
        <v>4876</v>
      </c>
      <c r="BR21" s="25">
        <v>0.99</v>
      </c>
      <c r="BS21" s="25" t="s">
        <v>11</v>
      </c>
      <c r="BT21" s="25">
        <v>95</v>
      </c>
      <c r="BU21" s="25">
        <v>0.74</v>
      </c>
      <c r="BV21" s="25">
        <v>1.32</v>
      </c>
      <c r="BW21" s="25">
        <v>0.95</v>
      </c>
      <c r="BX21" s="25" t="s">
        <v>10</v>
      </c>
      <c r="BY21" s="37" t="s">
        <v>10</v>
      </c>
      <c r="BZ21" s="36" t="s">
        <v>4877</v>
      </c>
      <c r="CA21" s="36" t="s">
        <v>4878</v>
      </c>
      <c r="CB21" s="199" t="s">
        <v>4879</v>
      </c>
      <c r="CC21" s="36" t="s">
        <v>4883</v>
      </c>
      <c r="CD21" s="106" t="s">
        <v>4881</v>
      </c>
      <c r="CE21" s="25"/>
      <c r="CF21" s="25"/>
      <c r="CG21" s="25"/>
      <c r="CH21" s="25"/>
    </row>
    <row r="22" spans="1:86" s="10" customFormat="1">
      <c r="A22" s="36">
        <v>157</v>
      </c>
      <c r="B22" s="36" t="s">
        <v>282</v>
      </c>
      <c r="C22" s="36" t="s">
        <v>244</v>
      </c>
      <c r="D22" s="38" t="s">
        <v>4863</v>
      </c>
      <c r="E22" s="25">
        <v>2018</v>
      </c>
      <c r="F22" s="25" t="s">
        <v>2010</v>
      </c>
      <c r="G22" s="25" t="s">
        <v>4900</v>
      </c>
      <c r="H22" s="37" t="s">
        <v>784</v>
      </c>
      <c r="I22" s="25" t="s">
        <v>4079</v>
      </c>
      <c r="J22" s="183" t="s">
        <v>4080</v>
      </c>
      <c r="K22" s="25" t="s">
        <v>4865</v>
      </c>
      <c r="L22" s="38" t="s">
        <v>4866</v>
      </c>
      <c r="M22" s="37" t="s">
        <v>4867</v>
      </c>
      <c r="N22" s="25" t="s">
        <v>12</v>
      </c>
      <c r="O22" s="25" t="s">
        <v>5695</v>
      </c>
      <c r="P22" s="25" t="s">
        <v>5981</v>
      </c>
      <c r="Q22" s="25" t="s">
        <v>5627</v>
      </c>
      <c r="R22" s="25" t="s">
        <v>4868</v>
      </c>
      <c r="S22" s="25" t="s">
        <v>123</v>
      </c>
      <c r="T22" s="25" t="s">
        <v>4869</v>
      </c>
      <c r="U22" s="25" t="s">
        <v>140</v>
      </c>
      <c r="V22" s="200">
        <v>528</v>
      </c>
      <c r="W22" s="178">
        <f t="shared" si="0"/>
        <v>334780</v>
      </c>
      <c r="X22" s="200">
        <v>528</v>
      </c>
      <c r="Y22" s="178">
        <f t="shared" si="0"/>
        <v>334780</v>
      </c>
      <c r="Z22" s="25" t="s">
        <v>10</v>
      </c>
      <c r="AA22" s="25" t="s">
        <v>1059</v>
      </c>
      <c r="AB22" s="25" t="s">
        <v>4870</v>
      </c>
      <c r="AC22" s="10" t="s">
        <v>127</v>
      </c>
      <c r="AD22" s="10" t="s">
        <v>127</v>
      </c>
      <c r="AE22" s="25" t="s">
        <v>1139</v>
      </c>
      <c r="AF22" s="25"/>
      <c r="AG22" s="25" t="s">
        <v>140</v>
      </c>
      <c r="AH22" s="200">
        <v>528</v>
      </c>
      <c r="AI22" s="10">
        <f>INDEX(Exposure_GWASs!F:F,MATCH(Steph!AE22,Exposure_GWASs!C:C,0))</f>
        <v>322154</v>
      </c>
      <c r="AJ22" s="25" t="s">
        <v>4481</v>
      </c>
      <c r="AK22" s="25" t="s">
        <v>2465</v>
      </c>
      <c r="AL22" s="25" t="s">
        <v>4871</v>
      </c>
      <c r="AM22" s="25" t="s">
        <v>4872</v>
      </c>
      <c r="AN22" s="25" t="s">
        <v>4873</v>
      </c>
      <c r="AO22" s="25" t="s">
        <v>1009</v>
      </c>
      <c r="AP22" s="25"/>
      <c r="AQ22" s="25" t="s">
        <v>138</v>
      </c>
      <c r="AR22" s="25" t="s">
        <v>11</v>
      </c>
      <c r="AS22" s="25" t="s">
        <v>244</v>
      </c>
      <c r="AT22" s="25" t="s">
        <v>11</v>
      </c>
      <c r="AU22" s="25" t="s">
        <v>10</v>
      </c>
      <c r="AV22" s="25" t="s">
        <v>10</v>
      </c>
      <c r="AW22" s="25">
        <v>77</v>
      </c>
      <c r="AX22" s="25">
        <f>INDEX(Exposure_GWASs!S:S,MATCH(Steph!AE22,Exposure_GWASs!C:C,0))</f>
        <v>77</v>
      </c>
      <c r="AY22" s="25" t="s">
        <v>10</v>
      </c>
      <c r="AZ22" s="25" t="s">
        <v>11</v>
      </c>
      <c r="BA22" s="25" t="s">
        <v>10</v>
      </c>
      <c r="BB22" s="25" t="s">
        <v>22</v>
      </c>
      <c r="BC22" s="36" t="s">
        <v>17</v>
      </c>
      <c r="BD22" s="36" t="s">
        <v>26</v>
      </c>
      <c r="BE22" s="36" t="s">
        <v>40</v>
      </c>
      <c r="BF22" s="36" t="s">
        <v>63</v>
      </c>
      <c r="BG22" s="36"/>
      <c r="BH22" s="36" t="s">
        <v>4874</v>
      </c>
      <c r="BI22" s="25"/>
      <c r="BJ22" s="25" t="s">
        <v>2928</v>
      </c>
      <c r="BK22" s="25" t="s">
        <v>11</v>
      </c>
      <c r="BL22" s="25" t="s">
        <v>11</v>
      </c>
      <c r="BM22" s="25" t="s">
        <v>11</v>
      </c>
      <c r="BN22" s="25" t="s">
        <v>11</v>
      </c>
      <c r="BO22" s="25" t="s">
        <v>167</v>
      </c>
      <c r="BP22" s="37" t="s">
        <v>4875</v>
      </c>
      <c r="BQ22" s="38" t="s">
        <v>4876</v>
      </c>
      <c r="BR22" s="25">
        <v>1.04</v>
      </c>
      <c r="BS22" s="25" t="s">
        <v>11</v>
      </c>
      <c r="BT22" s="25">
        <v>95</v>
      </c>
      <c r="BU22" s="25">
        <v>0.88</v>
      </c>
      <c r="BV22" s="25">
        <v>1.22</v>
      </c>
      <c r="BW22" s="25">
        <v>0.67</v>
      </c>
      <c r="BX22" s="25" t="s">
        <v>10</v>
      </c>
      <c r="BY22" s="37" t="s">
        <v>10</v>
      </c>
      <c r="BZ22" s="36" t="s">
        <v>4877</v>
      </c>
      <c r="CA22" s="36" t="s">
        <v>4878</v>
      </c>
      <c r="CB22" s="199" t="s">
        <v>4879</v>
      </c>
      <c r="CC22" s="36" t="s">
        <v>4883</v>
      </c>
      <c r="CD22" s="106" t="s">
        <v>4881</v>
      </c>
      <c r="CE22" s="25"/>
      <c r="CF22" s="25"/>
      <c r="CG22" s="25"/>
      <c r="CH22" s="25"/>
    </row>
    <row r="23" spans="1:86" s="10" customFormat="1">
      <c r="A23" s="36">
        <v>157</v>
      </c>
      <c r="B23" s="36" t="s">
        <v>282</v>
      </c>
      <c r="C23" s="36" t="s">
        <v>244</v>
      </c>
      <c r="D23" s="38" t="s">
        <v>4863</v>
      </c>
      <c r="E23" s="25">
        <v>2018</v>
      </c>
      <c r="F23" s="25" t="s">
        <v>2010</v>
      </c>
      <c r="G23" s="25" t="s">
        <v>4901</v>
      </c>
      <c r="H23" s="37" t="s">
        <v>784</v>
      </c>
      <c r="I23" s="25" t="s">
        <v>4079</v>
      </c>
      <c r="J23" s="183" t="s">
        <v>4080</v>
      </c>
      <c r="K23" s="25" t="s">
        <v>4865</v>
      </c>
      <c r="L23" s="38" t="s">
        <v>4866</v>
      </c>
      <c r="M23" s="37" t="s">
        <v>4867</v>
      </c>
      <c r="N23" s="25" t="s">
        <v>12</v>
      </c>
      <c r="O23" s="25" t="s">
        <v>5695</v>
      </c>
      <c r="P23" s="25" t="s">
        <v>5974</v>
      </c>
      <c r="Q23" s="25" t="s">
        <v>5627</v>
      </c>
      <c r="R23" s="25" t="s">
        <v>4868</v>
      </c>
      <c r="S23" s="25" t="s">
        <v>123</v>
      </c>
      <c r="T23" s="25" t="s">
        <v>4869</v>
      </c>
      <c r="U23" s="25" t="s">
        <v>140</v>
      </c>
      <c r="V23" s="200">
        <v>755</v>
      </c>
      <c r="W23" s="178">
        <f t="shared" si="0"/>
        <v>334553</v>
      </c>
      <c r="X23" s="200">
        <v>755</v>
      </c>
      <c r="Y23" s="178">
        <f t="shared" si="0"/>
        <v>334553</v>
      </c>
      <c r="Z23" s="25" t="s">
        <v>10</v>
      </c>
      <c r="AA23" s="25" t="s">
        <v>1059</v>
      </c>
      <c r="AB23" s="25" t="s">
        <v>4870</v>
      </c>
      <c r="AC23" s="10" t="s">
        <v>127</v>
      </c>
      <c r="AD23" s="10" t="s">
        <v>127</v>
      </c>
      <c r="AE23" s="25" t="s">
        <v>1139</v>
      </c>
      <c r="AF23" s="25"/>
      <c r="AG23" s="25" t="s">
        <v>140</v>
      </c>
      <c r="AH23" s="200">
        <v>755</v>
      </c>
      <c r="AI23" s="10">
        <f>INDEX(Exposure_GWASs!F:F,MATCH(Steph!AE23,Exposure_GWASs!C:C,0))</f>
        <v>322154</v>
      </c>
      <c r="AJ23" s="25" t="s">
        <v>4481</v>
      </c>
      <c r="AK23" s="25" t="s">
        <v>2465</v>
      </c>
      <c r="AL23" s="25" t="s">
        <v>4871</v>
      </c>
      <c r="AM23" s="25" t="s">
        <v>4872</v>
      </c>
      <c r="AN23" s="25" t="s">
        <v>4873</v>
      </c>
      <c r="AO23" s="25" t="s">
        <v>1009</v>
      </c>
      <c r="AP23" s="25"/>
      <c r="AQ23" s="25" t="s">
        <v>138</v>
      </c>
      <c r="AR23" s="25" t="s">
        <v>11</v>
      </c>
      <c r="AS23" s="25" t="s">
        <v>244</v>
      </c>
      <c r="AT23" s="25" t="s">
        <v>11</v>
      </c>
      <c r="AU23" s="25" t="s">
        <v>10</v>
      </c>
      <c r="AV23" s="25" t="s">
        <v>10</v>
      </c>
      <c r="AW23" s="25">
        <v>77</v>
      </c>
      <c r="AX23" s="25">
        <f>INDEX(Exposure_GWASs!S:S,MATCH(Steph!AE23,Exposure_GWASs!C:C,0))</f>
        <v>77</v>
      </c>
      <c r="AY23" s="25" t="s">
        <v>10</v>
      </c>
      <c r="AZ23" s="25" t="s">
        <v>11</v>
      </c>
      <c r="BA23" s="25" t="s">
        <v>10</v>
      </c>
      <c r="BB23" s="25" t="s">
        <v>22</v>
      </c>
      <c r="BC23" s="36" t="s">
        <v>17</v>
      </c>
      <c r="BD23" s="36" t="s">
        <v>26</v>
      </c>
      <c r="BE23" s="36" t="s">
        <v>40</v>
      </c>
      <c r="BF23" s="36" t="s">
        <v>63</v>
      </c>
      <c r="BG23" s="36"/>
      <c r="BH23" s="36" t="s">
        <v>4874</v>
      </c>
      <c r="BI23" s="25"/>
      <c r="BJ23" s="25" t="s">
        <v>2928</v>
      </c>
      <c r="BK23" s="25" t="s">
        <v>11</v>
      </c>
      <c r="BL23" s="25" t="s">
        <v>11</v>
      </c>
      <c r="BM23" s="25" t="s">
        <v>11</v>
      </c>
      <c r="BN23" s="25" t="s">
        <v>11</v>
      </c>
      <c r="BO23" s="25" t="s">
        <v>167</v>
      </c>
      <c r="BP23" s="37" t="s">
        <v>4875</v>
      </c>
      <c r="BQ23" s="38" t="s">
        <v>4876</v>
      </c>
      <c r="BR23" s="25">
        <v>0.95</v>
      </c>
      <c r="BS23" s="25" t="s">
        <v>11</v>
      </c>
      <c r="BT23" s="25">
        <v>95</v>
      </c>
      <c r="BU23" s="25">
        <v>0.83</v>
      </c>
      <c r="BV23" s="25">
        <v>1.0900000000000001</v>
      </c>
      <c r="BW23" s="25">
        <v>0.46</v>
      </c>
      <c r="BX23" s="25" t="s">
        <v>10</v>
      </c>
      <c r="BY23" s="37" t="s">
        <v>10</v>
      </c>
      <c r="BZ23" s="36" t="s">
        <v>4877</v>
      </c>
      <c r="CA23" s="36" t="s">
        <v>4878</v>
      </c>
      <c r="CB23" s="199" t="s">
        <v>4879</v>
      </c>
      <c r="CC23" s="36" t="s">
        <v>4883</v>
      </c>
      <c r="CD23" s="106" t="s">
        <v>4881</v>
      </c>
      <c r="CE23" s="25"/>
      <c r="CF23" s="25"/>
      <c r="CG23" s="25"/>
      <c r="CH23" s="25"/>
    </row>
    <row r="24" spans="1:86" s="10" customFormat="1">
      <c r="A24" s="36">
        <v>157</v>
      </c>
      <c r="B24" s="36" t="s">
        <v>282</v>
      </c>
      <c r="C24" s="36" t="s">
        <v>244</v>
      </c>
      <c r="D24" s="38" t="s">
        <v>4863</v>
      </c>
      <c r="E24" s="25">
        <v>2018</v>
      </c>
      <c r="F24" s="25" t="s">
        <v>2010</v>
      </c>
      <c r="G24" s="25" t="s">
        <v>4902</v>
      </c>
      <c r="H24" s="37" t="s">
        <v>784</v>
      </c>
      <c r="I24" s="25" t="s">
        <v>4079</v>
      </c>
      <c r="J24" s="183" t="s">
        <v>4080</v>
      </c>
      <c r="K24" s="25" t="s">
        <v>4865</v>
      </c>
      <c r="L24" s="38" t="s">
        <v>4866</v>
      </c>
      <c r="M24" s="37" t="s">
        <v>4867</v>
      </c>
      <c r="N24" s="25" t="s">
        <v>12</v>
      </c>
      <c r="O24" s="25" t="s">
        <v>5695</v>
      </c>
      <c r="P24" s="25" t="s">
        <v>5975</v>
      </c>
      <c r="Q24" s="25" t="s">
        <v>5627</v>
      </c>
      <c r="R24" s="25" t="s">
        <v>4868</v>
      </c>
      <c r="S24" s="25" t="s">
        <v>123</v>
      </c>
      <c r="T24" s="25" t="s">
        <v>4869</v>
      </c>
      <c r="U24" s="25" t="s">
        <v>140</v>
      </c>
      <c r="V24" s="200">
        <v>306</v>
      </c>
      <c r="W24" s="178">
        <f t="shared" si="0"/>
        <v>335002</v>
      </c>
      <c r="X24" s="200">
        <v>306</v>
      </c>
      <c r="Y24" s="178">
        <f t="shared" si="0"/>
        <v>335002</v>
      </c>
      <c r="Z24" s="25" t="s">
        <v>10</v>
      </c>
      <c r="AA24" s="25" t="s">
        <v>1059</v>
      </c>
      <c r="AB24" s="25" t="s">
        <v>4870</v>
      </c>
      <c r="AC24" s="10" t="s">
        <v>127</v>
      </c>
      <c r="AD24" s="10" t="s">
        <v>127</v>
      </c>
      <c r="AE24" s="25" t="s">
        <v>1139</v>
      </c>
      <c r="AF24" s="25"/>
      <c r="AG24" s="25" t="s">
        <v>140</v>
      </c>
      <c r="AH24" s="200">
        <v>306</v>
      </c>
      <c r="AI24" s="10">
        <f>INDEX(Exposure_GWASs!F:F,MATCH(Steph!AE24,Exposure_GWASs!C:C,0))</f>
        <v>322154</v>
      </c>
      <c r="AJ24" s="25" t="s">
        <v>4481</v>
      </c>
      <c r="AK24" s="25" t="s">
        <v>2465</v>
      </c>
      <c r="AL24" s="25" t="s">
        <v>4871</v>
      </c>
      <c r="AM24" s="25" t="s">
        <v>4872</v>
      </c>
      <c r="AN24" s="25" t="s">
        <v>4873</v>
      </c>
      <c r="AO24" s="25" t="s">
        <v>1009</v>
      </c>
      <c r="AP24" s="25"/>
      <c r="AQ24" s="25" t="s">
        <v>138</v>
      </c>
      <c r="AR24" s="25" t="s">
        <v>11</v>
      </c>
      <c r="AS24" s="25" t="s">
        <v>244</v>
      </c>
      <c r="AT24" s="25" t="s">
        <v>11</v>
      </c>
      <c r="AU24" s="25" t="s">
        <v>10</v>
      </c>
      <c r="AV24" s="25" t="s">
        <v>10</v>
      </c>
      <c r="AW24" s="25">
        <v>77</v>
      </c>
      <c r="AX24" s="25">
        <f>INDEX(Exposure_GWASs!S:S,MATCH(Steph!AE24,Exposure_GWASs!C:C,0))</f>
        <v>77</v>
      </c>
      <c r="AY24" s="25" t="s">
        <v>10</v>
      </c>
      <c r="AZ24" s="25" t="s">
        <v>11</v>
      </c>
      <c r="BA24" s="25" t="s">
        <v>10</v>
      </c>
      <c r="BB24" s="25" t="s">
        <v>22</v>
      </c>
      <c r="BC24" s="36" t="s">
        <v>17</v>
      </c>
      <c r="BD24" s="36" t="s">
        <v>26</v>
      </c>
      <c r="BE24" s="36" t="s">
        <v>40</v>
      </c>
      <c r="BF24" s="36" t="s">
        <v>63</v>
      </c>
      <c r="BG24" s="36"/>
      <c r="BH24" s="36" t="s">
        <v>4874</v>
      </c>
      <c r="BI24" s="25"/>
      <c r="BJ24" s="25" t="s">
        <v>2928</v>
      </c>
      <c r="BK24" s="25" t="s">
        <v>11</v>
      </c>
      <c r="BL24" s="25" t="s">
        <v>11</v>
      </c>
      <c r="BM24" s="25" t="s">
        <v>11</v>
      </c>
      <c r="BN24" s="25" t="s">
        <v>11</v>
      </c>
      <c r="BO24" s="25" t="s">
        <v>167</v>
      </c>
      <c r="BP24" s="37" t="s">
        <v>4875</v>
      </c>
      <c r="BQ24" s="38" t="s">
        <v>4876</v>
      </c>
      <c r="BR24" s="25">
        <v>1.3</v>
      </c>
      <c r="BS24" s="25" t="s">
        <v>11</v>
      </c>
      <c r="BT24" s="25">
        <v>95</v>
      </c>
      <c r="BU24" s="25">
        <v>1.05</v>
      </c>
      <c r="BV24" s="25">
        <v>1.61</v>
      </c>
      <c r="BW24" s="25">
        <v>0.02</v>
      </c>
      <c r="BX24" s="25" t="s">
        <v>10</v>
      </c>
      <c r="BY24" s="37" t="s">
        <v>10</v>
      </c>
      <c r="BZ24" s="36" t="s">
        <v>4877</v>
      </c>
      <c r="CA24" s="36" t="s">
        <v>4878</v>
      </c>
      <c r="CB24" s="199" t="s">
        <v>4879</v>
      </c>
      <c r="CC24" s="36" t="s">
        <v>4883</v>
      </c>
      <c r="CD24" s="106" t="s">
        <v>4881</v>
      </c>
      <c r="CE24" s="25"/>
      <c r="CF24" s="25"/>
      <c r="CG24" s="25"/>
      <c r="CH24" s="25"/>
    </row>
    <row r="25" spans="1:86" s="10" customFormat="1">
      <c r="A25" s="36">
        <v>157</v>
      </c>
      <c r="B25" s="36" t="s">
        <v>282</v>
      </c>
      <c r="C25" s="36" t="s">
        <v>244</v>
      </c>
      <c r="D25" s="38" t="s">
        <v>4863</v>
      </c>
      <c r="E25" s="25">
        <v>2018</v>
      </c>
      <c r="F25" s="25" t="s">
        <v>2010</v>
      </c>
      <c r="G25" s="25" t="s">
        <v>4903</v>
      </c>
      <c r="H25" s="37" t="s">
        <v>784</v>
      </c>
      <c r="I25" s="25" t="s">
        <v>4079</v>
      </c>
      <c r="J25" s="183" t="s">
        <v>4080</v>
      </c>
      <c r="K25" s="25" t="s">
        <v>4865</v>
      </c>
      <c r="L25" s="38" t="s">
        <v>4866</v>
      </c>
      <c r="M25" s="37" t="s">
        <v>4867</v>
      </c>
      <c r="N25" s="25" t="s">
        <v>12</v>
      </c>
      <c r="O25" s="25" t="s">
        <v>5695</v>
      </c>
      <c r="P25" s="25" t="s">
        <v>5696</v>
      </c>
      <c r="Q25" s="25" t="s">
        <v>5627</v>
      </c>
      <c r="R25" s="25" t="s">
        <v>4868</v>
      </c>
      <c r="S25" s="25" t="s">
        <v>123</v>
      </c>
      <c r="T25" s="25" t="s">
        <v>4869</v>
      </c>
      <c r="U25" s="25" t="s">
        <v>269</v>
      </c>
      <c r="V25" s="200">
        <v>5582</v>
      </c>
      <c r="W25" s="25">
        <f>335308/100*46.22-V25</f>
        <v>149397.35759999999</v>
      </c>
      <c r="X25" s="200">
        <v>5582</v>
      </c>
      <c r="Y25" s="25">
        <f>335308/100*46.22-X25</f>
        <v>149397.35759999999</v>
      </c>
      <c r="Z25" s="25" t="s">
        <v>10</v>
      </c>
      <c r="AA25" s="25" t="s">
        <v>1059</v>
      </c>
      <c r="AB25" s="25" t="s">
        <v>4870</v>
      </c>
      <c r="AC25" s="10" t="s">
        <v>127</v>
      </c>
      <c r="AD25" s="10" t="s">
        <v>127</v>
      </c>
      <c r="AE25" s="25" t="s">
        <v>1139</v>
      </c>
      <c r="AF25" s="25"/>
      <c r="AG25" s="25" t="s">
        <v>140</v>
      </c>
      <c r="AH25" s="200">
        <v>5582</v>
      </c>
      <c r="AI25" s="10">
        <f>INDEX(Exposure_GWASs!F:F,MATCH(Steph!AE25,Exposure_GWASs!C:C,0))</f>
        <v>322154</v>
      </c>
      <c r="AJ25" s="25" t="s">
        <v>4481</v>
      </c>
      <c r="AK25" s="25" t="s">
        <v>2465</v>
      </c>
      <c r="AL25" s="25" t="s">
        <v>4871</v>
      </c>
      <c r="AM25" s="25" t="s">
        <v>4872</v>
      </c>
      <c r="AN25" s="25" t="s">
        <v>4873</v>
      </c>
      <c r="AO25" s="25" t="s">
        <v>1009</v>
      </c>
      <c r="AP25" s="25"/>
      <c r="AQ25" s="25" t="s">
        <v>138</v>
      </c>
      <c r="AR25" s="25" t="s">
        <v>11</v>
      </c>
      <c r="AS25" s="25" t="s">
        <v>244</v>
      </c>
      <c r="AT25" s="25" t="s">
        <v>11</v>
      </c>
      <c r="AU25" s="25" t="s">
        <v>10</v>
      </c>
      <c r="AV25" s="25" t="s">
        <v>10</v>
      </c>
      <c r="AW25" s="25">
        <v>77</v>
      </c>
      <c r="AX25" s="25">
        <f>INDEX(Exposure_GWASs!S:S,MATCH(Steph!AE25,Exposure_GWASs!C:C,0))</f>
        <v>77</v>
      </c>
      <c r="AY25" s="25" t="s">
        <v>10</v>
      </c>
      <c r="AZ25" s="25" t="s">
        <v>11</v>
      </c>
      <c r="BA25" s="25" t="s">
        <v>10</v>
      </c>
      <c r="BB25" s="25" t="s">
        <v>22</v>
      </c>
      <c r="BC25" s="36" t="s">
        <v>17</v>
      </c>
      <c r="BD25" s="36" t="s">
        <v>26</v>
      </c>
      <c r="BE25" s="36" t="s">
        <v>40</v>
      </c>
      <c r="BF25" s="36" t="s">
        <v>63</v>
      </c>
      <c r="BG25" s="36"/>
      <c r="BH25" s="36" t="s">
        <v>4874</v>
      </c>
      <c r="BI25" s="25"/>
      <c r="BJ25" s="25" t="s">
        <v>2928</v>
      </c>
      <c r="BK25" s="25" t="s">
        <v>11</v>
      </c>
      <c r="BL25" s="25" t="s">
        <v>11</v>
      </c>
      <c r="BM25" s="25" t="s">
        <v>11</v>
      </c>
      <c r="BN25" s="25" t="s">
        <v>11</v>
      </c>
      <c r="BO25" s="25" t="s">
        <v>167</v>
      </c>
      <c r="BP25" s="37" t="s">
        <v>4875</v>
      </c>
      <c r="BQ25" s="38" t="s">
        <v>4876</v>
      </c>
      <c r="BR25" s="25">
        <v>1.03</v>
      </c>
      <c r="BS25" s="25" t="s">
        <v>11</v>
      </c>
      <c r="BT25" s="25">
        <v>95</v>
      </c>
      <c r="BU25" s="25">
        <v>0.98</v>
      </c>
      <c r="BV25" s="25">
        <v>1.08</v>
      </c>
      <c r="BW25" s="25">
        <v>0.26</v>
      </c>
      <c r="BX25" s="25" t="s">
        <v>10</v>
      </c>
      <c r="BY25" s="37" t="s">
        <v>10</v>
      </c>
      <c r="BZ25" s="36" t="s">
        <v>4877</v>
      </c>
      <c r="CA25" s="36" t="s">
        <v>4878</v>
      </c>
      <c r="CB25" s="199" t="s">
        <v>4879</v>
      </c>
      <c r="CC25" s="36" t="s">
        <v>4883</v>
      </c>
      <c r="CD25" s="106" t="s">
        <v>4881</v>
      </c>
      <c r="CE25" s="25"/>
      <c r="CF25" s="25"/>
      <c r="CG25" s="25"/>
      <c r="CH25" s="25"/>
    </row>
    <row r="26" spans="1:86" s="10" customFormat="1">
      <c r="A26" s="36">
        <v>157</v>
      </c>
      <c r="B26" s="36" t="s">
        <v>282</v>
      </c>
      <c r="C26" s="36" t="s">
        <v>244</v>
      </c>
      <c r="D26" s="38" t="s">
        <v>4863</v>
      </c>
      <c r="E26" s="25">
        <v>2018</v>
      </c>
      <c r="F26" s="25" t="s">
        <v>2010</v>
      </c>
      <c r="G26" s="25" t="s">
        <v>4904</v>
      </c>
      <c r="H26" s="37" t="s">
        <v>784</v>
      </c>
      <c r="I26" s="25" t="s">
        <v>4079</v>
      </c>
      <c r="J26" s="183" t="s">
        <v>4080</v>
      </c>
      <c r="K26" s="25" t="s">
        <v>4865</v>
      </c>
      <c r="L26" s="38" t="s">
        <v>4866</v>
      </c>
      <c r="M26" s="37" t="s">
        <v>4867</v>
      </c>
      <c r="N26" s="25" t="s">
        <v>12</v>
      </c>
      <c r="O26" s="25" t="s">
        <v>5695</v>
      </c>
      <c r="P26" s="25" t="s">
        <v>5969</v>
      </c>
      <c r="Q26" s="25" t="s">
        <v>5627</v>
      </c>
      <c r="R26" s="25" t="s">
        <v>4868</v>
      </c>
      <c r="S26" s="25" t="s">
        <v>123</v>
      </c>
      <c r="T26" s="25" t="s">
        <v>4869</v>
      </c>
      <c r="U26" s="25" t="s">
        <v>269</v>
      </c>
      <c r="V26" s="200">
        <v>1467</v>
      </c>
      <c r="W26" s="25">
        <f t="shared" ref="W26:Y46" si="1">335308/100*46.22-V26</f>
        <v>153512.35759999999</v>
      </c>
      <c r="X26" s="200">
        <v>1467</v>
      </c>
      <c r="Y26" s="25">
        <f t="shared" si="1"/>
        <v>153512.35759999999</v>
      </c>
      <c r="Z26" s="25" t="s">
        <v>10</v>
      </c>
      <c r="AA26" s="25" t="s">
        <v>1059</v>
      </c>
      <c r="AB26" s="25" t="s">
        <v>4870</v>
      </c>
      <c r="AC26" s="10" t="s">
        <v>127</v>
      </c>
      <c r="AD26" s="10" t="s">
        <v>127</v>
      </c>
      <c r="AE26" s="25" t="s">
        <v>1139</v>
      </c>
      <c r="AF26" s="25"/>
      <c r="AG26" s="25" t="s">
        <v>140</v>
      </c>
      <c r="AH26" s="200">
        <v>1467</v>
      </c>
      <c r="AI26" s="10">
        <f>INDEX(Exposure_GWASs!F:F,MATCH(Steph!AE26,Exposure_GWASs!C:C,0))</f>
        <v>322154</v>
      </c>
      <c r="AJ26" s="25" t="s">
        <v>4481</v>
      </c>
      <c r="AK26" s="25" t="s">
        <v>2465</v>
      </c>
      <c r="AL26" s="25" t="s">
        <v>4871</v>
      </c>
      <c r="AM26" s="25" t="s">
        <v>4872</v>
      </c>
      <c r="AN26" s="25" t="s">
        <v>4873</v>
      </c>
      <c r="AO26" s="25" t="s">
        <v>1009</v>
      </c>
      <c r="AP26" s="25"/>
      <c r="AQ26" s="25" t="s">
        <v>138</v>
      </c>
      <c r="AR26" s="25" t="s">
        <v>11</v>
      </c>
      <c r="AS26" s="25" t="s">
        <v>244</v>
      </c>
      <c r="AT26" s="25" t="s">
        <v>11</v>
      </c>
      <c r="AU26" s="25" t="s">
        <v>10</v>
      </c>
      <c r="AV26" s="25" t="s">
        <v>10</v>
      </c>
      <c r="AW26" s="25">
        <v>77</v>
      </c>
      <c r="AX26" s="25">
        <f>INDEX(Exposure_GWASs!S:S,MATCH(Steph!AE26,Exposure_GWASs!C:C,0))</f>
        <v>77</v>
      </c>
      <c r="AY26" s="25" t="s">
        <v>10</v>
      </c>
      <c r="AZ26" s="25" t="s">
        <v>11</v>
      </c>
      <c r="BA26" s="25" t="s">
        <v>10</v>
      </c>
      <c r="BB26" s="25" t="s">
        <v>22</v>
      </c>
      <c r="BC26" s="36" t="s">
        <v>17</v>
      </c>
      <c r="BD26" s="36" t="s">
        <v>26</v>
      </c>
      <c r="BE26" s="36" t="s">
        <v>40</v>
      </c>
      <c r="BF26" s="36" t="s">
        <v>63</v>
      </c>
      <c r="BG26" s="36"/>
      <c r="BH26" s="36" t="s">
        <v>4874</v>
      </c>
      <c r="BI26" s="25"/>
      <c r="BJ26" s="25" t="s">
        <v>2928</v>
      </c>
      <c r="BK26" s="25" t="s">
        <v>11</v>
      </c>
      <c r="BL26" s="25" t="s">
        <v>11</v>
      </c>
      <c r="BM26" s="25" t="s">
        <v>11</v>
      </c>
      <c r="BN26" s="25" t="s">
        <v>11</v>
      </c>
      <c r="BO26" s="25" t="s">
        <v>167</v>
      </c>
      <c r="BP26" s="37" t="s">
        <v>4875</v>
      </c>
      <c r="BQ26" s="38" t="s">
        <v>4876</v>
      </c>
      <c r="BR26" s="25">
        <v>1.0900000000000001</v>
      </c>
      <c r="BS26" s="25" t="s">
        <v>11</v>
      </c>
      <c r="BT26" s="25">
        <v>95</v>
      </c>
      <c r="BU26" s="25">
        <v>0.98</v>
      </c>
      <c r="BV26" s="25">
        <v>1.2</v>
      </c>
      <c r="BW26" s="25">
        <v>0.1</v>
      </c>
      <c r="BX26" s="25" t="s">
        <v>10</v>
      </c>
      <c r="BY26" s="37" t="s">
        <v>10</v>
      </c>
      <c r="BZ26" s="36" t="s">
        <v>4877</v>
      </c>
      <c r="CA26" s="36" t="s">
        <v>4878</v>
      </c>
      <c r="CB26" s="199" t="s">
        <v>4879</v>
      </c>
      <c r="CC26" s="36" t="s">
        <v>4883</v>
      </c>
      <c r="CD26" s="106" t="s">
        <v>4881</v>
      </c>
      <c r="CE26" s="25"/>
      <c r="CF26" s="25"/>
      <c r="CG26" s="25"/>
      <c r="CH26" s="25"/>
    </row>
    <row r="27" spans="1:86" s="10" customFormat="1">
      <c r="A27" s="36">
        <v>157</v>
      </c>
      <c r="B27" s="36" t="s">
        <v>282</v>
      </c>
      <c r="C27" s="36" t="s">
        <v>244</v>
      </c>
      <c r="D27" s="38" t="s">
        <v>4863</v>
      </c>
      <c r="E27" s="25">
        <v>2018</v>
      </c>
      <c r="F27" s="25" t="s">
        <v>2010</v>
      </c>
      <c r="G27" s="25" t="s">
        <v>4905</v>
      </c>
      <c r="H27" s="37" t="s">
        <v>784</v>
      </c>
      <c r="I27" s="25" t="s">
        <v>4079</v>
      </c>
      <c r="J27" s="183" t="s">
        <v>4080</v>
      </c>
      <c r="K27" s="25" t="s">
        <v>4865</v>
      </c>
      <c r="L27" s="38" t="s">
        <v>4866</v>
      </c>
      <c r="M27" s="37" t="s">
        <v>4867</v>
      </c>
      <c r="N27" s="25" t="s">
        <v>12</v>
      </c>
      <c r="O27" s="25" t="s">
        <v>5695</v>
      </c>
      <c r="P27" s="25" t="s">
        <v>5277</v>
      </c>
      <c r="Q27" s="25" t="s">
        <v>5627</v>
      </c>
      <c r="R27" s="25" t="s">
        <v>4868</v>
      </c>
      <c r="S27" s="25" t="s">
        <v>123</v>
      </c>
      <c r="T27" s="25" t="s">
        <v>4869</v>
      </c>
      <c r="U27" s="25" t="s">
        <v>269</v>
      </c>
      <c r="V27" s="200">
        <v>906</v>
      </c>
      <c r="W27" s="25">
        <f t="shared" si="1"/>
        <v>154073.35759999999</v>
      </c>
      <c r="X27" s="200">
        <v>906</v>
      </c>
      <c r="Y27" s="25">
        <f t="shared" si="1"/>
        <v>154073.35759999999</v>
      </c>
      <c r="Z27" s="25" t="s">
        <v>10</v>
      </c>
      <c r="AA27" s="25" t="s">
        <v>1059</v>
      </c>
      <c r="AB27" s="25" t="s">
        <v>4870</v>
      </c>
      <c r="AC27" s="10" t="s">
        <v>127</v>
      </c>
      <c r="AD27" s="10" t="s">
        <v>127</v>
      </c>
      <c r="AE27" s="25" t="s">
        <v>1139</v>
      </c>
      <c r="AF27" s="25"/>
      <c r="AG27" s="25" t="s">
        <v>140</v>
      </c>
      <c r="AH27" s="200">
        <v>906</v>
      </c>
      <c r="AI27" s="10">
        <f>INDEX(Exposure_GWASs!F:F,MATCH(Steph!AE27,Exposure_GWASs!C:C,0))</f>
        <v>322154</v>
      </c>
      <c r="AJ27" s="25" t="s">
        <v>4481</v>
      </c>
      <c r="AK27" s="25" t="s">
        <v>2465</v>
      </c>
      <c r="AL27" s="25" t="s">
        <v>4871</v>
      </c>
      <c r="AM27" s="25" t="s">
        <v>4872</v>
      </c>
      <c r="AN27" s="25" t="s">
        <v>4873</v>
      </c>
      <c r="AO27" s="25" t="s">
        <v>1009</v>
      </c>
      <c r="AP27" s="25"/>
      <c r="AQ27" s="25" t="s">
        <v>138</v>
      </c>
      <c r="AR27" s="25" t="s">
        <v>11</v>
      </c>
      <c r="AS27" s="25" t="s">
        <v>244</v>
      </c>
      <c r="AT27" s="25" t="s">
        <v>11</v>
      </c>
      <c r="AU27" s="25" t="s">
        <v>10</v>
      </c>
      <c r="AV27" s="25" t="s">
        <v>10</v>
      </c>
      <c r="AW27" s="25">
        <v>77</v>
      </c>
      <c r="AX27" s="25">
        <f>INDEX(Exposure_GWASs!S:S,MATCH(Steph!AE27,Exposure_GWASs!C:C,0))</f>
        <v>77</v>
      </c>
      <c r="AY27" s="25" t="s">
        <v>10</v>
      </c>
      <c r="AZ27" s="25" t="s">
        <v>11</v>
      </c>
      <c r="BA27" s="25" t="s">
        <v>10</v>
      </c>
      <c r="BB27" s="25" t="s">
        <v>22</v>
      </c>
      <c r="BC27" s="36" t="s">
        <v>17</v>
      </c>
      <c r="BD27" s="36" t="s">
        <v>26</v>
      </c>
      <c r="BE27" s="36" t="s">
        <v>40</v>
      </c>
      <c r="BF27" s="36" t="s">
        <v>63</v>
      </c>
      <c r="BG27" s="36"/>
      <c r="BH27" s="36" t="s">
        <v>4874</v>
      </c>
      <c r="BI27" s="25"/>
      <c r="BJ27" s="25" t="s">
        <v>2928</v>
      </c>
      <c r="BK27" s="25" t="s">
        <v>11</v>
      </c>
      <c r="BL27" s="25" t="s">
        <v>11</v>
      </c>
      <c r="BM27" s="25" t="s">
        <v>11</v>
      </c>
      <c r="BN27" s="25" t="s">
        <v>11</v>
      </c>
      <c r="BO27" s="25" t="s">
        <v>167</v>
      </c>
      <c r="BP27" s="37" t="s">
        <v>4875</v>
      </c>
      <c r="BQ27" s="38" t="s">
        <v>4876</v>
      </c>
      <c r="BR27" s="25">
        <v>1.1200000000000001</v>
      </c>
      <c r="BS27" s="25" t="s">
        <v>11</v>
      </c>
      <c r="BT27" s="25">
        <v>95</v>
      </c>
      <c r="BU27" s="25">
        <v>0.98</v>
      </c>
      <c r="BV27" s="25">
        <v>1.27</v>
      </c>
      <c r="BW27" s="25">
        <v>0.09</v>
      </c>
      <c r="BX27" s="25" t="s">
        <v>10</v>
      </c>
      <c r="BY27" s="37" t="s">
        <v>10</v>
      </c>
      <c r="BZ27" s="36" t="s">
        <v>4877</v>
      </c>
      <c r="CA27" s="36" t="s">
        <v>4878</v>
      </c>
      <c r="CB27" s="199" t="s">
        <v>4879</v>
      </c>
      <c r="CC27" s="36" t="s">
        <v>4883</v>
      </c>
      <c r="CD27" s="106" t="s">
        <v>4881</v>
      </c>
      <c r="CE27" s="25"/>
      <c r="CF27" s="25"/>
      <c r="CG27" s="25"/>
      <c r="CH27" s="25"/>
    </row>
    <row r="28" spans="1:86" s="10" customFormat="1">
      <c r="A28" s="36">
        <v>157</v>
      </c>
      <c r="B28" s="36" t="s">
        <v>282</v>
      </c>
      <c r="C28" s="36" t="s">
        <v>244</v>
      </c>
      <c r="D28" s="38" t="s">
        <v>4863</v>
      </c>
      <c r="E28" s="25">
        <v>2018</v>
      </c>
      <c r="F28" s="25" t="s">
        <v>2010</v>
      </c>
      <c r="G28" s="25" t="s">
        <v>4906</v>
      </c>
      <c r="H28" s="37" t="s">
        <v>784</v>
      </c>
      <c r="I28" s="25" t="s">
        <v>4079</v>
      </c>
      <c r="J28" s="183" t="s">
        <v>4080</v>
      </c>
      <c r="K28" s="25" t="s">
        <v>4865</v>
      </c>
      <c r="L28" s="38" t="s">
        <v>4866</v>
      </c>
      <c r="M28" s="37" t="s">
        <v>4867</v>
      </c>
      <c r="N28" s="25" t="s">
        <v>12</v>
      </c>
      <c r="O28" s="25" t="s">
        <v>5695</v>
      </c>
      <c r="P28" s="25" t="s">
        <v>5655</v>
      </c>
      <c r="Q28" s="25" t="s">
        <v>5627</v>
      </c>
      <c r="R28" s="25" t="s">
        <v>4868</v>
      </c>
      <c r="S28" s="25" t="s">
        <v>123</v>
      </c>
      <c r="T28" s="25" t="s">
        <v>4869</v>
      </c>
      <c r="U28" s="25" t="s">
        <v>269</v>
      </c>
      <c r="V28" s="200">
        <v>194</v>
      </c>
      <c r="W28" s="25">
        <f t="shared" si="1"/>
        <v>154785.35759999999</v>
      </c>
      <c r="X28" s="200">
        <v>194</v>
      </c>
      <c r="Y28" s="25">
        <f t="shared" si="1"/>
        <v>154785.35759999999</v>
      </c>
      <c r="Z28" s="25" t="s">
        <v>10</v>
      </c>
      <c r="AA28" s="25" t="s">
        <v>1059</v>
      </c>
      <c r="AB28" s="25" t="s">
        <v>4870</v>
      </c>
      <c r="AC28" s="10" t="s">
        <v>127</v>
      </c>
      <c r="AD28" s="10" t="s">
        <v>127</v>
      </c>
      <c r="AE28" s="25" t="s">
        <v>1139</v>
      </c>
      <c r="AF28" s="25"/>
      <c r="AG28" s="25" t="s">
        <v>140</v>
      </c>
      <c r="AH28" s="200">
        <v>194</v>
      </c>
      <c r="AI28" s="10">
        <f>INDEX(Exposure_GWASs!F:F,MATCH(Steph!AE28,Exposure_GWASs!C:C,0))</f>
        <v>322154</v>
      </c>
      <c r="AJ28" s="25" t="s">
        <v>4481</v>
      </c>
      <c r="AK28" s="25" t="s">
        <v>2465</v>
      </c>
      <c r="AL28" s="25" t="s">
        <v>4871</v>
      </c>
      <c r="AM28" s="25" t="s">
        <v>4872</v>
      </c>
      <c r="AN28" s="25" t="s">
        <v>4873</v>
      </c>
      <c r="AO28" s="25" t="s">
        <v>1009</v>
      </c>
      <c r="AP28" s="25"/>
      <c r="AQ28" s="25" t="s">
        <v>138</v>
      </c>
      <c r="AR28" s="25" t="s">
        <v>11</v>
      </c>
      <c r="AS28" s="25" t="s">
        <v>244</v>
      </c>
      <c r="AT28" s="25" t="s">
        <v>11</v>
      </c>
      <c r="AU28" s="25" t="s">
        <v>10</v>
      </c>
      <c r="AV28" s="25" t="s">
        <v>10</v>
      </c>
      <c r="AW28" s="25">
        <v>77</v>
      </c>
      <c r="AX28" s="25">
        <f>INDEX(Exposure_GWASs!S:S,MATCH(Steph!AE28,Exposure_GWASs!C:C,0))</f>
        <v>77</v>
      </c>
      <c r="AY28" s="25" t="s">
        <v>10</v>
      </c>
      <c r="AZ28" s="25" t="s">
        <v>11</v>
      </c>
      <c r="BA28" s="25" t="s">
        <v>10</v>
      </c>
      <c r="BB28" s="25" t="s">
        <v>22</v>
      </c>
      <c r="BC28" s="36" t="s">
        <v>17</v>
      </c>
      <c r="BD28" s="36" t="s">
        <v>26</v>
      </c>
      <c r="BE28" s="36" t="s">
        <v>40</v>
      </c>
      <c r="BF28" s="36" t="s">
        <v>63</v>
      </c>
      <c r="BG28" s="36"/>
      <c r="BH28" s="36" t="s">
        <v>4874</v>
      </c>
      <c r="BI28" s="25"/>
      <c r="BJ28" s="25" t="s">
        <v>2928</v>
      </c>
      <c r="BK28" s="25" t="s">
        <v>11</v>
      </c>
      <c r="BL28" s="25" t="s">
        <v>11</v>
      </c>
      <c r="BM28" s="25" t="s">
        <v>11</v>
      </c>
      <c r="BN28" s="25" t="s">
        <v>11</v>
      </c>
      <c r="BO28" s="25" t="s">
        <v>167</v>
      </c>
      <c r="BP28" s="37" t="s">
        <v>4875</v>
      </c>
      <c r="BQ28" s="38" t="s">
        <v>4876</v>
      </c>
      <c r="BR28" s="25">
        <v>1.01</v>
      </c>
      <c r="BS28" s="25" t="s">
        <v>11</v>
      </c>
      <c r="BT28" s="25">
        <v>95</v>
      </c>
      <c r="BU28" s="25">
        <v>0.76</v>
      </c>
      <c r="BV28" s="25">
        <v>1.33</v>
      </c>
      <c r="BW28" s="25">
        <v>0.96</v>
      </c>
      <c r="BX28" s="25" t="s">
        <v>10</v>
      </c>
      <c r="BY28" s="37" t="s">
        <v>10</v>
      </c>
      <c r="BZ28" s="36" t="s">
        <v>4877</v>
      </c>
      <c r="CA28" s="36" t="s">
        <v>4878</v>
      </c>
      <c r="CB28" s="199" t="s">
        <v>4879</v>
      </c>
      <c r="CC28" s="36" t="s">
        <v>4883</v>
      </c>
      <c r="CD28" s="106" t="s">
        <v>4881</v>
      </c>
      <c r="CE28" s="25"/>
      <c r="CF28" s="25"/>
      <c r="CG28" s="25"/>
      <c r="CH28" s="25"/>
    </row>
    <row r="29" spans="1:86" s="10" customFormat="1">
      <c r="A29" s="36">
        <v>157</v>
      </c>
      <c r="B29" s="36" t="s">
        <v>282</v>
      </c>
      <c r="C29" s="36" t="s">
        <v>244</v>
      </c>
      <c r="D29" s="38" t="s">
        <v>4863</v>
      </c>
      <c r="E29" s="25">
        <v>2018</v>
      </c>
      <c r="F29" s="25" t="s">
        <v>2010</v>
      </c>
      <c r="G29" s="25" t="s">
        <v>4907</v>
      </c>
      <c r="H29" s="37" t="s">
        <v>784</v>
      </c>
      <c r="I29" s="25" t="s">
        <v>4079</v>
      </c>
      <c r="J29" s="183" t="s">
        <v>4080</v>
      </c>
      <c r="K29" s="25" t="s">
        <v>4865</v>
      </c>
      <c r="L29" s="38" t="s">
        <v>4866</v>
      </c>
      <c r="M29" s="37" t="s">
        <v>4867</v>
      </c>
      <c r="N29" s="25" t="s">
        <v>12</v>
      </c>
      <c r="O29" s="25" t="s">
        <v>5695</v>
      </c>
      <c r="P29" s="25" t="s">
        <v>5970</v>
      </c>
      <c r="Q29" s="25" t="s">
        <v>5627</v>
      </c>
      <c r="R29" s="25" t="s">
        <v>4868</v>
      </c>
      <c r="S29" s="25" t="s">
        <v>123</v>
      </c>
      <c r="T29" s="25" t="s">
        <v>4869</v>
      </c>
      <c r="U29" s="25" t="s">
        <v>269</v>
      </c>
      <c r="V29" s="200">
        <v>83</v>
      </c>
      <c r="W29" s="25">
        <f t="shared" si="1"/>
        <v>154896.35759999999</v>
      </c>
      <c r="X29" s="200">
        <v>83</v>
      </c>
      <c r="Y29" s="25">
        <f t="shared" si="1"/>
        <v>154896.35759999999</v>
      </c>
      <c r="Z29" s="25" t="s">
        <v>10</v>
      </c>
      <c r="AA29" s="25" t="s">
        <v>1059</v>
      </c>
      <c r="AB29" s="25" t="s">
        <v>4870</v>
      </c>
      <c r="AC29" s="10" t="s">
        <v>127</v>
      </c>
      <c r="AD29" s="10" t="s">
        <v>127</v>
      </c>
      <c r="AE29" s="25" t="s">
        <v>1139</v>
      </c>
      <c r="AF29" s="25"/>
      <c r="AG29" s="25" t="s">
        <v>140</v>
      </c>
      <c r="AH29" s="200">
        <v>83</v>
      </c>
      <c r="AI29" s="10">
        <f>INDEX(Exposure_GWASs!F:F,MATCH(Steph!AE29,Exposure_GWASs!C:C,0))</f>
        <v>322154</v>
      </c>
      <c r="AJ29" s="25" t="s">
        <v>4481</v>
      </c>
      <c r="AK29" s="25" t="s">
        <v>2465</v>
      </c>
      <c r="AL29" s="25" t="s">
        <v>4871</v>
      </c>
      <c r="AM29" s="25" t="s">
        <v>4872</v>
      </c>
      <c r="AN29" s="25" t="s">
        <v>4873</v>
      </c>
      <c r="AO29" s="25" t="s">
        <v>1009</v>
      </c>
      <c r="AP29" s="25"/>
      <c r="AQ29" s="25" t="s">
        <v>138</v>
      </c>
      <c r="AR29" s="25" t="s">
        <v>11</v>
      </c>
      <c r="AS29" s="25" t="s">
        <v>244</v>
      </c>
      <c r="AT29" s="25" t="s">
        <v>11</v>
      </c>
      <c r="AU29" s="25" t="s">
        <v>10</v>
      </c>
      <c r="AV29" s="25" t="s">
        <v>10</v>
      </c>
      <c r="AW29" s="25">
        <v>77</v>
      </c>
      <c r="AX29" s="25">
        <f>INDEX(Exposure_GWASs!S:S,MATCH(Steph!AE29,Exposure_GWASs!C:C,0))</f>
        <v>77</v>
      </c>
      <c r="AY29" s="25" t="s">
        <v>10</v>
      </c>
      <c r="AZ29" s="25" t="s">
        <v>11</v>
      </c>
      <c r="BA29" s="25" t="s">
        <v>10</v>
      </c>
      <c r="BB29" s="25" t="s">
        <v>22</v>
      </c>
      <c r="BC29" s="36" t="s">
        <v>17</v>
      </c>
      <c r="BD29" s="36" t="s">
        <v>26</v>
      </c>
      <c r="BE29" s="36" t="s">
        <v>40</v>
      </c>
      <c r="BF29" s="36" t="s">
        <v>63</v>
      </c>
      <c r="BG29" s="36"/>
      <c r="BH29" s="36" t="s">
        <v>4874</v>
      </c>
      <c r="BI29" s="25"/>
      <c r="BJ29" s="25" t="s">
        <v>2928</v>
      </c>
      <c r="BK29" s="25" t="s">
        <v>11</v>
      </c>
      <c r="BL29" s="25" t="s">
        <v>11</v>
      </c>
      <c r="BM29" s="25" t="s">
        <v>11</v>
      </c>
      <c r="BN29" s="25" t="s">
        <v>11</v>
      </c>
      <c r="BO29" s="25" t="s">
        <v>167</v>
      </c>
      <c r="BP29" s="37" t="s">
        <v>4875</v>
      </c>
      <c r="BQ29" s="38" t="s">
        <v>4876</v>
      </c>
      <c r="BR29" s="25">
        <v>0.8</v>
      </c>
      <c r="BS29" s="25" t="s">
        <v>11</v>
      </c>
      <c r="BT29" s="25">
        <v>95</v>
      </c>
      <c r="BU29" s="25">
        <v>0.52</v>
      </c>
      <c r="BV29" s="25">
        <v>1.21</v>
      </c>
      <c r="BW29" s="25">
        <v>0.28999999999999998</v>
      </c>
      <c r="BX29" s="25" t="s">
        <v>10</v>
      </c>
      <c r="BY29" s="37" t="s">
        <v>10</v>
      </c>
      <c r="BZ29" s="36" t="s">
        <v>4877</v>
      </c>
      <c r="CA29" s="36" t="s">
        <v>4878</v>
      </c>
      <c r="CB29" s="199" t="s">
        <v>4879</v>
      </c>
      <c r="CC29" s="36" t="s">
        <v>4883</v>
      </c>
      <c r="CD29" s="106" t="s">
        <v>4881</v>
      </c>
      <c r="CE29" s="25"/>
      <c r="CF29" s="25"/>
      <c r="CG29" s="25"/>
      <c r="CH29" s="25"/>
    </row>
    <row r="30" spans="1:86" s="10" customFormat="1">
      <c r="A30" s="36">
        <v>157</v>
      </c>
      <c r="B30" s="36" t="s">
        <v>282</v>
      </c>
      <c r="C30" s="36" t="s">
        <v>244</v>
      </c>
      <c r="D30" s="38" t="s">
        <v>4863</v>
      </c>
      <c r="E30" s="25">
        <v>2018</v>
      </c>
      <c r="F30" s="25" t="s">
        <v>2010</v>
      </c>
      <c r="G30" s="25" t="s">
        <v>4908</v>
      </c>
      <c r="H30" s="37" t="s">
        <v>784</v>
      </c>
      <c r="I30" s="25" t="s">
        <v>4079</v>
      </c>
      <c r="J30" s="183" t="s">
        <v>4080</v>
      </c>
      <c r="K30" s="25" t="s">
        <v>4865</v>
      </c>
      <c r="L30" s="38" t="s">
        <v>4866</v>
      </c>
      <c r="M30" s="37" t="s">
        <v>4867</v>
      </c>
      <c r="N30" s="25" t="s">
        <v>12</v>
      </c>
      <c r="O30" s="25" t="s">
        <v>5695</v>
      </c>
      <c r="P30" s="25" t="s">
        <v>5973</v>
      </c>
      <c r="Q30" s="25" t="s">
        <v>5627</v>
      </c>
      <c r="R30" s="25" t="s">
        <v>4868</v>
      </c>
      <c r="S30" s="25" t="s">
        <v>123</v>
      </c>
      <c r="T30" s="25" t="s">
        <v>4869</v>
      </c>
      <c r="U30" s="25" t="s">
        <v>269</v>
      </c>
      <c r="V30" s="200">
        <v>284</v>
      </c>
      <c r="W30" s="25">
        <f t="shared" si="1"/>
        <v>154695.35759999999</v>
      </c>
      <c r="X30" s="200">
        <v>284</v>
      </c>
      <c r="Y30" s="25">
        <f t="shared" si="1"/>
        <v>154695.35759999999</v>
      </c>
      <c r="Z30" s="25" t="s">
        <v>10</v>
      </c>
      <c r="AA30" s="25" t="s">
        <v>1059</v>
      </c>
      <c r="AB30" s="25" t="s">
        <v>4870</v>
      </c>
      <c r="AC30" s="10" t="s">
        <v>127</v>
      </c>
      <c r="AD30" s="10" t="s">
        <v>127</v>
      </c>
      <c r="AE30" s="25" t="s">
        <v>1139</v>
      </c>
      <c r="AF30" s="25"/>
      <c r="AG30" s="25" t="s">
        <v>140</v>
      </c>
      <c r="AH30" s="200">
        <v>284</v>
      </c>
      <c r="AI30" s="10">
        <f>INDEX(Exposure_GWASs!F:F,MATCH(Steph!AE30,Exposure_GWASs!C:C,0))</f>
        <v>322154</v>
      </c>
      <c r="AJ30" s="25" t="s">
        <v>4481</v>
      </c>
      <c r="AK30" s="25" t="s">
        <v>2465</v>
      </c>
      <c r="AL30" s="25" t="s">
        <v>4871</v>
      </c>
      <c r="AM30" s="25" t="s">
        <v>4872</v>
      </c>
      <c r="AN30" s="25" t="s">
        <v>4873</v>
      </c>
      <c r="AO30" s="25" t="s">
        <v>1009</v>
      </c>
      <c r="AP30" s="25"/>
      <c r="AQ30" s="25" t="s">
        <v>138</v>
      </c>
      <c r="AR30" s="25" t="s">
        <v>11</v>
      </c>
      <c r="AS30" s="25" t="s">
        <v>244</v>
      </c>
      <c r="AT30" s="25" t="s">
        <v>11</v>
      </c>
      <c r="AU30" s="25" t="s">
        <v>10</v>
      </c>
      <c r="AV30" s="25" t="s">
        <v>10</v>
      </c>
      <c r="AW30" s="25">
        <v>77</v>
      </c>
      <c r="AX30" s="25">
        <f>INDEX(Exposure_GWASs!S:S,MATCH(Steph!AE30,Exposure_GWASs!C:C,0))</f>
        <v>77</v>
      </c>
      <c r="AY30" s="25" t="s">
        <v>10</v>
      </c>
      <c r="AZ30" s="25" t="s">
        <v>11</v>
      </c>
      <c r="BA30" s="25" t="s">
        <v>10</v>
      </c>
      <c r="BB30" s="25" t="s">
        <v>22</v>
      </c>
      <c r="BC30" s="36" t="s">
        <v>17</v>
      </c>
      <c r="BD30" s="36" t="s">
        <v>26</v>
      </c>
      <c r="BE30" s="36" t="s">
        <v>40</v>
      </c>
      <c r="BF30" s="36" t="s">
        <v>63</v>
      </c>
      <c r="BG30" s="36"/>
      <c r="BH30" s="36" t="s">
        <v>4874</v>
      </c>
      <c r="BI30" s="25"/>
      <c r="BJ30" s="25" t="s">
        <v>2928</v>
      </c>
      <c r="BK30" s="25" t="s">
        <v>11</v>
      </c>
      <c r="BL30" s="25" t="s">
        <v>11</v>
      </c>
      <c r="BM30" s="25" t="s">
        <v>11</v>
      </c>
      <c r="BN30" s="25" t="s">
        <v>11</v>
      </c>
      <c r="BO30" s="25" t="s">
        <v>167</v>
      </c>
      <c r="BP30" s="37" t="s">
        <v>4875</v>
      </c>
      <c r="BQ30" s="38" t="s">
        <v>4876</v>
      </c>
      <c r="BR30" s="25">
        <v>1.1599999999999999</v>
      </c>
      <c r="BS30" s="25" t="s">
        <v>11</v>
      </c>
      <c r="BT30" s="25">
        <v>95</v>
      </c>
      <c r="BU30" s="25">
        <v>0.92</v>
      </c>
      <c r="BV30" s="25">
        <v>1.45</v>
      </c>
      <c r="BW30" s="25">
        <v>0.21</v>
      </c>
      <c r="BX30" s="25" t="s">
        <v>10</v>
      </c>
      <c r="BY30" s="37" t="s">
        <v>10</v>
      </c>
      <c r="BZ30" s="36" t="s">
        <v>4877</v>
      </c>
      <c r="CA30" s="36" t="s">
        <v>4878</v>
      </c>
      <c r="CB30" s="199" t="s">
        <v>4879</v>
      </c>
      <c r="CC30" s="36" t="s">
        <v>4883</v>
      </c>
      <c r="CD30" s="106" t="s">
        <v>4881</v>
      </c>
      <c r="CE30" s="25"/>
      <c r="CF30" s="25"/>
      <c r="CG30" s="25"/>
      <c r="CH30" s="25"/>
    </row>
    <row r="31" spans="1:86" s="10" customFormat="1">
      <c r="A31" s="36">
        <v>157</v>
      </c>
      <c r="B31" s="36" t="s">
        <v>282</v>
      </c>
      <c r="C31" s="36" t="s">
        <v>244</v>
      </c>
      <c r="D31" s="38" t="s">
        <v>4863</v>
      </c>
      <c r="E31" s="25">
        <v>2018</v>
      </c>
      <c r="F31" s="25" t="s">
        <v>2010</v>
      </c>
      <c r="G31" s="25" t="s">
        <v>4909</v>
      </c>
      <c r="H31" s="37" t="s">
        <v>784</v>
      </c>
      <c r="I31" s="25" t="s">
        <v>4079</v>
      </c>
      <c r="J31" s="183" t="s">
        <v>4080</v>
      </c>
      <c r="K31" s="25" t="s">
        <v>4865</v>
      </c>
      <c r="L31" s="38" t="s">
        <v>4866</v>
      </c>
      <c r="M31" s="37" t="s">
        <v>4867</v>
      </c>
      <c r="N31" s="25" t="s">
        <v>12</v>
      </c>
      <c r="O31" s="25" t="s">
        <v>5695</v>
      </c>
      <c r="P31" s="25" t="s">
        <v>5608</v>
      </c>
      <c r="Q31" s="25" t="s">
        <v>5627</v>
      </c>
      <c r="R31" s="25" t="s">
        <v>4868</v>
      </c>
      <c r="S31" s="25" t="s">
        <v>123</v>
      </c>
      <c r="T31" s="25" t="s">
        <v>4869</v>
      </c>
      <c r="U31" s="25" t="s">
        <v>269</v>
      </c>
      <c r="V31" s="200">
        <v>361</v>
      </c>
      <c r="W31" s="25">
        <f t="shared" si="1"/>
        <v>154618.35759999999</v>
      </c>
      <c r="X31" s="200">
        <v>361</v>
      </c>
      <c r="Y31" s="25">
        <f t="shared" si="1"/>
        <v>154618.35759999999</v>
      </c>
      <c r="Z31" s="25" t="s">
        <v>10</v>
      </c>
      <c r="AA31" s="25" t="s">
        <v>1059</v>
      </c>
      <c r="AB31" s="25" t="s">
        <v>4870</v>
      </c>
      <c r="AC31" s="10" t="s">
        <v>127</v>
      </c>
      <c r="AD31" s="10" t="s">
        <v>127</v>
      </c>
      <c r="AE31" s="25" t="s">
        <v>1139</v>
      </c>
      <c r="AF31" s="25"/>
      <c r="AG31" s="25" t="s">
        <v>140</v>
      </c>
      <c r="AH31" s="200">
        <v>361</v>
      </c>
      <c r="AI31" s="10">
        <f>INDEX(Exposure_GWASs!F:F,MATCH(Steph!AE31,Exposure_GWASs!C:C,0))</f>
        <v>322154</v>
      </c>
      <c r="AJ31" s="25" t="s">
        <v>4481</v>
      </c>
      <c r="AK31" s="25" t="s">
        <v>2465</v>
      </c>
      <c r="AL31" s="25" t="s">
        <v>4871</v>
      </c>
      <c r="AM31" s="25" t="s">
        <v>4872</v>
      </c>
      <c r="AN31" s="25" t="s">
        <v>4873</v>
      </c>
      <c r="AO31" s="25" t="s">
        <v>1009</v>
      </c>
      <c r="AP31" s="25"/>
      <c r="AQ31" s="25" t="s">
        <v>138</v>
      </c>
      <c r="AR31" s="25" t="s">
        <v>11</v>
      </c>
      <c r="AS31" s="25" t="s">
        <v>244</v>
      </c>
      <c r="AT31" s="25" t="s">
        <v>11</v>
      </c>
      <c r="AU31" s="25" t="s">
        <v>10</v>
      </c>
      <c r="AV31" s="25" t="s">
        <v>10</v>
      </c>
      <c r="AW31" s="25">
        <v>77</v>
      </c>
      <c r="AX31" s="25">
        <f>INDEX(Exposure_GWASs!S:S,MATCH(Steph!AE31,Exposure_GWASs!C:C,0))</f>
        <v>77</v>
      </c>
      <c r="AY31" s="25" t="s">
        <v>10</v>
      </c>
      <c r="AZ31" s="25" t="s">
        <v>11</v>
      </c>
      <c r="BA31" s="25" t="s">
        <v>10</v>
      </c>
      <c r="BB31" s="25" t="s">
        <v>22</v>
      </c>
      <c r="BC31" s="36" t="s">
        <v>17</v>
      </c>
      <c r="BD31" s="36" t="s">
        <v>26</v>
      </c>
      <c r="BE31" s="36" t="s">
        <v>40</v>
      </c>
      <c r="BF31" s="36" t="s">
        <v>63</v>
      </c>
      <c r="BG31" s="36"/>
      <c r="BH31" s="36" t="s">
        <v>4874</v>
      </c>
      <c r="BI31" s="25"/>
      <c r="BJ31" s="25" t="s">
        <v>2928</v>
      </c>
      <c r="BK31" s="25" t="s">
        <v>11</v>
      </c>
      <c r="BL31" s="25" t="s">
        <v>11</v>
      </c>
      <c r="BM31" s="25" t="s">
        <v>11</v>
      </c>
      <c r="BN31" s="25" t="s">
        <v>11</v>
      </c>
      <c r="BO31" s="25" t="s">
        <v>167</v>
      </c>
      <c r="BP31" s="37" t="s">
        <v>4875</v>
      </c>
      <c r="BQ31" s="38" t="s">
        <v>4876</v>
      </c>
      <c r="BR31" s="25">
        <v>1.04</v>
      </c>
      <c r="BS31" s="25" t="s">
        <v>11</v>
      </c>
      <c r="BT31" s="25">
        <v>95</v>
      </c>
      <c r="BU31" s="25">
        <v>0.85</v>
      </c>
      <c r="BV31" s="25">
        <v>1.27</v>
      </c>
      <c r="BW31" s="25">
        <v>0.71</v>
      </c>
      <c r="BX31" s="25" t="s">
        <v>10</v>
      </c>
      <c r="BY31" s="37" t="s">
        <v>10</v>
      </c>
      <c r="BZ31" s="36" t="s">
        <v>4877</v>
      </c>
      <c r="CA31" s="36" t="s">
        <v>4878</v>
      </c>
      <c r="CB31" s="199" t="s">
        <v>4879</v>
      </c>
      <c r="CC31" s="36" t="s">
        <v>4883</v>
      </c>
      <c r="CD31" s="106" t="s">
        <v>4881</v>
      </c>
      <c r="CE31" s="25"/>
      <c r="CF31" s="25"/>
      <c r="CG31" s="25"/>
      <c r="CH31" s="25"/>
    </row>
    <row r="32" spans="1:86" s="10" customFormat="1">
      <c r="A32" s="36">
        <v>157</v>
      </c>
      <c r="B32" s="36" t="s">
        <v>282</v>
      </c>
      <c r="C32" s="36" t="s">
        <v>244</v>
      </c>
      <c r="D32" s="38" t="s">
        <v>4863</v>
      </c>
      <c r="E32" s="25">
        <v>2018</v>
      </c>
      <c r="F32" s="25" t="s">
        <v>2010</v>
      </c>
      <c r="G32" s="25" t="s">
        <v>4910</v>
      </c>
      <c r="H32" s="37" t="s">
        <v>784</v>
      </c>
      <c r="I32" s="25" t="s">
        <v>4079</v>
      </c>
      <c r="J32" s="183" t="s">
        <v>4080</v>
      </c>
      <c r="K32" s="25" t="s">
        <v>4865</v>
      </c>
      <c r="L32" s="38" t="s">
        <v>4866</v>
      </c>
      <c r="M32" s="37" t="s">
        <v>4867</v>
      </c>
      <c r="N32" s="25" t="s">
        <v>12</v>
      </c>
      <c r="O32" s="25" t="s">
        <v>5695</v>
      </c>
      <c r="P32" s="25" t="s">
        <v>5971</v>
      </c>
      <c r="Q32" s="25" t="s">
        <v>5627</v>
      </c>
      <c r="R32" s="25" t="s">
        <v>4868</v>
      </c>
      <c r="S32" s="25" t="s">
        <v>123</v>
      </c>
      <c r="T32" s="25" t="s">
        <v>4869</v>
      </c>
      <c r="U32" s="25" t="s">
        <v>269</v>
      </c>
      <c r="V32" s="200">
        <v>3113</v>
      </c>
      <c r="W32" s="25">
        <f t="shared" si="1"/>
        <v>151866.35759999999</v>
      </c>
      <c r="X32" s="200">
        <v>3113</v>
      </c>
      <c r="Y32" s="25">
        <f t="shared" si="1"/>
        <v>151866.35759999999</v>
      </c>
      <c r="Z32" s="25" t="s">
        <v>10</v>
      </c>
      <c r="AA32" s="25" t="s">
        <v>1059</v>
      </c>
      <c r="AB32" s="25" t="s">
        <v>4870</v>
      </c>
      <c r="AC32" s="10" t="s">
        <v>127</v>
      </c>
      <c r="AD32" s="10" t="s">
        <v>127</v>
      </c>
      <c r="AE32" s="25" t="s">
        <v>1139</v>
      </c>
      <c r="AF32" s="25"/>
      <c r="AG32" s="25" t="s">
        <v>140</v>
      </c>
      <c r="AH32" s="200">
        <v>3113</v>
      </c>
      <c r="AI32" s="10">
        <f>INDEX(Exposure_GWASs!F:F,MATCH(Steph!AE32,Exposure_GWASs!C:C,0))</f>
        <v>322154</v>
      </c>
      <c r="AJ32" s="25" t="s">
        <v>4481</v>
      </c>
      <c r="AK32" s="25" t="s">
        <v>2465</v>
      </c>
      <c r="AL32" s="25" t="s">
        <v>4871</v>
      </c>
      <c r="AM32" s="25" t="s">
        <v>4872</v>
      </c>
      <c r="AN32" s="25" t="s">
        <v>4873</v>
      </c>
      <c r="AO32" s="25" t="s">
        <v>1009</v>
      </c>
      <c r="AP32" s="25"/>
      <c r="AQ32" s="25" t="s">
        <v>138</v>
      </c>
      <c r="AR32" s="25" t="s">
        <v>11</v>
      </c>
      <c r="AS32" s="25" t="s">
        <v>244</v>
      </c>
      <c r="AT32" s="25" t="s">
        <v>11</v>
      </c>
      <c r="AU32" s="25" t="s">
        <v>10</v>
      </c>
      <c r="AV32" s="25" t="s">
        <v>10</v>
      </c>
      <c r="AW32" s="25">
        <v>77</v>
      </c>
      <c r="AX32" s="25">
        <f>INDEX(Exposure_GWASs!S:S,MATCH(Steph!AE32,Exposure_GWASs!C:C,0))</f>
        <v>77</v>
      </c>
      <c r="AY32" s="25" t="s">
        <v>10</v>
      </c>
      <c r="AZ32" s="25" t="s">
        <v>11</v>
      </c>
      <c r="BA32" s="25" t="s">
        <v>10</v>
      </c>
      <c r="BB32" s="25" t="s">
        <v>22</v>
      </c>
      <c r="BC32" s="36" t="s">
        <v>17</v>
      </c>
      <c r="BD32" s="36" t="s">
        <v>26</v>
      </c>
      <c r="BE32" s="36" t="s">
        <v>40</v>
      </c>
      <c r="BF32" s="36" t="s">
        <v>63</v>
      </c>
      <c r="BG32" s="36"/>
      <c r="BH32" s="36" t="s">
        <v>4874</v>
      </c>
      <c r="BI32" s="25"/>
      <c r="BJ32" s="25" t="s">
        <v>2928</v>
      </c>
      <c r="BK32" s="25" t="s">
        <v>11</v>
      </c>
      <c r="BL32" s="25" t="s">
        <v>11</v>
      </c>
      <c r="BM32" s="25" t="s">
        <v>11</v>
      </c>
      <c r="BN32" s="25" t="s">
        <v>11</v>
      </c>
      <c r="BO32" s="25" t="s">
        <v>167</v>
      </c>
      <c r="BP32" s="37" t="s">
        <v>4875</v>
      </c>
      <c r="BQ32" s="38" t="s">
        <v>4876</v>
      </c>
      <c r="BR32" s="25">
        <v>1</v>
      </c>
      <c r="BS32" s="25" t="s">
        <v>11</v>
      </c>
      <c r="BT32" s="25">
        <v>95</v>
      </c>
      <c r="BU32" s="25">
        <v>0.93</v>
      </c>
      <c r="BV32" s="25">
        <v>1.07</v>
      </c>
      <c r="BW32" s="25">
        <v>0.98</v>
      </c>
      <c r="BX32" s="25" t="s">
        <v>10</v>
      </c>
      <c r="BY32" s="37" t="s">
        <v>10</v>
      </c>
      <c r="BZ32" s="36" t="s">
        <v>4877</v>
      </c>
      <c r="CA32" s="36" t="s">
        <v>4878</v>
      </c>
      <c r="CB32" s="199" t="s">
        <v>4879</v>
      </c>
      <c r="CC32" s="36" t="s">
        <v>4883</v>
      </c>
      <c r="CD32" s="106" t="s">
        <v>4881</v>
      </c>
      <c r="CE32" s="25"/>
      <c r="CF32" s="25"/>
      <c r="CG32" s="25"/>
      <c r="CH32" s="25"/>
    </row>
    <row r="33" spans="1:86" s="10" customFormat="1">
      <c r="A33" s="36">
        <v>157</v>
      </c>
      <c r="B33" s="36" t="s">
        <v>282</v>
      </c>
      <c r="C33" s="36" t="s">
        <v>244</v>
      </c>
      <c r="D33" s="38" t="s">
        <v>4863</v>
      </c>
      <c r="E33" s="25">
        <v>2018</v>
      </c>
      <c r="F33" s="25" t="s">
        <v>2010</v>
      </c>
      <c r="G33" s="25" t="s">
        <v>4911</v>
      </c>
      <c r="H33" s="37" t="s">
        <v>784</v>
      </c>
      <c r="I33" s="25" t="s">
        <v>4079</v>
      </c>
      <c r="J33" s="183" t="s">
        <v>4080</v>
      </c>
      <c r="K33" s="25" t="s">
        <v>4865</v>
      </c>
      <c r="L33" s="38" t="s">
        <v>4866</v>
      </c>
      <c r="M33" s="37" t="s">
        <v>4867</v>
      </c>
      <c r="N33" s="25" t="s">
        <v>12</v>
      </c>
      <c r="O33" s="25" t="s">
        <v>5695</v>
      </c>
      <c r="P33" s="25" t="s">
        <v>1203</v>
      </c>
      <c r="Q33" s="25" t="s">
        <v>5627</v>
      </c>
      <c r="R33" s="25" t="s">
        <v>4868</v>
      </c>
      <c r="S33" s="25" t="s">
        <v>123</v>
      </c>
      <c r="T33" s="25" t="s">
        <v>4869</v>
      </c>
      <c r="U33" s="25" t="s">
        <v>269</v>
      </c>
      <c r="V33" s="200">
        <v>571</v>
      </c>
      <c r="W33" s="25">
        <f t="shared" si="1"/>
        <v>154408.35759999999</v>
      </c>
      <c r="X33" s="200">
        <v>571</v>
      </c>
      <c r="Y33" s="25">
        <f t="shared" si="1"/>
        <v>154408.35759999999</v>
      </c>
      <c r="Z33" s="25" t="s">
        <v>10</v>
      </c>
      <c r="AA33" s="25" t="s">
        <v>1059</v>
      </c>
      <c r="AB33" s="25" t="s">
        <v>4870</v>
      </c>
      <c r="AC33" s="10" t="s">
        <v>127</v>
      </c>
      <c r="AD33" s="10" t="s">
        <v>127</v>
      </c>
      <c r="AE33" s="25" t="s">
        <v>1139</v>
      </c>
      <c r="AF33" s="25"/>
      <c r="AG33" s="25" t="s">
        <v>140</v>
      </c>
      <c r="AH33" s="200">
        <v>571</v>
      </c>
      <c r="AI33" s="10">
        <f>INDEX(Exposure_GWASs!F:F,MATCH(Steph!AE33,Exposure_GWASs!C:C,0))</f>
        <v>322154</v>
      </c>
      <c r="AJ33" s="25" t="s">
        <v>4481</v>
      </c>
      <c r="AK33" s="25" t="s">
        <v>2465</v>
      </c>
      <c r="AL33" s="25" t="s">
        <v>4871</v>
      </c>
      <c r="AM33" s="25" t="s">
        <v>4872</v>
      </c>
      <c r="AN33" s="25" t="s">
        <v>4873</v>
      </c>
      <c r="AO33" s="25" t="s">
        <v>1009</v>
      </c>
      <c r="AP33" s="25"/>
      <c r="AQ33" s="25" t="s">
        <v>138</v>
      </c>
      <c r="AR33" s="25" t="s">
        <v>11</v>
      </c>
      <c r="AS33" s="25" t="s">
        <v>244</v>
      </c>
      <c r="AT33" s="25" t="s">
        <v>11</v>
      </c>
      <c r="AU33" s="25" t="s">
        <v>10</v>
      </c>
      <c r="AV33" s="25" t="s">
        <v>10</v>
      </c>
      <c r="AW33" s="25">
        <v>77</v>
      </c>
      <c r="AX33" s="25">
        <f>INDEX(Exposure_GWASs!S:S,MATCH(Steph!AE33,Exposure_GWASs!C:C,0))</f>
        <v>77</v>
      </c>
      <c r="AY33" s="25" t="s">
        <v>10</v>
      </c>
      <c r="AZ33" s="25" t="s">
        <v>11</v>
      </c>
      <c r="BA33" s="25" t="s">
        <v>10</v>
      </c>
      <c r="BB33" s="25" t="s">
        <v>22</v>
      </c>
      <c r="BC33" s="36" t="s">
        <v>17</v>
      </c>
      <c r="BD33" s="36" t="s">
        <v>26</v>
      </c>
      <c r="BE33" s="36" t="s">
        <v>40</v>
      </c>
      <c r="BF33" s="36" t="s">
        <v>63</v>
      </c>
      <c r="BG33" s="36"/>
      <c r="BH33" s="36" t="s">
        <v>4874</v>
      </c>
      <c r="BI33" s="25"/>
      <c r="BJ33" s="25" t="s">
        <v>2928</v>
      </c>
      <c r="BK33" s="25" t="s">
        <v>11</v>
      </c>
      <c r="BL33" s="25" t="s">
        <v>11</v>
      </c>
      <c r="BM33" s="25" t="s">
        <v>11</v>
      </c>
      <c r="BN33" s="25" t="s">
        <v>11</v>
      </c>
      <c r="BO33" s="25" t="s">
        <v>167</v>
      </c>
      <c r="BP33" s="37" t="s">
        <v>4875</v>
      </c>
      <c r="BQ33" s="38" t="s">
        <v>4876</v>
      </c>
      <c r="BR33" s="25">
        <v>0.92</v>
      </c>
      <c r="BS33" s="25" t="s">
        <v>11</v>
      </c>
      <c r="BT33" s="25">
        <v>95</v>
      </c>
      <c r="BU33" s="25">
        <v>0.78</v>
      </c>
      <c r="BV33" s="25">
        <v>1.08</v>
      </c>
      <c r="BW33" s="25">
        <v>0.28999999999999998</v>
      </c>
      <c r="BX33" s="25" t="s">
        <v>10</v>
      </c>
      <c r="BY33" s="37" t="s">
        <v>10</v>
      </c>
      <c r="BZ33" s="36" t="s">
        <v>4877</v>
      </c>
      <c r="CA33" s="36" t="s">
        <v>4878</v>
      </c>
      <c r="CB33" s="199" t="s">
        <v>4879</v>
      </c>
      <c r="CC33" s="36" t="s">
        <v>4883</v>
      </c>
      <c r="CD33" s="106" t="s">
        <v>4881</v>
      </c>
      <c r="CE33" s="25"/>
      <c r="CF33" s="25"/>
      <c r="CG33" s="25"/>
      <c r="CH33" s="25"/>
    </row>
    <row r="34" spans="1:86" s="10" customFormat="1">
      <c r="A34" s="36">
        <v>157</v>
      </c>
      <c r="B34" s="36" t="s">
        <v>282</v>
      </c>
      <c r="C34" s="36" t="s">
        <v>244</v>
      </c>
      <c r="D34" s="38" t="s">
        <v>4863</v>
      </c>
      <c r="E34" s="25">
        <v>2018</v>
      </c>
      <c r="F34" s="25" t="s">
        <v>2010</v>
      </c>
      <c r="G34" s="25" t="s">
        <v>4912</v>
      </c>
      <c r="H34" s="37" t="s">
        <v>784</v>
      </c>
      <c r="I34" s="25" t="s">
        <v>4079</v>
      </c>
      <c r="J34" s="183" t="s">
        <v>4080</v>
      </c>
      <c r="K34" s="25" t="s">
        <v>4865</v>
      </c>
      <c r="L34" s="38" t="s">
        <v>4866</v>
      </c>
      <c r="M34" s="37" t="s">
        <v>4867</v>
      </c>
      <c r="N34" s="25" t="s">
        <v>12</v>
      </c>
      <c r="O34" s="25" t="s">
        <v>5695</v>
      </c>
      <c r="P34" s="25" t="s">
        <v>1211</v>
      </c>
      <c r="Q34" s="25" t="s">
        <v>5627</v>
      </c>
      <c r="R34" s="25" t="s">
        <v>4868</v>
      </c>
      <c r="S34" s="25" t="s">
        <v>123</v>
      </c>
      <c r="T34" s="25" t="s">
        <v>4869</v>
      </c>
      <c r="U34" s="25" t="s">
        <v>269</v>
      </c>
      <c r="V34" s="200">
        <v>308</v>
      </c>
      <c r="W34" s="25">
        <f t="shared" si="1"/>
        <v>154671.35759999999</v>
      </c>
      <c r="X34" s="200">
        <v>308</v>
      </c>
      <c r="Y34" s="25">
        <f t="shared" si="1"/>
        <v>154671.35759999999</v>
      </c>
      <c r="Z34" s="25" t="s">
        <v>10</v>
      </c>
      <c r="AA34" s="25" t="s">
        <v>1059</v>
      </c>
      <c r="AB34" s="25" t="s">
        <v>4870</v>
      </c>
      <c r="AC34" s="10" t="s">
        <v>127</v>
      </c>
      <c r="AD34" s="10" t="s">
        <v>127</v>
      </c>
      <c r="AE34" s="25" t="s">
        <v>1139</v>
      </c>
      <c r="AF34" s="25"/>
      <c r="AG34" s="25" t="s">
        <v>140</v>
      </c>
      <c r="AH34" s="200">
        <v>308</v>
      </c>
      <c r="AI34" s="10">
        <f>INDEX(Exposure_GWASs!F:F,MATCH(Steph!AE34,Exposure_GWASs!C:C,0))</f>
        <v>322154</v>
      </c>
      <c r="AJ34" s="25" t="s">
        <v>4481</v>
      </c>
      <c r="AK34" s="25" t="s">
        <v>2465</v>
      </c>
      <c r="AL34" s="25" t="s">
        <v>4871</v>
      </c>
      <c r="AM34" s="25" t="s">
        <v>4872</v>
      </c>
      <c r="AN34" s="25" t="s">
        <v>4873</v>
      </c>
      <c r="AO34" s="25" t="s">
        <v>1009</v>
      </c>
      <c r="AP34" s="25"/>
      <c r="AQ34" s="25" t="s">
        <v>138</v>
      </c>
      <c r="AR34" s="25" t="s">
        <v>11</v>
      </c>
      <c r="AS34" s="25" t="s">
        <v>244</v>
      </c>
      <c r="AT34" s="25" t="s">
        <v>11</v>
      </c>
      <c r="AU34" s="25" t="s">
        <v>10</v>
      </c>
      <c r="AV34" s="25" t="s">
        <v>10</v>
      </c>
      <c r="AW34" s="25">
        <v>77</v>
      </c>
      <c r="AX34" s="25">
        <f>INDEX(Exposure_GWASs!S:S,MATCH(Steph!AE34,Exposure_GWASs!C:C,0))</f>
        <v>77</v>
      </c>
      <c r="AY34" s="25" t="s">
        <v>10</v>
      </c>
      <c r="AZ34" s="25" t="s">
        <v>11</v>
      </c>
      <c r="BA34" s="25" t="s">
        <v>10</v>
      </c>
      <c r="BB34" s="25" t="s">
        <v>22</v>
      </c>
      <c r="BC34" s="36" t="s">
        <v>17</v>
      </c>
      <c r="BD34" s="36" t="s">
        <v>26</v>
      </c>
      <c r="BE34" s="36" t="s">
        <v>40</v>
      </c>
      <c r="BF34" s="36" t="s">
        <v>63</v>
      </c>
      <c r="BG34" s="36"/>
      <c r="BH34" s="36" t="s">
        <v>4874</v>
      </c>
      <c r="BI34" s="25"/>
      <c r="BJ34" s="25" t="s">
        <v>2928</v>
      </c>
      <c r="BK34" s="25" t="s">
        <v>11</v>
      </c>
      <c r="BL34" s="25" t="s">
        <v>11</v>
      </c>
      <c r="BM34" s="25" t="s">
        <v>11</v>
      </c>
      <c r="BN34" s="25" t="s">
        <v>11</v>
      </c>
      <c r="BO34" s="25" t="s">
        <v>167</v>
      </c>
      <c r="BP34" s="37" t="s">
        <v>4875</v>
      </c>
      <c r="BQ34" s="38" t="s">
        <v>4876</v>
      </c>
      <c r="BR34" s="25">
        <v>0.87</v>
      </c>
      <c r="BS34" s="25" t="s">
        <v>11</v>
      </c>
      <c r="BT34" s="25">
        <v>95</v>
      </c>
      <c r="BU34" s="25">
        <v>0.7</v>
      </c>
      <c r="BV34" s="25">
        <v>1.08</v>
      </c>
      <c r="BW34" s="25">
        <v>0.21</v>
      </c>
      <c r="BX34" s="25" t="s">
        <v>10</v>
      </c>
      <c r="BY34" s="37" t="s">
        <v>10</v>
      </c>
      <c r="BZ34" s="36" t="s">
        <v>4877</v>
      </c>
      <c r="CA34" s="36" t="s">
        <v>4878</v>
      </c>
      <c r="CB34" s="199" t="s">
        <v>4879</v>
      </c>
      <c r="CC34" s="36" t="s">
        <v>4883</v>
      </c>
      <c r="CD34" s="106" t="s">
        <v>4881</v>
      </c>
      <c r="CE34" s="25"/>
      <c r="CF34" s="25"/>
      <c r="CG34" s="25"/>
      <c r="CH34" s="25"/>
    </row>
    <row r="35" spans="1:86" s="10" customFormat="1">
      <c r="A35" s="36">
        <v>157</v>
      </c>
      <c r="B35" s="36" t="s">
        <v>282</v>
      </c>
      <c r="C35" s="36" t="s">
        <v>244</v>
      </c>
      <c r="D35" s="38" t="s">
        <v>4863</v>
      </c>
      <c r="E35" s="25">
        <v>2018</v>
      </c>
      <c r="F35" s="25" t="s">
        <v>2010</v>
      </c>
      <c r="G35" s="25" t="s">
        <v>4913</v>
      </c>
      <c r="H35" s="37" t="s">
        <v>784</v>
      </c>
      <c r="I35" s="25" t="s">
        <v>4079</v>
      </c>
      <c r="J35" s="183" t="s">
        <v>4080</v>
      </c>
      <c r="K35" s="25" t="s">
        <v>4865</v>
      </c>
      <c r="L35" s="38" t="s">
        <v>4866</v>
      </c>
      <c r="M35" s="37" t="s">
        <v>4867</v>
      </c>
      <c r="N35" s="25" t="s">
        <v>12</v>
      </c>
      <c r="O35" s="25" t="s">
        <v>5695</v>
      </c>
      <c r="P35" s="25" t="s">
        <v>5740</v>
      </c>
      <c r="Q35" s="25" t="s">
        <v>5627</v>
      </c>
      <c r="R35" s="25" t="s">
        <v>4868</v>
      </c>
      <c r="S35" s="25" t="s">
        <v>123</v>
      </c>
      <c r="T35" s="25" t="s">
        <v>4869</v>
      </c>
      <c r="U35" s="25" t="s">
        <v>269</v>
      </c>
      <c r="V35" s="200">
        <v>329</v>
      </c>
      <c r="W35" s="25">
        <f t="shared" si="1"/>
        <v>154650.35759999999</v>
      </c>
      <c r="X35" s="200">
        <v>329</v>
      </c>
      <c r="Y35" s="25">
        <f t="shared" si="1"/>
        <v>154650.35759999999</v>
      </c>
      <c r="Z35" s="25" t="s">
        <v>10</v>
      </c>
      <c r="AA35" s="25" t="s">
        <v>1059</v>
      </c>
      <c r="AB35" s="25" t="s">
        <v>4870</v>
      </c>
      <c r="AC35" s="10" t="s">
        <v>127</v>
      </c>
      <c r="AD35" s="10" t="s">
        <v>127</v>
      </c>
      <c r="AE35" s="25" t="s">
        <v>1139</v>
      </c>
      <c r="AF35" s="25"/>
      <c r="AG35" s="25" t="s">
        <v>140</v>
      </c>
      <c r="AH35" s="200">
        <v>329</v>
      </c>
      <c r="AI35" s="10">
        <f>INDEX(Exposure_GWASs!F:F,MATCH(Steph!AE35,Exposure_GWASs!C:C,0))</f>
        <v>322154</v>
      </c>
      <c r="AJ35" s="25" t="s">
        <v>4481</v>
      </c>
      <c r="AK35" s="25" t="s">
        <v>2465</v>
      </c>
      <c r="AL35" s="25" t="s">
        <v>4871</v>
      </c>
      <c r="AM35" s="25" t="s">
        <v>4872</v>
      </c>
      <c r="AN35" s="25" t="s">
        <v>4873</v>
      </c>
      <c r="AO35" s="25" t="s">
        <v>1009</v>
      </c>
      <c r="AP35" s="25"/>
      <c r="AQ35" s="25" t="s">
        <v>138</v>
      </c>
      <c r="AR35" s="25" t="s">
        <v>11</v>
      </c>
      <c r="AS35" s="25" t="s">
        <v>244</v>
      </c>
      <c r="AT35" s="25" t="s">
        <v>11</v>
      </c>
      <c r="AU35" s="25" t="s">
        <v>10</v>
      </c>
      <c r="AV35" s="25" t="s">
        <v>10</v>
      </c>
      <c r="AW35" s="25">
        <v>77</v>
      </c>
      <c r="AX35" s="25">
        <f>INDEX(Exposure_GWASs!S:S,MATCH(Steph!AE35,Exposure_GWASs!C:C,0))</f>
        <v>77</v>
      </c>
      <c r="AY35" s="25" t="s">
        <v>10</v>
      </c>
      <c r="AZ35" s="25" t="s">
        <v>11</v>
      </c>
      <c r="BA35" s="25" t="s">
        <v>10</v>
      </c>
      <c r="BB35" s="25" t="s">
        <v>22</v>
      </c>
      <c r="BC35" s="36" t="s">
        <v>17</v>
      </c>
      <c r="BD35" s="36" t="s">
        <v>26</v>
      </c>
      <c r="BE35" s="36" t="s">
        <v>40</v>
      </c>
      <c r="BF35" s="36" t="s">
        <v>63</v>
      </c>
      <c r="BG35" s="36"/>
      <c r="BH35" s="36" t="s">
        <v>4874</v>
      </c>
      <c r="BI35" s="25"/>
      <c r="BJ35" s="25" t="s">
        <v>2928</v>
      </c>
      <c r="BK35" s="25" t="s">
        <v>11</v>
      </c>
      <c r="BL35" s="25" t="s">
        <v>11</v>
      </c>
      <c r="BM35" s="25" t="s">
        <v>11</v>
      </c>
      <c r="BN35" s="25" t="s">
        <v>11</v>
      </c>
      <c r="BO35" s="25" t="s">
        <v>167</v>
      </c>
      <c r="BP35" s="37" t="s">
        <v>4875</v>
      </c>
      <c r="BQ35" s="38" t="s">
        <v>4876</v>
      </c>
      <c r="BR35" s="25">
        <v>1.0900000000000001</v>
      </c>
      <c r="BS35" s="25" t="s">
        <v>11</v>
      </c>
      <c r="BT35" s="25">
        <v>95</v>
      </c>
      <c r="BU35" s="25">
        <v>0.88</v>
      </c>
      <c r="BV35" s="25">
        <v>1.34</v>
      </c>
      <c r="BW35" s="25">
        <v>0.43</v>
      </c>
      <c r="BX35" s="25" t="s">
        <v>10</v>
      </c>
      <c r="BY35" s="37" t="s">
        <v>10</v>
      </c>
      <c r="BZ35" s="36" t="s">
        <v>4877</v>
      </c>
      <c r="CA35" s="36" t="s">
        <v>4878</v>
      </c>
      <c r="CB35" s="199" t="s">
        <v>4879</v>
      </c>
      <c r="CC35" s="36" t="s">
        <v>4883</v>
      </c>
      <c r="CD35" s="106" t="s">
        <v>4881</v>
      </c>
      <c r="CE35" s="25"/>
      <c r="CF35" s="25"/>
      <c r="CG35" s="25"/>
      <c r="CH35" s="25"/>
    </row>
    <row r="36" spans="1:86" s="10" customFormat="1">
      <c r="A36" s="36">
        <v>157</v>
      </c>
      <c r="B36" s="36" t="s">
        <v>282</v>
      </c>
      <c r="C36" s="36" t="s">
        <v>244</v>
      </c>
      <c r="D36" s="38" t="s">
        <v>4863</v>
      </c>
      <c r="E36" s="25">
        <v>2018</v>
      </c>
      <c r="F36" s="25" t="s">
        <v>2010</v>
      </c>
      <c r="G36" s="25" t="s">
        <v>4913</v>
      </c>
      <c r="H36" s="37" t="s">
        <v>784</v>
      </c>
      <c r="I36" s="25" t="s">
        <v>4079</v>
      </c>
      <c r="J36" s="183" t="s">
        <v>4080</v>
      </c>
      <c r="K36" s="25" t="s">
        <v>4865</v>
      </c>
      <c r="L36" s="38" t="s">
        <v>4866</v>
      </c>
      <c r="M36" s="37" t="s">
        <v>4867</v>
      </c>
      <c r="N36" s="25" t="s">
        <v>12</v>
      </c>
      <c r="O36" s="25" t="s">
        <v>5695</v>
      </c>
      <c r="P36" s="25" t="s">
        <v>5614</v>
      </c>
      <c r="Q36" s="25" t="s">
        <v>5627</v>
      </c>
      <c r="R36" s="25" t="s">
        <v>4868</v>
      </c>
      <c r="S36" s="25" t="s">
        <v>123</v>
      </c>
      <c r="T36" s="25" t="s">
        <v>4869</v>
      </c>
      <c r="U36" s="25" t="s">
        <v>269</v>
      </c>
      <c r="V36" s="200">
        <v>201</v>
      </c>
      <c r="W36" s="25">
        <f t="shared" si="1"/>
        <v>154778.35759999999</v>
      </c>
      <c r="X36" s="200">
        <v>201</v>
      </c>
      <c r="Y36" s="25">
        <f t="shared" si="1"/>
        <v>154778.35759999999</v>
      </c>
      <c r="Z36" s="25" t="s">
        <v>10</v>
      </c>
      <c r="AA36" s="25" t="s">
        <v>1059</v>
      </c>
      <c r="AB36" s="25" t="s">
        <v>4870</v>
      </c>
      <c r="AC36" s="10" t="s">
        <v>127</v>
      </c>
      <c r="AD36" s="10" t="s">
        <v>127</v>
      </c>
      <c r="AE36" s="25" t="s">
        <v>1139</v>
      </c>
      <c r="AF36" s="25"/>
      <c r="AG36" s="25" t="s">
        <v>140</v>
      </c>
      <c r="AH36" s="200">
        <v>201</v>
      </c>
      <c r="AI36" s="10">
        <f>INDEX(Exposure_GWASs!F:F,MATCH(Steph!AE36,Exposure_GWASs!C:C,0))</f>
        <v>322154</v>
      </c>
      <c r="AJ36" s="25" t="s">
        <v>4481</v>
      </c>
      <c r="AK36" s="25" t="s">
        <v>2465</v>
      </c>
      <c r="AL36" s="25" t="s">
        <v>4871</v>
      </c>
      <c r="AM36" s="25" t="s">
        <v>4872</v>
      </c>
      <c r="AN36" s="25" t="s">
        <v>4873</v>
      </c>
      <c r="AO36" s="25" t="s">
        <v>1009</v>
      </c>
      <c r="AP36" s="25"/>
      <c r="AQ36" s="25" t="s">
        <v>138</v>
      </c>
      <c r="AR36" s="25" t="s">
        <v>11</v>
      </c>
      <c r="AS36" s="25" t="s">
        <v>244</v>
      </c>
      <c r="AT36" s="25" t="s">
        <v>11</v>
      </c>
      <c r="AU36" s="25" t="s">
        <v>10</v>
      </c>
      <c r="AV36" s="25" t="s">
        <v>10</v>
      </c>
      <c r="AW36" s="25">
        <v>77</v>
      </c>
      <c r="AX36" s="25">
        <f>INDEX(Exposure_GWASs!S:S,MATCH(Steph!AE36,Exposure_GWASs!C:C,0))</f>
        <v>77</v>
      </c>
      <c r="AY36" s="25" t="s">
        <v>10</v>
      </c>
      <c r="AZ36" s="25" t="s">
        <v>11</v>
      </c>
      <c r="BA36" s="25" t="s">
        <v>10</v>
      </c>
      <c r="BB36" s="25" t="s">
        <v>22</v>
      </c>
      <c r="BC36" s="36" t="s">
        <v>17</v>
      </c>
      <c r="BD36" s="36" t="s">
        <v>26</v>
      </c>
      <c r="BE36" s="36" t="s">
        <v>40</v>
      </c>
      <c r="BF36" s="36" t="s">
        <v>63</v>
      </c>
      <c r="BG36" s="36"/>
      <c r="BH36" s="36" t="s">
        <v>4874</v>
      </c>
      <c r="BI36" s="25"/>
      <c r="BJ36" s="25" t="s">
        <v>2928</v>
      </c>
      <c r="BK36" s="25" t="s">
        <v>11</v>
      </c>
      <c r="BL36" s="25" t="s">
        <v>11</v>
      </c>
      <c r="BM36" s="25" t="s">
        <v>11</v>
      </c>
      <c r="BN36" s="25" t="s">
        <v>11</v>
      </c>
      <c r="BO36" s="25" t="s">
        <v>167</v>
      </c>
      <c r="BP36" s="37" t="s">
        <v>4875</v>
      </c>
      <c r="BQ36" s="38" t="s">
        <v>4876</v>
      </c>
      <c r="BR36" s="25">
        <v>1.18</v>
      </c>
      <c r="BS36" s="25" t="s">
        <v>11</v>
      </c>
      <c r="BT36" s="25">
        <v>95</v>
      </c>
      <c r="BU36" s="25">
        <v>0.9</v>
      </c>
      <c r="BV36" s="25">
        <v>1.54</v>
      </c>
      <c r="BW36" s="25">
        <v>0.24</v>
      </c>
      <c r="BX36" s="25" t="s">
        <v>10</v>
      </c>
      <c r="BY36" s="37" t="s">
        <v>10</v>
      </c>
      <c r="BZ36" s="36" t="s">
        <v>4877</v>
      </c>
      <c r="CA36" s="36" t="s">
        <v>4878</v>
      </c>
      <c r="CB36" s="199" t="s">
        <v>4879</v>
      </c>
      <c r="CC36" s="36" t="s">
        <v>4883</v>
      </c>
      <c r="CD36" s="106" t="s">
        <v>4881</v>
      </c>
      <c r="CE36" s="25"/>
      <c r="CF36" s="25"/>
      <c r="CG36" s="25"/>
      <c r="CH36" s="25"/>
    </row>
    <row r="37" spans="1:86" s="10" customFormat="1">
      <c r="A37" s="36">
        <v>157</v>
      </c>
      <c r="B37" s="36" t="s">
        <v>282</v>
      </c>
      <c r="C37" s="36" t="s">
        <v>244</v>
      </c>
      <c r="D37" s="38" t="s">
        <v>4863</v>
      </c>
      <c r="E37" s="36">
        <v>2018</v>
      </c>
      <c r="F37" s="36" t="s">
        <v>2010</v>
      </c>
      <c r="G37" s="25" t="s">
        <v>4914</v>
      </c>
      <c r="H37" s="37" t="s">
        <v>784</v>
      </c>
      <c r="I37" s="25" t="s">
        <v>4079</v>
      </c>
      <c r="J37" s="183" t="s">
        <v>4080</v>
      </c>
      <c r="K37" s="25" t="s">
        <v>4865</v>
      </c>
      <c r="L37" s="38" t="s">
        <v>4866</v>
      </c>
      <c r="M37" s="37" t="s">
        <v>4867</v>
      </c>
      <c r="N37" s="25" t="s">
        <v>12</v>
      </c>
      <c r="O37" s="25" t="s">
        <v>5695</v>
      </c>
      <c r="P37" s="25" t="s">
        <v>5976</v>
      </c>
      <c r="Q37" s="25" t="s">
        <v>5627</v>
      </c>
      <c r="R37" s="25" t="s">
        <v>4868</v>
      </c>
      <c r="S37" s="25" t="s">
        <v>123</v>
      </c>
      <c r="T37" s="25" t="s">
        <v>4869</v>
      </c>
      <c r="U37" s="25" t="s">
        <v>269</v>
      </c>
      <c r="V37" s="200">
        <v>105</v>
      </c>
      <c r="W37" s="25">
        <f t="shared" si="1"/>
        <v>154874.35759999999</v>
      </c>
      <c r="X37" s="200">
        <v>105</v>
      </c>
      <c r="Y37" s="25">
        <f t="shared" si="1"/>
        <v>154874.35759999999</v>
      </c>
      <c r="Z37" s="25" t="s">
        <v>10</v>
      </c>
      <c r="AA37" s="25" t="s">
        <v>1059</v>
      </c>
      <c r="AB37" s="25" t="s">
        <v>4870</v>
      </c>
      <c r="AC37" s="10" t="s">
        <v>127</v>
      </c>
      <c r="AD37" s="10" t="s">
        <v>127</v>
      </c>
      <c r="AE37" s="25" t="s">
        <v>1139</v>
      </c>
      <c r="AF37" s="25"/>
      <c r="AG37" s="25" t="s">
        <v>140</v>
      </c>
      <c r="AH37" s="200">
        <v>105</v>
      </c>
      <c r="AI37" s="10">
        <f>INDEX(Exposure_GWASs!F:F,MATCH(Steph!AE37,Exposure_GWASs!C:C,0))</f>
        <v>322154</v>
      </c>
      <c r="AJ37" s="25" t="s">
        <v>4481</v>
      </c>
      <c r="AK37" s="25" t="s">
        <v>2465</v>
      </c>
      <c r="AL37" s="25" t="s">
        <v>4871</v>
      </c>
      <c r="AM37" s="25" t="s">
        <v>4872</v>
      </c>
      <c r="AN37" s="25" t="s">
        <v>4873</v>
      </c>
      <c r="AO37" s="25" t="s">
        <v>1009</v>
      </c>
      <c r="AP37" s="25"/>
      <c r="AQ37" s="25" t="s">
        <v>138</v>
      </c>
      <c r="AR37" s="25" t="s">
        <v>11</v>
      </c>
      <c r="AS37" s="25" t="s">
        <v>244</v>
      </c>
      <c r="AT37" s="25" t="s">
        <v>11</v>
      </c>
      <c r="AU37" s="25" t="s">
        <v>10</v>
      </c>
      <c r="AV37" s="25" t="s">
        <v>10</v>
      </c>
      <c r="AW37" s="25">
        <v>77</v>
      </c>
      <c r="AX37" s="25">
        <f>INDEX(Exposure_GWASs!S:S,MATCH(Steph!AE37,Exposure_GWASs!C:C,0))</f>
        <v>77</v>
      </c>
      <c r="AY37" s="36" t="s">
        <v>10</v>
      </c>
      <c r="AZ37" s="25" t="s">
        <v>11</v>
      </c>
      <c r="BA37" s="25" t="s">
        <v>10</v>
      </c>
      <c r="BB37" s="25" t="s">
        <v>22</v>
      </c>
      <c r="BC37" s="36" t="s">
        <v>17</v>
      </c>
      <c r="BD37" s="36" t="s">
        <v>26</v>
      </c>
      <c r="BE37" s="36" t="s">
        <v>40</v>
      </c>
      <c r="BF37" s="36" t="s">
        <v>63</v>
      </c>
      <c r="BG37" s="36"/>
      <c r="BH37" s="36" t="s">
        <v>4874</v>
      </c>
      <c r="BI37" s="36"/>
      <c r="BJ37" s="36" t="s">
        <v>2928</v>
      </c>
      <c r="BK37" s="25" t="s">
        <v>11</v>
      </c>
      <c r="BL37" s="25" t="s">
        <v>11</v>
      </c>
      <c r="BM37" s="25" t="s">
        <v>11</v>
      </c>
      <c r="BN37" s="25" t="s">
        <v>11</v>
      </c>
      <c r="BO37" s="25" t="s">
        <v>167</v>
      </c>
      <c r="BP37" s="37" t="s">
        <v>4875</v>
      </c>
      <c r="BQ37" s="38" t="s">
        <v>4876</v>
      </c>
      <c r="BR37" s="36">
        <v>1.1499999999999999</v>
      </c>
      <c r="BS37" s="36" t="s">
        <v>11</v>
      </c>
      <c r="BT37" s="36">
        <v>95</v>
      </c>
      <c r="BU37" s="36">
        <v>0.79</v>
      </c>
      <c r="BV37" s="36">
        <v>1.68</v>
      </c>
      <c r="BW37" s="36">
        <v>0.45</v>
      </c>
      <c r="BX37" s="25" t="s">
        <v>10</v>
      </c>
      <c r="BY37" s="37" t="s">
        <v>10</v>
      </c>
      <c r="BZ37" s="36" t="s">
        <v>4877</v>
      </c>
      <c r="CA37" s="36" t="s">
        <v>4878</v>
      </c>
      <c r="CB37" s="199" t="s">
        <v>4879</v>
      </c>
      <c r="CC37" s="36" t="s">
        <v>4883</v>
      </c>
      <c r="CD37" s="106" t="s">
        <v>4881</v>
      </c>
      <c r="CE37" s="36"/>
      <c r="CF37" s="36"/>
      <c r="CG37" s="36"/>
      <c r="CH37" s="36"/>
    </row>
    <row r="38" spans="1:86">
      <c r="A38" s="36">
        <v>157</v>
      </c>
      <c r="B38" s="36" t="s">
        <v>282</v>
      </c>
      <c r="C38" s="36" t="s">
        <v>244</v>
      </c>
      <c r="D38" s="38" t="s">
        <v>4863</v>
      </c>
      <c r="E38" s="36">
        <v>2018</v>
      </c>
      <c r="F38" s="36" t="s">
        <v>2010</v>
      </c>
      <c r="G38" s="25" t="s">
        <v>4915</v>
      </c>
      <c r="H38" s="37" t="s">
        <v>784</v>
      </c>
      <c r="I38" s="25" t="s">
        <v>4079</v>
      </c>
      <c r="J38" s="183" t="s">
        <v>4080</v>
      </c>
      <c r="K38" s="25" t="s">
        <v>4865</v>
      </c>
      <c r="L38" s="38" t="s">
        <v>4866</v>
      </c>
      <c r="M38" s="37" t="s">
        <v>4867</v>
      </c>
      <c r="N38" s="25" t="s">
        <v>12</v>
      </c>
      <c r="O38" s="25" t="s">
        <v>5695</v>
      </c>
      <c r="P38" s="25" t="s">
        <v>5977</v>
      </c>
      <c r="Q38" s="25" t="s">
        <v>5627</v>
      </c>
      <c r="R38" s="25" t="s">
        <v>4868</v>
      </c>
      <c r="S38" s="25" t="s">
        <v>123</v>
      </c>
      <c r="T38" s="25" t="s">
        <v>4869</v>
      </c>
      <c r="U38" s="25" t="s">
        <v>269</v>
      </c>
      <c r="V38" s="200">
        <v>226</v>
      </c>
      <c r="W38" s="25">
        <f t="shared" si="1"/>
        <v>154753.35759999999</v>
      </c>
      <c r="X38" s="200">
        <v>226</v>
      </c>
      <c r="Y38" s="25">
        <f t="shared" si="1"/>
        <v>154753.35759999999</v>
      </c>
      <c r="Z38" s="25" t="s">
        <v>10</v>
      </c>
      <c r="AA38" s="25" t="s">
        <v>1059</v>
      </c>
      <c r="AB38" s="25" t="s">
        <v>4870</v>
      </c>
      <c r="AC38" s="10" t="s">
        <v>127</v>
      </c>
      <c r="AD38" s="10" t="s">
        <v>127</v>
      </c>
      <c r="AE38" s="25" t="s">
        <v>1139</v>
      </c>
      <c r="AF38" s="25"/>
      <c r="AG38" s="25" t="s">
        <v>140</v>
      </c>
      <c r="AH38" s="200">
        <v>226</v>
      </c>
      <c r="AI38" s="10">
        <f>INDEX(Exposure_GWASs!F:F,MATCH(Steph!AE38,Exposure_GWASs!C:C,0))</f>
        <v>322154</v>
      </c>
      <c r="AJ38" s="25" t="s">
        <v>4481</v>
      </c>
      <c r="AK38" s="25" t="s">
        <v>2465</v>
      </c>
      <c r="AL38" s="25" t="s">
        <v>4871</v>
      </c>
      <c r="AM38" s="25" t="s">
        <v>4872</v>
      </c>
      <c r="AN38" s="25" t="s">
        <v>4873</v>
      </c>
      <c r="AO38" s="25" t="s">
        <v>1009</v>
      </c>
      <c r="AP38" s="25"/>
      <c r="AQ38" s="25" t="s">
        <v>138</v>
      </c>
      <c r="AR38" s="25" t="s">
        <v>11</v>
      </c>
      <c r="AS38" s="25" t="s">
        <v>244</v>
      </c>
      <c r="AT38" s="25" t="s">
        <v>11</v>
      </c>
      <c r="AU38" s="25" t="s">
        <v>10</v>
      </c>
      <c r="AV38" s="25" t="s">
        <v>10</v>
      </c>
      <c r="AW38" s="25">
        <v>77</v>
      </c>
      <c r="AX38" s="25">
        <f>INDEX(Exposure_GWASs!S:S,MATCH(Steph!AE38,Exposure_GWASs!C:C,0))</f>
        <v>77</v>
      </c>
      <c r="AY38" s="36" t="s">
        <v>10</v>
      </c>
      <c r="AZ38" s="25" t="s">
        <v>11</v>
      </c>
      <c r="BA38" s="25" t="s">
        <v>10</v>
      </c>
      <c r="BB38" s="25" t="s">
        <v>22</v>
      </c>
      <c r="BC38" s="36" t="s">
        <v>17</v>
      </c>
      <c r="BD38" s="36" t="s">
        <v>26</v>
      </c>
      <c r="BE38" s="36" t="s">
        <v>40</v>
      </c>
      <c r="BF38" s="36" t="s">
        <v>63</v>
      </c>
      <c r="BG38" s="36"/>
      <c r="BH38" s="36" t="s">
        <v>4874</v>
      </c>
      <c r="BI38" s="36"/>
      <c r="BJ38" s="36" t="s">
        <v>2928</v>
      </c>
      <c r="BK38" s="25" t="s">
        <v>11</v>
      </c>
      <c r="BL38" s="25" t="s">
        <v>11</v>
      </c>
      <c r="BM38" s="25" t="s">
        <v>11</v>
      </c>
      <c r="BN38" s="25" t="s">
        <v>11</v>
      </c>
      <c r="BO38" s="25" t="s">
        <v>167</v>
      </c>
      <c r="BP38" s="37" t="s">
        <v>4875</v>
      </c>
      <c r="BQ38" s="38" t="s">
        <v>4876</v>
      </c>
      <c r="BR38" s="36">
        <v>1.28</v>
      </c>
      <c r="BS38" s="36" t="s">
        <v>11</v>
      </c>
      <c r="BT38" s="36">
        <v>95</v>
      </c>
      <c r="BU38" s="36">
        <v>0.99</v>
      </c>
      <c r="BV38" s="36">
        <v>1.65</v>
      </c>
      <c r="BW38" s="36">
        <v>0.06</v>
      </c>
      <c r="BX38" s="25" t="s">
        <v>10</v>
      </c>
      <c r="BY38" s="37" t="s">
        <v>10</v>
      </c>
      <c r="BZ38" s="36" t="s">
        <v>4877</v>
      </c>
      <c r="CA38" s="36" t="s">
        <v>4878</v>
      </c>
      <c r="CB38" s="199" t="s">
        <v>4879</v>
      </c>
      <c r="CC38" s="36" t="s">
        <v>4883</v>
      </c>
      <c r="CD38" s="106" t="s">
        <v>4881</v>
      </c>
      <c r="CE38" s="36"/>
      <c r="CF38" s="36"/>
      <c r="CG38" s="36"/>
      <c r="CH38" s="36"/>
    </row>
    <row r="39" spans="1:86">
      <c r="A39" s="36">
        <v>157</v>
      </c>
      <c r="B39" s="36" t="s">
        <v>282</v>
      </c>
      <c r="C39" s="36" t="s">
        <v>244</v>
      </c>
      <c r="D39" s="38" t="s">
        <v>4863</v>
      </c>
      <c r="E39" s="36">
        <v>2018</v>
      </c>
      <c r="F39" s="36" t="s">
        <v>2010</v>
      </c>
      <c r="G39" s="25" t="s">
        <v>4916</v>
      </c>
      <c r="H39" s="37" t="s">
        <v>784</v>
      </c>
      <c r="I39" s="25" t="s">
        <v>4079</v>
      </c>
      <c r="J39" s="183" t="s">
        <v>4080</v>
      </c>
      <c r="K39" s="25" t="s">
        <v>4865</v>
      </c>
      <c r="L39" s="38" t="s">
        <v>4866</v>
      </c>
      <c r="M39" s="37" t="s">
        <v>4867</v>
      </c>
      <c r="N39" s="25" t="s">
        <v>12</v>
      </c>
      <c r="O39" s="25" t="s">
        <v>5695</v>
      </c>
      <c r="P39" s="25" t="s">
        <v>5972</v>
      </c>
      <c r="Q39" s="25" t="s">
        <v>5627</v>
      </c>
      <c r="R39" s="25" t="s">
        <v>4868</v>
      </c>
      <c r="S39" s="25" t="s">
        <v>123</v>
      </c>
      <c r="T39" s="25" t="s">
        <v>4869</v>
      </c>
      <c r="U39" s="25" t="s">
        <v>269</v>
      </c>
      <c r="V39" s="200">
        <v>78</v>
      </c>
      <c r="W39" s="25">
        <f t="shared" si="1"/>
        <v>154901.35759999999</v>
      </c>
      <c r="X39" s="200">
        <v>78</v>
      </c>
      <c r="Y39" s="25">
        <f t="shared" si="1"/>
        <v>154901.35759999999</v>
      </c>
      <c r="Z39" s="25" t="s">
        <v>10</v>
      </c>
      <c r="AA39" s="25" t="s">
        <v>1059</v>
      </c>
      <c r="AB39" s="25" t="s">
        <v>4870</v>
      </c>
      <c r="AC39" s="10" t="s">
        <v>127</v>
      </c>
      <c r="AD39" s="10" t="s">
        <v>127</v>
      </c>
      <c r="AE39" s="25" t="s">
        <v>1139</v>
      </c>
      <c r="AF39" s="25"/>
      <c r="AG39" s="25" t="s">
        <v>140</v>
      </c>
      <c r="AH39" s="200">
        <v>78</v>
      </c>
      <c r="AI39" s="10">
        <f>INDEX(Exposure_GWASs!F:F,MATCH(Steph!AE39,Exposure_GWASs!C:C,0))</f>
        <v>322154</v>
      </c>
      <c r="AJ39" s="25" t="s">
        <v>4481</v>
      </c>
      <c r="AK39" s="25" t="s">
        <v>2465</v>
      </c>
      <c r="AL39" s="25" t="s">
        <v>4871</v>
      </c>
      <c r="AM39" s="25" t="s">
        <v>4872</v>
      </c>
      <c r="AN39" s="25" t="s">
        <v>4873</v>
      </c>
      <c r="AO39" s="25" t="s">
        <v>1009</v>
      </c>
      <c r="AP39" s="25"/>
      <c r="AQ39" s="25" t="s">
        <v>138</v>
      </c>
      <c r="AR39" s="25" t="s">
        <v>11</v>
      </c>
      <c r="AS39" s="25" t="s">
        <v>244</v>
      </c>
      <c r="AT39" s="25" t="s">
        <v>11</v>
      </c>
      <c r="AU39" s="25" t="s">
        <v>10</v>
      </c>
      <c r="AV39" s="25" t="s">
        <v>10</v>
      </c>
      <c r="AW39" s="25">
        <v>77</v>
      </c>
      <c r="AX39" s="25">
        <f>INDEX(Exposure_GWASs!S:S,MATCH(Steph!AE39,Exposure_GWASs!C:C,0))</f>
        <v>77</v>
      </c>
      <c r="AY39" s="36" t="s">
        <v>10</v>
      </c>
      <c r="AZ39" s="25" t="s">
        <v>11</v>
      </c>
      <c r="BA39" s="25" t="s">
        <v>10</v>
      </c>
      <c r="BB39" s="25" t="s">
        <v>22</v>
      </c>
      <c r="BC39" s="36" t="s">
        <v>17</v>
      </c>
      <c r="BD39" s="36" t="s">
        <v>26</v>
      </c>
      <c r="BE39" s="36" t="s">
        <v>40</v>
      </c>
      <c r="BF39" s="36" t="s">
        <v>63</v>
      </c>
      <c r="BG39" s="36"/>
      <c r="BH39" s="36" t="s">
        <v>4874</v>
      </c>
      <c r="BI39" s="36"/>
      <c r="BJ39" s="36" t="s">
        <v>2928</v>
      </c>
      <c r="BK39" s="25" t="s">
        <v>11</v>
      </c>
      <c r="BL39" s="25" t="s">
        <v>11</v>
      </c>
      <c r="BM39" s="25" t="s">
        <v>11</v>
      </c>
      <c r="BN39" s="25" t="s">
        <v>11</v>
      </c>
      <c r="BO39" s="25" t="s">
        <v>167</v>
      </c>
      <c r="BP39" s="37" t="s">
        <v>4875</v>
      </c>
      <c r="BQ39" s="38" t="s">
        <v>4876</v>
      </c>
      <c r="BR39" s="36">
        <v>0.99</v>
      </c>
      <c r="BS39" s="36" t="s">
        <v>11</v>
      </c>
      <c r="BT39" s="36">
        <v>95</v>
      </c>
      <c r="BU39" s="36">
        <v>0.64</v>
      </c>
      <c r="BV39" s="36">
        <v>1.53</v>
      </c>
      <c r="BW39" s="36">
        <v>0.96</v>
      </c>
      <c r="BX39" s="25" t="s">
        <v>10</v>
      </c>
      <c r="BY39" s="37" t="s">
        <v>10</v>
      </c>
      <c r="BZ39" s="36" t="s">
        <v>4877</v>
      </c>
      <c r="CA39" s="36" t="s">
        <v>4878</v>
      </c>
      <c r="CB39" s="199" t="s">
        <v>4879</v>
      </c>
      <c r="CC39" s="36" t="s">
        <v>4883</v>
      </c>
      <c r="CD39" s="106" t="s">
        <v>4881</v>
      </c>
      <c r="CE39" s="36"/>
      <c r="CF39" s="36"/>
      <c r="CG39" s="36"/>
      <c r="CH39" s="36"/>
    </row>
    <row r="40" spans="1:86">
      <c r="A40" s="36">
        <v>157</v>
      </c>
      <c r="B40" s="36" t="s">
        <v>282</v>
      </c>
      <c r="C40" s="36" t="s">
        <v>244</v>
      </c>
      <c r="D40" s="38" t="s">
        <v>4863</v>
      </c>
      <c r="E40" s="36">
        <v>2018</v>
      </c>
      <c r="F40" s="36" t="s">
        <v>2010</v>
      </c>
      <c r="G40" s="25" t="s">
        <v>4917</v>
      </c>
      <c r="H40" s="37" t="s">
        <v>784</v>
      </c>
      <c r="I40" s="25" t="s">
        <v>4079</v>
      </c>
      <c r="J40" s="183" t="s">
        <v>4080</v>
      </c>
      <c r="K40" s="25" t="s">
        <v>4865</v>
      </c>
      <c r="L40" s="38" t="s">
        <v>4866</v>
      </c>
      <c r="M40" s="37" t="s">
        <v>4867</v>
      </c>
      <c r="N40" s="25" t="s">
        <v>12</v>
      </c>
      <c r="O40" s="25" t="s">
        <v>5695</v>
      </c>
      <c r="P40" s="25" t="s">
        <v>1208</v>
      </c>
      <c r="Q40" s="25" t="s">
        <v>5627</v>
      </c>
      <c r="R40" s="25" t="s">
        <v>4868</v>
      </c>
      <c r="S40" s="25" t="s">
        <v>123</v>
      </c>
      <c r="T40" s="25" t="s">
        <v>4869</v>
      </c>
      <c r="U40" s="25" t="s">
        <v>269</v>
      </c>
      <c r="V40" s="200">
        <v>137</v>
      </c>
      <c r="W40" s="25">
        <f t="shared" si="1"/>
        <v>154842.35759999999</v>
      </c>
      <c r="X40" s="200">
        <v>137</v>
      </c>
      <c r="Y40" s="25">
        <f t="shared" si="1"/>
        <v>154842.35759999999</v>
      </c>
      <c r="Z40" s="25" t="s">
        <v>10</v>
      </c>
      <c r="AA40" s="25" t="s">
        <v>1059</v>
      </c>
      <c r="AB40" s="25" t="s">
        <v>4870</v>
      </c>
      <c r="AC40" s="10" t="s">
        <v>127</v>
      </c>
      <c r="AD40" s="10" t="s">
        <v>127</v>
      </c>
      <c r="AE40" s="25" t="s">
        <v>1139</v>
      </c>
      <c r="AF40" s="25"/>
      <c r="AG40" s="25" t="s">
        <v>140</v>
      </c>
      <c r="AH40" s="200">
        <v>137</v>
      </c>
      <c r="AI40" s="10">
        <f>INDEX(Exposure_GWASs!F:F,MATCH(Steph!AE40,Exposure_GWASs!C:C,0))</f>
        <v>322154</v>
      </c>
      <c r="AJ40" s="25" t="s">
        <v>4481</v>
      </c>
      <c r="AK40" s="25" t="s">
        <v>2465</v>
      </c>
      <c r="AL40" s="25" t="s">
        <v>4871</v>
      </c>
      <c r="AM40" s="25" t="s">
        <v>4872</v>
      </c>
      <c r="AN40" s="25" t="s">
        <v>4873</v>
      </c>
      <c r="AO40" s="25" t="s">
        <v>1009</v>
      </c>
      <c r="AP40" s="25"/>
      <c r="AQ40" s="25" t="s">
        <v>138</v>
      </c>
      <c r="AR40" s="25" t="s">
        <v>11</v>
      </c>
      <c r="AS40" s="25" t="s">
        <v>244</v>
      </c>
      <c r="AT40" s="25" t="s">
        <v>11</v>
      </c>
      <c r="AU40" s="25" t="s">
        <v>10</v>
      </c>
      <c r="AV40" s="25" t="s">
        <v>10</v>
      </c>
      <c r="AW40" s="25">
        <v>77</v>
      </c>
      <c r="AX40" s="25">
        <f>INDEX(Exposure_GWASs!S:S,MATCH(Steph!AE40,Exposure_GWASs!C:C,0))</f>
        <v>77</v>
      </c>
      <c r="AY40" s="36" t="s">
        <v>10</v>
      </c>
      <c r="AZ40" s="25" t="s">
        <v>11</v>
      </c>
      <c r="BA40" s="25" t="s">
        <v>10</v>
      </c>
      <c r="BB40" s="25" t="s">
        <v>22</v>
      </c>
      <c r="BC40" s="36" t="s">
        <v>17</v>
      </c>
      <c r="BD40" s="36" t="s">
        <v>26</v>
      </c>
      <c r="BE40" s="36" t="s">
        <v>40</v>
      </c>
      <c r="BF40" s="36" t="s">
        <v>63</v>
      </c>
      <c r="BG40" s="36"/>
      <c r="BH40" s="36" t="s">
        <v>4874</v>
      </c>
      <c r="BI40" s="36"/>
      <c r="BJ40" s="36" t="s">
        <v>2928</v>
      </c>
      <c r="BK40" s="25" t="s">
        <v>11</v>
      </c>
      <c r="BL40" s="25" t="s">
        <v>11</v>
      </c>
      <c r="BM40" s="25" t="s">
        <v>11</v>
      </c>
      <c r="BN40" s="25" t="s">
        <v>11</v>
      </c>
      <c r="BO40" s="25" t="s">
        <v>167</v>
      </c>
      <c r="BP40" s="37" t="s">
        <v>4875</v>
      </c>
      <c r="BQ40" s="38" t="s">
        <v>4876</v>
      </c>
      <c r="BR40" s="36">
        <v>1.04</v>
      </c>
      <c r="BS40" s="36" t="s">
        <v>11</v>
      </c>
      <c r="BT40" s="36">
        <v>95</v>
      </c>
      <c r="BU40" s="36">
        <v>0.75</v>
      </c>
      <c r="BV40" s="36">
        <v>1.44</v>
      </c>
      <c r="BW40" s="36">
        <v>0.82</v>
      </c>
      <c r="BX40" s="25" t="s">
        <v>10</v>
      </c>
      <c r="BY40" s="37" t="s">
        <v>10</v>
      </c>
      <c r="BZ40" s="36" t="s">
        <v>4877</v>
      </c>
      <c r="CA40" s="36" t="s">
        <v>4878</v>
      </c>
      <c r="CB40" s="199" t="s">
        <v>4879</v>
      </c>
      <c r="CC40" s="36" t="s">
        <v>4883</v>
      </c>
      <c r="CD40" s="106" t="s">
        <v>4881</v>
      </c>
      <c r="CE40" s="36"/>
      <c r="CF40" s="36"/>
      <c r="CG40" s="36"/>
      <c r="CH40" s="36"/>
    </row>
    <row r="41" spans="1:86">
      <c r="A41" s="36">
        <v>157</v>
      </c>
      <c r="B41" s="36" t="s">
        <v>282</v>
      </c>
      <c r="C41" s="36" t="s">
        <v>244</v>
      </c>
      <c r="D41" s="38" t="s">
        <v>4863</v>
      </c>
      <c r="E41" s="36">
        <v>2018</v>
      </c>
      <c r="F41" s="36" t="s">
        <v>2010</v>
      </c>
      <c r="G41" s="25" t="s">
        <v>4918</v>
      </c>
      <c r="H41" s="37" t="s">
        <v>784</v>
      </c>
      <c r="I41" s="25" t="s">
        <v>4079</v>
      </c>
      <c r="J41" s="183" t="s">
        <v>4080</v>
      </c>
      <c r="K41" s="25" t="s">
        <v>4865</v>
      </c>
      <c r="L41" s="38" t="s">
        <v>4866</v>
      </c>
      <c r="M41" s="37" t="s">
        <v>4867</v>
      </c>
      <c r="N41" s="25" t="s">
        <v>12</v>
      </c>
      <c r="O41" s="25" t="s">
        <v>5695</v>
      </c>
      <c r="P41" s="25" t="s">
        <v>5978</v>
      </c>
      <c r="Q41" s="25" t="s">
        <v>5627</v>
      </c>
      <c r="R41" s="25" t="s">
        <v>4868</v>
      </c>
      <c r="S41" s="25" t="s">
        <v>123</v>
      </c>
      <c r="T41" s="25" t="s">
        <v>4869</v>
      </c>
      <c r="U41" s="25" t="s">
        <v>269</v>
      </c>
      <c r="V41" s="200">
        <v>78</v>
      </c>
      <c r="W41" s="25">
        <f t="shared" si="1"/>
        <v>154901.35759999999</v>
      </c>
      <c r="X41" s="200">
        <v>78</v>
      </c>
      <c r="Y41" s="25">
        <f t="shared" si="1"/>
        <v>154901.35759999999</v>
      </c>
      <c r="Z41" s="25" t="s">
        <v>10</v>
      </c>
      <c r="AA41" s="25" t="s">
        <v>1059</v>
      </c>
      <c r="AB41" s="25" t="s">
        <v>4870</v>
      </c>
      <c r="AC41" s="10" t="s">
        <v>127</v>
      </c>
      <c r="AD41" s="10" t="s">
        <v>127</v>
      </c>
      <c r="AE41" s="25" t="s">
        <v>1139</v>
      </c>
      <c r="AF41" s="25"/>
      <c r="AG41" s="25" t="s">
        <v>140</v>
      </c>
      <c r="AH41" s="200">
        <v>78</v>
      </c>
      <c r="AI41" s="10">
        <f>INDEX(Exposure_GWASs!F:F,MATCH(Steph!AE41,Exposure_GWASs!C:C,0))</f>
        <v>322154</v>
      </c>
      <c r="AJ41" s="25" t="s">
        <v>4481</v>
      </c>
      <c r="AK41" s="25" t="s">
        <v>2465</v>
      </c>
      <c r="AL41" s="25" t="s">
        <v>4871</v>
      </c>
      <c r="AM41" s="25" t="s">
        <v>4872</v>
      </c>
      <c r="AN41" s="25" t="s">
        <v>4873</v>
      </c>
      <c r="AO41" s="25" t="s">
        <v>1009</v>
      </c>
      <c r="AP41" s="25"/>
      <c r="AQ41" s="25" t="s">
        <v>138</v>
      </c>
      <c r="AR41" s="25" t="s">
        <v>11</v>
      </c>
      <c r="AS41" s="25" t="s">
        <v>244</v>
      </c>
      <c r="AT41" s="25" t="s">
        <v>11</v>
      </c>
      <c r="AU41" s="25" t="s">
        <v>10</v>
      </c>
      <c r="AV41" s="25" t="s">
        <v>10</v>
      </c>
      <c r="AW41" s="25">
        <v>77</v>
      </c>
      <c r="AX41" s="25">
        <f>INDEX(Exposure_GWASs!S:S,MATCH(Steph!AE41,Exposure_GWASs!C:C,0))</f>
        <v>77</v>
      </c>
      <c r="AY41" s="36" t="s">
        <v>10</v>
      </c>
      <c r="AZ41" s="25" t="s">
        <v>11</v>
      </c>
      <c r="BA41" s="25" t="s">
        <v>10</v>
      </c>
      <c r="BB41" s="25" t="s">
        <v>22</v>
      </c>
      <c r="BC41" s="36" t="s">
        <v>17</v>
      </c>
      <c r="BD41" s="36" t="s">
        <v>26</v>
      </c>
      <c r="BE41" s="36" t="s">
        <v>40</v>
      </c>
      <c r="BF41" s="36" t="s">
        <v>63</v>
      </c>
      <c r="BG41" s="36"/>
      <c r="BH41" s="36" t="s">
        <v>4874</v>
      </c>
      <c r="BI41" s="36"/>
      <c r="BJ41" s="36" t="s">
        <v>2928</v>
      </c>
      <c r="BK41" s="25" t="s">
        <v>11</v>
      </c>
      <c r="BL41" s="25" t="s">
        <v>11</v>
      </c>
      <c r="BM41" s="25" t="s">
        <v>11</v>
      </c>
      <c r="BN41" s="25" t="s">
        <v>11</v>
      </c>
      <c r="BO41" s="25" t="s">
        <v>167</v>
      </c>
      <c r="BP41" s="37" t="s">
        <v>4875</v>
      </c>
      <c r="BQ41" s="38" t="s">
        <v>4876</v>
      </c>
      <c r="BR41" s="36">
        <v>0.73</v>
      </c>
      <c r="BS41" s="36" t="s">
        <v>11</v>
      </c>
      <c r="BT41" s="36">
        <v>95</v>
      </c>
      <c r="BU41" s="36">
        <v>0.47</v>
      </c>
      <c r="BV41" s="36">
        <v>1.1299999999999999</v>
      </c>
      <c r="BW41" s="36">
        <v>0.16</v>
      </c>
      <c r="BX41" s="25" t="s">
        <v>10</v>
      </c>
      <c r="BY41" s="37" t="s">
        <v>10</v>
      </c>
      <c r="BZ41" s="36" t="s">
        <v>4877</v>
      </c>
      <c r="CA41" s="36" t="s">
        <v>4878</v>
      </c>
      <c r="CB41" s="199" t="s">
        <v>4879</v>
      </c>
      <c r="CC41" s="36" t="s">
        <v>4883</v>
      </c>
      <c r="CD41" s="106" t="s">
        <v>4881</v>
      </c>
      <c r="CE41" s="36"/>
      <c r="CF41" s="36"/>
      <c r="CG41" s="36"/>
      <c r="CH41" s="36"/>
    </row>
    <row r="42" spans="1:86">
      <c r="A42" s="36">
        <v>157</v>
      </c>
      <c r="B42" s="36" t="s">
        <v>282</v>
      </c>
      <c r="C42" s="36" t="s">
        <v>244</v>
      </c>
      <c r="D42" s="38" t="s">
        <v>4863</v>
      </c>
      <c r="E42" s="36">
        <v>2018</v>
      </c>
      <c r="F42" s="36" t="s">
        <v>2010</v>
      </c>
      <c r="G42" s="25" t="s">
        <v>4919</v>
      </c>
      <c r="H42" s="37" t="s">
        <v>784</v>
      </c>
      <c r="I42" s="25" t="s">
        <v>4079</v>
      </c>
      <c r="J42" s="183" t="s">
        <v>4080</v>
      </c>
      <c r="K42" s="25" t="s">
        <v>4865</v>
      </c>
      <c r="L42" s="38" t="s">
        <v>4866</v>
      </c>
      <c r="M42" s="37" t="s">
        <v>4867</v>
      </c>
      <c r="N42" s="25" t="s">
        <v>12</v>
      </c>
      <c r="O42" s="25" t="s">
        <v>5695</v>
      </c>
      <c r="P42" s="25" t="s">
        <v>5979</v>
      </c>
      <c r="Q42" s="25" t="s">
        <v>5627</v>
      </c>
      <c r="R42" s="25" t="s">
        <v>4868</v>
      </c>
      <c r="S42" s="25" t="s">
        <v>123</v>
      </c>
      <c r="T42" s="25" t="s">
        <v>4869</v>
      </c>
      <c r="U42" s="25" t="s">
        <v>269</v>
      </c>
      <c r="V42" s="200">
        <v>169</v>
      </c>
      <c r="W42" s="25">
        <f t="shared" si="1"/>
        <v>154810.35759999999</v>
      </c>
      <c r="X42" s="200">
        <v>169</v>
      </c>
      <c r="Y42" s="25">
        <f t="shared" si="1"/>
        <v>154810.35759999999</v>
      </c>
      <c r="Z42" s="25" t="s">
        <v>10</v>
      </c>
      <c r="AA42" s="25" t="s">
        <v>1059</v>
      </c>
      <c r="AB42" s="25" t="s">
        <v>4870</v>
      </c>
      <c r="AC42" s="10" t="s">
        <v>127</v>
      </c>
      <c r="AD42" s="10" t="s">
        <v>127</v>
      </c>
      <c r="AE42" s="25" t="s">
        <v>1139</v>
      </c>
      <c r="AF42" s="25"/>
      <c r="AG42" s="25" t="s">
        <v>140</v>
      </c>
      <c r="AH42" s="200">
        <v>169</v>
      </c>
      <c r="AI42" s="10">
        <f>INDEX(Exposure_GWASs!F:F,MATCH(Steph!AE42,Exposure_GWASs!C:C,0))</f>
        <v>322154</v>
      </c>
      <c r="AJ42" s="25" t="s">
        <v>4481</v>
      </c>
      <c r="AK42" s="25" t="s">
        <v>2465</v>
      </c>
      <c r="AL42" s="25" t="s">
        <v>4871</v>
      </c>
      <c r="AM42" s="25" t="s">
        <v>4872</v>
      </c>
      <c r="AN42" s="25" t="s">
        <v>4873</v>
      </c>
      <c r="AO42" s="25" t="s">
        <v>1009</v>
      </c>
      <c r="AP42" s="25"/>
      <c r="AQ42" s="25" t="s">
        <v>138</v>
      </c>
      <c r="AR42" s="25" t="s">
        <v>11</v>
      </c>
      <c r="AS42" s="25" t="s">
        <v>244</v>
      </c>
      <c r="AT42" s="25" t="s">
        <v>11</v>
      </c>
      <c r="AU42" s="25" t="s">
        <v>10</v>
      </c>
      <c r="AV42" s="25" t="s">
        <v>10</v>
      </c>
      <c r="AW42" s="25">
        <v>77</v>
      </c>
      <c r="AX42" s="25">
        <f>INDEX(Exposure_GWASs!S:S,MATCH(Steph!AE42,Exposure_GWASs!C:C,0))</f>
        <v>77</v>
      </c>
      <c r="AY42" s="36" t="s">
        <v>10</v>
      </c>
      <c r="AZ42" s="25" t="s">
        <v>11</v>
      </c>
      <c r="BA42" s="25" t="s">
        <v>10</v>
      </c>
      <c r="BB42" s="25" t="s">
        <v>22</v>
      </c>
      <c r="BC42" s="36" t="s">
        <v>17</v>
      </c>
      <c r="BD42" s="36" t="s">
        <v>26</v>
      </c>
      <c r="BE42" s="36" t="s">
        <v>40</v>
      </c>
      <c r="BF42" s="36" t="s">
        <v>63</v>
      </c>
      <c r="BG42" s="36"/>
      <c r="BH42" s="36" t="s">
        <v>4874</v>
      </c>
      <c r="BI42" s="36"/>
      <c r="BJ42" s="36" t="s">
        <v>2928</v>
      </c>
      <c r="BK42" s="25" t="s">
        <v>11</v>
      </c>
      <c r="BL42" s="25" t="s">
        <v>11</v>
      </c>
      <c r="BM42" s="25" t="s">
        <v>11</v>
      </c>
      <c r="BN42" s="25" t="s">
        <v>11</v>
      </c>
      <c r="BO42" s="25" t="s">
        <v>167</v>
      </c>
      <c r="BP42" s="37" t="s">
        <v>4875</v>
      </c>
      <c r="BQ42" s="38" t="s">
        <v>4876</v>
      </c>
      <c r="BR42" s="36">
        <v>1.1499999999999999</v>
      </c>
      <c r="BS42" s="36" t="s">
        <v>11</v>
      </c>
      <c r="BT42" s="36">
        <v>95</v>
      </c>
      <c r="BU42" s="36">
        <v>0.85</v>
      </c>
      <c r="BV42" s="36">
        <v>1.54</v>
      </c>
      <c r="BW42" s="36">
        <v>0.36</v>
      </c>
      <c r="BX42" s="25" t="s">
        <v>10</v>
      </c>
      <c r="BY42" s="37" t="s">
        <v>10</v>
      </c>
      <c r="BZ42" s="36" t="s">
        <v>4877</v>
      </c>
      <c r="CA42" s="36" t="s">
        <v>4878</v>
      </c>
      <c r="CB42" s="199" t="s">
        <v>4879</v>
      </c>
      <c r="CC42" s="36" t="s">
        <v>4883</v>
      </c>
      <c r="CD42" s="106" t="s">
        <v>4881</v>
      </c>
      <c r="CE42" s="36"/>
      <c r="CF42" s="36"/>
      <c r="CG42" s="36"/>
      <c r="CH42" s="36"/>
    </row>
    <row r="43" spans="1:86">
      <c r="A43" s="36">
        <v>157</v>
      </c>
      <c r="B43" s="36" t="s">
        <v>282</v>
      </c>
      <c r="C43" s="36" t="s">
        <v>244</v>
      </c>
      <c r="D43" s="38" t="s">
        <v>4863</v>
      </c>
      <c r="E43" s="36">
        <v>2018</v>
      </c>
      <c r="F43" s="36" t="s">
        <v>2010</v>
      </c>
      <c r="G43" s="25" t="s">
        <v>4920</v>
      </c>
      <c r="H43" s="37" t="s">
        <v>784</v>
      </c>
      <c r="I43" s="25" t="s">
        <v>4079</v>
      </c>
      <c r="J43" s="183" t="s">
        <v>4080</v>
      </c>
      <c r="K43" s="25" t="s">
        <v>4865</v>
      </c>
      <c r="L43" s="38" t="s">
        <v>4866</v>
      </c>
      <c r="M43" s="37" t="s">
        <v>4867</v>
      </c>
      <c r="N43" s="25" t="s">
        <v>12</v>
      </c>
      <c r="O43" s="25" t="s">
        <v>5695</v>
      </c>
      <c r="P43" s="25" t="s">
        <v>5980</v>
      </c>
      <c r="Q43" s="25" t="s">
        <v>5627</v>
      </c>
      <c r="R43" s="25" t="s">
        <v>4868</v>
      </c>
      <c r="S43" s="25" t="s">
        <v>123</v>
      </c>
      <c r="T43" s="25" t="s">
        <v>4869</v>
      </c>
      <c r="U43" s="25" t="s">
        <v>269</v>
      </c>
      <c r="V43" s="200">
        <v>100</v>
      </c>
      <c r="W43" s="25">
        <f t="shared" si="1"/>
        <v>154879.35759999999</v>
      </c>
      <c r="X43" s="200">
        <v>100</v>
      </c>
      <c r="Y43" s="25">
        <f t="shared" si="1"/>
        <v>154879.35759999999</v>
      </c>
      <c r="Z43" s="25" t="s">
        <v>10</v>
      </c>
      <c r="AA43" s="25" t="s">
        <v>1059</v>
      </c>
      <c r="AB43" s="25" t="s">
        <v>4870</v>
      </c>
      <c r="AC43" s="10" t="s">
        <v>127</v>
      </c>
      <c r="AD43" s="10" t="s">
        <v>127</v>
      </c>
      <c r="AE43" s="25" t="s">
        <v>1139</v>
      </c>
      <c r="AF43" s="25"/>
      <c r="AG43" s="25" t="s">
        <v>140</v>
      </c>
      <c r="AH43" s="200">
        <v>100</v>
      </c>
      <c r="AI43" s="10">
        <f>INDEX(Exposure_GWASs!F:F,MATCH(Steph!AE43,Exposure_GWASs!C:C,0))</f>
        <v>322154</v>
      </c>
      <c r="AJ43" s="25" t="s">
        <v>4481</v>
      </c>
      <c r="AK43" s="25" t="s">
        <v>2465</v>
      </c>
      <c r="AL43" s="25" t="s">
        <v>4871</v>
      </c>
      <c r="AM43" s="25" t="s">
        <v>4872</v>
      </c>
      <c r="AN43" s="25" t="s">
        <v>4873</v>
      </c>
      <c r="AO43" s="25" t="s">
        <v>1009</v>
      </c>
      <c r="AP43" s="25"/>
      <c r="AQ43" s="25" t="s">
        <v>138</v>
      </c>
      <c r="AR43" s="25" t="s">
        <v>11</v>
      </c>
      <c r="AS43" s="25" t="s">
        <v>244</v>
      </c>
      <c r="AT43" s="25" t="s">
        <v>11</v>
      </c>
      <c r="AU43" s="25" t="s">
        <v>10</v>
      </c>
      <c r="AV43" s="25" t="s">
        <v>10</v>
      </c>
      <c r="AW43" s="25">
        <v>77</v>
      </c>
      <c r="AX43" s="25">
        <f>INDEX(Exposure_GWASs!S:S,MATCH(Steph!AE43,Exposure_GWASs!C:C,0))</f>
        <v>77</v>
      </c>
      <c r="AY43" s="36" t="s">
        <v>10</v>
      </c>
      <c r="AZ43" s="25" t="s">
        <v>11</v>
      </c>
      <c r="BA43" s="25" t="s">
        <v>10</v>
      </c>
      <c r="BB43" s="25" t="s">
        <v>22</v>
      </c>
      <c r="BC43" s="36" t="s">
        <v>17</v>
      </c>
      <c r="BD43" s="36" t="s">
        <v>26</v>
      </c>
      <c r="BE43" s="36" t="s">
        <v>40</v>
      </c>
      <c r="BF43" s="36" t="s">
        <v>63</v>
      </c>
      <c r="BG43" s="36"/>
      <c r="BH43" s="36" t="s">
        <v>4874</v>
      </c>
      <c r="BI43" s="36"/>
      <c r="BJ43" s="36" t="s">
        <v>2928</v>
      </c>
      <c r="BK43" s="25" t="s">
        <v>11</v>
      </c>
      <c r="BL43" s="25" t="s">
        <v>11</v>
      </c>
      <c r="BM43" s="25" t="s">
        <v>11</v>
      </c>
      <c r="BN43" s="25" t="s">
        <v>11</v>
      </c>
      <c r="BO43" s="25" t="s">
        <v>167</v>
      </c>
      <c r="BP43" s="37" t="s">
        <v>4875</v>
      </c>
      <c r="BQ43" s="38" t="s">
        <v>4876</v>
      </c>
      <c r="BR43" s="36">
        <v>1.03</v>
      </c>
      <c r="BS43" s="36" t="s">
        <v>11</v>
      </c>
      <c r="BT43" s="36">
        <v>95</v>
      </c>
      <c r="BU43" s="36">
        <v>0.7</v>
      </c>
      <c r="BV43" s="36">
        <v>1.52</v>
      </c>
      <c r="BW43" s="36">
        <v>0.86</v>
      </c>
      <c r="BX43" s="25" t="s">
        <v>10</v>
      </c>
      <c r="BY43" s="37" t="s">
        <v>10</v>
      </c>
      <c r="BZ43" s="36" t="s">
        <v>4877</v>
      </c>
      <c r="CA43" s="36" t="s">
        <v>4878</v>
      </c>
      <c r="CB43" s="199" t="s">
        <v>4879</v>
      </c>
      <c r="CC43" s="36" t="s">
        <v>4883</v>
      </c>
      <c r="CD43" s="106" t="s">
        <v>4881</v>
      </c>
      <c r="CE43" s="36"/>
      <c r="CF43" s="36"/>
      <c r="CG43" s="36"/>
      <c r="CH43" s="36"/>
    </row>
    <row r="44" spans="1:86">
      <c r="A44" s="36">
        <v>157</v>
      </c>
      <c r="B44" s="36" t="s">
        <v>282</v>
      </c>
      <c r="C44" s="36" t="s">
        <v>244</v>
      </c>
      <c r="D44" s="38" t="s">
        <v>4863</v>
      </c>
      <c r="E44" s="36">
        <v>2018</v>
      </c>
      <c r="F44" s="36" t="s">
        <v>2010</v>
      </c>
      <c r="G44" s="25" t="s">
        <v>4921</v>
      </c>
      <c r="H44" s="37" t="s">
        <v>784</v>
      </c>
      <c r="I44" s="25" t="s">
        <v>4079</v>
      </c>
      <c r="J44" s="183" t="s">
        <v>4080</v>
      </c>
      <c r="K44" s="25" t="s">
        <v>4865</v>
      </c>
      <c r="L44" s="38" t="s">
        <v>4866</v>
      </c>
      <c r="M44" s="37" t="s">
        <v>4867</v>
      </c>
      <c r="N44" s="25" t="s">
        <v>12</v>
      </c>
      <c r="O44" s="25" t="s">
        <v>5695</v>
      </c>
      <c r="P44" s="25" t="s">
        <v>5981</v>
      </c>
      <c r="Q44" s="25" t="s">
        <v>5627</v>
      </c>
      <c r="R44" s="25" t="s">
        <v>4868</v>
      </c>
      <c r="S44" s="25" t="s">
        <v>123</v>
      </c>
      <c r="T44" s="25" t="s">
        <v>4869</v>
      </c>
      <c r="U44" s="25" t="s">
        <v>269</v>
      </c>
      <c r="V44" s="200">
        <v>329</v>
      </c>
      <c r="W44" s="25">
        <f t="shared" si="1"/>
        <v>154650.35759999999</v>
      </c>
      <c r="X44" s="200">
        <v>329</v>
      </c>
      <c r="Y44" s="25">
        <f t="shared" si="1"/>
        <v>154650.35759999999</v>
      </c>
      <c r="Z44" s="25" t="s">
        <v>10</v>
      </c>
      <c r="AA44" s="25" t="s">
        <v>1059</v>
      </c>
      <c r="AB44" s="25" t="s">
        <v>4870</v>
      </c>
      <c r="AC44" s="10" t="s">
        <v>127</v>
      </c>
      <c r="AD44" s="10" t="s">
        <v>127</v>
      </c>
      <c r="AE44" s="25" t="s">
        <v>1139</v>
      </c>
      <c r="AF44" s="25"/>
      <c r="AG44" s="25" t="s">
        <v>140</v>
      </c>
      <c r="AH44" s="200">
        <v>329</v>
      </c>
      <c r="AI44" s="10">
        <f>INDEX(Exposure_GWASs!F:F,MATCH(Steph!AE44,Exposure_GWASs!C:C,0))</f>
        <v>322154</v>
      </c>
      <c r="AJ44" s="25" t="s">
        <v>4481</v>
      </c>
      <c r="AK44" s="25" t="s">
        <v>2465</v>
      </c>
      <c r="AL44" s="25" t="s">
        <v>4871</v>
      </c>
      <c r="AM44" s="25" t="s">
        <v>4872</v>
      </c>
      <c r="AN44" s="25" t="s">
        <v>4873</v>
      </c>
      <c r="AO44" s="25" t="s">
        <v>1009</v>
      </c>
      <c r="AP44" s="25"/>
      <c r="AQ44" s="25" t="s">
        <v>138</v>
      </c>
      <c r="AR44" s="25" t="s">
        <v>11</v>
      </c>
      <c r="AS44" s="25" t="s">
        <v>244</v>
      </c>
      <c r="AT44" s="25" t="s">
        <v>11</v>
      </c>
      <c r="AU44" s="25" t="s">
        <v>10</v>
      </c>
      <c r="AV44" s="25" t="s">
        <v>10</v>
      </c>
      <c r="AW44" s="25">
        <v>77</v>
      </c>
      <c r="AX44" s="25">
        <f>INDEX(Exposure_GWASs!S:S,MATCH(Steph!AE44,Exposure_GWASs!C:C,0))</f>
        <v>77</v>
      </c>
      <c r="AY44" s="36" t="s">
        <v>10</v>
      </c>
      <c r="AZ44" s="25" t="s">
        <v>11</v>
      </c>
      <c r="BA44" s="25" t="s">
        <v>10</v>
      </c>
      <c r="BB44" s="25" t="s">
        <v>22</v>
      </c>
      <c r="BC44" s="36" t="s">
        <v>17</v>
      </c>
      <c r="BD44" s="36" t="s">
        <v>26</v>
      </c>
      <c r="BE44" s="36" t="s">
        <v>40</v>
      </c>
      <c r="BF44" s="36" t="s">
        <v>63</v>
      </c>
      <c r="BG44" s="36"/>
      <c r="BH44" s="36" t="s">
        <v>4874</v>
      </c>
      <c r="BI44" s="36"/>
      <c r="BJ44" s="36" t="s">
        <v>2928</v>
      </c>
      <c r="BK44" s="25" t="s">
        <v>11</v>
      </c>
      <c r="BL44" s="25" t="s">
        <v>11</v>
      </c>
      <c r="BM44" s="25" t="s">
        <v>11</v>
      </c>
      <c r="BN44" s="25" t="s">
        <v>11</v>
      </c>
      <c r="BO44" s="25" t="s">
        <v>167</v>
      </c>
      <c r="BP44" s="37" t="s">
        <v>4875</v>
      </c>
      <c r="BQ44" s="38" t="s">
        <v>4876</v>
      </c>
      <c r="BR44" s="36">
        <v>1.03</v>
      </c>
      <c r="BS44" s="36" t="s">
        <v>11</v>
      </c>
      <c r="BT44" s="36">
        <v>95</v>
      </c>
      <c r="BU44" s="36">
        <v>0.83</v>
      </c>
      <c r="BV44" s="36">
        <v>1.27</v>
      </c>
      <c r="BW44" s="36">
        <v>0.81</v>
      </c>
      <c r="BX44" s="25" t="s">
        <v>10</v>
      </c>
      <c r="BY44" s="37" t="s">
        <v>10</v>
      </c>
      <c r="BZ44" s="36" t="s">
        <v>4877</v>
      </c>
      <c r="CA44" s="36" t="s">
        <v>4878</v>
      </c>
      <c r="CB44" s="199" t="s">
        <v>4879</v>
      </c>
      <c r="CC44" s="36" t="s">
        <v>4883</v>
      </c>
      <c r="CD44" s="106" t="s">
        <v>4881</v>
      </c>
      <c r="CE44" s="36"/>
      <c r="CF44" s="36"/>
      <c r="CG44" s="36"/>
      <c r="CH44" s="36"/>
    </row>
    <row r="45" spans="1:86">
      <c r="A45" s="36">
        <v>157</v>
      </c>
      <c r="B45" s="36" t="s">
        <v>282</v>
      </c>
      <c r="C45" s="36" t="s">
        <v>244</v>
      </c>
      <c r="D45" s="38" t="s">
        <v>4863</v>
      </c>
      <c r="E45" s="36">
        <v>2018</v>
      </c>
      <c r="F45" s="36" t="s">
        <v>2010</v>
      </c>
      <c r="G45" s="25" t="s">
        <v>4922</v>
      </c>
      <c r="H45" s="37" t="s">
        <v>784</v>
      </c>
      <c r="I45" s="25" t="s">
        <v>4079</v>
      </c>
      <c r="J45" s="183" t="s">
        <v>4080</v>
      </c>
      <c r="K45" s="25" t="s">
        <v>4865</v>
      </c>
      <c r="L45" s="38" t="s">
        <v>4866</v>
      </c>
      <c r="M45" s="37" t="s">
        <v>4867</v>
      </c>
      <c r="N45" s="25" t="s">
        <v>12</v>
      </c>
      <c r="O45" s="25" t="s">
        <v>5695</v>
      </c>
      <c r="P45" s="25" t="s">
        <v>5974</v>
      </c>
      <c r="Q45" s="25" t="s">
        <v>5627</v>
      </c>
      <c r="R45" s="25" t="s">
        <v>4868</v>
      </c>
      <c r="S45" s="25" t="s">
        <v>123</v>
      </c>
      <c r="T45" s="25" t="s">
        <v>4869</v>
      </c>
      <c r="U45" s="25" t="s">
        <v>269</v>
      </c>
      <c r="V45" s="200">
        <v>460</v>
      </c>
      <c r="W45" s="25">
        <f t="shared" si="1"/>
        <v>154519.35759999999</v>
      </c>
      <c r="X45" s="200">
        <v>460</v>
      </c>
      <c r="Y45" s="25">
        <f t="shared" si="1"/>
        <v>154519.35759999999</v>
      </c>
      <c r="Z45" s="25" t="s">
        <v>10</v>
      </c>
      <c r="AA45" s="25" t="s">
        <v>1059</v>
      </c>
      <c r="AB45" s="25" t="s">
        <v>4870</v>
      </c>
      <c r="AC45" s="10" t="s">
        <v>127</v>
      </c>
      <c r="AD45" s="10" t="s">
        <v>127</v>
      </c>
      <c r="AE45" s="25" t="s">
        <v>1139</v>
      </c>
      <c r="AF45" s="25"/>
      <c r="AG45" s="25" t="s">
        <v>140</v>
      </c>
      <c r="AH45" s="200">
        <v>460</v>
      </c>
      <c r="AI45" s="10">
        <f>INDEX(Exposure_GWASs!F:F,MATCH(Steph!AE45,Exposure_GWASs!C:C,0))</f>
        <v>322154</v>
      </c>
      <c r="AJ45" s="25" t="s">
        <v>4481</v>
      </c>
      <c r="AK45" s="25" t="s">
        <v>2465</v>
      </c>
      <c r="AL45" s="25" t="s">
        <v>4871</v>
      </c>
      <c r="AM45" s="25" t="s">
        <v>4872</v>
      </c>
      <c r="AN45" s="25" t="s">
        <v>4873</v>
      </c>
      <c r="AO45" s="25" t="s">
        <v>1009</v>
      </c>
      <c r="AP45" s="25"/>
      <c r="AQ45" s="25" t="s">
        <v>138</v>
      </c>
      <c r="AR45" s="25" t="s">
        <v>11</v>
      </c>
      <c r="AS45" s="25" t="s">
        <v>244</v>
      </c>
      <c r="AT45" s="25" t="s">
        <v>11</v>
      </c>
      <c r="AU45" s="25" t="s">
        <v>10</v>
      </c>
      <c r="AV45" s="25" t="s">
        <v>10</v>
      </c>
      <c r="AW45" s="25">
        <v>77</v>
      </c>
      <c r="AX45" s="25">
        <f>INDEX(Exposure_GWASs!S:S,MATCH(Steph!AE45,Exposure_GWASs!C:C,0))</f>
        <v>77</v>
      </c>
      <c r="AY45" s="36" t="s">
        <v>10</v>
      </c>
      <c r="AZ45" s="25" t="s">
        <v>11</v>
      </c>
      <c r="BA45" s="25" t="s">
        <v>10</v>
      </c>
      <c r="BB45" s="25" t="s">
        <v>22</v>
      </c>
      <c r="BC45" s="36" t="s">
        <v>17</v>
      </c>
      <c r="BD45" s="36" t="s">
        <v>26</v>
      </c>
      <c r="BE45" s="36" t="s">
        <v>40</v>
      </c>
      <c r="BF45" s="36" t="s">
        <v>63</v>
      </c>
      <c r="BG45" s="36"/>
      <c r="BH45" s="36" t="s">
        <v>4874</v>
      </c>
      <c r="BI45" s="36"/>
      <c r="BJ45" s="36" t="s">
        <v>2928</v>
      </c>
      <c r="BK45" s="25" t="s">
        <v>11</v>
      </c>
      <c r="BL45" s="25" t="s">
        <v>11</v>
      </c>
      <c r="BM45" s="25" t="s">
        <v>11</v>
      </c>
      <c r="BN45" s="25" t="s">
        <v>11</v>
      </c>
      <c r="BO45" s="25" t="s">
        <v>167</v>
      </c>
      <c r="BP45" s="37" t="s">
        <v>4875</v>
      </c>
      <c r="BQ45" s="38" t="s">
        <v>4876</v>
      </c>
      <c r="BR45" s="36">
        <v>0.89</v>
      </c>
      <c r="BS45" s="36" t="s">
        <v>11</v>
      </c>
      <c r="BT45" s="36">
        <v>95</v>
      </c>
      <c r="BU45" s="36">
        <v>0.74</v>
      </c>
      <c r="BV45" s="36">
        <v>1.06</v>
      </c>
      <c r="BW45" s="36">
        <v>0.2</v>
      </c>
      <c r="BX45" s="25" t="s">
        <v>10</v>
      </c>
      <c r="BY45" s="37" t="s">
        <v>10</v>
      </c>
      <c r="BZ45" s="36" t="s">
        <v>4877</v>
      </c>
      <c r="CA45" s="36" t="s">
        <v>4878</v>
      </c>
      <c r="CB45" s="199" t="s">
        <v>4879</v>
      </c>
      <c r="CC45" s="36" t="s">
        <v>4883</v>
      </c>
      <c r="CD45" s="106" t="s">
        <v>4881</v>
      </c>
      <c r="CE45" s="36"/>
      <c r="CF45" s="36"/>
      <c r="CG45" s="36"/>
      <c r="CH45" s="36"/>
    </row>
    <row r="46" spans="1:86">
      <c r="A46" s="36">
        <v>157</v>
      </c>
      <c r="B46" s="36" t="s">
        <v>282</v>
      </c>
      <c r="C46" s="36" t="s">
        <v>244</v>
      </c>
      <c r="D46" s="38" t="s">
        <v>4863</v>
      </c>
      <c r="E46" s="36">
        <v>2018</v>
      </c>
      <c r="F46" s="36" t="s">
        <v>2010</v>
      </c>
      <c r="G46" s="25" t="s">
        <v>4923</v>
      </c>
      <c r="H46" s="37" t="s">
        <v>784</v>
      </c>
      <c r="I46" s="25" t="s">
        <v>4079</v>
      </c>
      <c r="J46" s="183" t="s">
        <v>4080</v>
      </c>
      <c r="K46" s="25" t="s">
        <v>4865</v>
      </c>
      <c r="L46" s="38" t="s">
        <v>4866</v>
      </c>
      <c r="M46" s="37" t="s">
        <v>4867</v>
      </c>
      <c r="N46" s="25" t="s">
        <v>12</v>
      </c>
      <c r="O46" s="25" t="s">
        <v>5695</v>
      </c>
      <c r="P46" s="25" t="s">
        <v>5975</v>
      </c>
      <c r="Q46" s="25" t="s">
        <v>5627</v>
      </c>
      <c r="R46" s="25" t="s">
        <v>4868</v>
      </c>
      <c r="S46" s="25" t="s">
        <v>123</v>
      </c>
      <c r="T46" s="25" t="s">
        <v>4869</v>
      </c>
      <c r="U46" s="25" t="s">
        <v>269</v>
      </c>
      <c r="V46" s="200">
        <v>206</v>
      </c>
      <c r="W46" s="25">
        <f t="shared" si="1"/>
        <v>154773.35759999999</v>
      </c>
      <c r="X46" s="200">
        <v>206</v>
      </c>
      <c r="Y46" s="25">
        <f t="shared" si="1"/>
        <v>154773.35759999999</v>
      </c>
      <c r="Z46" s="25" t="s">
        <v>10</v>
      </c>
      <c r="AA46" s="25" t="s">
        <v>1059</v>
      </c>
      <c r="AB46" s="25" t="s">
        <v>4870</v>
      </c>
      <c r="AC46" s="10" t="s">
        <v>127</v>
      </c>
      <c r="AD46" s="10" t="s">
        <v>127</v>
      </c>
      <c r="AE46" s="25" t="s">
        <v>1139</v>
      </c>
      <c r="AF46" s="25"/>
      <c r="AG46" s="25" t="s">
        <v>140</v>
      </c>
      <c r="AH46" s="200">
        <v>206</v>
      </c>
      <c r="AI46" s="10">
        <f>INDEX(Exposure_GWASs!F:F,MATCH(Steph!AE46,Exposure_GWASs!C:C,0))</f>
        <v>322154</v>
      </c>
      <c r="AJ46" s="25" t="s">
        <v>4481</v>
      </c>
      <c r="AK46" s="25" t="s">
        <v>2465</v>
      </c>
      <c r="AL46" s="25" t="s">
        <v>4871</v>
      </c>
      <c r="AM46" s="25" t="s">
        <v>4872</v>
      </c>
      <c r="AN46" s="25" t="s">
        <v>4873</v>
      </c>
      <c r="AO46" s="25" t="s">
        <v>1009</v>
      </c>
      <c r="AP46" s="25"/>
      <c r="AQ46" s="25" t="s">
        <v>138</v>
      </c>
      <c r="AR46" s="25" t="s">
        <v>11</v>
      </c>
      <c r="AS46" s="25" t="s">
        <v>244</v>
      </c>
      <c r="AT46" s="25" t="s">
        <v>11</v>
      </c>
      <c r="AU46" s="25" t="s">
        <v>10</v>
      </c>
      <c r="AV46" s="25" t="s">
        <v>10</v>
      </c>
      <c r="AW46" s="25">
        <v>77</v>
      </c>
      <c r="AX46" s="25">
        <f>INDEX(Exposure_GWASs!S:S,MATCH(Steph!AE46,Exposure_GWASs!C:C,0))</f>
        <v>77</v>
      </c>
      <c r="AY46" s="36" t="s">
        <v>10</v>
      </c>
      <c r="AZ46" s="25" t="s">
        <v>11</v>
      </c>
      <c r="BA46" s="25" t="s">
        <v>10</v>
      </c>
      <c r="BB46" s="25" t="s">
        <v>22</v>
      </c>
      <c r="BC46" s="36" t="s">
        <v>17</v>
      </c>
      <c r="BD46" s="36" t="s">
        <v>26</v>
      </c>
      <c r="BE46" s="36" t="s">
        <v>40</v>
      </c>
      <c r="BF46" s="36" t="s">
        <v>63</v>
      </c>
      <c r="BG46" s="36"/>
      <c r="BH46" s="36" t="s">
        <v>4874</v>
      </c>
      <c r="BI46" s="36"/>
      <c r="BJ46" s="36" t="s">
        <v>2928</v>
      </c>
      <c r="BK46" s="25" t="s">
        <v>11</v>
      </c>
      <c r="BL46" s="25" t="s">
        <v>11</v>
      </c>
      <c r="BM46" s="25" t="s">
        <v>11</v>
      </c>
      <c r="BN46" s="25" t="s">
        <v>11</v>
      </c>
      <c r="BO46" s="25" t="s">
        <v>167</v>
      </c>
      <c r="BP46" s="37" t="s">
        <v>4875</v>
      </c>
      <c r="BQ46" s="38" t="s">
        <v>4876</v>
      </c>
      <c r="BR46" s="36">
        <v>1.1100000000000001</v>
      </c>
      <c r="BS46" s="36" t="s">
        <v>11</v>
      </c>
      <c r="BT46" s="36">
        <v>95</v>
      </c>
      <c r="BU46" s="36">
        <v>0.85</v>
      </c>
      <c r="BV46" s="36">
        <v>1.45</v>
      </c>
      <c r="BW46" s="36">
        <v>0.44</v>
      </c>
      <c r="BX46" s="25" t="s">
        <v>10</v>
      </c>
      <c r="BY46" s="37" t="s">
        <v>10</v>
      </c>
      <c r="BZ46" s="36" t="s">
        <v>4877</v>
      </c>
      <c r="CA46" s="36" t="s">
        <v>4878</v>
      </c>
      <c r="CB46" s="199" t="s">
        <v>4879</v>
      </c>
      <c r="CC46" s="36" t="s">
        <v>4883</v>
      </c>
      <c r="CD46" s="106" t="s">
        <v>4881</v>
      </c>
      <c r="CE46" s="36"/>
      <c r="CF46" s="36"/>
      <c r="CG46" s="36"/>
      <c r="CH46" s="36"/>
    </row>
    <row r="47" spans="1:86">
      <c r="A47" s="36">
        <v>157</v>
      </c>
      <c r="B47" s="36" t="s">
        <v>282</v>
      </c>
      <c r="C47" s="36" t="s">
        <v>244</v>
      </c>
      <c r="D47" s="38" t="s">
        <v>4863</v>
      </c>
      <c r="E47" s="36">
        <v>2018</v>
      </c>
      <c r="F47" s="36" t="s">
        <v>2010</v>
      </c>
      <c r="G47" s="25" t="s">
        <v>4924</v>
      </c>
      <c r="H47" s="37" t="s">
        <v>784</v>
      </c>
      <c r="I47" s="25" t="s">
        <v>4079</v>
      </c>
      <c r="J47" s="183" t="s">
        <v>4080</v>
      </c>
      <c r="K47" s="25" t="s">
        <v>4865</v>
      </c>
      <c r="L47" s="38" t="s">
        <v>4866</v>
      </c>
      <c r="M47" s="37" t="s">
        <v>4867</v>
      </c>
      <c r="N47" s="25" t="s">
        <v>12</v>
      </c>
      <c r="O47" s="25" t="s">
        <v>5695</v>
      </c>
      <c r="P47" s="25" t="s">
        <v>5696</v>
      </c>
      <c r="Q47" s="25" t="s">
        <v>5627</v>
      </c>
      <c r="R47" s="25" t="s">
        <v>4868</v>
      </c>
      <c r="S47" s="25" t="s">
        <v>123</v>
      </c>
      <c r="T47" s="25" t="s">
        <v>4869</v>
      </c>
      <c r="U47" s="25" t="s">
        <v>268</v>
      </c>
      <c r="V47" s="200">
        <v>3688</v>
      </c>
      <c r="W47" s="25">
        <f>335308/100*53.78-V47</f>
        <v>176640.64240000001</v>
      </c>
      <c r="X47" s="200">
        <v>3688</v>
      </c>
      <c r="Y47" s="25">
        <f>335308/100*53.78-X47</f>
        <v>176640.64240000001</v>
      </c>
      <c r="Z47" s="25" t="s">
        <v>10</v>
      </c>
      <c r="AA47" s="25" t="s">
        <v>1059</v>
      </c>
      <c r="AB47" s="25" t="s">
        <v>4870</v>
      </c>
      <c r="AC47" s="10" t="s">
        <v>127</v>
      </c>
      <c r="AD47" s="10" t="s">
        <v>127</v>
      </c>
      <c r="AE47" s="25" t="s">
        <v>1139</v>
      </c>
      <c r="AF47" s="25"/>
      <c r="AG47" s="25" t="s">
        <v>140</v>
      </c>
      <c r="AH47" s="200">
        <v>3688</v>
      </c>
      <c r="AI47" s="10">
        <f>INDEX(Exposure_GWASs!F:F,MATCH(Steph!AE47,Exposure_GWASs!C:C,0))</f>
        <v>322154</v>
      </c>
      <c r="AJ47" s="25" t="s">
        <v>4481</v>
      </c>
      <c r="AK47" s="25" t="s">
        <v>2465</v>
      </c>
      <c r="AL47" s="25" t="s">
        <v>4871</v>
      </c>
      <c r="AM47" s="25" t="s">
        <v>4872</v>
      </c>
      <c r="AN47" s="25" t="s">
        <v>4873</v>
      </c>
      <c r="AO47" s="25" t="s">
        <v>1009</v>
      </c>
      <c r="AP47" s="25"/>
      <c r="AQ47" s="25" t="s">
        <v>138</v>
      </c>
      <c r="AR47" s="25" t="s">
        <v>11</v>
      </c>
      <c r="AS47" s="25" t="s">
        <v>244</v>
      </c>
      <c r="AT47" s="25" t="s">
        <v>11</v>
      </c>
      <c r="AU47" s="25" t="s">
        <v>10</v>
      </c>
      <c r="AV47" s="25" t="s">
        <v>10</v>
      </c>
      <c r="AW47" s="25">
        <v>77</v>
      </c>
      <c r="AX47" s="25">
        <f>INDEX(Exposure_GWASs!S:S,MATCH(Steph!AE47,Exposure_GWASs!C:C,0))</f>
        <v>77</v>
      </c>
      <c r="AY47" s="36" t="s">
        <v>10</v>
      </c>
      <c r="AZ47" s="25" t="s">
        <v>11</v>
      </c>
      <c r="BA47" s="25" t="s">
        <v>10</v>
      </c>
      <c r="BB47" s="25" t="s">
        <v>22</v>
      </c>
      <c r="BC47" s="36" t="s">
        <v>17</v>
      </c>
      <c r="BD47" s="36" t="s">
        <v>26</v>
      </c>
      <c r="BE47" s="36" t="s">
        <v>40</v>
      </c>
      <c r="BF47" s="36" t="s">
        <v>63</v>
      </c>
      <c r="BG47" s="36"/>
      <c r="BH47" s="36" t="s">
        <v>4874</v>
      </c>
      <c r="BI47" s="36"/>
      <c r="BJ47" s="36" t="s">
        <v>2928</v>
      </c>
      <c r="BK47" s="25" t="s">
        <v>11</v>
      </c>
      <c r="BL47" s="25" t="s">
        <v>11</v>
      </c>
      <c r="BM47" s="25" t="s">
        <v>11</v>
      </c>
      <c r="BN47" s="25" t="s">
        <v>11</v>
      </c>
      <c r="BO47" s="25" t="s">
        <v>167</v>
      </c>
      <c r="BP47" s="37" t="s">
        <v>4875</v>
      </c>
      <c r="BQ47" s="38" t="s">
        <v>4876</v>
      </c>
      <c r="BR47" s="36">
        <v>1.03</v>
      </c>
      <c r="BS47" s="36" t="s">
        <v>11</v>
      </c>
      <c r="BT47" s="36">
        <v>95</v>
      </c>
      <c r="BU47" s="36">
        <v>0.96</v>
      </c>
      <c r="BV47" s="36">
        <v>1.0900000000000001</v>
      </c>
      <c r="BW47" s="36">
        <v>0.42</v>
      </c>
      <c r="BX47" s="25" t="s">
        <v>10</v>
      </c>
      <c r="BY47" s="37" t="s">
        <v>10</v>
      </c>
      <c r="BZ47" s="36" t="s">
        <v>4877</v>
      </c>
      <c r="CA47" s="36" t="s">
        <v>4878</v>
      </c>
      <c r="CB47" s="199" t="s">
        <v>4879</v>
      </c>
      <c r="CC47" s="36" t="s">
        <v>4883</v>
      </c>
      <c r="CD47" s="106" t="s">
        <v>4881</v>
      </c>
      <c r="CE47" s="36"/>
      <c r="CF47" s="36"/>
      <c r="CG47" s="36"/>
      <c r="CH47" s="36"/>
    </row>
    <row r="48" spans="1:86">
      <c r="A48" s="36">
        <v>157</v>
      </c>
      <c r="B48" s="36" t="s">
        <v>282</v>
      </c>
      <c r="C48" s="36" t="s">
        <v>244</v>
      </c>
      <c r="D48" s="38" t="s">
        <v>4863</v>
      </c>
      <c r="E48" s="36">
        <v>2018</v>
      </c>
      <c r="F48" s="36" t="s">
        <v>2010</v>
      </c>
      <c r="G48" s="25" t="s">
        <v>4925</v>
      </c>
      <c r="H48" s="37" t="s">
        <v>784</v>
      </c>
      <c r="I48" s="25" t="s">
        <v>4079</v>
      </c>
      <c r="J48" s="183" t="s">
        <v>4080</v>
      </c>
      <c r="K48" s="25" t="s">
        <v>4865</v>
      </c>
      <c r="L48" s="38" t="s">
        <v>4866</v>
      </c>
      <c r="M48" s="37" t="s">
        <v>4867</v>
      </c>
      <c r="N48" s="25" t="s">
        <v>12</v>
      </c>
      <c r="O48" s="25" t="s">
        <v>5695</v>
      </c>
      <c r="P48" s="25" t="s">
        <v>5969</v>
      </c>
      <c r="Q48" s="25" t="s">
        <v>5627</v>
      </c>
      <c r="R48" s="25" t="s">
        <v>4868</v>
      </c>
      <c r="S48" s="25" t="s">
        <v>123</v>
      </c>
      <c r="T48" s="25" t="s">
        <v>4869</v>
      </c>
      <c r="U48" s="25" t="s">
        <v>268</v>
      </c>
      <c r="V48" s="200">
        <v>500</v>
      </c>
      <c r="W48" s="25">
        <f t="shared" ref="W48:Y69" si="2">335308/100*53.78-V48</f>
        <v>179828.64240000001</v>
      </c>
      <c r="X48" s="200">
        <v>500</v>
      </c>
      <c r="Y48" s="25">
        <f t="shared" si="2"/>
        <v>179828.64240000001</v>
      </c>
      <c r="Z48" s="25" t="s">
        <v>10</v>
      </c>
      <c r="AA48" s="25" t="s">
        <v>1059</v>
      </c>
      <c r="AB48" s="25" t="s">
        <v>4870</v>
      </c>
      <c r="AC48" s="10" t="s">
        <v>127</v>
      </c>
      <c r="AD48" s="10" t="s">
        <v>127</v>
      </c>
      <c r="AE48" s="25" t="s">
        <v>1139</v>
      </c>
      <c r="AF48" s="25"/>
      <c r="AG48" s="25" t="s">
        <v>140</v>
      </c>
      <c r="AH48" s="200">
        <v>500</v>
      </c>
      <c r="AI48" s="10">
        <f>INDEX(Exposure_GWASs!F:F,MATCH(Steph!AE48,Exposure_GWASs!C:C,0))</f>
        <v>322154</v>
      </c>
      <c r="AJ48" s="25" t="s">
        <v>4481</v>
      </c>
      <c r="AK48" s="25" t="s">
        <v>2465</v>
      </c>
      <c r="AL48" s="25" t="s">
        <v>4871</v>
      </c>
      <c r="AM48" s="25" t="s">
        <v>4872</v>
      </c>
      <c r="AN48" s="25" t="s">
        <v>4873</v>
      </c>
      <c r="AO48" s="25" t="s">
        <v>1009</v>
      </c>
      <c r="AP48" s="25"/>
      <c r="AQ48" s="25" t="s">
        <v>138</v>
      </c>
      <c r="AR48" s="25" t="s">
        <v>11</v>
      </c>
      <c r="AS48" s="25" t="s">
        <v>244</v>
      </c>
      <c r="AT48" s="25" t="s">
        <v>11</v>
      </c>
      <c r="AU48" s="25" t="s">
        <v>10</v>
      </c>
      <c r="AV48" s="25" t="s">
        <v>10</v>
      </c>
      <c r="AW48" s="25">
        <v>77</v>
      </c>
      <c r="AX48" s="25">
        <f>INDEX(Exposure_GWASs!S:S,MATCH(Steph!AE48,Exposure_GWASs!C:C,0))</f>
        <v>77</v>
      </c>
      <c r="AY48" s="36" t="s">
        <v>10</v>
      </c>
      <c r="AZ48" s="25" t="s">
        <v>11</v>
      </c>
      <c r="BA48" s="25" t="s">
        <v>10</v>
      </c>
      <c r="BB48" s="25" t="s">
        <v>22</v>
      </c>
      <c r="BC48" s="36" t="s">
        <v>17</v>
      </c>
      <c r="BD48" s="36" t="s">
        <v>26</v>
      </c>
      <c r="BE48" s="36" t="s">
        <v>40</v>
      </c>
      <c r="BF48" s="36" t="s">
        <v>63</v>
      </c>
      <c r="BG48" s="36"/>
      <c r="BH48" s="36" t="s">
        <v>4874</v>
      </c>
      <c r="BI48" s="36"/>
      <c r="BJ48" s="36" t="s">
        <v>2928</v>
      </c>
      <c r="BK48" s="25" t="s">
        <v>11</v>
      </c>
      <c r="BL48" s="25" t="s">
        <v>11</v>
      </c>
      <c r="BM48" s="25" t="s">
        <v>11</v>
      </c>
      <c r="BN48" s="25" t="s">
        <v>11</v>
      </c>
      <c r="BO48" s="25" t="s">
        <v>167</v>
      </c>
      <c r="BP48" s="37" t="s">
        <v>4875</v>
      </c>
      <c r="BQ48" s="38" t="s">
        <v>4876</v>
      </c>
      <c r="BR48" s="36">
        <v>1.1200000000000001</v>
      </c>
      <c r="BS48" s="36" t="s">
        <v>11</v>
      </c>
      <c r="BT48" s="36">
        <v>95</v>
      </c>
      <c r="BU48" s="36">
        <v>0.95</v>
      </c>
      <c r="BV48" s="36">
        <v>1.32</v>
      </c>
      <c r="BW48" s="36">
        <v>0.19</v>
      </c>
      <c r="BX48" s="25" t="s">
        <v>10</v>
      </c>
      <c r="BY48" s="37" t="s">
        <v>10</v>
      </c>
      <c r="BZ48" s="36" t="s">
        <v>4877</v>
      </c>
      <c r="CA48" s="36" t="s">
        <v>4878</v>
      </c>
      <c r="CB48" s="199" t="s">
        <v>4879</v>
      </c>
      <c r="CC48" s="36" t="s">
        <v>4883</v>
      </c>
      <c r="CD48" s="106" t="s">
        <v>4881</v>
      </c>
      <c r="CE48" s="36"/>
      <c r="CF48" s="36"/>
      <c r="CG48" s="36"/>
      <c r="CH48" s="36"/>
    </row>
    <row r="49" spans="1:86">
      <c r="A49" s="36">
        <v>157</v>
      </c>
      <c r="B49" s="36" t="s">
        <v>282</v>
      </c>
      <c r="C49" s="36" t="s">
        <v>244</v>
      </c>
      <c r="D49" s="38" t="s">
        <v>4863</v>
      </c>
      <c r="E49" s="36">
        <v>2018</v>
      </c>
      <c r="F49" s="36" t="s">
        <v>2010</v>
      </c>
      <c r="G49" s="25" t="s">
        <v>4926</v>
      </c>
      <c r="H49" s="37" t="s">
        <v>784</v>
      </c>
      <c r="I49" s="25" t="s">
        <v>4079</v>
      </c>
      <c r="J49" s="183" t="s">
        <v>4080</v>
      </c>
      <c r="K49" s="25" t="s">
        <v>4865</v>
      </c>
      <c r="L49" s="38" t="s">
        <v>4866</v>
      </c>
      <c r="M49" s="37" t="s">
        <v>4867</v>
      </c>
      <c r="N49" s="25" t="s">
        <v>12</v>
      </c>
      <c r="O49" s="25" t="s">
        <v>5695</v>
      </c>
      <c r="P49" s="25" t="s">
        <v>5277</v>
      </c>
      <c r="Q49" s="25" t="s">
        <v>5627</v>
      </c>
      <c r="R49" s="25" t="s">
        <v>4868</v>
      </c>
      <c r="S49" s="25" t="s">
        <v>123</v>
      </c>
      <c r="T49" s="25" t="s">
        <v>4869</v>
      </c>
      <c r="U49" s="25" t="s">
        <v>268</v>
      </c>
      <c r="V49" s="200">
        <v>181</v>
      </c>
      <c r="W49" s="25">
        <f t="shared" si="2"/>
        <v>180147.64240000001</v>
      </c>
      <c r="X49" s="200">
        <v>181</v>
      </c>
      <c r="Y49" s="25">
        <f t="shared" si="2"/>
        <v>180147.64240000001</v>
      </c>
      <c r="Z49" s="25" t="s">
        <v>10</v>
      </c>
      <c r="AA49" s="25" t="s">
        <v>1059</v>
      </c>
      <c r="AB49" s="25" t="s">
        <v>4870</v>
      </c>
      <c r="AC49" s="10" t="s">
        <v>127</v>
      </c>
      <c r="AD49" s="10" t="s">
        <v>127</v>
      </c>
      <c r="AE49" s="25" t="s">
        <v>1139</v>
      </c>
      <c r="AF49" s="25"/>
      <c r="AG49" s="25" t="s">
        <v>140</v>
      </c>
      <c r="AH49" s="200">
        <v>181</v>
      </c>
      <c r="AI49" s="10">
        <f>INDEX(Exposure_GWASs!F:F,MATCH(Steph!AE49,Exposure_GWASs!C:C,0))</f>
        <v>322154</v>
      </c>
      <c r="AJ49" s="25" t="s">
        <v>4481</v>
      </c>
      <c r="AK49" s="25" t="s">
        <v>2465</v>
      </c>
      <c r="AL49" s="25" t="s">
        <v>4871</v>
      </c>
      <c r="AM49" s="25" t="s">
        <v>4872</v>
      </c>
      <c r="AN49" s="25" t="s">
        <v>4873</v>
      </c>
      <c r="AO49" s="25" t="s">
        <v>1009</v>
      </c>
      <c r="AP49" s="25"/>
      <c r="AQ49" s="25" t="s">
        <v>138</v>
      </c>
      <c r="AR49" s="25" t="s">
        <v>11</v>
      </c>
      <c r="AS49" s="25" t="s">
        <v>244</v>
      </c>
      <c r="AT49" s="25" t="s">
        <v>11</v>
      </c>
      <c r="AU49" s="25" t="s">
        <v>10</v>
      </c>
      <c r="AV49" s="25" t="s">
        <v>10</v>
      </c>
      <c r="AW49" s="25">
        <v>77</v>
      </c>
      <c r="AX49" s="25">
        <f>INDEX(Exposure_GWASs!S:S,MATCH(Steph!AE49,Exposure_GWASs!C:C,0))</f>
        <v>77</v>
      </c>
      <c r="AY49" s="36" t="s">
        <v>10</v>
      </c>
      <c r="AZ49" s="25" t="s">
        <v>11</v>
      </c>
      <c r="BA49" s="25" t="s">
        <v>10</v>
      </c>
      <c r="BB49" s="25" t="s">
        <v>22</v>
      </c>
      <c r="BC49" s="36" t="s">
        <v>17</v>
      </c>
      <c r="BD49" s="36" t="s">
        <v>26</v>
      </c>
      <c r="BE49" s="36" t="s">
        <v>40</v>
      </c>
      <c r="BF49" s="36" t="s">
        <v>63</v>
      </c>
      <c r="BG49" s="36"/>
      <c r="BH49" s="36" t="s">
        <v>4874</v>
      </c>
      <c r="BI49" s="36"/>
      <c r="BJ49" s="36" t="s">
        <v>2928</v>
      </c>
      <c r="BK49" s="25" t="s">
        <v>11</v>
      </c>
      <c r="BL49" s="25" t="s">
        <v>11</v>
      </c>
      <c r="BM49" s="25" t="s">
        <v>11</v>
      </c>
      <c r="BN49" s="25" t="s">
        <v>11</v>
      </c>
      <c r="BO49" s="25" t="s">
        <v>167</v>
      </c>
      <c r="BP49" s="37" t="s">
        <v>4875</v>
      </c>
      <c r="BQ49" s="38" t="s">
        <v>4876</v>
      </c>
      <c r="BR49" s="36">
        <v>1.1200000000000001</v>
      </c>
      <c r="BS49" s="36" t="s">
        <v>11</v>
      </c>
      <c r="BT49" s="36">
        <v>95</v>
      </c>
      <c r="BU49" s="36">
        <v>0.85</v>
      </c>
      <c r="BV49" s="36">
        <v>1.47</v>
      </c>
      <c r="BW49" s="36">
        <v>0.43</v>
      </c>
      <c r="BX49" s="25" t="s">
        <v>10</v>
      </c>
      <c r="BY49" s="37" t="s">
        <v>10</v>
      </c>
      <c r="BZ49" s="36" t="s">
        <v>4877</v>
      </c>
      <c r="CA49" s="36" t="s">
        <v>4878</v>
      </c>
      <c r="CB49" s="199" t="s">
        <v>4879</v>
      </c>
      <c r="CC49" s="36" t="s">
        <v>4883</v>
      </c>
      <c r="CD49" s="106" t="s">
        <v>4881</v>
      </c>
      <c r="CE49" s="36"/>
      <c r="CF49" s="36"/>
      <c r="CG49" s="36"/>
      <c r="CH49" s="36"/>
    </row>
    <row r="50" spans="1:86">
      <c r="A50" s="36">
        <v>157</v>
      </c>
      <c r="B50" s="36" t="s">
        <v>282</v>
      </c>
      <c r="C50" s="36" t="s">
        <v>244</v>
      </c>
      <c r="D50" s="38" t="s">
        <v>4863</v>
      </c>
      <c r="E50" s="36">
        <v>2018</v>
      </c>
      <c r="F50" s="36" t="s">
        <v>2010</v>
      </c>
      <c r="G50" s="25" t="s">
        <v>4927</v>
      </c>
      <c r="H50" s="37" t="s">
        <v>784</v>
      </c>
      <c r="I50" s="25" t="s">
        <v>4079</v>
      </c>
      <c r="J50" s="183" t="s">
        <v>4080</v>
      </c>
      <c r="K50" s="25" t="s">
        <v>4865</v>
      </c>
      <c r="L50" s="38" t="s">
        <v>4866</v>
      </c>
      <c r="M50" s="37" t="s">
        <v>4867</v>
      </c>
      <c r="N50" s="25" t="s">
        <v>12</v>
      </c>
      <c r="O50" s="25" t="s">
        <v>5695</v>
      </c>
      <c r="P50" s="25" t="s">
        <v>5655</v>
      </c>
      <c r="Q50" s="25" t="s">
        <v>5627</v>
      </c>
      <c r="R50" s="25" t="s">
        <v>4868</v>
      </c>
      <c r="S50" s="25" t="s">
        <v>123</v>
      </c>
      <c r="T50" s="25" t="s">
        <v>4869</v>
      </c>
      <c r="U50" s="25" t="s">
        <v>268</v>
      </c>
      <c r="V50" s="200">
        <v>152</v>
      </c>
      <c r="W50" s="25">
        <f t="shared" si="2"/>
        <v>180176.64240000001</v>
      </c>
      <c r="X50" s="200">
        <v>152</v>
      </c>
      <c r="Y50" s="25">
        <f t="shared" si="2"/>
        <v>180176.64240000001</v>
      </c>
      <c r="Z50" s="25" t="s">
        <v>10</v>
      </c>
      <c r="AA50" s="25" t="s">
        <v>1059</v>
      </c>
      <c r="AB50" s="25" t="s">
        <v>4870</v>
      </c>
      <c r="AC50" s="10" t="s">
        <v>127</v>
      </c>
      <c r="AD50" s="10" t="s">
        <v>127</v>
      </c>
      <c r="AE50" s="25" t="s">
        <v>1139</v>
      </c>
      <c r="AF50" s="25"/>
      <c r="AG50" s="25" t="s">
        <v>140</v>
      </c>
      <c r="AH50" s="200">
        <v>152</v>
      </c>
      <c r="AI50" s="10">
        <f>INDEX(Exposure_GWASs!F:F,MATCH(Steph!AE50,Exposure_GWASs!C:C,0))</f>
        <v>322154</v>
      </c>
      <c r="AJ50" s="25" t="s">
        <v>4481</v>
      </c>
      <c r="AK50" s="25" t="s">
        <v>2465</v>
      </c>
      <c r="AL50" s="25" t="s">
        <v>4871</v>
      </c>
      <c r="AM50" s="25" t="s">
        <v>4872</v>
      </c>
      <c r="AN50" s="25" t="s">
        <v>4873</v>
      </c>
      <c r="AO50" s="25" t="s">
        <v>1009</v>
      </c>
      <c r="AP50" s="25"/>
      <c r="AQ50" s="25" t="s">
        <v>138</v>
      </c>
      <c r="AR50" s="25" t="s">
        <v>11</v>
      </c>
      <c r="AS50" s="25" t="s">
        <v>244</v>
      </c>
      <c r="AT50" s="25" t="s">
        <v>11</v>
      </c>
      <c r="AU50" s="25" t="s">
        <v>10</v>
      </c>
      <c r="AV50" s="25" t="s">
        <v>10</v>
      </c>
      <c r="AW50" s="25">
        <v>77</v>
      </c>
      <c r="AX50" s="25">
        <f>INDEX(Exposure_GWASs!S:S,MATCH(Steph!AE50,Exposure_GWASs!C:C,0))</f>
        <v>77</v>
      </c>
      <c r="AY50" s="36" t="s">
        <v>10</v>
      </c>
      <c r="AZ50" s="25" t="s">
        <v>11</v>
      </c>
      <c r="BA50" s="25" t="s">
        <v>10</v>
      </c>
      <c r="BB50" s="25" t="s">
        <v>22</v>
      </c>
      <c r="BC50" s="36" t="s">
        <v>17</v>
      </c>
      <c r="BD50" s="36" t="s">
        <v>26</v>
      </c>
      <c r="BE50" s="36" t="s">
        <v>40</v>
      </c>
      <c r="BF50" s="36" t="s">
        <v>63</v>
      </c>
      <c r="BG50" s="36"/>
      <c r="BH50" s="36" t="s">
        <v>4874</v>
      </c>
      <c r="BI50" s="36"/>
      <c r="BJ50" s="36" t="s">
        <v>2928</v>
      </c>
      <c r="BK50" s="25" t="s">
        <v>11</v>
      </c>
      <c r="BL50" s="25" t="s">
        <v>11</v>
      </c>
      <c r="BM50" s="25" t="s">
        <v>11</v>
      </c>
      <c r="BN50" s="25" t="s">
        <v>11</v>
      </c>
      <c r="BO50" s="25" t="s">
        <v>167</v>
      </c>
      <c r="BP50" s="37" t="s">
        <v>4875</v>
      </c>
      <c r="BQ50" s="38" t="s">
        <v>4876</v>
      </c>
      <c r="BR50" s="36">
        <v>0.95</v>
      </c>
      <c r="BS50" s="36" t="s">
        <v>11</v>
      </c>
      <c r="BT50" s="36">
        <v>95</v>
      </c>
      <c r="BU50" s="36">
        <v>0.7</v>
      </c>
      <c r="BV50" s="36">
        <v>1.28</v>
      </c>
      <c r="BW50" s="36">
        <v>0.72</v>
      </c>
      <c r="BX50" s="25" t="s">
        <v>10</v>
      </c>
      <c r="BY50" s="37" t="s">
        <v>10</v>
      </c>
      <c r="BZ50" s="36" t="s">
        <v>4877</v>
      </c>
      <c r="CA50" s="36" t="s">
        <v>4878</v>
      </c>
      <c r="CB50" s="199" t="s">
        <v>4879</v>
      </c>
      <c r="CC50" s="36" t="s">
        <v>4883</v>
      </c>
      <c r="CD50" s="106" t="s">
        <v>4881</v>
      </c>
      <c r="CE50" s="36"/>
      <c r="CF50" s="36"/>
      <c r="CG50" s="36"/>
      <c r="CH50" s="36"/>
    </row>
    <row r="51" spans="1:86">
      <c r="A51" s="36">
        <v>157</v>
      </c>
      <c r="B51" s="36" t="s">
        <v>282</v>
      </c>
      <c r="C51" s="36" t="s">
        <v>244</v>
      </c>
      <c r="D51" s="38" t="s">
        <v>4863</v>
      </c>
      <c r="E51" s="36">
        <v>2018</v>
      </c>
      <c r="F51" s="36" t="s">
        <v>2010</v>
      </c>
      <c r="G51" s="25" t="s">
        <v>4928</v>
      </c>
      <c r="H51" s="37" t="s">
        <v>784</v>
      </c>
      <c r="I51" s="25" t="s">
        <v>4079</v>
      </c>
      <c r="J51" s="183" t="s">
        <v>4080</v>
      </c>
      <c r="K51" s="25" t="s">
        <v>4865</v>
      </c>
      <c r="L51" s="38" t="s">
        <v>4866</v>
      </c>
      <c r="M51" s="37" t="s">
        <v>4867</v>
      </c>
      <c r="N51" s="25" t="s">
        <v>12</v>
      </c>
      <c r="O51" s="25" t="s">
        <v>5695</v>
      </c>
      <c r="P51" s="25" t="s">
        <v>5970</v>
      </c>
      <c r="Q51" s="25" t="s">
        <v>5627</v>
      </c>
      <c r="R51" s="25" t="s">
        <v>4868</v>
      </c>
      <c r="S51" s="25" t="s">
        <v>123</v>
      </c>
      <c r="T51" s="25" t="s">
        <v>4869</v>
      </c>
      <c r="U51" s="25" t="s">
        <v>268</v>
      </c>
      <c r="V51" s="200">
        <v>141</v>
      </c>
      <c r="W51" s="25">
        <f t="shared" si="2"/>
        <v>180187.64240000001</v>
      </c>
      <c r="X51" s="200">
        <v>141</v>
      </c>
      <c r="Y51" s="25">
        <f t="shared" si="2"/>
        <v>180187.64240000001</v>
      </c>
      <c r="Z51" s="25" t="s">
        <v>10</v>
      </c>
      <c r="AA51" s="25" t="s">
        <v>1059</v>
      </c>
      <c r="AB51" s="25" t="s">
        <v>4870</v>
      </c>
      <c r="AC51" s="10" t="s">
        <v>127</v>
      </c>
      <c r="AD51" s="10" t="s">
        <v>127</v>
      </c>
      <c r="AE51" s="25" t="s">
        <v>1139</v>
      </c>
      <c r="AF51" s="25"/>
      <c r="AG51" s="25" t="s">
        <v>140</v>
      </c>
      <c r="AH51" s="200">
        <v>141</v>
      </c>
      <c r="AI51" s="10">
        <f>INDEX(Exposure_GWASs!F:F,MATCH(Steph!AE51,Exposure_GWASs!C:C,0))</f>
        <v>322154</v>
      </c>
      <c r="AJ51" s="25" t="s">
        <v>4481</v>
      </c>
      <c r="AK51" s="25" t="s">
        <v>2465</v>
      </c>
      <c r="AL51" s="25" t="s">
        <v>4871</v>
      </c>
      <c r="AM51" s="25" t="s">
        <v>4872</v>
      </c>
      <c r="AN51" s="25" t="s">
        <v>4873</v>
      </c>
      <c r="AO51" s="25" t="s">
        <v>1009</v>
      </c>
      <c r="AP51" s="25"/>
      <c r="AQ51" s="25" t="s">
        <v>138</v>
      </c>
      <c r="AR51" s="25" t="s">
        <v>11</v>
      </c>
      <c r="AS51" s="25" t="s">
        <v>244</v>
      </c>
      <c r="AT51" s="25" t="s">
        <v>11</v>
      </c>
      <c r="AU51" s="25" t="s">
        <v>10</v>
      </c>
      <c r="AV51" s="25" t="s">
        <v>10</v>
      </c>
      <c r="AW51" s="25">
        <v>77</v>
      </c>
      <c r="AX51" s="25">
        <f>INDEX(Exposure_GWASs!S:S,MATCH(Steph!AE51,Exposure_GWASs!C:C,0))</f>
        <v>77</v>
      </c>
      <c r="AY51" s="36" t="s">
        <v>10</v>
      </c>
      <c r="AZ51" s="25" t="s">
        <v>11</v>
      </c>
      <c r="BA51" s="25" t="s">
        <v>10</v>
      </c>
      <c r="BB51" s="25" t="s">
        <v>22</v>
      </c>
      <c r="BC51" s="36" t="s">
        <v>17</v>
      </c>
      <c r="BD51" s="36" t="s">
        <v>26</v>
      </c>
      <c r="BE51" s="36" t="s">
        <v>40</v>
      </c>
      <c r="BF51" s="36" t="s">
        <v>63</v>
      </c>
      <c r="BG51" s="36"/>
      <c r="BH51" s="36" t="s">
        <v>4874</v>
      </c>
      <c r="BI51" s="36"/>
      <c r="BJ51" s="36" t="s">
        <v>2928</v>
      </c>
      <c r="BK51" s="25" t="s">
        <v>11</v>
      </c>
      <c r="BL51" s="25" t="s">
        <v>11</v>
      </c>
      <c r="BM51" s="25" t="s">
        <v>11</v>
      </c>
      <c r="BN51" s="25" t="s">
        <v>11</v>
      </c>
      <c r="BO51" s="25" t="s">
        <v>167</v>
      </c>
      <c r="BP51" s="37" t="s">
        <v>4875</v>
      </c>
      <c r="BQ51" s="38" t="s">
        <v>4876</v>
      </c>
      <c r="BR51" s="36">
        <v>1.42</v>
      </c>
      <c r="BS51" s="36" t="s">
        <v>11</v>
      </c>
      <c r="BT51" s="36">
        <v>95</v>
      </c>
      <c r="BU51" s="36">
        <v>1.04</v>
      </c>
      <c r="BV51" s="36">
        <v>1.93</v>
      </c>
      <c r="BW51" s="36">
        <v>0.03</v>
      </c>
      <c r="BX51" s="25" t="s">
        <v>10</v>
      </c>
      <c r="BY51" s="37" t="s">
        <v>10</v>
      </c>
      <c r="BZ51" s="36" t="s">
        <v>4877</v>
      </c>
      <c r="CA51" s="36" t="s">
        <v>4878</v>
      </c>
      <c r="CB51" s="199" t="s">
        <v>4879</v>
      </c>
      <c r="CC51" s="36" t="s">
        <v>4883</v>
      </c>
      <c r="CD51" s="106" t="s">
        <v>4881</v>
      </c>
      <c r="CE51" s="36"/>
      <c r="CF51" s="36"/>
      <c r="CG51" s="36"/>
      <c r="CH51" s="36"/>
    </row>
    <row r="52" spans="1:86">
      <c r="A52" s="36">
        <v>157</v>
      </c>
      <c r="B52" s="36" t="s">
        <v>282</v>
      </c>
      <c r="C52" s="36" t="s">
        <v>244</v>
      </c>
      <c r="D52" s="38" t="s">
        <v>4863</v>
      </c>
      <c r="E52" s="36">
        <v>2018</v>
      </c>
      <c r="F52" s="36" t="s">
        <v>2010</v>
      </c>
      <c r="G52" s="25" t="s">
        <v>4929</v>
      </c>
      <c r="H52" s="37" t="s">
        <v>784</v>
      </c>
      <c r="I52" s="25" t="s">
        <v>4079</v>
      </c>
      <c r="J52" s="183" t="s">
        <v>4080</v>
      </c>
      <c r="K52" s="25" t="s">
        <v>4865</v>
      </c>
      <c r="L52" s="38" t="s">
        <v>4866</v>
      </c>
      <c r="M52" s="37" t="s">
        <v>4867</v>
      </c>
      <c r="N52" s="25" t="s">
        <v>12</v>
      </c>
      <c r="O52" s="25" t="s">
        <v>5695</v>
      </c>
      <c r="P52" s="25" t="s">
        <v>5973</v>
      </c>
      <c r="Q52" s="25" t="s">
        <v>5627</v>
      </c>
      <c r="R52" s="25" t="s">
        <v>4868</v>
      </c>
      <c r="S52" s="25" t="s">
        <v>123</v>
      </c>
      <c r="T52" s="25" t="s">
        <v>4869</v>
      </c>
      <c r="U52" s="25" t="s">
        <v>268</v>
      </c>
      <c r="V52" s="200">
        <v>171</v>
      </c>
      <c r="W52" s="25">
        <f t="shared" si="2"/>
        <v>180157.64240000001</v>
      </c>
      <c r="X52" s="200">
        <v>171</v>
      </c>
      <c r="Y52" s="25">
        <f t="shared" si="2"/>
        <v>180157.64240000001</v>
      </c>
      <c r="Z52" s="25" t="s">
        <v>10</v>
      </c>
      <c r="AA52" s="25" t="s">
        <v>1059</v>
      </c>
      <c r="AB52" s="25" t="s">
        <v>4870</v>
      </c>
      <c r="AC52" s="10" t="s">
        <v>127</v>
      </c>
      <c r="AD52" s="10" t="s">
        <v>127</v>
      </c>
      <c r="AE52" s="25" t="s">
        <v>1139</v>
      </c>
      <c r="AF52" s="25"/>
      <c r="AG52" s="25" t="s">
        <v>140</v>
      </c>
      <c r="AH52" s="200">
        <v>171</v>
      </c>
      <c r="AI52" s="10">
        <f>INDEX(Exposure_GWASs!F:F,MATCH(Steph!AE52,Exposure_GWASs!C:C,0))</f>
        <v>322154</v>
      </c>
      <c r="AJ52" s="25" t="s">
        <v>4481</v>
      </c>
      <c r="AK52" s="25" t="s">
        <v>2465</v>
      </c>
      <c r="AL52" s="25" t="s">
        <v>4871</v>
      </c>
      <c r="AM52" s="25" t="s">
        <v>4872</v>
      </c>
      <c r="AN52" s="25" t="s">
        <v>4873</v>
      </c>
      <c r="AO52" s="25" t="s">
        <v>1009</v>
      </c>
      <c r="AP52" s="25"/>
      <c r="AQ52" s="25" t="s">
        <v>138</v>
      </c>
      <c r="AR52" s="25" t="s">
        <v>11</v>
      </c>
      <c r="AS52" s="25" t="s">
        <v>244</v>
      </c>
      <c r="AT52" s="25" t="s">
        <v>11</v>
      </c>
      <c r="AU52" s="25" t="s">
        <v>10</v>
      </c>
      <c r="AV52" s="25" t="s">
        <v>10</v>
      </c>
      <c r="AW52" s="25">
        <v>77</v>
      </c>
      <c r="AX52" s="25">
        <f>INDEX(Exposure_GWASs!S:S,MATCH(Steph!AE52,Exposure_GWASs!C:C,0))</f>
        <v>77</v>
      </c>
      <c r="AY52" s="36" t="s">
        <v>10</v>
      </c>
      <c r="AZ52" s="25" t="s">
        <v>11</v>
      </c>
      <c r="BA52" s="25" t="s">
        <v>10</v>
      </c>
      <c r="BB52" s="25" t="s">
        <v>22</v>
      </c>
      <c r="BC52" s="36" t="s">
        <v>17</v>
      </c>
      <c r="BD52" s="36" t="s">
        <v>26</v>
      </c>
      <c r="BE52" s="36" t="s">
        <v>40</v>
      </c>
      <c r="BF52" s="36" t="s">
        <v>63</v>
      </c>
      <c r="BG52" s="36"/>
      <c r="BH52" s="36" t="s">
        <v>4874</v>
      </c>
      <c r="BI52" s="36"/>
      <c r="BJ52" s="36" t="s">
        <v>2928</v>
      </c>
      <c r="BK52" s="25" t="s">
        <v>11</v>
      </c>
      <c r="BL52" s="25" t="s">
        <v>11</v>
      </c>
      <c r="BM52" s="25" t="s">
        <v>11</v>
      </c>
      <c r="BN52" s="25" t="s">
        <v>11</v>
      </c>
      <c r="BO52" s="25" t="s">
        <v>167</v>
      </c>
      <c r="BP52" s="37" t="s">
        <v>4875</v>
      </c>
      <c r="BQ52" s="38" t="s">
        <v>4876</v>
      </c>
      <c r="BR52" s="36">
        <v>1.02</v>
      </c>
      <c r="BS52" s="36" t="s">
        <v>11</v>
      </c>
      <c r="BT52" s="36">
        <v>95</v>
      </c>
      <c r="BU52" s="36">
        <v>0.77</v>
      </c>
      <c r="BV52" s="36">
        <v>1.36</v>
      </c>
      <c r="BW52" s="36">
        <v>0.88</v>
      </c>
      <c r="BX52" s="25" t="s">
        <v>10</v>
      </c>
      <c r="BY52" s="37" t="s">
        <v>10</v>
      </c>
      <c r="BZ52" s="36" t="s">
        <v>4877</v>
      </c>
      <c r="CA52" s="36" t="s">
        <v>4878</v>
      </c>
      <c r="CB52" s="199" t="s">
        <v>4879</v>
      </c>
      <c r="CC52" s="36" t="s">
        <v>4883</v>
      </c>
      <c r="CD52" s="106" t="s">
        <v>4881</v>
      </c>
      <c r="CE52" s="36"/>
      <c r="CF52" s="36"/>
      <c r="CG52" s="36"/>
      <c r="CH52" s="36"/>
    </row>
    <row r="53" spans="1:86">
      <c r="A53" s="36">
        <v>157</v>
      </c>
      <c r="B53" s="36" t="s">
        <v>282</v>
      </c>
      <c r="C53" s="36" t="s">
        <v>244</v>
      </c>
      <c r="D53" s="38" t="s">
        <v>4863</v>
      </c>
      <c r="E53" s="36">
        <v>2018</v>
      </c>
      <c r="F53" s="36" t="s">
        <v>2010</v>
      </c>
      <c r="G53" s="25" t="s">
        <v>4930</v>
      </c>
      <c r="H53" s="37" t="s">
        <v>784</v>
      </c>
      <c r="I53" s="25" t="s">
        <v>4079</v>
      </c>
      <c r="J53" s="183" t="s">
        <v>4080</v>
      </c>
      <c r="K53" s="25" t="s">
        <v>4865</v>
      </c>
      <c r="L53" s="38" t="s">
        <v>4866</v>
      </c>
      <c r="M53" s="37" t="s">
        <v>4867</v>
      </c>
      <c r="N53" s="25" t="s">
        <v>12</v>
      </c>
      <c r="O53" s="25" t="s">
        <v>5695</v>
      </c>
      <c r="P53" s="25" t="s">
        <v>5608</v>
      </c>
      <c r="Q53" s="25" t="s">
        <v>5627</v>
      </c>
      <c r="R53" s="25" t="s">
        <v>4868</v>
      </c>
      <c r="S53" s="25" t="s">
        <v>123</v>
      </c>
      <c r="T53" s="25" t="s">
        <v>4869</v>
      </c>
      <c r="U53" s="25" t="s">
        <v>268</v>
      </c>
      <c r="V53" s="200">
        <v>2500</v>
      </c>
      <c r="W53" s="25">
        <f t="shared" si="2"/>
        <v>177828.64240000001</v>
      </c>
      <c r="X53" s="200">
        <v>2500</v>
      </c>
      <c r="Y53" s="25">
        <f t="shared" si="2"/>
        <v>177828.64240000001</v>
      </c>
      <c r="Z53" s="25" t="s">
        <v>10</v>
      </c>
      <c r="AA53" s="25" t="s">
        <v>1059</v>
      </c>
      <c r="AB53" s="25" t="s">
        <v>4870</v>
      </c>
      <c r="AC53" s="10" t="s">
        <v>127</v>
      </c>
      <c r="AD53" s="10" t="s">
        <v>127</v>
      </c>
      <c r="AE53" s="25" t="s">
        <v>1139</v>
      </c>
      <c r="AF53" s="25"/>
      <c r="AG53" s="25" t="s">
        <v>140</v>
      </c>
      <c r="AH53" s="200">
        <v>2500</v>
      </c>
      <c r="AI53" s="10">
        <f>INDEX(Exposure_GWASs!F:F,MATCH(Steph!AE53,Exposure_GWASs!C:C,0))</f>
        <v>322154</v>
      </c>
      <c r="AJ53" s="25" t="s">
        <v>4481</v>
      </c>
      <c r="AK53" s="25" t="s">
        <v>2465</v>
      </c>
      <c r="AL53" s="25" t="s">
        <v>4871</v>
      </c>
      <c r="AM53" s="25" t="s">
        <v>4872</v>
      </c>
      <c r="AN53" s="25" t="s">
        <v>4873</v>
      </c>
      <c r="AO53" s="25" t="s">
        <v>1009</v>
      </c>
      <c r="AP53" s="25"/>
      <c r="AQ53" s="25" t="s">
        <v>138</v>
      </c>
      <c r="AR53" s="25" t="s">
        <v>11</v>
      </c>
      <c r="AS53" s="25" t="s">
        <v>244</v>
      </c>
      <c r="AT53" s="25" t="s">
        <v>11</v>
      </c>
      <c r="AU53" s="25" t="s">
        <v>10</v>
      </c>
      <c r="AV53" s="25" t="s">
        <v>10</v>
      </c>
      <c r="AW53" s="25">
        <v>77</v>
      </c>
      <c r="AX53" s="25">
        <f>INDEX(Exposure_GWASs!S:S,MATCH(Steph!AE53,Exposure_GWASs!C:C,0))</f>
        <v>77</v>
      </c>
      <c r="AY53" s="36" t="s">
        <v>10</v>
      </c>
      <c r="AZ53" s="25" t="s">
        <v>11</v>
      </c>
      <c r="BA53" s="25" t="s">
        <v>10</v>
      </c>
      <c r="BB53" s="25" t="s">
        <v>22</v>
      </c>
      <c r="BC53" s="36" t="s">
        <v>17</v>
      </c>
      <c r="BD53" s="36" t="s">
        <v>26</v>
      </c>
      <c r="BE53" s="36" t="s">
        <v>40</v>
      </c>
      <c r="BF53" s="36" t="s">
        <v>63</v>
      </c>
      <c r="BG53" s="36"/>
      <c r="BH53" s="36" t="s">
        <v>4874</v>
      </c>
      <c r="BI53" s="36"/>
      <c r="BJ53" s="36" t="s">
        <v>2928</v>
      </c>
      <c r="BK53" s="25" t="s">
        <v>11</v>
      </c>
      <c r="BL53" s="25" t="s">
        <v>11</v>
      </c>
      <c r="BM53" s="25" t="s">
        <v>11</v>
      </c>
      <c r="BN53" s="25" t="s">
        <v>11</v>
      </c>
      <c r="BO53" s="25" t="s">
        <v>167</v>
      </c>
      <c r="BP53" s="37" t="s">
        <v>4875</v>
      </c>
      <c r="BQ53" s="38" t="s">
        <v>4876</v>
      </c>
      <c r="BR53" s="36">
        <v>0.98</v>
      </c>
      <c r="BS53" s="36" t="s">
        <v>11</v>
      </c>
      <c r="BT53" s="36">
        <v>95</v>
      </c>
      <c r="BU53" s="36">
        <v>0.91</v>
      </c>
      <c r="BV53" s="36">
        <v>1.05</v>
      </c>
      <c r="BW53" s="36">
        <v>0.52</v>
      </c>
      <c r="BX53" s="25" t="s">
        <v>10</v>
      </c>
      <c r="BY53" s="37" t="s">
        <v>10</v>
      </c>
      <c r="BZ53" s="36" t="s">
        <v>4877</v>
      </c>
      <c r="CA53" s="36" t="s">
        <v>4878</v>
      </c>
      <c r="CB53" s="199" t="s">
        <v>4879</v>
      </c>
      <c r="CC53" s="36" t="s">
        <v>4883</v>
      </c>
      <c r="CD53" s="106" t="s">
        <v>4881</v>
      </c>
      <c r="CE53" s="36"/>
      <c r="CF53" s="36"/>
      <c r="CG53" s="36"/>
      <c r="CH53" s="36"/>
    </row>
    <row r="54" spans="1:86">
      <c r="A54" s="36">
        <v>157</v>
      </c>
      <c r="B54" s="36" t="s">
        <v>282</v>
      </c>
      <c r="C54" s="36" t="s">
        <v>244</v>
      </c>
      <c r="D54" s="38" t="s">
        <v>4863</v>
      </c>
      <c r="E54" s="36">
        <v>2018</v>
      </c>
      <c r="F54" s="36" t="s">
        <v>2010</v>
      </c>
      <c r="G54" s="25" t="s">
        <v>4931</v>
      </c>
      <c r="H54" s="37" t="s">
        <v>784</v>
      </c>
      <c r="I54" s="25" t="s">
        <v>4079</v>
      </c>
      <c r="J54" s="183" t="s">
        <v>4080</v>
      </c>
      <c r="K54" s="25" t="s">
        <v>4865</v>
      </c>
      <c r="L54" s="38" t="s">
        <v>4866</v>
      </c>
      <c r="M54" s="37" t="s">
        <v>4867</v>
      </c>
      <c r="N54" s="25" t="s">
        <v>12</v>
      </c>
      <c r="O54" s="25" t="s">
        <v>5695</v>
      </c>
      <c r="P54" s="25" t="s">
        <v>5971</v>
      </c>
      <c r="Q54" s="25" t="s">
        <v>5627</v>
      </c>
      <c r="R54" s="25" t="s">
        <v>4868</v>
      </c>
      <c r="S54" s="25" t="s">
        <v>123</v>
      </c>
      <c r="T54" s="25" t="s">
        <v>4869</v>
      </c>
      <c r="U54" s="25" t="s">
        <v>268</v>
      </c>
      <c r="V54" s="200">
        <v>422</v>
      </c>
      <c r="W54" s="25">
        <f t="shared" si="2"/>
        <v>179906.64240000001</v>
      </c>
      <c r="X54" s="200">
        <v>422</v>
      </c>
      <c r="Y54" s="25">
        <f t="shared" si="2"/>
        <v>179906.64240000001</v>
      </c>
      <c r="Z54" s="25" t="s">
        <v>10</v>
      </c>
      <c r="AA54" s="25" t="s">
        <v>1059</v>
      </c>
      <c r="AB54" s="25" t="s">
        <v>4870</v>
      </c>
      <c r="AC54" s="10" t="s">
        <v>127</v>
      </c>
      <c r="AD54" s="10" t="s">
        <v>127</v>
      </c>
      <c r="AE54" s="25" t="s">
        <v>1139</v>
      </c>
      <c r="AF54" s="25"/>
      <c r="AG54" s="25" t="s">
        <v>140</v>
      </c>
      <c r="AH54" s="200">
        <v>422</v>
      </c>
      <c r="AI54" s="10">
        <f>INDEX(Exposure_GWASs!F:F,MATCH(Steph!AE54,Exposure_GWASs!C:C,0))</f>
        <v>322154</v>
      </c>
      <c r="AJ54" s="25" t="s">
        <v>4481</v>
      </c>
      <c r="AK54" s="25" t="s">
        <v>2465</v>
      </c>
      <c r="AL54" s="25" t="s">
        <v>4871</v>
      </c>
      <c r="AM54" s="25" t="s">
        <v>4872</v>
      </c>
      <c r="AN54" s="25" t="s">
        <v>4873</v>
      </c>
      <c r="AO54" s="25" t="s">
        <v>1009</v>
      </c>
      <c r="AP54" s="25"/>
      <c r="AQ54" s="25" t="s">
        <v>138</v>
      </c>
      <c r="AR54" s="25" t="s">
        <v>11</v>
      </c>
      <c r="AS54" s="25" t="s">
        <v>244</v>
      </c>
      <c r="AT54" s="25" t="s">
        <v>11</v>
      </c>
      <c r="AU54" s="25" t="s">
        <v>10</v>
      </c>
      <c r="AV54" s="25" t="s">
        <v>10</v>
      </c>
      <c r="AW54" s="25">
        <v>77</v>
      </c>
      <c r="AX54" s="25">
        <f>INDEX(Exposure_GWASs!S:S,MATCH(Steph!AE54,Exposure_GWASs!C:C,0))</f>
        <v>77</v>
      </c>
      <c r="AY54" s="36" t="s">
        <v>10</v>
      </c>
      <c r="AZ54" s="25" t="s">
        <v>11</v>
      </c>
      <c r="BA54" s="25" t="s">
        <v>10</v>
      </c>
      <c r="BB54" s="25" t="s">
        <v>22</v>
      </c>
      <c r="BC54" s="36" t="s">
        <v>17</v>
      </c>
      <c r="BD54" s="36" t="s">
        <v>26</v>
      </c>
      <c r="BE54" s="36" t="s">
        <v>40</v>
      </c>
      <c r="BF54" s="36" t="s">
        <v>63</v>
      </c>
      <c r="BG54" s="36"/>
      <c r="BH54" s="36" t="s">
        <v>4874</v>
      </c>
      <c r="BI54" s="36"/>
      <c r="BJ54" s="36" t="s">
        <v>2928</v>
      </c>
      <c r="BK54" s="25" t="s">
        <v>11</v>
      </c>
      <c r="BL54" s="25" t="s">
        <v>11</v>
      </c>
      <c r="BM54" s="25" t="s">
        <v>11</v>
      </c>
      <c r="BN54" s="25" t="s">
        <v>11</v>
      </c>
      <c r="BO54" s="25" t="s">
        <v>167</v>
      </c>
      <c r="BP54" s="37" t="s">
        <v>4875</v>
      </c>
      <c r="BQ54" s="38" t="s">
        <v>4876</v>
      </c>
      <c r="BR54" s="36">
        <v>1.02</v>
      </c>
      <c r="BS54" s="36" t="s">
        <v>11</v>
      </c>
      <c r="BT54" s="36">
        <v>95</v>
      </c>
      <c r="BU54" s="36">
        <v>0.85</v>
      </c>
      <c r="BV54" s="36">
        <v>1.22</v>
      </c>
      <c r="BW54" s="36">
        <v>0.86</v>
      </c>
      <c r="BX54" s="25" t="s">
        <v>10</v>
      </c>
      <c r="BY54" s="37" t="s">
        <v>10</v>
      </c>
      <c r="BZ54" s="36" t="s">
        <v>4877</v>
      </c>
      <c r="CA54" s="36" t="s">
        <v>4878</v>
      </c>
      <c r="CB54" s="199" t="s">
        <v>4879</v>
      </c>
      <c r="CC54" s="36" t="s">
        <v>4883</v>
      </c>
      <c r="CD54" s="106" t="s">
        <v>4881</v>
      </c>
      <c r="CE54" s="36"/>
      <c r="CF54" s="36"/>
      <c r="CG54" s="36"/>
      <c r="CH54" s="36"/>
    </row>
    <row r="55" spans="1:86">
      <c r="A55" s="36">
        <v>157</v>
      </c>
      <c r="B55" s="36" t="s">
        <v>282</v>
      </c>
      <c r="C55" s="36" t="s">
        <v>244</v>
      </c>
      <c r="D55" s="38" t="s">
        <v>4863</v>
      </c>
      <c r="E55" s="36">
        <v>2018</v>
      </c>
      <c r="F55" s="36" t="s">
        <v>2010</v>
      </c>
      <c r="G55" s="25" t="s">
        <v>4932</v>
      </c>
      <c r="H55" s="37" t="s">
        <v>784</v>
      </c>
      <c r="I55" s="25" t="s">
        <v>4079</v>
      </c>
      <c r="J55" s="183" t="s">
        <v>4080</v>
      </c>
      <c r="K55" s="25" t="s">
        <v>4865</v>
      </c>
      <c r="L55" s="38" t="s">
        <v>4866</v>
      </c>
      <c r="M55" s="37" t="s">
        <v>4867</v>
      </c>
      <c r="N55" s="25" t="s">
        <v>12</v>
      </c>
      <c r="O55" s="25" t="s">
        <v>5695</v>
      </c>
      <c r="P55" s="25" t="s">
        <v>1203</v>
      </c>
      <c r="Q55" s="25" t="s">
        <v>5627</v>
      </c>
      <c r="R55" s="25" t="s">
        <v>4868</v>
      </c>
      <c r="S55" s="25" t="s">
        <v>123</v>
      </c>
      <c r="T55" s="25" t="s">
        <v>4869</v>
      </c>
      <c r="U55" s="25" t="s">
        <v>268</v>
      </c>
      <c r="V55" s="200">
        <v>468</v>
      </c>
      <c r="W55" s="25">
        <f t="shared" si="2"/>
        <v>179860.64240000001</v>
      </c>
      <c r="X55" s="200">
        <v>468</v>
      </c>
      <c r="Y55" s="25">
        <f t="shared" si="2"/>
        <v>179860.64240000001</v>
      </c>
      <c r="Z55" s="25" t="s">
        <v>10</v>
      </c>
      <c r="AA55" s="25" t="s">
        <v>1059</v>
      </c>
      <c r="AB55" s="25" t="s">
        <v>4870</v>
      </c>
      <c r="AC55" s="10" t="s">
        <v>127</v>
      </c>
      <c r="AD55" s="10" t="s">
        <v>127</v>
      </c>
      <c r="AE55" s="25" t="s">
        <v>1139</v>
      </c>
      <c r="AF55" s="25"/>
      <c r="AG55" s="25" t="s">
        <v>140</v>
      </c>
      <c r="AH55" s="200">
        <v>468</v>
      </c>
      <c r="AI55" s="10">
        <f>INDEX(Exposure_GWASs!F:F,MATCH(Steph!AE55,Exposure_GWASs!C:C,0))</f>
        <v>322154</v>
      </c>
      <c r="AJ55" s="25" t="s">
        <v>4481</v>
      </c>
      <c r="AK55" s="25" t="s">
        <v>2465</v>
      </c>
      <c r="AL55" s="25" t="s">
        <v>4871</v>
      </c>
      <c r="AM55" s="25" t="s">
        <v>4872</v>
      </c>
      <c r="AN55" s="25" t="s">
        <v>4873</v>
      </c>
      <c r="AO55" s="25" t="s">
        <v>1009</v>
      </c>
      <c r="AP55" s="25"/>
      <c r="AQ55" s="25" t="s">
        <v>138</v>
      </c>
      <c r="AR55" s="25" t="s">
        <v>11</v>
      </c>
      <c r="AS55" s="25" t="s">
        <v>244</v>
      </c>
      <c r="AT55" s="25" t="s">
        <v>11</v>
      </c>
      <c r="AU55" s="25" t="s">
        <v>10</v>
      </c>
      <c r="AV55" s="25" t="s">
        <v>10</v>
      </c>
      <c r="AW55" s="25">
        <v>77</v>
      </c>
      <c r="AX55" s="25">
        <f>INDEX(Exposure_GWASs!S:S,MATCH(Steph!AE55,Exposure_GWASs!C:C,0))</f>
        <v>77</v>
      </c>
      <c r="AY55" s="36" t="s">
        <v>10</v>
      </c>
      <c r="AZ55" s="25" t="s">
        <v>11</v>
      </c>
      <c r="BA55" s="25" t="s">
        <v>10</v>
      </c>
      <c r="BB55" s="25" t="s">
        <v>22</v>
      </c>
      <c r="BC55" s="36" t="s">
        <v>17</v>
      </c>
      <c r="BD55" s="36" t="s">
        <v>26</v>
      </c>
      <c r="BE55" s="36" t="s">
        <v>40</v>
      </c>
      <c r="BF55" s="36" t="s">
        <v>63</v>
      </c>
      <c r="BG55" s="36"/>
      <c r="BH55" s="36" t="s">
        <v>4874</v>
      </c>
      <c r="BI55" s="36"/>
      <c r="BJ55" s="36" t="s">
        <v>2928</v>
      </c>
      <c r="BK55" s="25" t="s">
        <v>11</v>
      </c>
      <c r="BL55" s="25" t="s">
        <v>11</v>
      </c>
      <c r="BM55" s="25" t="s">
        <v>11</v>
      </c>
      <c r="BN55" s="25" t="s">
        <v>11</v>
      </c>
      <c r="BO55" s="25" t="s">
        <v>167</v>
      </c>
      <c r="BP55" s="37" t="s">
        <v>4875</v>
      </c>
      <c r="BQ55" s="38" t="s">
        <v>4876</v>
      </c>
      <c r="BR55" s="36">
        <v>0.83</v>
      </c>
      <c r="BS55" s="36" t="s">
        <v>11</v>
      </c>
      <c r="BT55" s="36">
        <v>95</v>
      </c>
      <c r="BU55" s="36">
        <v>0.7</v>
      </c>
      <c r="BV55" s="36">
        <v>0.99</v>
      </c>
      <c r="BW55" s="36">
        <v>0.03</v>
      </c>
      <c r="BX55" s="25" t="s">
        <v>10</v>
      </c>
      <c r="BY55" s="37" t="s">
        <v>10</v>
      </c>
      <c r="BZ55" s="36" t="s">
        <v>4877</v>
      </c>
      <c r="CA55" s="36" t="s">
        <v>4878</v>
      </c>
      <c r="CB55" s="199" t="s">
        <v>4879</v>
      </c>
      <c r="CC55" s="36" t="s">
        <v>4883</v>
      </c>
      <c r="CD55" s="106" t="s">
        <v>4881</v>
      </c>
      <c r="CE55" s="36"/>
      <c r="CF55" s="36"/>
      <c r="CG55" s="36"/>
      <c r="CH55" s="36"/>
    </row>
    <row r="56" spans="1:86">
      <c r="A56" s="36">
        <v>157</v>
      </c>
      <c r="B56" s="36" t="s">
        <v>282</v>
      </c>
      <c r="C56" s="36" t="s">
        <v>244</v>
      </c>
      <c r="D56" s="38" t="s">
        <v>4863</v>
      </c>
      <c r="E56" s="36">
        <v>2018</v>
      </c>
      <c r="F56" s="36" t="s">
        <v>2010</v>
      </c>
      <c r="G56" s="25" t="s">
        <v>4933</v>
      </c>
      <c r="H56" s="37" t="s">
        <v>784</v>
      </c>
      <c r="I56" s="25" t="s">
        <v>4079</v>
      </c>
      <c r="J56" s="183" t="s">
        <v>4080</v>
      </c>
      <c r="K56" s="25" t="s">
        <v>4865</v>
      </c>
      <c r="L56" s="38" t="s">
        <v>4866</v>
      </c>
      <c r="M56" s="37" t="s">
        <v>4867</v>
      </c>
      <c r="N56" s="25" t="s">
        <v>12</v>
      </c>
      <c r="O56" s="25" t="s">
        <v>5695</v>
      </c>
      <c r="P56" s="25" t="s">
        <v>5982</v>
      </c>
      <c r="Q56" s="25" t="s">
        <v>5627</v>
      </c>
      <c r="R56" s="25" t="s">
        <v>4868</v>
      </c>
      <c r="S56" s="25" t="s">
        <v>123</v>
      </c>
      <c r="T56" s="25" t="s">
        <v>4869</v>
      </c>
      <c r="U56" s="25" t="s">
        <v>268</v>
      </c>
      <c r="V56" s="200">
        <v>48</v>
      </c>
      <c r="W56" s="25">
        <f t="shared" si="2"/>
        <v>180280.64240000001</v>
      </c>
      <c r="X56" s="200">
        <v>48</v>
      </c>
      <c r="Y56" s="25">
        <f t="shared" si="2"/>
        <v>180280.64240000001</v>
      </c>
      <c r="Z56" s="25" t="s">
        <v>10</v>
      </c>
      <c r="AA56" s="25" t="s">
        <v>1059</v>
      </c>
      <c r="AB56" s="25" t="s">
        <v>4870</v>
      </c>
      <c r="AC56" s="10" t="s">
        <v>127</v>
      </c>
      <c r="AD56" s="10" t="s">
        <v>127</v>
      </c>
      <c r="AE56" s="25" t="s">
        <v>1139</v>
      </c>
      <c r="AF56" s="25"/>
      <c r="AG56" s="25" t="s">
        <v>140</v>
      </c>
      <c r="AH56" s="200">
        <v>48</v>
      </c>
      <c r="AI56" s="10">
        <f>INDEX(Exposure_GWASs!F:F,MATCH(Steph!AE56,Exposure_GWASs!C:C,0))</f>
        <v>322154</v>
      </c>
      <c r="AJ56" s="25" t="s">
        <v>4481</v>
      </c>
      <c r="AK56" s="25" t="s">
        <v>2465</v>
      </c>
      <c r="AL56" s="25" t="s">
        <v>4871</v>
      </c>
      <c r="AM56" s="25" t="s">
        <v>4872</v>
      </c>
      <c r="AN56" s="25" t="s">
        <v>4873</v>
      </c>
      <c r="AO56" s="25" t="s">
        <v>1009</v>
      </c>
      <c r="AP56" s="25"/>
      <c r="AQ56" s="25" t="s">
        <v>138</v>
      </c>
      <c r="AR56" s="25" t="s">
        <v>11</v>
      </c>
      <c r="AS56" s="25" t="s">
        <v>244</v>
      </c>
      <c r="AT56" s="25" t="s">
        <v>11</v>
      </c>
      <c r="AU56" s="25" t="s">
        <v>10</v>
      </c>
      <c r="AV56" s="25" t="s">
        <v>10</v>
      </c>
      <c r="AW56" s="25">
        <v>77</v>
      </c>
      <c r="AX56" s="25">
        <f>INDEX(Exposure_GWASs!S:S,MATCH(Steph!AE56,Exposure_GWASs!C:C,0))</f>
        <v>77</v>
      </c>
      <c r="AY56" s="36" t="s">
        <v>10</v>
      </c>
      <c r="AZ56" s="25" t="s">
        <v>11</v>
      </c>
      <c r="BA56" s="25" t="s">
        <v>10</v>
      </c>
      <c r="BB56" s="25" t="s">
        <v>22</v>
      </c>
      <c r="BC56" s="36" t="s">
        <v>17</v>
      </c>
      <c r="BD56" s="36" t="s">
        <v>26</v>
      </c>
      <c r="BE56" s="36" t="s">
        <v>40</v>
      </c>
      <c r="BF56" s="36" t="s">
        <v>63</v>
      </c>
      <c r="BG56" s="36"/>
      <c r="BH56" s="36" t="s">
        <v>4874</v>
      </c>
      <c r="BI56" s="36"/>
      <c r="BJ56" s="36" t="s">
        <v>2928</v>
      </c>
      <c r="BK56" s="25" t="s">
        <v>11</v>
      </c>
      <c r="BL56" s="25" t="s">
        <v>11</v>
      </c>
      <c r="BM56" s="25" t="s">
        <v>11</v>
      </c>
      <c r="BN56" s="25" t="s">
        <v>11</v>
      </c>
      <c r="BO56" s="25" t="s">
        <v>167</v>
      </c>
      <c r="BP56" s="37" t="s">
        <v>4875</v>
      </c>
      <c r="BQ56" s="38" t="s">
        <v>4876</v>
      </c>
      <c r="BR56" s="36">
        <v>0.77</v>
      </c>
      <c r="BS56" s="36" t="s">
        <v>11</v>
      </c>
      <c r="BT56" s="36">
        <v>95</v>
      </c>
      <c r="BU56" s="36">
        <v>0.45</v>
      </c>
      <c r="BV56" s="36">
        <v>1.32</v>
      </c>
      <c r="BW56" s="36">
        <v>0.35</v>
      </c>
      <c r="BX56" s="25" t="s">
        <v>10</v>
      </c>
      <c r="BY56" s="37" t="s">
        <v>10</v>
      </c>
      <c r="BZ56" s="36" t="s">
        <v>4877</v>
      </c>
      <c r="CA56" s="36" t="s">
        <v>4878</v>
      </c>
      <c r="CB56" s="199" t="s">
        <v>4879</v>
      </c>
      <c r="CC56" s="36" t="s">
        <v>4883</v>
      </c>
      <c r="CD56" s="106" t="s">
        <v>4881</v>
      </c>
      <c r="CE56" s="36"/>
      <c r="CF56" s="36"/>
      <c r="CG56" s="36"/>
      <c r="CH56" s="36"/>
    </row>
    <row r="57" spans="1:86">
      <c r="A57" s="36">
        <v>157</v>
      </c>
      <c r="B57" s="36" t="s">
        <v>282</v>
      </c>
      <c r="C57" s="36" t="s">
        <v>244</v>
      </c>
      <c r="D57" s="38" t="s">
        <v>4863</v>
      </c>
      <c r="E57" s="36">
        <v>2018</v>
      </c>
      <c r="F57" s="36" t="s">
        <v>2010</v>
      </c>
      <c r="G57" s="25" t="s">
        <v>4934</v>
      </c>
      <c r="H57" s="37" t="s">
        <v>784</v>
      </c>
      <c r="I57" s="25" t="s">
        <v>4079</v>
      </c>
      <c r="J57" s="183" t="s">
        <v>4080</v>
      </c>
      <c r="K57" s="25" t="s">
        <v>4865</v>
      </c>
      <c r="L57" s="38" t="s">
        <v>4866</v>
      </c>
      <c r="M57" s="37" t="s">
        <v>4867</v>
      </c>
      <c r="N57" s="25" t="s">
        <v>12</v>
      </c>
      <c r="O57" s="25" t="s">
        <v>5695</v>
      </c>
      <c r="P57" s="25" t="s">
        <v>5983</v>
      </c>
      <c r="Q57" s="25" t="s">
        <v>5627</v>
      </c>
      <c r="R57" s="25" t="s">
        <v>4868</v>
      </c>
      <c r="S57" s="25" t="s">
        <v>123</v>
      </c>
      <c r="T57" s="25" t="s">
        <v>4869</v>
      </c>
      <c r="U57" s="25" t="s">
        <v>268</v>
      </c>
      <c r="V57" s="200">
        <v>420</v>
      </c>
      <c r="W57" s="25">
        <f t="shared" si="2"/>
        <v>179908.64240000001</v>
      </c>
      <c r="X57" s="200">
        <v>420</v>
      </c>
      <c r="Y57" s="25">
        <f t="shared" si="2"/>
        <v>179908.64240000001</v>
      </c>
      <c r="Z57" s="25" t="s">
        <v>10</v>
      </c>
      <c r="AA57" s="25" t="s">
        <v>1059</v>
      </c>
      <c r="AB57" s="25" t="s">
        <v>4870</v>
      </c>
      <c r="AC57" s="10" t="s">
        <v>127</v>
      </c>
      <c r="AD57" s="10" t="s">
        <v>127</v>
      </c>
      <c r="AE57" s="25" t="s">
        <v>1139</v>
      </c>
      <c r="AF57" s="25"/>
      <c r="AG57" s="25" t="s">
        <v>140</v>
      </c>
      <c r="AH57" s="200">
        <v>420</v>
      </c>
      <c r="AI57" s="10">
        <f>INDEX(Exposure_GWASs!F:F,MATCH(Steph!AE57,Exposure_GWASs!C:C,0))</f>
        <v>322154</v>
      </c>
      <c r="AJ57" s="25" t="s">
        <v>4481</v>
      </c>
      <c r="AK57" s="25" t="s">
        <v>2465</v>
      </c>
      <c r="AL57" s="25" t="s">
        <v>4871</v>
      </c>
      <c r="AM57" s="25" t="s">
        <v>4872</v>
      </c>
      <c r="AN57" s="25" t="s">
        <v>4873</v>
      </c>
      <c r="AO57" s="25" t="s">
        <v>1009</v>
      </c>
      <c r="AP57" s="25"/>
      <c r="AQ57" s="25" t="s">
        <v>138</v>
      </c>
      <c r="AR57" s="25" t="s">
        <v>11</v>
      </c>
      <c r="AS57" s="25" t="s">
        <v>244</v>
      </c>
      <c r="AT57" s="25" t="s">
        <v>11</v>
      </c>
      <c r="AU57" s="25" t="s">
        <v>10</v>
      </c>
      <c r="AV57" s="25" t="s">
        <v>10</v>
      </c>
      <c r="AW57" s="25">
        <v>77</v>
      </c>
      <c r="AX57" s="25">
        <f>INDEX(Exposure_GWASs!S:S,MATCH(Steph!AE57,Exposure_GWASs!C:C,0))</f>
        <v>77</v>
      </c>
      <c r="AY57" s="36" t="s">
        <v>10</v>
      </c>
      <c r="AZ57" s="25" t="s">
        <v>11</v>
      </c>
      <c r="BA57" s="25" t="s">
        <v>10</v>
      </c>
      <c r="BB57" s="25" t="s">
        <v>22</v>
      </c>
      <c r="BC57" s="36" t="s">
        <v>17</v>
      </c>
      <c r="BD57" s="36" t="s">
        <v>26</v>
      </c>
      <c r="BE57" s="36" t="s">
        <v>40</v>
      </c>
      <c r="BF57" s="36" t="s">
        <v>63</v>
      </c>
      <c r="BG57" s="36"/>
      <c r="BH57" s="36" t="s">
        <v>4874</v>
      </c>
      <c r="BI57" s="36"/>
      <c r="BJ57" s="36" t="s">
        <v>2928</v>
      </c>
      <c r="BK57" s="25" t="s">
        <v>11</v>
      </c>
      <c r="BL57" s="25" t="s">
        <v>11</v>
      </c>
      <c r="BM57" s="25" t="s">
        <v>11</v>
      </c>
      <c r="BN57" s="25" t="s">
        <v>11</v>
      </c>
      <c r="BO57" s="25" t="s">
        <v>167</v>
      </c>
      <c r="BP57" s="37" t="s">
        <v>4875</v>
      </c>
      <c r="BQ57" s="38" t="s">
        <v>4876</v>
      </c>
      <c r="BR57" s="36">
        <v>0.84</v>
      </c>
      <c r="BS57" s="36" t="s">
        <v>11</v>
      </c>
      <c r="BT57" s="36">
        <v>95</v>
      </c>
      <c r="BU57" s="36">
        <v>0.7</v>
      </c>
      <c r="BV57" s="36">
        <v>1</v>
      </c>
      <c r="BW57" s="36">
        <v>0.05</v>
      </c>
      <c r="BX57" s="25" t="s">
        <v>10</v>
      </c>
      <c r="BY57" s="37" t="s">
        <v>10</v>
      </c>
      <c r="BZ57" s="36" t="s">
        <v>4877</v>
      </c>
      <c r="CA57" s="36" t="s">
        <v>4878</v>
      </c>
      <c r="CB57" s="199" t="s">
        <v>4879</v>
      </c>
      <c r="CC57" s="36" t="s">
        <v>4883</v>
      </c>
      <c r="CD57" s="106" t="s">
        <v>4881</v>
      </c>
      <c r="CE57" s="36"/>
      <c r="CF57" s="36"/>
      <c r="CG57" s="36"/>
      <c r="CH57" s="36"/>
    </row>
    <row r="58" spans="1:86">
      <c r="A58" s="36">
        <v>157</v>
      </c>
      <c r="B58" s="36" t="s">
        <v>282</v>
      </c>
      <c r="C58" s="36" t="s">
        <v>244</v>
      </c>
      <c r="D58" s="38" t="s">
        <v>4863</v>
      </c>
      <c r="E58" s="36">
        <v>2018</v>
      </c>
      <c r="F58" s="36" t="s">
        <v>2010</v>
      </c>
      <c r="G58" s="25" t="s">
        <v>4935</v>
      </c>
      <c r="H58" s="37" t="s">
        <v>784</v>
      </c>
      <c r="I58" s="25" t="s">
        <v>4079</v>
      </c>
      <c r="J58" s="183" t="s">
        <v>4080</v>
      </c>
      <c r="K58" s="25" t="s">
        <v>4865</v>
      </c>
      <c r="L58" s="38" t="s">
        <v>4866</v>
      </c>
      <c r="M58" s="37" t="s">
        <v>4867</v>
      </c>
      <c r="N58" s="25" t="s">
        <v>12</v>
      </c>
      <c r="O58" s="25" t="s">
        <v>5695</v>
      </c>
      <c r="P58" s="25" t="s">
        <v>5740</v>
      </c>
      <c r="Q58" s="25" t="s">
        <v>5627</v>
      </c>
      <c r="R58" s="25" t="s">
        <v>4868</v>
      </c>
      <c r="S58" s="25" t="s">
        <v>123</v>
      </c>
      <c r="T58" s="25" t="s">
        <v>4869</v>
      </c>
      <c r="U58" s="25" t="s">
        <v>268</v>
      </c>
      <c r="V58" s="200">
        <v>223</v>
      </c>
      <c r="W58" s="25">
        <f t="shared" si="2"/>
        <v>180105.64240000001</v>
      </c>
      <c r="X58" s="200">
        <v>223</v>
      </c>
      <c r="Y58" s="25">
        <f t="shared" si="2"/>
        <v>180105.64240000001</v>
      </c>
      <c r="Z58" s="25" t="s">
        <v>10</v>
      </c>
      <c r="AA58" s="25" t="s">
        <v>1059</v>
      </c>
      <c r="AB58" s="25" t="s">
        <v>4870</v>
      </c>
      <c r="AC58" s="10" t="s">
        <v>127</v>
      </c>
      <c r="AD58" s="10" t="s">
        <v>127</v>
      </c>
      <c r="AE58" s="25" t="s">
        <v>1139</v>
      </c>
      <c r="AF58" s="25"/>
      <c r="AG58" s="25" t="s">
        <v>140</v>
      </c>
      <c r="AH58" s="200">
        <v>223</v>
      </c>
      <c r="AI58" s="10">
        <f>INDEX(Exposure_GWASs!F:F,MATCH(Steph!AE58,Exposure_GWASs!C:C,0))</f>
        <v>322154</v>
      </c>
      <c r="AJ58" s="25" t="s">
        <v>4481</v>
      </c>
      <c r="AK58" s="25" t="s">
        <v>2465</v>
      </c>
      <c r="AL58" s="25" t="s">
        <v>4871</v>
      </c>
      <c r="AM58" s="25" t="s">
        <v>4872</v>
      </c>
      <c r="AN58" s="25" t="s">
        <v>4873</v>
      </c>
      <c r="AO58" s="25" t="s">
        <v>1009</v>
      </c>
      <c r="AP58" s="25"/>
      <c r="AQ58" s="25" t="s">
        <v>138</v>
      </c>
      <c r="AR58" s="25" t="s">
        <v>11</v>
      </c>
      <c r="AS58" s="25" t="s">
        <v>244</v>
      </c>
      <c r="AT58" s="25" t="s">
        <v>11</v>
      </c>
      <c r="AU58" s="25" t="s">
        <v>10</v>
      </c>
      <c r="AV58" s="25" t="s">
        <v>10</v>
      </c>
      <c r="AW58" s="25">
        <v>77</v>
      </c>
      <c r="AX58" s="25">
        <f>INDEX(Exposure_GWASs!S:S,MATCH(Steph!AE58,Exposure_GWASs!C:C,0))</f>
        <v>77</v>
      </c>
      <c r="AY58" s="36" t="s">
        <v>10</v>
      </c>
      <c r="AZ58" s="25" t="s">
        <v>11</v>
      </c>
      <c r="BA58" s="25" t="s">
        <v>10</v>
      </c>
      <c r="BB58" s="25" t="s">
        <v>22</v>
      </c>
      <c r="BC58" s="36" t="s">
        <v>17</v>
      </c>
      <c r="BD58" s="36" t="s">
        <v>26</v>
      </c>
      <c r="BE58" s="36" t="s">
        <v>40</v>
      </c>
      <c r="BF58" s="36" t="s">
        <v>63</v>
      </c>
      <c r="BG58" s="36"/>
      <c r="BH58" s="36" t="s">
        <v>4874</v>
      </c>
      <c r="BI58" s="36"/>
      <c r="BJ58" s="36" t="s">
        <v>2928</v>
      </c>
      <c r="BK58" s="25" t="s">
        <v>11</v>
      </c>
      <c r="BL58" s="25" t="s">
        <v>11</v>
      </c>
      <c r="BM58" s="25" t="s">
        <v>11</v>
      </c>
      <c r="BN58" s="25" t="s">
        <v>11</v>
      </c>
      <c r="BO58" s="25" t="s">
        <v>167</v>
      </c>
      <c r="BP58" s="37" t="s">
        <v>4875</v>
      </c>
      <c r="BQ58" s="38" t="s">
        <v>4876</v>
      </c>
      <c r="BR58" s="36">
        <v>1.02</v>
      </c>
      <c r="BS58" s="36" t="s">
        <v>11</v>
      </c>
      <c r="BT58" s="36">
        <v>95</v>
      </c>
      <c r="BU58" s="36">
        <v>0.8</v>
      </c>
      <c r="BV58" s="36">
        <v>1.31</v>
      </c>
      <c r="BW58" s="36">
        <v>0.85</v>
      </c>
      <c r="BX58" s="25" t="s">
        <v>10</v>
      </c>
      <c r="BY58" s="37" t="s">
        <v>10</v>
      </c>
      <c r="BZ58" s="36" t="s">
        <v>4877</v>
      </c>
      <c r="CA58" s="36" t="s">
        <v>4878</v>
      </c>
      <c r="CB58" s="199" t="s">
        <v>4879</v>
      </c>
      <c r="CC58" s="36" t="s">
        <v>4883</v>
      </c>
      <c r="CD58" s="106" t="s">
        <v>4881</v>
      </c>
      <c r="CE58" s="36"/>
      <c r="CF58" s="36"/>
      <c r="CG58" s="36"/>
      <c r="CH58" s="36"/>
    </row>
    <row r="59" spans="1:86">
      <c r="A59" s="36">
        <v>157</v>
      </c>
      <c r="B59" s="36" t="s">
        <v>282</v>
      </c>
      <c r="C59" s="36" t="s">
        <v>244</v>
      </c>
      <c r="D59" s="38" t="s">
        <v>4863</v>
      </c>
      <c r="E59" s="36">
        <v>2018</v>
      </c>
      <c r="F59" s="36" t="s">
        <v>2010</v>
      </c>
      <c r="G59" s="25" t="s">
        <v>4936</v>
      </c>
      <c r="H59" s="37" t="s">
        <v>784</v>
      </c>
      <c r="I59" s="25" t="s">
        <v>4079</v>
      </c>
      <c r="J59" s="183" t="s">
        <v>4080</v>
      </c>
      <c r="K59" s="25" t="s">
        <v>4865</v>
      </c>
      <c r="L59" s="38" t="s">
        <v>4866</v>
      </c>
      <c r="M59" s="37" t="s">
        <v>4867</v>
      </c>
      <c r="N59" s="25" t="s">
        <v>12</v>
      </c>
      <c r="O59" s="25" t="s">
        <v>5695</v>
      </c>
      <c r="P59" s="25" t="s">
        <v>5614</v>
      </c>
      <c r="Q59" s="25" t="s">
        <v>5627</v>
      </c>
      <c r="R59" s="25" t="s">
        <v>4868</v>
      </c>
      <c r="S59" s="25" t="s">
        <v>123</v>
      </c>
      <c r="T59" s="25" t="s">
        <v>4869</v>
      </c>
      <c r="U59" s="25" t="s">
        <v>268</v>
      </c>
      <c r="V59" s="200">
        <v>187</v>
      </c>
      <c r="W59" s="25">
        <f t="shared" si="2"/>
        <v>180141.64240000001</v>
      </c>
      <c r="X59" s="200">
        <v>187</v>
      </c>
      <c r="Y59" s="25">
        <f t="shared" si="2"/>
        <v>180141.64240000001</v>
      </c>
      <c r="Z59" s="25" t="s">
        <v>10</v>
      </c>
      <c r="AA59" s="25" t="s">
        <v>1059</v>
      </c>
      <c r="AB59" s="25" t="s">
        <v>4870</v>
      </c>
      <c r="AC59" s="10" t="s">
        <v>127</v>
      </c>
      <c r="AD59" s="10" t="s">
        <v>127</v>
      </c>
      <c r="AE59" s="25" t="s">
        <v>1139</v>
      </c>
      <c r="AF59" s="25"/>
      <c r="AG59" s="25" t="s">
        <v>140</v>
      </c>
      <c r="AH59" s="200">
        <v>187</v>
      </c>
      <c r="AI59" s="10">
        <f>INDEX(Exposure_GWASs!F:F,MATCH(Steph!AE59,Exposure_GWASs!C:C,0))</f>
        <v>322154</v>
      </c>
      <c r="AJ59" s="25" t="s">
        <v>4481</v>
      </c>
      <c r="AK59" s="25" t="s">
        <v>2465</v>
      </c>
      <c r="AL59" s="25" t="s">
        <v>4871</v>
      </c>
      <c r="AM59" s="25" t="s">
        <v>4872</v>
      </c>
      <c r="AN59" s="25" t="s">
        <v>4873</v>
      </c>
      <c r="AO59" s="25" t="s">
        <v>1009</v>
      </c>
      <c r="AP59" s="25"/>
      <c r="AQ59" s="25" t="s">
        <v>138</v>
      </c>
      <c r="AR59" s="25" t="s">
        <v>11</v>
      </c>
      <c r="AS59" s="25" t="s">
        <v>244</v>
      </c>
      <c r="AT59" s="25" t="s">
        <v>11</v>
      </c>
      <c r="AU59" s="25" t="s">
        <v>10</v>
      </c>
      <c r="AV59" s="25" t="s">
        <v>10</v>
      </c>
      <c r="AW59" s="25">
        <v>77</v>
      </c>
      <c r="AX59" s="25">
        <f>INDEX(Exposure_GWASs!S:S,MATCH(Steph!AE59,Exposure_GWASs!C:C,0))</f>
        <v>77</v>
      </c>
      <c r="AY59" s="36" t="s">
        <v>10</v>
      </c>
      <c r="AZ59" s="25" t="s">
        <v>11</v>
      </c>
      <c r="BA59" s="25" t="s">
        <v>10</v>
      </c>
      <c r="BB59" s="25" t="s">
        <v>22</v>
      </c>
      <c r="BC59" s="36" t="s">
        <v>17</v>
      </c>
      <c r="BD59" s="36" t="s">
        <v>26</v>
      </c>
      <c r="BE59" s="36" t="s">
        <v>40</v>
      </c>
      <c r="BF59" s="36" t="s">
        <v>63</v>
      </c>
      <c r="BG59" s="36"/>
      <c r="BH59" s="36" t="s">
        <v>4874</v>
      </c>
      <c r="BI59" s="36"/>
      <c r="BJ59" s="36" t="s">
        <v>2928</v>
      </c>
      <c r="BK59" s="25" t="s">
        <v>11</v>
      </c>
      <c r="BL59" s="25" t="s">
        <v>11</v>
      </c>
      <c r="BM59" s="25" t="s">
        <v>11</v>
      </c>
      <c r="BN59" s="25" t="s">
        <v>11</v>
      </c>
      <c r="BO59" s="25" t="s">
        <v>167</v>
      </c>
      <c r="BP59" s="37" t="s">
        <v>4875</v>
      </c>
      <c r="BQ59" s="38" t="s">
        <v>4876</v>
      </c>
      <c r="BR59" s="36">
        <v>1.02</v>
      </c>
      <c r="BS59" s="36" t="s">
        <v>11</v>
      </c>
      <c r="BT59" s="36">
        <v>95</v>
      </c>
      <c r="BU59" s="36">
        <v>0.78</v>
      </c>
      <c r="BV59" s="36">
        <v>1.34</v>
      </c>
      <c r="BW59" s="36">
        <v>0.88</v>
      </c>
      <c r="BX59" s="25" t="s">
        <v>10</v>
      </c>
      <c r="BY59" s="37" t="s">
        <v>10</v>
      </c>
      <c r="BZ59" s="36" t="s">
        <v>4877</v>
      </c>
      <c r="CA59" s="36" t="s">
        <v>4878</v>
      </c>
      <c r="CB59" s="199" t="s">
        <v>4879</v>
      </c>
      <c r="CC59" s="36" t="s">
        <v>4883</v>
      </c>
      <c r="CD59" s="106" t="s">
        <v>4881</v>
      </c>
      <c r="CE59" s="36"/>
      <c r="CF59" s="36"/>
      <c r="CG59" s="36"/>
      <c r="CH59" s="36"/>
    </row>
    <row r="60" spans="1:86">
      <c r="A60" s="36">
        <v>157</v>
      </c>
      <c r="B60" s="36" t="s">
        <v>282</v>
      </c>
      <c r="C60" s="36" t="s">
        <v>244</v>
      </c>
      <c r="D60" s="38" t="s">
        <v>4863</v>
      </c>
      <c r="E60" s="36">
        <v>2018</v>
      </c>
      <c r="F60" s="36" t="s">
        <v>2010</v>
      </c>
      <c r="G60" s="25" t="s">
        <v>4937</v>
      </c>
      <c r="H60" s="37" t="s">
        <v>784</v>
      </c>
      <c r="I60" s="25" t="s">
        <v>4079</v>
      </c>
      <c r="J60" s="183" t="s">
        <v>4080</v>
      </c>
      <c r="K60" s="25" t="s">
        <v>4865</v>
      </c>
      <c r="L60" s="38" t="s">
        <v>4866</v>
      </c>
      <c r="M60" s="37" t="s">
        <v>4867</v>
      </c>
      <c r="N60" s="25" t="s">
        <v>12</v>
      </c>
      <c r="O60" s="25" t="s">
        <v>5695</v>
      </c>
      <c r="P60" s="25" t="s">
        <v>5712</v>
      </c>
      <c r="Q60" s="25" t="s">
        <v>5627</v>
      </c>
      <c r="R60" s="25" t="s">
        <v>4868</v>
      </c>
      <c r="S60" s="25" t="s">
        <v>123</v>
      </c>
      <c r="T60" s="25" t="s">
        <v>4869</v>
      </c>
      <c r="U60" s="25" t="s">
        <v>268</v>
      </c>
      <c r="V60" s="200">
        <v>211</v>
      </c>
      <c r="W60" s="25">
        <f t="shared" si="2"/>
        <v>180117.64240000001</v>
      </c>
      <c r="X60" s="200">
        <v>211</v>
      </c>
      <c r="Y60" s="25">
        <f t="shared" si="2"/>
        <v>180117.64240000001</v>
      </c>
      <c r="Z60" s="25" t="s">
        <v>10</v>
      </c>
      <c r="AA60" s="25" t="s">
        <v>1059</v>
      </c>
      <c r="AB60" s="25" t="s">
        <v>4870</v>
      </c>
      <c r="AC60" s="10" t="s">
        <v>127</v>
      </c>
      <c r="AD60" s="10" t="s">
        <v>127</v>
      </c>
      <c r="AE60" s="25" t="s">
        <v>1139</v>
      </c>
      <c r="AF60" s="25"/>
      <c r="AG60" s="25" t="s">
        <v>140</v>
      </c>
      <c r="AH60" s="200">
        <v>211</v>
      </c>
      <c r="AI60" s="10">
        <f>INDEX(Exposure_GWASs!F:F,MATCH(Steph!AE60,Exposure_GWASs!C:C,0))</f>
        <v>322154</v>
      </c>
      <c r="AJ60" s="25" t="s">
        <v>4481</v>
      </c>
      <c r="AK60" s="25" t="s">
        <v>2465</v>
      </c>
      <c r="AL60" s="25" t="s">
        <v>4871</v>
      </c>
      <c r="AM60" s="25" t="s">
        <v>4872</v>
      </c>
      <c r="AN60" s="25" t="s">
        <v>4873</v>
      </c>
      <c r="AO60" s="25" t="s">
        <v>1009</v>
      </c>
      <c r="AP60" s="25"/>
      <c r="AQ60" s="25" t="s">
        <v>138</v>
      </c>
      <c r="AR60" s="25" t="s">
        <v>11</v>
      </c>
      <c r="AS60" s="25" t="s">
        <v>244</v>
      </c>
      <c r="AT60" s="25" t="s">
        <v>11</v>
      </c>
      <c r="AU60" s="25" t="s">
        <v>10</v>
      </c>
      <c r="AV60" s="25" t="s">
        <v>10</v>
      </c>
      <c r="AW60" s="25">
        <v>77</v>
      </c>
      <c r="AX60" s="25">
        <f>INDEX(Exposure_GWASs!S:S,MATCH(Steph!AE60,Exposure_GWASs!C:C,0))</f>
        <v>77</v>
      </c>
      <c r="AY60" s="36" t="s">
        <v>10</v>
      </c>
      <c r="AZ60" s="25" t="s">
        <v>11</v>
      </c>
      <c r="BA60" s="25" t="s">
        <v>10</v>
      </c>
      <c r="BB60" s="25" t="s">
        <v>22</v>
      </c>
      <c r="BC60" s="36" t="s">
        <v>17</v>
      </c>
      <c r="BD60" s="36" t="s">
        <v>26</v>
      </c>
      <c r="BE60" s="36" t="s">
        <v>40</v>
      </c>
      <c r="BF60" s="36" t="s">
        <v>63</v>
      </c>
      <c r="BG60" s="36"/>
      <c r="BH60" s="36" t="s">
        <v>4874</v>
      </c>
      <c r="BI60" s="36"/>
      <c r="BJ60" s="36" t="s">
        <v>2928</v>
      </c>
      <c r="BK60" s="25" t="s">
        <v>11</v>
      </c>
      <c r="BL60" s="25" t="s">
        <v>11</v>
      </c>
      <c r="BM60" s="25" t="s">
        <v>11</v>
      </c>
      <c r="BN60" s="25" t="s">
        <v>11</v>
      </c>
      <c r="BO60" s="25" t="s">
        <v>167</v>
      </c>
      <c r="BP60" s="37" t="s">
        <v>4875</v>
      </c>
      <c r="BQ60" s="38" t="s">
        <v>4876</v>
      </c>
      <c r="BR60" s="36">
        <v>1.19</v>
      </c>
      <c r="BS60" s="36" t="s">
        <v>11</v>
      </c>
      <c r="BT60" s="36">
        <v>95</v>
      </c>
      <c r="BU60" s="36">
        <v>0.92</v>
      </c>
      <c r="BV60" s="36">
        <v>1.53</v>
      </c>
      <c r="BW60" s="36">
        <v>0.19</v>
      </c>
      <c r="BX60" s="25" t="s">
        <v>10</v>
      </c>
      <c r="BY60" s="37" t="s">
        <v>10</v>
      </c>
      <c r="BZ60" s="36" t="s">
        <v>4877</v>
      </c>
      <c r="CA60" s="36" t="s">
        <v>4878</v>
      </c>
      <c r="CB60" s="199" t="s">
        <v>4879</v>
      </c>
      <c r="CC60" s="36" t="s">
        <v>4883</v>
      </c>
      <c r="CD60" s="106" t="s">
        <v>4881</v>
      </c>
      <c r="CE60" s="36"/>
      <c r="CF60" s="36"/>
      <c r="CG60" s="36"/>
      <c r="CH60" s="36"/>
    </row>
    <row r="61" spans="1:86">
      <c r="A61" s="36">
        <v>157</v>
      </c>
      <c r="B61" s="36" t="s">
        <v>282</v>
      </c>
      <c r="C61" s="36" t="s">
        <v>244</v>
      </c>
      <c r="D61" s="38" t="s">
        <v>4863</v>
      </c>
      <c r="E61" s="36">
        <v>2018</v>
      </c>
      <c r="F61" s="36" t="s">
        <v>2010</v>
      </c>
      <c r="G61" s="25" t="s">
        <v>4938</v>
      </c>
      <c r="H61" s="37" t="s">
        <v>784</v>
      </c>
      <c r="I61" s="25" t="s">
        <v>4079</v>
      </c>
      <c r="J61" s="183" t="s">
        <v>4080</v>
      </c>
      <c r="K61" s="25" t="s">
        <v>4865</v>
      </c>
      <c r="L61" s="38" t="s">
        <v>4866</v>
      </c>
      <c r="M61" s="37" t="s">
        <v>4867</v>
      </c>
      <c r="N61" s="25" t="s">
        <v>12</v>
      </c>
      <c r="O61" s="25" t="s">
        <v>5695</v>
      </c>
      <c r="P61" s="25" t="s">
        <v>5898</v>
      </c>
      <c r="Q61" s="25" t="s">
        <v>5627</v>
      </c>
      <c r="R61" s="25" t="s">
        <v>4868</v>
      </c>
      <c r="S61" s="25" t="s">
        <v>123</v>
      </c>
      <c r="T61" s="25" t="s">
        <v>4869</v>
      </c>
      <c r="U61" s="25" t="s">
        <v>268</v>
      </c>
      <c r="V61" s="200">
        <v>50</v>
      </c>
      <c r="W61" s="25">
        <f t="shared" si="2"/>
        <v>180278.64240000001</v>
      </c>
      <c r="X61" s="200">
        <v>50</v>
      </c>
      <c r="Y61" s="25">
        <f t="shared" si="2"/>
        <v>180278.64240000001</v>
      </c>
      <c r="Z61" s="25" t="s">
        <v>10</v>
      </c>
      <c r="AA61" s="25" t="s">
        <v>1059</v>
      </c>
      <c r="AB61" s="25" t="s">
        <v>4870</v>
      </c>
      <c r="AC61" s="10" t="s">
        <v>127</v>
      </c>
      <c r="AD61" s="10" t="s">
        <v>127</v>
      </c>
      <c r="AE61" s="25" t="s">
        <v>1139</v>
      </c>
      <c r="AF61" s="25"/>
      <c r="AG61" s="25" t="s">
        <v>140</v>
      </c>
      <c r="AH61" s="200">
        <v>50</v>
      </c>
      <c r="AI61" s="10">
        <f>INDEX(Exposure_GWASs!F:F,MATCH(Steph!AE61,Exposure_GWASs!C:C,0))</f>
        <v>322154</v>
      </c>
      <c r="AJ61" s="25" t="s">
        <v>4481</v>
      </c>
      <c r="AK61" s="25" t="s">
        <v>2465</v>
      </c>
      <c r="AL61" s="25" t="s">
        <v>4871</v>
      </c>
      <c r="AM61" s="25" t="s">
        <v>4872</v>
      </c>
      <c r="AN61" s="25" t="s">
        <v>4873</v>
      </c>
      <c r="AO61" s="25" t="s">
        <v>1009</v>
      </c>
      <c r="AP61" s="25"/>
      <c r="AQ61" s="25" t="s">
        <v>138</v>
      </c>
      <c r="AR61" s="25" t="s">
        <v>11</v>
      </c>
      <c r="AS61" s="25" t="s">
        <v>244</v>
      </c>
      <c r="AT61" s="25" t="s">
        <v>11</v>
      </c>
      <c r="AU61" s="25" t="s">
        <v>10</v>
      </c>
      <c r="AV61" s="25" t="s">
        <v>10</v>
      </c>
      <c r="AW61" s="25">
        <v>77</v>
      </c>
      <c r="AX61" s="25">
        <f>INDEX(Exposure_GWASs!S:S,MATCH(Steph!AE61,Exposure_GWASs!C:C,0))</f>
        <v>77</v>
      </c>
      <c r="AY61" s="36" t="s">
        <v>10</v>
      </c>
      <c r="AZ61" s="25" t="s">
        <v>11</v>
      </c>
      <c r="BA61" s="25" t="s">
        <v>10</v>
      </c>
      <c r="BB61" s="25" t="s">
        <v>22</v>
      </c>
      <c r="BC61" s="36" t="s">
        <v>17</v>
      </c>
      <c r="BD61" s="36" t="s">
        <v>26</v>
      </c>
      <c r="BE61" s="36" t="s">
        <v>40</v>
      </c>
      <c r="BF61" s="36" t="s">
        <v>63</v>
      </c>
      <c r="BG61" s="36"/>
      <c r="BH61" s="36" t="s">
        <v>4874</v>
      </c>
      <c r="BI61" s="36"/>
      <c r="BJ61" s="36" t="s">
        <v>2928</v>
      </c>
      <c r="BK61" s="25" t="s">
        <v>11</v>
      </c>
      <c r="BL61" s="25" t="s">
        <v>11</v>
      </c>
      <c r="BM61" s="25" t="s">
        <v>11</v>
      </c>
      <c r="BN61" s="25" t="s">
        <v>11</v>
      </c>
      <c r="BO61" s="25" t="s">
        <v>167</v>
      </c>
      <c r="BP61" s="37" t="s">
        <v>4875</v>
      </c>
      <c r="BQ61" s="38" t="s">
        <v>4876</v>
      </c>
      <c r="BR61" s="36">
        <v>0.63</v>
      </c>
      <c r="BS61" s="36" t="s">
        <v>11</v>
      </c>
      <c r="BT61" s="36">
        <v>95</v>
      </c>
      <c r="BU61" s="36">
        <v>0.38</v>
      </c>
      <c r="BV61" s="36">
        <v>1.07</v>
      </c>
      <c r="BW61" s="36">
        <v>0.09</v>
      </c>
      <c r="BX61" s="25" t="s">
        <v>10</v>
      </c>
      <c r="BY61" s="37" t="s">
        <v>10</v>
      </c>
      <c r="BZ61" s="36" t="s">
        <v>4877</v>
      </c>
      <c r="CA61" s="36" t="s">
        <v>4878</v>
      </c>
      <c r="CB61" s="199" t="s">
        <v>4879</v>
      </c>
      <c r="CC61" s="36" t="s">
        <v>4883</v>
      </c>
      <c r="CD61" s="106" t="s">
        <v>4881</v>
      </c>
      <c r="CE61" s="36"/>
      <c r="CF61" s="36"/>
      <c r="CG61" s="36"/>
      <c r="CH61" s="36"/>
    </row>
    <row r="62" spans="1:86">
      <c r="A62" s="36">
        <v>157</v>
      </c>
      <c r="B62" s="36" t="s">
        <v>282</v>
      </c>
      <c r="C62" s="36" t="s">
        <v>244</v>
      </c>
      <c r="D62" s="38" t="s">
        <v>4863</v>
      </c>
      <c r="E62" s="36">
        <v>2018</v>
      </c>
      <c r="F62" s="36" t="s">
        <v>2010</v>
      </c>
      <c r="G62" s="25" t="s">
        <v>4939</v>
      </c>
      <c r="H62" s="37" t="s">
        <v>784</v>
      </c>
      <c r="I62" s="25" t="s">
        <v>4079</v>
      </c>
      <c r="J62" s="183" t="s">
        <v>4080</v>
      </c>
      <c r="K62" s="25" t="s">
        <v>4865</v>
      </c>
      <c r="L62" s="38" t="s">
        <v>4866</v>
      </c>
      <c r="M62" s="37" t="s">
        <v>4867</v>
      </c>
      <c r="N62" s="25" t="s">
        <v>12</v>
      </c>
      <c r="O62" s="25" t="s">
        <v>5695</v>
      </c>
      <c r="P62" s="25" t="s">
        <v>5977</v>
      </c>
      <c r="Q62" s="25" t="s">
        <v>5627</v>
      </c>
      <c r="R62" s="25" t="s">
        <v>4868</v>
      </c>
      <c r="S62" s="25" t="s">
        <v>123</v>
      </c>
      <c r="T62" s="25" t="s">
        <v>4869</v>
      </c>
      <c r="U62" s="25" t="s">
        <v>268</v>
      </c>
      <c r="V62" s="200">
        <v>57</v>
      </c>
      <c r="W62" s="25">
        <f t="shared" si="2"/>
        <v>180271.64240000001</v>
      </c>
      <c r="X62" s="200">
        <v>57</v>
      </c>
      <c r="Y62" s="25">
        <f t="shared" si="2"/>
        <v>180271.64240000001</v>
      </c>
      <c r="Z62" s="25" t="s">
        <v>10</v>
      </c>
      <c r="AA62" s="25" t="s">
        <v>1059</v>
      </c>
      <c r="AB62" s="25" t="s">
        <v>4870</v>
      </c>
      <c r="AC62" s="10" t="s">
        <v>127</v>
      </c>
      <c r="AD62" s="10" t="s">
        <v>127</v>
      </c>
      <c r="AE62" s="25" t="s">
        <v>1139</v>
      </c>
      <c r="AF62" s="25"/>
      <c r="AG62" s="25" t="s">
        <v>140</v>
      </c>
      <c r="AH62" s="200">
        <v>57</v>
      </c>
      <c r="AI62" s="10">
        <f>INDEX(Exposure_GWASs!F:F,MATCH(Steph!AE62,Exposure_GWASs!C:C,0))</f>
        <v>322154</v>
      </c>
      <c r="AJ62" s="25" t="s">
        <v>4481</v>
      </c>
      <c r="AK62" s="25" t="s">
        <v>2465</v>
      </c>
      <c r="AL62" s="25" t="s">
        <v>4871</v>
      </c>
      <c r="AM62" s="25" t="s">
        <v>4872</v>
      </c>
      <c r="AN62" s="25" t="s">
        <v>4873</v>
      </c>
      <c r="AO62" s="25" t="s">
        <v>1009</v>
      </c>
      <c r="AP62" s="25"/>
      <c r="AQ62" s="25" t="s">
        <v>138</v>
      </c>
      <c r="AR62" s="25" t="s">
        <v>11</v>
      </c>
      <c r="AS62" s="25" t="s">
        <v>244</v>
      </c>
      <c r="AT62" s="25" t="s">
        <v>11</v>
      </c>
      <c r="AU62" s="25" t="s">
        <v>10</v>
      </c>
      <c r="AV62" s="25" t="s">
        <v>10</v>
      </c>
      <c r="AW62" s="25">
        <v>77</v>
      </c>
      <c r="AX62" s="25">
        <f>INDEX(Exposure_GWASs!S:S,MATCH(Steph!AE62,Exposure_GWASs!C:C,0))</f>
        <v>77</v>
      </c>
      <c r="AY62" s="36" t="s">
        <v>10</v>
      </c>
      <c r="AZ62" s="25" t="s">
        <v>11</v>
      </c>
      <c r="BA62" s="25" t="s">
        <v>10</v>
      </c>
      <c r="BB62" s="25" t="s">
        <v>22</v>
      </c>
      <c r="BC62" s="36" t="s">
        <v>17</v>
      </c>
      <c r="BD62" s="36" t="s">
        <v>26</v>
      </c>
      <c r="BE62" s="36" t="s">
        <v>40</v>
      </c>
      <c r="BF62" s="36" t="s">
        <v>63</v>
      </c>
      <c r="BG62" s="36"/>
      <c r="BH62" s="36" t="s">
        <v>4874</v>
      </c>
      <c r="BI62" s="36"/>
      <c r="BJ62" s="36" t="s">
        <v>2928</v>
      </c>
      <c r="BK62" s="25" t="s">
        <v>11</v>
      </c>
      <c r="BL62" s="25" t="s">
        <v>11</v>
      </c>
      <c r="BM62" s="25" t="s">
        <v>11</v>
      </c>
      <c r="BN62" s="25" t="s">
        <v>11</v>
      </c>
      <c r="BO62" s="25" t="s">
        <v>167</v>
      </c>
      <c r="BP62" s="37" t="s">
        <v>4875</v>
      </c>
      <c r="BQ62" s="38" t="s">
        <v>4876</v>
      </c>
      <c r="BR62" s="36">
        <v>1.04</v>
      </c>
      <c r="BS62" s="36" t="s">
        <v>11</v>
      </c>
      <c r="BT62" s="36">
        <v>95</v>
      </c>
      <c r="BU62" s="36">
        <v>0.64</v>
      </c>
      <c r="BV62" s="36">
        <v>1.7</v>
      </c>
      <c r="BW62" s="36">
        <v>0.87</v>
      </c>
      <c r="BX62" s="25" t="s">
        <v>10</v>
      </c>
      <c r="BY62" s="37" t="s">
        <v>10</v>
      </c>
      <c r="BZ62" s="36" t="s">
        <v>4877</v>
      </c>
      <c r="CA62" s="36" t="s">
        <v>4878</v>
      </c>
      <c r="CB62" s="199" t="s">
        <v>4879</v>
      </c>
      <c r="CC62" s="36" t="s">
        <v>4883</v>
      </c>
      <c r="CD62" s="106" t="s">
        <v>4881</v>
      </c>
      <c r="CE62" s="36"/>
      <c r="CF62" s="36"/>
      <c r="CG62" s="36"/>
      <c r="CH62" s="36"/>
    </row>
    <row r="63" spans="1:86">
      <c r="A63" s="36">
        <v>157</v>
      </c>
      <c r="B63" s="36" t="s">
        <v>282</v>
      </c>
      <c r="C63" s="36" t="s">
        <v>244</v>
      </c>
      <c r="D63" s="38" t="s">
        <v>4863</v>
      </c>
      <c r="E63" s="36">
        <v>2018</v>
      </c>
      <c r="F63" s="36" t="s">
        <v>2010</v>
      </c>
      <c r="G63" s="25" t="s">
        <v>4940</v>
      </c>
      <c r="H63" s="37" t="s">
        <v>784</v>
      </c>
      <c r="I63" s="25" t="s">
        <v>4079</v>
      </c>
      <c r="J63" s="183" t="s">
        <v>4080</v>
      </c>
      <c r="K63" s="25" t="s">
        <v>4865</v>
      </c>
      <c r="L63" s="38" t="s">
        <v>4866</v>
      </c>
      <c r="M63" s="37" t="s">
        <v>4867</v>
      </c>
      <c r="N63" s="25" t="s">
        <v>12</v>
      </c>
      <c r="O63" s="25" t="s">
        <v>5695</v>
      </c>
      <c r="P63" s="25" t="s">
        <v>5972</v>
      </c>
      <c r="Q63" s="25" t="s">
        <v>5627</v>
      </c>
      <c r="R63" s="25" t="s">
        <v>4868</v>
      </c>
      <c r="S63" s="25" t="s">
        <v>123</v>
      </c>
      <c r="T63" s="25" t="s">
        <v>4869</v>
      </c>
      <c r="U63" s="25" t="s">
        <v>268</v>
      </c>
      <c r="V63" s="200">
        <v>41</v>
      </c>
      <c r="W63" s="25">
        <f t="shared" si="2"/>
        <v>180287.64240000001</v>
      </c>
      <c r="X63" s="200">
        <v>41</v>
      </c>
      <c r="Y63" s="25">
        <f t="shared" si="2"/>
        <v>180287.64240000001</v>
      </c>
      <c r="Z63" s="25" t="s">
        <v>10</v>
      </c>
      <c r="AA63" s="25" t="s">
        <v>1059</v>
      </c>
      <c r="AB63" s="25" t="s">
        <v>4870</v>
      </c>
      <c r="AC63" s="10" t="s">
        <v>127</v>
      </c>
      <c r="AD63" s="10" t="s">
        <v>127</v>
      </c>
      <c r="AE63" s="25" t="s">
        <v>1139</v>
      </c>
      <c r="AF63" s="25"/>
      <c r="AG63" s="25" t="s">
        <v>140</v>
      </c>
      <c r="AH63" s="200">
        <v>41</v>
      </c>
      <c r="AI63" s="10">
        <f>INDEX(Exposure_GWASs!F:F,MATCH(Steph!AE63,Exposure_GWASs!C:C,0))</f>
        <v>322154</v>
      </c>
      <c r="AJ63" s="25" t="s">
        <v>4481</v>
      </c>
      <c r="AK63" s="25" t="s">
        <v>2465</v>
      </c>
      <c r="AL63" s="25" t="s">
        <v>4871</v>
      </c>
      <c r="AM63" s="25" t="s">
        <v>4872</v>
      </c>
      <c r="AN63" s="25" t="s">
        <v>4873</v>
      </c>
      <c r="AO63" s="25" t="s">
        <v>1009</v>
      </c>
      <c r="AP63" s="25"/>
      <c r="AQ63" s="25" t="s">
        <v>138</v>
      </c>
      <c r="AR63" s="25" t="s">
        <v>11</v>
      </c>
      <c r="AS63" s="25" t="s">
        <v>244</v>
      </c>
      <c r="AT63" s="25" t="s">
        <v>11</v>
      </c>
      <c r="AU63" s="25" t="s">
        <v>10</v>
      </c>
      <c r="AV63" s="25" t="s">
        <v>10</v>
      </c>
      <c r="AW63" s="25">
        <v>77</v>
      </c>
      <c r="AX63" s="25">
        <f>INDEX(Exposure_GWASs!S:S,MATCH(Steph!AE63,Exposure_GWASs!C:C,0))</f>
        <v>77</v>
      </c>
      <c r="AY63" s="36" t="s">
        <v>10</v>
      </c>
      <c r="AZ63" s="25" t="s">
        <v>11</v>
      </c>
      <c r="BA63" s="25" t="s">
        <v>10</v>
      </c>
      <c r="BB63" s="25" t="s">
        <v>22</v>
      </c>
      <c r="BC63" s="36" t="s">
        <v>17</v>
      </c>
      <c r="BD63" s="36" t="s">
        <v>26</v>
      </c>
      <c r="BE63" s="36" t="s">
        <v>40</v>
      </c>
      <c r="BF63" s="36" t="s">
        <v>63</v>
      </c>
      <c r="BG63" s="36"/>
      <c r="BH63" s="36" t="s">
        <v>4874</v>
      </c>
      <c r="BI63" s="36"/>
      <c r="BJ63" s="36" t="s">
        <v>2928</v>
      </c>
      <c r="BK63" s="25" t="s">
        <v>11</v>
      </c>
      <c r="BL63" s="25" t="s">
        <v>11</v>
      </c>
      <c r="BM63" s="25" t="s">
        <v>11</v>
      </c>
      <c r="BN63" s="25" t="s">
        <v>11</v>
      </c>
      <c r="BO63" s="25" t="s">
        <v>167</v>
      </c>
      <c r="BP63" s="37" t="s">
        <v>4875</v>
      </c>
      <c r="BQ63" s="38" t="s">
        <v>4876</v>
      </c>
      <c r="BR63" s="36">
        <v>1.61</v>
      </c>
      <c r="BS63" s="36" t="s">
        <v>11</v>
      </c>
      <c r="BT63" s="36">
        <v>95</v>
      </c>
      <c r="BU63" s="36">
        <v>0.91</v>
      </c>
      <c r="BV63" s="36">
        <v>2.87</v>
      </c>
      <c r="BW63" s="36">
        <v>0.1</v>
      </c>
      <c r="BX63" s="25" t="s">
        <v>10</v>
      </c>
      <c r="BY63" s="37" t="s">
        <v>10</v>
      </c>
      <c r="BZ63" s="36" t="s">
        <v>4877</v>
      </c>
      <c r="CA63" s="36" t="s">
        <v>4878</v>
      </c>
      <c r="CB63" s="199" t="s">
        <v>4879</v>
      </c>
      <c r="CC63" s="36" t="s">
        <v>4883</v>
      </c>
      <c r="CD63" s="106" t="s">
        <v>4881</v>
      </c>
      <c r="CE63" s="36"/>
      <c r="CF63" s="36"/>
      <c r="CG63" s="36"/>
      <c r="CH63" s="36"/>
    </row>
    <row r="64" spans="1:86">
      <c r="A64" s="36">
        <v>157</v>
      </c>
      <c r="B64" s="36" t="s">
        <v>282</v>
      </c>
      <c r="C64" s="36" t="s">
        <v>244</v>
      </c>
      <c r="D64" s="38" t="s">
        <v>4863</v>
      </c>
      <c r="E64" s="36">
        <v>2018</v>
      </c>
      <c r="F64" s="36" t="s">
        <v>2010</v>
      </c>
      <c r="G64" s="25" t="s">
        <v>4941</v>
      </c>
      <c r="H64" s="37" t="s">
        <v>784</v>
      </c>
      <c r="I64" s="25" t="s">
        <v>4079</v>
      </c>
      <c r="J64" s="183" t="s">
        <v>4080</v>
      </c>
      <c r="K64" s="25" t="s">
        <v>4865</v>
      </c>
      <c r="L64" s="38" t="s">
        <v>4866</v>
      </c>
      <c r="M64" s="37" t="s">
        <v>4867</v>
      </c>
      <c r="N64" s="25" t="s">
        <v>12</v>
      </c>
      <c r="O64" s="25" t="s">
        <v>5695</v>
      </c>
      <c r="P64" s="25" t="s">
        <v>1208</v>
      </c>
      <c r="Q64" s="25" t="s">
        <v>5627</v>
      </c>
      <c r="R64" s="25" t="s">
        <v>4868</v>
      </c>
      <c r="S64" s="25" t="s">
        <v>123</v>
      </c>
      <c r="T64" s="25" t="s">
        <v>4869</v>
      </c>
      <c r="U64" s="25" t="s">
        <v>268</v>
      </c>
      <c r="V64" s="200">
        <v>44</v>
      </c>
      <c r="W64" s="25">
        <f t="shared" si="2"/>
        <v>180284.64240000001</v>
      </c>
      <c r="X64" s="200">
        <v>44</v>
      </c>
      <c r="Y64" s="25">
        <f t="shared" si="2"/>
        <v>180284.64240000001</v>
      </c>
      <c r="Z64" s="25" t="s">
        <v>10</v>
      </c>
      <c r="AA64" s="25" t="s">
        <v>1059</v>
      </c>
      <c r="AB64" s="25" t="s">
        <v>4870</v>
      </c>
      <c r="AC64" s="10" t="s">
        <v>127</v>
      </c>
      <c r="AD64" s="10" t="s">
        <v>127</v>
      </c>
      <c r="AE64" s="25" t="s">
        <v>1139</v>
      </c>
      <c r="AF64" s="25"/>
      <c r="AG64" s="25" t="s">
        <v>140</v>
      </c>
      <c r="AH64" s="200">
        <v>44</v>
      </c>
      <c r="AI64" s="10">
        <f>INDEX(Exposure_GWASs!F:F,MATCH(Steph!AE64,Exposure_GWASs!C:C,0))</f>
        <v>322154</v>
      </c>
      <c r="AJ64" s="25" t="s">
        <v>4481</v>
      </c>
      <c r="AK64" s="25" t="s">
        <v>2465</v>
      </c>
      <c r="AL64" s="25" t="s">
        <v>4871</v>
      </c>
      <c r="AM64" s="25" t="s">
        <v>4872</v>
      </c>
      <c r="AN64" s="25" t="s">
        <v>4873</v>
      </c>
      <c r="AO64" s="25" t="s">
        <v>1009</v>
      </c>
      <c r="AP64" s="25"/>
      <c r="AQ64" s="25" t="s">
        <v>138</v>
      </c>
      <c r="AR64" s="25" t="s">
        <v>11</v>
      </c>
      <c r="AS64" s="25" t="s">
        <v>244</v>
      </c>
      <c r="AT64" s="25" t="s">
        <v>11</v>
      </c>
      <c r="AU64" s="25" t="s">
        <v>10</v>
      </c>
      <c r="AV64" s="25" t="s">
        <v>10</v>
      </c>
      <c r="AW64" s="25">
        <v>77</v>
      </c>
      <c r="AX64" s="25">
        <f>INDEX(Exposure_GWASs!S:S,MATCH(Steph!AE64,Exposure_GWASs!C:C,0))</f>
        <v>77</v>
      </c>
      <c r="AY64" s="36" t="s">
        <v>10</v>
      </c>
      <c r="AZ64" s="25" t="s">
        <v>11</v>
      </c>
      <c r="BA64" s="25" t="s">
        <v>10</v>
      </c>
      <c r="BB64" s="25" t="s">
        <v>22</v>
      </c>
      <c r="BC64" s="36" t="s">
        <v>17</v>
      </c>
      <c r="BD64" s="36" t="s">
        <v>26</v>
      </c>
      <c r="BE64" s="36" t="s">
        <v>40</v>
      </c>
      <c r="BF64" s="36" t="s">
        <v>63</v>
      </c>
      <c r="BG64" s="36"/>
      <c r="BH64" s="36" t="s">
        <v>4874</v>
      </c>
      <c r="BI64" s="36"/>
      <c r="BJ64" s="36" t="s">
        <v>2928</v>
      </c>
      <c r="BK64" s="25" t="s">
        <v>11</v>
      </c>
      <c r="BL64" s="25" t="s">
        <v>11</v>
      </c>
      <c r="BM64" s="25" t="s">
        <v>11</v>
      </c>
      <c r="BN64" s="25" t="s">
        <v>11</v>
      </c>
      <c r="BO64" s="25" t="s">
        <v>167</v>
      </c>
      <c r="BP64" s="37" t="s">
        <v>4875</v>
      </c>
      <c r="BQ64" s="38" t="s">
        <v>4876</v>
      </c>
      <c r="BR64" s="36">
        <v>0.67</v>
      </c>
      <c r="BS64" s="36" t="s">
        <v>11</v>
      </c>
      <c r="BT64" s="36">
        <v>95</v>
      </c>
      <c r="BU64" s="36">
        <v>0.38</v>
      </c>
      <c r="BV64" s="36">
        <v>1.17</v>
      </c>
      <c r="BW64" s="36">
        <v>0.16</v>
      </c>
      <c r="BX64" s="25" t="s">
        <v>10</v>
      </c>
      <c r="BY64" s="37" t="s">
        <v>10</v>
      </c>
      <c r="BZ64" s="36" t="s">
        <v>4877</v>
      </c>
      <c r="CA64" s="36" t="s">
        <v>4878</v>
      </c>
      <c r="CB64" s="199" t="s">
        <v>4879</v>
      </c>
      <c r="CC64" s="36" t="s">
        <v>4883</v>
      </c>
      <c r="CD64" s="106" t="s">
        <v>4881</v>
      </c>
      <c r="CE64" s="36"/>
      <c r="CF64" s="36"/>
      <c r="CG64" s="36"/>
      <c r="CH64" s="36"/>
    </row>
    <row r="65" spans="1:86">
      <c r="A65" s="36">
        <v>157</v>
      </c>
      <c r="B65" s="36" t="s">
        <v>282</v>
      </c>
      <c r="C65" s="36" t="s">
        <v>244</v>
      </c>
      <c r="D65" s="38" t="s">
        <v>4863</v>
      </c>
      <c r="E65" s="36">
        <v>2018</v>
      </c>
      <c r="F65" s="36" t="s">
        <v>2010</v>
      </c>
      <c r="G65" s="25" t="s">
        <v>4942</v>
      </c>
      <c r="H65" s="37" t="s">
        <v>784</v>
      </c>
      <c r="I65" s="25" t="s">
        <v>4079</v>
      </c>
      <c r="J65" s="183" t="s">
        <v>4080</v>
      </c>
      <c r="K65" s="25" t="s">
        <v>4865</v>
      </c>
      <c r="L65" s="38" t="s">
        <v>4866</v>
      </c>
      <c r="M65" s="37" t="s">
        <v>4867</v>
      </c>
      <c r="N65" s="25" t="s">
        <v>12</v>
      </c>
      <c r="O65" s="25" t="s">
        <v>5695</v>
      </c>
      <c r="P65" s="25" t="s">
        <v>5979</v>
      </c>
      <c r="Q65" s="25" t="s">
        <v>5627</v>
      </c>
      <c r="R65" s="25" t="s">
        <v>4868</v>
      </c>
      <c r="S65" s="25" t="s">
        <v>123</v>
      </c>
      <c r="T65" s="25" t="s">
        <v>4869</v>
      </c>
      <c r="U65" s="25" t="s">
        <v>268</v>
      </c>
      <c r="V65" s="200">
        <v>111</v>
      </c>
      <c r="W65" s="25">
        <f t="shared" si="2"/>
        <v>180217.64240000001</v>
      </c>
      <c r="X65" s="200">
        <v>111</v>
      </c>
      <c r="Y65" s="25">
        <f t="shared" si="2"/>
        <v>180217.64240000001</v>
      </c>
      <c r="Z65" s="25" t="s">
        <v>10</v>
      </c>
      <c r="AA65" s="25" t="s">
        <v>1059</v>
      </c>
      <c r="AB65" s="25" t="s">
        <v>4870</v>
      </c>
      <c r="AC65" s="10" t="s">
        <v>127</v>
      </c>
      <c r="AD65" s="10" t="s">
        <v>127</v>
      </c>
      <c r="AE65" s="25" t="s">
        <v>1139</v>
      </c>
      <c r="AF65" s="25"/>
      <c r="AG65" s="25" t="s">
        <v>140</v>
      </c>
      <c r="AH65" s="200">
        <v>111</v>
      </c>
      <c r="AI65" s="10">
        <f>INDEX(Exposure_GWASs!F:F,MATCH(Steph!AE65,Exposure_GWASs!C:C,0))</f>
        <v>322154</v>
      </c>
      <c r="AJ65" s="25" t="s">
        <v>4481</v>
      </c>
      <c r="AK65" s="25" t="s">
        <v>2465</v>
      </c>
      <c r="AL65" s="25" t="s">
        <v>4871</v>
      </c>
      <c r="AM65" s="25" t="s">
        <v>4872</v>
      </c>
      <c r="AN65" s="25" t="s">
        <v>4873</v>
      </c>
      <c r="AO65" s="25" t="s">
        <v>1009</v>
      </c>
      <c r="AP65" s="25"/>
      <c r="AQ65" s="25" t="s">
        <v>138</v>
      </c>
      <c r="AR65" s="25" t="s">
        <v>11</v>
      </c>
      <c r="AS65" s="25" t="s">
        <v>244</v>
      </c>
      <c r="AT65" s="25" t="s">
        <v>11</v>
      </c>
      <c r="AU65" s="25" t="s">
        <v>10</v>
      </c>
      <c r="AV65" s="25" t="s">
        <v>10</v>
      </c>
      <c r="AW65" s="25">
        <v>77</v>
      </c>
      <c r="AX65" s="25">
        <f>INDEX(Exposure_GWASs!S:S,MATCH(Steph!AE65,Exposure_GWASs!C:C,0))</f>
        <v>77</v>
      </c>
      <c r="AY65" s="36" t="s">
        <v>10</v>
      </c>
      <c r="AZ65" s="25" t="s">
        <v>11</v>
      </c>
      <c r="BA65" s="25" t="s">
        <v>10</v>
      </c>
      <c r="BB65" s="25" t="s">
        <v>22</v>
      </c>
      <c r="BC65" s="36" t="s">
        <v>17</v>
      </c>
      <c r="BD65" s="36" t="s">
        <v>26</v>
      </c>
      <c r="BE65" s="36" t="s">
        <v>40</v>
      </c>
      <c r="BF65" s="36" t="s">
        <v>63</v>
      </c>
      <c r="BG65" s="36"/>
      <c r="BH65" s="36" t="s">
        <v>4874</v>
      </c>
      <c r="BI65" s="36"/>
      <c r="BJ65" s="36" t="s">
        <v>2928</v>
      </c>
      <c r="BK65" s="25" t="s">
        <v>11</v>
      </c>
      <c r="BL65" s="25" t="s">
        <v>11</v>
      </c>
      <c r="BM65" s="25" t="s">
        <v>11</v>
      </c>
      <c r="BN65" s="25" t="s">
        <v>11</v>
      </c>
      <c r="BO65" s="25" t="s">
        <v>167</v>
      </c>
      <c r="BP65" s="37" t="s">
        <v>4875</v>
      </c>
      <c r="BQ65" s="38" t="s">
        <v>4876</v>
      </c>
      <c r="BR65" s="36">
        <v>0.85</v>
      </c>
      <c r="BS65" s="36" t="s">
        <v>11</v>
      </c>
      <c r="BT65" s="36">
        <v>95</v>
      </c>
      <c r="BU65" s="36">
        <v>0.6</v>
      </c>
      <c r="BV65" s="36">
        <v>1.21</v>
      </c>
      <c r="BW65" s="36">
        <v>0.36</v>
      </c>
      <c r="BX65" s="25" t="s">
        <v>10</v>
      </c>
      <c r="BY65" s="37" t="s">
        <v>10</v>
      </c>
      <c r="BZ65" s="36" t="s">
        <v>4877</v>
      </c>
      <c r="CA65" s="36" t="s">
        <v>4878</v>
      </c>
      <c r="CB65" s="199" t="s">
        <v>4879</v>
      </c>
      <c r="CC65" s="36" t="s">
        <v>4883</v>
      </c>
      <c r="CD65" s="106" t="s">
        <v>4881</v>
      </c>
      <c r="CE65" s="36"/>
      <c r="CF65" s="36"/>
      <c r="CG65" s="36"/>
      <c r="CH65" s="36"/>
    </row>
    <row r="66" spans="1:86">
      <c r="A66" s="36">
        <v>157</v>
      </c>
      <c r="B66" s="36" t="s">
        <v>282</v>
      </c>
      <c r="C66" s="36" t="s">
        <v>244</v>
      </c>
      <c r="D66" s="38" t="s">
        <v>4863</v>
      </c>
      <c r="E66" s="36">
        <v>2018</v>
      </c>
      <c r="F66" s="36" t="s">
        <v>2010</v>
      </c>
      <c r="G66" s="25" t="s">
        <v>4943</v>
      </c>
      <c r="H66" s="37" t="s">
        <v>784</v>
      </c>
      <c r="I66" s="25" t="s">
        <v>4079</v>
      </c>
      <c r="J66" s="183" t="s">
        <v>4080</v>
      </c>
      <c r="K66" s="25" t="s">
        <v>4865</v>
      </c>
      <c r="L66" s="38" t="s">
        <v>4866</v>
      </c>
      <c r="M66" s="37" t="s">
        <v>4867</v>
      </c>
      <c r="N66" s="25" t="s">
        <v>12</v>
      </c>
      <c r="O66" s="25" t="s">
        <v>5695</v>
      </c>
      <c r="P66" s="25" t="s">
        <v>5980</v>
      </c>
      <c r="Q66" s="25" t="s">
        <v>5627</v>
      </c>
      <c r="R66" s="25" t="s">
        <v>4868</v>
      </c>
      <c r="S66" s="25" t="s">
        <v>123</v>
      </c>
      <c r="T66" s="25" t="s">
        <v>4869</v>
      </c>
      <c r="U66" s="25" t="s">
        <v>268</v>
      </c>
      <c r="V66" s="200">
        <v>69</v>
      </c>
      <c r="W66" s="25">
        <f t="shared" si="2"/>
        <v>180259.64240000001</v>
      </c>
      <c r="X66" s="200">
        <v>69</v>
      </c>
      <c r="Y66" s="25">
        <f t="shared" si="2"/>
        <v>180259.64240000001</v>
      </c>
      <c r="Z66" s="25" t="s">
        <v>10</v>
      </c>
      <c r="AA66" s="25" t="s">
        <v>1059</v>
      </c>
      <c r="AB66" s="25" t="s">
        <v>4870</v>
      </c>
      <c r="AC66" s="10" t="s">
        <v>127</v>
      </c>
      <c r="AD66" s="10" t="s">
        <v>127</v>
      </c>
      <c r="AE66" s="25" t="s">
        <v>1139</v>
      </c>
      <c r="AF66" s="25"/>
      <c r="AG66" s="25" t="s">
        <v>140</v>
      </c>
      <c r="AH66" s="200">
        <v>69</v>
      </c>
      <c r="AI66" s="10">
        <f>INDEX(Exposure_GWASs!F:F,MATCH(Steph!AE66,Exposure_GWASs!C:C,0))</f>
        <v>322154</v>
      </c>
      <c r="AJ66" s="25" t="s">
        <v>4481</v>
      </c>
      <c r="AK66" s="25" t="s">
        <v>2465</v>
      </c>
      <c r="AL66" s="25" t="s">
        <v>4871</v>
      </c>
      <c r="AM66" s="25" t="s">
        <v>4872</v>
      </c>
      <c r="AN66" s="25" t="s">
        <v>4873</v>
      </c>
      <c r="AO66" s="25" t="s">
        <v>1009</v>
      </c>
      <c r="AP66" s="25"/>
      <c r="AQ66" s="25" t="s">
        <v>138</v>
      </c>
      <c r="AR66" s="25" t="s">
        <v>11</v>
      </c>
      <c r="AS66" s="25" t="s">
        <v>244</v>
      </c>
      <c r="AT66" s="25" t="s">
        <v>11</v>
      </c>
      <c r="AU66" s="25" t="s">
        <v>10</v>
      </c>
      <c r="AV66" s="25" t="s">
        <v>10</v>
      </c>
      <c r="AW66" s="25">
        <v>77</v>
      </c>
      <c r="AX66" s="25">
        <f>INDEX(Exposure_GWASs!S:S,MATCH(Steph!AE66,Exposure_GWASs!C:C,0))</f>
        <v>77</v>
      </c>
      <c r="AY66" s="36" t="s">
        <v>10</v>
      </c>
      <c r="AZ66" s="25" t="s">
        <v>11</v>
      </c>
      <c r="BA66" s="25" t="s">
        <v>10</v>
      </c>
      <c r="BB66" s="25" t="s">
        <v>22</v>
      </c>
      <c r="BC66" s="36" t="s">
        <v>17</v>
      </c>
      <c r="BD66" s="36" t="s">
        <v>26</v>
      </c>
      <c r="BE66" s="36" t="s">
        <v>40</v>
      </c>
      <c r="BF66" s="36" t="s">
        <v>63</v>
      </c>
      <c r="BG66" s="36"/>
      <c r="BH66" s="36" t="s">
        <v>4874</v>
      </c>
      <c r="BI66" s="36"/>
      <c r="BJ66" s="36" t="s">
        <v>2928</v>
      </c>
      <c r="BK66" s="25" t="s">
        <v>11</v>
      </c>
      <c r="BL66" s="25" t="s">
        <v>11</v>
      </c>
      <c r="BM66" s="25" t="s">
        <v>11</v>
      </c>
      <c r="BN66" s="25" t="s">
        <v>11</v>
      </c>
      <c r="BO66" s="25" t="s">
        <v>167</v>
      </c>
      <c r="BP66" s="37" t="s">
        <v>4875</v>
      </c>
      <c r="BQ66" s="38" t="s">
        <v>4876</v>
      </c>
      <c r="BR66" s="36">
        <v>0.94</v>
      </c>
      <c r="BS66" s="36" t="s">
        <v>11</v>
      </c>
      <c r="BT66" s="36">
        <v>95</v>
      </c>
      <c r="BU66" s="36">
        <v>0.6</v>
      </c>
      <c r="BV66" s="36">
        <v>1.46</v>
      </c>
      <c r="BW66" s="36">
        <v>0.77</v>
      </c>
      <c r="BX66" s="25" t="s">
        <v>10</v>
      </c>
      <c r="BY66" s="37" t="s">
        <v>10</v>
      </c>
      <c r="BZ66" s="36" t="s">
        <v>4877</v>
      </c>
      <c r="CA66" s="36" t="s">
        <v>4878</v>
      </c>
      <c r="CB66" s="199" t="s">
        <v>4879</v>
      </c>
      <c r="CC66" s="36" t="s">
        <v>4883</v>
      </c>
      <c r="CD66" s="106" t="s">
        <v>4881</v>
      </c>
      <c r="CE66" s="36"/>
      <c r="CF66" s="36"/>
      <c r="CG66" s="36"/>
      <c r="CH66" s="36"/>
    </row>
    <row r="67" spans="1:86">
      <c r="A67" s="36">
        <v>157</v>
      </c>
      <c r="B67" s="36" t="s">
        <v>282</v>
      </c>
      <c r="C67" s="36" t="s">
        <v>244</v>
      </c>
      <c r="D67" s="38" t="s">
        <v>4863</v>
      </c>
      <c r="E67" s="36">
        <v>2018</v>
      </c>
      <c r="F67" s="36" t="s">
        <v>2010</v>
      </c>
      <c r="G67" s="25" t="s">
        <v>4944</v>
      </c>
      <c r="H67" s="37" t="s">
        <v>784</v>
      </c>
      <c r="I67" s="25" t="s">
        <v>4079</v>
      </c>
      <c r="J67" s="183" t="s">
        <v>4080</v>
      </c>
      <c r="K67" s="25" t="s">
        <v>4865</v>
      </c>
      <c r="L67" s="38" t="s">
        <v>4866</v>
      </c>
      <c r="M67" s="37" t="s">
        <v>4867</v>
      </c>
      <c r="N67" s="25" t="s">
        <v>12</v>
      </c>
      <c r="O67" s="25" t="s">
        <v>5695</v>
      </c>
      <c r="P67" s="25" t="s">
        <v>5981</v>
      </c>
      <c r="Q67" s="25" t="s">
        <v>5627</v>
      </c>
      <c r="R67" s="25" t="s">
        <v>4868</v>
      </c>
      <c r="S67" s="25" t="s">
        <v>123</v>
      </c>
      <c r="T67" s="25" t="s">
        <v>4869</v>
      </c>
      <c r="U67" s="25" t="s">
        <v>268</v>
      </c>
      <c r="V67" s="36">
        <v>199</v>
      </c>
      <c r="W67" s="25">
        <f t="shared" si="2"/>
        <v>180129.64240000001</v>
      </c>
      <c r="X67" s="36">
        <v>199</v>
      </c>
      <c r="Y67" s="25">
        <f t="shared" si="2"/>
        <v>180129.64240000001</v>
      </c>
      <c r="Z67" s="25" t="s">
        <v>10</v>
      </c>
      <c r="AA67" s="25" t="s">
        <v>1059</v>
      </c>
      <c r="AB67" s="25" t="s">
        <v>4870</v>
      </c>
      <c r="AC67" s="10" t="s">
        <v>127</v>
      </c>
      <c r="AD67" s="10" t="s">
        <v>127</v>
      </c>
      <c r="AE67" s="25" t="s">
        <v>1139</v>
      </c>
      <c r="AF67" s="25"/>
      <c r="AG67" s="25" t="s">
        <v>140</v>
      </c>
      <c r="AH67" s="36">
        <v>199</v>
      </c>
      <c r="AI67" s="10">
        <f>INDEX(Exposure_GWASs!F:F,MATCH(Steph!AE67,Exposure_GWASs!C:C,0))</f>
        <v>322154</v>
      </c>
      <c r="AJ67" s="25" t="s">
        <v>4481</v>
      </c>
      <c r="AK67" s="25" t="s">
        <v>2465</v>
      </c>
      <c r="AL67" s="25" t="s">
        <v>4871</v>
      </c>
      <c r="AM67" s="25" t="s">
        <v>4872</v>
      </c>
      <c r="AN67" s="25" t="s">
        <v>4873</v>
      </c>
      <c r="AO67" s="25" t="s">
        <v>1009</v>
      </c>
      <c r="AP67" s="25"/>
      <c r="AQ67" s="25" t="s">
        <v>138</v>
      </c>
      <c r="AR67" s="25" t="s">
        <v>11</v>
      </c>
      <c r="AS67" s="25" t="s">
        <v>244</v>
      </c>
      <c r="AT67" s="25" t="s">
        <v>11</v>
      </c>
      <c r="AU67" s="25" t="s">
        <v>10</v>
      </c>
      <c r="AV67" s="25" t="s">
        <v>10</v>
      </c>
      <c r="AW67" s="25">
        <v>77</v>
      </c>
      <c r="AX67" s="25">
        <f>INDEX(Exposure_GWASs!S:S,MATCH(Steph!AE67,Exposure_GWASs!C:C,0))</f>
        <v>77</v>
      </c>
      <c r="AY67" s="36" t="s">
        <v>10</v>
      </c>
      <c r="AZ67" s="25" t="s">
        <v>11</v>
      </c>
      <c r="BA67" s="25" t="s">
        <v>10</v>
      </c>
      <c r="BB67" s="25" t="s">
        <v>22</v>
      </c>
      <c r="BC67" s="36" t="s">
        <v>17</v>
      </c>
      <c r="BD67" s="36" t="s">
        <v>26</v>
      </c>
      <c r="BE67" s="36" t="s">
        <v>40</v>
      </c>
      <c r="BF67" s="36" t="s">
        <v>63</v>
      </c>
      <c r="BG67" s="36"/>
      <c r="BH67" s="36" t="s">
        <v>4874</v>
      </c>
      <c r="BI67" s="36"/>
      <c r="BJ67" s="36" t="s">
        <v>2928</v>
      </c>
      <c r="BK67" s="25" t="s">
        <v>11</v>
      </c>
      <c r="BL67" s="25" t="s">
        <v>11</v>
      </c>
      <c r="BM67" s="25" t="s">
        <v>11</v>
      </c>
      <c r="BN67" s="25" t="s">
        <v>11</v>
      </c>
      <c r="BO67" s="25" t="s">
        <v>167</v>
      </c>
      <c r="BP67" s="37" t="s">
        <v>4875</v>
      </c>
      <c r="BQ67" s="38" t="s">
        <v>4876</v>
      </c>
      <c r="BR67" s="36">
        <v>1.05</v>
      </c>
      <c r="BS67" s="36" t="s">
        <v>11</v>
      </c>
      <c r="BT67" s="36">
        <v>95</v>
      </c>
      <c r="BU67" s="36">
        <v>0.81</v>
      </c>
      <c r="BV67" s="36">
        <v>1.37</v>
      </c>
      <c r="BW67" s="36">
        <v>0.7</v>
      </c>
      <c r="BX67" s="25" t="s">
        <v>10</v>
      </c>
      <c r="BY67" s="37" t="s">
        <v>10</v>
      </c>
      <c r="BZ67" s="36" t="s">
        <v>4877</v>
      </c>
      <c r="CA67" s="36" t="s">
        <v>4878</v>
      </c>
      <c r="CB67" s="199" t="s">
        <v>4879</v>
      </c>
      <c r="CC67" s="36" t="s">
        <v>4883</v>
      </c>
      <c r="CD67" s="106" t="s">
        <v>4881</v>
      </c>
      <c r="CE67" s="36"/>
      <c r="CF67" s="36"/>
      <c r="CG67" s="36"/>
      <c r="CH67" s="36"/>
    </row>
    <row r="68" spans="1:86">
      <c r="A68" s="36">
        <v>157</v>
      </c>
      <c r="B68" s="36" t="s">
        <v>282</v>
      </c>
      <c r="C68" s="36" t="s">
        <v>244</v>
      </c>
      <c r="D68" s="38" t="s">
        <v>4863</v>
      </c>
      <c r="E68" s="36">
        <v>2018</v>
      </c>
      <c r="F68" s="36" t="s">
        <v>2010</v>
      </c>
      <c r="G68" s="25" t="s">
        <v>4945</v>
      </c>
      <c r="H68" s="37" t="s">
        <v>784</v>
      </c>
      <c r="I68" s="25" t="s">
        <v>4079</v>
      </c>
      <c r="J68" s="183" t="s">
        <v>4080</v>
      </c>
      <c r="K68" s="25" t="s">
        <v>4865</v>
      </c>
      <c r="L68" s="38" t="s">
        <v>4866</v>
      </c>
      <c r="M68" s="37" t="s">
        <v>4867</v>
      </c>
      <c r="N68" s="25" t="s">
        <v>12</v>
      </c>
      <c r="O68" s="25" t="s">
        <v>5695</v>
      </c>
      <c r="P68" s="25" t="s">
        <v>5974</v>
      </c>
      <c r="Q68" s="25" t="s">
        <v>5627</v>
      </c>
      <c r="R68" s="25" t="s">
        <v>4868</v>
      </c>
      <c r="S68" s="25" t="s">
        <v>123</v>
      </c>
      <c r="T68" s="25" t="s">
        <v>4869</v>
      </c>
      <c r="U68" s="25" t="s">
        <v>268</v>
      </c>
      <c r="V68" s="36">
        <v>295</v>
      </c>
      <c r="W68" s="25">
        <f t="shared" si="2"/>
        <v>180033.64240000001</v>
      </c>
      <c r="X68" s="36">
        <v>295</v>
      </c>
      <c r="Y68" s="25">
        <f t="shared" si="2"/>
        <v>180033.64240000001</v>
      </c>
      <c r="Z68" s="25" t="s">
        <v>10</v>
      </c>
      <c r="AA68" s="25" t="s">
        <v>1059</v>
      </c>
      <c r="AB68" s="25" t="s">
        <v>4870</v>
      </c>
      <c r="AC68" s="10" t="s">
        <v>127</v>
      </c>
      <c r="AD68" s="10" t="s">
        <v>127</v>
      </c>
      <c r="AE68" s="25" t="s">
        <v>1139</v>
      </c>
      <c r="AF68" s="25"/>
      <c r="AG68" s="25" t="s">
        <v>140</v>
      </c>
      <c r="AH68" s="36">
        <v>295</v>
      </c>
      <c r="AI68" s="10">
        <f>INDEX(Exposure_GWASs!F:F,MATCH(Steph!AE68,Exposure_GWASs!C:C,0))</f>
        <v>322154</v>
      </c>
      <c r="AJ68" s="25" t="s">
        <v>4481</v>
      </c>
      <c r="AK68" s="25" t="s">
        <v>2465</v>
      </c>
      <c r="AL68" s="25" t="s">
        <v>4871</v>
      </c>
      <c r="AM68" s="25" t="s">
        <v>4872</v>
      </c>
      <c r="AN68" s="25" t="s">
        <v>4873</v>
      </c>
      <c r="AO68" s="25" t="s">
        <v>1009</v>
      </c>
      <c r="AP68" s="25"/>
      <c r="AQ68" s="25" t="s">
        <v>138</v>
      </c>
      <c r="AR68" s="25" t="s">
        <v>11</v>
      </c>
      <c r="AS68" s="25" t="s">
        <v>244</v>
      </c>
      <c r="AT68" s="25" t="s">
        <v>11</v>
      </c>
      <c r="AU68" s="25" t="s">
        <v>10</v>
      </c>
      <c r="AV68" s="25" t="s">
        <v>10</v>
      </c>
      <c r="AW68" s="25">
        <v>77</v>
      </c>
      <c r="AX68" s="25">
        <f>INDEX(Exposure_GWASs!S:S,MATCH(Steph!AE68,Exposure_GWASs!C:C,0))</f>
        <v>77</v>
      </c>
      <c r="AY68" s="36" t="s">
        <v>10</v>
      </c>
      <c r="AZ68" s="25" t="s">
        <v>11</v>
      </c>
      <c r="BA68" s="25" t="s">
        <v>10</v>
      </c>
      <c r="BB68" s="25" t="s">
        <v>22</v>
      </c>
      <c r="BC68" s="36" t="s">
        <v>17</v>
      </c>
      <c r="BD68" s="36" t="s">
        <v>26</v>
      </c>
      <c r="BE68" s="36" t="s">
        <v>40</v>
      </c>
      <c r="BF68" s="36" t="s">
        <v>63</v>
      </c>
      <c r="BG68" s="36"/>
      <c r="BH68" s="36" t="s">
        <v>4874</v>
      </c>
      <c r="BI68" s="36"/>
      <c r="BJ68" s="36" t="s">
        <v>2928</v>
      </c>
      <c r="BK68" s="25" t="s">
        <v>11</v>
      </c>
      <c r="BL68" s="25" t="s">
        <v>11</v>
      </c>
      <c r="BM68" s="25" t="s">
        <v>11</v>
      </c>
      <c r="BN68" s="25" t="s">
        <v>11</v>
      </c>
      <c r="BO68" s="25" t="s">
        <v>167</v>
      </c>
      <c r="BP68" s="37" t="s">
        <v>4875</v>
      </c>
      <c r="BQ68" s="38" t="s">
        <v>4876</v>
      </c>
      <c r="BR68" s="36">
        <v>1.04</v>
      </c>
      <c r="BS68" s="36" t="s">
        <v>11</v>
      </c>
      <c r="BT68" s="36">
        <v>95</v>
      </c>
      <c r="BU68" s="36">
        <v>0.84</v>
      </c>
      <c r="BV68" s="36">
        <v>1.29</v>
      </c>
      <c r="BW68" s="36">
        <v>0.71</v>
      </c>
      <c r="BX68" s="25" t="s">
        <v>10</v>
      </c>
      <c r="BY68" s="37" t="s">
        <v>10</v>
      </c>
      <c r="BZ68" s="36" t="s">
        <v>4877</v>
      </c>
      <c r="CA68" s="36" t="s">
        <v>4878</v>
      </c>
      <c r="CB68" s="199" t="s">
        <v>4879</v>
      </c>
      <c r="CC68" s="36" t="s">
        <v>4883</v>
      </c>
      <c r="CD68" s="106" t="s">
        <v>4881</v>
      </c>
      <c r="CE68" s="36"/>
      <c r="CF68" s="36"/>
      <c r="CG68" s="36"/>
      <c r="CH68" s="36"/>
    </row>
    <row r="69" spans="1:86">
      <c r="A69" s="36">
        <v>157</v>
      </c>
      <c r="B69" s="36" t="s">
        <v>282</v>
      </c>
      <c r="C69" s="36" t="s">
        <v>244</v>
      </c>
      <c r="D69" s="38" t="s">
        <v>4863</v>
      </c>
      <c r="E69" s="36">
        <v>2018</v>
      </c>
      <c r="F69" s="36" t="s">
        <v>2010</v>
      </c>
      <c r="G69" s="25" t="s">
        <v>4946</v>
      </c>
      <c r="H69" s="37" t="s">
        <v>784</v>
      </c>
      <c r="I69" s="25" t="s">
        <v>4079</v>
      </c>
      <c r="J69" s="183" t="s">
        <v>4080</v>
      </c>
      <c r="K69" s="25" t="s">
        <v>4865</v>
      </c>
      <c r="L69" s="38" t="s">
        <v>4866</v>
      </c>
      <c r="M69" s="37" t="s">
        <v>4867</v>
      </c>
      <c r="N69" s="25" t="s">
        <v>12</v>
      </c>
      <c r="O69" s="25" t="s">
        <v>5695</v>
      </c>
      <c r="P69" s="25" t="s">
        <v>5975</v>
      </c>
      <c r="Q69" s="25" t="s">
        <v>5627</v>
      </c>
      <c r="R69" s="25" t="s">
        <v>4868</v>
      </c>
      <c r="S69" s="25" t="s">
        <v>123</v>
      </c>
      <c r="T69" s="25" t="s">
        <v>4869</v>
      </c>
      <c r="U69" s="25" t="s">
        <v>268</v>
      </c>
      <c r="V69" s="36">
        <v>100</v>
      </c>
      <c r="W69" s="25">
        <f t="shared" si="2"/>
        <v>180228.64240000001</v>
      </c>
      <c r="X69" s="36">
        <v>100</v>
      </c>
      <c r="Y69" s="25">
        <f t="shared" si="2"/>
        <v>180228.64240000001</v>
      </c>
      <c r="Z69" s="25" t="s">
        <v>10</v>
      </c>
      <c r="AA69" s="25" t="s">
        <v>1059</v>
      </c>
      <c r="AB69" s="25" t="s">
        <v>4870</v>
      </c>
      <c r="AC69" s="10" t="s">
        <v>127</v>
      </c>
      <c r="AD69" s="10" t="s">
        <v>127</v>
      </c>
      <c r="AE69" s="25" t="s">
        <v>1139</v>
      </c>
      <c r="AF69" s="25"/>
      <c r="AG69" s="25" t="s">
        <v>140</v>
      </c>
      <c r="AH69" s="36">
        <v>100</v>
      </c>
      <c r="AI69" s="10">
        <f>INDEX(Exposure_GWASs!F:F,MATCH(Steph!AE69,Exposure_GWASs!C:C,0))</f>
        <v>322154</v>
      </c>
      <c r="AJ69" s="25" t="s">
        <v>4481</v>
      </c>
      <c r="AK69" s="25" t="s">
        <v>2465</v>
      </c>
      <c r="AL69" s="25" t="s">
        <v>4871</v>
      </c>
      <c r="AM69" s="25" t="s">
        <v>4872</v>
      </c>
      <c r="AN69" s="25" t="s">
        <v>4873</v>
      </c>
      <c r="AO69" s="25" t="s">
        <v>1009</v>
      </c>
      <c r="AP69" s="25"/>
      <c r="AQ69" s="25" t="s">
        <v>138</v>
      </c>
      <c r="AR69" s="25" t="s">
        <v>11</v>
      </c>
      <c r="AS69" s="25" t="s">
        <v>244</v>
      </c>
      <c r="AT69" s="25" t="s">
        <v>11</v>
      </c>
      <c r="AU69" s="25" t="s">
        <v>10</v>
      </c>
      <c r="AV69" s="25" t="s">
        <v>10</v>
      </c>
      <c r="AW69" s="25">
        <v>77</v>
      </c>
      <c r="AX69" s="25">
        <f>INDEX(Exposure_GWASs!S:S,MATCH(Steph!AE69,Exposure_GWASs!C:C,0))</f>
        <v>77</v>
      </c>
      <c r="AY69" s="36" t="s">
        <v>10</v>
      </c>
      <c r="AZ69" s="25" t="s">
        <v>11</v>
      </c>
      <c r="BA69" s="25" t="s">
        <v>10</v>
      </c>
      <c r="BB69" s="25" t="s">
        <v>22</v>
      </c>
      <c r="BC69" s="36" t="s">
        <v>17</v>
      </c>
      <c r="BD69" s="36" t="s">
        <v>26</v>
      </c>
      <c r="BE69" s="36" t="s">
        <v>40</v>
      </c>
      <c r="BF69" s="36" t="s">
        <v>63</v>
      </c>
      <c r="BG69" s="36"/>
      <c r="BH69" s="36" t="s">
        <v>4874</v>
      </c>
      <c r="BI69" s="36"/>
      <c r="BJ69" s="36" t="s">
        <v>2928</v>
      </c>
      <c r="BK69" s="25" t="s">
        <v>11</v>
      </c>
      <c r="BL69" s="25" t="s">
        <v>11</v>
      </c>
      <c r="BM69" s="25" t="s">
        <v>11</v>
      </c>
      <c r="BN69" s="25" t="s">
        <v>11</v>
      </c>
      <c r="BO69" s="25" t="s">
        <v>167</v>
      </c>
      <c r="BP69" s="37" t="s">
        <v>4875</v>
      </c>
      <c r="BQ69" s="38" t="s">
        <v>4876</v>
      </c>
      <c r="BR69" s="36">
        <v>1.79</v>
      </c>
      <c r="BS69" s="36" t="s">
        <v>11</v>
      </c>
      <c r="BT69" s="36">
        <v>95</v>
      </c>
      <c r="BU69" s="36">
        <v>1.23</v>
      </c>
      <c r="BV69" s="36">
        <v>2.58</v>
      </c>
      <c r="BW69" s="36">
        <v>2E-3</v>
      </c>
      <c r="BX69" s="25" t="s">
        <v>10</v>
      </c>
      <c r="BY69" s="37" t="s">
        <v>10</v>
      </c>
      <c r="BZ69" s="36" t="s">
        <v>4877</v>
      </c>
      <c r="CA69" s="36" t="s">
        <v>4878</v>
      </c>
      <c r="CB69" s="199" t="s">
        <v>4879</v>
      </c>
      <c r="CC69" s="36" t="s">
        <v>4883</v>
      </c>
      <c r="CD69" s="106" t="s">
        <v>4881</v>
      </c>
      <c r="CE69" s="36"/>
      <c r="CF69" s="36"/>
      <c r="CG69" s="36"/>
      <c r="CH69" s="36"/>
    </row>
    <row r="70" spans="1:86">
      <c r="A70" s="36">
        <v>158</v>
      </c>
      <c r="B70" s="36" t="s">
        <v>282</v>
      </c>
      <c r="C70" s="36" t="s">
        <v>244</v>
      </c>
      <c r="D70" s="36" t="s">
        <v>4947</v>
      </c>
      <c r="E70" s="36">
        <v>2015</v>
      </c>
      <c r="F70" s="36" t="s">
        <v>4948</v>
      </c>
      <c r="G70" s="25" t="s">
        <v>4949</v>
      </c>
      <c r="H70" s="37" t="s">
        <v>4950</v>
      </c>
      <c r="I70" s="25" t="s">
        <v>4951</v>
      </c>
      <c r="J70" s="65" t="s">
        <v>4952</v>
      </c>
      <c r="K70" s="25" t="s">
        <v>4953</v>
      </c>
      <c r="L70" s="38" t="s">
        <v>4954</v>
      </c>
      <c r="M70" s="37" t="s">
        <v>4955</v>
      </c>
      <c r="N70" s="25" t="s">
        <v>33</v>
      </c>
      <c r="O70" s="25" t="s">
        <v>5736</v>
      </c>
      <c r="P70" s="25" t="s">
        <v>5984</v>
      </c>
      <c r="Q70" s="25" t="s">
        <v>5601</v>
      </c>
      <c r="R70" s="25" t="s">
        <v>4956</v>
      </c>
      <c r="S70" s="25" t="s">
        <v>123</v>
      </c>
      <c r="T70" s="25" t="str">
        <f>INDEX(Outcome_GWASs!I:I,MATCH(Steph!S70,Outcome_GWASs!C:C,0))</f>
        <v>Manually fill</v>
      </c>
      <c r="U70" s="25" t="s">
        <v>140</v>
      </c>
      <c r="V70" s="36">
        <f>3697+5911</f>
        <v>9608</v>
      </c>
      <c r="W70" s="25" t="s">
        <v>10</v>
      </c>
      <c r="X70" s="36" t="s">
        <v>10</v>
      </c>
      <c r="Y70" s="36" t="s">
        <v>10</v>
      </c>
      <c r="Z70" s="25" t="s">
        <v>4957</v>
      </c>
      <c r="AA70" s="25" t="s">
        <v>1005</v>
      </c>
      <c r="AB70" s="25" t="s">
        <v>4958</v>
      </c>
      <c r="AC70" s="10" t="s">
        <v>127</v>
      </c>
      <c r="AD70" s="10" t="s">
        <v>127</v>
      </c>
      <c r="AE70" s="25" t="s">
        <v>1224</v>
      </c>
      <c r="AF70" s="25"/>
      <c r="AG70" s="25" t="s">
        <v>140</v>
      </c>
      <c r="AH70" s="25">
        <f>3697+5911</f>
        <v>9608</v>
      </c>
      <c r="AI70" s="10">
        <f>INDEX(Exposure_GWASs!F:F,MATCH(Steph!AE70,Exposure_GWASs!C:C,0))</f>
        <v>249796</v>
      </c>
      <c r="AJ70" s="25" t="s">
        <v>4481</v>
      </c>
      <c r="AK70" s="25" t="s">
        <v>1005</v>
      </c>
      <c r="AL70" s="25" t="s">
        <v>204</v>
      </c>
      <c r="AM70" s="25" t="s">
        <v>4959</v>
      </c>
      <c r="AN70" s="25" t="s">
        <v>4960</v>
      </c>
      <c r="AO70" s="25" t="s">
        <v>1009</v>
      </c>
      <c r="AP70" s="25" t="s">
        <v>1009</v>
      </c>
      <c r="AQ70" s="25" t="s">
        <v>138</v>
      </c>
      <c r="AR70" s="25" t="s">
        <v>11</v>
      </c>
      <c r="AS70" s="25" t="s">
        <v>11</v>
      </c>
      <c r="AT70" s="36" t="s">
        <v>1009</v>
      </c>
      <c r="AU70" s="25" t="s">
        <v>4961</v>
      </c>
      <c r="AV70" s="25" t="s">
        <v>10</v>
      </c>
      <c r="AW70" s="25" t="s">
        <v>10</v>
      </c>
      <c r="AX70" s="25">
        <f>INDEX(Exposure_GWASs!S:S,MATCH(Steph!AE70,Exposure_GWASs!C:C,0))</f>
        <v>32</v>
      </c>
      <c r="AY70" s="36" t="s">
        <v>4962</v>
      </c>
      <c r="AZ70" s="25" t="s">
        <v>11</v>
      </c>
      <c r="BA70" s="25" t="s">
        <v>10</v>
      </c>
      <c r="BB70" s="25" t="s">
        <v>13</v>
      </c>
      <c r="BC70" s="36" t="s">
        <v>98</v>
      </c>
      <c r="BD70" s="36"/>
      <c r="BE70" s="36"/>
      <c r="BF70" s="36"/>
      <c r="BG70" s="36"/>
      <c r="BH70" s="36" t="s">
        <v>4874</v>
      </c>
      <c r="BI70" s="36" t="s">
        <v>11</v>
      </c>
      <c r="BJ70" s="36" t="s">
        <v>11</v>
      </c>
      <c r="BK70" s="36" t="s">
        <v>11</v>
      </c>
      <c r="BL70" s="36" t="s">
        <v>11</v>
      </c>
      <c r="BM70" s="36" t="s">
        <v>11</v>
      </c>
      <c r="BN70" s="25" t="s">
        <v>11</v>
      </c>
      <c r="BO70" s="36" t="s">
        <v>167</v>
      </c>
      <c r="BP70" s="36" t="s">
        <v>4963</v>
      </c>
      <c r="BQ70" s="36" t="s">
        <v>1012</v>
      </c>
      <c r="BR70" s="36">
        <v>0.32</v>
      </c>
      <c r="BS70" s="36" t="s">
        <v>11</v>
      </c>
      <c r="BT70" s="36">
        <v>95</v>
      </c>
      <c r="BU70" s="36">
        <v>0.1</v>
      </c>
      <c r="BV70" s="36">
        <v>0.54</v>
      </c>
      <c r="BW70" s="36">
        <v>5.0000000000000001E-3</v>
      </c>
      <c r="BX70" s="25" t="s">
        <v>10</v>
      </c>
      <c r="BY70" s="25" t="s">
        <v>10</v>
      </c>
      <c r="BZ70" s="201" t="s">
        <v>4964</v>
      </c>
      <c r="CA70" s="201" t="s">
        <v>4965</v>
      </c>
      <c r="CB70" s="201" t="s">
        <v>4966</v>
      </c>
      <c r="CC70" s="201" t="s">
        <v>4967</v>
      </c>
      <c r="CD70" s="36" t="s">
        <v>10</v>
      </c>
      <c r="CE70" s="36"/>
      <c r="CF70" s="36"/>
      <c r="CG70" s="36"/>
      <c r="CH70" s="36"/>
    </row>
    <row r="71" spans="1:86">
      <c r="A71" s="36">
        <v>158</v>
      </c>
      <c r="B71" s="36" t="s">
        <v>282</v>
      </c>
      <c r="C71" s="36" t="s">
        <v>244</v>
      </c>
      <c r="D71" s="36" t="s">
        <v>4947</v>
      </c>
      <c r="E71" s="36">
        <v>2015</v>
      </c>
      <c r="F71" s="36" t="s">
        <v>4948</v>
      </c>
      <c r="G71" s="25" t="s">
        <v>4949</v>
      </c>
      <c r="H71" s="37" t="s">
        <v>4950</v>
      </c>
      <c r="I71" s="25" t="s">
        <v>4951</v>
      </c>
      <c r="J71" s="183" t="s">
        <v>4952</v>
      </c>
      <c r="K71" s="25" t="s">
        <v>4953</v>
      </c>
      <c r="L71" s="38" t="s">
        <v>4954</v>
      </c>
      <c r="M71" s="37" t="s">
        <v>4955</v>
      </c>
      <c r="N71" s="25" t="s">
        <v>33</v>
      </c>
      <c r="O71" s="25" t="s">
        <v>5736</v>
      </c>
      <c r="P71" s="25" t="s">
        <v>5984</v>
      </c>
      <c r="Q71" s="25" t="s">
        <v>5601</v>
      </c>
      <c r="R71" s="25" t="s">
        <v>4956</v>
      </c>
      <c r="S71" s="25" t="s">
        <v>123</v>
      </c>
      <c r="T71" s="25" t="str">
        <f>INDEX(Outcome_GWASs!I:I,MATCH(Steph!S71,Outcome_GWASs!C:C,0))</f>
        <v>Manually fill</v>
      </c>
      <c r="U71" s="25" t="s">
        <v>140</v>
      </c>
      <c r="V71" s="36">
        <f t="shared" ref="V71:V73" si="3">3697+5911</f>
        <v>9608</v>
      </c>
      <c r="W71" s="25" t="s">
        <v>10</v>
      </c>
      <c r="X71" s="36" t="s">
        <v>10</v>
      </c>
      <c r="Y71" s="36" t="s">
        <v>10</v>
      </c>
      <c r="Z71" s="25" t="s">
        <v>4957</v>
      </c>
      <c r="AA71" s="25" t="s">
        <v>1005</v>
      </c>
      <c r="AB71" s="25" t="s">
        <v>4958</v>
      </c>
      <c r="AC71" s="10" t="s">
        <v>127</v>
      </c>
      <c r="AD71" s="10" t="s">
        <v>127</v>
      </c>
      <c r="AE71" s="25" t="s">
        <v>1224</v>
      </c>
      <c r="AF71" s="25"/>
      <c r="AG71" s="25" t="s">
        <v>140</v>
      </c>
      <c r="AH71" s="25">
        <f t="shared" ref="AH71:AH73" si="4">3697+5911</f>
        <v>9608</v>
      </c>
      <c r="AI71" s="10">
        <f>INDEX(Exposure_GWASs!F:F,MATCH(Steph!AE71,Exposure_GWASs!C:C,0))</f>
        <v>249796</v>
      </c>
      <c r="AJ71" s="25" t="s">
        <v>4481</v>
      </c>
      <c r="AK71" s="25" t="s">
        <v>1005</v>
      </c>
      <c r="AL71" s="25" t="s">
        <v>204</v>
      </c>
      <c r="AM71" s="25" t="s">
        <v>4959</v>
      </c>
      <c r="AN71" s="25" t="s">
        <v>4960</v>
      </c>
      <c r="AO71" s="25" t="s">
        <v>1009</v>
      </c>
      <c r="AP71" s="25" t="s">
        <v>1009</v>
      </c>
      <c r="AQ71" s="25" t="s">
        <v>138</v>
      </c>
      <c r="AR71" s="25" t="s">
        <v>11</v>
      </c>
      <c r="AS71" s="25" t="s">
        <v>11</v>
      </c>
      <c r="AT71" s="36" t="s">
        <v>1009</v>
      </c>
      <c r="AU71" s="25" t="s">
        <v>4968</v>
      </c>
      <c r="AV71" s="25" t="s">
        <v>10</v>
      </c>
      <c r="AW71" s="25" t="s">
        <v>10</v>
      </c>
      <c r="AX71" s="25">
        <f>INDEX(Exposure_GWASs!S:S,MATCH(Steph!AE71,Exposure_GWASs!C:C,0))</f>
        <v>32</v>
      </c>
      <c r="AY71" s="36" t="s">
        <v>4962</v>
      </c>
      <c r="AZ71" s="25" t="s">
        <v>11</v>
      </c>
      <c r="BA71" s="25" t="s">
        <v>10</v>
      </c>
      <c r="BB71" s="25" t="s">
        <v>13</v>
      </c>
      <c r="BC71" s="36" t="s">
        <v>98</v>
      </c>
      <c r="BD71" s="36"/>
      <c r="BE71" s="36"/>
      <c r="BF71" s="36"/>
      <c r="BG71" s="36"/>
      <c r="BH71" s="36" t="s">
        <v>4874</v>
      </c>
      <c r="BI71" s="36" t="s">
        <v>11</v>
      </c>
      <c r="BJ71" s="36" t="s">
        <v>11</v>
      </c>
      <c r="BK71" s="36" t="s">
        <v>11</v>
      </c>
      <c r="BL71" s="36" t="s">
        <v>11</v>
      </c>
      <c r="BM71" s="36" t="s">
        <v>11</v>
      </c>
      <c r="BN71" s="25" t="s">
        <v>11</v>
      </c>
      <c r="BO71" s="36" t="s">
        <v>167</v>
      </c>
      <c r="BP71" s="36" t="s">
        <v>4963</v>
      </c>
      <c r="BQ71" s="36" t="s">
        <v>1012</v>
      </c>
      <c r="BR71" s="36">
        <v>0</v>
      </c>
      <c r="BS71" s="36" t="s">
        <v>11</v>
      </c>
      <c r="BT71" s="36">
        <v>95</v>
      </c>
      <c r="BU71" s="36">
        <v>-0.4</v>
      </c>
      <c r="BV71" s="36">
        <v>0.39</v>
      </c>
      <c r="BW71" s="36">
        <v>0.98699999999999999</v>
      </c>
      <c r="BX71" s="25" t="s">
        <v>10</v>
      </c>
      <c r="BY71" s="25" t="s">
        <v>10</v>
      </c>
      <c r="BZ71" s="201" t="s">
        <v>4964</v>
      </c>
      <c r="CA71" s="201" t="s">
        <v>4965</v>
      </c>
      <c r="CB71" s="201" t="s">
        <v>4966</v>
      </c>
      <c r="CC71" s="201" t="s">
        <v>4967</v>
      </c>
      <c r="CD71" s="36" t="s">
        <v>10</v>
      </c>
      <c r="CE71" s="36"/>
      <c r="CF71" s="36"/>
      <c r="CG71" s="36"/>
      <c r="CH71" s="36"/>
    </row>
    <row r="72" spans="1:86">
      <c r="A72" s="36">
        <v>158</v>
      </c>
      <c r="B72" s="36" t="s">
        <v>282</v>
      </c>
      <c r="C72" s="36" t="s">
        <v>244</v>
      </c>
      <c r="D72" s="36" t="s">
        <v>4947</v>
      </c>
      <c r="E72" s="36">
        <v>2015</v>
      </c>
      <c r="F72" s="36" t="s">
        <v>4948</v>
      </c>
      <c r="G72" s="25" t="s">
        <v>4949</v>
      </c>
      <c r="H72" s="37" t="s">
        <v>4950</v>
      </c>
      <c r="I72" s="25" t="s">
        <v>4951</v>
      </c>
      <c r="J72" s="183" t="s">
        <v>4952</v>
      </c>
      <c r="K72" s="25" t="s">
        <v>4953</v>
      </c>
      <c r="L72" s="38" t="s">
        <v>4954</v>
      </c>
      <c r="M72" s="37" t="s">
        <v>4955</v>
      </c>
      <c r="N72" s="25" t="s">
        <v>33</v>
      </c>
      <c r="O72" s="25" t="s">
        <v>5736</v>
      </c>
      <c r="P72" s="25" t="s">
        <v>5984</v>
      </c>
      <c r="Q72" s="25" t="s">
        <v>5601</v>
      </c>
      <c r="R72" s="25" t="s">
        <v>4956</v>
      </c>
      <c r="S72" s="25" t="s">
        <v>123</v>
      </c>
      <c r="T72" s="25" t="str">
        <f>INDEX(Outcome_GWASs!I:I,MATCH(Steph!S72,Outcome_GWASs!C:C,0))</f>
        <v>Manually fill</v>
      </c>
      <c r="U72" s="25" t="s">
        <v>140</v>
      </c>
      <c r="V72" s="36">
        <f t="shared" si="3"/>
        <v>9608</v>
      </c>
      <c r="W72" s="25" t="s">
        <v>10</v>
      </c>
      <c r="X72" s="36" t="s">
        <v>10</v>
      </c>
      <c r="Y72" s="36" t="s">
        <v>10</v>
      </c>
      <c r="Z72" s="25" t="s">
        <v>4957</v>
      </c>
      <c r="AA72" s="25" t="s">
        <v>1005</v>
      </c>
      <c r="AB72" s="25" t="s">
        <v>4958</v>
      </c>
      <c r="AC72" s="10" t="s">
        <v>127</v>
      </c>
      <c r="AD72" s="10" t="s">
        <v>127</v>
      </c>
      <c r="AE72" s="25" t="s">
        <v>1224</v>
      </c>
      <c r="AF72" s="25"/>
      <c r="AG72" s="25" t="s">
        <v>140</v>
      </c>
      <c r="AH72" s="25">
        <f t="shared" si="4"/>
        <v>9608</v>
      </c>
      <c r="AI72" s="10">
        <f>INDEX(Exposure_GWASs!F:F,MATCH(Steph!AE72,Exposure_GWASs!C:C,0))</f>
        <v>249796</v>
      </c>
      <c r="AJ72" s="25" t="s">
        <v>4481</v>
      </c>
      <c r="AK72" s="25" t="s">
        <v>1005</v>
      </c>
      <c r="AL72" s="25" t="s">
        <v>204</v>
      </c>
      <c r="AM72" s="25" t="s">
        <v>4959</v>
      </c>
      <c r="AN72" s="25" t="s">
        <v>4960</v>
      </c>
      <c r="AO72" s="25" t="s">
        <v>1009</v>
      </c>
      <c r="AP72" s="25" t="s">
        <v>1009</v>
      </c>
      <c r="AQ72" s="25" t="s">
        <v>138</v>
      </c>
      <c r="AR72" s="25" t="s">
        <v>11</v>
      </c>
      <c r="AS72" s="25" t="s">
        <v>11</v>
      </c>
      <c r="AT72" s="36" t="s">
        <v>1009</v>
      </c>
      <c r="AU72" s="25" t="s">
        <v>10</v>
      </c>
      <c r="AV72" s="25" t="s">
        <v>10</v>
      </c>
      <c r="AW72" s="25">
        <v>32</v>
      </c>
      <c r="AX72" s="25">
        <f>INDEX(Exposure_GWASs!S:S,MATCH(Steph!AE72,Exposure_GWASs!C:C,0))</f>
        <v>32</v>
      </c>
      <c r="AY72" s="36" t="s">
        <v>10</v>
      </c>
      <c r="AZ72" s="25" t="s">
        <v>11</v>
      </c>
      <c r="BA72" s="25" t="s">
        <v>10</v>
      </c>
      <c r="BB72" s="25" t="s">
        <v>13</v>
      </c>
      <c r="BC72" s="36" t="s">
        <v>98</v>
      </c>
      <c r="BD72" s="36"/>
      <c r="BE72" s="36"/>
      <c r="BF72" s="36"/>
      <c r="BG72" s="36"/>
      <c r="BH72" s="36" t="s">
        <v>4874</v>
      </c>
      <c r="BI72" s="36" t="s">
        <v>11</v>
      </c>
      <c r="BJ72" s="36" t="s">
        <v>11</v>
      </c>
      <c r="BK72" s="36" t="s">
        <v>11</v>
      </c>
      <c r="BL72" s="36" t="s">
        <v>11</v>
      </c>
      <c r="BM72" s="36" t="s">
        <v>11</v>
      </c>
      <c r="BN72" s="25" t="s">
        <v>11</v>
      </c>
      <c r="BO72" s="36" t="s">
        <v>167</v>
      </c>
      <c r="BP72" s="36" t="s">
        <v>4963</v>
      </c>
      <c r="BQ72" s="36" t="s">
        <v>1012</v>
      </c>
      <c r="BR72" s="36">
        <v>0.06</v>
      </c>
      <c r="BS72" s="36" t="s">
        <v>11</v>
      </c>
      <c r="BT72" s="36">
        <v>95</v>
      </c>
      <c r="BU72" s="36">
        <v>-0.04</v>
      </c>
      <c r="BV72" s="36">
        <v>0.16</v>
      </c>
      <c r="BW72" s="36">
        <v>0.25600000000000001</v>
      </c>
      <c r="BX72" s="25" t="s">
        <v>10</v>
      </c>
      <c r="BY72" s="25" t="s">
        <v>10</v>
      </c>
      <c r="BZ72" s="201" t="s">
        <v>4964</v>
      </c>
      <c r="CA72" s="201" t="s">
        <v>4965</v>
      </c>
      <c r="CB72" s="201" t="s">
        <v>4966</v>
      </c>
      <c r="CC72" s="201" t="s">
        <v>4967</v>
      </c>
      <c r="CD72" s="36" t="s">
        <v>10</v>
      </c>
      <c r="CE72" s="36"/>
      <c r="CF72" s="36"/>
      <c r="CG72" s="36"/>
      <c r="CH72" s="36"/>
    </row>
    <row r="73" spans="1:86">
      <c r="A73" s="36">
        <v>158</v>
      </c>
      <c r="B73" s="36" t="s">
        <v>282</v>
      </c>
      <c r="C73" s="36" t="s">
        <v>244</v>
      </c>
      <c r="D73" s="36" t="s">
        <v>4947</v>
      </c>
      <c r="E73" s="36">
        <v>2015</v>
      </c>
      <c r="F73" s="36" t="s">
        <v>4948</v>
      </c>
      <c r="G73" s="25" t="s">
        <v>4949</v>
      </c>
      <c r="H73" s="37" t="s">
        <v>4950</v>
      </c>
      <c r="I73" s="25" t="s">
        <v>4951</v>
      </c>
      <c r="J73" s="183" t="s">
        <v>4952</v>
      </c>
      <c r="K73" s="25" t="s">
        <v>4953</v>
      </c>
      <c r="L73" s="38" t="s">
        <v>4954</v>
      </c>
      <c r="M73" s="37" t="s">
        <v>4955</v>
      </c>
      <c r="N73" s="25" t="s">
        <v>33</v>
      </c>
      <c r="O73" s="25" t="s">
        <v>5736</v>
      </c>
      <c r="P73" s="25" t="s">
        <v>5984</v>
      </c>
      <c r="Q73" s="25" t="s">
        <v>5601</v>
      </c>
      <c r="R73" s="25" t="s">
        <v>4956</v>
      </c>
      <c r="S73" s="25" t="s">
        <v>123</v>
      </c>
      <c r="T73" s="25" t="str">
        <f>INDEX(Outcome_GWASs!I:I,MATCH(Steph!S73,Outcome_GWASs!C:C,0))</f>
        <v>Manually fill</v>
      </c>
      <c r="U73" s="25" t="s">
        <v>140</v>
      </c>
      <c r="V73" s="36">
        <f t="shared" si="3"/>
        <v>9608</v>
      </c>
      <c r="W73" s="25" t="s">
        <v>10</v>
      </c>
      <c r="X73" s="36" t="s">
        <v>10</v>
      </c>
      <c r="Y73" s="36" t="s">
        <v>10</v>
      </c>
      <c r="Z73" s="25" t="s">
        <v>4957</v>
      </c>
      <c r="AA73" s="25" t="s">
        <v>1005</v>
      </c>
      <c r="AB73" s="25" t="s">
        <v>4958</v>
      </c>
      <c r="AC73" s="10" t="s">
        <v>127</v>
      </c>
      <c r="AD73" s="10" t="s">
        <v>127</v>
      </c>
      <c r="AE73" s="25" t="s">
        <v>1224</v>
      </c>
      <c r="AF73" s="25"/>
      <c r="AG73" s="25" t="s">
        <v>140</v>
      </c>
      <c r="AH73" s="25">
        <f t="shared" si="4"/>
        <v>9608</v>
      </c>
      <c r="AI73" s="10">
        <f>INDEX(Exposure_GWASs!F:F,MATCH(Steph!AE73,Exposure_GWASs!C:C,0))</f>
        <v>249796</v>
      </c>
      <c r="AJ73" s="25" t="s">
        <v>4481</v>
      </c>
      <c r="AK73" s="25" t="s">
        <v>1005</v>
      </c>
      <c r="AL73" s="25" t="s">
        <v>204</v>
      </c>
      <c r="AM73" s="25" t="s">
        <v>4959</v>
      </c>
      <c r="AN73" s="25" t="s">
        <v>4960</v>
      </c>
      <c r="AO73" s="25" t="s">
        <v>1009</v>
      </c>
      <c r="AP73" s="25" t="s">
        <v>1009</v>
      </c>
      <c r="AQ73" s="25" t="s">
        <v>138</v>
      </c>
      <c r="AR73" s="25" t="s">
        <v>11</v>
      </c>
      <c r="AS73" s="25" t="s">
        <v>11</v>
      </c>
      <c r="AT73" s="36" t="s">
        <v>1009</v>
      </c>
      <c r="AU73" s="25" t="s">
        <v>10</v>
      </c>
      <c r="AV73" s="25" t="s">
        <v>10</v>
      </c>
      <c r="AW73" s="25">
        <v>31</v>
      </c>
      <c r="AX73" s="25">
        <f>INDEX(Exposure_GWASs!S:S,MATCH(Steph!AE73,Exposure_GWASs!C:C,0))</f>
        <v>32</v>
      </c>
      <c r="AY73" s="36" t="s">
        <v>4969</v>
      </c>
      <c r="AZ73" s="25" t="s">
        <v>11</v>
      </c>
      <c r="BA73" s="25" t="s">
        <v>10</v>
      </c>
      <c r="BB73" s="25" t="s">
        <v>13</v>
      </c>
      <c r="BC73" s="36" t="s">
        <v>98</v>
      </c>
      <c r="BD73" s="36"/>
      <c r="BE73" s="36"/>
      <c r="BF73" s="36"/>
      <c r="BG73" s="36"/>
      <c r="BH73" s="36" t="s">
        <v>4874</v>
      </c>
      <c r="BI73" s="36" t="s">
        <v>11</v>
      </c>
      <c r="BJ73" s="36" t="s">
        <v>11</v>
      </c>
      <c r="BK73" s="36" t="s">
        <v>11</v>
      </c>
      <c r="BL73" s="36" t="s">
        <v>11</v>
      </c>
      <c r="BM73" s="36" t="s">
        <v>11</v>
      </c>
      <c r="BN73" s="25" t="s">
        <v>11</v>
      </c>
      <c r="BO73" s="36" t="s">
        <v>167</v>
      </c>
      <c r="BP73" s="36" t="s">
        <v>4963</v>
      </c>
      <c r="BQ73" s="36" t="s">
        <v>1012</v>
      </c>
      <c r="BR73" s="36">
        <v>-0.03</v>
      </c>
      <c r="BS73" s="36" t="s">
        <v>11</v>
      </c>
      <c r="BT73" s="36">
        <v>95</v>
      </c>
      <c r="BU73" s="36">
        <v>-0.15</v>
      </c>
      <c r="BV73" s="36">
        <v>0.1</v>
      </c>
      <c r="BW73" s="36">
        <v>0.68799999999999994</v>
      </c>
      <c r="BX73" s="25" t="s">
        <v>10</v>
      </c>
      <c r="BY73" s="25" t="s">
        <v>10</v>
      </c>
      <c r="BZ73" s="201" t="s">
        <v>4964</v>
      </c>
      <c r="CA73" s="201" t="s">
        <v>4965</v>
      </c>
      <c r="CB73" s="201" t="s">
        <v>4966</v>
      </c>
      <c r="CC73" s="201" t="s">
        <v>4967</v>
      </c>
      <c r="CD73" s="36" t="s">
        <v>10</v>
      </c>
      <c r="CE73" s="36"/>
      <c r="CF73" s="36"/>
      <c r="CG73" s="36"/>
      <c r="CH73" s="36"/>
    </row>
    <row r="74" spans="1:86">
      <c r="A74" s="36">
        <v>158</v>
      </c>
      <c r="B74" s="36" t="s">
        <v>282</v>
      </c>
      <c r="C74" s="36" t="s">
        <v>244</v>
      </c>
      <c r="D74" s="36" t="s">
        <v>4947</v>
      </c>
      <c r="E74" s="36">
        <v>2015</v>
      </c>
      <c r="F74" s="36" t="s">
        <v>4948</v>
      </c>
      <c r="G74" s="25" t="s">
        <v>4949</v>
      </c>
      <c r="H74" s="37" t="s">
        <v>4950</v>
      </c>
      <c r="I74" s="25" t="s">
        <v>4951</v>
      </c>
      <c r="J74" s="65" t="s">
        <v>4952</v>
      </c>
      <c r="K74" s="25" t="s">
        <v>4953</v>
      </c>
      <c r="L74" s="38" t="s">
        <v>4954</v>
      </c>
      <c r="M74" s="37" t="s">
        <v>4955</v>
      </c>
      <c r="N74" s="25" t="s">
        <v>33</v>
      </c>
      <c r="O74" s="25" t="s">
        <v>5736</v>
      </c>
      <c r="P74" s="25" t="s">
        <v>5984</v>
      </c>
      <c r="Q74" s="25" t="s">
        <v>5601</v>
      </c>
      <c r="R74" s="25" t="s">
        <v>4956</v>
      </c>
      <c r="S74" s="25" t="s">
        <v>123</v>
      </c>
      <c r="T74" s="25" t="str">
        <f>INDEX(Outcome_GWASs!I:I,MATCH(Steph!S74,Outcome_GWASs!C:C,0))</f>
        <v>Manually fill</v>
      </c>
      <c r="U74" s="25" t="s">
        <v>269</v>
      </c>
      <c r="V74" s="25">
        <v>3697</v>
      </c>
      <c r="W74" s="25" t="s">
        <v>10</v>
      </c>
      <c r="X74" s="36" t="s">
        <v>10</v>
      </c>
      <c r="Y74" s="36" t="s">
        <v>10</v>
      </c>
      <c r="Z74" s="25" t="s">
        <v>4957</v>
      </c>
      <c r="AA74" s="25" t="s">
        <v>1005</v>
      </c>
      <c r="AB74" s="25" t="s">
        <v>4958</v>
      </c>
      <c r="AC74" s="10" t="s">
        <v>127</v>
      </c>
      <c r="AD74" s="10" t="s">
        <v>127</v>
      </c>
      <c r="AE74" s="25" t="s">
        <v>1224</v>
      </c>
      <c r="AF74" s="25"/>
      <c r="AG74" s="25" t="s">
        <v>269</v>
      </c>
      <c r="AH74" s="25">
        <v>3697</v>
      </c>
      <c r="AI74" s="10">
        <f>INDEX(Exposure_GWASs!F:F,MATCH(Steph!AE74,Exposure_GWASs!C:C,0))</f>
        <v>249796</v>
      </c>
      <c r="AJ74" s="25" t="s">
        <v>4481</v>
      </c>
      <c r="AK74" s="25" t="s">
        <v>1005</v>
      </c>
      <c r="AL74" s="25" t="s">
        <v>204</v>
      </c>
      <c r="AM74" s="25" t="s">
        <v>4959</v>
      </c>
      <c r="AN74" s="25" t="s">
        <v>4960</v>
      </c>
      <c r="AO74" s="25" t="s">
        <v>1009</v>
      </c>
      <c r="AP74" s="25" t="s">
        <v>1009</v>
      </c>
      <c r="AQ74" s="25" t="s">
        <v>138</v>
      </c>
      <c r="AR74" s="25" t="s">
        <v>11</v>
      </c>
      <c r="AS74" s="25" t="s">
        <v>11</v>
      </c>
      <c r="AT74" s="36" t="s">
        <v>1009</v>
      </c>
      <c r="AU74" s="25" t="s">
        <v>4961</v>
      </c>
      <c r="AV74" s="25" t="s">
        <v>10</v>
      </c>
      <c r="AW74" s="25" t="s">
        <v>10</v>
      </c>
      <c r="AX74" s="25">
        <f>INDEX(Exposure_GWASs!S:S,MATCH(Steph!AE74,Exposure_GWASs!C:C,0))</f>
        <v>32</v>
      </c>
      <c r="AY74" s="36" t="s">
        <v>4962</v>
      </c>
      <c r="AZ74" s="25" t="s">
        <v>11</v>
      </c>
      <c r="BA74" s="25" t="s">
        <v>10</v>
      </c>
      <c r="BB74" s="25" t="s">
        <v>13</v>
      </c>
      <c r="BC74" s="36" t="s">
        <v>98</v>
      </c>
      <c r="BD74" s="36"/>
      <c r="BE74" s="36"/>
      <c r="BF74" s="36"/>
      <c r="BG74" s="36"/>
      <c r="BH74" s="36" t="s">
        <v>4874</v>
      </c>
      <c r="BI74" s="36" t="s">
        <v>11</v>
      </c>
      <c r="BJ74" s="36" t="s">
        <v>11</v>
      </c>
      <c r="BK74" s="36" t="s">
        <v>11</v>
      </c>
      <c r="BL74" s="36" t="s">
        <v>11</v>
      </c>
      <c r="BM74" s="36" t="s">
        <v>11</v>
      </c>
      <c r="BN74" s="25" t="s">
        <v>11</v>
      </c>
      <c r="BO74" s="36" t="s">
        <v>167</v>
      </c>
      <c r="BP74" s="36" t="s">
        <v>4963</v>
      </c>
      <c r="BQ74" s="36" t="s">
        <v>1012</v>
      </c>
      <c r="BR74" s="36">
        <v>0.32</v>
      </c>
      <c r="BS74" s="36" t="s">
        <v>11</v>
      </c>
      <c r="BT74" s="36">
        <v>95</v>
      </c>
      <c r="BU74" s="36">
        <v>0</v>
      </c>
      <c r="BV74" s="36">
        <v>0.64</v>
      </c>
      <c r="BW74" s="36">
        <v>0.94799999999999995</v>
      </c>
      <c r="BX74" s="25" t="s">
        <v>10</v>
      </c>
      <c r="BY74" s="25" t="s">
        <v>10</v>
      </c>
      <c r="BZ74" s="201" t="s">
        <v>4964</v>
      </c>
      <c r="CA74" s="201" t="s">
        <v>4965</v>
      </c>
      <c r="CB74" s="201" t="s">
        <v>4966</v>
      </c>
      <c r="CC74" s="201" t="s">
        <v>4967</v>
      </c>
      <c r="CD74" s="36" t="s">
        <v>10</v>
      </c>
      <c r="CE74" s="36"/>
      <c r="CF74" s="36"/>
      <c r="CG74" s="36"/>
      <c r="CH74" s="36"/>
    </row>
    <row r="75" spans="1:86">
      <c r="A75" s="36">
        <v>158</v>
      </c>
      <c r="B75" s="36" t="s">
        <v>282</v>
      </c>
      <c r="C75" s="36" t="s">
        <v>244</v>
      </c>
      <c r="D75" s="36" t="s">
        <v>4947</v>
      </c>
      <c r="E75" s="36">
        <v>2015</v>
      </c>
      <c r="F75" s="36" t="s">
        <v>4948</v>
      </c>
      <c r="G75" s="25" t="s">
        <v>4949</v>
      </c>
      <c r="H75" s="37" t="s">
        <v>4950</v>
      </c>
      <c r="I75" s="25" t="s">
        <v>4951</v>
      </c>
      <c r="J75" s="183" t="s">
        <v>4952</v>
      </c>
      <c r="K75" s="25" t="s">
        <v>4953</v>
      </c>
      <c r="L75" s="38" t="s">
        <v>4954</v>
      </c>
      <c r="M75" s="37" t="s">
        <v>4955</v>
      </c>
      <c r="N75" s="25" t="s">
        <v>33</v>
      </c>
      <c r="O75" s="25" t="s">
        <v>5736</v>
      </c>
      <c r="P75" s="25" t="s">
        <v>5984</v>
      </c>
      <c r="Q75" s="25" t="s">
        <v>5601</v>
      </c>
      <c r="R75" s="25" t="s">
        <v>4956</v>
      </c>
      <c r="S75" s="25" t="s">
        <v>123</v>
      </c>
      <c r="T75" s="25" t="str">
        <f>INDEX(Outcome_GWASs!I:I,MATCH(Steph!S75,Outcome_GWASs!C:C,0))</f>
        <v>Manually fill</v>
      </c>
      <c r="U75" s="25" t="s">
        <v>269</v>
      </c>
      <c r="V75" s="25">
        <v>3697</v>
      </c>
      <c r="W75" s="25" t="s">
        <v>10</v>
      </c>
      <c r="X75" s="36" t="s">
        <v>10</v>
      </c>
      <c r="Y75" s="36" t="s">
        <v>10</v>
      </c>
      <c r="Z75" s="25" t="s">
        <v>4957</v>
      </c>
      <c r="AA75" s="25" t="s">
        <v>1005</v>
      </c>
      <c r="AB75" s="25" t="s">
        <v>4958</v>
      </c>
      <c r="AC75" s="10" t="s">
        <v>127</v>
      </c>
      <c r="AD75" s="10" t="s">
        <v>127</v>
      </c>
      <c r="AE75" s="25" t="s">
        <v>1224</v>
      </c>
      <c r="AF75" s="25"/>
      <c r="AG75" s="25" t="s">
        <v>269</v>
      </c>
      <c r="AH75" s="25">
        <v>3697</v>
      </c>
      <c r="AI75" s="10">
        <f>INDEX(Exposure_GWASs!F:F,MATCH(Steph!AE75,Exposure_GWASs!C:C,0))</f>
        <v>249796</v>
      </c>
      <c r="AJ75" s="25" t="s">
        <v>4481</v>
      </c>
      <c r="AK75" s="25" t="s">
        <v>1005</v>
      </c>
      <c r="AL75" s="25" t="s">
        <v>204</v>
      </c>
      <c r="AM75" s="25" t="s">
        <v>4959</v>
      </c>
      <c r="AN75" s="25" t="s">
        <v>4960</v>
      </c>
      <c r="AO75" s="25" t="s">
        <v>1009</v>
      </c>
      <c r="AP75" s="25" t="s">
        <v>1009</v>
      </c>
      <c r="AQ75" s="25" t="s">
        <v>138</v>
      </c>
      <c r="AR75" s="25" t="s">
        <v>11</v>
      </c>
      <c r="AS75" s="25" t="s">
        <v>11</v>
      </c>
      <c r="AT75" s="36" t="s">
        <v>1009</v>
      </c>
      <c r="AU75" s="25" t="s">
        <v>4968</v>
      </c>
      <c r="AV75" s="25" t="s">
        <v>10</v>
      </c>
      <c r="AW75" s="25" t="s">
        <v>10</v>
      </c>
      <c r="AX75" s="25">
        <f>INDEX(Exposure_GWASs!S:S,MATCH(Steph!AE75,Exposure_GWASs!C:C,0))</f>
        <v>32</v>
      </c>
      <c r="AY75" s="36" t="s">
        <v>4962</v>
      </c>
      <c r="AZ75" s="25" t="s">
        <v>11</v>
      </c>
      <c r="BA75" s="25" t="s">
        <v>10</v>
      </c>
      <c r="BB75" s="25" t="s">
        <v>91</v>
      </c>
      <c r="BC75" s="36" t="s">
        <v>98</v>
      </c>
      <c r="BD75" s="36"/>
      <c r="BE75" s="36"/>
      <c r="BF75" s="36"/>
      <c r="BG75" s="36"/>
      <c r="BH75" s="36" t="s">
        <v>4874</v>
      </c>
      <c r="BI75" s="36" t="s">
        <v>11</v>
      </c>
      <c r="BJ75" s="36" t="s">
        <v>11</v>
      </c>
      <c r="BK75" s="36" t="s">
        <v>11</v>
      </c>
      <c r="BL75" s="36" t="s">
        <v>11</v>
      </c>
      <c r="BM75" s="36" t="s">
        <v>11</v>
      </c>
      <c r="BN75" s="25" t="s">
        <v>11</v>
      </c>
      <c r="BO75" s="36" t="s">
        <v>167</v>
      </c>
      <c r="BP75" s="36" t="s">
        <v>4963</v>
      </c>
      <c r="BQ75" s="36" t="s">
        <v>1012</v>
      </c>
      <c r="BR75" s="36">
        <v>0.05</v>
      </c>
      <c r="BS75" s="36" t="s">
        <v>11</v>
      </c>
      <c r="BT75" s="36">
        <v>95</v>
      </c>
      <c r="BU75" s="36">
        <v>-0.51</v>
      </c>
      <c r="BV75" s="36">
        <v>0.62</v>
      </c>
      <c r="BW75" s="36">
        <v>0.85099999999999998</v>
      </c>
      <c r="BX75" s="25" t="s">
        <v>10</v>
      </c>
      <c r="BY75" s="25" t="s">
        <v>10</v>
      </c>
      <c r="BZ75" s="201" t="s">
        <v>4964</v>
      </c>
      <c r="CA75" s="201" t="s">
        <v>4965</v>
      </c>
      <c r="CB75" s="201" t="s">
        <v>4966</v>
      </c>
      <c r="CC75" s="201" t="s">
        <v>4967</v>
      </c>
      <c r="CD75" s="36" t="s">
        <v>10</v>
      </c>
      <c r="CE75" s="36"/>
      <c r="CF75" s="36"/>
      <c r="CG75" s="36"/>
      <c r="CH75" s="36"/>
    </row>
    <row r="76" spans="1:86">
      <c r="A76" s="36">
        <v>158</v>
      </c>
      <c r="B76" s="36" t="s">
        <v>282</v>
      </c>
      <c r="C76" s="36" t="s">
        <v>244</v>
      </c>
      <c r="D76" s="36" t="s">
        <v>4947</v>
      </c>
      <c r="E76" s="36">
        <v>2015</v>
      </c>
      <c r="F76" s="36" t="s">
        <v>4948</v>
      </c>
      <c r="G76" s="25" t="s">
        <v>4949</v>
      </c>
      <c r="H76" s="37" t="s">
        <v>4950</v>
      </c>
      <c r="I76" s="25" t="s">
        <v>4951</v>
      </c>
      <c r="J76" s="183" t="s">
        <v>4952</v>
      </c>
      <c r="K76" s="25" t="s">
        <v>4953</v>
      </c>
      <c r="L76" s="38" t="s">
        <v>4954</v>
      </c>
      <c r="M76" s="37" t="s">
        <v>4955</v>
      </c>
      <c r="N76" s="25" t="s">
        <v>33</v>
      </c>
      <c r="O76" s="25" t="s">
        <v>5736</v>
      </c>
      <c r="P76" s="25" t="s">
        <v>5984</v>
      </c>
      <c r="Q76" s="25" t="s">
        <v>5601</v>
      </c>
      <c r="R76" s="25" t="s">
        <v>4956</v>
      </c>
      <c r="S76" s="25" t="s">
        <v>123</v>
      </c>
      <c r="T76" s="25" t="str">
        <f>INDEX(Outcome_GWASs!I:I,MATCH(Steph!S76,Outcome_GWASs!C:C,0))</f>
        <v>Manually fill</v>
      </c>
      <c r="U76" s="25" t="s">
        <v>269</v>
      </c>
      <c r="V76" s="25">
        <v>3697</v>
      </c>
      <c r="W76" s="25" t="s">
        <v>10</v>
      </c>
      <c r="X76" s="36" t="s">
        <v>10</v>
      </c>
      <c r="Y76" s="36" t="s">
        <v>10</v>
      </c>
      <c r="Z76" s="25" t="s">
        <v>4957</v>
      </c>
      <c r="AA76" s="25" t="s">
        <v>1005</v>
      </c>
      <c r="AB76" s="25" t="s">
        <v>4958</v>
      </c>
      <c r="AC76" s="10" t="s">
        <v>127</v>
      </c>
      <c r="AD76" s="10" t="s">
        <v>127</v>
      </c>
      <c r="AE76" s="25" t="s">
        <v>1224</v>
      </c>
      <c r="AF76" s="25"/>
      <c r="AG76" s="25" t="s">
        <v>269</v>
      </c>
      <c r="AH76" s="25">
        <v>3697</v>
      </c>
      <c r="AI76" s="10">
        <f>INDEX(Exposure_GWASs!F:F,MATCH(Steph!AE76,Exposure_GWASs!C:C,0))</f>
        <v>249796</v>
      </c>
      <c r="AJ76" s="25" t="s">
        <v>4481</v>
      </c>
      <c r="AK76" s="25" t="s">
        <v>1005</v>
      </c>
      <c r="AL76" s="25" t="s">
        <v>204</v>
      </c>
      <c r="AM76" s="25" t="s">
        <v>4959</v>
      </c>
      <c r="AN76" s="25" t="s">
        <v>4960</v>
      </c>
      <c r="AO76" s="25" t="s">
        <v>1009</v>
      </c>
      <c r="AP76" s="25" t="s">
        <v>1009</v>
      </c>
      <c r="AQ76" s="25" t="s">
        <v>138</v>
      </c>
      <c r="AR76" s="25" t="s">
        <v>11</v>
      </c>
      <c r="AS76" s="25" t="s">
        <v>11</v>
      </c>
      <c r="AT76" s="36" t="s">
        <v>1009</v>
      </c>
      <c r="AU76" s="25" t="s">
        <v>10</v>
      </c>
      <c r="AV76" s="25" t="s">
        <v>10</v>
      </c>
      <c r="AW76" s="25">
        <v>32</v>
      </c>
      <c r="AX76" s="25">
        <f>INDEX(Exposure_GWASs!S:S,MATCH(Steph!AE76,Exposure_GWASs!C:C,0))</f>
        <v>32</v>
      </c>
      <c r="AY76" s="36" t="s">
        <v>10</v>
      </c>
      <c r="AZ76" s="25" t="s">
        <v>11</v>
      </c>
      <c r="BA76" s="25" t="s">
        <v>10</v>
      </c>
      <c r="BB76" s="25" t="s">
        <v>91</v>
      </c>
      <c r="BC76" s="36" t="s">
        <v>98</v>
      </c>
      <c r="BD76" s="36"/>
      <c r="BE76" s="36"/>
      <c r="BF76" s="36"/>
      <c r="BG76" s="36"/>
      <c r="BH76" s="36" t="s">
        <v>4874</v>
      </c>
      <c r="BI76" s="36" t="s">
        <v>11</v>
      </c>
      <c r="BJ76" s="36" t="s">
        <v>11</v>
      </c>
      <c r="BK76" s="36" t="s">
        <v>11</v>
      </c>
      <c r="BL76" s="36" t="s">
        <v>11</v>
      </c>
      <c r="BM76" s="36" t="s">
        <v>11</v>
      </c>
      <c r="BN76" s="25" t="s">
        <v>11</v>
      </c>
      <c r="BO76" s="36" t="s">
        <v>167</v>
      </c>
      <c r="BP76" s="36" t="s">
        <v>4963</v>
      </c>
      <c r="BQ76" s="36" t="s">
        <v>1012</v>
      </c>
      <c r="BR76" s="36">
        <v>0.04</v>
      </c>
      <c r="BS76" s="36" t="s">
        <v>11</v>
      </c>
      <c r="BT76" s="36">
        <v>95</v>
      </c>
      <c r="BU76" s="36">
        <v>-0.11</v>
      </c>
      <c r="BV76" s="36">
        <v>0.18</v>
      </c>
      <c r="BW76" s="36">
        <v>0.623</v>
      </c>
      <c r="BX76" s="25" t="s">
        <v>10</v>
      </c>
      <c r="BY76" s="25" t="s">
        <v>10</v>
      </c>
      <c r="BZ76" s="201" t="s">
        <v>4964</v>
      </c>
      <c r="CA76" s="201" t="s">
        <v>4965</v>
      </c>
      <c r="CB76" s="201" t="s">
        <v>4966</v>
      </c>
      <c r="CC76" s="201" t="s">
        <v>4967</v>
      </c>
      <c r="CD76" s="36" t="s">
        <v>10</v>
      </c>
      <c r="CE76" s="36"/>
      <c r="CF76" s="36"/>
      <c r="CG76" s="36"/>
      <c r="CH76" s="36"/>
    </row>
    <row r="77" spans="1:86">
      <c r="A77" s="36">
        <v>158</v>
      </c>
      <c r="B77" s="36" t="s">
        <v>282</v>
      </c>
      <c r="C77" s="36" t="s">
        <v>244</v>
      </c>
      <c r="D77" s="36" t="s">
        <v>4947</v>
      </c>
      <c r="E77" s="36">
        <v>2015</v>
      </c>
      <c r="F77" s="36" t="s">
        <v>4948</v>
      </c>
      <c r="G77" s="25" t="s">
        <v>4949</v>
      </c>
      <c r="H77" s="37" t="s">
        <v>4950</v>
      </c>
      <c r="I77" s="25" t="s">
        <v>4951</v>
      </c>
      <c r="J77" s="183" t="s">
        <v>4952</v>
      </c>
      <c r="K77" s="25" t="s">
        <v>4953</v>
      </c>
      <c r="L77" s="38" t="s">
        <v>4954</v>
      </c>
      <c r="M77" s="37" t="s">
        <v>4955</v>
      </c>
      <c r="N77" s="25" t="s">
        <v>33</v>
      </c>
      <c r="O77" s="25" t="s">
        <v>5736</v>
      </c>
      <c r="P77" s="25" t="s">
        <v>5984</v>
      </c>
      <c r="Q77" s="25" t="s">
        <v>5601</v>
      </c>
      <c r="R77" s="25" t="s">
        <v>4956</v>
      </c>
      <c r="S77" s="25" t="s">
        <v>123</v>
      </c>
      <c r="T77" s="25" t="str">
        <f>INDEX(Outcome_GWASs!I:I,MATCH(Steph!S77,Outcome_GWASs!C:C,0))</f>
        <v>Manually fill</v>
      </c>
      <c r="U77" s="25" t="s">
        <v>269</v>
      </c>
      <c r="V77" s="25">
        <v>3697</v>
      </c>
      <c r="W77" s="25" t="s">
        <v>10</v>
      </c>
      <c r="X77" s="36" t="s">
        <v>10</v>
      </c>
      <c r="Y77" s="36" t="s">
        <v>10</v>
      </c>
      <c r="Z77" s="25" t="s">
        <v>4957</v>
      </c>
      <c r="AA77" s="25" t="s">
        <v>1005</v>
      </c>
      <c r="AB77" s="25" t="s">
        <v>4958</v>
      </c>
      <c r="AC77" s="10" t="s">
        <v>127</v>
      </c>
      <c r="AD77" s="10" t="s">
        <v>127</v>
      </c>
      <c r="AE77" s="25" t="s">
        <v>1224</v>
      </c>
      <c r="AF77" s="25"/>
      <c r="AG77" s="25" t="s">
        <v>269</v>
      </c>
      <c r="AH77" s="25">
        <v>3697</v>
      </c>
      <c r="AI77" s="10">
        <f>INDEX(Exposure_GWASs!F:F,MATCH(Steph!AE77,Exposure_GWASs!C:C,0))</f>
        <v>249796</v>
      </c>
      <c r="AJ77" s="25" t="s">
        <v>4481</v>
      </c>
      <c r="AK77" s="25" t="s">
        <v>1005</v>
      </c>
      <c r="AL77" s="25" t="s">
        <v>204</v>
      </c>
      <c r="AM77" s="25" t="s">
        <v>4959</v>
      </c>
      <c r="AN77" s="25" t="s">
        <v>4960</v>
      </c>
      <c r="AO77" s="25" t="s">
        <v>1009</v>
      </c>
      <c r="AP77" s="25" t="s">
        <v>1009</v>
      </c>
      <c r="AQ77" s="25" t="s">
        <v>138</v>
      </c>
      <c r="AR77" s="25" t="s">
        <v>11</v>
      </c>
      <c r="AS77" s="25" t="s">
        <v>11</v>
      </c>
      <c r="AT77" s="36" t="s">
        <v>1009</v>
      </c>
      <c r="AU77" s="25" t="s">
        <v>10</v>
      </c>
      <c r="AV77" s="25" t="s">
        <v>10</v>
      </c>
      <c r="AW77" s="25">
        <v>31</v>
      </c>
      <c r="AX77" s="25">
        <f>INDEX(Exposure_GWASs!S:S,MATCH(Steph!AE77,Exposure_GWASs!C:C,0))</f>
        <v>32</v>
      </c>
      <c r="AY77" s="36" t="s">
        <v>4969</v>
      </c>
      <c r="AZ77" s="25" t="s">
        <v>11</v>
      </c>
      <c r="BA77" s="25" t="s">
        <v>10</v>
      </c>
      <c r="BB77" s="25" t="s">
        <v>91</v>
      </c>
      <c r="BC77" s="36" t="s">
        <v>98</v>
      </c>
      <c r="BD77" s="36"/>
      <c r="BE77" s="36"/>
      <c r="BF77" s="36"/>
      <c r="BG77" s="36"/>
      <c r="BH77" s="36" t="s">
        <v>4874</v>
      </c>
      <c r="BI77" s="36" t="s">
        <v>11</v>
      </c>
      <c r="BJ77" s="36" t="s">
        <v>11</v>
      </c>
      <c r="BK77" s="36" t="s">
        <v>11</v>
      </c>
      <c r="BL77" s="36" t="s">
        <v>11</v>
      </c>
      <c r="BM77" s="36" t="s">
        <v>11</v>
      </c>
      <c r="BN77" s="25" t="s">
        <v>11</v>
      </c>
      <c r="BO77" s="36" t="s">
        <v>167</v>
      </c>
      <c r="BP77" s="36" t="s">
        <v>4963</v>
      </c>
      <c r="BQ77" s="36" t="s">
        <v>1012</v>
      </c>
      <c r="BR77" s="36">
        <v>-7.0000000000000007E-2</v>
      </c>
      <c r="BS77" s="36" t="s">
        <v>11</v>
      </c>
      <c r="BT77" s="36">
        <v>95</v>
      </c>
      <c r="BU77" s="36">
        <v>-0.25</v>
      </c>
      <c r="BV77" s="36">
        <v>0.12</v>
      </c>
      <c r="BW77" s="36">
        <v>0.48599999999999999</v>
      </c>
      <c r="BX77" s="25" t="s">
        <v>10</v>
      </c>
      <c r="BY77" s="25" t="s">
        <v>10</v>
      </c>
      <c r="BZ77" s="201" t="s">
        <v>4964</v>
      </c>
      <c r="CA77" s="201" t="s">
        <v>4965</v>
      </c>
      <c r="CB77" s="201" t="s">
        <v>4966</v>
      </c>
      <c r="CC77" s="201" t="s">
        <v>4967</v>
      </c>
      <c r="CD77" s="36" t="s">
        <v>10</v>
      </c>
      <c r="CE77" s="36"/>
      <c r="CF77" s="36"/>
      <c r="CG77" s="36"/>
      <c r="CH77" s="36"/>
    </row>
    <row r="78" spans="1:86">
      <c r="A78" s="36">
        <v>158</v>
      </c>
      <c r="B78" s="36" t="s">
        <v>282</v>
      </c>
      <c r="C78" s="36" t="s">
        <v>244</v>
      </c>
      <c r="D78" s="36" t="s">
        <v>4947</v>
      </c>
      <c r="E78" s="36">
        <v>2015</v>
      </c>
      <c r="F78" s="36" t="s">
        <v>4948</v>
      </c>
      <c r="G78" s="25" t="s">
        <v>4949</v>
      </c>
      <c r="H78" s="37" t="s">
        <v>4950</v>
      </c>
      <c r="I78" s="25" t="s">
        <v>4951</v>
      </c>
      <c r="J78" s="65" t="s">
        <v>4952</v>
      </c>
      <c r="K78" s="25" t="s">
        <v>4953</v>
      </c>
      <c r="L78" s="38" t="s">
        <v>4954</v>
      </c>
      <c r="M78" s="37" t="s">
        <v>4955</v>
      </c>
      <c r="N78" s="25" t="s">
        <v>33</v>
      </c>
      <c r="O78" s="25" t="s">
        <v>5736</v>
      </c>
      <c r="P78" s="25" t="s">
        <v>5984</v>
      </c>
      <c r="Q78" s="25" t="s">
        <v>5601</v>
      </c>
      <c r="R78" s="25" t="s">
        <v>4956</v>
      </c>
      <c r="S78" s="25" t="s">
        <v>123</v>
      </c>
      <c r="T78" s="25" t="str">
        <f>INDEX(Outcome_GWASs!I:I,MATCH(Steph!S78,Outcome_GWASs!C:C,0))</f>
        <v>Manually fill</v>
      </c>
      <c r="U78" s="25" t="s">
        <v>268</v>
      </c>
      <c r="V78" s="25">
        <v>5911</v>
      </c>
      <c r="W78" s="25" t="s">
        <v>10</v>
      </c>
      <c r="X78" s="36" t="s">
        <v>10</v>
      </c>
      <c r="Y78" s="36" t="s">
        <v>10</v>
      </c>
      <c r="Z78" s="25" t="s">
        <v>4957</v>
      </c>
      <c r="AA78" s="25" t="s">
        <v>1005</v>
      </c>
      <c r="AB78" s="25" t="s">
        <v>4958</v>
      </c>
      <c r="AC78" s="10" t="s">
        <v>127</v>
      </c>
      <c r="AD78" s="10" t="s">
        <v>127</v>
      </c>
      <c r="AE78" s="25" t="s">
        <v>1224</v>
      </c>
      <c r="AF78" s="25"/>
      <c r="AG78" s="25" t="s">
        <v>268</v>
      </c>
      <c r="AH78" s="25">
        <v>5911</v>
      </c>
      <c r="AI78" s="10">
        <f>INDEX(Exposure_GWASs!F:F,MATCH(Steph!AE78,Exposure_GWASs!C:C,0))</f>
        <v>249796</v>
      </c>
      <c r="AJ78" s="25" t="s">
        <v>4481</v>
      </c>
      <c r="AK78" s="25" t="s">
        <v>1005</v>
      </c>
      <c r="AL78" s="25" t="s">
        <v>204</v>
      </c>
      <c r="AM78" s="25" t="s">
        <v>4959</v>
      </c>
      <c r="AN78" s="25" t="s">
        <v>4960</v>
      </c>
      <c r="AO78" s="25" t="s">
        <v>1009</v>
      </c>
      <c r="AP78" s="25" t="s">
        <v>1009</v>
      </c>
      <c r="AQ78" s="25" t="s">
        <v>138</v>
      </c>
      <c r="AR78" s="25" t="s">
        <v>11</v>
      </c>
      <c r="AS78" s="25" t="s">
        <v>11</v>
      </c>
      <c r="AT78" s="36" t="s">
        <v>1009</v>
      </c>
      <c r="AU78" s="25" t="s">
        <v>4961</v>
      </c>
      <c r="AV78" s="25" t="s">
        <v>10</v>
      </c>
      <c r="AW78" s="25" t="s">
        <v>10</v>
      </c>
      <c r="AX78" s="25">
        <f>INDEX(Exposure_GWASs!S:S,MATCH(Steph!AE78,Exposure_GWASs!C:C,0))</f>
        <v>32</v>
      </c>
      <c r="AY78" s="36" t="s">
        <v>4962</v>
      </c>
      <c r="AZ78" s="25" t="s">
        <v>11</v>
      </c>
      <c r="BA78" s="25" t="s">
        <v>10</v>
      </c>
      <c r="BB78" s="25" t="s">
        <v>91</v>
      </c>
      <c r="BC78" s="36" t="s">
        <v>98</v>
      </c>
      <c r="BD78" s="36"/>
      <c r="BE78" s="36"/>
      <c r="BF78" s="36"/>
      <c r="BG78" s="36"/>
      <c r="BH78" s="36" t="s">
        <v>4874</v>
      </c>
      <c r="BI78" s="36" t="s">
        <v>11</v>
      </c>
      <c r="BJ78" s="36" t="s">
        <v>11</v>
      </c>
      <c r="BK78" s="36" t="s">
        <v>11</v>
      </c>
      <c r="BL78" s="36" t="s">
        <v>11</v>
      </c>
      <c r="BM78" s="36" t="s">
        <v>11</v>
      </c>
      <c r="BN78" s="25" t="s">
        <v>11</v>
      </c>
      <c r="BO78" s="36" t="s">
        <v>167</v>
      </c>
      <c r="BP78" s="36" t="s">
        <v>4963</v>
      </c>
      <c r="BQ78" s="36" t="s">
        <v>1012</v>
      </c>
      <c r="BR78" s="36">
        <v>0.31</v>
      </c>
      <c r="BS78" s="36" t="s">
        <v>11</v>
      </c>
      <c r="BT78" s="36">
        <v>95</v>
      </c>
      <c r="BU78" s="36">
        <v>0.01</v>
      </c>
      <c r="BV78" s="36">
        <v>0.62</v>
      </c>
      <c r="BW78" s="36">
        <v>4.4999999999999998E-2</v>
      </c>
      <c r="BX78" s="25" t="s">
        <v>10</v>
      </c>
      <c r="BY78" s="25" t="s">
        <v>10</v>
      </c>
      <c r="BZ78" s="201" t="s">
        <v>4964</v>
      </c>
      <c r="CA78" s="201" t="s">
        <v>4965</v>
      </c>
      <c r="CB78" s="201" t="s">
        <v>4966</v>
      </c>
      <c r="CC78" s="201" t="s">
        <v>4967</v>
      </c>
      <c r="CD78" s="36" t="s">
        <v>10</v>
      </c>
      <c r="CE78" s="36"/>
      <c r="CF78" s="36"/>
      <c r="CG78" s="36"/>
      <c r="CH78" s="36"/>
    </row>
    <row r="79" spans="1:86">
      <c r="A79" s="36">
        <v>158</v>
      </c>
      <c r="B79" s="36" t="s">
        <v>282</v>
      </c>
      <c r="C79" s="36" t="s">
        <v>244</v>
      </c>
      <c r="D79" s="36" t="s">
        <v>4947</v>
      </c>
      <c r="E79" s="36">
        <v>2015</v>
      </c>
      <c r="F79" s="36" t="s">
        <v>4948</v>
      </c>
      <c r="G79" s="25" t="s">
        <v>4949</v>
      </c>
      <c r="H79" s="37" t="s">
        <v>4950</v>
      </c>
      <c r="I79" s="25" t="s">
        <v>4951</v>
      </c>
      <c r="J79" s="183" t="s">
        <v>4952</v>
      </c>
      <c r="K79" s="25" t="s">
        <v>4953</v>
      </c>
      <c r="L79" s="38" t="s">
        <v>4954</v>
      </c>
      <c r="M79" s="37" t="s">
        <v>4955</v>
      </c>
      <c r="N79" s="25" t="s">
        <v>33</v>
      </c>
      <c r="O79" s="25" t="s">
        <v>5736</v>
      </c>
      <c r="P79" s="25" t="s">
        <v>5984</v>
      </c>
      <c r="Q79" s="25" t="s">
        <v>5601</v>
      </c>
      <c r="R79" s="25" t="s">
        <v>4956</v>
      </c>
      <c r="S79" s="25" t="s">
        <v>123</v>
      </c>
      <c r="T79" s="25" t="str">
        <f>INDEX(Outcome_GWASs!I:I,MATCH(Steph!S79,Outcome_GWASs!C:C,0))</f>
        <v>Manually fill</v>
      </c>
      <c r="U79" s="25" t="s">
        <v>268</v>
      </c>
      <c r="V79" s="25">
        <v>5911</v>
      </c>
      <c r="W79" s="25" t="s">
        <v>10</v>
      </c>
      <c r="X79" s="36" t="s">
        <v>10</v>
      </c>
      <c r="Y79" s="36" t="s">
        <v>10</v>
      </c>
      <c r="Z79" s="25" t="s">
        <v>4957</v>
      </c>
      <c r="AA79" s="25" t="s">
        <v>1005</v>
      </c>
      <c r="AB79" s="25" t="s">
        <v>4958</v>
      </c>
      <c r="AC79" s="10" t="s">
        <v>127</v>
      </c>
      <c r="AD79" s="10" t="s">
        <v>127</v>
      </c>
      <c r="AE79" s="25" t="s">
        <v>1224</v>
      </c>
      <c r="AF79" s="25"/>
      <c r="AG79" s="25" t="s">
        <v>268</v>
      </c>
      <c r="AH79" s="25">
        <v>5911</v>
      </c>
      <c r="AI79" s="10">
        <f>INDEX(Exposure_GWASs!F:F,MATCH(Steph!AE79,Exposure_GWASs!C:C,0))</f>
        <v>249796</v>
      </c>
      <c r="AJ79" s="25" t="s">
        <v>4481</v>
      </c>
      <c r="AK79" s="25" t="s">
        <v>1005</v>
      </c>
      <c r="AL79" s="25" t="s">
        <v>204</v>
      </c>
      <c r="AM79" s="25" t="s">
        <v>4959</v>
      </c>
      <c r="AN79" s="25" t="s">
        <v>4960</v>
      </c>
      <c r="AO79" s="25" t="s">
        <v>1009</v>
      </c>
      <c r="AP79" s="25" t="s">
        <v>1009</v>
      </c>
      <c r="AQ79" s="25" t="s">
        <v>138</v>
      </c>
      <c r="AR79" s="25" t="s">
        <v>11</v>
      </c>
      <c r="AS79" s="25" t="s">
        <v>11</v>
      </c>
      <c r="AT79" s="36" t="s">
        <v>1009</v>
      </c>
      <c r="AU79" s="25" t="s">
        <v>4968</v>
      </c>
      <c r="AV79" s="25" t="s">
        <v>10</v>
      </c>
      <c r="AW79" s="25" t="s">
        <v>10</v>
      </c>
      <c r="AX79" s="25">
        <f>INDEX(Exposure_GWASs!S:S,MATCH(Steph!AE79,Exposure_GWASs!C:C,0))</f>
        <v>32</v>
      </c>
      <c r="AY79" s="36" t="s">
        <v>4962</v>
      </c>
      <c r="AZ79" s="25" t="s">
        <v>11</v>
      </c>
      <c r="BA79" s="25" t="s">
        <v>10</v>
      </c>
      <c r="BB79" s="25" t="s">
        <v>91</v>
      </c>
      <c r="BC79" s="36" t="s">
        <v>98</v>
      </c>
      <c r="BD79" s="36"/>
      <c r="BE79" s="36"/>
      <c r="BF79" s="36"/>
      <c r="BG79" s="36"/>
      <c r="BH79" s="36" t="s">
        <v>4874</v>
      </c>
      <c r="BI79" s="36" t="s">
        <v>11</v>
      </c>
      <c r="BJ79" s="36" t="s">
        <v>11</v>
      </c>
      <c r="BK79" s="36" t="s">
        <v>11</v>
      </c>
      <c r="BL79" s="36" t="s">
        <v>11</v>
      </c>
      <c r="BM79" s="36" t="s">
        <v>11</v>
      </c>
      <c r="BN79" s="25" t="s">
        <v>11</v>
      </c>
      <c r="BO79" s="36" t="s">
        <v>167</v>
      </c>
      <c r="BP79" s="36" t="s">
        <v>4963</v>
      </c>
      <c r="BQ79" s="36" t="s">
        <v>1012</v>
      </c>
      <c r="BR79" s="36">
        <v>-0.06</v>
      </c>
      <c r="BS79" s="36" t="s">
        <v>11</v>
      </c>
      <c r="BT79" s="36">
        <v>95</v>
      </c>
      <c r="BU79" s="36">
        <v>-0.61</v>
      </c>
      <c r="BV79" s="36">
        <v>0.49</v>
      </c>
      <c r="BW79" s="36">
        <v>0.83899999999999997</v>
      </c>
      <c r="BX79" s="25" t="s">
        <v>10</v>
      </c>
      <c r="BY79" s="25" t="s">
        <v>10</v>
      </c>
      <c r="BZ79" s="201" t="s">
        <v>4964</v>
      </c>
      <c r="CA79" s="201" t="s">
        <v>4965</v>
      </c>
      <c r="CB79" s="201" t="s">
        <v>4966</v>
      </c>
      <c r="CC79" s="201" t="s">
        <v>4967</v>
      </c>
      <c r="CD79" s="36" t="s">
        <v>10</v>
      </c>
      <c r="CE79" s="36"/>
      <c r="CF79" s="36"/>
      <c r="CG79" s="36"/>
      <c r="CH79" s="36"/>
    </row>
    <row r="80" spans="1:86">
      <c r="A80" s="36">
        <v>158</v>
      </c>
      <c r="B80" s="36" t="s">
        <v>282</v>
      </c>
      <c r="C80" s="36" t="s">
        <v>244</v>
      </c>
      <c r="D80" s="36" t="s">
        <v>4947</v>
      </c>
      <c r="E80" s="36">
        <v>2015</v>
      </c>
      <c r="F80" s="36" t="s">
        <v>4948</v>
      </c>
      <c r="G80" s="25" t="s">
        <v>4949</v>
      </c>
      <c r="H80" s="37" t="s">
        <v>4950</v>
      </c>
      <c r="I80" s="25" t="s">
        <v>4951</v>
      </c>
      <c r="J80" s="183" t="s">
        <v>4952</v>
      </c>
      <c r="K80" s="25" t="s">
        <v>4953</v>
      </c>
      <c r="L80" s="38" t="s">
        <v>4954</v>
      </c>
      <c r="M80" s="37" t="s">
        <v>4955</v>
      </c>
      <c r="N80" s="25" t="s">
        <v>33</v>
      </c>
      <c r="O80" s="25" t="s">
        <v>5736</v>
      </c>
      <c r="P80" s="25" t="s">
        <v>5984</v>
      </c>
      <c r="Q80" s="25" t="s">
        <v>5601</v>
      </c>
      <c r="R80" s="25" t="s">
        <v>4956</v>
      </c>
      <c r="S80" s="25" t="s">
        <v>123</v>
      </c>
      <c r="T80" s="25" t="str">
        <f>INDEX(Outcome_GWASs!I:I,MATCH(Steph!S80,Outcome_GWASs!C:C,0))</f>
        <v>Manually fill</v>
      </c>
      <c r="U80" s="25" t="s">
        <v>268</v>
      </c>
      <c r="V80" s="25">
        <v>5911</v>
      </c>
      <c r="W80" s="25" t="s">
        <v>10</v>
      </c>
      <c r="X80" s="36" t="s">
        <v>10</v>
      </c>
      <c r="Y80" s="36" t="s">
        <v>10</v>
      </c>
      <c r="Z80" s="25" t="s">
        <v>4957</v>
      </c>
      <c r="AA80" s="25" t="s">
        <v>1005</v>
      </c>
      <c r="AB80" s="25" t="s">
        <v>4958</v>
      </c>
      <c r="AC80" s="10" t="s">
        <v>127</v>
      </c>
      <c r="AD80" s="10" t="s">
        <v>127</v>
      </c>
      <c r="AE80" s="25" t="s">
        <v>1224</v>
      </c>
      <c r="AF80" s="25"/>
      <c r="AG80" s="25" t="s">
        <v>268</v>
      </c>
      <c r="AH80" s="25">
        <v>5911</v>
      </c>
      <c r="AI80" s="10">
        <f>INDEX(Exposure_GWASs!F:F,MATCH(Steph!AE80,Exposure_GWASs!C:C,0))</f>
        <v>249796</v>
      </c>
      <c r="AJ80" s="25" t="s">
        <v>4481</v>
      </c>
      <c r="AK80" s="25" t="s">
        <v>1005</v>
      </c>
      <c r="AL80" s="25" t="s">
        <v>204</v>
      </c>
      <c r="AM80" s="25" t="s">
        <v>4959</v>
      </c>
      <c r="AN80" s="25" t="s">
        <v>4960</v>
      </c>
      <c r="AO80" s="25" t="s">
        <v>1009</v>
      </c>
      <c r="AP80" s="25" t="s">
        <v>1009</v>
      </c>
      <c r="AQ80" s="25" t="s">
        <v>138</v>
      </c>
      <c r="AR80" s="25" t="s">
        <v>11</v>
      </c>
      <c r="AS80" s="25" t="s">
        <v>11</v>
      </c>
      <c r="AT80" s="36" t="s">
        <v>1009</v>
      </c>
      <c r="AU80" s="25" t="s">
        <v>10</v>
      </c>
      <c r="AV80" s="25" t="s">
        <v>10</v>
      </c>
      <c r="AW80" s="25">
        <v>32</v>
      </c>
      <c r="AX80" s="25">
        <f>INDEX(Exposure_GWASs!S:S,MATCH(Steph!AE80,Exposure_GWASs!C:C,0))</f>
        <v>32</v>
      </c>
      <c r="AY80" s="36" t="s">
        <v>10</v>
      </c>
      <c r="AZ80" s="25" t="s">
        <v>11</v>
      </c>
      <c r="BA80" s="25" t="s">
        <v>10</v>
      </c>
      <c r="BB80" s="25" t="s">
        <v>91</v>
      </c>
      <c r="BC80" s="36" t="s">
        <v>98</v>
      </c>
      <c r="BD80" s="36"/>
      <c r="BE80" s="36"/>
      <c r="BF80" s="36"/>
      <c r="BG80" s="36"/>
      <c r="BH80" s="36" t="s">
        <v>4874</v>
      </c>
      <c r="BI80" s="36" t="s">
        <v>11</v>
      </c>
      <c r="BJ80" s="36" t="s">
        <v>11</v>
      </c>
      <c r="BK80" s="36" t="s">
        <v>11</v>
      </c>
      <c r="BL80" s="36" t="s">
        <v>11</v>
      </c>
      <c r="BM80" s="36" t="s">
        <v>11</v>
      </c>
      <c r="BN80" s="25" t="s">
        <v>11</v>
      </c>
      <c r="BO80" s="36" t="s">
        <v>167</v>
      </c>
      <c r="BP80" s="36" t="s">
        <v>4963</v>
      </c>
      <c r="BQ80" s="36" t="s">
        <v>1012</v>
      </c>
      <c r="BR80" s="36">
        <v>0.09</v>
      </c>
      <c r="BS80" s="36" t="s">
        <v>11</v>
      </c>
      <c r="BT80" s="36">
        <v>95</v>
      </c>
      <c r="BU80" s="36">
        <v>-0.06</v>
      </c>
      <c r="BV80" s="36">
        <v>0.23</v>
      </c>
      <c r="BW80" s="36">
        <v>0.25800000000000001</v>
      </c>
      <c r="BX80" s="25" t="s">
        <v>10</v>
      </c>
      <c r="BY80" s="25" t="s">
        <v>10</v>
      </c>
      <c r="BZ80" s="201" t="s">
        <v>4964</v>
      </c>
      <c r="CA80" s="201" t="s">
        <v>4965</v>
      </c>
      <c r="CB80" s="201" t="s">
        <v>4966</v>
      </c>
      <c r="CC80" s="201" t="s">
        <v>4967</v>
      </c>
      <c r="CD80" s="36" t="s">
        <v>10</v>
      </c>
      <c r="CE80" s="36"/>
      <c r="CF80" s="36"/>
      <c r="CG80" s="36"/>
      <c r="CH80" s="36"/>
    </row>
    <row r="81" spans="1:86">
      <c r="A81" s="36">
        <v>158</v>
      </c>
      <c r="B81" s="36" t="s">
        <v>282</v>
      </c>
      <c r="C81" s="36" t="s">
        <v>244</v>
      </c>
      <c r="D81" s="36" t="s">
        <v>4947</v>
      </c>
      <c r="E81" s="36">
        <v>2015</v>
      </c>
      <c r="F81" s="36" t="s">
        <v>4948</v>
      </c>
      <c r="G81" s="25" t="s">
        <v>4949</v>
      </c>
      <c r="H81" s="37" t="s">
        <v>4950</v>
      </c>
      <c r="I81" s="25" t="s">
        <v>4951</v>
      </c>
      <c r="J81" s="183" t="s">
        <v>4952</v>
      </c>
      <c r="K81" s="25" t="s">
        <v>4953</v>
      </c>
      <c r="L81" s="38" t="s">
        <v>4954</v>
      </c>
      <c r="M81" s="37" t="s">
        <v>4955</v>
      </c>
      <c r="N81" s="25" t="s">
        <v>33</v>
      </c>
      <c r="O81" s="25" t="s">
        <v>5736</v>
      </c>
      <c r="P81" s="25" t="s">
        <v>5984</v>
      </c>
      <c r="Q81" s="25" t="s">
        <v>5601</v>
      </c>
      <c r="R81" s="25" t="s">
        <v>4956</v>
      </c>
      <c r="S81" s="25" t="s">
        <v>123</v>
      </c>
      <c r="T81" s="25" t="str">
        <f>INDEX(Outcome_GWASs!I:I,MATCH(Steph!S81,Outcome_GWASs!C:C,0))</f>
        <v>Manually fill</v>
      </c>
      <c r="U81" s="25" t="s">
        <v>268</v>
      </c>
      <c r="V81" s="25">
        <v>5911</v>
      </c>
      <c r="W81" s="25" t="s">
        <v>10</v>
      </c>
      <c r="X81" s="36" t="s">
        <v>10</v>
      </c>
      <c r="Y81" s="36" t="s">
        <v>10</v>
      </c>
      <c r="Z81" s="25" t="s">
        <v>4957</v>
      </c>
      <c r="AA81" s="25" t="s">
        <v>1005</v>
      </c>
      <c r="AB81" s="25" t="s">
        <v>4958</v>
      </c>
      <c r="AC81" s="10" t="s">
        <v>127</v>
      </c>
      <c r="AD81" s="10" t="s">
        <v>127</v>
      </c>
      <c r="AE81" s="25" t="s">
        <v>1224</v>
      </c>
      <c r="AF81" s="25"/>
      <c r="AG81" s="25" t="s">
        <v>268</v>
      </c>
      <c r="AH81" s="25">
        <v>5911</v>
      </c>
      <c r="AI81" s="10">
        <f>INDEX(Exposure_GWASs!F:F,MATCH(Steph!AE81,Exposure_GWASs!C:C,0))</f>
        <v>249796</v>
      </c>
      <c r="AJ81" s="25" t="s">
        <v>4481</v>
      </c>
      <c r="AK81" s="25" t="s">
        <v>1005</v>
      </c>
      <c r="AL81" s="25" t="s">
        <v>204</v>
      </c>
      <c r="AM81" s="25" t="s">
        <v>4959</v>
      </c>
      <c r="AN81" s="25" t="s">
        <v>4960</v>
      </c>
      <c r="AO81" s="25" t="s">
        <v>1009</v>
      </c>
      <c r="AP81" s="25" t="s">
        <v>1009</v>
      </c>
      <c r="AQ81" s="25" t="s">
        <v>138</v>
      </c>
      <c r="AR81" s="25" t="s">
        <v>11</v>
      </c>
      <c r="AS81" s="25" t="s">
        <v>11</v>
      </c>
      <c r="AT81" s="36" t="s">
        <v>1009</v>
      </c>
      <c r="AU81" s="25" t="s">
        <v>10</v>
      </c>
      <c r="AV81" s="25" t="s">
        <v>10</v>
      </c>
      <c r="AW81" s="25">
        <v>31</v>
      </c>
      <c r="AX81" s="25">
        <f>INDEX(Exposure_GWASs!S:S,MATCH(Steph!AE81,Exposure_GWASs!C:C,0))</f>
        <v>32</v>
      </c>
      <c r="AY81" s="36" t="s">
        <v>4969</v>
      </c>
      <c r="AZ81" s="25" t="s">
        <v>11</v>
      </c>
      <c r="BA81" s="25" t="s">
        <v>10</v>
      </c>
      <c r="BB81" s="25" t="s">
        <v>91</v>
      </c>
      <c r="BC81" s="36" t="s">
        <v>98</v>
      </c>
      <c r="BD81" s="36"/>
      <c r="BE81" s="36"/>
      <c r="BF81" s="36"/>
      <c r="BG81" s="36"/>
      <c r="BH81" s="36" t="s">
        <v>4874</v>
      </c>
      <c r="BI81" s="36" t="s">
        <v>11</v>
      </c>
      <c r="BJ81" s="36" t="s">
        <v>11</v>
      </c>
      <c r="BK81" s="36" t="s">
        <v>11</v>
      </c>
      <c r="BL81" s="36" t="s">
        <v>11</v>
      </c>
      <c r="BM81" s="36" t="s">
        <v>11</v>
      </c>
      <c r="BN81" s="25" t="s">
        <v>11</v>
      </c>
      <c r="BO81" s="36" t="s">
        <v>167</v>
      </c>
      <c r="BP81" s="36" t="s">
        <v>4963</v>
      </c>
      <c r="BQ81" s="36" t="s">
        <v>1012</v>
      </c>
      <c r="BR81" s="36">
        <v>0.01</v>
      </c>
      <c r="BS81" s="36" t="s">
        <v>11</v>
      </c>
      <c r="BT81" s="36">
        <v>95</v>
      </c>
      <c r="BU81" s="36">
        <v>-0.11600000000000001</v>
      </c>
      <c r="BV81" s="36">
        <v>0.18</v>
      </c>
      <c r="BW81" s="36">
        <v>0.91900000000000004</v>
      </c>
      <c r="BX81" s="25" t="s">
        <v>10</v>
      </c>
      <c r="BY81" s="25" t="s">
        <v>10</v>
      </c>
      <c r="BZ81" s="201" t="s">
        <v>4964</v>
      </c>
      <c r="CA81" s="201" t="s">
        <v>4965</v>
      </c>
      <c r="CB81" s="201" t="s">
        <v>4966</v>
      </c>
      <c r="CC81" s="201" t="s">
        <v>4967</v>
      </c>
      <c r="CD81" s="36" t="s">
        <v>10</v>
      </c>
      <c r="CE81" s="36"/>
      <c r="CF81" s="36"/>
      <c r="CG81" s="36"/>
      <c r="CH81" s="36"/>
    </row>
    <row r="82" spans="1:86">
      <c r="A82" s="36">
        <v>159</v>
      </c>
      <c r="B82" s="36" t="s">
        <v>282</v>
      </c>
      <c r="C82" s="36" t="s">
        <v>244</v>
      </c>
      <c r="D82" s="36" t="s">
        <v>4970</v>
      </c>
      <c r="E82" s="36">
        <v>2014</v>
      </c>
      <c r="F82" s="36" t="s">
        <v>4971</v>
      </c>
      <c r="G82" s="25" t="s">
        <v>4972</v>
      </c>
      <c r="H82" s="37" t="s">
        <v>4950</v>
      </c>
      <c r="I82" s="25" t="s">
        <v>4951</v>
      </c>
      <c r="J82" s="183" t="s">
        <v>4952</v>
      </c>
      <c r="K82" s="25" t="s">
        <v>4953</v>
      </c>
      <c r="L82" s="38" t="s">
        <v>5498</v>
      </c>
      <c r="M82" s="37" t="s">
        <v>5500</v>
      </c>
      <c r="N82" s="25" t="s">
        <v>12</v>
      </c>
      <c r="O82" s="25" t="s">
        <v>5563</v>
      </c>
      <c r="P82" s="25" t="s">
        <v>5563</v>
      </c>
      <c r="Q82" s="25" t="s">
        <v>5601</v>
      </c>
      <c r="R82" s="25" t="s">
        <v>4973</v>
      </c>
      <c r="S82" s="25" t="s">
        <v>123</v>
      </c>
      <c r="T82" s="25" t="s">
        <v>4974</v>
      </c>
      <c r="U82" s="25" t="s">
        <v>268</v>
      </c>
      <c r="V82" s="36">
        <v>6989</v>
      </c>
      <c r="W82" s="25" t="s">
        <v>10</v>
      </c>
      <c r="X82" s="36" t="s">
        <v>10</v>
      </c>
      <c r="Y82" s="25" t="s">
        <v>10</v>
      </c>
      <c r="Z82" s="25" t="s">
        <v>10</v>
      </c>
      <c r="AA82" s="25" t="s">
        <v>1005</v>
      </c>
      <c r="AB82" s="25" t="s">
        <v>4975</v>
      </c>
      <c r="AC82" s="10" t="s">
        <v>127</v>
      </c>
      <c r="AD82" s="10" t="s">
        <v>127</v>
      </c>
      <c r="AE82" s="25" t="s">
        <v>1224</v>
      </c>
      <c r="AF82" s="25" t="s">
        <v>4976</v>
      </c>
      <c r="AG82" s="25" t="s">
        <v>268</v>
      </c>
      <c r="AH82" s="25">
        <v>6989</v>
      </c>
      <c r="AI82" s="10">
        <f>INDEX(Exposure_GWASs!F:F,MATCH(Steph!AE82,Exposure_GWASs!C:C,0))</f>
        <v>249796</v>
      </c>
      <c r="AJ82" s="25" t="s">
        <v>4481</v>
      </c>
      <c r="AK82" s="25" t="s">
        <v>1005</v>
      </c>
      <c r="AL82" s="25" t="s">
        <v>4977</v>
      </c>
      <c r="AM82" s="25" t="s">
        <v>4959</v>
      </c>
      <c r="AN82" s="25" t="s">
        <v>4960</v>
      </c>
      <c r="AO82" s="25" t="s">
        <v>1009</v>
      </c>
      <c r="AP82" s="25" t="s">
        <v>1009</v>
      </c>
      <c r="AQ82" s="25" t="s">
        <v>138</v>
      </c>
      <c r="AR82" s="25" t="s">
        <v>11</v>
      </c>
      <c r="AS82" s="25" t="s">
        <v>11</v>
      </c>
      <c r="AT82" s="25" t="s">
        <v>11</v>
      </c>
      <c r="AU82" s="25" t="s">
        <v>4961</v>
      </c>
      <c r="AV82" s="25" t="s">
        <v>10</v>
      </c>
      <c r="AW82" s="25" t="s">
        <v>10</v>
      </c>
      <c r="AX82" s="25">
        <f>INDEX(Exposure_GWASs!S:S,MATCH(Steph!AE82,Exposure_GWASs!C:C,0))</f>
        <v>32</v>
      </c>
      <c r="AY82" s="36" t="s">
        <v>10</v>
      </c>
      <c r="AZ82" s="25" t="s">
        <v>11</v>
      </c>
      <c r="BA82" s="25" t="s">
        <v>10</v>
      </c>
      <c r="BB82" s="25" t="s">
        <v>91</v>
      </c>
      <c r="BC82" s="36" t="s">
        <v>98</v>
      </c>
      <c r="BD82" s="36"/>
      <c r="BE82" s="36"/>
      <c r="BF82" s="36"/>
      <c r="BG82" s="36"/>
      <c r="BH82" s="36" t="s">
        <v>4978</v>
      </c>
      <c r="BI82" s="36" t="s">
        <v>4979</v>
      </c>
      <c r="BJ82" s="36" t="s">
        <v>11</v>
      </c>
      <c r="BK82" s="36" t="s">
        <v>11</v>
      </c>
      <c r="BL82" s="36" t="s">
        <v>11</v>
      </c>
      <c r="BM82" s="36" t="s">
        <v>11</v>
      </c>
      <c r="BN82" s="36" t="s">
        <v>11</v>
      </c>
      <c r="BO82" s="36" t="s">
        <v>167</v>
      </c>
      <c r="BP82" s="36" t="s">
        <v>1197</v>
      </c>
      <c r="BQ82" s="36" t="s">
        <v>1012</v>
      </c>
      <c r="BR82" s="36">
        <v>6.4000000000000001E-2</v>
      </c>
      <c r="BS82" s="36" t="s">
        <v>11</v>
      </c>
      <c r="BT82" s="36">
        <v>95</v>
      </c>
      <c r="BU82" s="36">
        <v>-1.4E-2</v>
      </c>
      <c r="BV82" s="36">
        <v>0.14199999999999999</v>
      </c>
      <c r="BW82" s="36" t="s">
        <v>4980</v>
      </c>
      <c r="BX82" s="25" t="s">
        <v>10</v>
      </c>
      <c r="BY82" s="25" t="s">
        <v>10</v>
      </c>
      <c r="BZ82" s="36" t="s">
        <v>4981</v>
      </c>
      <c r="CA82" s="36" t="s">
        <v>4982</v>
      </c>
      <c r="CB82" s="36" t="s">
        <v>4983</v>
      </c>
      <c r="CC82" s="36" t="s">
        <v>4984</v>
      </c>
      <c r="CD82" s="36" t="s">
        <v>10</v>
      </c>
      <c r="CE82" s="36"/>
      <c r="CF82" s="36"/>
      <c r="CG82" s="36"/>
      <c r="CH82" s="36"/>
    </row>
    <row r="83" spans="1:86">
      <c r="A83" s="36">
        <v>159</v>
      </c>
      <c r="B83" s="36" t="s">
        <v>282</v>
      </c>
      <c r="C83" s="36" t="s">
        <v>244</v>
      </c>
      <c r="D83" s="36" t="s">
        <v>4970</v>
      </c>
      <c r="E83" s="36">
        <v>2014</v>
      </c>
      <c r="F83" s="36" t="s">
        <v>4971</v>
      </c>
      <c r="G83" s="25" t="s">
        <v>4972</v>
      </c>
      <c r="H83" s="37" t="s">
        <v>4950</v>
      </c>
      <c r="I83" s="25" t="s">
        <v>4951</v>
      </c>
      <c r="J83" s="183" t="s">
        <v>4952</v>
      </c>
      <c r="K83" s="25" t="s">
        <v>4953</v>
      </c>
      <c r="L83" s="38" t="s">
        <v>5498</v>
      </c>
      <c r="M83" s="37" t="s">
        <v>5500</v>
      </c>
      <c r="N83" s="25" t="s">
        <v>12</v>
      </c>
      <c r="O83" s="25" t="s">
        <v>5563</v>
      </c>
      <c r="P83" s="25" t="s">
        <v>5563</v>
      </c>
      <c r="Q83" s="25" t="s">
        <v>5601</v>
      </c>
      <c r="R83" s="25" t="s">
        <v>4973</v>
      </c>
      <c r="S83" s="25" t="s">
        <v>123</v>
      </c>
      <c r="T83" s="25" t="s">
        <v>4974</v>
      </c>
      <c r="U83" s="25" t="s">
        <v>268</v>
      </c>
      <c r="V83" s="36">
        <v>6989</v>
      </c>
      <c r="W83" s="25" t="s">
        <v>10</v>
      </c>
      <c r="X83" s="36" t="s">
        <v>10</v>
      </c>
      <c r="Y83" s="25" t="s">
        <v>10</v>
      </c>
      <c r="Z83" s="25" t="s">
        <v>10</v>
      </c>
      <c r="AA83" s="25" t="s">
        <v>1005</v>
      </c>
      <c r="AB83" s="25" t="s">
        <v>4977</v>
      </c>
      <c r="AC83" s="10" t="s">
        <v>127</v>
      </c>
      <c r="AD83" s="10" t="s">
        <v>127</v>
      </c>
      <c r="AE83" s="25" t="s">
        <v>1224</v>
      </c>
      <c r="AF83" s="25" t="s">
        <v>4976</v>
      </c>
      <c r="AG83" s="25" t="s">
        <v>268</v>
      </c>
      <c r="AH83" s="25">
        <v>6989</v>
      </c>
      <c r="AI83" s="10">
        <f>INDEX(Exposure_GWASs!F:F,MATCH(Steph!AE83,Exposure_GWASs!C:C,0))</f>
        <v>249796</v>
      </c>
      <c r="AJ83" s="25" t="s">
        <v>4481</v>
      </c>
      <c r="AK83" s="25" t="s">
        <v>1005</v>
      </c>
      <c r="AL83" s="25" t="s">
        <v>4977</v>
      </c>
      <c r="AM83" s="25" t="s">
        <v>4959</v>
      </c>
      <c r="AN83" s="25" t="s">
        <v>4960</v>
      </c>
      <c r="AO83" s="25" t="s">
        <v>1009</v>
      </c>
      <c r="AP83" s="25" t="s">
        <v>1009</v>
      </c>
      <c r="AQ83" s="25" t="s">
        <v>138</v>
      </c>
      <c r="AR83" s="25" t="s">
        <v>11</v>
      </c>
      <c r="AS83" s="25" t="s">
        <v>11</v>
      </c>
      <c r="AT83" s="25" t="s">
        <v>11</v>
      </c>
      <c r="AU83" s="25" t="s">
        <v>4968</v>
      </c>
      <c r="AV83" s="25" t="s">
        <v>10</v>
      </c>
      <c r="AW83" s="25" t="s">
        <v>10</v>
      </c>
      <c r="AX83" s="25">
        <f>INDEX(Exposure_GWASs!S:S,MATCH(Steph!AE83,Exposure_GWASs!C:C,0))</f>
        <v>32</v>
      </c>
      <c r="AY83" s="36" t="s">
        <v>10</v>
      </c>
      <c r="AZ83" s="25" t="s">
        <v>11</v>
      </c>
      <c r="BA83" s="25" t="s">
        <v>10</v>
      </c>
      <c r="BB83" s="25" t="s">
        <v>91</v>
      </c>
      <c r="BC83" s="36" t="s">
        <v>98</v>
      </c>
      <c r="BD83" s="36"/>
      <c r="BE83" s="36"/>
      <c r="BF83" s="36"/>
      <c r="BG83" s="36"/>
      <c r="BH83" s="36" t="s">
        <v>4978</v>
      </c>
      <c r="BI83" s="36" t="s">
        <v>4985</v>
      </c>
      <c r="BJ83" s="36" t="s">
        <v>11</v>
      </c>
      <c r="BK83" s="36" t="s">
        <v>11</v>
      </c>
      <c r="BL83" s="36" t="s">
        <v>11</v>
      </c>
      <c r="BM83" s="36" t="s">
        <v>11</v>
      </c>
      <c r="BN83" s="36" t="s">
        <v>11</v>
      </c>
      <c r="BO83" s="36" t="s">
        <v>167</v>
      </c>
      <c r="BP83" s="36" t="s">
        <v>1197</v>
      </c>
      <c r="BQ83" s="36" t="s">
        <v>1012</v>
      </c>
      <c r="BR83" s="36">
        <v>5.0000000000000001E-3</v>
      </c>
      <c r="BS83" s="36" t="s">
        <v>11</v>
      </c>
      <c r="BT83" s="36">
        <v>95</v>
      </c>
      <c r="BU83" s="36">
        <v>-0.14599999999999999</v>
      </c>
      <c r="BV83" s="36">
        <v>0.156</v>
      </c>
      <c r="BW83" s="36" t="s">
        <v>4980</v>
      </c>
      <c r="BX83" s="25" t="s">
        <v>10</v>
      </c>
      <c r="BY83" s="25" t="s">
        <v>10</v>
      </c>
      <c r="BZ83" s="36" t="s">
        <v>4981</v>
      </c>
      <c r="CA83" s="36" t="s">
        <v>4982</v>
      </c>
      <c r="CB83" s="36" t="s">
        <v>4983</v>
      </c>
      <c r="CC83" s="36" t="s">
        <v>4984</v>
      </c>
      <c r="CD83" s="36" t="s">
        <v>10</v>
      </c>
      <c r="CE83" s="36"/>
      <c r="CF83" s="36"/>
      <c r="CG83" s="36"/>
      <c r="CH83" s="36"/>
    </row>
    <row r="84" spans="1:86">
      <c r="A84" s="36">
        <v>159</v>
      </c>
      <c r="B84" s="36" t="s">
        <v>282</v>
      </c>
      <c r="C84" s="36" t="s">
        <v>244</v>
      </c>
      <c r="D84" s="36" t="s">
        <v>4970</v>
      </c>
      <c r="E84" s="36">
        <v>2014</v>
      </c>
      <c r="F84" s="36" t="s">
        <v>4971</v>
      </c>
      <c r="G84" s="25" t="s">
        <v>4972</v>
      </c>
      <c r="H84" s="37" t="s">
        <v>4950</v>
      </c>
      <c r="I84" s="25" t="s">
        <v>4951</v>
      </c>
      <c r="J84" s="183" t="s">
        <v>4952</v>
      </c>
      <c r="K84" s="25" t="s">
        <v>4953</v>
      </c>
      <c r="L84" s="38" t="s">
        <v>5498</v>
      </c>
      <c r="M84" s="37" t="s">
        <v>5500</v>
      </c>
      <c r="N84" s="25" t="s">
        <v>12</v>
      </c>
      <c r="O84" s="25" t="s">
        <v>5563</v>
      </c>
      <c r="P84" s="25" t="s">
        <v>5563</v>
      </c>
      <c r="Q84" s="25" t="s">
        <v>5601</v>
      </c>
      <c r="R84" s="25" t="s">
        <v>4973</v>
      </c>
      <c r="S84" s="25" t="s">
        <v>123</v>
      </c>
      <c r="T84" s="25" t="s">
        <v>4974</v>
      </c>
      <c r="U84" s="25" t="s">
        <v>268</v>
      </c>
      <c r="V84" s="36">
        <v>6989</v>
      </c>
      <c r="W84" s="25" t="s">
        <v>10</v>
      </c>
      <c r="X84" s="36" t="s">
        <v>10</v>
      </c>
      <c r="Y84" s="25" t="s">
        <v>10</v>
      </c>
      <c r="Z84" s="25" t="s">
        <v>10</v>
      </c>
      <c r="AA84" s="25" t="s">
        <v>1005</v>
      </c>
      <c r="AB84" s="25" t="s">
        <v>4977</v>
      </c>
      <c r="AC84" s="10" t="s">
        <v>127</v>
      </c>
      <c r="AD84" s="10" t="s">
        <v>127</v>
      </c>
      <c r="AE84" s="25" t="s">
        <v>1224</v>
      </c>
      <c r="AF84" s="25" t="s">
        <v>4976</v>
      </c>
      <c r="AG84" s="25" t="s">
        <v>268</v>
      </c>
      <c r="AH84" s="25">
        <v>6989</v>
      </c>
      <c r="AI84" s="10">
        <f>INDEX(Exposure_GWASs!F:F,MATCH(Steph!AE84,Exposure_GWASs!C:C,0))</f>
        <v>249796</v>
      </c>
      <c r="AJ84" s="25" t="s">
        <v>4481</v>
      </c>
      <c r="AK84" s="25" t="s">
        <v>1005</v>
      </c>
      <c r="AL84" s="25" t="s">
        <v>4977</v>
      </c>
      <c r="AM84" s="25" t="s">
        <v>4959</v>
      </c>
      <c r="AN84" s="25" t="s">
        <v>4960</v>
      </c>
      <c r="AO84" s="25" t="s">
        <v>1009</v>
      </c>
      <c r="AP84" s="25" t="s">
        <v>1009</v>
      </c>
      <c r="AQ84" s="25" t="s">
        <v>138</v>
      </c>
      <c r="AR84" s="25" t="s">
        <v>11</v>
      </c>
      <c r="AS84" s="25" t="s">
        <v>11</v>
      </c>
      <c r="AT84" s="25" t="s">
        <v>11</v>
      </c>
      <c r="AU84" s="25" t="s">
        <v>10</v>
      </c>
      <c r="AV84" s="25" t="s">
        <v>10</v>
      </c>
      <c r="AW84" s="25">
        <v>32</v>
      </c>
      <c r="AX84" s="25">
        <f>INDEX(Exposure_GWASs!S:S,MATCH(Steph!AE84,Exposure_GWASs!C:C,0))</f>
        <v>32</v>
      </c>
      <c r="AY84" s="36" t="s">
        <v>10</v>
      </c>
      <c r="AZ84" s="25" t="s">
        <v>11</v>
      </c>
      <c r="BA84" s="25" t="s">
        <v>10</v>
      </c>
      <c r="BB84" s="25" t="s">
        <v>91</v>
      </c>
      <c r="BC84" s="36" t="s">
        <v>98</v>
      </c>
      <c r="BD84" s="36"/>
      <c r="BE84" s="36"/>
      <c r="BF84" s="36"/>
      <c r="BG84" s="36"/>
      <c r="BH84" s="36" t="s">
        <v>4978</v>
      </c>
      <c r="BI84" s="36" t="s">
        <v>4986</v>
      </c>
      <c r="BJ84" s="36" t="s">
        <v>11</v>
      </c>
      <c r="BK84" s="36" t="s">
        <v>11</v>
      </c>
      <c r="BL84" s="36" t="s">
        <v>11</v>
      </c>
      <c r="BM84" s="36" t="s">
        <v>11</v>
      </c>
      <c r="BN84" s="36" t="s">
        <v>11</v>
      </c>
      <c r="BO84" s="36" t="s">
        <v>167</v>
      </c>
      <c r="BP84" s="36" t="s">
        <v>1197</v>
      </c>
      <c r="BQ84" s="36" t="s">
        <v>1012</v>
      </c>
      <c r="BR84" s="36">
        <v>1.2999999999999999E-2</v>
      </c>
      <c r="BS84" s="36" t="s">
        <v>11</v>
      </c>
      <c r="BT84" s="36">
        <v>95</v>
      </c>
      <c r="BU84" s="36">
        <v>-2.8000000000000001E-2</v>
      </c>
      <c r="BV84" s="36">
        <v>5.5E-2</v>
      </c>
      <c r="BW84" s="36" t="s">
        <v>4980</v>
      </c>
      <c r="BX84" s="25" t="s">
        <v>10</v>
      </c>
      <c r="BY84" s="25" t="s">
        <v>10</v>
      </c>
      <c r="BZ84" s="36" t="s">
        <v>4981</v>
      </c>
      <c r="CA84" s="36" t="s">
        <v>4982</v>
      </c>
      <c r="CB84" s="36" t="s">
        <v>4983</v>
      </c>
      <c r="CC84" s="36" t="s">
        <v>4984</v>
      </c>
      <c r="CD84" s="36" t="s">
        <v>10</v>
      </c>
      <c r="CE84" s="36"/>
      <c r="CF84" s="36"/>
      <c r="CG84" s="36"/>
      <c r="CH84" s="36"/>
    </row>
    <row r="85" spans="1:86">
      <c r="A85" s="36">
        <v>159</v>
      </c>
      <c r="B85" s="36" t="s">
        <v>282</v>
      </c>
      <c r="C85" s="36" t="s">
        <v>244</v>
      </c>
      <c r="D85" s="36" t="s">
        <v>4970</v>
      </c>
      <c r="E85" s="36">
        <v>2014</v>
      </c>
      <c r="F85" s="36" t="s">
        <v>4971</v>
      </c>
      <c r="G85" s="25" t="s">
        <v>4972</v>
      </c>
      <c r="H85" s="37" t="s">
        <v>4950</v>
      </c>
      <c r="I85" s="25" t="s">
        <v>4951</v>
      </c>
      <c r="J85" s="183" t="s">
        <v>4952</v>
      </c>
      <c r="K85" s="25" t="s">
        <v>4953</v>
      </c>
      <c r="L85" s="38" t="s">
        <v>5498</v>
      </c>
      <c r="M85" s="37" t="s">
        <v>5500</v>
      </c>
      <c r="N85" s="25" t="s">
        <v>12</v>
      </c>
      <c r="O85" s="25" t="s">
        <v>5563</v>
      </c>
      <c r="P85" s="25" t="s">
        <v>5563</v>
      </c>
      <c r="Q85" s="25" t="s">
        <v>5601</v>
      </c>
      <c r="R85" s="25" t="s">
        <v>4973</v>
      </c>
      <c r="S85" s="25" t="s">
        <v>123</v>
      </c>
      <c r="T85" s="25" t="s">
        <v>4974</v>
      </c>
      <c r="U85" s="25" t="s">
        <v>268</v>
      </c>
      <c r="V85" s="36">
        <v>6989</v>
      </c>
      <c r="W85" s="25" t="s">
        <v>10</v>
      </c>
      <c r="X85" s="36" t="s">
        <v>10</v>
      </c>
      <c r="Y85" s="25" t="s">
        <v>10</v>
      </c>
      <c r="Z85" s="25" t="s">
        <v>10</v>
      </c>
      <c r="AA85" s="25" t="s">
        <v>1005</v>
      </c>
      <c r="AB85" s="25" t="s">
        <v>4977</v>
      </c>
      <c r="AC85" s="10" t="s">
        <v>127</v>
      </c>
      <c r="AD85" s="10" t="s">
        <v>127</v>
      </c>
      <c r="AE85" s="25" t="s">
        <v>1224</v>
      </c>
      <c r="AF85" s="25" t="s">
        <v>4976</v>
      </c>
      <c r="AG85" s="25" t="s">
        <v>268</v>
      </c>
      <c r="AH85" s="25">
        <v>6989</v>
      </c>
      <c r="AI85" s="10">
        <f>INDEX(Exposure_GWASs!F:F,MATCH(Steph!AE85,Exposure_GWASs!C:C,0))</f>
        <v>249796</v>
      </c>
      <c r="AJ85" s="25" t="s">
        <v>4481</v>
      </c>
      <c r="AK85" s="25" t="s">
        <v>1005</v>
      </c>
      <c r="AL85" s="25" t="s">
        <v>4977</v>
      </c>
      <c r="AM85" s="25" t="s">
        <v>4959</v>
      </c>
      <c r="AN85" s="25" t="s">
        <v>4960</v>
      </c>
      <c r="AO85" s="25" t="s">
        <v>1009</v>
      </c>
      <c r="AP85" s="25" t="s">
        <v>1009</v>
      </c>
      <c r="AQ85" s="25" t="s">
        <v>138</v>
      </c>
      <c r="AR85" s="25" t="s">
        <v>11</v>
      </c>
      <c r="AS85" s="25" t="s">
        <v>11</v>
      </c>
      <c r="AT85" s="25" t="s">
        <v>11</v>
      </c>
      <c r="AU85" s="25" t="s">
        <v>10</v>
      </c>
      <c r="AV85" s="25" t="s">
        <v>10</v>
      </c>
      <c r="AW85" s="25">
        <v>31</v>
      </c>
      <c r="AX85" s="25">
        <f>INDEX(Exposure_GWASs!S:S,MATCH(Steph!AE85,Exposure_GWASs!C:C,0))</f>
        <v>32</v>
      </c>
      <c r="AY85" s="36" t="s">
        <v>4987</v>
      </c>
      <c r="AZ85" s="25" t="s">
        <v>11</v>
      </c>
      <c r="BA85" s="25" t="s">
        <v>10</v>
      </c>
      <c r="BB85" s="25" t="s">
        <v>91</v>
      </c>
      <c r="BC85" s="36" t="s">
        <v>98</v>
      </c>
      <c r="BD85" s="36"/>
      <c r="BE85" s="36"/>
      <c r="BF85" s="36"/>
      <c r="BG85" s="36"/>
      <c r="BH85" s="36" t="s">
        <v>4978</v>
      </c>
      <c r="BI85" s="36" t="s">
        <v>4988</v>
      </c>
      <c r="BJ85" s="36" t="s">
        <v>11</v>
      </c>
      <c r="BK85" s="36" t="s">
        <v>11</v>
      </c>
      <c r="BL85" s="36" t="s">
        <v>11</v>
      </c>
      <c r="BM85" s="36" t="s">
        <v>11</v>
      </c>
      <c r="BN85" s="36" t="s">
        <v>11</v>
      </c>
      <c r="BO85" s="36" t="s">
        <v>167</v>
      </c>
      <c r="BP85" s="36" t="s">
        <v>1197</v>
      </c>
      <c r="BQ85" s="36" t="s">
        <v>1012</v>
      </c>
      <c r="BR85" s="36">
        <v>-3.0000000000000001E-3</v>
      </c>
      <c r="BS85" s="36" t="s">
        <v>11</v>
      </c>
      <c r="BT85" s="36">
        <v>95</v>
      </c>
      <c r="BU85" s="36">
        <v>-2.8000000000000001E-2</v>
      </c>
      <c r="BV85" s="36">
        <v>5.5E-2</v>
      </c>
      <c r="BW85" s="36" t="s">
        <v>4980</v>
      </c>
      <c r="BX85" s="25" t="s">
        <v>10</v>
      </c>
      <c r="BY85" s="25" t="s">
        <v>10</v>
      </c>
      <c r="BZ85" s="36" t="s">
        <v>4981</v>
      </c>
      <c r="CA85" s="36" t="s">
        <v>4982</v>
      </c>
      <c r="CB85" s="36" t="s">
        <v>4983</v>
      </c>
      <c r="CC85" s="36" t="s">
        <v>4984</v>
      </c>
      <c r="CD85" s="36" t="s">
        <v>10</v>
      </c>
      <c r="CE85" s="36"/>
      <c r="CF85" s="36"/>
      <c r="CG85" s="36"/>
      <c r="CH85" s="36"/>
    </row>
    <row r="86" spans="1:86">
      <c r="A86" s="36">
        <v>160</v>
      </c>
      <c r="B86" s="36" t="s">
        <v>282</v>
      </c>
      <c r="C86" s="36" t="s">
        <v>244</v>
      </c>
      <c r="D86" s="36" t="s">
        <v>4989</v>
      </c>
      <c r="E86" s="36">
        <v>2016</v>
      </c>
      <c r="F86" s="36" t="s">
        <v>4990</v>
      </c>
      <c r="G86" s="25" t="s">
        <v>4991</v>
      </c>
      <c r="H86" s="37" t="s">
        <v>511</v>
      </c>
      <c r="I86" s="25" t="s">
        <v>4992</v>
      </c>
      <c r="J86" s="65" t="s">
        <v>4993</v>
      </c>
      <c r="K86" s="25" t="s">
        <v>4994</v>
      </c>
      <c r="L86" s="38" t="s">
        <v>5499</v>
      </c>
      <c r="M86" s="37" t="s">
        <v>5501</v>
      </c>
      <c r="N86" s="25" t="s">
        <v>12</v>
      </c>
      <c r="O86" s="25" t="s">
        <v>5986</v>
      </c>
      <c r="P86" s="25" t="s">
        <v>5986</v>
      </c>
      <c r="Q86" s="25" t="s">
        <v>5600</v>
      </c>
      <c r="R86" s="25" t="s">
        <v>4995</v>
      </c>
      <c r="S86" s="25" t="s">
        <v>123</v>
      </c>
      <c r="T86" s="25" t="s">
        <v>4996</v>
      </c>
      <c r="U86" s="25" t="s">
        <v>140</v>
      </c>
      <c r="V86" s="36">
        <v>3627</v>
      </c>
      <c r="W86" s="25">
        <v>12974</v>
      </c>
      <c r="X86" s="25" t="s">
        <v>10</v>
      </c>
      <c r="Y86" s="25" t="s">
        <v>10</v>
      </c>
      <c r="Z86" s="25" t="s">
        <v>10</v>
      </c>
      <c r="AA86" s="25" t="s">
        <v>2465</v>
      </c>
      <c r="AB86" s="25" t="s">
        <v>4977</v>
      </c>
      <c r="AC86" s="10" t="s">
        <v>5528</v>
      </c>
      <c r="AD86" s="10" t="s">
        <v>5528</v>
      </c>
      <c r="AE86" s="25" t="s">
        <v>1112</v>
      </c>
      <c r="AF86" s="25" t="s">
        <v>4996</v>
      </c>
      <c r="AG86" s="25" t="s">
        <v>140</v>
      </c>
      <c r="AH86" s="36">
        <v>16601</v>
      </c>
      <c r="AI86" s="10">
        <f>INDEX(Exposure_GWASs!F:F,MATCH(Steph!AE86,Exposure_GWASs!C:C,0))</f>
        <v>69308</v>
      </c>
      <c r="AJ86" s="25" t="s">
        <v>4481</v>
      </c>
      <c r="AK86" s="25" t="s">
        <v>2465</v>
      </c>
      <c r="AL86" s="25" t="s">
        <v>4977</v>
      </c>
      <c r="AM86" s="25" t="s">
        <v>1009</v>
      </c>
      <c r="AN86" s="25" t="s">
        <v>4960</v>
      </c>
      <c r="AO86" s="25" t="s">
        <v>1009</v>
      </c>
      <c r="AP86" s="273" t="s">
        <v>4997</v>
      </c>
      <c r="AQ86" s="25" t="s">
        <v>138</v>
      </c>
      <c r="AR86" s="25" t="s">
        <v>11</v>
      </c>
      <c r="AS86" s="25" t="s">
        <v>11</v>
      </c>
      <c r="AT86" s="25" t="s">
        <v>11</v>
      </c>
      <c r="AU86" s="25" t="s">
        <v>10</v>
      </c>
      <c r="AV86" s="25" t="s">
        <v>10</v>
      </c>
      <c r="AW86" s="31">
        <v>5</v>
      </c>
      <c r="AX86" s="25">
        <f>INDEX(Exposure_GWASs!S:S,MATCH(Steph!AE86,Exposure_GWASs!C:C,0))</f>
        <v>7</v>
      </c>
      <c r="AY86" s="31" t="s">
        <v>4998</v>
      </c>
      <c r="AZ86" s="25" t="s">
        <v>11</v>
      </c>
      <c r="BA86" s="25" t="s">
        <v>10</v>
      </c>
      <c r="BB86" s="25" t="s">
        <v>19</v>
      </c>
      <c r="BC86" s="36" t="s">
        <v>11</v>
      </c>
      <c r="BD86" s="36"/>
      <c r="BE86" s="36"/>
      <c r="BF86" s="36"/>
      <c r="BG86" s="36"/>
      <c r="BH86" s="36" t="s">
        <v>10</v>
      </c>
      <c r="BI86" s="36" t="s">
        <v>11</v>
      </c>
      <c r="BJ86" s="36" t="s">
        <v>2963</v>
      </c>
      <c r="BK86" s="36" t="s">
        <v>11</v>
      </c>
      <c r="BL86" s="36" t="s">
        <v>11</v>
      </c>
      <c r="BM86" s="36" t="s">
        <v>11</v>
      </c>
      <c r="BN86" s="36" t="s">
        <v>11</v>
      </c>
      <c r="BO86" s="36" t="s">
        <v>1116</v>
      </c>
      <c r="BP86" s="36" t="s">
        <v>1197</v>
      </c>
      <c r="BQ86" s="36" t="s">
        <v>1012</v>
      </c>
      <c r="BR86" s="36">
        <v>1.08</v>
      </c>
      <c r="BS86" s="36" t="s">
        <v>11</v>
      </c>
      <c r="BT86" s="36">
        <v>95</v>
      </c>
      <c r="BU86" s="36">
        <v>0.53</v>
      </c>
      <c r="BV86" s="36">
        <v>1.64</v>
      </c>
      <c r="BW86" s="36" t="s">
        <v>11</v>
      </c>
      <c r="BX86" s="25" t="s">
        <v>10</v>
      </c>
      <c r="BY86" s="25" t="s">
        <v>10</v>
      </c>
      <c r="BZ86" s="36" t="s">
        <v>4999</v>
      </c>
      <c r="CA86" s="36" t="s">
        <v>5000</v>
      </c>
      <c r="CB86" s="273" t="s">
        <v>5001</v>
      </c>
      <c r="CC86" s="36" t="s">
        <v>5002</v>
      </c>
      <c r="CD86" s="36"/>
      <c r="CE86" s="36"/>
      <c r="CF86" s="36"/>
      <c r="CG86" s="36"/>
      <c r="CH86" s="36"/>
    </row>
    <row r="87" spans="1:86">
      <c r="A87" s="36">
        <v>160</v>
      </c>
      <c r="B87" s="36" t="s">
        <v>282</v>
      </c>
      <c r="C87" s="36" t="s">
        <v>244</v>
      </c>
      <c r="D87" s="36" t="s">
        <v>4989</v>
      </c>
      <c r="E87" s="36">
        <v>2016</v>
      </c>
      <c r="F87" s="36" t="s">
        <v>4990</v>
      </c>
      <c r="G87" s="25" t="s">
        <v>4991</v>
      </c>
      <c r="H87" s="37" t="s">
        <v>511</v>
      </c>
      <c r="I87" s="25" t="s">
        <v>4992</v>
      </c>
      <c r="J87" s="65" t="s">
        <v>4993</v>
      </c>
      <c r="K87" s="25" t="s">
        <v>4994</v>
      </c>
      <c r="L87" s="38" t="s">
        <v>5499</v>
      </c>
      <c r="M87" s="37" t="s">
        <v>5501</v>
      </c>
      <c r="N87" s="25" t="s">
        <v>15</v>
      </c>
      <c r="O87" s="25" t="s">
        <v>5986</v>
      </c>
      <c r="P87" s="25" t="s">
        <v>5986</v>
      </c>
      <c r="Q87" s="25" t="s">
        <v>5600</v>
      </c>
      <c r="R87" s="25" t="str">
        <f>INDEX(Outcome_GWASs!K:K,MATCH(Steph!S87,Outcome_GWASs!C:C,0))</f>
        <v>Type 2 Diabetes</v>
      </c>
      <c r="S87" s="25" t="s">
        <v>2432</v>
      </c>
      <c r="T87" s="25" t="str">
        <f>INDEX(Outcome_GWASs!I:I,MATCH(Steph!S87,Outcome_GWASs!C:C,0))</f>
        <v>18+</v>
      </c>
      <c r="U87" s="25" t="str">
        <f>INDEX(Outcome_GWASs!H:H,MATCH(Steph!S87,Outcome_GWASs!C:C,0))</f>
        <v>both</v>
      </c>
      <c r="V87" s="36">
        <f>INDEX(Outcome_GWASs!F:F,MATCH(Steph!S87,Outcome_GWASs!C:C,0))</f>
        <v>26488</v>
      </c>
      <c r="W87" s="25">
        <f>INDEX(Outcome_GWASs!G:G,MATCH(Steph!S87,Outcome_GWASs!C:C,0))</f>
        <v>83964</v>
      </c>
      <c r="X87" s="25">
        <f>INDEX(Outcome_GWASs!F:F,MATCH(Steph!S87,Outcome_GWASs!C:C,0))</f>
        <v>26488</v>
      </c>
      <c r="Y87" s="25">
        <f>INDEX(Outcome_GWASs!G:G,MATCH(Steph!S87,Outcome_GWASs!C:C,0))</f>
        <v>83964</v>
      </c>
      <c r="Z87" s="25" t="s">
        <v>10</v>
      </c>
      <c r="AA87" s="25" t="s">
        <v>2465</v>
      </c>
      <c r="AB87" s="25" t="str">
        <f>INDEX(Outcome_GWASs!E:E,MATCH(Steph!S87,Outcome_GWASs!C:C,0))</f>
        <v>Trans-ethnic</v>
      </c>
      <c r="AC87" s="10" t="s">
        <v>5528</v>
      </c>
      <c r="AD87" s="10" t="s">
        <v>5528</v>
      </c>
      <c r="AE87" s="25" t="s">
        <v>1112</v>
      </c>
      <c r="AF87" s="25"/>
      <c r="AG87" s="25" t="s">
        <v>140</v>
      </c>
      <c r="AH87" s="25" t="s">
        <v>11</v>
      </c>
      <c r="AI87" s="10">
        <f>INDEX(Exposure_GWASs!F:F,MATCH(Steph!AE87,Exposure_GWASs!C:C,0))</f>
        <v>69308</v>
      </c>
      <c r="AJ87" s="25" t="s">
        <v>11</v>
      </c>
      <c r="AK87" s="25" t="s">
        <v>2465</v>
      </c>
      <c r="AL87" s="25" t="s">
        <v>249</v>
      </c>
      <c r="AM87" s="25" t="s">
        <v>10</v>
      </c>
      <c r="AN87" s="25" t="s">
        <v>10</v>
      </c>
      <c r="AO87" s="25" t="s">
        <v>1009</v>
      </c>
      <c r="AP87" s="25" t="s">
        <v>1009</v>
      </c>
      <c r="AQ87" s="25" t="s">
        <v>138</v>
      </c>
      <c r="AR87" s="25" t="s">
        <v>1009</v>
      </c>
      <c r="AS87" s="25" t="s">
        <v>1009</v>
      </c>
      <c r="AT87" s="25" t="s">
        <v>1009</v>
      </c>
      <c r="AU87" s="25" t="s">
        <v>10</v>
      </c>
      <c r="AV87" s="25" t="s">
        <v>10</v>
      </c>
      <c r="AW87" s="25">
        <v>5</v>
      </c>
      <c r="AX87" s="25">
        <f>INDEX(Exposure_GWASs!S:S,MATCH(Steph!AE87,Exposure_GWASs!C:C,0))</f>
        <v>7</v>
      </c>
      <c r="AY87" s="31" t="s">
        <v>4998</v>
      </c>
      <c r="AZ87" s="25" t="s">
        <v>11</v>
      </c>
      <c r="BA87" s="25" t="s">
        <v>10</v>
      </c>
      <c r="BB87" s="25" t="s">
        <v>11</v>
      </c>
      <c r="BC87" s="36" t="s">
        <v>11</v>
      </c>
      <c r="BD87" s="36"/>
      <c r="BE87" s="36"/>
      <c r="BF87" s="36"/>
      <c r="BG87" s="36"/>
      <c r="BH87" s="36" t="s">
        <v>10</v>
      </c>
      <c r="BI87" s="36" t="s">
        <v>11</v>
      </c>
      <c r="BJ87" s="36" t="s">
        <v>2963</v>
      </c>
      <c r="BK87" s="36" t="s">
        <v>11</v>
      </c>
      <c r="BL87" s="36" t="s">
        <v>11</v>
      </c>
      <c r="BM87" s="36" t="s">
        <v>11</v>
      </c>
      <c r="BN87" s="36" t="s">
        <v>11</v>
      </c>
      <c r="BO87" s="36" t="s">
        <v>1116</v>
      </c>
      <c r="BP87" s="36" t="s">
        <v>1197</v>
      </c>
      <c r="BQ87" s="36" t="s">
        <v>1029</v>
      </c>
      <c r="BR87" s="36">
        <v>1.7</v>
      </c>
      <c r="BS87" s="36" t="s">
        <v>11</v>
      </c>
      <c r="BT87" s="36">
        <v>95</v>
      </c>
      <c r="BU87" s="36">
        <v>1.32</v>
      </c>
      <c r="BV87" s="36">
        <v>2.19</v>
      </c>
      <c r="BW87" s="36" t="s">
        <v>1007</v>
      </c>
      <c r="BX87" s="36" t="s">
        <v>10</v>
      </c>
      <c r="BY87" s="36" t="s">
        <v>10</v>
      </c>
      <c r="BZ87" s="36" t="s">
        <v>4999</v>
      </c>
      <c r="CA87" s="36" t="s">
        <v>5000</v>
      </c>
      <c r="CB87" s="274" t="s">
        <v>5001</v>
      </c>
      <c r="CC87" s="36" t="s">
        <v>5002</v>
      </c>
      <c r="CD87" s="36"/>
      <c r="CE87" s="36"/>
      <c r="CF87" s="36"/>
      <c r="CG87" s="36"/>
      <c r="CH87" s="36"/>
    </row>
    <row r="88" spans="1:86">
      <c r="A88" s="36">
        <v>161</v>
      </c>
      <c r="B88" s="36" t="s">
        <v>282</v>
      </c>
      <c r="C88" s="36" t="s">
        <v>244</v>
      </c>
      <c r="D88" s="36" t="s">
        <v>6156</v>
      </c>
      <c r="E88" s="36">
        <v>2016</v>
      </c>
      <c r="F88" s="36" t="s">
        <v>1737</v>
      </c>
      <c r="G88" s="25" t="s">
        <v>5004</v>
      </c>
      <c r="H88" s="37" t="s">
        <v>511</v>
      </c>
      <c r="I88" s="25" t="s">
        <v>5005</v>
      </c>
      <c r="J88" s="65" t="s">
        <v>5006</v>
      </c>
      <c r="K88" s="25" t="s">
        <v>5007</v>
      </c>
      <c r="L88" s="38" t="s">
        <v>5008</v>
      </c>
      <c r="M88" s="37" t="s">
        <v>5009</v>
      </c>
      <c r="N88" s="25" t="s">
        <v>12</v>
      </c>
      <c r="O88" s="25" t="s">
        <v>2120</v>
      </c>
      <c r="P88" s="25" t="s">
        <v>2120</v>
      </c>
      <c r="Q88" s="25" t="s">
        <v>5600</v>
      </c>
      <c r="R88" s="25" t="s">
        <v>5010</v>
      </c>
      <c r="S88" s="25" t="s">
        <v>123</v>
      </c>
      <c r="T88" s="25" t="s">
        <v>5011</v>
      </c>
      <c r="U88" s="25" t="s">
        <v>140</v>
      </c>
      <c r="V88" s="202">
        <v>2884</v>
      </c>
      <c r="W88" s="25" t="s">
        <v>10</v>
      </c>
      <c r="X88" s="25" t="s">
        <v>10</v>
      </c>
      <c r="Y88" s="25" t="s">
        <v>10</v>
      </c>
      <c r="Z88" s="25" t="s">
        <v>10</v>
      </c>
      <c r="AA88" s="25" t="s">
        <v>1005</v>
      </c>
      <c r="AB88" s="25" t="s">
        <v>271</v>
      </c>
      <c r="AC88" s="10" t="s">
        <v>127</v>
      </c>
      <c r="AD88" s="10" t="s">
        <v>127</v>
      </c>
      <c r="AE88" s="25" t="s">
        <v>11</v>
      </c>
      <c r="AF88" s="25" t="s">
        <v>5011</v>
      </c>
      <c r="AG88" s="25" t="s">
        <v>140</v>
      </c>
      <c r="AH88" s="202">
        <v>2884</v>
      </c>
      <c r="AI88" s="10" t="str">
        <f>INDEX(Exposure_GWASs!F:F,MATCH(Steph!AE88,Exposure_GWASs!C:C,0))</f>
        <v>NA</v>
      </c>
      <c r="AJ88" s="25" t="s">
        <v>10</v>
      </c>
      <c r="AK88" s="25" t="s">
        <v>2465</v>
      </c>
      <c r="AL88" s="25" t="s">
        <v>5012</v>
      </c>
      <c r="AM88" s="25" t="s">
        <v>334</v>
      </c>
      <c r="AN88" s="25" t="s">
        <v>11</v>
      </c>
      <c r="AO88" s="25">
        <v>0.8</v>
      </c>
      <c r="AP88" s="25" t="s">
        <v>5013</v>
      </c>
      <c r="AQ88" s="25" t="s">
        <v>11</v>
      </c>
      <c r="AR88" s="25" t="s">
        <v>11</v>
      </c>
      <c r="AS88" s="25" t="s">
        <v>11</v>
      </c>
      <c r="AT88" s="25" t="s">
        <v>11</v>
      </c>
      <c r="AU88" s="25" t="s">
        <v>10</v>
      </c>
      <c r="AV88" s="25" t="s">
        <v>10</v>
      </c>
      <c r="AW88" s="25">
        <v>32</v>
      </c>
      <c r="AX88" s="25" t="s">
        <v>11</v>
      </c>
      <c r="AY88" s="36" t="s">
        <v>10</v>
      </c>
      <c r="AZ88" s="21" t="s">
        <v>11</v>
      </c>
      <c r="BA88" s="21" t="s">
        <v>10</v>
      </c>
      <c r="BB88" s="25" t="s">
        <v>22</v>
      </c>
      <c r="BC88" s="36" t="s">
        <v>97</v>
      </c>
      <c r="BD88" s="36"/>
      <c r="BE88" s="36"/>
      <c r="BF88" s="36"/>
      <c r="BG88" s="36"/>
      <c r="BH88" s="36" t="s">
        <v>4978</v>
      </c>
      <c r="BI88" s="36" t="s">
        <v>5014</v>
      </c>
      <c r="BJ88" s="36" t="s">
        <v>2963</v>
      </c>
      <c r="BK88" s="36" t="s">
        <v>11</v>
      </c>
      <c r="BL88" s="36" t="s">
        <v>11</v>
      </c>
      <c r="BM88" s="36" t="s">
        <v>11</v>
      </c>
      <c r="BN88" s="36" t="s">
        <v>11</v>
      </c>
      <c r="BO88" s="36" t="s">
        <v>167</v>
      </c>
      <c r="BP88" s="36" t="s">
        <v>167</v>
      </c>
      <c r="BQ88" s="36" t="s">
        <v>1012</v>
      </c>
      <c r="BR88" s="36">
        <v>0.379</v>
      </c>
      <c r="BS88" s="36">
        <v>0.15</v>
      </c>
      <c r="BT88" s="36" t="s">
        <v>10</v>
      </c>
      <c r="BU88" s="36" t="s">
        <v>11</v>
      </c>
      <c r="BV88" s="36" t="s">
        <v>11</v>
      </c>
      <c r="BW88" s="36">
        <v>1.0999999999999999E-2</v>
      </c>
      <c r="BX88" s="36" t="s">
        <v>10</v>
      </c>
      <c r="BY88" s="36" t="s">
        <v>10</v>
      </c>
      <c r="BZ88" s="36" t="s">
        <v>5015</v>
      </c>
      <c r="CA88" s="36" t="s">
        <v>11</v>
      </c>
      <c r="CB88" s="36" t="s">
        <v>5016</v>
      </c>
      <c r="CC88" s="36" t="s">
        <v>5017</v>
      </c>
      <c r="CD88" s="36" t="s">
        <v>5018</v>
      </c>
      <c r="CE88" s="36"/>
      <c r="CF88" s="36"/>
      <c r="CG88" s="36"/>
      <c r="CH88" s="36"/>
    </row>
    <row r="89" spans="1:86">
      <c r="A89" s="21">
        <v>161</v>
      </c>
      <c r="B89" s="21" t="s">
        <v>282</v>
      </c>
      <c r="C89" s="21" t="s">
        <v>244</v>
      </c>
      <c r="D89" s="36" t="s">
        <v>6156</v>
      </c>
      <c r="E89" s="21">
        <v>2016</v>
      </c>
      <c r="F89" s="21" t="s">
        <v>1737</v>
      </c>
      <c r="G89" s="21" t="s">
        <v>5004</v>
      </c>
      <c r="H89" s="24" t="s">
        <v>511</v>
      </c>
      <c r="I89" s="21" t="s">
        <v>5005</v>
      </c>
      <c r="J89" s="203" t="s">
        <v>5006</v>
      </c>
      <c r="K89" s="21" t="s">
        <v>5007</v>
      </c>
      <c r="L89" s="22" t="s">
        <v>5008</v>
      </c>
      <c r="M89" s="24" t="s">
        <v>5009</v>
      </c>
      <c r="N89" s="21" t="s">
        <v>12</v>
      </c>
      <c r="O89" s="21" t="s">
        <v>5028</v>
      </c>
      <c r="P89" s="21" t="s">
        <v>5028</v>
      </c>
      <c r="Q89" s="25" t="s">
        <v>5600</v>
      </c>
      <c r="R89" s="21" t="s">
        <v>5010</v>
      </c>
      <c r="S89" s="21" t="s">
        <v>123</v>
      </c>
      <c r="T89" s="21" t="s">
        <v>5011</v>
      </c>
      <c r="U89" s="21" t="s">
        <v>140</v>
      </c>
      <c r="V89" s="202">
        <v>2884</v>
      </c>
      <c r="W89" s="21" t="s">
        <v>10</v>
      </c>
      <c r="X89" s="21" t="s">
        <v>10</v>
      </c>
      <c r="Y89" s="21" t="s">
        <v>10</v>
      </c>
      <c r="Z89" s="21" t="s">
        <v>10</v>
      </c>
      <c r="AA89" s="21" t="s">
        <v>1005</v>
      </c>
      <c r="AB89" s="21" t="s">
        <v>271</v>
      </c>
      <c r="AC89" s="10" t="s">
        <v>127</v>
      </c>
      <c r="AD89" s="10" t="s">
        <v>127</v>
      </c>
      <c r="AE89" s="21" t="s">
        <v>11</v>
      </c>
      <c r="AF89" s="21" t="s">
        <v>5011</v>
      </c>
      <c r="AG89" s="21" t="s">
        <v>140</v>
      </c>
      <c r="AH89" s="202">
        <v>2884</v>
      </c>
      <c r="AI89" t="str">
        <f>INDEX(Exposure_GWASs!F:F,MATCH(Steph!AE89,Exposure_GWASs!C:C,0))</f>
        <v>NA</v>
      </c>
      <c r="AJ89" s="21" t="s">
        <v>10</v>
      </c>
      <c r="AK89" s="21" t="s">
        <v>2465</v>
      </c>
      <c r="AL89" s="21" t="s">
        <v>5012</v>
      </c>
      <c r="AM89" s="21" t="s">
        <v>334</v>
      </c>
      <c r="AN89" s="21" t="s">
        <v>11</v>
      </c>
      <c r="AO89" s="21">
        <v>0.8</v>
      </c>
      <c r="AP89" s="21" t="s">
        <v>5013</v>
      </c>
      <c r="AQ89" s="21" t="s">
        <v>11</v>
      </c>
      <c r="AR89" s="21" t="s">
        <v>11</v>
      </c>
      <c r="AS89" s="21" t="s">
        <v>11</v>
      </c>
      <c r="AT89" s="21" t="s">
        <v>11</v>
      </c>
      <c r="AU89" s="21" t="s">
        <v>10</v>
      </c>
      <c r="AV89" s="21" t="s">
        <v>10</v>
      </c>
      <c r="AW89" s="21">
        <v>32</v>
      </c>
      <c r="AX89" s="21" t="s">
        <v>11</v>
      </c>
      <c r="AY89" s="21" t="s">
        <v>10</v>
      </c>
      <c r="AZ89" s="21" t="s">
        <v>11</v>
      </c>
      <c r="BA89" s="21" t="s">
        <v>10</v>
      </c>
      <c r="BB89" s="21" t="s">
        <v>22</v>
      </c>
      <c r="BC89" s="21" t="s">
        <v>97</v>
      </c>
      <c r="BD89" s="21"/>
      <c r="BE89" s="21"/>
      <c r="BF89" s="21"/>
      <c r="BG89" s="21"/>
      <c r="BH89" s="21" t="s">
        <v>4978</v>
      </c>
      <c r="BI89" s="21" t="s">
        <v>5014</v>
      </c>
      <c r="BJ89" s="21" t="s">
        <v>2963</v>
      </c>
      <c r="BK89" s="21" t="s">
        <v>11</v>
      </c>
      <c r="BL89" s="21" t="s">
        <v>11</v>
      </c>
      <c r="BM89" s="21" t="s">
        <v>11</v>
      </c>
      <c r="BN89" s="21" t="s">
        <v>11</v>
      </c>
      <c r="BO89" s="21" t="s">
        <v>167</v>
      </c>
      <c r="BP89" s="21" t="s">
        <v>167</v>
      </c>
      <c r="BQ89" s="21" t="s">
        <v>1012</v>
      </c>
      <c r="BR89" s="21">
        <v>3.5999999999999997E-2</v>
      </c>
      <c r="BS89" s="21">
        <v>0.14599999999999999</v>
      </c>
      <c r="BT89" s="21" t="s">
        <v>10</v>
      </c>
      <c r="BU89" s="21" t="s">
        <v>11</v>
      </c>
      <c r="BV89" s="21" t="s">
        <v>11</v>
      </c>
      <c r="BW89" s="21">
        <v>0.80600000000000005</v>
      </c>
      <c r="BX89" s="21" t="s">
        <v>10</v>
      </c>
      <c r="BY89" s="21" t="s">
        <v>10</v>
      </c>
      <c r="BZ89" s="21" t="s">
        <v>5015</v>
      </c>
      <c r="CA89" s="21" t="s">
        <v>11</v>
      </c>
      <c r="CB89" s="21" t="s">
        <v>5016</v>
      </c>
      <c r="CC89" s="21" t="s">
        <v>5017</v>
      </c>
      <c r="CD89" s="21" t="s">
        <v>5018</v>
      </c>
      <c r="CE89" s="21"/>
      <c r="CF89" s="21"/>
      <c r="CG89" s="21"/>
      <c r="CH89" s="21"/>
    </row>
    <row r="90" spans="1:86">
      <c r="A90" s="21">
        <v>161</v>
      </c>
      <c r="B90" s="21" t="s">
        <v>282</v>
      </c>
      <c r="C90" s="21" t="s">
        <v>244</v>
      </c>
      <c r="D90" s="36" t="s">
        <v>6156</v>
      </c>
      <c r="E90" s="21">
        <v>2016</v>
      </c>
      <c r="F90" s="21" t="s">
        <v>1737</v>
      </c>
      <c r="G90" s="21" t="s">
        <v>5004</v>
      </c>
      <c r="H90" s="24" t="s">
        <v>511</v>
      </c>
      <c r="I90" s="21" t="s">
        <v>5005</v>
      </c>
      <c r="J90" s="203" t="s">
        <v>5006</v>
      </c>
      <c r="K90" s="21" t="s">
        <v>5007</v>
      </c>
      <c r="L90" s="22" t="s">
        <v>5008</v>
      </c>
      <c r="M90" s="24" t="s">
        <v>5009</v>
      </c>
      <c r="N90" s="21" t="s">
        <v>12</v>
      </c>
      <c r="O90" s="21" t="s">
        <v>5570</v>
      </c>
      <c r="P90" s="21" t="s">
        <v>5987</v>
      </c>
      <c r="Q90" s="25" t="s">
        <v>5600</v>
      </c>
      <c r="R90" s="21" t="s">
        <v>5010</v>
      </c>
      <c r="S90" s="21" t="s">
        <v>123</v>
      </c>
      <c r="T90" s="21" t="s">
        <v>5011</v>
      </c>
      <c r="U90" s="21" t="s">
        <v>140</v>
      </c>
      <c r="V90" s="202">
        <v>2884</v>
      </c>
      <c r="W90" s="21" t="s">
        <v>10</v>
      </c>
      <c r="X90" s="21" t="s">
        <v>10</v>
      </c>
      <c r="Y90" s="21" t="s">
        <v>10</v>
      </c>
      <c r="Z90" s="21" t="s">
        <v>10</v>
      </c>
      <c r="AA90" s="21" t="s">
        <v>1005</v>
      </c>
      <c r="AB90" s="21" t="s">
        <v>271</v>
      </c>
      <c r="AC90" s="10" t="s">
        <v>127</v>
      </c>
      <c r="AD90" s="10" t="s">
        <v>127</v>
      </c>
      <c r="AE90" s="21" t="s">
        <v>11</v>
      </c>
      <c r="AF90" s="21" t="s">
        <v>5011</v>
      </c>
      <c r="AG90" s="21" t="s">
        <v>140</v>
      </c>
      <c r="AH90" s="202">
        <v>2884</v>
      </c>
      <c r="AI90" t="str">
        <f>INDEX(Exposure_GWASs!F:F,MATCH(Steph!AE90,Exposure_GWASs!C:C,0))</f>
        <v>NA</v>
      </c>
      <c r="AJ90" s="21" t="s">
        <v>10</v>
      </c>
      <c r="AK90" s="21" t="s">
        <v>2465</v>
      </c>
      <c r="AL90" s="21" t="s">
        <v>5012</v>
      </c>
      <c r="AM90" s="21" t="s">
        <v>334</v>
      </c>
      <c r="AN90" s="21" t="s">
        <v>11</v>
      </c>
      <c r="AO90" s="21">
        <v>0.8</v>
      </c>
      <c r="AP90" s="21" t="s">
        <v>5013</v>
      </c>
      <c r="AQ90" s="21" t="s">
        <v>11</v>
      </c>
      <c r="AR90" s="21" t="s">
        <v>11</v>
      </c>
      <c r="AS90" s="21" t="s">
        <v>11</v>
      </c>
      <c r="AT90" s="21" t="s">
        <v>11</v>
      </c>
      <c r="AU90" s="21" t="s">
        <v>10</v>
      </c>
      <c r="AV90" s="21" t="s">
        <v>10</v>
      </c>
      <c r="AW90" s="21">
        <v>32</v>
      </c>
      <c r="AX90" s="21" t="s">
        <v>11</v>
      </c>
      <c r="AY90" s="21" t="s">
        <v>10</v>
      </c>
      <c r="AZ90" s="21" t="s">
        <v>11</v>
      </c>
      <c r="BA90" s="21" t="s">
        <v>10</v>
      </c>
      <c r="BB90" s="21" t="s">
        <v>22</v>
      </c>
      <c r="BC90" s="21" t="s">
        <v>97</v>
      </c>
      <c r="BD90" s="21"/>
      <c r="BE90" s="21"/>
      <c r="BF90" s="21"/>
      <c r="BG90" s="21"/>
      <c r="BH90" s="21" t="s">
        <v>4978</v>
      </c>
      <c r="BI90" s="21" t="s">
        <v>5014</v>
      </c>
      <c r="BJ90" s="21" t="s">
        <v>2963</v>
      </c>
      <c r="BK90" s="21" t="s">
        <v>11</v>
      </c>
      <c r="BL90" s="21" t="s">
        <v>11</v>
      </c>
      <c r="BM90" s="21" t="s">
        <v>11</v>
      </c>
      <c r="BN90" s="21" t="s">
        <v>11</v>
      </c>
      <c r="BO90" s="21" t="s">
        <v>167</v>
      </c>
      <c r="BP90" s="21" t="s">
        <v>167</v>
      </c>
      <c r="BQ90" s="21" t="s">
        <v>1012</v>
      </c>
      <c r="BR90" s="21">
        <v>0.51800000000000002</v>
      </c>
      <c r="BS90" s="21">
        <v>0.159</v>
      </c>
      <c r="BT90" s="21" t="s">
        <v>10</v>
      </c>
      <c r="BU90" s="21" t="s">
        <v>11</v>
      </c>
      <c r="BV90" s="21" t="s">
        <v>11</v>
      </c>
      <c r="BW90" s="21">
        <v>1E-3</v>
      </c>
      <c r="BX90" s="21" t="s">
        <v>10</v>
      </c>
      <c r="BY90" s="21" t="s">
        <v>10</v>
      </c>
      <c r="BZ90" s="21" t="s">
        <v>5015</v>
      </c>
      <c r="CA90" s="21" t="s">
        <v>11</v>
      </c>
      <c r="CB90" s="21" t="s">
        <v>5016</v>
      </c>
      <c r="CC90" s="21" t="s">
        <v>5017</v>
      </c>
      <c r="CD90" s="21" t="s">
        <v>5018</v>
      </c>
      <c r="CE90" s="21"/>
      <c r="CF90" s="21"/>
      <c r="CG90" s="21"/>
      <c r="CH90" s="21"/>
    </row>
    <row r="91" spans="1:86">
      <c r="A91" s="21">
        <v>161</v>
      </c>
      <c r="B91" s="21" t="s">
        <v>282</v>
      </c>
      <c r="C91" s="21" t="s">
        <v>244</v>
      </c>
      <c r="D91" s="36" t="s">
        <v>6156</v>
      </c>
      <c r="E91" s="21">
        <v>2016</v>
      </c>
      <c r="F91" s="21" t="s">
        <v>1737</v>
      </c>
      <c r="G91" s="21" t="s">
        <v>5004</v>
      </c>
      <c r="H91" s="24" t="s">
        <v>511</v>
      </c>
      <c r="I91" s="21" t="s">
        <v>5005</v>
      </c>
      <c r="J91" s="203" t="s">
        <v>5006</v>
      </c>
      <c r="K91" s="21" t="s">
        <v>5007</v>
      </c>
      <c r="L91" s="22" t="s">
        <v>5008</v>
      </c>
      <c r="M91" s="24" t="s">
        <v>5009</v>
      </c>
      <c r="N91" s="21" t="s">
        <v>12</v>
      </c>
      <c r="O91" s="21" t="s">
        <v>5570</v>
      </c>
      <c r="P91" s="21" t="s">
        <v>5988</v>
      </c>
      <c r="Q91" s="25" t="s">
        <v>5600</v>
      </c>
      <c r="R91" s="21" t="s">
        <v>5010</v>
      </c>
      <c r="S91" s="21" t="s">
        <v>123</v>
      </c>
      <c r="T91" s="21" t="s">
        <v>5011</v>
      </c>
      <c r="U91" s="21" t="s">
        <v>140</v>
      </c>
      <c r="V91" s="202">
        <v>2884</v>
      </c>
      <c r="W91" s="21" t="s">
        <v>10</v>
      </c>
      <c r="X91" s="21" t="s">
        <v>10</v>
      </c>
      <c r="Y91" s="21" t="s">
        <v>10</v>
      </c>
      <c r="Z91" s="21" t="s">
        <v>10</v>
      </c>
      <c r="AA91" s="21" t="s">
        <v>1005</v>
      </c>
      <c r="AB91" s="21" t="s">
        <v>271</v>
      </c>
      <c r="AC91" s="10" t="s">
        <v>127</v>
      </c>
      <c r="AD91" s="10" t="s">
        <v>127</v>
      </c>
      <c r="AE91" s="21" t="s">
        <v>11</v>
      </c>
      <c r="AF91" s="21" t="s">
        <v>5011</v>
      </c>
      <c r="AG91" s="21" t="s">
        <v>140</v>
      </c>
      <c r="AH91" s="202">
        <v>2884</v>
      </c>
      <c r="AI91" t="str">
        <f>INDEX(Exposure_GWASs!F:F,MATCH(Steph!AE91,Exposure_GWASs!C:C,0))</f>
        <v>NA</v>
      </c>
      <c r="AJ91" s="21" t="s">
        <v>10</v>
      </c>
      <c r="AK91" s="21" t="s">
        <v>2465</v>
      </c>
      <c r="AL91" s="21" t="s">
        <v>5012</v>
      </c>
      <c r="AM91" s="21" t="s">
        <v>334</v>
      </c>
      <c r="AN91" s="21" t="s">
        <v>11</v>
      </c>
      <c r="AO91" s="21">
        <v>0.8</v>
      </c>
      <c r="AP91" s="21" t="s">
        <v>5013</v>
      </c>
      <c r="AQ91" s="21" t="s">
        <v>11</v>
      </c>
      <c r="AR91" s="21" t="s">
        <v>11</v>
      </c>
      <c r="AS91" s="21" t="s">
        <v>11</v>
      </c>
      <c r="AT91" s="21" t="s">
        <v>11</v>
      </c>
      <c r="AU91" s="21" t="s">
        <v>10</v>
      </c>
      <c r="AV91" s="21" t="s">
        <v>10</v>
      </c>
      <c r="AW91" s="21">
        <v>32</v>
      </c>
      <c r="AX91" s="21" t="s">
        <v>11</v>
      </c>
      <c r="AY91" s="21" t="s">
        <v>10</v>
      </c>
      <c r="AZ91" s="21" t="s">
        <v>11</v>
      </c>
      <c r="BA91" s="21" t="s">
        <v>10</v>
      </c>
      <c r="BB91" s="21" t="s">
        <v>22</v>
      </c>
      <c r="BC91" s="21" t="s">
        <v>97</v>
      </c>
      <c r="BD91" s="21"/>
      <c r="BE91" s="21"/>
      <c r="BF91" s="21"/>
      <c r="BG91" s="21"/>
      <c r="BH91" s="21" t="s">
        <v>4978</v>
      </c>
      <c r="BI91" s="21" t="s">
        <v>5014</v>
      </c>
      <c r="BJ91" s="21" t="s">
        <v>2963</v>
      </c>
      <c r="BK91" s="21" t="s">
        <v>11</v>
      </c>
      <c r="BL91" s="21" t="s">
        <v>11</v>
      </c>
      <c r="BM91" s="21" t="s">
        <v>11</v>
      </c>
      <c r="BN91" s="21" t="s">
        <v>11</v>
      </c>
      <c r="BO91" s="21" t="s">
        <v>167</v>
      </c>
      <c r="BP91" s="21" t="s">
        <v>167</v>
      </c>
      <c r="BQ91" s="21" t="s">
        <v>1012</v>
      </c>
      <c r="BR91" s="21">
        <v>0.47499999999999998</v>
      </c>
      <c r="BS91" s="21">
        <v>0.155</v>
      </c>
      <c r="BT91" s="21" t="s">
        <v>10</v>
      </c>
      <c r="BU91" s="21" t="s">
        <v>11</v>
      </c>
      <c r="BV91" s="21" t="s">
        <v>11</v>
      </c>
      <c r="BW91" s="21">
        <v>2E-3</v>
      </c>
      <c r="BX91" s="21" t="s">
        <v>10</v>
      </c>
      <c r="BY91" s="21" t="s">
        <v>10</v>
      </c>
      <c r="BZ91" s="21" t="s">
        <v>5015</v>
      </c>
      <c r="CA91" s="21" t="s">
        <v>11</v>
      </c>
      <c r="CB91" s="21" t="s">
        <v>5016</v>
      </c>
      <c r="CC91" s="21" t="s">
        <v>5017</v>
      </c>
      <c r="CD91" s="21" t="s">
        <v>5018</v>
      </c>
      <c r="CE91" s="21"/>
      <c r="CF91" s="21"/>
      <c r="CG91" s="21"/>
      <c r="CH91" s="21"/>
    </row>
    <row r="92" spans="1:86">
      <c r="A92" s="21">
        <v>161</v>
      </c>
      <c r="B92" s="21" t="s">
        <v>282</v>
      </c>
      <c r="C92" s="21" t="s">
        <v>244</v>
      </c>
      <c r="D92" s="36" t="s">
        <v>6156</v>
      </c>
      <c r="E92" s="21">
        <v>2016</v>
      </c>
      <c r="F92" s="21" t="s">
        <v>1737</v>
      </c>
      <c r="G92" s="21" t="s">
        <v>5004</v>
      </c>
      <c r="H92" s="24" t="s">
        <v>511</v>
      </c>
      <c r="I92" s="21" t="s">
        <v>5005</v>
      </c>
      <c r="J92" s="203" t="s">
        <v>5006</v>
      </c>
      <c r="K92" s="21" t="s">
        <v>5007</v>
      </c>
      <c r="L92" s="22" t="s">
        <v>5008</v>
      </c>
      <c r="M92" s="24" t="s">
        <v>5009</v>
      </c>
      <c r="N92" s="21" t="s">
        <v>12</v>
      </c>
      <c r="O92" s="21" t="s">
        <v>5019</v>
      </c>
      <c r="P92" s="21" t="s">
        <v>5019</v>
      </c>
      <c r="Q92" s="25" t="s">
        <v>5600</v>
      </c>
      <c r="R92" s="21" t="s">
        <v>5010</v>
      </c>
      <c r="S92" s="21" t="s">
        <v>123</v>
      </c>
      <c r="T92" s="21" t="s">
        <v>5011</v>
      </c>
      <c r="U92" s="21" t="s">
        <v>140</v>
      </c>
      <c r="V92" s="202">
        <v>2884</v>
      </c>
      <c r="W92" s="21" t="s">
        <v>10</v>
      </c>
      <c r="X92" s="21" t="s">
        <v>10</v>
      </c>
      <c r="Y92" s="21" t="s">
        <v>10</v>
      </c>
      <c r="Z92" s="21" t="s">
        <v>10</v>
      </c>
      <c r="AA92" s="21" t="s">
        <v>1005</v>
      </c>
      <c r="AB92" s="21" t="s">
        <v>271</v>
      </c>
      <c r="AC92" s="10" t="s">
        <v>127</v>
      </c>
      <c r="AD92" s="10" t="s">
        <v>127</v>
      </c>
      <c r="AE92" s="21" t="s">
        <v>11</v>
      </c>
      <c r="AF92" s="21" t="s">
        <v>5011</v>
      </c>
      <c r="AG92" s="21" t="s">
        <v>140</v>
      </c>
      <c r="AH92" s="202">
        <v>2884</v>
      </c>
      <c r="AI92" t="str">
        <f>INDEX(Exposure_GWASs!F:F,MATCH(Steph!AE92,Exposure_GWASs!C:C,0))</f>
        <v>NA</v>
      </c>
      <c r="AJ92" s="21" t="s">
        <v>10</v>
      </c>
      <c r="AK92" s="21" t="s">
        <v>2465</v>
      </c>
      <c r="AL92" s="21" t="s">
        <v>5012</v>
      </c>
      <c r="AM92" s="21" t="s">
        <v>334</v>
      </c>
      <c r="AN92" s="21" t="s">
        <v>11</v>
      </c>
      <c r="AO92" s="21">
        <v>0.8</v>
      </c>
      <c r="AP92" s="21" t="s">
        <v>5013</v>
      </c>
      <c r="AQ92" s="21" t="s">
        <v>11</v>
      </c>
      <c r="AR92" s="21" t="s">
        <v>11</v>
      </c>
      <c r="AS92" s="21" t="s">
        <v>11</v>
      </c>
      <c r="AT92" s="21" t="s">
        <v>11</v>
      </c>
      <c r="AU92" s="21" t="s">
        <v>10</v>
      </c>
      <c r="AV92" s="21" t="s">
        <v>10</v>
      </c>
      <c r="AW92" s="21">
        <v>32</v>
      </c>
      <c r="AX92" s="21" t="s">
        <v>11</v>
      </c>
      <c r="AY92" s="21" t="s">
        <v>10</v>
      </c>
      <c r="AZ92" s="21" t="s">
        <v>11</v>
      </c>
      <c r="BA92" s="21" t="s">
        <v>10</v>
      </c>
      <c r="BB92" s="21" t="s">
        <v>22</v>
      </c>
      <c r="BC92" s="21" t="s">
        <v>97</v>
      </c>
      <c r="BD92" s="21"/>
      <c r="BE92" s="21"/>
      <c r="BF92" s="21"/>
      <c r="BG92" s="21"/>
      <c r="BH92" s="21" t="s">
        <v>4978</v>
      </c>
      <c r="BI92" s="21" t="s">
        <v>5014</v>
      </c>
      <c r="BJ92" s="21" t="s">
        <v>2963</v>
      </c>
      <c r="BK92" s="21" t="s">
        <v>11</v>
      </c>
      <c r="BL92" s="21" t="s">
        <v>11</v>
      </c>
      <c r="BM92" s="21" t="s">
        <v>11</v>
      </c>
      <c r="BN92" s="21" t="s">
        <v>11</v>
      </c>
      <c r="BO92" s="21" t="s">
        <v>167</v>
      </c>
      <c r="BP92" s="21" t="s">
        <v>167</v>
      </c>
      <c r="BQ92" s="21" t="s">
        <v>1012</v>
      </c>
      <c r="BR92" s="21">
        <v>-0.186</v>
      </c>
      <c r="BS92" s="21">
        <v>0.14199999999999999</v>
      </c>
      <c r="BT92" s="21" t="s">
        <v>10</v>
      </c>
      <c r="BU92" s="21" t="s">
        <v>11</v>
      </c>
      <c r="BV92" s="21" t="s">
        <v>11</v>
      </c>
      <c r="BW92" s="21">
        <v>0.19</v>
      </c>
      <c r="BX92" s="21" t="s">
        <v>10</v>
      </c>
      <c r="BY92" s="21" t="s">
        <v>10</v>
      </c>
      <c r="BZ92" s="21" t="s">
        <v>5015</v>
      </c>
      <c r="CA92" s="21" t="s">
        <v>11</v>
      </c>
      <c r="CB92" s="21" t="s">
        <v>5016</v>
      </c>
      <c r="CC92" s="21" t="s">
        <v>5017</v>
      </c>
      <c r="CD92" s="21" t="s">
        <v>5018</v>
      </c>
      <c r="CE92" s="21"/>
      <c r="CF92" s="21"/>
      <c r="CG92" s="21"/>
      <c r="CH92" s="21"/>
    </row>
    <row r="93" spans="1:86">
      <c r="A93" s="21">
        <v>161</v>
      </c>
      <c r="B93" s="21" t="s">
        <v>282</v>
      </c>
      <c r="C93" s="21" t="s">
        <v>244</v>
      </c>
      <c r="D93" s="36" t="s">
        <v>6156</v>
      </c>
      <c r="E93" s="21">
        <v>2016</v>
      </c>
      <c r="F93" s="21" t="s">
        <v>1737</v>
      </c>
      <c r="G93" s="21" t="s">
        <v>5004</v>
      </c>
      <c r="H93" s="24" t="s">
        <v>511</v>
      </c>
      <c r="I93" s="21" t="s">
        <v>5005</v>
      </c>
      <c r="J93" s="203" t="s">
        <v>5006</v>
      </c>
      <c r="K93" s="21" t="s">
        <v>5007</v>
      </c>
      <c r="L93" s="22" t="s">
        <v>5008</v>
      </c>
      <c r="M93" s="24" t="s">
        <v>5009</v>
      </c>
      <c r="N93" s="21" t="s">
        <v>12</v>
      </c>
      <c r="O93" s="25" t="s">
        <v>2120</v>
      </c>
      <c r="P93" s="25" t="s">
        <v>2120</v>
      </c>
      <c r="Q93" s="25" t="s">
        <v>5600</v>
      </c>
      <c r="R93" s="21" t="s">
        <v>5010</v>
      </c>
      <c r="S93" s="21" t="s">
        <v>123</v>
      </c>
      <c r="T93" s="21" t="s">
        <v>5011</v>
      </c>
      <c r="U93" s="21" t="s">
        <v>140</v>
      </c>
      <c r="V93" s="202">
        <v>2884</v>
      </c>
      <c r="W93" s="21" t="s">
        <v>10</v>
      </c>
      <c r="X93" s="21" t="s">
        <v>10</v>
      </c>
      <c r="Y93" s="21" t="s">
        <v>10</v>
      </c>
      <c r="Z93" s="21" t="s">
        <v>10</v>
      </c>
      <c r="AA93" s="21" t="s">
        <v>1005</v>
      </c>
      <c r="AB93" s="21" t="s">
        <v>271</v>
      </c>
      <c r="AC93" t="s">
        <v>160</v>
      </c>
      <c r="AD93" t="s">
        <v>160</v>
      </c>
      <c r="AE93" s="21" t="s">
        <v>11</v>
      </c>
      <c r="AF93" s="21" t="s">
        <v>5011</v>
      </c>
      <c r="AG93" s="21" t="s">
        <v>140</v>
      </c>
      <c r="AH93" s="202">
        <v>2884</v>
      </c>
      <c r="AI93" t="str">
        <f>INDEX(Exposure_GWASs!F:F,MATCH(Steph!AE93,Exposure_GWASs!C:C,0))</f>
        <v>NA</v>
      </c>
      <c r="AJ93" s="21" t="s">
        <v>10</v>
      </c>
      <c r="AK93" s="21" t="s">
        <v>2465</v>
      </c>
      <c r="AL93" s="21" t="s">
        <v>5012</v>
      </c>
      <c r="AM93" s="21" t="s">
        <v>334</v>
      </c>
      <c r="AN93" s="21" t="s">
        <v>11</v>
      </c>
      <c r="AO93" s="21">
        <v>0.8</v>
      </c>
      <c r="AP93" s="21" t="s">
        <v>5013</v>
      </c>
      <c r="AQ93" s="21" t="s">
        <v>11</v>
      </c>
      <c r="AR93" s="21" t="s">
        <v>11</v>
      </c>
      <c r="AS93" s="21" t="s">
        <v>11</v>
      </c>
      <c r="AT93" s="21" t="s">
        <v>11</v>
      </c>
      <c r="AU93" s="21" t="s">
        <v>10</v>
      </c>
      <c r="AV93" s="21" t="s">
        <v>10</v>
      </c>
      <c r="AW93" s="21">
        <v>13</v>
      </c>
      <c r="AX93" s="21" t="s">
        <v>11</v>
      </c>
      <c r="AY93" s="21" t="s">
        <v>10</v>
      </c>
      <c r="AZ93" s="21" t="s">
        <v>11</v>
      </c>
      <c r="BA93" s="21" t="s">
        <v>10</v>
      </c>
      <c r="BB93" s="21" t="s">
        <v>22</v>
      </c>
      <c r="BC93" s="21" t="s">
        <v>97</v>
      </c>
      <c r="BD93" s="21"/>
      <c r="BE93" s="21"/>
      <c r="BF93" s="21"/>
      <c r="BG93" s="21"/>
      <c r="BH93" s="21" t="s">
        <v>4978</v>
      </c>
      <c r="BI93" s="21" t="s">
        <v>5014</v>
      </c>
      <c r="BJ93" s="21" t="s">
        <v>2963</v>
      </c>
      <c r="BK93" s="21" t="s">
        <v>11</v>
      </c>
      <c r="BL93" s="21" t="s">
        <v>11</v>
      </c>
      <c r="BM93" s="21" t="s">
        <v>11</v>
      </c>
      <c r="BN93" s="21" t="s">
        <v>11</v>
      </c>
      <c r="BO93" s="21" t="s">
        <v>167</v>
      </c>
      <c r="BP93" s="21" t="s">
        <v>167</v>
      </c>
      <c r="BQ93" s="21" t="s">
        <v>1012</v>
      </c>
      <c r="BR93" s="21">
        <v>0.42</v>
      </c>
      <c r="BS93" s="21">
        <v>0.29899999999999999</v>
      </c>
      <c r="BT93" s="21" t="s">
        <v>10</v>
      </c>
      <c r="BU93" s="21" t="s">
        <v>11</v>
      </c>
      <c r="BV93" s="21" t="s">
        <v>11</v>
      </c>
      <c r="BW93" s="21">
        <v>0.16</v>
      </c>
      <c r="BX93" s="21" t="s">
        <v>10</v>
      </c>
      <c r="BY93" s="21" t="s">
        <v>10</v>
      </c>
      <c r="BZ93" s="21" t="s">
        <v>5015</v>
      </c>
      <c r="CA93" s="21" t="s">
        <v>11</v>
      </c>
      <c r="CB93" s="21" t="s">
        <v>5016</v>
      </c>
      <c r="CC93" s="21" t="s">
        <v>5017</v>
      </c>
      <c r="CD93" s="21" t="s">
        <v>5018</v>
      </c>
      <c r="CE93" s="21"/>
      <c r="CF93" s="21"/>
      <c r="CG93" s="21"/>
      <c r="CH93" s="21"/>
    </row>
    <row r="94" spans="1:86">
      <c r="A94" s="21">
        <v>161</v>
      </c>
      <c r="B94" s="21" t="s">
        <v>282</v>
      </c>
      <c r="C94" s="21" t="s">
        <v>244</v>
      </c>
      <c r="D94" s="36" t="s">
        <v>6156</v>
      </c>
      <c r="E94" s="21">
        <v>2016</v>
      </c>
      <c r="F94" s="21" t="s">
        <v>1737</v>
      </c>
      <c r="G94" s="21" t="s">
        <v>5004</v>
      </c>
      <c r="H94" s="24" t="s">
        <v>511</v>
      </c>
      <c r="I94" s="21" t="s">
        <v>5005</v>
      </c>
      <c r="J94" s="203" t="s">
        <v>5006</v>
      </c>
      <c r="K94" s="21" t="s">
        <v>5007</v>
      </c>
      <c r="L94" s="22" t="s">
        <v>5008</v>
      </c>
      <c r="M94" s="24" t="s">
        <v>5009</v>
      </c>
      <c r="N94" s="21" t="s">
        <v>12</v>
      </c>
      <c r="O94" s="21" t="s">
        <v>5028</v>
      </c>
      <c r="P94" s="21" t="s">
        <v>5028</v>
      </c>
      <c r="Q94" s="25" t="s">
        <v>5600</v>
      </c>
      <c r="R94" s="21" t="s">
        <v>5010</v>
      </c>
      <c r="S94" s="21" t="s">
        <v>123</v>
      </c>
      <c r="T94" s="21" t="s">
        <v>5011</v>
      </c>
      <c r="U94" s="21" t="s">
        <v>140</v>
      </c>
      <c r="V94" s="202">
        <v>2884</v>
      </c>
      <c r="W94" s="21" t="s">
        <v>10</v>
      </c>
      <c r="X94" s="21" t="s">
        <v>10</v>
      </c>
      <c r="Y94" s="21" t="s">
        <v>10</v>
      </c>
      <c r="Z94" s="21" t="s">
        <v>10</v>
      </c>
      <c r="AA94" s="21" t="s">
        <v>1005</v>
      </c>
      <c r="AB94" s="21" t="s">
        <v>271</v>
      </c>
      <c r="AC94" t="s">
        <v>160</v>
      </c>
      <c r="AD94" t="s">
        <v>160</v>
      </c>
      <c r="AE94" s="21" t="s">
        <v>11</v>
      </c>
      <c r="AF94" s="21" t="s">
        <v>5011</v>
      </c>
      <c r="AG94" s="21" t="s">
        <v>140</v>
      </c>
      <c r="AH94" s="202">
        <v>2884</v>
      </c>
      <c r="AI94" t="str">
        <f>INDEX(Exposure_GWASs!F:F,MATCH(Steph!AE94,Exposure_GWASs!C:C,0))</f>
        <v>NA</v>
      </c>
      <c r="AJ94" s="21" t="s">
        <v>10</v>
      </c>
      <c r="AK94" s="21" t="s">
        <v>2465</v>
      </c>
      <c r="AL94" s="21" t="s">
        <v>5012</v>
      </c>
      <c r="AM94" s="21" t="s">
        <v>334</v>
      </c>
      <c r="AN94" s="21" t="s">
        <v>11</v>
      </c>
      <c r="AO94" s="21">
        <v>0.8</v>
      </c>
      <c r="AP94" s="21" t="s">
        <v>5013</v>
      </c>
      <c r="AQ94" s="21" t="s">
        <v>11</v>
      </c>
      <c r="AR94" s="21" t="s">
        <v>11</v>
      </c>
      <c r="AS94" s="21" t="s">
        <v>11</v>
      </c>
      <c r="AT94" s="21" t="s">
        <v>11</v>
      </c>
      <c r="AU94" s="21" t="s">
        <v>10</v>
      </c>
      <c r="AV94" s="21" t="s">
        <v>10</v>
      </c>
      <c r="AW94" s="21">
        <v>13</v>
      </c>
      <c r="AX94" s="21" t="s">
        <v>11</v>
      </c>
      <c r="AY94" s="21" t="s">
        <v>10</v>
      </c>
      <c r="AZ94" s="21" t="s">
        <v>11</v>
      </c>
      <c r="BA94" s="21" t="s">
        <v>10</v>
      </c>
      <c r="BB94" s="21" t="s">
        <v>22</v>
      </c>
      <c r="BC94" s="21" t="s">
        <v>97</v>
      </c>
      <c r="BD94" s="21"/>
      <c r="BE94" s="21"/>
      <c r="BF94" s="21"/>
      <c r="BG94" s="21"/>
      <c r="BH94" s="21" t="s">
        <v>4978</v>
      </c>
      <c r="BI94" s="21" t="s">
        <v>5014</v>
      </c>
      <c r="BJ94" s="21" t="s">
        <v>2963</v>
      </c>
      <c r="BK94" s="21" t="s">
        <v>11</v>
      </c>
      <c r="BL94" s="21" t="s">
        <v>11</v>
      </c>
      <c r="BM94" s="21" t="s">
        <v>11</v>
      </c>
      <c r="BN94" s="21" t="s">
        <v>11</v>
      </c>
      <c r="BO94" s="21" t="s">
        <v>167</v>
      </c>
      <c r="BP94" s="21" t="s">
        <v>167</v>
      </c>
      <c r="BQ94" s="21" t="s">
        <v>1012</v>
      </c>
      <c r="BR94" s="21">
        <v>-0.36699999999999999</v>
      </c>
      <c r="BS94" s="21">
        <v>0.29499999999999998</v>
      </c>
      <c r="BT94" s="21" t="s">
        <v>10</v>
      </c>
      <c r="BU94" s="21" t="s">
        <v>11</v>
      </c>
      <c r="BV94" s="21" t="s">
        <v>11</v>
      </c>
      <c r="BW94" s="21">
        <v>0.214</v>
      </c>
      <c r="BX94" s="21" t="s">
        <v>10</v>
      </c>
      <c r="BY94" s="21" t="s">
        <v>10</v>
      </c>
      <c r="BZ94" s="21" t="s">
        <v>5015</v>
      </c>
      <c r="CA94" s="21" t="s">
        <v>11</v>
      </c>
      <c r="CB94" s="21" t="s">
        <v>5016</v>
      </c>
      <c r="CC94" s="21" t="s">
        <v>5017</v>
      </c>
      <c r="CD94" s="21" t="s">
        <v>5018</v>
      </c>
      <c r="CE94" s="21"/>
      <c r="CF94" s="21"/>
      <c r="CG94" s="21"/>
      <c r="CH94" s="21"/>
    </row>
    <row r="95" spans="1:86">
      <c r="A95" s="21">
        <v>161</v>
      </c>
      <c r="B95" s="21" t="s">
        <v>282</v>
      </c>
      <c r="C95" s="21" t="s">
        <v>244</v>
      </c>
      <c r="D95" s="36" t="s">
        <v>6156</v>
      </c>
      <c r="E95" s="21">
        <v>2016</v>
      </c>
      <c r="F95" s="21" t="s">
        <v>1737</v>
      </c>
      <c r="G95" s="21" t="s">
        <v>5004</v>
      </c>
      <c r="H95" s="24" t="s">
        <v>511</v>
      </c>
      <c r="I95" s="21" t="s">
        <v>5005</v>
      </c>
      <c r="J95" s="203" t="s">
        <v>5006</v>
      </c>
      <c r="K95" s="21" t="s">
        <v>5007</v>
      </c>
      <c r="L95" s="22" t="s">
        <v>5008</v>
      </c>
      <c r="M95" s="24" t="s">
        <v>5009</v>
      </c>
      <c r="N95" s="21" t="s">
        <v>12</v>
      </c>
      <c r="O95" s="21" t="s">
        <v>5570</v>
      </c>
      <c r="P95" s="21" t="s">
        <v>5987</v>
      </c>
      <c r="Q95" s="25" t="s">
        <v>5600</v>
      </c>
      <c r="R95" s="21" t="s">
        <v>5010</v>
      </c>
      <c r="S95" s="21" t="s">
        <v>123</v>
      </c>
      <c r="T95" s="21" t="s">
        <v>5011</v>
      </c>
      <c r="U95" s="21" t="s">
        <v>140</v>
      </c>
      <c r="V95" s="202">
        <v>2884</v>
      </c>
      <c r="W95" s="21" t="s">
        <v>10</v>
      </c>
      <c r="X95" s="21" t="s">
        <v>10</v>
      </c>
      <c r="Y95" s="21" t="s">
        <v>10</v>
      </c>
      <c r="Z95" s="21" t="s">
        <v>10</v>
      </c>
      <c r="AA95" s="21" t="s">
        <v>1005</v>
      </c>
      <c r="AB95" s="21" t="s">
        <v>271</v>
      </c>
      <c r="AC95" t="s">
        <v>160</v>
      </c>
      <c r="AD95" t="s">
        <v>160</v>
      </c>
      <c r="AE95" s="21" t="s">
        <v>11</v>
      </c>
      <c r="AF95" s="21" t="s">
        <v>5011</v>
      </c>
      <c r="AG95" s="21" t="s">
        <v>140</v>
      </c>
      <c r="AH95" s="202">
        <v>2884</v>
      </c>
      <c r="AI95" t="str">
        <f>INDEX(Exposure_GWASs!F:F,MATCH(Steph!AE95,Exposure_GWASs!C:C,0))</f>
        <v>NA</v>
      </c>
      <c r="AJ95" s="21" t="s">
        <v>10</v>
      </c>
      <c r="AK95" s="21" t="s">
        <v>2465</v>
      </c>
      <c r="AL95" s="21" t="s">
        <v>5012</v>
      </c>
      <c r="AM95" s="21" t="s">
        <v>334</v>
      </c>
      <c r="AN95" s="21" t="s">
        <v>11</v>
      </c>
      <c r="AO95" s="21">
        <v>0.8</v>
      </c>
      <c r="AP95" s="21" t="s">
        <v>5013</v>
      </c>
      <c r="AQ95" s="21" t="s">
        <v>11</v>
      </c>
      <c r="AR95" s="21" t="s">
        <v>11</v>
      </c>
      <c r="AS95" s="21" t="s">
        <v>11</v>
      </c>
      <c r="AT95" s="21" t="s">
        <v>11</v>
      </c>
      <c r="AU95" s="21" t="s">
        <v>10</v>
      </c>
      <c r="AV95" s="21" t="s">
        <v>10</v>
      </c>
      <c r="AW95" s="21">
        <v>13</v>
      </c>
      <c r="AX95" s="21" t="s">
        <v>11</v>
      </c>
      <c r="AY95" s="21" t="s">
        <v>10</v>
      </c>
      <c r="AZ95" s="21" t="s">
        <v>11</v>
      </c>
      <c r="BA95" s="21" t="s">
        <v>10</v>
      </c>
      <c r="BB95" s="21" t="s">
        <v>22</v>
      </c>
      <c r="BC95" s="21" t="s">
        <v>97</v>
      </c>
      <c r="BD95" s="21"/>
      <c r="BE95" s="21"/>
      <c r="BF95" s="21"/>
      <c r="BG95" s="21"/>
      <c r="BH95" s="21" t="s">
        <v>4978</v>
      </c>
      <c r="BI95" s="21" t="s">
        <v>5014</v>
      </c>
      <c r="BJ95" s="21" t="s">
        <v>2963</v>
      </c>
      <c r="BK95" s="21" t="s">
        <v>11</v>
      </c>
      <c r="BL95" s="21" t="s">
        <v>11</v>
      </c>
      <c r="BM95" s="21" t="s">
        <v>11</v>
      </c>
      <c r="BN95" s="21" t="s">
        <v>11</v>
      </c>
      <c r="BO95" s="21" t="s">
        <v>167</v>
      </c>
      <c r="BP95" s="21" t="s">
        <v>167</v>
      </c>
      <c r="BQ95" s="21" t="s">
        <v>1012</v>
      </c>
      <c r="BR95" s="21">
        <v>0.42</v>
      </c>
      <c r="BS95" s="21">
        <v>0.30299999999999999</v>
      </c>
      <c r="BT95" s="21" t="s">
        <v>10</v>
      </c>
      <c r="BU95" s="21" t="s">
        <v>11</v>
      </c>
      <c r="BV95" s="21" t="s">
        <v>11</v>
      </c>
      <c r="BW95" s="21">
        <v>0.16700000000000001</v>
      </c>
      <c r="BX95" s="21" t="s">
        <v>10</v>
      </c>
      <c r="BY95" s="21" t="s">
        <v>10</v>
      </c>
      <c r="BZ95" s="21" t="s">
        <v>5015</v>
      </c>
      <c r="CA95" s="21" t="s">
        <v>11</v>
      </c>
      <c r="CB95" s="21" t="s">
        <v>5016</v>
      </c>
      <c r="CC95" s="21" t="s">
        <v>5017</v>
      </c>
      <c r="CD95" s="21" t="s">
        <v>5018</v>
      </c>
      <c r="CE95" s="21"/>
      <c r="CF95" s="21"/>
      <c r="CG95" s="21"/>
      <c r="CH95" s="21"/>
    </row>
    <row r="96" spans="1:86">
      <c r="A96" s="21">
        <v>161</v>
      </c>
      <c r="B96" s="21" t="s">
        <v>282</v>
      </c>
      <c r="C96" s="21" t="s">
        <v>244</v>
      </c>
      <c r="D96" s="36" t="s">
        <v>6156</v>
      </c>
      <c r="E96" s="21">
        <v>2016</v>
      </c>
      <c r="F96" s="21" t="s">
        <v>1737</v>
      </c>
      <c r="G96" s="21" t="s">
        <v>5004</v>
      </c>
      <c r="H96" s="24" t="s">
        <v>511</v>
      </c>
      <c r="I96" s="21" t="s">
        <v>5005</v>
      </c>
      <c r="J96" s="203" t="s">
        <v>5006</v>
      </c>
      <c r="K96" s="21" t="s">
        <v>5007</v>
      </c>
      <c r="L96" s="22" t="s">
        <v>5008</v>
      </c>
      <c r="M96" s="24" t="s">
        <v>5009</v>
      </c>
      <c r="N96" s="21" t="s">
        <v>12</v>
      </c>
      <c r="O96" s="21" t="s">
        <v>5570</v>
      </c>
      <c r="P96" s="21" t="s">
        <v>5988</v>
      </c>
      <c r="Q96" s="25" t="s">
        <v>5600</v>
      </c>
      <c r="R96" s="21" t="s">
        <v>5010</v>
      </c>
      <c r="S96" s="21" t="s">
        <v>123</v>
      </c>
      <c r="T96" s="21" t="s">
        <v>5011</v>
      </c>
      <c r="U96" s="21" t="s">
        <v>140</v>
      </c>
      <c r="V96" s="202">
        <v>2884</v>
      </c>
      <c r="W96" s="21" t="s">
        <v>10</v>
      </c>
      <c r="X96" s="21" t="s">
        <v>10</v>
      </c>
      <c r="Y96" s="21" t="s">
        <v>10</v>
      </c>
      <c r="Z96" s="21" t="s">
        <v>10</v>
      </c>
      <c r="AA96" s="21" t="s">
        <v>1005</v>
      </c>
      <c r="AB96" s="21" t="s">
        <v>271</v>
      </c>
      <c r="AC96" t="s">
        <v>160</v>
      </c>
      <c r="AD96" t="s">
        <v>160</v>
      </c>
      <c r="AE96" s="21" t="s">
        <v>11</v>
      </c>
      <c r="AF96" s="21" t="s">
        <v>5011</v>
      </c>
      <c r="AG96" s="21" t="s">
        <v>140</v>
      </c>
      <c r="AH96" s="202">
        <v>2884</v>
      </c>
      <c r="AI96" t="str">
        <f>INDEX(Exposure_GWASs!F:F,MATCH(Steph!AE96,Exposure_GWASs!C:C,0))</f>
        <v>NA</v>
      </c>
      <c r="AJ96" s="21" t="s">
        <v>10</v>
      </c>
      <c r="AK96" s="21" t="s">
        <v>2465</v>
      </c>
      <c r="AL96" s="21" t="s">
        <v>5012</v>
      </c>
      <c r="AM96" s="21" t="s">
        <v>334</v>
      </c>
      <c r="AN96" s="21" t="s">
        <v>11</v>
      </c>
      <c r="AO96" s="21">
        <v>0.8</v>
      </c>
      <c r="AP96" s="21" t="s">
        <v>5013</v>
      </c>
      <c r="AQ96" s="21" t="s">
        <v>11</v>
      </c>
      <c r="AR96" s="21" t="s">
        <v>11</v>
      </c>
      <c r="AS96" s="21" t="s">
        <v>11</v>
      </c>
      <c r="AT96" s="21" t="s">
        <v>11</v>
      </c>
      <c r="AU96" s="21" t="s">
        <v>10</v>
      </c>
      <c r="AV96" s="21" t="s">
        <v>10</v>
      </c>
      <c r="AW96" s="21">
        <v>13</v>
      </c>
      <c r="AX96" s="21" t="s">
        <v>11</v>
      </c>
      <c r="AY96" s="21" t="s">
        <v>10</v>
      </c>
      <c r="AZ96" s="21" t="s">
        <v>11</v>
      </c>
      <c r="BA96" s="21" t="s">
        <v>10</v>
      </c>
      <c r="BB96" s="21" t="s">
        <v>22</v>
      </c>
      <c r="BC96" s="21" t="s">
        <v>97</v>
      </c>
      <c r="BD96" s="21"/>
      <c r="BE96" s="21"/>
      <c r="BF96" s="21"/>
      <c r="BG96" s="21"/>
      <c r="BH96" s="21" t="s">
        <v>4978</v>
      </c>
      <c r="BI96" s="21" t="s">
        <v>5014</v>
      </c>
      <c r="BJ96" s="21" t="s">
        <v>2963</v>
      </c>
      <c r="BK96" s="21" t="s">
        <v>11</v>
      </c>
      <c r="BL96" s="21" t="s">
        <v>11</v>
      </c>
      <c r="BM96" s="21" t="s">
        <v>11</v>
      </c>
      <c r="BN96" s="21" t="s">
        <v>11</v>
      </c>
      <c r="BO96" s="21" t="s">
        <v>167</v>
      </c>
      <c r="BP96" s="21" t="s">
        <v>167</v>
      </c>
      <c r="BQ96" s="21" t="s">
        <v>1012</v>
      </c>
      <c r="BR96" s="21">
        <v>0.35599999999999998</v>
      </c>
      <c r="BS96" s="21">
        <v>0.29399999999999998</v>
      </c>
      <c r="BT96" s="21" t="s">
        <v>10</v>
      </c>
      <c r="BU96" s="21" t="s">
        <v>11</v>
      </c>
      <c r="BV96" s="21" t="s">
        <v>11</v>
      </c>
      <c r="BW96" s="21">
        <v>0.22600000000000001</v>
      </c>
      <c r="BX96" s="21" t="s">
        <v>10</v>
      </c>
      <c r="BY96" s="21" t="s">
        <v>10</v>
      </c>
      <c r="BZ96" s="21" t="s">
        <v>5015</v>
      </c>
      <c r="CA96" s="21" t="s">
        <v>11</v>
      </c>
      <c r="CB96" s="21" t="s">
        <v>5016</v>
      </c>
      <c r="CC96" s="21" t="s">
        <v>5017</v>
      </c>
      <c r="CD96" s="21" t="s">
        <v>5018</v>
      </c>
      <c r="CE96" s="21"/>
      <c r="CF96" s="21"/>
      <c r="CG96" s="21"/>
      <c r="CH96" s="21"/>
    </row>
    <row r="97" spans="1:86">
      <c r="A97" s="21">
        <v>161</v>
      </c>
      <c r="B97" s="21" t="s">
        <v>282</v>
      </c>
      <c r="C97" s="21" t="s">
        <v>244</v>
      </c>
      <c r="D97" s="21" t="s">
        <v>5003</v>
      </c>
      <c r="E97" s="21">
        <v>2016</v>
      </c>
      <c r="F97" s="21" t="s">
        <v>1737</v>
      </c>
      <c r="G97" s="21" t="s">
        <v>5004</v>
      </c>
      <c r="H97" s="24" t="s">
        <v>511</v>
      </c>
      <c r="I97" s="21" t="s">
        <v>5005</v>
      </c>
      <c r="J97" s="203" t="s">
        <v>5006</v>
      </c>
      <c r="K97" s="21" t="s">
        <v>5007</v>
      </c>
      <c r="L97" s="22" t="s">
        <v>5008</v>
      </c>
      <c r="M97" s="24" t="s">
        <v>5009</v>
      </c>
      <c r="N97" s="21" t="s">
        <v>12</v>
      </c>
      <c r="O97" s="21" t="s">
        <v>5019</v>
      </c>
      <c r="P97" s="21" t="s">
        <v>5019</v>
      </c>
      <c r="Q97" s="25" t="s">
        <v>5600</v>
      </c>
      <c r="R97" s="21" t="s">
        <v>5010</v>
      </c>
      <c r="S97" s="21" t="s">
        <v>123</v>
      </c>
      <c r="T97" s="21" t="s">
        <v>5011</v>
      </c>
      <c r="U97" s="21" t="s">
        <v>140</v>
      </c>
      <c r="V97" s="202">
        <v>2884</v>
      </c>
      <c r="W97" s="21" t="s">
        <v>10</v>
      </c>
      <c r="X97" s="21" t="s">
        <v>10</v>
      </c>
      <c r="Y97" s="21" t="s">
        <v>10</v>
      </c>
      <c r="Z97" s="21" t="s">
        <v>10</v>
      </c>
      <c r="AA97" s="21" t="s">
        <v>1005</v>
      </c>
      <c r="AB97" s="21" t="s">
        <v>271</v>
      </c>
      <c r="AC97" t="s">
        <v>160</v>
      </c>
      <c r="AD97" t="s">
        <v>160</v>
      </c>
      <c r="AE97" s="21" t="s">
        <v>11</v>
      </c>
      <c r="AF97" s="21" t="s">
        <v>5011</v>
      </c>
      <c r="AG97" s="21" t="s">
        <v>140</v>
      </c>
      <c r="AH97" s="202">
        <v>2884</v>
      </c>
      <c r="AI97" t="str">
        <f>INDEX(Exposure_GWASs!F:F,MATCH(Steph!AE97,Exposure_GWASs!C:C,0))</f>
        <v>NA</v>
      </c>
      <c r="AJ97" s="21" t="s">
        <v>10</v>
      </c>
      <c r="AK97" s="21" t="s">
        <v>2465</v>
      </c>
      <c r="AL97" s="21" t="s">
        <v>5012</v>
      </c>
      <c r="AM97" s="21" t="s">
        <v>334</v>
      </c>
      <c r="AN97" s="21" t="s">
        <v>11</v>
      </c>
      <c r="AO97" s="21">
        <v>0.8</v>
      </c>
      <c r="AP97" s="21" t="s">
        <v>5013</v>
      </c>
      <c r="AQ97" s="21" t="s">
        <v>11</v>
      </c>
      <c r="AR97" s="21" t="s">
        <v>11</v>
      </c>
      <c r="AS97" s="21" t="s">
        <v>11</v>
      </c>
      <c r="AT97" s="21" t="s">
        <v>11</v>
      </c>
      <c r="AU97" s="21" t="s">
        <v>10</v>
      </c>
      <c r="AV97" s="21" t="s">
        <v>10</v>
      </c>
      <c r="AW97" s="21">
        <v>13</v>
      </c>
      <c r="AX97" s="21" t="s">
        <v>11</v>
      </c>
      <c r="AY97" s="21" t="s">
        <v>10</v>
      </c>
      <c r="AZ97" s="21" t="s">
        <v>11</v>
      </c>
      <c r="BA97" s="21" t="s">
        <v>10</v>
      </c>
      <c r="BB97" s="21" t="s">
        <v>22</v>
      </c>
      <c r="BC97" s="21" t="s">
        <v>97</v>
      </c>
      <c r="BD97" s="21"/>
      <c r="BE97" s="21"/>
      <c r="BF97" s="21"/>
      <c r="BG97" s="21"/>
      <c r="BH97" s="21" t="s">
        <v>4978</v>
      </c>
      <c r="BI97" s="21" t="s">
        <v>5014</v>
      </c>
      <c r="BJ97" s="21" t="s">
        <v>2963</v>
      </c>
      <c r="BK97" s="21" t="s">
        <v>11</v>
      </c>
      <c r="BL97" s="21" t="s">
        <v>11</v>
      </c>
      <c r="BM97" s="21" t="s">
        <v>11</v>
      </c>
      <c r="BN97" s="21" t="s">
        <v>11</v>
      </c>
      <c r="BO97" s="21" t="s">
        <v>167</v>
      </c>
      <c r="BP97" s="21" t="s">
        <v>167</v>
      </c>
      <c r="BQ97" s="21" t="s">
        <v>1012</v>
      </c>
      <c r="BR97" s="21">
        <v>-0.44800000000000001</v>
      </c>
      <c r="BS97" s="21">
        <v>0.30099999999999999</v>
      </c>
      <c r="BT97" s="21" t="s">
        <v>10</v>
      </c>
      <c r="BU97" s="21" t="s">
        <v>11</v>
      </c>
      <c r="BV97" s="21" t="s">
        <v>11</v>
      </c>
      <c r="BW97" s="21">
        <v>0.13700000000000001</v>
      </c>
      <c r="BX97" s="21" t="s">
        <v>10</v>
      </c>
      <c r="BY97" s="21" t="s">
        <v>10</v>
      </c>
      <c r="BZ97" s="21" t="s">
        <v>5015</v>
      </c>
      <c r="CA97" s="21" t="s">
        <v>11</v>
      </c>
      <c r="CB97" s="21" t="s">
        <v>5016</v>
      </c>
      <c r="CC97" s="21" t="s">
        <v>5017</v>
      </c>
      <c r="CD97" s="21" t="s">
        <v>5018</v>
      </c>
      <c r="CE97" s="21"/>
      <c r="CF97" s="21"/>
      <c r="CG97" s="21"/>
      <c r="CH97" s="21"/>
    </row>
    <row r="98" spans="1:86">
      <c r="A98" s="36">
        <v>162</v>
      </c>
      <c r="B98" s="36" t="s">
        <v>282</v>
      </c>
      <c r="C98" s="36" t="s">
        <v>244</v>
      </c>
      <c r="D98" s="36" t="s">
        <v>5020</v>
      </c>
      <c r="E98" s="36">
        <v>2018</v>
      </c>
      <c r="F98" s="36" t="s">
        <v>2010</v>
      </c>
      <c r="G98" s="25" t="s">
        <v>5021</v>
      </c>
      <c r="H98" s="37" t="s">
        <v>511</v>
      </c>
      <c r="I98" s="25" t="s">
        <v>5005</v>
      </c>
      <c r="J98" s="203" t="s">
        <v>5006</v>
      </c>
      <c r="K98" s="25" t="s">
        <v>5007</v>
      </c>
      <c r="L98" s="38" t="s">
        <v>5008</v>
      </c>
      <c r="M98" s="37" t="s">
        <v>6140</v>
      </c>
      <c r="N98" s="25" t="s">
        <v>33</v>
      </c>
      <c r="O98" s="25" t="s">
        <v>5989</v>
      </c>
      <c r="P98" s="25" t="s">
        <v>5989</v>
      </c>
      <c r="Q98" s="25" t="s">
        <v>5600</v>
      </c>
      <c r="R98" s="25" t="s">
        <v>5022</v>
      </c>
      <c r="S98" s="25" t="s">
        <v>123</v>
      </c>
      <c r="T98" s="25" t="s">
        <v>1009</v>
      </c>
      <c r="U98" s="25" t="s">
        <v>140</v>
      </c>
      <c r="V98" s="36">
        <v>6476</v>
      </c>
      <c r="W98" s="25" t="s">
        <v>10</v>
      </c>
      <c r="X98" s="25" t="s">
        <v>10</v>
      </c>
      <c r="Y98" s="25" t="s">
        <v>10</v>
      </c>
      <c r="Z98" s="25" t="s">
        <v>10</v>
      </c>
      <c r="AA98" s="25" t="s">
        <v>2465</v>
      </c>
      <c r="AB98" s="25" t="s">
        <v>5012</v>
      </c>
      <c r="AC98" s="10" t="s">
        <v>127</v>
      </c>
      <c r="AD98" s="10" t="s">
        <v>127</v>
      </c>
      <c r="AE98" s="25" t="s">
        <v>11</v>
      </c>
      <c r="AF98" s="25" t="s">
        <v>1009</v>
      </c>
      <c r="AG98" s="25" t="s">
        <v>140</v>
      </c>
      <c r="AH98" s="21">
        <v>6476</v>
      </c>
      <c r="AI98" s="10" t="str">
        <f>INDEX(Exposure_GWASs!F:F,MATCH(Steph!AE98,Exposure_GWASs!C:C,0))</f>
        <v>NA</v>
      </c>
      <c r="AJ98" s="25" t="s">
        <v>10</v>
      </c>
      <c r="AK98" s="21" t="s">
        <v>2465</v>
      </c>
      <c r="AL98" s="21" t="s">
        <v>5012</v>
      </c>
      <c r="AM98" s="25" t="s">
        <v>334</v>
      </c>
      <c r="AN98" s="25" t="s">
        <v>11</v>
      </c>
      <c r="AO98" s="25" t="s">
        <v>11</v>
      </c>
      <c r="AP98" s="25" t="s">
        <v>11</v>
      </c>
      <c r="AQ98" s="25" t="s">
        <v>11</v>
      </c>
      <c r="AR98" s="25" t="s">
        <v>11</v>
      </c>
      <c r="AS98" s="25" t="s">
        <v>11</v>
      </c>
      <c r="AT98" s="25" t="s">
        <v>11</v>
      </c>
      <c r="AU98" s="25" t="s">
        <v>10</v>
      </c>
      <c r="AV98" s="25" t="s">
        <v>10</v>
      </c>
      <c r="AW98" s="25">
        <v>30</v>
      </c>
      <c r="AX98" s="25" t="str">
        <f>INDEX(Exposure_GWASs!S:S,MATCH(Steph!AE98,Exposure_GWASs!C:C,0))</f>
        <v>NA</v>
      </c>
      <c r="AY98" s="21" t="s">
        <v>10</v>
      </c>
      <c r="AZ98" s="21" t="s">
        <v>11</v>
      </c>
      <c r="BA98" s="21" t="s">
        <v>10</v>
      </c>
      <c r="BB98" s="25" t="s">
        <v>93</v>
      </c>
      <c r="BC98" s="36" t="s">
        <v>11</v>
      </c>
      <c r="BD98" s="36"/>
      <c r="BE98" s="36"/>
      <c r="BF98" s="36"/>
      <c r="BG98" s="36"/>
      <c r="BH98" s="36" t="s">
        <v>10</v>
      </c>
      <c r="BI98" s="36" t="s">
        <v>11</v>
      </c>
      <c r="BJ98" s="36" t="s">
        <v>1026</v>
      </c>
      <c r="BK98" s="21" t="s">
        <v>11</v>
      </c>
      <c r="BL98" s="21" t="s">
        <v>11</v>
      </c>
      <c r="BM98" s="21" t="s">
        <v>11</v>
      </c>
      <c r="BN98" s="36" t="s">
        <v>5023</v>
      </c>
      <c r="BO98" s="36" t="s">
        <v>167</v>
      </c>
      <c r="BP98" s="31" t="s">
        <v>1197</v>
      </c>
      <c r="BQ98" s="36" t="s">
        <v>1029</v>
      </c>
      <c r="BR98" s="36">
        <v>0.92200000000000004</v>
      </c>
      <c r="BS98" s="21" t="s">
        <v>10</v>
      </c>
      <c r="BT98" s="36">
        <v>95</v>
      </c>
      <c r="BU98" s="36">
        <v>0.83099999999999996</v>
      </c>
      <c r="BV98" s="36">
        <v>1.022</v>
      </c>
      <c r="BW98" s="36">
        <v>0.123</v>
      </c>
      <c r="BX98" s="21" t="s">
        <v>10</v>
      </c>
      <c r="BY98" s="21" t="s">
        <v>10</v>
      </c>
      <c r="BZ98" s="36" t="s">
        <v>5024</v>
      </c>
      <c r="CA98" s="36" t="s">
        <v>11</v>
      </c>
      <c r="CB98" s="36" t="s">
        <v>5016</v>
      </c>
      <c r="CC98" s="204" t="s">
        <v>5025</v>
      </c>
      <c r="CD98" s="36" t="s">
        <v>5026</v>
      </c>
      <c r="CE98" s="36"/>
      <c r="CF98" s="36"/>
      <c r="CG98" s="36"/>
      <c r="CH98" s="36"/>
    </row>
    <row r="99" spans="1:86">
      <c r="A99" s="36">
        <v>162</v>
      </c>
      <c r="B99" s="36" t="s">
        <v>282</v>
      </c>
      <c r="C99" s="36" t="s">
        <v>244</v>
      </c>
      <c r="D99" s="36" t="s">
        <v>5020</v>
      </c>
      <c r="E99" s="36">
        <v>2018</v>
      </c>
      <c r="F99" s="36" t="s">
        <v>2010</v>
      </c>
      <c r="G99" s="25" t="s">
        <v>5021</v>
      </c>
      <c r="H99" s="37" t="s">
        <v>511</v>
      </c>
      <c r="I99" s="25" t="s">
        <v>5005</v>
      </c>
      <c r="J99" s="203" t="s">
        <v>5006</v>
      </c>
      <c r="K99" s="25" t="s">
        <v>5007</v>
      </c>
      <c r="L99" s="38" t="s">
        <v>5008</v>
      </c>
      <c r="M99" s="37" t="s">
        <v>6140</v>
      </c>
      <c r="N99" s="25" t="s">
        <v>33</v>
      </c>
      <c r="O99" s="21" t="s">
        <v>5570</v>
      </c>
      <c r="P99" s="21" t="s">
        <v>5987</v>
      </c>
      <c r="Q99" s="25" t="s">
        <v>5600</v>
      </c>
      <c r="R99" s="25" t="s">
        <v>5022</v>
      </c>
      <c r="S99" s="25" t="s">
        <v>123</v>
      </c>
      <c r="T99" s="25" t="s">
        <v>1009</v>
      </c>
      <c r="U99" s="25" t="s">
        <v>140</v>
      </c>
      <c r="V99" s="36">
        <v>6476</v>
      </c>
      <c r="W99" s="25" t="s">
        <v>10</v>
      </c>
      <c r="X99" s="25" t="s">
        <v>10</v>
      </c>
      <c r="Y99" s="25" t="s">
        <v>10</v>
      </c>
      <c r="Z99" s="25" t="s">
        <v>10</v>
      </c>
      <c r="AA99" s="25" t="s">
        <v>2465</v>
      </c>
      <c r="AB99" s="25" t="s">
        <v>5012</v>
      </c>
      <c r="AC99" s="10" t="s">
        <v>127</v>
      </c>
      <c r="AD99" s="10" t="s">
        <v>127</v>
      </c>
      <c r="AE99" s="25" t="s">
        <v>11</v>
      </c>
      <c r="AF99" s="25" t="s">
        <v>1009</v>
      </c>
      <c r="AG99" s="25" t="s">
        <v>140</v>
      </c>
      <c r="AH99" s="21">
        <v>6476</v>
      </c>
      <c r="AI99" s="10" t="str">
        <f>INDEX(Exposure_GWASs!F:F,MATCH(Steph!AE99,Exposure_GWASs!C:C,0))</f>
        <v>NA</v>
      </c>
      <c r="AJ99" s="25" t="s">
        <v>10</v>
      </c>
      <c r="AK99" s="21" t="s">
        <v>2465</v>
      </c>
      <c r="AL99" s="21" t="s">
        <v>5012</v>
      </c>
      <c r="AM99" s="25" t="s">
        <v>334</v>
      </c>
      <c r="AN99" s="25" t="s">
        <v>11</v>
      </c>
      <c r="AO99" s="25" t="s">
        <v>11</v>
      </c>
      <c r="AP99" s="25" t="s">
        <v>11</v>
      </c>
      <c r="AQ99" s="25" t="s">
        <v>11</v>
      </c>
      <c r="AR99" s="25" t="s">
        <v>11</v>
      </c>
      <c r="AS99" s="25" t="s">
        <v>11</v>
      </c>
      <c r="AT99" s="25" t="s">
        <v>11</v>
      </c>
      <c r="AU99" s="25" t="s">
        <v>10</v>
      </c>
      <c r="AV99" s="25" t="s">
        <v>10</v>
      </c>
      <c r="AW99" s="25">
        <v>30</v>
      </c>
      <c r="AX99" s="25" t="str">
        <f>INDEX(Exposure_GWASs!S:S,MATCH(Steph!AE99,Exposure_GWASs!C:C,0))</f>
        <v>NA</v>
      </c>
      <c r="AY99" s="21" t="s">
        <v>10</v>
      </c>
      <c r="AZ99" s="21" t="s">
        <v>11</v>
      </c>
      <c r="BA99" s="21" t="s">
        <v>10</v>
      </c>
      <c r="BB99" s="25" t="s">
        <v>93</v>
      </c>
      <c r="BC99" s="36" t="s">
        <v>11</v>
      </c>
      <c r="BD99" s="36"/>
      <c r="BE99" s="36"/>
      <c r="BF99" s="36"/>
      <c r="BG99" s="36"/>
      <c r="BH99" s="36" t="s">
        <v>10</v>
      </c>
      <c r="BI99" s="36" t="s">
        <v>11</v>
      </c>
      <c r="BJ99" s="36" t="s">
        <v>1026</v>
      </c>
      <c r="BK99" s="21" t="s">
        <v>11</v>
      </c>
      <c r="BL99" s="21" t="s">
        <v>11</v>
      </c>
      <c r="BM99" s="21" t="s">
        <v>11</v>
      </c>
      <c r="BN99" s="36" t="s">
        <v>5027</v>
      </c>
      <c r="BO99" s="36" t="s">
        <v>167</v>
      </c>
      <c r="BP99" s="31" t="s">
        <v>167</v>
      </c>
      <c r="BQ99" s="36" t="s">
        <v>1012</v>
      </c>
      <c r="BR99" s="36">
        <v>0.10100000000000001</v>
      </c>
      <c r="BS99" s="21" t="s">
        <v>10</v>
      </c>
      <c r="BT99" s="36">
        <v>95</v>
      </c>
      <c r="BU99" s="36">
        <v>4.2000000000000003E-2</v>
      </c>
      <c r="BV99" s="36">
        <v>0.161</v>
      </c>
      <c r="BW99" s="36">
        <v>1E-3</v>
      </c>
      <c r="BX99" s="21" t="s">
        <v>10</v>
      </c>
      <c r="BY99" s="21" t="s">
        <v>10</v>
      </c>
      <c r="BZ99" s="36" t="s">
        <v>5024</v>
      </c>
      <c r="CA99" s="36" t="s">
        <v>11</v>
      </c>
      <c r="CB99" s="21" t="s">
        <v>5016</v>
      </c>
      <c r="CC99" s="205" t="s">
        <v>5025</v>
      </c>
      <c r="CD99" s="36" t="s">
        <v>5026</v>
      </c>
      <c r="CE99" s="36"/>
      <c r="CF99" s="36"/>
      <c r="CG99" s="36"/>
      <c r="CH99" s="36"/>
    </row>
    <row r="100" spans="1:86">
      <c r="A100" s="36">
        <v>162</v>
      </c>
      <c r="B100" s="36" t="s">
        <v>282</v>
      </c>
      <c r="C100" s="36" t="s">
        <v>244</v>
      </c>
      <c r="D100" s="36" t="s">
        <v>5020</v>
      </c>
      <c r="E100" s="36">
        <v>2018</v>
      </c>
      <c r="F100" s="36" t="s">
        <v>2010</v>
      </c>
      <c r="G100" s="25" t="s">
        <v>5021</v>
      </c>
      <c r="H100" s="37" t="s">
        <v>511</v>
      </c>
      <c r="I100" s="25" t="s">
        <v>5005</v>
      </c>
      <c r="J100" s="203" t="s">
        <v>5006</v>
      </c>
      <c r="K100" s="25" t="s">
        <v>5007</v>
      </c>
      <c r="L100" s="38" t="s">
        <v>5008</v>
      </c>
      <c r="M100" s="37" t="s">
        <v>6140</v>
      </c>
      <c r="N100" s="25" t="s">
        <v>33</v>
      </c>
      <c r="O100" s="21" t="s">
        <v>5570</v>
      </c>
      <c r="P100" s="21" t="s">
        <v>5988</v>
      </c>
      <c r="Q100" s="25" t="s">
        <v>5600</v>
      </c>
      <c r="R100" s="25" t="s">
        <v>5022</v>
      </c>
      <c r="S100" s="25" t="s">
        <v>123</v>
      </c>
      <c r="T100" s="25" t="s">
        <v>1009</v>
      </c>
      <c r="U100" s="25" t="s">
        <v>140</v>
      </c>
      <c r="V100" s="36">
        <v>6476</v>
      </c>
      <c r="W100" s="25" t="s">
        <v>10</v>
      </c>
      <c r="X100" s="25" t="s">
        <v>10</v>
      </c>
      <c r="Y100" s="25" t="s">
        <v>10</v>
      </c>
      <c r="Z100" s="25" t="s">
        <v>10</v>
      </c>
      <c r="AA100" s="25" t="s">
        <v>2465</v>
      </c>
      <c r="AB100" s="25" t="s">
        <v>5012</v>
      </c>
      <c r="AC100" s="10" t="s">
        <v>127</v>
      </c>
      <c r="AD100" s="10" t="s">
        <v>127</v>
      </c>
      <c r="AE100" s="25" t="s">
        <v>11</v>
      </c>
      <c r="AF100" s="25" t="s">
        <v>1009</v>
      </c>
      <c r="AG100" s="25" t="s">
        <v>140</v>
      </c>
      <c r="AH100" s="21">
        <v>6476</v>
      </c>
      <c r="AI100" s="10" t="str">
        <f>INDEX(Exposure_GWASs!F:F,MATCH(Steph!AE100,Exposure_GWASs!C:C,0))</f>
        <v>NA</v>
      </c>
      <c r="AJ100" s="25" t="s">
        <v>10</v>
      </c>
      <c r="AK100" s="21" t="s">
        <v>2465</v>
      </c>
      <c r="AL100" s="21" t="s">
        <v>5012</v>
      </c>
      <c r="AM100" s="25" t="s">
        <v>334</v>
      </c>
      <c r="AN100" s="25" t="s">
        <v>11</v>
      </c>
      <c r="AO100" s="25" t="s">
        <v>11</v>
      </c>
      <c r="AP100" s="25" t="s">
        <v>11</v>
      </c>
      <c r="AQ100" s="25" t="s">
        <v>11</v>
      </c>
      <c r="AR100" s="25" t="s">
        <v>11</v>
      </c>
      <c r="AS100" s="25" t="s">
        <v>11</v>
      </c>
      <c r="AT100" s="25" t="s">
        <v>11</v>
      </c>
      <c r="AU100" s="25" t="s">
        <v>10</v>
      </c>
      <c r="AV100" s="25" t="s">
        <v>10</v>
      </c>
      <c r="AW100" s="25">
        <v>30</v>
      </c>
      <c r="AX100" s="25" t="str">
        <f>INDEX(Exposure_GWASs!S:S,MATCH(Steph!AE100,Exposure_GWASs!C:C,0))</f>
        <v>NA</v>
      </c>
      <c r="AY100" s="21" t="s">
        <v>10</v>
      </c>
      <c r="AZ100" s="21" t="s">
        <v>11</v>
      </c>
      <c r="BA100" s="21" t="s">
        <v>10</v>
      </c>
      <c r="BB100" s="25" t="s">
        <v>93</v>
      </c>
      <c r="BC100" s="36" t="s">
        <v>11</v>
      </c>
      <c r="BD100" s="36"/>
      <c r="BE100" s="36"/>
      <c r="BF100" s="36"/>
      <c r="BG100" s="36"/>
      <c r="BH100" s="36" t="s">
        <v>10</v>
      </c>
      <c r="BI100" s="36" t="s">
        <v>11</v>
      </c>
      <c r="BJ100" s="36" t="s">
        <v>1026</v>
      </c>
      <c r="BK100" s="21" t="s">
        <v>11</v>
      </c>
      <c r="BL100" s="21" t="s">
        <v>11</v>
      </c>
      <c r="BM100" s="21" t="s">
        <v>11</v>
      </c>
      <c r="BN100" s="36" t="s">
        <v>5027</v>
      </c>
      <c r="BO100" s="36" t="s">
        <v>167</v>
      </c>
      <c r="BP100" s="31" t="s">
        <v>167</v>
      </c>
      <c r="BQ100" s="36" t="s">
        <v>1012</v>
      </c>
      <c r="BR100" s="36">
        <v>7.2999999999999995E-2</v>
      </c>
      <c r="BS100" s="21" t="s">
        <v>10</v>
      </c>
      <c r="BT100" s="36">
        <v>95</v>
      </c>
      <c r="BU100" s="36">
        <v>2.5000000000000001E-2</v>
      </c>
      <c r="BV100" s="36">
        <v>0.121</v>
      </c>
      <c r="BW100" s="36">
        <v>3.0000000000000001E-3</v>
      </c>
      <c r="BX100" s="21" t="s">
        <v>10</v>
      </c>
      <c r="BY100" s="21" t="s">
        <v>10</v>
      </c>
      <c r="BZ100" s="36" t="s">
        <v>5024</v>
      </c>
      <c r="CA100" s="36" t="s">
        <v>11</v>
      </c>
      <c r="CB100" s="21" t="s">
        <v>5016</v>
      </c>
      <c r="CC100" s="205" t="s">
        <v>5025</v>
      </c>
      <c r="CD100" s="36" t="s">
        <v>5026</v>
      </c>
      <c r="CE100" s="36"/>
      <c r="CF100" s="36"/>
      <c r="CG100" s="36"/>
      <c r="CH100" s="36"/>
    </row>
    <row r="101" spans="1:86">
      <c r="A101" s="36">
        <v>162</v>
      </c>
      <c r="B101" s="36" t="s">
        <v>282</v>
      </c>
      <c r="C101" s="36" t="s">
        <v>244</v>
      </c>
      <c r="D101" s="36" t="s">
        <v>5020</v>
      </c>
      <c r="E101" s="36">
        <v>2018</v>
      </c>
      <c r="F101" s="36" t="s">
        <v>2010</v>
      </c>
      <c r="G101" s="25" t="s">
        <v>5021</v>
      </c>
      <c r="H101" s="37" t="s">
        <v>511</v>
      </c>
      <c r="I101" s="25" t="s">
        <v>5005</v>
      </c>
      <c r="J101" s="203" t="s">
        <v>5006</v>
      </c>
      <c r="K101" s="25" t="s">
        <v>5007</v>
      </c>
      <c r="L101" s="38" t="s">
        <v>5008</v>
      </c>
      <c r="M101" s="37" t="s">
        <v>6140</v>
      </c>
      <c r="N101" s="25" t="s">
        <v>33</v>
      </c>
      <c r="O101" s="25" t="s">
        <v>5019</v>
      </c>
      <c r="P101" s="25" t="s">
        <v>5019</v>
      </c>
      <c r="Q101" s="25" t="s">
        <v>5600</v>
      </c>
      <c r="R101" s="25" t="s">
        <v>5022</v>
      </c>
      <c r="S101" s="25" t="s">
        <v>123</v>
      </c>
      <c r="T101" s="25" t="s">
        <v>1009</v>
      </c>
      <c r="U101" s="25" t="s">
        <v>140</v>
      </c>
      <c r="V101" s="36">
        <v>6476</v>
      </c>
      <c r="W101" s="25" t="s">
        <v>10</v>
      </c>
      <c r="X101" s="25" t="s">
        <v>10</v>
      </c>
      <c r="Y101" s="25" t="s">
        <v>10</v>
      </c>
      <c r="Z101" s="25" t="s">
        <v>10</v>
      </c>
      <c r="AA101" s="25" t="s">
        <v>2465</v>
      </c>
      <c r="AB101" s="25" t="s">
        <v>5012</v>
      </c>
      <c r="AC101" s="10" t="s">
        <v>127</v>
      </c>
      <c r="AD101" s="10" t="s">
        <v>127</v>
      </c>
      <c r="AE101" s="25" t="s">
        <v>11</v>
      </c>
      <c r="AF101" s="25" t="s">
        <v>1009</v>
      </c>
      <c r="AG101" s="25" t="s">
        <v>140</v>
      </c>
      <c r="AH101" s="21">
        <v>6476</v>
      </c>
      <c r="AI101" s="10" t="str">
        <f>INDEX(Exposure_GWASs!F:F,MATCH(Steph!AE101,Exposure_GWASs!C:C,0))</f>
        <v>NA</v>
      </c>
      <c r="AJ101" s="25" t="s">
        <v>10</v>
      </c>
      <c r="AK101" s="21" t="s">
        <v>2465</v>
      </c>
      <c r="AL101" s="21" t="s">
        <v>5012</v>
      </c>
      <c r="AM101" s="25" t="s">
        <v>334</v>
      </c>
      <c r="AN101" s="25" t="s">
        <v>11</v>
      </c>
      <c r="AO101" s="25" t="s">
        <v>11</v>
      </c>
      <c r="AP101" s="25" t="s">
        <v>11</v>
      </c>
      <c r="AQ101" s="25" t="s">
        <v>11</v>
      </c>
      <c r="AR101" s="25" t="s">
        <v>11</v>
      </c>
      <c r="AS101" s="25" t="s">
        <v>11</v>
      </c>
      <c r="AT101" s="25" t="s">
        <v>11</v>
      </c>
      <c r="AU101" s="25" t="s">
        <v>10</v>
      </c>
      <c r="AV101" s="25" t="s">
        <v>10</v>
      </c>
      <c r="AW101" s="25">
        <v>30</v>
      </c>
      <c r="AX101" s="25" t="str">
        <f>INDEX(Exposure_GWASs!S:S,MATCH(Steph!AE101,Exposure_GWASs!C:C,0))</f>
        <v>NA</v>
      </c>
      <c r="AY101" s="21" t="s">
        <v>10</v>
      </c>
      <c r="AZ101" s="21" t="s">
        <v>11</v>
      </c>
      <c r="BA101" s="21" t="s">
        <v>10</v>
      </c>
      <c r="BB101" s="25" t="s">
        <v>93</v>
      </c>
      <c r="BC101" s="36" t="s">
        <v>11</v>
      </c>
      <c r="BD101" s="36"/>
      <c r="BE101" s="36"/>
      <c r="BF101" s="36"/>
      <c r="BG101" s="36"/>
      <c r="BH101" s="36" t="s">
        <v>10</v>
      </c>
      <c r="BI101" s="36" t="s">
        <v>11</v>
      </c>
      <c r="BJ101" s="36" t="s">
        <v>1026</v>
      </c>
      <c r="BK101" s="21" t="s">
        <v>11</v>
      </c>
      <c r="BL101" s="21" t="s">
        <v>11</v>
      </c>
      <c r="BM101" s="21" t="s">
        <v>11</v>
      </c>
      <c r="BN101" s="36" t="s">
        <v>5027</v>
      </c>
      <c r="BO101" s="36" t="s">
        <v>167</v>
      </c>
      <c r="BP101" s="31" t="s">
        <v>167</v>
      </c>
      <c r="BQ101" s="36" t="s">
        <v>1012</v>
      </c>
      <c r="BR101" s="36">
        <v>-3.3000000000000002E-2</v>
      </c>
      <c r="BS101" s="21" t="s">
        <v>10</v>
      </c>
      <c r="BT101" s="36">
        <v>95</v>
      </c>
      <c r="BU101" s="36">
        <v>-0.08</v>
      </c>
      <c r="BV101" s="36">
        <v>1.4E-2</v>
      </c>
      <c r="BW101" s="36">
        <v>0.17199999999999999</v>
      </c>
      <c r="BX101" s="21" t="s">
        <v>10</v>
      </c>
      <c r="BY101" s="21" t="s">
        <v>10</v>
      </c>
      <c r="BZ101" s="36" t="s">
        <v>5024</v>
      </c>
      <c r="CA101" s="36" t="s">
        <v>11</v>
      </c>
      <c r="CB101" s="21" t="s">
        <v>5016</v>
      </c>
      <c r="CC101" s="205" t="s">
        <v>5025</v>
      </c>
      <c r="CD101" s="36" t="s">
        <v>5026</v>
      </c>
      <c r="CE101" s="36"/>
      <c r="CF101" s="36"/>
      <c r="CG101" s="36"/>
      <c r="CH101" s="36"/>
    </row>
    <row r="102" spans="1:86">
      <c r="A102" s="36">
        <v>162</v>
      </c>
      <c r="B102" s="36" t="s">
        <v>282</v>
      </c>
      <c r="C102" s="36" t="s">
        <v>244</v>
      </c>
      <c r="D102" s="36" t="s">
        <v>5020</v>
      </c>
      <c r="E102" s="36">
        <v>2018</v>
      </c>
      <c r="F102" s="36" t="s">
        <v>2010</v>
      </c>
      <c r="G102" s="25" t="s">
        <v>5021</v>
      </c>
      <c r="H102" s="37" t="s">
        <v>511</v>
      </c>
      <c r="I102" s="25" t="s">
        <v>5005</v>
      </c>
      <c r="J102" s="203" t="s">
        <v>5006</v>
      </c>
      <c r="K102" s="25" t="s">
        <v>5007</v>
      </c>
      <c r="L102" s="38" t="s">
        <v>5008</v>
      </c>
      <c r="M102" s="37" t="s">
        <v>6140</v>
      </c>
      <c r="N102" s="25" t="s">
        <v>33</v>
      </c>
      <c r="O102" s="25" t="s">
        <v>2120</v>
      </c>
      <c r="P102" s="25" t="s">
        <v>2120</v>
      </c>
      <c r="Q102" s="25" t="s">
        <v>5600</v>
      </c>
      <c r="R102" s="25" t="s">
        <v>5022</v>
      </c>
      <c r="S102" s="25" t="s">
        <v>123</v>
      </c>
      <c r="T102" s="25" t="s">
        <v>1009</v>
      </c>
      <c r="U102" s="25" t="s">
        <v>140</v>
      </c>
      <c r="V102" s="36">
        <v>6476</v>
      </c>
      <c r="W102" s="25" t="s">
        <v>10</v>
      </c>
      <c r="X102" s="25" t="s">
        <v>10</v>
      </c>
      <c r="Y102" s="25" t="s">
        <v>10</v>
      </c>
      <c r="Z102" s="25" t="s">
        <v>10</v>
      </c>
      <c r="AA102" s="25" t="s">
        <v>2465</v>
      </c>
      <c r="AB102" s="25" t="s">
        <v>5012</v>
      </c>
      <c r="AC102" s="10" t="s">
        <v>127</v>
      </c>
      <c r="AD102" s="10" t="s">
        <v>127</v>
      </c>
      <c r="AE102" s="25" t="s">
        <v>11</v>
      </c>
      <c r="AF102" s="25" t="s">
        <v>1009</v>
      </c>
      <c r="AG102" s="25" t="s">
        <v>140</v>
      </c>
      <c r="AH102" s="21">
        <v>6476</v>
      </c>
      <c r="AI102" s="10" t="str">
        <f>INDEX(Exposure_GWASs!F:F,MATCH(Steph!AE102,Exposure_GWASs!C:C,0))</f>
        <v>NA</v>
      </c>
      <c r="AJ102" s="25" t="s">
        <v>10</v>
      </c>
      <c r="AK102" s="21" t="s">
        <v>2465</v>
      </c>
      <c r="AL102" s="21" t="s">
        <v>5012</v>
      </c>
      <c r="AM102" s="25" t="s">
        <v>334</v>
      </c>
      <c r="AN102" s="25" t="s">
        <v>11</v>
      </c>
      <c r="AO102" s="25" t="s">
        <v>11</v>
      </c>
      <c r="AP102" s="25" t="s">
        <v>11</v>
      </c>
      <c r="AQ102" s="25" t="s">
        <v>11</v>
      </c>
      <c r="AR102" s="25" t="s">
        <v>11</v>
      </c>
      <c r="AS102" s="25" t="s">
        <v>11</v>
      </c>
      <c r="AT102" s="25" t="s">
        <v>11</v>
      </c>
      <c r="AU102" s="25" t="s">
        <v>10</v>
      </c>
      <c r="AV102" s="25" t="s">
        <v>10</v>
      </c>
      <c r="AW102" s="25">
        <v>30</v>
      </c>
      <c r="AX102" s="25" t="str">
        <f>INDEX(Exposure_GWASs!S:S,MATCH(Steph!AE102,Exposure_GWASs!C:C,0))</f>
        <v>NA</v>
      </c>
      <c r="AY102" s="21" t="s">
        <v>10</v>
      </c>
      <c r="AZ102" s="21" t="s">
        <v>11</v>
      </c>
      <c r="BA102" s="21" t="s">
        <v>10</v>
      </c>
      <c r="BB102" s="25" t="s">
        <v>93</v>
      </c>
      <c r="BC102" s="36" t="s">
        <v>11</v>
      </c>
      <c r="BD102" s="36"/>
      <c r="BE102" s="36"/>
      <c r="BF102" s="36"/>
      <c r="BG102" s="36"/>
      <c r="BH102" s="36" t="s">
        <v>10</v>
      </c>
      <c r="BI102" s="36" t="s">
        <v>11</v>
      </c>
      <c r="BJ102" s="36" t="s">
        <v>1026</v>
      </c>
      <c r="BK102" s="21" t="s">
        <v>11</v>
      </c>
      <c r="BL102" s="21" t="s">
        <v>11</v>
      </c>
      <c r="BM102" s="21" t="s">
        <v>11</v>
      </c>
      <c r="BN102" s="36" t="s">
        <v>5027</v>
      </c>
      <c r="BO102" s="36" t="s">
        <v>167</v>
      </c>
      <c r="BP102" s="31" t="s">
        <v>167</v>
      </c>
      <c r="BQ102" s="36" t="s">
        <v>1012</v>
      </c>
      <c r="BR102" s="36">
        <v>8.2000000000000003E-2</v>
      </c>
      <c r="BS102" s="21" t="s">
        <v>10</v>
      </c>
      <c r="BT102" s="36">
        <v>95</v>
      </c>
      <c r="BU102" s="36">
        <v>1.0999999999999999E-2</v>
      </c>
      <c r="BV102" s="36">
        <v>0.153</v>
      </c>
      <c r="BW102" s="36">
        <v>2.4E-2</v>
      </c>
      <c r="BX102" s="21" t="s">
        <v>10</v>
      </c>
      <c r="BY102" s="21" t="s">
        <v>10</v>
      </c>
      <c r="BZ102" s="36" t="s">
        <v>5024</v>
      </c>
      <c r="CA102" s="36" t="s">
        <v>11</v>
      </c>
      <c r="CB102" s="21" t="s">
        <v>5016</v>
      </c>
      <c r="CC102" s="205" t="s">
        <v>5025</v>
      </c>
      <c r="CD102" s="36" t="s">
        <v>5026</v>
      </c>
      <c r="CE102" s="36"/>
      <c r="CF102" s="36"/>
      <c r="CG102" s="36"/>
      <c r="CH102" s="36"/>
    </row>
    <row r="103" spans="1:86">
      <c r="A103" s="36">
        <v>162</v>
      </c>
      <c r="B103" s="36" t="s">
        <v>282</v>
      </c>
      <c r="C103" s="36" t="s">
        <v>244</v>
      </c>
      <c r="D103" s="36" t="s">
        <v>5020</v>
      </c>
      <c r="E103" s="36">
        <v>2018</v>
      </c>
      <c r="F103" s="36" t="s">
        <v>2010</v>
      </c>
      <c r="G103" s="25" t="s">
        <v>5021</v>
      </c>
      <c r="H103" s="37" t="s">
        <v>511</v>
      </c>
      <c r="I103" s="25" t="s">
        <v>5005</v>
      </c>
      <c r="J103" s="203" t="s">
        <v>5006</v>
      </c>
      <c r="K103" s="25" t="s">
        <v>5007</v>
      </c>
      <c r="L103" s="38" t="s">
        <v>5008</v>
      </c>
      <c r="M103" s="37" t="s">
        <v>6140</v>
      </c>
      <c r="N103" s="25" t="s">
        <v>33</v>
      </c>
      <c r="O103" s="25" t="s">
        <v>5028</v>
      </c>
      <c r="P103" s="25" t="s">
        <v>5028</v>
      </c>
      <c r="Q103" s="25" t="s">
        <v>5600</v>
      </c>
      <c r="R103" s="25" t="s">
        <v>5022</v>
      </c>
      <c r="S103" s="25" t="s">
        <v>123</v>
      </c>
      <c r="T103" s="25" t="s">
        <v>1009</v>
      </c>
      <c r="U103" s="25" t="s">
        <v>140</v>
      </c>
      <c r="V103" s="36">
        <v>6476</v>
      </c>
      <c r="W103" s="25" t="s">
        <v>10</v>
      </c>
      <c r="X103" s="25" t="s">
        <v>10</v>
      </c>
      <c r="Y103" s="25" t="s">
        <v>10</v>
      </c>
      <c r="Z103" s="25" t="s">
        <v>10</v>
      </c>
      <c r="AA103" s="25" t="s">
        <v>2465</v>
      </c>
      <c r="AB103" s="25" t="s">
        <v>5012</v>
      </c>
      <c r="AC103" s="10" t="s">
        <v>127</v>
      </c>
      <c r="AD103" s="10" t="s">
        <v>127</v>
      </c>
      <c r="AE103" s="25" t="s">
        <v>11</v>
      </c>
      <c r="AF103" s="25" t="s">
        <v>1009</v>
      </c>
      <c r="AG103" s="25" t="s">
        <v>140</v>
      </c>
      <c r="AH103" s="21">
        <v>6476</v>
      </c>
      <c r="AI103" s="10" t="str">
        <f>INDEX(Exposure_GWASs!F:F,MATCH(Steph!AE103,Exposure_GWASs!C:C,0))</f>
        <v>NA</v>
      </c>
      <c r="AJ103" s="25" t="s">
        <v>10</v>
      </c>
      <c r="AK103" s="21" t="s">
        <v>2465</v>
      </c>
      <c r="AL103" s="21" t="s">
        <v>5012</v>
      </c>
      <c r="AM103" s="25" t="s">
        <v>334</v>
      </c>
      <c r="AN103" s="25" t="s">
        <v>11</v>
      </c>
      <c r="AO103" s="25" t="s">
        <v>11</v>
      </c>
      <c r="AP103" s="25" t="s">
        <v>11</v>
      </c>
      <c r="AQ103" s="25" t="s">
        <v>11</v>
      </c>
      <c r="AR103" s="25" t="s">
        <v>11</v>
      </c>
      <c r="AS103" s="25" t="s">
        <v>11</v>
      </c>
      <c r="AT103" s="25" t="s">
        <v>11</v>
      </c>
      <c r="AU103" s="25" t="s">
        <v>10</v>
      </c>
      <c r="AV103" s="25" t="s">
        <v>10</v>
      </c>
      <c r="AW103" s="25">
        <v>30</v>
      </c>
      <c r="AX103" s="25" t="str">
        <f>INDEX(Exposure_GWASs!S:S,MATCH(Steph!AE103,Exposure_GWASs!C:C,0))</f>
        <v>NA</v>
      </c>
      <c r="AY103" s="21" t="s">
        <v>10</v>
      </c>
      <c r="AZ103" s="21" t="s">
        <v>11</v>
      </c>
      <c r="BA103" s="21" t="s">
        <v>10</v>
      </c>
      <c r="BB103" s="25" t="s">
        <v>93</v>
      </c>
      <c r="BC103" s="36" t="s">
        <v>11</v>
      </c>
      <c r="BD103" s="36"/>
      <c r="BE103" s="36"/>
      <c r="BF103" s="36"/>
      <c r="BG103" s="36"/>
      <c r="BH103" s="36" t="s">
        <v>10</v>
      </c>
      <c r="BI103" s="36" t="s">
        <v>11</v>
      </c>
      <c r="BJ103" s="36" t="s">
        <v>1026</v>
      </c>
      <c r="BK103" s="21" t="s">
        <v>11</v>
      </c>
      <c r="BL103" s="21" t="s">
        <v>11</v>
      </c>
      <c r="BM103" s="21" t="s">
        <v>11</v>
      </c>
      <c r="BN103" s="36" t="s">
        <v>5027</v>
      </c>
      <c r="BO103" s="36" t="s">
        <v>167</v>
      </c>
      <c r="BP103" s="31" t="s">
        <v>167</v>
      </c>
      <c r="BQ103" s="36" t="s">
        <v>1012</v>
      </c>
      <c r="BR103" s="36">
        <v>0.11700000000000001</v>
      </c>
      <c r="BS103" s="21" t="s">
        <v>10</v>
      </c>
      <c r="BT103" s="36">
        <v>95</v>
      </c>
      <c r="BU103" s="36">
        <v>4.4999999999999998E-2</v>
      </c>
      <c r="BV103" s="36">
        <v>0.189</v>
      </c>
      <c r="BW103" s="36">
        <v>1E-3</v>
      </c>
      <c r="BX103" s="21" t="s">
        <v>10</v>
      </c>
      <c r="BY103" s="21" t="s">
        <v>10</v>
      </c>
      <c r="BZ103" s="36" t="s">
        <v>5024</v>
      </c>
      <c r="CA103" s="36" t="s">
        <v>11</v>
      </c>
      <c r="CB103" s="21" t="s">
        <v>5016</v>
      </c>
      <c r="CC103" s="205" t="s">
        <v>5025</v>
      </c>
      <c r="CD103" s="36" t="s">
        <v>5026</v>
      </c>
      <c r="CE103" s="36"/>
      <c r="CF103" s="36"/>
      <c r="CG103" s="36"/>
      <c r="CH103" s="36"/>
    </row>
    <row r="104" spans="1:86">
      <c r="A104" s="36">
        <v>162</v>
      </c>
      <c r="B104" s="36" t="s">
        <v>282</v>
      </c>
      <c r="C104" s="36" t="s">
        <v>244</v>
      </c>
      <c r="D104" s="36" t="s">
        <v>5020</v>
      </c>
      <c r="E104" s="36">
        <v>2018</v>
      </c>
      <c r="F104" s="36" t="s">
        <v>2010</v>
      </c>
      <c r="G104" s="25" t="s">
        <v>5021</v>
      </c>
      <c r="H104" s="37" t="s">
        <v>511</v>
      </c>
      <c r="I104" s="25" t="s">
        <v>5005</v>
      </c>
      <c r="J104" s="203" t="s">
        <v>5006</v>
      </c>
      <c r="K104" s="25" t="s">
        <v>5007</v>
      </c>
      <c r="L104" s="38" t="s">
        <v>5008</v>
      </c>
      <c r="M104" s="37" t="s">
        <v>6140</v>
      </c>
      <c r="N104" s="25" t="s">
        <v>33</v>
      </c>
      <c r="O104" s="25" t="s">
        <v>5989</v>
      </c>
      <c r="P104" s="25" t="s">
        <v>5989</v>
      </c>
      <c r="Q104" s="25" t="s">
        <v>5600</v>
      </c>
      <c r="R104" s="25" t="s">
        <v>5022</v>
      </c>
      <c r="S104" s="25" t="s">
        <v>123</v>
      </c>
      <c r="T104" s="25" t="s">
        <v>1009</v>
      </c>
      <c r="U104" s="25" t="s">
        <v>140</v>
      </c>
      <c r="V104" s="36">
        <v>6476</v>
      </c>
      <c r="W104" s="25" t="s">
        <v>10</v>
      </c>
      <c r="X104" s="25" t="s">
        <v>10</v>
      </c>
      <c r="Y104" s="25" t="s">
        <v>10</v>
      </c>
      <c r="Z104" s="25" t="s">
        <v>10</v>
      </c>
      <c r="AA104" s="25" t="s">
        <v>2465</v>
      </c>
      <c r="AB104" s="25" t="s">
        <v>5012</v>
      </c>
      <c r="AC104" s="10" t="s">
        <v>160</v>
      </c>
      <c r="AD104" s="10" t="s">
        <v>160</v>
      </c>
      <c r="AE104" s="25" t="s">
        <v>11</v>
      </c>
      <c r="AF104" s="25" t="s">
        <v>1009</v>
      </c>
      <c r="AG104" s="25" t="s">
        <v>140</v>
      </c>
      <c r="AH104" s="21">
        <v>6476</v>
      </c>
      <c r="AI104" s="10" t="str">
        <f>INDEX(Exposure_GWASs!F:F,MATCH(Steph!AE104,Exposure_GWASs!C:C,0))</f>
        <v>NA</v>
      </c>
      <c r="AJ104" s="25" t="s">
        <v>10</v>
      </c>
      <c r="AK104" s="21" t="s">
        <v>2465</v>
      </c>
      <c r="AL104" s="21" t="s">
        <v>5012</v>
      </c>
      <c r="AM104" s="25" t="s">
        <v>5029</v>
      </c>
      <c r="AN104" s="25" t="s">
        <v>11</v>
      </c>
      <c r="AO104" s="25" t="s">
        <v>11</v>
      </c>
      <c r="AP104" s="25" t="s">
        <v>11</v>
      </c>
      <c r="AQ104" s="25" t="s">
        <v>11</v>
      </c>
      <c r="AR104" s="25" t="s">
        <v>11</v>
      </c>
      <c r="AS104" s="25" t="s">
        <v>11</v>
      </c>
      <c r="AT104" s="25" t="s">
        <v>11</v>
      </c>
      <c r="AU104" s="25" t="s">
        <v>10</v>
      </c>
      <c r="AV104" s="25" t="s">
        <v>10</v>
      </c>
      <c r="AW104" s="25">
        <v>6</v>
      </c>
      <c r="AX104" s="25" t="str">
        <f>INDEX(Exposure_GWASs!S:S,MATCH(Steph!AE104,Exposure_GWASs!C:C,0))</f>
        <v>NA</v>
      </c>
      <c r="AY104" s="21" t="s">
        <v>10</v>
      </c>
      <c r="AZ104" s="21" t="s">
        <v>11</v>
      </c>
      <c r="BA104" s="21" t="s">
        <v>10</v>
      </c>
      <c r="BB104" s="25" t="s">
        <v>93</v>
      </c>
      <c r="BC104" s="36" t="s">
        <v>11</v>
      </c>
      <c r="BD104" s="36"/>
      <c r="BE104" s="36"/>
      <c r="BF104" s="36"/>
      <c r="BG104" s="36"/>
      <c r="BH104" s="36" t="s">
        <v>10</v>
      </c>
      <c r="BI104" s="36" t="s">
        <v>11</v>
      </c>
      <c r="BJ104" s="36" t="s">
        <v>1026</v>
      </c>
      <c r="BK104" s="21" t="s">
        <v>11</v>
      </c>
      <c r="BL104" s="21" t="s">
        <v>11</v>
      </c>
      <c r="BM104" s="21" t="s">
        <v>11</v>
      </c>
      <c r="BN104" s="36" t="s">
        <v>5027</v>
      </c>
      <c r="BO104" s="36" t="s">
        <v>167</v>
      </c>
      <c r="BP104" s="31" t="s">
        <v>1197</v>
      </c>
      <c r="BQ104" s="36" t="s">
        <v>1029</v>
      </c>
      <c r="BR104" s="36">
        <v>1.657</v>
      </c>
      <c r="BS104" s="21" t="s">
        <v>10</v>
      </c>
      <c r="BT104" s="36">
        <v>95</v>
      </c>
      <c r="BU104" s="36">
        <v>1.0669999999999999</v>
      </c>
      <c r="BV104" s="36">
        <v>2.569</v>
      </c>
      <c r="BW104" s="36">
        <v>2.4E-2</v>
      </c>
      <c r="BX104" s="21" t="s">
        <v>10</v>
      </c>
      <c r="BY104" s="21" t="s">
        <v>10</v>
      </c>
      <c r="BZ104" s="36" t="s">
        <v>5024</v>
      </c>
      <c r="CA104" s="36" t="s">
        <v>11</v>
      </c>
      <c r="CB104" s="21" t="s">
        <v>5016</v>
      </c>
      <c r="CC104" s="205" t="s">
        <v>5025</v>
      </c>
      <c r="CD104" s="36" t="s">
        <v>5026</v>
      </c>
      <c r="CE104" s="36"/>
      <c r="CF104" s="36"/>
      <c r="CG104" s="36"/>
      <c r="CH104" s="36"/>
    </row>
    <row r="105" spans="1:86">
      <c r="A105" s="36">
        <v>162</v>
      </c>
      <c r="B105" s="36" t="s">
        <v>282</v>
      </c>
      <c r="C105" s="36" t="s">
        <v>244</v>
      </c>
      <c r="D105" s="36" t="s">
        <v>5020</v>
      </c>
      <c r="E105" s="36">
        <v>2018</v>
      </c>
      <c r="F105" s="36" t="s">
        <v>2010</v>
      </c>
      <c r="G105" s="25" t="s">
        <v>5021</v>
      </c>
      <c r="H105" s="37" t="s">
        <v>511</v>
      </c>
      <c r="I105" s="25" t="s">
        <v>5005</v>
      </c>
      <c r="J105" s="203" t="s">
        <v>5006</v>
      </c>
      <c r="K105" s="25" t="s">
        <v>5007</v>
      </c>
      <c r="L105" s="38" t="s">
        <v>5008</v>
      </c>
      <c r="M105" s="37" t="s">
        <v>6140</v>
      </c>
      <c r="N105" s="25" t="s">
        <v>33</v>
      </c>
      <c r="O105" s="21" t="s">
        <v>5570</v>
      </c>
      <c r="P105" s="21" t="s">
        <v>5987</v>
      </c>
      <c r="Q105" s="25" t="s">
        <v>5600</v>
      </c>
      <c r="R105" s="25" t="s">
        <v>5022</v>
      </c>
      <c r="S105" s="25" t="s">
        <v>123</v>
      </c>
      <c r="T105" s="25" t="s">
        <v>1009</v>
      </c>
      <c r="U105" s="25" t="s">
        <v>140</v>
      </c>
      <c r="V105" s="36">
        <v>6476</v>
      </c>
      <c r="W105" s="25" t="s">
        <v>10</v>
      </c>
      <c r="X105" s="25" t="s">
        <v>10</v>
      </c>
      <c r="Y105" s="25" t="s">
        <v>10</v>
      </c>
      <c r="Z105" s="25" t="s">
        <v>10</v>
      </c>
      <c r="AA105" s="25" t="s">
        <v>2465</v>
      </c>
      <c r="AB105" s="25" t="s">
        <v>5012</v>
      </c>
      <c r="AC105" s="10" t="s">
        <v>160</v>
      </c>
      <c r="AD105" s="10" t="s">
        <v>160</v>
      </c>
      <c r="AE105" s="25" t="s">
        <v>11</v>
      </c>
      <c r="AF105" s="25" t="s">
        <v>1009</v>
      </c>
      <c r="AG105" s="25" t="s">
        <v>140</v>
      </c>
      <c r="AH105" s="21">
        <v>6476</v>
      </c>
      <c r="AI105" s="10" t="str">
        <f>INDEX(Exposure_GWASs!F:F,MATCH(Steph!AE105,Exposure_GWASs!C:C,0))</f>
        <v>NA</v>
      </c>
      <c r="AJ105" s="25" t="s">
        <v>10</v>
      </c>
      <c r="AK105" s="21" t="s">
        <v>2465</v>
      </c>
      <c r="AL105" s="21" t="s">
        <v>5012</v>
      </c>
      <c r="AM105" s="25" t="s">
        <v>5029</v>
      </c>
      <c r="AN105" s="25" t="s">
        <v>11</v>
      </c>
      <c r="AO105" s="25" t="s">
        <v>11</v>
      </c>
      <c r="AP105" s="25" t="s">
        <v>11</v>
      </c>
      <c r="AQ105" s="25" t="s">
        <v>11</v>
      </c>
      <c r="AR105" s="25" t="s">
        <v>11</v>
      </c>
      <c r="AS105" s="25" t="s">
        <v>11</v>
      </c>
      <c r="AT105" s="25" t="s">
        <v>11</v>
      </c>
      <c r="AU105" s="25" t="s">
        <v>10</v>
      </c>
      <c r="AV105" s="25" t="s">
        <v>10</v>
      </c>
      <c r="AW105" s="25">
        <v>6</v>
      </c>
      <c r="AX105" s="25" t="str">
        <f>INDEX(Exposure_GWASs!S:S,MATCH(Steph!AE105,Exposure_GWASs!C:C,0))</f>
        <v>NA</v>
      </c>
      <c r="AY105" s="21" t="s">
        <v>10</v>
      </c>
      <c r="AZ105" s="21" t="s">
        <v>11</v>
      </c>
      <c r="BA105" s="21" t="s">
        <v>10</v>
      </c>
      <c r="BB105" s="25" t="s">
        <v>93</v>
      </c>
      <c r="BC105" s="36" t="s">
        <v>11</v>
      </c>
      <c r="BD105" s="36"/>
      <c r="BE105" s="36"/>
      <c r="BF105" s="36"/>
      <c r="BG105" s="36"/>
      <c r="BH105" s="36" t="s">
        <v>10</v>
      </c>
      <c r="BI105" s="36" t="s">
        <v>11</v>
      </c>
      <c r="BJ105" s="36" t="s">
        <v>1026</v>
      </c>
      <c r="BK105" s="21" t="s">
        <v>11</v>
      </c>
      <c r="BL105" s="21" t="s">
        <v>11</v>
      </c>
      <c r="BM105" s="21" t="s">
        <v>11</v>
      </c>
      <c r="BN105" s="36" t="s">
        <v>5027</v>
      </c>
      <c r="BO105" s="36" t="s">
        <v>167</v>
      </c>
      <c r="BP105" s="31" t="s">
        <v>167</v>
      </c>
      <c r="BQ105" s="36" t="s">
        <v>1012</v>
      </c>
      <c r="BR105" s="36">
        <v>0.14499999999999999</v>
      </c>
      <c r="BS105" s="21" t="s">
        <v>10</v>
      </c>
      <c r="BT105" s="36">
        <v>95</v>
      </c>
      <c r="BU105" s="36">
        <v>-0.29399999999999998</v>
      </c>
      <c r="BV105" s="36">
        <v>0.58299999999999996</v>
      </c>
      <c r="BW105" s="36">
        <v>0.51700000000000002</v>
      </c>
      <c r="BX105" s="21" t="s">
        <v>10</v>
      </c>
      <c r="BY105" s="21" t="s">
        <v>10</v>
      </c>
      <c r="BZ105" s="36" t="s">
        <v>5024</v>
      </c>
      <c r="CA105" s="36" t="s">
        <v>11</v>
      </c>
      <c r="CB105" s="21" t="s">
        <v>5016</v>
      </c>
      <c r="CC105" s="205" t="s">
        <v>5025</v>
      </c>
      <c r="CD105" s="36" t="s">
        <v>5026</v>
      </c>
      <c r="CE105" s="36"/>
      <c r="CF105" s="36"/>
      <c r="CG105" s="36"/>
      <c r="CH105" s="36"/>
    </row>
    <row r="106" spans="1:86">
      <c r="A106" s="36">
        <v>162</v>
      </c>
      <c r="B106" s="36" t="s">
        <v>282</v>
      </c>
      <c r="C106" s="36" t="s">
        <v>244</v>
      </c>
      <c r="D106" s="36" t="s">
        <v>5020</v>
      </c>
      <c r="E106" s="36">
        <v>2018</v>
      </c>
      <c r="F106" s="36" t="s">
        <v>2010</v>
      </c>
      <c r="G106" s="25" t="s">
        <v>5021</v>
      </c>
      <c r="H106" s="37" t="s">
        <v>511</v>
      </c>
      <c r="I106" s="25" t="s">
        <v>5005</v>
      </c>
      <c r="J106" s="203" t="s">
        <v>5006</v>
      </c>
      <c r="K106" s="25" t="s">
        <v>5007</v>
      </c>
      <c r="L106" s="38" t="s">
        <v>5008</v>
      </c>
      <c r="M106" s="37" t="s">
        <v>6140</v>
      </c>
      <c r="N106" s="25" t="s">
        <v>33</v>
      </c>
      <c r="O106" s="21" t="s">
        <v>5570</v>
      </c>
      <c r="P106" s="21" t="s">
        <v>5988</v>
      </c>
      <c r="Q106" s="25" t="s">
        <v>5600</v>
      </c>
      <c r="R106" s="25" t="s">
        <v>5022</v>
      </c>
      <c r="S106" s="25" t="s">
        <v>123</v>
      </c>
      <c r="T106" s="25" t="s">
        <v>1009</v>
      </c>
      <c r="U106" s="25" t="s">
        <v>140</v>
      </c>
      <c r="V106" s="36">
        <v>6476</v>
      </c>
      <c r="W106" s="25" t="s">
        <v>10</v>
      </c>
      <c r="X106" s="25" t="s">
        <v>10</v>
      </c>
      <c r="Y106" s="25" t="s">
        <v>10</v>
      </c>
      <c r="Z106" s="25" t="s">
        <v>10</v>
      </c>
      <c r="AA106" s="25" t="s">
        <v>2465</v>
      </c>
      <c r="AB106" s="25" t="s">
        <v>5012</v>
      </c>
      <c r="AC106" s="10" t="s">
        <v>160</v>
      </c>
      <c r="AD106" s="10" t="s">
        <v>160</v>
      </c>
      <c r="AE106" s="25" t="s">
        <v>11</v>
      </c>
      <c r="AF106" s="25" t="s">
        <v>1009</v>
      </c>
      <c r="AG106" s="25" t="s">
        <v>140</v>
      </c>
      <c r="AH106" s="21">
        <v>6476</v>
      </c>
      <c r="AI106" s="10" t="str">
        <f>INDEX(Exposure_GWASs!F:F,MATCH(Steph!AE106,Exposure_GWASs!C:C,0))</f>
        <v>NA</v>
      </c>
      <c r="AJ106" s="25" t="s">
        <v>10</v>
      </c>
      <c r="AK106" s="21" t="s">
        <v>2465</v>
      </c>
      <c r="AL106" s="21" t="s">
        <v>5012</v>
      </c>
      <c r="AM106" s="25" t="s">
        <v>5029</v>
      </c>
      <c r="AN106" s="25" t="s">
        <v>11</v>
      </c>
      <c r="AO106" s="25" t="s">
        <v>11</v>
      </c>
      <c r="AP106" s="25" t="s">
        <v>11</v>
      </c>
      <c r="AQ106" s="25" t="s">
        <v>11</v>
      </c>
      <c r="AR106" s="25" t="s">
        <v>11</v>
      </c>
      <c r="AS106" s="25" t="s">
        <v>11</v>
      </c>
      <c r="AT106" s="25" t="s">
        <v>11</v>
      </c>
      <c r="AU106" s="25" t="s">
        <v>10</v>
      </c>
      <c r="AV106" s="25" t="s">
        <v>10</v>
      </c>
      <c r="AW106" s="25">
        <v>6</v>
      </c>
      <c r="AX106" s="25" t="str">
        <f>INDEX(Exposure_GWASs!S:S,MATCH(Steph!AE106,Exposure_GWASs!C:C,0))</f>
        <v>NA</v>
      </c>
      <c r="AY106" s="21" t="s">
        <v>10</v>
      </c>
      <c r="AZ106" s="21" t="s">
        <v>11</v>
      </c>
      <c r="BA106" s="21" t="s">
        <v>10</v>
      </c>
      <c r="BB106" s="25" t="s">
        <v>93</v>
      </c>
      <c r="BC106" s="36" t="s">
        <v>11</v>
      </c>
      <c r="BD106" s="36"/>
      <c r="BE106" s="36"/>
      <c r="BF106" s="36"/>
      <c r="BG106" s="36"/>
      <c r="BH106" s="36" t="s">
        <v>10</v>
      </c>
      <c r="BI106" s="36" t="s">
        <v>11</v>
      </c>
      <c r="BJ106" s="36" t="s">
        <v>1026</v>
      </c>
      <c r="BK106" s="21" t="s">
        <v>11</v>
      </c>
      <c r="BL106" s="21" t="s">
        <v>11</v>
      </c>
      <c r="BM106" s="21" t="s">
        <v>11</v>
      </c>
      <c r="BN106" s="36" t="s">
        <v>5027</v>
      </c>
      <c r="BO106" s="36" t="s">
        <v>167</v>
      </c>
      <c r="BP106" s="31" t="s">
        <v>167</v>
      </c>
      <c r="BQ106" s="36" t="s">
        <v>1012</v>
      </c>
      <c r="BR106" s="36">
        <v>9.1999999999999998E-2</v>
      </c>
      <c r="BS106" s="21" t="s">
        <v>10</v>
      </c>
      <c r="BT106" s="36">
        <v>95</v>
      </c>
      <c r="BU106" s="36">
        <v>-0.26800000000000002</v>
      </c>
      <c r="BV106" s="36">
        <v>0.45200000000000001</v>
      </c>
      <c r="BW106" s="36">
        <v>0.61599999999999999</v>
      </c>
      <c r="BX106" s="21" t="s">
        <v>10</v>
      </c>
      <c r="BY106" s="21" t="s">
        <v>10</v>
      </c>
      <c r="BZ106" s="36" t="s">
        <v>5024</v>
      </c>
      <c r="CA106" s="36" t="s">
        <v>11</v>
      </c>
      <c r="CB106" s="21" t="s">
        <v>5016</v>
      </c>
      <c r="CC106" s="205" t="s">
        <v>5025</v>
      </c>
      <c r="CD106" s="36" t="s">
        <v>5026</v>
      </c>
      <c r="CE106" s="36"/>
      <c r="CF106" s="36"/>
      <c r="CG106" s="36"/>
      <c r="CH106" s="36"/>
    </row>
    <row r="107" spans="1:86">
      <c r="A107" s="36">
        <v>162</v>
      </c>
      <c r="B107" s="36" t="s">
        <v>282</v>
      </c>
      <c r="C107" s="36" t="s">
        <v>244</v>
      </c>
      <c r="D107" s="36" t="s">
        <v>5020</v>
      </c>
      <c r="E107" s="36">
        <v>2018</v>
      </c>
      <c r="F107" s="36" t="s">
        <v>2010</v>
      </c>
      <c r="G107" s="25" t="s">
        <v>5021</v>
      </c>
      <c r="H107" s="37" t="s">
        <v>511</v>
      </c>
      <c r="I107" s="25" t="s">
        <v>5005</v>
      </c>
      <c r="J107" s="203" t="s">
        <v>5006</v>
      </c>
      <c r="K107" s="25" t="s">
        <v>5007</v>
      </c>
      <c r="L107" s="38" t="s">
        <v>5008</v>
      </c>
      <c r="M107" s="37" t="s">
        <v>6140</v>
      </c>
      <c r="N107" s="25" t="s">
        <v>33</v>
      </c>
      <c r="O107" s="25" t="s">
        <v>5019</v>
      </c>
      <c r="P107" s="25" t="s">
        <v>5019</v>
      </c>
      <c r="Q107" s="25" t="s">
        <v>5600</v>
      </c>
      <c r="R107" s="25" t="s">
        <v>5022</v>
      </c>
      <c r="S107" s="25" t="s">
        <v>123</v>
      </c>
      <c r="T107" s="25" t="s">
        <v>1009</v>
      </c>
      <c r="U107" s="25" t="s">
        <v>140</v>
      </c>
      <c r="V107" s="36">
        <v>6476</v>
      </c>
      <c r="W107" s="25" t="s">
        <v>10</v>
      </c>
      <c r="X107" s="25" t="s">
        <v>10</v>
      </c>
      <c r="Y107" s="25" t="s">
        <v>10</v>
      </c>
      <c r="Z107" s="25" t="s">
        <v>10</v>
      </c>
      <c r="AA107" s="25" t="s">
        <v>2465</v>
      </c>
      <c r="AB107" s="25" t="s">
        <v>5012</v>
      </c>
      <c r="AC107" s="10" t="s">
        <v>160</v>
      </c>
      <c r="AD107" s="10" t="s">
        <v>160</v>
      </c>
      <c r="AE107" s="25" t="s">
        <v>11</v>
      </c>
      <c r="AF107" s="25" t="s">
        <v>1009</v>
      </c>
      <c r="AG107" s="25" t="s">
        <v>140</v>
      </c>
      <c r="AH107" s="21">
        <v>6476</v>
      </c>
      <c r="AI107" s="10" t="str">
        <f>INDEX(Exposure_GWASs!F:F,MATCH(Steph!AE107,Exposure_GWASs!C:C,0))</f>
        <v>NA</v>
      </c>
      <c r="AJ107" s="25" t="s">
        <v>10</v>
      </c>
      <c r="AK107" s="21" t="s">
        <v>2465</v>
      </c>
      <c r="AL107" s="21" t="s">
        <v>5012</v>
      </c>
      <c r="AM107" s="25" t="s">
        <v>5029</v>
      </c>
      <c r="AN107" s="25" t="s">
        <v>11</v>
      </c>
      <c r="AO107" s="25" t="s">
        <v>11</v>
      </c>
      <c r="AP107" s="25" t="s">
        <v>11</v>
      </c>
      <c r="AQ107" s="25" t="s">
        <v>11</v>
      </c>
      <c r="AR107" s="25" t="s">
        <v>11</v>
      </c>
      <c r="AS107" s="25" t="s">
        <v>11</v>
      </c>
      <c r="AT107" s="25" t="s">
        <v>11</v>
      </c>
      <c r="AU107" s="25" t="s">
        <v>10</v>
      </c>
      <c r="AV107" s="25" t="s">
        <v>10</v>
      </c>
      <c r="AW107" s="25">
        <v>6</v>
      </c>
      <c r="AX107" s="25" t="str">
        <f>INDEX(Exposure_GWASs!S:S,MATCH(Steph!AE107,Exposure_GWASs!C:C,0))</f>
        <v>NA</v>
      </c>
      <c r="AY107" s="21" t="s">
        <v>10</v>
      </c>
      <c r="AZ107" s="21" t="s">
        <v>11</v>
      </c>
      <c r="BA107" s="21" t="s">
        <v>10</v>
      </c>
      <c r="BB107" s="25" t="s">
        <v>93</v>
      </c>
      <c r="BC107" s="36" t="s">
        <v>11</v>
      </c>
      <c r="BD107" s="36"/>
      <c r="BE107" s="36"/>
      <c r="BF107" s="36"/>
      <c r="BG107" s="36"/>
      <c r="BH107" s="36" t="s">
        <v>10</v>
      </c>
      <c r="BI107" s="36" t="s">
        <v>11</v>
      </c>
      <c r="BJ107" s="36" t="s">
        <v>1026</v>
      </c>
      <c r="BK107" s="21" t="s">
        <v>11</v>
      </c>
      <c r="BL107" s="21" t="s">
        <v>11</v>
      </c>
      <c r="BM107" s="21" t="s">
        <v>11</v>
      </c>
      <c r="BN107" s="36" t="s">
        <v>5027</v>
      </c>
      <c r="BO107" s="36" t="s">
        <v>167</v>
      </c>
      <c r="BP107" s="31" t="s">
        <v>167</v>
      </c>
      <c r="BQ107" s="36" t="s">
        <v>1012</v>
      </c>
      <c r="BR107" s="36">
        <v>-6.5000000000000002E-2</v>
      </c>
      <c r="BS107" s="21" t="s">
        <v>10</v>
      </c>
      <c r="BT107" s="36">
        <v>95</v>
      </c>
      <c r="BU107" s="36">
        <v>-0.34599999999999997</v>
      </c>
      <c r="BV107" s="36">
        <v>0.216</v>
      </c>
      <c r="BW107" s="36">
        <v>0.65</v>
      </c>
      <c r="BX107" s="21" t="s">
        <v>10</v>
      </c>
      <c r="BY107" s="21" t="s">
        <v>10</v>
      </c>
      <c r="BZ107" s="36" t="s">
        <v>5024</v>
      </c>
      <c r="CA107" s="36" t="s">
        <v>11</v>
      </c>
      <c r="CB107" s="21" t="s">
        <v>5016</v>
      </c>
      <c r="CC107" s="205" t="s">
        <v>5025</v>
      </c>
      <c r="CD107" s="36" t="s">
        <v>5026</v>
      </c>
      <c r="CE107" s="36"/>
      <c r="CF107" s="36"/>
      <c r="CG107" s="36"/>
      <c r="CH107" s="36"/>
    </row>
    <row r="108" spans="1:86">
      <c r="A108" s="36">
        <v>162</v>
      </c>
      <c r="B108" s="36" t="s">
        <v>282</v>
      </c>
      <c r="C108" s="36" t="s">
        <v>244</v>
      </c>
      <c r="D108" s="36" t="s">
        <v>5020</v>
      </c>
      <c r="E108" s="36">
        <v>2018</v>
      </c>
      <c r="F108" s="36" t="s">
        <v>2010</v>
      </c>
      <c r="G108" s="25" t="s">
        <v>5021</v>
      </c>
      <c r="H108" s="37" t="s">
        <v>511</v>
      </c>
      <c r="I108" s="25" t="s">
        <v>5005</v>
      </c>
      <c r="J108" s="203" t="s">
        <v>5006</v>
      </c>
      <c r="K108" s="25" t="s">
        <v>5007</v>
      </c>
      <c r="L108" s="38" t="s">
        <v>5008</v>
      </c>
      <c r="M108" s="37" t="s">
        <v>6140</v>
      </c>
      <c r="N108" s="25" t="s">
        <v>33</v>
      </c>
      <c r="O108" s="25" t="s">
        <v>2120</v>
      </c>
      <c r="P108" s="25" t="s">
        <v>2120</v>
      </c>
      <c r="Q108" s="25" t="s">
        <v>5600</v>
      </c>
      <c r="R108" s="25" t="s">
        <v>5022</v>
      </c>
      <c r="S108" s="25" t="s">
        <v>123</v>
      </c>
      <c r="T108" s="25" t="s">
        <v>1009</v>
      </c>
      <c r="U108" s="25" t="s">
        <v>140</v>
      </c>
      <c r="V108" s="36">
        <v>6476</v>
      </c>
      <c r="W108" s="25" t="s">
        <v>10</v>
      </c>
      <c r="X108" s="25" t="s">
        <v>10</v>
      </c>
      <c r="Y108" s="25" t="s">
        <v>10</v>
      </c>
      <c r="Z108" s="25" t="s">
        <v>10</v>
      </c>
      <c r="AA108" s="25" t="s">
        <v>2465</v>
      </c>
      <c r="AB108" s="25" t="s">
        <v>5012</v>
      </c>
      <c r="AC108" s="10" t="s">
        <v>160</v>
      </c>
      <c r="AD108" s="10" t="s">
        <v>160</v>
      </c>
      <c r="AE108" s="25" t="s">
        <v>11</v>
      </c>
      <c r="AF108" s="25" t="s">
        <v>1009</v>
      </c>
      <c r="AG108" s="25" t="s">
        <v>140</v>
      </c>
      <c r="AH108" s="21">
        <v>6476</v>
      </c>
      <c r="AI108" s="10" t="str">
        <f>INDEX(Exposure_GWASs!F:F,MATCH(Steph!AE108,Exposure_GWASs!C:C,0))</f>
        <v>NA</v>
      </c>
      <c r="AJ108" s="25" t="s">
        <v>10</v>
      </c>
      <c r="AK108" s="21" t="s">
        <v>2465</v>
      </c>
      <c r="AL108" s="21" t="s">
        <v>5012</v>
      </c>
      <c r="AM108" s="25" t="s">
        <v>5029</v>
      </c>
      <c r="AN108" s="25" t="s">
        <v>11</v>
      </c>
      <c r="AO108" s="25" t="s">
        <v>11</v>
      </c>
      <c r="AP108" s="25" t="s">
        <v>11</v>
      </c>
      <c r="AQ108" s="25" t="s">
        <v>11</v>
      </c>
      <c r="AR108" s="25" t="s">
        <v>11</v>
      </c>
      <c r="AS108" s="25" t="s">
        <v>11</v>
      </c>
      <c r="AT108" s="25" t="s">
        <v>11</v>
      </c>
      <c r="AU108" s="25" t="s">
        <v>10</v>
      </c>
      <c r="AV108" s="25" t="s">
        <v>10</v>
      </c>
      <c r="AW108" s="25">
        <v>6</v>
      </c>
      <c r="AX108" s="25" t="str">
        <f>INDEX(Exposure_GWASs!S:S,MATCH(Steph!AE108,Exposure_GWASs!C:C,0))</f>
        <v>NA</v>
      </c>
      <c r="AY108" s="21" t="s">
        <v>10</v>
      </c>
      <c r="AZ108" s="21" t="s">
        <v>11</v>
      </c>
      <c r="BA108" s="21" t="s">
        <v>10</v>
      </c>
      <c r="BB108" s="25" t="s">
        <v>93</v>
      </c>
      <c r="BC108" s="36" t="s">
        <v>11</v>
      </c>
      <c r="BD108" s="36"/>
      <c r="BE108" s="36"/>
      <c r="BF108" s="36"/>
      <c r="BG108" s="36"/>
      <c r="BH108" s="36" t="s">
        <v>10</v>
      </c>
      <c r="BI108" s="36" t="s">
        <v>11</v>
      </c>
      <c r="BJ108" s="36" t="s">
        <v>1026</v>
      </c>
      <c r="BK108" s="21" t="s">
        <v>11</v>
      </c>
      <c r="BL108" s="21" t="s">
        <v>11</v>
      </c>
      <c r="BM108" s="21" t="s">
        <v>11</v>
      </c>
      <c r="BN108" s="36" t="s">
        <v>5027</v>
      </c>
      <c r="BO108" s="36" t="s">
        <v>167</v>
      </c>
      <c r="BP108" s="31" t="s">
        <v>167</v>
      </c>
      <c r="BQ108" s="36" t="s">
        <v>1012</v>
      </c>
      <c r="BR108" s="36">
        <v>-0.246</v>
      </c>
      <c r="BS108" s="21" t="s">
        <v>10</v>
      </c>
      <c r="BT108" s="36">
        <v>95</v>
      </c>
      <c r="BU108" s="36">
        <v>-0.90900000000000003</v>
      </c>
      <c r="BV108" s="36">
        <v>0.41699999999999998</v>
      </c>
      <c r="BW108" s="36">
        <v>0.46700000000000003</v>
      </c>
      <c r="BX108" s="21" t="s">
        <v>10</v>
      </c>
      <c r="BY108" s="21" t="s">
        <v>10</v>
      </c>
      <c r="BZ108" s="36" t="s">
        <v>5024</v>
      </c>
      <c r="CA108" s="36" t="s">
        <v>11</v>
      </c>
      <c r="CB108" s="36" t="s">
        <v>5016</v>
      </c>
      <c r="CC108" s="205" t="s">
        <v>5025</v>
      </c>
      <c r="CD108" s="36" t="s">
        <v>5026</v>
      </c>
      <c r="CE108" s="36"/>
      <c r="CF108" s="36"/>
      <c r="CG108" s="36"/>
      <c r="CH108" s="36"/>
    </row>
    <row r="109" spans="1:86" customFormat="1">
      <c r="A109" s="21">
        <v>162</v>
      </c>
      <c r="B109" s="21" t="s">
        <v>282</v>
      </c>
      <c r="C109" s="21" t="s">
        <v>244</v>
      </c>
      <c r="D109" s="21" t="s">
        <v>5020</v>
      </c>
      <c r="E109" s="21">
        <v>2018</v>
      </c>
      <c r="F109" s="21" t="s">
        <v>2010</v>
      </c>
      <c r="G109" s="21" t="s">
        <v>5021</v>
      </c>
      <c r="H109" s="24" t="s">
        <v>511</v>
      </c>
      <c r="I109" s="21" t="s">
        <v>5005</v>
      </c>
      <c r="J109" s="203" t="s">
        <v>5006</v>
      </c>
      <c r="K109" s="21" t="s">
        <v>5007</v>
      </c>
      <c r="L109" s="22" t="s">
        <v>5008</v>
      </c>
      <c r="M109" s="37" t="s">
        <v>6140</v>
      </c>
      <c r="N109" s="21" t="s">
        <v>33</v>
      </c>
      <c r="O109" s="25" t="s">
        <v>5028</v>
      </c>
      <c r="P109" s="25" t="s">
        <v>5028</v>
      </c>
      <c r="Q109" s="25" t="s">
        <v>5600</v>
      </c>
      <c r="R109" s="21" t="s">
        <v>5022</v>
      </c>
      <c r="S109" s="21" t="s">
        <v>123</v>
      </c>
      <c r="T109" s="21" t="s">
        <v>1009</v>
      </c>
      <c r="U109" s="21" t="s">
        <v>140</v>
      </c>
      <c r="V109" s="21">
        <v>6476</v>
      </c>
      <c r="W109" s="21" t="s">
        <v>10</v>
      </c>
      <c r="X109" s="21" t="s">
        <v>10</v>
      </c>
      <c r="Y109" s="21" t="s">
        <v>10</v>
      </c>
      <c r="Z109" s="21" t="s">
        <v>10</v>
      </c>
      <c r="AA109" s="21" t="s">
        <v>2465</v>
      </c>
      <c r="AB109" s="21" t="s">
        <v>5012</v>
      </c>
      <c r="AC109" s="10" t="s">
        <v>160</v>
      </c>
      <c r="AD109" s="10" t="s">
        <v>160</v>
      </c>
      <c r="AE109" s="21" t="s">
        <v>11</v>
      </c>
      <c r="AF109" s="21" t="s">
        <v>1009</v>
      </c>
      <c r="AG109" s="21" t="s">
        <v>140</v>
      </c>
      <c r="AH109" s="21">
        <v>6476</v>
      </c>
      <c r="AI109" t="str">
        <f>INDEX(Exposure_GWASs!F:F,MATCH(Steph!AE109,Exposure_GWASs!C:C,0))</f>
        <v>NA</v>
      </c>
      <c r="AJ109" s="21" t="s">
        <v>10</v>
      </c>
      <c r="AK109" s="21" t="s">
        <v>2465</v>
      </c>
      <c r="AL109" s="21" t="s">
        <v>5012</v>
      </c>
      <c r="AM109" s="21" t="s">
        <v>5029</v>
      </c>
      <c r="AN109" s="21" t="s">
        <v>11</v>
      </c>
      <c r="AO109" s="21" t="s">
        <v>11</v>
      </c>
      <c r="AP109" s="21" t="s">
        <v>11</v>
      </c>
      <c r="AQ109" s="21" t="s">
        <v>11</v>
      </c>
      <c r="AR109" s="21" t="s">
        <v>11</v>
      </c>
      <c r="AS109" s="21" t="s">
        <v>11</v>
      </c>
      <c r="AT109" s="21" t="s">
        <v>11</v>
      </c>
      <c r="AU109" s="21" t="s">
        <v>10</v>
      </c>
      <c r="AV109" s="21" t="s">
        <v>10</v>
      </c>
      <c r="AW109" s="21">
        <v>6</v>
      </c>
      <c r="AX109" s="21" t="str">
        <f>INDEX(Exposure_GWASs!S:S,MATCH(Steph!AE109,Exposure_GWASs!C:C,0))</f>
        <v>NA</v>
      </c>
      <c r="AY109" s="21" t="s">
        <v>10</v>
      </c>
      <c r="AZ109" s="21" t="s">
        <v>11</v>
      </c>
      <c r="BA109" s="21" t="s">
        <v>10</v>
      </c>
      <c r="BB109" s="21" t="s">
        <v>93</v>
      </c>
      <c r="BC109" s="21" t="s">
        <v>11</v>
      </c>
      <c r="BD109" s="21"/>
      <c r="BE109" s="21"/>
      <c r="BF109" s="21"/>
      <c r="BG109" s="21"/>
      <c r="BH109" s="21" t="s">
        <v>10</v>
      </c>
      <c r="BI109" s="21" t="s">
        <v>11</v>
      </c>
      <c r="BJ109" s="21" t="s">
        <v>1026</v>
      </c>
      <c r="BK109" s="21" t="s">
        <v>11</v>
      </c>
      <c r="BL109" s="21" t="s">
        <v>11</v>
      </c>
      <c r="BM109" s="21" t="s">
        <v>11</v>
      </c>
      <c r="BN109" s="21" t="s">
        <v>5027</v>
      </c>
      <c r="BO109" s="21" t="s">
        <v>167</v>
      </c>
      <c r="BP109" s="31" t="s">
        <v>167</v>
      </c>
      <c r="BQ109" s="21" t="s">
        <v>1012</v>
      </c>
      <c r="BR109" s="21">
        <v>2.7E-2</v>
      </c>
      <c r="BS109" s="21" t="s">
        <v>10</v>
      </c>
      <c r="BT109" s="21">
        <v>95</v>
      </c>
      <c r="BU109" s="21">
        <v>-0.49</v>
      </c>
      <c r="BV109" s="21">
        <v>0.54500000000000004</v>
      </c>
      <c r="BW109" s="21">
        <v>0.91700000000000004</v>
      </c>
      <c r="BX109" s="21" t="s">
        <v>10</v>
      </c>
      <c r="BY109" s="21" t="s">
        <v>10</v>
      </c>
      <c r="BZ109" s="21" t="s">
        <v>5024</v>
      </c>
      <c r="CA109" s="21" t="s">
        <v>11</v>
      </c>
      <c r="CB109" s="21" t="s">
        <v>5016</v>
      </c>
      <c r="CC109" s="205" t="s">
        <v>5025</v>
      </c>
      <c r="CD109" s="21" t="s">
        <v>5026</v>
      </c>
      <c r="CE109" s="21"/>
      <c r="CF109" s="21"/>
      <c r="CG109" s="21"/>
      <c r="CH109" s="21"/>
    </row>
    <row r="110" spans="1:86" ht="17">
      <c r="A110" s="36">
        <v>163</v>
      </c>
      <c r="B110" s="36" t="s">
        <v>244</v>
      </c>
      <c r="C110" s="36" t="s">
        <v>244</v>
      </c>
      <c r="D110" s="36" t="s">
        <v>5030</v>
      </c>
      <c r="E110" s="36">
        <v>2019</v>
      </c>
      <c r="F110" s="36" t="s">
        <v>1939</v>
      </c>
      <c r="G110" s="25" t="s">
        <v>5031</v>
      </c>
      <c r="H110" s="37" t="s">
        <v>511</v>
      </c>
      <c r="I110" s="25" t="s">
        <v>5032</v>
      </c>
      <c r="J110" s="65" t="s">
        <v>5033</v>
      </c>
      <c r="K110" s="25" t="s">
        <v>5034</v>
      </c>
      <c r="L110" s="38" t="s">
        <v>5035</v>
      </c>
      <c r="M110" s="37" t="s">
        <v>5036</v>
      </c>
      <c r="N110" s="25" t="s">
        <v>15</v>
      </c>
      <c r="O110" s="25" t="s">
        <v>5846</v>
      </c>
      <c r="P110" s="25" t="s">
        <v>5985</v>
      </c>
      <c r="Q110" s="25" t="s">
        <v>5627</v>
      </c>
      <c r="R110" s="25" t="s">
        <v>5037</v>
      </c>
      <c r="S110" s="25" t="s">
        <v>123</v>
      </c>
      <c r="T110" s="3" t="s">
        <v>5038</v>
      </c>
      <c r="U110" s="25" t="s">
        <v>140</v>
      </c>
      <c r="V110" s="200">
        <v>452071</v>
      </c>
      <c r="W110" s="25" t="s">
        <v>10</v>
      </c>
      <c r="X110" s="25" t="s">
        <v>10</v>
      </c>
      <c r="Y110" s="25" t="s">
        <v>10</v>
      </c>
      <c r="Z110" s="25" t="s">
        <v>10</v>
      </c>
      <c r="AA110" s="25" t="s">
        <v>1005</v>
      </c>
      <c r="AB110" s="25" t="s">
        <v>249</v>
      </c>
      <c r="AC110" s="10" t="s">
        <v>127</v>
      </c>
      <c r="AD110" s="10" t="s">
        <v>127</v>
      </c>
      <c r="AE110" s="25" t="s">
        <v>1060</v>
      </c>
      <c r="AF110" s="25" t="s">
        <v>139</v>
      </c>
      <c r="AG110" s="25" t="s">
        <v>140</v>
      </c>
      <c r="AH110" s="25" t="s">
        <v>11</v>
      </c>
      <c r="AI110" s="10">
        <f>INDEX(Exposure_GWASs!F:F,MATCH(Steph!AE110,Exposure_GWASs!C:C,0))</f>
        <v>339224</v>
      </c>
      <c r="AJ110" s="25" t="s">
        <v>10</v>
      </c>
      <c r="AK110" s="25" t="s">
        <v>2465</v>
      </c>
      <c r="AL110" s="25" t="s">
        <v>11</v>
      </c>
      <c r="AM110" s="25" t="s">
        <v>10</v>
      </c>
      <c r="AN110" s="25" t="s">
        <v>10</v>
      </c>
      <c r="AO110" s="21" t="s">
        <v>11</v>
      </c>
      <c r="AP110" s="21" t="s">
        <v>11</v>
      </c>
      <c r="AQ110" s="21" t="s">
        <v>11</v>
      </c>
      <c r="AR110" s="21" t="s">
        <v>11</v>
      </c>
      <c r="AS110" s="21" t="s">
        <v>11</v>
      </c>
      <c r="AT110" s="21" t="s">
        <v>11</v>
      </c>
      <c r="AU110" s="25">
        <v>259</v>
      </c>
      <c r="AV110" s="25" t="s">
        <v>10</v>
      </c>
      <c r="AW110" s="31" t="s">
        <v>10</v>
      </c>
      <c r="AX110" s="25">
        <f>INDEX(Exposure_GWASs!S:S,MATCH(Steph!AE110,Exposure_GWASs!C:C,0))</f>
        <v>97</v>
      </c>
      <c r="AY110" s="21" t="s">
        <v>11</v>
      </c>
      <c r="AZ110" s="21" t="s">
        <v>11</v>
      </c>
      <c r="BA110" s="21" t="s">
        <v>10</v>
      </c>
      <c r="BB110" s="25" t="s">
        <v>13</v>
      </c>
      <c r="BC110" s="36" t="s">
        <v>99</v>
      </c>
      <c r="BD110" s="36"/>
      <c r="BE110" s="36"/>
      <c r="BF110" s="36"/>
      <c r="BG110" s="36"/>
      <c r="BH110" s="36" t="s">
        <v>1011</v>
      </c>
      <c r="BI110" s="21" t="s">
        <v>11</v>
      </c>
      <c r="BJ110" s="36" t="s">
        <v>1065</v>
      </c>
      <c r="BK110" s="36" t="s">
        <v>1280</v>
      </c>
      <c r="BL110" s="21" t="s">
        <v>11</v>
      </c>
      <c r="BM110" s="21" t="s">
        <v>11</v>
      </c>
      <c r="BN110" s="36" t="s">
        <v>5039</v>
      </c>
      <c r="BO110" s="36" t="s">
        <v>167</v>
      </c>
      <c r="BP110" s="36" t="s">
        <v>11</v>
      </c>
      <c r="BQ110" s="36" t="s">
        <v>1012</v>
      </c>
      <c r="BR110" s="36">
        <v>1.7999999999999999E-2</v>
      </c>
      <c r="BS110" s="36" t="s">
        <v>10</v>
      </c>
      <c r="BT110" s="36">
        <v>95</v>
      </c>
      <c r="BU110" s="36">
        <v>8.0000000000000002E-3</v>
      </c>
      <c r="BV110" s="36">
        <v>2.8000000000000001E-2</v>
      </c>
      <c r="BW110" s="36">
        <v>4.0000000000000002E-4</v>
      </c>
      <c r="BX110" s="36" t="s">
        <v>10</v>
      </c>
      <c r="BY110" s="36" t="s">
        <v>10</v>
      </c>
      <c r="BZ110" s="36" t="s">
        <v>11</v>
      </c>
      <c r="CA110" s="36" t="s">
        <v>11</v>
      </c>
      <c r="CB110" s="36" t="s">
        <v>11</v>
      </c>
      <c r="CC110" s="36" t="s">
        <v>11</v>
      </c>
      <c r="CD110" s="36" t="s">
        <v>5040</v>
      </c>
      <c r="CE110" s="36"/>
      <c r="CF110" s="36"/>
      <c r="CG110" s="36"/>
      <c r="CH110" s="36"/>
    </row>
    <row r="111" spans="1:86" customFormat="1">
      <c r="A111" s="21">
        <v>164</v>
      </c>
      <c r="B111" s="21" t="s">
        <v>282</v>
      </c>
      <c r="C111" s="21" t="s">
        <v>244</v>
      </c>
      <c r="D111" s="21" t="s">
        <v>5041</v>
      </c>
      <c r="E111" s="21">
        <v>2018</v>
      </c>
      <c r="F111" s="21" t="s">
        <v>4245</v>
      </c>
      <c r="G111" s="21" t="s">
        <v>5042</v>
      </c>
      <c r="H111" s="24" t="s">
        <v>511</v>
      </c>
      <c r="I111" s="21" t="s">
        <v>5043</v>
      </c>
      <c r="J111" s="203" t="s">
        <v>5044</v>
      </c>
      <c r="K111" s="21" t="s">
        <v>5045</v>
      </c>
      <c r="L111" s="22" t="s">
        <v>5046</v>
      </c>
      <c r="M111" s="24" t="s">
        <v>5047</v>
      </c>
      <c r="N111" s="21" t="s">
        <v>12</v>
      </c>
      <c r="O111" s="21" t="s">
        <v>5591</v>
      </c>
      <c r="P111" s="21" t="s">
        <v>5592</v>
      </c>
      <c r="Q111" s="25" t="s">
        <v>5600</v>
      </c>
      <c r="R111" s="21" t="s">
        <v>5048</v>
      </c>
      <c r="S111" s="21" t="s">
        <v>123</v>
      </c>
      <c r="T111" s="21" t="s">
        <v>2069</v>
      </c>
      <c r="U111" s="21" t="s">
        <v>140</v>
      </c>
      <c r="V111" s="233">
        <v>9798</v>
      </c>
      <c r="W111" s="21" t="s">
        <v>10</v>
      </c>
      <c r="X111" s="21" t="s">
        <v>10</v>
      </c>
      <c r="Y111" s="21" t="s">
        <v>10</v>
      </c>
      <c r="Z111" s="21" t="s">
        <v>10</v>
      </c>
      <c r="AA111" s="21" t="s">
        <v>2465</v>
      </c>
      <c r="AB111" s="21" t="s">
        <v>2956</v>
      </c>
      <c r="AC111" s="10" t="s">
        <v>127</v>
      </c>
      <c r="AD111" s="10" t="s">
        <v>127</v>
      </c>
      <c r="AE111" s="21" t="s">
        <v>5049</v>
      </c>
      <c r="AF111" s="21" t="s">
        <v>2069</v>
      </c>
      <c r="AG111" s="21" t="s">
        <v>140</v>
      </c>
      <c r="AH111" s="233">
        <v>9798</v>
      </c>
      <c r="AI111" t="str">
        <f>INDEX(Exposure_GWASs!F:F,MATCH(Steph!AE111,Exposure_GWASs!C:C,0))</f>
        <v>unclear</v>
      </c>
      <c r="AJ111" s="21" t="s">
        <v>12</v>
      </c>
      <c r="AK111" s="25" t="s">
        <v>2465</v>
      </c>
      <c r="AL111" s="21" t="s">
        <v>5050</v>
      </c>
      <c r="AM111" s="21" t="s">
        <v>5051</v>
      </c>
      <c r="AN111" s="21" t="s">
        <v>11</v>
      </c>
      <c r="AO111" s="21" t="s">
        <v>11</v>
      </c>
      <c r="AP111" s="21" t="s">
        <v>5052</v>
      </c>
      <c r="AQ111" s="21" t="s">
        <v>11</v>
      </c>
      <c r="AR111" s="21" t="s">
        <v>11</v>
      </c>
      <c r="AS111" s="21" t="s">
        <v>11</v>
      </c>
      <c r="AT111" s="21" t="s">
        <v>11</v>
      </c>
      <c r="AU111" s="25" t="s">
        <v>10</v>
      </c>
      <c r="AV111" s="25" t="s">
        <v>10</v>
      </c>
      <c r="AW111" s="21">
        <v>14</v>
      </c>
      <c r="AX111" s="21">
        <f>INDEX(Exposure_GWASs!S:S,MATCH(Steph!AE111,Exposure_GWASs!C:C,0))</f>
        <v>13</v>
      </c>
      <c r="AY111" s="21" t="s">
        <v>5053</v>
      </c>
      <c r="AZ111" s="21" t="s">
        <v>11</v>
      </c>
      <c r="BA111" s="21" t="s">
        <v>10</v>
      </c>
      <c r="BB111" s="21" t="s">
        <v>25</v>
      </c>
      <c r="BC111" s="21" t="s">
        <v>98</v>
      </c>
      <c r="BD111" s="21"/>
      <c r="BE111" s="21"/>
      <c r="BF111" s="21"/>
      <c r="BG111" s="21"/>
      <c r="BH111" s="36" t="s">
        <v>1011</v>
      </c>
      <c r="BI111" s="21" t="s">
        <v>5054</v>
      </c>
      <c r="BJ111" s="21" t="s">
        <v>5055</v>
      </c>
      <c r="BK111" s="21" t="s">
        <v>11</v>
      </c>
      <c r="BL111" s="21" t="s">
        <v>11</v>
      </c>
      <c r="BM111" s="21" t="s">
        <v>11</v>
      </c>
      <c r="BN111" s="21" t="s">
        <v>11</v>
      </c>
      <c r="BO111" s="21" t="s">
        <v>167</v>
      </c>
      <c r="BP111" s="21" t="s">
        <v>1330</v>
      </c>
      <c r="BQ111" s="21" t="s">
        <v>1012</v>
      </c>
      <c r="BR111" s="21">
        <v>-9.0999999999999998E-2</v>
      </c>
      <c r="BS111" s="21" t="s">
        <v>10</v>
      </c>
      <c r="BT111" s="21">
        <v>95</v>
      </c>
      <c r="BU111" s="21">
        <v>-1.071</v>
      </c>
      <c r="BV111" s="21">
        <v>0.88900000000000001</v>
      </c>
      <c r="BW111" s="21" t="s">
        <v>11</v>
      </c>
      <c r="BX111" s="36" t="s">
        <v>10</v>
      </c>
      <c r="BY111" s="36" t="s">
        <v>10</v>
      </c>
      <c r="BZ111" s="21" t="s">
        <v>5056</v>
      </c>
      <c r="CA111" s="21" t="s">
        <v>5057</v>
      </c>
      <c r="CB111" s="21" t="s">
        <v>5058</v>
      </c>
      <c r="CC111" s="21" t="s">
        <v>5059</v>
      </c>
      <c r="CD111" s="21" t="s">
        <v>10</v>
      </c>
      <c r="CE111" s="21"/>
      <c r="CF111" s="21"/>
      <c r="CG111" s="21"/>
      <c r="CH111" s="21"/>
    </row>
    <row r="112" spans="1:86" customFormat="1">
      <c r="A112" s="21">
        <v>164</v>
      </c>
      <c r="B112" s="21" t="s">
        <v>282</v>
      </c>
      <c r="C112" s="21" t="s">
        <v>244</v>
      </c>
      <c r="D112" s="21" t="s">
        <v>5041</v>
      </c>
      <c r="E112" s="21">
        <v>2018</v>
      </c>
      <c r="F112" s="21" t="s">
        <v>4245</v>
      </c>
      <c r="G112" s="21" t="s">
        <v>5042</v>
      </c>
      <c r="H112" s="24" t="s">
        <v>511</v>
      </c>
      <c r="I112" s="21" t="s">
        <v>5043</v>
      </c>
      <c r="J112" s="203" t="s">
        <v>5044</v>
      </c>
      <c r="K112" s="21" t="s">
        <v>5045</v>
      </c>
      <c r="L112" s="22" t="s">
        <v>5046</v>
      </c>
      <c r="M112" s="24" t="s">
        <v>5047</v>
      </c>
      <c r="N112" s="21" t="s">
        <v>12</v>
      </c>
      <c r="O112" s="21" t="s">
        <v>459</v>
      </c>
      <c r="P112" s="21" t="s">
        <v>459</v>
      </c>
      <c r="Q112" s="25" t="s">
        <v>5600</v>
      </c>
      <c r="R112" s="21" t="s">
        <v>5048</v>
      </c>
      <c r="S112" s="21" t="s">
        <v>123</v>
      </c>
      <c r="T112" s="21" t="s">
        <v>2069</v>
      </c>
      <c r="U112" s="21" t="s">
        <v>140</v>
      </c>
      <c r="V112" s="233">
        <v>9798</v>
      </c>
      <c r="W112" s="21" t="s">
        <v>10</v>
      </c>
      <c r="X112" s="21" t="s">
        <v>10</v>
      </c>
      <c r="Y112" s="21" t="s">
        <v>10</v>
      </c>
      <c r="Z112" s="21" t="s">
        <v>10</v>
      </c>
      <c r="AA112" s="21" t="s">
        <v>2465</v>
      </c>
      <c r="AB112" s="21" t="s">
        <v>2956</v>
      </c>
      <c r="AC112" s="10" t="s">
        <v>127</v>
      </c>
      <c r="AD112" s="10" t="s">
        <v>127</v>
      </c>
      <c r="AE112" s="21" t="s">
        <v>5049</v>
      </c>
      <c r="AF112" s="21" t="s">
        <v>2069</v>
      </c>
      <c r="AG112" s="21" t="s">
        <v>140</v>
      </c>
      <c r="AH112" s="233">
        <v>9798</v>
      </c>
      <c r="AI112" t="str">
        <f>INDEX(Exposure_GWASs!F:F,MATCH(Steph!AE112,Exposure_GWASs!C:C,0))</f>
        <v>unclear</v>
      </c>
      <c r="AJ112" s="21" t="s">
        <v>12</v>
      </c>
      <c r="AK112" s="25" t="s">
        <v>2465</v>
      </c>
      <c r="AL112" s="21" t="s">
        <v>5050</v>
      </c>
      <c r="AM112" s="21" t="s">
        <v>5051</v>
      </c>
      <c r="AN112" s="21" t="s">
        <v>11</v>
      </c>
      <c r="AO112" s="21" t="s">
        <v>11</v>
      </c>
      <c r="AP112" s="21" t="s">
        <v>5052</v>
      </c>
      <c r="AQ112" s="21" t="s">
        <v>11</v>
      </c>
      <c r="AR112" s="21" t="s">
        <v>11</v>
      </c>
      <c r="AS112" s="21" t="s">
        <v>11</v>
      </c>
      <c r="AT112" s="21" t="s">
        <v>11</v>
      </c>
      <c r="AU112" s="25" t="s">
        <v>10</v>
      </c>
      <c r="AV112" s="25" t="s">
        <v>10</v>
      </c>
      <c r="AW112" s="21">
        <v>14</v>
      </c>
      <c r="AX112" s="21">
        <f>INDEX(Exposure_GWASs!S:S,MATCH(Steph!AE112,Exposure_GWASs!C:C,0))</f>
        <v>13</v>
      </c>
      <c r="AY112" s="21" t="s">
        <v>5053</v>
      </c>
      <c r="AZ112" s="21" t="s">
        <v>11</v>
      </c>
      <c r="BA112" s="21" t="s">
        <v>10</v>
      </c>
      <c r="BB112" s="21" t="s">
        <v>25</v>
      </c>
      <c r="BC112" s="21" t="s">
        <v>98</v>
      </c>
      <c r="BD112" s="21"/>
      <c r="BE112" s="21"/>
      <c r="BF112" s="21"/>
      <c r="BG112" s="21"/>
      <c r="BH112" s="36" t="s">
        <v>1011</v>
      </c>
      <c r="BI112" s="21" t="s">
        <v>5054</v>
      </c>
      <c r="BJ112" s="21" t="s">
        <v>5055</v>
      </c>
      <c r="BK112" s="21" t="s">
        <v>11</v>
      </c>
      <c r="BL112" s="21" t="s">
        <v>11</v>
      </c>
      <c r="BM112" s="21" t="s">
        <v>11</v>
      </c>
      <c r="BN112" s="21" t="s">
        <v>11</v>
      </c>
      <c r="BO112" s="21" t="s">
        <v>167</v>
      </c>
      <c r="BP112" s="21" t="s">
        <v>1330</v>
      </c>
      <c r="BQ112" s="21" t="s">
        <v>1012</v>
      </c>
      <c r="BR112" s="21">
        <v>0.36399999999999999</v>
      </c>
      <c r="BS112" s="21" t="s">
        <v>10</v>
      </c>
      <c r="BT112" s="21">
        <v>95</v>
      </c>
      <c r="BU112" s="21">
        <v>-0.36499999999999999</v>
      </c>
      <c r="BV112" s="21">
        <v>1.083</v>
      </c>
      <c r="BW112" s="21" t="s">
        <v>11</v>
      </c>
      <c r="BX112" s="36" t="s">
        <v>10</v>
      </c>
      <c r="BY112" s="36" t="s">
        <v>10</v>
      </c>
      <c r="BZ112" s="21" t="s">
        <v>5056</v>
      </c>
      <c r="CA112" s="21" t="s">
        <v>5057</v>
      </c>
      <c r="CB112" s="21" t="s">
        <v>5058</v>
      </c>
      <c r="CC112" s="21" t="s">
        <v>5059</v>
      </c>
      <c r="CD112" s="21" t="s">
        <v>10</v>
      </c>
      <c r="CE112" s="21"/>
      <c r="CF112" s="21"/>
      <c r="CG112" s="21"/>
      <c r="CH112" s="21"/>
    </row>
    <row r="113" spans="1:86" customFormat="1">
      <c r="A113" s="21">
        <v>164</v>
      </c>
      <c r="B113" s="21" t="s">
        <v>282</v>
      </c>
      <c r="C113" s="21" t="s">
        <v>244</v>
      </c>
      <c r="D113" s="21" t="s">
        <v>5041</v>
      </c>
      <c r="E113" s="21">
        <v>2018</v>
      </c>
      <c r="F113" s="21" t="s">
        <v>4245</v>
      </c>
      <c r="G113" s="21" t="s">
        <v>5042</v>
      </c>
      <c r="H113" s="24" t="s">
        <v>511</v>
      </c>
      <c r="I113" s="21" t="s">
        <v>5043</v>
      </c>
      <c r="J113" s="203" t="s">
        <v>5044</v>
      </c>
      <c r="K113" s="21" t="s">
        <v>5045</v>
      </c>
      <c r="L113" s="22" t="s">
        <v>5046</v>
      </c>
      <c r="M113" s="24" t="s">
        <v>5047</v>
      </c>
      <c r="N113" s="21" t="s">
        <v>12</v>
      </c>
      <c r="O113" s="21" t="s">
        <v>462</v>
      </c>
      <c r="P113" s="21" t="s">
        <v>462</v>
      </c>
      <c r="Q113" s="25" t="s">
        <v>5600</v>
      </c>
      <c r="R113" s="21" t="s">
        <v>5048</v>
      </c>
      <c r="S113" s="21" t="s">
        <v>123</v>
      </c>
      <c r="T113" s="21" t="s">
        <v>2069</v>
      </c>
      <c r="U113" s="21" t="s">
        <v>140</v>
      </c>
      <c r="V113" s="233">
        <v>9798</v>
      </c>
      <c r="W113" s="21" t="s">
        <v>10</v>
      </c>
      <c r="X113" s="21" t="s">
        <v>10</v>
      </c>
      <c r="Y113" s="21" t="s">
        <v>10</v>
      </c>
      <c r="Z113" s="21" t="s">
        <v>10</v>
      </c>
      <c r="AA113" s="21" t="s">
        <v>2465</v>
      </c>
      <c r="AB113" s="21" t="s">
        <v>2956</v>
      </c>
      <c r="AC113" s="10" t="s">
        <v>127</v>
      </c>
      <c r="AD113" s="10" t="s">
        <v>127</v>
      </c>
      <c r="AE113" s="21" t="s">
        <v>5049</v>
      </c>
      <c r="AF113" s="21" t="s">
        <v>2069</v>
      </c>
      <c r="AG113" s="21" t="s">
        <v>140</v>
      </c>
      <c r="AH113" s="233">
        <v>9798</v>
      </c>
      <c r="AI113" t="str">
        <f>INDEX(Exposure_GWASs!F:F,MATCH(Steph!AE113,Exposure_GWASs!C:C,0))</f>
        <v>unclear</v>
      </c>
      <c r="AJ113" s="21" t="s">
        <v>4481</v>
      </c>
      <c r="AK113" s="25" t="s">
        <v>2465</v>
      </c>
      <c r="AL113" s="21" t="s">
        <v>5050</v>
      </c>
      <c r="AM113" s="21" t="s">
        <v>5051</v>
      </c>
      <c r="AN113" s="21" t="s">
        <v>11</v>
      </c>
      <c r="AO113" s="21" t="s">
        <v>11</v>
      </c>
      <c r="AP113" s="21" t="s">
        <v>5052</v>
      </c>
      <c r="AQ113" s="21" t="s">
        <v>11</v>
      </c>
      <c r="AR113" s="21" t="s">
        <v>11</v>
      </c>
      <c r="AS113" s="21" t="s">
        <v>11</v>
      </c>
      <c r="AT113" s="21" t="s">
        <v>11</v>
      </c>
      <c r="AU113" s="25" t="s">
        <v>10</v>
      </c>
      <c r="AV113" s="25" t="s">
        <v>10</v>
      </c>
      <c r="AW113" s="21">
        <v>14</v>
      </c>
      <c r="AX113" s="21">
        <f>INDEX(Exposure_GWASs!S:S,MATCH(Steph!AE113,Exposure_GWASs!C:C,0))</f>
        <v>13</v>
      </c>
      <c r="AY113" s="21" t="s">
        <v>5053</v>
      </c>
      <c r="AZ113" s="21" t="s">
        <v>11</v>
      </c>
      <c r="BA113" s="21" t="s">
        <v>10</v>
      </c>
      <c r="BB113" s="21" t="s">
        <v>25</v>
      </c>
      <c r="BC113" s="21" t="s">
        <v>98</v>
      </c>
      <c r="BD113" s="21"/>
      <c r="BE113" s="21"/>
      <c r="BF113" s="21"/>
      <c r="BG113" s="21"/>
      <c r="BH113" s="36" t="s">
        <v>1011</v>
      </c>
      <c r="BI113" s="21" t="s">
        <v>5054</v>
      </c>
      <c r="BJ113" s="21" t="s">
        <v>5055</v>
      </c>
      <c r="BK113" s="21" t="s">
        <v>11</v>
      </c>
      <c r="BL113" s="21" t="s">
        <v>11</v>
      </c>
      <c r="BM113" s="21" t="s">
        <v>11</v>
      </c>
      <c r="BN113" s="21" t="s">
        <v>11</v>
      </c>
      <c r="BO113" s="21" t="s">
        <v>167</v>
      </c>
      <c r="BP113" s="21" t="s">
        <v>1330</v>
      </c>
      <c r="BQ113" s="21" t="s">
        <v>1012</v>
      </c>
      <c r="BR113" s="21">
        <v>-0.40899999999999997</v>
      </c>
      <c r="BS113" s="21" t="s">
        <v>10</v>
      </c>
      <c r="BT113" s="21">
        <v>95</v>
      </c>
      <c r="BU113" s="21">
        <v>-0.69799999999999995</v>
      </c>
      <c r="BV113" s="21">
        <v>-0.12</v>
      </c>
      <c r="BW113" s="21" t="s">
        <v>11</v>
      </c>
      <c r="BX113" s="36" t="s">
        <v>10</v>
      </c>
      <c r="BY113" s="36" t="s">
        <v>10</v>
      </c>
      <c r="BZ113" s="21" t="s">
        <v>5056</v>
      </c>
      <c r="CA113" s="21" t="s">
        <v>5057</v>
      </c>
      <c r="CB113" s="21" t="s">
        <v>5058</v>
      </c>
      <c r="CC113" s="21" t="s">
        <v>5059</v>
      </c>
      <c r="CD113" s="21" t="s">
        <v>10</v>
      </c>
      <c r="CE113" s="21"/>
      <c r="CF113" s="21"/>
      <c r="CG113" s="21"/>
      <c r="CH113" s="21"/>
    </row>
    <row r="114" spans="1:86">
      <c r="A114" s="36">
        <v>164</v>
      </c>
      <c r="B114" s="36" t="s">
        <v>282</v>
      </c>
      <c r="C114" s="36" t="s">
        <v>244</v>
      </c>
      <c r="D114" s="36" t="s">
        <v>5041</v>
      </c>
      <c r="E114" s="21">
        <v>2018</v>
      </c>
      <c r="F114" s="36" t="s">
        <v>4245</v>
      </c>
      <c r="G114" s="25" t="s">
        <v>5042</v>
      </c>
      <c r="H114" s="37" t="s">
        <v>511</v>
      </c>
      <c r="I114" s="25" t="s">
        <v>5043</v>
      </c>
      <c r="J114" s="65" t="s">
        <v>5044</v>
      </c>
      <c r="K114" s="25" t="s">
        <v>5045</v>
      </c>
      <c r="L114" s="22" t="s">
        <v>5046</v>
      </c>
      <c r="M114" s="24" t="s">
        <v>5047</v>
      </c>
      <c r="N114" s="21" t="s">
        <v>12</v>
      </c>
      <c r="O114" s="25" t="s">
        <v>5571</v>
      </c>
      <c r="P114" s="25" t="s">
        <v>5593</v>
      </c>
      <c r="Q114" s="25" t="s">
        <v>5600</v>
      </c>
      <c r="R114" s="25" t="s">
        <v>5048</v>
      </c>
      <c r="S114" s="25" t="s">
        <v>123</v>
      </c>
      <c r="T114" s="25" t="s">
        <v>2069</v>
      </c>
      <c r="U114" s="25" t="s">
        <v>295</v>
      </c>
      <c r="V114" s="233">
        <v>9798</v>
      </c>
      <c r="W114" s="25" t="s">
        <v>10</v>
      </c>
      <c r="X114" s="25" t="s">
        <v>10</v>
      </c>
      <c r="Y114" s="25" t="s">
        <v>10</v>
      </c>
      <c r="Z114" s="25" t="s">
        <v>10</v>
      </c>
      <c r="AA114" s="25" t="s">
        <v>2465</v>
      </c>
      <c r="AB114" s="25" t="s">
        <v>2956</v>
      </c>
      <c r="AC114" s="10" t="s">
        <v>127</v>
      </c>
      <c r="AD114" s="10" t="s">
        <v>127</v>
      </c>
      <c r="AE114" s="25" t="s">
        <v>5049</v>
      </c>
      <c r="AF114" s="25" t="s">
        <v>2069</v>
      </c>
      <c r="AG114" s="25" t="s">
        <v>295</v>
      </c>
      <c r="AH114" s="233">
        <v>9798</v>
      </c>
      <c r="AI114" s="10" t="str">
        <f>INDEX(Exposure_GWASs!F:F,MATCH(Steph!AE114,Exposure_GWASs!C:C,0))</f>
        <v>unclear</v>
      </c>
      <c r="AJ114" s="21" t="s">
        <v>4481</v>
      </c>
      <c r="AK114" s="25" t="s">
        <v>2465</v>
      </c>
      <c r="AL114" s="25" t="s">
        <v>5050</v>
      </c>
      <c r="AM114" s="21" t="s">
        <v>5051</v>
      </c>
      <c r="AN114" s="21" t="s">
        <v>11</v>
      </c>
      <c r="AO114" s="21" t="s">
        <v>11</v>
      </c>
      <c r="AP114" s="21" t="s">
        <v>5052</v>
      </c>
      <c r="AQ114" s="21" t="s">
        <v>11</v>
      </c>
      <c r="AR114" s="21" t="s">
        <v>11</v>
      </c>
      <c r="AS114" s="21" t="s">
        <v>11</v>
      </c>
      <c r="AT114" s="21" t="s">
        <v>11</v>
      </c>
      <c r="AU114" s="25" t="s">
        <v>10</v>
      </c>
      <c r="AV114" s="25" t="s">
        <v>10</v>
      </c>
      <c r="AW114" s="21">
        <v>14</v>
      </c>
      <c r="AX114" s="25">
        <f>INDEX(Exposure_GWASs!S:S,MATCH(Steph!AE114,Exposure_GWASs!C:C,0))</f>
        <v>13</v>
      </c>
      <c r="AY114" s="21" t="s">
        <v>5053</v>
      </c>
      <c r="AZ114" s="21" t="s">
        <v>11</v>
      </c>
      <c r="BA114" s="21" t="s">
        <v>10</v>
      </c>
      <c r="BB114" s="21" t="s">
        <v>25</v>
      </c>
      <c r="BC114" s="21" t="s">
        <v>98</v>
      </c>
      <c r="BD114" s="36"/>
      <c r="BE114" s="36"/>
      <c r="BF114" s="36"/>
      <c r="BG114" s="36"/>
      <c r="BH114" s="36" t="s">
        <v>1011</v>
      </c>
      <c r="BI114" s="36" t="s">
        <v>5054</v>
      </c>
      <c r="BJ114" s="36" t="s">
        <v>5055</v>
      </c>
      <c r="BK114" s="36" t="s">
        <v>11</v>
      </c>
      <c r="BL114" s="36" t="s">
        <v>11</v>
      </c>
      <c r="BM114" s="36" t="s">
        <v>11</v>
      </c>
      <c r="BN114" s="21" t="s">
        <v>11</v>
      </c>
      <c r="BO114" s="21" t="s">
        <v>167</v>
      </c>
      <c r="BP114" s="21" t="s">
        <v>5060</v>
      </c>
      <c r="BQ114" s="21" t="s">
        <v>1012</v>
      </c>
      <c r="BR114" s="36">
        <v>0.22700000000000001</v>
      </c>
      <c r="BS114" s="36" t="s">
        <v>10</v>
      </c>
      <c r="BT114" s="21">
        <v>95</v>
      </c>
      <c r="BU114" s="36">
        <v>3.9E-2</v>
      </c>
      <c r="BV114" s="36">
        <v>0.41499999999999998</v>
      </c>
      <c r="BW114" s="21" t="s">
        <v>11</v>
      </c>
      <c r="BX114" s="36" t="s">
        <v>10</v>
      </c>
      <c r="BY114" s="36" t="s">
        <v>10</v>
      </c>
      <c r="BZ114" s="36" t="s">
        <v>5056</v>
      </c>
      <c r="CA114" s="36" t="s">
        <v>5057</v>
      </c>
      <c r="CB114" s="36" t="s">
        <v>5058</v>
      </c>
      <c r="CC114" s="36" t="s">
        <v>5059</v>
      </c>
      <c r="CD114" s="21" t="s">
        <v>10</v>
      </c>
      <c r="CE114" s="36"/>
      <c r="CF114" s="36"/>
      <c r="CG114" s="36"/>
      <c r="CH114" s="36"/>
    </row>
    <row r="115" spans="1:86">
      <c r="A115" s="31">
        <v>165</v>
      </c>
      <c r="B115" s="31" t="s">
        <v>282</v>
      </c>
      <c r="C115" s="31" t="s">
        <v>244</v>
      </c>
      <c r="D115" s="31" t="s">
        <v>5061</v>
      </c>
      <c r="E115" s="31">
        <v>2013</v>
      </c>
      <c r="F115" s="31" t="s">
        <v>5062</v>
      </c>
      <c r="G115" s="25" t="s">
        <v>5063</v>
      </c>
      <c r="H115" s="37" t="s">
        <v>5064</v>
      </c>
      <c r="I115" s="25" t="s">
        <v>5065</v>
      </c>
      <c r="J115" s="65" t="s">
        <v>5066</v>
      </c>
      <c r="K115" s="25" t="s">
        <v>5067</v>
      </c>
      <c r="L115" s="38" t="s">
        <v>5068</v>
      </c>
      <c r="M115" s="37" t="s">
        <v>5069</v>
      </c>
      <c r="N115" s="25" t="s">
        <v>12</v>
      </c>
      <c r="O115" s="25" t="s">
        <v>5852</v>
      </c>
      <c r="P115" s="25" t="s">
        <v>5990</v>
      </c>
      <c r="Q115" s="25" t="s">
        <v>5603</v>
      </c>
      <c r="R115" s="25" t="s">
        <v>5070</v>
      </c>
      <c r="S115" s="25" t="s">
        <v>123</v>
      </c>
      <c r="T115" s="25" t="s">
        <v>5071</v>
      </c>
      <c r="U115" s="25" t="s">
        <v>295</v>
      </c>
      <c r="V115" s="36">
        <v>2154</v>
      </c>
      <c r="W115" s="25" t="s">
        <v>10</v>
      </c>
      <c r="X115" s="25" t="s">
        <v>10</v>
      </c>
      <c r="Y115" s="25" t="s">
        <v>10</v>
      </c>
      <c r="Z115" s="25" t="s">
        <v>10</v>
      </c>
      <c r="AA115" s="25" t="s">
        <v>2465</v>
      </c>
      <c r="AB115" s="25" t="s">
        <v>5072</v>
      </c>
      <c r="AC115" s="10" t="s">
        <v>127</v>
      </c>
      <c r="AD115" s="10" t="s">
        <v>127</v>
      </c>
      <c r="AE115" s="25" t="s">
        <v>123</v>
      </c>
      <c r="AF115" s="25" t="s">
        <v>5071</v>
      </c>
      <c r="AG115" s="25" t="s">
        <v>295</v>
      </c>
      <c r="AH115" s="36">
        <v>2154</v>
      </c>
      <c r="AI115" s="10" t="s">
        <v>10</v>
      </c>
      <c r="AJ115" s="25" t="s">
        <v>10</v>
      </c>
      <c r="AK115" s="25" t="s">
        <v>2465</v>
      </c>
      <c r="AL115" s="25" t="s">
        <v>5072</v>
      </c>
      <c r="AM115" s="25" t="s">
        <v>5073</v>
      </c>
      <c r="AN115" s="25" t="s">
        <v>5074</v>
      </c>
      <c r="AO115" s="25" t="s">
        <v>1009</v>
      </c>
      <c r="AP115" s="25" t="s">
        <v>1009</v>
      </c>
      <c r="AQ115" s="21" t="s">
        <v>11</v>
      </c>
      <c r="AR115" s="21" t="s">
        <v>11</v>
      </c>
      <c r="AS115" s="21" t="s">
        <v>11</v>
      </c>
      <c r="AT115" s="21" t="s">
        <v>5075</v>
      </c>
      <c r="AU115" s="25" t="s">
        <v>4961</v>
      </c>
      <c r="AV115" t="s">
        <v>10</v>
      </c>
      <c r="AW115" t="s">
        <v>10</v>
      </c>
      <c r="AX115" t="s">
        <v>10</v>
      </c>
      <c r="AY115" s="31" t="s">
        <v>10</v>
      </c>
      <c r="AZ115" s="21" t="s">
        <v>11</v>
      </c>
      <c r="BA115" s="21" t="s">
        <v>10</v>
      </c>
      <c r="BB115" s="25" t="s">
        <v>22</v>
      </c>
      <c r="BC115" s="36" t="s">
        <v>11</v>
      </c>
      <c r="BD115" s="36"/>
      <c r="BE115" s="36"/>
      <c r="BF115" s="36"/>
      <c r="BG115" s="36"/>
      <c r="BH115" s="31" t="s">
        <v>10</v>
      </c>
      <c r="BI115" s="31" t="s">
        <v>5076</v>
      </c>
      <c r="BJ115" s="31" t="s">
        <v>1026</v>
      </c>
      <c r="BK115" s="21" t="s">
        <v>11</v>
      </c>
      <c r="BL115" s="21" t="s">
        <v>11</v>
      </c>
      <c r="BM115" s="21" t="s">
        <v>11</v>
      </c>
      <c r="BN115" s="21" t="s">
        <v>11</v>
      </c>
      <c r="BO115" s="31" t="s">
        <v>128</v>
      </c>
      <c r="BP115" s="31" t="s">
        <v>4655</v>
      </c>
      <c r="BQ115" s="31" t="s">
        <v>1012</v>
      </c>
      <c r="BR115" s="31">
        <v>1.89E-2</v>
      </c>
      <c r="BS115" s="31" t="s">
        <v>10</v>
      </c>
      <c r="BT115" s="21">
        <v>95</v>
      </c>
      <c r="BU115" s="31">
        <v>4.5999999999999999E-3</v>
      </c>
      <c r="BV115" s="31">
        <v>3.32E-2</v>
      </c>
      <c r="BW115" s="31">
        <v>0.01</v>
      </c>
      <c r="BX115" s="31" t="s">
        <v>10</v>
      </c>
      <c r="BY115" s="31" t="s">
        <v>10</v>
      </c>
      <c r="BZ115" s="31" t="s">
        <v>5077</v>
      </c>
      <c r="CA115" s="31" t="s">
        <v>5078</v>
      </c>
      <c r="CB115" s="31" t="s">
        <v>1009</v>
      </c>
      <c r="CC115" s="31" t="s">
        <v>5079</v>
      </c>
      <c r="CD115" s="31" t="s">
        <v>10</v>
      </c>
    </row>
    <row r="116" spans="1:86">
      <c r="A116" s="31">
        <v>165</v>
      </c>
      <c r="B116" s="31" t="s">
        <v>282</v>
      </c>
      <c r="C116" s="31" t="s">
        <v>244</v>
      </c>
      <c r="D116" s="31" t="s">
        <v>5061</v>
      </c>
      <c r="E116" s="31">
        <v>2013</v>
      </c>
      <c r="F116" s="31" t="s">
        <v>5062</v>
      </c>
      <c r="G116" s="25" t="s">
        <v>5063</v>
      </c>
      <c r="H116" s="37" t="s">
        <v>5064</v>
      </c>
      <c r="I116" s="25" t="s">
        <v>5065</v>
      </c>
      <c r="J116" s="65" t="s">
        <v>5066</v>
      </c>
      <c r="K116" s="25" t="s">
        <v>5067</v>
      </c>
      <c r="L116" s="38" t="s">
        <v>5068</v>
      </c>
      <c r="M116" s="37" t="s">
        <v>5069</v>
      </c>
      <c r="N116" s="25" t="s">
        <v>12</v>
      </c>
      <c r="O116" s="25" t="s">
        <v>5852</v>
      </c>
      <c r="P116" s="25" t="s">
        <v>5991</v>
      </c>
      <c r="Q116" s="25" t="s">
        <v>5603</v>
      </c>
      <c r="R116" s="25" t="s">
        <v>5070</v>
      </c>
      <c r="S116" s="25" t="s">
        <v>123</v>
      </c>
      <c r="T116" s="25" t="s">
        <v>5071</v>
      </c>
      <c r="U116" s="25" t="s">
        <v>295</v>
      </c>
      <c r="V116" s="36">
        <v>2154</v>
      </c>
      <c r="W116" s="25" t="s">
        <v>10</v>
      </c>
      <c r="X116" s="25" t="s">
        <v>10</v>
      </c>
      <c r="Y116" s="25" t="s">
        <v>10</v>
      </c>
      <c r="Z116" s="25" t="s">
        <v>10</v>
      </c>
      <c r="AA116" s="25" t="s">
        <v>2465</v>
      </c>
      <c r="AB116" s="25" t="s">
        <v>5072</v>
      </c>
      <c r="AC116" s="10" t="s">
        <v>127</v>
      </c>
      <c r="AD116" s="10" t="s">
        <v>127</v>
      </c>
      <c r="AE116" s="25" t="s">
        <v>123</v>
      </c>
      <c r="AF116" s="25" t="s">
        <v>5071</v>
      </c>
      <c r="AG116" s="25" t="s">
        <v>295</v>
      </c>
      <c r="AH116" s="36">
        <v>2154</v>
      </c>
      <c r="AI116" s="10" t="s">
        <v>10</v>
      </c>
      <c r="AJ116" s="25" t="s">
        <v>10</v>
      </c>
      <c r="AK116" s="25" t="s">
        <v>2465</v>
      </c>
      <c r="AL116" s="25" t="s">
        <v>5072</v>
      </c>
      <c r="AM116" s="25" t="s">
        <v>5073</v>
      </c>
      <c r="AN116" s="25" t="s">
        <v>5074</v>
      </c>
      <c r="AO116" s="25" t="s">
        <v>1009</v>
      </c>
      <c r="AP116" s="25" t="s">
        <v>1009</v>
      </c>
      <c r="AQ116" s="21" t="s">
        <v>11</v>
      </c>
      <c r="AR116" s="21" t="s">
        <v>11</v>
      </c>
      <c r="AS116" s="21" t="s">
        <v>11</v>
      </c>
      <c r="AT116" s="25" t="s">
        <v>5075</v>
      </c>
      <c r="AU116" s="25" t="s">
        <v>4961</v>
      </c>
      <c r="AV116" t="s">
        <v>10</v>
      </c>
      <c r="AW116" t="s">
        <v>10</v>
      </c>
      <c r="AX116" t="s">
        <v>10</v>
      </c>
      <c r="AY116" s="31" t="s">
        <v>10</v>
      </c>
      <c r="AZ116" s="21" t="s">
        <v>11</v>
      </c>
      <c r="BA116" s="21" t="s">
        <v>10</v>
      </c>
      <c r="BB116" s="25" t="s">
        <v>22</v>
      </c>
      <c r="BC116" s="36" t="s">
        <v>11</v>
      </c>
      <c r="BD116" s="36"/>
      <c r="BE116" s="36"/>
      <c r="BF116" s="36"/>
      <c r="BG116" s="36"/>
      <c r="BH116" s="31" t="s">
        <v>10</v>
      </c>
      <c r="BI116" s="31" t="s">
        <v>5080</v>
      </c>
      <c r="BJ116" s="31" t="s">
        <v>1026</v>
      </c>
      <c r="BK116" s="21" t="s">
        <v>11</v>
      </c>
      <c r="BL116" s="21" t="s">
        <v>11</v>
      </c>
      <c r="BM116" s="21" t="s">
        <v>11</v>
      </c>
      <c r="BN116" s="21" t="s">
        <v>11</v>
      </c>
      <c r="BO116" s="31" t="s">
        <v>128</v>
      </c>
      <c r="BP116" s="31" t="s">
        <v>4655</v>
      </c>
      <c r="BQ116" s="31" t="s">
        <v>1012</v>
      </c>
      <c r="BR116" s="31">
        <v>1.49E-2</v>
      </c>
      <c r="BS116" s="31" t="s">
        <v>10</v>
      </c>
      <c r="BT116" s="21">
        <v>95</v>
      </c>
      <c r="BU116" s="31">
        <v>3.0000000000000001E-3</v>
      </c>
      <c r="BV116" s="31">
        <v>2.6800000000000001E-2</v>
      </c>
      <c r="BW116" s="31">
        <v>0.14000000000000001</v>
      </c>
      <c r="BX116" s="31" t="s">
        <v>10</v>
      </c>
      <c r="BY116" s="31" t="s">
        <v>10</v>
      </c>
      <c r="BZ116" s="31" t="s">
        <v>5077</v>
      </c>
      <c r="CA116" s="31" t="s">
        <v>5078</v>
      </c>
      <c r="CB116" s="31" t="s">
        <v>1009</v>
      </c>
      <c r="CC116" s="31" t="s">
        <v>5079</v>
      </c>
      <c r="CD116" s="31" t="s">
        <v>10</v>
      </c>
    </row>
    <row r="117" spans="1:86">
      <c r="A117" s="31">
        <v>165</v>
      </c>
      <c r="B117" s="31" t="s">
        <v>282</v>
      </c>
      <c r="C117" s="31" t="s">
        <v>244</v>
      </c>
      <c r="D117" s="31" t="s">
        <v>5061</v>
      </c>
      <c r="E117" s="31">
        <v>2013</v>
      </c>
      <c r="F117" s="31" t="s">
        <v>5062</v>
      </c>
      <c r="G117" s="25" t="s">
        <v>5063</v>
      </c>
      <c r="H117" s="37" t="s">
        <v>5064</v>
      </c>
      <c r="I117" s="25" t="s">
        <v>5065</v>
      </c>
      <c r="J117" s="65" t="s">
        <v>5066</v>
      </c>
      <c r="K117" s="25" t="s">
        <v>5067</v>
      </c>
      <c r="L117" s="22" t="s">
        <v>5068</v>
      </c>
      <c r="M117" s="24" t="s">
        <v>5069</v>
      </c>
      <c r="N117" s="21" t="s">
        <v>12</v>
      </c>
      <c r="O117" s="25" t="s">
        <v>5852</v>
      </c>
      <c r="P117" s="25" t="s">
        <v>5992</v>
      </c>
      <c r="Q117" s="25" t="s">
        <v>5603</v>
      </c>
      <c r="R117" s="25" t="s">
        <v>5070</v>
      </c>
      <c r="S117" s="25" t="s">
        <v>123</v>
      </c>
      <c r="T117" s="25" t="s">
        <v>5071</v>
      </c>
      <c r="U117" s="25" t="s">
        <v>295</v>
      </c>
      <c r="V117" s="36">
        <v>2154</v>
      </c>
      <c r="W117" s="25" t="s">
        <v>10</v>
      </c>
      <c r="X117" s="25" t="s">
        <v>10</v>
      </c>
      <c r="Y117" s="25" t="s">
        <v>10</v>
      </c>
      <c r="Z117" s="25" t="s">
        <v>10</v>
      </c>
      <c r="AA117" s="25" t="s">
        <v>2465</v>
      </c>
      <c r="AB117" s="25" t="s">
        <v>5072</v>
      </c>
      <c r="AC117" s="10" t="s">
        <v>127</v>
      </c>
      <c r="AD117" s="10" t="s">
        <v>127</v>
      </c>
      <c r="AE117" s="25" t="s">
        <v>123</v>
      </c>
      <c r="AF117" s="25" t="s">
        <v>5071</v>
      </c>
      <c r="AG117" s="25" t="s">
        <v>295</v>
      </c>
      <c r="AH117" s="36">
        <v>2154</v>
      </c>
      <c r="AI117" s="10" t="s">
        <v>10</v>
      </c>
      <c r="AJ117" s="25" t="s">
        <v>10</v>
      </c>
      <c r="AK117" s="25" t="s">
        <v>2465</v>
      </c>
      <c r="AL117" s="25" t="s">
        <v>5072</v>
      </c>
      <c r="AM117" s="25" t="s">
        <v>5073</v>
      </c>
      <c r="AN117" s="25" t="s">
        <v>5074</v>
      </c>
      <c r="AO117" s="25" t="s">
        <v>1009</v>
      </c>
      <c r="AP117" s="25" t="s">
        <v>1009</v>
      </c>
      <c r="AQ117" s="21" t="s">
        <v>11</v>
      </c>
      <c r="AR117" s="21" t="s">
        <v>11</v>
      </c>
      <c r="AS117" s="21" t="s">
        <v>11</v>
      </c>
      <c r="AT117" s="21" t="s">
        <v>5075</v>
      </c>
      <c r="AU117" s="21" t="s">
        <v>4961</v>
      </c>
      <c r="AV117" s="31" t="s">
        <v>10</v>
      </c>
      <c r="AW117" s="31" t="s">
        <v>10</v>
      </c>
      <c r="AX117" t="s">
        <v>10</v>
      </c>
      <c r="AY117" s="31" t="s">
        <v>10</v>
      </c>
      <c r="AZ117" s="21" t="s">
        <v>11</v>
      </c>
      <c r="BA117" s="21" t="s">
        <v>10</v>
      </c>
      <c r="BB117" s="21" t="s">
        <v>22</v>
      </c>
      <c r="BC117" s="21" t="s">
        <v>11</v>
      </c>
      <c r="BH117" s="31" t="s">
        <v>10</v>
      </c>
      <c r="BI117" s="31" t="s">
        <v>5081</v>
      </c>
      <c r="BJ117" s="31" t="s">
        <v>1026</v>
      </c>
      <c r="BK117" s="21" t="s">
        <v>11</v>
      </c>
      <c r="BL117" s="21" t="s">
        <v>11</v>
      </c>
      <c r="BM117" s="21" t="s">
        <v>11</v>
      </c>
      <c r="BN117" s="21" t="s">
        <v>11</v>
      </c>
      <c r="BO117" s="31" t="s">
        <v>128</v>
      </c>
      <c r="BP117" s="31" t="s">
        <v>4655</v>
      </c>
      <c r="BQ117" s="31" t="s">
        <v>1012</v>
      </c>
      <c r="BR117" s="31">
        <v>2.5000000000000001E-3</v>
      </c>
      <c r="BS117" s="31" t="s">
        <v>10</v>
      </c>
      <c r="BT117" s="21">
        <v>95</v>
      </c>
      <c r="BU117" s="31">
        <v>-1.3100000000000001E-2</v>
      </c>
      <c r="BV117" s="31">
        <v>1.3599999999999999E-2</v>
      </c>
      <c r="BW117" s="31" t="s">
        <v>5082</v>
      </c>
      <c r="BX117" s="31" t="s">
        <v>10</v>
      </c>
      <c r="BY117" s="31" t="s">
        <v>10</v>
      </c>
      <c r="BZ117" s="31" t="s">
        <v>5077</v>
      </c>
      <c r="CA117" s="31" t="s">
        <v>5078</v>
      </c>
      <c r="CB117" s="31" t="s">
        <v>1009</v>
      </c>
      <c r="CC117" s="31" t="s">
        <v>5079</v>
      </c>
      <c r="CD117" s="31" t="s">
        <v>10</v>
      </c>
    </row>
    <row r="118" spans="1:86">
      <c r="A118" s="31">
        <v>165</v>
      </c>
      <c r="B118" s="31" t="s">
        <v>282</v>
      </c>
      <c r="C118" s="31" t="s">
        <v>244</v>
      </c>
      <c r="D118" s="31" t="s">
        <v>5061</v>
      </c>
      <c r="E118" s="31">
        <v>2013</v>
      </c>
      <c r="F118" s="31" t="s">
        <v>5062</v>
      </c>
      <c r="G118" s="25" t="s">
        <v>5063</v>
      </c>
      <c r="H118" s="37" t="s">
        <v>5064</v>
      </c>
      <c r="I118" s="25" t="s">
        <v>5065</v>
      </c>
      <c r="J118" s="65" t="s">
        <v>5066</v>
      </c>
      <c r="K118" s="25" t="s">
        <v>5067</v>
      </c>
      <c r="L118" s="38" t="s">
        <v>5068</v>
      </c>
      <c r="M118" s="37" t="s">
        <v>5069</v>
      </c>
      <c r="N118" s="25" t="s">
        <v>12</v>
      </c>
      <c r="O118" s="25" t="s">
        <v>5852</v>
      </c>
      <c r="P118" s="25" t="s">
        <v>5990</v>
      </c>
      <c r="Q118" s="25" t="s">
        <v>5603</v>
      </c>
      <c r="R118" s="25" t="s">
        <v>5070</v>
      </c>
      <c r="S118" s="25" t="s">
        <v>123</v>
      </c>
      <c r="T118" s="25" t="s">
        <v>5071</v>
      </c>
      <c r="U118" s="25" t="s">
        <v>295</v>
      </c>
      <c r="V118" s="36">
        <v>2154</v>
      </c>
      <c r="W118" s="25" t="s">
        <v>10</v>
      </c>
      <c r="X118" s="25" t="s">
        <v>10</v>
      </c>
      <c r="Y118" s="25" t="s">
        <v>10</v>
      </c>
      <c r="Z118" s="25" t="s">
        <v>10</v>
      </c>
      <c r="AA118" s="25" t="s">
        <v>2465</v>
      </c>
      <c r="AB118" s="25" t="s">
        <v>5072</v>
      </c>
      <c r="AC118" s="10" t="s">
        <v>5515</v>
      </c>
      <c r="AD118" s="10" t="s">
        <v>5515</v>
      </c>
      <c r="AE118" s="25" t="s">
        <v>123</v>
      </c>
      <c r="AF118" s="25" t="s">
        <v>5071</v>
      </c>
      <c r="AG118" s="25" t="s">
        <v>295</v>
      </c>
      <c r="AH118" s="36">
        <v>2154</v>
      </c>
      <c r="AI118" s="10" t="s">
        <v>10</v>
      </c>
      <c r="AJ118" s="25" t="s">
        <v>10</v>
      </c>
      <c r="AK118" s="25" t="s">
        <v>2465</v>
      </c>
      <c r="AL118" s="25" t="s">
        <v>5072</v>
      </c>
      <c r="AM118" s="25" t="s">
        <v>5073</v>
      </c>
      <c r="AN118" s="25" t="s">
        <v>5074</v>
      </c>
      <c r="AO118" s="25" t="s">
        <v>1009</v>
      </c>
      <c r="AP118" s="25" t="s">
        <v>1009</v>
      </c>
      <c r="AQ118" s="21" t="s">
        <v>11</v>
      </c>
      <c r="AR118" s="21" t="s">
        <v>11</v>
      </c>
      <c r="AS118" s="21" t="s">
        <v>11</v>
      </c>
      <c r="AT118" s="25" t="s">
        <v>5075</v>
      </c>
      <c r="AU118" s="25" t="s">
        <v>4961</v>
      </c>
      <c r="AV118" t="s">
        <v>10</v>
      </c>
      <c r="AW118" t="s">
        <v>10</v>
      </c>
      <c r="AX118" t="s">
        <v>10</v>
      </c>
      <c r="AY118" s="31" t="s">
        <v>10</v>
      </c>
      <c r="AZ118" s="21" t="s">
        <v>11</v>
      </c>
      <c r="BA118" s="21" t="s">
        <v>10</v>
      </c>
      <c r="BB118" s="21" t="s">
        <v>22</v>
      </c>
      <c r="BC118" s="36" t="s">
        <v>11</v>
      </c>
      <c r="BD118" s="36"/>
      <c r="BE118" s="36"/>
      <c r="BF118" s="36"/>
      <c r="BG118" s="36"/>
      <c r="BH118" s="31" t="s">
        <v>10</v>
      </c>
      <c r="BI118" s="31" t="s">
        <v>5083</v>
      </c>
      <c r="BJ118" s="31" t="s">
        <v>1026</v>
      </c>
      <c r="BK118" s="21" t="s">
        <v>11</v>
      </c>
      <c r="BL118" s="21" t="s">
        <v>11</v>
      </c>
      <c r="BM118" s="21" t="s">
        <v>11</v>
      </c>
      <c r="BN118" s="21" t="s">
        <v>11</v>
      </c>
      <c r="BO118" s="31" t="s">
        <v>220</v>
      </c>
      <c r="BP118" s="31" t="s">
        <v>4655</v>
      </c>
      <c r="BQ118" s="31" t="s">
        <v>1012</v>
      </c>
      <c r="BR118" s="31">
        <v>1.2200000000000001E-2</v>
      </c>
      <c r="BS118" s="31" t="s">
        <v>10</v>
      </c>
      <c r="BT118" s="21">
        <v>95</v>
      </c>
      <c r="BU118" s="31">
        <v>2.3E-3</v>
      </c>
      <c r="BV118" s="31">
        <v>2.2100000000000002E-2</v>
      </c>
      <c r="BW118" s="31">
        <v>1.6E-2</v>
      </c>
      <c r="BX118" s="31" t="s">
        <v>10</v>
      </c>
      <c r="BY118" s="31" t="s">
        <v>10</v>
      </c>
      <c r="BZ118" s="31" t="s">
        <v>5077</v>
      </c>
      <c r="CA118" s="31" t="s">
        <v>5078</v>
      </c>
      <c r="CB118" s="31" t="s">
        <v>1009</v>
      </c>
      <c r="CC118" s="31" t="s">
        <v>5079</v>
      </c>
      <c r="CD118" s="31" t="s">
        <v>10</v>
      </c>
    </row>
    <row r="119" spans="1:86">
      <c r="A119" s="31">
        <v>165</v>
      </c>
      <c r="B119" s="31" t="s">
        <v>282</v>
      </c>
      <c r="C119" s="31" t="s">
        <v>244</v>
      </c>
      <c r="D119" s="31" t="s">
        <v>5061</v>
      </c>
      <c r="E119" s="31">
        <v>2013</v>
      </c>
      <c r="F119" s="31" t="s">
        <v>5062</v>
      </c>
      <c r="G119" s="25" t="s">
        <v>5063</v>
      </c>
      <c r="H119" s="37" t="s">
        <v>5064</v>
      </c>
      <c r="I119" s="25" t="s">
        <v>5065</v>
      </c>
      <c r="J119" s="65" t="s">
        <v>5066</v>
      </c>
      <c r="K119" s="25" t="s">
        <v>5067</v>
      </c>
      <c r="L119" s="38" t="s">
        <v>5068</v>
      </c>
      <c r="M119" s="37" t="s">
        <v>5069</v>
      </c>
      <c r="N119" s="25" t="s">
        <v>12</v>
      </c>
      <c r="O119" s="25" t="s">
        <v>5852</v>
      </c>
      <c r="P119" s="25" t="s">
        <v>5991</v>
      </c>
      <c r="Q119" s="25" t="s">
        <v>5603</v>
      </c>
      <c r="R119" s="25" t="s">
        <v>5070</v>
      </c>
      <c r="S119" s="25" t="s">
        <v>123</v>
      </c>
      <c r="T119" s="25" t="s">
        <v>5071</v>
      </c>
      <c r="U119" s="25" t="s">
        <v>295</v>
      </c>
      <c r="V119" s="36">
        <v>2154</v>
      </c>
      <c r="W119" s="25" t="s">
        <v>10</v>
      </c>
      <c r="X119" s="25" t="s">
        <v>10</v>
      </c>
      <c r="Y119" s="25" t="s">
        <v>10</v>
      </c>
      <c r="Z119" s="25" t="s">
        <v>10</v>
      </c>
      <c r="AA119" s="25" t="s">
        <v>2465</v>
      </c>
      <c r="AB119" s="25" t="s">
        <v>5072</v>
      </c>
      <c r="AC119" s="10" t="s">
        <v>5515</v>
      </c>
      <c r="AD119" s="10" t="s">
        <v>5515</v>
      </c>
      <c r="AE119" s="25" t="s">
        <v>123</v>
      </c>
      <c r="AF119" s="25" t="s">
        <v>5071</v>
      </c>
      <c r="AG119" s="25" t="s">
        <v>295</v>
      </c>
      <c r="AH119" s="36">
        <v>2154</v>
      </c>
      <c r="AI119" s="10" t="s">
        <v>10</v>
      </c>
      <c r="AJ119" s="25" t="s">
        <v>10</v>
      </c>
      <c r="AK119" s="25" t="s">
        <v>2465</v>
      </c>
      <c r="AL119" s="25" t="s">
        <v>5072</v>
      </c>
      <c r="AM119" s="25" t="s">
        <v>5073</v>
      </c>
      <c r="AN119" s="25" t="s">
        <v>5074</v>
      </c>
      <c r="AO119" s="25" t="s">
        <v>1009</v>
      </c>
      <c r="AP119" s="25" t="s">
        <v>1009</v>
      </c>
      <c r="AQ119" s="21" t="s">
        <v>11</v>
      </c>
      <c r="AR119" s="21" t="s">
        <v>11</v>
      </c>
      <c r="AS119" s="21" t="s">
        <v>11</v>
      </c>
      <c r="AT119" s="25" t="s">
        <v>5075</v>
      </c>
      <c r="AU119" s="25" t="s">
        <v>4961</v>
      </c>
      <c r="AV119" t="s">
        <v>10</v>
      </c>
      <c r="AW119" t="s">
        <v>10</v>
      </c>
      <c r="AX119" t="s">
        <v>10</v>
      </c>
      <c r="AY119" s="31" t="s">
        <v>10</v>
      </c>
      <c r="AZ119" s="21" t="s">
        <v>11</v>
      </c>
      <c r="BA119" s="21" t="s">
        <v>10</v>
      </c>
      <c r="BB119" s="21" t="s">
        <v>22</v>
      </c>
      <c r="BC119" s="36" t="s">
        <v>11</v>
      </c>
      <c r="BD119" s="36"/>
      <c r="BE119" s="36"/>
      <c r="BF119" s="36"/>
      <c r="BG119" s="36"/>
      <c r="BH119" s="31" t="s">
        <v>10</v>
      </c>
      <c r="BI119" s="31" t="s">
        <v>5084</v>
      </c>
      <c r="BJ119" s="31" t="s">
        <v>1026</v>
      </c>
      <c r="BK119" s="21" t="s">
        <v>11</v>
      </c>
      <c r="BL119" s="21" t="s">
        <v>11</v>
      </c>
      <c r="BM119" s="21" t="s">
        <v>11</v>
      </c>
      <c r="BN119" s="21" t="s">
        <v>11</v>
      </c>
      <c r="BO119" s="31" t="s">
        <v>220</v>
      </c>
      <c r="BP119" s="31" t="s">
        <v>4655</v>
      </c>
      <c r="BQ119" s="31" t="s">
        <v>1012</v>
      </c>
      <c r="BR119" s="31">
        <v>8.6E-3</v>
      </c>
      <c r="BS119" s="31" t="s">
        <v>10</v>
      </c>
      <c r="BT119" s="21">
        <v>95</v>
      </c>
      <c r="BU119" s="31">
        <v>5.0000000000000001E-4</v>
      </c>
      <c r="BV119" s="31">
        <v>1.67E-2</v>
      </c>
      <c r="BW119" s="31">
        <v>3.6999999999999998E-2</v>
      </c>
      <c r="BX119" s="31" t="s">
        <v>10</v>
      </c>
      <c r="BY119" s="31" t="s">
        <v>10</v>
      </c>
      <c r="BZ119" s="31" t="s">
        <v>5077</v>
      </c>
      <c r="CA119" s="31" t="s">
        <v>5078</v>
      </c>
      <c r="CB119" s="31" t="s">
        <v>1009</v>
      </c>
      <c r="CC119" s="31" t="s">
        <v>5079</v>
      </c>
      <c r="CD119" s="31" t="s">
        <v>10</v>
      </c>
    </row>
    <row r="120" spans="1:86">
      <c r="A120" s="31">
        <v>165</v>
      </c>
      <c r="B120" s="31" t="s">
        <v>282</v>
      </c>
      <c r="C120" s="31" t="s">
        <v>244</v>
      </c>
      <c r="D120" s="31" t="s">
        <v>5061</v>
      </c>
      <c r="E120" s="31">
        <v>2013</v>
      </c>
      <c r="F120" s="31" t="s">
        <v>5062</v>
      </c>
      <c r="G120" s="25" t="s">
        <v>5063</v>
      </c>
      <c r="H120" s="37" t="s">
        <v>5064</v>
      </c>
      <c r="I120" s="25" t="s">
        <v>5065</v>
      </c>
      <c r="J120" s="65" t="s">
        <v>5066</v>
      </c>
      <c r="K120" s="25" t="s">
        <v>5067</v>
      </c>
      <c r="L120" s="38" t="s">
        <v>5068</v>
      </c>
      <c r="M120" s="37" t="s">
        <v>5069</v>
      </c>
      <c r="N120" s="25" t="s">
        <v>12</v>
      </c>
      <c r="O120" s="25" t="s">
        <v>5852</v>
      </c>
      <c r="P120" s="25" t="s">
        <v>5992</v>
      </c>
      <c r="Q120" s="25" t="s">
        <v>5603</v>
      </c>
      <c r="R120" s="25" t="s">
        <v>5070</v>
      </c>
      <c r="S120" s="25" t="s">
        <v>123</v>
      </c>
      <c r="T120" s="25" t="s">
        <v>5071</v>
      </c>
      <c r="U120" s="25" t="s">
        <v>295</v>
      </c>
      <c r="V120" s="36">
        <v>2154</v>
      </c>
      <c r="W120" s="25" t="s">
        <v>10</v>
      </c>
      <c r="X120" s="25" t="s">
        <v>10</v>
      </c>
      <c r="Y120" s="25" t="s">
        <v>10</v>
      </c>
      <c r="Z120" s="25" t="s">
        <v>10</v>
      </c>
      <c r="AA120" s="25" t="s">
        <v>2465</v>
      </c>
      <c r="AB120" s="25" t="s">
        <v>5072</v>
      </c>
      <c r="AC120" s="10" t="s">
        <v>5515</v>
      </c>
      <c r="AD120" s="10" t="s">
        <v>5515</v>
      </c>
      <c r="AE120" s="25" t="s">
        <v>123</v>
      </c>
      <c r="AF120" s="25" t="s">
        <v>5071</v>
      </c>
      <c r="AG120" s="25" t="s">
        <v>295</v>
      </c>
      <c r="AH120" s="36">
        <v>2154</v>
      </c>
      <c r="AI120" s="10" t="s">
        <v>10</v>
      </c>
      <c r="AJ120" s="25" t="s">
        <v>10</v>
      </c>
      <c r="AK120" s="25" t="s">
        <v>2465</v>
      </c>
      <c r="AL120" s="25" t="s">
        <v>5072</v>
      </c>
      <c r="AM120" s="25" t="s">
        <v>5073</v>
      </c>
      <c r="AN120" s="25" t="s">
        <v>5074</v>
      </c>
      <c r="AO120" s="25" t="s">
        <v>1009</v>
      </c>
      <c r="AP120" s="25" t="s">
        <v>1009</v>
      </c>
      <c r="AQ120" s="21" t="s">
        <v>11</v>
      </c>
      <c r="AR120" s="21" t="s">
        <v>11</v>
      </c>
      <c r="AS120" s="21" t="s">
        <v>11</v>
      </c>
      <c r="AT120" s="25" t="s">
        <v>5075</v>
      </c>
      <c r="AU120" s="25" t="s">
        <v>4961</v>
      </c>
      <c r="AV120" t="s">
        <v>10</v>
      </c>
      <c r="AW120" t="s">
        <v>10</v>
      </c>
      <c r="AX120" t="s">
        <v>10</v>
      </c>
      <c r="AY120" s="31" t="s">
        <v>10</v>
      </c>
      <c r="AZ120" s="21" t="s">
        <v>11</v>
      </c>
      <c r="BA120" s="21" t="s">
        <v>10</v>
      </c>
      <c r="BB120" s="21" t="s">
        <v>22</v>
      </c>
      <c r="BC120" s="36" t="s">
        <v>11</v>
      </c>
      <c r="BD120" s="36"/>
      <c r="BE120" s="36"/>
      <c r="BF120" s="36"/>
      <c r="BG120" s="36"/>
      <c r="BH120" s="31" t="s">
        <v>10</v>
      </c>
      <c r="BI120" s="31" t="s">
        <v>5085</v>
      </c>
      <c r="BJ120" s="31" t="s">
        <v>1026</v>
      </c>
      <c r="BK120" s="21" t="s">
        <v>11</v>
      </c>
      <c r="BL120" s="21" t="s">
        <v>11</v>
      </c>
      <c r="BM120" s="21" t="s">
        <v>11</v>
      </c>
      <c r="BN120" s="21" t="s">
        <v>11</v>
      </c>
      <c r="BO120" s="31" t="s">
        <v>220</v>
      </c>
      <c r="BP120" s="31" t="s">
        <v>4655</v>
      </c>
      <c r="BQ120" s="31" t="s">
        <v>1012</v>
      </c>
      <c r="BR120" s="31">
        <v>1.1999999999999999E-3</v>
      </c>
      <c r="BS120" s="31" t="s">
        <v>10</v>
      </c>
      <c r="BT120" s="21">
        <v>95</v>
      </c>
      <c r="BU120" s="31">
        <v>-7.4000000000000003E-3</v>
      </c>
      <c r="BV120" s="31">
        <v>9.7999999999999997E-3</v>
      </c>
      <c r="BW120" s="31">
        <v>0.79</v>
      </c>
      <c r="BX120" s="31" t="s">
        <v>10</v>
      </c>
      <c r="BY120" s="31" t="s">
        <v>10</v>
      </c>
      <c r="BZ120" s="31" t="s">
        <v>5077</v>
      </c>
      <c r="CA120" s="31" t="s">
        <v>5078</v>
      </c>
      <c r="CB120" s="31" t="s">
        <v>1009</v>
      </c>
      <c r="CC120" s="31" t="s">
        <v>5079</v>
      </c>
      <c r="CD120" s="31" t="s">
        <v>10</v>
      </c>
    </row>
    <row r="121" spans="1:86">
      <c r="A121" s="31">
        <v>165</v>
      </c>
      <c r="B121" s="31" t="s">
        <v>282</v>
      </c>
      <c r="C121" s="31" t="s">
        <v>244</v>
      </c>
      <c r="D121" s="31" t="s">
        <v>5061</v>
      </c>
      <c r="E121" s="31">
        <v>2013</v>
      </c>
      <c r="F121" s="31" t="s">
        <v>5062</v>
      </c>
      <c r="G121" s="25" t="s">
        <v>5063</v>
      </c>
      <c r="H121" s="37" t="s">
        <v>5064</v>
      </c>
      <c r="I121" s="25" t="s">
        <v>5065</v>
      </c>
      <c r="J121" s="65" t="s">
        <v>5066</v>
      </c>
      <c r="K121" s="25" t="s">
        <v>5067</v>
      </c>
      <c r="L121" s="38" t="s">
        <v>5068</v>
      </c>
      <c r="M121" s="37" t="s">
        <v>5069</v>
      </c>
      <c r="N121" s="25" t="s">
        <v>12</v>
      </c>
      <c r="O121" s="25" t="s">
        <v>5852</v>
      </c>
      <c r="P121" s="25" t="s">
        <v>5990</v>
      </c>
      <c r="Q121" s="25" t="s">
        <v>5603</v>
      </c>
      <c r="R121" s="25" t="s">
        <v>5070</v>
      </c>
      <c r="S121" s="25" t="s">
        <v>123</v>
      </c>
      <c r="T121" s="25" t="s">
        <v>5071</v>
      </c>
      <c r="U121" s="25" t="s">
        <v>295</v>
      </c>
      <c r="V121" s="36">
        <v>2154</v>
      </c>
      <c r="W121" s="25" t="s">
        <v>10</v>
      </c>
      <c r="X121" s="25" t="s">
        <v>10</v>
      </c>
      <c r="Y121" s="25" t="s">
        <v>10</v>
      </c>
      <c r="Z121" s="25" t="s">
        <v>10</v>
      </c>
      <c r="AA121" s="25" t="s">
        <v>2465</v>
      </c>
      <c r="AB121" s="25" t="s">
        <v>5072</v>
      </c>
      <c r="AC121" s="10" t="s">
        <v>5547</v>
      </c>
      <c r="AD121" s="10" t="s">
        <v>5547</v>
      </c>
      <c r="AE121" s="25" t="s">
        <v>123</v>
      </c>
      <c r="AF121" s="25" t="s">
        <v>5071</v>
      </c>
      <c r="AG121" s="25" t="s">
        <v>295</v>
      </c>
      <c r="AH121" s="36">
        <v>2154</v>
      </c>
      <c r="AI121" s="10" t="s">
        <v>10</v>
      </c>
      <c r="AJ121" s="25" t="s">
        <v>10</v>
      </c>
      <c r="AK121" s="25" t="s">
        <v>2465</v>
      </c>
      <c r="AL121" s="25" t="s">
        <v>5072</v>
      </c>
      <c r="AM121" s="25" t="s">
        <v>5073</v>
      </c>
      <c r="AN121" s="25" t="s">
        <v>5074</v>
      </c>
      <c r="AO121" s="25" t="s">
        <v>1009</v>
      </c>
      <c r="AP121" s="25" t="s">
        <v>1009</v>
      </c>
      <c r="AQ121" s="21" t="s">
        <v>11</v>
      </c>
      <c r="AR121" s="21" t="s">
        <v>11</v>
      </c>
      <c r="AS121" s="21" t="s">
        <v>11</v>
      </c>
      <c r="AT121" s="25" t="s">
        <v>5075</v>
      </c>
      <c r="AU121" s="25" t="s">
        <v>4961</v>
      </c>
      <c r="AV121" t="s">
        <v>10</v>
      </c>
      <c r="AW121" t="s">
        <v>10</v>
      </c>
      <c r="AX121" t="s">
        <v>10</v>
      </c>
      <c r="AY121" s="31" t="s">
        <v>10</v>
      </c>
      <c r="AZ121" s="21" t="s">
        <v>11</v>
      </c>
      <c r="BA121" s="21" t="s">
        <v>10</v>
      </c>
      <c r="BB121" s="21" t="s">
        <v>22</v>
      </c>
      <c r="BC121" s="36" t="s">
        <v>11</v>
      </c>
      <c r="BD121" s="36"/>
      <c r="BE121" s="36"/>
      <c r="BF121" s="36"/>
      <c r="BG121" s="36"/>
      <c r="BH121" s="31" t="s">
        <v>10</v>
      </c>
      <c r="BI121" s="31" t="s">
        <v>5086</v>
      </c>
      <c r="BJ121" s="31" t="s">
        <v>1026</v>
      </c>
      <c r="BK121" s="21" t="s">
        <v>11</v>
      </c>
      <c r="BL121" s="21" t="s">
        <v>11</v>
      </c>
      <c r="BM121" s="21" t="s">
        <v>11</v>
      </c>
      <c r="BN121" s="21" t="s">
        <v>11</v>
      </c>
      <c r="BO121" s="31" t="s">
        <v>251</v>
      </c>
      <c r="BP121" s="31" t="s">
        <v>4655</v>
      </c>
      <c r="BQ121" s="31" t="s">
        <v>1012</v>
      </c>
      <c r="BR121" s="31">
        <v>1.34E-2</v>
      </c>
      <c r="BS121" s="31" t="s">
        <v>10</v>
      </c>
      <c r="BT121" s="21">
        <v>95</v>
      </c>
      <c r="BU121" s="31">
        <v>1.9E-3</v>
      </c>
      <c r="BV121" s="31">
        <v>2.5000000000000001E-2</v>
      </c>
      <c r="BW121" s="31">
        <v>2.3E-2</v>
      </c>
      <c r="BX121" s="31" t="s">
        <v>10</v>
      </c>
      <c r="BY121" s="31" t="s">
        <v>10</v>
      </c>
      <c r="BZ121" s="31" t="s">
        <v>5077</v>
      </c>
      <c r="CA121" s="31" t="s">
        <v>5078</v>
      </c>
      <c r="CB121" s="31" t="s">
        <v>1009</v>
      </c>
      <c r="CC121" s="31" t="s">
        <v>5079</v>
      </c>
      <c r="CD121" s="31" t="s">
        <v>10</v>
      </c>
    </row>
    <row r="122" spans="1:86">
      <c r="A122" s="31">
        <v>165</v>
      </c>
      <c r="B122" s="31" t="s">
        <v>282</v>
      </c>
      <c r="C122" s="31" t="s">
        <v>244</v>
      </c>
      <c r="D122" s="31" t="s">
        <v>5061</v>
      </c>
      <c r="E122" s="31">
        <v>2013</v>
      </c>
      <c r="F122" s="31" t="s">
        <v>5062</v>
      </c>
      <c r="G122" s="25" t="s">
        <v>5063</v>
      </c>
      <c r="H122" s="37" t="s">
        <v>5064</v>
      </c>
      <c r="I122" s="25" t="s">
        <v>5065</v>
      </c>
      <c r="J122" s="65" t="s">
        <v>5066</v>
      </c>
      <c r="K122" s="25" t="s">
        <v>5067</v>
      </c>
      <c r="L122" s="38" t="s">
        <v>5068</v>
      </c>
      <c r="M122" s="37" t="s">
        <v>5069</v>
      </c>
      <c r="N122" s="25" t="s">
        <v>12</v>
      </c>
      <c r="O122" s="25" t="s">
        <v>5852</v>
      </c>
      <c r="P122" s="25" t="s">
        <v>5991</v>
      </c>
      <c r="Q122" s="25" t="s">
        <v>5603</v>
      </c>
      <c r="R122" s="25" t="s">
        <v>5070</v>
      </c>
      <c r="S122" s="25" t="s">
        <v>123</v>
      </c>
      <c r="T122" s="25" t="s">
        <v>5071</v>
      </c>
      <c r="U122" s="25" t="s">
        <v>295</v>
      </c>
      <c r="V122" s="36">
        <v>2154</v>
      </c>
      <c r="W122" s="25" t="s">
        <v>10</v>
      </c>
      <c r="X122" s="25" t="s">
        <v>10</v>
      </c>
      <c r="Y122" s="25" t="s">
        <v>10</v>
      </c>
      <c r="Z122" s="25" t="s">
        <v>10</v>
      </c>
      <c r="AA122" s="25" t="s">
        <v>2465</v>
      </c>
      <c r="AB122" s="25" t="s">
        <v>5072</v>
      </c>
      <c r="AC122" s="10" t="s">
        <v>5547</v>
      </c>
      <c r="AD122" s="10" t="s">
        <v>5547</v>
      </c>
      <c r="AE122" s="25" t="s">
        <v>123</v>
      </c>
      <c r="AF122" s="25" t="s">
        <v>5071</v>
      </c>
      <c r="AG122" s="25" t="s">
        <v>295</v>
      </c>
      <c r="AH122" s="36">
        <v>2154</v>
      </c>
      <c r="AI122" s="10" t="s">
        <v>10</v>
      </c>
      <c r="AJ122" s="25" t="s">
        <v>10</v>
      </c>
      <c r="AK122" s="25" t="s">
        <v>2465</v>
      </c>
      <c r="AL122" s="25" t="s">
        <v>5072</v>
      </c>
      <c r="AM122" s="25" t="s">
        <v>5073</v>
      </c>
      <c r="AN122" s="25" t="s">
        <v>5074</v>
      </c>
      <c r="AO122" s="25" t="s">
        <v>1009</v>
      </c>
      <c r="AP122" s="25" t="s">
        <v>1009</v>
      </c>
      <c r="AQ122" s="21" t="s">
        <v>11</v>
      </c>
      <c r="AR122" s="21" t="s">
        <v>11</v>
      </c>
      <c r="AS122" s="21" t="s">
        <v>11</v>
      </c>
      <c r="AT122" s="25" t="s">
        <v>5075</v>
      </c>
      <c r="AU122" s="25" t="s">
        <v>4961</v>
      </c>
      <c r="AV122" t="s">
        <v>10</v>
      </c>
      <c r="AW122" t="s">
        <v>10</v>
      </c>
      <c r="AX122" t="s">
        <v>10</v>
      </c>
      <c r="AY122" s="31" t="s">
        <v>10</v>
      </c>
      <c r="AZ122" s="21" t="s">
        <v>11</v>
      </c>
      <c r="BA122" s="21" t="s">
        <v>10</v>
      </c>
      <c r="BB122" s="21" t="s">
        <v>22</v>
      </c>
      <c r="BC122" s="36" t="s">
        <v>11</v>
      </c>
      <c r="BD122" s="36"/>
      <c r="BE122" s="36"/>
      <c r="BF122" s="36"/>
      <c r="BG122" s="36"/>
      <c r="BH122" s="31" t="s">
        <v>10</v>
      </c>
      <c r="BI122" s="31" t="s">
        <v>5086</v>
      </c>
      <c r="BJ122" s="31" t="s">
        <v>1026</v>
      </c>
      <c r="BK122" s="21" t="s">
        <v>11</v>
      </c>
      <c r="BL122" s="21" t="s">
        <v>11</v>
      </c>
      <c r="BM122" s="21" t="s">
        <v>11</v>
      </c>
      <c r="BN122" s="21" t="s">
        <v>11</v>
      </c>
      <c r="BO122" s="31" t="s">
        <v>251</v>
      </c>
      <c r="BP122" s="31" t="s">
        <v>4655</v>
      </c>
      <c r="BQ122" s="31" t="s">
        <v>1012</v>
      </c>
      <c r="BR122" s="31">
        <v>9.4000000000000004E-3</v>
      </c>
      <c r="BS122" s="31" t="s">
        <v>10</v>
      </c>
      <c r="BT122" s="21">
        <v>95</v>
      </c>
      <c r="BU122" s="31">
        <v>2.0000000000000001E-4</v>
      </c>
      <c r="BV122" s="31">
        <v>1.8700000000000001E-2</v>
      </c>
      <c r="BW122" s="31">
        <v>4.5999999999999999E-2</v>
      </c>
      <c r="BX122" s="31" t="s">
        <v>10</v>
      </c>
      <c r="BY122" s="31" t="s">
        <v>10</v>
      </c>
      <c r="BZ122" s="31" t="s">
        <v>5077</v>
      </c>
      <c r="CA122" s="31" t="s">
        <v>5078</v>
      </c>
      <c r="CB122" s="31" t="s">
        <v>1009</v>
      </c>
      <c r="CC122" s="31" t="s">
        <v>5079</v>
      </c>
      <c r="CD122" s="31" t="s">
        <v>10</v>
      </c>
    </row>
    <row r="123" spans="1:86">
      <c r="A123" s="31">
        <v>165</v>
      </c>
      <c r="B123" s="31" t="s">
        <v>282</v>
      </c>
      <c r="C123" s="31" t="s">
        <v>244</v>
      </c>
      <c r="D123" s="31" t="s">
        <v>5061</v>
      </c>
      <c r="E123" s="31">
        <v>2013</v>
      </c>
      <c r="F123" s="31" t="s">
        <v>5062</v>
      </c>
      <c r="G123" s="25" t="s">
        <v>5063</v>
      </c>
      <c r="H123" s="37" t="s">
        <v>5064</v>
      </c>
      <c r="I123" s="25" t="s">
        <v>5065</v>
      </c>
      <c r="J123" s="65" t="s">
        <v>5066</v>
      </c>
      <c r="K123" s="25" t="s">
        <v>5067</v>
      </c>
      <c r="L123" s="38" t="s">
        <v>5068</v>
      </c>
      <c r="M123" s="37" t="s">
        <v>5069</v>
      </c>
      <c r="N123" s="25" t="s">
        <v>12</v>
      </c>
      <c r="O123" s="25" t="s">
        <v>5852</v>
      </c>
      <c r="P123" s="25" t="s">
        <v>5992</v>
      </c>
      <c r="Q123" s="25" t="s">
        <v>5603</v>
      </c>
      <c r="R123" s="25" t="s">
        <v>5070</v>
      </c>
      <c r="S123" s="25" t="s">
        <v>123</v>
      </c>
      <c r="T123" s="25" t="s">
        <v>5071</v>
      </c>
      <c r="U123" s="25" t="s">
        <v>295</v>
      </c>
      <c r="V123" s="36">
        <v>2154</v>
      </c>
      <c r="W123" s="25" t="s">
        <v>10</v>
      </c>
      <c r="X123" s="25" t="s">
        <v>10</v>
      </c>
      <c r="Y123" s="25" t="s">
        <v>10</v>
      </c>
      <c r="Z123" s="25" t="s">
        <v>10</v>
      </c>
      <c r="AA123" s="25" t="s">
        <v>2465</v>
      </c>
      <c r="AB123" s="25" t="s">
        <v>5072</v>
      </c>
      <c r="AC123" s="10" t="s">
        <v>5547</v>
      </c>
      <c r="AD123" s="10" t="s">
        <v>5547</v>
      </c>
      <c r="AE123" s="25" t="s">
        <v>123</v>
      </c>
      <c r="AF123" s="25" t="s">
        <v>5071</v>
      </c>
      <c r="AG123" s="25" t="s">
        <v>295</v>
      </c>
      <c r="AH123" s="36">
        <v>2154</v>
      </c>
      <c r="AI123" s="10" t="s">
        <v>10</v>
      </c>
      <c r="AJ123" s="25" t="s">
        <v>10</v>
      </c>
      <c r="AK123" s="25" t="s">
        <v>2465</v>
      </c>
      <c r="AL123" s="25" t="s">
        <v>5072</v>
      </c>
      <c r="AM123" s="25" t="s">
        <v>5073</v>
      </c>
      <c r="AN123" s="25" t="s">
        <v>5074</v>
      </c>
      <c r="AO123" s="25" t="s">
        <v>1009</v>
      </c>
      <c r="AP123" s="25" t="s">
        <v>1009</v>
      </c>
      <c r="AQ123" s="21" t="s">
        <v>11</v>
      </c>
      <c r="AR123" s="21" t="s">
        <v>11</v>
      </c>
      <c r="AS123" s="21" t="s">
        <v>11</v>
      </c>
      <c r="AT123" s="25" t="s">
        <v>5075</v>
      </c>
      <c r="AU123" s="25" t="s">
        <v>4961</v>
      </c>
      <c r="AV123" t="s">
        <v>10</v>
      </c>
      <c r="AW123" t="s">
        <v>10</v>
      </c>
      <c r="AX123" t="s">
        <v>10</v>
      </c>
      <c r="AY123" s="31" t="s">
        <v>10</v>
      </c>
      <c r="AZ123" s="21" t="s">
        <v>11</v>
      </c>
      <c r="BA123" s="21" t="s">
        <v>10</v>
      </c>
      <c r="BB123" s="21" t="s">
        <v>22</v>
      </c>
      <c r="BC123" s="36" t="s">
        <v>11</v>
      </c>
      <c r="BD123" s="36"/>
      <c r="BE123" s="36"/>
      <c r="BF123" s="36"/>
      <c r="BG123" s="36"/>
      <c r="BH123" s="31" t="s">
        <v>10</v>
      </c>
      <c r="BI123" s="31" t="s">
        <v>5087</v>
      </c>
      <c r="BJ123" s="31" t="s">
        <v>1026</v>
      </c>
      <c r="BK123" s="21" t="s">
        <v>11</v>
      </c>
      <c r="BL123" s="21" t="s">
        <v>11</v>
      </c>
      <c r="BM123" s="21" t="s">
        <v>11</v>
      </c>
      <c r="BN123" s="21" t="s">
        <v>11</v>
      </c>
      <c r="BO123" s="31" t="s">
        <v>251</v>
      </c>
      <c r="BP123" s="31" t="s">
        <v>4655</v>
      </c>
      <c r="BQ123" s="31" t="s">
        <v>1012</v>
      </c>
      <c r="BR123" s="31">
        <v>1.2999999999999999E-3</v>
      </c>
      <c r="BS123" s="31" t="s">
        <v>10</v>
      </c>
      <c r="BT123" s="21">
        <v>95</v>
      </c>
      <c r="BU123" s="31">
        <v>-7.9000000000000008E-3</v>
      </c>
      <c r="BV123" s="31">
        <v>1.04E-2</v>
      </c>
      <c r="BW123" s="31">
        <v>0.78400000000000003</v>
      </c>
      <c r="BX123" s="31" t="s">
        <v>10</v>
      </c>
      <c r="BY123" s="31" t="s">
        <v>10</v>
      </c>
      <c r="BZ123" s="31" t="s">
        <v>5077</v>
      </c>
      <c r="CA123" s="31" t="s">
        <v>5078</v>
      </c>
      <c r="CB123" s="31" t="s">
        <v>1009</v>
      </c>
      <c r="CC123" s="31" t="s">
        <v>5079</v>
      </c>
      <c r="CD123" s="31" t="s">
        <v>10</v>
      </c>
    </row>
    <row r="124" spans="1:86">
      <c r="A124" s="31">
        <v>166</v>
      </c>
      <c r="B124" s="31" t="s">
        <v>282</v>
      </c>
      <c r="C124" s="31" t="s">
        <v>244</v>
      </c>
      <c r="D124" s="10" t="s">
        <v>5088</v>
      </c>
      <c r="E124" s="31">
        <v>2010</v>
      </c>
      <c r="F124" s="31" t="s">
        <v>5089</v>
      </c>
      <c r="G124" s="25" t="s">
        <v>5090</v>
      </c>
      <c r="H124" s="37" t="s">
        <v>5091</v>
      </c>
      <c r="I124" s="25" t="s">
        <v>5092</v>
      </c>
      <c r="J124" s="25" t="s">
        <v>11</v>
      </c>
      <c r="K124" s="25" t="s">
        <v>5093</v>
      </c>
      <c r="L124" s="38" t="s">
        <v>5094</v>
      </c>
      <c r="M124" s="37" t="s">
        <v>5095</v>
      </c>
      <c r="N124" s="25" t="s">
        <v>18</v>
      </c>
      <c r="O124" s="25" t="s">
        <v>2881</v>
      </c>
      <c r="P124" s="25" t="s">
        <v>5589</v>
      </c>
      <c r="Q124" s="25" t="s">
        <v>5600</v>
      </c>
      <c r="R124" s="25" t="s">
        <v>5096</v>
      </c>
      <c r="S124" s="25" t="s">
        <v>123</v>
      </c>
      <c r="T124" s="25" t="s">
        <v>5097</v>
      </c>
      <c r="U124" s="25" t="s">
        <v>140</v>
      </c>
      <c r="V124" s="36">
        <v>5804</v>
      </c>
      <c r="W124" s="25" t="s">
        <v>10</v>
      </c>
      <c r="X124" s="25" t="s">
        <v>10</v>
      </c>
      <c r="Y124" s="25" t="s">
        <v>10</v>
      </c>
      <c r="Z124" s="25" t="s">
        <v>10</v>
      </c>
      <c r="AA124" s="25" t="s">
        <v>2465</v>
      </c>
      <c r="AB124" s="25" t="s">
        <v>5098</v>
      </c>
      <c r="AC124" s="10" t="s">
        <v>2484</v>
      </c>
      <c r="AD124" s="10" t="s">
        <v>2484</v>
      </c>
      <c r="AE124" s="25" t="s">
        <v>123</v>
      </c>
      <c r="AF124" s="25" t="s">
        <v>5097</v>
      </c>
      <c r="AG124" s="25" t="s">
        <v>140</v>
      </c>
      <c r="AH124" s="36">
        <v>5804</v>
      </c>
      <c r="AI124" s="10" t="s">
        <v>10</v>
      </c>
      <c r="AJ124" s="25" t="s">
        <v>10</v>
      </c>
      <c r="AK124" s="25" t="s">
        <v>2465</v>
      </c>
      <c r="AL124" s="25" t="s">
        <v>5098</v>
      </c>
      <c r="AM124" s="25" t="s">
        <v>11</v>
      </c>
      <c r="AN124" s="25" t="s">
        <v>5074</v>
      </c>
      <c r="AO124" s="25" t="s">
        <v>5099</v>
      </c>
      <c r="AP124" s="25" t="s">
        <v>1009</v>
      </c>
      <c r="AQ124" s="25" t="s">
        <v>1009</v>
      </c>
      <c r="AR124" s="25" t="s">
        <v>1009</v>
      </c>
      <c r="AS124" s="25" t="s">
        <v>1009</v>
      </c>
      <c r="AT124" s="25" t="s">
        <v>5100</v>
      </c>
      <c r="AU124" s="25" t="s">
        <v>10</v>
      </c>
      <c r="AV124" s="25" t="s">
        <v>10</v>
      </c>
      <c r="AW124" s="25">
        <v>2</v>
      </c>
      <c r="AX124" s="25" t="s">
        <v>10</v>
      </c>
      <c r="AY124" s="31" t="s">
        <v>10</v>
      </c>
      <c r="AZ124" s="21" t="s">
        <v>11</v>
      </c>
      <c r="BA124" s="21" t="s">
        <v>10</v>
      </c>
      <c r="BB124" s="25" t="s">
        <v>11</v>
      </c>
      <c r="BC124" s="36" t="s">
        <v>11</v>
      </c>
      <c r="BD124" s="36"/>
      <c r="BE124" s="36"/>
      <c r="BF124" s="36"/>
      <c r="BG124" s="36"/>
      <c r="BH124" s="31" t="s">
        <v>10</v>
      </c>
      <c r="BI124" s="31" t="s">
        <v>4431</v>
      </c>
      <c r="BJ124" s="31" t="s">
        <v>11</v>
      </c>
      <c r="BK124" s="31" t="s">
        <v>11</v>
      </c>
      <c r="BL124" s="31" t="s">
        <v>11</v>
      </c>
      <c r="BM124" s="31" t="s">
        <v>11</v>
      </c>
      <c r="BN124" s="31" t="s">
        <v>11</v>
      </c>
      <c r="BO124" s="31" t="s">
        <v>128</v>
      </c>
      <c r="BP124" s="31" t="s">
        <v>5101</v>
      </c>
      <c r="BQ124" s="31" t="s">
        <v>10</v>
      </c>
      <c r="BR124" s="31" t="s">
        <v>10</v>
      </c>
      <c r="BS124" s="31" t="s">
        <v>10</v>
      </c>
      <c r="BT124" s="31" t="s">
        <v>10</v>
      </c>
      <c r="BU124" s="31" t="s">
        <v>10</v>
      </c>
      <c r="BV124" s="31" t="s">
        <v>10</v>
      </c>
      <c r="BW124" s="31" t="s">
        <v>10</v>
      </c>
      <c r="BX124" s="31" t="s">
        <v>10</v>
      </c>
      <c r="BY124" s="31" t="s">
        <v>10</v>
      </c>
      <c r="BZ124" s="10" t="s">
        <v>5102</v>
      </c>
      <c r="CA124" s="10" t="s">
        <v>5103</v>
      </c>
      <c r="CB124" s="31" t="s">
        <v>11</v>
      </c>
      <c r="CC124" s="31" t="s">
        <v>11</v>
      </c>
      <c r="CD124" s="31" t="s">
        <v>5104</v>
      </c>
    </row>
    <row r="125" spans="1:86">
      <c r="A125" s="31">
        <v>166</v>
      </c>
      <c r="B125" s="31" t="s">
        <v>282</v>
      </c>
      <c r="C125" s="31" t="s">
        <v>244</v>
      </c>
      <c r="D125" s="10" t="s">
        <v>5088</v>
      </c>
      <c r="E125" s="31">
        <v>2010</v>
      </c>
      <c r="F125" s="31" t="s">
        <v>5089</v>
      </c>
      <c r="G125" s="25" t="s">
        <v>5090</v>
      </c>
      <c r="H125" s="37" t="s">
        <v>5091</v>
      </c>
      <c r="I125" s="25" t="s">
        <v>5092</v>
      </c>
      <c r="J125" s="25" t="s">
        <v>11</v>
      </c>
      <c r="K125" s="25" t="s">
        <v>5093</v>
      </c>
      <c r="L125" s="38" t="s">
        <v>5094</v>
      </c>
      <c r="M125" s="37" t="s">
        <v>5095</v>
      </c>
      <c r="N125" s="25" t="s">
        <v>18</v>
      </c>
      <c r="O125" s="25" t="s">
        <v>5880</v>
      </c>
      <c r="P125" s="25" t="s">
        <v>5993</v>
      </c>
      <c r="Q125" s="25" t="s">
        <v>5600</v>
      </c>
      <c r="R125" s="25" t="s">
        <v>5105</v>
      </c>
      <c r="S125" s="25" t="s">
        <v>123</v>
      </c>
      <c r="T125" s="25" t="s">
        <v>5097</v>
      </c>
      <c r="U125" s="25" t="s">
        <v>140</v>
      </c>
      <c r="V125" s="36">
        <v>5804</v>
      </c>
      <c r="W125" s="25" t="s">
        <v>10</v>
      </c>
      <c r="X125" s="25" t="s">
        <v>10</v>
      </c>
      <c r="Y125" s="25" t="s">
        <v>10</v>
      </c>
      <c r="Z125" s="25" t="s">
        <v>10</v>
      </c>
      <c r="AA125" s="25" t="s">
        <v>2465</v>
      </c>
      <c r="AB125" s="25" t="s">
        <v>5098</v>
      </c>
      <c r="AC125" s="10" t="s">
        <v>2484</v>
      </c>
      <c r="AD125" s="10" t="s">
        <v>2484</v>
      </c>
      <c r="AE125" s="25" t="s">
        <v>123</v>
      </c>
      <c r="AF125" s="25" t="s">
        <v>5097</v>
      </c>
      <c r="AG125" s="25" t="s">
        <v>140</v>
      </c>
      <c r="AH125" s="36">
        <v>5804</v>
      </c>
      <c r="AI125" s="10" t="s">
        <v>10</v>
      </c>
      <c r="AJ125" s="25" t="s">
        <v>10</v>
      </c>
      <c r="AK125" s="25" t="s">
        <v>2465</v>
      </c>
      <c r="AL125" s="25" t="s">
        <v>5098</v>
      </c>
      <c r="AM125" s="25" t="s">
        <v>11</v>
      </c>
      <c r="AN125" s="25" t="s">
        <v>5074</v>
      </c>
      <c r="AO125" s="25" t="s">
        <v>5099</v>
      </c>
      <c r="AP125" s="25" t="s">
        <v>1009</v>
      </c>
      <c r="AQ125" s="25" t="s">
        <v>1009</v>
      </c>
      <c r="AR125" s="25" t="s">
        <v>1009</v>
      </c>
      <c r="AS125" s="25" t="s">
        <v>1009</v>
      </c>
      <c r="AT125" s="25" t="s">
        <v>5100</v>
      </c>
      <c r="AU125" s="25" t="s">
        <v>10</v>
      </c>
      <c r="AV125" s="25" t="s">
        <v>10</v>
      </c>
      <c r="AW125" s="25">
        <v>2</v>
      </c>
      <c r="AX125" s="25" t="s">
        <v>10</v>
      </c>
      <c r="AY125" s="31" t="s">
        <v>10</v>
      </c>
      <c r="AZ125" s="21" t="s">
        <v>11</v>
      </c>
      <c r="BA125" s="21" t="s">
        <v>10</v>
      </c>
      <c r="BB125" s="25" t="s">
        <v>11</v>
      </c>
      <c r="BC125" s="36" t="s">
        <v>11</v>
      </c>
      <c r="BD125" s="36"/>
      <c r="BE125" s="36"/>
      <c r="BF125" s="36"/>
      <c r="BG125" s="36"/>
      <c r="BH125" s="31" t="s">
        <v>10</v>
      </c>
      <c r="BI125" s="31" t="s">
        <v>4431</v>
      </c>
      <c r="BJ125" s="31" t="s">
        <v>11</v>
      </c>
      <c r="BK125" s="31" t="s">
        <v>11</v>
      </c>
      <c r="BL125" s="31" t="s">
        <v>11</v>
      </c>
      <c r="BM125" s="31" t="s">
        <v>11</v>
      </c>
      <c r="BN125" s="31" t="s">
        <v>11</v>
      </c>
      <c r="BO125" s="31" t="s">
        <v>128</v>
      </c>
      <c r="BP125" s="31" t="s">
        <v>5106</v>
      </c>
      <c r="BQ125" s="31" t="s">
        <v>10</v>
      </c>
      <c r="BR125" s="31" t="s">
        <v>10</v>
      </c>
      <c r="BS125" s="31" t="s">
        <v>10</v>
      </c>
      <c r="BT125" s="31" t="s">
        <v>10</v>
      </c>
      <c r="BU125" s="31" t="s">
        <v>10</v>
      </c>
      <c r="BV125" s="31" t="s">
        <v>10</v>
      </c>
      <c r="BW125" s="31" t="s">
        <v>10</v>
      </c>
      <c r="BX125" s="31" t="s">
        <v>10</v>
      </c>
      <c r="BY125" s="31" t="s">
        <v>10</v>
      </c>
      <c r="BZ125" t="s">
        <v>5102</v>
      </c>
      <c r="CA125" t="s">
        <v>5103</v>
      </c>
      <c r="CB125" s="31" t="s">
        <v>11</v>
      </c>
      <c r="CC125" s="31" t="s">
        <v>11</v>
      </c>
      <c r="CD125" s="31" t="s">
        <v>5104</v>
      </c>
    </row>
    <row r="126" spans="1:86">
      <c r="A126" s="31">
        <v>167</v>
      </c>
      <c r="B126" s="31" t="s">
        <v>2437</v>
      </c>
      <c r="C126" s="31" t="s">
        <v>244</v>
      </c>
      <c r="D126" s="31" t="s">
        <v>5107</v>
      </c>
      <c r="E126" s="31">
        <v>2017</v>
      </c>
      <c r="F126" s="31" t="s">
        <v>5108</v>
      </c>
      <c r="G126" s="25" t="s">
        <v>5109</v>
      </c>
      <c r="H126" s="37" t="s">
        <v>5110</v>
      </c>
      <c r="I126" s="25" t="s">
        <v>5111</v>
      </c>
      <c r="J126" s="25" t="s">
        <v>1009</v>
      </c>
      <c r="K126" s="234" t="s">
        <v>4457</v>
      </c>
      <c r="L126" s="38" t="s">
        <v>5112</v>
      </c>
      <c r="M126" s="37" t="s">
        <v>5113</v>
      </c>
      <c r="N126" s="25" t="s">
        <v>35</v>
      </c>
      <c r="O126" s="25" t="s">
        <v>5994</v>
      </c>
      <c r="P126" s="25" t="s">
        <v>5995</v>
      </c>
      <c r="Q126" s="25" t="s">
        <v>5577</v>
      </c>
      <c r="R126" s="25" t="s">
        <v>5114</v>
      </c>
      <c r="S126" s="25" t="s">
        <v>5115</v>
      </c>
      <c r="T126" s="25" t="str">
        <f>INDEX(Outcome_GWASs!I:I,MATCH(Steph!S126,Outcome_GWASs!C:C,0))</f>
        <v>18+</v>
      </c>
      <c r="U126" s="25" t="str">
        <f>INDEX(Outcome_GWASs!H:H,MATCH(Steph!S126,Outcome_GWASs!C:C,0))</f>
        <v xml:space="preserve">both </v>
      </c>
      <c r="V126" s="25">
        <v>6839</v>
      </c>
      <c r="W126" s="25">
        <v>22221</v>
      </c>
      <c r="X126" s="25" t="str">
        <f>INDEX(Outcome_GWASs!F:F,MATCH(Steph!S126,Outcome_GWASs!C:C,0))</f>
        <v>9,866 </v>
      </c>
      <c r="Y126" s="25" t="e">
        <f>INDEX(Outcome_GWASs!G:G,MATCH(Steph!T126,Outcome_GWASs!D:D,0))</f>
        <v>#N/A</v>
      </c>
      <c r="Z126" s="25" t="s">
        <v>11</v>
      </c>
      <c r="AA126" s="25" t="s">
        <v>1197</v>
      </c>
      <c r="AB126" s="25" t="s">
        <v>249</v>
      </c>
      <c r="AC126" s="25" t="s">
        <v>127</v>
      </c>
      <c r="AD126" s="25" t="s">
        <v>127</v>
      </c>
      <c r="AE126" s="25" t="s">
        <v>1139</v>
      </c>
      <c r="AF126" s="25" t="s">
        <v>11</v>
      </c>
      <c r="AG126" s="25" t="s">
        <v>11</v>
      </c>
      <c r="AH126" s="25" t="s">
        <v>11</v>
      </c>
      <c r="AI126" s="10">
        <f>INDEX(Exposure_GWASs!F:F,MATCH(Steph!AE126,Exposure_GWASs!C:C,0))</f>
        <v>322154</v>
      </c>
      <c r="AJ126" s="25" t="s">
        <v>10</v>
      </c>
      <c r="AK126" s="25" t="s">
        <v>2465</v>
      </c>
      <c r="AL126" s="25" t="s">
        <v>249</v>
      </c>
      <c r="AM126" s="25" t="s">
        <v>10</v>
      </c>
      <c r="AN126" s="25" t="s">
        <v>10</v>
      </c>
      <c r="AO126" s="25" t="s">
        <v>11</v>
      </c>
      <c r="AP126" s="25" t="s">
        <v>11</v>
      </c>
      <c r="AQ126" s="25" t="s">
        <v>11</v>
      </c>
      <c r="AR126" s="25" t="s">
        <v>11</v>
      </c>
      <c r="AS126" s="25" t="s">
        <v>11</v>
      </c>
      <c r="AT126" s="25" t="s">
        <v>11</v>
      </c>
      <c r="AU126" s="25" t="s">
        <v>10</v>
      </c>
      <c r="AV126" s="25" t="s">
        <v>11</v>
      </c>
      <c r="AW126" s="25" t="s">
        <v>10</v>
      </c>
      <c r="AX126" s="25">
        <f>INDEX(Exposure_GWASs!S:S,MATCH(Steph!AE126,Exposure_GWASs!C:C,0))</f>
        <v>77</v>
      </c>
      <c r="AY126" s="31" t="s">
        <v>10</v>
      </c>
      <c r="AZ126" s="21" t="s">
        <v>11</v>
      </c>
      <c r="BA126" s="21" t="s">
        <v>10</v>
      </c>
      <c r="BB126" s="21" t="s">
        <v>87</v>
      </c>
      <c r="BC126" s="36" t="s">
        <v>17</v>
      </c>
      <c r="BD126" s="36"/>
      <c r="BE126" s="36"/>
      <c r="BF126" s="36"/>
      <c r="BG126" s="36"/>
      <c r="BH126" s="31" t="s">
        <v>1011</v>
      </c>
      <c r="BI126" s="31" t="s">
        <v>11</v>
      </c>
      <c r="BJ126" s="31" t="s">
        <v>11</v>
      </c>
      <c r="BK126" s="31" t="s">
        <v>11</v>
      </c>
      <c r="BL126" s="31" t="s">
        <v>11</v>
      </c>
      <c r="BM126" s="31" t="s">
        <v>11</v>
      </c>
      <c r="BN126" s="31" t="s">
        <v>11</v>
      </c>
      <c r="BO126" s="31" t="s">
        <v>167</v>
      </c>
      <c r="BP126" s="31" t="s">
        <v>1197</v>
      </c>
      <c r="BQ126" s="31" t="s">
        <v>1029</v>
      </c>
      <c r="BR126" s="31">
        <v>1.17</v>
      </c>
      <c r="BS126" s="31" t="s">
        <v>10</v>
      </c>
      <c r="BT126" s="21">
        <v>95</v>
      </c>
      <c r="BU126" s="31">
        <v>0.92</v>
      </c>
      <c r="BV126" s="31">
        <v>1.49</v>
      </c>
      <c r="BW126" s="31">
        <v>0.19</v>
      </c>
      <c r="BX126" s="31" t="s">
        <v>10</v>
      </c>
      <c r="BY126" s="31" t="s">
        <v>10</v>
      </c>
      <c r="BZ126" s="31" t="s">
        <v>5116</v>
      </c>
      <c r="CA126" s="31" t="s">
        <v>5117</v>
      </c>
      <c r="CB126" s="31" t="s">
        <v>5118</v>
      </c>
      <c r="CC126" s="31" t="s">
        <v>5119</v>
      </c>
      <c r="CD126" s="31" t="s">
        <v>5120</v>
      </c>
    </row>
    <row r="127" spans="1:86">
      <c r="A127" s="31">
        <v>167</v>
      </c>
      <c r="B127" s="31" t="s">
        <v>2437</v>
      </c>
      <c r="C127" s="31" t="s">
        <v>244</v>
      </c>
      <c r="D127" s="31" t="s">
        <v>5107</v>
      </c>
      <c r="E127" s="31">
        <v>2017</v>
      </c>
      <c r="F127" s="31" t="s">
        <v>5108</v>
      </c>
      <c r="G127" s="25" t="s">
        <v>5109</v>
      </c>
      <c r="H127" s="37" t="s">
        <v>5110</v>
      </c>
      <c r="I127" s="25" t="s">
        <v>5111</v>
      </c>
      <c r="J127" s="25" t="s">
        <v>1009</v>
      </c>
      <c r="K127" s="234" t="s">
        <v>4457</v>
      </c>
      <c r="L127" s="38" t="s">
        <v>5112</v>
      </c>
      <c r="M127" s="37" t="s">
        <v>5113</v>
      </c>
      <c r="N127" s="25" t="s">
        <v>35</v>
      </c>
      <c r="O127" s="25" t="s">
        <v>5994</v>
      </c>
      <c r="P127" s="25" t="s">
        <v>5995</v>
      </c>
      <c r="Q127" s="25" t="s">
        <v>5577</v>
      </c>
      <c r="R127" s="25" t="s">
        <v>5114</v>
      </c>
      <c r="S127" s="25" t="s">
        <v>5115</v>
      </c>
      <c r="T127" s="25" t="str">
        <f>INDEX(Outcome_GWASs!I:I,MATCH(Steph!S127,Outcome_GWASs!C:C,0))</f>
        <v>18+</v>
      </c>
      <c r="U127" s="25" t="str">
        <f>INDEX(Outcome_GWASs!H:H,MATCH(Steph!S127,Outcome_GWASs!C:C,0))</f>
        <v xml:space="preserve">both </v>
      </c>
      <c r="V127" s="25">
        <v>6839</v>
      </c>
      <c r="W127" s="25">
        <v>22221</v>
      </c>
      <c r="X127" s="25" t="str">
        <f>INDEX(Outcome_GWASs!F:F,MATCH(Steph!S127,Outcome_GWASs!C:C,0))</f>
        <v>9,866 </v>
      </c>
      <c r="Y127" s="25" t="e">
        <f>INDEX(Outcome_GWASs!G:G,MATCH(Steph!T127,Outcome_GWASs!D:D,0))</f>
        <v>#N/A</v>
      </c>
      <c r="Z127" s="25" t="s">
        <v>11</v>
      </c>
      <c r="AA127" s="25" t="s">
        <v>1197</v>
      </c>
      <c r="AB127" s="25" t="s">
        <v>249</v>
      </c>
      <c r="AC127" s="25" t="s">
        <v>159</v>
      </c>
      <c r="AD127" s="25" t="s">
        <v>159</v>
      </c>
      <c r="AE127" s="25" t="s">
        <v>11</v>
      </c>
      <c r="AF127" s="25" t="s">
        <v>11</v>
      </c>
      <c r="AG127" s="25" t="s">
        <v>11</v>
      </c>
      <c r="AH127" s="25" t="s">
        <v>11</v>
      </c>
      <c r="AI127" s="10" t="str">
        <f>INDEX(Exposure_GWASs!F:F,MATCH(Steph!AE127,Exposure_GWASs!C:C,0))</f>
        <v>NA</v>
      </c>
      <c r="AJ127" s="25" t="s">
        <v>10</v>
      </c>
      <c r="AK127" s="25" t="s">
        <v>2465</v>
      </c>
      <c r="AL127" s="25" t="s">
        <v>249</v>
      </c>
      <c r="AM127" s="25" t="s">
        <v>10</v>
      </c>
      <c r="AN127" s="25" t="s">
        <v>10</v>
      </c>
      <c r="AO127" s="25" t="s">
        <v>11</v>
      </c>
      <c r="AP127" s="25" t="s">
        <v>11</v>
      </c>
      <c r="AQ127" s="25" t="s">
        <v>11</v>
      </c>
      <c r="AR127" s="25" t="s">
        <v>11</v>
      </c>
      <c r="AS127" s="25" t="s">
        <v>11</v>
      </c>
      <c r="AT127" s="25" t="s">
        <v>11</v>
      </c>
      <c r="AU127" s="25" t="s">
        <v>10</v>
      </c>
      <c r="AV127" s="25" t="s">
        <v>11</v>
      </c>
      <c r="AW127" s="25" t="s">
        <v>10</v>
      </c>
      <c r="AX127" s="25" t="str">
        <f>INDEX(Exposure_GWASs!S:S,MATCH(Steph!AE127,Exposure_GWASs!C:C,0))</f>
        <v>NA</v>
      </c>
      <c r="AY127" s="31" t="s">
        <v>10</v>
      </c>
      <c r="AZ127" s="21" t="s">
        <v>11</v>
      </c>
      <c r="BA127" s="21" t="s">
        <v>10</v>
      </c>
      <c r="BB127" s="21" t="s">
        <v>87</v>
      </c>
      <c r="BC127" s="36" t="s">
        <v>17</v>
      </c>
      <c r="BD127" s="36"/>
      <c r="BE127" s="36"/>
      <c r="BF127" s="36"/>
      <c r="BG127" s="36"/>
      <c r="BH127" s="31" t="s">
        <v>1011</v>
      </c>
      <c r="BI127" s="31" t="s">
        <v>11</v>
      </c>
      <c r="BJ127" s="31" t="s">
        <v>11</v>
      </c>
      <c r="BK127" s="31" t="s">
        <v>11</v>
      </c>
      <c r="BL127" s="31" t="s">
        <v>11</v>
      </c>
      <c r="BM127" s="31" t="s">
        <v>11</v>
      </c>
      <c r="BN127" s="31" t="s">
        <v>11</v>
      </c>
      <c r="BO127" s="31" t="s">
        <v>167</v>
      </c>
      <c r="BP127" s="31" t="s">
        <v>1197</v>
      </c>
      <c r="BQ127" s="31" t="s">
        <v>1029</v>
      </c>
      <c r="BR127" s="31">
        <v>0.62</v>
      </c>
      <c r="BS127" s="31" t="s">
        <v>10</v>
      </c>
      <c r="BT127" s="21">
        <v>95</v>
      </c>
      <c r="BU127" s="31">
        <v>0.37</v>
      </c>
      <c r="BV127" s="31">
        <v>1.02</v>
      </c>
      <c r="BW127" s="31">
        <v>0.06</v>
      </c>
      <c r="BX127" s="31" t="s">
        <v>10</v>
      </c>
      <c r="BY127" s="31" t="s">
        <v>10</v>
      </c>
      <c r="BZ127" s="31" t="s">
        <v>5116</v>
      </c>
      <c r="CA127" s="31" t="s">
        <v>5117</v>
      </c>
      <c r="CB127" s="31" t="s">
        <v>5118</v>
      </c>
      <c r="CC127" s="31" t="s">
        <v>5119</v>
      </c>
      <c r="CD127" s="31" t="s">
        <v>5120</v>
      </c>
    </row>
    <row r="128" spans="1:86">
      <c r="A128" s="31">
        <v>167</v>
      </c>
      <c r="B128" s="31" t="s">
        <v>2437</v>
      </c>
      <c r="C128" s="31" t="s">
        <v>244</v>
      </c>
      <c r="D128" s="31" t="s">
        <v>5107</v>
      </c>
      <c r="E128" s="31">
        <v>2017</v>
      </c>
      <c r="F128" s="31" t="s">
        <v>5108</v>
      </c>
      <c r="G128" s="25" t="s">
        <v>5109</v>
      </c>
      <c r="H128" s="37" t="s">
        <v>5110</v>
      </c>
      <c r="I128" s="25" t="s">
        <v>5111</v>
      </c>
      <c r="J128" s="25" t="s">
        <v>1009</v>
      </c>
      <c r="K128" s="234" t="s">
        <v>4457</v>
      </c>
      <c r="L128" s="38" t="s">
        <v>5112</v>
      </c>
      <c r="M128" s="37" t="s">
        <v>5113</v>
      </c>
      <c r="N128" s="25" t="s">
        <v>35</v>
      </c>
      <c r="O128" s="25" t="s">
        <v>5994</v>
      </c>
      <c r="P128" s="25" t="s">
        <v>5995</v>
      </c>
      <c r="Q128" s="25" t="s">
        <v>5577</v>
      </c>
      <c r="R128" s="25" t="s">
        <v>5114</v>
      </c>
      <c r="S128" s="25" t="s">
        <v>5115</v>
      </c>
      <c r="T128" s="25" t="str">
        <f>INDEX(Outcome_GWASs!I:I,MATCH(Steph!S128,Outcome_GWASs!C:C,0))</f>
        <v>18+</v>
      </c>
      <c r="U128" s="25" t="str">
        <f>INDEX(Outcome_GWASs!H:H,MATCH(Steph!S128,Outcome_GWASs!C:C,0))</f>
        <v xml:space="preserve">both </v>
      </c>
      <c r="V128" s="25">
        <v>6839</v>
      </c>
      <c r="W128" s="25">
        <v>22221</v>
      </c>
      <c r="X128" s="25" t="str">
        <f>INDEX(Outcome_GWASs!F:F,MATCH(Steph!S128,Outcome_GWASs!C:C,0))</f>
        <v>9,866 </v>
      </c>
      <c r="Y128" s="25" t="e">
        <f>INDEX(Outcome_GWASs!G:G,MATCH(Steph!T128,Outcome_GWASs!D:D,0))</f>
        <v>#N/A</v>
      </c>
      <c r="Z128" s="25" t="s">
        <v>11</v>
      </c>
      <c r="AA128" s="25" t="s">
        <v>1197</v>
      </c>
      <c r="AB128" s="25" t="s">
        <v>249</v>
      </c>
      <c r="AC128" s="25" t="s">
        <v>162</v>
      </c>
      <c r="AD128" s="25" t="s">
        <v>162</v>
      </c>
      <c r="AE128" s="25" t="s">
        <v>11</v>
      </c>
      <c r="AF128" s="25" t="s">
        <v>11</v>
      </c>
      <c r="AG128" s="25" t="s">
        <v>11</v>
      </c>
      <c r="AH128" s="25" t="s">
        <v>11</v>
      </c>
      <c r="AI128" s="10" t="str">
        <f>INDEX(Exposure_GWASs!F:F,MATCH(Steph!AE128,Exposure_GWASs!C:C,0))</f>
        <v>NA</v>
      </c>
      <c r="AJ128" s="25" t="s">
        <v>10</v>
      </c>
      <c r="AK128" s="25" t="s">
        <v>2465</v>
      </c>
      <c r="AL128" s="25" t="s">
        <v>249</v>
      </c>
      <c r="AM128" s="25" t="s">
        <v>10</v>
      </c>
      <c r="AN128" s="25" t="s">
        <v>10</v>
      </c>
      <c r="AO128" s="25" t="s">
        <v>11</v>
      </c>
      <c r="AP128" s="25" t="s">
        <v>11</v>
      </c>
      <c r="AQ128" s="25" t="s">
        <v>11</v>
      </c>
      <c r="AR128" s="25" t="s">
        <v>11</v>
      </c>
      <c r="AS128" s="25" t="s">
        <v>11</v>
      </c>
      <c r="AT128" s="25" t="s">
        <v>11</v>
      </c>
      <c r="AU128" s="25" t="s">
        <v>10</v>
      </c>
      <c r="AV128" s="25" t="s">
        <v>11</v>
      </c>
      <c r="AW128" s="25" t="s">
        <v>10</v>
      </c>
      <c r="AX128" s="25" t="str">
        <f>INDEX(Exposure_GWASs!S:S,MATCH(Steph!AE128,Exposure_GWASs!C:C,0))</f>
        <v>NA</v>
      </c>
      <c r="AY128" s="31" t="s">
        <v>10</v>
      </c>
      <c r="AZ128" s="21" t="s">
        <v>11</v>
      </c>
      <c r="BA128" s="21" t="s">
        <v>10</v>
      </c>
      <c r="BB128" s="21" t="s">
        <v>87</v>
      </c>
      <c r="BC128" s="36" t="s">
        <v>17</v>
      </c>
      <c r="BD128" s="36"/>
      <c r="BE128" s="36"/>
      <c r="BF128" s="36"/>
      <c r="BG128" s="36"/>
      <c r="BH128" s="31" t="s">
        <v>1011</v>
      </c>
      <c r="BI128" s="31" t="s">
        <v>11</v>
      </c>
      <c r="BJ128" s="31" t="s">
        <v>11</v>
      </c>
      <c r="BK128" s="31" t="s">
        <v>11</v>
      </c>
      <c r="BL128" s="31" t="s">
        <v>11</v>
      </c>
      <c r="BM128" s="31" t="s">
        <v>11</v>
      </c>
      <c r="BN128" s="31" t="s">
        <v>11</v>
      </c>
      <c r="BO128" s="31" t="s">
        <v>167</v>
      </c>
      <c r="BP128" s="31" t="s">
        <v>1197</v>
      </c>
      <c r="BQ128" s="31" t="s">
        <v>1029</v>
      </c>
      <c r="BR128" s="31">
        <v>0.82</v>
      </c>
      <c r="BS128" s="31" t="s">
        <v>10</v>
      </c>
      <c r="BT128" s="21">
        <v>95</v>
      </c>
      <c r="BU128" s="31">
        <v>0.56999999999999995</v>
      </c>
      <c r="BV128" s="31">
        <v>1.19</v>
      </c>
      <c r="BW128" s="31">
        <v>0.28999999999999998</v>
      </c>
      <c r="BX128" s="31" t="s">
        <v>10</v>
      </c>
      <c r="BY128" s="31" t="s">
        <v>10</v>
      </c>
      <c r="BZ128" s="31" t="s">
        <v>5116</v>
      </c>
      <c r="CA128" s="31" t="s">
        <v>5117</v>
      </c>
      <c r="CB128" s="31" t="s">
        <v>5118</v>
      </c>
      <c r="CC128" s="31" t="s">
        <v>5119</v>
      </c>
      <c r="CD128" s="31" t="s">
        <v>5120</v>
      </c>
    </row>
    <row r="129" spans="1:82">
      <c r="A129" s="31">
        <v>167</v>
      </c>
      <c r="B129" s="31" t="s">
        <v>2437</v>
      </c>
      <c r="C129" s="31" t="s">
        <v>244</v>
      </c>
      <c r="D129" s="31" t="s">
        <v>5107</v>
      </c>
      <c r="E129" s="31">
        <v>2017</v>
      </c>
      <c r="F129" s="31" t="s">
        <v>5108</v>
      </c>
      <c r="G129" s="25" t="s">
        <v>5109</v>
      </c>
      <c r="H129" s="37" t="s">
        <v>5110</v>
      </c>
      <c r="I129" s="25" t="s">
        <v>5111</v>
      </c>
      <c r="J129" s="25" t="s">
        <v>1009</v>
      </c>
      <c r="K129" s="234" t="s">
        <v>4457</v>
      </c>
      <c r="L129" s="38" t="s">
        <v>5112</v>
      </c>
      <c r="M129" s="37" t="s">
        <v>5113</v>
      </c>
      <c r="N129" s="25" t="s">
        <v>35</v>
      </c>
      <c r="O129" s="25" t="s">
        <v>5994</v>
      </c>
      <c r="P129" s="25" t="s">
        <v>5995</v>
      </c>
      <c r="Q129" s="25" t="s">
        <v>5577</v>
      </c>
      <c r="R129" s="25" t="s">
        <v>5114</v>
      </c>
      <c r="S129" s="25" t="s">
        <v>5115</v>
      </c>
      <c r="T129" s="25" t="str">
        <f>INDEX(Outcome_GWASs!I:I,MATCH(Steph!S129,Outcome_GWASs!C:C,0))</f>
        <v>18+</v>
      </c>
      <c r="U129" s="25" t="str">
        <f>INDEX(Outcome_GWASs!H:H,MATCH(Steph!S129,Outcome_GWASs!C:C,0))</f>
        <v xml:space="preserve">both </v>
      </c>
      <c r="V129" s="25">
        <v>6839</v>
      </c>
      <c r="W129" s="25">
        <v>22221</v>
      </c>
      <c r="X129" s="25" t="str">
        <f>INDEX(Outcome_GWASs!F:F,MATCH(Steph!S129,Outcome_GWASs!C:C,0))</f>
        <v>9,866 </v>
      </c>
      <c r="Y129" s="25" t="e">
        <f>INDEX(Outcome_GWASs!G:G,MATCH(Steph!T129,Outcome_GWASs!D:D,0))</f>
        <v>#N/A</v>
      </c>
      <c r="Z129" s="25" t="s">
        <v>11</v>
      </c>
      <c r="AA129" s="25" t="s">
        <v>1197</v>
      </c>
      <c r="AB129" s="25" t="s">
        <v>249</v>
      </c>
      <c r="AC129" s="25" t="s">
        <v>5121</v>
      </c>
      <c r="AD129" s="25" t="s">
        <v>5121</v>
      </c>
      <c r="AE129" s="25" t="s">
        <v>11</v>
      </c>
      <c r="AF129" s="25" t="s">
        <v>11</v>
      </c>
      <c r="AG129" s="25" t="s">
        <v>11</v>
      </c>
      <c r="AH129" s="25" t="s">
        <v>11</v>
      </c>
      <c r="AI129" s="10" t="str">
        <f>INDEX(Exposure_GWASs!F:F,MATCH(Steph!AE129,Exposure_GWASs!C:C,0))</f>
        <v>NA</v>
      </c>
      <c r="AJ129" s="25" t="s">
        <v>10</v>
      </c>
      <c r="AK129" s="25" t="s">
        <v>2465</v>
      </c>
      <c r="AL129" s="25" t="s">
        <v>249</v>
      </c>
      <c r="AM129" s="25" t="s">
        <v>10</v>
      </c>
      <c r="AN129" s="25" t="s">
        <v>10</v>
      </c>
      <c r="AO129" s="25" t="s">
        <v>11</v>
      </c>
      <c r="AP129" s="25" t="s">
        <v>11</v>
      </c>
      <c r="AQ129" s="25" t="s">
        <v>11</v>
      </c>
      <c r="AR129" s="25" t="s">
        <v>11</v>
      </c>
      <c r="AS129" s="25" t="s">
        <v>11</v>
      </c>
      <c r="AT129" s="25" t="s">
        <v>11</v>
      </c>
      <c r="AU129" s="25" t="s">
        <v>10</v>
      </c>
      <c r="AV129" s="25" t="s">
        <v>11</v>
      </c>
      <c r="AW129" s="25" t="s">
        <v>10</v>
      </c>
      <c r="AX129" s="25" t="str">
        <f>INDEX(Exposure_GWASs!S:S,MATCH(Steph!AE129,Exposure_GWASs!C:C,0))</f>
        <v>NA</v>
      </c>
      <c r="AY129" s="31" t="s">
        <v>10</v>
      </c>
      <c r="AZ129" s="21" t="s">
        <v>11</v>
      </c>
      <c r="BA129" s="21" t="s">
        <v>10</v>
      </c>
      <c r="BB129" s="21" t="s">
        <v>87</v>
      </c>
      <c r="BC129" s="21" t="s">
        <v>17</v>
      </c>
      <c r="BH129" s="31" t="s">
        <v>1011</v>
      </c>
      <c r="BI129" s="31" t="s">
        <v>11</v>
      </c>
      <c r="BJ129" s="31" t="s">
        <v>11</v>
      </c>
      <c r="BK129" s="31" t="s">
        <v>11</v>
      </c>
      <c r="BL129" s="31" t="s">
        <v>11</v>
      </c>
      <c r="BM129" s="31" t="s">
        <v>11</v>
      </c>
      <c r="BN129" s="31" t="s">
        <v>11</v>
      </c>
      <c r="BO129" s="31" t="s">
        <v>167</v>
      </c>
      <c r="BP129" s="31" t="s">
        <v>1197</v>
      </c>
      <c r="BQ129" s="31" t="s">
        <v>1029</v>
      </c>
      <c r="BR129" s="31">
        <v>0.77</v>
      </c>
      <c r="BS129" s="31" t="s">
        <v>10</v>
      </c>
      <c r="BT129" s="21">
        <v>95</v>
      </c>
      <c r="BU129" s="31">
        <v>0.42</v>
      </c>
      <c r="BV129" s="31">
        <v>1.41</v>
      </c>
      <c r="BW129" s="31">
        <v>0.39</v>
      </c>
      <c r="BX129" s="31" t="s">
        <v>10</v>
      </c>
      <c r="BY129" s="31" t="s">
        <v>10</v>
      </c>
      <c r="BZ129" s="31" t="s">
        <v>5116</v>
      </c>
      <c r="CA129" s="31" t="s">
        <v>5117</v>
      </c>
      <c r="CB129" s="31" t="s">
        <v>5118</v>
      </c>
      <c r="CC129" s="31" t="s">
        <v>5119</v>
      </c>
      <c r="CD129" s="31" t="s">
        <v>5120</v>
      </c>
    </row>
    <row r="130" spans="1:82">
      <c r="A130" s="31">
        <v>167</v>
      </c>
      <c r="B130" s="31" t="s">
        <v>2437</v>
      </c>
      <c r="C130" s="31" t="s">
        <v>244</v>
      </c>
      <c r="D130" s="31" t="s">
        <v>5107</v>
      </c>
      <c r="E130" s="31">
        <v>2017</v>
      </c>
      <c r="F130" s="31" t="s">
        <v>5108</v>
      </c>
      <c r="G130" s="25" t="s">
        <v>5109</v>
      </c>
      <c r="H130" s="37" t="s">
        <v>5110</v>
      </c>
      <c r="I130" s="25" t="s">
        <v>5111</v>
      </c>
      <c r="J130" s="25" t="s">
        <v>1009</v>
      </c>
      <c r="K130" s="234" t="s">
        <v>4457</v>
      </c>
      <c r="L130" s="38" t="s">
        <v>5112</v>
      </c>
      <c r="M130" s="37" t="s">
        <v>5113</v>
      </c>
      <c r="N130" s="25" t="s">
        <v>35</v>
      </c>
      <c r="O130" s="25" t="s">
        <v>5994</v>
      </c>
      <c r="P130" s="25" t="s">
        <v>5995</v>
      </c>
      <c r="Q130" s="25" t="s">
        <v>5577</v>
      </c>
      <c r="R130" s="25" t="s">
        <v>5114</v>
      </c>
      <c r="S130" s="25" t="s">
        <v>5115</v>
      </c>
      <c r="T130" s="25" t="str">
        <f>INDEX(Outcome_GWASs!I:I,MATCH(Steph!S130,Outcome_GWASs!C:C,0))</f>
        <v>18+</v>
      </c>
      <c r="U130" s="25" t="str">
        <f>INDEX(Outcome_GWASs!H:H,MATCH(Steph!S130,Outcome_GWASs!C:C,0))</f>
        <v xml:space="preserve">both </v>
      </c>
      <c r="V130" s="25">
        <v>6839</v>
      </c>
      <c r="W130" s="25">
        <v>22221</v>
      </c>
      <c r="X130" s="25" t="str">
        <f>INDEX(Outcome_GWASs!F:F,MATCH(Steph!S130,Outcome_GWASs!C:C,0))</f>
        <v>9,866 </v>
      </c>
      <c r="Y130" s="25" t="e">
        <f>INDEX(Outcome_GWASs!G:G,MATCH(Steph!T130,Outcome_GWASs!D:D,0))</f>
        <v>#N/A</v>
      </c>
      <c r="Z130" s="25" t="s">
        <v>11</v>
      </c>
      <c r="AA130" s="25" t="s">
        <v>1197</v>
      </c>
      <c r="AB130" s="25" t="s">
        <v>249</v>
      </c>
      <c r="AC130" s="25" t="s">
        <v>5523</v>
      </c>
      <c r="AD130" s="25" t="s">
        <v>5512</v>
      </c>
      <c r="AE130" s="25" t="s">
        <v>11</v>
      </c>
      <c r="AF130" s="25" t="s">
        <v>11</v>
      </c>
      <c r="AG130" s="25" t="s">
        <v>11</v>
      </c>
      <c r="AH130" s="25" t="s">
        <v>11</v>
      </c>
      <c r="AI130" s="10" t="str">
        <f>INDEX(Exposure_GWASs!F:F,MATCH(Steph!AE130,Exposure_GWASs!C:C,0))</f>
        <v>NA</v>
      </c>
      <c r="AJ130" s="25" t="s">
        <v>10</v>
      </c>
      <c r="AK130" s="25" t="s">
        <v>2465</v>
      </c>
      <c r="AL130" s="25" t="s">
        <v>249</v>
      </c>
      <c r="AM130" s="25" t="s">
        <v>10</v>
      </c>
      <c r="AN130" s="25" t="s">
        <v>10</v>
      </c>
      <c r="AO130" s="25" t="s">
        <v>11</v>
      </c>
      <c r="AP130" s="25" t="s">
        <v>11</v>
      </c>
      <c r="AQ130" s="25" t="s">
        <v>11</v>
      </c>
      <c r="AR130" s="25" t="s">
        <v>11</v>
      </c>
      <c r="AS130" s="25" t="s">
        <v>11</v>
      </c>
      <c r="AT130" s="25" t="s">
        <v>11</v>
      </c>
      <c r="AU130" s="25" t="s">
        <v>10</v>
      </c>
      <c r="AV130" s="25" t="s">
        <v>11</v>
      </c>
      <c r="AW130" s="25" t="s">
        <v>10</v>
      </c>
      <c r="AX130" s="25" t="str">
        <f>INDEX(Exposure_GWASs!S:S,MATCH(Steph!AE130,Exposure_GWASs!C:C,0))</f>
        <v>NA</v>
      </c>
      <c r="AY130" s="31" t="s">
        <v>10</v>
      </c>
      <c r="AZ130" s="21" t="s">
        <v>11</v>
      </c>
      <c r="BA130" s="21" t="s">
        <v>10</v>
      </c>
      <c r="BB130" s="21" t="s">
        <v>87</v>
      </c>
      <c r="BC130" s="21" t="s">
        <v>17</v>
      </c>
      <c r="BH130" s="31" t="s">
        <v>1011</v>
      </c>
      <c r="BI130" s="31" t="s">
        <v>11</v>
      </c>
      <c r="BJ130" s="31" t="s">
        <v>11</v>
      </c>
      <c r="BK130" s="31" t="s">
        <v>11</v>
      </c>
      <c r="BL130" s="31" t="s">
        <v>11</v>
      </c>
      <c r="BM130" s="31" t="s">
        <v>11</v>
      </c>
      <c r="BN130" s="31" t="s">
        <v>11</v>
      </c>
      <c r="BO130" s="31" t="s">
        <v>167</v>
      </c>
      <c r="BP130" s="31" t="s">
        <v>1197</v>
      </c>
      <c r="BQ130" s="31" t="s">
        <v>1029</v>
      </c>
      <c r="BR130" s="31">
        <v>0.98</v>
      </c>
      <c r="BS130" s="31" t="s">
        <v>10</v>
      </c>
      <c r="BT130" s="21">
        <v>95</v>
      </c>
      <c r="BU130" s="31">
        <v>0.87</v>
      </c>
      <c r="BV130" s="31">
        <v>1.1000000000000001</v>
      </c>
      <c r="BW130" s="31">
        <v>0.71</v>
      </c>
      <c r="BX130" s="31" t="s">
        <v>10</v>
      </c>
      <c r="BY130" s="31" t="s">
        <v>10</v>
      </c>
      <c r="BZ130" s="31" t="s">
        <v>5116</v>
      </c>
      <c r="CA130" s="31" t="s">
        <v>5117</v>
      </c>
      <c r="CB130" s="31" t="s">
        <v>5118</v>
      </c>
      <c r="CC130" s="31" t="s">
        <v>5119</v>
      </c>
      <c r="CD130" s="31" t="s">
        <v>5120</v>
      </c>
    </row>
    <row r="131" spans="1:82">
      <c r="A131" s="31">
        <v>167</v>
      </c>
      <c r="B131" s="31" t="s">
        <v>2437</v>
      </c>
      <c r="C131" s="31" t="s">
        <v>244</v>
      </c>
      <c r="D131" s="31" t="s">
        <v>5107</v>
      </c>
      <c r="E131" s="31">
        <v>2017</v>
      </c>
      <c r="F131" s="31" t="s">
        <v>5108</v>
      </c>
      <c r="G131" s="25" t="s">
        <v>5109</v>
      </c>
      <c r="H131" s="37" t="s">
        <v>5110</v>
      </c>
      <c r="I131" s="25" t="s">
        <v>5111</v>
      </c>
      <c r="J131" s="25" t="s">
        <v>1009</v>
      </c>
      <c r="K131" s="234" t="s">
        <v>4457</v>
      </c>
      <c r="L131" s="38" t="s">
        <v>5112</v>
      </c>
      <c r="M131" s="37" t="s">
        <v>5113</v>
      </c>
      <c r="N131" s="25" t="s">
        <v>35</v>
      </c>
      <c r="O131" s="25" t="s">
        <v>5994</v>
      </c>
      <c r="P131" s="25" t="s">
        <v>5995</v>
      </c>
      <c r="Q131" s="25" t="s">
        <v>5577</v>
      </c>
      <c r="R131" s="25" t="s">
        <v>5114</v>
      </c>
      <c r="S131" s="25" t="s">
        <v>5115</v>
      </c>
      <c r="T131" s="25" t="str">
        <f>INDEX(Outcome_GWASs!I:I,MATCH(Steph!S131,Outcome_GWASs!C:C,0))</f>
        <v>18+</v>
      </c>
      <c r="U131" s="25" t="str">
        <f>INDEX(Outcome_GWASs!H:H,MATCH(Steph!S131,Outcome_GWASs!C:C,0))</f>
        <v xml:space="preserve">both </v>
      </c>
      <c r="V131" s="25">
        <v>6839</v>
      </c>
      <c r="W131" s="25">
        <v>22221</v>
      </c>
      <c r="X131" s="25" t="str">
        <f>INDEX(Outcome_GWASs!F:F,MATCH(Steph!S131,Outcome_GWASs!C:C,0))</f>
        <v>9,866 </v>
      </c>
      <c r="Y131" s="25" t="e">
        <f>INDEX(Outcome_GWASs!G:G,MATCH(Steph!T131,Outcome_GWASs!D:D,0))</f>
        <v>#N/A</v>
      </c>
      <c r="Z131" s="25" t="s">
        <v>11</v>
      </c>
      <c r="AA131" s="25" t="s">
        <v>1197</v>
      </c>
      <c r="AB131" s="25" t="s">
        <v>249</v>
      </c>
      <c r="AC131" s="25" t="s">
        <v>5552</v>
      </c>
      <c r="AD131" s="25" t="s">
        <v>371</v>
      </c>
      <c r="AE131" s="25" t="s">
        <v>11</v>
      </c>
      <c r="AF131" s="25" t="s">
        <v>11</v>
      </c>
      <c r="AG131" s="25" t="s">
        <v>11</v>
      </c>
      <c r="AH131" s="25" t="s">
        <v>11</v>
      </c>
      <c r="AI131" s="10" t="str">
        <f>INDEX(Exposure_GWASs!F:F,MATCH(Steph!AE131,Exposure_GWASs!C:C,0))</f>
        <v>NA</v>
      </c>
      <c r="AJ131" s="25" t="s">
        <v>10</v>
      </c>
      <c r="AK131" s="25" t="s">
        <v>2465</v>
      </c>
      <c r="AL131" s="25" t="s">
        <v>249</v>
      </c>
      <c r="AM131" s="25" t="s">
        <v>10</v>
      </c>
      <c r="AN131" s="25" t="s">
        <v>10</v>
      </c>
      <c r="AO131" s="25" t="s">
        <v>11</v>
      </c>
      <c r="AP131" s="25" t="s">
        <v>11</v>
      </c>
      <c r="AQ131" s="25" t="s">
        <v>11</v>
      </c>
      <c r="AR131" s="25" t="s">
        <v>11</v>
      </c>
      <c r="AS131" s="25" t="s">
        <v>11</v>
      </c>
      <c r="AT131" s="25" t="s">
        <v>11</v>
      </c>
      <c r="AU131" s="25" t="s">
        <v>10</v>
      </c>
      <c r="AV131" s="25" t="s">
        <v>11</v>
      </c>
      <c r="AW131" s="25" t="s">
        <v>10</v>
      </c>
      <c r="AX131" s="25" t="str">
        <f>INDEX(Exposure_GWASs!S:S,MATCH(Steph!AE131,Exposure_GWASs!C:C,0))</f>
        <v>NA</v>
      </c>
      <c r="AY131" s="31" t="s">
        <v>10</v>
      </c>
      <c r="AZ131" s="21" t="s">
        <v>11</v>
      </c>
      <c r="BA131" s="21" t="s">
        <v>10</v>
      </c>
      <c r="BB131" s="21" t="s">
        <v>87</v>
      </c>
      <c r="BC131" s="21" t="s">
        <v>17</v>
      </c>
      <c r="BH131" s="31" t="s">
        <v>1011</v>
      </c>
      <c r="BI131" s="31" t="s">
        <v>11</v>
      </c>
      <c r="BJ131" s="31" t="s">
        <v>11</v>
      </c>
      <c r="BK131" s="31" t="s">
        <v>11</v>
      </c>
      <c r="BL131" s="31" t="s">
        <v>11</v>
      </c>
      <c r="BM131" s="31" t="s">
        <v>11</v>
      </c>
      <c r="BN131" s="31" t="s">
        <v>11</v>
      </c>
      <c r="BO131" s="31" t="s">
        <v>167</v>
      </c>
      <c r="BP131" s="31" t="s">
        <v>1197</v>
      </c>
      <c r="BQ131" s="31" t="s">
        <v>1029</v>
      </c>
      <c r="BR131" s="31">
        <v>1.04</v>
      </c>
      <c r="BS131" s="31" t="s">
        <v>10</v>
      </c>
      <c r="BT131" s="21">
        <v>95</v>
      </c>
      <c r="BU131" s="31">
        <v>0.64</v>
      </c>
      <c r="BV131" s="31">
        <v>1.72</v>
      </c>
      <c r="BW131" s="31">
        <v>0.86</v>
      </c>
      <c r="BX131" s="31" t="s">
        <v>10</v>
      </c>
      <c r="BY131" s="31" t="s">
        <v>10</v>
      </c>
      <c r="BZ131" s="31" t="s">
        <v>5116</v>
      </c>
      <c r="CA131" s="31" t="s">
        <v>5117</v>
      </c>
      <c r="CB131" s="31" t="s">
        <v>5118</v>
      </c>
      <c r="CC131" s="31" t="s">
        <v>5119</v>
      </c>
      <c r="CD131" s="31" t="s">
        <v>5120</v>
      </c>
    </row>
    <row r="132" spans="1:82">
      <c r="G132" s="25"/>
      <c r="H132" s="37"/>
      <c r="I132" s="25"/>
      <c r="J132" s="25"/>
      <c r="K132" s="25"/>
      <c r="L132" s="38"/>
      <c r="M132" s="37"/>
      <c r="N132" s="25"/>
      <c r="O132" s="25"/>
      <c r="P132" s="25"/>
      <c r="Q132" s="25"/>
      <c r="R132" s="25"/>
      <c r="S132" s="25"/>
      <c r="T132" s="25"/>
      <c r="U132" s="25"/>
      <c r="V132" s="25"/>
      <c r="W132" s="25"/>
      <c r="X132" s="25"/>
      <c r="Y132" s="25"/>
      <c r="Z132" s="25"/>
      <c r="AA132" s="25"/>
      <c r="AB132" s="25"/>
      <c r="AC132" s="10"/>
      <c r="AD132" s="10"/>
      <c r="AE132" s="25"/>
      <c r="AF132" s="25"/>
      <c r="AG132" s="25"/>
      <c r="AH132" s="25"/>
      <c r="AI132" s="10"/>
      <c r="AJ132" s="25"/>
      <c r="AK132" s="25"/>
      <c r="AL132" s="25"/>
      <c r="AM132" s="25"/>
      <c r="AN132" s="25"/>
      <c r="AO132" s="25"/>
      <c r="AP132" s="25"/>
      <c r="AQ132" s="25"/>
      <c r="AR132" s="25"/>
      <c r="AS132" s="25"/>
      <c r="AT132" s="25"/>
      <c r="AU132" s="25"/>
      <c r="AV132" s="25"/>
      <c r="AW132" s="25"/>
      <c r="AX132" s="25"/>
      <c r="BB132" s="21"/>
      <c r="BC132" s="21"/>
    </row>
    <row r="133" spans="1:82">
      <c r="G133" s="25"/>
      <c r="H133" s="37"/>
      <c r="I133" s="25"/>
      <c r="J133" s="25"/>
      <c r="K133" s="25"/>
      <c r="L133" s="38"/>
      <c r="M133" s="37"/>
      <c r="N133" s="25"/>
      <c r="O133" s="25"/>
      <c r="P133" s="25"/>
      <c r="Q133" s="25"/>
      <c r="R133" s="25"/>
      <c r="S133" s="25"/>
      <c r="T133" s="25"/>
      <c r="U133" s="25"/>
      <c r="V133" s="25"/>
      <c r="W133" s="25"/>
      <c r="X133" s="25"/>
      <c r="Y133" s="25"/>
      <c r="Z133" s="25"/>
      <c r="AA133" s="25"/>
      <c r="AB133" s="25"/>
      <c r="AC133" s="10"/>
      <c r="AD133" s="10"/>
      <c r="AE133" s="25"/>
      <c r="AF133" s="25"/>
      <c r="AG133" s="25"/>
      <c r="AH133" s="25"/>
      <c r="AI133" s="10"/>
      <c r="AJ133" s="25"/>
      <c r="AK133" s="25"/>
      <c r="AL133" s="25"/>
      <c r="AM133" s="25"/>
      <c r="AN133" s="25"/>
      <c r="AO133" s="25"/>
      <c r="AP133" s="25"/>
      <c r="AQ133" s="25"/>
      <c r="AR133" s="25"/>
      <c r="AS133" s="25"/>
      <c r="AT133" s="25"/>
      <c r="AU133" s="25"/>
      <c r="AV133" s="25"/>
      <c r="AW133" s="25"/>
      <c r="AX133" s="25"/>
      <c r="BB133" s="21"/>
      <c r="BC133" s="21"/>
    </row>
    <row r="134" spans="1:82">
      <c r="G134" s="25"/>
      <c r="H134" s="37"/>
      <c r="I134" s="25"/>
      <c r="J134" s="25"/>
      <c r="K134" s="25"/>
      <c r="L134" s="38"/>
      <c r="M134" s="37"/>
      <c r="N134" s="25"/>
      <c r="O134" s="25"/>
      <c r="P134" s="25"/>
      <c r="Q134" s="25"/>
      <c r="R134" s="25"/>
      <c r="S134" s="25"/>
      <c r="T134" s="25"/>
      <c r="U134" s="25"/>
      <c r="V134" s="25"/>
      <c r="W134" s="25"/>
      <c r="X134" s="25"/>
      <c r="Y134" s="25"/>
      <c r="Z134" s="25"/>
      <c r="AA134" s="25"/>
      <c r="AB134" s="25"/>
      <c r="AC134" s="10"/>
      <c r="AD134" s="10"/>
      <c r="AE134" s="25"/>
      <c r="AF134" s="25"/>
      <c r="AG134" s="25"/>
      <c r="AH134" s="25"/>
      <c r="AI134" s="10"/>
      <c r="AJ134" s="25"/>
      <c r="AK134" s="25"/>
      <c r="AL134" s="25"/>
      <c r="AM134" s="25"/>
      <c r="AN134" s="25"/>
      <c r="AO134" s="25"/>
      <c r="AP134" s="25"/>
      <c r="AQ134" s="25"/>
      <c r="AR134" s="25"/>
      <c r="AS134" s="25"/>
      <c r="AT134" s="25"/>
      <c r="AU134" s="25"/>
      <c r="AV134" s="25"/>
      <c r="AW134" s="25"/>
      <c r="AX134" s="25"/>
      <c r="BB134" s="21"/>
      <c r="BC134" s="21"/>
    </row>
    <row r="135" spans="1:82">
      <c r="G135" s="25"/>
      <c r="H135" s="37"/>
      <c r="I135" s="25"/>
      <c r="J135" s="25"/>
      <c r="K135" s="25"/>
      <c r="L135" s="38"/>
      <c r="M135" s="37"/>
      <c r="N135" s="25"/>
      <c r="O135" s="25"/>
      <c r="P135" s="25"/>
      <c r="Q135" s="25"/>
      <c r="R135" s="25"/>
      <c r="S135" s="25"/>
      <c r="T135" s="25"/>
      <c r="U135" s="25"/>
      <c r="V135" s="25"/>
      <c r="W135" s="25"/>
      <c r="X135" s="25"/>
      <c r="Y135" s="25"/>
      <c r="Z135" s="25"/>
      <c r="AA135" s="25"/>
      <c r="AB135" s="25"/>
      <c r="AC135" s="10"/>
      <c r="AD135" s="10"/>
      <c r="AE135" s="25"/>
      <c r="AF135" s="25"/>
      <c r="AG135" s="25"/>
      <c r="AH135" s="25"/>
      <c r="AI135" s="10"/>
      <c r="AJ135" s="25"/>
      <c r="AK135" s="25"/>
      <c r="AL135" s="25"/>
      <c r="AM135" s="25"/>
      <c r="AN135" s="25"/>
      <c r="AO135" s="25"/>
      <c r="AP135" s="25"/>
      <c r="AQ135" s="25"/>
      <c r="AR135" s="25"/>
      <c r="AS135" s="25"/>
      <c r="AT135" s="25"/>
      <c r="AU135" s="25"/>
      <c r="AV135" s="25"/>
      <c r="AW135" s="25"/>
      <c r="AX135" s="25"/>
      <c r="BB135" s="21"/>
      <c r="BC135" s="21"/>
    </row>
    <row r="136" spans="1:82">
      <c r="G136" s="25"/>
      <c r="H136" s="37"/>
      <c r="I136" s="25"/>
      <c r="J136" s="25"/>
      <c r="K136" s="25"/>
      <c r="L136" s="38"/>
      <c r="M136" s="37"/>
      <c r="N136" s="25"/>
      <c r="O136" s="25"/>
      <c r="P136" s="25"/>
      <c r="Q136" s="25"/>
      <c r="R136" s="25"/>
      <c r="S136" s="25"/>
      <c r="T136" s="25"/>
      <c r="U136" s="25"/>
      <c r="V136" s="25"/>
      <c r="W136" s="25"/>
      <c r="X136" s="25"/>
      <c r="Y136" s="25"/>
      <c r="Z136" s="25"/>
      <c r="AA136" s="25"/>
      <c r="AB136" s="25"/>
      <c r="AC136" s="10"/>
      <c r="AD136" s="10"/>
      <c r="AE136" s="25"/>
      <c r="AF136" s="25"/>
      <c r="AG136" s="25"/>
      <c r="AH136" s="25"/>
      <c r="AI136" s="10"/>
      <c r="AJ136" s="25"/>
      <c r="AK136" s="25"/>
      <c r="AL136" s="25"/>
      <c r="AM136" s="25"/>
      <c r="AN136" s="25"/>
      <c r="AO136" s="25"/>
      <c r="AP136" s="25"/>
      <c r="AQ136" s="25"/>
      <c r="AR136" s="25"/>
      <c r="AS136" s="25"/>
      <c r="AT136" s="25"/>
      <c r="AU136" s="25"/>
      <c r="AV136" s="25"/>
      <c r="AW136" s="25"/>
      <c r="AX136" s="25"/>
      <c r="BB136" s="21"/>
      <c r="BC136" s="21"/>
    </row>
    <row r="137" spans="1:82">
      <c r="G137" s="25"/>
      <c r="H137" s="37"/>
      <c r="I137" s="25"/>
      <c r="J137" s="25"/>
      <c r="K137" s="25"/>
      <c r="L137" s="38"/>
      <c r="M137" s="37"/>
      <c r="N137" s="25"/>
      <c r="O137" s="25"/>
      <c r="P137" s="25"/>
      <c r="Q137" s="25"/>
      <c r="R137" s="25"/>
      <c r="S137" s="25"/>
      <c r="T137" s="25"/>
      <c r="U137" s="25"/>
      <c r="V137" s="25"/>
      <c r="W137" s="25"/>
      <c r="X137" s="25"/>
      <c r="Y137" s="25"/>
      <c r="Z137" s="25"/>
      <c r="AA137" s="25"/>
      <c r="AB137" s="25"/>
      <c r="AC137" s="10"/>
      <c r="AD137" s="10"/>
      <c r="AE137" s="25"/>
      <c r="AF137" s="25"/>
      <c r="AG137" s="25"/>
      <c r="AH137" s="25"/>
      <c r="AI137" s="10"/>
      <c r="AJ137" s="25"/>
      <c r="AK137" s="25"/>
      <c r="AL137" s="25"/>
      <c r="AM137" s="25"/>
      <c r="AN137" s="25"/>
      <c r="AO137" s="25"/>
      <c r="AP137" s="25"/>
      <c r="AQ137" s="25"/>
      <c r="AR137" s="25"/>
      <c r="AS137" s="25"/>
      <c r="AT137" s="25"/>
      <c r="AU137" s="25"/>
      <c r="AV137" s="25"/>
      <c r="AW137" s="25"/>
      <c r="AX137" s="25"/>
      <c r="BB137" s="21"/>
      <c r="BC137" s="21"/>
    </row>
    <row r="138" spans="1:82">
      <c r="G138" s="25"/>
      <c r="H138" s="37"/>
      <c r="I138" s="25"/>
      <c r="J138" s="25"/>
      <c r="K138" s="25"/>
      <c r="L138" s="38"/>
      <c r="M138" s="37"/>
      <c r="N138" s="25"/>
      <c r="O138" s="25"/>
      <c r="P138" s="25"/>
      <c r="Q138" s="25"/>
      <c r="R138" s="25"/>
      <c r="S138" s="25"/>
      <c r="T138" s="25"/>
      <c r="U138" s="25"/>
      <c r="V138" s="25"/>
      <c r="W138" s="25"/>
      <c r="X138" s="25"/>
      <c r="Y138" s="25"/>
      <c r="Z138" s="25"/>
      <c r="AA138" s="25"/>
      <c r="AB138" s="25"/>
      <c r="AC138" s="10"/>
      <c r="AD138" s="10"/>
      <c r="AE138" s="25"/>
      <c r="AF138" s="25"/>
      <c r="AG138" s="25"/>
      <c r="AH138" s="25"/>
      <c r="AI138" s="10"/>
      <c r="AJ138" s="25"/>
      <c r="AK138" s="25"/>
      <c r="AL138" s="25"/>
      <c r="AM138" s="25"/>
      <c r="AN138" s="25"/>
      <c r="AO138" s="25"/>
      <c r="AP138" s="25"/>
      <c r="AQ138" s="25"/>
      <c r="AR138" s="25"/>
      <c r="AS138" s="25"/>
      <c r="AT138" s="25"/>
      <c r="AU138" s="25"/>
      <c r="AV138" s="25"/>
      <c r="AW138" s="25"/>
      <c r="AX138" s="25"/>
    </row>
    <row r="139" spans="1:82">
      <c r="G139" s="25"/>
      <c r="H139" s="37"/>
      <c r="I139" s="25"/>
      <c r="J139" s="25"/>
      <c r="K139" s="25"/>
      <c r="L139" s="38"/>
      <c r="M139" s="37"/>
      <c r="N139" s="25"/>
      <c r="O139" s="25"/>
      <c r="P139" s="25"/>
      <c r="Q139" s="25"/>
      <c r="R139" s="25"/>
      <c r="S139" s="25"/>
      <c r="T139" s="25"/>
      <c r="U139" s="25"/>
      <c r="V139" s="25"/>
      <c r="W139" s="25"/>
      <c r="X139" s="25"/>
      <c r="Y139" s="25"/>
      <c r="Z139" s="25"/>
      <c r="AA139" s="25"/>
      <c r="AB139" s="25"/>
      <c r="AC139" s="10"/>
      <c r="AD139" s="10"/>
      <c r="AE139" s="25"/>
      <c r="AF139" s="25"/>
      <c r="AG139" s="25"/>
      <c r="AH139" s="25"/>
      <c r="AI139" s="10"/>
      <c r="AJ139" s="25"/>
      <c r="AK139" s="25"/>
      <c r="AL139" s="25"/>
      <c r="AM139" s="25"/>
      <c r="AN139" s="25"/>
      <c r="AO139" s="25"/>
      <c r="AP139" s="25"/>
      <c r="AQ139" s="25"/>
      <c r="AR139" s="25"/>
      <c r="AS139" s="25"/>
      <c r="AT139" s="25"/>
      <c r="AU139" s="25"/>
      <c r="AV139" s="25"/>
      <c r="AW139" s="25"/>
      <c r="AX139" s="25"/>
    </row>
    <row r="140" spans="1:82">
      <c r="G140" s="25"/>
      <c r="H140" s="37"/>
      <c r="I140" s="25"/>
      <c r="J140" s="25"/>
      <c r="K140" s="25"/>
      <c r="L140" s="38"/>
      <c r="M140" s="37"/>
      <c r="N140" s="25"/>
      <c r="O140" s="25"/>
      <c r="P140" s="25"/>
      <c r="Q140" s="25"/>
      <c r="R140" s="25"/>
      <c r="S140" s="25"/>
      <c r="T140" s="25"/>
      <c r="U140" s="25"/>
      <c r="V140" s="25"/>
      <c r="W140" s="25"/>
      <c r="X140" s="25"/>
      <c r="Y140" s="25"/>
      <c r="Z140" s="25"/>
      <c r="AA140" s="25"/>
      <c r="AB140" s="25"/>
      <c r="AC140" s="10"/>
      <c r="AD140" s="10"/>
      <c r="AE140" s="25"/>
      <c r="AF140" s="25"/>
      <c r="AG140" s="25"/>
      <c r="AH140" s="25"/>
      <c r="AI140" s="10"/>
      <c r="AJ140" s="25"/>
      <c r="AK140" s="25"/>
      <c r="AL140" s="25"/>
      <c r="AM140" s="25"/>
      <c r="AN140" s="25"/>
      <c r="AO140" s="25"/>
      <c r="AP140" s="25"/>
      <c r="AQ140" s="25"/>
      <c r="AR140" s="25"/>
      <c r="AS140" s="25"/>
      <c r="AT140" s="25"/>
      <c r="AU140" s="25"/>
      <c r="AV140" s="25"/>
      <c r="AW140" s="25"/>
      <c r="AX140" s="25"/>
    </row>
    <row r="141" spans="1:82">
      <c r="G141" s="25"/>
      <c r="H141" s="37"/>
      <c r="I141" s="25"/>
      <c r="J141" s="25"/>
      <c r="K141" s="25"/>
      <c r="L141" s="38"/>
      <c r="M141" s="37"/>
      <c r="N141" s="25"/>
      <c r="O141" s="25"/>
      <c r="P141" s="25"/>
      <c r="Q141" s="25"/>
      <c r="R141" s="25"/>
      <c r="S141" s="25"/>
      <c r="T141" s="25"/>
      <c r="U141" s="25"/>
      <c r="V141" s="25"/>
      <c r="W141" s="25"/>
      <c r="X141" s="25"/>
      <c r="Y141" s="25"/>
      <c r="Z141" s="25"/>
      <c r="AA141" s="25"/>
      <c r="AB141" s="25"/>
      <c r="AC141" s="10"/>
      <c r="AD141" s="10"/>
      <c r="AE141" s="25"/>
      <c r="AF141" s="25"/>
      <c r="AG141" s="25"/>
      <c r="AH141" s="25"/>
      <c r="AI141" s="10"/>
      <c r="AJ141" s="25"/>
      <c r="AK141" s="25"/>
      <c r="AL141" s="25"/>
      <c r="AM141" s="25"/>
      <c r="AN141" s="25"/>
      <c r="AO141" s="25"/>
      <c r="AP141" s="25"/>
      <c r="AQ141" s="25"/>
      <c r="AR141" s="25"/>
      <c r="AS141" s="25"/>
      <c r="AT141" s="25"/>
      <c r="AU141" s="25"/>
      <c r="AV141" s="25"/>
      <c r="AW141" s="25"/>
      <c r="AX141" s="25"/>
    </row>
    <row r="142" spans="1:82">
      <c r="G142" s="25"/>
      <c r="H142" s="37"/>
      <c r="I142" s="25"/>
      <c r="J142" s="25"/>
      <c r="K142" s="25"/>
      <c r="L142" s="38"/>
      <c r="M142" s="37"/>
      <c r="N142" s="25"/>
      <c r="O142" s="25"/>
      <c r="P142" s="25"/>
      <c r="Q142" s="25"/>
      <c r="R142" s="25"/>
      <c r="S142" s="25"/>
      <c r="T142" s="25"/>
      <c r="U142" s="25"/>
      <c r="V142" s="25"/>
      <c r="W142" s="25"/>
      <c r="X142" s="25"/>
      <c r="Y142" s="25"/>
      <c r="Z142" s="25"/>
      <c r="AA142" s="25"/>
      <c r="AB142" s="25"/>
      <c r="AC142" s="10"/>
      <c r="AD142" s="10"/>
      <c r="AE142" s="25"/>
      <c r="AF142" s="25"/>
      <c r="AG142" s="25"/>
      <c r="AH142" s="25"/>
      <c r="AI142" s="10"/>
      <c r="AJ142" s="25"/>
      <c r="AK142" s="25"/>
      <c r="AL142" s="25"/>
      <c r="AM142" s="25"/>
      <c r="AN142" s="25"/>
      <c r="AO142" s="25"/>
      <c r="AP142" s="25"/>
      <c r="AQ142" s="25"/>
      <c r="AR142" s="25"/>
      <c r="AS142" s="25"/>
      <c r="AT142" s="25"/>
      <c r="AU142" s="25"/>
      <c r="AV142" s="25"/>
      <c r="AW142" s="25"/>
      <c r="AX142" s="25"/>
    </row>
    <row r="143" spans="1:82">
      <c r="G143" s="25"/>
      <c r="H143" s="37"/>
      <c r="I143" s="25"/>
      <c r="J143" s="25"/>
      <c r="K143" s="25"/>
      <c r="L143" s="38"/>
      <c r="M143" s="37"/>
      <c r="N143" s="25"/>
      <c r="O143" s="25"/>
      <c r="P143" s="25"/>
      <c r="Q143" s="25"/>
      <c r="R143" s="25"/>
      <c r="S143" s="25"/>
      <c r="T143" s="25"/>
      <c r="U143" s="25"/>
      <c r="V143" s="25"/>
      <c r="W143" s="25"/>
      <c r="X143" s="25"/>
      <c r="Y143" s="25"/>
      <c r="Z143" s="25"/>
      <c r="AA143" s="25"/>
      <c r="AB143" s="25"/>
      <c r="AC143" s="10"/>
      <c r="AD143" s="10"/>
      <c r="AE143" s="25"/>
      <c r="AF143" s="25"/>
      <c r="AG143" s="25"/>
      <c r="AH143" s="25"/>
      <c r="AI143" s="10"/>
      <c r="AJ143" s="25"/>
      <c r="AK143" s="25"/>
      <c r="AL143" s="25"/>
      <c r="AM143" s="25"/>
      <c r="AN143" s="25"/>
      <c r="AO143" s="25"/>
      <c r="AP143" s="25"/>
      <c r="AQ143" s="25"/>
      <c r="AR143" s="25"/>
      <c r="AS143" s="25"/>
      <c r="AT143" s="25"/>
      <c r="AU143" s="25"/>
      <c r="AV143" s="25"/>
      <c r="AW143" s="25"/>
      <c r="AX143" s="25"/>
    </row>
    <row r="144" spans="1:82">
      <c r="G144" s="25"/>
      <c r="H144" s="37"/>
      <c r="I144" s="25"/>
      <c r="J144" s="25"/>
      <c r="K144" s="25"/>
      <c r="L144" s="38"/>
      <c r="M144" s="37"/>
      <c r="N144" s="25"/>
      <c r="O144" s="25"/>
      <c r="P144" s="25"/>
      <c r="Q144" s="25"/>
      <c r="R144" s="25"/>
      <c r="S144" s="25"/>
      <c r="T144" s="25"/>
      <c r="U144" s="25"/>
      <c r="V144" s="25"/>
      <c r="W144" s="25"/>
      <c r="X144" s="25"/>
      <c r="Y144" s="25"/>
      <c r="Z144" s="25"/>
      <c r="AA144" s="25"/>
      <c r="AB144" s="25"/>
      <c r="AC144" s="10"/>
      <c r="AD144" s="10"/>
      <c r="AE144" s="25"/>
      <c r="AF144" s="25"/>
      <c r="AG144" s="25"/>
      <c r="AH144" s="25"/>
      <c r="AI144" s="10"/>
      <c r="AJ144" s="25"/>
      <c r="AK144" s="25"/>
      <c r="AL144" s="25"/>
      <c r="AM144" s="25"/>
      <c r="AN144" s="25"/>
      <c r="AO144" s="25"/>
      <c r="AP144" s="25"/>
      <c r="AQ144" s="25"/>
      <c r="AR144" s="25"/>
      <c r="AS144" s="25"/>
      <c r="AT144" s="25"/>
      <c r="AU144" s="25"/>
      <c r="AV144" s="25"/>
      <c r="AW144" s="25"/>
      <c r="AX144" s="25"/>
    </row>
    <row r="145" spans="7:50">
      <c r="G145" s="25"/>
      <c r="H145" s="37"/>
      <c r="I145" s="25"/>
      <c r="J145" s="25"/>
      <c r="K145" s="25"/>
      <c r="L145" s="38"/>
      <c r="M145" s="37"/>
      <c r="N145" s="25"/>
      <c r="O145" s="25"/>
      <c r="P145" s="25"/>
      <c r="Q145" s="25"/>
      <c r="R145" s="25"/>
      <c r="S145" s="25"/>
      <c r="T145" s="25"/>
      <c r="U145" s="25"/>
      <c r="V145" s="25"/>
      <c r="W145" s="25"/>
      <c r="X145" s="25"/>
      <c r="Y145" s="25"/>
      <c r="Z145" s="25"/>
      <c r="AA145" s="25"/>
      <c r="AB145" s="25"/>
      <c r="AC145" s="10"/>
      <c r="AD145" s="10"/>
      <c r="AE145" s="25"/>
      <c r="AF145" s="25"/>
      <c r="AG145" s="25"/>
      <c r="AH145" s="25"/>
      <c r="AI145" s="10"/>
      <c r="AJ145" s="25"/>
      <c r="AK145" s="25"/>
      <c r="AL145" s="25"/>
      <c r="AM145" s="25"/>
      <c r="AN145" s="25"/>
      <c r="AO145" s="25"/>
      <c r="AP145" s="25"/>
      <c r="AQ145" s="25"/>
      <c r="AR145" s="25"/>
      <c r="AS145" s="25"/>
      <c r="AT145" s="25"/>
      <c r="AU145" s="25"/>
      <c r="AV145" s="25"/>
      <c r="AW145" s="25"/>
      <c r="AX145" s="25"/>
    </row>
    <row r="146" spans="7:50">
      <c r="G146" s="25"/>
      <c r="H146" s="37"/>
      <c r="I146" s="25"/>
      <c r="J146" s="25"/>
      <c r="K146" s="25"/>
      <c r="L146" s="38"/>
      <c r="M146" s="37"/>
      <c r="N146" s="25"/>
      <c r="O146" s="25"/>
      <c r="P146" s="25"/>
      <c r="Q146" s="25"/>
      <c r="R146" s="25"/>
      <c r="S146" s="25"/>
      <c r="T146" s="25"/>
      <c r="U146" s="25"/>
      <c r="V146" s="25"/>
      <c r="W146" s="25"/>
      <c r="X146" s="25"/>
      <c r="Y146" s="25"/>
      <c r="Z146" s="25"/>
      <c r="AA146" s="25"/>
      <c r="AB146" s="25"/>
      <c r="AC146" s="10"/>
      <c r="AD146" s="10"/>
      <c r="AE146" s="25"/>
      <c r="AF146" s="25"/>
      <c r="AG146" s="25"/>
      <c r="AH146" s="25"/>
      <c r="AI146" s="10"/>
      <c r="AJ146" s="25"/>
      <c r="AK146" s="25"/>
      <c r="AL146" s="25"/>
      <c r="AM146" s="25"/>
      <c r="AN146" s="25"/>
      <c r="AO146" s="25"/>
      <c r="AP146" s="25"/>
      <c r="AQ146" s="25"/>
      <c r="AR146" s="25"/>
      <c r="AS146" s="25"/>
      <c r="AT146" s="25"/>
      <c r="AU146" s="25"/>
      <c r="AV146" s="25"/>
      <c r="AW146" s="25"/>
      <c r="AX146" s="25"/>
    </row>
    <row r="147" spans="7:50">
      <c r="G147" s="25"/>
      <c r="H147" s="37"/>
      <c r="I147" s="25"/>
      <c r="J147" s="25"/>
      <c r="K147" s="25"/>
      <c r="L147" s="38"/>
      <c r="M147" s="37"/>
      <c r="N147" s="25"/>
      <c r="O147" s="25"/>
      <c r="P147" s="25"/>
      <c r="Q147" s="25"/>
      <c r="R147" s="25"/>
      <c r="S147" s="25"/>
      <c r="T147" s="25"/>
      <c r="U147" s="25"/>
      <c r="V147" s="25"/>
      <c r="W147" s="25"/>
      <c r="X147" s="25"/>
      <c r="Y147" s="25"/>
      <c r="Z147" s="25"/>
      <c r="AA147" s="25"/>
      <c r="AB147" s="25"/>
      <c r="AC147" s="10"/>
      <c r="AD147" s="10"/>
      <c r="AE147" s="25"/>
      <c r="AF147" s="25"/>
      <c r="AG147" s="25"/>
      <c r="AH147" s="25"/>
      <c r="AI147" s="10"/>
      <c r="AJ147" s="25"/>
      <c r="AK147" s="25"/>
      <c r="AL147" s="25"/>
      <c r="AM147" s="25"/>
      <c r="AN147" s="25"/>
      <c r="AO147" s="25"/>
      <c r="AP147" s="25"/>
      <c r="AQ147" s="25"/>
      <c r="AR147" s="25"/>
      <c r="AS147" s="25"/>
      <c r="AT147" s="25"/>
      <c r="AU147" s="25"/>
      <c r="AV147" s="25"/>
      <c r="AW147" s="25"/>
      <c r="AX147" s="25"/>
    </row>
    <row r="148" spans="7:50">
      <c r="G148" s="25"/>
      <c r="H148" s="37"/>
      <c r="I148" s="25"/>
      <c r="J148" s="25"/>
      <c r="K148" s="25"/>
      <c r="L148" s="38"/>
      <c r="M148" s="37"/>
      <c r="N148" s="25"/>
      <c r="O148" s="25"/>
      <c r="P148" s="25"/>
      <c r="Q148" s="25"/>
      <c r="R148" s="25"/>
      <c r="S148" s="25"/>
      <c r="T148" s="25"/>
      <c r="U148" s="25"/>
      <c r="V148" s="25"/>
      <c r="W148" s="25"/>
      <c r="X148" s="25"/>
      <c r="Y148" s="25"/>
      <c r="Z148" s="25"/>
      <c r="AA148" s="25"/>
      <c r="AB148" s="25"/>
      <c r="AC148" s="10"/>
      <c r="AD148" s="10"/>
      <c r="AE148" s="25"/>
      <c r="AF148" s="25"/>
      <c r="AG148" s="25"/>
      <c r="AH148" s="25"/>
      <c r="AI148" s="10"/>
      <c r="AJ148" s="25"/>
      <c r="AK148" s="25"/>
      <c r="AL148" s="25"/>
      <c r="AM148" s="25"/>
      <c r="AN148" s="25"/>
      <c r="AO148" s="25"/>
      <c r="AP148" s="25"/>
      <c r="AQ148" s="25"/>
      <c r="AR148" s="25"/>
      <c r="AS148" s="25"/>
      <c r="AT148" s="25"/>
      <c r="AU148" s="25"/>
      <c r="AV148" s="25"/>
      <c r="AW148" s="25"/>
      <c r="AX148" s="25"/>
    </row>
    <row r="149" spans="7:50">
      <c r="G149" s="25"/>
      <c r="H149" s="37"/>
      <c r="I149" s="25"/>
      <c r="J149" s="25"/>
      <c r="K149" s="25"/>
      <c r="L149" s="38"/>
      <c r="M149" s="37"/>
      <c r="N149" s="25"/>
      <c r="O149" s="25"/>
      <c r="P149" s="25"/>
      <c r="Q149" s="25"/>
      <c r="R149" s="25"/>
      <c r="S149" s="25"/>
      <c r="T149" s="25"/>
      <c r="U149" s="25"/>
      <c r="V149" s="25"/>
      <c r="W149" s="25"/>
      <c r="X149" s="25"/>
      <c r="Y149" s="25"/>
      <c r="Z149" s="25"/>
      <c r="AA149" s="25"/>
      <c r="AB149" s="25"/>
      <c r="AC149" s="10"/>
      <c r="AD149" s="10"/>
      <c r="AE149" s="25"/>
      <c r="AF149" s="25"/>
      <c r="AG149" s="25"/>
      <c r="AH149" s="25"/>
      <c r="AI149" s="10"/>
      <c r="AJ149" s="25"/>
      <c r="AK149" s="25"/>
      <c r="AL149" s="25"/>
      <c r="AM149" s="25"/>
      <c r="AN149" s="25"/>
      <c r="AO149" s="25"/>
      <c r="AP149" s="25"/>
      <c r="AQ149" s="25"/>
      <c r="AR149" s="25"/>
      <c r="AS149" s="25"/>
      <c r="AT149" s="25"/>
      <c r="AU149" s="25"/>
      <c r="AV149" s="25"/>
      <c r="AW149" s="25"/>
      <c r="AX149" s="25"/>
    </row>
    <row r="150" spans="7:50">
      <c r="G150" s="25"/>
      <c r="H150" s="37"/>
      <c r="I150" s="25"/>
      <c r="J150" s="25"/>
      <c r="K150" s="25"/>
      <c r="L150" s="38"/>
      <c r="M150" s="37"/>
      <c r="N150" s="25"/>
      <c r="O150" s="25"/>
      <c r="P150" s="25"/>
      <c r="Q150" s="25"/>
      <c r="R150" s="25"/>
      <c r="S150" s="25"/>
      <c r="T150" s="25"/>
      <c r="U150" s="25"/>
      <c r="V150" s="25"/>
      <c r="W150" s="25"/>
      <c r="X150" s="25"/>
      <c r="Y150" s="25"/>
      <c r="Z150" s="25"/>
      <c r="AA150" s="25"/>
      <c r="AB150" s="25"/>
      <c r="AC150" s="10"/>
      <c r="AD150" s="10"/>
      <c r="AE150" s="25"/>
      <c r="AF150" s="25"/>
      <c r="AG150" s="25"/>
      <c r="AH150" s="25"/>
      <c r="AI150" s="10"/>
      <c r="AJ150" s="25"/>
      <c r="AK150" s="25"/>
      <c r="AL150" s="25"/>
      <c r="AM150" s="25"/>
      <c r="AN150" s="25"/>
      <c r="AO150" s="25"/>
      <c r="AP150" s="25"/>
      <c r="AQ150" s="25"/>
      <c r="AR150" s="25"/>
      <c r="AS150" s="25"/>
      <c r="AT150" s="25"/>
      <c r="AU150" s="25"/>
      <c r="AV150" s="25"/>
      <c r="AW150" s="25"/>
      <c r="AX150" s="25"/>
    </row>
    <row r="151" spans="7:50">
      <c r="G151" s="25"/>
      <c r="H151" s="37"/>
      <c r="I151" s="25"/>
      <c r="J151" s="25"/>
      <c r="K151" s="25"/>
      <c r="L151" s="38"/>
      <c r="M151" s="37"/>
      <c r="N151" s="25"/>
      <c r="O151" s="25"/>
      <c r="P151" s="25"/>
      <c r="Q151" s="25"/>
      <c r="R151" s="25"/>
      <c r="S151" s="25"/>
      <c r="T151" s="25"/>
      <c r="U151" s="25"/>
      <c r="V151" s="25"/>
      <c r="W151" s="25"/>
      <c r="X151" s="25"/>
      <c r="Y151" s="25"/>
      <c r="Z151" s="25"/>
      <c r="AA151" s="25"/>
      <c r="AB151" s="25"/>
      <c r="AC151" s="10"/>
      <c r="AD151" s="10"/>
      <c r="AE151" s="25"/>
      <c r="AF151" s="25"/>
      <c r="AG151" s="25"/>
      <c r="AH151" s="25"/>
      <c r="AI151" s="10"/>
      <c r="AJ151" s="25"/>
      <c r="AK151" s="25"/>
      <c r="AL151" s="25"/>
      <c r="AM151" s="25"/>
      <c r="AN151" s="25"/>
      <c r="AO151" s="25"/>
      <c r="AP151" s="25"/>
      <c r="AQ151" s="25"/>
      <c r="AR151" s="25"/>
      <c r="AS151" s="25"/>
      <c r="AT151" s="25"/>
      <c r="AU151" s="25"/>
      <c r="AV151" s="25"/>
      <c r="AW151" s="25"/>
      <c r="AX151" s="25"/>
    </row>
    <row r="152" spans="7:50">
      <c r="G152" s="25"/>
      <c r="H152" s="37"/>
      <c r="I152" s="25"/>
      <c r="J152" s="25"/>
      <c r="K152" s="25"/>
      <c r="L152" s="38"/>
      <c r="M152" s="37"/>
      <c r="N152" s="25"/>
      <c r="O152" s="25"/>
      <c r="P152" s="25"/>
      <c r="Q152" s="25"/>
      <c r="R152" s="25"/>
      <c r="S152" s="25"/>
      <c r="T152" s="25"/>
      <c r="U152" s="25"/>
      <c r="V152" s="25"/>
      <c r="W152" s="25"/>
      <c r="X152" s="25"/>
      <c r="Y152" s="25"/>
      <c r="Z152" s="25"/>
      <c r="AA152" s="25"/>
      <c r="AB152" s="25"/>
      <c r="AC152" s="10"/>
      <c r="AD152" s="10"/>
      <c r="AE152" s="25"/>
      <c r="AF152" s="25"/>
      <c r="AG152" s="25"/>
      <c r="AH152" s="25"/>
      <c r="AI152" s="10"/>
      <c r="AJ152" s="25"/>
      <c r="AK152" s="25"/>
      <c r="AL152" s="25"/>
      <c r="AM152" s="25"/>
      <c r="AN152" s="25"/>
      <c r="AO152" s="25"/>
      <c r="AP152" s="25"/>
      <c r="AQ152" s="25"/>
      <c r="AR152" s="25"/>
      <c r="AS152" s="25"/>
      <c r="AT152" s="25"/>
      <c r="AU152" s="25"/>
      <c r="AV152" s="25"/>
      <c r="AW152" s="25"/>
      <c r="AX152" s="25"/>
    </row>
    <row r="153" spans="7:50">
      <c r="G153" s="25"/>
      <c r="H153" s="37"/>
      <c r="I153" s="25"/>
      <c r="J153" s="25"/>
      <c r="K153" s="25"/>
      <c r="L153" s="38"/>
      <c r="M153" s="37"/>
      <c r="N153" s="25"/>
      <c r="O153" s="25"/>
      <c r="P153" s="25"/>
      <c r="Q153" s="25"/>
      <c r="R153" s="25"/>
      <c r="S153" s="25"/>
      <c r="T153" s="25"/>
      <c r="U153" s="25"/>
      <c r="V153" s="25"/>
      <c r="W153" s="25"/>
      <c r="X153" s="25"/>
      <c r="Y153" s="25"/>
      <c r="Z153" s="25"/>
      <c r="AA153" s="25"/>
      <c r="AB153" s="25"/>
      <c r="AC153" s="10"/>
      <c r="AD153" s="10"/>
      <c r="AE153" s="25"/>
      <c r="AF153" s="25"/>
      <c r="AG153" s="25"/>
      <c r="AH153" s="25"/>
      <c r="AI153" s="10"/>
      <c r="AJ153" s="25"/>
      <c r="AK153" s="25"/>
      <c r="AL153" s="25"/>
      <c r="AM153" s="25"/>
      <c r="AN153" s="25"/>
      <c r="AO153" s="25"/>
      <c r="AP153" s="25"/>
      <c r="AQ153" s="25"/>
      <c r="AR153" s="25"/>
      <c r="AS153" s="25"/>
      <c r="AT153" s="25"/>
      <c r="AU153" s="25"/>
      <c r="AV153" s="25"/>
      <c r="AW153" s="25"/>
      <c r="AX153" s="25"/>
    </row>
    <row r="154" spans="7:50">
      <c r="G154" s="25"/>
      <c r="H154" s="37"/>
      <c r="I154" s="25"/>
      <c r="J154" s="25"/>
      <c r="K154" s="25"/>
      <c r="L154" s="38"/>
      <c r="M154" s="37"/>
      <c r="N154" s="25"/>
      <c r="O154" s="25"/>
      <c r="P154" s="25"/>
      <c r="Q154" s="25"/>
      <c r="R154" s="25"/>
      <c r="S154" s="25"/>
      <c r="T154" s="25"/>
      <c r="U154" s="25"/>
      <c r="V154" s="25"/>
      <c r="W154" s="25"/>
      <c r="X154" s="25"/>
      <c r="Y154" s="25"/>
      <c r="Z154" s="25"/>
      <c r="AA154" s="25"/>
      <c r="AB154" s="25"/>
      <c r="AC154" s="10"/>
      <c r="AD154" s="10"/>
      <c r="AE154" s="25"/>
      <c r="AF154" s="25"/>
      <c r="AG154" s="25"/>
      <c r="AH154" s="25"/>
      <c r="AI154" s="10"/>
      <c r="AJ154" s="25"/>
      <c r="AK154" s="25"/>
      <c r="AL154" s="25"/>
      <c r="AM154" s="25"/>
      <c r="AN154" s="25"/>
      <c r="AO154" s="25"/>
      <c r="AP154" s="25"/>
      <c r="AQ154" s="25"/>
      <c r="AR154" s="25"/>
      <c r="AS154" s="25"/>
      <c r="AT154" s="25"/>
      <c r="AU154" s="25"/>
      <c r="AV154" s="25"/>
      <c r="AW154" s="25"/>
      <c r="AX154" s="25"/>
    </row>
    <row r="155" spans="7:50">
      <c r="G155" s="25"/>
      <c r="H155" s="37"/>
      <c r="I155" s="25"/>
      <c r="J155" s="25"/>
      <c r="K155" s="25"/>
      <c r="L155" s="38"/>
      <c r="M155" s="37"/>
      <c r="N155" s="25"/>
      <c r="O155" s="25"/>
      <c r="P155" s="25"/>
      <c r="Q155" s="25"/>
      <c r="R155" s="25"/>
      <c r="S155" s="25"/>
      <c r="T155" s="25"/>
      <c r="U155" s="25"/>
      <c r="V155" s="25"/>
      <c r="W155" s="25"/>
      <c r="X155" s="25"/>
      <c r="Y155" s="25"/>
      <c r="Z155" s="25"/>
      <c r="AA155" s="25"/>
      <c r="AB155" s="25"/>
      <c r="AC155" s="10"/>
      <c r="AD155" s="10"/>
      <c r="AE155" s="25"/>
      <c r="AF155" s="25"/>
      <c r="AG155" s="25"/>
      <c r="AH155" s="25"/>
      <c r="AI155" s="10"/>
      <c r="AJ155" s="25"/>
      <c r="AK155" s="25"/>
      <c r="AL155" s="25"/>
      <c r="AM155" s="25"/>
      <c r="AN155" s="25"/>
      <c r="AO155" s="25"/>
      <c r="AP155" s="25"/>
      <c r="AQ155" s="25"/>
      <c r="AR155" s="25"/>
      <c r="AS155" s="25"/>
      <c r="AT155" s="25"/>
      <c r="AU155" s="25"/>
      <c r="AV155" s="25"/>
      <c r="AW155" s="25"/>
      <c r="AX155" s="25"/>
    </row>
    <row r="156" spans="7:50">
      <c r="G156" s="25"/>
      <c r="H156" s="37"/>
      <c r="I156" s="25"/>
      <c r="J156" s="25"/>
      <c r="K156" s="25"/>
      <c r="L156" s="38"/>
      <c r="M156" s="37"/>
      <c r="N156" s="25"/>
      <c r="O156" s="25"/>
      <c r="P156" s="25"/>
      <c r="Q156" s="25"/>
      <c r="R156" s="25"/>
      <c r="S156" s="25"/>
      <c r="T156" s="25"/>
      <c r="U156" s="25"/>
      <c r="V156" s="25"/>
      <c r="W156" s="25"/>
      <c r="X156" s="25"/>
      <c r="Y156" s="25"/>
      <c r="Z156" s="25"/>
      <c r="AA156" s="25"/>
      <c r="AB156" s="25"/>
      <c r="AC156" s="10"/>
      <c r="AD156" s="10"/>
      <c r="AE156" s="25"/>
      <c r="AF156" s="25"/>
      <c r="AG156" s="25"/>
      <c r="AH156" s="25"/>
      <c r="AI156" s="10"/>
      <c r="AJ156" s="25"/>
      <c r="AK156" s="25"/>
      <c r="AL156" s="25"/>
      <c r="AM156" s="25"/>
      <c r="AN156" s="25"/>
      <c r="AO156" s="25"/>
      <c r="AP156" s="25"/>
      <c r="AQ156" s="25"/>
      <c r="AR156" s="25"/>
      <c r="AS156" s="25"/>
      <c r="AT156" s="25"/>
      <c r="AU156" s="25"/>
      <c r="AV156" s="25"/>
      <c r="AW156" s="25"/>
      <c r="AX156" s="25"/>
    </row>
    <row r="157" spans="7:50">
      <c r="G157" s="25"/>
      <c r="H157" s="37"/>
      <c r="I157" s="25"/>
      <c r="J157" s="25"/>
      <c r="K157" s="25"/>
      <c r="L157" s="38"/>
      <c r="M157" s="37"/>
      <c r="N157" s="25"/>
      <c r="O157" s="25"/>
      <c r="P157" s="25"/>
      <c r="Q157" s="25"/>
      <c r="R157" s="25"/>
      <c r="S157" s="25"/>
      <c r="T157" s="25"/>
      <c r="U157" s="25"/>
      <c r="V157" s="25"/>
      <c r="W157" s="25"/>
      <c r="X157" s="25"/>
      <c r="Y157" s="25"/>
      <c r="Z157" s="25"/>
      <c r="AA157" s="25"/>
      <c r="AB157" s="25"/>
      <c r="AC157" s="10"/>
      <c r="AD157" s="10"/>
      <c r="AE157" s="25"/>
      <c r="AF157" s="25"/>
      <c r="AG157" s="25"/>
      <c r="AH157" s="25"/>
      <c r="AI157" s="10"/>
      <c r="AJ157" s="25"/>
      <c r="AK157" s="25"/>
      <c r="AL157" s="25"/>
      <c r="AM157" s="25"/>
      <c r="AN157" s="25"/>
      <c r="AO157" s="25"/>
      <c r="AP157" s="25"/>
      <c r="AQ157" s="25"/>
      <c r="AR157" s="25"/>
      <c r="AS157" s="25"/>
      <c r="AT157" s="25"/>
      <c r="AU157" s="25"/>
      <c r="AV157" s="25"/>
      <c r="AW157" s="25"/>
      <c r="AX157" s="25"/>
    </row>
    <row r="158" spans="7:50">
      <c r="G158" s="25"/>
      <c r="H158" s="37"/>
      <c r="I158" s="25"/>
      <c r="J158" s="25"/>
      <c r="K158" s="25"/>
      <c r="L158" s="38"/>
      <c r="M158" s="37"/>
      <c r="N158" s="25"/>
      <c r="O158" s="25"/>
      <c r="P158" s="25"/>
      <c r="Q158" s="25"/>
      <c r="R158" s="25"/>
      <c r="S158" s="25"/>
      <c r="T158" s="25"/>
      <c r="U158" s="25"/>
      <c r="V158" s="25"/>
      <c r="W158" s="25"/>
      <c r="X158" s="25"/>
      <c r="Y158" s="25"/>
      <c r="Z158" s="25"/>
      <c r="AA158" s="25"/>
      <c r="AB158" s="25"/>
      <c r="AC158" s="10"/>
      <c r="AD158" s="10"/>
      <c r="AE158" s="25"/>
      <c r="AF158" s="25"/>
      <c r="AG158" s="25"/>
      <c r="AH158" s="25"/>
      <c r="AI158" s="10"/>
      <c r="AJ158" s="25"/>
      <c r="AK158" s="25"/>
      <c r="AL158" s="25"/>
      <c r="AM158" s="25"/>
      <c r="AN158" s="25"/>
      <c r="AO158" s="25"/>
      <c r="AP158" s="25"/>
      <c r="AQ158" s="25"/>
      <c r="AR158" s="25"/>
      <c r="AS158" s="25"/>
      <c r="AT158" s="25"/>
      <c r="AU158" s="25"/>
      <c r="AV158" s="25"/>
      <c r="AW158" s="25"/>
      <c r="AX158" s="25"/>
    </row>
    <row r="159" spans="7:50">
      <c r="G159" s="25"/>
      <c r="H159" s="37"/>
      <c r="I159" s="25"/>
      <c r="J159" s="25"/>
      <c r="K159" s="25"/>
      <c r="L159" s="38"/>
      <c r="M159" s="37"/>
      <c r="N159" s="25"/>
      <c r="O159" s="25"/>
      <c r="P159" s="25"/>
      <c r="Q159" s="25"/>
      <c r="R159" s="25"/>
      <c r="S159" s="25"/>
      <c r="T159" s="25"/>
      <c r="U159" s="25"/>
      <c r="V159" s="25"/>
      <c r="W159" s="25"/>
      <c r="X159" s="25"/>
      <c r="Y159" s="25"/>
      <c r="Z159" s="25"/>
      <c r="AA159" s="25"/>
      <c r="AB159" s="25"/>
      <c r="AC159" s="10"/>
      <c r="AD159" s="10"/>
      <c r="AE159" s="25"/>
      <c r="AF159" s="25"/>
      <c r="AG159" s="25"/>
      <c r="AH159" s="25"/>
      <c r="AI159" s="10"/>
      <c r="AJ159" s="25"/>
      <c r="AK159" s="25"/>
      <c r="AL159" s="25"/>
      <c r="AM159" s="25"/>
      <c r="AN159" s="25"/>
      <c r="AO159" s="25"/>
      <c r="AP159" s="25"/>
      <c r="AQ159" s="25"/>
      <c r="AR159" s="25"/>
      <c r="AS159" s="25"/>
      <c r="AT159" s="25"/>
      <c r="AU159" s="25"/>
      <c r="AV159" s="25"/>
      <c r="AW159" s="25"/>
      <c r="AX159" s="25"/>
    </row>
    <row r="160" spans="7:50">
      <c r="G160" s="25"/>
      <c r="H160" s="37"/>
      <c r="I160" s="25"/>
      <c r="J160" s="25"/>
      <c r="K160" s="25"/>
      <c r="L160" s="38"/>
      <c r="M160" s="37"/>
      <c r="N160" s="25"/>
      <c r="O160" s="25"/>
      <c r="P160" s="25"/>
      <c r="Q160" s="25"/>
      <c r="R160" s="25"/>
      <c r="S160" s="25"/>
      <c r="T160" s="25"/>
      <c r="U160" s="25"/>
      <c r="V160" s="25"/>
      <c r="W160" s="25"/>
      <c r="X160" s="25"/>
      <c r="Y160" s="25"/>
      <c r="Z160" s="25"/>
      <c r="AA160" s="25"/>
      <c r="AB160" s="25"/>
      <c r="AC160" s="10"/>
      <c r="AD160" s="10"/>
      <c r="AE160" s="25"/>
      <c r="AF160" s="25"/>
      <c r="AG160" s="25"/>
      <c r="AH160" s="25"/>
      <c r="AI160" s="10"/>
      <c r="AJ160" s="25"/>
      <c r="AK160" s="25"/>
      <c r="AL160" s="25"/>
      <c r="AM160" s="25"/>
      <c r="AN160" s="25"/>
      <c r="AO160" s="25"/>
      <c r="AP160" s="25"/>
      <c r="AQ160" s="25"/>
      <c r="AR160" s="25"/>
      <c r="AS160" s="25"/>
      <c r="AT160" s="25"/>
      <c r="AU160" s="25"/>
      <c r="AV160" s="25"/>
      <c r="AW160" s="25"/>
      <c r="AX160" s="25"/>
    </row>
    <row r="161" spans="7:50">
      <c r="G161" s="25"/>
      <c r="H161" s="37"/>
      <c r="I161" s="25"/>
      <c r="J161" s="25"/>
      <c r="K161" s="25"/>
      <c r="L161" s="38"/>
      <c r="M161" s="37"/>
      <c r="N161" s="25"/>
      <c r="O161" s="25"/>
      <c r="P161" s="25"/>
      <c r="Q161" s="25"/>
      <c r="R161" s="25"/>
      <c r="S161" s="25"/>
      <c r="T161" s="25"/>
      <c r="U161" s="25"/>
      <c r="V161" s="25"/>
      <c r="W161" s="25"/>
      <c r="X161" s="25"/>
      <c r="Y161" s="25"/>
      <c r="Z161" s="25"/>
      <c r="AA161" s="25"/>
      <c r="AB161" s="25"/>
      <c r="AC161" s="10"/>
      <c r="AD161" s="10"/>
      <c r="AE161" s="25"/>
      <c r="AF161" s="25"/>
      <c r="AG161" s="25"/>
      <c r="AH161" s="25"/>
      <c r="AI161" s="10"/>
      <c r="AJ161" s="25"/>
      <c r="AK161" s="25"/>
      <c r="AL161" s="25"/>
      <c r="AM161" s="25"/>
      <c r="AN161" s="25"/>
      <c r="AO161" s="25"/>
      <c r="AP161" s="25"/>
      <c r="AQ161" s="25"/>
      <c r="AR161" s="25"/>
      <c r="AS161" s="25"/>
      <c r="AT161" s="25"/>
      <c r="AU161" s="25"/>
      <c r="AV161" s="25"/>
      <c r="AW161" s="25"/>
      <c r="AX161" s="25"/>
    </row>
    <row r="162" spans="7:50">
      <c r="G162" s="25"/>
      <c r="H162" s="37"/>
      <c r="I162" s="25"/>
      <c r="J162" s="25"/>
      <c r="K162" s="25"/>
      <c r="L162" s="38"/>
      <c r="M162" s="37"/>
      <c r="N162" s="25"/>
      <c r="O162" s="25"/>
      <c r="P162" s="25"/>
      <c r="Q162" s="25"/>
      <c r="R162" s="25"/>
      <c r="S162" s="25"/>
      <c r="T162" s="25"/>
      <c r="U162" s="25"/>
      <c r="V162" s="25"/>
      <c r="W162" s="25"/>
      <c r="X162" s="25"/>
      <c r="Y162" s="25"/>
      <c r="Z162" s="25"/>
      <c r="AA162" s="25"/>
      <c r="AB162" s="25"/>
      <c r="AC162" s="10"/>
      <c r="AD162" s="10"/>
      <c r="AE162" s="25"/>
      <c r="AF162" s="25"/>
      <c r="AG162" s="25"/>
      <c r="AH162" s="25"/>
      <c r="AI162" s="10"/>
      <c r="AJ162" s="25"/>
      <c r="AK162" s="25"/>
      <c r="AL162" s="25"/>
      <c r="AM162" s="25"/>
      <c r="AN162" s="25"/>
      <c r="AO162" s="25"/>
      <c r="AP162" s="25"/>
      <c r="AQ162" s="25"/>
      <c r="AR162" s="25"/>
      <c r="AS162" s="25"/>
      <c r="AT162" s="25"/>
      <c r="AU162" s="25"/>
      <c r="AV162" s="25"/>
      <c r="AW162" s="25"/>
      <c r="AX162" s="25"/>
    </row>
    <row r="163" spans="7:50">
      <c r="G163" s="25"/>
      <c r="H163" s="37"/>
      <c r="I163" s="25"/>
      <c r="J163" s="25"/>
      <c r="K163" s="25"/>
      <c r="L163" s="38"/>
      <c r="M163" s="37"/>
      <c r="N163" s="25"/>
      <c r="O163" s="25"/>
      <c r="P163" s="25"/>
      <c r="Q163" s="25"/>
      <c r="R163" s="25"/>
      <c r="S163" s="25"/>
      <c r="T163" s="25"/>
      <c r="U163" s="25"/>
      <c r="V163" s="25"/>
      <c r="W163" s="25"/>
      <c r="X163" s="25"/>
      <c r="Y163" s="25"/>
      <c r="Z163" s="25"/>
      <c r="AA163" s="25"/>
      <c r="AB163" s="25"/>
      <c r="AC163" s="10"/>
      <c r="AD163" s="10"/>
      <c r="AE163" s="25"/>
      <c r="AF163" s="25"/>
      <c r="AG163" s="25"/>
      <c r="AH163" s="25"/>
      <c r="AI163" s="10"/>
      <c r="AJ163" s="25"/>
      <c r="AK163" s="25"/>
      <c r="AL163" s="25"/>
      <c r="AM163" s="25"/>
      <c r="AN163" s="25"/>
      <c r="AO163" s="25"/>
      <c r="AP163" s="25"/>
      <c r="AQ163" s="25"/>
      <c r="AR163" s="25"/>
      <c r="AS163" s="25"/>
      <c r="AT163" s="25"/>
      <c r="AU163" s="25"/>
      <c r="AV163" s="25"/>
      <c r="AW163" s="25"/>
      <c r="AX163" s="25"/>
    </row>
    <row r="164" spans="7:50">
      <c r="G164" s="25"/>
      <c r="H164" s="37"/>
      <c r="I164" s="25"/>
      <c r="J164" s="25"/>
      <c r="K164" s="25"/>
      <c r="L164" s="38"/>
      <c r="M164" s="37"/>
      <c r="N164" s="25"/>
      <c r="O164" s="25"/>
      <c r="P164" s="25"/>
      <c r="Q164" s="25"/>
      <c r="R164" s="25"/>
      <c r="S164" s="25"/>
      <c r="T164" s="25"/>
      <c r="U164" s="25"/>
      <c r="V164" s="25"/>
      <c r="W164" s="25"/>
      <c r="X164" s="25"/>
      <c r="Y164" s="25"/>
      <c r="Z164" s="25"/>
      <c r="AA164" s="25"/>
      <c r="AB164" s="25"/>
      <c r="AC164" s="10"/>
      <c r="AD164" s="10"/>
      <c r="AE164" s="25"/>
      <c r="AF164" s="25"/>
      <c r="AG164" s="25"/>
      <c r="AH164" s="25"/>
      <c r="AI164" s="10"/>
      <c r="AJ164" s="25"/>
      <c r="AK164" s="25"/>
      <c r="AL164" s="25"/>
      <c r="AM164" s="25"/>
      <c r="AN164" s="25"/>
      <c r="AO164" s="25"/>
      <c r="AP164" s="25"/>
      <c r="AQ164" s="25"/>
      <c r="AR164" s="25"/>
      <c r="AS164" s="25"/>
      <c r="AT164" s="25"/>
      <c r="AU164" s="25"/>
      <c r="AV164" s="25"/>
      <c r="AW164" s="25"/>
      <c r="AX164" s="25"/>
    </row>
    <row r="165" spans="7:50">
      <c r="G165" s="25"/>
      <c r="H165" s="37"/>
      <c r="I165" s="25"/>
      <c r="J165" s="25"/>
      <c r="K165" s="25"/>
      <c r="L165" s="38"/>
      <c r="M165" s="37"/>
      <c r="N165" s="25"/>
      <c r="O165" s="25"/>
      <c r="P165" s="25"/>
      <c r="Q165" s="25"/>
      <c r="R165" s="25"/>
      <c r="S165" s="25"/>
      <c r="T165" s="25"/>
      <c r="U165" s="25"/>
      <c r="V165" s="25"/>
      <c r="W165" s="25"/>
      <c r="X165" s="25"/>
      <c r="Y165" s="25"/>
      <c r="Z165" s="25"/>
      <c r="AA165" s="25"/>
      <c r="AB165" s="25"/>
      <c r="AC165" s="10"/>
      <c r="AD165" s="10"/>
      <c r="AE165" s="25"/>
      <c r="AF165" s="25"/>
      <c r="AG165" s="25"/>
      <c r="AH165" s="25"/>
      <c r="AI165" s="10"/>
      <c r="AJ165" s="25"/>
      <c r="AK165" s="25"/>
      <c r="AL165" s="25"/>
      <c r="AM165" s="25"/>
      <c r="AN165" s="25"/>
      <c r="AO165" s="25"/>
      <c r="AP165" s="25"/>
      <c r="AQ165" s="25"/>
      <c r="AR165" s="25"/>
      <c r="AS165" s="25"/>
      <c r="AT165" s="25"/>
      <c r="AU165" s="25"/>
      <c r="AV165" s="25"/>
      <c r="AW165" s="25"/>
      <c r="AX165" s="25"/>
    </row>
    <row r="166" spans="7:50">
      <c r="G166" s="25"/>
      <c r="H166" s="37"/>
      <c r="I166" s="25"/>
      <c r="J166" s="25"/>
      <c r="K166" s="25"/>
      <c r="L166" s="38"/>
      <c r="M166" s="37"/>
      <c r="N166" s="25"/>
      <c r="O166" s="25"/>
      <c r="P166" s="25"/>
      <c r="Q166" s="25"/>
      <c r="R166" s="25"/>
      <c r="S166" s="25"/>
      <c r="T166" s="25"/>
      <c r="U166" s="25"/>
      <c r="V166" s="25"/>
      <c r="W166" s="25"/>
      <c r="X166" s="25"/>
      <c r="Y166" s="25"/>
      <c r="Z166" s="25"/>
      <c r="AA166" s="25"/>
      <c r="AB166" s="25"/>
      <c r="AC166" s="10"/>
      <c r="AD166" s="10"/>
      <c r="AE166" s="25"/>
      <c r="AF166" s="25"/>
      <c r="AG166" s="25"/>
      <c r="AH166" s="25"/>
      <c r="AI166" s="10"/>
      <c r="AJ166" s="25"/>
      <c r="AK166" s="25"/>
      <c r="AL166" s="25"/>
      <c r="AM166" s="25"/>
      <c r="AN166" s="25"/>
      <c r="AO166" s="25"/>
      <c r="AP166" s="25"/>
      <c r="AQ166" s="25"/>
      <c r="AR166" s="25"/>
      <c r="AS166" s="25"/>
      <c r="AT166" s="25"/>
      <c r="AU166" s="25"/>
      <c r="AV166" s="25"/>
      <c r="AW166" s="25"/>
      <c r="AX166" s="25"/>
    </row>
    <row r="167" spans="7:50">
      <c r="G167" s="25"/>
      <c r="H167" s="37"/>
      <c r="I167" s="25"/>
      <c r="J167" s="25"/>
      <c r="K167" s="25"/>
      <c r="L167" s="38"/>
      <c r="M167" s="37"/>
      <c r="N167" s="25"/>
      <c r="O167" s="25"/>
      <c r="P167" s="25"/>
      <c r="Q167" s="25"/>
      <c r="R167" s="25"/>
      <c r="S167" s="25"/>
      <c r="T167" s="25"/>
      <c r="U167" s="25"/>
      <c r="V167" s="25"/>
      <c r="W167" s="25"/>
      <c r="X167" s="25"/>
      <c r="Y167" s="25"/>
      <c r="Z167" s="25"/>
      <c r="AA167" s="25"/>
      <c r="AB167" s="25"/>
      <c r="AC167" s="10"/>
      <c r="AD167" s="10"/>
      <c r="AE167" s="25"/>
      <c r="AF167" s="25"/>
      <c r="AG167" s="25"/>
      <c r="AH167" s="25"/>
      <c r="AI167" s="10"/>
      <c r="AJ167" s="25"/>
      <c r="AK167" s="25"/>
      <c r="AL167" s="25"/>
      <c r="AM167" s="25"/>
      <c r="AN167" s="25"/>
      <c r="AO167" s="25"/>
      <c r="AP167" s="25"/>
      <c r="AQ167" s="25"/>
      <c r="AR167" s="25"/>
      <c r="AS167" s="25"/>
      <c r="AT167" s="25"/>
      <c r="AU167" s="25"/>
      <c r="AV167" s="25"/>
      <c r="AW167" s="25"/>
      <c r="AX167" s="25"/>
    </row>
    <row r="168" spans="7:50">
      <c r="G168" s="25"/>
      <c r="H168" s="37"/>
      <c r="I168" s="25"/>
      <c r="J168" s="25"/>
      <c r="K168" s="25"/>
      <c r="L168" s="38"/>
      <c r="M168" s="37"/>
      <c r="N168" s="25"/>
      <c r="O168" s="25"/>
      <c r="P168" s="25"/>
      <c r="Q168" s="25"/>
      <c r="R168" s="25"/>
      <c r="S168" s="25"/>
      <c r="T168" s="25"/>
      <c r="U168" s="25"/>
      <c r="V168" s="25"/>
      <c r="W168" s="25"/>
      <c r="X168" s="25"/>
      <c r="Y168" s="25"/>
      <c r="Z168" s="25"/>
      <c r="AA168" s="25"/>
      <c r="AB168" s="25"/>
      <c r="AC168" s="10"/>
      <c r="AD168" s="10"/>
      <c r="AE168" s="25"/>
      <c r="AF168" s="25"/>
      <c r="AG168" s="25"/>
      <c r="AH168" s="25"/>
      <c r="AI168" s="10"/>
      <c r="AJ168" s="25"/>
      <c r="AK168" s="25"/>
      <c r="AL168" s="25"/>
      <c r="AM168" s="25"/>
      <c r="AN168" s="25"/>
      <c r="AO168" s="25"/>
      <c r="AP168" s="25"/>
      <c r="AQ168" s="25"/>
      <c r="AR168" s="25"/>
      <c r="AS168" s="25"/>
      <c r="AT168" s="25"/>
      <c r="AU168" s="25"/>
      <c r="AV168" s="25"/>
      <c r="AW168" s="25"/>
      <c r="AX168" s="25"/>
    </row>
    <row r="169" spans="7:50">
      <c r="G169" s="25"/>
      <c r="H169" s="37"/>
      <c r="I169" s="25"/>
      <c r="J169" s="25"/>
      <c r="K169" s="25"/>
      <c r="L169" s="38"/>
      <c r="M169" s="37"/>
      <c r="N169" s="25"/>
      <c r="O169" s="25"/>
      <c r="P169" s="25"/>
      <c r="Q169" s="25"/>
      <c r="R169" s="25"/>
      <c r="S169" s="25"/>
      <c r="T169" s="25"/>
      <c r="U169" s="25"/>
      <c r="V169" s="25"/>
      <c r="W169" s="25"/>
      <c r="X169" s="25"/>
      <c r="Y169" s="25"/>
      <c r="Z169" s="25"/>
      <c r="AA169" s="25"/>
      <c r="AB169" s="25"/>
      <c r="AC169" s="10"/>
      <c r="AD169" s="10"/>
      <c r="AE169" s="25"/>
      <c r="AF169" s="25"/>
      <c r="AG169" s="25"/>
      <c r="AH169" s="25"/>
      <c r="AI169" s="10"/>
      <c r="AJ169" s="25"/>
      <c r="AK169" s="25"/>
      <c r="AL169" s="25"/>
      <c r="AM169" s="25"/>
      <c r="AN169" s="25"/>
      <c r="AO169" s="25"/>
      <c r="AP169" s="25"/>
      <c r="AQ169" s="25"/>
      <c r="AR169" s="25"/>
      <c r="AS169" s="25"/>
      <c r="AT169" s="25"/>
      <c r="AU169" s="25"/>
      <c r="AV169" s="25"/>
      <c r="AW169" s="25"/>
      <c r="AX169" s="25"/>
    </row>
    <row r="170" spans="7:50">
      <c r="G170" s="25"/>
      <c r="H170" s="37"/>
      <c r="I170" s="25"/>
      <c r="J170" s="25"/>
      <c r="K170" s="25"/>
      <c r="L170" s="38"/>
      <c r="M170" s="37"/>
      <c r="N170" s="25"/>
      <c r="O170" s="25"/>
      <c r="P170" s="25"/>
      <c r="Q170" s="25"/>
      <c r="R170" s="25"/>
      <c r="S170" s="25"/>
      <c r="T170" s="25"/>
      <c r="U170" s="25"/>
      <c r="V170" s="25"/>
      <c r="W170" s="25"/>
      <c r="X170" s="25"/>
      <c r="Y170" s="25"/>
      <c r="Z170" s="25"/>
      <c r="AA170" s="25"/>
      <c r="AB170" s="25"/>
      <c r="AC170" s="10"/>
      <c r="AD170" s="10"/>
      <c r="AE170" s="25"/>
      <c r="AF170" s="25"/>
      <c r="AG170" s="25"/>
      <c r="AH170" s="25"/>
      <c r="AI170" s="10"/>
      <c r="AJ170" s="25"/>
      <c r="AK170" s="25"/>
      <c r="AL170" s="25"/>
      <c r="AM170" s="25"/>
      <c r="AN170" s="25"/>
      <c r="AO170" s="25"/>
      <c r="AP170" s="25"/>
      <c r="AQ170" s="25"/>
      <c r="AR170" s="25"/>
      <c r="AS170" s="25"/>
      <c r="AT170" s="25"/>
      <c r="AU170" s="25"/>
      <c r="AV170" s="25"/>
      <c r="AW170" s="25"/>
      <c r="AX170" s="25"/>
    </row>
    <row r="171" spans="7:50">
      <c r="G171" s="25"/>
      <c r="H171" s="37"/>
      <c r="I171" s="25"/>
      <c r="J171" s="25"/>
      <c r="K171" s="25"/>
      <c r="L171" s="38"/>
      <c r="M171" s="37"/>
      <c r="N171" s="25"/>
      <c r="O171" s="25"/>
      <c r="P171" s="25"/>
      <c r="Q171" s="25"/>
      <c r="R171" s="25"/>
      <c r="S171" s="25"/>
      <c r="T171" s="25"/>
      <c r="U171" s="25"/>
      <c r="V171" s="25"/>
      <c r="W171" s="25"/>
      <c r="X171" s="25"/>
      <c r="Y171" s="25"/>
      <c r="Z171" s="25"/>
      <c r="AA171" s="25"/>
      <c r="AB171" s="25"/>
      <c r="AC171" s="10"/>
      <c r="AD171" s="10"/>
      <c r="AE171" s="25"/>
      <c r="AF171" s="25"/>
      <c r="AG171" s="25"/>
      <c r="AH171" s="25"/>
      <c r="AI171" s="10"/>
      <c r="AJ171" s="25"/>
      <c r="AK171" s="25"/>
      <c r="AL171" s="25"/>
      <c r="AM171" s="25"/>
      <c r="AN171" s="25"/>
      <c r="AO171" s="25"/>
      <c r="AP171" s="25"/>
      <c r="AQ171" s="25"/>
      <c r="AR171" s="25"/>
      <c r="AS171" s="25"/>
      <c r="AT171" s="25"/>
      <c r="AU171" s="25"/>
      <c r="AV171" s="25"/>
      <c r="AW171" s="25"/>
      <c r="AX171" s="25"/>
    </row>
    <row r="172" spans="7:50">
      <c r="G172" s="25"/>
      <c r="H172" s="37"/>
      <c r="I172" s="25"/>
      <c r="J172" s="25"/>
      <c r="K172" s="25"/>
      <c r="L172" s="38"/>
      <c r="M172" s="37"/>
      <c r="N172" s="25"/>
      <c r="O172" s="25"/>
      <c r="P172" s="25"/>
      <c r="Q172" s="25"/>
      <c r="R172" s="25"/>
      <c r="S172" s="25"/>
      <c r="T172" s="25"/>
      <c r="U172" s="25"/>
      <c r="V172" s="25"/>
      <c r="W172" s="25"/>
      <c r="X172" s="25"/>
      <c r="Y172" s="25"/>
      <c r="Z172" s="25"/>
      <c r="AA172" s="25"/>
      <c r="AB172" s="25"/>
      <c r="AC172" s="10"/>
      <c r="AD172" s="10"/>
      <c r="AE172" s="25"/>
      <c r="AF172" s="25"/>
      <c r="AG172" s="25"/>
      <c r="AH172" s="25"/>
      <c r="AI172" s="10"/>
      <c r="AJ172" s="25"/>
      <c r="AK172" s="25"/>
      <c r="AL172" s="25"/>
      <c r="AM172" s="25"/>
      <c r="AN172" s="25"/>
      <c r="AO172" s="25"/>
      <c r="AP172" s="25"/>
      <c r="AQ172" s="25"/>
      <c r="AR172" s="25"/>
      <c r="AS172" s="25"/>
      <c r="AT172" s="25"/>
      <c r="AU172" s="25"/>
      <c r="AV172" s="25"/>
      <c r="AW172" s="25"/>
      <c r="AX172" s="25"/>
    </row>
    <row r="173" spans="7:50">
      <c r="G173" s="25"/>
      <c r="H173" s="37"/>
      <c r="I173" s="25"/>
      <c r="J173" s="25"/>
      <c r="K173" s="25"/>
      <c r="L173" s="38"/>
      <c r="M173" s="37"/>
      <c r="N173" s="25"/>
      <c r="O173" s="25"/>
      <c r="P173" s="25"/>
      <c r="Q173" s="25"/>
      <c r="R173" s="25"/>
      <c r="S173" s="25"/>
      <c r="T173" s="25"/>
      <c r="U173" s="25"/>
      <c r="V173" s="25"/>
      <c r="W173" s="25"/>
      <c r="X173" s="25"/>
      <c r="Y173" s="25"/>
      <c r="Z173" s="25"/>
      <c r="AA173" s="25"/>
      <c r="AB173" s="25"/>
      <c r="AC173" s="10"/>
      <c r="AD173" s="10"/>
      <c r="AE173" s="25"/>
      <c r="AF173" s="25"/>
      <c r="AG173" s="25"/>
      <c r="AH173" s="25"/>
      <c r="AI173" s="10"/>
      <c r="AJ173" s="25"/>
      <c r="AK173" s="25"/>
      <c r="AL173" s="25"/>
      <c r="AM173" s="25"/>
      <c r="AN173" s="25"/>
      <c r="AO173" s="25"/>
      <c r="AP173" s="25"/>
      <c r="AQ173" s="25"/>
      <c r="AR173" s="25"/>
      <c r="AS173" s="25"/>
      <c r="AT173" s="25"/>
      <c r="AU173" s="25"/>
      <c r="AV173" s="25"/>
      <c r="AW173" s="25"/>
      <c r="AX173" s="25"/>
    </row>
    <row r="174" spans="7:50">
      <c r="G174" s="25"/>
      <c r="H174" s="37"/>
      <c r="I174" s="25"/>
      <c r="J174" s="25"/>
      <c r="K174" s="25"/>
      <c r="L174" s="38"/>
      <c r="M174" s="37"/>
      <c r="N174" s="25"/>
      <c r="O174" s="25"/>
      <c r="P174" s="25"/>
      <c r="Q174" s="25"/>
      <c r="R174" s="25"/>
      <c r="S174" s="25"/>
      <c r="T174" s="25"/>
      <c r="U174" s="25"/>
      <c r="V174" s="25"/>
      <c r="W174" s="25"/>
      <c r="X174" s="25"/>
      <c r="Y174" s="25"/>
      <c r="Z174" s="25"/>
      <c r="AA174" s="25"/>
      <c r="AB174" s="25"/>
      <c r="AC174" s="10"/>
      <c r="AD174" s="10"/>
      <c r="AE174" s="25"/>
      <c r="AF174" s="25"/>
      <c r="AG174" s="25"/>
      <c r="AH174" s="25"/>
      <c r="AI174" s="10"/>
      <c r="AJ174" s="25"/>
      <c r="AK174" s="25"/>
      <c r="AL174" s="25"/>
      <c r="AM174" s="25"/>
      <c r="AN174" s="25"/>
      <c r="AO174" s="25"/>
      <c r="AP174" s="25"/>
      <c r="AQ174" s="25"/>
      <c r="AR174" s="25"/>
      <c r="AS174" s="25"/>
      <c r="AT174" s="25"/>
      <c r="AU174" s="25"/>
      <c r="AV174" s="25"/>
      <c r="AW174" s="25"/>
      <c r="AX174" s="25"/>
    </row>
    <row r="175" spans="7:50">
      <c r="G175" s="25"/>
      <c r="H175" s="37"/>
      <c r="I175" s="25"/>
      <c r="J175" s="25"/>
      <c r="K175" s="25"/>
      <c r="L175" s="38"/>
      <c r="M175" s="37"/>
      <c r="N175" s="25"/>
      <c r="O175" s="25"/>
      <c r="P175" s="25"/>
      <c r="Q175" s="25"/>
      <c r="R175" s="25"/>
      <c r="S175" s="25"/>
      <c r="T175" s="25"/>
      <c r="U175" s="25"/>
      <c r="V175" s="25"/>
      <c r="W175" s="25"/>
      <c r="X175" s="25"/>
      <c r="Y175" s="25"/>
      <c r="Z175" s="25"/>
      <c r="AA175" s="25"/>
      <c r="AB175" s="25"/>
      <c r="AC175" s="10"/>
      <c r="AD175" s="10"/>
      <c r="AE175" s="25"/>
      <c r="AF175" s="25"/>
      <c r="AG175" s="25"/>
      <c r="AH175" s="25"/>
      <c r="AI175" s="10"/>
      <c r="AJ175" s="25"/>
      <c r="AK175" s="25"/>
      <c r="AL175" s="25"/>
      <c r="AM175" s="25"/>
      <c r="AN175" s="25"/>
      <c r="AO175" s="25"/>
      <c r="AP175" s="25"/>
      <c r="AQ175" s="25"/>
      <c r="AR175" s="25"/>
      <c r="AS175" s="25"/>
      <c r="AT175" s="25"/>
      <c r="AU175" s="25"/>
      <c r="AV175" s="25"/>
      <c r="AW175" s="25"/>
      <c r="AX175" s="25"/>
    </row>
    <row r="176" spans="7:50">
      <c r="G176" s="25"/>
      <c r="H176" s="37"/>
      <c r="I176" s="25"/>
      <c r="J176" s="25"/>
      <c r="K176" s="25"/>
      <c r="L176" s="38"/>
      <c r="M176" s="37"/>
      <c r="N176" s="25"/>
      <c r="O176" s="25"/>
      <c r="P176" s="25"/>
      <c r="Q176" s="25"/>
      <c r="R176" s="25"/>
      <c r="S176" s="25"/>
      <c r="T176" s="25"/>
      <c r="U176" s="25"/>
      <c r="V176" s="25"/>
      <c r="W176" s="25"/>
      <c r="X176" s="25"/>
      <c r="Y176" s="25"/>
      <c r="Z176" s="25"/>
      <c r="AA176" s="25"/>
      <c r="AB176" s="25"/>
      <c r="AC176" s="10"/>
      <c r="AD176" s="10"/>
      <c r="AE176" s="25"/>
      <c r="AF176" s="25"/>
      <c r="AG176" s="25"/>
      <c r="AH176" s="25"/>
      <c r="AI176" s="10"/>
      <c r="AJ176" s="25"/>
      <c r="AK176" s="25"/>
      <c r="AL176" s="25"/>
      <c r="AM176" s="25"/>
      <c r="AN176" s="25"/>
      <c r="AO176" s="25"/>
      <c r="AP176" s="25"/>
      <c r="AQ176" s="25"/>
      <c r="AR176" s="25"/>
      <c r="AS176" s="25"/>
      <c r="AT176" s="25"/>
      <c r="AU176" s="25"/>
      <c r="AV176" s="25"/>
      <c r="AW176" s="25"/>
      <c r="AX176" s="25"/>
    </row>
    <row r="177" spans="1:86">
      <c r="G177" s="25"/>
      <c r="H177" s="37"/>
      <c r="I177" s="25"/>
      <c r="J177" s="25"/>
      <c r="K177" s="25"/>
      <c r="L177" s="38"/>
      <c r="M177" s="37"/>
      <c r="N177" s="25"/>
      <c r="O177" s="25"/>
      <c r="P177" s="25"/>
      <c r="Q177" s="25"/>
      <c r="R177" s="25"/>
      <c r="S177" s="25"/>
      <c r="T177" s="25"/>
      <c r="U177" s="25"/>
      <c r="V177" s="25"/>
      <c r="W177" s="25"/>
      <c r="X177" s="25"/>
      <c r="Y177" s="25"/>
      <c r="Z177" s="25"/>
      <c r="AA177" s="25"/>
      <c r="AB177" s="25"/>
      <c r="AC177" s="10"/>
      <c r="AD177" s="10"/>
      <c r="AE177" s="25"/>
      <c r="AF177" s="25"/>
      <c r="AG177" s="25"/>
      <c r="AH177" s="25"/>
      <c r="AI177" s="10"/>
      <c r="AJ177" s="25"/>
      <c r="AK177" s="25"/>
      <c r="AL177" s="25"/>
      <c r="AM177" s="25"/>
      <c r="AN177" s="25"/>
      <c r="AO177" s="25"/>
      <c r="AP177" s="25"/>
      <c r="AQ177" s="25"/>
      <c r="AR177" s="25"/>
      <c r="AS177" s="25"/>
      <c r="AT177" s="25"/>
      <c r="AU177" s="25"/>
      <c r="AV177" s="25"/>
      <c r="AW177" s="25"/>
      <c r="AX177" s="25"/>
    </row>
    <row r="178" spans="1:86">
      <c r="G178" s="25"/>
      <c r="H178" s="37"/>
      <c r="I178" s="25"/>
      <c r="J178" s="25"/>
      <c r="K178" s="25"/>
      <c r="L178" s="38"/>
      <c r="M178" s="37"/>
      <c r="N178" s="25"/>
      <c r="O178" s="25"/>
      <c r="P178" s="25"/>
      <c r="Q178" s="25"/>
      <c r="R178" s="25"/>
      <c r="S178" s="25"/>
      <c r="T178" s="25"/>
      <c r="U178" s="25"/>
      <c r="V178" s="25"/>
      <c r="W178" s="25"/>
      <c r="X178" s="25"/>
      <c r="Y178" s="25"/>
      <c r="Z178" s="25"/>
      <c r="AA178" s="25"/>
      <c r="AB178" s="25"/>
      <c r="AC178" s="10"/>
      <c r="AD178" s="10"/>
      <c r="AE178" s="25"/>
      <c r="AF178" s="25"/>
      <c r="AG178" s="25"/>
      <c r="AH178" s="25"/>
      <c r="AI178" s="10"/>
      <c r="AJ178" s="25"/>
      <c r="AK178" s="25"/>
      <c r="AL178" s="25"/>
      <c r="AM178" s="25"/>
      <c r="AN178" s="25"/>
      <c r="AO178" s="25"/>
      <c r="AP178" s="25"/>
      <c r="AQ178" s="25"/>
      <c r="AR178" s="25"/>
      <c r="AS178" s="25"/>
      <c r="AT178" s="25"/>
      <c r="AU178" s="25"/>
      <c r="AV178" s="25"/>
      <c r="AW178" s="25"/>
      <c r="AX178" s="25"/>
    </row>
    <row r="179" spans="1:86">
      <c r="G179" s="25"/>
      <c r="H179" s="37"/>
      <c r="I179" s="25"/>
      <c r="J179" s="25"/>
      <c r="K179" s="25"/>
      <c r="L179" s="38"/>
      <c r="M179" s="37"/>
      <c r="N179" s="25"/>
      <c r="O179" s="25"/>
      <c r="P179" s="25"/>
      <c r="Q179" s="25"/>
      <c r="R179" s="25"/>
      <c r="S179" s="25"/>
      <c r="T179" s="25"/>
      <c r="U179" s="25"/>
      <c r="V179" s="25"/>
      <c r="W179" s="25"/>
      <c r="X179" s="25"/>
      <c r="Y179" s="25"/>
      <c r="Z179" s="25"/>
      <c r="AA179" s="25"/>
      <c r="AB179" s="25"/>
      <c r="AC179" s="10"/>
      <c r="AD179" s="10"/>
      <c r="AE179" s="25"/>
      <c r="AF179" s="25"/>
      <c r="AG179" s="25"/>
      <c r="AH179" s="25"/>
      <c r="AI179" s="10"/>
      <c r="AJ179" s="25"/>
      <c r="AK179" s="25"/>
      <c r="AL179" s="25"/>
      <c r="AM179" s="25"/>
      <c r="AN179" s="25"/>
      <c r="AO179" s="25"/>
      <c r="AP179" s="25"/>
      <c r="AQ179" s="25"/>
      <c r="AR179" s="25"/>
      <c r="AS179" s="25"/>
      <c r="AT179" s="25"/>
      <c r="AU179" s="25"/>
      <c r="AV179" s="25"/>
      <c r="AW179" s="25"/>
      <c r="AX179" s="25"/>
    </row>
    <row r="180" spans="1:86">
      <c r="G180" s="25"/>
      <c r="H180" s="37"/>
      <c r="I180" s="25"/>
      <c r="J180" s="25"/>
      <c r="K180" s="25"/>
      <c r="L180" s="38"/>
      <c r="M180" s="37"/>
      <c r="N180" s="25"/>
      <c r="O180" s="25"/>
      <c r="P180" s="25"/>
      <c r="Q180" s="25"/>
      <c r="R180" s="25"/>
      <c r="S180" s="25"/>
      <c r="T180" s="25"/>
      <c r="U180" s="25"/>
      <c r="V180" s="25"/>
      <c r="W180" s="25"/>
      <c r="X180" s="25"/>
      <c r="Y180" s="25"/>
      <c r="Z180" s="25"/>
      <c r="AA180" s="25"/>
      <c r="AB180" s="25"/>
      <c r="AC180" s="10"/>
      <c r="AD180" s="10"/>
      <c r="AE180" s="25"/>
      <c r="AF180" s="25"/>
      <c r="AG180" s="25"/>
      <c r="AH180" s="25"/>
      <c r="AI180" s="10"/>
      <c r="AJ180" s="25"/>
      <c r="AK180" s="25"/>
      <c r="AL180" s="25"/>
      <c r="AM180" s="25"/>
      <c r="AN180" s="25"/>
      <c r="AO180" s="25"/>
      <c r="AP180" s="25"/>
      <c r="AQ180" s="25"/>
      <c r="AR180" s="25"/>
      <c r="AS180" s="25"/>
      <c r="AT180" s="25"/>
      <c r="AU180" s="25"/>
      <c r="AV180" s="25"/>
      <c r="AW180" s="25"/>
      <c r="AX180" s="25"/>
    </row>
    <row r="181" spans="1:86">
      <c r="G181" s="25"/>
      <c r="H181" s="37"/>
      <c r="I181" s="25"/>
      <c r="J181" s="25"/>
      <c r="K181" s="25"/>
      <c r="L181" s="38"/>
      <c r="M181" s="37"/>
      <c r="N181" s="25"/>
      <c r="O181" s="25"/>
      <c r="P181" s="25"/>
      <c r="Q181" s="25"/>
      <c r="R181" s="25"/>
      <c r="S181" s="25"/>
      <c r="T181" s="25"/>
      <c r="U181" s="25"/>
      <c r="V181" s="25"/>
      <c r="W181" s="25"/>
      <c r="X181" s="25"/>
      <c r="Y181" s="25"/>
      <c r="Z181" s="25"/>
      <c r="AA181" s="25"/>
      <c r="AB181" s="25"/>
      <c r="AC181" s="10"/>
      <c r="AD181" s="10"/>
      <c r="AE181" s="25"/>
      <c r="AF181" s="25"/>
      <c r="AG181" s="25"/>
      <c r="AH181" s="25"/>
      <c r="AI181" s="10"/>
      <c r="AJ181" s="25"/>
      <c r="AK181" s="25"/>
      <c r="AL181" s="25"/>
      <c r="AM181" s="25"/>
      <c r="AN181" s="25"/>
      <c r="AO181" s="25"/>
      <c r="AP181" s="25"/>
      <c r="AQ181" s="25"/>
      <c r="AR181" s="25"/>
      <c r="AS181" s="25"/>
      <c r="AT181" s="25"/>
      <c r="AU181" s="25"/>
      <c r="AV181" s="25"/>
      <c r="AW181" s="25"/>
      <c r="AX181" s="25"/>
    </row>
    <row r="182" spans="1:86">
      <c r="G182" s="25"/>
      <c r="H182" s="37"/>
      <c r="I182" s="25"/>
      <c r="J182" s="25"/>
      <c r="K182" s="25"/>
      <c r="L182" s="38"/>
      <c r="M182" s="37"/>
      <c r="N182" s="25"/>
      <c r="O182" s="25"/>
      <c r="P182" s="25"/>
      <c r="Q182" s="25"/>
      <c r="R182" s="25"/>
      <c r="S182" s="25"/>
      <c r="T182" s="25"/>
      <c r="U182" s="25"/>
      <c r="V182" s="25"/>
      <c r="W182" s="25"/>
      <c r="X182" s="25"/>
      <c r="Y182" s="25"/>
      <c r="Z182" s="25"/>
      <c r="AA182" s="25"/>
      <c r="AB182" s="25"/>
      <c r="AC182" s="10"/>
      <c r="AD182" s="10"/>
      <c r="AE182" s="25"/>
      <c r="AF182" s="25"/>
      <c r="AG182" s="25"/>
      <c r="AH182" s="25"/>
      <c r="AI182" s="10"/>
      <c r="AJ182" s="25"/>
      <c r="AK182" s="25"/>
      <c r="AL182" s="25"/>
      <c r="AM182" s="25"/>
      <c r="AN182" s="25"/>
      <c r="AO182" s="25"/>
      <c r="AP182" s="25"/>
      <c r="AQ182" s="25"/>
      <c r="AR182" s="25"/>
      <c r="AS182" s="25"/>
      <c r="AT182" s="25"/>
      <c r="AU182" s="25"/>
      <c r="AV182" s="25"/>
      <c r="AW182" s="25"/>
      <c r="AX182" s="25"/>
    </row>
    <row r="183" spans="1:86">
      <c r="G183" s="25"/>
      <c r="H183" s="37"/>
      <c r="I183" s="25"/>
      <c r="J183" s="25"/>
      <c r="K183" s="25"/>
      <c r="L183" s="38"/>
      <c r="M183" s="37"/>
      <c r="N183" s="25"/>
      <c r="O183" s="25"/>
      <c r="P183" s="25"/>
      <c r="Q183" s="25"/>
      <c r="R183" s="25"/>
      <c r="S183" s="25"/>
      <c r="T183" s="25"/>
      <c r="U183" s="25"/>
      <c r="V183" s="25"/>
      <c r="W183" s="25"/>
      <c r="X183" s="25"/>
      <c r="Y183" s="25"/>
      <c r="Z183" s="25"/>
      <c r="AA183" s="25"/>
      <c r="AB183" s="25"/>
      <c r="AC183" s="10"/>
      <c r="AD183" s="10"/>
      <c r="AE183" s="25"/>
      <c r="AF183" s="25"/>
      <c r="AG183" s="25"/>
      <c r="AH183" s="25"/>
      <c r="AI183" s="10"/>
      <c r="AJ183" s="25"/>
      <c r="AK183" s="25"/>
      <c r="AL183" s="25"/>
      <c r="AM183" s="25"/>
      <c r="AN183" s="25"/>
      <c r="AO183" s="25"/>
      <c r="AP183" s="25"/>
      <c r="AQ183" s="25"/>
      <c r="AR183" s="25"/>
      <c r="AS183" s="25"/>
      <c r="AT183" s="25"/>
      <c r="AU183" s="25"/>
      <c r="AV183" s="25"/>
      <c r="AW183" s="25"/>
      <c r="AX183" s="25"/>
    </row>
    <row r="184" spans="1:86">
      <c r="G184" s="25"/>
      <c r="H184" s="37"/>
      <c r="I184" s="25"/>
      <c r="J184" s="25"/>
      <c r="K184" s="25"/>
      <c r="L184" s="38"/>
      <c r="M184" s="37"/>
      <c r="N184" s="25"/>
      <c r="O184" s="25"/>
      <c r="P184" s="25"/>
      <c r="Q184" s="25"/>
      <c r="R184" s="25"/>
      <c r="S184" s="25"/>
      <c r="T184" s="25"/>
      <c r="U184" s="25"/>
      <c r="V184" s="25"/>
      <c r="W184" s="25"/>
      <c r="X184" s="25"/>
      <c r="Y184" s="25"/>
      <c r="Z184" s="25"/>
      <c r="AA184" s="25"/>
      <c r="AB184" s="25"/>
      <c r="AC184" s="10"/>
      <c r="AD184" s="10"/>
      <c r="AE184" s="25"/>
      <c r="AF184" s="25"/>
      <c r="AG184" s="25"/>
      <c r="AH184" s="25"/>
      <c r="AI184" s="10"/>
      <c r="AJ184" s="25"/>
      <c r="AK184" s="25"/>
      <c r="AL184" s="25"/>
      <c r="AM184" s="25"/>
      <c r="AN184" s="25"/>
      <c r="AO184" s="25"/>
      <c r="AP184" s="25"/>
      <c r="AQ184" s="25"/>
      <c r="AR184" s="25"/>
      <c r="AS184" s="25"/>
      <c r="AT184" s="25"/>
      <c r="AU184" s="25"/>
      <c r="AV184" s="25"/>
      <c r="AW184" s="25"/>
      <c r="AX184" s="25"/>
    </row>
    <row r="185" spans="1:86">
      <c r="A185" s="36"/>
      <c r="B185" s="36"/>
      <c r="C185" s="36"/>
      <c r="D185" s="36"/>
      <c r="E185" s="36"/>
      <c r="F185" s="36"/>
      <c r="G185" s="36"/>
      <c r="H185" s="37"/>
      <c r="I185" s="36"/>
      <c r="J185" s="36"/>
      <c r="K185" s="36"/>
      <c r="L185" s="38"/>
      <c r="M185" s="37"/>
      <c r="N185" s="36"/>
      <c r="O185" s="36"/>
      <c r="P185" s="36"/>
      <c r="Q185" s="36"/>
      <c r="R185" s="36"/>
      <c r="S185" s="36"/>
      <c r="T185" s="36"/>
      <c r="U185" s="36"/>
      <c r="V185" s="36"/>
      <c r="W185" s="36"/>
      <c r="X185" s="36"/>
      <c r="Y185" s="36"/>
      <c r="Z185" s="36"/>
      <c r="AA185" s="36"/>
      <c r="AB185" s="36"/>
      <c r="AE185" s="36"/>
      <c r="AF185" s="36"/>
      <c r="AG185" s="36"/>
      <c r="AH185" s="36"/>
      <c r="AJ185" s="36"/>
      <c r="AK185" s="36"/>
      <c r="AL185" s="36"/>
      <c r="AM185" s="36"/>
      <c r="AN185" s="36"/>
      <c r="AO185" s="36"/>
      <c r="AP185" s="36"/>
      <c r="AQ185" s="36"/>
      <c r="AR185" s="36"/>
      <c r="AS185" s="36"/>
      <c r="AT185" s="36"/>
      <c r="AU185" s="36"/>
      <c r="AV185" s="36"/>
      <c r="AW185" s="36"/>
      <c r="AX185" s="36"/>
      <c r="AY185" s="36"/>
      <c r="AZ185" s="36"/>
      <c r="BA185" s="36"/>
      <c r="BB185" s="36"/>
      <c r="BC185" s="36"/>
      <c r="BD185" s="36"/>
      <c r="BE185" s="36"/>
      <c r="BF185" s="36"/>
      <c r="BG185" s="36"/>
      <c r="BH185" s="36"/>
      <c r="BI185" s="36"/>
      <c r="BJ185" s="36"/>
      <c r="BK185" s="36"/>
      <c r="BL185" s="36"/>
      <c r="BM185" s="36"/>
      <c r="BN185" s="36"/>
      <c r="BO185" s="36"/>
      <c r="BP185" s="36"/>
      <c r="BQ185" s="36"/>
      <c r="BR185" s="36"/>
      <c r="BS185" s="36"/>
      <c r="BT185" s="36"/>
      <c r="BU185" s="36"/>
      <c r="BV185" s="36"/>
      <c r="BW185" s="36"/>
      <c r="BX185" s="36"/>
      <c r="BY185" s="36"/>
      <c r="BZ185" s="36"/>
      <c r="CA185" s="36"/>
      <c r="CB185" s="36"/>
      <c r="CC185" s="36"/>
      <c r="CD185" s="36"/>
      <c r="CE185" s="36"/>
      <c r="CF185" s="36"/>
      <c r="CG185" s="36"/>
      <c r="CH185" s="36"/>
    </row>
    <row r="186" spans="1:86">
      <c r="A186" s="36"/>
      <c r="B186" s="36"/>
      <c r="C186" s="36"/>
      <c r="D186" s="36"/>
      <c r="E186" s="36"/>
      <c r="F186" s="36"/>
      <c r="G186" s="36"/>
      <c r="H186" s="37"/>
      <c r="I186" s="36"/>
      <c r="J186" s="36"/>
      <c r="K186" s="36"/>
      <c r="L186" s="38"/>
      <c r="M186" s="37"/>
      <c r="N186" s="36"/>
      <c r="O186" s="36"/>
      <c r="P186" s="36"/>
      <c r="Q186" s="36"/>
      <c r="R186" s="36"/>
      <c r="S186" s="36"/>
      <c r="T186" s="36"/>
      <c r="U186" s="36"/>
      <c r="V186" s="36"/>
      <c r="W186" s="36"/>
      <c r="X186" s="36"/>
      <c r="Y186" s="36"/>
      <c r="Z186" s="36"/>
      <c r="AA186" s="36"/>
      <c r="AB186" s="36"/>
      <c r="AE186" s="36"/>
      <c r="AF186" s="36"/>
      <c r="AG186" s="36"/>
      <c r="AH186" s="36"/>
      <c r="AJ186" s="36"/>
      <c r="AK186" s="36"/>
      <c r="AL186" s="36"/>
      <c r="AM186" s="36"/>
      <c r="AN186" s="36"/>
      <c r="AO186" s="36"/>
      <c r="AP186" s="36"/>
      <c r="AQ186" s="36"/>
      <c r="AR186" s="36"/>
      <c r="AS186" s="36"/>
      <c r="AT186" s="36"/>
      <c r="AU186" s="36"/>
      <c r="AV186" s="36"/>
      <c r="AW186" s="36"/>
      <c r="AX186" s="36"/>
      <c r="AY186" s="36"/>
      <c r="AZ186" s="36"/>
      <c r="BA186" s="36"/>
      <c r="BB186" s="36"/>
      <c r="BC186" s="36"/>
      <c r="BD186" s="36"/>
      <c r="BE186" s="36"/>
      <c r="BF186" s="36"/>
      <c r="BG186" s="36"/>
      <c r="BH186" s="36"/>
      <c r="BI186" s="36"/>
      <c r="BJ186" s="36"/>
      <c r="BK186" s="36"/>
      <c r="BL186" s="36"/>
      <c r="BM186" s="36"/>
      <c r="BN186" s="36"/>
      <c r="BO186" s="36"/>
      <c r="BP186" s="36"/>
      <c r="BQ186" s="36"/>
      <c r="BR186" s="36"/>
      <c r="BS186" s="36"/>
      <c r="BT186" s="36"/>
      <c r="BU186" s="36"/>
      <c r="BV186" s="36"/>
      <c r="BW186" s="36"/>
      <c r="BX186" s="36"/>
      <c r="BY186" s="36"/>
      <c r="BZ186" s="36"/>
      <c r="CA186" s="36"/>
      <c r="CB186" s="36"/>
      <c r="CC186" s="36"/>
      <c r="CD186" s="36"/>
      <c r="CE186" s="36"/>
      <c r="CF186" s="36"/>
      <c r="CG186" s="36"/>
      <c r="CH186" s="36"/>
    </row>
    <row r="187" spans="1:86">
      <c r="A187" s="36"/>
      <c r="B187" s="36"/>
      <c r="C187" s="36"/>
      <c r="D187" s="36"/>
      <c r="E187" s="36"/>
      <c r="F187" s="36"/>
      <c r="G187" s="36"/>
      <c r="H187" s="37"/>
      <c r="I187" s="36"/>
      <c r="J187" s="36"/>
      <c r="K187" s="36"/>
      <c r="L187" s="38"/>
      <c r="M187" s="37"/>
      <c r="N187" s="36"/>
      <c r="O187" s="36"/>
      <c r="P187" s="36"/>
      <c r="Q187" s="36"/>
      <c r="R187" s="36"/>
      <c r="S187" s="36"/>
      <c r="T187" s="36"/>
      <c r="U187" s="36"/>
      <c r="V187" s="36"/>
      <c r="W187" s="36"/>
      <c r="X187" s="36"/>
      <c r="Y187" s="36"/>
      <c r="Z187" s="36"/>
      <c r="AA187" s="36"/>
      <c r="AB187" s="36"/>
      <c r="AE187" s="36"/>
      <c r="AF187" s="36"/>
      <c r="AG187" s="36"/>
      <c r="AH187" s="36"/>
      <c r="AJ187" s="36"/>
      <c r="AK187" s="36"/>
      <c r="AL187" s="36"/>
      <c r="AM187" s="36"/>
      <c r="AN187" s="36"/>
      <c r="AO187" s="36"/>
      <c r="AP187" s="36"/>
      <c r="AQ187" s="36"/>
      <c r="AR187" s="36"/>
      <c r="AS187" s="36"/>
      <c r="AT187" s="36"/>
      <c r="AU187" s="36"/>
      <c r="AV187" s="36"/>
      <c r="AW187" s="36"/>
      <c r="AX187" s="36"/>
      <c r="AY187" s="36"/>
      <c r="AZ187" s="36"/>
      <c r="BA187" s="36"/>
      <c r="BB187" s="36"/>
      <c r="BC187" s="36"/>
      <c r="BD187" s="36"/>
      <c r="BE187" s="36"/>
      <c r="BF187" s="36"/>
      <c r="BG187" s="36"/>
      <c r="BH187" s="36"/>
      <c r="BI187" s="36"/>
      <c r="BJ187" s="36"/>
      <c r="BK187" s="36"/>
      <c r="BL187" s="36"/>
      <c r="BM187" s="36"/>
      <c r="BN187" s="36"/>
      <c r="BO187" s="36"/>
      <c r="BP187" s="36"/>
      <c r="BQ187" s="36"/>
      <c r="BR187" s="36"/>
      <c r="BS187" s="36"/>
      <c r="BT187" s="36"/>
      <c r="BU187" s="36"/>
      <c r="BV187" s="36"/>
      <c r="BW187" s="36"/>
      <c r="BX187" s="36"/>
      <c r="BY187" s="36"/>
      <c r="BZ187" s="36"/>
      <c r="CA187" s="36"/>
      <c r="CB187" s="36"/>
      <c r="CC187" s="36"/>
      <c r="CD187" s="36"/>
      <c r="CE187" s="36"/>
      <c r="CF187" s="36"/>
      <c r="CG187" s="36"/>
      <c r="CH187" s="36"/>
    </row>
    <row r="188" spans="1:86">
      <c r="A188" s="36"/>
      <c r="B188" s="36"/>
      <c r="C188" s="36"/>
      <c r="D188" s="36"/>
      <c r="E188" s="36"/>
      <c r="F188" s="36"/>
      <c r="G188" s="36"/>
      <c r="H188" s="37"/>
      <c r="I188" s="36"/>
      <c r="J188" s="36"/>
      <c r="K188" s="36"/>
      <c r="L188" s="38"/>
      <c r="M188" s="37"/>
      <c r="N188" s="36"/>
      <c r="O188" s="36"/>
      <c r="P188" s="36"/>
      <c r="Q188" s="36"/>
      <c r="R188" s="36"/>
      <c r="S188" s="36"/>
      <c r="T188" s="36"/>
      <c r="U188" s="36"/>
      <c r="V188" s="36"/>
      <c r="W188" s="36"/>
      <c r="X188" s="36"/>
      <c r="Y188" s="36"/>
      <c r="Z188" s="36"/>
      <c r="AA188" s="36"/>
      <c r="AB188" s="36"/>
      <c r="AE188" s="36"/>
      <c r="AF188" s="36"/>
      <c r="AG188" s="36"/>
      <c r="AH188" s="36"/>
      <c r="AJ188" s="36"/>
      <c r="AK188" s="36"/>
      <c r="AL188" s="36"/>
      <c r="AM188" s="36"/>
      <c r="AN188" s="36"/>
      <c r="AO188" s="36"/>
      <c r="AP188" s="36"/>
      <c r="AQ188" s="36"/>
      <c r="AR188" s="36"/>
      <c r="AS188" s="36"/>
      <c r="AT188" s="36"/>
      <c r="AU188" s="36"/>
      <c r="AV188" s="36"/>
      <c r="AW188" s="36"/>
      <c r="AX188" s="36"/>
      <c r="AY188" s="36"/>
      <c r="AZ188" s="36"/>
      <c r="BA188" s="36"/>
      <c r="BB188" s="36"/>
      <c r="BC188" s="36"/>
      <c r="BD188" s="36"/>
      <c r="BE188" s="36"/>
      <c r="BF188" s="36"/>
      <c r="BG188" s="36"/>
      <c r="BH188" s="36"/>
      <c r="BI188" s="36"/>
      <c r="BJ188" s="36"/>
      <c r="BK188" s="36"/>
      <c r="BL188" s="36"/>
      <c r="BM188" s="36"/>
      <c r="BN188" s="36"/>
      <c r="BO188" s="36"/>
      <c r="BP188" s="36"/>
      <c r="BQ188" s="36"/>
      <c r="BR188" s="36"/>
      <c r="BS188" s="36"/>
      <c r="BT188" s="36"/>
      <c r="BU188" s="36"/>
      <c r="BV188" s="36"/>
      <c r="BW188" s="36"/>
      <c r="BX188" s="36"/>
      <c r="BY188" s="36"/>
      <c r="BZ188" s="36"/>
      <c r="CA188" s="36"/>
      <c r="CB188" s="36"/>
      <c r="CC188" s="36"/>
      <c r="CD188" s="36"/>
      <c r="CE188" s="36"/>
      <c r="CF188" s="36"/>
      <c r="CG188" s="36"/>
      <c r="CH188" s="36"/>
    </row>
    <row r="189" spans="1:86">
      <c r="A189" s="36"/>
      <c r="B189" s="36"/>
      <c r="C189" s="36"/>
      <c r="D189" s="36"/>
      <c r="E189" s="36"/>
      <c r="F189" s="36"/>
      <c r="G189" s="36"/>
      <c r="H189" s="37"/>
      <c r="I189" s="36"/>
      <c r="J189" s="36"/>
      <c r="K189" s="36"/>
      <c r="L189" s="38"/>
      <c r="M189" s="37"/>
      <c r="N189" s="36"/>
      <c r="O189" s="36"/>
      <c r="P189" s="36"/>
      <c r="Q189" s="36"/>
      <c r="R189" s="36"/>
      <c r="S189" s="36"/>
      <c r="T189" s="36"/>
      <c r="U189" s="36"/>
      <c r="V189" s="36"/>
      <c r="W189" s="36"/>
      <c r="X189" s="36"/>
      <c r="Y189" s="36"/>
      <c r="Z189" s="36"/>
      <c r="AA189" s="36"/>
      <c r="AB189" s="36"/>
      <c r="AE189" s="36"/>
      <c r="AF189" s="36"/>
      <c r="AG189" s="36"/>
      <c r="AH189" s="36"/>
      <c r="AJ189" s="36"/>
      <c r="AK189" s="36"/>
      <c r="AL189" s="36"/>
      <c r="AM189" s="36"/>
      <c r="AN189" s="36"/>
      <c r="AO189" s="36"/>
      <c r="AP189" s="36"/>
      <c r="AQ189" s="36"/>
      <c r="AR189" s="36"/>
      <c r="AS189" s="36"/>
      <c r="AT189" s="36"/>
      <c r="AU189" s="36"/>
      <c r="AV189" s="36"/>
      <c r="AW189" s="36"/>
      <c r="AX189" s="36"/>
      <c r="AY189" s="36"/>
      <c r="AZ189" s="36"/>
      <c r="BA189" s="36"/>
      <c r="BB189" s="36"/>
      <c r="BC189" s="36"/>
      <c r="BD189" s="36"/>
      <c r="BE189" s="36"/>
      <c r="BF189" s="36"/>
      <c r="BG189" s="36"/>
      <c r="BH189" s="36"/>
      <c r="BI189" s="36"/>
      <c r="BJ189" s="36"/>
      <c r="BK189" s="36"/>
      <c r="BL189" s="36"/>
      <c r="BM189" s="36"/>
      <c r="BN189" s="36"/>
      <c r="BO189" s="36"/>
      <c r="BP189" s="36"/>
      <c r="BQ189" s="36"/>
      <c r="BR189" s="36"/>
      <c r="BS189" s="36"/>
      <c r="BT189" s="36"/>
      <c r="BU189" s="36"/>
      <c r="BV189" s="36"/>
      <c r="BW189" s="36"/>
      <c r="BX189" s="36"/>
      <c r="BY189" s="36"/>
      <c r="BZ189" s="36"/>
      <c r="CA189" s="36"/>
      <c r="CB189" s="36"/>
      <c r="CC189" s="36"/>
      <c r="CD189" s="36"/>
      <c r="CE189" s="36"/>
      <c r="CF189" s="36"/>
      <c r="CG189" s="36"/>
      <c r="CH189" s="36"/>
    </row>
    <row r="190" spans="1:86">
      <c r="A190" s="36"/>
      <c r="B190" s="36"/>
      <c r="C190" s="36"/>
      <c r="D190" s="36"/>
      <c r="E190" s="36"/>
      <c r="F190" s="36"/>
      <c r="G190" s="36"/>
      <c r="H190" s="37"/>
      <c r="I190" s="36"/>
      <c r="J190" s="36"/>
      <c r="K190" s="36"/>
      <c r="L190" s="38"/>
      <c r="M190" s="37"/>
      <c r="N190" s="36"/>
      <c r="O190" s="36"/>
      <c r="P190" s="36"/>
      <c r="Q190" s="36"/>
      <c r="R190" s="36"/>
      <c r="S190" s="36"/>
      <c r="T190" s="36"/>
      <c r="U190" s="36"/>
      <c r="V190" s="36"/>
      <c r="W190" s="36"/>
      <c r="X190" s="36"/>
      <c r="Y190" s="36"/>
      <c r="Z190" s="36"/>
      <c r="AA190" s="36"/>
      <c r="AB190" s="36"/>
      <c r="AE190" s="36"/>
      <c r="AF190" s="36"/>
      <c r="AG190" s="36"/>
      <c r="AH190" s="36"/>
      <c r="AJ190" s="36"/>
      <c r="AK190" s="36"/>
      <c r="AL190" s="36"/>
      <c r="AM190" s="36"/>
      <c r="AN190" s="36"/>
      <c r="AO190" s="36"/>
      <c r="AP190" s="36"/>
      <c r="AQ190" s="36"/>
      <c r="AR190" s="36"/>
      <c r="AS190" s="36"/>
      <c r="AT190" s="36"/>
      <c r="AU190" s="36"/>
      <c r="AV190" s="36"/>
      <c r="AW190" s="36"/>
      <c r="AX190" s="36"/>
      <c r="AY190" s="36"/>
      <c r="AZ190" s="36"/>
      <c r="BA190" s="36"/>
      <c r="BB190" s="36"/>
      <c r="BC190" s="36"/>
      <c r="BD190" s="36"/>
      <c r="BE190" s="36"/>
      <c r="BF190" s="36"/>
      <c r="BG190" s="36"/>
      <c r="BH190" s="36"/>
      <c r="BI190" s="36"/>
      <c r="BJ190" s="36"/>
      <c r="BK190" s="36"/>
      <c r="BL190" s="36"/>
      <c r="BM190" s="36"/>
      <c r="BN190" s="36"/>
      <c r="BO190" s="36"/>
      <c r="BP190" s="36"/>
      <c r="BQ190" s="36"/>
      <c r="BR190" s="36"/>
      <c r="BS190" s="36"/>
      <c r="BT190" s="36"/>
      <c r="BU190" s="36"/>
      <c r="BV190" s="36"/>
      <c r="BW190" s="36"/>
      <c r="BX190" s="36"/>
      <c r="BY190" s="36"/>
      <c r="BZ190" s="36"/>
      <c r="CA190" s="36"/>
      <c r="CB190" s="36"/>
      <c r="CC190" s="36"/>
      <c r="CD190" s="36"/>
      <c r="CE190" s="36"/>
      <c r="CF190" s="36"/>
      <c r="CG190" s="36"/>
      <c r="CH190" s="36"/>
    </row>
    <row r="191" spans="1:86">
      <c r="A191" s="36"/>
      <c r="B191" s="36"/>
      <c r="C191" s="36"/>
      <c r="D191" s="36"/>
      <c r="E191" s="36"/>
      <c r="F191" s="36"/>
      <c r="G191" s="36"/>
      <c r="H191" s="37"/>
      <c r="I191" s="36"/>
      <c r="J191" s="36"/>
      <c r="K191" s="36"/>
      <c r="L191" s="38"/>
      <c r="M191" s="37"/>
      <c r="N191" s="36"/>
      <c r="O191" s="36"/>
      <c r="P191" s="36"/>
      <c r="Q191" s="36"/>
      <c r="R191" s="36"/>
      <c r="S191" s="36"/>
      <c r="T191" s="36"/>
      <c r="U191" s="36"/>
      <c r="V191" s="36"/>
      <c r="W191" s="36"/>
      <c r="X191" s="36"/>
      <c r="Y191" s="36"/>
      <c r="Z191" s="36"/>
      <c r="AA191" s="36"/>
      <c r="AB191" s="36"/>
      <c r="AE191" s="36"/>
      <c r="AF191" s="36"/>
      <c r="AG191" s="36"/>
      <c r="AH191" s="36"/>
      <c r="AJ191" s="36"/>
      <c r="AK191" s="36"/>
      <c r="AL191" s="36"/>
      <c r="AM191" s="36"/>
      <c r="AN191" s="36"/>
      <c r="AO191" s="36"/>
      <c r="AP191" s="36"/>
      <c r="AQ191" s="36"/>
      <c r="AR191" s="36"/>
      <c r="AS191" s="36"/>
      <c r="AT191" s="36"/>
      <c r="AU191" s="36"/>
      <c r="AV191" s="36"/>
      <c r="AW191" s="36"/>
      <c r="AX191" s="36"/>
      <c r="AY191" s="36"/>
      <c r="AZ191" s="36"/>
      <c r="BA191" s="36"/>
      <c r="BB191" s="36"/>
      <c r="BC191" s="36"/>
      <c r="BD191" s="36"/>
      <c r="BE191" s="36"/>
      <c r="BF191" s="36"/>
      <c r="BG191" s="36"/>
      <c r="BH191" s="36"/>
      <c r="BI191" s="36"/>
      <c r="BJ191" s="36"/>
      <c r="BK191" s="36"/>
      <c r="BL191" s="36"/>
      <c r="BM191" s="36"/>
      <c r="BN191" s="36"/>
      <c r="BO191" s="36"/>
      <c r="BP191" s="36"/>
      <c r="BQ191" s="36"/>
      <c r="BR191" s="36"/>
      <c r="BS191" s="36"/>
      <c r="BT191" s="36"/>
      <c r="BU191" s="36"/>
      <c r="BV191" s="36"/>
      <c r="BW191" s="36"/>
      <c r="BX191" s="36"/>
      <c r="BY191" s="36"/>
      <c r="BZ191" s="36"/>
      <c r="CA191" s="36"/>
      <c r="CB191" s="36"/>
      <c r="CC191" s="36"/>
      <c r="CD191" s="36"/>
      <c r="CE191" s="36"/>
      <c r="CF191" s="36"/>
      <c r="CG191" s="36"/>
      <c r="CH191" s="36"/>
    </row>
    <row r="192" spans="1:86">
      <c r="A192" s="36"/>
      <c r="B192" s="36"/>
      <c r="C192" s="36"/>
      <c r="D192" s="36"/>
      <c r="E192" s="36"/>
      <c r="F192" s="36"/>
      <c r="G192" s="36"/>
      <c r="H192" s="37"/>
      <c r="I192" s="36"/>
      <c r="J192" s="36"/>
      <c r="K192" s="36"/>
      <c r="L192" s="38"/>
      <c r="M192" s="37"/>
      <c r="N192" s="36"/>
      <c r="O192" s="36"/>
      <c r="P192" s="36"/>
      <c r="Q192" s="36"/>
      <c r="R192" s="36"/>
      <c r="S192" s="36"/>
      <c r="T192" s="36"/>
      <c r="U192" s="36"/>
      <c r="V192" s="36"/>
      <c r="W192" s="36"/>
      <c r="X192" s="36"/>
      <c r="Y192" s="36"/>
      <c r="Z192" s="36"/>
      <c r="AA192" s="36"/>
      <c r="AB192" s="36"/>
      <c r="AE192" s="36"/>
      <c r="AF192" s="36"/>
      <c r="AG192" s="36"/>
      <c r="AH192" s="36"/>
      <c r="AJ192" s="36"/>
      <c r="AK192" s="36"/>
      <c r="AL192" s="36"/>
      <c r="AM192" s="36"/>
      <c r="AN192" s="36"/>
      <c r="AO192" s="36"/>
      <c r="AP192" s="36"/>
      <c r="AQ192" s="36"/>
      <c r="AR192" s="36"/>
      <c r="AS192" s="36"/>
      <c r="AT192" s="36"/>
      <c r="AU192" s="36"/>
      <c r="AV192" s="36"/>
      <c r="AW192" s="36"/>
      <c r="AX192" s="36"/>
      <c r="AY192" s="36"/>
      <c r="AZ192" s="36"/>
      <c r="BA192" s="36"/>
      <c r="BB192" s="36"/>
      <c r="BC192" s="36"/>
      <c r="BD192" s="36"/>
      <c r="BE192" s="36"/>
      <c r="BF192" s="36"/>
      <c r="BG192" s="36"/>
      <c r="BH192" s="36"/>
      <c r="BI192" s="36"/>
      <c r="BJ192" s="36"/>
      <c r="BK192" s="36"/>
      <c r="BL192" s="36"/>
      <c r="BM192" s="36"/>
      <c r="BN192" s="36"/>
      <c r="BO192" s="36"/>
      <c r="BP192" s="36"/>
      <c r="BQ192" s="36"/>
      <c r="BR192" s="36"/>
      <c r="BS192" s="36"/>
      <c r="BT192" s="36"/>
      <c r="BU192" s="36"/>
      <c r="BV192" s="36"/>
      <c r="BW192" s="36"/>
      <c r="BX192" s="36"/>
      <c r="BY192" s="36"/>
      <c r="BZ192" s="36"/>
      <c r="CA192" s="36"/>
      <c r="CB192" s="36"/>
      <c r="CC192" s="36"/>
      <c r="CD192" s="36"/>
      <c r="CE192" s="36"/>
      <c r="CF192" s="36"/>
      <c r="CG192" s="36"/>
      <c r="CH192" s="36"/>
    </row>
    <row r="193" spans="1:86">
      <c r="A193" s="36"/>
      <c r="B193" s="36"/>
      <c r="C193" s="36"/>
      <c r="D193" s="36"/>
      <c r="E193" s="36"/>
      <c r="F193" s="36"/>
      <c r="G193" s="36"/>
      <c r="H193" s="37"/>
      <c r="I193" s="36"/>
      <c r="J193" s="36"/>
      <c r="K193" s="36"/>
      <c r="L193" s="38"/>
      <c r="M193" s="37"/>
      <c r="N193" s="36"/>
      <c r="O193" s="36"/>
      <c r="P193" s="36"/>
      <c r="Q193" s="36"/>
      <c r="R193" s="36"/>
      <c r="S193" s="36"/>
      <c r="T193" s="36"/>
      <c r="U193" s="36"/>
      <c r="V193" s="36"/>
      <c r="W193" s="36"/>
      <c r="X193" s="36"/>
      <c r="Y193" s="36"/>
      <c r="Z193" s="36"/>
      <c r="AA193" s="36"/>
      <c r="AB193" s="36"/>
      <c r="AE193" s="36"/>
      <c r="AF193" s="36"/>
      <c r="AG193" s="36"/>
      <c r="AH193" s="36"/>
      <c r="AJ193" s="36"/>
      <c r="AK193" s="36"/>
      <c r="AL193" s="36"/>
      <c r="AM193" s="36"/>
      <c r="AN193" s="36"/>
      <c r="AO193" s="36"/>
      <c r="AP193" s="36"/>
      <c r="AQ193" s="36"/>
      <c r="AR193" s="36"/>
      <c r="AS193" s="36"/>
      <c r="AT193" s="36"/>
      <c r="AU193" s="36"/>
      <c r="AV193" s="36"/>
      <c r="AW193" s="36"/>
      <c r="AX193" s="36"/>
      <c r="AY193" s="36"/>
      <c r="AZ193" s="36"/>
      <c r="BA193" s="36"/>
      <c r="BB193" s="36"/>
      <c r="BC193" s="36"/>
      <c r="BD193" s="36"/>
      <c r="BE193" s="36"/>
      <c r="BF193" s="36"/>
      <c r="BG193" s="36"/>
      <c r="BH193" s="36"/>
      <c r="BI193" s="36"/>
      <c r="BJ193" s="36"/>
      <c r="BK193" s="36"/>
      <c r="BL193" s="36"/>
      <c r="BM193" s="36"/>
      <c r="BN193" s="36"/>
      <c r="BO193" s="36"/>
      <c r="BP193" s="36"/>
      <c r="BQ193" s="36"/>
      <c r="BR193" s="36"/>
      <c r="BS193" s="36"/>
      <c r="BT193" s="36"/>
      <c r="BU193" s="36"/>
      <c r="BV193" s="36"/>
      <c r="BW193" s="36"/>
      <c r="BX193" s="36"/>
      <c r="BY193" s="36"/>
      <c r="BZ193" s="36"/>
      <c r="CA193" s="36"/>
      <c r="CB193" s="36"/>
      <c r="CC193" s="36"/>
      <c r="CD193" s="36"/>
      <c r="CE193" s="36"/>
      <c r="CF193" s="36"/>
      <c r="CG193" s="36"/>
      <c r="CH193" s="36"/>
    </row>
    <row r="194" spans="1:86">
      <c r="A194" s="36"/>
      <c r="B194" s="36"/>
      <c r="C194" s="36"/>
      <c r="D194" s="36"/>
      <c r="E194" s="36"/>
      <c r="F194" s="36"/>
      <c r="G194" s="36"/>
      <c r="H194" s="37"/>
      <c r="I194" s="36"/>
      <c r="J194" s="36"/>
      <c r="K194" s="36"/>
      <c r="L194" s="38"/>
      <c r="M194" s="37"/>
      <c r="N194" s="36"/>
      <c r="O194" s="36"/>
      <c r="P194" s="36"/>
      <c r="Q194" s="36"/>
      <c r="R194" s="36"/>
      <c r="S194" s="36"/>
      <c r="T194" s="36"/>
      <c r="U194" s="36"/>
      <c r="V194" s="36"/>
      <c r="W194" s="36"/>
      <c r="X194" s="36"/>
      <c r="Y194" s="36"/>
      <c r="Z194" s="36"/>
      <c r="AA194" s="36"/>
      <c r="AB194" s="36"/>
      <c r="AE194" s="36"/>
      <c r="AF194" s="36"/>
      <c r="AG194" s="36"/>
      <c r="AH194" s="36"/>
      <c r="AJ194" s="36"/>
      <c r="AK194" s="36"/>
      <c r="AL194" s="36"/>
      <c r="AM194" s="36"/>
      <c r="AN194" s="36"/>
      <c r="AO194" s="36"/>
      <c r="AP194" s="36"/>
      <c r="AQ194" s="36"/>
      <c r="AR194" s="36"/>
      <c r="AS194" s="36"/>
      <c r="AT194" s="36"/>
      <c r="AU194" s="36"/>
      <c r="AV194" s="36"/>
      <c r="AW194" s="36"/>
      <c r="AX194" s="36"/>
      <c r="AY194" s="36"/>
      <c r="AZ194" s="36"/>
      <c r="BA194" s="36"/>
      <c r="BB194" s="36"/>
      <c r="BC194" s="36"/>
      <c r="BD194" s="36"/>
      <c r="BE194" s="36"/>
      <c r="BF194" s="36"/>
      <c r="BG194" s="36"/>
      <c r="BH194" s="36"/>
      <c r="BI194" s="36"/>
      <c r="BJ194" s="36"/>
      <c r="BK194" s="36"/>
      <c r="BL194" s="36"/>
      <c r="BM194" s="36"/>
      <c r="BN194" s="36"/>
      <c r="BO194" s="36"/>
      <c r="BP194" s="36"/>
      <c r="BQ194" s="36"/>
      <c r="BR194" s="36"/>
      <c r="BS194" s="36"/>
      <c r="BT194" s="36"/>
      <c r="BU194" s="36"/>
      <c r="BV194" s="36"/>
      <c r="BW194" s="36"/>
      <c r="BX194" s="36"/>
      <c r="BY194" s="36"/>
      <c r="BZ194" s="36"/>
      <c r="CA194" s="36"/>
      <c r="CB194" s="36"/>
      <c r="CC194" s="36"/>
      <c r="CD194" s="36"/>
      <c r="CE194" s="36"/>
      <c r="CF194" s="36"/>
      <c r="CG194" s="36"/>
      <c r="CH194" s="36"/>
    </row>
    <row r="195" spans="1:86">
      <c r="A195" s="36"/>
      <c r="B195" s="36"/>
      <c r="C195" s="36"/>
      <c r="D195" s="36"/>
      <c r="E195" s="36"/>
      <c r="F195" s="36"/>
      <c r="G195" s="36"/>
      <c r="H195" s="37"/>
      <c r="I195" s="36"/>
      <c r="J195" s="36"/>
      <c r="K195" s="36"/>
      <c r="L195" s="38"/>
      <c r="M195" s="37"/>
      <c r="N195" s="36"/>
      <c r="O195" s="36"/>
      <c r="P195" s="36"/>
      <c r="Q195" s="36"/>
      <c r="R195" s="36"/>
      <c r="S195" s="36"/>
      <c r="T195" s="36"/>
      <c r="U195" s="36"/>
      <c r="V195" s="36"/>
      <c r="W195" s="36"/>
      <c r="X195" s="36"/>
      <c r="Y195" s="36"/>
      <c r="Z195" s="36"/>
      <c r="AA195" s="36"/>
      <c r="AB195" s="36"/>
      <c r="AE195" s="36"/>
      <c r="AF195" s="36"/>
      <c r="AG195" s="36"/>
      <c r="AH195" s="36"/>
      <c r="AJ195" s="36"/>
      <c r="AK195" s="36"/>
      <c r="AL195" s="36"/>
      <c r="AM195" s="36"/>
      <c r="AN195" s="36"/>
      <c r="AO195" s="36"/>
      <c r="AP195" s="36"/>
      <c r="AQ195" s="36"/>
      <c r="AR195" s="36"/>
      <c r="AS195" s="36"/>
      <c r="AT195" s="36"/>
      <c r="AU195" s="36"/>
      <c r="AV195" s="36"/>
      <c r="AW195" s="36"/>
      <c r="AX195" s="36"/>
      <c r="AY195" s="36"/>
      <c r="AZ195" s="36"/>
      <c r="BA195" s="36"/>
      <c r="BB195" s="36"/>
      <c r="BC195" s="36"/>
      <c r="BD195" s="36"/>
      <c r="BE195" s="36"/>
      <c r="BF195" s="36"/>
      <c r="BG195" s="36"/>
      <c r="BH195" s="36"/>
      <c r="BI195" s="36"/>
      <c r="BJ195" s="36"/>
      <c r="BK195" s="36"/>
      <c r="BL195" s="36"/>
      <c r="BM195" s="36"/>
      <c r="BN195" s="36"/>
      <c r="BO195" s="36"/>
      <c r="BP195" s="36"/>
      <c r="BQ195" s="36"/>
      <c r="BR195" s="36"/>
      <c r="BS195" s="36"/>
      <c r="BT195" s="36"/>
      <c r="BU195" s="36"/>
      <c r="BV195" s="36"/>
      <c r="BW195" s="36"/>
      <c r="BX195" s="36"/>
      <c r="BY195" s="36"/>
      <c r="BZ195" s="36"/>
      <c r="CA195" s="36"/>
      <c r="CB195" s="36"/>
      <c r="CC195" s="36"/>
      <c r="CD195" s="36"/>
      <c r="CE195" s="36"/>
      <c r="CF195" s="36"/>
      <c r="CG195" s="36"/>
      <c r="CH195" s="36"/>
    </row>
    <row r="196" spans="1:86">
      <c r="A196" s="36"/>
      <c r="B196" s="36"/>
      <c r="C196" s="36"/>
      <c r="D196" s="36"/>
      <c r="E196" s="36"/>
      <c r="F196" s="36"/>
      <c r="G196" s="36"/>
      <c r="H196" s="37"/>
      <c r="I196" s="36"/>
      <c r="J196" s="36"/>
      <c r="K196" s="36"/>
      <c r="L196" s="38"/>
      <c r="M196" s="37"/>
      <c r="N196" s="36"/>
      <c r="O196" s="36"/>
      <c r="P196" s="36"/>
      <c r="Q196" s="36"/>
      <c r="R196" s="36"/>
      <c r="S196" s="36"/>
      <c r="T196" s="36"/>
      <c r="U196" s="36"/>
      <c r="V196" s="36"/>
      <c r="W196" s="36"/>
      <c r="X196" s="36"/>
      <c r="Y196" s="36"/>
      <c r="Z196" s="36"/>
      <c r="AA196" s="36"/>
      <c r="AB196" s="36"/>
      <c r="AE196" s="36"/>
      <c r="AF196" s="36"/>
      <c r="AG196" s="36"/>
      <c r="AH196" s="36"/>
      <c r="AJ196" s="36"/>
      <c r="AK196" s="36"/>
      <c r="AL196" s="36"/>
      <c r="AM196" s="36"/>
      <c r="AN196" s="36"/>
      <c r="AO196" s="36"/>
      <c r="AP196" s="36"/>
      <c r="AQ196" s="36"/>
      <c r="AR196" s="36"/>
      <c r="AS196" s="36"/>
      <c r="AT196" s="36"/>
      <c r="AU196" s="36"/>
      <c r="AV196" s="36"/>
      <c r="AW196" s="36"/>
      <c r="AX196" s="36"/>
      <c r="AY196" s="36"/>
      <c r="AZ196" s="36"/>
      <c r="BA196" s="36"/>
      <c r="BB196" s="36"/>
      <c r="BC196" s="36"/>
      <c r="BD196" s="36"/>
      <c r="BE196" s="36"/>
      <c r="BF196" s="36"/>
      <c r="BG196" s="36"/>
      <c r="BH196" s="36"/>
      <c r="BI196" s="36"/>
      <c r="BJ196" s="36"/>
      <c r="BK196" s="36"/>
      <c r="BL196" s="36"/>
      <c r="BM196" s="36"/>
      <c r="BN196" s="36"/>
      <c r="BO196" s="36"/>
      <c r="BP196" s="36"/>
      <c r="BQ196" s="36"/>
      <c r="BR196" s="36"/>
      <c r="BS196" s="36"/>
      <c r="BT196" s="36"/>
      <c r="BU196" s="36"/>
      <c r="BV196" s="36"/>
      <c r="BW196" s="36"/>
      <c r="BX196" s="36"/>
      <c r="BY196" s="36"/>
      <c r="BZ196" s="36"/>
      <c r="CA196" s="36"/>
      <c r="CB196" s="36"/>
      <c r="CC196" s="36"/>
      <c r="CD196" s="36"/>
      <c r="CE196" s="36"/>
      <c r="CF196" s="36"/>
      <c r="CG196" s="36"/>
      <c r="CH196" s="36"/>
    </row>
    <row r="197" spans="1:86">
      <c r="A197" s="36"/>
      <c r="B197" s="36"/>
      <c r="C197" s="36"/>
      <c r="D197" s="36"/>
      <c r="E197" s="36"/>
      <c r="F197" s="36"/>
      <c r="G197" s="36"/>
      <c r="H197" s="37"/>
      <c r="I197" s="36"/>
      <c r="J197" s="36"/>
      <c r="K197" s="36"/>
      <c r="L197" s="38"/>
      <c r="M197" s="37"/>
      <c r="N197" s="36"/>
      <c r="O197" s="36"/>
      <c r="P197" s="36"/>
      <c r="Q197" s="36"/>
      <c r="R197" s="36"/>
      <c r="S197" s="36"/>
      <c r="T197" s="36"/>
      <c r="U197" s="36"/>
      <c r="V197" s="36"/>
      <c r="W197" s="36"/>
      <c r="X197" s="36"/>
      <c r="Y197" s="36"/>
      <c r="Z197" s="36"/>
      <c r="AA197" s="36"/>
      <c r="AB197" s="36"/>
      <c r="AE197" s="36"/>
      <c r="AF197" s="36"/>
      <c r="AG197" s="36"/>
      <c r="AH197" s="36"/>
      <c r="AJ197" s="36"/>
      <c r="AK197" s="36"/>
      <c r="AL197" s="36"/>
      <c r="AM197" s="36"/>
      <c r="AN197" s="36"/>
      <c r="AO197" s="36"/>
      <c r="AP197" s="36"/>
      <c r="AQ197" s="36"/>
      <c r="AR197" s="36"/>
      <c r="AS197" s="36"/>
      <c r="AT197" s="36"/>
      <c r="AU197" s="36"/>
      <c r="AV197" s="36"/>
      <c r="AW197" s="36"/>
      <c r="AX197" s="36"/>
      <c r="AY197" s="36"/>
      <c r="AZ197" s="36"/>
      <c r="BA197" s="36"/>
      <c r="BB197" s="36"/>
      <c r="BC197" s="36"/>
      <c r="BD197" s="36"/>
      <c r="BE197" s="36"/>
      <c r="BF197" s="36"/>
      <c r="BG197" s="36"/>
      <c r="BH197" s="36"/>
      <c r="BI197" s="36"/>
      <c r="BJ197" s="36"/>
      <c r="BK197" s="36"/>
      <c r="BL197" s="36"/>
      <c r="BM197" s="36"/>
      <c r="BN197" s="36"/>
      <c r="BO197" s="36"/>
      <c r="BP197" s="36"/>
      <c r="BQ197" s="36"/>
      <c r="BR197" s="36"/>
      <c r="BS197" s="36"/>
      <c r="BT197" s="36"/>
      <c r="BU197" s="36"/>
      <c r="BV197" s="36"/>
      <c r="BW197" s="36"/>
      <c r="BX197" s="36"/>
      <c r="BY197" s="36"/>
      <c r="BZ197" s="36"/>
      <c r="CA197" s="36"/>
      <c r="CB197" s="36"/>
      <c r="CC197" s="36"/>
      <c r="CD197" s="36"/>
      <c r="CE197" s="36"/>
      <c r="CF197" s="36"/>
      <c r="CG197" s="36"/>
      <c r="CH197" s="36"/>
    </row>
    <row r="198" spans="1:86">
      <c r="G198" s="36"/>
      <c r="H198" s="37"/>
      <c r="I198" s="36"/>
      <c r="J198" s="36"/>
      <c r="K198" s="36"/>
      <c r="L198" s="38"/>
      <c r="M198" s="37"/>
      <c r="N198" s="36"/>
      <c r="O198" s="36"/>
      <c r="P198" s="36"/>
      <c r="Q198" s="36"/>
      <c r="R198" s="36"/>
      <c r="S198" s="36"/>
      <c r="T198" s="36"/>
      <c r="U198" s="36"/>
      <c r="V198" s="36"/>
      <c r="W198" s="36"/>
      <c r="X198" s="36"/>
      <c r="Y198" s="36"/>
      <c r="Z198" s="36"/>
      <c r="AA198" s="36"/>
      <c r="AB198" s="36"/>
      <c r="AE198" s="36"/>
      <c r="AF198" s="36"/>
      <c r="AG198" s="36"/>
      <c r="AH198" s="36"/>
      <c r="AJ198" s="36"/>
      <c r="AK198" s="36"/>
      <c r="AL198" s="36"/>
      <c r="AM198" s="36"/>
      <c r="AN198" s="36"/>
      <c r="AO198" s="36"/>
      <c r="AP198" s="36"/>
      <c r="AQ198" s="36"/>
      <c r="AR198" s="36"/>
      <c r="AS198" s="36"/>
      <c r="AT198" s="36"/>
      <c r="AU198" s="36"/>
      <c r="AV198" s="36"/>
      <c r="AW198" s="36"/>
      <c r="AX198" s="36"/>
      <c r="BB198" s="36"/>
      <c r="BC198" s="36"/>
      <c r="BD198" s="36"/>
      <c r="BE198" s="36"/>
      <c r="BF198" s="36"/>
      <c r="BG198" s="36"/>
    </row>
    <row r="199" spans="1:86">
      <c r="G199" s="36"/>
      <c r="H199" s="37"/>
      <c r="I199" s="36"/>
      <c r="J199" s="36"/>
      <c r="K199" s="36"/>
      <c r="L199" s="38"/>
      <c r="M199" s="37"/>
      <c r="N199" s="36"/>
      <c r="O199" s="36"/>
      <c r="P199" s="36"/>
      <c r="Q199" s="36"/>
      <c r="R199" s="36"/>
      <c r="S199" s="36"/>
      <c r="T199" s="36"/>
      <c r="U199" s="36"/>
      <c r="V199" s="36"/>
      <c r="W199" s="36"/>
      <c r="X199" s="36"/>
      <c r="Y199" s="36"/>
      <c r="Z199" s="36"/>
      <c r="AA199" s="36"/>
      <c r="AB199" s="36"/>
      <c r="AE199" s="36"/>
      <c r="AF199" s="36"/>
      <c r="AG199" s="36"/>
      <c r="AH199" s="36"/>
      <c r="AJ199" s="36"/>
      <c r="AK199" s="36"/>
      <c r="AL199" s="36"/>
      <c r="AM199" s="36"/>
      <c r="AN199" s="36"/>
      <c r="AO199" s="36"/>
      <c r="AP199" s="36"/>
      <c r="AQ199" s="36"/>
      <c r="AR199" s="36"/>
      <c r="AS199" s="36"/>
      <c r="AT199" s="36"/>
      <c r="AU199" s="36"/>
      <c r="AV199" s="36"/>
      <c r="AW199" s="36"/>
      <c r="AX199" s="36"/>
      <c r="BB199" s="36"/>
      <c r="BC199" s="36"/>
      <c r="BD199" s="36"/>
      <c r="BE199" s="36"/>
      <c r="BF199" s="36"/>
      <c r="BG199" s="36"/>
    </row>
    <row r="200" spans="1:86">
      <c r="G200" s="36"/>
      <c r="H200" s="37"/>
      <c r="I200" s="36"/>
      <c r="J200" s="36"/>
      <c r="K200" s="36"/>
      <c r="L200" s="38"/>
      <c r="M200" s="37"/>
      <c r="N200" s="36"/>
      <c r="O200" s="36"/>
      <c r="P200" s="36"/>
      <c r="Q200" s="36"/>
      <c r="R200" s="36"/>
      <c r="S200" s="36"/>
      <c r="T200" s="36"/>
      <c r="U200" s="36"/>
      <c r="V200" s="36"/>
      <c r="W200" s="36"/>
      <c r="X200" s="36"/>
      <c r="Y200" s="36"/>
      <c r="Z200" s="36"/>
      <c r="AA200" s="36"/>
      <c r="AB200" s="36"/>
      <c r="AE200" s="36"/>
      <c r="AF200" s="36"/>
      <c r="AG200" s="36"/>
      <c r="AH200" s="36"/>
      <c r="AJ200" s="36"/>
      <c r="AK200" s="36"/>
      <c r="AL200" s="36"/>
      <c r="AM200" s="36"/>
      <c r="AN200" s="36"/>
      <c r="AO200" s="36"/>
      <c r="AP200" s="36"/>
      <c r="AQ200" s="36"/>
      <c r="AR200" s="36"/>
      <c r="AS200" s="36"/>
      <c r="AT200" s="36"/>
      <c r="AU200" s="36"/>
      <c r="AV200" s="36"/>
      <c r="AW200" s="36"/>
      <c r="AX200" s="36"/>
      <c r="BB200" s="36"/>
      <c r="BC200" s="36"/>
      <c r="BD200" s="36"/>
      <c r="BE200" s="36"/>
      <c r="BF200" s="36"/>
      <c r="BG200" s="36"/>
    </row>
    <row r="201" spans="1:86">
      <c r="G201" s="36"/>
      <c r="H201" s="37"/>
      <c r="I201" s="36"/>
      <c r="J201" s="36"/>
      <c r="K201" s="36"/>
      <c r="L201" s="38"/>
      <c r="M201" s="37"/>
      <c r="N201" s="36"/>
      <c r="O201" s="36"/>
      <c r="P201" s="36"/>
      <c r="Q201" s="36"/>
      <c r="R201" s="36"/>
      <c r="S201" s="36"/>
      <c r="T201" s="36"/>
      <c r="U201" s="36"/>
      <c r="V201" s="36"/>
      <c r="W201" s="36"/>
      <c r="X201" s="36"/>
      <c r="Y201" s="36"/>
      <c r="Z201" s="36"/>
      <c r="AA201" s="36"/>
      <c r="AB201" s="36"/>
      <c r="AE201" s="36"/>
      <c r="AF201" s="36"/>
      <c r="AG201" s="36"/>
      <c r="AH201" s="36"/>
      <c r="AJ201" s="36"/>
      <c r="AK201" s="36"/>
      <c r="AL201" s="36"/>
      <c r="AM201" s="36"/>
      <c r="AN201" s="36"/>
      <c r="AO201" s="36"/>
      <c r="AP201" s="36"/>
      <c r="AQ201" s="36"/>
      <c r="AR201" s="36"/>
      <c r="AS201" s="36"/>
      <c r="AT201" s="36"/>
      <c r="AU201" s="36"/>
      <c r="AV201" s="36"/>
      <c r="AW201" s="36"/>
      <c r="AX201" s="36"/>
      <c r="BC201" s="36"/>
      <c r="BD201" s="36"/>
      <c r="BE201" s="36"/>
      <c r="BF201" s="36"/>
      <c r="BG201" s="36"/>
    </row>
    <row r="202" spans="1:86">
      <c r="G202" s="36"/>
      <c r="H202" s="37"/>
      <c r="I202" s="36"/>
      <c r="J202" s="36"/>
      <c r="K202" s="36"/>
      <c r="L202" s="38"/>
      <c r="M202" s="37"/>
      <c r="N202" s="36"/>
      <c r="O202" s="36"/>
      <c r="P202" s="36"/>
      <c r="Q202" s="36"/>
      <c r="R202" s="36"/>
      <c r="S202" s="36"/>
      <c r="T202" s="36"/>
      <c r="U202" s="36"/>
      <c r="V202" s="36"/>
      <c r="W202" s="36"/>
      <c r="X202" s="36"/>
      <c r="Y202" s="36"/>
      <c r="Z202" s="36"/>
      <c r="AA202" s="36"/>
      <c r="AB202" s="36"/>
      <c r="AE202" s="36"/>
      <c r="AF202" s="36"/>
      <c r="AG202" s="36"/>
      <c r="AH202" s="36"/>
      <c r="AJ202" s="36"/>
      <c r="AK202" s="36"/>
      <c r="AL202" s="36"/>
      <c r="AM202" s="36"/>
      <c r="AN202" s="36"/>
      <c r="AO202" s="36"/>
      <c r="AP202" s="36"/>
      <c r="AQ202" s="36"/>
      <c r="AR202" s="36"/>
      <c r="AS202" s="36"/>
      <c r="AT202" s="36"/>
      <c r="AU202" s="36"/>
      <c r="AV202" s="36"/>
      <c r="AW202" s="36"/>
      <c r="AX202" s="36"/>
      <c r="BC202" s="36"/>
      <c r="BD202" s="36"/>
      <c r="BE202" s="36"/>
      <c r="BF202" s="36"/>
      <c r="BG202" s="36"/>
    </row>
    <row r="203" spans="1:86">
      <c r="G203" s="36"/>
      <c r="H203" s="37"/>
      <c r="I203" s="36"/>
      <c r="J203" s="36"/>
      <c r="K203" s="36"/>
      <c r="L203" s="38"/>
      <c r="M203" s="37"/>
      <c r="N203" s="36"/>
      <c r="O203" s="36"/>
      <c r="P203" s="36"/>
      <c r="Q203" s="36"/>
      <c r="R203" s="36"/>
      <c r="S203" s="36"/>
      <c r="T203" s="36"/>
      <c r="U203" s="36"/>
      <c r="V203" s="36"/>
      <c r="W203" s="36"/>
      <c r="X203" s="36"/>
      <c r="Y203" s="36"/>
      <c r="Z203" s="36"/>
      <c r="AA203" s="36"/>
      <c r="AB203" s="36"/>
      <c r="AE203" s="36"/>
      <c r="AF203" s="36"/>
      <c r="AG203" s="36"/>
      <c r="AH203" s="36"/>
      <c r="AJ203" s="36"/>
      <c r="AK203" s="36"/>
      <c r="AL203" s="36"/>
      <c r="AM203" s="36"/>
      <c r="AN203" s="36"/>
      <c r="AO203" s="36"/>
      <c r="AP203" s="36"/>
      <c r="AQ203" s="36"/>
      <c r="AR203" s="36"/>
      <c r="AS203" s="36"/>
      <c r="AT203" s="36"/>
      <c r="AU203" s="36"/>
      <c r="AV203" s="36"/>
      <c r="AW203" s="36"/>
      <c r="AX203" s="36"/>
      <c r="BC203" s="36"/>
      <c r="BD203" s="36"/>
      <c r="BE203" s="36"/>
      <c r="BF203" s="36"/>
      <c r="BG203" s="36"/>
    </row>
    <row r="204" spans="1:86">
      <c r="G204" s="36"/>
      <c r="H204" s="37"/>
      <c r="I204" s="36"/>
      <c r="J204" s="36"/>
      <c r="K204" s="36"/>
      <c r="L204" s="38"/>
      <c r="M204" s="37"/>
      <c r="N204" s="36"/>
      <c r="O204" s="36"/>
      <c r="P204" s="36"/>
      <c r="Q204" s="36"/>
      <c r="R204" s="36"/>
      <c r="S204" s="36"/>
      <c r="T204" s="36"/>
      <c r="U204" s="36"/>
      <c r="V204" s="36"/>
      <c r="W204" s="36"/>
      <c r="X204" s="36"/>
      <c r="Y204" s="36"/>
      <c r="Z204" s="36"/>
      <c r="AA204" s="36"/>
      <c r="AB204" s="36"/>
      <c r="AE204" s="36"/>
      <c r="AF204" s="36"/>
      <c r="AG204" s="36"/>
      <c r="AH204" s="36"/>
      <c r="AJ204" s="36"/>
      <c r="AK204" s="36"/>
      <c r="AL204" s="36"/>
      <c r="AM204" s="36"/>
      <c r="AN204" s="36"/>
      <c r="AO204" s="36"/>
      <c r="AP204" s="36"/>
      <c r="AQ204" s="36"/>
      <c r="AR204" s="36"/>
      <c r="AS204" s="36"/>
      <c r="AT204" s="36"/>
      <c r="AU204" s="36"/>
      <c r="AV204" s="36"/>
      <c r="AW204" s="36"/>
      <c r="AX204" s="36"/>
      <c r="BC204" s="36"/>
      <c r="BD204" s="36"/>
      <c r="BE204" s="36"/>
      <c r="BF204" s="36"/>
      <c r="BG204" s="36"/>
    </row>
    <row r="205" spans="1:86">
      <c r="G205" s="36"/>
      <c r="H205" s="37"/>
      <c r="I205" s="36"/>
      <c r="J205" s="36"/>
      <c r="K205" s="36"/>
      <c r="L205" s="38"/>
      <c r="M205" s="37"/>
      <c r="N205" s="36"/>
      <c r="O205" s="36"/>
      <c r="P205" s="36"/>
      <c r="Q205" s="36"/>
      <c r="R205" s="36"/>
      <c r="S205" s="36"/>
      <c r="T205" s="36"/>
      <c r="U205" s="36"/>
      <c r="V205" s="36"/>
      <c r="W205" s="36"/>
      <c r="X205" s="36"/>
      <c r="Y205" s="36"/>
      <c r="Z205" s="36"/>
      <c r="AA205" s="36"/>
      <c r="AB205" s="36"/>
      <c r="AE205" s="36"/>
      <c r="AF205" s="36"/>
      <c r="AG205" s="36"/>
      <c r="AH205" s="36"/>
      <c r="AJ205" s="36"/>
      <c r="AK205" s="36"/>
      <c r="AL205" s="36"/>
      <c r="AM205" s="36"/>
      <c r="AN205" s="36"/>
      <c r="AO205" s="36"/>
      <c r="AP205" s="36"/>
      <c r="AQ205" s="36"/>
      <c r="AR205" s="36"/>
      <c r="AS205" s="36"/>
      <c r="AT205" s="36"/>
      <c r="AU205" s="36"/>
      <c r="AV205" s="36"/>
      <c r="AW205" s="36"/>
      <c r="AX205" s="36"/>
      <c r="BC205" s="36"/>
      <c r="BD205" s="36"/>
      <c r="BE205" s="36"/>
      <c r="BF205" s="36"/>
      <c r="BG205" s="36"/>
    </row>
    <row r="206" spans="1:86">
      <c r="G206" s="36"/>
      <c r="H206" s="37"/>
      <c r="I206" s="36"/>
      <c r="J206" s="36"/>
      <c r="K206" s="36"/>
      <c r="L206" s="38"/>
      <c r="M206" s="37"/>
      <c r="N206" s="36"/>
      <c r="O206" s="36"/>
      <c r="P206" s="36"/>
      <c r="Q206" s="36"/>
      <c r="R206" s="36"/>
      <c r="S206" s="36"/>
      <c r="T206" s="36"/>
      <c r="U206" s="36"/>
      <c r="V206" s="36"/>
      <c r="W206" s="36"/>
      <c r="X206" s="36"/>
      <c r="Y206" s="36"/>
      <c r="Z206" s="36"/>
      <c r="AA206" s="36"/>
      <c r="AB206" s="36"/>
      <c r="AE206" s="36"/>
      <c r="AF206" s="36"/>
      <c r="AG206" s="36"/>
      <c r="AH206" s="36"/>
      <c r="AJ206" s="36"/>
      <c r="AK206" s="36"/>
      <c r="AL206" s="36"/>
      <c r="AM206" s="36"/>
      <c r="AN206" s="36"/>
      <c r="AO206" s="36"/>
      <c r="AP206" s="36"/>
      <c r="AQ206" s="36"/>
      <c r="AR206" s="36"/>
      <c r="AS206" s="36"/>
      <c r="AT206" s="36"/>
      <c r="AU206" s="36"/>
      <c r="AV206" s="36"/>
      <c r="AW206" s="36"/>
      <c r="AX206" s="36"/>
      <c r="BC206" s="36"/>
      <c r="BD206" s="36"/>
      <c r="BE206" s="36"/>
      <c r="BF206" s="36"/>
      <c r="BG206" s="36"/>
    </row>
    <row r="207" spans="1:86">
      <c r="G207" s="36"/>
      <c r="H207" s="37"/>
      <c r="I207" s="36"/>
      <c r="J207" s="36"/>
      <c r="K207" s="36"/>
      <c r="L207" s="38"/>
      <c r="M207" s="37"/>
      <c r="N207" s="36"/>
      <c r="O207" s="36"/>
      <c r="P207" s="36"/>
      <c r="Q207" s="36"/>
      <c r="R207" s="36"/>
      <c r="S207" s="36"/>
      <c r="T207" s="36"/>
      <c r="U207" s="36"/>
      <c r="V207" s="36"/>
      <c r="W207" s="36"/>
      <c r="X207" s="36"/>
      <c r="Y207" s="36"/>
      <c r="Z207" s="36"/>
      <c r="AA207" s="36"/>
      <c r="AB207" s="36"/>
      <c r="AE207" s="36"/>
      <c r="AF207" s="36"/>
      <c r="AG207" s="36"/>
      <c r="AH207" s="36"/>
      <c r="AJ207" s="36"/>
      <c r="AK207" s="36"/>
      <c r="AL207" s="36"/>
      <c r="AM207" s="36"/>
      <c r="AN207" s="36"/>
      <c r="AO207" s="36"/>
      <c r="AP207" s="36"/>
      <c r="AQ207" s="36"/>
      <c r="AR207" s="36"/>
      <c r="AS207" s="36"/>
      <c r="AT207" s="36"/>
      <c r="AU207" s="36"/>
      <c r="AV207" s="36"/>
      <c r="AW207" s="36"/>
      <c r="AX207" s="36"/>
      <c r="BC207" s="36"/>
      <c r="BD207" s="36"/>
      <c r="BE207" s="36"/>
      <c r="BF207" s="36"/>
      <c r="BG207" s="36"/>
    </row>
    <row r="208" spans="1:86">
      <c r="G208" s="36"/>
      <c r="H208" s="37"/>
      <c r="I208" s="36"/>
      <c r="J208" s="36"/>
      <c r="K208" s="36"/>
      <c r="L208" s="38"/>
      <c r="M208" s="37"/>
      <c r="N208" s="36"/>
      <c r="O208" s="36"/>
      <c r="P208" s="36"/>
      <c r="Q208" s="36"/>
      <c r="R208" s="36"/>
      <c r="S208" s="36"/>
      <c r="T208" s="36"/>
      <c r="U208" s="36"/>
      <c r="V208" s="36"/>
      <c r="W208" s="36"/>
      <c r="X208" s="36"/>
      <c r="Y208" s="36"/>
      <c r="Z208" s="36"/>
      <c r="AA208" s="36"/>
      <c r="AB208" s="36"/>
      <c r="AE208" s="36"/>
      <c r="AF208" s="36"/>
      <c r="AG208" s="36"/>
      <c r="AH208" s="36"/>
      <c r="AJ208" s="36"/>
      <c r="AK208" s="36"/>
      <c r="AL208" s="36"/>
      <c r="AM208" s="36"/>
      <c r="AN208" s="36"/>
      <c r="AO208" s="36"/>
      <c r="AP208" s="36"/>
      <c r="AQ208" s="36"/>
      <c r="AR208" s="36"/>
      <c r="AS208" s="36"/>
      <c r="AT208" s="36"/>
      <c r="AU208" s="36"/>
      <c r="AV208" s="36"/>
      <c r="AW208" s="36"/>
      <c r="AX208" s="36"/>
      <c r="BC208" s="36"/>
      <c r="BD208" s="36"/>
      <c r="BE208" s="36"/>
      <c r="BF208" s="36"/>
      <c r="BG208" s="36"/>
    </row>
    <row r="209" spans="7:59">
      <c r="G209" s="36"/>
      <c r="H209" s="37"/>
      <c r="I209" s="36"/>
      <c r="J209" s="36"/>
      <c r="K209" s="36"/>
      <c r="L209" s="38"/>
      <c r="M209" s="37"/>
      <c r="N209" s="36"/>
      <c r="O209" s="36"/>
      <c r="P209" s="36"/>
      <c r="Q209" s="36"/>
      <c r="R209" s="36"/>
      <c r="S209" s="36"/>
      <c r="T209" s="36"/>
      <c r="U209" s="36"/>
      <c r="V209" s="36"/>
      <c r="W209" s="36"/>
      <c r="X209" s="36"/>
      <c r="Y209" s="36"/>
      <c r="Z209" s="36"/>
      <c r="AA209" s="36"/>
      <c r="AB209" s="36"/>
      <c r="AE209" s="36"/>
      <c r="AF209" s="36"/>
      <c r="AG209" s="36"/>
      <c r="AH209" s="36"/>
      <c r="AJ209" s="36"/>
      <c r="AK209" s="36"/>
      <c r="AL209" s="36"/>
      <c r="AM209" s="36"/>
      <c r="AN209" s="36"/>
      <c r="AO209" s="36"/>
      <c r="AP209" s="36"/>
      <c r="AQ209" s="36"/>
      <c r="AR209" s="36"/>
      <c r="AS209" s="36"/>
      <c r="AT209" s="36"/>
      <c r="AU209" s="36"/>
      <c r="AV209" s="36"/>
      <c r="AW209" s="36"/>
      <c r="AX209" s="36"/>
      <c r="BC209" s="36"/>
      <c r="BD209" s="36"/>
      <c r="BE209" s="36"/>
      <c r="BF209" s="36"/>
      <c r="BG209" s="36"/>
    </row>
    <row r="210" spans="7:59">
      <c r="G210" s="36"/>
      <c r="H210" s="37"/>
      <c r="I210" s="36"/>
      <c r="J210" s="36"/>
      <c r="K210" s="36"/>
      <c r="L210" s="38"/>
      <c r="M210" s="37"/>
      <c r="N210" s="36"/>
      <c r="O210" s="36"/>
      <c r="P210" s="36"/>
      <c r="Q210" s="36"/>
      <c r="R210" s="36"/>
      <c r="S210" s="36"/>
      <c r="T210" s="36"/>
      <c r="U210" s="36"/>
      <c r="V210" s="36"/>
      <c r="W210" s="36"/>
      <c r="X210" s="36"/>
      <c r="Y210" s="36"/>
      <c r="Z210" s="36"/>
      <c r="AA210" s="36"/>
      <c r="AB210" s="36"/>
      <c r="AE210" s="36"/>
      <c r="AF210" s="36"/>
      <c r="AG210" s="36"/>
      <c r="AH210" s="36"/>
      <c r="AJ210" s="36"/>
      <c r="AK210" s="36"/>
      <c r="AL210" s="36"/>
      <c r="AM210" s="36"/>
      <c r="AN210" s="36"/>
      <c r="AO210" s="36"/>
      <c r="AP210" s="36"/>
      <c r="AQ210" s="36"/>
      <c r="AR210" s="36"/>
      <c r="AS210" s="36"/>
      <c r="AT210" s="36"/>
      <c r="AU210" s="36"/>
      <c r="AV210" s="36"/>
      <c r="AW210" s="36"/>
      <c r="AX210" s="36"/>
      <c r="BC210" s="36"/>
      <c r="BD210" s="36"/>
      <c r="BE210" s="36"/>
      <c r="BF210" s="36"/>
      <c r="BG210" s="36"/>
    </row>
    <row r="211" spans="7:59">
      <c r="G211" s="36"/>
      <c r="H211" s="37"/>
      <c r="I211" s="36"/>
      <c r="J211" s="36"/>
      <c r="K211" s="36"/>
      <c r="L211" s="38"/>
      <c r="M211" s="37"/>
      <c r="N211" s="36"/>
      <c r="O211" s="36"/>
      <c r="P211" s="36"/>
      <c r="Q211" s="36"/>
      <c r="R211" s="36"/>
      <c r="S211" s="36"/>
      <c r="T211" s="36"/>
      <c r="U211" s="36"/>
      <c r="V211" s="36"/>
      <c r="W211" s="36"/>
      <c r="X211" s="36"/>
      <c r="Y211" s="36"/>
      <c r="Z211" s="36"/>
      <c r="AA211" s="36"/>
      <c r="AB211" s="36"/>
      <c r="AE211" s="36"/>
      <c r="AF211" s="36"/>
      <c r="AG211" s="36"/>
      <c r="AH211" s="36"/>
      <c r="AJ211" s="36"/>
      <c r="AK211" s="36"/>
      <c r="AL211" s="36"/>
      <c r="AM211" s="36"/>
      <c r="AN211" s="36"/>
      <c r="AO211" s="36"/>
      <c r="AP211" s="36"/>
      <c r="AQ211" s="36"/>
      <c r="AR211" s="36"/>
      <c r="AS211" s="36"/>
      <c r="AT211" s="36"/>
      <c r="AU211" s="36"/>
      <c r="AV211" s="36"/>
      <c r="AW211" s="36"/>
      <c r="AX211" s="36"/>
      <c r="BC211" s="36"/>
      <c r="BD211" s="36"/>
      <c r="BE211" s="36"/>
      <c r="BF211" s="36"/>
      <c r="BG211" s="36"/>
    </row>
    <row r="212" spans="7:59">
      <c r="G212" s="36"/>
      <c r="H212" s="37"/>
      <c r="I212" s="36"/>
      <c r="J212" s="36"/>
      <c r="K212" s="36"/>
      <c r="L212" s="38"/>
      <c r="M212" s="37"/>
      <c r="N212" s="36"/>
      <c r="O212" s="36"/>
      <c r="P212" s="36"/>
      <c r="Q212" s="36"/>
      <c r="R212" s="36"/>
      <c r="S212" s="36"/>
      <c r="T212" s="36"/>
      <c r="U212" s="36"/>
      <c r="V212" s="36"/>
      <c r="W212" s="36"/>
      <c r="X212" s="36"/>
      <c r="Y212" s="36"/>
      <c r="Z212" s="36"/>
      <c r="AA212" s="36"/>
      <c r="AB212" s="36"/>
      <c r="AE212" s="36"/>
      <c r="AF212" s="36"/>
      <c r="AG212" s="36"/>
      <c r="AH212" s="36"/>
      <c r="AJ212" s="36"/>
      <c r="AK212" s="36"/>
      <c r="AL212" s="36"/>
      <c r="AM212" s="36"/>
      <c r="AN212" s="36"/>
      <c r="AO212" s="36"/>
      <c r="AP212" s="36"/>
      <c r="AQ212" s="36"/>
      <c r="AR212" s="36"/>
      <c r="AS212" s="36"/>
      <c r="AT212" s="36"/>
      <c r="AU212" s="36"/>
      <c r="AV212" s="36"/>
      <c r="AW212" s="36"/>
      <c r="AX212" s="36"/>
      <c r="BC212" s="36"/>
      <c r="BD212" s="36"/>
      <c r="BE212" s="36"/>
      <c r="BF212" s="36"/>
      <c r="BG212" s="36"/>
    </row>
    <row r="213" spans="7:59">
      <c r="G213" s="36"/>
      <c r="H213" s="37"/>
      <c r="I213" s="36"/>
      <c r="J213" s="36"/>
      <c r="K213" s="36"/>
      <c r="L213" s="38"/>
      <c r="M213" s="37"/>
      <c r="N213" s="36"/>
      <c r="O213" s="36"/>
      <c r="P213" s="36"/>
      <c r="Q213" s="36"/>
      <c r="R213" s="36"/>
      <c r="S213" s="36"/>
      <c r="T213" s="36"/>
      <c r="U213" s="36"/>
      <c r="V213" s="36"/>
      <c r="W213" s="36"/>
      <c r="X213" s="36"/>
      <c r="Y213" s="36"/>
      <c r="Z213" s="36"/>
      <c r="AA213" s="36"/>
      <c r="AB213" s="36"/>
      <c r="AE213" s="36"/>
      <c r="AF213" s="36"/>
      <c r="AG213" s="36"/>
      <c r="AH213" s="36"/>
      <c r="AJ213" s="36"/>
      <c r="AK213" s="36"/>
      <c r="AL213" s="36"/>
      <c r="AM213" s="36"/>
      <c r="AN213" s="36"/>
      <c r="AO213" s="36"/>
      <c r="AP213" s="36"/>
      <c r="AQ213" s="36"/>
      <c r="AR213" s="36"/>
      <c r="AS213" s="36"/>
      <c r="AT213" s="36"/>
      <c r="AU213" s="36"/>
      <c r="AV213" s="36"/>
      <c r="AW213" s="36"/>
      <c r="AX213" s="36"/>
      <c r="BC213" s="36"/>
      <c r="BD213" s="36"/>
      <c r="BE213" s="36"/>
      <c r="BF213" s="36"/>
      <c r="BG213" s="36"/>
    </row>
    <row r="214" spans="7:59">
      <c r="G214" s="36"/>
      <c r="H214" s="37"/>
      <c r="I214" s="36"/>
      <c r="J214" s="36"/>
      <c r="K214" s="36"/>
      <c r="L214" s="38"/>
      <c r="M214" s="37"/>
      <c r="N214" s="36"/>
      <c r="O214" s="36"/>
      <c r="P214" s="36"/>
      <c r="Q214" s="36"/>
      <c r="R214" s="36"/>
      <c r="S214" s="36"/>
      <c r="T214" s="36"/>
      <c r="U214" s="36"/>
      <c r="V214" s="36"/>
      <c r="W214" s="36"/>
      <c r="X214" s="36"/>
      <c r="Y214" s="36"/>
      <c r="Z214" s="36"/>
      <c r="AA214" s="36"/>
      <c r="AB214" s="36"/>
      <c r="AE214" s="36"/>
      <c r="AF214" s="36"/>
      <c r="AG214" s="36"/>
      <c r="AH214" s="36"/>
      <c r="AJ214" s="36"/>
      <c r="AK214" s="36"/>
      <c r="AL214" s="36"/>
      <c r="AM214" s="36"/>
      <c r="AN214" s="36"/>
      <c r="AO214" s="36"/>
      <c r="AP214" s="36"/>
      <c r="AQ214" s="36"/>
      <c r="AR214" s="36"/>
      <c r="AS214" s="36"/>
      <c r="AT214" s="36"/>
      <c r="AU214" s="36"/>
      <c r="AV214" s="36"/>
      <c r="AW214" s="36"/>
      <c r="AX214" s="36"/>
    </row>
    <row r="215" spans="7:59">
      <c r="G215" s="36"/>
      <c r="H215" s="37"/>
      <c r="I215" s="36"/>
      <c r="J215" s="36"/>
      <c r="K215" s="36"/>
      <c r="L215" s="38"/>
      <c r="M215" s="37"/>
      <c r="N215" s="36"/>
      <c r="O215" s="36"/>
      <c r="P215" s="36"/>
      <c r="Q215" s="36"/>
      <c r="R215" s="36"/>
      <c r="S215" s="36"/>
      <c r="T215" s="36"/>
      <c r="U215" s="36"/>
      <c r="V215" s="36"/>
      <c r="W215" s="36"/>
      <c r="X215" s="36"/>
      <c r="Y215" s="36"/>
      <c r="Z215" s="36"/>
      <c r="AA215" s="36"/>
      <c r="AB215" s="36"/>
      <c r="AE215" s="36"/>
      <c r="AF215" s="36"/>
      <c r="AG215" s="36"/>
      <c r="AH215" s="36"/>
      <c r="AJ215" s="36"/>
      <c r="AK215" s="36"/>
      <c r="AL215" s="36"/>
      <c r="AM215" s="36"/>
      <c r="AN215" s="36"/>
      <c r="AO215" s="36"/>
      <c r="AP215" s="36"/>
      <c r="AQ215" s="36"/>
      <c r="AR215" s="36"/>
      <c r="AS215" s="36"/>
      <c r="AT215" s="36"/>
      <c r="AU215" s="36"/>
      <c r="AV215" s="36"/>
      <c r="AW215" s="36"/>
      <c r="AX215" s="36"/>
    </row>
    <row r="216" spans="7:59">
      <c r="G216" s="36"/>
      <c r="H216" s="37"/>
      <c r="I216" s="36"/>
      <c r="J216" s="36"/>
      <c r="K216" s="36"/>
      <c r="L216" s="38"/>
      <c r="M216" s="37"/>
      <c r="N216" s="36"/>
      <c r="O216" s="36"/>
      <c r="P216" s="36"/>
      <c r="Q216" s="36"/>
      <c r="R216" s="36"/>
      <c r="S216" s="36"/>
      <c r="T216" s="36"/>
      <c r="U216" s="36"/>
      <c r="V216" s="36"/>
      <c r="W216" s="36"/>
      <c r="X216" s="36"/>
      <c r="Y216" s="36"/>
      <c r="Z216" s="36"/>
      <c r="AA216" s="36"/>
      <c r="AB216" s="36"/>
      <c r="AE216" s="36"/>
      <c r="AF216" s="36"/>
      <c r="AG216" s="36"/>
      <c r="AH216" s="36"/>
      <c r="AJ216" s="36"/>
      <c r="AK216" s="36"/>
      <c r="AL216" s="36"/>
      <c r="AM216" s="36"/>
      <c r="AN216" s="36"/>
      <c r="AO216" s="36"/>
      <c r="AP216" s="36"/>
      <c r="AQ216" s="36"/>
      <c r="AR216" s="36"/>
      <c r="AS216" s="36"/>
      <c r="AT216" s="36"/>
      <c r="AU216" s="36"/>
      <c r="AV216" s="36"/>
      <c r="AW216" s="36"/>
      <c r="AX216" s="36"/>
    </row>
    <row r="217" spans="7:59">
      <c r="G217" s="36"/>
      <c r="H217" s="37"/>
      <c r="I217" s="36"/>
      <c r="J217" s="36"/>
      <c r="K217" s="36"/>
      <c r="L217" s="38"/>
      <c r="M217" s="37"/>
      <c r="N217" s="36"/>
      <c r="O217" s="36"/>
      <c r="P217" s="36"/>
      <c r="Q217" s="36"/>
      <c r="R217" s="36"/>
      <c r="S217" s="36"/>
      <c r="T217" s="36"/>
      <c r="U217" s="36"/>
      <c r="V217" s="36"/>
      <c r="W217" s="36"/>
      <c r="X217" s="36"/>
      <c r="Y217" s="36"/>
      <c r="Z217" s="36"/>
      <c r="AA217" s="36"/>
      <c r="AB217" s="36"/>
      <c r="AE217" s="36"/>
      <c r="AF217" s="36"/>
      <c r="AG217" s="36"/>
      <c r="AH217" s="36"/>
      <c r="AJ217" s="36"/>
      <c r="AK217" s="36"/>
      <c r="AL217" s="36"/>
      <c r="AM217" s="36"/>
      <c r="AN217" s="36"/>
      <c r="AO217" s="36"/>
      <c r="AP217" s="36"/>
      <c r="AQ217" s="36"/>
      <c r="AR217" s="36"/>
      <c r="AS217" s="36"/>
      <c r="AT217" s="36"/>
      <c r="AU217" s="36"/>
      <c r="AV217" s="36"/>
      <c r="AW217" s="36"/>
      <c r="AX217" s="36"/>
    </row>
    <row r="218" spans="7:59">
      <c r="G218" s="36"/>
      <c r="H218" s="37"/>
      <c r="I218" s="36"/>
      <c r="J218" s="36"/>
      <c r="K218" s="36"/>
      <c r="L218" s="38"/>
      <c r="M218" s="37"/>
      <c r="N218" s="36"/>
      <c r="O218" s="36"/>
      <c r="P218" s="36"/>
      <c r="Q218" s="36"/>
      <c r="R218" s="36"/>
      <c r="S218" s="36"/>
      <c r="T218" s="36"/>
      <c r="U218" s="36"/>
      <c r="V218" s="36"/>
      <c r="W218" s="36"/>
      <c r="X218" s="36"/>
      <c r="Y218" s="36"/>
      <c r="Z218" s="36"/>
      <c r="AA218" s="36"/>
      <c r="AB218" s="36"/>
      <c r="AE218" s="36"/>
      <c r="AF218" s="36"/>
      <c r="AG218" s="36"/>
      <c r="AH218" s="36"/>
      <c r="AJ218" s="36"/>
      <c r="AK218" s="36"/>
      <c r="AL218" s="36"/>
      <c r="AM218" s="36"/>
      <c r="AN218" s="36"/>
      <c r="AO218" s="36"/>
      <c r="AP218" s="36"/>
      <c r="AQ218" s="36"/>
      <c r="AR218" s="36"/>
      <c r="AS218" s="36"/>
      <c r="AT218" s="36"/>
      <c r="AU218" s="36"/>
      <c r="AV218" s="36"/>
      <c r="AW218" s="36"/>
      <c r="AX218" s="36"/>
    </row>
    <row r="219" spans="7:59">
      <c r="G219" s="36"/>
      <c r="H219" s="37"/>
      <c r="I219" s="36"/>
      <c r="J219" s="36"/>
      <c r="K219" s="36"/>
      <c r="L219" s="38"/>
      <c r="M219" s="37"/>
      <c r="N219" s="36"/>
      <c r="O219" s="36"/>
      <c r="P219" s="36"/>
      <c r="Q219" s="36"/>
      <c r="R219" s="36"/>
      <c r="S219" s="36"/>
      <c r="T219" s="36"/>
      <c r="U219" s="36"/>
      <c r="V219" s="36"/>
      <c r="W219" s="36"/>
      <c r="X219" s="36"/>
      <c r="Y219" s="36"/>
      <c r="Z219" s="36"/>
      <c r="AA219" s="36"/>
      <c r="AB219" s="36"/>
      <c r="AE219" s="36"/>
      <c r="AF219" s="36"/>
      <c r="AG219" s="36"/>
      <c r="AH219" s="36"/>
      <c r="AJ219" s="36"/>
      <c r="AK219" s="36"/>
      <c r="AL219" s="36"/>
      <c r="AM219" s="36"/>
      <c r="AN219" s="36"/>
      <c r="AO219" s="36"/>
      <c r="AP219" s="36"/>
      <c r="AQ219" s="36"/>
      <c r="AR219" s="36"/>
      <c r="AS219" s="36"/>
      <c r="AT219" s="36"/>
      <c r="AU219" s="36"/>
      <c r="AV219" s="36"/>
      <c r="AW219" s="36"/>
      <c r="AX219" s="36"/>
    </row>
    <row r="220" spans="7:59">
      <c r="G220" s="36"/>
      <c r="H220" s="37"/>
      <c r="I220" s="36"/>
      <c r="J220" s="36"/>
      <c r="K220" s="36"/>
      <c r="L220" s="38"/>
      <c r="M220" s="37"/>
      <c r="N220" s="36"/>
      <c r="O220" s="36"/>
      <c r="P220" s="36"/>
      <c r="Q220" s="36"/>
      <c r="R220" s="36"/>
      <c r="S220" s="36"/>
      <c r="T220" s="36"/>
      <c r="U220" s="36"/>
      <c r="V220" s="36"/>
      <c r="W220" s="36"/>
      <c r="X220" s="36"/>
      <c r="Y220" s="36"/>
      <c r="Z220" s="36"/>
      <c r="AA220" s="36"/>
      <c r="AB220" s="36"/>
      <c r="AE220" s="36"/>
      <c r="AF220" s="36"/>
      <c r="AG220" s="36"/>
      <c r="AH220" s="36"/>
      <c r="AJ220" s="36"/>
      <c r="AK220" s="36"/>
      <c r="AL220" s="36"/>
      <c r="AM220" s="36"/>
      <c r="AN220" s="36"/>
      <c r="AO220" s="36"/>
      <c r="AP220" s="36"/>
      <c r="AQ220" s="36"/>
      <c r="AR220" s="36"/>
      <c r="AS220" s="36"/>
      <c r="AT220" s="36"/>
      <c r="AU220" s="36"/>
      <c r="AV220" s="36"/>
      <c r="AW220" s="36"/>
      <c r="AX220" s="36"/>
    </row>
    <row r="221" spans="7:59">
      <c r="G221" s="36"/>
      <c r="H221" s="37"/>
      <c r="I221" s="36"/>
      <c r="J221" s="36"/>
      <c r="K221" s="36"/>
      <c r="L221" s="38"/>
      <c r="M221" s="37"/>
      <c r="N221" s="36"/>
      <c r="O221" s="36"/>
      <c r="P221" s="36"/>
      <c r="Q221" s="36"/>
      <c r="R221" s="36"/>
      <c r="S221" s="36"/>
      <c r="T221" s="36"/>
      <c r="U221" s="36"/>
      <c r="V221" s="36"/>
      <c r="W221" s="36"/>
      <c r="X221" s="36"/>
      <c r="Y221" s="36"/>
      <c r="Z221" s="36"/>
      <c r="AA221" s="36"/>
      <c r="AB221" s="36"/>
      <c r="AE221" s="36"/>
      <c r="AF221" s="36"/>
      <c r="AG221" s="36"/>
      <c r="AH221" s="36"/>
      <c r="AJ221" s="36"/>
      <c r="AK221" s="36"/>
      <c r="AL221" s="36"/>
      <c r="AM221" s="36"/>
      <c r="AN221" s="36"/>
      <c r="AO221" s="36"/>
      <c r="AP221" s="36"/>
      <c r="AQ221" s="36"/>
      <c r="AR221" s="36"/>
      <c r="AS221" s="36"/>
      <c r="AT221" s="36"/>
      <c r="AU221" s="36"/>
      <c r="AV221" s="36"/>
      <c r="AW221" s="36"/>
      <c r="AX221" s="36"/>
    </row>
    <row r="222" spans="7:59">
      <c r="G222" s="36"/>
      <c r="H222" s="37"/>
      <c r="I222" s="36"/>
      <c r="J222" s="36"/>
      <c r="K222" s="36"/>
      <c r="L222" s="38"/>
      <c r="M222" s="37"/>
      <c r="N222" s="36"/>
      <c r="O222" s="36"/>
      <c r="P222" s="36"/>
      <c r="Q222" s="36"/>
      <c r="R222" s="36"/>
      <c r="S222" s="36"/>
      <c r="T222" s="36"/>
      <c r="U222" s="36"/>
      <c r="V222" s="36"/>
      <c r="W222" s="36"/>
      <c r="X222" s="36"/>
      <c r="Y222" s="36"/>
      <c r="Z222" s="36"/>
      <c r="AA222" s="36"/>
      <c r="AB222" s="36"/>
      <c r="AE222" s="36"/>
      <c r="AF222" s="36"/>
      <c r="AG222" s="36"/>
      <c r="AH222" s="36"/>
      <c r="AJ222" s="36"/>
      <c r="AK222" s="36"/>
      <c r="AL222" s="36"/>
      <c r="AM222" s="36"/>
      <c r="AN222" s="36"/>
      <c r="AO222" s="36"/>
      <c r="AP222" s="36"/>
      <c r="AQ222" s="36"/>
      <c r="AR222" s="36"/>
      <c r="AS222" s="36"/>
      <c r="AT222" s="36"/>
      <c r="AU222" s="36"/>
      <c r="AV222" s="36"/>
      <c r="AW222" s="36"/>
      <c r="AX222" s="36"/>
    </row>
    <row r="223" spans="7:59">
      <c r="G223" s="36"/>
      <c r="H223" s="37"/>
      <c r="I223" s="36"/>
      <c r="J223" s="36"/>
      <c r="K223" s="36"/>
      <c r="L223" s="38"/>
      <c r="M223" s="37"/>
      <c r="N223" s="36"/>
      <c r="O223" s="36"/>
      <c r="P223" s="36"/>
      <c r="Q223" s="36"/>
      <c r="R223" s="36"/>
      <c r="S223" s="36"/>
      <c r="T223" s="36"/>
      <c r="U223" s="36"/>
      <c r="V223" s="36"/>
      <c r="W223" s="36"/>
      <c r="X223" s="36"/>
      <c r="Y223" s="36"/>
      <c r="Z223" s="36"/>
      <c r="AA223" s="36"/>
      <c r="AB223" s="36"/>
      <c r="AE223" s="36"/>
      <c r="AF223" s="36"/>
      <c r="AG223" s="36"/>
      <c r="AH223" s="36"/>
      <c r="AJ223" s="36"/>
      <c r="AK223" s="36"/>
      <c r="AL223" s="36"/>
      <c r="AM223" s="36"/>
      <c r="AN223" s="36"/>
      <c r="AO223" s="36"/>
      <c r="AP223" s="36"/>
      <c r="AQ223" s="36"/>
      <c r="AR223" s="36"/>
      <c r="AS223" s="36"/>
      <c r="AT223" s="36"/>
      <c r="AU223" s="36"/>
      <c r="AV223" s="36"/>
      <c r="AW223" s="36"/>
      <c r="AX223" s="36"/>
    </row>
    <row r="224" spans="7:59">
      <c r="G224" s="36"/>
      <c r="H224" s="37"/>
      <c r="I224" s="36"/>
      <c r="J224" s="36"/>
      <c r="K224" s="36"/>
      <c r="L224" s="38"/>
      <c r="M224" s="37"/>
      <c r="N224" s="36"/>
      <c r="O224" s="36"/>
      <c r="P224" s="36"/>
      <c r="Q224" s="36"/>
      <c r="R224" s="36"/>
      <c r="S224" s="36"/>
      <c r="T224" s="36"/>
      <c r="U224" s="36"/>
      <c r="V224" s="36"/>
      <c r="W224" s="36"/>
      <c r="X224" s="36"/>
      <c r="Y224" s="36"/>
      <c r="Z224" s="36"/>
      <c r="AA224" s="36"/>
      <c r="AB224" s="36"/>
      <c r="AE224" s="36"/>
      <c r="AF224" s="36"/>
      <c r="AG224" s="36"/>
      <c r="AH224" s="36"/>
      <c r="AJ224" s="36"/>
      <c r="AK224" s="36"/>
      <c r="AL224" s="36"/>
      <c r="AM224" s="36"/>
      <c r="AN224" s="36"/>
      <c r="AO224" s="36"/>
      <c r="AP224" s="36"/>
      <c r="AQ224" s="36"/>
      <c r="AR224" s="36"/>
      <c r="AS224" s="36"/>
      <c r="AT224" s="36"/>
      <c r="AU224" s="36"/>
      <c r="AV224" s="36"/>
      <c r="AW224" s="36"/>
      <c r="AX224" s="36"/>
    </row>
    <row r="225" spans="7:50">
      <c r="G225" s="36"/>
      <c r="H225" s="37"/>
      <c r="I225" s="36"/>
      <c r="J225" s="36"/>
      <c r="K225" s="36"/>
      <c r="L225" s="38"/>
      <c r="M225" s="37"/>
      <c r="N225" s="36"/>
      <c r="O225" s="36"/>
      <c r="P225" s="36"/>
      <c r="Q225" s="36"/>
      <c r="R225" s="36"/>
      <c r="S225" s="36"/>
      <c r="T225" s="36"/>
      <c r="U225" s="36"/>
      <c r="V225" s="36"/>
      <c r="W225" s="36"/>
      <c r="X225" s="36"/>
      <c r="Y225" s="36"/>
      <c r="Z225" s="36"/>
      <c r="AA225" s="36"/>
      <c r="AB225" s="36"/>
      <c r="AE225" s="36"/>
      <c r="AF225" s="36"/>
      <c r="AG225" s="36"/>
      <c r="AH225" s="36"/>
      <c r="AJ225" s="36"/>
      <c r="AK225" s="36"/>
      <c r="AL225" s="36"/>
      <c r="AM225" s="36"/>
      <c r="AN225" s="36"/>
      <c r="AO225" s="36"/>
      <c r="AP225" s="36"/>
      <c r="AQ225" s="36"/>
      <c r="AR225" s="36"/>
      <c r="AS225" s="36"/>
      <c r="AT225" s="36"/>
      <c r="AU225" s="36"/>
      <c r="AV225" s="36"/>
      <c r="AW225" s="36"/>
      <c r="AX225" s="36"/>
    </row>
    <row r="226" spans="7:50">
      <c r="G226" s="36"/>
      <c r="H226" s="37"/>
      <c r="I226" s="36"/>
      <c r="J226" s="36"/>
      <c r="K226" s="36"/>
      <c r="L226" s="38"/>
      <c r="M226" s="37"/>
      <c r="N226" s="36"/>
      <c r="O226" s="36"/>
      <c r="P226" s="36"/>
      <c r="Q226" s="36"/>
      <c r="R226" s="36"/>
      <c r="S226" s="36"/>
      <c r="T226" s="36"/>
      <c r="U226" s="36"/>
      <c r="V226" s="36"/>
      <c r="W226" s="36"/>
      <c r="X226" s="36"/>
      <c r="Y226" s="36"/>
      <c r="Z226" s="36"/>
      <c r="AA226" s="36"/>
      <c r="AB226" s="36"/>
      <c r="AE226" s="36"/>
      <c r="AF226" s="36"/>
      <c r="AG226" s="36"/>
      <c r="AH226" s="36"/>
      <c r="AJ226" s="36"/>
      <c r="AK226" s="36"/>
      <c r="AL226" s="36"/>
      <c r="AM226" s="36"/>
      <c r="AN226" s="36"/>
      <c r="AO226" s="36"/>
      <c r="AP226" s="36"/>
      <c r="AQ226" s="36"/>
      <c r="AR226" s="36"/>
      <c r="AS226" s="36"/>
      <c r="AT226" s="36"/>
      <c r="AU226" s="36"/>
      <c r="AV226" s="36"/>
      <c r="AW226" s="36"/>
      <c r="AX226" s="36"/>
    </row>
    <row r="227" spans="7:50">
      <c r="G227" s="36"/>
      <c r="H227" s="37"/>
      <c r="I227" s="36"/>
      <c r="J227" s="36"/>
      <c r="K227" s="36"/>
      <c r="L227" s="38"/>
      <c r="M227" s="37"/>
      <c r="N227" s="36"/>
      <c r="O227" s="36"/>
      <c r="P227" s="36"/>
      <c r="Q227" s="36"/>
      <c r="R227" s="36"/>
      <c r="S227" s="36"/>
      <c r="T227" s="36"/>
      <c r="U227" s="36"/>
      <c r="V227" s="36"/>
      <c r="W227" s="36"/>
      <c r="X227" s="36"/>
      <c r="Y227" s="36"/>
      <c r="Z227" s="36"/>
      <c r="AA227" s="36"/>
      <c r="AB227" s="36"/>
      <c r="AE227" s="36"/>
      <c r="AF227" s="36"/>
      <c r="AG227" s="36"/>
      <c r="AH227" s="36"/>
      <c r="AJ227" s="36"/>
      <c r="AK227" s="36"/>
      <c r="AL227" s="36"/>
      <c r="AM227" s="36"/>
      <c r="AN227" s="36"/>
      <c r="AO227" s="36"/>
      <c r="AP227" s="36"/>
      <c r="AQ227" s="36"/>
      <c r="AR227" s="36"/>
      <c r="AS227" s="36"/>
      <c r="AT227" s="36"/>
      <c r="AU227" s="36"/>
      <c r="AV227" s="36"/>
      <c r="AW227" s="36"/>
      <c r="AX227" s="36"/>
    </row>
    <row r="228" spans="7:50">
      <c r="G228" s="36"/>
      <c r="H228" s="37"/>
      <c r="I228" s="36"/>
      <c r="J228" s="36"/>
      <c r="K228" s="36"/>
      <c r="L228" s="38"/>
      <c r="M228" s="37"/>
      <c r="N228" s="36"/>
      <c r="O228" s="36"/>
      <c r="P228" s="36"/>
      <c r="Q228" s="36"/>
      <c r="R228" s="36"/>
      <c r="S228" s="36"/>
      <c r="T228" s="36"/>
      <c r="U228" s="36"/>
      <c r="V228" s="36"/>
      <c r="W228" s="36"/>
      <c r="X228" s="36"/>
      <c r="Y228" s="36"/>
      <c r="Z228" s="36"/>
      <c r="AA228" s="36"/>
      <c r="AB228" s="36"/>
      <c r="AE228" s="36"/>
      <c r="AF228" s="36"/>
      <c r="AG228" s="36"/>
      <c r="AH228" s="36"/>
      <c r="AJ228" s="36"/>
      <c r="AK228" s="36"/>
      <c r="AL228" s="36"/>
      <c r="AM228" s="36"/>
      <c r="AN228" s="36"/>
      <c r="AO228" s="36"/>
      <c r="AP228" s="36"/>
      <c r="AQ228" s="36"/>
      <c r="AR228" s="36"/>
      <c r="AS228" s="36"/>
      <c r="AT228" s="36"/>
      <c r="AU228" s="36"/>
      <c r="AV228" s="36"/>
      <c r="AW228" s="36"/>
      <c r="AX228" s="36"/>
    </row>
    <row r="229" spans="7:50">
      <c r="G229" s="36"/>
      <c r="H229" s="37"/>
      <c r="I229" s="36"/>
      <c r="J229" s="36"/>
      <c r="K229" s="36"/>
      <c r="L229" s="38"/>
      <c r="M229" s="37"/>
      <c r="N229" s="36"/>
      <c r="O229" s="36"/>
      <c r="P229" s="36"/>
      <c r="Q229" s="36"/>
      <c r="R229" s="36"/>
      <c r="S229" s="36"/>
      <c r="T229" s="36"/>
      <c r="U229" s="36"/>
      <c r="V229" s="36"/>
      <c r="W229" s="36"/>
      <c r="X229" s="36"/>
      <c r="Y229" s="36"/>
      <c r="Z229" s="36"/>
      <c r="AA229" s="36"/>
      <c r="AB229" s="36"/>
      <c r="AE229" s="36"/>
      <c r="AF229" s="36"/>
      <c r="AG229" s="36"/>
      <c r="AH229" s="36"/>
      <c r="AJ229" s="36"/>
      <c r="AK229" s="36"/>
      <c r="AL229" s="36"/>
      <c r="AM229" s="36"/>
      <c r="AN229" s="36"/>
      <c r="AO229" s="36"/>
      <c r="AP229" s="36"/>
      <c r="AQ229" s="36"/>
      <c r="AR229" s="36"/>
      <c r="AS229" s="36"/>
      <c r="AT229" s="36"/>
      <c r="AU229" s="36"/>
      <c r="AV229" s="36"/>
      <c r="AW229" s="36"/>
      <c r="AX229" s="36"/>
    </row>
    <row r="230" spans="7:50">
      <c r="G230" s="36"/>
      <c r="H230" s="37"/>
      <c r="I230" s="36"/>
      <c r="J230" s="36"/>
      <c r="K230" s="36"/>
      <c r="L230" s="38"/>
      <c r="M230" s="37"/>
      <c r="N230" s="36"/>
      <c r="O230" s="36"/>
      <c r="P230" s="36"/>
      <c r="Q230" s="36"/>
      <c r="R230" s="36"/>
      <c r="S230" s="36"/>
      <c r="T230" s="36"/>
      <c r="U230" s="36"/>
      <c r="V230" s="36"/>
      <c r="W230" s="36"/>
      <c r="X230" s="36"/>
      <c r="Y230" s="36"/>
      <c r="Z230" s="36"/>
      <c r="AA230" s="36"/>
      <c r="AB230" s="36"/>
      <c r="AE230" s="36"/>
      <c r="AF230" s="36"/>
      <c r="AG230" s="36"/>
      <c r="AH230" s="36"/>
      <c r="AJ230" s="36"/>
      <c r="AK230" s="36"/>
      <c r="AL230" s="36"/>
      <c r="AM230" s="36"/>
      <c r="AN230" s="36"/>
      <c r="AO230" s="36"/>
      <c r="AP230" s="36"/>
      <c r="AQ230" s="36"/>
      <c r="AR230" s="36"/>
      <c r="AS230" s="36"/>
      <c r="AT230" s="36"/>
      <c r="AU230" s="36"/>
      <c r="AV230" s="36"/>
      <c r="AW230" s="36"/>
      <c r="AX230" s="36"/>
    </row>
    <row r="231" spans="7:50">
      <c r="G231" s="36"/>
      <c r="H231" s="37"/>
      <c r="I231" s="36"/>
      <c r="J231" s="36"/>
      <c r="K231" s="36"/>
      <c r="L231" s="38"/>
      <c r="M231" s="37"/>
      <c r="N231" s="36"/>
      <c r="O231" s="36"/>
      <c r="P231" s="36"/>
      <c r="Q231" s="36"/>
      <c r="R231" s="36"/>
      <c r="S231" s="36"/>
      <c r="T231" s="36"/>
      <c r="U231" s="36"/>
      <c r="V231" s="36"/>
      <c r="W231" s="36"/>
      <c r="X231" s="36"/>
      <c r="Y231" s="36"/>
      <c r="Z231" s="36"/>
      <c r="AA231" s="36"/>
      <c r="AB231" s="36"/>
      <c r="AE231" s="36"/>
      <c r="AF231" s="36"/>
      <c r="AG231" s="36"/>
      <c r="AH231" s="36"/>
      <c r="AJ231" s="36"/>
      <c r="AK231" s="36"/>
      <c r="AL231" s="36"/>
      <c r="AM231" s="36"/>
      <c r="AN231" s="36"/>
      <c r="AO231" s="36"/>
      <c r="AP231" s="36"/>
      <c r="AQ231" s="36"/>
      <c r="AR231" s="36"/>
      <c r="AS231" s="36"/>
      <c r="AT231" s="36"/>
      <c r="AU231" s="36"/>
      <c r="AV231" s="36"/>
      <c r="AW231" s="36"/>
      <c r="AX231" s="36"/>
    </row>
    <row r="232" spans="7:50">
      <c r="G232" s="36"/>
      <c r="H232" s="37"/>
      <c r="I232" s="36"/>
      <c r="J232" s="36"/>
      <c r="K232" s="36"/>
      <c r="L232" s="38"/>
      <c r="M232" s="37"/>
      <c r="N232" s="36"/>
      <c r="O232" s="36"/>
      <c r="P232" s="36"/>
      <c r="Q232" s="36"/>
      <c r="R232" s="36"/>
      <c r="S232" s="36"/>
      <c r="T232" s="36"/>
      <c r="U232" s="36"/>
      <c r="V232" s="36"/>
      <c r="W232" s="36"/>
      <c r="X232" s="36"/>
      <c r="Y232" s="36"/>
      <c r="Z232" s="36"/>
      <c r="AA232" s="36"/>
      <c r="AB232" s="36"/>
      <c r="AE232" s="36"/>
      <c r="AF232" s="36"/>
      <c r="AG232" s="36"/>
      <c r="AH232" s="36"/>
      <c r="AJ232" s="36"/>
      <c r="AK232" s="36"/>
      <c r="AL232" s="36"/>
      <c r="AM232" s="36"/>
      <c r="AN232" s="36"/>
      <c r="AO232" s="36"/>
      <c r="AP232" s="36"/>
      <c r="AQ232" s="36"/>
      <c r="AR232" s="36"/>
      <c r="AS232" s="36"/>
      <c r="AT232" s="36"/>
      <c r="AU232" s="36"/>
      <c r="AV232" s="36"/>
      <c r="AW232" s="36"/>
      <c r="AX232" s="36"/>
    </row>
    <row r="233" spans="7:50">
      <c r="G233" s="36"/>
      <c r="H233" s="37"/>
      <c r="I233" s="36"/>
      <c r="J233" s="36"/>
      <c r="K233" s="36"/>
      <c r="L233" s="38"/>
      <c r="M233" s="37"/>
      <c r="N233" s="36"/>
      <c r="O233" s="36"/>
      <c r="P233" s="36"/>
      <c r="Q233" s="36"/>
      <c r="R233" s="36"/>
      <c r="S233" s="36"/>
      <c r="T233" s="36"/>
      <c r="U233" s="36"/>
      <c r="V233" s="36"/>
      <c r="W233" s="36"/>
      <c r="X233" s="36"/>
      <c r="Y233" s="36"/>
      <c r="Z233" s="36"/>
      <c r="AA233" s="36"/>
      <c r="AB233" s="36"/>
      <c r="AE233" s="36"/>
      <c r="AF233" s="36"/>
      <c r="AG233" s="36"/>
      <c r="AH233" s="36"/>
      <c r="AJ233" s="36"/>
      <c r="AK233" s="36"/>
      <c r="AL233" s="36"/>
      <c r="AM233" s="36"/>
      <c r="AN233" s="36"/>
      <c r="AO233" s="36"/>
      <c r="AP233" s="36"/>
      <c r="AQ233" s="36"/>
      <c r="AR233" s="36"/>
      <c r="AS233" s="36"/>
      <c r="AT233" s="36"/>
      <c r="AU233" s="36"/>
      <c r="AV233" s="36"/>
      <c r="AW233" s="36"/>
      <c r="AX233" s="36"/>
    </row>
    <row r="234" spans="7:50">
      <c r="G234" s="36"/>
      <c r="H234" s="37"/>
      <c r="I234" s="36"/>
      <c r="J234" s="36"/>
      <c r="K234" s="36"/>
      <c r="L234" s="38"/>
      <c r="M234" s="37"/>
      <c r="N234" s="36"/>
      <c r="O234" s="36"/>
      <c r="P234" s="36"/>
      <c r="Q234" s="36"/>
      <c r="R234" s="36"/>
      <c r="S234" s="36"/>
      <c r="T234" s="36"/>
      <c r="U234" s="36"/>
      <c r="V234" s="36"/>
      <c r="W234" s="36"/>
      <c r="X234" s="36"/>
      <c r="Y234" s="36"/>
      <c r="Z234" s="36"/>
      <c r="AA234" s="36"/>
      <c r="AB234" s="36"/>
      <c r="AE234" s="36"/>
      <c r="AF234" s="36"/>
      <c r="AG234" s="36"/>
      <c r="AH234" s="36"/>
      <c r="AJ234" s="36"/>
      <c r="AK234" s="36"/>
      <c r="AL234" s="36"/>
      <c r="AM234" s="36"/>
      <c r="AN234" s="36"/>
      <c r="AO234" s="36"/>
      <c r="AP234" s="36"/>
      <c r="AQ234" s="36"/>
      <c r="AR234" s="36"/>
      <c r="AS234" s="36"/>
      <c r="AT234" s="36"/>
      <c r="AU234" s="36"/>
      <c r="AV234" s="36"/>
      <c r="AW234" s="36"/>
      <c r="AX234" s="36"/>
    </row>
    <row r="235" spans="7:50">
      <c r="G235" s="36"/>
      <c r="H235" s="37"/>
      <c r="I235" s="36"/>
      <c r="J235" s="36"/>
      <c r="K235" s="36"/>
      <c r="L235" s="38"/>
      <c r="M235" s="37"/>
      <c r="N235" s="36"/>
      <c r="O235" s="36"/>
      <c r="P235" s="36"/>
      <c r="Q235" s="36"/>
      <c r="R235" s="36"/>
      <c r="S235" s="36"/>
      <c r="T235" s="36"/>
      <c r="U235" s="36"/>
      <c r="V235" s="36"/>
      <c r="W235" s="36"/>
      <c r="X235" s="36"/>
      <c r="Y235" s="36"/>
      <c r="Z235" s="36"/>
      <c r="AA235" s="36"/>
      <c r="AB235" s="36"/>
      <c r="AE235" s="36"/>
      <c r="AF235" s="36"/>
      <c r="AG235" s="36"/>
      <c r="AH235" s="36"/>
      <c r="AJ235" s="36"/>
      <c r="AK235" s="36"/>
      <c r="AL235" s="36"/>
      <c r="AM235" s="36"/>
      <c r="AN235" s="36"/>
      <c r="AO235" s="36"/>
      <c r="AP235" s="36"/>
      <c r="AQ235" s="36"/>
      <c r="AR235" s="36"/>
      <c r="AS235" s="36"/>
      <c r="AT235" s="36"/>
      <c r="AU235" s="36"/>
      <c r="AV235" s="36"/>
      <c r="AW235" s="36"/>
      <c r="AX235" s="36"/>
    </row>
    <row r="236" spans="7:50">
      <c r="G236" s="36"/>
      <c r="H236" s="37"/>
      <c r="I236" s="36"/>
      <c r="J236" s="36"/>
      <c r="K236" s="36"/>
      <c r="L236" s="38"/>
      <c r="M236" s="37"/>
      <c r="N236" s="36"/>
      <c r="O236" s="36"/>
      <c r="P236" s="36"/>
      <c r="Q236" s="36"/>
      <c r="R236" s="36"/>
      <c r="S236" s="36"/>
      <c r="T236" s="36"/>
      <c r="U236" s="36"/>
      <c r="V236" s="36"/>
      <c r="W236" s="36"/>
      <c r="X236" s="36"/>
      <c r="Y236" s="36"/>
      <c r="Z236" s="36"/>
      <c r="AA236" s="36"/>
      <c r="AB236" s="36"/>
      <c r="AE236" s="36"/>
      <c r="AF236" s="36"/>
      <c r="AG236" s="36"/>
      <c r="AH236" s="36"/>
      <c r="AJ236" s="36"/>
      <c r="AK236" s="36"/>
      <c r="AL236" s="36"/>
      <c r="AM236" s="36"/>
      <c r="AN236" s="36"/>
      <c r="AO236" s="36"/>
      <c r="AP236" s="36"/>
      <c r="AQ236" s="36"/>
      <c r="AR236" s="36"/>
      <c r="AS236" s="36"/>
      <c r="AT236" s="36"/>
      <c r="AU236" s="36"/>
      <c r="AV236" s="36"/>
      <c r="AW236" s="36"/>
      <c r="AX236" s="36"/>
    </row>
    <row r="237" spans="7:50">
      <c r="G237" s="36"/>
      <c r="H237" s="37"/>
      <c r="I237" s="36"/>
      <c r="J237" s="36"/>
      <c r="K237" s="36"/>
      <c r="L237" s="38"/>
      <c r="M237" s="37"/>
      <c r="N237" s="36"/>
      <c r="O237" s="36"/>
      <c r="P237" s="36"/>
      <c r="Q237" s="36"/>
      <c r="R237" s="36"/>
      <c r="S237" s="36"/>
      <c r="T237" s="36"/>
      <c r="U237" s="36"/>
      <c r="V237" s="36"/>
      <c r="W237" s="36"/>
      <c r="X237" s="36"/>
      <c r="Y237" s="36"/>
      <c r="Z237" s="36"/>
      <c r="AA237" s="36"/>
      <c r="AB237" s="36"/>
      <c r="AE237" s="36"/>
      <c r="AF237" s="36"/>
      <c r="AG237" s="36"/>
      <c r="AH237" s="36"/>
      <c r="AJ237" s="36"/>
      <c r="AK237" s="36"/>
      <c r="AL237" s="36"/>
      <c r="AM237" s="36"/>
      <c r="AN237" s="36"/>
      <c r="AO237" s="36"/>
      <c r="AP237" s="36"/>
      <c r="AQ237" s="36"/>
      <c r="AR237" s="36"/>
      <c r="AS237" s="36"/>
      <c r="AT237" s="36"/>
      <c r="AU237" s="36"/>
      <c r="AV237" s="36"/>
      <c r="AW237" s="36"/>
      <c r="AX237" s="36"/>
    </row>
    <row r="238" spans="7:50">
      <c r="G238" s="36"/>
      <c r="H238" s="37"/>
      <c r="I238" s="36"/>
      <c r="J238" s="36"/>
      <c r="K238" s="36"/>
      <c r="L238" s="38"/>
      <c r="M238" s="37"/>
      <c r="N238" s="36"/>
      <c r="O238" s="36"/>
      <c r="P238" s="36"/>
      <c r="Q238" s="36"/>
      <c r="R238" s="36"/>
      <c r="S238" s="36"/>
      <c r="T238" s="36"/>
      <c r="U238" s="36"/>
      <c r="V238" s="36"/>
      <c r="W238" s="36"/>
      <c r="X238" s="36"/>
      <c r="Y238" s="36"/>
      <c r="Z238" s="36"/>
      <c r="AA238" s="36"/>
      <c r="AB238" s="36"/>
      <c r="AE238" s="36"/>
      <c r="AF238" s="36"/>
      <c r="AG238" s="36"/>
      <c r="AH238" s="36"/>
      <c r="AJ238" s="36"/>
      <c r="AK238" s="36"/>
      <c r="AL238" s="36"/>
      <c r="AM238" s="36"/>
      <c r="AN238" s="36"/>
      <c r="AO238" s="36"/>
      <c r="AP238" s="36"/>
      <c r="AQ238" s="36"/>
      <c r="AR238" s="36"/>
      <c r="AS238" s="36"/>
      <c r="AT238" s="36"/>
      <c r="AU238" s="36"/>
      <c r="AV238" s="36"/>
      <c r="AW238" s="36"/>
      <c r="AX238" s="36"/>
    </row>
    <row r="239" spans="7:50">
      <c r="G239" s="36"/>
      <c r="H239" s="37"/>
      <c r="I239" s="36"/>
      <c r="J239" s="36"/>
      <c r="K239" s="36"/>
      <c r="L239" s="38"/>
      <c r="M239" s="37"/>
      <c r="N239" s="36"/>
      <c r="O239" s="36"/>
      <c r="P239" s="36"/>
      <c r="Q239" s="36"/>
      <c r="R239" s="36"/>
      <c r="S239" s="36"/>
      <c r="T239" s="36"/>
      <c r="U239" s="36"/>
      <c r="V239" s="36"/>
      <c r="W239" s="36"/>
      <c r="X239" s="36"/>
      <c r="Y239" s="36"/>
      <c r="Z239" s="36"/>
      <c r="AA239" s="36"/>
      <c r="AB239" s="36"/>
      <c r="AE239" s="36"/>
      <c r="AF239" s="36"/>
      <c r="AG239" s="36"/>
      <c r="AH239" s="36"/>
      <c r="AJ239" s="36"/>
      <c r="AK239" s="36"/>
      <c r="AL239" s="36"/>
      <c r="AM239" s="36"/>
      <c r="AN239" s="36"/>
      <c r="AO239" s="36"/>
      <c r="AP239" s="36"/>
      <c r="AQ239" s="36"/>
      <c r="AR239" s="36"/>
      <c r="AS239" s="36"/>
      <c r="AT239" s="36"/>
      <c r="AU239" s="36"/>
      <c r="AV239" s="36"/>
      <c r="AW239" s="36"/>
      <c r="AX239" s="36"/>
    </row>
    <row r="240" spans="7:50">
      <c r="G240" s="36"/>
      <c r="H240" s="37"/>
      <c r="I240" s="36"/>
      <c r="J240" s="36"/>
      <c r="K240" s="36"/>
      <c r="L240" s="38"/>
      <c r="M240" s="37"/>
      <c r="N240" s="36"/>
      <c r="O240" s="36"/>
      <c r="P240" s="36"/>
      <c r="Q240" s="36"/>
      <c r="R240" s="36"/>
      <c r="S240" s="36"/>
      <c r="T240" s="36"/>
      <c r="U240" s="36"/>
      <c r="V240" s="36"/>
      <c r="W240" s="36"/>
      <c r="X240" s="36"/>
      <c r="Y240" s="36"/>
      <c r="Z240" s="36"/>
      <c r="AA240" s="36"/>
      <c r="AB240" s="36"/>
      <c r="AE240" s="36"/>
      <c r="AF240" s="36"/>
      <c r="AG240" s="36"/>
      <c r="AH240" s="36"/>
      <c r="AJ240" s="36"/>
      <c r="AK240" s="36"/>
      <c r="AL240" s="36"/>
      <c r="AM240" s="36"/>
      <c r="AN240" s="36"/>
      <c r="AO240" s="36"/>
      <c r="AP240" s="36"/>
      <c r="AQ240" s="36"/>
      <c r="AR240" s="36"/>
      <c r="AS240" s="36"/>
      <c r="AT240" s="36"/>
      <c r="AU240" s="36"/>
      <c r="AV240" s="36"/>
      <c r="AW240" s="36"/>
      <c r="AX240" s="36"/>
    </row>
    <row r="241" spans="7:50">
      <c r="G241" s="36"/>
      <c r="H241" s="37"/>
      <c r="I241" s="36"/>
      <c r="J241" s="36"/>
      <c r="K241" s="36"/>
      <c r="L241" s="38"/>
      <c r="M241" s="37"/>
      <c r="N241" s="36"/>
      <c r="O241" s="36"/>
      <c r="P241" s="36"/>
      <c r="Q241" s="36"/>
      <c r="R241" s="36"/>
      <c r="S241" s="36"/>
      <c r="T241" s="36"/>
      <c r="U241" s="36"/>
      <c r="V241" s="36"/>
      <c r="W241" s="36"/>
      <c r="X241" s="36"/>
      <c r="Y241" s="36"/>
      <c r="Z241" s="36"/>
      <c r="AA241" s="36"/>
      <c r="AB241" s="36"/>
      <c r="AE241" s="36"/>
      <c r="AF241" s="36"/>
      <c r="AG241" s="36"/>
      <c r="AH241" s="36"/>
      <c r="AJ241" s="36"/>
      <c r="AK241" s="36"/>
      <c r="AL241" s="36"/>
      <c r="AM241" s="36"/>
      <c r="AN241" s="36"/>
      <c r="AO241" s="36"/>
      <c r="AP241" s="36"/>
      <c r="AQ241" s="36"/>
      <c r="AR241" s="36"/>
      <c r="AS241" s="36"/>
      <c r="AT241" s="36"/>
      <c r="AU241" s="36"/>
      <c r="AV241" s="36"/>
      <c r="AW241" s="36"/>
      <c r="AX241" s="36"/>
    </row>
    <row r="242" spans="7:50">
      <c r="G242" s="36"/>
      <c r="H242" s="37"/>
      <c r="I242" s="36"/>
      <c r="J242" s="36"/>
      <c r="K242" s="36"/>
      <c r="L242" s="38"/>
      <c r="M242" s="37"/>
      <c r="N242" s="36"/>
      <c r="O242" s="36"/>
      <c r="P242" s="36"/>
      <c r="Q242" s="36"/>
      <c r="R242" s="36"/>
      <c r="S242" s="36"/>
      <c r="T242" s="36"/>
      <c r="U242" s="36"/>
      <c r="V242" s="36"/>
      <c r="W242" s="36"/>
      <c r="X242" s="36"/>
      <c r="Y242" s="36"/>
      <c r="Z242" s="36"/>
      <c r="AA242" s="36"/>
      <c r="AB242" s="36"/>
      <c r="AE242" s="36"/>
      <c r="AF242" s="36"/>
      <c r="AG242" s="36"/>
      <c r="AH242" s="36"/>
      <c r="AJ242" s="36"/>
      <c r="AK242" s="36"/>
      <c r="AL242" s="36"/>
      <c r="AM242" s="36"/>
      <c r="AN242" s="36"/>
      <c r="AO242" s="36"/>
      <c r="AP242" s="36"/>
      <c r="AQ242" s="36"/>
      <c r="AR242" s="36"/>
      <c r="AS242" s="36"/>
      <c r="AT242" s="36"/>
      <c r="AU242" s="36"/>
      <c r="AV242" s="36"/>
      <c r="AW242" s="36"/>
      <c r="AX242" s="36"/>
    </row>
    <row r="243" spans="7:50">
      <c r="G243" s="36"/>
      <c r="H243" s="37"/>
      <c r="I243" s="36"/>
      <c r="J243" s="36"/>
      <c r="K243" s="36"/>
      <c r="L243" s="38"/>
      <c r="M243" s="37"/>
      <c r="N243" s="36"/>
      <c r="O243" s="36"/>
      <c r="P243" s="36"/>
      <c r="Q243" s="36"/>
      <c r="R243" s="36"/>
      <c r="S243" s="36"/>
      <c r="T243" s="36"/>
      <c r="U243" s="36"/>
      <c r="V243" s="36"/>
      <c r="W243" s="36"/>
      <c r="X243" s="36"/>
      <c r="Y243" s="36"/>
      <c r="Z243" s="36"/>
      <c r="AA243" s="36"/>
      <c r="AB243" s="36"/>
      <c r="AE243" s="36"/>
      <c r="AF243" s="36"/>
      <c r="AG243" s="36"/>
      <c r="AH243" s="36"/>
      <c r="AJ243" s="36"/>
      <c r="AK243" s="36"/>
      <c r="AL243" s="36"/>
      <c r="AM243" s="36"/>
      <c r="AN243" s="36"/>
      <c r="AO243" s="36"/>
      <c r="AP243" s="36"/>
      <c r="AQ243" s="36"/>
      <c r="AR243" s="36"/>
      <c r="AS243" s="36"/>
      <c r="AT243" s="36"/>
      <c r="AU243" s="36"/>
      <c r="AV243" s="36"/>
      <c r="AW243" s="36"/>
      <c r="AX243" s="36"/>
    </row>
    <row r="244" spans="7:50">
      <c r="G244" s="36"/>
      <c r="H244" s="37"/>
      <c r="I244" s="36"/>
      <c r="J244" s="36"/>
      <c r="K244" s="36"/>
      <c r="L244" s="38"/>
      <c r="M244" s="37"/>
      <c r="N244" s="36"/>
      <c r="O244" s="36"/>
      <c r="P244" s="36"/>
      <c r="Q244" s="36"/>
      <c r="R244" s="36"/>
      <c r="S244" s="36"/>
      <c r="T244" s="36"/>
      <c r="U244" s="36"/>
      <c r="V244" s="36"/>
      <c r="W244" s="36"/>
      <c r="X244" s="36"/>
      <c r="Y244" s="36"/>
      <c r="Z244" s="36"/>
      <c r="AA244" s="36"/>
      <c r="AB244" s="36"/>
      <c r="AE244" s="36"/>
      <c r="AF244" s="36"/>
      <c r="AG244" s="36"/>
      <c r="AH244" s="36"/>
      <c r="AJ244" s="36"/>
      <c r="AK244" s="36"/>
      <c r="AL244" s="36"/>
      <c r="AM244" s="36"/>
      <c r="AN244" s="36"/>
      <c r="AO244" s="36"/>
      <c r="AP244" s="36"/>
      <c r="AQ244" s="36"/>
      <c r="AR244" s="36"/>
      <c r="AS244" s="36"/>
      <c r="AT244" s="36"/>
      <c r="AU244" s="36"/>
      <c r="AV244" s="36"/>
      <c r="AW244" s="36"/>
      <c r="AX244" s="36"/>
    </row>
    <row r="245" spans="7:50">
      <c r="G245" s="36"/>
      <c r="H245" s="37"/>
      <c r="I245" s="36"/>
      <c r="J245" s="36"/>
      <c r="K245" s="36"/>
      <c r="L245" s="38"/>
      <c r="M245" s="37"/>
      <c r="N245" s="36"/>
      <c r="O245" s="36"/>
      <c r="P245" s="36"/>
      <c r="Q245" s="36"/>
      <c r="R245" s="36"/>
      <c r="S245" s="36"/>
      <c r="T245" s="36"/>
      <c r="U245" s="36"/>
      <c r="V245" s="36"/>
      <c r="W245" s="36"/>
      <c r="X245" s="36"/>
      <c r="Y245" s="36"/>
      <c r="Z245" s="36"/>
      <c r="AA245" s="36"/>
      <c r="AB245" s="36"/>
      <c r="AE245" s="36"/>
      <c r="AF245" s="36"/>
      <c r="AG245" s="36"/>
      <c r="AH245" s="36"/>
      <c r="AJ245" s="36"/>
      <c r="AK245" s="36"/>
      <c r="AL245" s="36"/>
      <c r="AM245" s="36"/>
      <c r="AN245" s="36"/>
      <c r="AO245" s="36"/>
      <c r="AP245" s="36"/>
      <c r="AQ245" s="36"/>
      <c r="AR245" s="36"/>
      <c r="AS245" s="36"/>
      <c r="AT245" s="36"/>
      <c r="AU245" s="36"/>
      <c r="AV245" s="36"/>
      <c r="AW245" s="36"/>
      <c r="AX245" s="36"/>
    </row>
    <row r="246" spans="7:50">
      <c r="G246" s="36"/>
      <c r="H246" s="37"/>
      <c r="I246" s="36"/>
      <c r="J246" s="36"/>
      <c r="K246" s="36"/>
      <c r="L246" s="38"/>
      <c r="M246" s="37"/>
      <c r="N246" s="36"/>
      <c r="O246" s="36"/>
      <c r="P246" s="36"/>
      <c r="Q246" s="36"/>
      <c r="R246" s="36"/>
      <c r="S246" s="36"/>
      <c r="T246" s="36"/>
      <c r="U246" s="36"/>
      <c r="V246" s="36"/>
      <c r="W246" s="36"/>
      <c r="X246" s="36"/>
      <c r="Y246" s="36"/>
      <c r="Z246" s="36"/>
      <c r="AA246" s="36"/>
      <c r="AB246" s="36"/>
      <c r="AE246" s="36"/>
      <c r="AF246" s="36"/>
      <c r="AG246" s="36"/>
      <c r="AH246" s="36"/>
      <c r="AJ246" s="36"/>
      <c r="AK246" s="36"/>
      <c r="AL246" s="36"/>
      <c r="AM246" s="36"/>
      <c r="AN246" s="36"/>
      <c r="AO246" s="36"/>
      <c r="AP246" s="36"/>
      <c r="AQ246" s="36"/>
      <c r="AR246" s="36"/>
      <c r="AS246" s="36"/>
      <c r="AT246" s="36"/>
      <c r="AU246" s="36"/>
      <c r="AV246" s="36"/>
      <c r="AW246" s="36"/>
      <c r="AX246" s="36"/>
    </row>
    <row r="247" spans="7:50">
      <c r="G247" s="36"/>
      <c r="H247" s="37"/>
      <c r="I247" s="36"/>
      <c r="J247" s="36"/>
      <c r="K247" s="36"/>
      <c r="L247" s="38"/>
      <c r="M247" s="37"/>
      <c r="N247" s="36"/>
      <c r="O247" s="36"/>
      <c r="P247" s="36"/>
      <c r="Q247" s="36"/>
      <c r="R247" s="36"/>
      <c r="S247" s="36"/>
      <c r="T247" s="36"/>
      <c r="U247" s="36"/>
      <c r="V247" s="36"/>
      <c r="W247" s="36"/>
      <c r="X247" s="36"/>
      <c r="Y247" s="36"/>
      <c r="Z247" s="36"/>
      <c r="AA247" s="36"/>
      <c r="AB247" s="36"/>
      <c r="AE247" s="36"/>
      <c r="AF247" s="36"/>
      <c r="AG247" s="36"/>
      <c r="AH247" s="36"/>
      <c r="AJ247" s="36"/>
      <c r="AK247" s="36"/>
      <c r="AL247" s="36"/>
      <c r="AM247" s="36"/>
      <c r="AN247" s="36"/>
      <c r="AO247" s="36"/>
      <c r="AP247" s="36"/>
      <c r="AQ247" s="36"/>
      <c r="AR247" s="36"/>
      <c r="AS247" s="36"/>
      <c r="AT247" s="36"/>
      <c r="AU247" s="36"/>
      <c r="AV247" s="36"/>
      <c r="AW247" s="36"/>
      <c r="AX247" s="36"/>
    </row>
    <row r="248" spans="7:50">
      <c r="G248" s="36"/>
      <c r="H248" s="37"/>
      <c r="I248" s="36"/>
      <c r="J248" s="36"/>
      <c r="K248" s="36"/>
      <c r="L248" s="38"/>
      <c r="M248" s="37"/>
      <c r="N248" s="36"/>
      <c r="O248" s="36"/>
      <c r="P248" s="36"/>
      <c r="Q248" s="36"/>
      <c r="R248" s="36"/>
      <c r="S248" s="36"/>
      <c r="T248" s="36"/>
      <c r="U248" s="36"/>
      <c r="V248" s="36"/>
      <c r="W248" s="36"/>
      <c r="X248" s="36"/>
      <c r="Y248" s="36"/>
      <c r="Z248" s="36"/>
      <c r="AA248" s="36"/>
      <c r="AB248" s="36"/>
      <c r="AE248" s="36"/>
      <c r="AF248" s="36"/>
      <c r="AG248" s="36"/>
      <c r="AH248" s="36"/>
      <c r="AJ248" s="36"/>
      <c r="AK248" s="36"/>
      <c r="AL248" s="36"/>
      <c r="AM248" s="36"/>
      <c r="AN248" s="36"/>
      <c r="AO248" s="36"/>
      <c r="AP248" s="36"/>
      <c r="AQ248" s="36"/>
      <c r="AR248" s="36"/>
      <c r="AS248" s="36"/>
      <c r="AT248" s="36"/>
      <c r="AU248" s="36"/>
      <c r="AV248" s="36"/>
      <c r="AW248" s="36"/>
      <c r="AX248" s="36"/>
    </row>
    <row r="249" spans="7:50">
      <c r="G249" s="36"/>
      <c r="H249" s="37"/>
      <c r="I249" s="36"/>
      <c r="J249" s="36"/>
      <c r="K249" s="36"/>
      <c r="L249" s="38"/>
      <c r="M249" s="37"/>
      <c r="N249" s="36"/>
      <c r="O249" s="36"/>
      <c r="P249" s="36"/>
      <c r="Q249" s="36"/>
      <c r="R249" s="36"/>
      <c r="S249" s="36"/>
      <c r="T249" s="36"/>
      <c r="U249" s="36"/>
      <c r="V249" s="36"/>
      <c r="W249" s="36"/>
      <c r="X249" s="36"/>
      <c r="Y249" s="36"/>
      <c r="Z249" s="36"/>
      <c r="AA249" s="36"/>
      <c r="AB249" s="36"/>
      <c r="AE249" s="36"/>
      <c r="AF249" s="36"/>
      <c r="AG249" s="36"/>
      <c r="AH249" s="36"/>
      <c r="AJ249" s="36"/>
      <c r="AK249" s="36"/>
      <c r="AL249" s="36"/>
      <c r="AM249" s="36"/>
      <c r="AN249" s="36"/>
      <c r="AO249" s="36"/>
      <c r="AP249" s="36"/>
      <c r="AQ249" s="36"/>
      <c r="AR249" s="36"/>
      <c r="AS249" s="36"/>
      <c r="AT249" s="36"/>
      <c r="AU249" s="36"/>
      <c r="AV249" s="36"/>
      <c r="AW249" s="36"/>
      <c r="AX249" s="36"/>
    </row>
    <row r="250" spans="7:50">
      <c r="G250" s="36"/>
      <c r="H250" s="37"/>
      <c r="I250" s="36"/>
      <c r="J250" s="36"/>
      <c r="K250" s="36"/>
      <c r="L250" s="38"/>
      <c r="M250" s="37"/>
      <c r="N250" s="36"/>
      <c r="O250" s="36"/>
      <c r="P250" s="36"/>
      <c r="Q250" s="36"/>
      <c r="R250" s="36"/>
      <c r="S250" s="36"/>
      <c r="T250" s="36"/>
      <c r="U250" s="36"/>
      <c r="V250" s="36"/>
      <c r="W250" s="36"/>
      <c r="X250" s="36"/>
      <c r="Y250" s="36"/>
      <c r="Z250" s="36"/>
      <c r="AA250" s="36"/>
      <c r="AB250" s="36"/>
      <c r="AE250" s="36"/>
      <c r="AF250" s="36"/>
      <c r="AG250" s="36"/>
      <c r="AH250" s="36"/>
      <c r="AJ250" s="36"/>
      <c r="AK250" s="36"/>
      <c r="AL250" s="36"/>
      <c r="AM250" s="36"/>
      <c r="AN250" s="36"/>
      <c r="AO250" s="36"/>
      <c r="AP250" s="36"/>
      <c r="AQ250" s="36"/>
      <c r="AR250" s="36"/>
      <c r="AS250" s="36"/>
      <c r="AT250" s="36"/>
      <c r="AU250" s="36"/>
      <c r="AV250" s="36"/>
      <c r="AW250" s="36"/>
      <c r="AX250" s="36"/>
    </row>
    <row r="251" spans="7:50">
      <c r="G251" s="36"/>
      <c r="H251" s="37"/>
      <c r="I251" s="36"/>
      <c r="J251" s="36"/>
      <c r="K251" s="36"/>
      <c r="L251" s="38"/>
      <c r="M251" s="37"/>
      <c r="N251" s="36"/>
      <c r="O251" s="36"/>
      <c r="P251" s="36"/>
      <c r="Q251" s="36"/>
      <c r="R251" s="36"/>
      <c r="S251" s="36"/>
      <c r="T251" s="36"/>
      <c r="U251" s="36"/>
      <c r="V251" s="36"/>
      <c r="W251" s="36"/>
      <c r="X251" s="36"/>
      <c r="Y251" s="36"/>
      <c r="Z251" s="36"/>
      <c r="AA251" s="36"/>
      <c r="AB251" s="36"/>
      <c r="AE251" s="36"/>
      <c r="AF251" s="36"/>
      <c r="AG251" s="36"/>
      <c r="AH251" s="36"/>
      <c r="AJ251" s="36"/>
      <c r="AK251" s="36"/>
      <c r="AL251" s="36"/>
      <c r="AM251" s="36"/>
      <c r="AN251" s="36"/>
      <c r="AO251" s="36"/>
      <c r="AP251" s="36"/>
      <c r="AQ251" s="36"/>
      <c r="AR251" s="36"/>
      <c r="AS251" s="36"/>
      <c r="AT251" s="36"/>
      <c r="AU251" s="36"/>
      <c r="AV251" s="36"/>
      <c r="AW251" s="36"/>
      <c r="AX251" s="36"/>
    </row>
    <row r="252" spans="7:50">
      <c r="G252" s="36"/>
      <c r="H252" s="37"/>
      <c r="I252" s="36"/>
      <c r="J252" s="36"/>
      <c r="K252" s="36"/>
      <c r="L252" s="38"/>
      <c r="M252" s="37"/>
      <c r="N252" s="36"/>
      <c r="O252" s="36"/>
      <c r="P252" s="36"/>
      <c r="Q252" s="36"/>
      <c r="R252" s="36"/>
      <c r="S252" s="36"/>
      <c r="T252" s="36"/>
      <c r="U252" s="36"/>
      <c r="V252" s="36"/>
      <c r="W252" s="36"/>
      <c r="X252" s="36"/>
      <c r="Y252" s="36"/>
      <c r="Z252" s="36"/>
      <c r="AA252" s="36"/>
      <c r="AB252" s="36"/>
      <c r="AE252" s="36"/>
      <c r="AF252" s="36"/>
      <c r="AG252" s="36"/>
      <c r="AH252" s="36"/>
      <c r="AJ252" s="36"/>
      <c r="AK252" s="36"/>
      <c r="AL252" s="36"/>
      <c r="AM252" s="36"/>
      <c r="AN252" s="36"/>
      <c r="AO252" s="36"/>
      <c r="AP252" s="36"/>
      <c r="AQ252" s="36"/>
      <c r="AR252" s="36"/>
      <c r="AS252" s="36"/>
      <c r="AT252" s="36"/>
      <c r="AU252" s="36"/>
      <c r="AV252" s="36"/>
      <c r="AW252" s="36"/>
      <c r="AX252" s="36"/>
    </row>
    <row r="253" spans="7:50">
      <c r="G253" s="36"/>
      <c r="H253" s="37"/>
      <c r="I253" s="36"/>
      <c r="J253" s="36"/>
      <c r="K253" s="36"/>
      <c r="L253" s="38"/>
      <c r="M253" s="37"/>
      <c r="N253" s="36"/>
      <c r="O253" s="36"/>
      <c r="P253" s="36"/>
      <c r="Q253" s="36"/>
      <c r="R253" s="36"/>
      <c r="S253" s="36"/>
      <c r="T253" s="36"/>
      <c r="U253" s="36"/>
      <c r="V253" s="36"/>
      <c r="W253" s="36"/>
      <c r="X253" s="36"/>
      <c r="Y253" s="36"/>
      <c r="Z253" s="36"/>
      <c r="AA253" s="36"/>
      <c r="AB253" s="36"/>
      <c r="AE253" s="36"/>
      <c r="AF253" s="36"/>
      <c r="AG253" s="36"/>
      <c r="AH253" s="36"/>
      <c r="AJ253" s="36"/>
      <c r="AK253" s="36"/>
      <c r="AL253" s="36"/>
      <c r="AM253" s="36"/>
      <c r="AN253" s="36"/>
      <c r="AO253" s="36"/>
      <c r="AP253" s="36"/>
      <c r="AQ253" s="36"/>
      <c r="AR253" s="36"/>
      <c r="AS253" s="36"/>
      <c r="AT253" s="36"/>
      <c r="AU253" s="36"/>
      <c r="AV253" s="36"/>
      <c r="AW253" s="36"/>
      <c r="AX253" s="36"/>
    </row>
    <row r="254" spans="7:50">
      <c r="G254" s="36"/>
      <c r="H254" s="37"/>
      <c r="I254" s="36"/>
      <c r="J254" s="36"/>
      <c r="K254" s="36"/>
      <c r="L254" s="38"/>
      <c r="M254" s="37"/>
      <c r="N254" s="36"/>
      <c r="O254" s="36"/>
      <c r="P254" s="36"/>
      <c r="Q254" s="36"/>
      <c r="R254" s="36"/>
      <c r="S254" s="36"/>
      <c r="T254" s="36"/>
      <c r="U254" s="36"/>
      <c r="V254" s="36"/>
      <c r="W254" s="36"/>
      <c r="X254" s="36"/>
      <c r="Y254" s="36"/>
      <c r="Z254" s="36"/>
      <c r="AA254" s="36"/>
      <c r="AB254" s="36"/>
      <c r="AE254" s="36"/>
      <c r="AF254" s="36"/>
      <c r="AG254" s="36"/>
      <c r="AH254" s="36"/>
      <c r="AJ254" s="36"/>
      <c r="AK254" s="36"/>
      <c r="AL254" s="36"/>
      <c r="AM254" s="36"/>
      <c r="AN254" s="36"/>
      <c r="AO254" s="36"/>
      <c r="AP254" s="36"/>
      <c r="AQ254" s="36"/>
      <c r="AR254" s="36"/>
      <c r="AS254" s="36"/>
      <c r="AT254" s="36"/>
      <c r="AU254" s="36"/>
      <c r="AV254" s="36"/>
      <c r="AW254" s="36"/>
      <c r="AX254" s="36"/>
    </row>
    <row r="255" spans="7:50">
      <c r="G255" s="36"/>
      <c r="H255" s="37"/>
      <c r="I255" s="36"/>
      <c r="J255" s="36"/>
      <c r="K255" s="36"/>
      <c r="L255" s="38"/>
      <c r="M255" s="37"/>
      <c r="N255" s="36"/>
      <c r="O255" s="36"/>
      <c r="P255" s="36"/>
      <c r="Q255" s="36"/>
      <c r="R255" s="36"/>
      <c r="S255" s="36"/>
      <c r="T255" s="36"/>
      <c r="U255" s="36"/>
      <c r="V255" s="36"/>
      <c r="W255" s="36"/>
      <c r="X255" s="36"/>
      <c r="Y255" s="36"/>
      <c r="Z255" s="36"/>
      <c r="AA255" s="36"/>
      <c r="AB255" s="36"/>
      <c r="AE255" s="36"/>
      <c r="AF255" s="36"/>
      <c r="AG255" s="36"/>
      <c r="AH255" s="36"/>
      <c r="AJ255" s="36"/>
      <c r="AK255" s="36"/>
      <c r="AL255" s="36"/>
      <c r="AM255" s="36"/>
      <c r="AN255" s="36"/>
      <c r="AO255" s="36"/>
      <c r="AP255" s="36"/>
      <c r="AQ255" s="36"/>
      <c r="AR255" s="36"/>
      <c r="AS255" s="36"/>
      <c r="AT255" s="36"/>
      <c r="AU255" s="36"/>
      <c r="AV255" s="36"/>
      <c r="AW255" s="36"/>
      <c r="AX255" s="36"/>
    </row>
    <row r="256" spans="7:50">
      <c r="G256" s="36"/>
      <c r="H256" s="37"/>
      <c r="I256" s="36"/>
      <c r="J256" s="36"/>
      <c r="K256" s="36"/>
      <c r="L256" s="38"/>
      <c r="M256" s="37"/>
      <c r="N256" s="36"/>
      <c r="O256" s="36"/>
      <c r="P256" s="36"/>
      <c r="Q256" s="36"/>
      <c r="R256" s="36"/>
      <c r="S256" s="36"/>
      <c r="T256" s="36"/>
      <c r="U256" s="36"/>
      <c r="V256" s="36"/>
      <c r="W256" s="36"/>
      <c r="X256" s="36"/>
      <c r="Y256" s="36"/>
      <c r="Z256" s="36"/>
      <c r="AA256" s="36"/>
      <c r="AB256" s="36"/>
      <c r="AE256" s="36"/>
      <c r="AF256" s="36"/>
      <c r="AG256" s="36"/>
      <c r="AH256" s="36"/>
      <c r="AJ256" s="36"/>
      <c r="AK256" s="36"/>
      <c r="AL256" s="36"/>
      <c r="AM256" s="36"/>
      <c r="AN256" s="36"/>
      <c r="AO256" s="36"/>
      <c r="AP256" s="36"/>
      <c r="AQ256" s="36"/>
      <c r="AR256" s="36"/>
      <c r="AS256" s="36"/>
      <c r="AT256" s="36"/>
      <c r="AU256" s="36"/>
      <c r="AV256" s="36"/>
      <c r="AW256" s="36"/>
      <c r="AX256" s="36"/>
    </row>
    <row r="257" spans="7:50">
      <c r="G257" s="36"/>
      <c r="H257" s="37"/>
      <c r="I257" s="36"/>
      <c r="J257" s="36"/>
      <c r="K257" s="36"/>
      <c r="L257" s="38"/>
      <c r="M257" s="37"/>
      <c r="N257" s="36"/>
      <c r="O257" s="36"/>
      <c r="P257" s="36"/>
      <c r="Q257" s="36"/>
      <c r="R257" s="36"/>
      <c r="S257" s="36"/>
      <c r="T257" s="36"/>
      <c r="U257" s="36"/>
      <c r="V257" s="36"/>
      <c r="W257" s="36"/>
      <c r="X257" s="36"/>
      <c r="Y257" s="36"/>
      <c r="Z257" s="36"/>
      <c r="AA257" s="36"/>
      <c r="AB257" s="36"/>
      <c r="AE257" s="36"/>
      <c r="AF257" s="36"/>
      <c r="AG257" s="36"/>
      <c r="AH257" s="36"/>
      <c r="AJ257" s="36"/>
      <c r="AK257" s="36"/>
      <c r="AL257" s="36"/>
      <c r="AM257" s="36"/>
      <c r="AN257" s="36"/>
      <c r="AO257" s="36"/>
      <c r="AP257" s="36"/>
      <c r="AQ257" s="36"/>
      <c r="AR257" s="36"/>
      <c r="AS257" s="36"/>
      <c r="AT257" s="36"/>
      <c r="AU257" s="36"/>
      <c r="AV257" s="36"/>
      <c r="AW257" s="36"/>
      <c r="AX257" s="36"/>
    </row>
    <row r="258" spans="7:50">
      <c r="G258" s="36"/>
      <c r="H258" s="37"/>
      <c r="I258" s="36"/>
      <c r="J258" s="36"/>
      <c r="K258" s="36"/>
      <c r="L258" s="38"/>
      <c r="M258" s="37"/>
      <c r="N258" s="36"/>
      <c r="O258" s="36"/>
      <c r="P258" s="36"/>
      <c r="Q258" s="36"/>
      <c r="R258" s="36"/>
      <c r="S258" s="36"/>
      <c r="T258" s="36"/>
      <c r="U258" s="36"/>
      <c r="V258" s="36"/>
      <c r="W258" s="36"/>
      <c r="X258" s="36"/>
      <c r="Y258" s="36"/>
      <c r="Z258" s="36"/>
      <c r="AA258" s="36"/>
      <c r="AB258" s="36"/>
      <c r="AE258" s="36"/>
      <c r="AF258" s="36"/>
      <c r="AG258" s="36"/>
      <c r="AH258" s="36"/>
      <c r="AJ258" s="36"/>
      <c r="AK258" s="36"/>
      <c r="AL258" s="36"/>
      <c r="AM258" s="36"/>
      <c r="AN258" s="36"/>
      <c r="AO258" s="36"/>
      <c r="AP258" s="36"/>
      <c r="AQ258" s="36"/>
      <c r="AR258" s="36"/>
      <c r="AS258" s="36"/>
      <c r="AT258" s="36"/>
      <c r="AU258" s="36"/>
      <c r="AV258" s="36"/>
      <c r="AW258" s="36"/>
      <c r="AX258" s="36"/>
    </row>
    <row r="259" spans="7:50">
      <c r="G259" s="36"/>
      <c r="H259" s="37"/>
      <c r="I259" s="36"/>
      <c r="J259" s="36"/>
      <c r="K259" s="36"/>
      <c r="L259" s="38"/>
      <c r="M259" s="37"/>
      <c r="N259" s="36"/>
      <c r="O259" s="36"/>
      <c r="P259" s="36"/>
      <c r="Q259" s="36"/>
      <c r="R259" s="36"/>
      <c r="S259" s="36"/>
      <c r="T259" s="36"/>
      <c r="U259" s="36"/>
      <c r="V259" s="36"/>
      <c r="W259" s="36"/>
      <c r="X259" s="36"/>
      <c r="Y259" s="36"/>
      <c r="Z259" s="36"/>
      <c r="AA259" s="36"/>
      <c r="AB259" s="36"/>
      <c r="AE259" s="36"/>
      <c r="AF259" s="36"/>
      <c r="AG259" s="36"/>
      <c r="AH259" s="36"/>
      <c r="AJ259" s="36"/>
      <c r="AK259" s="36"/>
      <c r="AL259" s="36"/>
      <c r="AM259" s="36"/>
      <c r="AN259" s="36"/>
      <c r="AO259" s="36"/>
      <c r="AP259" s="36"/>
      <c r="AQ259" s="36"/>
      <c r="AR259" s="36"/>
      <c r="AS259" s="36"/>
      <c r="AT259" s="36"/>
      <c r="AU259" s="36"/>
      <c r="AV259" s="36"/>
      <c r="AW259" s="36"/>
      <c r="AX259" s="36"/>
    </row>
    <row r="260" spans="7:50">
      <c r="G260" s="36"/>
      <c r="H260" s="37"/>
      <c r="I260" s="36"/>
      <c r="J260" s="36"/>
      <c r="K260" s="36"/>
      <c r="L260" s="38"/>
      <c r="M260" s="37"/>
      <c r="N260" s="36"/>
      <c r="O260" s="36"/>
      <c r="P260" s="36"/>
      <c r="Q260" s="36"/>
      <c r="R260" s="36"/>
      <c r="S260" s="36"/>
      <c r="T260" s="36"/>
      <c r="U260" s="36"/>
      <c r="V260" s="36"/>
      <c r="W260" s="36"/>
      <c r="X260" s="36"/>
      <c r="Y260" s="36"/>
      <c r="Z260" s="36"/>
      <c r="AA260" s="36"/>
      <c r="AB260" s="36"/>
      <c r="AE260" s="36"/>
      <c r="AF260" s="36"/>
      <c r="AG260" s="36"/>
      <c r="AH260" s="36"/>
      <c r="AJ260" s="36"/>
      <c r="AK260" s="36"/>
      <c r="AL260" s="36"/>
      <c r="AM260" s="36"/>
      <c r="AN260" s="36"/>
      <c r="AO260" s="36"/>
      <c r="AP260" s="36"/>
      <c r="AQ260" s="36"/>
      <c r="AR260" s="36"/>
      <c r="AS260" s="36"/>
      <c r="AT260" s="36"/>
      <c r="AU260" s="36"/>
      <c r="AV260" s="36"/>
      <c r="AW260" s="36"/>
      <c r="AX260" s="36"/>
    </row>
    <row r="261" spans="7:50">
      <c r="G261" s="36"/>
      <c r="H261" s="37"/>
      <c r="I261" s="36"/>
      <c r="J261" s="36"/>
      <c r="K261" s="36"/>
      <c r="L261" s="38"/>
      <c r="M261" s="37"/>
      <c r="N261" s="36"/>
      <c r="O261" s="36"/>
      <c r="P261" s="36"/>
      <c r="Q261" s="36"/>
      <c r="R261" s="36"/>
      <c r="S261" s="36"/>
      <c r="T261" s="36"/>
      <c r="U261" s="36"/>
      <c r="V261" s="36"/>
      <c r="W261" s="36"/>
      <c r="X261" s="36"/>
      <c r="Y261" s="36"/>
      <c r="Z261" s="36"/>
      <c r="AA261" s="36"/>
      <c r="AB261" s="36"/>
      <c r="AE261" s="36"/>
      <c r="AF261" s="36"/>
      <c r="AG261" s="36"/>
      <c r="AH261" s="36"/>
      <c r="AJ261" s="36"/>
      <c r="AK261" s="36"/>
      <c r="AL261" s="36"/>
      <c r="AM261" s="36"/>
      <c r="AN261" s="36"/>
      <c r="AO261" s="36"/>
      <c r="AP261" s="36"/>
      <c r="AQ261" s="36"/>
      <c r="AR261" s="36"/>
      <c r="AS261" s="36"/>
      <c r="AT261" s="36"/>
      <c r="AU261" s="36"/>
      <c r="AV261" s="36"/>
      <c r="AW261" s="36"/>
      <c r="AX261" s="36"/>
    </row>
    <row r="262" spans="7:50">
      <c r="G262" s="36"/>
      <c r="H262" s="37"/>
      <c r="I262" s="36"/>
      <c r="J262" s="36"/>
      <c r="K262" s="36"/>
      <c r="L262" s="38"/>
      <c r="M262" s="37"/>
      <c r="N262" s="36"/>
      <c r="O262" s="36"/>
      <c r="P262" s="36"/>
      <c r="Q262" s="36"/>
      <c r="R262" s="36"/>
      <c r="S262" s="36"/>
      <c r="T262" s="36"/>
      <c r="U262" s="36"/>
      <c r="V262" s="36"/>
      <c r="W262" s="36"/>
      <c r="X262" s="36"/>
      <c r="Y262" s="36"/>
      <c r="Z262" s="36"/>
      <c r="AA262" s="36"/>
      <c r="AB262" s="36"/>
      <c r="AE262" s="36"/>
      <c r="AF262" s="36"/>
      <c r="AG262" s="36"/>
      <c r="AH262" s="36"/>
      <c r="AJ262" s="36"/>
      <c r="AK262" s="36"/>
      <c r="AL262" s="36"/>
      <c r="AM262" s="36"/>
      <c r="AN262" s="36"/>
      <c r="AO262" s="36"/>
      <c r="AP262" s="36"/>
      <c r="AQ262" s="36"/>
      <c r="AR262" s="36"/>
      <c r="AS262" s="36"/>
      <c r="AT262" s="36"/>
      <c r="AU262" s="36"/>
      <c r="AV262" s="36"/>
      <c r="AW262" s="36"/>
      <c r="AX262" s="36"/>
    </row>
    <row r="263" spans="7:50">
      <c r="G263" s="36"/>
      <c r="H263" s="37"/>
      <c r="I263" s="36"/>
      <c r="J263" s="36"/>
      <c r="K263" s="36"/>
      <c r="L263" s="38"/>
      <c r="M263" s="37"/>
      <c r="N263" s="36"/>
      <c r="O263" s="36"/>
      <c r="P263" s="36"/>
      <c r="Q263" s="36"/>
      <c r="R263" s="36"/>
      <c r="S263" s="36"/>
      <c r="T263" s="36"/>
      <c r="U263" s="36"/>
      <c r="V263" s="36"/>
      <c r="W263" s="36"/>
      <c r="X263" s="36"/>
      <c r="Y263" s="36"/>
      <c r="Z263" s="36"/>
      <c r="AA263" s="36"/>
      <c r="AB263" s="36"/>
      <c r="AE263" s="36"/>
      <c r="AF263" s="36"/>
      <c r="AG263" s="36"/>
      <c r="AH263" s="36"/>
      <c r="AJ263" s="36"/>
      <c r="AK263" s="36"/>
      <c r="AL263" s="36"/>
      <c r="AM263" s="36"/>
      <c r="AN263" s="36"/>
      <c r="AO263" s="36"/>
      <c r="AP263" s="36"/>
      <c r="AQ263" s="36"/>
      <c r="AR263" s="36"/>
      <c r="AS263" s="36"/>
      <c r="AT263" s="36"/>
      <c r="AU263" s="36"/>
      <c r="AV263" s="36"/>
      <c r="AW263" s="36"/>
      <c r="AX263" s="36"/>
    </row>
    <row r="264" spans="7:50">
      <c r="G264" s="36"/>
      <c r="H264" s="37"/>
      <c r="I264" s="36"/>
      <c r="J264" s="36"/>
      <c r="K264" s="36"/>
      <c r="L264" s="38"/>
      <c r="M264" s="37"/>
      <c r="N264" s="36"/>
      <c r="O264" s="36"/>
      <c r="P264" s="36"/>
      <c r="Q264" s="36"/>
      <c r="R264" s="36"/>
      <c r="S264" s="36"/>
      <c r="T264" s="36"/>
      <c r="U264" s="36"/>
      <c r="V264" s="36"/>
      <c r="W264" s="36"/>
      <c r="X264" s="36"/>
      <c r="Y264" s="36"/>
      <c r="Z264" s="36"/>
      <c r="AA264" s="36"/>
      <c r="AB264" s="36"/>
      <c r="AE264" s="36"/>
      <c r="AF264" s="36"/>
      <c r="AG264" s="36"/>
      <c r="AH264" s="36"/>
      <c r="AJ264" s="36"/>
      <c r="AK264" s="36"/>
      <c r="AL264" s="36"/>
      <c r="AM264" s="36"/>
      <c r="AN264" s="36"/>
      <c r="AO264" s="36"/>
      <c r="AP264" s="36"/>
      <c r="AQ264" s="36"/>
      <c r="AR264" s="36"/>
      <c r="AS264" s="36"/>
      <c r="AT264" s="36"/>
      <c r="AU264" s="36"/>
      <c r="AV264" s="36"/>
      <c r="AW264" s="36"/>
      <c r="AX264" s="36"/>
    </row>
    <row r="265" spans="7:50">
      <c r="G265" s="36"/>
      <c r="H265" s="37"/>
      <c r="I265" s="36"/>
      <c r="J265" s="36"/>
      <c r="K265" s="36"/>
      <c r="L265" s="38"/>
      <c r="M265" s="37"/>
      <c r="N265" s="36"/>
      <c r="O265" s="36"/>
      <c r="P265" s="36"/>
      <c r="Q265" s="36"/>
      <c r="R265" s="36"/>
      <c r="S265" s="36"/>
      <c r="T265" s="36"/>
      <c r="U265" s="36"/>
      <c r="V265" s="36"/>
      <c r="W265" s="36"/>
      <c r="X265" s="36"/>
      <c r="Y265" s="36"/>
      <c r="Z265" s="36"/>
      <c r="AA265" s="36"/>
      <c r="AB265" s="36"/>
      <c r="AE265" s="36"/>
      <c r="AF265" s="36"/>
      <c r="AG265" s="36"/>
      <c r="AH265" s="36"/>
      <c r="AJ265" s="36"/>
      <c r="AK265" s="36"/>
      <c r="AL265" s="36"/>
      <c r="AM265" s="36"/>
      <c r="AN265" s="36"/>
      <c r="AO265" s="36"/>
      <c r="AP265" s="36"/>
      <c r="AQ265" s="36"/>
      <c r="AR265" s="36"/>
      <c r="AS265" s="36"/>
      <c r="AT265" s="36"/>
      <c r="AU265" s="36"/>
      <c r="AV265" s="36"/>
      <c r="AW265" s="36"/>
      <c r="AX265" s="36"/>
    </row>
    <row r="266" spans="7:50">
      <c r="G266" s="36"/>
      <c r="H266" s="37"/>
      <c r="I266" s="36"/>
      <c r="J266" s="36"/>
      <c r="K266" s="36"/>
      <c r="L266" s="38"/>
      <c r="M266" s="37"/>
      <c r="N266" s="36"/>
      <c r="O266" s="36"/>
      <c r="P266" s="36"/>
      <c r="Q266" s="36"/>
      <c r="R266" s="36"/>
      <c r="S266" s="36"/>
      <c r="T266" s="36"/>
      <c r="U266" s="36"/>
      <c r="V266" s="36"/>
      <c r="W266" s="36"/>
      <c r="X266" s="36"/>
      <c r="Y266" s="36"/>
      <c r="Z266" s="36"/>
      <c r="AA266" s="36"/>
      <c r="AB266" s="36"/>
      <c r="AE266" s="36"/>
      <c r="AF266" s="36"/>
      <c r="AG266" s="36"/>
      <c r="AH266" s="36"/>
      <c r="AJ266" s="36"/>
      <c r="AK266" s="36"/>
      <c r="AL266" s="36"/>
      <c r="AM266" s="36"/>
      <c r="AN266" s="36"/>
      <c r="AO266" s="36"/>
      <c r="AP266" s="36"/>
      <c r="AQ266" s="36"/>
      <c r="AR266" s="36"/>
      <c r="AS266" s="36"/>
      <c r="AT266" s="36"/>
      <c r="AU266" s="36"/>
      <c r="AV266" s="36"/>
      <c r="AW266" s="36"/>
      <c r="AX266" s="36"/>
    </row>
    <row r="267" spans="7:50">
      <c r="G267" s="36"/>
      <c r="H267" s="37"/>
      <c r="I267" s="36"/>
      <c r="J267" s="36"/>
      <c r="K267" s="36"/>
      <c r="L267" s="38"/>
      <c r="M267" s="37"/>
      <c r="N267" s="36"/>
      <c r="O267" s="36"/>
      <c r="P267" s="36"/>
      <c r="Q267" s="36"/>
      <c r="R267" s="36"/>
      <c r="S267" s="36"/>
      <c r="T267" s="36"/>
      <c r="U267" s="36"/>
      <c r="V267" s="36"/>
      <c r="W267" s="36"/>
      <c r="X267" s="36"/>
      <c r="Y267" s="36"/>
      <c r="Z267" s="36"/>
      <c r="AA267" s="36"/>
      <c r="AB267" s="36"/>
      <c r="AE267" s="36"/>
      <c r="AF267" s="36"/>
      <c r="AG267" s="36"/>
      <c r="AH267" s="36"/>
      <c r="AJ267" s="36"/>
      <c r="AK267" s="36"/>
      <c r="AL267" s="36"/>
      <c r="AM267" s="36"/>
      <c r="AN267" s="36"/>
      <c r="AO267" s="36"/>
      <c r="AP267" s="36"/>
      <c r="AQ267" s="36"/>
      <c r="AR267" s="36"/>
      <c r="AS267" s="36"/>
      <c r="AT267" s="36"/>
      <c r="AU267" s="36"/>
      <c r="AV267" s="36"/>
      <c r="AW267" s="36"/>
      <c r="AX267" s="36"/>
    </row>
    <row r="268" spans="7:50">
      <c r="G268" s="36"/>
      <c r="H268" s="37"/>
      <c r="I268" s="36"/>
      <c r="J268" s="36"/>
      <c r="K268" s="36"/>
      <c r="L268" s="38"/>
      <c r="M268" s="37"/>
      <c r="N268" s="36"/>
      <c r="O268" s="36"/>
      <c r="P268" s="36"/>
      <c r="Q268" s="36"/>
      <c r="R268" s="36"/>
      <c r="S268" s="36"/>
      <c r="T268" s="36"/>
      <c r="U268" s="36"/>
      <c r="V268" s="36"/>
      <c r="W268" s="36"/>
      <c r="X268" s="36"/>
      <c r="Y268" s="36"/>
      <c r="Z268" s="36"/>
      <c r="AA268" s="36"/>
      <c r="AB268" s="36"/>
      <c r="AE268" s="36"/>
      <c r="AF268" s="36"/>
      <c r="AG268" s="36"/>
      <c r="AH268" s="36"/>
      <c r="AJ268" s="36"/>
      <c r="AK268" s="36"/>
      <c r="AL268" s="36"/>
      <c r="AM268" s="36"/>
      <c r="AN268" s="36"/>
      <c r="AO268" s="36"/>
      <c r="AP268" s="36"/>
      <c r="AQ268" s="36"/>
      <c r="AR268" s="36"/>
      <c r="AS268" s="36"/>
      <c r="AT268" s="36"/>
      <c r="AU268" s="36"/>
      <c r="AV268" s="36"/>
      <c r="AW268" s="36"/>
      <c r="AX268" s="36"/>
    </row>
    <row r="269" spans="7:50">
      <c r="G269" s="36"/>
      <c r="H269" s="37"/>
      <c r="I269" s="36"/>
      <c r="J269" s="36"/>
      <c r="K269" s="36"/>
      <c r="L269" s="38"/>
      <c r="M269" s="37"/>
      <c r="N269" s="36"/>
      <c r="O269" s="36"/>
      <c r="P269" s="36"/>
      <c r="Q269" s="36"/>
      <c r="R269" s="36"/>
      <c r="S269" s="36"/>
      <c r="T269" s="36"/>
      <c r="U269" s="36"/>
      <c r="V269" s="36"/>
      <c r="W269" s="36"/>
      <c r="X269" s="36"/>
      <c r="Y269" s="36"/>
      <c r="Z269" s="36"/>
      <c r="AA269" s="36"/>
      <c r="AB269" s="36"/>
      <c r="AE269" s="36"/>
      <c r="AF269" s="36"/>
      <c r="AG269" s="36"/>
      <c r="AH269" s="36"/>
      <c r="AJ269" s="36"/>
      <c r="AK269" s="36"/>
      <c r="AL269" s="36"/>
      <c r="AM269" s="36"/>
      <c r="AN269" s="36"/>
      <c r="AO269" s="36"/>
      <c r="AP269" s="36"/>
      <c r="AQ269" s="36"/>
      <c r="AR269" s="36"/>
      <c r="AS269" s="36"/>
      <c r="AT269" s="36"/>
      <c r="AU269" s="36"/>
      <c r="AV269" s="36"/>
      <c r="AW269" s="36"/>
      <c r="AX269" s="36"/>
    </row>
  </sheetData>
  <mergeCells count="15">
    <mergeCell ref="I2:K2"/>
    <mergeCell ref="CD1:CH1"/>
    <mergeCell ref="D1:H1"/>
    <mergeCell ref="L1:M1"/>
    <mergeCell ref="N1:BP1"/>
    <mergeCell ref="BQ1:BY1"/>
    <mergeCell ref="BZ1:CC1"/>
    <mergeCell ref="BZ2:CC2"/>
    <mergeCell ref="O2:AB2"/>
    <mergeCell ref="AC2:AT2"/>
    <mergeCell ref="AU2:AW2"/>
    <mergeCell ref="AZ2:BA2"/>
    <mergeCell ref="BC2:BH2"/>
    <mergeCell ref="BL2:BM2"/>
    <mergeCell ref="BQ2:BY2"/>
  </mergeCells>
  <dataValidations count="1">
    <dataValidation type="date" allowBlank="1" showInputMessage="1" showErrorMessage="1" sqref="E4:E69" xr:uid="{CA543AB8-5747-47A0-9EB5-368777673369}">
      <formula1>1990</formula1>
      <formula2>2019</formula2>
    </dataValidation>
  </dataValidations>
  <hyperlinks>
    <hyperlink ref="J4" r:id="rId1" xr:uid="{580E32F0-140F-434E-A767-D778DF014391}"/>
    <hyperlink ref="J5" r:id="rId2" display="mailto:kaitlin.wade@bristol.ac.uk" xr:uid="{4067BA57-37C8-481C-9BF5-0CFDD6BD14BB}"/>
    <hyperlink ref="J6" r:id="rId3" display="mailto:kaitlin.wade@bristol.ac.uk" xr:uid="{5DFFD8D9-F9A0-446E-9A01-DB6667A5EE55}"/>
    <hyperlink ref="J7" r:id="rId4" display="mailto:kaitlin.wade@bristol.ac.uk" xr:uid="{6CF0468C-FBED-4466-A58C-601241E5FE12}"/>
    <hyperlink ref="J8" r:id="rId5" display="mailto:kaitlin.wade@bristol.ac.uk" xr:uid="{07FA4720-769A-453C-B50D-6529D036E323}"/>
    <hyperlink ref="J9" r:id="rId6" display="mailto:kaitlin.wade@bristol.ac.uk" xr:uid="{C3C7C8FC-FBEB-44C2-9A33-D819FD4040E9}"/>
    <hyperlink ref="J10" r:id="rId7" display="mailto:kaitlin.wade@bristol.ac.uk" xr:uid="{104A1A0F-313C-429A-9122-5304B042EDFF}"/>
    <hyperlink ref="J11" r:id="rId8" display="mailto:kaitlin.wade@bristol.ac.uk" xr:uid="{979F6D3B-76C2-45EC-A2A0-CBAD137660DA}"/>
    <hyperlink ref="J12" r:id="rId9" display="mailto:kaitlin.wade@bristol.ac.uk" xr:uid="{D87236FA-20E0-4B94-AE4B-8DB761853F54}"/>
    <hyperlink ref="J13" r:id="rId10" display="mailto:kaitlin.wade@bristol.ac.uk" xr:uid="{204761B8-E35F-45CF-9787-CBD59B1350DE}"/>
    <hyperlink ref="J14" r:id="rId11" display="mailto:kaitlin.wade@bristol.ac.uk" xr:uid="{992BA691-F5A3-4E8F-9180-F3ADB08FD453}"/>
    <hyperlink ref="J15" r:id="rId12" display="mailto:kaitlin.wade@bristol.ac.uk" xr:uid="{BCC01068-0150-45D2-B681-CA27A638F6BE}"/>
    <hyperlink ref="J16" r:id="rId13" display="mailto:kaitlin.wade@bristol.ac.uk" xr:uid="{920393FA-FE10-41C4-B596-79AE1B017D49}"/>
    <hyperlink ref="J17" r:id="rId14" display="mailto:kaitlin.wade@bristol.ac.uk" xr:uid="{CD9B4E5E-61D9-4EB7-B774-9D47CC686C8C}"/>
    <hyperlink ref="J18" r:id="rId15" display="mailto:kaitlin.wade@bristol.ac.uk" xr:uid="{803499F5-3103-4987-91B3-6120D1D975A1}"/>
    <hyperlink ref="J19" r:id="rId16" display="mailto:kaitlin.wade@bristol.ac.uk" xr:uid="{C74F5F3D-3400-46C3-BF20-351C017AE90B}"/>
    <hyperlink ref="J20" r:id="rId17" display="mailto:kaitlin.wade@bristol.ac.uk" xr:uid="{2428AC86-4661-45EE-AD6A-6A5D693C8995}"/>
    <hyperlink ref="J21" r:id="rId18" display="mailto:kaitlin.wade@bristol.ac.uk" xr:uid="{1DD26467-286F-483D-AB1F-50E5D2817158}"/>
    <hyperlink ref="J22" r:id="rId19" display="mailto:kaitlin.wade@bristol.ac.uk" xr:uid="{F062E632-7BEC-42BE-AE73-3C4525A39FBE}"/>
    <hyperlink ref="J23" r:id="rId20" display="mailto:kaitlin.wade@bristol.ac.uk" xr:uid="{5E0FF1EC-95B8-49F6-A693-03B4B2982FE6}"/>
    <hyperlink ref="J24" r:id="rId21" display="mailto:kaitlin.wade@bristol.ac.uk" xr:uid="{1B6E5D06-3CB4-41CF-9057-A436E5DBB67F}"/>
    <hyperlink ref="J25" r:id="rId22" display="mailto:kaitlin.wade@bristol.ac.uk" xr:uid="{EB24005D-729B-4190-9166-44BEE0365A3D}"/>
    <hyperlink ref="J26" r:id="rId23" display="mailto:kaitlin.wade@bristol.ac.uk" xr:uid="{42174E40-7168-40B4-A72B-320FC510FCAC}"/>
    <hyperlink ref="J27" r:id="rId24" display="mailto:kaitlin.wade@bristol.ac.uk" xr:uid="{FB8B9F2A-BA2B-4231-9D2A-5DD7F95C53EF}"/>
    <hyperlink ref="J28" r:id="rId25" display="mailto:kaitlin.wade@bristol.ac.uk" xr:uid="{1E267011-91DC-42A1-AE07-F2BA09976C75}"/>
    <hyperlink ref="J29" r:id="rId26" display="mailto:kaitlin.wade@bristol.ac.uk" xr:uid="{838427D1-23C0-4CA0-83D1-DEAA62F7CDC5}"/>
    <hyperlink ref="J30" r:id="rId27" display="mailto:kaitlin.wade@bristol.ac.uk" xr:uid="{60608497-A849-4E34-8690-8249D20C1846}"/>
    <hyperlink ref="J31" r:id="rId28" display="mailto:kaitlin.wade@bristol.ac.uk" xr:uid="{9AF35CBF-4762-4FAE-83AD-F5DEF6903CFC}"/>
    <hyperlink ref="J32" r:id="rId29" display="mailto:kaitlin.wade@bristol.ac.uk" xr:uid="{40C03EFC-4620-4305-BD61-32DBEFB51924}"/>
    <hyperlink ref="J33" r:id="rId30" display="mailto:kaitlin.wade@bristol.ac.uk" xr:uid="{E41CE4DC-E0DF-4454-A099-44ADD6D5F387}"/>
    <hyperlink ref="J34" r:id="rId31" display="mailto:kaitlin.wade@bristol.ac.uk" xr:uid="{755B69F6-92A5-41C0-8F61-B0595152937E}"/>
    <hyperlink ref="J36" r:id="rId32" display="mailto:kaitlin.wade@bristol.ac.uk" xr:uid="{2184743F-72F9-48A2-B437-59F306739BD7}"/>
    <hyperlink ref="J37" r:id="rId33" display="mailto:kaitlin.wade@bristol.ac.uk" xr:uid="{022E1030-C4A0-4A8E-B14F-5F42D01FF55E}"/>
    <hyperlink ref="J38" r:id="rId34" display="mailto:kaitlin.wade@bristol.ac.uk" xr:uid="{2832C99D-A901-4007-B036-2A1169CA8794}"/>
    <hyperlink ref="J39" r:id="rId35" display="mailto:kaitlin.wade@bristol.ac.uk" xr:uid="{C6B4E2EF-7491-4DFD-B113-87F176443B11}"/>
    <hyperlink ref="J40" r:id="rId36" display="mailto:kaitlin.wade@bristol.ac.uk" xr:uid="{24B691A7-9E68-42DB-B434-2009301B4788}"/>
    <hyperlink ref="J41" r:id="rId37" display="mailto:kaitlin.wade@bristol.ac.uk" xr:uid="{89020C10-ECE0-4B88-8BB4-5973B82D9D2B}"/>
    <hyperlink ref="J42" r:id="rId38" display="mailto:kaitlin.wade@bristol.ac.uk" xr:uid="{BF9E76E7-AA92-4082-89CD-B2037E72A6CA}"/>
    <hyperlink ref="J43" r:id="rId39" display="mailto:kaitlin.wade@bristol.ac.uk" xr:uid="{2AC1FF17-7C9A-4DF2-808F-E5C97ED75B5E}"/>
    <hyperlink ref="J44" r:id="rId40" display="mailto:kaitlin.wade@bristol.ac.uk" xr:uid="{B73471EC-0792-48D7-AE6F-C808B6B41E9C}"/>
    <hyperlink ref="J45" r:id="rId41" display="mailto:kaitlin.wade@bristol.ac.uk" xr:uid="{16B7762D-A2F3-4D2C-8924-793B29FAA302}"/>
    <hyperlink ref="J46" r:id="rId42" display="mailto:kaitlin.wade@bristol.ac.uk" xr:uid="{E5AA196C-F6E5-4568-98AB-1CF8A84D9C1F}"/>
    <hyperlink ref="J47" r:id="rId43" display="mailto:kaitlin.wade@bristol.ac.uk" xr:uid="{1357A104-A469-4408-90F2-DCCBC37113F5}"/>
    <hyperlink ref="J48" r:id="rId44" display="mailto:kaitlin.wade@bristol.ac.uk" xr:uid="{600FF4C5-7542-45B6-AD6C-8E29CF54C51B}"/>
    <hyperlink ref="J49" r:id="rId45" display="mailto:kaitlin.wade@bristol.ac.uk" xr:uid="{1D283EDF-3FC1-4B57-99BB-03F24A6E7E6F}"/>
    <hyperlink ref="J50" r:id="rId46" display="mailto:kaitlin.wade@bristol.ac.uk" xr:uid="{9B0266E6-6740-4D05-9777-604F513AF7DF}"/>
    <hyperlink ref="J51" r:id="rId47" display="mailto:kaitlin.wade@bristol.ac.uk" xr:uid="{20CEA587-99D6-41D6-B8C4-A3B9B90AB236}"/>
    <hyperlink ref="J52" r:id="rId48" display="mailto:kaitlin.wade@bristol.ac.uk" xr:uid="{CE01C167-F0A1-4537-AACD-A7EF03B17E15}"/>
    <hyperlink ref="J53" r:id="rId49" display="mailto:kaitlin.wade@bristol.ac.uk" xr:uid="{0C2301D9-7EAD-4162-9355-D80547CDDD63}"/>
    <hyperlink ref="J54" r:id="rId50" display="mailto:kaitlin.wade@bristol.ac.uk" xr:uid="{AD85D379-E71B-42C3-81A5-65FC759BEA3D}"/>
    <hyperlink ref="J55" r:id="rId51" display="mailto:kaitlin.wade@bristol.ac.uk" xr:uid="{59E06DB6-64C7-4BDB-9D1A-8DC3E63D6098}"/>
    <hyperlink ref="J56" r:id="rId52" display="mailto:kaitlin.wade@bristol.ac.uk" xr:uid="{D50B07BE-0E66-4150-804A-D7E1AE2C6FA0}"/>
    <hyperlink ref="J57" r:id="rId53" display="mailto:kaitlin.wade@bristol.ac.uk" xr:uid="{C12DA91F-B525-4CDB-96C2-6D74957A9577}"/>
    <hyperlink ref="J58" r:id="rId54" display="mailto:kaitlin.wade@bristol.ac.uk" xr:uid="{2DA60B96-57E0-497A-9926-4D0879FB7275}"/>
    <hyperlink ref="J59" r:id="rId55" display="mailto:kaitlin.wade@bristol.ac.uk" xr:uid="{F87F0DE1-9200-47DA-BF47-239C91584459}"/>
    <hyperlink ref="J60" r:id="rId56" display="mailto:kaitlin.wade@bristol.ac.uk" xr:uid="{6850398C-E80C-46E7-B885-211C104FA062}"/>
    <hyperlink ref="J61" r:id="rId57" display="mailto:kaitlin.wade@bristol.ac.uk" xr:uid="{9E81CF01-0B6F-4AD8-BB1E-216F6986E449}"/>
    <hyperlink ref="J62" r:id="rId58" display="mailto:kaitlin.wade@bristol.ac.uk" xr:uid="{BAF013E5-E579-4AA9-9A3F-B7197B6ECC73}"/>
    <hyperlink ref="J63" r:id="rId59" display="mailto:kaitlin.wade@bristol.ac.uk" xr:uid="{E996BBE2-37F2-4592-94C1-B38627AB1037}"/>
    <hyperlink ref="J64" r:id="rId60" display="mailto:kaitlin.wade@bristol.ac.uk" xr:uid="{9FF77E23-7B1E-4903-B659-E85741D921FA}"/>
    <hyperlink ref="J65" r:id="rId61" display="mailto:kaitlin.wade@bristol.ac.uk" xr:uid="{EFCEDB6D-34B4-45D9-8771-5E79C85CBA0E}"/>
    <hyperlink ref="J66" r:id="rId62" display="mailto:kaitlin.wade@bristol.ac.uk" xr:uid="{2817046E-4F99-44B3-BFCA-3E7F36ED3E8F}"/>
    <hyperlink ref="J67" r:id="rId63" display="mailto:kaitlin.wade@bristol.ac.uk" xr:uid="{C443559E-6C03-4FD4-A25E-A626045EE763}"/>
    <hyperlink ref="J68" r:id="rId64" display="mailto:kaitlin.wade@bristol.ac.uk" xr:uid="{D26C093C-2F55-4476-94C0-93881D2D602A}"/>
    <hyperlink ref="J69" r:id="rId65" display="mailto:kaitlin.wade@bristol.ac.uk" xr:uid="{650D5F35-78DA-42B6-9988-71336D1ACA92}"/>
    <hyperlink ref="J35" r:id="rId66" display="mailto:kaitlin.wade@bristol.ac.uk" xr:uid="{1C0A67EF-82F0-418D-8374-592415BCDCF3}"/>
    <hyperlink ref="J70" r:id="rId67" xr:uid="{43447BE5-5F24-4706-AC50-94642F1FF75C}"/>
    <hyperlink ref="J71:J73" r:id="rId68" display="swalter@hsph.harvard.edu" xr:uid="{62F237F7-2341-4A5E-8EE2-F5D9CE046946}"/>
    <hyperlink ref="J74" r:id="rId69" xr:uid="{769C2D8B-9D5D-48D9-9C60-DDCB45313449}"/>
    <hyperlink ref="J75:J77" r:id="rId70" display="swalter@hsph.harvard.edu" xr:uid="{5AA55ED3-22A7-474D-8A59-87D1FCBAB9B7}"/>
    <hyperlink ref="J78" r:id="rId71" xr:uid="{AA7EDADD-3532-46AA-9752-BB1B9F38EFC6}"/>
    <hyperlink ref="J79:J81" r:id="rId72" display="swalter@hsph.harvard.edu" xr:uid="{EED39E0A-4CDF-4079-8698-228F961F3F0C}"/>
    <hyperlink ref="J82" r:id="rId73" xr:uid="{009A2367-9877-4715-BC42-1B0E8C3BEA61}"/>
    <hyperlink ref="J86" r:id="rId74" xr:uid="{00982C3C-72F9-425D-A149-1DA819B51C62}"/>
    <hyperlink ref="J83" r:id="rId75" xr:uid="{59349CC5-59E1-469E-8F66-1F1EDA49497C}"/>
    <hyperlink ref="J84" r:id="rId76" xr:uid="{C1E3DA57-D041-4444-B5C3-AE5418FB1590}"/>
    <hyperlink ref="J85" r:id="rId77" xr:uid="{031DF043-D735-4736-B39E-A4B1C44F3ED6}"/>
    <hyperlink ref="J87" r:id="rId78" xr:uid="{75E33117-C021-48F8-9CE9-B8794FB40F2C}"/>
    <hyperlink ref="J110" r:id="rId79" xr:uid="{09C1C0E8-C1A7-4651-994B-B45149C2648A}"/>
    <hyperlink ref="J114" r:id="rId80" xr:uid="{FD5CEE3D-4AC9-41B5-A097-703E93C55AE0}"/>
    <hyperlink ref="J115" r:id="rId81" xr:uid="{A25DC8BB-3313-4D67-BBCB-7ED3A3DBADEF}"/>
    <hyperlink ref="J113" r:id="rId82" xr:uid="{04609A84-C621-4149-B8EE-110878C787B3}"/>
    <hyperlink ref="J112" r:id="rId83" xr:uid="{BF9D49A4-2969-4A1A-8E45-FDC6C092FA68}"/>
    <hyperlink ref="J111" r:id="rId84" xr:uid="{4D25057C-19C7-461A-98A1-B05A8142BD44}"/>
    <hyperlink ref="J116" r:id="rId85" xr:uid="{2C4F6477-DB48-4DC4-903F-705E82400188}"/>
    <hyperlink ref="J117" r:id="rId86" xr:uid="{41AAA867-AC0E-49F5-AE36-A8DD41CFBC06}"/>
    <hyperlink ref="J119" r:id="rId87" xr:uid="{E8D1CAF9-D9B2-4D88-BD67-98C694A80FC1}"/>
    <hyperlink ref="J121" r:id="rId88" xr:uid="{4DC7A317-53CE-45EB-9903-93FD815A12A5}"/>
    <hyperlink ref="J123" r:id="rId89" xr:uid="{053BD3B0-9139-46C6-B69F-4C6611DC0C06}"/>
    <hyperlink ref="J118" r:id="rId90" xr:uid="{F3354A35-26A2-4944-839B-493D78565E7A}"/>
    <hyperlink ref="J120" r:id="rId91" xr:uid="{8286C4D2-95D3-4743-83DB-E3D27178B536}"/>
    <hyperlink ref="J122" r:id="rId92" xr:uid="{ECBD6144-F328-45F3-9EBB-5AD5035F1369}"/>
    <hyperlink ref="J123" r:id="rId93" xr:uid="{976CC32C-5278-417F-B61F-9FC5D884AFF7}"/>
  </hyperlinks>
  <pageMargins left="0.7" right="0.7" top="0.75" bottom="0.75" header="0.3" footer="0.3"/>
  <pageSetup paperSize="9" orientation="portrait" verticalDpi="0" r:id="rId94"/>
  <extLst>
    <ext xmlns:x14="http://schemas.microsoft.com/office/spreadsheetml/2009/9/main" uri="{CCE6A557-97BC-4b89-ADB6-D9C93CAAB3DF}">
      <x14:dataValidations xmlns:xm="http://schemas.microsoft.com/office/excel/2006/main" count="5">
        <x14:dataValidation type="list" allowBlank="1" showInputMessage="1" showErrorMessage="1" xr:uid="{46A9CC26-CF30-4B2A-BAC4-EFF767C5E7C3}">
          <x14:formula1>
            <xm:f>'Autofill-data'!$C:$C</xm:f>
          </x14:formula1>
          <xm:sqref>BC185:BG213 BD118:BG128 BC4:BC137 BD4:BG116</xm:sqref>
        </x14:dataValidation>
        <x14:dataValidation type="list" allowBlank="1" showInputMessage="1" showErrorMessage="1" xr:uid="{0EED5E40-F7A9-4085-A864-15476585058B}">
          <x14:formula1>
            <xm:f>'Autofill-data'!$B:$B</xm:f>
          </x14:formula1>
          <xm:sqref>BB185:BB200 BB4:BB137</xm:sqref>
        </x14:dataValidation>
        <x14:dataValidation type="list" allowBlank="1" showInputMessage="1" showErrorMessage="1" xr:uid="{A2D3873D-E46B-44FA-8A6D-0AE99197699F}">
          <x14:formula1>
            <xm:f>'Autofill-data'!$A:$A</xm:f>
          </x14:formula1>
          <xm:sqref>N4:N269</xm:sqref>
        </x14:dataValidation>
        <x14:dataValidation type="list" allowBlank="1" showInputMessage="1" showErrorMessage="1" xr:uid="{8F9168D1-1C07-45DA-89A2-D228D9D3B4ED}">
          <x14:formula1>
            <xm:f>Exposure_GWASs!$C:$C</xm:f>
          </x14:formula1>
          <xm:sqref>AE4:AE269</xm:sqref>
        </x14:dataValidation>
        <x14:dataValidation type="list" allowBlank="1" showInputMessage="1" showErrorMessage="1" xr:uid="{18F27371-AC9C-4BAD-A0C8-64EFDA4C8C02}">
          <x14:formula1>
            <xm:f>Outcome_GWASs!$C:$C</xm:f>
          </x14:formula1>
          <xm:sqref>S4:S269</xm:sqref>
        </x14:dataValidation>
      </x14:dataValidations>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E8EAAF-3120-C04B-B00E-69D2B6D33FE4}">
  <dimension ref="A1:CH305"/>
  <sheetViews>
    <sheetView topLeftCell="AG1" zoomScale="125" zoomScaleNormal="90" workbookViewId="0">
      <pane ySplit="3" topLeftCell="A147" activePane="bottomLeft" state="frozen"/>
      <selection pane="bottomLeft" activeCell="AV162" sqref="AV162"/>
    </sheetView>
  </sheetViews>
  <sheetFormatPr baseColWidth="10" defaultColWidth="11" defaultRowHeight="16"/>
  <cols>
    <col min="1" max="1" width="7.83203125" bestFit="1" customWidth="1"/>
    <col min="2" max="2" width="7.33203125" customWidth="1"/>
    <col min="3" max="3" width="10.33203125" customWidth="1"/>
    <col min="8" max="11" width="15.83203125" customWidth="1"/>
    <col min="12" max="12" width="12" customWidth="1"/>
    <col min="13" max="13" width="10.33203125" customWidth="1"/>
    <col min="14" max="14" width="23.5" bestFit="1" customWidth="1"/>
    <col min="15" max="15" width="20.83203125" bestFit="1" customWidth="1"/>
    <col min="16" max="17" width="20.83203125" customWidth="1"/>
    <col min="18" max="18" width="31" bestFit="1" customWidth="1"/>
    <col min="19" max="19" width="36.5" bestFit="1" customWidth="1"/>
    <col min="20" max="20" width="10.5" customWidth="1"/>
    <col min="21" max="21" width="5.33203125" bestFit="1" customWidth="1"/>
    <col min="22" max="22" width="9" customWidth="1"/>
    <col min="23" max="23" width="8" bestFit="1" customWidth="1"/>
    <col min="24" max="26" width="8" customWidth="1"/>
    <col min="27" max="27" width="11.5" customWidth="1"/>
    <col min="28" max="28" width="16" bestFit="1" customWidth="1"/>
    <col min="29" max="29" width="11" bestFit="1" customWidth="1"/>
    <col min="30" max="30" width="11" customWidth="1"/>
    <col min="31" max="31" width="34.83203125" bestFit="1" customWidth="1"/>
    <col min="32" max="33" width="4" bestFit="1" customWidth="1"/>
    <col min="34" max="34" width="7" bestFit="1" customWidth="1"/>
    <col min="35" max="35" width="9.33203125" customWidth="1"/>
    <col min="36" max="36" width="7" customWidth="1"/>
    <col min="37" max="37" width="11.83203125" bestFit="1" customWidth="1"/>
    <col min="38" max="38" width="11.83203125" customWidth="1"/>
    <col min="39" max="46" width="15.83203125" customWidth="1"/>
    <col min="47" max="47" width="6" bestFit="1" customWidth="1"/>
    <col min="48" max="48" width="8" bestFit="1" customWidth="1"/>
    <col min="49" max="49" width="4.5" bestFit="1" customWidth="1"/>
    <col min="50" max="50" width="29.33203125" bestFit="1" customWidth="1"/>
    <col min="51" max="51" width="10.5" customWidth="1"/>
    <col min="52" max="53" width="15.83203125" customWidth="1"/>
    <col min="54" max="54" width="22.5" bestFit="1" customWidth="1"/>
    <col min="55" max="79" width="15.83203125" customWidth="1"/>
  </cols>
  <sheetData>
    <row r="1" spans="1:86" s="9" customFormat="1" ht="27" customHeight="1">
      <c r="A1" s="213"/>
      <c r="B1" s="213"/>
      <c r="C1" s="213"/>
      <c r="D1" s="314" t="s">
        <v>916</v>
      </c>
      <c r="E1" s="315"/>
      <c r="F1" s="315"/>
      <c r="G1" s="315"/>
      <c r="H1" s="316"/>
      <c r="I1" s="207"/>
      <c r="J1" s="207"/>
      <c r="K1" s="207"/>
      <c r="L1" s="314" t="s">
        <v>917</v>
      </c>
      <c r="M1" s="316"/>
      <c r="N1" s="315"/>
      <c r="O1" s="315"/>
      <c r="P1" s="315"/>
      <c r="Q1" s="315"/>
      <c r="R1" s="315"/>
      <c r="S1" s="315"/>
      <c r="T1" s="315"/>
      <c r="U1" s="315"/>
      <c r="V1" s="315"/>
      <c r="W1" s="315"/>
      <c r="X1" s="315"/>
      <c r="Y1" s="315"/>
      <c r="Z1" s="315"/>
      <c r="AA1" s="315"/>
      <c r="AB1" s="315"/>
      <c r="AC1" s="315"/>
      <c r="AD1" s="315"/>
      <c r="AE1" s="315"/>
      <c r="AF1" s="315"/>
      <c r="AG1" s="315"/>
      <c r="AH1" s="315"/>
      <c r="AI1" s="315"/>
      <c r="AJ1" s="315"/>
      <c r="AK1" s="315"/>
      <c r="AL1" s="315"/>
      <c r="AM1" s="315"/>
      <c r="AN1" s="315"/>
      <c r="AO1" s="315"/>
      <c r="AP1" s="315"/>
      <c r="AQ1" s="315"/>
      <c r="AR1" s="315"/>
      <c r="AS1" s="315"/>
      <c r="AT1" s="315"/>
      <c r="AU1" s="315"/>
      <c r="AV1" s="315"/>
      <c r="AW1" s="315"/>
      <c r="AX1" s="315"/>
      <c r="AY1" s="315"/>
      <c r="AZ1" s="315"/>
      <c r="BA1" s="315"/>
      <c r="BB1" s="315"/>
      <c r="BC1" s="315"/>
      <c r="BD1" s="315"/>
      <c r="BE1" s="315"/>
      <c r="BF1" s="315"/>
      <c r="BG1" s="315"/>
      <c r="BH1" s="315"/>
      <c r="BI1" s="315"/>
      <c r="BJ1" s="315"/>
      <c r="BK1" s="315"/>
      <c r="BL1" s="315"/>
      <c r="BM1" s="315"/>
      <c r="BN1" s="315"/>
      <c r="BO1" s="315"/>
      <c r="BP1" s="316"/>
      <c r="BQ1" s="314" t="s">
        <v>919</v>
      </c>
      <c r="BR1" s="315"/>
      <c r="BS1" s="315"/>
      <c r="BT1" s="315"/>
      <c r="BU1" s="315"/>
      <c r="BV1" s="315"/>
      <c r="BW1" s="315"/>
      <c r="BX1" s="315"/>
      <c r="BY1" s="316"/>
      <c r="BZ1" s="314" t="s">
        <v>920</v>
      </c>
      <c r="CA1" s="317"/>
      <c r="CB1" s="317"/>
      <c r="CC1" s="317"/>
      <c r="CD1" s="314" t="s">
        <v>921</v>
      </c>
      <c r="CE1" s="315"/>
      <c r="CF1" s="315"/>
      <c r="CG1" s="315"/>
      <c r="CH1" s="315"/>
    </row>
    <row r="2" spans="1:86" s="8" customFormat="1" ht="83.25" customHeight="1">
      <c r="A2" s="211" t="s">
        <v>922</v>
      </c>
      <c r="B2" s="211"/>
      <c r="C2" s="211"/>
      <c r="D2" s="208" t="s">
        <v>923</v>
      </c>
      <c r="E2" s="209" t="s">
        <v>924</v>
      </c>
      <c r="F2" s="209" t="s">
        <v>925</v>
      </c>
      <c r="G2" s="209" t="s">
        <v>121</v>
      </c>
      <c r="H2" s="209" t="s">
        <v>926</v>
      </c>
      <c r="I2" s="312" t="s">
        <v>927</v>
      </c>
      <c r="J2" s="312"/>
      <c r="K2" s="313"/>
      <c r="L2" s="208" t="s">
        <v>928</v>
      </c>
      <c r="M2" s="210" t="s">
        <v>929</v>
      </c>
      <c r="N2" s="209" t="s">
        <v>930</v>
      </c>
      <c r="O2" s="311" t="s">
        <v>931</v>
      </c>
      <c r="P2" s="312"/>
      <c r="Q2" s="312"/>
      <c r="R2" s="312"/>
      <c r="S2" s="312"/>
      <c r="T2" s="312"/>
      <c r="U2" s="312"/>
      <c r="V2" s="312"/>
      <c r="W2" s="312"/>
      <c r="X2" s="312"/>
      <c r="Y2" s="312"/>
      <c r="Z2" s="312"/>
      <c r="AA2" s="312"/>
      <c r="AB2" s="313"/>
      <c r="AC2" s="312" t="s">
        <v>932</v>
      </c>
      <c r="AD2" s="312"/>
      <c r="AE2" s="312"/>
      <c r="AF2" s="312"/>
      <c r="AG2" s="312"/>
      <c r="AH2" s="312"/>
      <c r="AI2" s="312"/>
      <c r="AJ2" s="312"/>
      <c r="AK2" s="312"/>
      <c r="AL2" s="312"/>
      <c r="AM2" s="312"/>
      <c r="AN2" s="312"/>
      <c r="AO2" s="312"/>
      <c r="AP2" s="312"/>
      <c r="AQ2" s="312"/>
      <c r="AR2" s="312"/>
      <c r="AS2" s="312"/>
      <c r="AT2" s="312"/>
      <c r="AU2" s="312" t="s">
        <v>933</v>
      </c>
      <c r="AV2" s="312"/>
      <c r="AW2" s="312"/>
      <c r="AX2" s="209" t="s">
        <v>934</v>
      </c>
      <c r="AY2" s="209" t="s">
        <v>935</v>
      </c>
      <c r="AZ2" s="312" t="s">
        <v>936</v>
      </c>
      <c r="BA2" s="312"/>
      <c r="BB2" s="209" t="s">
        <v>5</v>
      </c>
      <c r="BC2" s="312" t="s">
        <v>937</v>
      </c>
      <c r="BD2" s="312"/>
      <c r="BE2" s="312"/>
      <c r="BF2" s="312"/>
      <c r="BG2" s="312"/>
      <c r="BH2" s="312"/>
      <c r="BI2" s="209" t="s">
        <v>938</v>
      </c>
      <c r="BJ2" s="209" t="s">
        <v>939</v>
      </c>
      <c r="BK2" s="209" t="s">
        <v>940</v>
      </c>
      <c r="BL2" s="312" t="s">
        <v>941</v>
      </c>
      <c r="BM2" s="312"/>
      <c r="BN2" s="209" t="s">
        <v>942</v>
      </c>
      <c r="BO2" s="43" t="s">
        <v>943</v>
      </c>
      <c r="BP2" s="26" t="s">
        <v>944</v>
      </c>
      <c r="BQ2" s="311" t="s">
        <v>945</v>
      </c>
      <c r="BR2" s="312"/>
      <c r="BS2" s="312"/>
      <c r="BT2" s="312"/>
      <c r="BU2" s="312"/>
      <c r="BV2" s="312"/>
      <c r="BW2" s="312"/>
      <c r="BX2" s="312"/>
      <c r="BY2" s="313"/>
      <c r="BZ2" s="311" t="s">
        <v>946</v>
      </c>
      <c r="CA2" s="318"/>
      <c r="CB2" s="318"/>
      <c r="CC2" s="318"/>
      <c r="CD2" s="44" t="s">
        <v>947</v>
      </c>
      <c r="CE2" s="45"/>
      <c r="CF2" s="45"/>
      <c r="CG2" s="45"/>
      <c r="CH2" s="45"/>
    </row>
    <row r="3" spans="1:86" s="3" customFormat="1" ht="41" customHeight="1">
      <c r="A3" s="15"/>
      <c r="B3" s="15" t="s">
        <v>948</v>
      </c>
      <c r="C3" s="15" t="s">
        <v>949</v>
      </c>
      <c r="D3" s="16"/>
      <c r="E3" s="17"/>
      <c r="F3" s="17"/>
      <c r="G3" s="17"/>
      <c r="H3" s="17"/>
      <c r="I3" s="17" t="s">
        <v>950</v>
      </c>
      <c r="J3" s="17" t="s">
        <v>951</v>
      </c>
      <c r="K3" s="18" t="s">
        <v>952</v>
      </c>
      <c r="L3" s="16"/>
      <c r="M3" s="18"/>
      <c r="N3" s="17"/>
      <c r="O3" s="73" t="s">
        <v>5597</v>
      </c>
      <c r="P3" s="71" t="s">
        <v>5598</v>
      </c>
      <c r="Q3" s="71" t="s">
        <v>5599</v>
      </c>
      <c r="R3" s="206" t="s">
        <v>386</v>
      </c>
      <c r="S3" s="206" t="s">
        <v>953</v>
      </c>
      <c r="T3" s="206" t="s">
        <v>954</v>
      </c>
      <c r="U3" s="206" t="s">
        <v>120</v>
      </c>
      <c r="V3" s="20" t="s">
        <v>955</v>
      </c>
      <c r="W3" s="20" t="s">
        <v>956</v>
      </c>
      <c r="X3" s="206" t="s">
        <v>957</v>
      </c>
      <c r="Y3" s="206" t="s">
        <v>958</v>
      </c>
      <c r="Z3" s="206" t="s">
        <v>959</v>
      </c>
      <c r="AA3" s="206" t="s">
        <v>960</v>
      </c>
      <c r="AB3" s="14" t="s">
        <v>104</v>
      </c>
      <c r="AC3" s="206" t="s">
        <v>961</v>
      </c>
      <c r="AD3" s="265" t="s">
        <v>5530</v>
      </c>
      <c r="AE3" s="206" t="s">
        <v>962</v>
      </c>
      <c r="AF3" s="206" t="s">
        <v>963</v>
      </c>
      <c r="AG3" s="206" t="s">
        <v>120</v>
      </c>
      <c r="AH3" s="206" t="s">
        <v>964</v>
      </c>
      <c r="AI3" s="206" t="s">
        <v>965</v>
      </c>
      <c r="AJ3" s="206" t="s">
        <v>966</v>
      </c>
      <c r="AK3" s="206" t="s">
        <v>960</v>
      </c>
      <c r="AL3" s="206" t="s">
        <v>967</v>
      </c>
      <c r="AM3" s="206" t="s">
        <v>968</v>
      </c>
      <c r="AN3" s="206" t="s">
        <v>969</v>
      </c>
      <c r="AO3" s="206" t="s">
        <v>970</v>
      </c>
      <c r="AP3" s="206" t="s">
        <v>971</v>
      </c>
      <c r="AQ3" s="206" t="s">
        <v>972</v>
      </c>
      <c r="AR3" s="206" t="s">
        <v>973</v>
      </c>
      <c r="AS3" s="206" t="s">
        <v>974</v>
      </c>
      <c r="AT3" s="206" t="s">
        <v>975</v>
      </c>
      <c r="AU3" s="206" t="s">
        <v>976</v>
      </c>
      <c r="AV3" s="206" t="s">
        <v>568</v>
      </c>
      <c r="AW3" s="206" t="s">
        <v>977</v>
      </c>
      <c r="AX3" s="206"/>
      <c r="AY3" s="206"/>
      <c r="AZ3" s="206" t="s">
        <v>978</v>
      </c>
      <c r="BA3" s="206" t="s">
        <v>979</v>
      </c>
      <c r="BB3" s="206" t="s">
        <v>981</v>
      </c>
      <c r="BC3" s="13" t="s">
        <v>981</v>
      </c>
      <c r="BD3" s="13"/>
      <c r="BE3" s="13"/>
      <c r="BF3" s="13"/>
      <c r="BG3" s="13"/>
      <c r="BH3" s="13" t="s">
        <v>947</v>
      </c>
      <c r="BI3" s="206"/>
      <c r="BJ3" s="206"/>
      <c r="BK3" s="206"/>
      <c r="BL3" s="206" t="s">
        <v>982</v>
      </c>
      <c r="BM3" s="206" t="s">
        <v>983</v>
      </c>
      <c r="BN3" s="206"/>
      <c r="BO3" s="17"/>
      <c r="BP3" s="18"/>
      <c r="BQ3" s="19" t="s">
        <v>984</v>
      </c>
      <c r="BR3" s="206" t="s">
        <v>985</v>
      </c>
      <c r="BS3" s="206" t="s">
        <v>986</v>
      </c>
      <c r="BT3" s="206" t="s">
        <v>987</v>
      </c>
      <c r="BU3" s="206" t="s">
        <v>988</v>
      </c>
      <c r="BV3" s="206" t="s">
        <v>989</v>
      </c>
      <c r="BW3" s="206" t="s">
        <v>990</v>
      </c>
      <c r="BX3" s="206" t="s">
        <v>991</v>
      </c>
      <c r="BY3" s="14" t="s">
        <v>992</v>
      </c>
      <c r="BZ3" s="20" t="s">
        <v>993</v>
      </c>
      <c r="CA3" s="20" t="s">
        <v>994</v>
      </c>
      <c r="CB3" s="20" t="s">
        <v>995</v>
      </c>
      <c r="CC3" s="20" t="s">
        <v>996</v>
      </c>
      <c r="CD3" s="19"/>
      <c r="CE3" s="206"/>
      <c r="CF3" s="206"/>
      <c r="CG3" s="206"/>
      <c r="CH3" s="206"/>
    </row>
    <row r="4" spans="1:86">
      <c r="A4" s="21">
        <v>170</v>
      </c>
      <c r="B4" s="21" t="s">
        <v>282</v>
      </c>
      <c r="C4" s="21" t="s">
        <v>244</v>
      </c>
      <c r="D4" s="22" t="s">
        <v>5122</v>
      </c>
      <c r="E4" s="21">
        <v>2014</v>
      </c>
      <c r="F4" s="21" t="s">
        <v>1283</v>
      </c>
      <c r="G4" s="21" t="s">
        <v>5123</v>
      </c>
      <c r="H4" s="24" t="s">
        <v>5124</v>
      </c>
      <c r="I4" s="21" t="s">
        <v>5125</v>
      </c>
      <c r="J4" s="21" t="s">
        <v>5126</v>
      </c>
      <c r="K4" s="21" t="s">
        <v>5127</v>
      </c>
      <c r="L4" s="22" t="s">
        <v>5128</v>
      </c>
      <c r="M4" s="24" t="s">
        <v>5129</v>
      </c>
      <c r="N4" s="21" t="s">
        <v>12</v>
      </c>
      <c r="O4" s="25" t="s">
        <v>6023</v>
      </c>
      <c r="P4" s="21" t="s">
        <v>5130</v>
      </c>
      <c r="Q4" s="21" t="s">
        <v>5600</v>
      </c>
      <c r="R4" s="21" t="s">
        <v>5402</v>
      </c>
      <c r="S4" s="21" t="s">
        <v>123</v>
      </c>
      <c r="T4" s="21" t="s">
        <v>5131</v>
      </c>
      <c r="U4" s="21" t="s">
        <v>140</v>
      </c>
      <c r="V4" s="21">
        <v>12642</v>
      </c>
      <c r="W4" s="21" t="s">
        <v>10</v>
      </c>
      <c r="X4" s="21" t="s">
        <v>10</v>
      </c>
      <c r="Y4" s="21" t="s">
        <v>10</v>
      </c>
      <c r="Z4" s="21" t="s">
        <v>10</v>
      </c>
      <c r="AA4" s="21" t="s">
        <v>3932</v>
      </c>
      <c r="AB4" s="21" t="s">
        <v>1006</v>
      </c>
      <c r="AC4" t="str">
        <f>INDEX([5]Exposure_GWASs!G:G,MATCH([5]Wenxin!AB4,[5]Exposure_GWASs!C:C,0))</f>
        <v>BMI</v>
      </c>
      <c r="AD4" s="21" t="s">
        <v>127</v>
      </c>
      <c r="AE4" s="21" t="s">
        <v>1224</v>
      </c>
      <c r="AF4" s="21" t="s">
        <v>5131</v>
      </c>
      <c r="AG4" s="21" t="s">
        <v>140</v>
      </c>
      <c r="AH4" s="21">
        <v>12642</v>
      </c>
      <c r="AI4">
        <f>INDEX([5]Exposure_GWASs!F:F,MATCH([5]Wenxin!AB4,[5]Exposure_GWASs!C:C,0))</f>
        <v>249796</v>
      </c>
      <c r="AJ4" s="21" t="s">
        <v>5132</v>
      </c>
      <c r="AK4" s="21" t="s">
        <v>1005</v>
      </c>
      <c r="AL4" s="21" t="s">
        <v>204</v>
      </c>
      <c r="AM4" s="21" t="s">
        <v>1099</v>
      </c>
      <c r="AN4" s="21" t="s">
        <v>5133</v>
      </c>
      <c r="AO4" s="21" t="s">
        <v>1099</v>
      </c>
      <c r="AP4" s="21" t="s">
        <v>5134</v>
      </c>
      <c r="AQ4" s="21" t="s">
        <v>1099</v>
      </c>
      <c r="AR4" s="21" t="s">
        <v>11</v>
      </c>
      <c r="AS4" s="21" t="s">
        <v>135</v>
      </c>
      <c r="AT4" s="21" t="s">
        <v>11</v>
      </c>
      <c r="AU4" s="21" t="s">
        <v>10</v>
      </c>
      <c r="AV4" s="21" t="s">
        <v>10</v>
      </c>
      <c r="AW4" s="21">
        <v>32</v>
      </c>
      <c r="AX4" s="21">
        <f>INDEX([5]Exposure_GWASs!S:S,MATCH([5]Wenxin!AB4,[5]Exposure_GWASs!C:C,0))</f>
        <v>32</v>
      </c>
      <c r="AY4" s="21" t="s">
        <v>10</v>
      </c>
      <c r="AZ4" s="21" t="s">
        <v>11</v>
      </c>
      <c r="BA4" s="21" t="s">
        <v>10</v>
      </c>
      <c r="BB4" s="21" t="s">
        <v>22</v>
      </c>
      <c r="BC4" s="21"/>
      <c r="BD4" s="21"/>
      <c r="BE4" s="21"/>
      <c r="BF4" s="21"/>
      <c r="BG4" s="21"/>
      <c r="BH4" s="21" t="s">
        <v>11</v>
      </c>
      <c r="BI4" s="21" t="s">
        <v>5135</v>
      </c>
      <c r="BJ4" s="21" t="s">
        <v>11</v>
      </c>
      <c r="BK4" s="21" t="s">
        <v>11</v>
      </c>
      <c r="BL4" s="21" t="s">
        <v>171</v>
      </c>
      <c r="BM4" s="21" t="s">
        <v>171</v>
      </c>
      <c r="BN4" s="21" t="s">
        <v>5136</v>
      </c>
      <c r="BO4" s="21" t="s">
        <v>3814</v>
      </c>
      <c r="BP4" s="24" t="s">
        <v>167</v>
      </c>
      <c r="BQ4" s="22" t="s">
        <v>1012</v>
      </c>
      <c r="BR4" s="21">
        <v>1.59</v>
      </c>
      <c r="BS4" s="21"/>
      <c r="BT4" s="21">
        <v>95</v>
      </c>
      <c r="BU4" s="21">
        <v>0.90200000000000002</v>
      </c>
      <c r="BV4" s="21">
        <v>2.2799999999999998</v>
      </c>
      <c r="BW4" s="237">
        <v>6.0000000000000002E-6</v>
      </c>
      <c r="BX4" t="s">
        <v>11</v>
      </c>
      <c r="BY4" t="s">
        <v>11</v>
      </c>
      <c r="BZ4" s="21" t="s">
        <v>5137</v>
      </c>
      <c r="CA4" s="21" t="s">
        <v>5138</v>
      </c>
      <c r="CB4" s="21" t="s">
        <v>11</v>
      </c>
      <c r="CC4" s="21" t="s">
        <v>5403</v>
      </c>
      <c r="CD4" s="22"/>
      <c r="CE4" s="21"/>
      <c r="CF4" s="21"/>
      <c r="CG4" s="21"/>
      <c r="CH4" s="21"/>
    </row>
    <row r="5" spans="1:86">
      <c r="A5" s="21">
        <v>170</v>
      </c>
      <c r="B5" s="21" t="s">
        <v>282</v>
      </c>
      <c r="C5" s="21" t="s">
        <v>244</v>
      </c>
      <c r="D5" s="22" t="s">
        <v>5122</v>
      </c>
      <c r="E5" s="21">
        <v>2014</v>
      </c>
      <c r="F5" s="21" t="s">
        <v>1283</v>
      </c>
      <c r="G5" s="21" t="s">
        <v>5123</v>
      </c>
      <c r="H5" s="24" t="s">
        <v>5124</v>
      </c>
      <c r="I5" s="21" t="s">
        <v>5125</v>
      </c>
      <c r="J5" s="21" t="s">
        <v>5126</v>
      </c>
      <c r="K5" s="21" t="s">
        <v>5127</v>
      </c>
      <c r="L5" s="22" t="s">
        <v>5128</v>
      </c>
      <c r="M5" s="24" t="s">
        <v>5129</v>
      </c>
      <c r="N5" s="21" t="s">
        <v>12</v>
      </c>
      <c r="O5" s="25" t="s">
        <v>6024</v>
      </c>
      <c r="P5" s="21" t="s">
        <v>5139</v>
      </c>
      <c r="Q5" s="21" t="s">
        <v>5600</v>
      </c>
      <c r="R5" s="21" t="s">
        <v>5402</v>
      </c>
      <c r="S5" s="21" t="s">
        <v>123</v>
      </c>
      <c r="T5" s="21" t="s">
        <v>5131</v>
      </c>
      <c r="U5" s="21" t="s">
        <v>140</v>
      </c>
      <c r="V5" s="21">
        <v>12642</v>
      </c>
      <c r="W5" s="21" t="s">
        <v>10</v>
      </c>
      <c r="X5" s="21" t="s">
        <v>10</v>
      </c>
      <c r="Y5" s="21" t="s">
        <v>10</v>
      </c>
      <c r="Z5" s="21" t="s">
        <v>10</v>
      </c>
      <c r="AA5" s="21" t="s">
        <v>3932</v>
      </c>
      <c r="AB5" s="21" t="s">
        <v>1006</v>
      </c>
      <c r="AC5" t="str">
        <f>INDEX([5]Exposure_GWASs!G:G,MATCH([5]Wenxin!AB5,[5]Exposure_GWASs!C:C,0))</f>
        <v>BMI</v>
      </c>
      <c r="AD5" s="21" t="s">
        <v>127</v>
      </c>
      <c r="AE5" s="21" t="s">
        <v>1224</v>
      </c>
      <c r="AF5" s="21" t="s">
        <v>5131</v>
      </c>
      <c r="AG5" s="21" t="s">
        <v>140</v>
      </c>
      <c r="AH5" s="21">
        <v>12642</v>
      </c>
      <c r="AI5">
        <f>INDEX([5]Exposure_GWASs!F:F,MATCH([5]Wenxin!AB5,[5]Exposure_GWASs!C:C,0))</f>
        <v>249796</v>
      </c>
      <c r="AJ5" s="21" t="s">
        <v>5132</v>
      </c>
      <c r="AK5" s="21" t="s">
        <v>1005</v>
      </c>
      <c r="AL5" s="21" t="s">
        <v>204</v>
      </c>
      <c r="AM5" s="21" t="s">
        <v>1099</v>
      </c>
      <c r="AN5" s="21" t="s">
        <v>5133</v>
      </c>
      <c r="AO5" s="21" t="s">
        <v>1099</v>
      </c>
      <c r="AP5" s="21" t="s">
        <v>5134</v>
      </c>
      <c r="AQ5" s="21" t="s">
        <v>1099</v>
      </c>
      <c r="AR5" s="21" t="s">
        <v>11</v>
      </c>
      <c r="AS5" s="21" t="s">
        <v>135</v>
      </c>
      <c r="AT5" s="21" t="s">
        <v>11</v>
      </c>
      <c r="AU5" s="21" t="s">
        <v>10</v>
      </c>
      <c r="AV5" s="21" t="s">
        <v>10</v>
      </c>
      <c r="AW5" s="21">
        <v>32</v>
      </c>
      <c r="AX5" s="21">
        <f>INDEX([5]Exposure_GWASs!S:S,MATCH([5]Wenxin!AB5,[5]Exposure_GWASs!C:C,0))</f>
        <v>32</v>
      </c>
      <c r="AY5" s="21" t="s">
        <v>10</v>
      </c>
      <c r="AZ5" s="21" t="s">
        <v>11</v>
      </c>
      <c r="BA5" s="21" t="s">
        <v>10</v>
      </c>
      <c r="BB5" s="21" t="s">
        <v>22</v>
      </c>
      <c r="BC5" s="21"/>
      <c r="BD5" s="21"/>
      <c r="BE5" s="21"/>
      <c r="BF5" s="21"/>
      <c r="BG5" s="21"/>
      <c r="BH5" s="21" t="s">
        <v>11</v>
      </c>
      <c r="BI5" s="21" t="s">
        <v>5135</v>
      </c>
      <c r="BJ5" s="21" t="s">
        <v>11</v>
      </c>
      <c r="BK5" s="21" t="s">
        <v>11</v>
      </c>
      <c r="BL5" s="21" t="s">
        <v>171</v>
      </c>
      <c r="BM5" s="21" t="s">
        <v>171</v>
      </c>
      <c r="BN5" s="21" t="s">
        <v>5136</v>
      </c>
      <c r="BO5" s="21" t="s">
        <v>3814</v>
      </c>
      <c r="BP5" s="24" t="s">
        <v>167</v>
      </c>
      <c r="BQ5" s="22" t="s">
        <v>1012</v>
      </c>
      <c r="BR5" s="238">
        <v>3.62</v>
      </c>
      <c r="BS5" s="21"/>
      <c r="BT5" s="21">
        <v>95</v>
      </c>
      <c r="BU5" s="238">
        <v>2.06</v>
      </c>
      <c r="BV5" s="238">
        <v>5.19</v>
      </c>
      <c r="BW5" s="239">
        <v>5.0000000000000004E-6</v>
      </c>
      <c r="BX5" t="s">
        <v>11</v>
      </c>
      <c r="BY5" t="s">
        <v>11</v>
      </c>
      <c r="BZ5" s="21" t="s">
        <v>5137</v>
      </c>
      <c r="CA5" s="21" t="s">
        <v>5138</v>
      </c>
      <c r="CB5" s="21" t="s">
        <v>11</v>
      </c>
      <c r="CC5" s="21" t="s">
        <v>5403</v>
      </c>
      <c r="CD5" s="22"/>
      <c r="CE5" s="21"/>
      <c r="CF5" s="21"/>
      <c r="CG5" s="21"/>
      <c r="CH5" s="21"/>
    </row>
    <row r="6" spans="1:86">
      <c r="A6" s="21">
        <v>170</v>
      </c>
      <c r="B6" s="21" t="s">
        <v>282</v>
      </c>
      <c r="C6" s="21" t="s">
        <v>244</v>
      </c>
      <c r="D6" s="22" t="s">
        <v>5122</v>
      </c>
      <c r="E6" s="21">
        <v>2014</v>
      </c>
      <c r="F6" s="21" t="s">
        <v>1283</v>
      </c>
      <c r="G6" s="21" t="s">
        <v>5123</v>
      </c>
      <c r="H6" s="24" t="s">
        <v>5124</v>
      </c>
      <c r="I6" s="21" t="s">
        <v>5125</v>
      </c>
      <c r="J6" s="21" t="s">
        <v>5126</v>
      </c>
      <c r="K6" s="21" t="s">
        <v>5127</v>
      </c>
      <c r="L6" s="22" t="s">
        <v>5128</v>
      </c>
      <c r="M6" s="24" t="s">
        <v>5129</v>
      </c>
      <c r="N6" s="21" t="s">
        <v>12</v>
      </c>
      <c r="O6" s="25" t="s">
        <v>6025</v>
      </c>
      <c r="P6" s="21" t="s">
        <v>5140</v>
      </c>
      <c r="Q6" s="21" t="s">
        <v>5600</v>
      </c>
      <c r="R6" s="21" t="s">
        <v>5402</v>
      </c>
      <c r="S6" s="21" t="s">
        <v>123</v>
      </c>
      <c r="T6" s="21" t="s">
        <v>5131</v>
      </c>
      <c r="U6" s="21" t="s">
        <v>140</v>
      </c>
      <c r="V6" s="21">
        <v>12639</v>
      </c>
      <c r="W6" s="21" t="s">
        <v>10</v>
      </c>
      <c r="X6" s="21" t="s">
        <v>10</v>
      </c>
      <c r="Y6" s="21" t="s">
        <v>10</v>
      </c>
      <c r="Z6" s="21" t="s">
        <v>10</v>
      </c>
      <c r="AA6" s="21" t="s">
        <v>3932</v>
      </c>
      <c r="AB6" s="21" t="s">
        <v>1006</v>
      </c>
      <c r="AC6" t="str">
        <f>INDEX([5]Exposure_GWASs!G:G,MATCH([5]Wenxin!AB6,[5]Exposure_GWASs!C:C,0))</f>
        <v>BMI</v>
      </c>
      <c r="AD6" s="21" t="s">
        <v>127</v>
      </c>
      <c r="AE6" s="21" t="s">
        <v>1224</v>
      </c>
      <c r="AF6" s="21" t="s">
        <v>5131</v>
      </c>
      <c r="AG6" s="21" t="s">
        <v>140</v>
      </c>
      <c r="AH6" s="21">
        <v>12639</v>
      </c>
      <c r="AI6">
        <f>INDEX([5]Exposure_GWASs!F:F,MATCH([5]Wenxin!AB6,[5]Exposure_GWASs!C:C,0))</f>
        <v>249796</v>
      </c>
      <c r="AJ6" s="21" t="s">
        <v>5132</v>
      </c>
      <c r="AK6" s="21" t="s">
        <v>1005</v>
      </c>
      <c r="AL6" s="21" t="s">
        <v>204</v>
      </c>
      <c r="AM6" s="21" t="s">
        <v>1099</v>
      </c>
      <c r="AN6" s="21" t="s">
        <v>5133</v>
      </c>
      <c r="AO6" s="21" t="s">
        <v>1099</v>
      </c>
      <c r="AP6" s="21" t="s">
        <v>5134</v>
      </c>
      <c r="AQ6" s="21" t="s">
        <v>1099</v>
      </c>
      <c r="AR6" s="21" t="s">
        <v>11</v>
      </c>
      <c r="AS6" s="21" t="s">
        <v>135</v>
      </c>
      <c r="AT6" s="21" t="s">
        <v>11</v>
      </c>
      <c r="AU6" s="21" t="s">
        <v>10</v>
      </c>
      <c r="AV6" s="21" t="s">
        <v>10</v>
      </c>
      <c r="AW6" s="21">
        <v>32</v>
      </c>
      <c r="AX6" s="21">
        <f>INDEX([5]Exposure_GWASs!S:S,MATCH([5]Wenxin!AB6,[5]Exposure_GWASs!C:C,0))</f>
        <v>32</v>
      </c>
      <c r="AY6" s="21" t="s">
        <v>10</v>
      </c>
      <c r="AZ6" s="21" t="s">
        <v>11</v>
      </c>
      <c r="BA6" s="21" t="s">
        <v>10</v>
      </c>
      <c r="BB6" s="21" t="s">
        <v>22</v>
      </c>
      <c r="BC6" s="21"/>
      <c r="BD6" s="21"/>
      <c r="BE6" s="21"/>
      <c r="BF6" s="21"/>
      <c r="BG6" s="21"/>
      <c r="BH6" s="21" t="s">
        <v>11</v>
      </c>
      <c r="BI6" s="21" t="s">
        <v>5135</v>
      </c>
      <c r="BJ6" s="21" t="s">
        <v>11</v>
      </c>
      <c r="BK6" s="21" t="s">
        <v>11</v>
      </c>
      <c r="BL6" s="21" t="s">
        <v>171</v>
      </c>
      <c r="BM6" s="21" t="s">
        <v>171</v>
      </c>
      <c r="BN6" s="21" t="s">
        <v>5136</v>
      </c>
      <c r="BO6" s="21" t="s">
        <v>3814</v>
      </c>
      <c r="BP6" s="24" t="s">
        <v>167</v>
      </c>
      <c r="BQ6" s="22" t="s">
        <v>1012</v>
      </c>
      <c r="BR6" s="238">
        <v>9.5</v>
      </c>
      <c r="BS6" s="21"/>
      <c r="BT6" s="21">
        <v>95</v>
      </c>
      <c r="BU6" s="238">
        <v>5.21</v>
      </c>
      <c r="BV6" s="238">
        <v>13.8</v>
      </c>
      <c r="BW6" s="239">
        <v>1.0000000000000001E-5</v>
      </c>
      <c r="BX6" t="s">
        <v>11</v>
      </c>
      <c r="BY6" t="s">
        <v>11</v>
      </c>
      <c r="BZ6" s="21" t="s">
        <v>5137</v>
      </c>
      <c r="CA6" s="21" t="s">
        <v>5138</v>
      </c>
      <c r="CB6" s="21" t="s">
        <v>11</v>
      </c>
      <c r="CC6" s="21" t="s">
        <v>5403</v>
      </c>
      <c r="CD6" s="22"/>
      <c r="CE6" s="21"/>
      <c r="CF6" s="21"/>
      <c r="CG6" s="21"/>
      <c r="CH6" s="21"/>
    </row>
    <row r="7" spans="1:86">
      <c r="A7" s="21">
        <v>170</v>
      </c>
      <c r="B7" s="21" t="s">
        <v>282</v>
      </c>
      <c r="C7" s="21" t="s">
        <v>244</v>
      </c>
      <c r="D7" s="22" t="s">
        <v>5122</v>
      </c>
      <c r="E7" s="21">
        <v>2014</v>
      </c>
      <c r="F7" s="21" t="s">
        <v>1283</v>
      </c>
      <c r="G7" s="21" t="s">
        <v>5123</v>
      </c>
      <c r="H7" s="24" t="s">
        <v>5124</v>
      </c>
      <c r="I7" s="21" t="s">
        <v>5125</v>
      </c>
      <c r="J7" s="21" t="s">
        <v>5126</v>
      </c>
      <c r="K7" s="21" t="s">
        <v>5127</v>
      </c>
      <c r="L7" s="22" t="s">
        <v>5128</v>
      </c>
      <c r="M7" s="24" t="s">
        <v>5129</v>
      </c>
      <c r="N7" s="21" t="s">
        <v>12</v>
      </c>
      <c r="O7" s="25" t="s">
        <v>6026</v>
      </c>
      <c r="P7" s="21" t="s">
        <v>5141</v>
      </c>
      <c r="Q7" s="21" t="s">
        <v>5600</v>
      </c>
      <c r="R7" s="21" t="s">
        <v>5402</v>
      </c>
      <c r="S7" s="21" t="s">
        <v>123</v>
      </c>
      <c r="T7" s="21" t="s">
        <v>5131</v>
      </c>
      <c r="U7" s="21" t="s">
        <v>140</v>
      </c>
      <c r="V7" s="21">
        <v>12643</v>
      </c>
      <c r="W7" s="21" t="s">
        <v>10</v>
      </c>
      <c r="X7" s="21" t="s">
        <v>10</v>
      </c>
      <c r="Y7" s="21" t="s">
        <v>10</v>
      </c>
      <c r="Z7" s="21" t="s">
        <v>10</v>
      </c>
      <c r="AA7" s="21" t="s">
        <v>3932</v>
      </c>
      <c r="AB7" s="21" t="s">
        <v>1006</v>
      </c>
      <c r="AC7" t="str">
        <f>INDEX([5]Exposure_GWASs!G:G,MATCH([5]Wenxin!AB7,[5]Exposure_GWASs!C:C,0))</f>
        <v>BMI</v>
      </c>
      <c r="AD7" s="21" t="s">
        <v>127</v>
      </c>
      <c r="AE7" s="21" t="s">
        <v>1224</v>
      </c>
      <c r="AF7" s="21" t="s">
        <v>5131</v>
      </c>
      <c r="AG7" s="21" t="s">
        <v>140</v>
      </c>
      <c r="AH7" s="21">
        <v>12643</v>
      </c>
      <c r="AI7">
        <f>INDEX([5]Exposure_GWASs!F:F,MATCH([5]Wenxin!AB7,[5]Exposure_GWASs!C:C,0))</f>
        <v>249796</v>
      </c>
      <c r="AJ7" s="21" t="s">
        <v>5132</v>
      </c>
      <c r="AK7" s="21" t="s">
        <v>1005</v>
      </c>
      <c r="AL7" s="21" t="s">
        <v>204</v>
      </c>
      <c r="AM7" s="21" t="s">
        <v>1099</v>
      </c>
      <c r="AN7" s="21" t="s">
        <v>5133</v>
      </c>
      <c r="AO7" s="21" t="s">
        <v>1099</v>
      </c>
      <c r="AP7" s="21" t="s">
        <v>5134</v>
      </c>
      <c r="AQ7" s="21" t="s">
        <v>1099</v>
      </c>
      <c r="AR7" s="21" t="s">
        <v>11</v>
      </c>
      <c r="AS7" s="21" t="s">
        <v>135</v>
      </c>
      <c r="AT7" s="21" t="s">
        <v>11</v>
      </c>
      <c r="AU7" s="21" t="s">
        <v>10</v>
      </c>
      <c r="AV7" s="21" t="s">
        <v>10</v>
      </c>
      <c r="AW7" s="21">
        <v>32</v>
      </c>
      <c r="AX7" s="21">
        <f>INDEX([5]Exposure_GWASs!S:S,MATCH([5]Wenxin!AB7,[5]Exposure_GWASs!C:C,0))</f>
        <v>32</v>
      </c>
      <c r="AY7" s="21" t="s">
        <v>10</v>
      </c>
      <c r="AZ7" s="21" t="s">
        <v>11</v>
      </c>
      <c r="BA7" s="21" t="s">
        <v>10</v>
      </c>
      <c r="BB7" s="21" t="s">
        <v>22</v>
      </c>
      <c r="BC7" s="21"/>
      <c r="BD7" s="21"/>
      <c r="BE7" s="21"/>
      <c r="BF7" s="21"/>
      <c r="BG7" s="21"/>
      <c r="BH7" s="21" t="s">
        <v>11</v>
      </c>
      <c r="BI7" s="21" t="s">
        <v>5135</v>
      </c>
      <c r="BJ7" s="21" t="s">
        <v>11</v>
      </c>
      <c r="BK7" s="21" t="s">
        <v>11</v>
      </c>
      <c r="BL7" s="21" t="s">
        <v>171</v>
      </c>
      <c r="BM7" s="21" t="s">
        <v>171</v>
      </c>
      <c r="BN7" s="21" t="s">
        <v>5136</v>
      </c>
      <c r="BO7" s="21" t="s">
        <v>3814</v>
      </c>
      <c r="BP7" s="24" t="s">
        <v>167</v>
      </c>
      <c r="BQ7" s="22" t="s">
        <v>1012</v>
      </c>
      <c r="BR7" s="238">
        <v>1.21E-2</v>
      </c>
      <c r="BS7" s="21"/>
      <c r="BT7" s="21">
        <v>95</v>
      </c>
      <c r="BU7" s="238">
        <v>6.9300000000000004E-3</v>
      </c>
      <c r="BV7" s="238">
        <v>1.7299999999999999E-2</v>
      </c>
      <c r="BW7" s="239">
        <v>5.0000000000000004E-6</v>
      </c>
      <c r="BX7" t="s">
        <v>11</v>
      </c>
      <c r="BY7" t="s">
        <v>11</v>
      </c>
      <c r="BZ7" s="21" t="s">
        <v>5137</v>
      </c>
      <c r="CA7" s="21" t="s">
        <v>5138</v>
      </c>
      <c r="CB7" s="21" t="s">
        <v>11</v>
      </c>
      <c r="CC7" s="21" t="s">
        <v>5403</v>
      </c>
      <c r="CD7" s="22"/>
      <c r="CE7" s="21"/>
      <c r="CF7" s="21"/>
      <c r="CG7" s="21"/>
      <c r="CH7" s="21"/>
    </row>
    <row r="8" spans="1:86">
      <c r="A8" s="21">
        <v>170</v>
      </c>
      <c r="B8" s="21" t="s">
        <v>282</v>
      </c>
      <c r="C8" s="21" t="s">
        <v>244</v>
      </c>
      <c r="D8" s="22" t="s">
        <v>5122</v>
      </c>
      <c r="E8" s="21">
        <v>2014</v>
      </c>
      <c r="F8" s="21" t="s">
        <v>1283</v>
      </c>
      <c r="G8" s="21" t="s">
        <v>5123</v>
      </c>
      <c r="H8" s="24" t="s">
        <v>5124</v>
      </c>
      <c r="I8" s="21" t="s">
        <v>5125</v>
      </c>
      <c r="J8" s="21" t="s">
        <v>5126</v>
      </c>
      <c r="K8" s="21" t="s">
        <v>5127</v>
      </c>
      <c r="L8" s="22" t="s">
        <v>5128</v>
      </c>
      <c r="M8" s="24" t="s">
        <v>5129</v>
      </c>
      <c r="N8" s="21" t="s">
        <v>12</v>
      </c>
      <c r="O8" s="25" t="s">
        <v>6027</v>
      </c>
      <c r="P8" s="21" t="s">
        <v>5142</v>
      </c>
      <c r="Q8" s="21" t="s">
        <v>5600</v>
      </c>
      <c r="R8" s="21" t="s">
        <v>5402</v>
      </c>
      <c r="S8" s="21" t="s">
        <v>123</v>
      </c>
      <c r="T8" s="21" t="s">
        <v>5131</v>
      </c>
      <c r="U8" s="21" t="s">
        <v>140</v>
      </c>
      <c r="V8" s="21">
        <v>12643</v>
      </c>
      <c r="W8" s="21" t="s">
        <v>10</v>
      </c>
      <c r="X8" s="21" t="s">
        <v>10</v>
      </c>
      <c r="Y8" s="21" t="s">
        <v>10</v>
      </c>
      <c r="Z8" s="21" t="s">
        <v>10</v>
      </c>
      <c r="AA8" s="21" t="s">
        <v>3932</v>
      </c>
      <c r="AB8" s="21" t="s">
        <v>1006</v>
      </c>
      <c r="AC8" t="str">
        <f>INDEX([5]Exposure_GWASs!G:G,MATCH([5]Wenxin!AB8,[5]Exposure_GWASs!C:C,0))</f>
        <v>BMI</v>
      </c>
      <c r="AD8" s="21" t="s">
        <v>127</v>
      </c>
      <c r="AE8" s="21" t="s">
        <v>1224</v>
      </c>
      <c r="AF8" s="21" t="s">
        <v>5131</v>
      </c>
      <c r="AG8" s="21" t="s">
        <v>140</v>
      </c>
      <c r="AH8" s="21">
        <v>12643</v>
      </c>
      <c r="AI8">
        <f>INDEX([5]Exposure_GWASs!F:F,MATCH([5]Wenxin!AB8,[5]Exposure_GWASs!C:C,0))</f>
        <v>249796</v>
      </c>
      <c r="AJ8" s="21" t="s">
        <v>5132</v>
      </c>
      <c r="AK8" s="21" t="s">
        <v>1005</v>
      </c>
      <c r="AL8" s="21" t="s">
        <v>204</v>
      </c>
      <c r="AM8" s="21" t="s">
        <v>1099</v>
      </c>
      <c r="AN8" s="21" t="s">
        <v>5133</v>
      </c>
      <c r="AO8" s="21" t="s">
        <v>1099</v>
      </c>
      <c r="AP8" s="21" t="s">
        <v>5134</v>
      </c>
      <c r="AQ8" s="21" t="s">
        <v>1099</v>
      </c>
      <c r="AR8" s="21" t="s">
        <v>11</v>
      </c>
      <c r="AS8" s="21" t="s">
        <v>135</v>
      </c>
      <c r="AT8" s="21" t="s">
        <v>11</v>
      </c>
      <c r="AU8" s="21" t="s">
        <v>10</v>
      </c>
      <c r="AV8" s="21" t="s">
        <v>10</v>
      </c>
      <c r="AW8" s="21">
        <v>32</v>
      </c>
      <c r="AX8" s="21">
        <f>INDEX([5]Exposure_GWASs!S:S,MATCH([5]Wenxin!AB8,[5]Exposure_GWASs!C:C,0))</f>
        <v>32</v>
      </c>
      <c r="AY8" s="21" t="s">
        <v>10</v>
      </c>
      <c r="AZ8" s="21" t="s">
        <v>11</v>
      </c>
      <c r="BA8" s="21" t="s">
        <v>10</v>
      </c>
      <c r="BB8" s="21" t="s">
        <v>22</v>
      </c>
      <c r="BC8" s="21"/>
      <c r="BD8" s="21"/>
      <c r="BE8" s="21"/>
      <c r="BF8" s="21"/>
      <c r="BG8" s="21"/>
      <c r="BH8" s="21" t="s">
        <v>11</v>
      </c>
      <c r="BI8" s="21" t="s">
        <v>5135</v>
      </c>
      <c r="BJ8" s="21" t="s">
        <v>11</v>
      </c>
      <c r="BK8" s="21" t="s">
        <v>11</v>
      </c>
      <c r="BL8" s="21" t="s">
        <v>171</v>
      </c>
      <c r="BM8" s="21" t="s">
        <v>171</v>
      </c>
      <c r="BN8" s="21" t="s">
        <v>5136</v>
      </c>
      <c r="BO8" s="21" t="s">
        <v>3814</v>
      </c>
      <c r="BP8" s="24" t="s">
        <v>167</v>
      </c>
      <c r="BQ8" s="22" t="s">
        <v>1012</v>
      </c>
      <c r="BR8" s="238">
        <v>1.38E-2</v>
      </c>
      <c r="BS8" s="21"/>
      <c r="BT8" s="21">
        <v>95</v>
      </c>
      <c r="BU8" s="238">
        <v>7.1799999999999998E-3</v>
      </c>
      <c r="BV8" s="238">
        <v>2.0299999999999999E-2</v>
      </c>
      <c r="BW8" s="239">
        <v>4.0000000000000003E-5</v>
      </c>
      <c r="BX8" t="s">
        <v>11</v>
      </c>
      <c r="BY8" t="s">
        <v>11</v>
      </c>
      <c r="BZ8" s="21" t="s">
        <v>5137</v>
      </c>
      <c r="CA8" s="21" t="s">
        <v>5138</v>
      </c>
      <c r="CB8" s="21" t="s">
        <v>11</v>
      </c>
      <c r="CC8" s="21" t="s">
        <v>5403</v>
      </c>
      <c r="CD8" s="22"/>
      <c r="CE8" s="21"/>
      <c r="CF8" s="21"/>
      <c r="CG8" s="21"/>
      <c r="CH8" s="21"/>
    </row>
    <row r="9" spans="1:86">
      <c r="A9" s="21">
        <v>170</v>
      </c>
      <c r="B9" s="21" t="s">
        <v>282</v>
      </c>
      <c r="C9" s="21" t="s">
        <v>244</v>
      </c>
      <c r="D9" s="22" t="s">
        <v>5122</v>
      </c>
      <c r="E9" s="21">
        <v>2014</v>
      </c>
      <c r="F9" s="21" t="s">
        <v>1283</v>
      </c>
      <c r="G9" s="21" t="s">
        <v>5123</v>
      </c>
      <c r="H9" s="24" t="s">
        <v>5124</v>
      </c>
      <c r="I9" s="21" t="s">
        <v>5125</v>
      </c>
      <c r="J9" s="21" t="s">
        <v>5126</v>
      </c>
      <c r="K9" s="21" t="s">
        <v>5127</v>
      </c>
      <c r="L9" s="22" t="s">
        <v>5128</v>
      </c>
      <c r="M9" s="24" t="s">
        <v>5129</v>
      </c>
      <c r="N9" s="21" t="s">
        <v>12</v>
      </c>
      <c r="O9" s="25" t="s">
        <v>6028</v>
      </c>
      <c r="P9" s="21" t="s">
        <v>5143</v>
      </c>
      <c r="Q9" s="21" t="s">
        <v>5600</v>
      </c>
      <c r="R9" s="21" t="s">
        <v>5402</v>
      </c>
      <c r="S9" s="21" t="s">
        <v>123</v>
      </c>
      <c r="T9" s="21" t="s">
        <v>5131</v>
      </c>
      <c r="U9" s="21" t="s">
        <v>140</v>
      </c>
      <c r="V9" s="21">
        <v>12643</v>
      </c>
      <c r="W9" s="21" t="s">
        <v>10</v>
      </c>
      <c r="X9" s="21" t="s">
        <v>10</v>
      </c>
      <c r="Y9" s="21" t="s">
        <v>10</v>
      </c>
      <c r="Z9" s="21" t="s">
        <v>10</v>
      </c>
      <c r="AA9" s="21" t="s">
        <v>3932</v>
      </c>
      <c r="AB9" s="21" t="s">
        <v>1006</v>
      </c>
      <c r="AC9" t="str">
        <f>INDEX([5]Exposure_GWASs!G:G,MATCH([5]Wenxin!AB9,[5]Exposure_GWASs!C:C,0))</f>
        <v>BMI</v>
      </c>
      <c r="AD9" s="21" t="s">
        <v>127</v>
      </c>
      <c r="AE9" s="21" t="s">
        <v>1224</v>
      </c>
      <c r="AF9" s="21" t="s">
        <v>5131</v>
      </c>
      <c r="AG9" s="21" t="s">
        <v>140</v>
      </c>
      <c r="AH9" s="21">
        <v>12643</v>
      </c>
      <c r="AI9">
        <f>INDEX([5]Exposure_GWASs!F:F,MATCH([5]Wenxin!AB9,[5]Exposure_GWASs!C:C,0))</f>
        <v>249796</v>
      </c>
      <c r="AJ9" s="21" t="s">
        <v>5132</v>
      </c>
      <c r="AK9" s="21" t="s">
        <v>1005</v>
      </c>
      <c r="AL9" s="21" t="s">
        <v>204</v>
      </c>
      <c r="AM9" s="21" t="s">
        <v>1099</v>
      </c>
      <c r="AN9" s="21" t="s">
        <v>5133</v>
      </c>
      <c r="AO9" s="21" t="s">
        <v>1099</v>
      </c>
      <c r="AP9" s="21" t="s">
        <v>5134</v>
      </c>
      <c r="AQ9" s="21" t="s">
        <v>1099</v>
      </c>
      <c r="AR9" s="21" t="s">
        <v>11</v>
      </c>
      <c r="AS9" s="21" t="s">
        <v>135</v>
      </c>
      <c r="AT9" s="21" t="s">
        <v>11</v>
      </c>
      <c r="AU9" s="21" t="s">
        <v>10</v>
      </c>
      <c r="AV9" s="21" t="s">
        <v>10</v>
      </c>
      <c r="AW9" s="21">
        <v>32</v>
      </c>
      <c r="AX9" s="21">
        <f>INDEX([5]Exposure_GWASs!S:S,MATCH([5]Wenxin!AB9,[5]Exposure_GWASs!C:C,0))</f>
        <v>32</v>
      </c>
      <c r="AY9" s="21" t="s">
        <v>10</v>
      </c>
      <c r="AZ9" s="21" t="s">
        <v>11</v>
      </c>
      <c r="BA9" s="21" t="s">
        <v>10</v>
      </c>
      <c r="BB9" s="21" t="s">
        <v>22</v>
      </c>
      <c r="BC9" s="21"/>
      <c r="BD9" s="21"/>
      <c r="BE9" s="21"/>
      <c r="BF9" s="21"/>
      <c r="BG9" s="21"/>
      <c r="BH9" s="21" t="s">
        <v>11</v>
      </c>
      <c r="BI9" s="21" t="s">
        <v>5135</v>
      </c>
      <c r="BJ9" s="21" t="s">
        <v>11</v>
      </c>
      <c r="BK9" s="21" t="s">
        <v>11</v>
      </c>
      <c r="BL9" s="21" t="s">
        <v>171</v>
      </c>
      <c r="BM9" s="21" t="s">
        <v>171</v>
      </c>
      <c r="BN9" s="21" t="s">
        <v>5136</v>
      </c>
      <c r="BO9" s="21" t="s">
        <v>3814</v>
      </c>
      <c r="BP9" s="24" t="s">
        <v>167</v>
      </c>
      <c r="BQ9" s="22" t="s">
        <v>1012</v>
      </c>
      <c r="BR9" s="238">
        <v>7.3200000000000001E-3</v>
      </c>
      <c r="BS9" s="21"/>
      <c r="BT9" s="21">
        <v>95</v>
      </c>
      <c r="BU9" s="238">
        <v>2.49E-3</v>
      </c>
      <c r="BV9" s="238">
        <v>1.21E-2</v>
      </c>
      <c r="BW9" s="238">
        <v>3.0000000000000001E-3</v>
      </c>
      <c r="BX9" t="s">
        <v>11</v>
      </c>
      <c r="BY9" t="s">
        <v>11</v>
      </c>
      <c r="BZ9" s="21" t="s">
        <v>5137</v>
      </c>
      <c r="CA9" s="21" t="s">
        <v>5138</v>
      </c>
      <c r="CB9" s="21" t="s">
        <v>11</v>
      </c>
      <c r="CC9" s="21" t="s">
        <v>5403</v>
      </c>
      <c r="CD9" s="22"/>
      <c r="CE9" s="21"/>
      <c r="CF9" s="21"/>
      <c r="CG9" s="21"/>
      <c r="CH9" s="21"/>
    </row>
    <row r="10" spans="1:86">
      <c r="A10" s="21">
        <v>170</v>
      </c>
      <c r="B10" s="21" t="s">
        <v>282</v>
      </c>
      <c r="C10" s="21" t="s">
        <v>244</v>
      </c>
      <c r="D10" s="22" t="s">
        <v>5122</v>
      </c>
      <c r="E10" s="21">
        <v>2014</v>
      </c>
      <c r="F10" s="21" t="s">
        <v>1283</v>
      </c>
      <c r="G10" s="21" t="s">
        <v>5123</v>
      </c>
      <c r="H10" s="24" t="s">
        <v>5124</v>
      </c>
      <c r="I10" s="21" t="s">
        <v>5125</v>
      </c>
      <c r="J10" s="21" t="s">
        <v>5126</v>
      </c>
      <c r="K10" s="21" t="s">
        <v>5127</v>
      </c>
      <c r="L10" s="22" t="s">
        <v>5128</v>
      </c>
      <c r="M10" s="24" t="s">
        <v>5129</v>
      </c>
      <c r="N10" s="21" t="s">
        <v>12</v>
      </c>
      <c r="O10" s="25" t="s">
        <v>5144</v>
      </c>
      <c r="P10" s="21" t="s">
        <v>5144</v>
      </c>
      <c r="Q10" s="21" t="s">
        <v>5600</v>
      </c>
      <c r="R10" s="21" t="s">
        <v>5402</v>
      </c>
      <c r="S10" s="21" t="s">
        <v>123</v>
      </c>
      <c r="T10" s="21" t="s">
        <v>5131</v>
      </c>
      <c r="U10" s="21" t="s">
        <v>140</v>
      </c>
      <c r="V10" s="21">
        <v>12643</v>
      </c>
      <c r="W10" s="21" t="s">
        <v>10</v>
      </c>
      <c r="X10" s="21" t="s">
        <v>10</v>
      </c>
      <c r="Y10" s="21" t="s">
        <v>10</v>
      </c>
      <c r="Z10" s="21" t="s">
        <v>10</v>
      </c>
      <c r="AA10" s="21" t="s">
        <v>3932</v>
      </c>
      <c r="AB10" s="21" t="s">
        <v>1006</v>
      </c>
      <c r="AC10" t="str">
        <f>INDEX([5]Exposure_GWASs!G:G,MATCH([5]Wenxin!AB10,[5]Exposure_GWASs!C:C,0))</f>
        <v>BMI</v>
      </c>
      <c r="AD10" s="21" t="s">
        <v>127</v>
      </c>
      <c r="AE10" s="21" t="s">
        <v>1224</v>
      </c>
      <c r="AF10" s="21" t="s">
        <v>5131</v>
      </c>
      <c r="AG10" s="21" t="s">
        <v>140</v>
      </c>
      <c r="AH10" s="21">
        <v>12643</v>
      </c>
      <c r="AI10">
        <f>INDEX([5]Exposure_GWASs!F:F,MATCH([5]Wenxin!AB10,[5]Exposure_GWASs!C:C,0))</f>
        <v>249796</v>
      </c>
      <c r="AJ10" s="21" t="s">
        <v>5132</v>
      </c>
      <c r="AK10" s="21" t="s">
        <v>1005</v>
      </c>
      <c r="AL10" s="21" t="s">
        <v>204</v>
      </c>
      <c r="AM10" s="21" t="s">
        <v>1099</v>
      </c>
      <c r="AN10" s="21" t="s">
        <v>5133</v>
      </c>
      <c r="AO10" s="21" t="s">
        <v>1099</v>
      </c>
      <c r="AP10" s="21" t="s">
        <v>5134</v>
      </c>
      <c r="AQ10" s="21" t="s">
        <v>1099</v>
      </c>
      <c r="AR10" s="21" t="s">
        <v>11</v>
      </c>
      <c r="AS10" s="21" t="s">
        <v>135</v>
      </c>
      <c r="AT10" s="21" t="s">
        <v>11</v>
      </c>
      <c r="AU10" s="21" t="s">
        <v>10</v>
      </c>
      <c r="AV10" s="21" t="s">
        <v>10</v>
      </c>
      <c r="AW10" s="21">
        <v>32</v>
      </c>
      <c r="AX10" s="21">
        <f>INDEX([5]Exposure_GWASs!S:S,MATCH([5]Wenxin!AB10,[5]Exposure_GWASs!C:C,0))</f>
        <v>32</v>
      </c>
      <c r="AY10" s="21" t="s">
        <v>10</v>
      </c>
      <c r="AZ10" s="21" t="s">
        <v>11</v>
      </c>
      <c r="BA10" s="21" t="s">
        <v>10</v>
      </c>
      <c r="BB10" s="21" t="s">
        <v>22</v>
      </c>
      <c r="BC10" s="21"/>
      <c r="BD10" s="21"/>
      <c r="BE10" s="21"/>
      <c r="BF10" s="21"/>
      <c r="BG10" s="21"/>
      <c r="BH10" s="21" t="s">
        <v>11</v>
      </c>
      <c r="BI10" s="21" t="s">
        <v>5135</v>
      </c>
      <c r="BJ10" s="21" t="s">
        <v>11</v>
      </c>
      <c r="BK10" s="21" t="s">
        <v>11</v>
      </c>
      <c r="BL10" s="21" t="s">
        <v>171</v>
      </c>
      <c r="BM10" s="21" t="s">
        <v>171</v>
      </c>
      <c r="BN10" s="21" t="s">
        <v>5136</v>
      </c>
      <c r="BO10" s="21" t="s">
        <v>3814</v>
      </c>
      <c r="BP10" s="24" t="s">
        <v>167</v>
      </c>
      <c r="BQ10" s="22" t="s">
        <v>1012</v>
      </c>
      <c r="BR10" s="238">
        <v>1.4800000000000001E-2</v>
      </c>
      <c r="BS10" s="21"/>
      <c r="BT10" s="21">
        <v>95</v>
      </c>
      <c r="BU10" s="238">
        <v>5.1399999999999996E-3</v>
      </c>
      <c r="BV10" s="238">
        <v>2.4500000000000001E-2</v>
      </c>
      <c r="BW10" s="238">
        <v>3.0000000000000001E-3</v>
      </c>
      <c r="BX10" t="s">
        <v>11</v>
      </c>
      <c r="BY10" t="s">
        <v>11</v>
      </c>
      <c r="BZ10" s="21" t="s">
        <v>5137</v>
      </c>
      <c r="CA10" s="21" t="s">
        <v>5138</v>
      </c>
      <c r="CB10" s="21" t="s">
        <v>11</v>
      </c>
      <c r="CC10" s="21" t="s">
        <v>5403</v>
      </c>
      <c r="CD10" s="22"/>
      <c r="CE10" s="21"/>
      <c r="CF10" s="21"/>
      <c r="CG10" s="21"/>
      <c r="CH10" s="21"/>
    </row>
    <row r="11" spans="1:86">
      <c r="A11" s="21">
        <v>170</v>
      </c>
      <c r="B11" s="21" t="s">
        <v>282</v>
      </c>
      <c r="C11" s="21" t="s">
        <v>244</v>
      </c>
      <c r="D11" s="22" t="s">
        <v>5122</v>
      </c>
      <c r="E11" s="21">
        <v>2014</v>
      </c>
      <c r="F11" s="21" t="s">
        <v>1283</v>
      </c>
      <c r="G11" s="21" t="s">
        <v>5123</v>
      </c>
      <c r="H11" s="24" t="s">
        <v>5124</v>
      </c>
      <c r="I11" s="21" t="s">
        <v>5125</v>
      </c>
      <c r="J11" s="21" t="s">
        <v>5126</v>
      </c>
      <c r="K11" s="21" t="s">
        <v>5127</v>
      </c>
      <c r="L11" s="22" t="s">
        <v>5128</v>
      </c>
      <c r="M11" s="24" t="s">
        <v>5129</v>
      </c>
      <c r="N11" s="21" t="s">
        <v>12</v>
      </c>
      <c r="O11" s="25" t="s">
        <v>6029</v>
      </c>
      <c r="P11" s="21" t="s">
        <v>5145</v>
      </c>
      <c r="Q11" s="21" t="s">
        <v>5600</v>
      </c>
      <c r="R11" s="21" t="s">
        <v>5402</v>
      </c>
      <c r="S11" s="21" t="s">
        <v>123</v>
      </c>
      <c r="T11" s="21" t="s">
        <v>5131</v>
      </c>
      <c r="U11" s="21" t="s">
        <v>140</v>
      </c>
      <c r="V11" s="21">
        <v>12643</v>
      </c>
      <c r="W11" s="21" t="s">
        <v>10</v>
      </c>
      <c r="X11" s="21" t="s">
        <v>10</v>
      </c>
      <c r="Y11" s="21" t="s">
        <v>10</v>
      </c>
      <c r="Z11" s="21" t="s">
        <v>10</v>
      </c>
      <c r="AA11" s="21" t="s">
        <v>3932</v>
      </c>
      <c r="AB11" s="21" t="s">
        <v>1006</v>
      </c>
      <c r="AC11" t="str">
        <f>INDEX([5]Exposure_GWASs!G:G,MATCH([5]Wenxin!AB11,[5]Exposure_GWASs!C:C,0))</f>
        <v>BMI</v>
      </c>
      <c r="AD11" s="21" t="s">
        <v>127</v>
      </c>
      <c r="AE11" s="21" t="s">
        <v>1224</v>
      </c>
      <c r="AF11" s="21" t="s">
        <v>5131</v>
      </c>
      <c r="AG11" s="21" t="s">
        <v>140</v>
      </c>
      <c r="AH11" s="21">
        <v>12643</v>
      </c>
      <c r="AI11">
        <f>INDEX([5]Exposure_GWASs!F:F,MATCH([5]Wenxin!AB11,[5]Exposure_GWASs!C:C,0))</f>
        <v>249796</v>
      </c>
      <c r="AJ11" s="21" t="s">
        <v>5132</v>
      </c>
      <c r="AK11" s="21" t="s">
        <v>1005</v>
      </c>
      <c r="AL11" s="21" t="s">
        <v>204</v>
      </c>
      <c r="AM11" s="21" t="s">
        <v>1099</v>
      </c>
      <c r="AN11" s="21" t="s">
        <v>5133</v>
      </c>
      <c r="AO11" s="21" t="s">
        <v>1099</v>
      </c>
      <c r="AP11" s="21" t="s">
        <v>5134</v>
      </c>
      <c r="AQ11" s="21" t="s">
        <v>1099</v>
      </c>
      <c r="AR11" s="21" t="s">
        <v>11</v>
      </c>
      <c r="AS11" s="21" t="s">
        <v>135</v>
      </c>
      <c r="AT11" s="21" t="s">
        <v>11</v>
      </c>
      <c r="AU11" s="21" t="s">
        <v>10</v>
      </c>
      <c r="AV11" s="21" t="s">
        <v>10</v>
      </c>
      <c r="AW11" s="21">
        <v>32</v>
      </c>
      <c r="AX11" s="21">
        <f>INDEX([5]Exposure_GWASs!S:S,MATCH([5]Wenxin!AB11,[5]Exposure_GWASs!C:C,0))</f>
        <v>32</v>
      </c>
      <c r="AY11" s="21" t="s">
        <v>10</v>
      </c>
      <c r="AZ11" s="21" t="s">
        <v>11</v>
      </c>
      <c r="BA11" s="21" t="s">
        <v>10</v>
      </c>
      <c r="BB11" s="21" t="s">
        <v>22</v>
      </c>
      <c r="BC11" s="21"/>
      <c r="BD11" s="21"/>
      <c r="BE11" s="21"/>
      <c r="BF11" s="21"/>
      <c r="BG11" s="21"/>
      <c r="BH11" s="21" t="s">
        <v>11</v>
      </c>
      <c r="BI11" s="21" t="s">
        <v>5135</v>
      </c>
      <c r="BJ11" s="21" t="s">
        <v>11</v>
      </c>
      <c r="BK11" s="21" t="s">
        <v>11</v>
      </c>
      <c r="BL11" s="21" t="s">
        <v>171</v>
      </c>
      <c r="BM11" s="21" t="s">
        <v>171</v>
      </c>
      <c r="BN11" s="21" t="s">
        <v>5136</v>
      </c>
      <c r="BO11" s="21" t="s">
        <v>3814</v>
      </c>
      <c r="BP11" s="24" t="s">
        <v>167</v>
      </c>
      <c r="BQ11" s="22" t="s">
        <v>1012</v>
      </c>
      <c r="BR11" s="238">
        <v>2.07E-2</v>
      </c>
      <c r="BS11" s="21"/>
      <c r="BT11" s="21">
        <v>95</v>
      </c>
      <c r="BU11" s="238">
        <v>8.3099999999999997E-3</v>
      </c>
      <c r="BV11" s="238">
        <v>3.32E-2</v>
      </c>
      <c r="BW11" s="238">
        <v>1E-3</v>
      </c>
      <c r="BX11" t="s">
        <v>11</v>
      </c>
      <c r="BY11" t="s">
        <v>11</v>
      </c>
      <c r="BZ11" s="21" t="s">
        <v>5137</v>
      </c>
      <c r="CA11" s="21" t="s">
        <v>5138</v>
      </c>
      <c r="CB11" s="21" t="s">
        <v>11</v>
      </c>
      <c r="CC11" s="21" t="s">
        <v>5403</v>
      </c>
      <c r="CD11" s="22"/>
      <c r="CE11" s="21"/>
      <c r="CF11" s="21"/>
      <c r="CG11" s="21"/>
      <c r="CH11" s="21"/>
    </row>
    <row r="12" spans="1:86">
      <c r="A12" s="21">
        <v>170</v>
      </c>
      <c r="B12" s="21" t="s">
        <v>282</v>
      </c>
      <c r="C12" s="21" t="s">
        <v>244</v>
      </c>
      <c r="D12" s="22" t="s">
        <v>5122</v>
      </c>
      <c r="E12" s="21">
        <v>2014</v>
      </c>
      <c r="F12" s="21" t="s">
        <v>1283</v>
      </c>
      <c r="G12" s="21" t="s">
        <v>5123</v>
      </c>
      <c r="H12" s="24" t="s">
        <v>5124</v>
      </c>
      <c r="I12" s="21" t="s">
        <v>5125</v>
      </c>
      <c r="J12" s="21" t="s">
        <v>5126</v>
      </c>
      <c r="K12" s="21" t="s">
        <v>5127</v>
      </c>
      <c r="L12" s="22" t="s">
        <v>5128</v>
      </c>
      <c r="M12" s="24" t="s">
        <v>5129</v>
      </c>
      <c r="N12" s="21" t="s">
        <v>12</v>
      </c>
      <c r="O12" s="25" t="s">
        <v>6030</v>
      </c>
      <c r="P12" s="21" t="s">
        <v>5146</v>
      </c>
      <c r="Q12" s="21" t="s">
        <v>5600</v>
      </c>
      <c r="R12" s="21" t="s">
        <v>5402</v>
      </c>
      <c r="S12" s="21" t="s">
        <v>123</v>
      </c>
      <c r="T12" s="21" t="s">
        <v>5131</v>
      </c>
      <c r="U12" s="21" t="s">
        <v>140</v>
      </c>
      <c r="V12" s="21">
        <v>12643</v>
      </c>
      <c r="W12" s="21" t="s">
        <v>10</v>
      </c>
      <c r="X12" s="21" t="s">
        <v>10</v>
      </c>
      <c r="Y12" s="21" t="s">
        <v>10</v>
      </c>
      <c r="Z12" s="21" t="s">
        <v>10</v>
      </c>
      <c r="AA12" s="21" t="s">
        <v>3932</v>
      </c>
      <c r="AB12" s="21" t="s">
        <v>1006</v>
      </c>
      <c r="AC12" t="str">
        <f>INDEX([5]Exposure_GWASs!G:G,MATCH([5]Wenxin!AB12,[5]Exposure_GWASs!C:C,0))</f>
        <v>BMI</v>
      </c>
      <c r="AD12" s="21" t="s">
        <v>127</v>
      </c>
      <c r="AE12" s="21" t="s">
        <v>1224</v>
      </c>
      <c r="AF12" s="21" t="s">
        <v>5131</v>
      </c>
      <c r="AG12" s="21" t="s">
        <v>140</v>
      </c>
      <c r="AH12" s="21">
        <v>12643</v>
      </c>
      <c r="AI12">
        <f>INDEX([5]Exposure_GWASs!F:F,MATCH([5]Wenxin!AB12,[5]Exposure_GWASs!C:C,0))</f>
        <v>249796</v>
      </c>
      <c r="AJ12" s="21" t="s">
        <v>5132</v>
      </c>
      <c r="AK12" s="21" t="s">
        <v>1005</v>
      </c>
      <c r="AL12" s="21" t="s">
        <v>204</v>
      </c>
      <c r="AM12" s="21" t="s">
        <v>1099</v>
      </c>
      <c r="AN12" s="21" t="s">
        <v>5133</v>
      </c>
      <c r="AO12" s="21" t="s">
        <v>1099</v>
      </c>
      <c r="AP12" s="21" t="s">
        <v>5134</v>
      </c>
      <c r="AQ12" s="21" t="s">
        <v>1099</v>
      </c>
      <c r="AR12" s="21" t="s">
        <v>11</v>
      </c>
      <c r="AS12" s="21" t="s">
        <v>135</v>
      </c>
      <c r="AT12" s="21" t="s">
        <v>11</v>
      </c>
      <c r="AU12" s="21" t="s">
        <v>10</v>
      </c>
      <c r="AV12" s="21" t="s">
        <v>10</v>
      </c>
      <c r="AW12" s="21">
        <v>32</v>
      </c>
      <c r="AX12" s="21">
        <f>INDEX([5]Exposure_GWASs!S:S,MATCH([5]Wenxin!AB12,[5]Exposure_GWASs!C:C,0))</f>
        <v>32</v>
      </c>
      <c r="AY12" s="21" t="s">
        <v>10</v>
      </c>
      <c r="AZ12" s="21" t="s">
        <v>11</v>
      </c>
      <c r="BA12" s="21" t="s">
        <v>10</v>
      </c>
      <c r="BB12" s="21" t="s">
        <v>22</v>
      </c>
      <c r="BC12" s="21"/>
      <c r="BD12" s="21"/>
      <c r="BE12" s="21"/>
      <c r="BF12" s="21"/>
      <c r="BG12" s="21"/>
      <c r="BH12" s="21" t="s">
        <v>11</v>
      </c>
      <c r="BI12" s="21" t="s">
        <v>5135</v>
      </c>
      <c r="BJ12" s="21" t="s">
        <v>11</v>
      </c>
      <c r="BK12" s="21" t="s">
        <v>11</v>
      </c>
      <c r="BL12" s="21" t="s">
        <v>171</v>
      </c>
      <c r="BM12" s="21" t="s">
        <v>171</v>
      </c>
      <c r="BN12" s="21" t="s">
        <v>5136</v>
      </c>
      <c r="BO12" s="21" t="s">
        <v>3814</v>
      </c>
      <c r="BP12" s="24" t="s">
        <v>167</v>
      </c>
      <c r="BQ12" s="22" t="s">
        <v>1012</v>
      </c>
      <c r="BR12" s="238">
        <v>1.44E-2</v>
      </c>
      <c r="BS12" s="21"/>
      <c r="BT12" s="21">
        <v>95</v>
      </c>
      <c r="BU12" s="238">
        <v>6.6400000000000001E-3</v>
      </c>
      <c r="BV12" s="238">
        <v>2.2200000000000001E-2</v>
      </c>
      <c r="BW12" s="238">
        <v>2.9999999999999997E-4</v>
      </c>
      <c r="BX12" t="s">
        <v>11</v>
      </c>
      <c r="BY12" t="s">
        <v>11</v>
      </c>
      <c r="BZ12" s="21" t="s">
        <v>5137</v>
      </c>
      <c r="CA12" s="21" t="s">
        <v>5138</v>
      </c>
      <c r="CB12" s="21" t="s">
        <v>11</v>
      </c>
      <c r="CC12" s="21" t="s">
        <v>5403</v>
      </c>
      <c r="CD12" s="22"/>
      <c r="CE12" s="21"/>
      <c r="CF12" s="21"/>
      <c r="CG12" s="21"/>
      <c r="CH12" s="21"/>
    </row>
    <row r="13" spans="1:86">
      <c r="A13" s="21">
        <v>170</v>
      </c>
      <c r="B13" s="21" t="s">
        <v>282</v>
      </c>
      <c r="C13" s="21" t="s">
        <v>244</v>
      </c>
      <c r="D13" s="22" t="s">
        <v>5122</v>
      </c>
      <c r="E13" s="21">
        <v>2014</v>
      </c>
      <c r="F13" s="21" t="s">
        <v>1283</v>
      </c>
      <c r="G13" s="21" t="s">
        <v>5123</v>
      </c>
      <c r="H13" s="24" t="s">
        <v>5124</v>
      </c>
      <c r="I13" s="21" t="s">
        <v>5125</v>
      </c>
      <c r="J13" s="21" t="s">
        <v>5126</v>
      </c>
      <c r="K13" s="21" t="s">
        <v>5127</v>
      </c>
      <c r="L13" s="22" t="s">
        <v>5128</v>
      </c>
      <c r="M13" s="24" t="s">
        <v>5129</v>
      </c>
      <c r="N13" s="21" t="s">
        <v>12</v>
      </c>
      <c r="O13" s="25" t="s">
        <v>6031</v>
      </c>
      <c r="P13" s="21" t="s">
        <v>5147</v>
      </c>
      <c r="Q13" s="21" t="s">
        <v>5600</v>
      </c>
      <c r="R13" s="21" t="s">
        <v>5402</v>
      </c>
      <c r="S13" s="21" t="s">
        <v>123</v>
      </c>
      <c r="T13" s="21" t="s">
        <v>5131</v>
      </c>
      <c r="U13" s="21" t="s">
        <v>140</v>
      </c>
      <c r="V13" s="21">
        <v>12643</v>
      </c>
      <c r="W13" s="21" t="s">
        <v>10</v>
      </c>
      <c r="X13" s="21" t="s">
        <v>10</v>
      </c>
      <c r="Y13" s="21" t="s">
        <v>10</v>
      </c>
      <c r="Z13" s="21" t="s">
        <v>10</v>
      </c>
      <c r="AA13" s="21" t="s">
        <v>3932</v>
      </c>
      <c r="AB13" s="21" t="s">
        <v>1006</v>
      </c>
      <c r="AC13" t="str">
        <f>INDEX([5]Exposure_GWASs!G:G,MATCH([5]Wenxin!AB13,[5]Exposure_GWASs!C:C,0))</f>
        <v>BMI</v>
      </c>
      <c r="AD13" s="21" t="s">
        <v>127</v>
      </c>
      <c r="AE13" s="21" t="s">
        <v>1224</v>
      </c>
      <c r="AF13" s="21" t="s">
        <v>5131</v>
      </c>
      <c r="AG13" s="21" t="s">
        <v>140</v>
      </c>
      <c r="AH13" s="21">
        <v>12643</v>
      </c>
      <c r="AI13">
        <f>INDEX([5]Exposure_GWASs!F:F,MATCH([5]Wenxin!AB13,[5]Exposure_GWASs!C:C,0))</f>
        <v>249796</v>
      </c>
      <c r="AJ13" s="21" t="s">
        <v>5132</v>
      </c>
      <c r="AK13" s="21" t="s">
        <v>1005</v>
      </c>
      <c r="AL13" s="21" t="s">
        <v>204</v>
      </c>
      <c r="AM13" s="21" t="s">
        <v>1099</v>
      </c>
      <c r="AN13" s="21" t="s">
        <v>5133</v>
      </c>
      <c r="AO13" s="21" t="s">
        <v>1099</v>
      </c>
      <c r="AP13" s="21" t="s">
        <v>5134</v>
      </c>
      <c r="AQ13" s="21" t="s">
        <v>1099</v>
      </c>
      <c r="AR13" s="21" t="s">
        <v>11</v>
      </c>
      <c r="AS13" s="21" t="s">
        <v>135</v>
      </c>
      <c r="AT13" s="21" t="s">
        <v>11</v>
      </c>
      <c r="AU13" s="21" t="s">
        <v>10</v>
      </c>
      <c r="AV13" s="21" t="s">
        <v>10</v>
      </c>
      <c r="AW13" s="21">
        <v>32</v>
      </c>
      <c r="AX13" s="21">
        <f>INDEX([5]Exposure_GWASs!S:S,MATCH([5]Wenxin!AB13,[5]Exposure_GWASs!C:C,0))</f>
        <v>32</v>
      </c>
      <c r="AY13" s="21" t="s">
        <v>10</v>
      </c>
      <c r="AZ13" s="21" t="s">
        <v>11</v>
      </c>
      <c r="BA13" s="21" t="s">
        <v>10</v>
      </c>
      <c r="BB13" s="21" t="s">
        <v>22</v>
      </c>
      <c r="BC13" s="21"/>
      <c r="BD13" s="21"/>
      <c r="BE13" s="21"/>
      <c r="BF13" s="21"/>
      <c r="BG13" s="21"/>
      <c r="BH13" s="21" t="s">
        <v>11</v>
      </c>
      <c r="BI13" s="21" t="s">
        <v>5135</v>
      </c>
      <c r="BJ13" s="21" t="s">
        <v>11</v>
      </c>
      <c r="BK13" s="21" t="s">
        <v>11</v>
      </c>
      <c r="BL13" s="21" t="s">
        <v>171</v>
      </c>
      <c r="BM13" s="21" t="s">
        <v>171</v>
      </c>
      <c r="BN13" s="21" t="s">
        <v>5136</v>
      </c>
      <c r="BO13" s="21" t="s">
        <v>3814</v>
      </c>
      <c r="BP13" s="24" t="s">
        <v>167</v>
      </c>
      <c r="BQ13" s="22" t="s">
        <v>1012</v>
      </c>
      <c r="BR13" s="238">
        <v>1.09E-2</v>
      </c>
      <c r="BS13" s="21"/>
      <c r="BT13" s="21">
        <v>95</v>
      </c>
      <c r="BU13" s="238">
        <v>5.7200000000000003E-3</v>
      </c>
      <c r="BV13" s="238">
        <v>1.61E-2</v>
      </c>
      <c r="BW13" s="239">
        <v>4.0000000000000003E-5</v>
      </c>
      <c r="BX13" t="s">
        <v>11</v>
      </c>
      <c r="BY13" t="s">
        <v>11</v>
      </c>
      <c r="BZ13" s="21" t="s">
        <v>5137</v>
      </c>
      <c r="CA13" s="21" t="s">
        <v>5138</v>
      </c>
      <c r="CB13" s="21" t="s">
        <v>11</v>
      </c>
      <c r="CC13" s="21" t="s">
        <v>5403</v>
      </c>
      <c r="CD13" s="22"/>
      <c r="CE13" s="21"/>
      <c r="CF13" s="21"/>
      <c r="CG13" s="21"/>
      <c r="CH13" s="21"/>
    </row>
    <row r="14" spans="1:86">
      <c r="A14" s="21">
        <v>170</v>
      </c>
      <c r="B14" s="21" t="s">
        <v>282</v>
      </c>
      <c r="C14" s="21" t="s">
        <v>244</v>
      </c>
      <c r="D14" s="22" t="s">
        <v>5122</v>
      </c>
      <c r="E14" s="21">
        <v>2014</v>
      </c>
      <c r="F14" s="21" t="s">
        <v>1283</v>
      </c>
      <c r="G14" s="21" t="s">
        <v>5123</v>
      </c>
      <c r="H14" s="24" t="s">
        <v>5124</v>
      </c>
      <c r="I14" s="21" t="s">
        <v>5125</v>
      </c>
      <c r="J14" s="21" t="s">
        <v>5126</v>
      </c>
      <c r="K14" s="21" t="s">
        <v>5127</v>
      </c>
      <c r="L14" s="22" t="s">
        <v>5128</v>
      </c>
      <c r="M14" s="24" t="s">
        <v>5129</v>
      </c>
      <c r="N14" s="21" t="s">
        <v>12</v>
      </c>
      <c r="O14" s="25" t="s">
        <v>6032</v>
      </c>
      <c r="P14" s="21" t="s">
        <v>5148</v>
      </c>
      <c r="Q14" s="21" t="s">
        <v>5600</v>
      </c>
      <c r="R14" s="21" t="s">
        <v>5402</v>
      </c>
      <c r="S14" s="21" t="s">
        <v>123</v>
      </c>
      <c r="T14" s="21" t="s">
        <v>5131</v>
      </c>
      <c r="U14" s="21" t="s">
        <v>140</v>
      </c>
      <c r="V14" s="21">
        <v>12641</v>
      </c>
      <c r="W14" s="21" t="s">
        <v>10</v>
      </c>
      <c r="X14" s="21" t="s">
        <v>10</v>
      </c>
      <c r="Y14" s="21" t="s">
        <v>10</v>
      </c>
      <c r="Z14" s="21" t="s">
        <v>10</v>
      </c>
      <c r="AA14" s="21" t="s">
        <v>3932</v>
      </c>
      <c r="AB14" s="21" t="s">
        <v>1006</v>
      </c>
      <c r="AC14" t="str">
        <f>INDEX([5]Exposure_GWASs!G:G,MATCH([5]Wenxin!AB14,[5]Exposure_GWASs!C:C,0))</f>
        <v>BMI</v>
      </c>
      <c r="AD14" s="21" t="s">
        <v>127</v>
      </c>
      <c r="AE14" s="21" t="s">
        <v>1224</v>
      </c>
      <c r="AF14" s="21" t="s">
        <v>5131</v>
      </c>
      <c r="AG14" s="21" t="s">
        <v>140</v>
      </c>
      <c r="AH14" s="21">
        <v>12641</v>
      </c>
      <c r="AI14">
        <f>INDEX([5]Exposure_GWASs!F:F,MATCH([5]Wenxin!AB14,[5]Exposure_GWASs!C:C,0))</f>
        <v>249796</v>
      </c>
      <c r="AJ14" s="21" t="s">
        <v>5132</v>
      </c>
      <c r="AK14" s="21" t="s">
        <v>1005</v>
      </c>
      <c r="AL14" s="21" t="s">
        <v>204</v>
      </c>
      <c r="AM14" s="21" t="s">
        <v>1099</v>
      </c>
      <c r="AN14" s="21" t="s">
        <v>5133</v>
      </c>
      <c r="AO14" s="21" t="s">
        <v>1099</v>
      </c>
      <c r="AP14" s="21" t="s">
        <v>5134</v>
      </c>
      <c r="AQ14" s="21" t="s">
        <v>1099</v>
      </c>
      <c r="AR14" s="21" t="s">
        <v>11</v>
      </c>
      <c r="AS14" s="21" t="s">
        <v>135</v>
      </c>
      <c r="AT14" s="21" t="s">
        <v>11</v>
      </c>
      <c r="AU14" s="21" t="s">
        <v>10</v>
      </c>
      <c r="AV14" s="21" t="s">
        <v>10</v>
      </c>
      <c r="AW14" s="21">
        <v>32</v>
      </c>
      <c r="AX14" s="21">
        <f>INDEX([5]Exposure_GWASs!S:S,MATCH([5]Wenxin!AB14,[5]Exposure_GWASs!C:C,0))</f>
        <v>32</v>
      </c>
      <c r="AY14" s="21" t="s">
        <v>10</v>
      </c>
      <c r="AZ14" s="21" t="s">
        <v>11</v>
      </c>
      <c r="BA14" s="21" t="s">
        <v>10</v>
      </c>
      <c r="BB14" s="21" t="s">
        <v>22</v>
      </c>
      <c r="BC14" s="21"/>
      <c r="BD14" s="21"/>
      <c r="BE14" s="21"/>
      <c r="BF14" s="21"/>
      <c r="BG14" s="21"/>
      <c r="BH14" s="21" t="s">
        <v>11</v>
      </c>
      <c r="BI14" s="21" t="s">
        <v>5135</v>
      </c>
      <c r="BJ14" s="21" t="s">
        <v>11</v>
      </c>
      <c r="BK14" s="21" t="s">
        <v>11</v>
      </c>
      <c r="BL14" s="21" t="s">
        <v>171</v>
      </c>
      <c r="BM14" s="21" t="s">
        <v>171</v>
      </c>
      <c r="BN14" s="21" t="s">
        <v>5136</v>
      </c>
      <c r="BO14" s="21" t="s">
        <v>3814</v>
      </c>
      <c r="BP14" s="24" t="s">
        <v>167</v>
      </c>
      <c r="BQ14" s="22" t="s">
        <v>1012</v>
      </c>
      <c r="BR14" s="238">
        <v>-1.09E-2</v>
      </c>
      <c r="BS14" s="21"/>
      <c r="BT14" s="21">
        <v>95</v>
      </c>
      <c r="BU14" s="238">
        <v>-1.7899999999999999E-2</v>
      </c>
      <c r="BV14" s="238">
        <v>-3.8700000000000002E-3</v>
      </c>
      <c r="BW14" s="238">
        <v>2E-3</v>
      </c>
      <c r="BX14" t="s">
        <v>11</v>
      </c>
      <c r="BY14" t="s">
        <v>11</v>
      </c>
      <c r="BZ14" s="21" t="s">
        <v>5137</v>
      </c>
      <c r="CA14" s="21" t="s">
        <v>5138</v>
      </c>
      <c r="CB14" s="21" t="s">
        <v>11</v>
      </c>
      <c r="CC14" s="21" t="s">
        <v>5403</v>
      </c>
      <c r="CD14" s="22"/>
      <c r="CE14" s="21"/>
      <c r="CF14" s="21"/>
      <c r="CG14" s="21"/>
      <c r="CH14" s="21"/>
    </row>
    <row r="15" spans="1:86">
      <c r="A15" s="21">
        <v>170</v>
      </c>
      <c r="B15" s="21" t="s">
        <v>282</v>
      </c>
      <c r="C15" s="21" t="s">
        <v>244</v>
      </c>
      <c r="D15" s="22" t="s">
        <v>5122</v>
      </c>
      <c r="E15" s="21">
        <v>2014</v>
      </c>
      <c r="F15" s="21" t="s">
        <v>1283</v>
      </c>
      <c r="G15" s="21" t="s">
        <v>5123</v>
      </c>
      <c r="H15" s="24" t="s">
        <v>5124</v>
      </c>
      <c r="I15" s="21" t="s">
        <v>5125</v>
      </c>
      <c r="J15" s="21" t="s">
        <v>5126</v>
      </c>
      <c r="K15" s="21" t="s">
        <v>5127</v>
      </c>
      <c r="L15" s="22" t="s">
        <v>5128</v>
      </c>
      <c r="M15" s="24" t="s">
        <v>5129</v>
      </c>
      <c r="N15" s="21" t="s">
        <v>12</v>
      </c>
      <c r="O15" s="25" t="s">
        <v>6033</v>
      </c>
      <c r="P15" s="21" t="s">
        <v>5149</v>
      </c>
      <c r="Q15" s="21" t="s">
        <v>5600</v>
      </c>
      <c r="R15" s="21" t="s">
        <v>5402</v>
      </c>
      <c r="S15" s="21" t="s">
        <v>123</v>
      </c>
      <c r="T15" s="21" t="s">
        <v>5131</v>
      </c>
      <c r="U15" s="21" t="s">
        <v>140</v>
      </c>
      <c r="V15" s="21">
        <v>12641</v>
      </c>
      <c r="W15" s="21" t="s">
        <v>10</v>
      </c>
      <c r="X15" s="21" t="s">
        <v>10</v>
      </c>
      <c r="Y15" s="21" t="s">
        <v>10</v>
      </c>
      <c r="Z15" s="21" t="s">
        <v>10</v>
      </c>
      <c r="AA15" s="21" t="s">
        <v>3932</v>
      </c>
      <c r="AB15" s="21" t="s">
        <v>1006</v>
      </c>
      <c r="AC15" t="str">
        <f>INDEX([5]Exposure_GWASs!G:G,MATCH([5]Wenxin!AB15,[5]Exposure_GWASs!C:C,0))</f>
        <v>BMI</v>
      </c>
      <c r="AD15" s="21" t="s">
        <v>127</v>
      </c>
      <c r="AE15" s="21" t="s">
        <v>1224</v>
      </c>
      <c r="AF15" s="21" t="s">
        <v>5131</v>
      </c>
      <c r="AG15" s="21" t="s">
        <v>140</v>
      </c>
      <c r="AH15" s="21">
        <v>12641</v>
      </c>
      <c r="AI15">
        <f>INDEX([5]Exposure_GWASs!F:F,MATCH([5]Wenxin!AB15,[5]Exposure_GWASs!C:C,0))</f>
        <v>249796</v>
      </c>
      <c r="AJ15" s="21" t="s">
        <v>5132</v>
      </c>
      <c r="AK15" s="21" t="s">
        <v>1005</v>
      </c>
      <c r="AL15" s="21" t="s">
        <v>204</v>
      </c>
      <c r="AM15" s="21" t="s">
        <v>1099</v>
      </c>
      <c r="AN15" s="21" t="s">
        <v>5133</v>
      </c>
      <c r="AO15" s="21" t="s">
        <v>1099</v>
      </c>
      <c r="AP15" s="21" t="s">
        <v>5134</v>
      </c>
      <c r="AQ15" s="21" t="s">
        <v>1099</v>
      </c>
      <c r="AR15" s="21" t="s">
        <v>11</v>
      </c>
      <c r="AS15" s="21" t="s">
        <v>135</v>
      </c>
      <c r="AT15" s="21" t="s">
        <v>11</v>
      </c>
      <c r="AU15" s="21" t="s">
        <v>10</v>
      </c>
      <c r="AV15" s="21" t="s">
        <v>10</v>
      </c>
      <c r="AW15" s="21">
        <v>32</v>
      </c>
      <c r="AX15" s="21">
        <f>INDEX([5]Exposure_GWASs!S:S,MATCH([5]Wenxin!AB15,[5]Exposure_GWASs!C:C,0))</f>
        <v>32</v>
      </c>
      <c r="AY15" s="21" t="s">
        <v>10</v>
      </c>
      <c r="AZ15" s="21" t="s">
        <v>11</v>
      </c>
      <c r="BA15" s="21" t="s">
        <v>10</v>
      </c>
      <c r="BB15" s="21" t="s">
        <v>22</v>
      </c>
      <c r="BC15" s="21"/>
      <c r="BD15" s="21"/>
      <c r="BE15" s="21"/>
      <c r="BF15" s="21"/>
      <c r="BG15" s="21"/>
      <c r="BH15" s="21" t="s">
        <v>11</v>
      </c>
      <c r="BI15" s="21" t="s">
        <v>5135</v>
      </c>
      <c r="BJ15" s="21" t="s">
        <v>11</v>
      </c>
      <c r="BK15" s="21" t="s">
        <v>11</v>
      </c>
      <c r="BL15" s="21" t="s">
        <v>171</v>
      </c>
      <c r="BM15" s="21" t="s">
        <v>171</v>
      </c>
      <c r="BN15" s="21" t="s">
        <v>5136</v>
      </c>
      <c r="BO15" s="21" t="s">
        <v>3814</v>
      </c>
      <c r="BP15" s="24" t="s">
        <v>167</v>
      </c>
      <c r="BQ15" s="22" t="s">
        <v>1012</v>
      </c>
      <c r="BR15" s="238">
        <v>-2.3400000000000001E-2</v>
      </c>
      <c r="BS15" s="21"/>
      <c r="BT15" s="21">
        <v>95</v>
      </c>
      <c r="BU15" s="238">
        <v>-2.3400000000000001E-2</v>
      </c>
      <c r="BV15" s="238">
        <v>-1.3299999999999999E-2</v>
      </c>
      <c r="BW15" s="239">
        <v>6.0000000000000002E-6</v>
      </c>
      <c r="BX15" t="s">
        <v>11</v>
      </c>
      <c r="BY15" t="s">
        <v>11</v>
      </c>
      <c r="BZ15" s="21" t="s">
        <v>5137</v>
      </c>
      <c r="CA15" s="21" t="s">
        <v>5138</v>
      </c>
      <c r="CB15" s="21" t="s">
        <v>11</v>
      </c>
      <c r="CC15" s="21" t="s">
        <v>5403</v>
      </c>
      <c r="CD15" s="22"/>
      <c r="CE15" s="21"/>
      <c r="CF15" s="21"/>
      <c r="CG15" s="21"/>
      <c r="CH15" s="21"/>
    </row>
    <row r="16" spans="1:86">
      <c r="A16" s="21">
        <v>170</v>
      </c>
      <c r="B16" s="21" t="s">
        <v>282</v>
      </c>
      <c r="C16" s="21" t="s">
        <v>244</v>
      </c>
      <c r="D16" s="22" t="s">
        <v>5122</v>
      </c>
      <c r="E16" s="21">
        <v>2014</v>
      </c>
      <c r="F16" s="21" t="s">
        <v>1283</v>
      </c>
      <c r="G16" s="21" t="s">
        <v>5123</v>
      </c>
      <c r="H16" s="24" t="s">
        <v>5124</v>
      </c>
      <c r="I16" s="21" t="s">
        <v>5125</v>
      </c>
      <c r="J16" s="21" t="s">
        <v>5126</v>
      </c>
      <c r="K16" s="21" t="s">
        <v>5127</v>
      </c>
      <c r="L16" s="22" t="s">
        <v>5128</v>
      </c>
      <c r="M16" s="24" t="s">
        <v>5129</v>
      </c>
      <c r="N16" s="21" t="s">
        <v>12</v>
      </c>
      <c r="O16" s="25" t="s">
        <v>6034</v>
      </c>
      <c r="P16" s="21" t="s">
        <v>5150</v>
      </c>
      <c r="Q16" s="21" t="s">
        <v>5600</v>
      </c>
      <c r="R16" s="21" t="s">
        <v>5402</v>
      </c>
      <c r="S16" s="21" t="s">
        <v>123</v>
      </c>
      <c r="T16" s="21" t="s">
        <v>5131</v>
      </c>
      <c r="U16" s="21" t="s">
        <v>140</v>
      </c>
      <c r="V16" s="21">
        <v>12643</v>
      </c>
      <c r="W16" s="21" t="s">
        <v>10</v>
      </c>
      <c r="X16" s="21" t="s">
        <v>10</v>
      </c>
      <c r="Y16" s="21" t="s">
        <v>10</v>
      </c>
      <c r="Z16" s="21" t="s">
        <v>10</v>
      </c>
      <c r="AA16" s="21" t="s">
        <v>3932</v>
      </c>
      <c r="AB16" s="21" t="s">
        <v>1006</v>
      </c>
      <c r="AC16" t="str">
        <f>INDEX([5]Exposure_GWASs!G:G,MATCH([5]Wenxin!AB16,[5]Exposure_GWASs!C:C,0))</f>
        <v>BMI</v>
      </c>
      <c r="AD16" s="21" t="s">
        <v>127</v>
      </c>
      <c r="AE16" s="21" t="s">
        <v>1224</v>
      </c>
      <c r="AF16" s="21" t="s">
        <v>5131</v>
      </c>
      <c r="AG16" s="21" t="s">
        <v>140</v>
      </c>
      <c r="AH16" s="21">
        <v>12643</v>
      </c>
      <c r="AI16">
        <f>INDEX([5]Exposure_GWASs!F:F,MATCH([5]Wenxin!AB16,[5]Exposure_GWASs!C:C,0))</f>
        <v>249796</v>
      </c>
      <c r="AJ16" s="21" t="s">
        <v>5132</v>
      </c>
      <c r="AK16" s="21" t="s">
        <v>1005</v>
      </c>
      <c r="AL16" s="21" t="s">
        <v>204</v>
      </c>
      <c r="AM16" s="21" t="s">
        <v>1099</v>
      </c>
      <c r="AN16" s="21" t="s">
        <v>5133</v>
      </c>
      <c r="AO16" s="21" t="s">
        <v>1099</v>
      </c>
      <c r="AP16" s="21" t="s">
        <v>5134</v>
      </c>
      <c r="AQ16" s="21" t="s">
        <v>1099</v>
      </c>
      <c r="AR16" s="21" t="s">
        <v>11</v>
      </c>
      <c r="AS16" s="21" t="s">
        <v>135</v>
      </c>
      <c r="AT16" s="21" t="s">
        <v>11</v>
      </c>
      <c r="AU16" s="21" t="s">
        <v>10</v>
      </c>
      <c r="AV16" s="21" t="s">
        <v>10</v>
      </c>
      <c r="AW16" s="21">
        <v>32</v>
      </c>
      <c r="AX16" s="21">
        <f>INDEX([5]Exposure_GWASs!S:S,MATCH([5]Wenxin!AB16,[5]Exposure_GWASs!C:C,0))</f>
        <v>32</v>
      </c>
      <c r="AY16" s="21" t="s">
        <v>10</v>
      </c>
      <c r="AZ16" s="21" t="s">
        <v>11</v>
      </c>
      <c r="BA16" s="21" t="s">
        <v>10</v>
      </c>
      <c r="BB16" s="21" t="s">
        <v>22</v>
      </c>
      <c r="BC16" s="21"/>
      <c r="BD16" s="21"/>
      <c r="BE16" s="21"/>
      <c r="BF16" s="21"/>
      <c r="BG16" s="21"/>
      <c r="BH16" s="21" t="s">
        <v>11</v>
      </c>
      <c r="BI16" s="21" t="s">
        <v>5135</v>
      </c>
      <c r="BJ16" s="21" t="s">
        <v>11</v>
      </c>
      <c r="BK16" s="21" t="s">
        <v>11</v>
      </c>
      <c r="BL16" s="21" t="s">
        <v>171</v>
      </c>
      <c r="BM16" s="21" t="s">
        <v>171</v>
      </c>
      <c r="BN16" s="21" t="s">
        <v>5136</v>
      </c>
      <c r="BO16" s="21" t="s">
        <v>3814</v>
      </c>
      <c r="BP16" s="24" t="s">
        <v>167</v>
      </c>
      <c r="BQ16" s="22" t="s">
        <v>1012</v>
      </c>
      <c r="BR16" s="238">
        <v>-4.7099999999999998E-3</v>
      </c>
      <c r="BS16" s="21"/>
      <c r="BT16" s="21">
        <v>95</v>
      </c>
      <c r="BU16" s="238">
        <v>-1.24E-2</v>
      </c>
      <c r="BV16" s="238">
        <v>2.9499999999999999E-3</v>
      </c>
      <c r="BW16" s="238">
        <v>0.22</v>
      </c>
      <c r="BX16" t="s">
        <v>11</v>
      </c>
      <c r="BY16" t="s">
        <v>11</v>
      </c>
      <c r="BZ16" s="21" t="s">
        <v>5137</v>
      </c>
      <c r="CA16" s="21" t="s">
        <v>5138</v>
      </c>
      <c r="CB16" s="21" t="s">
        <v>11</v>
      </c>
      <c r="CC16" s="21" t="s">
        <v>5403</v>
      </c>
      <c r="CD16" s="22"/>
      <c r="CE16" s="21"/>
      <c r="CF16" s="21"/>
      <c r="CG16" s="21"/>
      <c r="CH16" s="21"/>
    </row>
    <row r="17" spans="1:86">
      <c r="A17" s="21">
        <v>170</v>
      </c>
      <c r="B17" s="21" t="s">
        <v>282</v>
      </c>
      <c r="C17" s="21" t="s">
        <v>244</v>
      </c>
      <c r="D17" s="22" t="s">
        <v>5122</v>
      </c>
      <c r="E17" s="21">
        <v>2014</v>
      </c>
      <c r="F17" s="21" t="s">
        <v>1283</v>
      </c>
      <c r="G17" s="21" t="s">
        <v>5123</v>
      </c>
      <c r="H17" s="24" t="s">
        <v>5124</v>
      </c>
      <c r="I17" s="21" t="s">
        <v>5125</v>
      </c>
      <c r="J17" s="21" t="s">
        <v>5126</v>
      </c>
      <c r="K17" s="21" t="s">
        <v>5127</v>
      </c>
      <c r="L17" s="22" t="s">
        <v>5128</v>
      </c>
      <c r="M17" s="24" t="s">
        <v>5129</v>
      </c>
      <c r="N17" s="21" t="s">
        <v>12</v>
      </c>
      <c r="O17" s="25" t="s">
        <v>6035</v>
      </c>
      <c r="P17" s="21" t="s">
        <v>5151</v>
      </c>
      <c r="Q17" s="21" t="s">
        <v>5600</v>
      </c>
      <c r="R17" s="21" t="s">
        <v>5402</v>
      </c>
      <c r="S17" s="21" t="s">
        <v>123</v>
      </c>
      <c r="T17" s="21" t="s">
        <v>5131</v>
      </c>
      <c r="U17" s="21" t="s">
        <v>140</v>
      </c>
      <c r="V17" s="21">
        <v>12643</v>
      </c>
      <c r="W17" s="21" t="s">
        <v>10</v>
      </c>
      <c r="X17" s="21" t="s">
        <v>10</v>
      </c>
      <c r="Y17" s="21" t="s">
        <v>10</v>
      </c>
      <c r="Z17" s="21" t="s">
        <v>10</v>
      </c>
      <c r="AA17" s="21" t="s">
        <v>3932</v>
      </c>
      <c r="AB17" s="21" t="s">
        <v>1006</v>
      </c>
      <c r="AC17" t="str">
        <f>INDEX([5]Exposure_GWASs!G:G,MATCH([5]Wenxin!AB17,[5]Exposure_GWASs!C:C,0))</f>
        <v>BMI</v>
      </c>
      <c r="AD17" s="21" t="s">
        <v>127</v>
      </c>
      <c r="AE17" s="21" t="s">
        <v>1224</v>
      </c>
      <c r="AF17" s="21" t="s">
        <v>5131</v>
      </c>
      <c r="AG17" s="21" t="s">
        <v>140</v>
      </c>
      <c r="AH17" s="21">
        <v>12643</v>
      </c>
      <c r="AI17">
        <f>INDEX([5]Exposure_GWASs!F:F,MATCH([5]Wenxin!AB17,[5]Exposure_GWASs!C:C,0))</f>
        <v>249796</v>
      </c>
      <c r="AJ17" s="21" t="s">
        <v>5132</v>
      </c>
      <c r="AK17" s="21" t="s">
        <v>1005</v>
      </c>
      <c r="AL17" s="21" t="s">
        <v>204</v>
      </c>
      <c r="AM17" s="21" t="s">
        <v>1099</v>
      </c>
      <c r="AN17" s="21" t="s">
        <v>5133</v>
      </c>
      <c r="AO17" s="21" t="s">
        <v>1099</v>
      </c>
      <c r="AP17" s="21" t="s">
        <v>5134</v>
      </c>
      <c r="AQ17" s="21" t="s">
        <v>1099</v>
      </c>
      <c r="AR17" s="21" t="s">
        <v>11</v>
      </c>
      <c r="AS17" s="21" t="s">
        <v>135</v>
      </c>
      <c r="AT17" s="21" t="s">
        <v>11</v>
      </c>
      <c r="AU17" s="21" t="s">
        <v>10</v>
      </c>
      <c r="AV17" s="21" t="s">
        <v>10</v>
      </c>
      <c r="AW17" s="21">
        <v>32</v>
      </c>
      <c r="AX17" s="21">
        <f>INDEX([5]Exposure_GWASs!S:S,MATCH([5]Wenxin!AB17,[5]Exposure_GWASs!C:C,0))</f>
        <v>32</v>
      </c>
      <c r="AY17" s="21" t="s">
        <v>10</v>
      </c>
      <c r="AZ17" s="21" t="s">
        <v>11</v>
      </c>
      <c r="BA17" s="21" t="s">
        <v>10</v>
      </c>
      <c r="BB17" s="21" t="s">
        <v>22</v>
      </c>
      <c r="BC17" s="21"/>
      <c r="BD17" s="21"/>
      <c r="BE17" s="21"/>
      <c r="BF17" s="21"/>
      <c r="BG17" s="21"/>
      <c r="BH17" s="21" t="s">
        <v>11</v>
      </c>
      <c r="BI17" s="21" t="s">
        <v>5135</v>
      </c>
      <c r="BJ17" s="21" t="s">
        <v>11</v>
      </c>
      <c r="BK17" s="21" t="s">
        <v>11</v>
      </c>
      <c r="BL17" s="21" t="s">
        <v>171</v>
      </c>
      <c r="BM17" s="21" t="s">
        <v>171</v>
      </c>
      <c r="BN17" s="21" t="s">
        <v>5136</v>
      </c>
      <c r="BO17" s="21" t="s">
        <v>3814</v>
      </c>
      <c r="BP17" s="24" t="s">
        <v>167</v>
      </c>
      <c r="BQ17" s="22" t="s">
        <v>1012</v>
      </c>
      <c r="BR17" s="238">
        <v>2.7899999999999999E-3</v>
      </c>
      <c r="BS17" s="21"/>
      <c r="BT17" s="21">
        <v>95</v>
      </c>
      <c r="BU17" s="238">
        <v>-2.7899999999999999E-3</v>
      </c>
      <c r="BV17" s="238">
        <v>8.3700000000000007E-3</v>
      </c>
      <c r="BW17" s="238">
        <v>0.33</v>
      </c>
      <c r="BX17" t="s">
        <v>11</v>
      </c>
      <c r="BY17" t="s">
        <v>11</v>
      </c>
      <c r="BZ17" s="21" t="s">
        <v>5137</v>
      </c>
      <c r="CA17" s="21" t="s">
        <v>5138</v>
      </c>
      <c r="CB17" s="21" t="s">
        <v>11</v>
      </c>
      <c r="CC17" s="21" t="s">
        <v>5403</v>
      </c>
      <c r="CD17" s="22"/>
      <c r="CE17" s="21"/>
      <c r="CF17" s="21"/>
      <c r="CG17" s="21"/>
      <c r="CH17" s="21"/>
    </row>
    <row r="18" spans="1:86">
      <c r="A18" s="21">
        <v>170</v>
      </c>
      <c r="B18" s="21" t="s">
        <v>282</v>
      </c>
      <c r="C18" s="21" t="s">
        <v>244</v>
      </c>
      <c r="D18" s="22" t="s">
        <v>5122</v>
      </c>
      <c r="E18" s="21">
        <v>2014</v>
      </c>
      <c r="F18" s="21" t="s">
        <v>1283</v>
      </c>
      <c r="G18" s="21" t="s">
        <v>5123</v>
      </c>
      <c r="H18" s="24" t="s">
        <v>5124</v>
      </c>
      <c r="I18" s="21" t="s">
        <v>5125</v>
      </c>
      <c r="J18" s="21" t="s">
        <v>5126</v>
      </c>
      <c r="K18" s="21" t="s">
        <v>5127</v>
      </c>
      <c r="L18" s="22" t="s">
        <v>5128</v>
      </c>
      <c r="M18" s="24" t="s">
        <v>5129</v>
      </c>
      <c r="N18" s="21" t="s">
        <v>12</v>
      </c>
      <c r="O18" s="21" t="s">
        <v>5152</v>
      </c>
      <c r="P18" s="21" t="s">
        <v>5152</v>
      </c>
      <c r="Q18" s="21" t="s">
        <v>5600</v>
      </c>
      <c r="R18" s="21" t="s">
        <v>5402</v>
      </c>
      <c r="S18" s="21" t="s">
        <v>123</v>
      </c>
      <c r="T18" s="21" t="s">
        <v>5131</v>
      </c>
      <c r="U18" s="21" t="s">
        <v>140</v>
      </c>
      <c r="V18" s="21">
        <v>12643</v>
      </c>
      <c r="W18" s="21" t="s">
        <v>10</v>
      </c>
      <c r="X18" s="21" t="s">
        <v>10</v>
      </c>
      <c r="Y18" s="21" t="s">
        <v>10</v>
      </c>
      <c r="Z18" s="21" t="s">
        <v>10</v>
      </c>
      <c r="AA18" s="21" t="s">
        <v>3932</v>
      </c>
      <c r="AB18" s="21" t="s">
        <v>1006</v>
      </c>
      <c r="AC18" t="str">
        <f>INDEX([5]Exposure_GWASs!G:G,MATCH([5]Wenxin!AB18,[5]Exposure_GWASs!C:C,0))</f>
        <v>BMI</v>
      </c>
      <c r="AD18" s="21" t="s">
        <v>127</v>
      </c>
      <c r="AE18" s="21" t="s">
        <v>1224</v>
      </c>
      <c r="AF18" s="21" t="s">
        <v>5131</v>
      </c>
      <c r="AG18" s="21" t="s">
        <v>140</v>
      </c>
      <c r="AH18" s="21">
        <v>12643</v>
      </c>
      <c r="AI18">
        <f>INDEX([5]Exposure_GWASs!F:F,MATCH([5]Wenxin!AB18,[5]Exposure_GWASs!C:C,0))</f>
        <v>249796</v>
      </c>
      <c r="AJ18" s="21" t="s">
        <v>5132</v>
      </c>
      <c r="AK18" s="21" t="s">
        <v>1005</v>
      </c>
      <c r="AL18" s="21" t="s">
        <v>204</v>
      </c>
      <c r="AM18" s="21" t="s">
        <v>1099</v>
      </c>
      <c r="AN18" s="21" t="s">
        <v>5133</v>
      </c>
      <c r="AO18" s="21" t="s">
        <v>1099</v>
      </c>
      <c r="AP18" s="21" t="s">
        <v>5134</v>
      </c>
      <c r="AQ18" s="21" t="s">
        <v>1099</v>
      </c>
      <c r="AR18" s="21" t="s">
        <v>11</v>
      </c>
      <c r="AS18" s="21" t="s">
        <v>135</v>
      </c>
      <c r="AT18" s="21" t="s">
        <v>11</v>
      </c>
      <c r="AU18" s="21" t="s">
        <v>10</v>
      </c>
      <c r="AV18" s="21" t="s">
        <v>10</v>
      </c>
      <c r="AW18" s="21">
        <v>32</v>
      </c>
      <c r="AX18" s="21">
        <f>INDEX([5]Exposure_GWASs!S:S,MATCH([5]Wenxin!AB18,[5]Exposure_GWASs!C:C,0))</f>
        <v>32</v>
      </c>
      <c r="AY18" s="21" t="s">
        <v>10</v>
      </c>
      <c r="AZ18" s="21" t="s">
        <v>11</v>
      </c>
      <c r="BA18" s="21" t="s">
        <v>10</v>
      </c>
      <c r="BB18" s="21" t="s">
        <v>22</v>
      </c>
      <c r="BC18" s="21"/>
      <c r="BD18" s="21"/>
      <c r="BE18" s="21"/>
      <c r="BF18" s="21"/>
      <c r="BG18" s="21"/>
      <c r="BH18" s="21" t="s">
        <v>11</v>
      </c>
      <c r="BI18" s="21" t="s">
        <v>5135</v>
      </c>
      <c r="BJ18" s="21" t="s">
        <v>11</v>
      </c>
      <c r="BK18" s="21" t="s">
        <v>11</v>
      </c>
      <c r="BL18" s="21" t="s">
        <v>171</v>
      </c>
      <c r="BM18" s="21" t="s">
        <v>171</v>
      </c>
      <c r="BN18" s="21" t="s">
        <v>5136</v>
      </c>
      <c r="BO18" s="21" t="s">
        <v>3814</v>
      </c>
      <c r="BP18" s="24" t="s">
        <v>167</v>
      </c>
      <c r="BQ18" s="22" t="s">
        <v>1012</v>
      </c>
      <c r="BR18" s="238">
        <v>7.0699999999999999E-2</v>
      </c>
      <c r="BS18" s="21"/>
      <c r="BT18" s="21">
        <v>95</v>
      </c>
      <c r="BU18" s="238">
        <v>3.1899999999999998E-2</v>
      </c>
      <c r="BV18" s="238">
        <v>0.11</v>
      </c>
      <c r="BW18" s="238">
        <v>4.0000000000000002E-4</v>
      </c>
      <c r="BX18" t="s">
        <v>11</v>
      </c>
      <c r="BY18" t="s">
        <v>11</v>
      </c>
      <c r="BZ18" s="21" t="s">
        <v>5137</v>
      </c>
      <c r="CA18" s="21" t="s">
        <v>5138</v>
      </c>
      <c r="CB18" s="21" t="s">
        <v>11</v>
      </c>
      <c r="CC18" s="21" t="s">
        <v>5403</v>
      </c>
      <c r="CD18" s="22"/>
      <c r="CE18" s="21"/>
      <c r="CF18" s="21"/>
      <c r="CG18" s="21"/>
      <c r="CH18" s="21"/>
    </row>
    <row r="19" spans="1:86">
      <c r="A19" s="21">
        <v>170</v>
      </c>
      <c r="B19" s="21" t="s">
        <v>282</v>
      </c>
      <c r="C19" s="21" t="s">
        <v>244</v>
      </c>
      <c r="D19" s="22" t="s">
        <v>5122</v>
      </c>
      <c r="E19" s="21">
        <v>2014</v>
      </c>
      <c r="F19" s="21" t="s">
        <v>1283</v>
      </c>
      <c r="G19" s="21" t="s">
        <v>5123</v>
      </c>
      <c r="H19" s="24" t="s">
        <v>5124</v>
      </c>
      <c r="I19" s="21" t="s">
        <v>5125</v>
      </c>
      <c r="J19" s="21" t="s">
        <v>5126</v>
      </c>
      <c r="K19" s="21" t="s">
        <v>5127</v>
      </c>
      <c r="L19" s="22" t="s">
        <v>5128</v>
      </c>
      <c r="M19" s="24" t="s">
        <v>5129</v>
      </c>
      <c r="N19" s="21" t="s">
        <v>12</v>
      </c>
      <c r="O19" s="21" t="s">
        <v>5153</v>
      </c>
      <c r="P19" s="21" t="s">
        <v>5153</v>
      </c>
      <c r="Q19" s="21" t="s">
        <v>5600</v>
      </c>
      <c r="R19" s="21" t="s">
        <v>5402</v>
      </c>
      <c r="S19" s="21" t="s">
        <v>123</v>
      </c>
      <c r="T19" s="21" t="s">
        <v>5131</v>
      </c>
      <c r="U19" s="21" t="s">
        <v>140</v>
      </c>
      <c r="V19" s="21">
        <v>12643</v>
      </c>
      <c r="W19" s="21" t="s">
        <v>10</v>
      </c>
      <c r="X19" s="21" t="s">
        <v>10</v>
      </c>
      <c r="Y19" s="21" t="s">
        <v>10</v>
      </c>
      <c r="Z19" s="21" t="s">
        <v>10</v>
      </c>
      <c r="AA19" s="21" t="s">
        <v>3932</v>
      </c>
      <c r="AB19" s="21" t="s">
        <v>1006</v>
      </c>
      <c r="AC19" t="str">
        <f>INDEX([5]Exposure_GWASs!G:G,MATCH([5]Wenxin!AB19,[5]Exposure_GWASs!C:C,0))</f>
        <v>BMI</v>
      </c>
      <c r="AD19" s="21" t="s">
        <v>127</v>
      </c>
      <c r="AE19" s="21" t="s">
        <v>1224</v>
      </c>
      <c r="AF19" s="21" t="s">
        <v>5131</v>
      </c>
      <c r="AG19" s="21" t="s">
        <v>140</v>
      </c>
      <c r="AH19" s="21">
        <v>12643</v>
      </c>
      <c r="AI19">
        <f>INDEX([5]Exposure_GWASs!F:F,MATCH([5]Wenxin!AB19,[5]Exposure_GWASs!C:C,0))</f>
        <v>249796</v>
      </c>
      <c r="AJ19" s="21" t="s">
        <v>5132</v>
      </c>
      <c r="AK19" s="21" t="s">
        <v>1005</v>
      </c>
      <c r="AL19" s="21" t="s">
        <v>204</v>
      </c>
      <c r="AM19" s="21" t="s">
        <v>1099</v>
      </c>
      <c r="AN19" s="21" t="s">
        <v>5133</v>
      </c>
      <c r="AO19" s="21" t="s">
        <v>1099</v>
      </c>
      <c r="AP19" s="21" t="s">
        <v>5134</v>
      </c>
      <c r="AQ19" s="21" t="s">
        <v>1099</v>
      </c>
      <c r="AR19" s="21" t="s">
        <v>11</v>
      </c>
      <c r="AS19" s="21" t="s">
        <v>135</v>
      </c>
      <c r="AT19" s="21" t="s">
        <v>11</v>
      </c>
      <c r="AU19" s="21" t="s">
        <v>10</v>
      </c>
      <c r="AV19" s="21" t="s">
        <v>10</v>
      </c>
      <c r="AW19" s="21">
        <v>32</v>
      </c>
      <c r="AX19" s="21">
        <f>INDEX([5]Exposure_GWASs!S:S,MATCH([5]Wenxin!AB19,[5]Exposure_GWASs!C:C,0))</f>
        <v>32</v>
      </c>
      <c r="AY19" s="21" t="s">
        <v>10</v>
      </c>
      <c r="AZ19" s="21" t="s">
        <v>11</v>
      </c>
      <c r="BA19" s="21" t="s">
        <v>10</v>
      </c>
      <c r="BB19" s="21" t="s">
        <v>22</v>
      </c>
      <c r="BC19" s="21"/>
      <c r="BD19" s="21"/>
      <c r="BE19" s="21"/>
      <c r="BF19" s="21"/>
      <c r="BG19" s="21"/>
      <c r="BH19" s="21" t="s">
        <v>11</v>
      </c>
      <c r="BI19" s="21" t="s">
        <v>5135</v>
      </c>
      <c r="BJ19" s="21" t="s">
        <v>11</v>
      </c>
      <c r="BK19" s="21" t="s">
        <v>11</v>
      </c>
      <c r="BL19" s="21" t="s">
        <v>171</v>
      </c>
      <c r="BM19" s="21" t="s">
        <v>171</v>
      </c>
      <c r="BN19" s="21" t="s">
        <v>5136</v>
      </c>
      <c r="BO19" s="21" t="s">
        <v>3814</v>
      </c>
      <c r="BP19" s="24" t="s">
        <v>167</v>
      </c>
      <c r="BQ19" s="22" t="s">
        <v>1012</v>
      </c>
      <c r="BR19" s="238">
        <v>-3.3E-3</v>
      </c>
      <c r="BS19" s="21"/>
      <c r="BT19" s="21">
        <v>95</v>
      </c>
      <c r="BU19" s="238">
        <v>-8.7200000000000003E-3</v>
      </c>
      <c r="BV19" s="238">
        <v>2.1199999999999999E-3</v>
      </c>
      <c r="BW19" s="238">
        <v>0.23</v>
      </c>
      <c r="BX19" t="s">
        <v>11</v>
      </c>
      <c r="BY19" t="s">
        <v>11</v>
      </c>
      <c r="BZ19" s="21" t="s">
        <v>5137</v>
      </c>
      <c r="CA19" s="21" t="s">
        <v>5138</v>
      </c>
      <c r="CB19" s="21" t="s">
        <v>11</v>
      </c>
      <c r="CC19" s="21" t="s">
        <v>5403</v>
      </c>
      <c r="CD19" s="22"/>
      <c r="CE19" s="21"/>
      <c r="CF19" s="21"/>
      <c r="CG19" s="21"/>
      <c r="CH19" s="21"/>
    </row>
    <row r="20" spans="1:86">
      <c r="A20" s="21">
        <v>170</v>
      </c>
      <c r="B20" s="21" t="s">
        <v>282</v>
      </c>
      <c r="C20" s="21" t="s">
        <v>244</v>
      </c>
      <c r="D20" s="22" t="s">
        <v>5122</v>
      </c>
      <c r="E20" s="21">
        <v>2014</v>
      </c>
      <c r="F20" s="21" t="s">
        <v>1283</v>
      </c>
      <c r="G20" s="21" t="s">
        <v>5123</v>
      </c>
      <c r="H20" s="24" t="s">
        <v>5124</v>
      </c>
      <c r="I20" s="21" t="s">
        <v>5125</v>
      </c>
      <c r="J20" s="21" t="s">
        <v>5126</v>
      </c>
      <c r="K20" s="21" t="s">
        <v>5127</v>
      </c>
      <c r="L20" s="22" t="s">
        <v>5128</v>
      </c>
      <c r="M20" s="24" t="s">
        <v>5129</v>
      </c>
      <c r="N20" s="21" t="s">
        <v>12</v>
      </c>
      <c r="O20" s="21" t="s">
        <v>5154</v>
      </c>
      <c r="P20" s="21" t="s">
        <v>5154</v>
      </c>
      <c r="Q20" s="21" t="s">
        <v>5600</v>
      </c>
      <c r="R20" s="21" t="s">
        <v>5402</v>
      </c>
      <c r="S20" s="21" t="s">
        <v>123</v>
      </c>
      <c r="T20" s="21" t="s">
        <v>5131</v>
      </c>
      <c r="U20" s="21" t="s">
        <v>140</v>
      </c>
      <c r="V20" s="21">
        <v>12642</v>
      </c>
      <c r="W20" s="21" t="s">
        <v>10</v>
      </c>
      <c r="X20" s="21" t="s">
        <v>10</v>
      </c>
      <c r="Y20" s="21" t="s">
        <v>10</v>
      </c>
      <c r="Z20" s="21" t="s">
        <v>10</v>
      </c>
      <c r="AA20" s="21" t="s">
        <v>3932</v>
      </c>
      <c r="AB20" s="21" t="s">
        <v>1006</v>
      </c>
      <c r="AC20" t="str">
        <f>INDEX([5]Exposure_GWASs!G:G,MATCH([5]Wenxin!AB20,[5]Exposure_GWASs!C:C,0))</f>
        <v>BMI</v>
      </c>
      <c r="AD20" s="21" t="s">
        <v>127</v>
      </c>
      <c r="AE20" s="21" t="s">
        <v>1224</v>
      </c>
      <c r="AF20" s="21" t="s">
        <v>5131</v>
      </c>
      <c r="AG20" s="21" t="s">
        <v>140</v>
      </c>
      <c r="AH20" s="21">
        <v>12642</v>
      </c>
      <c r="AI20">
        <f>INDEX([5]Exposure_GWASs!F:F,MATCH([5]Wenxin!AB20,[5]Exposure_GWASs!C:C,0))</f>
        <v>249796</v>
      </c>
      <c r="AJ20" s="21" t="s">
        <v>5132</v>
      </c>
      <c r="AK20" s="21" t="s">
        <v>1005</v>
      </c>
      <c r="AL20" s="21" t="s">
        <v>204</v>
      </c>
      <c r="AM20" s="21" t="s">
        <v>1099</v>
      </c>
      <c r="AN20" s="21" t="s">
        <v>5133</v>
      </c>
      <c r="AO20" s="21" t="s">
        <v>1099</v>
      </c>
      <c r="AP20" s="21" t="s">
        <v>5134</v>
      </c>
      <c r="AQ20" s="21" t="s">
        <v>1099</v>
      </c>
      <c r="AR20" s="21" t="s">
        <v>11</v>
      </c>
      <c r="AS20" s="21" t="s">
        <v>135</v>
      </c>
      <c r="AT20" s="21" t="s">
        <v>11</v>
      </c>
      <c r="AU20" s="21" t="s">
        <v>10</v>
      </c>
      <c r="AV20" s="21" t="s">
        <v>10</v>
      </c>
      <c r="AW20" s="21">
        <v>32</v>
      </c>
      <c r="AX20" s="21">
        <f>INDEX([5]Exposure_GWASs!S:S,MATCH([5]Wenxin!AB20,[5]Exposure_GWASs!C:C,0))</f>
        <v>32</v>
      </c>
      <c r="AY20" s="21" t="s">
        <v>10</v>
      </c>
      <c r="AZ20" s="21" t="s">
        <v>11</v>
      </c>
      <c r="BA20" s="21" t="s">
        <v>10</v>
      </c>
      <c r="BB20" s="21" t="s">
        <v>22</v>
      </c>
      <c r="BC20" s="21"/>
      <c r="BD20" s="21"/>
      <c r="BE20" s="21"/>
      <c r="BF20" s="21"/>
      <c r="BG20" s="21"/>
      <c r="BH20" s="21" t="s">
        <v>11</v>
      </c>
      <c r="BI20" s="21" t="s">
        <v>5135</v>
      </c>
      <c r="BJ20" s="21" t="s">
        <v>11</v>
      </c>
      <c r="BK20" s="21" t="s">
        <v>11</v>
      </c>
      <c r="BL20" s="21" t="s">
        <v>171</v>
      </c>
      <c r="BM20" s="21" t="s">
        <v>171</v>
      </c>
      <c r="BN20" s="21" t="s">
        <v>5136</v>
      </c>
      <c r="BO20" s="21" t="s">
        <v>3814</v>
      </c>
      <c r="BP20" s="24" t="s">
        <v>167</v>
      </c>
      <c r="BQ20" s="22" t="s">
        <v>1012</v>
      </c>
      <c r="BR20" s="238">
        <v>-1.77E-2</v>
      </c>
      <c r="BS20" s="21"/>
      <c r="BT20" s="21">
        <v>95</v>
      </c>
      <c r="BU20" s="238">
        <v>-2.46E-2</v>
      </c>
      <c r="BV20" s="238">
        <v>-1.0699999999999999E-2</v>
      </c>
      <c r="BW20" s="239">
        <v>5.9999999999999997E-7</v>
      </c>
      <c r="BX20" t="s">
        <v>11</v>
      </c>
      <c r="BY20" t="s">
        <v>11</v>
      </c>
      <c r="BZ20" s="21" t="s">
        <v>5137</v>
      </c>
      <c r="CA20" s="21" t="s">
        <v>5138</v>
      </c>
      <c r="CB20" s="21" t="s">
        <v>11</v>
      </c>
      <c r="CC20" s="21" t="s">
        <v>5403</v>
      </c>
      <c r="CD20" s="22"/>
      <c r="CE20" s="21"/>
      <c r="CF20" s="21"/>
      <c r="CG20" s="21"/>
      <c r="CH20" s="21"/>
    </row>
    <row r="21" spans="1:86">
      <c r="A21" s="21">
        <v>170</v>
      </c>
      <c r="B21" s="21" t="s">
        <v>282</v>
      </c>
      <c r="C21" s="21" t="s">
        <v>244</v>
      </c>
      <c r="D21" s="22" t="s">
        <v>5122</v>
      </c>
      <c r="E21" s="21">
        <v>2014</v>
      </c>
      <c r="F21" s="21" t="s">
        <v>1283</v>
      </c>
      <c r="G21" s="21" t="s">
        <v>5123</v>
      </c>
      <c r="H21" s="24" t="s">
        <v>5124</v>
      </c>
      <c r="I21" s="21" t="s">
        <v>5125</v>
      </c>
      <c r="J21" s="21" t="s">
        <v>5126</v>
      </c>
      <c r="K21" s="21" t="s">
        <v>5127</v>
      </c>
      <c r="L21" s="22" t="s">
        <v>5128</v>
      </c>
      <c r="M21" s="24" t="s">
        <v>5129</v>
      </c>
      <c r="N21" s="21" t="s">
        <v>12</v>
      </c>
      <c r="O21" s="21" t="s">
        <v>5591</v>
      </c>
      <c r="P21" s="21" t="s">
        <v>5592</v>
      </c>
      <c r="Q21" s="21" t="s">
        <v>5600</v>
      </c>
      <c r="R21" s="21" t="s">
        <v>5402</v>
      </c>
      <c r="S21" s="21" t="s">
        <v>123</v>
      </c>
      <c r="T21" s="21" t="s">
        <v>5131</v>
      </c>
      <c r="U21" s="21" t="s">
        <v>140</v>
      </c>
      <c r="V21" s="21">
        <v>12643</v>
      </c>
      <c r="W21" s="21" t="s">
        <v>10</v>
      </c>
      <c r="X21" s="21" t="s">
        <v>10</v>
      </c>
      <c r="Y21" s="21" t="s">
        <v>10</v>
      </c>
      <c r="Z21" s="21" t="s">
        <v>10</v>
      </c>
      <c r="AA21" s="21" t="s">
        <v>3932</v>
      </c>
      <c r="AB21" s="21" t="s">
        <v>1006</v>
      </c>
      <c r="AC21" t="str">
        <f>INDEX([5]Exposure_GWASs!G:G,MATCH([5]Wenxin!AB21,[5]Exposure_GWASs!C:C,0))</f>
        <v>BMI</v>
      </c>
      <c r="AD21" s="21" t="s">
        <v>127</v>
      </c>
      <c r="AE21" s="21" t="s">
        <v>1224</v>
      </c>
      <c r="AF21" s="21" t="s">
        <v>5131</v>
      </c>
      <c r="AG21" s="21" t="s">
        <v>140</v>
      </c>
      <c r="AH21" s="21">
        <v>12643</v>
      </c>
      <c r="AI21">
        <f>INDEX([5]Exposure_GWASs!F:F,MATCH([5]Wenxin!AB21,[5]Exposure_GWASs!C:C,0))</f>
        <v>249796</v>
      </c>
      <c r="AJ21" s="21" t="s">
        <v>5132</v>
      </c>
      <c r="AK21" s="21" t="s">
        <v>1005</v>
      </c>
      <c r="AL21" s="21" t="s">
        <v>204</v>
      </c>
      <c r="AM21" s="21" t="s">
        <v>1099</v>
      </c>
      <c r="AN21" s="21" t="s">
        <v>5133</v>
      </c>
      <c r="AO21" s="21" t="s">
        <v>1099</v>
      </c>
      <c r="AP21" s="21" t="s">
        <v>5134</v>
      </c>
      <c r="AQ21" s="21" t="s">
        <v>1099</v>
      </c>
      <c r="AR21" s="21" t="s">
        <v>11</v>
      </c>
      <c r="AS21" s="21" t="s">
        <v>135</v>
      </c>
      <c r="AT21" s="21" t="s">
        <v>11</v>
      </c>
      <c r="AU21" s="21" t="s">
        <v>10</v>
      </c>
      <c r="AV21" s="21" t="s">
        <v>10</v>
      </c>
      <c r="AW21" s="21">
        <v>32</v>
      </c>
      <c r="AX21" s="21">
        <f>INDEX([5]Exposure_GWASs!S:S,MATCH([5]Wenxin!AB21,[5]Exposure_GWASs!C:C,0))</f>
        <v>32</v>
      </c>
      <c r="AY21" s="21" t="s">
        <v>10</v>
      </c>
      <c r="AZ21" s="21" t="s">
        <v>11</v>
      </c>
      <c r="BA21" s="21" t="s">
        <v>10</v>
      </c>
      <c r="BB21" s="21" t="s">
        <v>22</v>
      </c>
      <c r="BC21" s="21"/>
      <c r="BD21" s="21"/>
      <c r="BE21" s="21"/>
      <c r="BF21" s="21"/>
      <c r="BG21" s="21"/>
      <c r="BH21" s="21" t="s">
        <v>11</v>
      </c>
      <c r="BI21" s="21" t="s">
        <v>5135</v>
      </c>
      <c r="BJ21" s="21" t="s">
        <v>11</v>
      </c>
      <c r="BK21" s="21" t="s">
        <v>11</v>
      </c>
      <c r="BL21" s="21" t="s">
        <v>171</v>
      </c>
      <c r="BM21" s="21" t="s">
        <v>171</v>
      </c>
      <c r="BN21" s="21" t="s">
        <v>5136</v>
      </c>
      <c r="BO21" s="21" t="s">
        <v>3814</v>
      </c>
      <c r="BP21" s="24" t="s">
        <v>167</v>
      </c>
      <c r="BQ21" s="22" t="s">
        <v>1012</v>
      </c>
      <c r="BR21" s="238">
        <v>3.1800000000000002E-2</v>
      </c>
      <c r="BS21" s="21"/>
      <c r="BT21" s="21">
        <v>95</v>
      </c>
      <c r="BU21" s="238">
        <v>-2.5000000000000001E-3</v>
      </c>
      <c r="BV21" s="238">
        <v>6.6000000000000003E-2</v>
      </c>
      <c r="BW21" s="238">
        <v>7.0000000000000007E-2</v>
      </c>
      <c r="BX21" t="s">
        <v>11</v>
      </c>
      <c r="BY21" t="s">
        <v>11</v>
      </c>
      <c r="BZ21" s="21" t="s">
        <v>5137</v>
      </c>
      <c r="CA21" s="21" t="s">
        <v>5138</v>
      </c>
      <c r="CB21" s="21" t="s">
        <v>11</v>
      </c>
      <c r="CC21" s="21" t="s">
        <v>5403</v>
      </c>
      <c r="CD21" s="22"/>
      <c r="CE21" s="21"/>
      <c r="CF21" s="21"/>
      <c r="CG21" s="21"/>
      <c r="CH21" s="21"/>
    </row>
    <row r="22" spans="1:86">
      <c r="A22" s="21">
        <v>170</v>
      </c>
      <c r="B22" s="21" t="s">
        <v>282</v>
      </c>
      <c r="C22" s="21" t="s">
        <v>244</v>
      </c>
      <c r="D22" s="22" t="s">
        <v>5122</v>
      </c>
      <c r="E22" s="21">
        <v>2014</v>
      </c>
      <c r="F22" s="21" t="s">
        <v>1283</v>
      </c>
      <c r="G22" s="21" t="s">
        <v>5123</v>
      </c>
      <c r="H22" s="24" t="s">
        <v>5124</v>
      </c>
      <c r="I22" s="21" t="s">
        <v>5125</v>
      </c>
      <c r="J22" s="21" t="s">
        <v>5126</v>
      </c>
      <c r="K22" s="21" t="s">
        <v>5127</v>
      </c>
      <c r="L22" s="22" t="s">
        <v>5128</v>
      </c>
      <c r="M22" s="24" t="s">
        <v>5129</v>
      </c>
      <c r="N22" s="21" t="s">
        <v>12</v>
      </c>
      <c r="O22" s="21" t="s">
        <v>6036</v>
      </c>
      <c r="P22" s="21" t="s">
        <v>6036</v>
      </c>
      <c r="Q22" s="21" t="s">
        <v>5600</v>
      </c>
      <c r="R22" s="21" t="s">
        <v>5402</v>
      </c>
      <c r="S22" s="21" t="s">
        <v>123</v>
      </c>
      <c r="T22" s="21" t="s">
        <v>5131</v>
      </c>
      <c r="U22" s="21" t="s">
        <v>140</v>
      </c>
      <c r="V22" s="21">
        <v>12643</v>
      </c>
      <c r="W22" s="21" t="s">
        <v>10</v>
      </c>
      <c r="X22" s="21" t="s">
        <v>10</v>
      </c>
      <c r="Y22" s="21" t="s">
        <v>10</v>
      </c>
      <c r="Z22" s="21" t="s">
        <v>10</v>
      </c>
      <c r="AA22" s="21" t="s">
        <v>3932</v>
      </c>
      <c r="AB22" s="21" t="s">
        <v>1006</v>
      </c>
      <c r="AC22" t="str">
        <f>INDEX([5]Exposure_GWASs!G:G,MATCH([5]Wenxin!AB22,[5]Exposure_GWASs!C:C,0))</f>
        <v>BMI</v>
      </c>
      <c r="AD22" s="21" t="s">
        <v>127</v>
      </c>
      <c r="AE22" s="21" t="s">
        <v>1224</v>
      </c>
      <c r="AF22" s="21" t="s">
        <v>5131</v>
      </c>
      <c r="AG22" s="21" t="s">
        <v>140</v>
      </c>
      <c r="AH22" s="21">
        <v>12643</v>
      </c>
      <c r="AI22">
        <f>INDEX([5]Exposure_GWASs!F:F,MATCH([5]Wenxin!AB22,[5]Exposure_GWASs!C:C,0))</f>
        <v>249796</v>
      </c>
      <c r="AJ22" s="21" t="s">
        <v>5132</v>
      </c>
      <c r="AK22" s="21" t="s">
        <v>1005</v>
      </c>
      <c r="AL22" s="21" t="s">
        <v>204</v>
      </c>
      <c r="AM22" s="21" t="s">
        <v>1099</v>
      </c>
      <c r="AN22" s="21" t="s">
        <v>5133</v>
      </c>
      <c r="AO22" s="21" t="s">
        <v>1099</v>
      </c>
      <c r="AP22" s="21" t="s">
        <v>5134</v>
      </c>
      <c r="AQ22" s="21" t="s">
        <v>1099</v>
      </c>
      <c r="AR22" s="21" t="s">
        <v>11</v>
      </c>
      <c r="AS22" s="21" t="s">
        <v>135</v>
      </c>
      <c r="AT22" s="21" t="s">
        <v>11</v>
      </c>
      <c r="AU22" s="21" t="s">
        <v>10</v>
      </c>
      <c r="AV22" s="21" t="s">
        <v>10</v>
      </c>
      <c r="AW22" s="21">
        <v>32</v>
      </c>
      <c r="AX22" s="21">
        <f>INDEX([5]Exposure_GWASs!S:S,MATCH([5]Wenxin!AB22,[5]Exposure_GWASs!C:C,0))</f>
        <v>32</v>
      </c>
      <c r="AY22" s="21" t="s">
        <v>10</v>
      </c>
      <c r="AZ22" s="21" t="s">
        <v>11</v>
      </c>
      <c r="BA22" s="21" t="s">
        <v>10</v>
      </c>
      <c r="BB22" s="21" t="s">
        <v>22</v>
      </c>
      <c r="BC22" s="21"/>
      <c r="BD22" s="21"/>
      <c r="BE22" s="21"/>
      <c r="BF22" s="21"/>
      <c r="BG22" s="21"/>
      <c r="BH22" s="21" t="s">
        <v>11</v>
      </c>
      <c r="BI22" s="21" t="s">
        <v>5135</v>
      </c>
      <c r="BJ22" s="21" t="s">
        <v>11</v>
      </c>
      <c r="BK22" s="21" t="s">
        <v>11</v>
      </c>
      <c r="BL22" s="21" t="s">
        <v>171</v>
      </c>
      <c r="BM22" s="21" t="s">
        <v>171</v>
      </c>
      <c r="BN22" s="21" t="s">
        <v>5136</v>
      </c>
      <c r="BO22" s="21" t="s">
        <v>3814</v>
      </c>
      <c r="BP22" s="24" t="s">
        <v>167</v>
      </c>
      <c r="BQ22" s="22" t="s">
        <v>1012</v>
      </c>
      <c r="BR22" s="238">
        <v>5.1499999999999997E-2</v>
      </c>
      <c r="BS22" s="21"/>
      <c r="BT22" s="21">
        <v>95</v>
      </c>
      <c r="BU22" s="238">
        <v>2.1999999999999999E-2</v>
      </c>
      <c r="BV22" s="238">
        <v>8.1100000000000005E-2</v>
      </c>
      <c r="BW22" s="238">
        <v>5.9999999999999995E-4</v>
      </c>
      <c r="BX22" t="s">
        <v>11</v>
      </c>
      <c r="BY22" t="s">
        <v>11</v>
      </c>
      <c r="BZ22" s="21" t="s">
        <v>5137</v>
      </c>
      <c r="CA22" s="21" t="s">
        <v>5138</v>
      </c>
      <c r="CB22" s="21" t="s">
        <v>11</v>
      </c>
      <c r="CC22" s="21" t="s">
        <v>5403</v>
      </c>
      <c r="CD22" s="22"/>
      <c r="CE22" s="21"/>
      <c r="CF22" s="21"/>
      <c r="CG22" s="21"/>
      <c r="CH22" s="21"/>
    </row>
    <row r="23" spans="1:86">
      <c r="A23" s="21">
        <v>170</v>
      </c>
      <c r="B23" s="21" t="s">
        <v>282</v>
      </c>
      <c r="C23" s="21" t="s">
        <v>244</v>
      </c>
      <c r="D23" s="22" t="s">
        <v>5122</v>
      </c>
      <c r="E23" s="21">
        <v>2014</v>
      </c>
      <c r="F23" s="21" t="s">
        <v>1283</v>
      </c>
      <c r="G23" s="21" t="s">
        <v>5123</v>
      </c>
      <c r="H23" s="24" t="s">
        <v>5124</v>
      </c>
      <c r="I23" s="21" t="s">
        <v>5125</v>
      </c>
      <c r="J23" s="21" t="s">
        <v>5126</v>
      </c>
      <c r="K23" s="21" t="s">
        <v>5127</v>
      </c>
      <c r="L23" s="22" t="s">
        <v>5128</v>
      </c>
      <c r="M23" s="24" t="s">
        <v>5129</v>
      </c>
      <c r="N23" s="21" t="s">
        <v>12</v>
      </c>
      <c r="O23" s="21" t="s">
        <v>5883</v>
      </c>
      <c r="P23" s="21" t="s">
        <v>5883</v>
      </c>
      <c r="Q23" s="21" t="s">
        <v>5600</v>
      </c>
      <c r="R23" s="21" t="s">
        <v>5402</v>
      </c>
      <c r="S23" s="21" t="s">
        <v>123</v>
      </c>
      <c r="T23" s="21" t="s">
        <v>5131</v>
      </c>
      <c r="U23" s="21" t="s">
        <v>140</v>
      </c>
      <c r="V23" s="21">
        <v>12643</v>
      </c>
      <c r="W23" s="21" t="s">
        <v>10</v>
      </c>
      <c r="X23" s="21" t="s">
        <v>10</v>
      </c>
      <c r="Y23" s="21" t="s">
        <v>10</v>
      </c>
      <c r="Z23" s="21" t="s">
        <v>10</v>
      </c>
      <c r="AA23" s="21" t="s">
        <v>3932</v>
      </c>
      <c r="AB23" s="21" t="s">
        <v>1006</v>
      </c>
      <c r="AC23" t="str">
        <f>INDEX([5]Exposure_GWASs!G:G,MATCH([5]Wenxin!AB23,[5]Exposure_GWASs!C:C,0))</f>
        <v>BMI</v>
      </c>
      <c r="AD23" s="21" t="s">
        <v>127</v>
      </c>
      <c r="AE23" s="21" t="s">
        <v>1224</v>
      </c>
      <c r="AF23" s="21" t="s">
        <v>5131</v>
      </c>
      <c r="AG23" s="21" t="s">
        <v>140</v>
      </c>
      <c r="AH23" s="21">
        <v>12643</v>
      </c>
      <c r="AI23">
        <f>INDEX([5]Exposure_GWASs!F:F,MATCH([5]Wenxin!AB23,[5]Exposure_GWASs!C:C,0))</f>
        <v>249796</v>
      </c>
      <c r="AJ23" s="21" t="s">
        <v>5132</v>
      </c>
      <c r="AK23" s="21" t="s">
        <v>1005</v>
      </c>
      <c r="AL23" s="21" t="s">
        <v>204</v>
      </c>
      <c r="AM23" s="21" t="s">
        <v>1099</v>
      </c>
      <c r="AN23" s="21" t="s">
        <v>5133</v>
      </c>
      <c r="AO23" s="21" t="s">
        <v>1099</v>
      </c>
      <c r="AP23" s="21" t="s">
        <v>5134</v>
      </c>
      <c r="AQ23" s="21" t="s">
        <v>1099</v>
      </c>
      <c r="AR23" s="21" t="s">
        <v>11</v>
      </c>
      <c r="AS23" s="21" t="s">
        <v>135</v>
      </c>
      <c r="AT23" s="21" t="s">
        <v>11</v>
      </c>
      <c r="AU23" s="21" t="s">
        <v>10</v>
      </c>
      <c r="AV23" s="21" t="s">
        <v>10</v>
      </c>
      <c r="AW23" s="21">
        <v>32</v>
      </c>
      <c r="AX23" s="21">
        <f>INDEX([5]Exposure_GWASs!S:S,MATCH([5]Wenxin!AB23,[5]Exposure_GWASs!C:C,0))</f>
        <v>32</v>
      </c>
      <c r="AY23" s="21" t="s">
        <v>10</v>
      </c>
      <c r="AZ23" s="21" t="s">
        <v>11</v>
      </c>
      <c r="BA23" s="21" t="s">
        <v>10</v>
      </c>
      <c r="BB23" s="21" t="s">
        <v>22</v>
      </c>
      <c r="BC23" s="21"/>
      <c r="BD23" s="21"/>
      <c r="BE23" s="21"/>
      <c r="BF23" s="21"/>
      <c r="BG23" s="21"/>
      <c r="BH23" s="21" t="s">
        <v>11</v>
      </c>
      <c r="BI23" s="21" t="s">
        <v>5135</v>
      </c>
      <c r="BJ23" s="21" t="s">
        <v>11</v>
      </c>
      <c r="BK23" s="21" t="s">
        <v>11</v>
      </c>
      <c r="BL23" s="21" t="s">
        <v>171</v>
      </c>
      <c r="BM23" s="21" t="s">
        <v>171</v>
      </c>
      <c r="BN23" s="21" t="s">
        <v>5136</v>
      </c>
      <c r="BO23" s="21" t="s">
        <v>3814</v>
      </c>
      <c r="BP23" s="24" t="s">
        <v>167</v>
      </c>
      <c r="BQ23" s="22" t="s">
        <v>1012</v>
      </c>
      <c r="BR23" s="238">
        <v>1.14E-2</v>
      </c>
      <c r="BS23" s="21"/>
      <c r="BT23" s="21">
        <v>95</v>
      </c>
      <c r="BU23" s="238">
        <v>3.98E-3</v>
      </c>
      <c r="BV23" s="238">
        <v>1.89E-2</v>
      </c>
      <c r="BW23" s="238">
        <v>3.0000000000000001E-3</v>
      </c>
      <c r="BX23" t="s">
        <v>11</v>
      </c>
      <c r="BY23" t="s">
        <v>11</v>
      </c>
      <c r="BZ23" s="21" t="s">
        <v>5137</v>
      </c>
      <c r="CA23" s="21" t="s">
        <v>5138</v>
      </c>
      <c r="CB23" s="21" t="s">
        <v>11</v>
      </c>
      <c r="CC23" s="21" t="s">
        <v>5403</v>
      </c>
      <c r="CD23" s="22"/>
      <c r="CE23" s="21"/>
      <c r="CF23" s="21"/>
      <c r="CG23" s="21"/>
      <c r="CH23" s="21"/>
    </row>
    <row r="24" spans="1:86">
      <c r="A24" s="21">
        <v>170</v>
      </c>
      <c r="B24" s="21" t="s">
        <v>282</v>
      </c>
      <c r="C24" s="21" t="s">
        <v>244</v>
      </c>
      <c r="D24" s="22" t="s">
        <v>5122</v>
      </c>
      <c r="E24" s="21">
        <v>2014</v>
      </c>
      <c r="F24" s="21" t="s">
        <v>1283</v>
      </c>
      <c r="G24" s="21" t="s">
        <v>5123</v>
      </c>
      <c r="H24" s="24" t="s">
        <v>5124</v>
      </c>
      <c r="I24" s="21" t="s">
        <v>5125</v>
      </c>
      <c r="J24" s="21" t="s">
        <v>5126</v>
      </c>
      <c r="K24" s="21" t="s">
        <v>5127</v>
      </c>
      <c r="L24" s="22" t="s">
        <v>5128</v>
      </c>
      <c r="M24" s="24" t="s">
        <v>5129</v>
      </c>
      <c r="N24" s="21" t="s">
        <v>12</v>
      </c>
      <c r="O24" s="21" t="s">
        <v>5144</v>
      </c>
      <c r="P24" s="21" t="s">
        <v>5144</v>
      </c>
      <c r="Q24" s="21" t="s">
        <v>5600</v>
      </c>
      <c r="R24" s="21" t="s">
        <v>5402</v>
      </c>
      <c r="S24" s="21" t="s">
        <v>123</v>
      </c>
      <c r="T24" s="21" t="s">
        <v>5131</v>
      </c>
      <c r="U24" s="21" t="s">
        <v>140</v>
      </c>
      <c r="V24" s="21">
        <v>12643</v>
      </c>
      <c r="W24" s="21" t="s">
        <v>10</v>
      </c>
      <c r="X24" s="21" t="s">
        <v>10</v>
      </c>
      <c r="Y24" s="21" t="s">
        <v>10</v>
      </c>
      <c r="Z24" s="21" t="s">
        <v>10</v>
      </c>
      <c r="AA24" s="21" t="s">
        <v>3932</v>
      </c>
      <c r="AB24" s="21" t="s">
        <v>1006</v>
      </c>
      <c r="AC24" t="str">
        <f>INDEX([5]Exposure_GWASs!G:G,MATCH([5]Wenxin!AB24,[5]Exposure_GWASs!C:C,0))</f>
        <v>BMI</v>
      </c>
      <c r="AD24" s="21" t="s">
        <v>127</v>
      </c>
      <c r="AE24" s="21" t="s">
        <v>1224</v>
      </c>
      <c r="AF24" s="21" t="s">
        <v>5131</v>
      </c>
      <c r="AG24" s="21" t="s">
        <v>140</v>
      </c>
      <c r="AH24" s="21">
        <v>12643</v>
      </c>
      <c r="AI24">
        <f>INDEX([5]Exposure_GWASs!F:F,MATCH([5]Wenxin!AB24,[5]Exposure_GWASs!C:C,0))</f>
        <v>249796</v>
      </c>
      <c r="AJ24" s="21" t="s">
        <v>5132</v>
      </c>
      <c r="AK24" s="21" t="s">
        <v>1005</v>
      </c>
      <c r="AL24" s="21" t="s">
        <v>204</v>
      </c>
      <c r="AM24" s="21" t="s">
        <v>1099</v>
      </c>
      <c r="AN24" s="21" t="s">
        <v>5133</v>
      </c>
      <c r="AO24" s="21" t="s">
        <v>1099</v>
      </c>
      <c r="AP24" s="21" t="s">
        <v>5134</v>
      </c>
      <c r="AQ24" s="21" t="s">
        <v>1099</v>
      </c>
      <c r="AR24" s="21" t="s">
        <v>11</v>
      </c>
      <c r="AS24" s="21" t="s">
        <v>135</v>
      </c>
      <c r="AT24" s="21" t="s">
        <v>11</v>
      </c>
      <c r="AU24" s="21" t="s">
        <v>10</v>
      </c>
      <c r="AV24" s="21" t="s">
        <v>10</v>
      </c>
      <c r="AW24" s="21">
        <v>32</v>
      </c>
      <c r="AX24" s="21">
        <f>INDEX([5]Exposure_GWASs!S:S,MATCH([5]Wenxin!AB24,[5]Exposure_GWASs!C:C,0))</f>
        <v>32</v>
      </c>
      <c r="AY24" s="21" t="s">
        <v>10</v>
      </c>
      <c r="AZ24" s="21" t="s">
        <v>11</v>
      </c>
      <c r="BA24" s="21" t="s">
        <v>10</v>
      </c>
      <c r="BB24" s="21" t="s">
        <v>22</v>
      </c>
      <c r="BC24" s="21"/>
      <c r="BD24" s="21"/>
      <c r="BE24" s="21"/>
      <c r="BF24" s="21"/>
      <c r="BG24" s="21"/>
      <c r="BH24" s="21" t="s">
        <v>11</v>
      </c>
      <c r="BI24" s="21" t="s">
        <v>5135</v>
      </c>
      <c r="BJ24" s="21" t="s">
        <v>11</v>
      </c>
      <c r="BK24" s="21" t="s">
        <v>11</v>
      </c>
      <c r="BL24" s="21" t="s">
        <v>171</v>
      </c>
      <c r="BM24" s="21" t="s">
        <v>171</v>
      </c>
      <c r="BN24" s="21" t="s">
        <v>5136</v>
      </c>
      <c r="BO24" s="21" t="s">
        <v>3814</v>
      </c>
      <c r="BP24" s="24" t="s">
        <v>167</v>
      </c>
      <c r="BQ24" s="22" t="s">
        <v>1012</v>
      </c>
      <c r="BR24" s="238">
        <v>7.9399999999999991E-3</v>
      </c>
      <c r="BS24" s="21"/>
      <c r="BT24" s="21">
        <v>95</v>
      </c>
      <c r="BU24" s="238">
        <v>1.83E-3</v>
      </c>
      <c r="BV24" s="238">
        <v>1.4E-2</v>
      </c>
      <c r="BW24" s="238">
        <v>0.01</v>
      </c>
      <c r="BX24" t="s">
        <v>11</v>
      </c>
      <c r="BY24" t="s">
        <v>11</v>
      </c>
      <c r="BZ24" s="21" t="s">
        <v>5137</v>
      </c>
      <c r="CA24" s="21" t="s">
        <v>5138</v>
      </c>
      <c r="CB24" s="21" t="s">
        <v>11</v>
      </c>
      <c r="CC24" s="21" t="s">
        <v>5403</v>
      </c>
      <c r="CD24" s="22"/>
      <c r="CE24" s="21"/>
      <c r="CF24" s="21"/>
      <c r="CG24" s="21"/>
      <c r="CH24" s="21"/>
    </row>
    <row r="25" spans="1:86">
      <c r="A25" s="21">
        <v>170</v>
      </c>
      <c r="B25" s="21" t="s">
        <v>282</v>
      </c>
      <c r="C25" s="21" t="s">
        <v>244</v>
      </c>
      <c r="D25" s="22" t="s">
        <v>5122</v>
      </c>
      <c r="E25" s="21">
        <v>2014</v>
      </c>
      <c r="F25" s="21" t="s">
        <v>1283</v>
      </c>
      <c r="G25" s="21" t="s">
        <v>5123</v>
      </c>
      <c r="H25" s="24" t="s">
        <v>5124</v>
      </c>
      <c r="I25" s="21" t="s">
        <v>5125</v>
      </c>
      <c r="J25" s="21" t="s">
        <v>5126</v>
      </c>
      <c r="K25" s="21" t="s">
        <v>5127</v>
      </c>
      <c r="L25" s="22" t="s">
        <v>5128</v>
      </c>
      <c r="M25" s="24" t="s">
        <v>5129</v>
      </c>
      <c r="N25" s="21" t="s">
        <v>12</v>
      </c>
      <c r="O25" s="21" t="s">
        <v>459</v>
      </c>
      <c r="P25" s="21" t="s">
        <v>459</v>
      </c>
      <c r="Q25" s="21" t="s">
        <v>5600</v>
      </c>
      <c r="R25" s="21" t="s">
        <v>5402</v>
      </c>
      <c r="S25" s="21" t="s">
        <v>123</v>
      </c>
      <c r="T25" s="21" t="s">
        <v>5131</v>
      </c>
      <c r="U25" s="21" t="s">
        <v>140</v>
      </c>
      <c r="V25" s="21">
        <v>12643</v>
      </c>
      <c r="W25" s="21" t="s">
        <v>10</v>
      </c>
      <c r="X25" s="21" t="s">
        <v>10</v>
      </c>
      <c r="Y25" s="21" t="s">
        <v>10</v>
      </c>
      <c r="Z25" s="21" t="s">
        <v>10</v>
      </c>
      <c r="AA25" s="21" t="s">
        <v>3932</v>
      </c>
      <c r="AB25" s="21" t="s">
        <v>1006</v>
      </c>
      <c r="AC25" t="str">
        <f>INDEX([5]Exposure_GWASs!G:G,MATCH([5]Wenxin!AB25,[5]Exposure_GWASs!C:C,0))</f>
        <v>BMI</v>
      </c>
      <c r="AD25" s="21" t="s">
        <v>127</v>
      </c>
      <c r="AE25" s="21" t="s">
        <v>1224</v>
      </c>
      <c r="AF25" s="21" t="s">
        <v>5131</v>
      </c>
      <c r="AG25" s="21" t="s">
        <v>140</v>
      </c>
      <c r="AH25" s="21">
        <v>12643</v>
      </c>
      <c r="AI25">
        <f>INDEX([5]Exposure_GWASs!F:F,MATCH([5]Wenxin!AB25,[5]Exposure_GWASs!C:C,0))</f>
        <v>249796</v>
      </c>
      <c r="AJ25" s="21" t="s">
        <v>5132</v>
      </c>
      <c r="AK25" s="21" t="s">
        <v>1005</v>
      </c>
      <c r="AL25" s="21" t="s">
        <v>204</v>
      </c>
      <c r="AM25" s="21" t="s">
        <v>1099</v>
      </c>
      <c r="AN25" s="21" t="s">
        <v>5133</v>
      </c>
      <c r="AO25" s="21" t="s">
        <v>1099</v>
      </c>
      <c r="AP25" s="21" t="s">
        <v>5134</v>
      </c>
      <c r="AQ25" s="21" t="s">
        <v>1099</v>
      </c>
      <c r="AR25" s="21" t="s">
        <v>11</v>
      </c>
      <c r="AS25" s="21" t="s">
        <v>135</v>
      </c>
      <c r="AT25" s="21" t="s">
        <v>11</v>
      </c>
      <c r="AU25" s="21" t="s">
        <v>10</v>
      </c>
      <c r="AV25" s="21" t="s">
        <v>10</v>
      </c>
      <c r="AW25" s="21">
        <v>32</v>
      </c>
      <c r="AX25" s="21">
        <f>INDEX([5]Exposure_GWASs!S:S,MATCH([5]Wenxin!AB25,[5]Exposure_GWASs!C:C,0))</f>
        <v>32</v>
      </c>
      <c r="AY25" s="21" t="s">
        <v>10</v>
      </c>
      <c r="AZ25" s="21" t="s">
        <v>11</v>
      </c>
      <c r="BA25" s="21" t="s">
        <v>10</v>
      </c>
      <c r="BB25" s="21" t="s">
        <v>22</v>
      </c>
      <c r="BC25" s="21"/>
      <c r="BD25" s="21"/>
      <c r="BE25" s="21"/>
      <c r="BF25" s="21"/>
      <c r="BG25" s="21"/>
      <c r="BH25" s="21" t="s">
        <v>11</v>
      </c>
      <c r="BI25" s="21" t="s">
        <v>5135</v>
      </c>
      <c r="BJ25" s="21" t="s">
        <v>11</v>
      </c>
      <c r="BK25" s="21" t="s">
        <v>11</v>
      </c>
      <c r="BL25" s="21" t="s">
        <v>171</v>
      </c>
      <c r="BM25" s="21" t="s">
        <v>171</v>
      </c>
      <c r="BN25" s="21" t="s">
        <v>5136</v>
      </c>
      <c r="BO25" s="21" t="s">
        <v>3814</v>
      </c>
      <c r="BP25" s="24" t="s">
        <v>167</v>
      </c>
      <c r="BQ25" s="22" t="s">
        <v>1012</v>
      </c>
      <c r="BR25" s="238">
        <v>3.2000000000000001E-2</v>
      </c>
      <c r="BS25" s="21"/>
      <c r="BT25" s="21">
        <v>95</v>
      </c>
      <c r="BU25" s="238">
        <v>1.37E-2</v>
      </c>
      <c r="BV25" s="238">
        <v>5.0299999999999997E-2</v>
      </c>
      <c r="BW25" s="238">
        <v>5.9999999999999995E-4</v>
      </c>
      <c r="BX25" t="s">
        <v>11</v>
      </c>
      <c r="BY25" t="s">
        <v>11</v>
      </c>
      <c r="BZ25" s="21" t="s">
        <v>5137</v>
      </c>
      <c r="CA25" s="21" t="s">
        <v>5138</v>
      </c>
      <c r="CB25" s="21" t="s">
        <v>11</v>
      </c>
      <c r="CC25" s="21" t="s">
        <v>5403</v>
      </c>
      <c r="CD25" s="22"/>
      <c r="CE25" s="21"/>
      <c r="CF25" s="21"/>
      <c r="CG25" s="21"/>
      <c r="CH25" s="21"/>
    </row>
    <row r="26" spans="1:86">
      <c r="A26" s="21">
        <v>170</v>
      </c>
      <c r="B26" s="21" t="s">
        <v>282</v>
      </c>
      <c r="C26" s="21" t="s">
        <v>244</v>
      </c>
      <c r="D26" s="22" t="s">
        <v>5122</v>
      </c>
      <c r="E26" s="21">
        <v>2014</v>
      </c>
      <c r="F26" s="21" t="s">
        <v>1283</v>
      </c>
      <c r="G26" s="21" t="s">
        <v>5123</v>
      </c>
      <c r="H26" s="24" t="s">
        <v>5124</v>
      </c>
      <c r="I26" s="21" t="s">
        <v>5125</v>
      </c>
      <c r="J26" s="21" t="s">
        <v>5126</v>
      </c>
      <c r="K26" s="21" t="s">
        <v>5127</v>
      </c>
      <c r="L26" s="22" t="s">
        <v>5128</v>
      </c>
      <c r="M26" s="24" t="s">
        <v>5129</v>
      </c>
      <c r="N26" s="21" t="s">
        <v>12</v>
      </c>
      <c r="O26" s="21" t="s">
        <v>462</v>
      </c>
      <c r="P26" s="21" t="s">
        <v>462</v>
      </c>
      <c r="Q26" s="21" t="s">
        <v>5600</v>
      </c>
      <c r="R26" s="21" t="s">
        <v>5402</v>
      </c>
      <c r="S26" s="21" t="s">
        <v>123</v>
      </c>
      <c r="T26" s="21" t="s">
        <v>5131</v>
      </c>
      <c r="U26" s="21" t="s">
        <v>140</v>
      </c>
      <c r="V26" s="21">
        <v>12642</v>
      </c>
      <c r="W26" s="21" t="s">
        <v>10</v>
      </c>
      <c r="X26" s="21" t="s">
        <v>10</v>
      </c>
      <c r="Y26" s="21" t="s">
        <v>10</v>
      </c>
      <c r="Z26" s="21" t="s">
        <v>10</v>
      </c>
      <c r="AA26" s="21" t="s">
        <v>3932</v>
      </c>
      <c r="AB26" s="21" t="s">
        <v>1006</v>
      </c>
      <c r="AC26" t="str">
        <f>INDEX([5]Exposure_GWASs!G:G,MATCH([5]Wenxin!AB26,[5]Exposure_GWASs!C:C,0))</f>
        <v>BMI</v>
      </c>
      <c r="AD26" s="21" t="s">
        <v>127</v>
      </c>
      <c r="AE26" s="21" t="s">
        <v>1224</v>
      </c>
      <c r="AF26" s="21" t="s">
        <v>5131</v>
      </c>
      <c r="AG26" s="21" t="s">
        <v>140</v>
      </c>
      <c r="AH26" s="21">
        <v>12642</v>
      </c>
      <c r="AI26">
        <f>INDEX([5]Exposure_GWASs!F:F,MATCH([5]Wenxin!AB26,[5]Exposure_GWASs!C:C,0))</f>
        <v>249796</v>
      </c>
      <c r="AJ26" s="21" t="s">
        <v>5132</v>
      </c>
      <c r="AK26" s="21" t="s">
        <v>1005</v>
      </c>
      <c r="AL26" s="21" t="s">
        <v>204</v>
      </c>
      <c r="AM26" s="21" t="s">
        <v>1099</v>
      </c>
      <c r="AN26" s="21" t="s">
        <v>5133</v>
      </c>
      <c r="AO26" s="21" t="s">
        <v>1099</v>
      </c>
      <c r="AP26" s="21" t="s">
        <v>5134</v>
      </c>
      <c r="AQ26" s="21" t="s">
        <v>1099</v>
      </c>
      <c r="AR26" s="21" t="s">
        <v>11</v>
      </c>
      <c r="AS26" s="21" t="s">
        <v>135</v>
      </c>
      <c r="AT26" s="21" t="s">
        <v>11</v>
      </c>
      <c r="AU26" s="21" t="s">
        <v>10</v>
      </c>
      <c r="AV26" s="21" t="s">
        <v>10</v>
      </c>
      <c r="AW26" s="21">
        <v>32</v>
      </c>
      <c r="AX26" s="21">
        <f>INDEX([5]Exposure_GWASs!S:S,MATCH([5]Wenxin!AB26,[5]Exposure_GWASs!C:C,0))</f>
        <v>32</v>
      </c>
      <c r="AY26" s="21" t="s">
        <v>10</v>
      </c>
      <c r="AZ26" s="21" t="s">
        <v>11</v>
      </c>
      <c r="BA26" s="21" t="s">
        <v>10</v>
      </c>
      <c r="BB26" s="21" t="s">
        <v>22</v>
      </c>
      <c r="BC26" s="21"/>
      <c r="BD26" s="21"/>
      <c r="BE26" s="21"/>
      <c r="BF26" s="21"/>
      <c r="BG26" s="21"/>
      <c r="BH26" s="21" t="s">
        <v>11</v>
      </c>
      <c r="BI26" s="21" t="s">
        <v>5135</v>
      </c>
      <c r="BJ26" s="21" t="s">
        <v>11</v>
      </c>
      <c r="BK26" s="21" t="s">
        <v>11</v>
      </c>
      <c r="BL26" s="21" t="s">
        <v>171</v>
      </c>
      <c r="BM26" s="21" t="s">
        <v>171</v>
      </c>
      <c r="BN26" s="21" t="s">
        <v>5136</v>
      </c>
      <c r="BO26" s="21" t="s">
        <v>3814</v>
      </c>
      <c r="BP26" s="24" t="s">
        <v>167</v>
      </c>
      <c r="BQ26" s="22" t="s">
        <v>1012</v>
      </c>
      <c r="BR26" s="238">
        <v>-1.9599999999999999E-2</v>
      </c>
      <c r="BS26" s="21"/>
      <c r="BT26" s="21">
        <v>95</v>
      </c>
      <c r="BU26" s="238">
        <v>-3.0499999999999999E-2</v>
      </c>
      <c r="BV26" s="238">
        <v>8.6E-3</v>
      </c>
      <c r="BW26" s="238">
        <v>5.0000000000000001E-4</v>
      </c>
      <c r="BX26" t="s">
        <v>11</v>
      </c>
      <c r="BY26" t="s">
        <v>11</v>
      </c>
      <c r="BZ26" s="21" t="s">
        <v>5137</v>
      </c>
      <c r="CA26" s="21" t="s">
        <v>5138</v>
      </c>
      <c r="CB26" s="21" t="s">
        <v>11</v>
      </c>
      <c r="CC26" s="21" t="s">
        <v>5403</v>
      </c>
      <c r="CD26" s="22"/>
      <c r="CE26" s="21"/>
      <c r="CF26" s="21"/>
      <c r="CG26" s="21"/>
      <c r="CH26" s="21"/>
    </row>
    <row r="27" spans="1:86">
      <c r="A27" s="21">
        <v>170</v>
      </c>
      <c r="B27" s="21" t="s">
        <v>282</v>
      </c>
      <c r="C27" s="21" t="s">
        <v>244</v>
      </c>
      <c r="D27" s="22" t="s">
        <v>5122</v>
      </c>
      <c r="E27" s="21">
        <v>2014</v>
      </c>
      <c r="F27" s="21" t="s">
        <v>1283</v>
      </c>
      <c r="G27" s="21" t="s">
        <v>5123</v>
      </c>
      <c r="H27" s="24" t="s">
        <v>5124</v>
      </c>
      <c r="I27" s="21" t="s">
        <v>5125</v>
      </c>
      <c r="J27" s="21" t="s">
        <v>5126</v>
      </c>
      <c r="K27" s="21" t="s">
        <v>5127</v>
      </c>
      <c r="L27" s="22" t="s">
        <v>5128</v>
      </c>
      <c r="M27" s="24" t="s">
        <v>5129</v>
      </c>
      <c r="N27" s="21" t="s">
        <v>12</v>
      </c>
      <c r="O27" s="21" t="s">
        <v>6038</v>
      </c>
      <c r="P27" s="21" t="s">
        <v>6037</v>
      </c>
      <c r="Q27" s="21" t="s">
        <v>5600</v>
      </c>
      <c r="R27" s="21" t="s">
        <v>251</v>
      </c>
      <c r="S27" s="21" t="s">
        <v>123</v>
      </c>
      <c r="T27" s="21" t="s">
        <v>5131</v>
      </c>
      <c r="U27" s="21" t="s">
        <v>140</v>
      </c>
      <c r="V27" s="21">
        <v>12511</v>
      </c>
      <c r="W27" s="21" t="s">
        <v>10</v>
      </c>
      <c r="X27" s="21" t="s">
        <v>10</v>
      </c>
      <c r="Y27" s="21" t="s">
        <v>10</v>
      </c>
      <c r="Z27" s="21" t="s">
        <v>10</v>
      </c>
      <c r="AA27" s="21" t="s">
        <v>3932</v>
      </c>
      <c r="AB27" s="21" t="s">
        <v>1006</v>
      </c>
      <c r="AC27" t="str">
        <f>INDEX([5]Exposure_GWASs!G:G,MATCH([5]Wenxin!AB27,[5]Exposure_GWASs!C:C,0))</f>
        <v>BMI</v>
      </c>
      <c r="AD27" s="21" t="s">
        <v>127</v>
      </c>
      <c r="AE27" s="21" t="s">
        <v>1224</v>
      </c>
      <c r="AF27" s="21" t="s">
        <v>5131</v>
      </c>
      <c r="AG27" s="21" t="s">
        <v>140</v>
      </c>
      <c r="AH27" s="21">
        <v>12511</v>
      </c>
      <c r="AI27">
        <f>INDEX([5]Exposure_GWASs!F:F,MATCH([5]Wenxin!AB27,[5]Exposure_GWASs!C:C,0))</f>
        <v>249796</v>
      </c>
      <c r="AJ27" s="21" t="s">
        <v>5132</v>
      </c>
      <c r="AK27" s="21" t="s">
        <v>1005</v>
      </c>
      <c r="AL27" s="21" t="s">
        <v>204</v>
      </c>
      <c r="AM27" s="21" t="s">
        <v>1099</v>
      </c>
      <c r="AN27" s="21" t="s">
        <v>5133</v>
      </c>
      <c r="AO27" s="21" t="s">
        <v>1099</v>
      </c>
      <c r="AP27" s="21" t="s">
        <v>5134</v>
      </c>
      <c r="AQ27" s="21" t="s">
        <v>1099</v>
      </c>
      <c r="AR27" s="21" t="s">
        <v>11</v>
      </c>
      <c r="AS27" s="21" t="s">
        <v>135</v>
      </c>
      <c r="AT27" s="21" t="s">
        <v>11</v>
      </c>
      <c r="AU27" s="21" t="s">
        <v>10</v>
      </c>
      <c r="AV27" s="21" t="s">
        <v>10</v>
      </c>
      <c r="AW27" s="21">
        <v>32</v>
      </c>
      <c r="AX27" s="21">
        <f>INDEX([5]Exposure_GWASs!S:S,MATCH([5]Wenxin!AB27,[5]Exposure_GWASs!C:C,0))</f>
        <v>32</v>
      </c>
      <c r="AY27" s="21" t="s">
        <v>10</v>
      </c>
      <c r="AZ27" s="21" t="s">
        <v>11</v>
      </c>
      <c r="BA27" s="21" t="s">
        <v>10</v>
      </c>
      <c r="BB27" s="21" t="s">
        <v>22</v>
      </c>
      <c r="BC27" s="21"/>
      <c r="BD27" s="21"/>
      <c r="BE27" s="21"/>
      <c r="BF27" s="21"/>
      <c r="BG27" s="21"/>
      <c r="BH27" s="21" t="s">
        <v>11</v>
      </c>
      <c r="BI27" s="21" t="s">
        <v>5135</v>
      </c>
      <c r="BJ27" s="21" t="s">
        <v>11</v>
      </c>
      <c r="BK27" s="21" t="s">
        <v>11</v>
      </c>
      <c r="BL27" s="21" t="s">
        <v>171</v>
      </c>
      <c r="BM27" s="21" t="s">
        <v>171</v>
      </c>
      <c r="BN27" s="21" t="s">
        <v>5136</v>
      </c>
      <c r="BO27" s="21" t="s">
        <v>3814</v>
      </c>
      <c r="BP27" s="24" t="s">
        <v>167</v>
      </c>
      <c r="BQ27" s="22" t="s">
        <v>1012</v>
      </c>
      <c r="BR27" s="238">
        <v>-9.4299999999999995E-2</v>
      </c>
      <c r="BS27" s="21"/>
      <c r="BT27" s="21">
        <v>95</v>
      </c>
      <c r="BU27" s="238">
        <v>-0.19800000000000001</v>
      </c>
      <c r="BV27" s="238">
        <v>9.1599999999999997E-3</v>
      </c>
      <c r="BW27" s="238">
        <v>7.0000000000000007E-2</v>
      </c>
      <c r="BX27" t="s">
        <v>11</v>
      </c>
      <c r="BY27" t="s">
        <v>11</v>
      </c>
      <c r="BZ27" s="21" t="s">
        <v>5137</v>
      </c>
      <c r="CA27" s="21" t="s">
        <v>5138</v>
      </c>
      <c r="CB27" s="21" t="s">
        <v>11</v>
      </c>
      <c r="CC27" s="21" t="s">
        <v>5403</v>
      </c>
      <c r="CD27" s="22"/>
      <c r="CE27" s="21"/>
      <c r="CF27" s="21"/>
      <c r="CG27" s="21"/>
      <c r="CH27" s="21"/>
    </row>
    <row r="28" spans="1:86">
      <c r="A28" s="21">
        <v>170</v>
      </c>
      <c r="B28" s="21" t="s">
        <v>282</v>
      </c>
      <c r="C28" s="21" t="s">
        <v>244</v>
      </c>
      <c r="D28" s="22" t="s">
        <v>5122</v>
      </c>
      <c r="E28" s="21">
        <v>2014</v>
      </c>
      <c r="F28" s="21" t="s">
        <v>1283</v>
      </c>
      <c r="G28" s="21" t="s">
        <v>5123</v>
      </c>
      <c r="H28" s="24" t="s">
        <v>5124</v>
      </c>
      <c r="I28" s="21" t="s">
        <v>5125</v>
      </c>
      <c r="J28" s="21" t="s">
        <v>5126</v>
      </c>
      <c r="K28" s="21" t="s">
        <v>5127</v>
      </c>
      <c r="L28" s="22" t="s">
        <v>5128</v>
      </c>
      <c r="M28" s="24" t="s">
        <v>5129</v>
      </c>
      <c r="N28" s="21" t="s">
        <v>12</v>
      </c>
      <c r="O28" s="21" t="s">
        <v>5882</v>
      </c>
      <c r="P28" s="21" t="s">
        <v>5882</v>
      </c>
      <c r="Q28" s="21" t="s">
        <v>5600</v>
      </c>
      <c r="R28" s="21" t="s">
        <v>5402</v>
      </c>
      <c r="S28" s="21" t="s">
        <v>123</v>
      </c>
      <c r="T28" s="21" t="s">
        <v>5131</v>
      </c>
      <c r="U28" s="21" t="s">
        <v>140</v>
      </c>
      <c r="V28" s="21">
        <v>11970</v>
      </c>
      <c r="W28" s="21" t="s">
        <v>10</v>
      </c>
      <c r="X28" s="21" t="s">
        <v>10</v>
      </c>
      <c r="Y28" s="21" t="s">
        <v>10</v>
      </c>
      <c r="Z28" s="21" t="s">
        <v>10</v>
      </c>
      <c r="AA28" s="21" t="s">
        <v>3932</v>
      </c>
      <c r="AB28" s="21" t="s">
        <v>1006</v>
      </c>
      <c r="AC28" t="str">
        <f>INDEX([5]Exposure_GWASs!G:G,MATCH([5]Wenxin!AB28,[5]Exposure_GWASs!C:C,0))</f>
        <v>BMI</v>
      </c>
      <c r="AD28" s="21" t="s">
        <v>127</v>
      </c>
      <c r="AE28" s="21" t="s">
        <v>1224</v>
      </c>
      <c r="AF28" s="21" t="s">
        <v>5131</v>
      </c>
      <c r="AG28" s="21" t="s">
        <v>140</v>
      </c>
      <c r="AH28" s="21">
        <v>11970</v>
      </c>
      <c r="AI28">
        <f>INDEX([5]Exposure_GWASs!F:F,MATCH([5]Wenxin!AB28,[5]Exposure_GWASs!C:C,0))</f>
        <v>249796</v>
      </c>
      <c r="AJ28" s="21" t="s">
        <v>5132</v>
      </c>
      <c r="AK28" s="21" t="s">
        <v>1005</v>
      </c>
      <c r="AL28" s="21" t="s">
        <v>204</v>
      </c>
      <c r="AM28" s="21" t="s">
        <v>1099</v>
      </c>
      <c r="AN28" s="21" t="s">
        <v>5133</v>
      </c>
      <c r="AO28" s="21" t="s">
        <v>1099</v>
      </c>
      <c r="AP28" s="21" t="s">
        <v>5134</v>
      </c>
      <c r="AQ28" s="21" t="s">
        <v>1099</v>
      </c>
      <c r="AR28" s="21" t="s">
        <v>11</v>
      </c>
      <c r="AS28" s="21" t="s">
        <v>135</v>
      </c>
      <c r="AT28" s="21" t="s">
        <v>11</v>
      </c>
      <c r="AU28" s="21" t="s">
        <v>10</v>
      </c>
      <c r="AV28" s="21" t="s">
        <v>10</v>
      </c>
      <c r="AW28" s="21">
        <v>32</v>
      </c>
      <c r="AX28" s="21">
        <f>INDEX([5]Exposure_GWASs!S:S,MATCH([5]Wenxin!AB28,[5]Exposure_GWASs!C:C,0))</f>
        <v>32</v>
      </c>
      <c r="AY28" s="21" t="s">
        <v>10</v>
      </c>
      <c r="AZ28" s="21" t="s">
        <v>11</v>
      </c>
      <c r="BA28" s="21" t="s">
        <v>10</v>
      </c>
      <c r="BB28" s="21" t="s">
        <v>22</v>
      </c>
      <c r="BC28" s="21"/>
      <c r="BD28" s="21"/>
      <c r="BE28" s="21"/>
      <c r="BF28" s="21"/>
      <c r="BG28" s="21"/>
      <c r="BH28" s="21" t="s">
        <v>11</v>
      </c>
      <c r="BI28" s="21" t="s">
        <v>5135</v>
      </c>
      <c r="BJ28" s="21" t="s">
        <v>11</v>
      </c>
      <c r="BK28" s="21" t="s">
        <v>11</v>
      </c>
      <c r="BL28" s="21" t="s">
        <v>171</v>
      </c>
      <c r="BM28" s="21" t="s">
        <v>171</v>
      </c>
      <c r="BN28" s="21" t="s">
        <v>5136</v>
      </c>
      <c r="BO28" s="21" t="s">
        <v>3814</v>
      </c>
      <c r="BP28" s="24" t="s">
        <v>167</v>
      </c>
      <c r="BQ28" s="22" t="s">
        <v>1012</v>
      </c>
      <c r="BR28" s="238">
        <v>1.5100000000000001E-2</v>
      </c>
      <c r="BS28" s="21"/>
      <c r="BT28" s="21">
        <v>95</v>
      </c>
      <c r="BU28" s="238">
        <v>8.1200000000000005E-3</v>
      </c>
      <c r="BV28" s="238">
        <v>2.2100000000000002E-2</v>
      </c>
      <c r="BW28" s="239">
        <v>2.0000000000000002E-5</v>
      </c>
      <c r="BX28" t="s">
        <v>11</v>
      </c>
      <c r="BY28" t="s">
        <v>11</v>
      </c>
      <c r="BZ28" s="21" t="s">
        <v>5137</v>
      </c>
      <c r="CA28" s="21" t="s">
        <v>5138</v>
      </c>
      <c r="CB28" s="21" t="s">
        <v>11</v>
      </c>
      <c r="CC28" s="21" t="s">
        <v>5403</v>
      </c>
      <c r="CD28" s="22"/>
      <c r="CE28" s="21"/>
      <c r="CF28" s="21"/>
      <c r="CG28" s="21"/>
      <c r="CH28" s="21"/>
    </row>
    <row r="29" spans="1:86">
      <c r="A29" s="21">
        <v>170</v>
      </c>
      <c r="B29" s="21" t="s">
        <v>282</v>
      </c>
      <c r="C29" s="21" t="s">
        <v>244</v>
      </c>
      <c r="D29" s="22" t="s">
        <v>5122</v>
      </c>
      <c r="E29" s="21">
        <v>2014</v>
      </c>
      <c r="F29" s="21" t="s">
        <v>1283</v>
      </c>
      <c r="G29" s="21" t="s">
        <v>5123</v>
      </c>
      <c r="H29" s="24" t="s">
        <v>5124</v>
      </c>
      <c r="I29" s="21" t="s">
        <v>5125</v>
      </c>
      <c r="J29" s="21" t="s">
        <v>5126</v>
      </c>
      <c r="K29" s="21" t="s">
        <v>5127</v>
      </c>
      <c r="L29" s="22" t="s">
        <v>5128</v>
      </c>
      <c r="M29" s="24" t="s">
        <v>5129</v>
      </c>
      <c r="N29" s="21" t="s">
        <v>12</v>
      </c>
      <c r="O29" s="21" t="s">
        <v>6039</v>
      </c>
      <c r="P29" s="21" t="s">
        <v>6039</v>
      </c>
      <c r="Q29" s="21" t="s">
        <v>5600</v>
      </c>
      <c r="R29" s="21" t="s">
        <v>5402</v>
      </c>
      <c r="S29" s="21" t="s">
        <v>123</v>
      </c>
      <c r="T29" s="21" t="s">
        <v>5131</v>
      </c>
      <c r="U29" s="21" t="s">
        <v>140</v>
      </c>
      <c r="V29" s="21">
        <v>11970</v>
      </c>
      <c r="W29" s="21" t="s">
        <v>10</v>
      </c>
      <c r="X29" s="21" t="s">
        <v>10</v>
      </c>
      <c r="Y29" s="21" t="s">
        <v>10</v>
      </c>
      <c r="Z29" s="21" t="s">
        <v>10</v>
      </c>
      <c r="AA29" s="21" t="s">
        <v>3932</v>
      </c>
      <c r="AB29" s="21" t="s">
        <v>1006</v>
      </c>
      <c r="AC29" t="str">
        <f>INDEX([5]Exposure_GWASs!G:G,MATCH([5]Wenxin!AB29,[5]Exposure_GWASs!C:C,0))</f>
        <v>BMI</v>
      </c>
      <c r="AD29" s="21" t="s">
        <v>127</v>
      </c>
      <c r="AE29" s="21" t="s">
        <v>1224</v>
      </c>
      <c r="AF29" s="21" t="s">
        <v>5131</v>
      </c>
      <c r="AG29" s="21" t="s">
        <v>140</v>
      </c>
      <c r="AH29" s="21">
        <v>11970</v>
      </c>
      <c r="AI29">
        <f>INDEX([5]Exposure_GWASs!F:F,MATCH([5]Wenxin!AB29,[5]Exposure_GWASs!C:C,0))</f>
        <v>249796</v>
      </c>
      <c r="AJ29" s="21" t="s">
        <v>5132</v>
      </c>
      <c r="AK29" s="21" t="s">
        <v>1005</v>
      </c>
      <c r="AL29" s="21" t="s">
        <v>204</v>
      </c>
      <c r="AM29" s="21" t="s">
        <v>1099</v>
      </c>
      <c r="AN29" s="21" t="s">
        <v>5133</v>
      </c>
      <c r="AO29" s="21" t="s">
        <v>1099</v>
      </c>
      <c r="AP29" s="21" t="s">
        <v>5134</v>
      </c>
      <c r="AQ29" s="21" t="s">
        <v>1099</v>
      </c>
      <c r="AR29" s="21" t="s">
        <v>11</v>
      </c>
      <c r="AS29" s="21" t="s">
        <v>135</v>
      </c>
      <c r="AT29" s="21" t="s">
        <v>11</v>
      </c>
      <c r="AU29" s="21" t="s">
        <v>10</v>
      </c>
      <c r="AV29" s="21" t="s">
        <v>10</v>
      </c>
      <c r="AW29" s="21">
        <v>32</v>
      </c>
      <c r="AX29" s="21">
        <f>INDEX([5]Exposure_GWASs!S:S,MATCH([5]Wenxin!AB29,[5]Exposure_GWASs!C:C,0))</f>
        <v>32</v>
      </c>
      <c r="AY29" s="21" t="s">
        <v>10</v>
      </c>
      <c r="AZ29" s="21" t="s">
        <v>11</v>
      </c>
      <c r="BA29" s="21" t="s">
        <v>10</v>
      </c>
      <c r="BB29" s="21" t="s">
        <v>22</v>
      </c>
      <c r="BC29" s="21"/>
      <c r="BD29" s="21"/>
      <c r="BE29" s="21"/>
      <c r="BF29" s="21"/>
      <c r="BG29" s="21"/>
      <c r="BH29" s="21" t="s">
        <v>11</v>
      </c>
      <c r="BI29" s="21" t="s">
        <v>5135</v>
      </c>
      <c r="BJ29" s="21" t="s">
        <v>11</v>
      </c>
      <c r="BK29" s="21" t="s">
        <v>11</v>
      </c>
      <c r="BL29" s="21" t="s">
        <v>171</v>
      </c>
      <c r="BM29" s="21" t="s">
        <v>171</v>
      </c>
      <c r="BN29" s="21" t="s">
        <v>5136</v>
      </c>
      <c r="BO29" s="21" t="s">
        <v>3814</v>
      </c>
      <c r="BP29" s="24" t="s">
        <v>167</v>
      </c>
      <c r="BQ29" s="22" t="s">
        <v>1012</v>
      </c>
      <c r="BR29" s="238">
        <v>-8.26E-3</v>
      </c>
      <c r="BS29" s="21"/>
      <c r="BT29" s="21">
        <v>95</v>
      </c>
      <c r="BU29" s="238">
        <v>-1.6E-2</v>
      </c>
      <c r="BV29" s="238">
        <v>-5.0299999999999997E-4</v>
      </c>
      <c r="BW29" s="238">
        <v>0.04</v>
      </c>
      <c r="BX29" t="s">
        <v>11</v>
      </c>
      <c r="BY29" t="s">
        <v>11</v>
      </c>
      <c r="BZ29" s="21" t="s">
        <v>5137</v>
      </c>
      <c r="CA29" s="21" t="s">
        <v>5138</v>
      </c>
      <c r="CB29" s="21" t="s">
        <v>11</v>
      </c>
      <c r="CC29" s="21" t="s">
        <v>5403</v>
      </c>
      <c r="CD29" s="22"/>
      <c r="CE29" s="21"/>
      <c r="CF29" s="21"/>
      <c r="CG29" s="21"/>
      <c r="CH29" s="21"/>
    </row>
    <row r="30" spans="1:86">
      <c r="A30" s="21">
        <v>170</v>
      </c>
      <c r="B30" s="21" t="s">
        <v>282</v>
      </c>
      <c r="C30" s="21" t="s">
        <v>244</v>
      </c>
      <c r="D30" s="22" t="s">
        <v>5122</v>
      </c>
      <c r="E30" s="21">
        <v>2014</v>
      </c>
      <c r="F30" s="21" t="s">
        <v>1283</v>
      </c>
      <c r="G30" s="21" t="s">
        <v>5123</v>
      </c>
      <c r="H30" s="24" t="s">
        <v>5124</v>
      </c>
      <c r="I30" s="21" t="s">
        <v>5125</v>
      </c>
      <c r="J30" s="21" t="s">
        <v>5126</v>
      </c>
      <c r="K30" s="21" t="s">
        <v>5127</v>
      </c>
      <c r="L30" s="22" t="s">
        <v>5128</v>
      </c>
      <c r="M30" s="24" t="s">
        <v>5129</v>
      </c>
      <c r="N30" s="21" t="s">
        <v>12</v>
      </c>
      <c r="O30" s="21" t="s">
        <v>6040</v>
      </c>
      <c r="P30" s="21" t="s">
        <v>6041</v>
      </c>
      <c r="Q30" s="21" t="s">
        <v>5600</v>
      </c>
      <c r="R30" s="21" t="s">
        <v>5402</v>
      </c>
      <c r="S30" s="21" t="s">
        <v>123</v>
      </c>
      <c r="T30" s="21" t="s">
        <v>5131</v>
      </c>
      <c r="U30" s="21" t="s">
        <v>140</v>
      </c>
      <c r="V30" s="21">
        <v>3567</v>
      </c>
      <c r="W30" s="21" t="s">
        <v>10</v>
      </c>
      <c r="X30" s="21" t="s">
        <v>10</v>
      </c>
      <c r="Y30" s="21" t="s">
        <v>10</v>
      </c>
      <c r="Z30" s="21" t="s">
        <v>10</v>
      </c>
      <c r="AA30" s="21" t="s">
        <v>3932</v>
      </c>
      <c r="AB30" s="21" t="s">
        <v>1006</v>
      </c>
      <c r="AC30" t="str">
        <f>INDEX([5]Exposure_GWASs!G:G,MATCH([5]Wenxin!AB30,[5]Exposure_GWASs!C:C,0))</f>
        <v>BMI</v>
      </c>
      <c r="AD30" s="21" t="s">
        <v>127</v>
      </c>
      <c r="AE30" s="21" t="s">
        <v>1224</v>
      </c>
      <c r="AF30" s="21" t="s">
        <v>5131</v>
      </c>
      <c r="AG30" s="21" t="s">
        <v>140</v>
      </c>
      <c r="AH30" s="21">
        <v>3567</v>
      </c>
      <c r="AI30">
        <f>INDEX([5]Exposure_GWASs!F:F,MATCH([5]Wenxin!AB30,[5]Exposure_GWASs!C:C,0))</f>
        <v>249796</v>
      </c>
      <c r="AJ30" s="21" t="s">
        <v>5132</v>
      </c>
      <c r="AK30" s="21" t="s">
        <v>1005</v>
      </c>
      <c r="AL30" s="21" t="s">
        <v>204</v>
      </c>
      <c r="AM30" s="21" t="s">
        <v>1099</v>
      </c>
      <c r="AN30" s="21" t="s">
        <v>5133</v>
      </c>
      <c r="AO30" s="21" t="s">
        <v>1099</v>
      </c>
      <c r="AP30" s="21" t="s">
        <v>5134</v>
      </c>
      <c r="AQ30" s="21" t="s">
        <v>1099</v>
      </c>
      <c r="AR30" s="21" t="s">
        <v>11</v>
      </c>
      <c r="AS30" s="21" t="s">
        <v>135</v>
      </c>
      <c r="AT30" s="21" t="s">
        <v>11</v>
      </c>
      <c r="AU30" s="21" t="s">
        <v>10</v>
      </c>
      <c r="AV30" s="21" t="s">
        <v>10</v>
      </c>
      <c r="AW30" s="21">
        <v>32</v>
      </c>
      <c r="AX30" s="21">
        <f>INDEX([5]Exposure_GWASs!S:S,MATCH([5]Wenxin!AB30,[5]Exposure_GWASs!C:C,0))</f>
        <v>32</v>
      </c>
      <c r="AY30" s="21" t="s">
        <v>10</v>
      </c>
      <c r="AZ30" s="21" t="s">
        <v>11</v>
      </c>
      <c r="BA30" s="21" t="s">
        <v>10</v>
      </c>
      <c r="BB30" s="21" t="s">
        <v>22</v>
      </c>
      <c r="BC30" s="21"/>
      <c r="BD30" s="21"/>
      <c r="BE30" s="21"/>
      <c r="BF30" s="21"/>
      <c r="BG30" s="21"/>
      <c r="BH30" s="21" t="s">
        <v>11</v>
      </c>
      <c r="BI30" s="21" t="s">
        <v>5135</v>
      </c>
      <c r="BJ30" s="21" t="s">
        <v>11</v>
      </c>
      <c r="BK30" s="21" t="s">
        <v>11</v>
      </c>
      <c r="BL30" s="21" t="s">
        <v>171</v>
      </c>
      <c r="BM30" s="21" t="s">
        <v>171</v>
      </c>
      <c r="BN30" s="21" t="s">
        <v>5136</v>
      </c>
      <c r="BO30" s="21" t="s">
        <v>3814</v>
      </c>
      <c r="BP30" s="24" t="s">
        <v>167</v>
      </c>
      <c r="BQ30" s="22" t="s">
        <v>1012</v>
      </c>
      <c r="BR30" s="238">
        <v>5.7400000000000003E-3</v>
      </c>
      <c r="BS30" s="21"/>
      <c r="BT30" s="21">
        <v>95</v>
      </c>
      <c r="BU30" s="238">
        <v>-6.3500000000000001E-2</v>
      </c>
      <c r="BV30" s="238">
        <v>7.4999999999999997E-2</v>
      </c>
      <c r="BW30" s="238">
        <v>0.87</v>
      </c>
      <c r="BX30" t="s">
        <v>11</v>
      </c>
      <c r="BY30" t="s">
        <v>11</v>
      </c>
      <c r="BZ30" s="21" t="s">
        <v>5137</v>
      </c>
      <c r="CA30" s="21" t="s">
        <v>5138</v>
      </c>
      <c r="CB30" s="21" t="s">
        <v>11</v>
      </c>
      <c r="CC30" s="21" t="s">
        <v>5403</v>
      </c>
      <c r="CD30" s="22"/>
      <c r="CE30" s="21"/>
      <c r="CF30" s="21"/>
      <c r="CG30" s="21"/>
      <c r="CH30" s="21"/>
    </row>
    <row r="31" spans="1:86">
      <c r="A31" s="21">
        <v>170</v>
      </c>
      <c r="B31" s="21" t="s">
        <v>282</v>
      </c>
      <c r="C31" s="21" t="s">
        <v>244</v>
      </c>
      <c r="D31" s="22" t="s">
        <v>5122</v>
      </c>
      <c r="E31" s="21">
        <v>2014</v>
      </c>
      <c r="F31" s="21" t="s">
        <v>1283</v>
      </c>
      <c r="G31" s="21" t="s">
        <v>5123</v>
      </c>
      <c r="H31" s="24" t="s">
        <v>5124</v>
      </c>
      <c r="I31" s="21" t="s">
        <v>5125</v>
      </c>
      <c r="J31" s="21" t="s">
        <v>5126</v>
      </c>
      <c r="K31" s="21" t="s">
        <v>5127</v>
      </c>
      <c r="L31" s="22" t="s">
        <v>5128</v>
      </c>
      <c r="M31" s="24" t="s">
        <v>5129</v>
      </c>
      <c r="N31" s="21" t="s">
        <v>12</v>
      </c>
      <c r="O31" s="21" t="s">
        <v>5571</v>
      </c>
      <c r="P31" s="21" t="s">
        <v>5593</v>
      </c>
      <c r="Q31" s="21" t="s">
        <v>5600</v>
      </c>
      <c r="R31" s="21" t="s">
        <v>5402</v>
      </c>
      <c r="S31" s="21" t="s">
        <v>123</v>
      </c>
      <c r="T31" s="21" t="s">
        <v>5131</v>
      </c>
      <c r="U31" s="21" t="s">
        <v>140</v>
      </c>
      <c r="V31" s="21">
        <v>12643</v>
      </c>
      <c r="W31" s="21" t="s">
        <v>10</v>
      </c>
      <c r="X31" s="21" t="s">
        <v>10</v>
      </c>
      <c r="Y31" s="21" t="s">
        <v>10</v>
      </c>
      <c r="Z31" s="21" t="s">
        <v>10</v>
      </c>
      <c r="AA31" s="21" t="s">
        <v>3932</v>
      </c>
      <c r="AB31" s="21" t="s">
        <v>1006</v>
      </c>
      <c r="AC31" t="str">
        <f>INDEX([5]Exposure_GWASs!G:G,MATCH([5]Wenxin!AB31,[5]Exposure_GWASs!C:C,0))</f>
        <v>BMI</v>
      </c>
      <c r="AD31" s="21" t="s">
        <v>127</v>
      </c>
      <c r="AE31" s="21" t="s">
        <v>1224</v>
      </c>
      <c r="AF31" s="21" t="s">
        <v>5131</v>
      </c>
      <c r="AG31" s="21" t="s">
        <v>140</v>
      </c>
      <c r="AH31" s="21">
        <v>12643</v>
      </c>
      <c r="AI31">
        <f>INDEX([5]Exposure_GWASs!F:F,MATCH([5]Wenxin!AB31,[5]Exposure_GWASs!C:C,0))</f>
        <v>249796</v>
      </c>
      <c r="AJ31" s="21" t="s">
        <v>5132</v>
      </c>
      <c r="AK31" s="21" t="s">
        <v>1005</v>
      </c>
      <c r="AL31" s="21" t="s">
        <v>204</v>
      </c>
      <c r="AM31" s="21" t="s">
        <v>1099</v>
      </c>
      <c r="AN31" s="21" t="s">
        <v>5133</v>
      </c>
      <c r="AO31" s="21" t="s">
        <v>1099</v>
      </c>
      <c r="AP31" s="21" t="s">
        <v>5134</v>
      </c>
      <c r="AQ31" s="21" t="s">
        <v>1099</v>
      </c>
      <c r="AR31" s="21" t="s">
        <v>11</v>
      </c>
      <c r="AS31" s="21" t="s">
        <v>135</v>
      </c>
      <c r="AT31" s="21" t="s">
        <v>11</v>
      </c>
      <c r="AU31" s="21" t="s">
        <v>10</v>
      </c>
      <c r="AV31" s="21" t="s">
        <v>10</v>
      </c>
      <c r="AW31" s="21">
        <v>32</v>
      </c>
      <c r="AX31" s="21">
        <f>INDEX([5]Exposure_GWASs!S:S,MATCH([5]Wenxin!AB31,[5]Exposure_GWASs!C:C,0))</f>
        <v>32</v>
      </c>
      <c r="AY31" s="21" t="s">
        <v>10</v>
      </c>
      <c r="AZ31" s="21" t="s">
        <v>11</v>
      </c>
      <c r="BA31" s="21" t="s">
        <v>10</v>
      </c>
      <c r="BB31" s="21" t="s">
        <v>22</v>
      </c>
      <c r="BC31" s="21"/>
      <c r="BD31" s="21"/>
      <c r="BE31" s="21"/>
      <c r="BF31" s="21"/>
      <c r="BG31" s="21"/>
      <c r="BH31" s="21" t="s">
        <v>11</v>
      </c>
      <c r="BI31" s="21" t="s">
        <v>5135</v>
      </c>
      <c r="BJ31" s="21" t="s">
        <v>11</v>
      </c>
      <c r="BK31" s="21" t="s">
        <v>11</v>
      </c>
      <c r="BL31" s="21" t="s">
        <v>171</v>
      </c>
      <c r="BM31" s="21" t="s">
        <v>171</v>
      </c>
      <c r="BN31" s="21" t="s">
        <v>5136</v>
      </c>
      <c r="BO31" s="21" t="s">
        <v>3814</v>
      </c>
      <c r="BP31" s="24" t="s">
        <v>167</v>
      </c>
      <c r="BQ31" s="22" t="s">
        <v>1012</v>
      </c>
      <c r="BR31" s="238">
        <v>1.6E-2</v>
      </c>
      <c r="BS31" s="21"/>
      <c r="BT31" s="21">
        <v>95</v>
      </c>
      <c r="BU31" s="238">
        <v>9.4699999999999993E-3</v>
      </c>
      <c r="BV31" s="238">
        <v>2.24E-2</v>
      </c>
      <c r="BW31" s="239">
        <v>9.9999999999999995E-7</v>
      </c>
      <c r="BX31" t="s">
        <v>11</v>
      </c>
      <c r="BY31" t="s">
        <v>11</v>
      </c>
      <c r="BZ31" s="21" t="s">
        <v>5137</v>
      </c>
      <c r="CA31" s="21" t="s">
        <v>5138</v>
      </c>
      <c r="CB31" s="21" t="s">
        <v>11</v>
      </c>
      <c r="CC31" s="21" t="s">
        <v>5403</v>
      </c>
      <c r="CD31" s="22"/>
      <c r="CE31" s="21"/>
      <c r="CF31" s="21"/>
      <c r="CG31" s="21"/>
      <c r="CH31" s="21"/>
    </row>
    <row r="32" spans="1:86">
      <c r="A32" s="21">
        <v>170</v>
      </c>
      <c r="B32" s="21" t="s">
        <v>282</v>
      </c>
      <c r="C32" s="21" t="s">
        <v>244</v>
      </c>
      <c r="D32" s="22" t="s">
        <v>5122</v>
      </c>
      <c r="E32" s="21">
        <v>2014</v>
      </c>
      <c r="F32" s="21" t="s">
        <v>1283</v>
      </c>
      <c r="G32" s="21" t="s">
        <v>5123</v>
      </c>
      <c r="H32" s="24" t="s">
        <v>5124</v>
      </c>
      <c r="I32" s="21" t="s">
        <v>5125</v>
      </c>
      <c r="J32" s="21" t="s">
        <v>5126</v>
      </c>
      <c r="K32" s="21" t="s">
        <v>5127</v>
      </c>
      <c r="L32" s="22" t="s">
        <v>5128</v>
      </c>
      <c r="M32" s="24" t="s">
        <v>5129</v>
      </c>
      <c r="N32" s="21" t="s">
        <v>12</v>
      </c>
      <c r="O32" s="21" t="s">
        <v>6042</v>
      </c>
      <c r="P32" s="21" t="s">
        <v>6042</v>
      </c>
      <c r="Q32" s="21" t="s">
        <v>5600</v>
      </c>
      <c r="R32" s="21" t="s">
        <v>5402</v>
      </c>
      <c r="S32" s="21" t="s">
        <v>123</v>
      </c>
      <c r="T32" s="21" t="s">
        <v>5131</v>
      </c>
      <c r="U32" s="21" t="s">
        <v>140</v>
      </c>
      <c r="V32" s="21">
        <v>12526</v>
      </c>
      <c r="W32" s="21" t="s">
        <v>10</v>
      </c>
      <c r="X32" s="21" t="s">
        <v>10</v>
      </c>
      <c r="Y32" s="21" t="s">
        <v>10</v>
      </c>
      <c r="Z32" s="21" t="s">
        <v>10</v>
      </c>
      <c r="AA32" s="21" t="s">
        <v>3932</v>
      </c>
      <c r="AB32" s="21" t="s">
        <v>1006</v>
      </c>
      <c r="AC32" t="str">
        <f>INDEX([5]Exposure_GWASs!G:G,MATCH([5]Wenxin!AB32,[5]Exposure_GWASs!C:C,0))</f>
        <v>BMI</v>
      </c>
      <c r="AD32" s="21" t="s">
        <v>127</v>
      </c>
      <c r="AE32" s="21" t="s">
        <v>1224</v>
      </c>
      <c r="AF32" s="21" t="s">
        <v>5131</v>
      </c>
      <c r="AG32" s="21" t="s">
        <v>140</v>
      </c>
      <c r="AH32" s="21">
        <v>12526</v>
      </c>
      <c r="AI32">
        <f>INDEX([5]Exposure_GWASs!F:F,MATCH([5]Wenxin!AB32,[5]Exposure_GWASs!C:C,0))</f>
        <v>249796</v>
      </c>
      <c r="AJ32" s="21" t="s">
        <v>5132</v>
      </c>
      <c r="AK32" s="21" t="s">
        <v>1005</v>
      </c>
      <c r="AL32" s="21" t="s">
        <v>204</v>
      </c>
      <c r="AM32" s="21" t="s">
        <v>1099</v>
      </c>
      <c r="AN32" s="21" t="s">
        <v>5133</v>
      </c>
      <c r="AO32" s="21" t="s">
        <v>1099</v>
      </c>
      <c r="AP32" s="21" t="s">
        <v>5134</v>
      </c>
      <c r="AQ32" s="21" t="s">
        <v>1099</v>
      </c>
      <c r="AR32" s="21" t="s">
        <v>11</v>
      </c>
      <c r="AS32" s="21" t="s">
        <v>135</v>
      </c>
      <c r="AT32" s="21" t="s">
        <v>11</v>
      </c>
      <c r="AU32" s="21" t="s">
        <v>10</v>
      </c>
      <c r="AV32" s="21" t="s">
        <v>10</v>
      </c>
      <c r="AW32" s="21">
        <v>32</v>
      </c>
      <c r="AX32" s="21">
        <f>INDEX([5]Exposure_GWASs!S:S,MATCH([5]Wenxin!AB32,[5]Exposure_GWASs!C:C,0))</f>
        <v>32</v>
      </c>
      <c r="AY32" s="21" t="s">
        <v>10</v>
      </c>
      <c r="AZ32" s="21" t="s">
        <v>11</v>
      </c>
      <c r="BA32" s="21" t="s">
        <v>10</v>
      </c>
      <c r="BB32" s="21" t="s">
        <v>22</v>
      </c>
      <c r="BC32" s="21"/>
      <c r="BD32" s="21"/>
      <c r="BE32" s="21"/>
      <c r="BF32" s="21"/>
      <c r="BG32" s="21"/>
      <c r="BH32" s="21" t="s">
        <v>11</v>
      </c>
      <c r="BI32" s="21" t="s">
        <v>5135</v>
      </c>
      <c r="BJ32" s="21" t="s">
        <v>11</v>
      </c>
      <c r="BK32" s="21" t="s">
        <v>11</v>
      </c>
      <c r="BL32" s="21" t="s">
        <v>171</v>
      </c>
      <c r="BM32" s="21" t="s">
        <v>171</v>
      </c>
      <c r="BN32" s="21" t="s">
        <v>5136</v>
      </c>
      <c r="BO32" s="21" t="s">
        <v>3814</v>
      </c>
      <c r="BP32" s="24" t="s">
        <v>167</v>
      </c>
      <c r="BQ32" s="22" t="s">
        <v>1012</v>
      </c>
      <c r="BR32" s="238">
        <v>-2.4599999999999999E-3</v>
      </c>
      <c r="BS32" s="21"/>
      <c r="BT32" s="21">
        <v>95</v>
      </c>
      <c r="BU32" s="238">
        <v>-1.8599999999999998E-2</v>
      </c>
      <c r="BV32" s="238">
        <v>1.37E-2</v>
      </c>
      <c r="BW32" s="238">
        <v>0.77</v>
      </c>
      <c r="BX32" t="s">
        <v>11</v>
      </c>
      <c r="BY32" t="s">
        <v>11</v>
      </c>
      <c r="BZ32" s="21" t="s">
        <v>5137</v>
      </c>
      <c r="CA32" s="21" t="s">
        <v>5138</v>
      </c>
      <c r="CB32" s="21" t="s">
        <v>11</v>
      </c>
      <c r="CC32" s="21" t="s">
        <v>5403</v>
      </c>
      <c r="CD32" s="22"/>
      <c r="CE32" s="21"/>
      <c r="CF32" s="21"/>
      <c r="CG32" s="21"/>
      <c r="CH32" s="21"/>
    </row>
    <row r="33" spans="1:86">
      <c r="A33" s="21">
        <v>170</v>
      </c>
      <c r="B33" s="21" t="s">
        <v>282</v>
      </c>
      <c r="C33" s="21" t="s">
        <v>244</v>
      </c>
      <c r="D33" s="22" t="s">
        <v>5122</v>
      </c>
      <c r="E33" s="21">
        <v>2014</v>
      </c>
      <c r="F33" s="21" t="s">
        <v>1283</v>
      </c>
      <c r="G33" s="21" t="s">
        <v>5123</v>
      </c>
      <c r="H33" s="24" t="s">
        <v>5124</v>
      </c>
      <c r="I33" s="21" t="s">
        <v>5125</v>
      </c>
      <c r="J33" s="21" t="s">
        <v>5126</v>
      </c>
      <c r="K33" s="21" t="s">
        <v>5127</v>
      </c>
      <c r="L33" s="22" t="s">
        <v>5128</v>
      </c>
      <c r="M33" s="24" t="s">
        <v>5129</v>
      </c>
      <c r="N33" s="21" t="s">
        <v>12</v>
      </c>
      <c r="O33" s="21" t="s">
        <v>6043</v>
      </c>
      <c r="P33" s="21" t="s">
        <v>6043</v>
      </c>
      <c r="Q33" s="21" t="s">
        <v>5600</v>
      </c>
      <c r="R33" s="21" t="s">
        <v>5402</v>
      </c>
      <c r="S33" s="21" t="s">
        <v>123</v>
      </c>
      <c r="T33" s="21" t="s">
        <v>5131</v>
      </c>
      <c r="U33" s="21" t="s">
        <v>140</v>
      </c>
      <c r="V33" s="21">
        <v>12520</v>
      </c>
      <c r="W33" s="21" t="s">
        <v>10</v>
      </c>
      <c r="X33" s="21" t="s">
        <v>10</v>
      </c>
      <c r="Y33" s="21" t="s">
        <v>10</v>
      </c>
      <c r="Z33" s="21" t="s">
        <v>10</v>
      </c>
      <c r="AA33" s="21" t="s">
        <v>3932</v>
      </c>
      <c r="AB33" s="21" t="s">
        <v>1006</v>
      </c>
      <c r="AC33" t="str">
        <f>INDEX([5]Exposure_GWASs!G:G,MATCH([5]Wenxin!AB33,[5]Exposure_GWASs!C:C,0))</f>
        <v>BMI</v>
      </c>
      <c r="AD33" s="21" t="s">
        <v>127</v>
      </c>
      <c r="AE33" s="21" t="s">
        <v>1224</v>
      </c>
      <c r="AF33" s="21" t="s">
        <v>5131</v>
      </c>
      <c r="AG33" s="21" t="s">
        <v>140</v>
      </c>
      <c r="AH33" s="21">
        <v>12520</v>
      </c>
      <c r="AI33">
        <f>INDEX([5]Exposure_GWASs!F:F,MATCH([5]Wenxin!AB33,[5]Exposure_GWASs!C:C,0))</f>
        <v>249796</v>
      </c>
      <c r="AJ33" s="21" t="s">
        <v>5132</v>
      </c>
      <c r="AK33" s="21" t="s">
        <v>1005</v>
      </c>
      <c r="AL33" s="21" t="s">
        <v>204</v>
      </c>
      <c r="AM33" s="21" t="s">
        <v>1099</v>
      </c>
      <c r="AN33" s="21" t="s">
        <v>5133</v>
      </c>
      <c r="AO33" s="21" t="s">
        <v>1099</v>
      </c>
      <c r="AP33" s="21" t="s">
        <v>5134</v>
      </c>
      <c r="AQ33" s="21" t="s">
        <v>1099</v>
      </c>
      <c r="AR33" s="21" t="s">
        <v>11</v>
      </c>
      <c r="AS33" s="21" t="s">
        <v>135</v>
      </c>
      <c r="AT33" s="21" t="s">
        <v>11</v>
      </c>
      <c r="AU33" s="21" t="s">
        <v>10</v>
      </c>
      <c r="AV33" s="21" t="s">
        <v>10</v>
      </c>
      <c r="AW33" s="21">
        <v>32</v>
      </c>
      <c r="AX33" s="21">
        <f>INDEX([5]Exposure_GWASs!S:S,MATCH([5]Wenxin!AB33,[5]Exposure_GWASs!C:C,0))</f>
        <v>32</v>
      </c>
      <c r="AY33" s="21" t="s">
        <v>10</v>
      </c>
      <c r="AZ33" s="21" t="s">
        <v>11</v>
      </c>
      <c r="BA33" s="21" t="s">
        <v>10</v>
      </c>
      <c r="BB33" s="21" t="s">
        <v>22</v>
      </c>
      <c r="BC33" s="21"/>
      <c r="BD33" s="21"/>
      <c r="BE33" s="21"/>
      <c r="BF33" s="21"/>
      <c r="BG33" s="21"/>
      <c r="BH33" s="21" t="s">
        <v>11</v>
      </c>
      <c r="BI33" s="21" t="s">
        <v>5135</v>
      </c>
      <c r="BJ33" s="21" t="s">
        <v>11</v>
      </c>
      <c r="BK33" s="21" t="s">
        <v>11</v>
      </c>
      <c r="BL33" s="21" t="s">
        <v>171</v>
      </c>
      <c r="BM33" s="21" t="s">
        <v>171</v>
      </c>
      <c r="BN33" s="21" t="s">
        <v>5136</v>
      </c>
      <c r="BO33" s="21" t="s">
        <v>3814</v>
      </c>
      <c r="BP33" s="24" t="s">
        <v>167</v>
      </c>
      <c r="BQ33" s="22" t="s">
        <v>1012</v>
      </c>
      <c r="BR33" s="238">
        <v>-2.5300000000000001E-3</v>
      </c>
      <c r="BS33" s="21"/>
      <c r="BT33" s="21">
        <v>95</v>
      </c>
      <c r="BU33" s="238">
        <v>-1.72E-2</v>
      </c>
      <c r="BV33" s="238">
        <v>1.21E-2</v>
      </c>
      <c r="BW33" s="238">
        <v>0.74</v>
      </c>
      <c r="BX33" t="s">
        <v>11</v>
      </c>
      <c r="BY33" t="s">
        <v>11</v>
      </c>
      <c r="BZ33" s="21" t="s">
        <v>5137</v>
      </c>
      <c r="CA33" s="21" t="s">
        <v>5138</v>
      </c>
      <c r="CB33" s="21" t="s">
        <v>11</v>
      </c>
      <c r="CC33" s="21" t="s">
        <v>5403</v>
      </c>
      <c r="CD33" s="22"/>
      <c r="CE33" s="21"/>
      <c r="CF33" s="21"/>
      <c r="CG33" s="21"/>
      <c r="CH33" s="21"/>
    </row>
    <row r="34" spans="1:86">
      <c r="A34" s="21">
        <v>170</v>
      </c>
      <c r="B34" s="21" t="s">
        <v>282</v>
      </c>
      <c r="C34" s="21" t="s">
        <v>244</v>
      </c>
      <c r="D34" s="22" t="s">
        <v>5122</v>
      </c>
      <c r="E34" s="21">
        <v>2014</v>
      </c>
      <c r="F34" s="21" t="s">
        <v>1283</v>
      </c>
      <c r="G34" s="21" t="s">
        <v>5123</v>
      </c>
      <c r="H34" s="24" t="s">
        <v>5124</v>
      </c>
      <c r="I34" s="21" t="s">
        <v>5125</v>
      </c>
      <c r="J34" s="21" t="s">
        <v>5126</v>
      </c>
      <c r="K34" s="21" t="s">
        <v>5127</v>
      </c>
      <c r="L34" s="22" t="s">
        <v>5128</v>
      </c>
      <c r="M34" s="24" t="s">
        <v>5129</v>
      </c>
      <c r="N34" s="21" t="s">
        <v>12</v>
      </c>
      <c r="O34" s="21" t="s">
        <v>6044</v>
      </c>
      <c r="P34" s="21" t="s">
        <v>6044</v>
      </c>
      <c r="Q34" s="21" t="s">
        <v>5600</v>
      </c>
      <c r="R34" s="21" t="s">
        <v>5402</v>
      </c>
      <c r="S34" s="21" t="s">
        <v>123</v>
      </c>
      <c r="T34" s="21" t="s">
        <v>5131</v>
      </c>
      <c r="U34" s="21" t="s">
        <v>140</v>
      </c>
      <c r="V34" s="21">
        <v>12481</v>
      </c>
      <c r="W34" s="21" t="s">
        <v>10</v>
      </c>
      <c r="X34" s="21" t="s">
        <v>10</v>
      </c>
      <c r="Y34" s="21" t="s">
        <v>10</v>
      </c>
      <c r="Z34" s="21" t="s">
        <v>10</v>
      </c>
      <c r="AA34" s="21" t="s">
        <v>3932</v>
      </c>
      <c r="AB34" s="21" t="s">
        <v>1006</v>
      </c>
      <c r="AC34" t="str">
        <f>INDEX([5]Exposure_GWASs!G:G,MATCH([5]Wenxin!AB34,[5]Exposure_GWASs!C:C,0))</f>
        <v>BMI</v>
      </c>
      <c r="AD34" s="21" t="s">
        <v>127</v>
      </c>
      <c r="AE34" s="21" t="s">
        <v>1224</v>
      </c>
      <c r="AF34" s="21" t="s">
        <v>5131</v>
      </c>
      <c r="AG34" s="21" t="s">
        <v>140</v>
      </c>
      <c r="AH34" s="21">
        <v>12481</v>
      </c>
      <c r="AI34">
        <f>INDEX([5]Exposure_GWASs!F:F,MATCH([5]Wenxin!AB34,[5]Exposure_GWASs!C:C,0))</f>
        <v>249796</v>
      </c>
      <c r="AJ34" s="21" t="s">
        <v>5132</v>
      </c>
      <c r="AK34" s="21" t="s">
        <v>1005</v>
      </c>
      <c r="AL34" s="21" t="s">
        <v>204</v>
      </c>
      <c r="AM34" s="21" t="s">
        <v>1099</v>
      </c>
      <c r="AN34" s="21" t="s">
        <v>5133</v>
      </c>
      <c r="AO34" s="21" t="s">
        <v>1099</v>
      </c>
      <c r="AP34" s="21" t="s">
        <v>5134</v>
      </c>
      <c r="AQ34" s="21" t="s">
        <v>1099</v>
      </c>
      <c r="AR34" s="21" t="s">
        <v>11</v>
      </c>
      <c r="AS34" s="21" t="s">
        <v>135</v>
      </c>
      <c r="AT34" s="21" t="s">
        <v>11</v>
      </c>
      <c r="AU34" s="21" t="s">
        <v>10</v>
      </c>
      <c r="AV34" s="21" t="s">
        <v>10</v>
      </c>
      <c r="AW34" s="21">
        <v>32</v>
      </c>
      <c r="AX34" s="21">
        <f>INDEX([5]Exposure_GWASs!S:S,MATCH([5]Wenxin!AB34,[5]Exposure_GWASs!C:C,0))</f>
        <v>32</v>
      </c>
      <c r="AY34" s="21" t="s">
        <v>10</v>
      </c>
      <c r="AZ34" s="21" t="s">
        <v>11</v>
      </c>
      <c r="BA34" s="21" t="s">
        <v>10</v>
      </c>
      <c r="BB34" s="21" t="s">
        <v>22</v>
      </c>
      <c r="BC34" s="21"/>
      <c r="BD34" s="21"/>
      <c r="BE34" s="21"/>
      <c r="BF34" s="21"/>
      <c r="BG34" s="21"/>
      <c r="BH34" s="21" t="s">
        <v>11</v>
      </c>
      <c r="BI34" s="21" t="s">
        <v>5135</v>
      </c>
      <c r="BJ34" s="21" t="s">
        <v>11</v>
      </c>
      <c r="BK34" s="21" t="s">
        <v>11</v>
      </c>
      <c r="BL34" s="21" t="s">
        <v>171</v>
      </c>
      <c r="BM34" s="21" t="s">
        <v>171</v>
      </c>
      <c r="BN34" s="21" t="s">
        <v>5136</v>
      </c>
      <c r="BO34" s="21" t="s">
        <v>3814</v>
      </c>
      <c r="BP34" s="24" t="s">
        <v>167</v>
      </c>
      <c r="BQ34" s="22" t="s">
        <v>1012</v>
      </c>
      <c r="BR34" s="238">
        <v>4.0200000000000001E-3</v>
      </c>
      <c r="BS34" s="21"/>
      <c r="BT34" s="21">
        <v>95</v>
      </c>
      <c r="BU34" s="238">
        <v>7.3899999999999997E-4</v>
      </c>
      <c r="BV34" s="238">
        <v>7.2899999999999996E-3</v>
      </c>
      <c r="BW34" s="238">
        <v>0.02</v>
      </c>
      <c r="BX34" t="s">
        <v>11</v>
      </c>
      <c r="BY34" t="s">
        <v>11</v>
      </c>
      <c r="BZ34" s="21" t="s">
        <v>5137</v>
      </c>
      <c r="CA34" s="21" t="s">
        <v>5138</v>
      </c>
      <c r="CB34" s="21" t="s">
        <v>11</v>
      </c>
      <c r="CC34" s="21" t="s">
        <v>5403</v>
      </c>
      <c r="CD34" s="22"/>
      <c r="CE34" s="21"/>
      <c r="CF34" s="21"/>
      <c r="CG34" s="21"/>
      <c r="CH34" s="21"/>
    </row>
    <row r="35" spans="1:86">
      <c r="A35" s="21">
        <v>170</v>
      </c>
      <c r="B35" s="21" t="s">
        <v>282</v>
      </c>
      <c r="C35" s="21" t="s">
        <v>244</v>
      </c>
      <c r="D35" s="22" t="s">
        <v>5122</v>
      </c>
      <c r="E35" s="21">
        <v>2014</v>
      </c>
      <c r="F35" s="21" t="s">
        <v>1283</v>
      </c>
      <c r="G35" s="21" t="s">
        <v>5123</v>
      </c>
      <c r="H35" s="24" t="s">
        <v>5124</v>
      </c>
      <c r="I35" s="21" t="s">
        <v>5125</v>
      </c>
      <c r="J35" s="21" t="s">
        <v>5126</v>
      </c>
      <c r="K35" s="21" t="s">
        <v>5127</v>
      </c>
      <c r="L35" s="22" t="s">
        <v>5128</v>
      </c>
      <c r="M35" s="24" t="s">
        <v>5129</v>
      </c>
      <c r="N35" s="21" t="s">
        <v>12</v>
      </c>
      <c r="O35" s="21" t="s">
        <v>6045</v>
      </c>
      <c r="P35" s="21" t="s">
        <v>6045</v>
      </c>
      <c r="Q35" s="21" t="s">
        <v>5600</v>
      </c>
      <c r="R35" s="21" t="s">
        <v>5402</v>
      </c>
      <c r="S35" s="21" t="s">
        <v>123</v>
      </c>
      <c r="T35" s="21" t="s">
        <v>5131</v>
      </c>
      <c r="U35" s="21" t="s">
        <v>140</v>
      </c>
      <c r="V35" s="21">
        <v>12517</v>
      </c>
      <c r="W35" s="21" t="s">
        <v>10</v>
      </c>
      <c r="X35" s="21" t="s">
        <v>10</v>
      </c>
      <c r="Y35" s="21" t="s">
        <v>10</v>
      </c>
      <c r="Z35" s="21" t="s">
        <v>10</v>
      </c>
      <c r="AA35" s="21" t="s">
        <v>3932</v>
      </c>
      <c r="AB35" s="21" t="s">
        <v>1006</v>
      </c>
      <c r="AC35" t="str">
        <f>INDEX([5]Exposure_GWASs!G:G,MATCH([5]Wenxin!AB35,[5]Exposure_GWASs!C:C,0))</f>
        <v>BMI</v>
      </c>
      <c r="AD35" s="21" t="s">
        <v>127</v>
      </c>
      <c r="AE35" s="21" t="s">
        <v>1224</v>
      </c>
      <c r="AF35" s="21" t="s">
        <v>5131</v>
      </c>
      <c r="AG35" s="21" t="s">
        <v>140</v>
      </c>
      <c r="AH35" s="21">
        <v>12517</v>
      </c>
      <c r="AI35">
        <f>INDEX([5]Exposure_GWASs!F:F,MATCH([5]Wenxin!AB35,[5]Exposure_GWASs!C:C,0))</f>
        <v>249796</v>
      </c>
      <c r="AJ35" s="21" t="s">
        <v>5132</v>
      </c>
      <c r="AK35" s="21" t="s">
        <v>1005</v>
      </c>
      <c r="AL35" s="21" t="s">
        <v>204</v>
      </c>
      <c r="AM35" s="21" t="s">
        <v>1099</v>
      </c>
      <c r="AN35" s="21" t="s">
        <v>5133</v>
      </c>
      <c r="AO35" s="21" t="s">
        <v>1099</v>
      </c>
      <c r="AP35" s="21" t="s">
        <v>5134</v>
      </c>
      <c r="AQ35" s="21" t="s">
        <v>1099</v>
      </c>
      <c r="AR35" s="21" t="s">
        <v>11</v>
      </c>
      <c r="AS35" s="21" t="s">
        <v>135</v>
      </c>
      <c r="AT35" s="21" t="s">
        <v>11</v>
      </c>
      <c r="AU35" s="21" t="s">
        <v>10</v>
      </c>
      <c r="AV35" s="21" t="s">
        <v>10</v>
      </c>
      <c r="AW35" s="21">
        <v>32</v>
      </c>
      <c r="AX35" s="21">
        <f>INDEX([5]Exposure_GWASs!S:S,MATCH([5]Wenxin!AB35,[5]Exposure_GWASs!C:C,0))</f>
        <v>32</v>
      </c>
      <c r="AY35" s="21" t="s">
        <v>10</v>
      </c>
      <c r="AZ35" s="21" t="s">
        <v>11</v>
      </c>
      <c r="BA35" s="21" t="s">
        <v>10</v>
      </c>
      <c r="BB35" s="21" t="s">
        <v>22</v>
      </c>
      <c r="BC35" s="21"/>
      <c r="BD35" s="21"/>
      <c r="BE35" s="21"/>
      <c r="BF35" s="21"/>
      <c r="BG35" s="21"/>
      <c r="BH35" s="21" t="s">
        <v>11</v>
      </c>
      <c r="BI35" s="21" t="s">
        <v>5135</v>
      </c>
      <c r="BJ35" s="21" t="s">
        <v>11</v>
      </c>
      <c r="BK35" s="21" t="s">
        <v>11</v>
      </c>
      <c r="BL35" s="21" t="s">
        <v>171</v>
      </c>
      <c r="BM35" s="21" t="s">
        <v>171</v>
      </c>
      <c r="BN35" s="21" t="s">
        <v>5136</v>
      </c>
      <c r="BO35" s="21" t="s">
        <v>3814</v>
      </c>
      <c r="BP35" s="24" t="s">
        <v>167</v>
      </c>
      <c r="BQ35" s="22" t="s">
        <v>1012</v>
      </c>
      <c r="BR35" s="238">
        <v>0.114</v>
      </c>
      <c r="BS35" s="21"/>
      <c r="BT35" s="21">
        <v>95</v>
      </c>
      <c r="BU35" s="238">
        <v>2.9100000000000001E-2</v>
      </c>
      <c r="BV35" s="238">
        <v>0.19800000000000001</v>
      </c>
      <c r="BW35" s="238">
        <v>8.0000000000000002E-3</v>
      </c>
      <c r="BX35" t="s">
        <v>11</v>
      </c>
      <c r="BY35" t="s">
        <v>11</v>
      </c>
      <c r="BZ35" s="21" t="s">
        <v>5137</v>
      </c>
      <c r="CA35" s="21" t="s">
        <v>5138</v>
      </c>
      <c r="CB35" s="21" t="s">
        <v>11</v>
      </c>
      <c r="CC35" s="21" t="s">
        <v>5403</v>
      </c>
      <c r="CD35" s="22"/>
      <c r="CE35" s="21"/>
      <c r="CF35" s="21"/>
      <c r="CG35" s="21"/>
      <c r="CH35" s="21"/>
    </row>
    <row r="36" spans="1:86">
      <c r="A36" s="21">
        <v>170</v>
      </c>
      <c r="B36" s="21" t="s">
        <v>282</v>
      </c>
      <c r="C36" s="21" t="s">
        <v>244</v>
      </c>
      <c r="D36" s="22" t="s">
        <v>5122</v>
      </c>
      <c r="E36" s="21">
        <v>2014</v>
      </c>
      <c r="F36" s="21" t="s">
        <v>1283</v>
      </c>
      <c r="G36" s="21" t="s">
        <v>5123</v>
      </c>
      <c r="H36" s="24" t="s">
        <v>5124</v>
      </c>
      <c r="I36" s="21" t="s">
        <v>5125</v>
      </c>
      <c r="J36" s="21" t="s">
        <v>5126</v>
      </c>
      <c r="K36" s="21" t="s">
        <v>5127</v>
      </c>
      <c r="L36" s="22" t="s">
        <v>5128</v>
      </c>
      <c r="M36" s="24" t="s">
        <v>5129</v>
      </c>
      <c r="N36" s="21" t="s">
        <v>12</v>
      </c>
      <c r="O36" s="21" t="s">
        <v>6046</v>
      </c>
      <c r="P36" s="21" t="s">
        <v>6046</v>
      </c>
      <c r="Q36" s="21" t="s">
        <v>5600</v>
      </c>
      <c r="R36" s="21" t="s">
        <v>5402</v>
      </c>
      <c r="S36" s="21" t="s">
        <v>123</v>
      </c>
      <c r="T36" s="21" t="s">
        <v>5131</v>
      </c>
      <c r="U36" s="21" t="s">
        <v>140</v>
      </c>
      <c r="V36" s="21">
        <v>12506</v>
      </c>
      <c r="W36" s="21" t="s">
        <v>10</v>
      </c>
      <c r="X36" s="21" t="s">
        <v>10</v>
      </c>
      <c r="Y36" s="21" t="s">
        <v>10</v>
      </c>
      <c r="Z36" s="21" t="s">
        <v>10</v>
      </c>
      <c r="AA36" s="21" t="s">
        <v>3932</v>
      </c>
      <c r="AB36" s="21" t="s">
        <v>1006</v>
      </c>
      <c r="AC36" t="str">
        <f>INDEX([5]Exposure_GWASs!G:G,MATCH([5]Wenxin!AB36,[5]Exposure_GWASs!C:C,0))</f>
        <v>BMI</v>
      </c>
      <c r="AD36" s="21" t="s">
        <v>127</v>
      </c>
      <c r="AE36" s="21" t="s">
        <v>1224</v>
      </c>
      <c r="AF36" s="21" t="s">
        <v>5131</v>
      </c>
      <c r="AG36" s="21" t="s">
        <v>140</v>
      </c>
      <c r="AH36" s="21">
        <v>12506</v>
      </c>
      <c r="AI36">
        <f>INDEX([5]Exposure_GWASs!F:F,MATCH([5]Wenxin!AB36,[5]Exposure_GWASs!C:C,0))</f>
        <v>249796</v>
      </c>
      <c r="AJ36" s="21" t="s">
        <v>5132</v>
      </c>
      <c r="AK36" s="21" t="s">
        <v>1005</v>
      </c>
      <c r="AL36" s="21" t="s">
        <v>204</v>
      </c>
      <c r="AM36" s="21" t="s">
        <v>1099</v>
      </c>
      <c r="AN36" s="21" t="s">
        <v>5133</v>
      </c>
      <c r="AO36" s="21" t="s">
        <v>1099</v>
      </c>
      <c r="AP36" s="21" t="s">
        <v>5134</v>
      </c>
      <c r="AQ36" s="21" t="s">
        <v>1099</v>
      </c>
      <c r="AR36" s="21" t="s">
        <v>11</v>
      </c>
      <c r="AS36" s="21" t="s">
        <v>135</v>
      </c>
      <c r="AT36" s="21" t="s">
        <v>11</v>
      </c>
      <c r="AU36" s="21" t="s">
        <v>10</v>
      </c>
      <c r="AV36" s="21" t="s">
        <v>10</v>
      </c>
      <c r="AW36" s="21">
        <v>32</v>
      </c>
      <c r="AX36" s="21">
        <f>INDEX([5]Exposure_GWASs!S:S,MATCH([5]Wenxin!AB36,[5]Exposure_GWASs!C:C,0))</f>
        <v>32</v>
      </c>
      <c r="AY36" s="21" t="s">
        <v>10</v>
      </c>
      <c r="AZ36" s="21" t="s">
        <v>11</v>
      </c>
      <c r="BA36" s="21" t="s">
        <v>10</v>
      </c>
      <c r="BB36" s="21" t="s">
        <v>22</v>
      </c>
      <c r="BC36" s="21"/>
      <c r="BD36" s="21"/>
      <c r="BE36" s="21"/>
      <c r="BF36" s="21"/>
      <c r="BG36" s="21"/>
      <c r="BH36" s="21" t="s">
        <v>11</v>
      </c>
      <c r="BI36" s="21" t="s">
        <v>5135</v>
      </c>
      <c r="BJ36" s="21" t="s">
        <v>11</v>
      </c>
      <c r="BK36" s="21" t="s">
        <v>11</v>
      </c>
      <c r="BL36" s="21" t="s">
        <v>171</v>
      </c>
      <c r="BM36" s="21" t="s">
        <v>171</v>
      </c>
      <c r="BN36" s="21" t="s">
        <v>5136</v>
      </c>
      <c r="BO36" s="21" t="s">
        <v>3814</v>
      </c>
      <c r="BP36" s="24" t="s">
        <v>167</v>
      </c>
      <c r="BQ36" s="22" t="s">
        <v>1012</v>
      </c>
      <c r="BR36" s="238">
        <v>9.859999999999999E-4</v>
      </c>
      <c r="BS36" s="21"/>
      <c r="BT36" s="21">
        <v>95</v>
      </c>
      <c r="BU36" s="238">
        <v>-9.9099999999999991E-4</v>
      </c>
      <c r="BV36" s="238">
        <v>2.96E-3</v>
      </c>
      <c r="BW36" s="238">
        <v>0.33</v>
      </c>
      <c r="BX36" t="s">
        <v>11</v>
      </c>
      <c r="BY36" t="s">
        <v>11</v>
      </c>
      <c r="BZ36" s="21" t="s">
        <v>5137</v>
      </c>
      <c r="CA36" s="21" t="s">
        <v>5138</v>
      </c>
      <c r="CB36" s="21" t="s">
        <v>11</v>
      </c>
      <c r="CC36" s="21" t="s">
        <v>5403</v>
      </c>
      <c r="CD36" s="21"/>
      <c r="CE36" s="21"/>
      <c r="CF36" s="21"/>
      <c r="CG36" s="21"/>
      <c r="CH36" s="21"/>
    </row>
    <row r="37" spans="1:86">
      <c r="A37" s="21">
        <v>170</v>
      </c>
      <c r="B37" s="21" t="s">
        <v>282</v>
      </c>
      <c r="C37" s="21" t="s">
        <v>244</v>
      </c>
      <c r="D37" s="22" t="s">
        <v>5122</v>
      </c>
      <c r="E37" s="21">
        <v>2014</v>
      </c>
      <c r="F37" s="21" t="s">
        <v>1283</v>
      </c>
      <c r="G37" s="21" t="s">
        <v>5123</v>
      </c>
      <c r="H37" s="24" t="s">
        <v>5124</v>
      </c>
      <c r="I37" s="21" t="s">
        <v>5125</v>
      </c>
      <c r="J37" s="21" t="s">
        <v>5126</v>
      </c>
      <c r="K37" s="21" t="s">
        <v>5127</v>
      </c>
      <c r="L37" s="22" t="s">
        <v>5128</v>
      </c>
      <c r="M37" s="24" t="s">
        <v>5129</v>
      </c>
      <c r="N37" s="21" t="s">
        <v>12</v>
      </c>
      <c r="O37" s="21" t="s">
        <v>6047</v>
      </c>
      <c r="P37" s="21" t="s">
        <v>6047</v>
      </c>
      <c r="Q37" s="21" t="s">
        <v>5600</v>
      </c>
      <c r="R37" s="21" t="s">
        <v>5402</v>
      </c>
      <c r="S37" s="21" t="s">
        <v>123</v>
      </c>
      <c r="T37" s="21" t="s">
        <v>5131</v>
      </c>
      <c r="U37" s="21" t="s">
        <v>140</v>
      </c>
      <c r="V37" s="21">
        <v>12535</v>
      </c>
      <c r="W37" s="21" t="s">
        <v>10</v>
      </c>
      <c r="X37" s="21" t="s">
        <v>10</v>
      </c>
      <c r="Y37" s="21" t="s">
        <v>10</v>
      </c>
      <c r="Z37" s="21" t="s">
        <v>10</v>
      </c>
      <c r="AA37" s="21" t="s">
        <v>3932</v>
      </c>
      <c r="AB37" s="21" t="s">
        <v>1006</v>
      </c>
      <c r="AC37" t="str">
        <f>INDEX([5]Exposure_GWASs!G:G,MATCH([5]Wenxin!AB37,[5]Exposure_GWASs!C:C,0))</f>
        <v>BMI</v>
      </c>
      <c r="AD37" s="21" t="s">
        <v>127</v>
      </c>
      <c r="AE37" s="21" t="s">
        <v>1224</v>
      </c>
      <c r="AF37" s="21" t="s">
        <v>5131</v>
      </c>
      <c r="AG37" s="21" t="s">
        <v>140</v>
      </c>
      <c r="AH37" s="21">
        <v>12535</v>
      </c>
      <c r="AI37">
        <f>INDEX([5]Exposure_GWASs!F:F,MATCH([5]Wenxin!AB37,[5]Exposure_GWASs!C:C,0))</f>
        <v>249796</v>
      </c>
      <c r="AJ37" s="21" t="s">
        <v>5132</v>
      </c>
      <c r="AK37" s="21" t="s">
        <v>1005</v>
      </c>
      <c r="AL37" s="21" t="s">
        <v>204</v>
      </c>
      <c r="AM37" s="21" t="s">
        <v>1099</v>
      </c>
      <c r="AN37" s="21" t="s">
        <v>5133</v>
      </c>
      <c r="AO37" s="21" t="s">
        <v>1099</v>
      </c>
      <c r="AP37" s="21" t="s">
        <v>5134</v>
      </c>
      <c r="AQ37" s="21" t="s">
        <v>1099</v>
      </c>
      <c r="AR37" s="21" t="s">
        <v>11</v>
      </c>
      <c r="AS37" s="21" t="s">
        <v>135</v>
      </c>
      <c r="AT37" s="21" t="s">
        <v>11</v>
      </c>
      <c r="AU37" s="21" t="s">
        <v>10</v>
      </c>
      <c r="AV37" s="21" t="s">
        <v>10</v>
      </c>
      <c r="AW37" s="21">
        <v>32</v>
      </c>
      <c r="AX37" s="21">
        <f>INDEX([5]Exposure_GWASs!S:S,MATCH([5]Wenxin!AB37,[5]Exposure_GWASs!C:C,0))</f>
        <v>32</v>
      </c>
      <c r="AY37" s="21" t="s">
        <v>10</v>
      </c>
      <c r="AZ37" s="21" t="s">
        <v>11</v>
      </c>
      <c r="BA37" s="21" t="s">
        <v>10</v>
      </c>
      <c r="BB37" s="21" t="s">
        <v>22</v>
      </c>
      <c r="BC37" s="21"/>
      <c r="BD37" s="21"/>
      <c r="BE37" s="21"/>
      <c r="BF37" s="21"/>
      <c r="BG37" s="21"/>
      <c r="BH37" s="21" t="s">
        <v>11</v>
      </c>
      <c r="BI37" s="21" t="s">
        <v>5135</v>
      </c>
      <c r="BJ37" s="21" t="s">
        <v>11</v>
      </c>
      <c r="BK37" s="21" t="s">
        <v>11</v>
      </c>
      <c r="BL37" s="21" t="s">
        <v>171</v>
      </c>
      <c r="BM37" s="21" t="s">
        <v>171</v>
      </c>
      <c r="BN37" s="21" t="s">
        <v>5136</v>
      </c>
      <c r="BO37" s="21" t="s">
        <v>3814</v>
      </c>
      <c r="BP37" s="24" t="s">
        <v>167</v>
      </c>
      <c r="BQ37" s="22" t="s">
        <v>1012</v>
      </c>
      <c r="BR37" s="238">
        <v>1.24E-2</v>
      </c>
      <c r="BS37" s="21"/>
      <c r="BT37" s="21">
        <v>95</v>
      </c>
      <c r="BU37" s="238">
        <v>-9.4500000000000001E-3</v>
      </c>
      <c r="BV37" s="238">
        <v>3.4200000000000001E-2</v>
      </c>
      <c r="BW37" s="238">
        <v>0.27</v>
      </c>
      <c r="BX37" t="s">
        <v>11</v>
      </c>
      <c r="BY37" t="s">
        <v>11</v>
      </c>
      <c r="BZ37" s="21" t="s">
        <v>5137</v>
      </c>
      <c r="CA37" s="21" t="s">
        <v>5138</v>
      </c>
      <c r="CB37" s="21" t="s">
        <v>11</v>
      </c>
      <c r="CC37" s="21" t="s">
        <v>5403</v>
      </c>
      <c r="CD37" s="21"/>
      <c r="CE37" s="21"/>
      <c r="CF37" s="21"/>
      <c r="CG37" s="21"/>
      <c r="CH37" s="21"/>
    </row>
    <row r="38" spans="1:86">
      <c r="A38" s="21">
        <v>170</v>
      </c>
      <c r="B38" s="21" t="s">
        <v>282</v>
      </c>
      <c r="C38" s="21" t="s">
        <v>244</v>
      </c>
      <c r="D38" s="22" t="s">
        <v>5122</v>
      </c>
      <c r="E38" s="21">
        <v>2014</v>
      </c>
      <c r="F38" s="21" t="s">
        <v>1283</v>
      </c>
      <c r="G38" s="21" t="s">
        <v>5123</v>
      </c>
      <c r="H38" s="24" t="s">
        <v>5124</v>
      </c>
      <c r="I38" s="21" t="s">
        <v>5125</v>
      </c>
      <c r="J38" s="21" t="s">
        <v>5126</v>
      </c>
      <c r="K38" s="21" t="s">
        <v>5127</v>
      </c>
      <c r="L38" s="22" t="s">
        <v>5128</v>
      </c>
      <c r="M38" s="24" t="s">
        <v>5129</v>
      </c>
      <c r="N38" s="21" t="s">
        <v>12</v>
      </c>
      <c r="O38" s="21" t="s">
        <v>5155</v>
      </c>
      <c r="P38" s="21" t="s">
        <v>5155</v>
      </c>
      <c r="Q38" s="21" t="s">
        <v>5600</v>
      </c>
      <c r="R38" s="21" t="s">
        <v>5402</v>
      </c>
      <c r="S38" s="21" t="s">
        <v>123</v>
      </c>
      <c r="T38" s="21" t="s">
        <v>5131</v>
      </c>
      <c r="U38" s="21" t="s">
        <v>140</v>
      </c>
      <c r="V38" s="21">
        <v>12542</v>
      </c>
      <c r="W38" s="21" t="s">
        <v>10</v>
      </c>
      <c r="X38" s="21" t="s">
        <v>10</v>
      </c>
      <c r="Y38" s="21" t="s">
        <v>10</v>
      </c>
      <c r="Z38" s="21" t="s">
        <v>10</v>
      </c>
      <c r="AA38" s="21" t="s">
        <v>3932</v>
      </c>
      <c r="AB38" s="21" t="s">
        <v>1006</v>
      </c>
      <c r="AC38" t="str">
        <f>INDEX([5]Exposure_GWASs!G:G,MATCH([5]Wenxin!AB38,[5]Exposure_GWASs!C:C,0))</f>
        <v>BMI</v>
      </c>
      <c r="AD38" s="21" t="s">
        <v>127</v>
      </c>
      <c r="AE38" s="21" t="s">
        <v>1224</v>
      </c>
      <c r="AF38" s="21" t="s">
        <v>5131</v>
      </c>
      <c r="AG38" s="21" t="s">
        <v>140</v>
      </c>
      <c r="AH38" s="21">
        <v>12542</v>
      </c>
      <c r="AI38">
        <f>INDEX([5]Exposure_GWASs!F:F,MATCH([5]Wenxin!AB38,[5]Exposure_GWASs!C:C,0))</f>
        <v>249796</v>
      </c>
      <c r="AJ38" s="21" t="s">
        <v>5132</v>
      </c>
      <c r="AK38" s="21" t="s">
        <v>1005</v>
      </c>
      <c r="AL38" s="21" t="s">
        <v>204</v>
      </c>
      <c r="AM38" s="21" t="s">
        <v>1099</v>
      </c>
      <c r="AN38" s="21" t="s">
        <v>5133</v>
      </c>
      <c r="AO38" s="21" t="s">
        <v>1099</v>
      </c>
      <c r="AP38" s="21" t="s">
        <v>5134</v>
      </c>
      <c r="AQ38" s="21" t="s">
        <v>1099</v>
      </c>
      <c r="AR38" s="21" t="s">
        <v>11</v>
      </c>
      <c r="AS38" s="21" t="s">
        <v>135</v>
      </c>
      <c r="AT38" s="21" t="s">
        <v>11</v>
      </c>
      <c r="AU38" s="21" t="s">
        <v>10</v>
      </c>
      <c r="AV38" s="21" t="s">
        <v>10</v>
      </c>
      <c r="AW38" s="21">
        <v>32</v>
      </c>
      <c r="AX38" s="21">
        <f>INDEX([5]Exposure_GWASs!S:S,MATCH([5]Wenxin!AB38,[5]Exposure_GWASs!C:C,0))</f>
        <v>32</v>
      </c>
      <c r="AY38" s="21" t="s">
        <v>10</v>
      </c>
      <c r="AZ38" s="21" t="s">
        <v>11</v>
      </c>
      <c r="BA38" s="21" t="s">
        <v>10</v>
      </c>
      <c r="BB38" s="21" t="s">
        <v>22</v>
      </c>
      <c r="BC38" s="21"/>
      <c r="BD38" s="21"/>
      <c r="BE38" s="21"/>
      <c r="BF38" s="21"/>
      <c r="BG38" s="21"/>
      <c r="BH38" s="21" t="s">
        <v>11</v>
      </c>
      <c r="BI38" s="21" t="s">
        <v>5135</v>
      </c>
      <c r="BJ38" s="21" t="s">
        <v>11</v>
      </c>
      <c r="BK38" s="21" t="s">
        <v>11</v>
      </c>
      <c r="BL38" s="21" t="s">
        <v>171</v>
      </c>
      <c r="BM38" s="21" t="s">
        <v>171</v>
      </c>
      <c r="BN38" s="21" t="s">
        <v>5136</v>
      </c>
      <c r="BO38" s="21" t="s">
        <v>3814</v>
      </c>
      <c r="BP38" s="24" t="s">
        <v>167</v>
      </c>
      <c r="BQ38" s="22" t="s">
        <v>1012</v>
      </c>
      <c r="BR38" s="238">
        <v>3.64E-3</v>
      </c>
      <c r="BS38" s="21"/>
      <c r="BT38" s="21">
        <v>95</v>
      </c>
      <c r="BU38" s="238">
        <v>-4.28E-4</v>
      </c>
      <c r="BV38" s="238">
        <v>7.7000000000000002E-3</v>
      </c>
      <c r="BW38" s="238">
        <v>0.08</v>
      </c>
      <c r="BX38" t="s">
        <v>11</v>
      </c>
      <c r="BY38" t="s">
        <v>11</v>
      </c>
      <c r="BZ38" s="21" t="s">
        <v>5137</v>
      </c>
      <c r="CA38" s="21" t="s">
        <v>5138</v>
      </c>
      <c r="CB38" s="21" t="s">
        <v>11</v>
      </c>
      <c r="CC38" s="21" t="s">
        <v>5403</v>
      </c>
      <c r="CD38" s="21"/>
      <c r="CE38" s="21"/>
      <c r="CF38" s="21"/>
      <c r="CG38" s="21"/>
      <c r="CH38" s="21"/>
    </row>
    <row r="39" spans="1:86">
      <c r="A39" s="21">
        <v>170</v>
      </c>
      <c r="B39" s="21" t="s">
        <v>282</v>
      </c>
      <c r="C39" s="21" t="s">
        <v>244</v>
      </c>
      <c r="D39" s="22" t="s">
        <v>5122</v>
      </c>
      <c r="E39" s="21">
        <v>2014</v>
      </c>
      <c r="F39" s="21" t="s">
        <v>1283</v>
      </c>
      <c r="G39" s="21" t="s">
        <v>5123</v>
      </c>
      <c r="H39" s="24" t="s">
        <v>5124</v>
      </c>
      <c r="I39" s="21" t="s">
        <v>5125</v>
      </c>
      <c r="J39" s="21" t="s">
        <v>5126</v>
      </c>
      <c r="K39" s="21" t="s">
        <v>5127</v>
      </c>
      <c r="L39" s="22" t="s">
        <v>5128</v>
      </c>
      <c r="M39" s="24" t="s">
        <v>5129</v>
      </c>
      <c r="N39" s="21" t="s">
        <v>12</v>
      </c>
      <c r="O39" s="21" t="s">
        <v>5155</v>
      </c>
      <c r="P39" s="21" t="s">
        <v>5156</v>
      </c>
      <c r="Q39" s="21" t="s">
        <v>5600</v>
      </c>
      <c r="R39" s="21" t="s">
        <v>251</v>
      </c>
      <c r="S39" s="21" t="s">
        <v>123</v>
      </c>
      <c r="T39" s="21" t="s">
        <v>5131</v>
      </c>
      <c r="U39" s="21" t="s">
        <v>140</v>
      </c>
      <c r="V39" s="21">
        <v>12528</v>
      </c>
      <c r="W39" s="21" t="s">
        <v>10</v>
      </c>
      <c r="X39" s="21" t="s">
        <v>10</v>
      </c>
      <c r="Y39" s="21" t="s">
        <v>10</v>
      </c>
      <c r="Z39" s="21" t="s">
        <v>10</v>
      </c>
      <c r="AA39" s="21" t="s">
        <v>3932</v>
      </c>
      <c r="AB39" s="21" t="s">
        <v>1006</v>
      </c>
      <c r="AC39" t="str">
        <f>INDEX([5]Exposure_GWASs!G:G,MATCH([5]Wenxin!AB39,[5]Exposure_GWASs!C:C,0))</f>
        <v>BMI</v>
      </c>
      <c r="AD39" s="21" t="s">
        <v>127</v>
      </c>
      <c r="AE39" s="21" t="s">
        <v>1224</v>
      </c>
      <c r="AF39" s="21" t="s">
        <v>5131</v>
      </c>
      <c r="AG39" s="21" t="s">
        <v>140</v>
      </c>
      <c r="AH39" s="21">
        <v>12528</v>
      </c>
      <c r="AI39">
        <f>INDEX([5]Exposure_GWASs!F:F,MATCH([5]Wenxin!AB39,[5]Exposure_GWASs!C:C,0))</f>
        <v>249796</v>
      </c>
      <c r="AJ39" s="21" t="s">
        <v>5132</v>
      </c>
      <c r="AK39" s="21" t="s">
        <v>1005</v>
      </c>
      <c r="AL39" s="21" t="s">
        <v>204</v>
      </c>
      <c r="AM39" s="21" t="s">
        <v>1099</v>
      </c>
      <c r="AN39" s="21" t="s">
        <v>5133</v>
      </c>
      <c r="AO39" s="21" t="s">
        <v>1099</v>
      </c>
      <c r="AP39" s="21" t="s">
        <v>5134</v>
      </c>
      <c r="AQ39" s="21" t="s">
        <v>1099</v>
      </c>
      <c r="AR39" s="21" t="s">
        <v>11</v>
      </c>
      <c r="AS39" s="21" t="s">
        <v>135</v>
      </c>
      <c r="AT39" s="21" t="s">
        <v>11</v>
      </c>
      <c r="AU39" s="21" t="s">
        <v>10</v>
      </c>
      <c r="AV39" s="21" t="s">
        <v>10</v>
      </c>
      <c r="AW39" s="21">
        <v>32</v>
      </c>
      <c r="AX39" s="21">
        <f>INDEX([5]Exposure_GWASs!S:S,MATCH([5]Wenxin!AB39,[5]Exposure_GWASs!C:C,0))</f>
        <v>32</v>
      </c>
      <c r="AY39" s="21" t="s">
        <v>10</v>
      </c>
      <c r="AZ39" s="21" t="s">
        <v>11</v>
      </c>
      <c r="BA39" s="21" t="s">
        <v>10</v>
      </c>
      <c r="BB39" s="21" t="s">
        <v>22</v>
      </c>
      <c r="BC39" s="21"/>
      <c r="BD39" s="21"/>
      <c r="BE39" s="21"/>
      <c r="BF39" s="21"/>
      <c r="BG39" s="21"/>
      <c r="BH39" s="21" t="s">
        <v>11</v>
      </c>
      <c r="BI39" s="21" t="s">
        <v>5135</v>
      </c>
      <c r="BJ39" s="21" t="s">
        <v>11</v>
      </c>
      <c r="BK39" s="21" t="s">
        <v>11</v>
      </c>
      <c r="BL39" s="21" t="s">
        <v>171</v>
      </c>
      <c r="BM39" s="21" t="s">
        <v>171</v>
      </c>
      <c r="BN39" s="21" t="s">
        <v>5136</v>
      </c>
      <c r="BO39" s="21" t="s">
        <v>3814</v>
      </c>
      <c r="BP39" s="24" t="s">
        <v>167</v>
      </c>
      <c r="BQ39" s="22" t="s">
        <v>1012</v>
      </c>
      <c r="BR39" s="238">
        <v>-4.4099999999999999E-3</v>
      </c>
      <c r="BS39" s="21"/>
      <c r="BT39" s="21">
        <v>95</v>
      </c>
      <c r="BU39" s="238">
        <v>-3.1899999999999998E-2</v>
      </c>
      <c r="BV39" s="238">
        <v>2.3099999999999999E-2</v>
      </c>
      <c r="BW39" s="238">
        <v>0.75</v>
      </c>
      <c r="BX39" t="s">
        <v>11</v>
      </c>
      <c r="BY39" t="s">
        <v>11</v>
      </c>
      <c r="BZ39" s="21" t="s">
        <v>5137</v>
      </c>
      <c r="CA39" s="21" t="s">
        <v>5138</v>
      </c>
      <c r="CB39" s="21" t="s">
        <v>11</v>
      </c>
      <c r="CC39" s="21" t="s">
        <v>5403</v>
      </c>
      <c r="CD39" s="21"/>
      <c r="CE39" s="21"/>
      <c r="CF39" s="21"/>
      <c r="CG39" s="21"/>
      <c r="CH39" s="21"/>
    </row>
    <row r="40" spans="1:86">
      <c r="A40" s="21">
        <v>170</v>
      </c>
      <c r="B40" s="21" t="s">
        <v>282</v>
      </c>
      <c r="C40" s="21" t="s">
        <v>244</v>
      </c>
      <c r="D40" s="22" t="s">
        <v>5122</v>
      </c>
      <c r="E40" s="21">
        <v>2014</v>
      </c>
      <c r="F40" s="21" t="s">
        <v>1283</v>
      </c>
      <c r="G40" s="21" t="s">
        <v>5123</v>
      </c>
      <c r="H40" s="24" t="s">
        <v>5124</v>
      </c>
      <c r="I40" s="21" t="s">
        <v>5125</v>
      </c>
      <c r="J40" s="21" t="s">
        <v>5126</v>
      </c>
      <c r="K40" s="21" t="s">
        <v>5127</v>
      </c>
      <c r="L40" s="22" t="s">
        <v>5128</v>
      </c>
      <c r="M40" s="24" t="s">
        <v>5129</v>
      </c>
      <c r="N40" s="21" t="s">
        <v>12</v>
      </c>
      <c r="O40" s="21" t="s">
        <v>5157</v>
      </c>
      <c r="P40" s="21" t="s">
        <v>5157</v>
      </c>
      <c r="Q40" s="21" t="s">
        <v>5600</v>
      </c>
      <c r="R40" s="21" t="s">
        <v>5402</v>
      </c>
      <c r="S40" s="21" t="s">
        <v>123</v>
      </c>
      <c r="T40" s="21" t="s">
        <v>5131</v>
      </c>
      <c r="U40" s="21" t="s">
        <v>140</v>
      </c>
      <c r="V40" s="21">
        <v>12521</v>
      </c>
      <c r="W40" s="21" t="s">
        <v>10</v>
      </c>
      <c r="X40" s="21" t="s">
        <v>10</v>
      </c>
      <c r="Y40" s="21" t="s">
        <v>10</v>
      </c>
      <c r="Z40" s="21" t="s">
        <v>10</v>
      </c>
      <c r="AA40" s="21" t="s">
        <v>3932</v>
      </c>
      <c r="AB40" s="21" t="s">
        <v>1006</v>
      </c>
      <c r="AC40" t="str">
        <f>INDEX([5]Exposure_GWASs!G:G,MATCH([5]Wenxin!AB40,[5]Exposure_GWASs!C:C,0))</f>
        <v>BMI</v>
      </c>
      <c r="AD40" s="21" t="s">
        <v>127</v>
      </c>
      <c r="AE40" s="21" t="s">
        <v>1224</v>
      </c>
      <c r="AF40" s="21" t="s">
        <v>5131</v>
      </c>
      <c r="AG40" s="21" t="s">
        <v>140</v>
      </c>
      <c r="AH40" s="21">
        <v>12521</v>
      </c>
      <c r="AI40">
        <f>INDEX([5]Exposure_GWASs!F:F,MATCH([5]Wenxin!AB40,[5]Exposure_GWASs!C:C,0))</f>
        <v>249796</v>
      </c>
      <c r="AJ40" s="21" t="s">
        <v>5132</v>
      </c>
      <c r="AK40" s="21" t="s">
        <v>1005</v>
      </c>
      <c r="AL40" s="21" t="s">
        <v>204</v>
      </c>
      <c r="AM40" s="21" t="s">
        <v>1099</v>
      </c>
      <c r="AN40" s="21" t="s">
        <v>5133</v>
      </c>
      <c r="AO40" s="21" t="s">
        <v>1099</v>
      </c>
      <c r="AP40" s="21" t="s">
        <v>5134</v>
      </c>
      <c r="AQ40" s="21" t="s">
        <v>1099</v>
      </c>
      <c r="AR40" s="21" t="s">
        <v>11</v>
      </c>
      <c r="AS40" s="21" t="s">
        <v>135</v>
      </c>
      <c r="AT40" s="21" t="s">
        <v>11</v>
      </c>
      <c r="AU40" s="21" t="s">
        <v>10</v>
      </c>
      <c r="AV40" s="21" t="s">
        <v>10</v>
      </c>
      <c r="AW40" s="21">
        <v>32</v>
      </c>
      <c r="AX40" s="21">
        <f>INDEX([5]Exposure_GWASs!S:S,MATCH([5]Wenxin!AB40,[5]Exposure_GWASs!C:C,0))</f>
        <v>32</v>
      </c>
      <c r="AY40" s="21" t="s">
        <v>10</v>
      </c>
      <c r="AZ40" s="21" t="s">
        <v>11</v>
      </c>
      <c r="BA40" s="21" t="s">
        <v>10</v>
      </c>
      <c r="BB40" s="21" t="s">
        <v>22</v>
      </c>
      <c r="BC40" s="21"/>
      <c r="BD40" s="21"/>
      <c r="BE40" s="21"/>
      <c r="BF40" s="21"/>
      <c r="BG40" s="21"/>
      <c r="BH40" s="21" t="s">
        <v>11</v>
      </c>
      <c r="BI40" s="21" t="s">
        <v>5135</v>
      </c>
      <c r="BJ40" s="21" t="s">
        <v>11</v>
      </c>
      <c r="BK40" s="21" t="s">
        <v>11</v>
      </c>
      <c r="BL40" s="21" t="s">
        <v>171</v>
      </c>
      <c r="BM40" s="21" t="s">
        <v>171</v>
      </c>
      <c r="BN40" s="21" t="s">
        <v>5136</v>
      </c>
      <c r="BO40" s="21" t="s">
        <v>3814</v>
      </c>
      <c r="BP40" s="24" t="s">
        <v>167</v>
      </c>
      <c r="BQ40" s="22" t="s">
        <v>1012</v>
      </c>
      <c r="BR40" s="238">
        <v>1.9099999999999999E-2</v>
      </c>
      <c r="BS40" s="21"/>
      <c r="BT40" s="21">
        <v>95</v>
      </c>
      <c r="BU40" s="238">
        <v>-5.9100000000000003E-3</v>
      </c>
      <c r="BV40" s="238">
        <v>4.3999999999999997E-2</v>
      </c>
      <c r="BW40" s="238">
        <v>0.14000000000000001</v>
      </c>
      <c r="BX40" t="s">
        <v>11</v>
      </c>
      <c r="BY40" t="s">
        <v>11</v>
      </c>
      <c r="BZ40" s="21" t="s">
        <v>5137</v>
      </c>
      <c r="CA40" s="21" t="s">
        <v>5138</v>
      </c>
      <c r="CB40" s="21" t="s">
        <v>11</v>
      </c>
      <c r="CC40" s="21" t="s">
        <v>5403</v>
      </c>
      <c r="CD40" s="21"/>
      <c r="CE40" s="21"/>
      <c r="CF40" s="21"/>
      <c r="CG40" s="21"/>
      <c r="CH40" s="21"/>
    </row>
    <row r="41" spans="1:86">
      <c r="A41" s="21">
        <v>170</v>
      </c>
      <c r="B41" s="21" t="s">
        <v>282</v>
      </c>
      <c r="C41" s="21" t="s">
        <v>244</v>
      </c>
      <c r="D41" s="22" t="s">
        <v>5122</v>
      </c>
      <c r="E41" s="21">
        <v>2014</v>
      </c>
      <c r="F41" s="21" t="s">
        <v>1283</v>
      </c>
      <c r="G41" s="21" t="s">
        <v>5123</v>
      </c>
      <c r="H41" s="24" t="s">
        <v>5124</v>
      </c>
      <c r="I41" s="21" t="s">
        <v>5125</v>
      </c>
      <c r="J41" s="21" t="s">
        <v>5126</v>
      </c>
      <c r="K41" s="21" t="s">
        <v>5127</v>
      </c>
      <c r="L41" s="22" t="s">
        <v>5128</v>
      </c>
      <c r="M41" s="24" t="s">
        <v>5129</v>
      </c>
      <c r="N41" s="21" t="s">
        <v>12</v>
      </c>
      <c r="O41" s="21" t="s">
        <v>5157</v>
      </c>
      <c r="P41" s="21" t="s">
        <v>5158</v>
      </c>
      <c r="Q41" s="21" t="s">
        <v>5600</v>
      </c>
      <c r="R41" s="21" t="s">
        <v>251</v>
      </c>
      <c r="S41" s="21" t="s">
        <v>123</v>
      </c>
      <c r="T41" s="21" t="s">
        <v>5131</v>
      </c>
      <c r="U41" s="21" t="s">
        <v>140</v>
      </c>
      <c r="V41" s="21">
        <v>12528</v>
      </c>
      <c r="W41" s="21" t="s">
        <v>10</v>
      </c>
      <c r="X41" s="21" t="s">
        <v>10</v>
      </c>
      <c r="Y41" s="21" t="s">
        <v>10</v>
      </c>
      <c r="Z41" s="21" t="s">
        <v>10</v>
      </c>
      <c r="AA41" s="21" t="s">
        <v>3932</v>
      </c>
      <c r="AB41" s="21" t="s">
        <v>1006</v>
      </c>
      <c r="AC41" t="str">
        <f>INDEX([5]Exposure_GWASs!G:G,MATCH([5]Wenxin!AB41,[5]Exposure_GWASs!C:C,0))</f>
        <v>BMI</v>
      </c>
      <c r="AD41" s="21" t="s">
        <v>127</v>
      </c>
      <c r="AE41" s="21" t="s">
        <v>1224</v>
      </c>
      <c r="AF41" s="21" t="s">
        <v>5131</v>
      </c>
      <c r="AG41" s="21" t="s">
        <v>140</v>
      </c>
      <c r="AH41" s="21">
        <v>12528</v>
      </c>
      <c r="AI41">
        <f>INDEX([5]Exposure_GWASs!F:F,MATCH([5]Wenxin!AB41,[5]Exposure_GWASs!C:C,0))</f>
        <v>249796</v>
      </c>
      <c r="AJ41" s="21" t="s">
        <v>5132</v>
      </c>
      <c r="AK41" s="21" t="s">
        <v>1005</v>
      </c>
      <c r="AL41" s="21" t="s">
        <v>204</v>
      </c>
      <c r="AM41" s="21" t="s">
        <v>1099</v>
      </c>
      <c r="AN41" s="21" t="s">
        <v>5133</v>
      </c>
      <c r="AO41" s="21" t="s">
        <v>1099</v>
      </c>
      <c r="AP41" s="21" t="s">
        <v>5134</v>
      </c>
      <c r="AQ41" s="21" t="s">
        <v>1099</v>
      </c>
      <c r="AR41" s="21" t="s">
        <v>11</v>
      </c>
      <c r="AS41" s="21" t="s">
        <v>135</v>
      </c>
      <c r="AT41" s="21" t="s">
        <v>11</v>
      </c>
      <c r="AU41" s="21" t="s">
        <v>10</v>
      </c>
      <c r="AV41" s="21" t="s">
        <v>10</v>
      </c>
      <c r="AW41" s="21">
        <v>32</v>
      </c>
      <c r="AX41" s="21">
        <f>INDEX([5]Exposure_GWASs!S:S,MATCH([5]Wenxin!AB41,[5]Exposure_GWASs!C:C,0))</f>
        <v>32</v>
      </c>
      <c r="AY41" s="21" t="s">
        <v>10</v>
      </c>
      <c r="AZ41" s="21" t="s">
        <v>11</v>
      </c>
      <c r="BA41" s="21" t="s">
        <v>10</v>
      </c>
      <c r="BB41" s="21" t="s">
        <v>22</v>
      </c>
      <c r="BC41" s="21"/>
      <c r="BD41" s="21"/>
      <c r="BE41" s="21"/>
      <c r="BF41" s="21"/>
      <c r="BG41" s="21"/>
      <c r="BH41" s="21" t="s">
        <v>11</v>
      </c>
      <c r="BI41" s="21" t="s">
        <v>5135</v>
      </c>
      <c r="BJ41" s="21" t="s">
        <v>11</v>
      </c>
      <c r="BK41" s="21" t="s">
        <v>11</v>
      </c>
      <c r="BL41" s="21" t="s">
        <v>171</v>
      </c>
      <c r="BM41" s="21" t="s">
        <v>171</v>
      </c>
      <c r="BN41" s="21" t="s">
        <v>5136</v>
      </c>
      <c r="BO41" s="21" t="s">
        <v>3814</v>
      </c>
      <c r="BP41" s="24" t="s">
        <v>167</v>
      </c>
      <c r="BQ41" s="22" t="s">
        <v>1012</v>
      </c>
      <c r="BR41" s="238">
        <v>-0.14599999999999999</v>
      </c>
      <c r="BS41" s="21"/>
      <c r="BT41" s="21">
        <v>95</v>
      </c>
      <c r="BU41" s="238">
        <v>-0.255</v>
      </c>
      <c r="BV41" s="238">
        <v>3.6900000000000002E-2</v>
      </c>
      <c r="BW41" s="238">
        <v>8.9999999999999993E-3</v>
      </c>
      <c r="BX41" t="s">
        <v>11</v>
      </c>
      <c r="BY41" t="s">
        <v>11</v>
      </c>
      <c r="BZ41" s="21" t="s">
        <v>5137</v>
      </c>
      <c r="CA41" s="21" t="s">
        <v>5138</v>
      </c>
      <c r="CB41" s="21" t="s">
        <v>11</v>
      </c>
      <c r="CC41" s="21" t="s">
        <v>5403</v>
      </c>
      <c r="CD41" s="21"/>
      <c r="CE41" s="21"/>
      <c r="CF41" s="21"/>
      <c r="CG41" s="21"/>
      <c r="CH41" s="21"/>
    </row>
    <row r="42" spans="1:86">
      <c r="A42" s="21">
        <v>170</v>
      </c>
      <c r="B42" s="21" t="s">
        <v>282</v>
      </c>
      <c r="C42" s="21" t="s">
        <v>244</v>
      </c>
      <c r="D42" s="22" t="s">
        <v>5122</v>
      </c>
      <c r="E42" s="21">
        <v>2014</v>
      </c>
      <c r="F42" s="21" t="s">
        <v>1283</v>
      </c>
      <c r="G42" s="21" t="s">
        <v>5123</v>
      </c>
      <c r="H42" s="24" t="s">
        <v>5124</v>
      </c>
      <c r="I42" s="21" t="s">
        <v>5125</v>
      </c>
      <c r="J42" s="21" t="s">
        <v>5126</v>
      </c>
      <c r="K42" s="21" t="s">
        <v>5127</v>
      </c>
      <c r="L42" s="22" t="s">
        <v>5128</v>
      </c>
      <c r="M42" s="24" t="s">
        <v>5129</v>
      </c>
      <c r="N42" s="21" t="s">
        <v>12</v>
      </c>
      <c r="O42" s="21" t="s">
        <v>5159</v>
      </c>
      <c r="P42" s="21" t="s">
        <v>5159</v>
      </c>
      <c r="Q42" s="21" t="s">
        <v>5600</v>
      </c>
      <c r="R42" s="21" t="s">
        <v>5402</v>
      </c>
      <c r="S42" s="21" t="s">
        <v>123</v>
      </c>
      <c r="T42" s="21" t="s">
        <v>5131</v>
      </c>
      <c r="U42" s="21" t="s">
        <v>140</v>
      </c>
      <c r="V42" s="21">
        <v>12519</v>
      </c>
      <c r="W42" s="21" t="s">
        <v>10</v>
      </c>
      <c r="X42" s="21" t="s">
        <v>10</v>
      </c>
      <c r="Y42" s="21" t="s">
        <v>10</v>
      </c>
      <c r="Z42" s="21" t="s">
        <v>10</v>
      </c>
      <c r="AA42" s="21" t="s">
        <v>3932</v>
      </c>
      <c r="AB42" s="21" t="s">
        <v>1006</v>
      </c>
      <c r="AC42" t="str">
        <f>INDEX([5]Exposure_GWASs!G:G,MATCH([5]Wenxin!AB42,[5]Exposure_GWASs!C:C,0))</f>
        <v>BMI</v>
      </c>
      <c r="AD42" s="21" t="s">
        <v>127</v>
      </c>
      <c r="AE42" s="21" t="s">
        <v>1224</v>
      </c>
      <c r="AF42" s="21" t="s">
        <v>5131</v>
      </c>
      <c r="AG42" s="21" t="s">
        <v>140</v>
      </c>
      <c r="AH42" s="21">
        <v>12519</v>
      </c>
      <c r="AI42">
        <f>INDEX([5]Exposure_GWASs!F:F,MATCH([5]Wenxin!AB42,[5]Exposure_GWASs!C:C,0))</f>
        <v>249796</v>
      </c>
      <c r="AJ42" s="21" t="s">
        <v>5132</v>
      </c>
      <c r="AK42" s="21" t="s">
        <v>1005</v>
      </c>
      <c r="AL42" s="21" t="s">
        <v>204</v>
      </c>
      <c r="AM42" s="21" t="s">
        <v>1099</v>
      </c>
      <c r="AN42" s="21" t="s">
        <v>5133</v>
      </c>
      <c r="AO42" s="21" t="s">
        <v>1099</v>
      </c>
      <c r="AP42" s="21" t="s">
        <v>5134</v>
      </c>
      <c r="AQ42" s="21" t="s">
        <v>1099</v>
      </c>
      <c r="AR42" s="21" t="s">
        <v>11</v>
      </c>
      <c r="AS42" s="21" t="s">
        <v>135</v>
      </c>
      <c r="AT42" s="21" t="s">
        <v>11</v>
      </c>
      <c r="AU42" s="21" t="s">
        <v>10</v>
      </c>
      <c r="AV42" s="21" t="s">
        <v>10</v>
      </c>
      <c r="AW42" s="21">
        <v>32</v>
      </c>
      <c r="AX42" s="21">
        <f>INDEX([5]Exposure_GWASs!S:S,MATCH([5]Wenxin!AB42,[5]Exposure_GWASs!C:C,0))</f>
        <v>32</v>
      </c>
      <c r="AY42" s="21" t="s">
        <v>10</v>
      </c>
      <c r="AZ42" s="21" t="s">
        <v>11</v>
      </c>
      <c r="BA42" s="21" t="s">
        <v>10</v>
      </c>
      <c r="BB42" s="21" t="s">
        <v>22</v>
      </c>
      <c r="BC42" s="21"/>
      <c r="BD42" s="21"/>
      <c r="BE42" s="21"/>
      <c r="BF42" s="21"/>
      <c r="BG42" s="21"/>
      <c r="BH42" s="21" t="s">
        <v>11</v>
      </c>
      <c r="BI42" s="21" t="s">
        <v>5135</v>
      </c>
      <c r="BJ42" s="21" t="s">
        <v>11</v>
      </c>
      <c r="BK42" s="21" t="s">
        <v>11</v>
      </c>
      <c r="BL42" s="21" t="s">
        <v>171</v>
      </c>
      <c r="BM42" s="21" t="s">
        <v>171</v>
      </c>
      <c r="BN42" s="21" t="s">
        <v>5136</v>
      </c>
      <c r="BO42" s="21" t="s">
        <v>3814</v>
      </c>
      <c r="BP42" s="24" t="s">
        <v>167</v>
      </c>
      <c r="BQ42" s="22" t="s">
        <v>1012</v>
      </c>
      <c r="BR42" s="238">
        <v>2.1899999999999999E-2</v>
      </c>
      <c r="BS42" s="21"/>
      <c r="BT42" s="21">
        <v>95</v>
      </c>
      <c r="BU42" s="238">
        <v>-5.8500000000000002E-3</v>
      </c>
      <c r="BV42" s="238">
        <v>4.9700000000000001E-2</v>
      </c>
      <c r="BW42" s="238">
        <v>1.2E-2</v>
      </c>
      <c r="BX42" t="s">
        <v>11</v>
      </c>
      <c r="BY42" t="s">
        <v>11</v>
      </c>
      <c r="BZ42" s="21" t="s">
        <v>5137</v>
      </c>
      <c r="CA42" s="21" t="s">
        <v>5138</v>
      </c>
      <c r="CB42" s="21" t="s">
        <v>11</v>
      </c>
      <c r="CC42" s="21" t="s">
        <v>5403</v>
      </c>
      <c r="CD42" s="21"/>
      <c r="CE42" s="21"/>
      <c r="CF42" s="21"/>
      <c r="CG42" s="21"/>
      <c r="CH42" s="21"/>
    </row>
    <row r="43" spans="1:86">
      <c r="A43" s="21">
        <v>170</v>
      </c>
      <c r="B43" s="21" t="s">
        <v>282</v>
      </c>
      <c r="C43" s="21" t="s">
        <v>244</v>
      </c>
      <c r="D43" s="22" t="s">
        <v>5122</v>
      </c>
      <c r="E43" s="21">
        <v>2014</v>
      </c>
      <c r="F43" s="21" t="s">
        <v>1283</v>
      </c>
      <c r="G43" s="21" t="s">
        <v>5123</v>
      </c>
      <c r="H43" s="24" t="s">
        <v>5124</v>
      </c>
      <c r="I43" s="21" t="s">
        <v>5125</v>
      </c>
      <c r="J43" s="21" t="s">
        <v>5126</v>
      </c>
      <c r="K43" s="21" t="s">
        <v>5127</v>
      </c>
      <c r="L43" s="22" t="s">
        <v>5128</v>
      </c>
      <c r="M43" s="24" t="s">
        <v>5129</v>
      </c>
      <c r="N43" s="21" t="s">
        <v>12</v>
      </c>
      <c r="O43" s="21" t="s">
        <v>5159</v>
      </c>
      <c r="P43" s="21" t="s">
        <v>5160</v>
      </c>
      <c r="Q43" s="21" t="s">
        <v>5600</v>
      </c>
      <c r="R43" s="21" t="s">
        <v>251</v>
      </c>
      <c r="S43" s="21" t="s">
        <v>123</v>
      </c>
      <c r="T43" s="21" t="s">
        <v>5131</v>
      </c>
      <c r="U43" s="21" t="s">
        <v>140</v>
      </c>
      <c r="V43" s="21">
        <v>12519</v>
      </c>
      <c r="W43" s="21" t="s">
        <v>10</v>
      </c>
      <c r="X43" s="21" t="s">
        <v>10</v>
      </c>
      <c r="Y43" s="21" t="s">
        <v>10</v>
      </c>
      <c r="Z43" s="21" t="s">
        <v>10</v>
      </c>
      <c r="AA43" s="21" t="s">
        <v>3932</v>
      </c>
      <c r="AB43" s="21" t="s">
        <v>1006</v>
      </c>
      <c r="AC43" t="str">
        <f>INDEX([5]Exposure_GWASs!G:G,MATCH([5]Wenxin!AB43,[5]Exposure_GWASs!C:C,0))</f>
        <v>BMI</v>
      </c>
      <c r="AD43" s="21" t="s">
        <v>127</v>
      </c>
      <c r="AE43" s="21" t="s">
        <v>1224</v>
      </c>
      <c r="AF43" s="21" t="s">
        <v>5131</v>
      </c>
      <c r="AG43" s="21" t="s">
        <v>140</v>
      </c>
      <c r="AH43" s="21">
        <v>12519</v>
      </c>
      <c r="AI43">
        <f>INDEX([5]Exposure_GWASs!F:F,MATCH([5]Wenxin!AB43,[5]Exposure_GWASs!C:C,0))</f>
        <v>249796</v>
      </c>
      <c r="AJ43" s="21" t="s">
        <v>5132</v>
      </c>
      <c r="AK43" s="21" t="s">
        <v>1005</v>
      </c>
      <c r="AL43" s="21" t="s">
        <v>204</v>
      </c>
      <c r="AM43" s="21" t="s">
        <v>1099</v>
      </c>
      <c r="AN43" s="21" t="s">
        <v>5133</v>
      </c>
      <c r="AO43" s="21" t="s">
        <v>1099</v>
      </c>
      <c r="AP43" s="21" t="s">
        <v>5134</v>
      </c>
      <c r="AQ43" s="21" t="s">
        <v>1099</v>
      </c>
      <c r="AR43" s="21" t="s">
        <v>11</v>
      </c>
      <c r="AS43" s="21" t="s">
        <v>135</v>
      </c>
      <c r="AT43" s="21" t="s">
        <v>11</v>
      </c>
      <c r="AU43" s="21" t="s">
        <v>10</v>
      </c>
      <c r="AV43" s="21" t="s">
        <v>10</v>
      </c>
      <c r="AW43" s="21">
        <v>32</v>
      </c>
      <c r="AX43" s="21">
        <f>INDEX([5]Exposure_GWASs!S:S,MATCH([5]Wenxin!AB43,[5]Exposure_GWASs!C:C,0))</f>
        <v>32</v>
      </c>
      <c r="AY43" s="21" t="s">
        <v>10</v>
      </c>
      <c r="AZ43" s="21" t="s">
        <v>11</v>
      </c>
      <c r="BA43" s="21" t="s">
        <v>10</v>
      </c>
      <c r="BB43" s="21" t="s">
        <v>22</v>
      </c>
      <c r="BC43" s="21"/>
      <c r="BD43" s="21"/>
      <c r="BE43" s="21"/>
      <c r="BF43" s="21"/>
      <c r="BG43" s="21"/>
      <c r="BH43" s="21" t="s">
        <v>11</v>
      </c>
      <c r="BI43" s="21" t="s">
        <v>5135</v>
      </c>
      <c r="BJ43" s="21" t="s">
        <v>11</v>
      </c>
      <c r="BK43" s="21" t="s">
        <v>11</v>
      </c>
      <c r="BL43" s="21" t="s">
        <v>171</v>
      </c>
      <c r="BM43" s="21" t="s">
        <v>171</v>
      </c>
      <c r="BN43" s="21" t="s">
        <v>5136</v>
      </c>
      <c r="BO43" s="21" t="s">
        <v>3814</v>
      </c>
      <c r="BP43" s="24" t="s">
        <v>167</v>
      </c>
      <c r="BQ43" s="22" t="s">
        <v>1012</v>
      </c>
      <c r="BR43" s="238">
        <v>-0.14899999999999999</v>
      </c>
      <c r="BS43" s="21"/>
      <c r="BT43" s="21">
        <v>95</v>
      </c>
      <c r="BU43" s="238">
        <v>-0.25900000000000001</v>
      </c>
      <c r="BV43" s="238">
        <v>3.85E-2</v>
      </c>
      <c r="BW43" s="238">
        <v>8.0000000000000002E-3</v>
      </c>
      <c r="BX43" t="s">
        <v>11</v>
      </c>
      <c r="BY43" t="s">
        <v>11</v>
      </c>
      <c r="BZ43" s="21" t="s">
        <v>5137</v>
      </c>
      <c r="CA43" s="21" t="s">
        <v>5138</v>
      </c>
      <c r="CB43" s="21" t="s">
        <v>11</v>
      </c>
      <c r="CC43" s="21" t="s">
        <v>5403</v>
      </c>
      <c r="CD43" s="21"/>
      <c r="CE43" s="21"/>
      <c r="CF43" s="21"/>
      <c r="CG43" s="21"/>
      <c r="CH43" s="21"/>
    </row>
    <row r="44" spans="1:86">
      <c r="A44" s="21">
        <v>170</v>
      </c>
      <c r="B44" s="21" t="s">
        <v>282</v>
      </c>
      <c r="C44" s="21" t="s">
        <v>244</v>
      </c>
      <c r="D44" s="22" t="s">
        <v>5122</v>
      </c>
      <c r="E44" s="21">
        <v>2014</v>
      </c>
      <c r="F44" s="21" t="s">
        <v>1283</v>
      </c>
      <c r="G44" s="21" t="s">
        <v>5123</v>
      </c>
      <c r="H44" s="24" t="s">
        <v>5124</v>
      </c>
      <c r="I44" s="21" t="s">
        <v>5125</v>
      </c>
      <c r="J44" s="21" t="s">
        <v>5126</v>
      </c>
      <c r="K44" s="21" t="s">
        <v>5127</v>
      </c>
      <c r="L44" s="22" t="s">
        <v>5128</v>
      </c>
      <c r="M44" s="24" t="s">
        <v>5129</v>
      </c>
      <c r="N44" s="21" t="s">
        <v>12</v>
      </c>
      <c r="O44" s="21" t="s">
        <v>5161</v>
      </c>
      <c r="P44" s="21" t="s">
        <v>5161</v>
      </c>
      <c r="Q44" s="21" t="s">
        <v>5600</v>
      </c>
      <c r="R44" s="21" t="s">
        <v>5402</v>
      </c>
      <c r="S44" s="21" t="s">
        <v>123</v>
      </c>
      <c r="T44" s="21" t="s">
        <v>5131</v>
      </c>
      <c r="U44" s="21" t="s">
        <v>140</v>
      </c>
      <c r="V44" s="21">
        <v>12529</v>
      </c>
      <c r="W44" s="21" t="s">
        <v>10</v>
      </c>
      <c r="X44" s="21" t="s">
        <v>10</v>
      </c>
      <c r="Y44" s="21" t="s">
        <v>10</v>
      </c>
      <c r="Z44" s="21" t="s">
        <v>10</v>
      </c>
      <c r="AA44" s="21" t="s">
        <v>3932</v>
      </c>
      <c r="AB44" s="21" t="s">
        <v>1006</v>
      </c>
      <c r="AC44" t="str">
        <f>INDEX([5]Exposure_GWASs!G:G,MATCH([5]Wenxin!AB44,[5]Exposure_GWASs!C:C,0))</f>
        <v>BMI</v>
      </c>
      <c r="AD44" s="21" t="s">
        <v>127</v>
      </c>
      <c r="AE44" s="21" t="s">
        <v>1224</v>
      </c>
      <c r="AF44" s="21" t="s">
        <v>5131</v>
      </c>
      <c r="AG44" s="21" t="s">
        <v>140</v>
      </c>
      <c r="AH44" s="21">
        <v>12529</v>
      </c>
      <c r="AI44">
        <f>INDEX([5]Exposure_GWASs!F:F,MATCH([5]Wenxin!AB44,[5]Exposure_GWASs!C:C,0))</f>
        <v>249796</v>
      </c>
      <c r="AJ44" s="21" t="s">
        <v>5132</v>
      </c>
      <c r="AK44" s="21" t="s">
        <v>1005</v>
      </c>
      <c r="AL44" s="21" t="s">
        <v>204</v>
      </c>
      <c r="AM44" s="21" t="s">
        <v>1099</v>
      </c>
      <c r="AN44" s="21" t="s">
        <v>5133</v>
      </c>
      <c r="AO44" s="21" t="s">
        <v>1099</v>
      </c>
      <c r="AP44" s="21" t="s">
        <v>5134</v>
      </c>
      <c r="AQ44" s="21" t="s">
        <v>1099</v>
      </c>
      <c r="AR44" s="21" t="s">
        <v>11</v>
      </c>
      <c r="AS44" s="21" t="s">
        <v>135</v>
      </c>
      <c r="AT44" s="21" t="s">
        <v>11</v>
      </c>
      <c r="AU44" s="21" t="s">
        <v>10</v>
      </c>
      <c r="AV44" s="21" t="s">
        <v>10</v>
      </c>
      <c r="AW44" s="21">
        <v>32</v>
      </c>
      <c r="AX44" s="21">
        <f>INDEX([5]Exposure_GWASs!S:S,MATCH([5]Wenxin!AB44,[5]Exposure_GWASs!C:C,0))</f>
        <v>32</v>
      </c>
      <c r="AY44" s="21" t="s">
        <v>10</v>
      </c>
      <c r="AZ44" s="21" t="s">
        <v>11</v>
      </c>
      <c r="BA44" s="21" t="s">
        <v>10</v>
      </c>
      <c r="BB44" s="21" t="s">
        <v>22</v>
      </c>
      <c r="BC44" s="21"/>
      <c r="BD44" s="21"/>
      <c r="BE44" s="21"/>
      <c r="BF44" s="21"/>
      <c r="BG44" s="21"/>
      <c r="BH44" s="21" t="s">
        <v>11</v>
      </c>
      <c r="BI44" s="21" t="s">
        <v>5135</v>
      </c>
      <c r="BJ44" s="21" t="s">
        <v>11</v>
      </c>
      <c r="BK44" s="21" t="s">
        <v>11</v>
      </c>
      <c r="BL44" s="21" t="s">
        <v>171</v>
      </c>
      <c r="BM44" s="21" t="s">
        <v>171</v>
      </c>
      <c r="BN44" s="21" t="s">
        <v>5136</v>
      </c>
      <c r="BO44" s="21" t="s">
        <v>3814</v>
      </c>
      <c r="BP44" s="24" t="s">
        <v>167</v>
      </c>
      <c r="BQ44" s="22" t="s">
        <v>1012</v>
      </c>
      <c r="BR44" s="238">
        <v>4.2200000000000001E-2</v>
      </c>
      <c r="BS44" s="21"/>
      <c r="BT44" s="21">
        <v>95</v>
      </c>
      <c r="BU44" s="238">
        <v>1.1299999999999999E-2</v>
      </c>
      <c r="BV44" s="238">
        <v>7.2999999999999995E-2</v>
      </c>
      <c r="BW44" s="238">
        <v>7.0000000000000001E-3</v>
      </c>
      <c r="BX44" t="s">
        <v>11</v>
      </c>
      <c r="BY44" t="s">
        <v>11</v>
      </c>
      <c r="BZ44" s="21" t="s">
        <v>5137</v>
      </c>
      <c r="CA44" s="21" t="s">
        <v>5138</v>
      </c>
      <c r="CB44" s="21" t="s">
        <v>11</v>
      </c>
      <c r="CC44" s="21" t="s">
        <v>5403</v>
      </c>
      <c r="CD44" s="21"/>
      <c r="CE44" s="21"/>
      <c r="CF44" s="21"/>
      <c r="CG44" s="21"/>
      <c r="CH44" s="21"/>
    </row>
    <row r="45" spans="1:86">
      <c r="A45" s="21">
        <v>170</v>
      </c>
      <c r="B45" s="21" t="s">
        <v>282</v>
      </c>
      <c r="C45" s="21" t="s">
        <v>244</v>
      </c>
      <c r="D45" s="22" t="s">
        <v>5122</v>
      </c>
      <c r="E45" s="21">
        <v>2014</v>
      </c>
      <c r="F45" s="21" t="s">
        <v>1283</v>
      </c>
      <c r="G45" s="21" t="s">
        <v>5123</v>
      </c>
      <c r="H45" s="24" t="s">
        <v>5124</v>
      </c>
      <c r="I45" s="21" t="s">
        <v>5125</v>
      </c>
      <c r="J45" s="21" t="s">
        <v>5126</v>
      </c>
      <c r="K45" s="21" t="s">
        <v>5127</v>
      </c>
      <c r="L45" s="22" t="s">
        <v>5128</v>
      </c>
      <c r="M45" s="24" t="s">
        <v>5129</v>
      </c>
      <c r="N45" s="21" t="s">
        <v>12</v>
      </c>
      <c r="O45" s="21" t="s">
        <v>5161</v>
      </c>
      <c r="P45" s="21" t="s">
        <v>5162</v>
      </c>
      <c r="Q45" s="21" t="s">
        <v>5600</v>
      </c>
      <c r="R45" s="21" t="s">
        <v>251</v>
      </c>
      <c r="S45" s="21" t="s">
        <v>123</v>
      </c>
      <c r="T45" s="21" t="s">
        <v>5131</v>
      </c>
      <c r="U45" s="21" t="s">
        <v>140</v>
      </c>
      <c r="V45" s="21">
        <v>12512</v>
      </c>
      <c r="W45" s="21" t="s">
        <v>10</v>
      </c>
      <c r="X45" s="21" t="s">
        <v>10</v>
      </c>
      <c r="Y45" s="21" t="s">
        <v>10</v>
      </c>
      <c r="Z45" s="21" t="s">
        <v>10</v>
      </c>
      <c r="AA45" s="21" t="s">
        <v>3932</v>
      </c>
      <c r="AB45" s="21" t="s">
        <v>1006</v>
      </c>
      <c r="AC45" t="str">
        <f>INDEX([5]Exposure_GWASs!G:G,MATCH([5]Wenxin!AB45,[5]Exposure_GWASs!C:C,0))</f>
        <v>BMI</v>
      </c>
      <c r="AD45" s="21" t="s">
        <v>127</v>
      </c>
      <c r="AE45" s="21" t="s">
        <v>1224</v>
      </c>
      <c r="AF45" s="21" t="s">
        <v>5131</v>
      </c>
      <c r="AG45" s="21" t="s">
        <v>140</v>
      </c>
      <c r="AH45" s="21">
        <v>12512</v>
      </c>
      <c r="AI45">
        <f>INDEX([5]Exposure_GWASs!F:F,MATCH([5]Wenxin!AB45,[5]Exposure_GWASs!C:C,0))</f>
        <v>249796</v>
      </c>
      <c r="AJ45" s="21" t="s">
        <v>5132</v>
      </c>
      <c r="AK45" s="21" t="s">
        <v>1005</v>
      </c>
      <c r="AL45" s="21" t="s">
        <v>204</v>
      </c>
      <c r="AM45" s="21" t="s">
        <v>1099</v>
      </c>
      <c r="AN45" s="21" t="s">
        <v>5133</v>
      </c>
      <c r="AO45" s="21" t="s">
        <v>1099</v>
      </c>
      <c r="AP45" s="21" t="s">
        <v>5134</v>
      </c>
      <c r="AQ45" s="21" t="s">
        <v>1099</v>
      </c>
      <c r="AR45" s="21" t="s">
        <v>11</v>
      </c>
      <c r="AS45" s="21" t="s">
        <v>135</v>
      </c>
      <c r="AT45" s="21" t="s">
        <v>11</v>
      </c>
      <c r="AU45" s="21" t="s">
        <v>10</v>
      </c>
      <c r="AV45" s="21" t="s">
        <v>10</v>
      </c>
      <c r="AW45" s="21">
        <v>32</v>
      </c>
      <c r="AX45" s="21">
        <f>INDEX([5]Exposure_GWASs!S:S,MATCH([5]Wenxin!AB45,[5]Exposure_GWASs!C:C,0))</f>
        <v>32</v>
      </c>
      <c r="AY45" s="21" t="s">
        <v>10</v>
      </c>
      <c r="AZ45" s="21" t="s">
        <v>11</v>
      </c>
      <c r="BA45" s="21" t="s">
        <v>10</v>
      </c>
      <c r="BB45" s="21" t="s">
        <v>22</v>
      </c>
      <c r="BC45" s="21"/>
      <c r="BD45" s="21"/>
      <c r="BE45" s="21"/>
      <c r="BF45" s="21"/>
      <c r="BG45" s="21"/>
      <c r="BH45" s="21" t="s">
        <v>11</v>
      </c>
      <c r="BI45" s="21" t="s">
        <v>5135</v>
      </c>
      <c r="BJ45" s="21" t="s">
        <v>11</v>
      </c>
      <c r="BK45" s="21" t="s">
        <v>11</v>
      </c>
      <c r="BL45" s="21" t="s">
        <v>171</v>
      </c>
      <c r="BM45" s="21" t="s">
        <v>171</v>
      </c>
      <c r="BN45" s="21" t="s">
        <v>5136</v>
      </c>
      <c r="BO45" s="21" t="s">
        <v>3814</v>
      </c>
      <c r="BP45" s="24" t="s">
        <v>167</v>
      </c>
      <c r="BQ45" s="22" t="s">
        <v>1012</v>
      </c>
      <c r="BR45" s="238">
        <v>0.13500000000000001</v>
      </c>
      <c r="BS45" s="21"/>
      <c r="BT45" s="21">
        <v>95</v>
      </c>
      <c r="BU45" s="238">
        <v>1.7899999999999999E-2</v>
      </c>
      <c r="BV45" s="238">
        <v>0.252</v>
      </c>
      <c r="BW45" s="238">
        <v>0.02</v>
      </c>
      <c r="BX45" t="s">
        <v>11</v>
      </c>
      <c r="BY45" t="s">
        <v>11</v>
      </c>
      <c r="BZ45" s="21" t="s">
        <v>5137</v>
      </c>
      <c r="CA45" s="21" t="s">
        <v>5138</v>
      </c>
      <c r="CB45" s="21" t="s">
        <v>11</v>
      </c>
      <c r="CC45" s="21" t="s">
        <v>5403</v>
      </c>
      <c r="CD45" s="21"/>
      <c r="CE45" s="21"/>
      <c r="CF45" s="21"/>
      <c r="CG45" s="21"/>
      <c r="CH45" s="21"/>
    </row>
    <row r="46" spans="1:86">
      <c r="A46" s="21">
        <v>170</v>
      </c>
      <c r="B46" s="21" t="s">
        <v>282</v>
      </c>
      <c r="C46" s="21" t="s">
        <v>244</v>
      </c>
      <c r="D46" s="22" t="s">
        <v>5122</v>
      </c>
      <c r="E46" s="21">
        <v>2014</v>
      </c>
      <c r="F46" s="21" t="s">
        <v>1283</v>
      </c>
      <c r="G46" s="21" t="s">
        <v>5123</v>
      </c>
      <c r="H46" s="24" t="s">
        <v>5124</v>
      </c>
      <c r="I46" s="21" t="s">
        <v>5125</v>
      </c>
      <c r="J46" s="21" t="s">
        <v>5126</v>
      </c>
      <c r="K46" s="21" t="s">
        <v>5127</v>
      </c>
      <c r="L46" s="22" t="s">
        <v>5128</v>
      </c>
      <c r="M46" s="24" t="s">
        <v>5129</v>
      </c>
      <c r="N46" s="21" t="s">
        <v>12</v>
      </c>
      <c r="O46" s="21" t="s">
        <v>6048</v>
      </c>
      <c r="P46" s="21" t="s">
        <v>6048</v>
      </c>
      <c r="Q46" s="21" t="s">
        <v>5600</v>
      </c>
      <c r="R46" s="21" t="s">
        <v>5402</v>
      </c>
      <c r="S46" s="21" t="s">
        <v>123</v>
      </c>
      <c r="T46" s="21" t="s">
        <v>5131</v>
      </c>
      <c r="U46" s="21" t="s">
        <v>140</v>
      </c>
      <c r="V46" s="21">
        <v>12500</v>
      </c>
      <c r="W46" s="21" t="s">
        <v>10</v>
      </c>
      <c r="X46" s="21" t="s">
        <v>10</v>
      </c>
      <c r="Y46" s="21" t="s">
        <v>10</v>
      </c>
      <c r="Z46" s="21" t="s">
        <v>10</v>
      </c>
      <c r="AA46" s="21" t="s">
        <v>3932</v>
      </c>
      <c r="AB46" s="21" t="s">
        <v>1006</v>
      </c>
      <c r="AC46" t="str">
        <f>INDEX([5]Exposure_GWASs!G:G,MATCH([5]Wenxin!AB46,[5]Exposure_GWASs!C:C,0))</f>
        <v>BMI</v>
      </c>
      <c r="AD46" s="21" t="s">
        <v>127</v>
      </c>
      <c r="AE46" s="21" t="s">
        <v>1224</v>
      </c>
      <c r="AF46" s="21" t="s">
        <v>5131</v>
      </c>
      <c r="AG46" s="21" t="s">
        <v>140</v>
      </c>
      <c r="AH46" s="21">
        <v>12500</v>
      </c>
      <c r="AI46">
        <f>INDEX([5]Exposure_GWASs!F:F,MATCH([5]Wenxin!AB46,[5]Exposure_GWASs!C:C,0))</f>
        <v>249796</v>
      </c>
      <c r="AJ46" s="21" t="s">
        <v>5132</v>
      </c>
      <c r="AK46" s="21" t="s">
        <v>1005</v>
      </c>
      <c r="AL46" s="21" t="s">
        <v>204</v>
      </c>
      <c r="AM46" s="21" t="s">
        <v>1099</v>
      </c>
      <c r="AN46" s="21" t="s">
        <v>5133</v>
      </c>
      <c r="AO46" s="21" t="s">
        <v>1099</v>
      </c>
      <c r="AP46" s="21" t="s">
        <v>5134</v>
      </c>
      <c r="AQ46" s="21" t="s">
        <v>1099</v>
      </c>
      <c r="AR46" s="21" t="s">
        <v>11</v>
      </c>
      <c r="AS46" s="21" t="s">
        <v>135</v>
      </c>
      <c r="AT46" s="21" t="s">
        <v>11</v>
      </c>
      <c r="AU46" s="21" t="s">
        <v>10</v>
      </c>
      <c r="AV46" s="21" t="s">
        <v>10</v>
      </c>
      <c r="AW46" s="21">
        <v>32</v>
      </c>
      <c r="AX46" s="21">
        <f>INDEX([5]Exposure_GWASs!S:S,MATCH([5]Wenxin!AB46,[5]Exposure_GWASs!C:C,0))</f>
        <v>32</v>
      </c>
      <c r="AY46" s="21" t="s">
        <v>10</v>
      </c>
      <c r="AZ46" s="21" t="s">
        <v>11</v>
      </c>
      <c r="BA46" s="21" t="s">
        <v>10</v>
      </c>
      <c r="BB46" s="21" t="s">
        <v>22</v>
      </c>
      <c r="BC46" s="21"/>
      <c r="BD46" s="21"/>
      <c r="BE46" s="21"/>
      <c r="BF46" s="21"/>
      <c r="BG46" s="21"/>
      <c r="BH46" s="21" t="s">
        <v>11</v>
      </c>
      <c r="BI46" s="21" t="s">
        <v>5135</v>
      </c>
      <c r="BJ46" s="21" t="s">
        <v>11</v>
      </c>
      <c r="BK46" s="21" t="s">
        <v>11</v>
      </c>
      <c r="BL46" s="21" t="s">
        <v>171</v>
      </c>
      <c r="BM46" s="21" t="s">
        <v>171</v>
      </c>
      <c r="BN46" s="21" t="s">
        <v>5136</v>
      </c>
      <c r="BO46" s="21" t="s">
        <v>3814</v>
      </c>
      <c r="BP46" s="24" t="s">
        <v>167</v>
      </c>
      <c r="BQ46" s="22" t="s">
        <v>1012</v>
      </c>
      <c r="BR46" s="238">
        <v>0.41199999999999998</v>
      </c>
      <c r="BS46" s="21"/>
      <c r="BT46" s="21">
        <v>95</v>
      </c>
      <c r="BU46" s="238">
        <v>7.5599999999999999E-3</v>
      </c>
      <c r="BV46" s="238">
        <v>7.4899999999999994E-2</v>
      </c>
      <c r="BW46" s="238">
        <v>0.02</v>
      </c>
      <c r="BX46" t="s">
        <v>11</v>
      </c>
      <c r="BY46" t="s">
        <v>11</v>
      </c>
      <c r="BZ46" s="21" t="s">
        <v>5137</v>
      </c>
      <c r="CA46" s="21" t="s">
        <v>5138</v>
      </c>
      <c r="CB46" s="21" t="s">
        <v>11</v>
      </c>
      <c r="CC46" s="21" t="s">
        <v>5403</v>
      </c>
      <c r="CD46" s="21"/>
      <c r="CE46" s="21"/>
      <c r="CF46" s="21"/>
      <c r="CG46" s="21"/>
      <c r="CH46" s="21"/>
    </row>
    <row r="47" spans="1:86">
      <c r="A47" s="21">
        <v>170</v>
      </c>
      <c r="B47" s="21" t="s">
        <v>282</v>
      </c>
      <c r="C47" s="21" t="s">
        <v>244</v>
      </c>
      <c r="D47" s="22" t="s">
        <v>5122</v>
      </c>
      <c r="E47" s="21">
        <v>2014</v>
      </c>
      <c r="F47" s="21" t="s">
        <v>1283</v>
      </c>
      <c r="G47" s="21" t="s">
        <v>5123</v>
      </c>
      <c r="H47" s="24" t="s">
        <v>5124</v>
      </c>
      <c r="I47" s="21" t="s">
        <v>5125</v>
      </c>
      <c r="J47" s="21" t="s">
        <v>5126</v>
      </c>
      <c r="K47" s="21" t="s">
        <v>5127</v>
      </c>
      <c r="L47" s="22" t="s">
        <v>5128</v>
      </c>
      <c r="M47" s="24" t="s">
        <v>5129</v>
      </c>
      <c r="N47" s="21" t="s">
        <v>12</v>
      </c>
      <c r="O47" s="21" t="s">
        <v>6048</v>
      </c>
      <c r="P47" s="21" t="s">
        <v>6049</v>
      </c>
      <c r="Q47" s="21" t="s">
        <v>5600</v>
      </c>
      <c r="R47" s="21" t="s">
        <v>251</v>
      </c>
      <c r="S47" s="21" t="s">
        <v>123</v>
      </c>
      <c r="T47" s="21" t="s">
        <v>5131</v>
      </c>
      <c r="U47" s="21" t="s">
        <v>140</v>
      </c>
      <c r="V47" s="21">
        <v>12512</v>
      </c>
      <c r="W47" s="21" t="s">
        <v>10</v>
      </c>
      <c r="X47" s="21" t="s">
        <v>10</v>
      </c>
      <c r="Y47" s="21" t="s">
        <v>10</v>
      </c>
      <c r="Z47" s="21" t="s">
        <v>10</v>
      </c>
      <c r="AA47" s="21" t="s">
        <v>3932</v>
      </c>
      <c r="AB47" s="21" t="s">
        <v>1006</v>
      </c>
      <c r="AC47" t="str">
        <f>INDEX([5]Exposure_GWASs!G:G,MATCH([5]Wenxin!AB47,[5]Exposure_GWASs!C:C,0))</f>
        <v>BMI</v>
      </c>
      <c r="AD47" s="21" t="s">
        <v>127</v>
      </c>
      <c r="AE47" s="21" t="s">
        <v>1224</v>
      </c>
      <c r="AF47" s="21" t="s">
        <v>5131</v>
      </c>
      <c r="AG47" s="21" t="s">
        <v>140</v>
      </c>
      <c r="AH47" s="21">
        <v>12512</v>
      </c>
      <c r="AI47">
        <f>INDEX([5]Exposure_GWASs!F:F,MATCH([5]Wenxin!AB47,[5]Exposure_GWASs!C:C,0))</f>
        <v>249796</v>
      </c>
      <c r="AJ47" s="21" t="s">
        <v>5132</v>
      </c>
      <c r="AK47" s="21" t="s">
        <v>1005</v>
      </c>
      <c r="AL47" s="21" t="s">
        <v>204</v>
      </c>
      <c r="AM47" s="21" t="s">
        <v>1099</v>
      </c>
      <c r="AN47" s="21" t="s">
        <v>5133</v>
      </c>
      <c r="AO47" s="21" t="s">
        <v>1099</v>
      </c>
      <c r="AP47" s="21" t="s">
        <v>5134</v>
      </c>
      <c r="AQ47" s="21" t="s">
        <v>1099</v>
      </c>
      <c r="AR47" s="21" t="s">
        <v>11</v>
      </c>
      <c r="AS47" s="21" t="s">
        <v>135</v>
      </c>
      <c r="AT47" s="21" t="s">
        <v>11</v>
      </c>
      <c r="AU47" s="21" t="s">
        <v>10</v>
      </c>
      <c r="AV47" s="21" t="s">
        <v>10</v>
      </c>
      <c r="AW47" s="21">
        <v>32</v>
      </c>
      <c r="AX47" s="21">
        <f>INDEX([5]Exposure_GWASs!S:S,MATCH([5]Wenxin!AB47,[5]Exposure_GWASs!C:C,0))</f>
        <v>32</v>
      </c>
      <c r="AY47" s="21" t="s">
        <v>10</v>
      </c>
      <c r="AZ47" s="21" t="s">
        <v>11</v>
      </c>
      <c r="BA47" s="21" t="s">
        <v>10</v>
      </c>
      <c r="BB47" s="21" t="s">
        <v>22</v>
      </c>
      <c r="BC47" s="21"/>
      <c r="BD47" s="21"/>
      <c r="BE47" s="21"/>
      <c r="BF47" s="21"/>
      <c r="BG47" s="21"/>
      <c r="BH47" s="21" t="s">
        <v>11</v>
      </c>
      <c r="BI47" s="21" t="s">
        <v>5135</v>
      </c>
      <c r="BJ47" s="21" t="s">
        <v>11</v>
      </c>
      <c r="BK47" s="21" t="s">
        <v>11</v>
      </c>
      <c r="BL47" s="21" t="s">
        <v>171</v>
      </c>
      <c r="BM47" s="21" t="s">
        <v>171</v>
      </c>
      <c r="BN47" s="21" t="s">
        <v>5136</v>
      </c>
      <c r="BO47" s="21" t="s">
        <v>3814</v>
      </c>
      <c r="BP47" s="24" t="s">
        <v>167</v>
      </c>
      <c r="BQ47" s="22" t="s">
        <v>1012</v>
      </c>
      <c r="BR47" s="238">
        <v>2.7099999999999999E-2</v>
      </c>
      <c r="BS47" s="21"/>
      <c r="BT47" s="21">
        <v>95</v>
      </c>
      <c r="BU47" s="238">
        <v>-0.17899999999999999</v>
      </c>
      <c r="BV47" s="238">
        <v>0.23400000000000001</v>
      </c>
      <c r="BW47" s="238">
        <v>0.78</v>
      </c>
      <c r="BX47" t="s">
        <v>11</v>
      </c>
      <c r="BY47" t="s">
        <v>11</v>
      </c>
      <c r="BZ47" s="21" t="s">
        <v>5137</v>
      </c>
      <c r="CA47" s="21" t="s">
        <v>5138</v>
      </c>
      <c r="CB47" s="21" t="s">
        <v>11</v>
      </c>
      <c r="CC47" s="21" t="s">
        <v>5403</v>
      </c>
      <c r="CD47" s="21"/>
      <c r="CE47" s="21"/>
      <c r="CF47" s="21"/>
      <c r="CG47" s="21"/>
      <c r="CH47" s="21"/>
    </row>
    <row r="48" spans="1:86">
      <c r="A48" s="21">
        <v>170</v>
      </c>
      <c r="B48" s="21" t="s">
        <v>282</v>
      </c>
      <c r="C48" s="21" t="s">
        <v>244</v>
      </c>
      <c r="D48" s="22" t="s">
        <v>5122</v>
      </c>
      <c r="E48" s="21">
        <v>2014</v>
      </c>
      <c r="F48" s="21" t="s">
        <v>1283</v>
      </c>
      <c r="G48" s="21" t="s">
        <v>5123</v>
      </c>
      <c r="H48" s="24" t="s">
        <v>5124</v>
      </c>
      <c r="I48" s="21" t="s">
        <v>5125</v>
      </c>
      <c r="J48" s="21" t="s">
        <v>5126</v>
      </c>
      <c r="K48" s="21" t="s">
        <v>5127</v>
      </c>
      <c r="L48" s="22" t="s">
        <v>5128</v>
      </c>
      <c r="M48" s="24" t="s">
        <v>5129</v>
      </c>
      <c r="N48" s="21" t="s">
        <v>12</v>
      </c>
      <c r="O48" s="21" t="s">
        <v>6050</v>
      </c>
      <c r="P48" s="21" t="s">
        <v>5163</v>
      </c>
      <c r="Q48" s="21" t="s">
        <v>5600</v>
      </c>
      <c r="R48" s="21" t="s">
        <v>5404</v>
      </c>
      <c r="S48" s="21" t="s">
        <v>123</v>
      </c>
      <c r="T48" s="21" t="s">
        <v>5131</v>
      </c>
      <c r="U48" s="21" t="s">
        <v>140</v>
      </c>
      <c r="V48" s="21">
        <v>12525</v>
      </c>
      <c r="W48" s="21" t="s">
        <v>10</v>
      </c>
      <c r="X48" s="21" t="s">
        <v>10</v>
      </c>
      <c r="Y48" s="21" t="s">
        <v>10</v>
      </c>
      <c r="Z48" s="21" t="s">
        <v>10</v>
      </c>
      <c r="AA48" s="21" t="s">
        <v>3932</v>
      </c>
      <c r="AB48" s="21" t="s">
        <v>1006</v>
      </c>
      <c r="AC48" t="str">
        <f>INDEX([5]Exposure_GWASs!G:G,MATCH([5]Wenxin!AB48,[5]Exposure_GWASs!C:C,0))</f>
        <v>BMI</v>
      </c>
      <c r="AD48" s="21" t="s">
        <v>127</v>
      </c>
      <c r="AE48" s="21" t="s">
        <v>1224</v>
      </c>
      <c r="AF48" s="21" t="s">
        <v>5131</v>
      </c>
      <c r="AG48" s="21" t="s">
        <v>140</v>
      </c>
      <c r="AH48" s="21">
        <v>12525</v>
      </c>
      <c r="AI48">
        <f>INDEX([5]Exposure_GWASs!F:F,MATCH([5]Wenxin!AB48,[5]Exposure_GWASs!C:C,0))</f>
        <v>249796</v>
      </c>
      <c r="AJ48" s="21" t="s">
        <v>5132</v>
      </c>
      <c r="AK48" s="21" t="s">
        <v>1005</v>
      </c>
      <c r="AL48" s="21" t="s">
        <v>204</v>
      </c>
      <c r="AM48" s="21" t="s">
        <v>1099</v>
      </c>
      <c r="AN48" s="21" t="s">
        <v>5133</v>
      </c>
      <c r="AO48" s="21" t="s">
        <v>1099</v>
      </c>
      <c r="AP48" s="21" t="s">
        <v>5134</v>
      </c>
      <c r="AQ48" s="21" t="s">
        <v>1099</v>
      </c>
      <c r="AR48" s="21" t="s">
        <v>11</v>
      </c>
      <c r="AS48" s="21" t="s">
        <v>135</v>
      </c>
      <c r="AT48" s="21" t="s">
        <v>11</v>
      </c>
      <c r="AU48" s="21" t="s">
        <v>10</v>
      </c>
      <c r="AV48" s="21" t="s">
        <v>10</v>
      </c>
      <c r="AW48" s="21">
        <v>32</v>
      </c>
      <c r="AX48" s="21">
        <f>INDEX([5]Exposure_GWASs!S:S,MATCH([5]Wenxin!AB48,[5]Exposure_GWASs!C:C,0))</f>
        <v>32</v>
      </c>
      <c r="AY48" s="21" t="s">
        <v>10</v>
      </c>
      <c r="AZ48" s="21" t="s">
        <v>11</v>
      </c>
      <c r="BA48" s="21" t="s">
        <v>10</v>
      </c>
      <c r="BB48" s="21" t="s">
        <v>22</v>
      </c>
      <c r="BC48" s="21"/>
      <c r="BD48" s="21"/>
      <c r="BE48" s="21"/>
      <c r="BF48" s="21"/>
      <c r="BG48" s="21"/>
      <c r="BH48" s="21" t="s">
        <v>11</v>
      </c>
      <c r="BI48" s="21" t="s">
        <v>5135</v>
      </c>
      <c r="BJ48" s="21" t="s">
        <v>11</v>
      </c>
      <c r="BK48" s="21" t="s">
        <v>11</v>
      </c>
      <c r="BL48" s="21" t="s">
        <v>171</v>
      </c>
      <c r="BM48" s="21" t="s">
        <v>171</v>
      </c>
      <c r="BN48" s="21" t="s">
        <v>5136</v>
      </c>
      <c r="BO48" s="21" t="s">
        <v>3814</v>
      </c>
      <c r="BP48" s="24" t="s">
        <v>167</v>
      </c>
      <c r="BQ48" s="22" t="s">
        <v>1012</v>
      </c>
      <c r="BR48" s="238">
        <v>-2.66E-3</v>
      </c>
      <c r="BS48" s="21"/>
      <c r="BT48" s="21">
        <v>95</v>
      </c>
      <c r="BU48" s="238">
        <v>-5.4299999999999999E-3</v>
      </c>
      <c r="BV48" s="238">
        <v>1.1E-4</v>
      </c>
      <c r="BW48" s="238">
        <v>0.06</v>
      </c>
      <c r="BX48" t="s">
        <v>11</v>
      </c>
      <c r="BY48" t="s">
        <v>11</v>
      </c>
      <c r="BZ48" s="21" t="s">
        <v>5137</v>
      </c>
      <c r="CA48" s="21" t="s">
        <v>5138</v>
      </c>
      <c r="CB48" s="21" t="s">
        <v>11</v>
      </c>
      <c r="CC48" s="21" t="s">
        <v>5403</v>
      </c>
      <c r="CD48" s="21"/>
      <c r="CE48" s="21"/>
      <c r="CF48" s="21"/>
      <c r="CG48" s="21"/>
      <c r="CH48" s="21"/>
    </row>
    <row r="49" spans="1:86">
      <c r="A49" s="21">
        <v>170</v>
      </c>
      <c r="B49" s="21" t="s">
        <v>282</v>
      </c>
      <c r="C49" s="21" t="s">
        <v>244</v>
      </c>
      <c r="D49" s="22" t="s">
        <v>5122</v>
      </c>
      <c r="E49" s="21">
        <v>2014</v>
      </c>
      <c r="F49" s="21" t="s">
        <v>1283</v>
      </c>
      <c r="G49" s="21" t="s">
        <v>5123</v>
      </c>
      <c r="H49" s="24" t="s">
        <v>5124</v>
      </c>
      <c r="I49" s="21" t="s">
        <v>5125</v>
      </c>
      <c r="J49" s="21" t="s">
        <v>5126</v>
      </c>
      <c r="K49" s="21" t="s">
        <v>5127</v>
      </c>
      <c r="L49" s="22" t="s">
        <v>5128</v>
      </c>
      <c r="M49" s="24" t="s">
        <v>5129</v>
      </c>
      <c r="N49" s="21" t="s">
        <v>12</v>
      </c>
      <c r="O49" s="21" t="s">
        <v>6051</v>
      </c>
      <c r="P49" s="21" t="s">
        <v>5164</v>
      </c>
      <c r="Q49" s="21" t="s">
        <v>5600</v>
      </c>
      <c r="R49" s="21" t="s">
        <v>5404</v>
      </c>
      <c r="S49" s="21" t="s">
        <v>123</v>
      </c>
      <c r="T49" s="21" t="s">
        <v>5131</v>
      </c>
      <c r="U49" s="21" t="s">
        <v>140</v>
      </c>
      <c r="V49" s="21">
        <v>12519</v>
      </c>
      <c r="W49" s="21" t="s">
        <v>10</v>
      </c>
      <c r="X49" s="21" t="s">
        <v>10</v>
      </c>
      <c r="Y49" s="21" t="s">
        <v>10</v>
      </c>
      <c r="Z49" s="21" t="s">
        <v>10</v>
      </c>
      <c r="AA49" s="21" t="s">
        <v>3932</v>
      </c>
      <c r="AB49" s="21" t="s">
        <v>1006</v>
      </c>
      <c r="AC49" t="str">
        <f>INDEX([5]Exposure_GWASs!G:G,MATCH([5]Wenxin!AB49,[5]Exposure_GWASs!C:C,0))</f>
        <v>BMI</v>
      </c>
      <c r="AD49" s="21" t="s">
        <v>127</v>
      </c>
      <c r="AE49" s="21" t="s">
        <v>1224</v>
      </c>
      <c r="AF49" s="21" t="s">
        <v>5131</v>
      </c>
      <c r="AG49" s="21" t="s">
        <v>140</v>
      </c>
      <c r="AH49" s="21">
        <v>12519</v>
      </c>
      <c r="AI49">
        <f>INDEX([5]Exposure_GWASs!F:F,MATCH([5]Wenxin!AB49,[5]Exposure_GWASs!C:C,0))</f>
        <v>249796</v>
      </c>
      <c r="AJ49" s="21" t="s">
        <v>5132</v>
      </c>
      <c r="AK49" s="21" t="s">
        <v>1005</v>
      </c>
      <c r="AL49" s="21" t="s">
        <v>204</v>
      </c>
      <c r="AM49" s="21" t="s">
        <v>1099</v>
      </c>
      <c r="AN49" s="21" t="s">
        <v>5133</v>
      </c>
      <c r="AO49" s="21" t="s">
        <v>1099</v>
      </c>
      <c r="AP49" s="21" t="s">
        <v>5134</v>
      </c>
      <c r="AQ49" s="21" t="s">
        <v>1099</v>
      </c>
      <c r="AR49" s="21" t="s">
        <v>11</v>
      </c>
      <c r="AS49" s="21" t="s">
        <v>135</v>
      </c>
      <c r="AT49" s="21" t="s">
        <v>11</v>
      </c>
      <c r="AU49" s="21" t="s">
        <v>10</v>
      </c>
      <c r="AV49" s="21" t="s">
        <v>10</v>
      </c>
      <c r="AW49" s="21">
        <v>32</v>
      </c>
      <c r="AX49" s="21">
        <f>INDEX([5]Exposure_GWASs!S:S,MATCH([5]Wenxin!AB49,[5]Exposure_GWASs!C:C,0))</f>
        <v>32</v>
      </c>
      <c r="AY49" s="21" t="s">
        <v>10</v>
      </c>
      <c r="AZ49" s="21" t="s">
        <v>11</v>
      </c>
      <c r="BA49" s="21" t="s">
        <v>10</v>
      </c>
      <c r="BB49" s="21" t="s">
        <v>22</v>
      </c>
      <c r="BC49" s="21"/>
      <c r="BD49" s="21"/>
      <c r="BE49" s="21"/>
      <c r="BF49" s="21"/>
      <c r="BG49" s="21"/>
      <c r="BH49" s="21" t="s">
        <v>11</v>
      </c>
      <c r="BI49" s="21" t="s">
        <v>5135</v>
      </c>
      <c r="BJ49" s="21" t="s">
        <v>11</v>
      </c>
      <c r="BK49" s="21" t="s">
        <v>11</v>
      </c>
      <c r="BL49" s="21" t="s">
        <v>171</v>
      </c>
      <c r="BM49" s="21" t="s">
        <v>171</v>
      </c>
      <c r="BN49" s="21" t="s">
        <v>5136</v>
      </c>
      <c r="BO49" s="21" t="s">
        <v>3814</v>
      </c>
      <c r="BP49" s="24" t="s">
        <v>167</v>
      </c>
      <c r="BQ49" s="22" t="s">
        <v>1012</v>
      </c>
      <c r="BR49" s="238">
        <v>1.3299999999999999E-2</v>
      </c>
      <c r="BS49" s="21"/>
      <c r="BT49" s="21">
        <v>95</v>
      </c>
      <c r="BU49" s="238">
        <v>1.2999999999999999E-3</v>
      </c>
      <c r="BV49" s="238">
        <v>3.2530000000000001</v>
      </c>
      <c r="BW49" s="238">
        <v>0.03</v>
      </c>
      <c r="BX49" t="s">
        <v>11</v>
      </c>
      <c r="BY49" t="s">
        <v>11</v>
      </c>
      <c r="BZ49" s="21" t="s">
        <v>5137</v>
      </c>
      <c r="CA49" s="21" t="s">
        <v>5138</v>
      </c>
      <c r="CB49" s="21" t="s">
        <v>11</v>
      </c>
      <c r="CC49" s="21" t="s">
        <v>5403</v>
      </c>
      <c r="CD49" s="21"/>
      <c r="CE49" s="21"/>
      <c r="CF49" s="21"/>
      <c r="CG49" s="21"/>
      <c r="CH49" s="21"/>
    </row>
    <row r="50" spans="1:86">
      <c r="A50" s="21">
        <v>170</v>
      </c>
      <c r="B50" s="21" t="s">
        <v>282</v>
      </c>
      <c r="C50" s="21" t="s">
        <v>244</v>
      </c>
      <c r="D50" s="22" t="s">
        <v>5122</v>
      </c>
      <c r="E50" s="21">
        <v>2014</v>
      </c>
      <c r="F50" s="21" t="s">
        <v>1283</v>
      </c>
      <c r="G50" s="21" t="s">
        <v>5123</v>
      </c>
      <c r="H50" s="24" t="s">
        <v>5124</v>
      </c>
      <c r="I50" s="21" t="s">
        <v>5125</v>
      </c>
      <c r="J50" s="21" t="s">
        <v>5126</v>
      </c>
      <c r="K50" s="21" t="s">
        <v>5127</v>
      </c>
      <c r="L50" s="22" t="s">
        <v>5128</v>
      </c>
      <c r="M50" s="24" t="s">
        <v>5129</v>
      </c>
      <c r="N50" s="21" t="s">
        <v>12</v>
      </c>
      <c r="O50" s="21" t="s">
        <v>6052</v>
      </c>
      <c r="P50" s="21" t="s">
        <v>6052</v>
      </c>
      <c r="Q50" s="21" t="s">
        <v>5600</v>
      </c>
      <c r="R50" s="21" t="s">
        <v>5165</v>
      </c>
      <c r="S50" s="21" t="s">
        <v>123</v>
      </c>
      <c r="T50" s="21" t="s">
        <v>5131</v>
      </c>
      <c r="U50" s="21" t="s">
        <v>140</v>
      </c>
      <c r="V50" s="21">
        <v>12489</v>
      </c>
      <c r="W50" s="21" t="s">
        <v>10</v>
      </c>
      <c r="X50" s="21" t="s">
        <v>10</v>
      </c>
      <c r="Y50" s="21" t="s">
        <v>10</v>
      </c>
      <c r="Z50" s="21" t="s">
        <v>10</v>
      </c>
      <c r="AA50" s="21" t="s">
        <v>3932</v>
      </c>
      <c r="AB50" s="21" t="s">
        <v>1006</v>
      </c>
      <c r="AC50" t="str">
        <f>INDEX([5]Exposure_GWASs!G:G,MATCH([5]Wenxin!AB50,[5]Exposure_GWASs!C:C,0))</f>
        <v>BMI</v>
      </c>
      <c r="AD50" s="21" t="s">
        <v>127</v>
      </c>
      <c r="AE50" s="21" t="s">
        <v>1224</v>
      </c>
      <c r="AF50" s="21" t="s">
        <v>5131</v>
      </c>
      <c r="AG50" s="21" t="s">
        <v>140</v>
      </c>
      <c r="AH50" s="21">
        <v>12489</v>
      </c>
      <c r="AI50">
        <f>INDEX([5]Exposure_GWASs!F:F,MATCH([5]Wenxin!AB50,[5]Exposure_GWASs!C:C,0))</f>
        <v>249796</v>
      </c>
      <c r="AJ50" s="21" t="s">
        <v>5132</v>
      </c>
      <c r="AK50" s="21" t="s">
        <v>1005</v>
      </c>
      <c r="AL50" s="21" t="s">
        <v>204</v>
      </c>
      <c r="AM50" s="21" t="s">
        <v>1099</v>
      </c>
      <c r="AN50" s="21" t="s">
        <v>5133</v>
      </c>
      <c r="AO50" s="21" t="s">
        <v>1099</v>
      </c>
      <c r="AP50" s="21" t="s">
        <v>5134</v>
      </c>
      <c r="AQ50" s="21" t="s">
        <v>1099</v>
      </c>
      <c r="AR50" s="21" t="s">
        <v>11</v>
      </c>
      <c r="AS50" s="21" t="s">
        <v>135</v>
      </c>
      <c r="AT50" s="21" t="s">
        <v>11</v>
      </c>
      <c r="AU50" s="21" t="s">
        <v>10</v>
      </c>
      <c r="AV50" s="21" t="s">
        <v>10</v>
      </c>
      <c r="AW50" s="21">
        <v>32</v>
      </c>
      <c r="AX50" s="21">
        <f>INDEX([5]Exposure_GWASs!S:S,MATCH([5]Wenxin!AB50,[5]Exposure_GWASs!C:C,0))</f>
        <v>32</v>
      </c>
      <c r="AY50" s="21" t="s">
        <v>10</v>
      </c>
      <c r="AZ50" s="21" t="s">
        <v>11</v>
      </c>
      <c r="BA50" s="21" t="s">
        <v>10</v>
      </c>
      <c r="BB50" s="21" t="s">
        <v>22</v>
      </c>
      <c r="BC50" s="21"/>
      <c r="BD50" s="21"/>
      <c r="BE50" s="21"/>
      <c r="BF50" s="21"/>
      <c r="BG50" s="21"/>
      <c r="BH50" s="21" t="s">
        <v>11</v>
      </c>
      <c r="BI50" s="21" t="s">
        <v>5135</v>
      </c>
      <c r="BJ50" s="21" t="s">
        <v>11</v>
      </c>
      <c r="BK50" s="21" t="s">
        <v>11</v>
      </c>
      <c r="BL50" s="21" t="s">
        <v>171</v>
      </c>
      <c r="BM50" s="21" t="s">
        <v>171</v>
      </c>
      <c r="BN50" s="21" t="s">
        <v>5136</v>
      </c>
      <c r="BO50" s="21" t="s">
        <v>3814</v>
      </c>
      <c r="BP50" s="24" t="s">
        <v>167</v>
      </c>
      <c r="BQ50" s="22" t="s">
        <v>1012</v>
      </c>
      <c r="BR50" s="238">
        <v>2.0999999999999999E-3</v>
      </c>
      <c r="BS50" s="21"/>
      <c r="BT50" s="21">
        <v>95</v>
      </c>
      <c r="BU50" s="238">
        <v>-1.24E-2</v>
      </c>
      <c r="BV50" s="238">
        <v>1.66E-2</v>
      </c>
      <c r="BW50" s="238">
        <v>7.8E-2</v>
      </c>
      <c r="BX50" t="s">
        <v>11</v>
      </c>
      <c r="BY50" t="s">
        <v>11</v>
      </c>
      <c r="BZ50" s="21" t="s">
        <v>5137</v>
      </c>
      <c r="CA50" s="21" t="s">
        <v>5138</v>
      </c>
      <c r="CB50" s="21" t="s">
        <v>11</v>
      </c>
      <c r="CC50" s="21" t="s">
        <v>5403</v>
      </c>
      <c r="CD50" s="21"/>
      <c r="CE50" s="21"/>
      <c r="CF50" s="21"/>
      <c r="CG50" s="21"/>
      <c r="CH50" s="21"/>
    </row>
    <row r="51" spans="1:86">
      <c r="A51" s="21">
        <v>170</v>
      </c>
      <c r="B51" s="21" t="s">
        <v>282</v>
      </c>
      <c r="C51" s="21" t="s">
        <v>244</v>
      </c>
      <c r="D51" s="22" t="s">
        <v>5122</v>
      </c>
      <c r="E51" s="21">
        <v>2014</v>
      </c>
      <c r="F51" s="21" t="s">
        <v>1283</v>
      </c>
      <c r="G51" s="21" t="s">
        <v>5123</v>
      </c>
      <c r="H51" s="24" t="s">
        <v>5124</v>
      </c>
      <c r="I51" s="21" t="s">
        <v>5125</v>
      </c>
      <c r="J51" s="21" t="s">
        <v>5126</v>
      </c>
      <c r="K51" s="21" t="s">
        <v>5127</v>
      </c>
      <c r="L51" s="22" t="s">
        <v>5128</v>
      </c>
      <c r="M51" s="24" t="s">
        <v>5129</v>
      </c>
      <c r="N51" s="21" t="s">
        <v>12</v>
      </c>
      <c r="O51" s="240" t="s">
        <v>5672</v>
      </c>
      <c r="P51" s="240" t="s">
        <v>5672</v>
      </c>
      <c r="Q51" s="21" t="s">
        <v>5600</v>
      </c>
      <c r="R51" s="240" t="s">
        <v>1330</v>
      </c>
      <c r="S51" s="21" t="s">
        <v>123</v>
      </c>
      <c r="T51" s="21" t="s">
        <v>5131</v>
      </c>
      <c r="U51" s="21" t="s">
        <v>140</v>
      </c>
      <c r="V51" s="21">
        <v>12630</v>
      </c>
      <c r="W51" s="21" t="s">
        <v>10</v>
      </c>
      <c r="X51" s="21" t="s">
        <v>10</v>
      </c>
      <c r="Y51" s="21" t="s">
        <v>10</v>
      </c>
      <c r="Z51" s="21" t="s">
        <v>10</v>
      </c>
      <c r="AA51" s="21" t="s">
        <v>3932</v>
      </c>
      <c r="AB51" s="21" t="s">
        <v>1006</v>
      </c>
      <c r="AC51" t="str">
        <f>INDEX([5]Exposure_GWASs!G:G,MATCH([5]Wenxin!AB51,[5]Exposure_GWASs!C:C,0))</f>
        <v>BMI</v>
      </c>
      <c r="AD51" s="21" t="s">
        <v>127</v>
      </c>
      <c r="AE51" s="21" t="s">
        <v>1224</v>
      </c>
      <c r="AF51" s="21" t="s">
        <v>5131</v>
      </c>
      <c r="AG51" s="21" t="s">
        <v>140</v>
      </c>
      <c r="AH51" s="21">
        <v>12630</v>
      </c>
      <c r="AI51">
        <f>INDEX([5]Exposure_GWASs!F:F,MATCH([5]Wenxin!AB51,[5]Exposure_GWASs!C:C,0))</f>
        <v>249796</v>
      </c>
      <c r="AJ51" s="21" t="s">
        <v>5132</v>
      </c>
      <c r="AK51" s="21" t="s">
        <v>1005</v>
      </c>
      <c r="AL51" s="21" t="s">
        <v>204</v>
      </c>
      <c r="AM51" s="21" t="s">
        <v>1099</v>
      </c>
      <c r="AN51" s="21" t="s">
        <v>5133</v>
      </c>
      <c r="AO51" s="21" t="s">
        <v>1099</v>
      </c>
      <c r="AP51" s="21" t="s">
        <v>5134</v>
      </c>
      <c r="AQ51" s="21" t="s">
        <v>1099</v>
      </c>
      <c r="AR51" s="21" t="s">
        <v>11</v>
      </c>
      <c r="AS51" s="21" t="s">
        <v>135</v>
      </c>
      <c r="AT51" s="21" t="s">
        <v>11</v>
      </c>
      <c r="AU51" s="21" t="s">
        <v>10</v>
      </c>
      <c r="AV51" s="21" t="s">
        <v>10</v>
      </c>
      <c r="AW51" s="21">
        <v>32</v>
      </c>
      <c r="AX51" s="21">
        <f>INDEX([5]Exposure_GWASs!S:S,MATCH([5]Wenxin!AB51,[5]Exposure_GWASs!C:C,0))</f>
        <v>32</v>
      </c>
      <c r="AY51" s="21" t="s">
        <v>10</v>
      </c>
      <c r="AZ51" s="21" t="s">
        <v>11</v>
      </c>
      <c r="BA51" s="21" t="s">
        <v>10</v>
      </c>
      <c r="BB51" s="21" t="s">
        <v>22</v>
      </c>
      <c r="BC51" s="21"/>
      <c r="BD51" s="21"/>
      <c r="BE51" s="21"/>
      <c r="BF51" s="21"/>
      <c r="BG51" s="21"/>
      <c r="BH51" s="21" t="s">
        <v>11</v>
      </c>
      <c r="BI51" s="21" t="s">
        <v>5135</v>
      </c>
      <c r="BJ51" s="21" t="s">
        <v>11</v>
      </c>
      <c r="BK51" s="21" t="s">
        <v>11</v>
      </c>
      <c r="BL51" s="21" t="s">
        <v>171</v>
      </c>
      <c r="BM51" s="21" t="s">
        <v>171</v>
      </c>
      <c r="BN51" s="21" t="s">
        <v>5136</v>
      </c>
      <c r="BO51" s="21" t="s">
        <v>3814</v>
      </c>
      <c r="BP51" s="24" t="s">
        <v>167</v>
      </c>
      <c r="BQ51" s="22" t="s">
        <v>1012</v>
      </c>
      <c r="BR51" s="238">
        <v>1.7500000000000002E-2</v>
      </c>
      <c r="BS51" s="21"/>
      <c r="BT51" s="21">
        <v>95</v>
      </c>
      <c r="BU51" s="238">
        <v>-3.1900000000000001E-3</v>
      </c>
      <c r="BV51" s="238">
        <v>3.8199999999999998E-2</v>
      </c>
      <c r="BW51" s="238">
        <v>0.1</v>
      </c>
      <c r="BX51" t="s">
        <v>11</v>
      </c>
      <c r="BY51" t="s">
        <v>11</v>
      </c>
      <c r="BZ51" s="21" t="s">
        <v>5137</v>
      </c>
      <c r="CA51" s="21" t="s">
        <v>5138</v>
      </c>
      <c r="CB51" s="21" t="s">
        <v>11</v>
      </c>
      <c r="CC51" s="21" t="s">
        <v>5403</v>
      </c>
      <c r="CD51" s="21"/>
      <c r="CE51" s="21"/>
      <c r="CF51" s="21"/>
      <c r="CG51" s="21"/>
      <c r="CH51" s="21"/>
    </row>
    <row r="52" spans="1:86">
      <c r="A52" s="21">
        <v>170</v>
      </c>
      <c r="B52" s="21" t="s">
        <v>282</v>
      </c>
      <c r="C52" s="21" t="s">
        <v>244</v>
      </c>
      <c r="D52" s="22" t="s">
        <v>5122</v>
      </c>
      <c r="E52" s="21">
        <v>2014</v>
      </c>
      <c r="F52" s="21" t="s">
        <v>1283</v>
      </c>
      <c r="G52" s="21" t="s">
        <v>5123</v>
      </c>
      <c r="H52" s="24" t="s">
        <v>5124</v>
      </c>
      <c r="I52" s="21" t="s">
        <v>5125</v>
      </c>
      <c r="J52" s="21" t="s">
        <v>5126</v>
      </c>
      <c r="K52" s="21" t="s">
        <v>5127</v>
      </c>
      <c r="L52" s="22" t="s">
        <v>5128</v>
      </c>
      <c r="M52" s="24" t="s">
        <v>5129</v>
      </c>
      <c r="N52" s="21" t="s">
        <v>12</v>
      </c>
      <c r="O52" s="240" t="s">
        <v>6053</v>
      </c>
      <c r="P52" s="240" t="s">
        <v>6053</v>
      </c>
      <c r="Q52" s="21" t="s">
        <v>5600</v>
      </c>
      <c r="R52" s="240" t="s">
        <v>1330</v>
      </c>
      <c r="S52" s="21" t="s">
        <v>123</v>
      </c>
      <c r="T52" s="21" t="s">
        <v>5131</v>
      </c>
      <c r="U52" s="21" t="s">
        <v>140</v>
      </c>
      <c r="V52" s="21">
        <v>12629</v>
      </c>
      <c r="W52" s="21" t="s">
        <v>10</v>
      </c>
      <c r="X52" s="21" t="s">
        <v>10</v>
      </c>
      <c r="Y52" s="21" t="s">
        <v>10</v>
      </c>
      <c r="Z52" s="21" t="s">
        <v>10</v>
      </c>
      <c r="AA52" s="21" t="s">
        <v>3932</v>
      </c>
      <c r="AB52" s="21" t="s">
        <v>1006</v>
      </c>
      <c r="AC52" t="str">
        <f>INDEX([5]Exposure_GWASs!G:G,MATCH([5]Wenxin!AB52,[5]Exposure_GWASs!C:C,0))</f>
        <v>BMI</v>
      </c>
      <c r="AD52" s="21" t="s">
        <v>127</v>
      </c>
      <c r="AE52" s="21" t="s">
        <v>1224</v>
      </c>
      <c r="AF52" s="21" t="s">
        <v>5131</v>
      </c>
      <c r="AG52" s="21" t="s">
        <v>140</v>
      </c>
      <c r="AH52" s="21">
        <v>12629</v>
      </c>
      <c r="AI52">
        <f>INDEX([5]Exposure_GWASs!F:F,MATCH([5]Wenxin!AB52,[5]Exposure_GWASs!C:C,0))</f>
        <v>249796</v>
      </c>
      <c r="AJ52" s="21" t="s">
        <v>5132</v>
      </c>
      <c r="AK52" s="21" t="s">
        <v>1005</v>
      </c>
      <c r="AL52" s="21" t="s">
        <v>204</v>
      </c>
      <c r="AM52" s="21" t="s">
        <v>1099</v>
      </c>
      <c r="AN52" s="21" t="s">
        <v>5133</v>
      </c>
      <c r="AO52" s="21" t="s">
        <v>1099</v>
      </c>
      <c r="AP52" s="21" t="s">
        <v>5134</v>
      </c>
      <c r="AQ52" s="21" t="s">
        <v>1099</v>
      </c>
      <c r="AR52" s="21" t="s">
        <v>11</v>
      </c>
      <c r="AS52" s="21" t="s">
        <v>135</v>
      </c>
      <c r="AT52" s="21" t="s">
        <v>11</v>
      </c>
      <c r="AU52" s="21" t="s">
        <v>10</v>
      </c>
      <c r="AV52" s="21" t="s">
        <v>10</v>
      </c>
      <c r="AW52" s="21">
        <v>32</v>
      </c>
      <c r="AX52" s="21">
        <f>INDEX([5]Exposure_GWASs!S:S,MATCH([5]Wenxin!AB52,[5]Exposure_GWASs!C:C,0))</f>
        <v>32</v>
      </c>
      <c r="AY52" s="21" t="s">
        <v>10</v>
      </c>
      <c r="AZ52" s="21" t="s">
        <v>11</v>
      </c>
      <c r="BA52" s="21" t="s">
        <v>10</v>
      </c>
      <c r="BB52" s="21" t="s">
        <v>22</v>
      </c>
      <c r="BC52" s="21"/>
      <c r="BD52" s="21"/>
      <c r="BE52" s="21"/>
      <c r="BF52" s="21"/>
      <c r="BG52" s="21"/>
      <c r="BH52" s="21" t="s">
        <v>11</v>
      </c>
      <c r="BI52" s="21" t="s">
        <v>5135</v>
      </c>
      <c r="BJ52" s="21" t="s">
        <v>11</v>
      </c>
      <c r="BK52" s="21" t="s">
        <v>11</v>
      </c>
      <c r="BL52" s="21" t="s">
        <v>171</v>
      </c>
      <c r="BM52" s="21" t="s">
        <v>171</v>
      </c>
      <c r="BN52" s="21" t="s">
        <v>5136</v>
      </c>
      <c r="BO52" s="21" t="s">
        <v>3814</v>
      </c>
      <c r="BP52" s="24" t="s">
        <v>167</v>
      </c>
      <c r="BQ52" s="22" t="s">
        <v>1012</v>
      </c>
      <c r="BR52" s="238">
        <v>5.6100000000000004E-3</v>
      </c>
      <c r="BS52" s="21"/>
      <c r="BT52" s="21">
        <v>95</v>
      </c>
      <c r="BU52" s="238">
        <v>-9.2399999999999999E-3</v>
      </c>
      <c r="BV52" s="238">
        <v>2.0500000000000001E-2</v>
      </c>
      <c r="BW52" s="238">
        <v>0.46</v>
      </c>
      <c r="BX52" t="s">
        <v>11</v>
      </c>
      <c r="BY52" t="s">
        <v>11</v>
      </c>
      <c r="BZ52" s="21" t="s">
        <v>5137</v>
      </c>
      <c r="CA52" s="21" t="s">
        <v>5138</v>
      </c>
      <c r="CB52" s="21" t="s">
        <v>11</v>
      </c>
      <c r="CC52" s="21" t="s">
        <v>5403</v>
      </c>
      <c r="CD52" s="21"/>
      <c r="CE52" s="21"/>
      <c r="CF52" s="21"/>
      <c r="CG52" s="21"/>
      <c r="CH52" s="21"/>
    </row>
    <row r="53" spans="1:86">
      <c r="A53" s="21">
        <v>170</v>
      </c>
      <c r="B53" s="21" t="s">
        <v>282</v>
      </c>
      <c r="C53" s="21" t="s">
        <v>244</v>
      </c>
      <c r="D53" s="22" t="s">
        <v>5122</v>
      </c>
      <c r="E53" s="21">
        <v>2014</v>
      </c>
      <c r="F53" s="21" t="s">
        <v>1283</v>
      </c>
      <c r="G53" s="21" t="s">
        <v>5123</v>
      </c>
      <c r="H53" s="24" t="s">
        <v>5124</v>
      </c>
      <c r="I53" s="21" t="s">
        <v>5125</v>
      </c>
      <c r="J53" s="21" t="s">
        <v>5126</v>
      </c>
      <c r="K53" s="21" t="s">
        <v>5127</v>
      </c>
      <c r="L53" s="22" t="s">
        <v>5128</v>
      </c>
      <c r="M53" s="24" t="s">
        <v>5129</v>
      </c>
      <c r="N53" s="21" t="s">
        <v>12</v>
      </c>
      <c r="O53" s="240" t="s">
        <v>6054</v>
      </c>
      <c r="P53" s="240" t="s">
        <v>6054</v>
      </c>
      <c r="Q53" s="21" t="s">
        <v>5600</v>
      </c>
      <c r="R53" s="21" t="s">
        <v>5402</v>
      </c>
      <c r="S53" s="21" t="s">
        <v>123</v>
      </c>
      <c r="T53" s="21" t="s">
        <v>5131</v>
      </c>
      <c r="U53" s="21" t="s">
        <v>140</v>
      </c>
      <c r="V53" s="21">
        <v>12629</v>
      </c>
      <c r="W53" s="21" t="s">
        <v>10</v>
      </c>
      <c r="X53" s="21" t="s">
        <v>10</v>
      </c>
      <c r="Y53" s="21" t="s">
        <v>10</v>
      </c>
      <c r="Z53" s="21" t="s">
        <v>10</v>
      </c>
      <c r="AA53" s="21" t="s">
        <v>3932</v>
      </c>
      <c r="AB53" s="21" t="s">
        <v>1006</v>
      </c>
      <c r="AC53" t="str">
        <f>INDEX([5]Exposure_GWASs!G:G,MATCH([5]Wenxin!AB53,[5]Exposure_GWASs!C:C,0))</f>
        <v>BMI</v>
      </c>
      <c r="AD53" s="21" t="s">
        <v>127</v>
      </c>
      <c r="AE53" s="21" t="s">
        <v>1224</v>
      </c>
      <c r="AF53" s="21" t="s">
        <v>5131</v>
      </c>
      <c r="AG53" s="21" t="s">
        <v>140</v>
      </c>
      <c r="AH53" s="21">
        <v>12629</v>
      </c>
      <c r="AI53">
        <f>INDEX([5]Exposure_GWASs!F:F,MATCH([5]Wenxin!AB53,[5]Exposure_GWASs!C:C,0))</f>
        <v>249796</v>
      </c>
      <c r="AJ53" s="21" t="s">
        <v>5132</v>
      </c>
      <c r="AK53" s="21" t="s">
        <v>1005</v>
      </c>
      <c r="AL53" s="21" t="s">
        <v>204</v>
      </c>
      <c r="AM53" s="21" t="s">
        <v>1099</v>
      </c>
      <c r="AN53" s="21" t="s">
        <v>5133</v>
      </c>
      <c r="AO53" s="21" t="s">
        <v>1099</v>
      </c>
      <c r="AP53" s="21" t="s">
        <v>5134</v>
      </c>
      <c r="AQ53" s="21" t="s">
        <v>1099</v>
      </c>
      <c r="AR53" s="21" t="s">
        <v>11</v>
      </c>
      <c r="AS53" s="21" t="s">
        <v>135</v>
      </c>
      <c r="AT53" s="21" t="s">
        <v>11</v>
      </c>
      <c r="AU53" s="21" t="s">
        <v>10</v>
      </c>
      <c r="AV53" s="21" t="s">
        <v>10</v>
      </c>
      <c r="AW53" s="21">
        <v>32</v>
      </c>
      <c r="AX53" s="21">
        <f>INDEX([5]Exposure_GWASs!S:S,MATCH([5]Wenxin!AB53,[5]Exposure_GWASs!C:C,0))</f>
        <v>32</v>
      </c>
      <c r="AY53" s="21" t="s">
        <v>10</v>
      </c>
      <c r="AZ53" s="21" t="s">
        <v>11</v>
      </c>
      <c r="BA53" s="21" t="s">
        <v>10</v>
      </c>
      <c r="BB53" s="21" t="s">
        <v>22</v>
      </c>
      <c r="BC53" s="21"/>
      <c r="BD53" s="21"/>
      <c r="BE53" s="21"/>
      <c r="BF53" s="21"/>
      <c r="BG53" s="21"/>
      <c r="BH53" s="21" t="s">
        <v>11</v>
      </c>
      <c r="BI53" s="21" t="s">
        <v>5135</v>
      </c>
      <c r="BJ53" s="21" t="s">
        <v>11</v>
      </c>
      <c r="BK53" s="21" t="s">
        <v>11</v>
      </c>
      <c r="BL53" s="21" t="s">
        <v>171</v>
      </c>
      <c r="BM53" s="21" t="s">
        <v>171</v>
      </c>
      <c r="BN53" s="21" t="s">
        <v>5136</v>
      </c>
      <c r="BO53" s="21" t="s">
        <v>3814</v>
      </c>
      <c r="BP53" s="24" t="s">
        <v>167</v>
      </c>
      <c r="BQ53" s="22" t="s">
        <v>1012</v>
      </c>
      <c r="BR53" s="238">
        <v>5.1599999999999997E-4</v>
      </c>
      <c r="BS53" s="21"/>
      <c r="BT53" s="21">
        <v>95</v>
      </c>
      <c r="BU53" s="238">
        <v>-3.5E-4</v>
      </c>
      <c r="BV53" s="238">
        <v>1.3799999999999999E-3</v>
      </c>
      <c r="BW53" s="238">
        <v>0.24</v>
      </c>
      <c r="BX53" t="s">
        <v>11</v>
      </c>
      <c r="BY53" t="s">
        <v>11</v>
      </c>
      <c r="BZ53" s="21" t="s">
        <v>5137</v>
      </c>
      <c r="CA53" s="21" t="s">
        <v>5138</v>
      </c>
      <c r="CB53" s="21" t="s">
        <v>11</v>
      </c>
      <c r="CC53" s="21" t="s">
        <v>5403</v>
      </c>
      <c r="CD53" s="21"/>
      <c r="CE53" s="21"/>
      <c r="CF53" s="21"/>
      <c r="CG53" s="21"/>
      <c r="CH53" s="21"/>
    </row>
    <row r="54" spans="1:86">
      <c r="A54" s="21">
        <v>170</v>
      </c>
      <c r="B54" s="21" t="s">
        <v>282</v>
      </c>
      <c r="C54" s="21" t="s">
        <v>244</v>
      </c>
      <c r="D54" s="22" t="s">
        <v>5122</v>
      </c>
      <c r="E54" s="21">
        <v>2014</v>
      </c>
      <c r="F54" s="21" t="s">
        <v>1283</v>
      </c>
      <c r="G54" s="21" t="s">
        <v>5123</v>
      </c>
      <c r="H54" s="24" t="s">
        <v>5124</v>
      </c>
      <c r="I54" s="21" t="s">
        <v>5125</v>
      </c>
      <c r="J54" s="21" t="s">
        <v>5126</v>
      </c>
      <c r="K54" s="21" t="s">
        <v>5127</v>
      </c>
      <c r="L54" s="22" t="s">
        <v>5128</v>
      </c>
      <c r="M54" s="24" t="s">
        <v>5129</v>
      </c>
      <c r="N54" s="21" t="s">
        <v>12</v>
      </c>
      <c r="O54" s="240" t="s">
        <v>6055</v>
      </c>
      <c r="P54" s="240" t="s">
        <v>6055</v>
      </c>
      <c r="Q54" s="21" t="s">
        <v>5600</v>
      </c>
      <c r="R54" s="21" t="s">
        <v>5402</v>
      </c>
      <c r="S54" s="21" t="s">
        <v>123</v>
      </c>
      <c r="T54" s="21" t="s">
        <v>5131</v>
      </c>
      <c r="U54" s="21" t="s">
        <v>140</v>
      </c>
      <c r="V54" s="21">
        <v>12610</v>
      </c>
      <c r="W54" s="21" t="s">
        <v>10</v>
      </c>
      <c r="X54" s="21" t="s">
        <v>10</v>
      </c>
      <c r="Y54" s="21" t="s">
        <v>10</v>
      </c>
      <c r="Z54" s="21" t="s">
        <v>10</v>
      </c>
      <c r="AA54" s="21" t="s">
        <v>3932</v>
      </c>
      <c r="AB54" s="21" t="s">
        <v>1006</v>
      </c>
      <c r="AC54" t="str">
        <f>INDEX([5]Exposure_GWASs!G:G,MATCH([5]Wenxin!AB54,[5]Exposure_GWASs!C:C,0))</f>
        <v>BMI</v>
      </c>
      <c r="AD54" s="21" t="s">
        <v>127</v>
      </c>
      <c r="AE54" s="21" t="s">
        <v>1224</v>
      </c>
      <c r="AF54" s="21" t="s">
        <v>5131</v>
      </c>
      <c r="AG54" s="21" t="s">
        <v>140</v>
      </c>
      <c r="AH54" s="21">
        <v>12610</v>
      </c>
      <c r="AI54">
        <f>INDEX([5]Exposure_GWASs!F:F,MATCH([5]Wenxin!AB54,[5]Exposure_GWASs!C:C,0))</f>
        <v>249796</v>
      </c>
      <c r="AJ54" s="21" t="s">
        <v>5132</v>
      </c>
      <c r="AK54" s="21" t="s">
        <v>1005</v>
      </c>
      <c r="AL54" s="21" t="s">
        <v>204</v>
      </c>
      <c r="AM54" s="21" t="s">
        <v>1099</v>
      </c>
      <c r="AN54" s="21" t="s">
        <v>5133</v>
      </c>
      <c r="AO54" s="21" t="s">
        <v>1099</v>
      </c>
      <c r="AP54" s="21" t="s">
        <v>5134</v>
      </c>
      <c r="AQ54" s="21" t="s">
        <v>1099</v>
      </c>
      <c r="AR54" s="21" t="s">
        <v>11</v>
      </c>
      <c r="AS54" s="21" t="s">
        <v>135</v>
      </c>
      <c r="AT54" s="21" t="s">
        <v>11</v>
      </c>
      <c r="AU54" s="21" t="s">
        <v>10</v>
      </c>
      <c r="AV54" s="21" t="s">
        <v>10</v>
      </c>
      <c r="AW54" s="21">
        <v>32</v>
      </c>
      <c r="AX54" s="21">
        <f>INDEX([5]Exposure_GWASs!S:S,MATCH([5]Wenxin!AB54,[5]Exposure_GWASs!C:C,0))</f>
        <v>32</v>
      </c>
      <c r="AY54" s="21" t="s">
        <v>10</v>
      </c>
      <c r="AZ54" s="21" t="s">
        <v>11</v>
      </c>
      <c r="BA54" s="21" t="s">
        <v>10</v>
      </c>
      <c r="BB54" s="21" t="s">
        <v>22</v>
      </c>
      <c r="BC54" s="21"/>
      <c r="BD54" s="21"/>
      <c r="BE54" s="21"/>
      <c r="BF54" s="21"/>
      <c r="BG54" s="21"/>
      <c r="BH54" s="21" t="s">
        <v>11</v>
      </c>
      <c r="BI54" s="21" t="s">
        <v>5135</v>
      </c>
      <c r="BJ54" s="21" t="s">
        <v>11</v>
      </c>
      <c r="BK54" s="21" t="s">
        <v>11</v>
      </c>
      <c r="BL54" s="21" t="s">
        <v>171</v>
      </c>
      <c r="BM54" s="21" t="s">
        <v>171</v>
      </c>
      <c r="BN54" s="21" t="s">
        <v>5136</v>
      </c>
      <c r="BO54" s="21" t="s">
        <v>3814</v>
      </c>
      <c r="BP54" s="24" t="s">
        <v>167</v>
      </c>
      <c r="BQ54" s="22" t="s">
        <v>1012</v>
      </c>
      <c r="BR54" s="238">
        <v>-0.61599999999999999</v>
      </c>
      <c r="BS54" s="21"/>
      <c r="BT54" s="21">
        <v>95</v>
      </c>
      <c r="BU54" s="238">
        <v>-2.06</v>
      </c>
      <c r="BV54" s="238">
        <v>0.82399999999999995</v>
      </c>
      <c r="BW54" s="238">
        <v>0.4</v>
      </c>
      <c r="BX54" t="s">
        <v>11</v>
      </c>
      <c r="BY54" t="s">
        <v>11</v>
      </c>
      <c r="BZ54" s="21" t="s">
        <v>5137</v>
      </c>
      <c r="CA54" s="21" t="s">
        <v>5138</v>
      </c>
      <c r="CB54" s="21" t="s">
        <v>11</v>
      </c>
      <c r="CC54" s="21" t="s">
        <v>5403</v>
      </c>
      <c r="CD54" s="21"/>
      <c r="CE54" s="21"/>
      <c r="CF54" s="21"/>
      <c r="CG54" s="21"/>
      <c r="CH54" s="21"/>
    </row>
    <row r="55" spans="1:86">
      <c r="A55" s="21">
        <v>170</v>
      </c>
      <c r="B55" s="21" t="s">
        <v>282</v>
      </c>
      <c r="C55" s="21" t="s">
        <v>244</v>
      </c>
      <c r="D55" s="22" t="s">
        <v>5122</v>
      </c>
      <c r="E55" s="21">
        <v>2014</v>
      </c>
      <c r="F55" s="21" t="s">
        <v>1283</v>
      </c>
      <c r="G55" s="21" t="s">
        <v>5123</v>
      </c>
      <c r="H55" s="24" t="s">
        <v>5124</v>
      </c>
      <c r="I55" s="21" t="s">
        <v>5125</v>
      </c>
      <c r="J55" s="21" t="s">
        <v>5126</v>
      </c>
      <c r="K55" s="21" t="s">
        <v>5127</v>
      </c>
      <c r="L55" s="22" t="s">
        <v>5128</v>
      </c>
      <c r="M55" s="24" t="s">
        <v>5129</v>
      </c>
      <c r="N55" s="21" t="s">
        <v>12</v>
      </c>
      <c r="O55" s="240" t="s">
        <v>6056</v>
      </c>
      <c r="P55" s="240" t="s">
        <v>6056</v>
      </c>
      <c r="Q55" s="21" t="s">
        <v>5600</v>
      </c>
      <c r="R55" s="21" t="s">
        <v>5402</v>
      </c>
      <c r="S55" s="21" t="s">
        <v>123</v>
      </c>
      <c r="T55" s="21" t="s">
        <v>5131</v>
      </c>
      <c r="U55" s="21" t="s">
        <v>140</v>
      </c>
      <c r="V55" s="21">
        <v>12550</v>
      </c>
      <c r="W55" s="21" t="s">
        <v>10</v>
      </c>
      <c r="X55" s="21" t="s">
        <v>10</v>
      </c>
      <c r="Y55" s="21" t="s">
        <v>10</v>
      </c>
      <c r="Z55" s="21" t="s">
        <v>10</v>
      </c>
      <c r="AA55" s="21" t="s">
        <v>3932</v>
      </c>
      <c r="AB55" s="21" t="s">
        <v>1006</v>
      </c>
      <c r="AC55" t="str">
        <f>INDEX([5]Exposure_GWASs!G:G,MATCH([5]Wenxin!AB55,[5]Exposure_GWASs!C:C,0))</f>
        <v>BMI</v>
      </c>
      <c r="AD55" s="21" t="s">
        <v>127</v>
      </c>
      <c r="AE55" s="21" t="s">
        <v>1224</v>
      </c>
      <c r="AF55" s="21" t="s">
        <v>5131</v>
      </c>
      <c r="AG55" s="21" t="s">
        <v>140</v>
      </c>
      <c r="AH55" s="21">
        <v>12550</v>
      </c>
      <c r="AI55">
        <f>INDEX([5]Exposure_GWASs!F:F,MATCH([5]Wenxin!AB55,[5]Exposure_GWASs!C:C,0))</f>
        <v>249796</v>
      </c>
      <c r="AJ55" s="21" t="s">
        <v>5132</v>
      </c>
      <c r="AK55" s="21" t="s">
        <v>1005</v>
      </c>
      <c r="AL55" s="21" t="s">
        <v>204</v>
      </c>
      <c r="AM55" s="21" t="s">
        <v>1099</v>
      </c>
      <c r="AN55" s="21" t="s">
        <v>5133</v>
      </c>
      <c r="AO55" s="21" t="s">
        <v>1099</v>
      </c>
      <c r="AP55" s="21" t="s">
        <v>5134</v>
      </c>
      <c r="AQ55" s="21" t="s">
        <v>1099</v>
      </c>
      <c r="AR55" s="21" t="s">
        <v>11</v>
      </c>
      <c r="AS55" s="21" t="s">
        <v>135</v>
      </c>
      <c r="AT55" s="21" t="s">
        <v>11</v>
      </c>
      <c r="AU55" s="21" t="s">
        <v>10</v>
      </c>
      <c r="AV55" s="21" t="s">
        <v>10</v>
      </c>
      <c r="AW55" s="21">
        <v>32</v>
      </c>
      <c r="AX55" s="21">
        <f>INDEX([5]Exposure_GWASs!S:S,MATCH([5]Wenxin!AB55,[5]Exposure_GWASs!C:C,0))</f>
        <v>32</v>
      </c>
      <c r="AY55" s="21" t="s">
        <v>10</v>
      </c>
      <c r="AZ55" s="21" t="s">
        <v>11</v>
      </c>
      <c r="BA55" s="21" t="s">
        <v>10</v>
      </c>
      <c r="BB55" s="21" t="s">
        <v>22</v>
      </c>
      <c r="BC55" s="21"/>
      <c r="BD55" s="21"/>
      <c r="BE55" s="21"/>
      <c r="BF55" s="21"/>
      <c r="BG55" s="21"/>
      <c r="BH55" s="21" t="s">
        <v>11</v>
      </c>
      <c r="BI55" s="21" t="s">
        <v>5135</v>
      </c>
      <c r="BJ55" s="21" t="s">
        <v>11</v>
      </c>
      <c r="BK55" s="21" t="s">
        <v>11</v>
      </c>
      <c r="BL55" s="21" t="s">
        <v>171</v>
      </c>
      <c r="BM55" s="21" t="s">
        <v>171</v>
      </c>
      <c r="BN55" s="21" t="s">
        <v>5136</v>
      </c>
      <c r="BO55" s="21" t="s">
        <v>3814</v>
      </c>
      <c r="BP55" s="24" t="s">
        <v>167</v>
      </c>
      <c r="BQ55" s="22" t="s">
        <v>1012</v>
      </c>
      <c r="BR55" s="238">
        <v>0.36399999999999999</v>
      </c>
      <c r="BS55" s="21"/>
      <c r="BT55" s="21">
        <v>95</v>
      </c>
      <c r="BU55" s="238">
        <v>-0.873</v>
      </c>
      <c r="BV55" s="238">
        <v>1.6</v>
      </c>
      <c r="BW55" s="238">
        <v>0.56000000000000005</v>
      </c>
      <c r="BX55" t="s">
        <v>11</v>
      </c>
      <c r="BY55" t="s">
        <v>11</v>
      </c>
      <c r="BZ55" s="21" t="s">
        <v>5137</v>
      </c>
      <c r="CA55" s="21" t="s">
        <v>5138</v>
      </c>
      <c r="CB55" s="21" t="s">
        <v>11</v>
      </c>
      <c r="CC55" s="21" t="s">
        <v>5403</v>
      </c>
      <c r="CD55" s="21"/>
      <c r="CE55" s="21"/>
      <c r="CF55" s="21"/>
      <c r="CG55" s="21"/>
      <c r="CH55" s="21"/>
    </row>
    <row r="56" spans="1:86">
      <c r="A56" s="21">
        <v>170</v>
      </c>
      <c r="B56" s="21" t="s">
        <v>282</v>
      </c>
      <c r="C56" s="21" t="s">
        <v>244</v>
      </c>
      <c r="D56" s="22" t="s">
        <v>5122</v>
      </c>
      <c r="E56" s="21">
        <v>2014</v>
      </c>
      <c r="F56" s="21" t="s">
        <v>1283</v>
      </c>
      <c r="G56" s="21" t="s">
        <v>5123</v>
      </c>
      <c r="H56" s="24" t="s">
        <v>5124</v>
      </c>
      <c r="I56" s="21" t="s">
        <v>5125</v>
      </c>
      <c r="J56" s="21" t="s">
        <v>5126</v>
      </c>
      <c r="K56" s="21" t="s">
        <v>5127</v>
      </c>
      <c r="L56" s="22" t="s">
        <v>5128</v>
      </c>
      <c r="M56" s="24" t="s">
        <v>5129</v>
      </c>
      <c r="N56" s="21" t="s">
        <v>12</v>
      </c>
      <c r="O56" s="240" t="s">
        <v>6057</v>
      </c>
      <c r="P56" s="240" t="s">
        <v>6057</v>
      </c>
      <c r="Q56" s="21" t="s">
        <v>5600</v>
      </c>
      <c r="R56" s="21" t="s">
        <v>5402</v>
      </c>
      <c r="S56" s="21" t="s">
        <v>123</v>
      </c>
      <c r="T56" s="21" t="s">
        <v>5131</v>
      </c>
      <c r="U56" s="21" t="s">
        <v>140</v>
      </c>
      <c r="V56" s="21">
        <v>12632</v>
      </c>
      <c r="W56" s="21" t="s">
        <v>10</v>
      </c>
      <c r="X56" s="21" t="s">
        <v>10</v>
      </c>
      <c r="Y56" s="21" t="s">
        <v>10</v>
      </c>
      <c r="Z56" s="21" t="s">
        <v>10</v>
      </c>
      <c r="AA56" s="21" t="s">
        <v>3932</v>
      </c>
      <c r="AB56" s="21" t="s">
        <v>1006</v>
      </c>
      <c r="AC56" t="str">
        <f>INDEX([5]Exposure_GWASs!G:G,MATCH([5]Wenxin!AB56,[5]Exposure_GWASs!C:C,0))</f>
        <v>BMI</v>
      </c>
      <c r="AD56" s="21" t="s">
        <v>127</v>
      </c>
      <c r="AE56" s="21" t="s">
        <v>1224</v>
      </c>
      <c r="AF56" s="21" t="s">
        <v>5131</v>
      </c>
      <c r="AG56" s="21" t="s">
        <v>140</v>
      </c>
      <c r="AH56" s="21">
        <v>12632</v>
      </c>
      <c r="AI56">
        <f>INDEX([5]Exposure_GWASs!F:F,MATCH([5]Wenxin!AB56,[5]Exposure_GWASs!C:C,0))</f>
        <v>249796</v>
      </c>
      <c r="AJ56" s="21" t="s">
        <v>5132</v>
      </c>
      <c r="AK56" s="21" t="s">
        <v>1005</v>
      </c>
      <c r="AL56" s="21" t="s">
        <v>204</v>
      </c>
      <c r="AM56" s="21" t="s">
        <v>1099</v>
      </c>
      <c r="AN56" s="21" t="s">
        <v>5133</v>
      </c>
      <c r="AO56" s="21" t="s">
        <v>1099</v>
      </c>
      <c r="AP56" s="21" t="s">
        <v>5134</v>
      </c>
      <c r="AQ56" s="21" t="s">
        <v>1099</v>
      </c>
      <c r="AR56" s="21" t="s">
        <v>11</v>
      </c>
      <c r="AS56" s="21" t="s">
        <v>135</v>
      </c>
      <c r="AT56" s="21" t="s">
        <v>11</v>
      </c>
      <c r="AU56" s="21" t="s">
        <v>10</v>
      </c>
      <c r="AV56" s="21" t="s">
        <v>10</v>
      </c>
      <c r="AW56" s="21">
        <v>32</v>
      </c>
      <c r="AX56" s="21">
        <f>INDEX([5]Exposure_GWASs!S:S,MATCH([5]Wenxin!AB56,[5]Exposure_GWASs!C:C,0))</f>
        <v>32</v>
      </c>
      <c r="AY56" s="21" t="s">
        <v>10</v>
      </c>
      <c r="AZ56" s="21" t="s">
        <v>11</v>
      </c>
      <c r="BA56" s="21" t="s">
        <v>10</v>
      </c>
      <c r="BB56" s="21" t="s">
        <v>22</v>
      </c>
      <c r="BC56" s="21"/>
      <c r="BD56" s="21"/>
      <c r="BE56" s="21"/>
      <c r="BF56" s="21"/>
      <c r="BG56" s="21"/>
      <c r="BH56" s="21" t="s">
        <v>11</v>
      </c>
      <c r="BI56" s="21" t="s">
        <v>5135</v>
      </c>
      <c r="BJ56" s="21" t="s">
        <v>11</v>
      </c>
      <c r="BK56" s="21" t="s">
        <v>11</v>
      </c>
      <c r="BL56" s="21" t="s">
        <v>171</v>
      </c>
      <c r="BM56" s="21" t="s">
        <v>171</v>
      </c>
      <c r="BN56" s="21" t="s">
        <v>5136</v>
      </c>
      <c r="BO56" s="21" t="s">
        <v>3814</v>
      </c>
      <c r="BP56" s="24" t="s">
        <v>167</v>
      </c>
      <c r="BQ56" s="22" t="s">
        <v>1012</v>
      </c>
      <c r="BR56" s="238">
        <v>1.0900000000000001</v>
      </c>
      <c r="BS56" s="21"/>
      <c r="BT56" s="21">
        <v>95</v>
      </c>
      <c r="BU56" s="238">
        <v>-1.1100000000000001</v>
      </c>
      <c r="BV56" s="238">
        <v>3.3</v>
      </c>
      <c r="BW56" s="238">
        <v>0.33</v>
      </c>
      <c r="BX56" t="s">
        <v>11</v>
      </c>
      <c r="BY56" t="s">
        <v>11</v>
      </c>
      <c r="BZ56" s="21" t="s">
        <v>5137</v>
      </c>
      <c r="CA56" s="21" t="s">
        <v>5138</v>
      </c>
      <c r="CB56" s="21" t="s">
        <v>11</v>
      </c>
      <c r="CC56" s="21" t="s">
        <v>5403</v>
      </c>
      <c r="CD56" s="21"/>
      <c r="CE56" s="21"/>
      <c r="CF56" s="21"/>
      <c r="CG56" s="21"/>
      <c r="CH56" s="21"/>
    </row>
    <row r="57" spans="1:86">
      <c r="A57" s="21">
        <v>170</v>
      </c>
      <c r="B57" s="21" t="s">
        <v>282</v>
      </c>
      <c r="C57" s="21" t="s">
        <v>244</v>
      </c>
      <c r="D57" s="22" t="s">
        <v>5122</v>
      </c>
      <c r="E57" s="21">
        <v>2014</v>
      </c>
      <c r="F57" s="21" t="s">
        <v>1283</v>
      </c>
      <c r="G57" s="21" t="s">
        <v>5123</v>
      </c>
      <c r="H57" s="24" t="s">
        <v>5124</v>
      </c>
      <c r="I57" s="21" t="s">
        <v>5125</v>
      </c>
      <c r="J57" s="21" t="s">
        <v>5126</v>
      </c>
      <c r="K57" s="21" t="s">
        <v>5127</v>
      </c>
      <c r="L57" s="22" t="s">
        <v>5128</v>
      </c>
      <c r="M57" s="24" t="s">
        <v>5129</v>
      </c>
      <c r="N57" s="21" t="s">
        <v>12</v>
      </c>
      <c r="O57" s="240" t="s">
        <v>6058</v>
      </c>
      <c r="P57" s="240" t="s">
        <v>6058</v>
      </c>
      <c r="Q57" s="21" t="s">
        <v>5600</v>
      </c>
      <c r="R57" s="21" t="s">
        <v>5402</v>
      </c>
      <c r="S57" s="21" t="s">
        <v>123</v>
      </c>
      <c r="T57" s="21" t="s">
        <v>5131</v>
      </c>
      <c r="U57" s="21" t="s">
        <v>140</v>
      </c>
      <c r="V57" s="21">
        <v>12617</v>
      </c>
      <c r="W57" s="21" t="s">
        <v>10</v>
      </c>
      <c r="X57" s="21" t="s">
        <v>10</v>
      </c>
      <c r="Y57" s="21" t="s">
        <v>10</v>
      </c>
      <c r="Z57" s="21" t="s">
        <v>10</v>
      </c>
      <c r="AA57" s="21" t="s">
        <v>3932</v>
      </c>
      <c r="AB57" s="21" t="s">
        <v>1006</v>
      </c>
      <c r="AC57" t="str">
        <f>INDEX([5]Exposure_GWASs!G:G,MATCH([5]Wenxin!AB57,[5]Exposure_GWASs!C:C,0))</f>
        <v>BMI</v>
      </c>
      <c r="AD57" s="21" t="s">
        <v>127</v>
      </c>
      <c r="AE57" s="21" t="s">
        <v>1224</v>
      </c>
      <c r="AF57" s="21" t="s">
        <v>5131</v>
      </c>
      <c r="AG57" s="21" t="s">
        <v>140</v>
      </c>
      <c r="AH57" s="21">
        <v>12617</v>
      </c>
      <c r="AI57">
        <f>INDEX([5]Exposure_GWASs!F:F,MATCH([5]Wenxin!AB57,[5]Exposure_GWASs!C:C,0))</f>
        <v>249796</v>
      </c>
      <c r="AJ57" s="21" t="s">
        <v>5132</v>
      </c>
      <c r="AK57" s="21" t="s">
        <v>1005</v>
      </c>
      <c r="AL57" s="21" t="s">
        <v>204</v>
      </c>
      <c r="AM57" s="21" t="s">
        <v>1099</v>
      </c>
      <c r="AN57" s="21" t="s">
        <v>5133</v>
      </c>
      <c r="AO57" s="21" t="s">
        <v>1099</v>
      </c>
      <c r="AP57" s="21" t="s">
        <v>5134</v>
      </c>
      <c r="AQ57" s="21" t="s">
        <v>1099</v>
      </c>
      <c r="AR57" s="21" t="s">
        <v>11</v>
      </c>
      <c r="AS57" s="21" t="s">
        <v>135</v>
      </c>
      <c r="AT57" s="21" t="s">
        <v>11</v>
      </c>
      <c r="AU57" s="21" t="s">
        <v>10</v>
      </c>
      <c r="AV57" s="21" t="s">
        <v>10</v>
      </c>
      <c r="AW57" s="21">
        <v>32</v>
      </c>
      <c r="AX57" s="21">
        <f>INDEX([5]Exposure_GWASs!S:S,MATCH([5]Wenxin!AB57,[5]Exposure_GWASs!C:C,0))</f>
        <v>32</v>
      </c>
      <c r="AY57" s="21" t="s">
        <v>10</v>
      </c>
      <c r="AZ57" s="21" t="s">
        <v>11</v>
      </c>
      <c r="BA57" s="21" t="s">
        <v>10</v>
      </c>
      <c r="BB57" s="21" t="s">
        <v>22</v>
      </c>
      <c r="BC57" s="21"/>
      <c r="BD57" s="21"/>
      <c r="BE57" s="21"/>
      <c r="BF57" s="21"/>
      <c r="BG57" s="21"/>
      <c r="BH57" s="21" t="s">
        <v>11</v>
      </c>
      <c r="BI57" s="21" t="s">
        <v>5135</v>
      </c>
      <c r="BJ57" s="21" t="s">
        <v>11</v>
      </c>
      <c r="BK57" s="21" t="s">
        <v>11</v>
      </c>
      <c r="BL57" s="21" t="s">
        <v>171</v>
      </c>
      <c r="BM57" s="21" t="s">
        <v>171</v>
      </c>
      <c r="BN57" s="21" t="s">
        <v>5136</v>
      </c>
      <c r="BO57" s="21" t="s">
        <v>3814</v>
      </c>
      <c r="BP57" s="24" t="s">
        <v>167</v>
      </c>
      <c r="BQ57" s="22" t="s">
        <v>1012</v>
      </c>
      <c r="BR57" s="238">
        <v>0.309</v>
      </c>
      <c r="BS57" s="21"/>
      <c r="BT57" s="21">
        <v>95</v>
      </c>
      <c r="BU57" s="238">
        <v>-2.41</v>
      </c>
      <c r="BV57" s="238">
        <v>3.03</v>
      </c>
      <c r="BW57" s="238">
        <v>0.82</v>
      </c>
      <c r="BX57" t="s">
        <v>11</v>
      </c>
      <c r="BY57" t="s">
        <v>11</v>
      </c>
      <c r="BZ57" s="21" t="s">
        <v>5137</v>
      </c>
      <c r="CA57" s="21" t="s">
        <v>5138</v>
      </c>
      <c r="CB57" s="21" t="s">
        <v>11</v>
      </c>
      <c r="CC57" s="21" t="s">
        <v>5403</v>
      </c>
      <c r="CD57" s="21"/>
      <c r="CE57" s="21"/>
      <c r="CF57" s="21"/>
      <c r="CG57" s="21"/>
      <c r="CH57" s="21"/>
    </row>
    <row r="58" spans="1:86">
      <c r="A58" s="21">
        <v>170</v>
      </c>
      <c r="B58" s="21" t="s">
        <v>282</v>
      </c>
      <c r="C58" s="21" t="s">
        <v>244</v>
      </c>
      <c r="D58" s="22" t="s">
        <v>5122</v>
      </c>
      <c r="E58" s="21">
        <v>2014</v>
      </c>
      <c r="F58" s="21" t="s">
        <v>1283</v>
      </c>
      <c r="G58" s="21" t="s">
        <v>5123</v>
      </c>
      <c r="H58" s="24" t="s">
        <v>5124</v>
      </c>
      <c r="I58" s="21" t="s">
        <v>5125</v>
      </c>
      <c r="J58" s="21" t="s">
        <v>5126</v>
      </c>
      <c r="K58" s="21" t="s">
        <v>5127</v>
      </c>
      <c r="L58" s="22" t="s">
        <v>5128</v>
      </c>
      <c r="M58" s="24" t="s">
        <v>5129</v>
      </c>
      <c r="N58" s="21" t="s">
        <v>12</v>
      </c>
      <c r="O58" s="240" t="s">
        <v>6059</v>
      </c>
      <c r="P58" s="240" t="s">
        <v>6059</v>
      </c>
      <c r="Q58" s="21" t="s">
        <v>5600</v>
      </c>
      <c r="R58" s="21" t="s">
        <v>5402</v>
      </c>
      <c r="S58" s="21" t="s">
        <v>123</v>
      </c>
      <c r="T58" s="21" t="s">
        <v>5131</v>
      </c>
      <c r="U58" s="21" t="s">
        <v>140</v>
      </c>
      <c r="V58" s="21">
        <v>12578</v>
      </c>
      <c r="W58" s="21" t="s">
        <v>10</v>
      </c>
      <c r="X58" s="21" t="s">
        <v>10</v>
      </c>
      <c r="Y58" s="21" t="s">
        <v>10</v>
      </c>
      <c r="Z58" s="21" t="s">
        <v>10</v>
      </c>
      <c r="AA58" s="21" t="s">
        <v>3932</v>
      </c>
      <c r="AB58" s="21" t="s">
        <v>1006</v>
      </c>
      <c r="AC58" t="str">
        <f>INDEX([5]Exposure_GWASs!G:G,MATCH([5]Wenxin!AB58,[5]Exposure_GWASs!C:C,0))</f>
        <v>BMI</v>
      </c>
      <c r="AD58" s="21" t="s">
        <v>127</v>
      </c>
      <c r="AE58" s="21" t="s">
        <v>1224</v>
      </c>
      <c r="AF58" s="21" t="s">
        <v>5131</v>
      </c>
      <c r="AG58" s="21" t="s">
        <v>140</v>
      </c>
      <c r="AH58" s="21">
        <v>12578</v>
      </c>
      <c r="AI58">
        <f>INDEX([5]Exposure_GWASs!F:F,MATCH([5]Wenxin!AB58,[5]Exposure_GWASs!C:C,0))</f>
        <v>249796</v>
      </c>
      <c r="AJ58" s="21" t="s">
        <v>5132</v>
      </c>
      <c r="AK58" s="21" t="s">
        <v>1005</v>
      </c>
      <c r="AL58" s="21" t="s">
        <v>204</v>
      </c>
      <c r="AM58" s="21" t="s">
        <v>1099</v>
      </c>
      <c r="AN58" s="21" t="s">
        <v>5133</v>
      </c>
      <c r="AO58" s="21" t="s">
        <v>1099</v>
      </c>
      <c r="AP58" s="21" t="s">
        <v>5134</v>
      </c>
      <c r="AQ58" s="21" t="s">
        <v>1099</v>
      </c>
      <c r="AR58" s="21" t="s">
        <v>11</v>
      </c>
      <c r="AS58" s="21" t="s">
        <v>135</v>
      </c>
      <c r="AT58" s="21" t="s">
        <v>11</v>
      </c>
      <c r="AU58" s="21" t="s">
        <v>10</v>
      </c>
      <c r="AV58" s="21" t="s">
        <v>10</v>
      </c>
      <c r="AW58" s="21">
        <v>32</v>
      </c>
      <c r="AX58" s="21">
        <f>INDEX([5]Exposure_GWASs!S:S,MATCH([5]Wenxin!AB58,[5]Exposure_GWASs!C:C,0))</f>
        <v>32</v>
      </c>
      <c r="AY58" s="21" t="s">
        <v>10</v>
      </c>
      <c r="AZ58" s="21" t="s">
        <v>11</v>
      </c>
      <c r="BA58" s="21" t="s">
        <v>10</v>
      </c>
      <c r="BB58" s="21" t="s">
        <v>22</v>
      </c>
      <c r="BC58" s="21"/>
      <c r="BD58" s="21"/>
      <c r="BE58" s="21"/>
      <c r="BF58" s="21"/>
      <c r="BG58" s="21"/>
      <c r="BH58" s="21" t="s">
        <v>11</v>
      </c>
      <c r="BI58" s="21" t="s">
        <v>5135</v>
      </c>
      <c r="BJ58" s="21" t="s">
        <v>11</v>
      </c>
      <c r="BK58" s="21" t="s">
        <v>11</v>
      </c>
      <c r="BL58" s="21" t="s">
        <v>171</v>
      </c>
      <c r="BM58" s="21" t="s">
        <v>171</v>
      </c>
      <c r="BN58" s="21" t="s">
        <v>5136</v>
      </c>
      <c r="BO58" s="21" t="s">
        <v>3814</v>
      </c>
      <c r="BP58" s="24" t="s">
        <v>167</v>
      </c>
      <c r="BQ58" s="22" t="s">
        <v>1012</v>
      </c>
      <c r="BR58" s="238">
        <v>0.95699999999999996</v>
      </c>
      <c r="BS58" s="21"/>
      <c r="BT58" s="21">
        <v>95</v>
      </c>
      <c r="BU58" s="238">
        <v>-1.07</v>
      </c>
      <c r="BV58" s="238">
        <v>2.99</v>
      </c>
      <c r="BW58" s="238">
        <v>0.36</v>
      </c>
      <c r="BX58" t="s">
        <v>11</v>
      </c>
      <c r="BY58" t="s">
        <v>11</v>
      </c>
      <c r="BZ58" s="21" t="s">
        <v>5137</v>
      </c>
      <c r="CA58" s="21" t="s">
        <v>5138</v>
      </c>
      <c r="CB58" s="21" t="s">
        <v>11</v>
      </c>
      <c r="CC58" s="21" t="s">
        <v>5403</v>
      </c>
      <c r="CD58" s="21"/>
      <c r="CE58" s="21"/>
      <c r="CF58" s="21"/>
      <c r="CG58" s="21"/>
      <c r="CH58" s="21"/>
    </row>
    <row r="59" spans="1:86">
      <c r="A59" s="21">
        <v>170</v>
      </c>
      <c r="B59" s="21" t="s">
        <v>282</v>
      </c>
      <c r="C59" s="21" t="s">
        <v>244</v>
      </c>
      <c r="D59" s="22" t="s">
        <v>5122</v>
      </c>
      <c r="E59" s="21">
        <v>2014</v>
      </c>
      <c r="F59" s="21" t="s">
        <v>1283</v>
      </c>
      <c r="G59" s="21" t="s">
        <v>5123</v>
      </c>
      <c r="H59" s="24" t="s">
        <v>5124</v>
      </c>
      <c r="I59" s="21" t="s">
        <v>5125</v>
      </c>
      <c r="J59" s="21" t="s">
        <v>5126</v>
      </c>
      <c r="K59" s="21" t="s">
        <v>5127</v>
      </c>
      <c r="L59" s="22" t="s">
        <v>5128</v>
      </c>
      <c r="M59" s="24" t="s">
        <v>5129</v>
      </c>
      <c r="N59" s="21" t="s">
        <v>12</v>
      </c>
      <c r="O59" s="240" t="s">
        <v>6060</v>
      </c>
      <c r="P59" s="240" t="s">
        <v>6060</v>
      </c>
      <c r="Q59" s="21" t="s">
        <v>5600</v>
      </c>
      <c r="R59" s="21" t="s">
        <v>5402</v>
      </c>
      <c r="S59" s="21" t="s">
        <v>123</v>
      </c>
      <c r="T59" s="21" t="s">
        <v>5131</v>
      </c>
      <c r="U59" s="21" t="s">
        <v>140</v>
      </c>
      <c r="V59" s="21">
        <v>12624</v>
      </c>
      <c r="W59" s="21" t="s">
        <v>10</v>
      </c>
      <c r="X59" s="21" t="s">
        <v>10</v>
      </c>
      <c r="Y59" s="21" t="s">
        <v>10</v>
      </c>
      <c r="Z59" s="21" t="s">
        <v>10</v>
      </c>
      <c r="AA59" s="21" t="s">
        <v>3932</v>
      </c>
      <c r="AB59" s="21" t="s">
        <v>1006</v>
      </c>
      <c r="AC59" t="str">
        <f>INDEX([5]Exposure_GWASs!G:G,MATCH([5]Wenxin!AB59,[5]Exposure_GWASs!C:C,0))</f>
        <v>BMI</v>
      </c>
      <c r="AD59" s="21" t="s">
        <v>127</v>
      </c>
      <c r="AE59" s="21" t="s">
        <v>1224</v>
      </c>
      <c r="AF59" s="21" t="s">
        <v>5131</v>
      </c>
      <c r="AG59" s="21" t="s">
        <v>140</v>
      </c>
      <c r="AH59" s="21">
        <v>12624</v>
      </c>
      <c r="AI59">
        <f>INDEX([5]Exposure_GWASs!F:F,MATCH([5]Wenxin!AB59,[5]Exposure_GWASs!C:C,0))</f>
        <v>249796</v>
      </c>
      <c r="AJ59" s="21" t="s">
        <v>5132</v>
      </c>
      <c r="AK59" s="21" t="s">
        <v>1005</v>
      </c>
      <c r="AL59" s="21" t="s">
        <v>204</v>
      </c>
      <c r="AM59" s="21" t="s">
        <v>1099</v>
      </c>
      <c r="AN59" s="21" t="s">
        <v>5133</v>
      </c>
      <c r="AO59" s="21" t="s">
        <v>1099</v>
      </c>
      <c r="AP59" s="21" t="s">
        <v>5134</v>
      </c>
      <c r="AQ59" s="21" t="s">
        <v>1099</v>
      </c>
      <c r="AR59" s="21" t="s">
        <v>11</v>
      </c>
      <c r="AS59" s="21" t="s">
        <v>135</v>
      </c>
      <c r="AT59" s="21" t="s">
        <v>11</v>
      </c>
      <c r="AU59" s="21" t="s">
        <v>10</v>
      </c>
      <c r="AV59" s="21" t="s">
        <v>10</v>
      </c>
      <c r="AW59" s="21">
        <v>32</v>
      </c>
      <c r="AX59" s="21">
        <f>INDEX([5]Exposure_GWASs!S:S,MATCH([5]Wenxin!AB59,[5]Exposure_GWASs!C:C,0))</f>
        <v>32</v>
      </c>
      <c r="AY59" s="21" t="s">
        <v>10</v>
      </c>
      <c r="AZ59" s="21" t="s">
        <v>11</v>
      </c>
      <c r="BA59" s="21" t="s">
        <v>10</v>
      </c>
      <c r="BB59" s="21" t="s">
        <v>22</v>
      </c>
      <c r="BC59" s="21"/>
      <c r="BD59" s="21"/>
      <c r="BE59" s="21"/>
      <c r="BF59" s="21"/>
      <c r="BG59" s="21"/>
      <c r="BH59" s="21" t="s">
        <v>11</v>
      </c>
      <c r="BI59" s="21" t="s">
        <v>5135</v>
      </c>
      <c r="BJ59" s="21" t="s">
        <v>11</v>
      </c>
      <c r="BK59" s="21" t="s">
        <v>11</v>
      </c>
      <c r="BL59" s="21" t="s">
        <v>171</v>
      </c>
      <c r="BM59" s="21" t="s">
        <v>171</v>
      </c>
      <c r="BN59" s="21" t="s">
        <v>5136</v>
      </c>
      <c r="BO59" s="21" t="s">
        <v>3814</v>
      </c>
      <c r="BP59" s="24" t="s">
        <v>167</v>
      </c>
      <c r="BQ59" s="22" t="s">
        <v>1012</v>
      </c>
      <c r="BR59" s="238">
        <v>9.2700000000000005E-2</v>
      </c>
      <c r="BS59" s="21"/>
      <c r="BT59" s="21">
        <v>95</v>
      </c>
      <c r="BU59" s="238">
        <v>-0.35599999999999998</v>
      </c>
      <c r="BV59" s="238">
        <v>0.54200000000000004</v>
      </c>
      <c r="BW59" s="238">
        <v>0.69</v>
      </c>
      <c r="BX59" t="s">
        <v>11</v>
      </c>
      <c r="BY59" t="s">
        <v>11</v>
      </c>
      <c r="BZ59" s="21" t="s">
        <v>5137</v>
      </c>
      <c r="CA59" s="21" t="s">
        <v>5138</v>
      </c>
      <c r="CB59" s="21" t="s">
        <v>11</v>
      </c>
      <c r="CC59" s="21" t="s">
        <v>5403</v>
      </c>
      <c r="CD59" s="21"/>
      <c r="CE59" s="21"/>
      <c r="CF59" s="21"/>
      <c r="CG59" s="21"/>
      <c r="CH59" s="21"/>
    </row>
    <row r="60" spans="1:86">
      <c r="A60" s="21">
        <v>170</v>
      </c>
      <c r="B60" s="21" t="s">
        <v>282</v>
      </c>
      <c r="C60" s="21" t="s">
        <v>244</v>
      </c>
      <c r="D60" s="22" t="s">
        <v>5122</v>
      </c>
      <c r="E60" s="21">
        <v>2014</v>
      </c>
      <c r="F60" s="21" t="s">
        <v>1283</v>
      </c>
      <c r="G60" s="21" t="s">
        <v>5123</v>
      </c>
      <c r="H60" s="24" t="s">
        <v>5124</v>
      </c>
      <c r="I60" s="21" t="s">
        <v>5125</v>
      </c>
      <c r="J60" s="21" t="s">
        <v>5126</v>
      </c>
      <c r="K60" s="21" t="s">
        <v>5127</v>
      </c>
      <c r="L60" s="22" t="s">
        <v>5128</v>
      </c>
      <c r="M60" s="24" t="s">
        <v>5129</v>
      </c>
      <c r="N60" s="21" t="s">
        <v>12</v>
      </c>
      <c r="O60" s="240" t="s">
        <v>6061</v>
      </c>
      <c r="P60" s="240" t="s">
        <v>6061</v>
      </c>
      <c r="Q60" s="21" t="s">
        <v>5600</v>
      </c>
      <c r="R60" s="21" t="s">
        <v>5402</v>
      </c>
      <c r="S60" s="21" t="s">
        <v>123</v>
      </c>
      <c r="T60" s="21" t="s">
        <v>5131</v>
      </c>
      <c r="U60" s="21" t="s">
        <v>140</v>
      </c>
      <c r="V60" s="21">
        <v>3729</v>
      </c>
      <c r="W60" s="21" t="s">
        <v>10</v>
      </c>
      <c r="X60" s="21" t="s">
        <v>10</v>
      </c>
      <c r="Y60" s="21" t="s">
        <v>10</v>
      </c>
      <c r="Z60" s="21" t="s">
        <v>10</v>
      </c>
      <c r="AA60" s="21" t="s">
        <v>3932</v>
      </c>
      <c r="AB60" s="21" t="s">
        <v>1006</v>
      </c>
      <c r="AC60" t="str">
        <f>INDEX([5]Exposure_GWASs!G:G,MATCH([5]Wenxin!AB60,[5]Exposure_GWASs!C:C,0))</f>
        <v>BMI</v>
      </c>
      <c r="AD60" s="21" t="s">
        <v>127</v>
      </c>
      <c r="AE60" s="21" t="s">
        <v>1224</v>
      </c>
      <c r="AF60" s="21" t="s">
        <v>5131</v>
      </c>
      <c r="AG60" s="21" t="s">
        <v>140</v>
      </c>
      <c r="AH60" s="21">
        <v>3729</v>
      </c>
      <c r="AI60">
        <f>INDEX([5]Exposure_GWASs!F:F,MATCH([5]Wenxin!AB60,[5]Exposure_GWASs!C:C,0))</f>
        <v>249796</v>
      </c>
      <c r="AJ60" s="21" t="s">
        <v>5132</v>
      </c>
      <c r="AK60" s="21" t="s">
        <v>1005</v>
      </c>
      <c r="AL60" s="21" t="s">
        <v>204</v>
      </c>
      <c r="AM60" s="21" t="s">
        <v>1099</v>
      </c>
      <c r="AN60" s="21" t="s">
        <v>5133</v>
      </c>
      <c r="AO60" s="21" t="s">
        <v>1099</v>
      </c>
      <c r="AP60" s="21" t="s">
        <v>5134</v>
      </c>
      <c r="AQ60" s="21" t="s">
        <v>1099</v>
      </c>
      <c r="AR60" s="21" t="s">
        <v>11</v>
      </c>
      <c r="AS60" s="21" t="s">
        <v>135</v>
      </c>
      <c r="AT60" s="21" t="s">
        <v>11</v>
      </c>
      <c r="AU60" s="21" t="s">
        <v>10</v>
      </c>
      <c r="AV60" s="21" t="s">
        <v>10</v>
      </c>
      <c r="AW60" s="21">
        <v>32</v>
      </c>
      <c r="AX60" s="21">
        <f>INDEX([5]Exposure_GWASs!S:S,MATCH([5]Wenxin!AB60,[5]Exposure_GWASs!C:C,0))</f>
        <v>32</v>
      </c>
      <c r="AY60" s="21" t="s">
        <v>10</v>
      </c>
      <c r="AZ60" s="21" t="s">
        <v>11</v>
      </c>
      <c r="BA60" s="21" t="s">
        <v>10</v>
      </c>
      <c r="BB60" s="21" t="s">
        <v>22</v>
      </c>
      <c r="BC60" s="21"/>
      <c r="BD60" s="21"/>
      <c r="BE60" s="21"/>
      <c r="BF60" s="21"/>
      <c r="BG60" s="21"/>
      <c r="BH60" s="21" t="s">
        <v>11</v>
      </c>
      <c r="BI60" s="21" t="s">
        <v>5135</v>
      </c>
      <c r="BJ60" s="21" t="s">
        <v>11</v>
      </c>
      <c r="BK60" s="21" t="s">
        <v>11</v>
      </c>
      <c r="BL60" s="21" t="s">
        <v>171</v>
      </c>
      <c r="BM60" s="21" t="s">
        <v>171</v>
      </c>
      <c r="BN60" s="21" t="s">
        <v>5136</v>
      </c>
      <c r="BO60" s="21" t="s">
        <v>3814</v>
      </c>
      <c r="BP60" s="24" t="s">
        <v>167</v>
      </c>
      <c r="BQ60" s="22" t="s">
        <v>1012</v>
      </c>
      <c r="BR60" s="238">
        <v>5.11E-3</v>
      </c>
      <c r="BS60" s="21"/>
      <c r="BT60" s="21">
        <v>95</v>
      </c>
      <c r="BU60" s="238">
        <v>-0.214</v>
      </c>
      <c r="BV60" s="238">
        <v>0.224</v>
      </c>
      <c r="BW60" s="238">
        <v>0.96</v>
      </c>
      <c r="BX60" t="s">
        <v>11</v>
      </c>
      <c r="BY60" t="s">
        <v>11</v>
      </c>
      <c r="BZ60" s="21" t="s">
        <v>5137</v>
      </c>
      <c r="CA60" s="21" t="s">
        <v>5138</v>
      </c>
      <c r="CB60" s="21" t="s">
        <v>11</v>
      </c>
      <c r="CC60" s="21" t="s">
        <v>5403</v>
      </c>
      <c r="CD60" s="21"/>
      <c r="CE60" s="21"/>
      <c r="CF60" s="21"/>
      <c r="CG60" s="21"/>
      <c r="CH60" s="21"/>
    </row>
    <row r="61" spans="1:86">
      <c r="A61" s="21">
        <v>170</v>
      </c>
      <c r="B61" s="21" t="s">
        <v>282</v>
      </c>
      <c r="C61" s="21" t="s">
        <v>244</v>
      </c>
      <c r="D61" s="22" t="s">
        <v>5122</v>
      </c>
      <c r="E61" s="21">
        <v>2014</v>
      </c>
      <c r="F61" s="21" t="s">
        <v>1283</v>
      </c>
      <c r="G61" s="21" t="s">
        <v>5123</v>
      </c>
      <c r="H61" s="24" t="s">
        <v>5124</v>
      </c>
      <c r="I61" s="21" t="s">
        <v>5125</v>
      </c>
      <c r="J61" s="21" t="s">
        <v>5126</v>
      </c>
      <c r="K61" s="21" t="s">
        <v>5127</v>
      </c>
      <c r="L61" s="22" t="s">
        <v>5128</v>
      </c>
      <c r="M61" s="24" t="s">
        <v>5129</v>
      </c>
      <c r="N61" s="21" t="s">
        <v>12</v>
      </c>
      <c r="O61" s="240" t="s">
        <v>6062</v>
      </c>
      <c r="P61" s="240" t="s">
        <v>6062</v>
      </c>
      <c r="Q61" s="21" t="s">
        <v>5600</v>
      </c>
      <c r="R61" s="21" t="s">
        <v>5402</v>
      </c>
      <c r="S61" s="21" t="s">
        <v>123</v>
      </c>
      <c r="T61" s="21" t="s">
        <v>5131</v>
      </c>
      <c r="U61" s="21" t="s">
        <v>140</v>
      </c>
      <c r="V61" s="21">
        <v>112628</v>
      </c>
      <c r="W61" s="21" t="s">
        <v>10</v>
      </c>
      <c r="X61" s="21" t="s">
        <v>10</v>
      </c>
      <c r="Y61" s="21" t="s">
        <v>10</v>
      </c>
      <c r="Z61" s="21" t="s">
        <v>10</v>
      </c>
      <c r="AA61" s="21" t="s">
        <v>3932</v>
      </c>
      <c r="AB61" s="21" t="s">
        <v>1006</v>
      </c>
      <c r="AC61" t="str">
        <f>INDEX([5]Exposure_GWASs!G:G,MATCH([5]Wenxin!AB61,[5]Exposure_GWASs!C:C,0))</f>
        <v>BMI</v>
      </c>
      <c r="AD61" s="21" t="s">
        <v>127</v>
      </c>
      <c r="AE61" s="21" t="s">
        <v>1224</v>
      </c>
      <c r="AF61" s="21" t="s">
        <v>5131</v>
      </c>
      <c r="AG61" s="21" t="s">
        <v>140</v>
      </c>
      <c r="AH61" s="21">
        <v>112628</v>
      </c>
      <c r="AI61">
        <f>INDEX([5]Exposure_GWASs!F:F,MATCH([5]Wenxin!AB61,[5]Exposure_GWASs!C:C,0))</f>
        <v>249796</v>
      </c>
      <c r="AJ61" s="21" t="s">
        <v>5132</v>
      </c>
      <c r="AK61" s="21" t="s">
        <v>1005</v>
      </c>
      <c r="AL61" s="21" t="s">
        <v>204</v>
      </c>
      <c r="AM61" s="21" t="s">
        <v>1099</v>
      </c>
      <c r="AN61" s="21" t="s">
        <v>5133</v>
      </c>
      <c r="AO61" s="21" t="s">
        <v>1099</v>
      </c>
      <c r="AP61" s="21" t="s">
        <v>5134</v>
      </c>
      <c r="AQ61" s="21" t="s">
        <v>1099</v>
      </c>
      <c r="AR61" s="21" t="s">
        <v>11</v>
      </c>
      <c r="AS61" s="21" t="s">
        <v>135</v>
      </c>
      <c r="AT61" s="21" t="s">
        <v>11</v>
      </c>
      <c r="AU61" s="21" t="s">
        <v>10</v>
      </c>
      <c r="AV61" s="21" t="s">
        <v>10</v>
      </c>
      <c r="AW61" s="21">
        <v>32</v>
      </c>
      <c r="AX61" s="21">
        <f>INDEX([5]Exposure_GWASs!S:S,MATCH([5]Wenxin!AB61,[5]Exposure_GWASs!C:C,0))</f>
        <v>32</v>
      </c>
      <c r="AY61" s="21" t="s">
        <v>10</v>
      </c>
      <c r="AZ61" s="21" t="s">
        <v>11</v>
      </c>
      <c r="BA61" s="21" t="s">
        <v>10</v>
      </c>
      <c r="BB61" s="21" t="s">
        <v>22</v>
      </c>
      <c r="BC61" s="21"/>
      <c r="BD61" s="21"/>
      <c r="BE61" s="21"/>
      <c r="BF61" s="21"/>
      <c r="BG61" s="21"/>
      <c r="BH61" s="21" t="s">
        <v>11</v>
      </c>
      <c r="BI61" s="21" t="s">
        <v>5135</v>
      </c>
      <c r="BJ61" s="21" t="s">
        <v>11</v>
      </c>
      <c r="BK61" s="21" t="s">
        <v>11</v>
      </c>
      <c r="BL61" s="21" t="s">
        <v>171</v>
      </c>
      <c r="BM61" s="21" t="s">
        <v>171</v>
      </c>
      <c r="BN61" s="21" t="s">
        <v>5136</v>
      </c>
      <c r="BO61" s="21" t="s">
        <v>3814</v>
      </c>
      <c r="BP61" s="24" t="s">
        <v>167</v>
      </c>
      <c r="BQ61" s="22" t="s">
        <v>1012</v>
      </c>
      <c r="BR61" s="238">
        <v>1.03</v>
      </c>
      <c r="BS61" s="21"/>
      <c r="BT61" s="21">
        <v>95</v>
      </c>
      <c r="BU61" s="238">
        <v>0.59399999999999997</v>
      </c>
      <c r="BV61" s="238">
        <v>1.47</v>
      </c>
      <c r="BW61" s="239">
        <v>3.9999999999999998E-6</v>
      </c>
      <c r="BX61" t="s">
        <v>11</v>
      </c>
      <c r="BY61" t="s">
        <v>11</v>
      </c>
      <c r="BZ61" s="21" t="s">
        <v>5137</v>
      </c>
      <c r="CA61" s="21" t="s">
        <v>5138</v>
      </c>
      <c r="CB61" s="21" t="s">
        <v>11</v>
      </c>
      <c r="CC61" s="21" t="s">
        <v>5403</v>
      </c>
      <c r="CD61" s="21"/>
      <c r="CE61" s="21"/>
      <c r="CF61" s="21"/>
      <c r="CG61" s="21"/>
      <c r="CH61" s="21"/>
    </row>
    <row r="62" spans="1:86">
      <c r="A62" s="21">
        <v>170</v>
      </c>
      <c r="B62" s="21" t="s">
        <v>282</v>
      </c>
      <c r="C62" s="21" t="s">
        <v>244</v>
      </c>
      <c r="D62" s="22" t="s">
        <v>5122</v>
      </c>
      <c r="E62" s="21">
        <v>2014</v>
      </c>
      <c r="F62" s="21" t="s">
        <v>1283</v>
      </c>
      <c r="G62" s="21" t="s">
        <v>5123</v>
      </c>
      <c r="H62" s="24" t="s">
        <v>5124</v>
      </c>
      <c r="I62" s="21" t="s">
        <v>5125</v>
      </c>
      <c r="J62" s="21" t="s">
        <v>5126</v>
      </c>
      <c r="K62" s="21" t="s">
        <v>5127</v>
      </c>
      <c r="L62" s="22" t="s">
        <v>5128</v>
      </c>
      <c r="M62" s="24" t="s">
        <v>5129</v>
      </c>
      <c r="N62" s="21" t="s">
        <v>12</v>
      </c>
      <c r="O62" s="240" t="s">
        <v>6063</v>
      </c>
      <c r="P62" s="240" t="s">
        <v>6063</v>
      </c>
      <c r="Q62" s="21" t="s">
        <v>5600</v>
      </c>
      <c r="R62" s="21" t="s">
        <v>5402</v>
      </c>
      <c r="S62" s="21" t="s">
        <v>123</v>
      </c>
      <c r="T62" s="21" t="s">
        <v>5131</v>
      </c>
      <c r="U62" s="21" t="s">
        <v>140</v>
      </c>
      <c r="V62" s="21">
        <v>12616</v>
      </c>
      <c r="W62" s="21" t="s">
        <v>10</v>
      </c>
      <c r="X62" s="21" t="s">
        <v>10</v>
      </c>
      <c r="Y62" s="21" t="s">
        <v>10</v>
      </c>
      <c r="Z62" s="21" t="s">
        <v>10</v>
      </c>
      <c r="AA62" s="21" t="s">
        <v>3932</v>
      </c>
      <c r="AB62" s="21" t="s">
        <v>1006</v>
      </c>
      <c r="AC62" t="str">
        <f>INDEX([5]Exposure_GWASs!G:G,MATCH([5]Wenxin!AB62,[5]Exposure_GWASs!C:C,0))</f>
        <v>BMI</v>
      </c>
      <c r="AD62" s="21" t="s">
        <v>127</v>
      </c>
      <c r="AE62" s="21" t="s">
        <v>1224</v>
      </c>
      <c r="AF62" s="21" t="s">
        <v>5131</v>
      </c>
      <c r="AG62" s="21" t="s">
        <v>140</v>
      </c>
      <c r="AH62" s="21">
        <v>12616</v>
      </c>
      <c r="AI62">
        <f>INDEX([5]Exposure_GWASs!F:F,MATCH([5]Wenxin!AB62,[5]Exposure_GWASs!C:C,0))</f>
        <v>249796</v>
      </c>
      <c r="AJ62" s="21" t="s">
        <v>5132</v>
      </c>
      <c r="AK62" s="21" t="s">
        <v>1005</v>
      </c>
      <c r="AL62" s="21" t="s">
        <v>204</v>
      </c>
      <c r="AM62" s="21" t="s">
        <v>1099</v>
      </c>
      <c r="AN62" s="21" t="s">
        <v>5133</v>
      </c>
      <c r="AO62" s="21" t="s">
        <v>1099</v>
      </c>
      <c r="AP62" s="21" t="s">
        <v>5134</v>
      </c>
      <c r="AQ62" s="21" t="s">
        <v>1099</v>
      </c>
      <c r="AR62" s="21" t="s">
        <v>11</v>
      </c>
      <c r="AS62" s="21" t="s">
        <v>135</v>
      </c>
      <c r="AT62" s="21" t="s">
        <v>11</v>
      </c>
      <c r="AU62" s="21" t="s">
        <v>10</v>
      </c>
      <c r="AV62" s="21" t="s">
        <v>10</v>
      </c>
      <c r="AW62" s="21">
        <v>32</v>
      </c>
      <c r="AX62" s="21">
        <f>INDEX([5]Exposure_GWASs!S:S,MATCH([5]Wenxin!AB62,[5]Exposure_GWASs!C:C,0))</f>
        <v>32</v>
      </c>
      <c r="AY62" s="21" t="s">
        <v>10</v>
      </c>
      <c r="AZ62" s="21" t="s">
        <v>11</v>
      </c>
      <c r="BA62" s="21" t="s">
        <v>10</v>
      </c>
      <c r="BB62" s="21" t="s">
        <v>22</v>
      </c>
      <c r="BC62" s="21"/>
      <c r="BD62" s="21"/>
      <c r="BE62" s="21"/>
      <c r="BF62" s="21"/>
      <c r="BG62" s="21"/>
      <c r="BH62" s="21" t="s">
        <v>11</v>
      </c>
      <c r="BI62" s="21" t="s">
        <v>5135</v>
      </c>
      <c r="BJ62" s="21" t="s">
        <v>11</v>
      </c>
      <c r="BK62" s="21" t="s">
        <v>11</v>
      </c>
      <c r="BL62" s="21" t="s">
        <v>171</v>
      </c>
      <c r="BM62" s="21" t="s">
        <v>171</v>
      </c>
      <c r="BN62" s="21" t="s">
        <v>5136</v>
      </c>
      <c r="BO62" s="21" t="s">
        <v>3814</v>
      </c>
      <c r="BP62" s="24" t="s">
        <v>167</v>
      </c>
      <c r="BQ62" s="22" t="s">
        <v>1012</v>
      </c>
      <c r="BR62" s="238">
        <v>1.29</v>
      </c>
      <c r="BS62" s="21"/>
      <c r="BT62" s="21">
        <v>95</v>
      </c>
      <c r="BU62" s="238">
        <v>0.748</v>
      </c>
      <c r="BV62" s="238">
        <v>1.82</v>
      </c>
      <c r="BW62" s="239">
        <v>3.0000000000000001E-6</v>
      </c>
      <c r="BX62" t="s">
        <v>11</v>
      </c>
      <c r="BY62" t="s">
        <v>11</v>
      </c>
      <c r="BZ62" s="21" t="s">
        <v>5137</v>
      </c>
      <c r="CA62" s="21" t="s">
        <v>5138</v>
      </c>
      <c r="CB62" s="21" t="s">
        <v>11</v>
      </c>
      <c r="CC62" s="21" t="s">
        <v>5403</v>
      </c>
      <c r="CD62" s="21"/>
      <c r="CE62" s="21"/>
      <c r="CF62" s="21"/>
      <c r="CG62" s="21"/>
      <c r="CH62" s="21"/>
    </row>
    <row r="63" spans="1:86">
      <c r="A63" s="21">
        <v>170</v>
      </c>
      <c r="B63" s="21" t="s">
        <v>282</v>
      </c>
      <c r="C63" s="21" t="s">
        <v>244</v>
      </c>
      <c r="D63" s="22" t="s">
        <v>5122</v>
      </c>
      <c r="E63" s="21">
        <v>2014</v>
      </c>
      <c r="F63" s="21" t="s">
        <v>1283</v>
      </c>
      <c r="G63" s="21" t="s">
        <v>5123</v>
      </c>
      <c r="H63" s="24" t="s">
        <v>5124</v>
      </c>
      <c r="I63" s="21" t="s">
        <v>5125</v>
      </c>
      <c r="J63" s="21" t="s">
        <v>5126</v>
      </c>
      <c r="K63" s="21" t="s">
        <v>5127</v>
      </c>
      <c r="L63" s="22" t="s">
        <v>5128</v>
      </c>
      <c r="M63" s="24" t="s">
        <v>5129</v>
      </c>
      <c r="N63" s="21" t="s">
        <v>12</v>
      </c>
      <c r="O63" s="240" t="s">
        <v>6064</v>
      </c>
      <c r="P63" s="240" t="s">
        <v>6064</v>
      </c>
      <c r="Q63" s="21" t="s">
        <v>5600</v>
      </c>
      <c r="R63" s="21" t="s">
        <v>5402</v>
      </c>
      <c r="S63" s="21" t="s">
        <v>123</v>
      </c>
      <c r="T63" s="21" t="s">
        <v>5131</v>
      </c>
      <c r="U63" s="21" t="s">
        <v>140</v>
      </c>
      <c r="V63" s="21">
        <v>12093</v>
      </c>
      <c r="W63" s="21" t="s">
        <v>10</v>
      </c>
      <c r="X63" s="21" t="s">
        <v>10</v>
      </c>
      <c r="Y63" s="21" t="s">
        <v>10</v>
      </c>
      <c r="Z63" s="21" t="s">
        <v>10</v>
      </c>
      <c r="AA63" s="21" t="s">
        <v>3932</v>
      </c>
      <c r="AB63" s="21" t="s">
        <v>1006</v>
      </c>
      <c r="AC63" t="str">
        <f>INDEX([5]Exposure_GWASs!G:G,MATCH([5]Wenxin!AB63,[5]Exposure_GWASs!C:C,0))</f>
        <v>BMI</v>
      </c>
      <c r="AD63" s="21" t="s">
        <v>127</v>
      </c>
      <c r="AE63" s="21" t="s">
        <v>1224</v>
      </c>
      <c r="AF63" s="21" t="s">
        <v>5131</v>
      </c>
      <c r="AG63" s="21" t="s">
        <v>140</v>
      </c>
      <c r="AH63" s="21">
        <v>12093</v>
      </c>
      <c r="AI63">
        <f>INDEX([5]Exposure_GWASs!F:F,MATCH([5]Wenxin!AB63,[5]Exposure_GWASs!C:C,0))</f>
        <v>249796</v>
      </c>
      <c r="AJ63" s="21" t="s">
        <v>5132</v>
      </c>
      <c r="AK63" s="21" t="s">
        <v>1005</v>
      </c>
      <c r="AL63" s="21" t="s">
        <v>204</v>
      </c>
      <c r="AM63" s="21" t="s">
        <v>1099</v>
      </c>
      <c r="AN63" s="21" t="s">
        <v>5133</v>
      </c>
      <c r="AO63" s="21" t="s">
        <v>1099</v>
      </c>
      <c r="AP63" s="21" t="s">
        <v>5134</v>
      </c>
      <c r="AQ63" s="21" t="s">
        <v>1099</v>
      </c>
      <c r="AR63" s="21" t="s">
        <v>11</v>
      </c>
      <c r="AS63" s="21" t="s">
        <v>135</v>
      </c>
      <c r="AT63" s="21" t="s">
        <v>11</v>
      </c>
      <c r="AU63" s="21" t="s">
        <v>10</v>
      </c>
      <c r="AV63" s="21" t="s">
        <v>10</v>
      </c>
      <c r="AW63" s="21">
        <v>32</v>
      </c>
      <c r="AX63" s="21">
        <f>INDEX([5]Exposure_GWASs!S:S,MATCH([5]Wenxin!AB63,[5]Exposure_GWASs!C:C,0))</f>
        <v>32</v>
      </c>
      <c r="AY63" s="21" t="s">
        <v>10</v>
      </c>
      <c r="AZ63" s="21" t="s">
        <v>11</v>
      </c>
      <c r="BA63" s="21" t="s">
        <v>10</v>
      </c>
      <c r="BB63" s="21" t="s">
        <v>22</v>
      </c>
      <c r="BC63" s="21"/>
      <c r="BD63" s="21"/>
      <c r="BE63" s="21"/>
      <c r="BF63" s="21"/>
      <c r="BG63" s="21"/>
      <c r="BH63" s="21" t="s">
        <v>11</v>
      </c>
      <c r="BI63" s="21" t="s">
        <v>5135</v>
      </c>
      <c r="BJ63" s="21" t="s">
        <v>11</v>
      </c>
      <c r="BK63" s="21" t="s">
        <v>11</v>
      </c>
      <c r="BL63" s="21" t="s">
        <v>171</v>
      </c>
      <c r="BM63" s="21" t="s">
        <v>171</v>
      </c>
      <c r="BN63" s="21" t="s">
        <v>5136</v>
      </c>
      <c r="BO63" s="21" t="s">
        <v>3814</v>
      </c>
      <c r="BP63" s="24" t="s">
        <v>167</v>
      </c>
      <c r="BQ63" s="22" t="s">
        <v>1012</v>
      </c>
      <c r="BR63" s="238">
        <v>2.2200000000000002</v>
      </c>
      <c r="BS63" s="21"/>
      <c r="BT63" s="21">
        <v>95</v>
      </c>
      <c r="BU63" s="238">
        <v>1.1499999999999999</v>
      </c>
      <c r="BV63" s="238">
        <v>3.29</v>
      </c>
      <c r="BW63" s="239">
        <v>5.0000000000000002E-5</v>
      </c>
      <c r="BX63" t="s">
        <v>11</v>
      </c>
      <c r="BY63" t="s">
        <v>11</v>
      </c>
      <c r="BZ63" s="21" t="s">
        <v>5137</v>
      </c>
      <c r="CA63" s="21" t="s">
        <v>5138</v>
      </c>
      <c r="CB63" s="21" t="s">
        <v>11</v>
      </c>
      <c r="CC63" s="21" t="s">
        <v>5403</v>
      </c>
      <c r="CD63" s="21"/>
      <c r="CE63" s="21"/>
      <c r="CF63" s="21"/>
      <c r="CG63" s="21"/>
      <c r="CH63" s="21"/>
    </row>
    <row r="64" spans="1:86">
      <c r="A64" s="21">
        <v>170</v>
      </c>
      <c r="B64" s="21" t="s">
        <v>282</v>
      </c>
      <c r="C64" s="21" t="s">
        <v>244</v>
      </c>
      <c r="D64" s="22" t="s">
        <v>5122</v>
      </c>
      <c r="E64" s="21">
        <v>2014</v>
      </c>
      <c r="F64" s="21" t="s">
        <v>1283</v>
      </c>
      <c r="G64" s="21" t="s">
        <v>5123</v>
      </c>
      <c r="H64" s="24" t="s">
        <v>5124</v>
      </c>
      <c r="I64" s="21" t="s">
        <v>5125</v>
      </c>
      <c r="J64" s="21" t="s">
        <v>5126</v>
      </c>
      <c r="K64" s="21" t="s">
        <v>5127</v>
      </c>
      <c r="L64" s="22" t="s">
        <v>5128</v>
      </c>
      <c r="M64" s="24" t="s">
        <v>5129</v>
      </c>
      <c r="N64" s="21" t="s">
        <v>12</v>
      </c>
      <c r="O64" s="240" t="s">
        <v>6065</v>
      </c>
      <c r="P64" s="240" t="s">
        <v>6065</v>
      </c>
      <c r="Q64" s="21" t="s">
        <v>5600</v>
      </c>
      <c r="R64" s="21" t="s">
        <v>5402</v>
      </c>
      <c r="S64" s="21" t="s">
        <v>123</v>
      </c>
      <c r="T64" s="21" t="s">
        <v>5131</v>
      </c>
      <c r="U64" s="21" t="s">
        <v>140</v>
      </c>
      <c r="V64" s="21">
        <v>12631</v>
      </c>
      <c r="W64" s="21" t="s">
        <v>10</v>
      </c>
      <c r="X64" s="21" t="s">
        <v>10</v>
      </c>
      <c r="Y64" s="21" t="s">
        <v>10</v>
      </c>
      <c r="Z64" s="21" t="s">
        <v>10</v>
      </c>
      <c r="AA64" s="21" t="s">
        <v>3932</v>
      </c>
      <c r="AB64" s="21" t="s">
        <v>1006</v>
      </c>
      <c r="AC64" t="str">
        <f>INDEX([5]Exposure_GWASs!G:G,MATCH([5]Wenxin!AB64,[5]Exposure_GWASs!C:C,0))</f>
        <v>BMI</v>
      </c>
      <c r="AD64" s="21" t="s">
        <v>127</v>
      </c>
      <c r="AE64" s="21" t="s">
        <v>1224</v>
      </c>
      <c r="AF64" s="21" t="s">
        <v>5131</v>
      </c>
      <c r="AG64" s="21" t="s">
        <v>140</v>
      </c>
      <c r="AH64" s="21">
        <v>12631</v>
      </c>
      <c r="AI64">
        <f>INDEX([5]Exposure_GWASs!F:F,MATCH([5]Wenxin!AB64,[5]Exposure_GWASs!C:C,0))</f>
        <v>249796</v>
      </c>
      <c r="AJ64" s="21" t="s">
        <v>5132</v>
      </c>
      <c r="AK64" s="21" t="s">
        <v>1005</v>
      </c>
      <c r="AL64" s="21" t="s">
        <v>204</v>
      </c>
      <c r="AM64" s="21" t="s">
        <v>1099</v>
      </c>
      <c r="AN64" s="21" t="s">
        <v>5133</v>
      </c>
      <c r="AO64" s="21" t="s">
        <v>1099</v>
      </c>
      <c r="AP64" s="21" t="s">
        <v>5134</v>
      </c>
      <c r="AQ64" s="21" t="s">
        <v>1099</v>
      </c>
      <c r="AR64" s="21" t="s">
        <v>11</v>
      </c>
      <c r="AS64" s="21" t="s">
        <v>135</v>
      </c>
      <c r="AT64" s="21" t="s">
        <v>11</v>
      </c>
      <c r="AU64" s="21" t="s">
        <v>10</v>
      </c>
      <c r="AV64" s="21" t="s">
        <v>10</v>
      </c>
      <c r="AW64" s="21">
        <v>32</v>
      </c>
      <c r="AX64" s="21">
        <f>INDEX([5]Exposure_GWASs!S:S,MATCH([5]Wenxin!AB64,[5]Exposure_GWASs!C:C,0))</f>
        <v>32</v>
      </c>
      <c r="AY64" s="21" t="s">
        <v>10</v>
      </c>
      <c r="AZ64" s="21" t="s">
        <v>11</v>
      </c>
      <c r="BA64" s="21" t="s">
        <v>10</v>
      </c>
      <c r="BB64" s="21" t="s">
        <v>22</v>
      </c>
      <c r="BC64" s="21"/>
      <c r="BD64" s="21"/>
      <c r="BE64" s="21"/>
      <c r="BF64" s="21"/>
      <c r="BG64" s="21"/>
      <c r="BH64" s="21" t="s">
        <v>11</v>
      </c>
      <c r="BI64" s="21" t="s">
        <v>5135</v>
      </c>
      <c r="BJ64" s="21" t="s">
        <v>11</v>
      </c>
      <c r="BK64" s="21" t="s">
        <v>11</v>
      </c>
      <c r="BL64" s="21" t="s">
        <v>171</v>
      </c>
      <c r="BM64" s="21" t="s">
        <v>171</v>
      </c>
      <c r="BN64" s="21" t="s">
        <v>5136</v>
      </c>
      <c r="BO64" s="21" t="s">
        <v>3814</v>
      </c>
      <c r="BP64" s="24" t="s">
        <v>167</v>
      </c>
      <c r="BQ64" s="22" t="s">
        <v>1012</v>
      </c>
      <c r="BR64" s="238">
        <v>0.97399999999999998</v>
      </c>
      <c r="BS64" s="21"/>
      <c r="BT64" s="21">
        <v>95</v>
      </c>
      <c r="BU64" s="238">
        <v>0.35</v>
      </c>
      <c r="BV64" s="238">
        <v>1.6</v>
      </c>
      <c r="BW64" s="238">
        <v>2E-3</v>
      </c>
      <c r="BX64" t="s">
        <v>11</v>
      </c>
      <c r="BY64" t="s">
        <v>11</v>
      </c>
      <c r="BZ64" s="21" t="s">
        <v>5137</v>
      </c>
      <c r="CA64" s="21" t="s">
        <v>5138</v>
      </c>
      <c r="CB64" s="21" t="s">
        <v>11</v>
      </c>
      <c r="CC64" s="21" t="s">
        <v>5403</v>
      </c>
      <c r="CD64" s="21"/>
      <c r="CE64" s="21"/>
      <c r="CF64" s="21"/>
      <c r="CG64" s="21"/>
      <c r="CH64" s="21"/>
    </row>
    <row r="65" spans="1:86">
      <c r="A65" s="21">
        <v>170</v>
      </c>
      <c r="B65" s="21" t="s">
        <v>282</v>
      </c>
      <c r="C65" s="21" t="s">
        <v>244</v>
      </c>
      <c r="D65" s="22" t="s">
        <v>5122</v>
      </c>
      <c r="E65" s="21">
        <v>2014</v>
      </c>
      <c r="F65" s="21" t="s">
        <v>1283</v>
      </c>
      <c r="G65" s="21" t="s">
        <v>5123</v>
      </c>
      <c r="H65" s="24" t="s">
        <v>5124</v>
      </c>
      <c r="I65" s="21" t="s">
        <v>5125</v>
      </c>
      <c r="J65" s="21" t="s">
        <v>5126</v>
      </c>
      <c r="K65" s="21" t="s">
        <v>5127</v>
      </c>
      <c r="L65" s="22" t="s">
        <v>5128</v>
      </c>
      <c r="M65" s="24" t="s">
        <v>5129</v>
      </c>
      <c r="N65" s="21" t="s">
        <v>12</v>
      </c>
      <c r="O65" s="240" t="s">
        <v>6066</v>
      </c>
      <c r="P65" s="240" t="s">
        <v>6066</v>
      </c>
      <c r="Q65" s="21" t="s">
        <v>5600</v>
      </c>
      <c r="R65" s="21" t="s">
        <v>5402</v>
      </c>
      <c r="S65" s="21" t="s">
        <v>123</v>
      </c>
      <c r="T65" s="21" t="s">
        <v>5131</v>
      </c>
      <c r="U65" s="21" t="s">
        <v>140</v>
      </c>
      <c r="V65" s="21">
        <v>12634</v>
      </c>
      <c r="W65" s="21" t="s">
        <v>10</v>
      </c>
      <c r="X65" s="21" t="s">
        <v>10</v>
      </c>
      <c r="Y65" s="21" t="s">
        <v>10</v>
      </c>
      <c r="Z65" s="21" t="s">
        <v>10</v>
      </c>
      <c r="AA65" s="21" t="s">
        <v>3932</v>
      </c>
      <c r="AB65" s="21" t="s">
        <v>1006</v>
      </c>
      <c r="AC65" t="str">
        <f>INDEX([5]Exposure_GWASs!G:G,MATCH([5]Wenxin!AB65,[5]Exposure_GWASs!C:C,0))</f>
        <v>BMI</v>
      </c>
      <c r="AD65" s="21" t="s">
        <v>127</v>
      </c>
      <c r="AE65" s="21" t="s">
        <v>1224</v>
      </c>
      <c r="AF65" s="21" t="s">
        <v>5131</v>
      </c>
      <c r="AG65" s="21" t="s">
        <v>140</v>
      </c>
      <c r="AH65" s="21">
        <v>12634</v>
      </c>
      <c r="AI65">
        <f>INDEX([5]Exposure_GWASs!F:F,MATCH([5]Wenxin!AB65,[5]Exposure_GWASs!C:C,0))</f>
        <v>249796</v>
      </c>
      <c r="AJ65" s="21" t="s">
        <v>5132</v>
      </c>
      <c r="AK65" s="21" t="s">
        <v>1005</v>
      </c>
      <c r="AL65" s="21" t="s">
        <v>204</v>
      </c>
      <c r="AM65" s="21" t="s">
        <v>1099</v>
      </c>
      <c r="AN65" s="21" t="s">
        <v>5133</v>
      </c>
      <c r="AO65" s="21" t="s">
        <v>1099</v>
      </c>
      <c r="AP65" s="21" t="s">
        <v>5134</v>
      </c>
      <c r="AQ65" s="21" t="s">
        <v>1099</v>
      </c>
      <c r="AR65" s="21" t="s">
        <v>11</v>
      </c>
      <c r="AS65" s="21" t="s">
        <v>135</v>
      </c>
      <c r="AT65" s="21" t="s">
        <v>11</v>
      </c>
      <c r="AU65" s="21" t="s">
        <v>10</v>
      </c>
      <c r="AV65" s="21" t="s">
        <v>10</v>
      </c>
      <c r="AW65" s="21">
        <v>32</v>
      </c>
      <c r="AX65" s="21">
        <f>INDEX([5]Exposure_GWASs!S:S,MATCH([5]Wenxin!AB65,[5]Exposure_GWASs!C:C,0))</f>
        <v>32</v>
      </c>
      <c r="AY65" s="21" t="s">
        <v>10</v>
      </c>
      <c r="AZ65" s="21" t="s">
        <v>11</v>
      </c>
      <c r="BA65" s="21" t="s">
        <v>10</v>
      </c>
      <c r="BB65" s="21" t="s">
        <v>22</v>
      </c>
      <c r="BC65" s="21"/>
      <c r="BD65" s="21"/>
      <c r="BE65" s="21"/>
      <c r="BF65" s="21"/>
      <c r="BG65" s="21"/>
      <c r="BH65" s="21" t="s">
        <v>11</v>
      </c>
      <c r="BI65" s="21" t="s">
        <v>5135</v>
      </c>
      <c r="BJ65" s="21" t="s">
        <v>11</v>
      </c>
      <c r="BK65" s="21" t="s">
        <v>11</v>
      </c>
      <c r="BL65" s="21" t="s">
        <v>171</v>
      </c>
      <c r="BM65" s="21" t="s">
        <v>171</v>
      </c>
      <c r="BN65" s="21" t="s">
        <v>5136</v>
      </c>
      <c r="BO65" s="21" t="s">
        <v>3814</v>
      </c>
      <c r="BP65" s="24" t="s">
        <v>167</v>
      </c>
      <c r="BQ65" s="22" t="s">
        <v>1012</v>
      </c>
      <c r="BR65" s="238">
        <v>0.78700000000000003</v>
      </c>
      <c r="BS65" s="21"/>
      <c r="BT65" s="21">
        <v>95</v>
      </c>
      <c r="BU65" s="238">
        <v>0.42299999999999999</v>
      </c>
      <c r="BV65" s="238">
        <v>1.1499999999999999</v>
      </c>
      <c r="BW65" s="239">
        <v>2.0000000000000002E-5</v>
      </c>
      <c r="BX65" t="s">
        <v>11</v>
      </c>
      <c r="BY65" t="s">
        <v>11</v>
      </c>
      <c r="BZ65" s="21" t="s">
        <v>5137</v>
      </c>
      <c r="CA65" s="21" t="s">
        <v>5138</v>
      </c>
      <c r="CB65" s="21" t="s">
        <v>11</v>
      </c>
      <c r="CC65" s="21" t="s">
        <v>5403</v>
      </c>
      <c r="CD65" s="21"/>
      <c r="CE65" s="21"/>
      <c r="CF65" s="21"/>
      <c r="CG65" s="21"/>
      <c r="CH65" s="21"/>
    </row>
    <row r="66" spans="1:86">
      <c r="A66" s="21">
        <v>170</v>
      </c>
      <c r="B66" s="21" t="s">
        <v>282</v>
      </c>
      <c r="C66" s="21" t="s">
        <v>244</v>
      </c>
      <c r="D66" s="22" t="s">
        <v>5122</v>
      </c>
      <c r="E66" s="21">
        <v>2014</v>
      </c>
      <c r="F66" s="21" t="s">
        <v>1283</v>
      </c>
      <c r="G66" s="21" t="s">
        <v>5123</v>
      </c>
      <c r="H66" s="24" t="s">
        <v>5124</v>
      </c>
      <c r="I66" s="21" t="s">
        <v>5125</v>
      </c>
      <c r="J66" s="21" t="s">
        <v>5126</v>
      </c>
      <c r="K66" s="21" t="s">
        <v>5127</v>
      </c>
      <c r="L66" s="22" t="s">
        <v>5128</v>
      </c>
      <c r="M66" s="24" t="s">
        <v>5129</v>
      </c>
      <c r="N66" s="21" t="s">
        <v>12</v>
      </c>
      <c r="O66" s="240" t="s">
        <v>6067</v>
      </c>
      <c r="P66" s="240" t="s">
        <v>6067</v>
      </c>
      <c r="Q66" s="21" t="s">
        <v>5600</v>
      </c>
      <c r="R66" s="21" t="s">
        <v>5402</v>
      </c>
      <c r="S66" s="21" t="s">
        <v>123</v>
      </c>
      <c r="T66" s="21" t="s">
        <v>5131</v>
      </c>
      <c r="U66" s="21" t="s">
        <v>140</v>
      </c>
      <c r="V66" s="21">
        <v>12611</v>
      </c>
      <c r="W66" s="21" t="s">
        <v>10</v>
      </c>
      <c r="X66" s="21" t="s">
        <v>10</v>
      </c>
      <c r="Y66" s="21" t="s">
        <v>10</v>
      </c>
      <c r="Z66" s="21" t="s">
        <v>10</v>
      </c>
      <c r="AA66" s="21" t="s">
        <v>3932</v>
      </c>
      <c r="AB66" s="21" t="s">
        <v>1006</v>
      </c>
      <c r="AC66" t="str">
        <f>INDEX([5]Exposure_GWASs!G:G,MATCH([5]Wenxin!AB66,[5]Exposure_GWASs!C:C,0))</f>
        <v>BMI</v>
      </c>
      <c r="AD66" s="21" t="s">
        <v>127</v>
      </c>
      <c r="AE66" s="21" t="s">
        <v>1224</v>
      </c>
      <c r="AF66" s="21" t="s">
        <v>5131</v>
      </c>
      <c r="AG66" s="21" t="s">
        <v>140</v>
      </c>
      <c r="AH66" s="21">
        <v>12611</v>
      </c>
      <c r="AI66">
        <f>INDEX([5]Exposure_GWASs!F:F,MATCH([5]Wenxin!AB66,[5]Exposure_GWASs!C:C,0))</f>
        <v>249796</v>
      </c>
      <c r="AJ66" s="21" t="s">
        <v>5132</v>
      </c>
      <c r="AK66" s="21" t="s">
        <v>1005</v>
      </c>
      <c r="AL66" s="21" t="s">
        <v>204</v>
      </c>
      <c r="AM66" s="21" t="s">
        <v>1099</v>
      </c>
      <c r="AN66" s="21" t="s">
        <v>5133</v>
      </c>
      <c r="AO66" s="21" t="s">
        <v>1099</v>
      </c>
      <c r="AP66" s="21" t="s">
        <v>5134</v>
      </c>
      <c r="AQ66" s="21" t="s">
        <v>1099</v>
      </c>
      <c r="AR66" s="21" t="s">
        <v>11</v>
      </c>
      <c r="AS66" s="21" t="s">
        <v>135</v>
      </c>
      <c r="AT66" s="21" t="s">
        <v>11</v>
      </c>
      <c r="AU66" s="21" t="s">
        <v>10</v>
      </c>
      <c r="AV66" s="21" t="s">
        <v>10</v>
      </c>
      <c r="AW66" s="21">
        <v>32</v>
      </c>
      <c r="AX66" s="21">
        <f>INDEX([5]Exposure_GWASs!S:S,MATCH([5]Wenxin!AB66,[5]Exposure_GWASs!C:C,0))</f>
        <v>32</v>
      </c>
      <c r="AY66" s="21" t="s">
        <v>10</v>
      </c>
      <c r="AZ66" s="21" t="s">
        <v>11</v>
      </c>
      <c r="BA66" s="21" t="s">
        <v>10</v>
      </c>
      <c r="BB66" s="21" t="s">
        <v>22</v>
      </c>
      <c r="BC66" s="21"/>
      <c r="BD66" s="21"/>
      <c r="BE66" s="21"/>
      <c r="BF66" s="21"/>
      <c r="BG66" s="21"/>
      <c r="BH66" s="21" t="s">
        <v>11</v>
      </c>
      <c r="BI66" s="21" t="s">
        <v>5135</v>
      </c>
      <c r="BJ66" s="21" t="s">
        <v>11</v>
      </c>
      <c r="BK66" s="21" t="s">
        <v>11</v>
      </c>
      <c r="BL66" s="21" t="s">
        <v>171</v>
      </c>
      <c r="BM66" s="21" t="s">
        <v>171</v>
      </c>
      <c r="BN66" s="21" t="s">
        <v>5136</v>
      </c>
      <c r="BO66" s="21" t="s">
        <v>3814</v>
      </c>
      <c r="BP66" s="24" t="s">
        <v>167</v>
      </c>
      <c r="BQ66" s="22" t="s">
        <v>1012</v>
      </c>
      <c r="BR66" s="238">
        <v>-1.8800000000000001E-2</v>
      </c>
      <c r="BS66" s="21"/>
      <c r="BT66" s="21">
        <v>95</v>
      </c>
      <c r="BU66" s="238">
        <v>-0.38800000000000001</v>
      </c>
      <c r="BV66" s="238">
        <v>0.35099999999999998</v>
      </c>
      <c r="BW66" s="238">
        <v>0.92</v>
      </c>
      <c r="BX66" t="s">
        <v>11</v>
      </c>
      <c r="BY66" t="s">
        <v>11</v>
      </c>
      <c r="BZ66" s="21" t="s">
        <v>5137</v>
      </c>
      <c r="CA66" s="21" t="s">
        <v>5138</v>
      </c>
      <c r="CB66" s="21" t="s">
        <v>11</v>
      </c>
      <c r="CC66" s="21" t="s">
        <v>5403</v>
      </c>
      <c r="CD66" s="21"/>
      <c r="CE66" s="21"/>
      <c r="CF66" s="21"/>
      <c r="CG66" s="21"/>
      <c r="CH66" s="21"/>
    </row>
    <row r="67" spans="1:86">
      <c r="A67" s="21">
        <v>170</v>
      </c>
      <c r="B67" s="21" t="s">
        <v>282</v>
      </c>
      <c r="C67" s="21" t="s">
        <v>244</v>
      </c>
      <c r="D67" s="22" t="s">
        <v>5122</v>
      </c>
      <c r="E67" s="21">
        <v>2014</v>
      </c>
      <c r="F67" s="21" t="s">
        <v>1283</v>
      </c>
      <c r="G67" s="21" t="s">
        <v>5123</v>
      </c>
      <c r="H67" s="24" t="s">
        <v>5124</v>
      </c>
      <c r="I67" s="21" t="s">
        <v>5125</v>
      </c>
      <c r="J67" s="21" t="s">
        <v>5126</v>
      </c>
      <c r="K67" s="21" t="s">
        <v>5127</v>
      </c>
      <c r="L67" s="22" t="s">
        <v>5128</v>
      </c>
      <c r="M67" s="24" t="s">
        <v>5129</v>
      </c>
      <c r="N67" s="21" t="s">
        <v>12</v>
      </c>
      <c r="O67" t="s">
        <v>6069</v>
      </c>
      <c r="P67" s="240" t="s">
        <v>6068</v>
      </c>
      <c r="Q67" s="21" t="s">
        <v>5600</v>
      </c>
      <c r="R67" s="21" t="s">
        <v>5402</v>
      </c>
      <c r="S67" s="21" t="s">
        <v>123</v>
      </c>
      <c r="T67" s="21" t="s">
        <v>5131</v>
      </c>
      <c r="U67" s="21" t="s">
        <v>140</v>
      </c>
      <c r="V67" s="21">
        <v>12525</v>
      </c>
      <c r="W67" s="21" t="s">
        <v>10</v>
      </c>
      <c r="X67" s="21" t="s">
        <v>10</v>
      </c>
      <c r="Y67" s="21" t="s">
        <v>10</v>
      </c>
      <c r="Z67" s="21" t="s">
        <v>10</v>
      </c>
      <c r="AA67" s="21" t="s">
        <v>3932</v>
      </c>
      <c r="AB67" s="21" t="s">
        <v>1006</v>
      </c>
      <c r="AC67" t="str">
        <f>INDEX([5]Exposure_GWASs!G:G,MATCH([5]Wenxin!AB67,[5]Exposure_GWASs!C:C,0))</f>
        <v>BMI</v>
      </c>
      <c r="AD67" s="21" t="s">
        <v>127</v>
      </c>
      <c r="AE67" s="21" t="s">
        <v>1224</v>
      </c>
      <c r="AF67" s="21" t="s">
        <v>5131</v>
      </c>
      <c r="AG67" s="21" t="s">
        <v>140</v>
      </c>
      <c r="AH67" s="21">
        <v>12525</v>
      </c>
      <c r="AI67">
        <f>INDEX([5]Exposure_GWASs!F:F,MATCH([5]Wenxin!AB67,[5]Exposure_GWASs!C:C,0))</f>
        <v>249796</v>
      </c>
      <c r="AJ67" s="21" t="s">
        <v>5132</v>
      </c>
      <c r="AK67" s="21" t="s">
        <v>1005</v>
      </c>
      <c r="AL67" s="21" t="s">
        <v>204</v>
      </c>
      <c r="AM67" s="21" t="s">
        <v>1099</v>
      </c>
      <c r="AN67" s="21" t="s">
        <v>5133</v>
      </c>
      <c r="AO67" s="21" t="s">
        <v>1099</v>
      </c>
      <c r="AP67" s="21" t="s">
        <v>5134</v>
      </c>
      <c r="AQ67" s="21" t="s">
        <v>1099</v>
      </c>
      <c r="AR67" s="21" t="s">
        <v>11</v>
      </c>
      <c r="AS67" s="21" t="s">
        <v>135</v>
      </c>
      <c r="AT67" s="21" t="s">
        <v>11</v>
      </c>
      <c r="AU67" s="21" t="s">
        <v>10</v>
      </c>
      <c r="AV67" s="21" t="s">
        <v>10</v>
      </c>
      <c r="AW67" s="21">
        <v>32</v>
      </c>
      <c r="AX67" s="21">
        <f>INDEX([5]Exposure_GWASs!S:S,MATCH([5]Wenxin!AB67,[5]Exposure_GWASs!C:C,0))</f>
        <v>32</v>
      </c>
      <c r="AY67" s="21" t="s">
        <v>10</v>
      </c>
      <c r="AZ67" s="21" t="s">
        <v>11</v>
      </c>
      <c r="BA67" s="21" t="s">
        <v>10</v>
      </c>
      <c r="BB67" s="21" t="s">
        <v>22</v>
      </c>
      <c r="BC67" s="21"/>
      <c r="BD67" s="21"/>
      <c r="BE67" s="21"/>
      <c r="BF67" s="21"/>
      <c r="BG67" s="21"/>
      <c r="BH67" s="21" t="s">
        <v>11</v>
      </c>
      <c r="BI67" s="21" t="s">
        <v>5135</v>
      </c>
      <c r="BJ67" s="21" t="s">
        <v>11</v>
      </c>
      <c r="BK67" s="21" t="s">
        <v>11</v>
      </c>
      <c r="BL67" s="21" t="s">
        <v>171</v>
      </c>
      <c r="BM67" s="21" t="s">
        <v>171</v>
      </c>
      <c r="BN67" s="21" t="s">
        <v>5136</v>
      </c>
      <c r="BO67" s="21" t="s">
        <v>3814</v>
      </c>
      <c r="BP67" s="24" t="s">
        <v>167</v>
      </c>
      <c r="BQ67" s="22" t="s">
        <v>1012</v>
      </c>
      <c r="BR67" s="238">
        <v>-5.3800000000000002E-3</v>
      </c>
      <c r="BS67" s="21"/>
      <c r="BT67" s="21">
        <v>95</v>
      </c>
      <c r="BU67" s="238">
        <v>-2.3599999999999999E-2</v>
      </c>
      <c r="BV67" s="238">
        <v>1.2800000000000001E-2</v>
      </c>
      <c r="BW67" s="238">
        <v>1.2800000000000001E-2</v>
      </c>
      <c r="BX67" t="s">
        <v>11</v>
      </c>
      <c r="BY67" t="s">
        <v>11</v>
      </c>
      <c r="BZ67" s="21" t="s">
        <v>5137</v>
      </c>
      <c r="CA67" s="21" t="s">
        <v>5138</v>
      </c>
      <c r="CB67" s="21" t="s">
        <v>11</v>
      </c>
      <c r="CC67" s="21" t="s">
        <v>5403</v>
      </c>
      <c r="CD67" s="21"/>
      <c r="CE67" s="21"/>
      <c r="CF67" s="21"/>
      <c r="CG67" s="21"/>
      <c r="CH67" s="21"/>
    </row>
    <row r="68" spans="1:86">
      <c r="A68" s="21">
        <v>170</v>
      </c>
      <c r="B68" s="21" t="s">
        <v>282</v>
      </c>
      <c r="C68" s="21" t="s">
        <v>244</v>
      </c>
      <c r="D68" s="22" t="s">
        <v>5122</v>
      </c>
      <c r="E68" s="21">
        <v>2014</v>
      </c>
      <c r="F68" s="21" t="s">
        <v>1283</v>
      </c>
      <c r="G68" s="21" t="s">
        <v>5123</v>
      </c>
      <c r="H68" s="24" t="s">
        <v>5124</v>
      </c>
      <c r="I68" s="21" t="s">
        <v>5125</v>
      </c>
      <c r="J68" s="21" t="s">
        <v>5126</v>
      </c>
      <c r="K68" s="21" t="s">
        <v>5127</v>
      </c>
      <c r="L68" s="22" t="s">
        <v>5128</v>
      </c>
      <c r="M68" s="24" t="s">
        <v>5129</v>
      </c>
      <c r="N68" s="21" t="s">
        <v>12</v>
      </c>
      <c r="O68" t="s">
        <v>6154</v>
      </c>
      <c r="P68" s="252" t="s">
        <v>6155</v>
      </c>
      <c r="Q68" s="21" t="s">
        <v>5600</v>
      </c>
      <c r="R68" s="21" t="s">
        <v>5402</v>
      </c>
      <c r="S68" s="21" t="s">
        <v>123</v>
      </c>
      <c r="T68" s="21" t="s">
        <v>5131</v>
      </c>
      <c r="U68" s="21" t="s">
        <v>140</v>
      </c>
      <c r="V68" s="21">
        <v>12510</v>
      </c>
      <c r="W68" s="21" t="s">
        <v>10</v>
      </c>
      <c r="X68" s="21" t="s">
        <v>10</v>
      </c>
      <c r="Y68" s="21" t="s">
        <v>10</v>
      </c>
      <c r="Z68" s="21" t="s">
        <v>10</v>
      </c>
      <c r="AA68" s="21" t="s">
        <v>3932</v>
      </c>
      <c r="AB68" s="21" t="s">
        <v>1006</v>
      </c>
      <c r="AC68" t="str">
        <f>INDEX([5]Exposure_GWASs!G:G,MATCH([5]Wenxin!AB68,[5]Exposure_GWASs!C:C,0))</f>
        <v>BMI</v>
      </c>
      <c r="AD68" s="21" t="s">
        <v>127</v>
      </c>
      <c r="AE68" s="21" t="s">
        <v>1224</v>
      </c>
      <c r="AF68" s="21" t="s">
        <v>5131</v>
      </c>
      <c r="AG68" s="21" t="s">
        <v>140</v>
      </c>
      <c r="AH68" s="21">
        <v>12510</v>
      </c>
      <c r="AI68">
        <f>INDEX([5]Exposure_GWASs!F:F,MATCH([5]Wenxin!AB68,[5]Exposure_GWASs!C:C,0))</f>
        <v>249796</v>
      </c>
      <c r="AJ68" s="21" t="s">
        <v>5132</v>
      </c>
      <c r="AK68" s="21" t="s">
        <v>1005</v>
      </c>
      <c r="AL68" s="21" t="s">
        <v>204</v>
      </c>
      <c r="AM68" s="21" t="s">
        <v>1099</v>
      </c>
      <c r="AN68" s="21" t="s">
        <v>5133</v>
      </c>
      <c r="AO68" s="21" t="s">
        <v>1099</v>
      </c>
      <c r="AP68" s="21" t="s">
        <v>5134</v>
      </c>
      <c r="AQ68" s="21" t="s">
        <v>1099</v>
      </c>
      <c r="AR68" s="21" t="s">
        <v>11</v>
      </c>
      <c r="AS68" s="21" t="s">
        <v>135</v>
      </c>
      <c r="AT68" s="21" t="s">
        <v>11</v>
      </c>
      <c r="AU68" s="21" t="s">
        <v>10</v>
      </c>
      <c r="AV68" s="21" t="s">
        <v>10</v>
      </c>
      <c r="AW68" s="21">
        <v>32</v>
      </c>
      <c r="AX68" s="21">
        <f>INDEX([5]Exposure_GWASs!S:S,MATCH([5]Wenxin!AB68,[5]Exposure_GWASs!C:C,0))</f>
        <v>32</v>
      </c>
      <c r="AY68" s="21" t="s">
        <v>10</v>
      </c>
      <c r="AZ68" s="21" t="s">
        <v>11</v>
      </c>
      <c r="BA68" s="21" t="s">
        <v>10</v>
      </c>
      <c r="BB68" s="21" t="s">
        <v>22</v>
      </c>
      <c r="BC68" s="21"/>
      <c r="BD68" s="21"/>
      <c r="BE68" s="21"/>
      <c r="BF68" s="21"/>
      <c r="BG68" s="21"/>
      <c r="BH68" s="21" t="s">
        <v>11</v>
      </c>
      <c r="BI68" s="21" t="s">
        <v>5135</v>
      </c>
      <c r="BJ68" s="21" t="s">
        <v>11</v>
      </c>
      <c r="BK68" s="21" t="s">
        <v>11</v>
      </c>
      <c r="BL68" s="21" t="s">
        <v>171</v>
      </c>
      <c r="BM68" s="21" t="s">
        <v>171</v>
      </c>
      <c r="BN68" s="21" t="s">
        <v>5136</v>
      </c>
      <c r="BO68" s="21" t="s">
        <v>3814</v>
      </c>
      <c r="BP68" s="24" t="s">
        <v>167</v>
      </c>
      <c r="BQ68" s="22" t="s">
        <v>1012</v>
      </c>
      <c r="BR68" s="238">
        <v>-0.01</v>
      </c>
      <c r="BS68" s="21"/>
      <c r="BT68" s="21">
        <v>95</v>
      </c>
      <c r="BU68" s="238">
        <v>-2.87E-2</v>
      </c>
      <c r="BV68" s="238">
        <v>8.6599999999999993E-3</v>
      </c>
      <c r="BW68" s="238">
        <v>0.28999999999999998</v>
      </c>
      <c r="BX68" t="s">
        <v>11</v>
      </c>
      <c r="BY68" t="s">
        <v>11</v>
      </c>
      <c r="BZ68" s="21" t="s">
        <v>5137</v>
      </c>
      <c r="CA68" s="21" t="s">
        <v>5138</v>
      </c>
      <c r="CB68" s="21" t="s">
        <v>11</v>
      </c>
      <c r="CC68" s="21" t="s">
        <v>5403</v>
      </c>
      <c r="CD68" s="21"/>
      <c r="CE68" s="21"/>
      <c r="CF68" s="21"/>
      <c r="CG68" s="21"/>
      <c r="CH68" s="21"/>
    </row>
    <row r="69" spans="1:86">
      <c r="A69" s="21">
        <v>170</v>
      </c>
      <c r="B69" s="21" t="s">
        <v>282</v>
      </c>
      <c r="C69" s="21" t="s">
        <v>244</v>
      </c>
      <c r="D69" s="22" t="s">
        <v>5122</v>
      </c>
      <c r="E69" s="21">
        <v>2014</v>
      </c>
      <c r="F69" s="21" t="s">
        <v>1283</v>
      </c>
      <c r="G69" s="21" t="s">
        <v>5123</v>
      </c>
      <c r="H69" s="24" t="s">
        <v>5124</v>
      </c>
      <c r="I69" s="21" t="s">
        <v>5125</v>
      </c>
      <c r="J69" s="21" t="s">
        <v>5126</v>
      </c>
      <c r="K69" s="21" t="s">
        <v>5127</v>
      </c>
      <c r="L69" s="22" t="s">
        <v>5128</v>
      </c>
      <c r="M69" s="24" t="s">
        <v>5129</v>
      </c>
      <c r="N69" s="21" t="s">
        <v>12</v>
      </c>
      <c r="O69" s="240" t="s">
        <v>6070</v>
      </c>
      <c r="P69" s="240" t="s">
        <v>6070</v>
      </c>
      <c r="Q69" s="21" t="s">
        <v>5600</v>
      </c>
      <c r="R69" s="21" t="s">
        <v>5402</v>
      </c>
      <c r="S69" s="21" t="s">
        <v>123</v>
      </c>
      <c r="T69" s="21" t="s">
        <v>5131</v>
      </c>
      <c r="U69" s="21" t="s">
        <v>140</v>
      </c>
      <c r="V69" s="21">
        <v>12595</v>
      </c>
      <c r="W69" s="21" t="s">
        <v>10</v>
      </c>
      <c r="X69" s="21" t="s">
        <v>10</v>
      </c>
      <c r="Y69" s="21" t="s">
        <v>10</v>
      </c>
      <c r="Z69" s="21" t="s">
        <v>10</v>
      </c>
      <c r="AA69" s="21" t="s">
        <v>3932</v>
      </c>
      <c r="AB69" s="21" t="s">
        <v>1006</v>
      </c>
      <c r="AC69" t="str">
        <f>INDEX([5]Exposure_GWASs!G:G,MATCH([5]Wenxin!AB69,[5]Exposure_GWASs!C:C,0))</f>
        <v>BMI</v>
      </c>
      <c r="AD69" s="21" t="s">
        <v>127</v>
      </c>
      <c r="AE69" s="21" t="s">
        <v>1224</v>
      </c>
      <c r="AF69" s="21" t="s">
        <v>5131</v>
      </c>
      <c r="AG69" s="21" t="s">
        <v>140</v>
      </c>
      <c r="AH69" s="21">
        <v>12595</v>
      </c>
      <c r="AI69">
        <f>INDEX([5]Exposure_GWASs!F:F,MATCH([5]Wenxin!AB69,[5]Exposure_GWASs!C:C,0))</f>
        <v>249796</v>
      </c>
      <c r="AJ69" s="21" t="s">
        <v>5132</v>
      </c>
      <c r="AK69" s="21" t="s">
        <v>1005</v>
      </c>
      <c r="AL69" s="21" t="s">
        <v>204</v>
      </c>
      <c r="AM69" s="21" t="s">
        <v>1099</v>
      </c>
      <c r="AN69" s="21" t="s">
        <v>5133</v>
      </c>
      <c r="AO69" s="21" t="s">
        <v>1099</v>
      </c>
      <c r="AP69" s="21" t="s">
        <v>5134</v>
      </c>
      <c r="AQ69" s="21" t="s">
        <v>1099</v>
      </c>
      <c r="AR69" s="21" t="s">
        <v>11</v>
      </c>
      <c r="AS69" s="21" t="s">
        <v>135</v>
      </c>
      <c r="AT69" s="21" t="s">
        <v>11</v>
      </c>
      <c r="AU69" s="21" t="s">
        <v>10</v>
      </c>
      <c r="AV69" s="21" t="s">
        <v>10</v>
      </c>
      <c r="AW69" s="21">
        <v>32</v>
      </c>
      <c r="AX69" s="21">
        <f>INDEX([5]Exposure_GWASs!S:S,MATCH([5]Wenxin!AB69,[5]Exposure_GWASs!C:C,0))</f>
        <v>32</v>
      </c>
      <c r="AY69" s="21" t="s">
        <v>10</v>
      </c>
      <c r="AZ69" s="21" t="s">
        <v>11</v>
      </c>
      <c r="BA69" s="21" t="s">
        <v>10</v>
      </c>
      <c r="BB69" s="21" t="s">
        <v>22</v>
      </c>
      <c r="BC69" s="21"/>
      <c r="BD69" s="21"/>
      <c r="BE69" s="21"/>
      <c r="BF69" s="21"/>
      <c r="BG69" s="21"/>
      <c r="BH69" s="21" t="s">
        <v>11</v>
      </c>
      <c r="BI69" s="21" t="s">
        <v>5135</v>
      </c>
      <c r="BJ69" s="21" t="s">
        <v>11</v>
      </c>
      <c r="BK69" s="21" t="s">
        <v>11</v>
      </c>
      <c r="BL69" s="21" t="s">
        <v>171</v>
      </c>
      <c r="BM69" s="21" t="s">
        <v>171</v>
      </c>
      <c r="BN69" s="21" t="s">
        <v>5136</v>
      </c>
      <c r="BO69" s="21" t="s">
        <v>3814</v>
      </c>
      <c r="BP69" s="24" t="s">
        <v>167</v>
      </c>
      <c r="BQ69" s="22" t="s">
        <v>1012</v>
      </c>
      <c r="BR69" s="238">
        <v>-0.13100000000000001</v>
      </c>
      <c r="BS69" s="21"/>
      <c r="BT69" s="21">
        <v>95</v>
      </c>
      <c r="BU69" s="238">
        <v>-0.55900000000000005</v>
      </c>
      <c r="BV69" s="238">
        <v>0.29599999999999999</v>
      </c>
      <c r="BW69" s="238">
        <v>0.55000000000000004</v>
      </c>
      <c r="BX69" t="s">
        <v>11</v>
      </c>
      <c r="BY69" t="s">
        <v>11</v>
      </c>
      <c r="BZ69" s="21" t="s">
        <v>5137</v>
      </c>
      <c r="CA69" s="21" t="s">
        <v>5138</v>
      </c>
      <c r="CB69" s="21" t="s">
        <v>11</v>
      </c>
      <c r="CC69" s="21" t="s">
        <v>5403</v>
      </c>
      <c r="CD69" s="21"/>
      <c r="CE69" s="21"/>
      <c r="CF69" s="21"/>
      <c r="CG69" s="21"/>
      <c r="CH69" s="21"/>
    </row>
    <row r="70" spans="1:86">
      <c r="A70" s="21">
        <v>170</v>
      </c>
      <c r="B70" s="21" t="s">
        <v>282</v>
      </c>
      <c r="C70" s="21" t="s">
        <v>244</v>
      </c>
      <c r="D70" s="22" t="s">
        <v>5122</v>
      </c>
      <c r="E70" s="21">
        <v>2014</v>
      </c>
      <c r="F70" s="21" t="s">
        <v>1283</v>
      </c>
      <c r="G70" s="21" t="s">
        <v>5123</v>
      </c>
      <c r="H70" s="24" t="s">
        <v>5124</v>
      </c>
      <c r="I70" s="21" t="s">
        <v>5125</v>
      </c>
      <c r="J70" s="21" t="s">
        <v>5126</v>
      </c>
      <c r="K70" s="21" t="s">
        <v>5127</v>
      </c>
      <c r="L70" s="22" t="s">
        <v>5128</v>
      </c>
      <c r="M70" s="24" t="s">
        <v>5129</v>
      </c>
      <c r="N70" s="21" t="s">
        <v>12</v>
      </c>
      <c r="O70" s="240" t="s">
        <v>6071</v>
      </c>
      <c r="P70" s="240" t="s">
        <v>6071</v>
      </c>
      <c r="Q70" s="21" t="s">
        <v>5600</v>
      </c>
      <c r="R70" s="21" t="s">
        <v>5402</v>
      </c>
      <c r="S70" s="21" t="s">
        <v>123</v>
      </c>
      <c r="T70" s="21" t="s">
        <v>5131</v>
      </c>
      <c r="U70" s="21" t="s">
        <v>140</v>
      </c>
      <c r="V70" s="21">
        <v>12580</v>
      </c>
      <c r="W70" s="21" t="s">
        <v>10</v>
      </c>
      <c r="X70" s="21" t="s">
        <v>10</v>
      </c>
      <c r="Y70" s="21" t="s">
        <v>10</v>
      </c>
      <c r="Z70" s="21" t="s">
        <v>10</v>
      </c>
      <c r="AA70" s="21" t="s">
        <v>3932</v>
      </c>
      <c r="AB70" s="21" t="s">
        <v>1006</v>
      </c>
      <c r="AC70" t="str">
        <f>INDEX([5]Exposure_GWASs!G:G,MATCH([5]Wenxin!AB70,[5]Exposure_GWASs!C:C,0))</f>
        <v>BMI</v>
      </c>
      <c r="AD70" s="21" t="s">
        <v>127</v>
      </c>
      <c r="AE70" s="21" t="s">
        <v>1224</v>
      </c>
      <c r="AF70" s="21" t="s">
        <v>5131</v>
      </c>
      <c r="AG70" s="21" t="s">
        <v>140</v>
      </c>
      <c r="AH70" s="21">
        <v>12580</v>
      </c>
      <c r="AI70">
        <f>INDEX([5]Exposure_GWASs!F:F,MATCH([5]Wenxin!AB70,[5]Exposure_GWASs!C:C,0))</f>
        <v>249796</v>
      </c>
      <c r="AJ70" s="21" t="s">
        <v>5132</v>
      </c>
      <c r="AK70" s="21" t="s">
        <v>1005</v>
      </c>
      <c r="AL70" s="21" t="s">
        <v>204</v>
      </c>
      <c r="AM70" s="21" t="s">
        <v>1099</v>
      </c>
      <c r="AN70" s="21" t="s">
        <v>5133</v>
      </c>
      <c r="AO70" s="21" t="s">
        <v>1099</v>
      </c>
      <c r="AP70" s="21" t="s">
        <v>5134</v>
      </c>
      <c r="AQ70" s="21" t="s">
        <v>1099</v>
      </c>
      <c r="AR70" s="21" t="s">
        <v>11</v>
      </c>
      <c r="AS70" s="21" t="s">
        <v>135</v>
      </c>
      <c r="AT70" s="21" t="s">
        <v>11</v>
      </c>
      <c r="AU70" s="21" t="s">
        <v>10</v>
      </c>
      <c r="AV70" s="21" t="s">
        <v>10</v>
      </c>
      <c r="AW70" s="21">
        <v>32</v>
      </c>
      <c r="AX70" s="21">
        <f>INDEX([5]Exposure_GWASs!S:S,MATCH([5]Wenxin!AB70,[5]Exposure_GWASs!C:C,0))</f>
        <v>32</v>
      </c>
      <c r="AY70" s="21" t="s">
        <v>10</v>
      </c>
      <c r="AZ70" s="21" t="s">
        <v>11</v>
      </c>
      <c r="BA70" s="21" t="s">
        <v>10</v>
      </c>
      <c r="BB70" s="21" t="s">
        <v>22</v>
      </c>
      <c r="BC70" s="21"/>
      <c r="BD70" s="21"/>
      <c r="BE70" s="21"/>
      <c r="BF70" s="21"/>
      <c r="BG70" s="21"/>
      <c r="BH70" s="21" t="s">
        <v>11</v>
      </c>
      <c r="BI70" s="21" t="s">
        <v>5135</v>
      </c>
      <c r="BJ70" s="21" t="s">
        <v>11</v>
      </c>
      <c r="BK70" s="21" t="s">
        <v>11</v>
      </c>
      <c r="BL70" s="21" t="s">
        <v>171</v>
      </c>
      <c r="BM70" s="21" t="s">
        <v>171</v>
      </c>
      <c r="BN70" s="21" t="s">
        <v>5136</v>
      </c>
      <c r="BO70" s="21" t="s">
        <v>3814</v>
      </c>
      <c r="BP70" s="24" t="s">
        <v>167</v>
      </c>
      <c r="BQ70" s="22" t="s">
        <v>1012</v>
      </c>
      <c r="BR70" s="238">
        <v>-9.7600000000000006E-2</v>
      </c>
      <c r="BS70" s="21"/>
      <c r="BT70" s="21">
        <v>95</v>
      </c>
      <c r="BU70" s="238">
        <v>-1.81</v>
      </c>
      <c r="BV70" s="238">
        <v>1.61</v>
      </c>
      <c r="BW70" s="238">
        <v>0.91</v>
      </c>
      <c r="BX70" t="s">
        <v>11</v>
      </c>
      <c r="BY70" t="s">
        <v>11</v>
      </c>
      <c r="BZ70" s="21" t="s">
        <v>5137</v>
      </c>
      <c r="CA70" s="21" t="s">
        <v>5138</v>
      </c>
      <c r="CB70" s="21" t="s">
        <v>11</v>
      </c>
      <c r="CC70" s="21" t="s">
        <v>5403</v>
      </c>
      <c r="CD70" s="21"/>
      <c r="CE70" s="21"/>
      <c r="CF70" s="21"/>
      <c r="CG70" s="21"/>
      <c r="CH70" s="21"/>
    </row>
    <row r="71" spans="1:86">
      <c r="A71" s="21">
        <v>170</v>
      </c>
      <c r="B71" s="21" t="s">
        <v>282</v>
      </c>
      <c r="C71" s="21" t="s">
        <v>244</v>
      </c>
      <c r="D71" s="22" t="s">
        <v>5122</v>
      </c>
      <c r="E71" s="21">
        <v>2014</v>
      </c>
      <c r="F71" s="21" t="s">
        <v>1283</v>
      </c>
      <c r="G71" s="21" t="s">
        <v>5123</v>
      </c>
      <c r="H71" s="24" t="s">
        <v>5124</v>
      </c>
      <c r="I71" s="21" t="s">
        <v>5125</v>
      </c>
      <c r="J71" s="21" t="s">
        <v>5126</v>
      </c>
      <c r="K71" s="21" t="s">
        <v>5127</v>
      </c>
      <c r="L71" s="22" t="s">
        <v>5128</v>
      </c>
      <c r="M71" s="24" t="s">
        <v>5129</v>
      </c>
      <c r="N71" s="21" t="s">
        <v>12</v>
      </c>
      <c r="O71" s="240" t="s">
        <v>5675</v>
      </c>
      <c r="P71" s="240" t="s">
        <v>5675</v>
      </c>
      <c r="Q71" s="21" t="s">
        <v>5600</v>
      </c>
      <c r="R71" s="240" t="s">
        <v>5405</v>
      </c>
      <c r="S71" s="21" t="s">
        <v>123</v>
      </c>
      <c r="T71" s="21" t="s">
        <v>5131</v>
      </c>
      <c r="U71" s="21" t="s">
        <v>140</v>
      </c>
      <c r="V71" s="21">
        <v>12643</v>
      </c>
      <c r="W71" s="21" t="s">
        <v>10</v>
      </c>
      <c r="X71" s="21" t="s">
        <v>10</v>
      </c>
      <c r="Y71" s="21" t="s">
        <v>10</v>
      </c>
      <c r="Z71" s="21" t="s">
        <v>10</v>
      </c>
      <c r="AA71" s="21" t="s">
        <v>3932</v>
      </c>
      <c r="AB71" s="21" t="s">
        <v>1006</v>
      </c>
      <c r="AC71" t="str">
        <f>INDEX([5]Exposure_GWASs!G:G,MATCH([5]Wenxin!AB71,[5]Exposure_GWASs!C:C,0))</f>
        <v>BMI</v>
      </c>
      <c r="AD71" s="21" t="s">
        <v>127</v>
      </c>
      <c r="AE71" s="21" t="s">
        <v>1224</v>
      </c>
      <c r="AF71" s="21" t="s">
        <v>5131</v>
      </c>
      <c r="AG71" s="21" t="s">
        <v>140</v>
      </c>
      <c r="AH71" s="21">
        <v>12643</v>
      </c>
      <c r="AI71">
        <f>INDEX([5]Exposure_GWASs!F:F,MATCH([5]Wenxin!AB71,[5]Exposure_GWASs!C:C,0))</f>
        <v>249796</v>
      </c>
      <c r="AJ71" s="21" t="s">
        <v>5132</v>
      </c>
      <c r="AK71" s="21" t="s">
        <v>1005</v>
      </c>
      <c r="AL71" s="21" t="s">
        <v>204</v>
      </c>
      <c r="AM71" s="21" t="s">
        <v>1099</v>
      </c>
      <c r="AN71" s="21" t="s">
        <v>5133</v>
      </c>
      <c r="AO71" s="21" t="s">
        <v>1099</v>
      </c>
      <c r="AP71" s="21" t="s">
        <v>5134</v>
      </c>
      <c r="AQ71" s="21" t="s">
        <v>1099</v>
      </c>
      <c r="AR71" s="21" t="s">
        <v>11</v>
      </c>
      <c r="AS71" s="21" t="s">
        <v>135</v>
      </c>
      <c r="AT71" s="21" t="s">
        <v>11</v>
      </c>
      <c r="AU71" s="21" t="s">
        <v>10</v>
      </c>
      <c r="AV71" s="21" t="s">
        <v>10</v>
      </c>
      <c r="AW71" s="21">
        <v>32</v>
      </c>
      <c r="AX71" s="21">
        <f>INDEX([5]Exposure_GWASs!S:S,MATCH([5]Wenxin!AB71,[5]Exposure_GWASs!C:C,0))</f>
        <v>32</v>
      </c>
      <c r="AY71" s="21" t="s">
        <v>10</v>
      </c>
      <c r="AZ71" s="21" t="s">
        <v>11</v>
      </c>
      <c r="BA71" s="21" t="s">
        <v>10</v>
      </c>
      <c r="BB71" s="21" t="s">
        <v>22</v>
      </c>
      <c r="BC71" s="21"/>
      <c r="BD71" s="21"/>
      <c r="BE71" s="21"/>
      <c r="BF71" s="21"/>
      <c r="BG71" s="21"/>
      <c r="BH71" s="21" t="s">
        <v>11</v>
      </c>
      <c r="BI71" s="21" t="s">
        <v>5135</v>
      </c>
      <c r="BJ71" s="21" t="s">
        <v>11</v>
      </c>
      <c r="BK71" s="21" t="s">
        <v>11</v>
      </c>
      <c r="BL71" s="21" t="s">
        <v>171</v>
      </c>
      <c r="BM71" s="21" t="s">
        <v>171</v>
      </c>
      <c r="BN71" s="21" t="s">
        <v>5136</v>
      </c>
      <c r="BO71" s="21" t="s">
        <v>3814</v>
      </c>
      <c r="BP71" s="24" t="s">
        <v>167</v>
      </c>
      <c r="BQ71" s="22" t="s">
        <v>1012</v>
      </c>
      <c r="BR71" s="238">
        <v>-1.3999999999999999E-4</v>
      </c>
      <c r="BS71" s="21"/>
      <c r="BT71" s="21">
        <v>95</v>
      </c>
      <c r="BU71" s="239">
        <v>-6.3000000000000003E-4</v>
      </c>
      <c r="BV71" s="239">
        <v>-3.5E-4</v>
      </c>
      <c r="BW71" s="238">
        <v>0.57999999999999996</v>
      </c>
      <c r="BX71" t="s">
        <v>11</v>
      </c>
      <c r="BY71" t="s">
        <v>11</v>
      </c>
      <c r="BZ71" s="21" t="s">
        <v>5137</v>
      </c>
      <c r="CA71" s="21" t="s">
        <v>5138</v>
      </c>
      <c r="CB71" s="21" t="s">
        <v>11</v>
      </c>
      <c r="CC71" s="21" t="s">
        <v>5403</v>
      </c>
      <c r="CD71" s="21"/>
      <c r="CE71" s="21"/>
      <c r="CF71" s="21"/>
      <c r="CG71" s="21"/>
      <c r="CH71" s="21"/>
    </row>
    <row r="72" spans="1:86">
      <c r="A72" s="21">
        <v>170</v>
      </c>
      <c r="B72" s="21" t="s">
        <v>282</v>
      </c>
      <c r="C72" s="21" t="s">
        <v>244</v>
      </c>
      <c r="D72" s="22" t="s">
        <v>5122</v>
      </c>
      <c r="E72" s="21">
        <v>2014</v>
      </c>
      <c r="F72" s="21" t="s">
        <v>1283</v>
      </c>
      <c r="G72" s="21" t="s">
        <v>5123</v>
      </c>
      <c r="H72" s="24" t="s">
        <v>5124</v>
      </c>
      <c r="I72" s="21" t="s">
        <v>5125</v>
      </c>
      <c r="J72" s="21" t="s">
        <v>5126</v>
      </c>
      <c r="K72" s="21" t="s">
        <v>5127</v>
      </c>
      <c r="L72" s="22" t="s">
        <v>5128</v>
      </c>
      <c r="M72" s="24" t="s">
        <v>5129</v>
      </c>
      <c r="N72" s="21" t="s">
        <v>12</v>
      </c>
      <c r="O72" s="25" t="s">
        <v>2881</v>
      </c>
      <c r="P72" s="240" t="s">
        <v>5589</v>
      </c>
      <c r="Q72" s="21" t="s">
        <v>5600</v>
      </c>
      <c r="R72" s="240" t="s">
        <v>327</v>
      </c>
      <c r="S72" s="21" t="s">
        <v>123</v>
      </c>
      <c r="T72" s="21" t="s">
        <v>5131</v>
      </c>
      <c r="U72" s="21" t="s">
        <v>140</v>
      </c>
      <c r="V72" s="21">
        <v>12462</v>
      </c>
      <c r="W72" s="21" t="s">
        <v>10</v>
      </c>
      <c r="X72" s="21" t="s">
        <v>10</v>
      </c>
      <c r="Y72" s="21" t="s">
        <v>10</v>
      </c>
      <c r="Z72" s="21" t="s">
        <v>10</v>
      </c>
      <c r="AA72" s="21" t="s">
        <v>3932</v>
      </c>
      <c r="AB72" s="21" t="s">
        <v>1006</v>
      </c>
      <c r="AC72" t="str">
        <f>INDEX([5]Exposure_GWASs!G:G,MATCH([5]Wenxin!AB72,[5]Exposure_GWASs!C:C,0))</f>
        <v>BMI</v>
      </c>
      <c r="AD72" s="21" t="s">
        <v>127</v>
      </c>
      <c r="AE72" s="21" t="s">
        <v>1224</v>
      </c>
      <c r="AF72" s="21" t="s">
        <v>5131</v>
      </c>
      <c r="AG72" s="21" t="s">
        <v>140</v>
      </c>
      <c r="AH72" s="21">
        <v>12462</v>
      </c>
      <c r="AI72">
        <f>INDEX([5]Exposure_GWASs!F:F,MATCH([5]Wenxin!AB72,[5]Exposure_GWASs!C:C,0))</f>
        <v>249796</v>
      </c>
      <c r="AJ72" s="21" t="s">
        <v>5132</v>
      </c>
      <c r="AK72" s="21" t="s">
        <v>1005</v>
      </c>
      <c r="AL72" s="21" t="s">
        <v>204</v>
      </c>
      <c r="AM72" s="21" t="s">
        <v>1099</v>
      </c>
      <c r="AN72" s="21" t="s">
        <v>5133</v>
      </c>
      <c r="AO72" s="21" t="s">
        <v>1099</v>
      </c>
      <c r="AP72" s="21" t="s">
        <v>5134</v>
      </c>
      <c r="AQ72" s="21" t="s">
        <v>1099</v>
      </c>
      <c r="AR72" s="21" t="s">
        <v>11</v>
      </c>
      <c r="AS72" s="21" t="s">
        <v>135</v>
      </c>
      <c r="AT72" s="21" t="s">
        <v>11</v>
      </c>
      <c r="AU72" s="21" t="s">
        <v>10</v>
      </c>
      <c r="AV72" s="21" t="s">
        <v>10</v>
      </c>
      <c r="AW72" s="21">
        <v>32</v>
      </c>
      <c r="AX72" s="21">
        <f>INDEX([5]Exposure_GWASs!S:S,MATCH([5]Wenxin!AB72,[5]Exposure_GWASs!C:C,0))</f>
        <v>32</v>
      </c>
      <c r="AY72" s="21" t="s">
        <v>10</v>
      </c>
      <c r="AZ72" s="21" t="s">
        <v>11</v>
      </c>
      <c r="BA72" s="21" t="s">
        <v>10</v>
      </c>
      <c r="BB72" s="21" t="s">
        <v>22</v>
      </c>
      <c r="BC72" s="21"/>
      <c r="BD72" s="21"/>
      <c r="BE72" s="21"/>
      <c r="BF72" s="21"/>
      <c r="BG72" s="21"/>
      <c r="BH72" s="21" t="s">
        <v>11</v>
      </c>
      <c r="BI72" s="21" t="s">
        <v>5135</v>
      </c>
      <c r="BJ72" s="21" t="s">
        <v>11</v>
      </c>
      <c r="BK72" s="21" t="s">
        <v>11</v>
      </c>
      <c r="BL72" s="21" t="s">
        <v>171</v>
      </c>
      <c r="BM72" s="21" t="s">
        <v>171</v>
      </c>
      <c r="BN72" s="21" t="s">
        <v>5136</v>
      </c>
      <c r="BO72" s="21" t="s">
        <v>3814</v>
      </c>
      <c r="BP72" s="24" t="s">
        <v>167</v>
      </c>
      <c r="BQ72" s="22" t="s">
        <v>1012</v>
      </c>
      <c r="BR72" s="238">
        <v>0.112</v>
      </c>
      <c r="BS72" s="21"/>
      <c r="BT72" s="21">
        <v>95</v>
      </c>
      <c r="BU72" s="238">
        <v>3.6400000000000002E-2</v>
      </c>
      <c r="BV72" s="238">
        <v>0.188</v>
      </c>
      <c r="BW72" s="238">
        <v>4.0000000000000001E-3</v>
      </c>
      <c r="BX72" t="s">
        <v>11</v>
      </c>
      <c r="BY72" t="s">
        <v>11</v>
      </c>
      <c r="BZ72" s="21" t="s">
        <v>5137</v>
      </c>
      <c r="CA72" s="21" t="s">
        <v>5138</v>
      </c>
      <c r="CB72" s="21" t="s">
        <v>11</v>
      </c>
      <c r="CC72" s="21" t="s">
        <v>5403</v>
      </c>
      <c r="CD72" s="21"/>
      <c r="CE72" s="21"/>
      <c r="CF72" s="21"/>
      <c r="CG72" s="21"/>
      <c r="CH72" s="21"/>
    </row>
    <row r="73" spans="1:86">
      <c r="A73" s="21">
        <v>170</v>
      </c>
      <c r="B73" s="21" t="s">
        <v>282</v>
      </c>
      <c r="C73" s="21" t="s">
        <v>244</v>
      </c>
      <c r="D73" s="22" t="s">
        <v>5122</v>
      </c>
      <c r="E73" s="21">
        <v>2014</v>
      </c>
      <c r="F73" s="21" t="s">
        <v>1283</v>
      </c>
      <c r="G73" s="21" t="s">
        <v>5123</v>
      </c>
      <c r="H73" s="24" t="s">
        <v>5124</v>
      </c>
      <c r="I73" s="21" t="s">
        <v>5125</v>
      </c>
      <c r="J73" s="21" t="s">
        <v>5126</v>
      </c>
      <c r="K73" s="21" t="s">
        <v>5127</v>
      </c>
      <c r="L73" s="22" t="s">
        <v>5128</v>
      </c>
      <c r="M73" s="24" t="s">
        <v>5129</v>
      </c>
      <c r="N73" s="21" t="s">
        <v>12</v>
      </c>
      <c r="O73" s="240" t="s">
        <v>6072</v>
      </c>
      <c r="P73" s="240" t="s">
        <v>6072</v>
      </c>
      <c r="Q73" s="21" t="s">
        <v>5600</v>
      </c>
      <c r="R73" s="240" t="s">
        <v>5406</v>
      </c>
      <c r="S73" s="21" t="s">
        <v>123</v>
      </c>
      <c r="T73" s="21" t="s">
        <v>5131</v>
      </c>
      <c r="U73" s="21" t="s">
        <v>140</v>
      </c>
      <c r="V73" s="21">
        <v>3682</v>
      </c>
      <c r="W73" s="21" t="s">
        <v>10</v>
      </c>
      <c r="X73" s="21" t="s">
        <v>10</v>
      </c>
      <c r="Y73" s="21" t="s">
        <v>10</v>
      </c>
      <c r="Z73" s="21" t="s">
        <v>10</v>
      </c>
      <c r="AA73" s="21" t="s">
        <v>3932</v>
      </c>
      <c r="AB73" s="21" t="s">
        <v>1006</v>
      </c>
      <c r="AC73" t="str">
        <f>INDEX([5]Exposure_GWASs!G:G,MATCH([5]Wenxin!AB73,[5]Exposure_GWASs!C:C,0))</f>
        <v>BMI</v>
      </c>
      <c r="AD73" s="21" t="s">
        <v>127</v>
      </c>
      <c r="AE73" s="21" t="s">
        <v>1224</v>
      </c>
      <c r="AF73" s="21" t="s">
        <v>5131</v>
      </c>
      <c r="AG73" s="21" t="s">
        <v>140</v>
      </c>
      <c r="AH73" s="21">
        <v>3682</v>
      </c>
      <c r="AI73">
        <f>INDEX([5]Exposure_GWASs!F:F,MATCH([5]Wenxin!AB73,[5]Exposure_GWASs!C:C,0))</f>
        <v>249796</v>
      </c>
      <c r="AJ73" s="21" t="s">
        <v>5132</v>
      </c>
      <c r="AK73" s="21" t="s">
        <v>1005</v>
      </c>
      <c r="AL73" s="21" t="s">
        <v>204</v>
      </c>
      <c r="AM73" s="21" t="s">
        <v>1099</v>
      </c>
      <c r="AN73" s="21" t="s">
        <v>5133</v>
      </c>
      <c r="AO73" s="21" t="s">
        <v>1099</v>
      </c>
      <c r="AP73" s="21" t="s">
        <v>5134</v>
      </c>
      <c r="AQ73" s="21" t="s">
        <v>1099</v>
      </c>
      <c r="AR73" s="21" t="s">
        <v>11</v>
      </c>
      <c r="AS73" s="21" t="s">
        <v>135</v>
      </c>
      <c r="AT73" s="21" t="s">
        <v>11</v>
      </c>
      <c r="AU73" s="21" t="s">
        <v>10</v>
      </c>
      <c r="AV73" s="21" t="s">
        <v>10</v>
      </c>
      <c r="AW73" s="21">
        <v>32</v>
      </c>
      <c r="AX73" s="21">
        <f>INDEX([5]Exposure_GWASs!S:S,MATCH([5]Wenxin!AB73,[5]Exposure_GWASs!C:C,0))</f>
        <v>32</v>
      </c>
      <c r="AY73" s="21" t="s">
        <v>10</v>
      </c>
      <c r="AZ73" s="21" t="s">
        <v>11</v>
      </c>
      <c r="BA73" s="21" t="s">
        <v>10</v>
      </c>
      <c r="BB73" s="21" t="s">
        <v>22</v>
      </c>
      <c r="BC73" s="21"/>
      <c r="BD73" s="21"/>
      <c r="BE73" s="21"/>
      <c r="BF73" s="21"/>
      <c r="BG73" s="21"/>
      <c r="BH73" s="21" t="s">
        <v>11</v>
      </c>
      <c r="BI73" s="21" t="s">
        <v>5135</v>
      </c>
      <c r="BJ73" s="21" t="s">
        <v>11</v>
      </c>
      <c r="BK73" s="21" t="s">
        <v>11</v>
      </c>
      <c r="BL73" s="21" t="s">
        <v>171</v>
      </c>
      <c r="BM73" s="21" t="s">
        <v>171</v>
      </c>
      <c r="BN73" s="21" t="s">
        <v>5136</v>
      </c>
      <c r="BO73" s="21" t="s">
        <v>3814</v>
      </c>
      <c r="BP73" s="24" t="s">
        <v>167</v>
      </c>
      <c r="BQ73" s="22" t="s">
        <v>1012</v>
      </c>
      <c r="BR73" s="238">
        <v>5.45E-2</v>
      </c>
      <c r="BS73" s="21"/>
      <c r="BT73" s="21">
        <v>95</v>
      </c>
      <c r="BU73" s="238">
        <v>-4.4400000000000004E-3</v>
      </c>
      <c r="BV73" s="238">
        <v>0.113</v>
      </c>
      <c r="BW73" s="238">
        <v>7.0000000000000007E-2</v>
      </c>
      <c r="BX73" t="s">
        <v>11</v>
      </c>
      <c r="BY73" t="s">
        <v>11</v>
      </c>
      <c r="BZ73" s="21" t="s">
        <v>5137</v>
      </c>
      <c r="CA73" s="21" t="s">
        <v>5138</v>
      </c>
      <c r="CB73" s="21" t="s">
        <v>11</v>
      </c>
      <c r="CC73" s="21" t="s">
        <v>5403</v>
      </c>
      <c r="CD73" s="21"/>
      <c r="CE73" s="21"/>
      <c r="CF73" s="21"/>
      <c r="CG73" s="21"/>
      <c r="CH73" s="21"/>
    </row>
    <row r="74" spans="1:86">
      <c r="A74" s="21">
        <v>170</v>
      </c>
      <c r="B74" s="21" t="s">
        <v>282</v>
      </c>
      <c r="C74" s="21" t="s">
        <v>244</v>
      </c>
      <c r="D74" s="22" t="s">
        <v>5122</v>
      </c>
      <c r="E74" s="21">
        <v>2014</v>
      </c>
      <c r="F74" s="21" t="s">
        <v>1283</v>
      </c>
      <c r="G74" s="21" t="s">
        <v>5123</v>
      </c>
      <c r="H74" s="24" t="s">
        <v>5124</v>
      </c>
      <c r="I74" s="21" t="s">
        <v>5125</v>
      </c>
      <c r="J74" s="21" t="s">
        <v>5126</v>
      </c>
      <c r="K74" s="21" t="s">
        <v>5127</v>
      </c>
      <c r="L74" s="22" t="s">
        <v>5128</v>
      </c>
      <c r="M74" s="24" t="s">
        <v>5129</v>
      </c>
      <c r="N74" s="21" t="s">
        <v>12</v>
      </c>
      <c r="O74" s="240" t="s">
        <v>6073</v>
      </c>
      <c r="P74" s="240" t="s">
        <v>6073</v>
      </c>
      <c r="Q74" s="21" t="s">
        <v>5600</v>
      </c>
      <c r="R74" s="240" t="s">
        <v>5405</v>
      </c>
      <c r="S74" s="21" t="s">
        <v>123</v>
      </c>
      <c r="T74" s="21" t="s">
        <v>5131</v>
      </c>
      <c r="U74" s="21" t="s">
        <v>140</v>
      </c>
      <c r="V74" s="21">
        <v>12636</v>
      </c>
      <c r="W74" s="21" t="s">
        <v>10</v>
      </c>
      <c r="X74" s="21" t="s">
        <v>10</v>
      </c>
      <c r="Y74" s="21" t="s">
        <v>10</v>
      </c>
      <c r="Z74" s="21" t="s">
        <v>10</v>
      </c>
      <c r="AA74" s="21" t="s">
        <v>3932</v>
      </c>
      <c r="AB74" s="21" t="s">
        <v>1006</v>
      </c>
      <c r="AC74" t="str">
        <f>INDEX([5]Exposure_GWASs!G:G,MATCH([5]Wenxin!AB74,[5]Exposure_GWASs!C:C,0))</f>
        <v>BMI</v>
      </c>
      <c r="AD74" s="21" t="s">
        <v>127</v>
      </c>
      <c r="AE74" s="21" t="s">
        <v>1224</v>
      </c>
      <c r="AF74" s="21" t="s">
        <v>5131</v>
      </c>
      <c r="AG74" s="21" t="s">
        <v>140</v>
      </c>
      <c r="AH74" s="21">
        <v>12636</v>
      </c>
      <c r="AI74">
        <f>INDEX([5]Exposure_GWASs!F:F,MATCH([5]Wenxin!AB74,[5]Exposure_GWASs!C:C,0))</f>
        <v>249796</v>
      </c>
      <c r="AJ74" s="21" t="s">
        <v>5132</v>
      </c>
      <c r="AK74" s="21" t="s">
        <v>1005</v>
      </c>
      <c r="AL74" s="21" t="s">
        <v>204</v>
      </c>
      <c r="AM74" s="21" t="s">
        <v>1099</v>
      </c>
      <c r="AN74" s="21" t="s">
        <v>5133</v>
      </c>
      <c r="AO74" s="21" t="s">
        <v>1099</v>
      </c>
      <c r="AP74" s="21" t="s">
        <v>5134</v>
      </c>
      <c r="AQ74" s="21" t="s">
        <v>1099</v>
      </c>
      <c r="AR74" s="21" t="s">
        <v>11</v>
      </c>
      <c r="AS74" s="21" t="s">
        <v>135</v>
      </c>
      <c r="AT74" s="21" t="s">
        <v>11</v>
      </c>
      <c r="AU74" s="21" t="s">
        <v>10</v>
      </c>
      <c r="AV74" s="21" t="s">
        <v>10</v>
      </c>
      <c r="AW74" s="21">
        <v>32</v>
      </c>
      <c r="AX74" s="21">
        <f>INDEX([5]Exposure_GWASs!S:S,MATCH([5]Wenxin!AB74,[5]Exposure_GWASs!C:C,0))</f>
        <v>32</v>
      </c>
      <c r="AY74" s="21" t="s">
        <v>10</v>
      </c>
      <c r="AZ74" s="21" t="s">
        <v>11</v>
      </c>
      <c r="BA74" s="21" t="s">
        <v>10</v>
      </c>
      <c r="BB74" s="21" t="s">
        <v>22</v>
      </c>
      <c r="BC74" s="21"/>
      <c r="BD74" s="21"/>
      <c r="BE74" s="21"/>
      <c r="BF74" s="21"/>
      <c r="BG74" s="21"/>
      <c r="BH74" s="21" t="s">
        <v>11</v>
      </c>
      <c r="BI74" s="21" t="s">
        <v>5135</v>
      </c>
      <c r="BJ74" s="21" t="s">
        <v>11</v>
      </c>
      <c r="BK74" s="21" t="s">
        <v>11</v>
      </c>
      <c r="BL74" s="21" t="s">
        <v>171</v>
      </c>
      <c r="BM74" s="21" t="s">
        <v>171</v>
      </c>
      <c r="BN74" s="21" t="s">
        <v>5136</v>
      </c>
      <c r="BO74" s="21" t="s">
        <v>3814</v>
      </c>
      <c r="BP74" s="24" t="s">
        <v>167</v>
      </c>
      <c r="BQ74" s="22" t="s">
        <v>1012</v>
      </c>
      <c r="BR74" s="238">
        <v>1.29E-2</v>
      </c>
      <c r="BS74" s="21"/>
      <c r="BT74" s="21">
        <v>95</v>
      </c>
      <c r="BU74" s="238">
        <v>5.79E-3</v>
      </c>
      <c r="BV74" s="238">
        <v>1.9900000000000001E-2</v>
      </c>
      <c r="BW74" s="238">
        <v>4.0000000000000002E-4</v>
      </c>
      <c r="BX74" t="s">
        <v>11</v>
      </c>
      <c r="BY74" t="s">
        <v>11</v>
      </c>
      <c r="BZ74" s="21" t="s">
        <v>5137</v>
      </c>
      <c r="CA74" s="21" t="s">
        <v>5138</v>
      </c>
      <c r="CB74" s="21" t="s">
        <v>11</v>
      </c>
      <c r="CC74" s="21" t="s">
        <v>5403</v>
      </c>
      <c r="CD74" s="21"/>
      <c r="CE74" s="21"/>
      <c r="CF74" s="21"/>
      <c r="CG74" s="21"/>
      <c r="CH74" s="21"/>
    </row>
    <row r="75" spans="1:86">
      <c r="A75" s="21">
        <v>170</v>
      </c>
      <c r="B75" s="21" t="s">
        <v>282</v>
      </c>
      <c r="C75" s="21" t="s">
        <v>244</v>
      </c>
      <c r="D75" s="22" t="s">
        <v>5122</v>
      </c>
      <c r="E75" s="21">
        <v>2014</v>
      </c>
      <c r="F75" s="21" t="s">
        <v>1283</v>
      </c>
      <c r="G75" s="21" t="s">
        <v>5123</v>
      </c>
      <c r="H75" s="24" t="s">
        <v>5124</v>
      </c>
      <c r="I75" s="21" t="s">
        <v>5125</v>
      </c>
      <c r="J75" s="21" t="s">
        <v>5126</v>
      </c>
      <c r="K75" s="21" t="s">
        <v>5127</v>
      </c>
      <c r="L75" s="22" t="s">
        <v>5128</v>
      </c>
      <c r="M75" s="24" t="s">
        <v>5129</v>
      </c>
      <c r="N75" s="21" t="s">
        <v>12</v>
      </c>
      <c r="O75" s="25" t="s">
        <v>1532</v>
      </c>
      <c r="P75" s="240" t="s">
        <v>6074</v>
      </c>
      <c r="Q75" s="21" t="s">
        <v>5600</v>
      </c>
      <c r="R75" s="240" t="s">
        <v>5407</v>
      </c>
      <c r="S75" s="21" t="s">
        <v>123</v>
      </c>
      <c r="T75" s="21" t="s">
        <v>5131</v>
      </c>
      <c r="U75" s="21" t="s">
        <v>140</v>
      </c>
      <c r="V75" s="21">
        <v>6996</v>
      </c>
      <c r="W75" s="21" t="s">
        <v>10</v>
      </c>
      <c r="X75" s="21" t="s">
        <v>10</v>
      </c>
      <c r="Y75" s="21" t="s">
        <v>10</v>
      </c>
      <c r="Z75" s="21" t="s">
        <v>10</v>
      </c>
      <c r="AA75" s="21" t="s">
        <v>3932</v>
      </c>
      <c r="AB75" s="21" t="s">
        <v>1006</v>
      </c>
      <c r="AC75" t="str">
        <f>INDEX([5]Exposure_GWASs!G:G,MATCH([5]Wenxin!AB75,[5]Exposure_GWASs!C:C,0))</f>
        <v>BMI</v>
      </c>
      <c r="AD75" s="21" t="s">
        <v>127</v>
      </c>
      <c r="AE75" s="21" t="s">
        <v>1224</v>
      </c>
      <c r="AF75" s="21" t="s">
        <v>5131</v>
      </c>
      <c r="AG75" s="21" t="s">
        <v>140</v>
      </c>
      <c r="AH75" s="21">
        <v>6996</v>
      </c>
      <c r="AI75">
        <f>INDEX([5]Exposure_GWASs!F:F,MATCH([5]Wenxin!AB75,[5]Exposure_GWASs!C:C,0))</f>
        <v>249796</v>
      </c>
      <c r="AJ75" s="21" t="s">
        <v>5132</v>
      </c>
      <c r="AK75" s="21" t="s">
        <v>1005</v>
      </c>
      <c r="AL75" s="21" t="s">
        <v>204</v>
      </c>
      <c r="AM75" s="21" t="s">
        <v>1099</v>
      </c>
      <c r="AN75" s="21" t="s">
        <v>5133</v>
      </c>
      <c r="AO75" s="21" t="s">
        <v>1099</v>
      </c>
      <c r="AP75" s="21" t="s">
        <v>5134</v>
      </c>
      <c r="AQ75" s="21" t="s">
        <v>1099</v>
      </c>
      <c r="AR75" s="21" t="s">
        <v>11</v>
      </c>
      <c r="AS75" s="21" t="s">
        <v>135</v>
      </c>
      <c r="AT75" s="21" t="s">
        <v>11</v>
      </c>
      <c r="AU75" s="21" t="s">
        <v>10</v>
      </c>
      <c r="AV75" s="21" t="s">
        <v>10</v>
      </c>
      <c r="AW75" s="21">
        <v>32</v>
      </c>
      <c r="AX75" s="21">
        <f>INDEX([5]Exposure_GWASs!S:S,MATCH([5]Wenxin!AB75,[5]Exposure_GWASs!C:C,0))</f>
        <v>32</v>
      </c>
      <c r="AY75" s="21" t="s">
        <v>10</v>
      </c>
      <c r="AZ75" s="21" t="s">
        <v>11</v>
      </c>
      <c r="BA75" s="21" t="s">
        <v>10</v>
      </c>
      <c r="BB75" s="21" t="s">
        <v>22</v>
      </c>
      <c r="BC75" s="21"/>
      <c r="BD75" s="21"/>
      <c r="BE75" s="21"/>
      <c r="BF75" s="21"/>
      <c r="BG75" s="21"/>
      <c r="BH75" s="21" t="s">
        <v>11</v>
      </c>
      <c r="BI75" s="21" t="s">
        <v>5135</v>
      </c>
      <c r="BJ75" s="21" t="s">
        <v>11</v>
      </c>
      <c r="BK75" s="21" t="s">
        <v>11</v>
      </c>
      <c r="BL75" s="21" t="s">
        <v>171</v>
      </c>
      <c r="BM75" s="21" t="s">
        <v>171</v>
      </c>
      <c r="BN75" s="21" t="s">
        <v>5136</v>
      </c>
      <c r="BO75" s="21" t="s">
        <v>3814</v>
      </c>
      <c r="BP75" s="24" t="s">
        <v>167</v>
      </c>
      <c r="BQ75" s="22" t="s">
        <v>1012</v>
      </c>
      <c r="BR75" s="238">
        <v>1.77E-2</v>
      </c>
      <c r="BS75" s="21"/>
      <c r="BT75" s="21">
        <v>95</v>
      </c>
      <c r="BU75" s="238">
        <v>-1.8100000000000002E-2</v>
      </c>
      <c r="BV75" s="238">
        <v>5.3499999999999999E-2</v>
      </c>
      <c r="BW75" s="238">
        <v>0.33</v>
      </c>
      <c r="BX75" t="s">
        <v>11</v>
      </c>
      <c r="BY75" t="s">
        <v>11</v>
      </c>
      <c r="BZ75" s="21" t="s">
        <v>5137</v>
      </c>
      <c r="CA75" s="21" t="s">
        <v>5138</v>
      </c>
      <c r="CB75" s="21" t="s">
        <v>11</v>
      </c>
      <c r="CC75" s="21" t="s">
        <v>5403</v>
      </c>
      <c r="CD75" s="21"/>
      <c r="CE75" s="21"/>
      <c r="CF75" s="21"/>
      <c r="CG75" s="21"/>
      <c r="CH75" s="21"/>
    </row>
    <row r="76" spans="1:86">
      <c r="A76" s="21">
        <v>170</v>
      </c>
      <c r="B76" s="21" t="s">
        <v>282</v>
      </c>
      <c r="C76" s="21" t="s">
        <v>244</v>
      </c>
      <c r="D76" s="22" t="s">
        <v>5122</v>
      </c>
      <c r="E76" s="21">
        <v>2014</v>
      </c>
      <c r="F76" s="21" t="s">
        <v>1283</v>
      </c>
      <c r="G76" s="21" t="s">
        <v>5123</v>
      </c>
      <c r="H76" s="24" t="s">
        <v>5124</v>
      </c>
      <c r="I76" s="21" t="s">
        <v>5125</v>
      </c>
      <c r="J76" s="21" t="s">
        <v>5126</v>
      </c>
      <c r="K76" s="21" t="s">
        <v>5127</v>
      </c>
      <c r="L76" s="22" t="s">
        <v>5128</v>
      </c>
      <c r="M76" s="24" t="s">
        <v>5129</v>
      </c>
      <c r="N76" s="21" t="s">
        <v>12</v>
      </c>
      <c r="O76" s="25" t="s">
        <v>1543</v>
      </c>
      <c r="P76" s="240" t="s">
        <v>6075</v>
      </c>
      <c r="Q76" s="21" t="s">
        <v>5600</v>
      </c>
      <c r="R76" s="240" t="s">
        <v>5407</v>
      </c>
      <c r="S76" s="21" t="s">
        <v>123</v>
      </c>
      <c r="T76" s="21" t="s">
        <v>5131</v>
      </c>
      <c r="U76" s="21" t="s">
        <v>140</v>
      </c>
      <c r="V76" s="21">
        <v>12156</v>
      </c>
      <c r="W76" s="21" t="s">
        <v>10</v>
      </c>
      <c r="X76" s="21" t="s">
        <v>10</v>
      </c>
      <c r="Y76" s="21" t="s">
        <v>10</v>
      </c>
      <c r="Z76" s="21" t="s">
        <v>10</v>
      </c>
      <c r="AA76" s="21" t="s">
        <v>3932</v>
      </c>
      <c r="AB76" s="21" t="s">
        <v>1006</v>
      </c>
      <c r="AC76" t="str">
        <f>INDEX([5]Exposure_GWASs!G:G,MATCH([5]Wenxin!AB76,[5]Exposure_GWASs!C:C,0))</f>
        <v>BMI</v>
      </c>
      <c r="AD76" s="21" t="s">
        <v>127</v>
      </c>
      <c r="AE76" s="21" t="s">
        <v>1224</v>
      </c>
      <c r="AF76" s="21" t="s">
        <v>5131</v>
      </c>
      <c r="AG76" s="21" t="s">
        <v>140</v>
      </c>
      <c r="AH76" s="21">
        <v>12156</v>
      </c>
      <c r="AI76">
        <f>INDEX([5]Exposure_GWASs!F:F,MATCH([5]Wenxin!AB76,[5]Exposure_GWASs!C:C,0))</f>
        <v>249796</v>
      </c>
      <c r="AJ76" s="21" t="s">
        <v>5132</v>
      </c>
      <c r="AK76" s="21" t="s">
        <v>1005</v>
      </c>
      <c r="AL76" s="21" t="s">
        <v>204</v>
      </c>
      <c r="AM76" s="21" t="s">
        <v>1099</v>
      </c>
      <c r="AN76" s="21" t="s">
        <v>5133</v>
      </c>
      <c r="AO76" s="21" t="s">
        <v>1099</v>
      </c>
      <c r="AP76" s="21" t="s">
        <v>5134</v>
      </c>
      <c r="AQ76" s="21" t="s">
        <v>1099</v>
      </c>
      <c r="AR76" s="21" t="s">
        <v>11</v>
      </c>
      <c r="AS76" s="21" t="s">
        <v>135</v>
      </c>
      <c r="AT76" s="21" t="s">
        <v>11</v>
      </c>
      <c r="AU76" s="21" t="s">
        <v>10</v>
      </c>
      <c r="AV76" s="21" t="s">
        <v>10</v>
      </c>
      <c r="AW76" s="21">
        <v>32</v>
      </c>
      <c r="AX76" s="21">
        <f>INDEX([5]Exposure_GWASs!S:S,MATCH([5]Wenxin!AB76,[5]Exposure_GWASs!C:C,0))</f>
        <v>32</v>
      </c>
      <c r="AY76" s="21" t="s">
        <v>10</v>
      </c>
      <c r="AZ76" s="21" t="s">
        <v>11</v>
      </c>
      <c r="BA76" s="21" t="s">
        <v>10</v>
      </c>
      <c r="BB76" s="21" t="s">
        <v>22</v>
      </c>
      <c r="BC76" s="21"/>
      <c r="BD76" s="21"/>
      <c r="BE76" s="21"/>
      <c r="BF76" s="21"/>
      <c r="BG76" s="21"/>
      <c r="BH76" s="21" t="s">
        <v>11</v>
      </c>
      <c r="BI76" s="21" t="s">
        <v>5135</v>
      </c>
      <c r="BJ76" s="21" t="s">
        <v>11</v>
      </c>
      <c r="BK76" s="21" t="s">
        <v>11</v>
      </c>
      <c r="BL76" s="21" t="s">
        <v>171</v>
      </c>
      <c r="BM76" s="21" t="s">
        <v>171</v>
      </c>
      <c r="BN76" s="21" t="s">
        <v>5136</v>
      </c>
      <c r="BO76" s="21" t="s">
        <v>3814</v>
      </c>
      <c r="BP76" s="24" t="s">
        <v>167</v>
      </c>
      <c r="BQ76" s="22" t="s">
        <v>1012</v>
      </c>
      <c r="BR76" s="238">
        <v>3.7600000000000001E-2</v>
      </c>
      <c r="BS76" s="21"/>
      <c r="BT76" s="21">
        <v>95</v>
      </c>
      <c r="BU76" s="238">
        <v>2.1600000000000001E-2</v>
      </c>
      <c r="BV76" s="238">
        <v>3.536</v>
      </c>
      <c r="BW76" s="239">
        <v>3.9999999999999998E-6</v>
      </c>
      <c r="BX76" t="s">
        <v>11</v>
      </c>
      <c r="BY76" t="s">
        <v>11</v>
      </c>
      <c r="BZ76" s="21" t="s">
        <v>5137</v>
      </c>
      <c r="CA76" s="21" t="s">
        <v>5138</v>
      </c>
      <c r="CB76" s="21" t="s">
        <v>11</v>
      </c>
      <c r="CC76" s="21" t="s">
        <v>5403</v>
      </c>
      <c r="CD76" s="21"/>
      <c r="CE76" s="21"/>
      <c r="CF76" s="21"/>
      <c r="CG76" s="21"/>
      <c r="CH76" s="21"/>
    </row>
    <row r="77" spans="1:86">
      <c r="A77" s="21">
        <v>170</v>
      </c>
      <c r="B77" s="21" t="s">
        <v>282</v>
      </c>
      <c r="C77" s="21" t="s">
        <v>244</v>
      </c>
      <c r="D77" s="22" t="s">
        <v>5122</v>
      </c>
      <c r="E77" s="21">
        <v>2014</v>
      </c>
      <c r="F77" s="21" t="s">
        <v>1283</v>
      </c>
      <c r="G77" s="21" t="s">
        <v>5123</v>
      </c>
      <c r="H77" s="24" t="s">
        <v>5124</v>
      </c>
      <c r="I77" s="21" t="s">
        <v>5125</v>
      </c>
      <c r="J77" s="21" t="s">
        <v>5126</v>
      </c>
      <c r="K77" s="21" t="s">
        <v>5127</v>
      </c>
      <c r="L77" s="22" t="s">
        <v>5128</v>
      </c>
      <c r="M77" s="24" t="s">
        <v>5129</v>
      </c>
      <c r="N77" s="21" t="s">
        <v>12</v>
      </c>
      <c r="O77" s="25" t="s">
        <v>6080</v>
      </c>
      <c r="P77" s="240" t="s">
        <v>6076</v>
      </c>
      <c r="Q77" s="21" t="s">
        <v>5600</v>
      </c>
      <c r="R77" s="21" t="s">
        <v>5402</v>
      </c>
      <c r="S77" s="21" t="s">
        <v>123</v>
      </c>
      <c r="T77" s="21" t="s">
        <v>5131</v>
      </c>
      <c r="U77" s="21" t="s">
        <v>140</v>
      </c>
      <c r="V77" s="21">
        <v>8067</v>
      </c>
      <c r="W77" s="21" t="s">
        <v>10</v>
      </c>
      <c r="X77" s="21" t="s">
        <v>10</v>
      </c>
      <c r="Y77" s="21" t="s">
        <v>10</v>
      </c>
      <c r="Z77" s="21" t="s">
        <v>10</v>
      </c>
      <c r="AA77" s="21" t="s">
        <v>3932</v>
      </c>
      <c r="AB77" s="21" t="s">
        <v>1006</v>
      </c>
      <c r="AC77" t="str">
        <f>INDEX([5]Exposure_GWASs!G:G,MATCH([5]Wenxin!AB77,[5]Exposure_GWASs!C:C,0))</f>
        <v>BMI</v>
      </c>
      <c r="AD77" s="21" t="s">
        <v>127</v>
      </c>
      <c r="AE77" s="21" t="s">
        <v>1224</v>
      </c>
      <c r="AF77" s="21" t="s">
        <v>5131</v>
      </c>
      <c r="AG77" s="21" t="s">
        <v>140</v>
      </c>
      <c r="AH77" s="21">
        <v>8067</v>
      </c>
      <c r="AI77">
        <f>INDEX([5]Exposure_GWASs!F:F,MATCH([5]Wenxin!AB77,[5]Exposure_GWASs!C:C,0))</f>
        <v>249796</v>
      </c>
      <c r="AJ77" s="21" t="s">
        <v>5132</v>
      </c>
      <c r="AK77" s="21" t="s">
        <v>1005</v>
      </c>
      <c r="AL77" s="21" t="s">
        <v>204</v>
      </c>
      <c r="AM77" s="21" t="s">
        <v>1099</v>
      </c>
      <c r="AN77" s="21" t="s">
        <v>5133</v>
      </c>
      <c r="AO77" s="21" t="s">
        <v>1099</v>
      </c>
      <c r="AP77" s="21" t="s">
        <v>5134</v>
      </c>
      <c r="AQ77" s="21" t="s">
        <v>1099</v>
      </c>
      <c r="AR77" s="21" t="s">
        <v>11</v>
      </c>
      <c r="AS77" s="21" t="s">
        <v>135</v>
      </c>
      <c r="AT77" s="21" t="s">
        <v>11</v>
      </c>
      <c r="AU77" s="21" t="s">
        <v>10</v>
      </c>
      <c r="AV77" s="21" t="s">
        <v>10</v>
      </c>
      <c r="AW77" s="21">
        <v>32</v>
      </c>
      <c r="AX77" s="21">
        <f>INDEX([5]Exposure_GWASs!S:S,MATCH([5]Wenxin!AB77,[5]Exposure_GWASs!C:C,0))</f>
        <v>32</v>
      </c>
      <c r="AY77" s="21" t="s">
        <v>10</v>
      </c>
      <c r="AZ77" s="21" t="s">
        <v>11</v>
      </c>
      <c r="BA77" s="21" t="s">
        <v>10</v>
      </c>
      <c r="BB77" s="21" t="s">
        <v>22</v>
      </c>
      <c r="BC77" s="21"/>
      <c r="BD77" s="21"/>
      <c r="BE77" s="21"/>
      <c r="BF77" s="21"/>
      <c r="BG77" s="21"/>
      <c r="BH77" s="21" t="s">
        <v>11</v>
      </c>
      <c r="BI77" s="21" t="s">
        <v>5135</v>
      </c>
      <c r="BJ77" s="21" t="s">
        <v>11</v>
      </c>
      <c r="BK77" s="21" t="s">
        <v>11</v>
      </c>
      <c r="BL77" s="21" t="s">
        <v>171</v>
      </c>
      <c r="BM77" s="21" t="s">
        <v>171</v>
      </c>
      <c r="BN77" s="21" t="s">
        <v>5136</v>
      </c>
      <c r="BO77" s="21" t="s">
        <v>3814</v>
      </c>
      <c r="BP77" s="24" t="s">
        <v>167</v>
      </c>
      <c r="BQ77" s="22" t="s">
        <v>1012</v>
      </c>
      <c r="BR77" s="238">
        <v>-2.6700000000000001E-3</v>
      </c>
      <c r="BS77" s="21"/>
      <c r="BT77" s="21">
        <v>95</v>
      </c>
      <c r="BU77" s="238">
        <v>-5.0500000000000003E-2</v>
      </c>
      <c r="BV77" s="238">
        <v>4.4999999999999998E-2</v>
      </c>
      <c r="BW77" s="238">
        <v>0.91</v>
      </c>
      <c r="BX77" t="s">
        <v>11</v>
      </c>
      <c r="BY77" t="s">
        <v>11</v>
      </c>
      <c r="BZ77" s="21" t="s">
        <v>5137</v>
      </c>
      <c r="CA77" s="21" t="s">
        <v>5138</v>
      </c>
      <c r="CB77" s="21" t="s">
        <v>11</v>
      </c>
      <c r="CC77" s="21" t="s">
        <v>5403</v>
      </c>
      <c r="CD77" s="21"/>
      <c r="CE77" s="21"/>
      <c r="CF77" s="21"/>
      <c r="CG77" s="21"/>
      <c r="CH77" s="21"/>
    </row>
    <row r="78" spans="1:86">
      <c r="A78" s="21">
        <v>170</v>
      </c>
      <c r="B78" s="21" t="s">
        <v>282</v>
      </c>
      <c r="C78" s="21" t="s">
        <v>244</v>
      </c>
      <c r="D78" s="22" t="s">
        <v>5122</v>
      </c>
      <c r="E78" s="21">
        <v>2014</v>
      </c>
      <c r="F78" s="21" t="s">
        <v>1283</v>
      </c>
      <c r="G78" s="21" t="s">
        <v>5123</v>
      </c>
      <c r="H78" s="24" t="s">
        <v>5124</v>
      </c>
      <c r="I78" s="21" t="s">
        <v>5125</v>
      </c>
      <c r="J78" s="21" t="s">
        <v>5126</v>
      </c>
      <c r="K78" s="21" t="s">
        <v>5127</v>
      </c>
      <c r="L78" s="22" t="s">
        <v>5128</v>
      </c>
      <c r="M78" s="24" t="s">
        <v>5129</v>
      </c>
      <c r="N78" s="21" t="s">
        <v>12</v>
      </c>
      <c r="O78" s="25" t="s">
        <v>5880</v>
      </c>
      <c r="P78" s="240" t="s">
        <v>5993</v>
      </c>
      <c r="Q78" s="21" t="s">
        <v>5600</v>
      </c>
      <c r="R78" s="240" t="s">
        <v>5106</v>
      </c>
      <c r="S78" s="21" t="s">
        <v>123</v>
      </c>
      <c r="T78" s="21" t="s">
        <v>5131</v>
      </c>
      <c r="U78" s="21" t="s">
        <v>140</v>
      </c>
      <c r="V78" s="21">
        <v>3761</v>
      </c>
      <c r="W78" s="21" t="s">
        <v>10</v>
      </c>
      <c r="X78" s="21" t="s">
        <v>10</v>
      </c>
      <c r="Y78" s="21" t="s">
        <v>10</v>
      </c>
      <c r="Z78" s="21" t="s">
        <v>10</v>
      </c>
      <c r="AA78" s="21" t="s">
        <v>3932</v>
      </c>
      <c r="AB78" s="21" t="s">
        <v>1006</v>
      </c>
      <c r="AC78" t="str">
        <f>INDEX([5]Exposure_GWASs!G:G,MATCH([5]Wenxin!AB78,[5]Exposure_GWASs!C:C,0))</f>
        <v>BMI</v>
      </c>
      <c r="AD78" s="21" t="s">
        <v>127</v>
      </c>
      <c r="AE78" s="21" t="s">
        <v>1224</v>
      </c>
      <c r="AF78" s="21" t="s">
        <v>5131</v>
      </c>
      <c r="AG78" s="21" t="s">
        <v>140</v>
      </c>
      <c r="AH78" s="21">
        <v>3761</v>
      </c>
      <c r="AI78">
        <f>INDEX([5]Exposure_GWASs!F:F,MATCH([5]Wenxin!AB78,[5]Exposure_GWASs!C:C,0))</f>
        <v>249796</v>
      </c>
      <c r="AJ78" s="21" t="s">
        <v>5132</v>
      </c>
      <c r="AK78" s="21" t="s">
        <v>1005</v>
      </c>
      <c r="AL78" s="21" t="s">
        <v>204</v>
      </c>
      <c r="AM78" s="21" t="s">
        <v>1099</v>
      </c>
      <c r="AN78" s="21" t="s">
        <v>5133</v>
      </c>
      <c r="AO78" s="21" t="s">
        <v>1099</v>
      </c>
      <c r="AP78" s="21" t="s">
        <v>5134</v>
      </c>
      <c r="AQ78" s="21" t="s">
        <v>1099</v>
      </c>
      <c r="AR78" s="21" t="s">
        <v>11</v>
      </c>
      <c r="AS78" s="21" t="s">
        <v>135</v>
      </c>
      <c r="AT78" s="21" t="s">
        <v>11</v>
      </c>
      <c r="AU78" s="21" t="s">
        <v>10</v>
      </c>
      <c r="AV78" s="21" t="s">
        <v>10</v>
      </c>
      <c r="AW78" s="21">
        <v>32</v>
      </c>
      <c r="AX78" s="21">
        <f>INDEX([5]Exposure_GWASs!S:S,MATCH([5]Wenxin!AB78,[5]Exposure_GWASs!C:C,0))</f>
        <v>32</v>
      </c>
      <c r="AY78" s="21" t="s">
        <v>10</v>
      </c>
      <c r="AZ78" s="21" t="s">
        <v>11</v>
      </c>
      <c r="BA78" s="21" t="s">
        <v>10</v>
      </c>
      <c r="BB78" s="21" t="s">
        <v>22</v>
      </c>
      <c r="BC78" s="21"/>
      <c r="BD78" s="21"/>
      <c r="BE78" s="21"/>
      <c r="BF78" s="21"/>
      <c r="BG78" s="21"/>
      <c r="BH78" s="21" t="s">
        <v>11</v>
      </c>
      <c r="BI78" s="21" t="s">
        <v>5135</v>
      </c>
      <c r="BJ78" s="21" t="s">
        <v>11</v>
      </c>
      <c r="BK78" s="21" t="s">
        <v>11</v>
      </c>
      <c r="BL78" s="21" t="s">
        <v>171</v>
      </c>
      <c r="BM78" s="21" t="s">
        <v>171</v>
      </c>
      <c r="BN78" s="21" t="s">
        <v>5136</v>
      </c>
      <c r="BO78" s="21" t="s">
        <v>3814</v>
      </c>
      <c r="BP78" s="24" t="s">
        <v>167</v>
      </c>
      <c r="BQ78" s="22" t="s">
        <v>1012</v>
      </c>
      <c r="BR78" s="238">
        <v>0.13</v>
      </c>
      <c r="BS78" s="21"/>
      <c r="BT78" s="21">
        <v>95</v>
      </c>
      <c r="BU78" s="238">
        <v>9.8100000000000007E-2</v>
      </c>
      <c r="BV78" s="238">
        <v>0.16200000000000001</v>
      </c>
      <c r="BW78" s="239">
        <v>1.0000000000000001E-15</v>
      </c>
      <c r="BX78" t="s">
        <v>11</v>
      </c>
      <c r="BY78" t="s">
        <v>11</v>
      </c>
      <c r="BZ78" s="21" t="s">
        <v>5137</v>
      </c>
      <c r="CA78" s="21" t="s">
        <v>5138</v>
      </c>
      <c r="CB78" s="21" t="s">
        <v>11</v>
      </c>
      <c r="CC78" s="21" t="s">
        <v>5403</v>
      </c>
      <c r="CD78" s="21"/>
      <c r="CE78" s="21"/>
      <c r="CF78" s="21"/>
      <c r="CG78" s="21"/>
      <c r="CH78" s="21"/>
    </row>
    <row r="79" spans="1:86">
      <c r="A79" s="21">
        <v>170</v>
      </c>
      <c r="B79" s="21" t="s">
        <v>282</v>
      </c>
      <c r="C79" s="21" t="s">
        <v>244</v>
      </c>
      <c r="D79" s="22" t="s">
        <v>5122</v>
      </c>
      <c r="E79" s="21">
        <v>2014</v>
      </c>
      <c r="F79" s="21" t="s">
        <v>1283</v>
      </c>
      <c r="G79" s="21" t="s">
        <v>5123</v>
      </c>
      <c r="H79" s="24" t="s">
        <v>5124</v>
      </c>
      <c r="I79" s="21" t="s">
        <v>5125</v>
      </c>
      <c r="J79" s="21" t="s">
        <v>5126</v>
      </c>
      <c r="K79" s="21" t="s">
        <v>5127</v>
      </c>
      <c r="L79" s="22" t="s">
        <v>5128</v>
      </c>
      <c r="M79" s="24" t="s">
        <v>5129</v>
      </c>
      <c r="N79" s="21" t="s">
        <v>12</v>
      </c>
      <c r="O79" s="25" t="s">
        <v>5552</v>
      </c>
      <c r="P79" s="240" t="s">
        <v>5552</v>
      </c>
      <c r="Q79" s="21" t="s">
        <v>5600</v>
      </c>
      <c r="R79" s="240" t="s">
        <v>5408</v>
      </c>
      <c r="S79" s="21" t="s">
        <v>123</v>
      </c>
      <c r="T79" s="21" t="s">
        <v>5131</v>
      </c>
      <c r="U79" s="21" t="s">
        <v>140</v>
      </c>
      <c r="V79" s="21">
        <v>3922</v>
      </c>
      <c r="W79" s="21" t="s">
        <v>10</v>
      </c>
      <c r="X79" s="21" t="s">
        <v>10</v>
      </c>
      <c r="Y79" s="21" t="s">
        <v>10</v>
      </c>
      <c r="Z79" s="21" t="s">
        <v>10</v>
      </c>
      <c r="AA79" s="21" t="s">
        <v>3932</v>
      </c>
      <c r="AB79" s="21" t="s">
        <v>1006</v>
      </c>
      <c r="AC79" t="str">
        <f>INDEX([5]Exposure_GWASs!G:G,MATCH([5]Wenxin!AB79,[5]Exposure_GWASs!C:C,0))</f>
        <v>BMI</v>
      </c>
      <c r="AD79" s="21" t="s">
        <v>127</v>
      </c>
      <c r="AE79" s="21" t="s">
        <v>1224</v>
      </c>
      <c r="AF79" s="21" t="s">
        <v>5131</v>
      </c>
      <c r="AG79" s="21" t="s">
        <v>140</v>
      </c>
      <c r="AH79" s="21">
        <v>3922</v>
      </c>
      <c r="AI79">
        <f>INDEX([5]Exposure_GWASs!F:F,MATCH([5]Wenxin!AB79,[5]Exposure_GWASs!C:C,0))</f>
        <v>249796</v>
      </c>
      <c r="AJ79" s="21" t="s">
        <v>5132</v>
      </c>
      <c r="AK79" s="21" t="s">
        <v>1005</v>
      </c>
      <c r="AL79" s="21" t="s">
        <v>204</v>
      </c>
      <c r="AM79" s="21" t="s">
        <v>1099</v>
      </c>
      <c r="AN79" s="21" t="s">
        <v>5133</v>
      </c>
      <c r="AO79" s="21" t="s">
        <v>1099</v>
      </c>
      <c r="AP79" s="21" t="s">
        <v>5134</v>
      </c>
      <c r="AQ79" s="21" t="s">
        <v>1099</v>
      </c>
      <c r="AR79" s="21" t="s">
        <v>11</v>
      </c>
      <c r="AS79" s="21" t="s">
        <v>135</v>
      </c>
      <c r="AT79" s="21" t="s">
        <v>11</v>
      </c>
      <c r="AU79" s="21" t="s">
        <v>10</v>
      </c>
      <c r="AV79" s="21" t="s">
        <v>10</v>
      </c>
      <c r="AW79" s="21">
        <v>32</v>
      </c>
      <c r="AX79" s="21">
        <f>INDEX([5]Exposure_GWASs!S:S,MATCH([5]Wenxin!AB79,[5]Exposure_GWASs!C:C,0))</f>
        <v>32</v>
      </c>
      <c r="AY79" s="21" t="s">
        <v>10</v>
      </c>
      <c r="AZ79" s="21" t="s">
        <v>11</v>
      </c>
      <c r="BA79" s="21" t="s">
        <v>10</v>
      </c>
      <c r="BB79" s="21" t="s">
        <v>22</v>
      </c>
      <c r="BC79" s="21"/>
      <c r="BD79" s="21"/>
      <c r="BE79" s="21"/>
      <c r="BF79" s="21"/>
      <c r="BG79" s="21"/>
      <c r="BH79" s="21" t="s">
        <v>11</v>
      </c>
      <c r="BI79" s="21" t="s">
        <v>5135</v>
      </c>
      <c r="BJ79" s="21" t="s">
        <v>11</v>
      </c>
      <c r="BK79" s="21" t="s">
        <v>11</v>
      </c>
      <c r="BL79" s="21" t="s">
        <v>171</v>
      </c>
      <c r="BM79" s="21" t="s">
        <v>171</v>
      </c>
      <c r="BN79" s="21" t="s">
        <v>5136</v>
      </c>
      <c r="BO79" s="21" t="s">
        <v>3814</v>
      </c>
      <c r="BP79" s="24" t="s">
        <v>167</v>
      </c>
      <c r="BQ79" s="22" t="s">
        <v>1012</v>
      </c>
      <c r="BR79" s="238">
        <v>-0.21199999999999999</v>
      </c>
      <c r="BS79" s="21"/>
      <c r="BT79" s="21">
        <v>95</v>
      </c>
      <c r="BU79" s="238">
        <v>-0.83299999999999996</v>
      </c>
      <c r="BV79" s="238">
        <v>0.40799999999999997</v>
      </c>
      <c r="BW79" s="238">
        <v>0.5</v>
      </c>
      <c r="BX79" t="s">
        <v>11</v>
      </c>
      <c r="BY79" t="s">
        <v>11</v>
      </c>
      <c r="BZ79" s="21" t="s">
        <v>5137</v>
      </c>
      <c r="CA79" s="21" t="s">
        <v>5138</v>
      </c>
      <c r="CB79" s="21" t="s">
        <v>11</v>
      </c>
      <c r="CC79" s="21" t="s">
        <v>5403</v>
      </c>
      <c r="CD79" s="21"/>
      <c r="CE79" s="21"/>
      <c r="CF79" s="21"/>
      <c r="CG79" s="21"/>
      <c r="CH79" s="21"/>
    </row>
    <row r="80" spans="1:86">
      <c r="A80" s="21">
        <v>170</v>
      </c>
      <c r="B80" s="21" t="s">
        <v>282</v>
      </c>
      <c r="C80" s="21" t="s">
        <v>244</v>
      </c>
      <c r="D80" s="22" t="s">
        <v>5122</v>
      </c>
      <c r="E80" s="21">
        <v>2014</v>
      </c>
      <c r="F80" s="21" t="s">
        <v>1283</v>
      </c>
      <c r="G80" s="21" t="s">
        <v>5123</v>
      </c>
      <c r="H80" s="24" t="s">
        <v>5124</v>
      </c>
      <c r="I80" s="21" t="s">
        <v>5125</v>
      </c>
      <c r="J80" s="21" t="s">
        <v>5126</v>
      </c>
      <c r="K80" s="21" t="s">
        <v>5127</v>
      </c>
      <c r="L80" s="22" t="s">
        <v>5128</v>
      </c>
      <c r="M80" s="24" t="s">
        <v>5129</v>
      </c>
      <c r="N80" s="21" t="s">
        <v>12</v>
      </c>
      <c r="O80" s="25" t="s">
        <v>6081</v>
      </c>
      <c r="P80" s="240" t="s">
        <v>145</v>
      </c>
      <c r="Q80" s="21" t="s">
        <v>5600</v>
      </c>
      <c r="R80" s="240" t="s">
        <v>1028</v>
      </c>
      <c r="S80" s="21" t="s">
        <v>123</v>
      </c>
      <c r="T80" s="21" t="s">
        <v>5131</v>
      </c>
      <c r="U80" s="21" t="s">
        <v>269</v>
      </c>
      <c r="V80" s="21">
        <v>6023</v>
      </c>
      <c r="W80" s="21" t="s">
        <v>10</v>
      </c>
      <c r="X80" s="21" t="s">
        <v>10</v>
      </c>
      <c r="Y80" s="21" t="s">
        <v>10</v>
      </c>
      <c r="Z80" s="21" t="s">
        <v>10</v>
      </c>
      <c r="AA80" s="21" t="s">
        <v>3932</v>
      </c>
      <c r="AB80" s="21" t="s">
        <v>1006</v>
      </c>
      <c r="AC80" t="str">
        <f>INDEX([5]Exposure_GWASs!G:G,MATCH([5]Wenxin!AB80,[5]Exposure_GWASs!C:C,0))</f>
        <v>BMI</v>
      </c>
      <c r="AD80" s="21" t="s">
        <v>127</v>
      </c>
      <c r="AE80" s="21" t="s">
        <v>1224</v>
      </c>
      <c r="AF80" s="21" t="s">
        <v>5131</v>
      </c>
      <c r="AG80" s="21" t="s">
        <v>140</v>
      </c>
      <c r="AH80" s="21">
        <v>6023</v>
      </c>
      <c r="AI80">
        <f>INDEX([5]Exposure_GWASs!F:F,MATCH([5]Wenxin!AB80,[5]Exposure_GWASs!C:C,0))</f>
        <v>249796</v>
      </c>
      <c r="AJ80" s="21" t="s">
        <v>5132</v>
      </c>
      <c r="AK80" s="21" t="s">
        <v>1005</v>
      </c>
      <c r="AL80" s="21" t="s">
        <v>204</v>
      </c>
      <c r="AM80" s="21" t="s">
        <v>1099</v>
      </c>
      <c r="AN80" s="21" t="s">
        <v>5133</v>
      </c>
      <c r="AO80" s="21" t="s">
        <v>1099</v>
      </c>
      <c r="AP80" s="21" t="s">
        <v>5134</v>
      </c>
      <c r="AQ80" s="21" t="s">
        <v>1099</v>
      </c>
      <c r="AR80" s="21" t="s">
        <v>11</v>
      </c>
      <c r="AS80" s="21" t="s">
        <v>135</v>
      </c>
      <c r="AT80" s="21" t="s">
        <v>11</v>
      </c>
      <c r="AU80" s="21" t="s">
        <v>10</v>
      </c>
      <c r="AV80" s="21" t="s">
        <v>10</v>
      </c>
      <c r="AW80" s="21">
        <v>32</v>
      </c>
      <c r="AX80" s="21">
        <f>INDEX([5]Exposure_GWASs!S:S,MATCH([5]Wenxin!AB80,[5]Exposure_GWASs!C:C,0))</f>
        <v>32</v>
      </c>
      <c r="AY80" s="21" t="s">
        <v>10</v>
      </c>
      <c r="AZ80" s="21" t="s">
        <v>11</v>
      </c>
      <c r="BA80" s="21" t="s">
        <v>10</v>
      </c>
      <c r="BB80" s="21" t="s">
        <v>22</v>
      </c>
      <c r="BC80" s="21"/>
      <c r="BD80" s="21"/>
      <c r="BE80" s="21"/>
      <c r="BF80" s="21"/>
      <c r="BG80" s="21"/>
      <c r="BH80" s="21" t="s">
        <v>11</v>
      </c>
      <c r="BI80" s="21" t="s">
        <v>5135</v>
      </c>
      <c r="BJ80" s="21" t="s">
        <v>11</v>
      </c>
      <c r="BK80" s="21" t="s">
        <v>11</v>
      </c>
      <c r="BL80" s="21" t="s">
        <v>171</v>
      </c>
      <c r="BM80" s="21" t="s">
        <v>171</v>
      </c>
      <c r="BN80" s="21" t="s">
        <v>5136</v>
      </c>
      <c r="BO80" s="21" t="s">
        <v>3814</v>
      </c>
      <c r="BP80" s="24" t="s">
        <v>167</v>
      </c>
      <c r="BQ80" s="22" t="s">
        <v>1012</v>
      </c>
      <c r="BR80" s="238">
        <v>-0.47199999999999998</v>
      </c>
      <c r="BS80" s="21"/>
      <c r="BT80" s="21">
        <v>95</v>
      </c>
      <c r="BU80" s="238">
        <v>-1.06</v>
      </c>
      <c r="BV80" s="238">
        <v>0.111</v>
      </c>
      <c r="BW80" s="238">
        <v>0.11</v>
      </c>
      <c r="BX80" t="s">
        <v>11</v>
      </c>
      <c r="BY80" t="s">
        <v>11</v>
      </c>
      <c r="BZ80" s="21" t="s">
        <v>5137</v>
      </c>
      <c r="CA80" s="21" t="s">
        <v>5138</v>
      </c>
      <c r="CB80" s="21" t="s">
        <v>11</v>
      </c>
      <c r="CC80" s="21" t="s">
        <v>5403</v>
      </c>
      <c r="CD80" s="21"/>
      <c r="CE80" s="21"/>
      <c r="CF80" s="21"/>
      <c r="CG80" s="21"/>
      <c r="CH80" s="21"/>
    </row>
    <row r="81" spans="1:86">
      <c r="A81" s="21">
        <v>170</v>
      </c>
      <c r="B81" s="21" t="s">
        <v>282</v>
      </c>
      <c r="C81" s="21" t="s">
        <v>244</v>
      </c>
      <c r="D81" s="22" t="s">
        <v>5122</v>
      </c>
      <c r="E81" s="21">
        <v>2014</v>
      </c>
      <c r="F81" s="21" t="s">
        <v>1283</v>
      </c>
      <c r="G81" s="21" t="s">
        <v>5123</v>
      </c>
      <c r="H81" s="24" t="s">
        <v>5124</v>
      </c>
      <c r="I81" s="21" t="s">
        <v>5125</v>
      </c>
      <c r="J81" s="21" t="s">
        <v>5126</v>
      </c>
      <c r="K81" s="21" t="s">
        <v>5127</v>
      </c>
      <c r="L81" s="22" t="s">
        <v>5128</v>
      </c>
      <c r="M81" s="24" t="s">
        <v>5129</v>
      </c>
      <c r="N81" s="21" t="s">
        <v>12</v>
      </c>
      <c r="O81" s="25" t="s">
        <v>6081</v>
      </c>
      <c r="P81" s="240" t="s">
        <v>148</v>
      </c>
      <c r="Q81" s="21" t="s">
        <v>5600</v>
      </c>
      <c r="R81" s="240" t="s">
        <v>1028</v>
      </c>
      <c r="S81" s="21" t="s">
        <v>123</v>
      </c>
      <c r="T81" s="21" t="s">
        <v>5131</v>
      </c>
      <c r="U81" s="21" t="s">
        <v>268</v>
      </c>
      <c r="V81" s="21">
        <v>6206</v>
      </c>
      <c r="W81" s="21" t="s">
        <v>10</v>
      </c>
      <c r="X81" s="21" t="s">
        <v>10</v>
      </c>
      <c r="Y81" s="21" t="s">
        <v>10</v>
      </c>
      <c r="Z81" s="21" t="s">
        <v>10</v>
      </c>
      <c r="AA81" s="21" t="s">
        <v>3932</v>
      </c>
      <c r="AB81" s="21" t="s">
        <v>1006</v>
      </c>
      <c r="AC81" t="str">
        <f>INDEX([5]Exposure_GWASs!G:G,MATCH([5]Wenxin!AB81,[5]Exposure_GWASs!C:C,0))</f>
        <v>BMI</v>
      </c>
      <c r="AD81" s="21" t="s">
        <v>127</v>
      </c>
      <c r="AE81" s="21" t="s">
        <v>1224</v>
      </c>
      <c r="AF81" s="21" t="s">
        <v>5131</v>
      </c>
      <c r="AG81" s="21" t="s">
        <v>140</v>
      </c>
      <c r="AH81" s="21">
        <v>6206</v>
      </c>
      <c r="AI81">
        <f>INDEX([5]Exposure_GWASs!F:F,MATCH([5]Wenxin!AB81,[5]Exposure_GWASs!C:C,0))</f>
        <v>249796</v>
      </c>
      <c r="AJ81" s="21" t="s">
        <v>5132</v>
      </c>
      <c r="AK81" s="21" t="s">
        <v>1005</v>
      </c>
      <c r="AL81" s="21" t="s">
        <v>204</v>
      </c>
      <c r="AM81" s="21" t="s">
        <v>1099</v>
      </c>
      <c r="AN81" s="21" t="s">
        <v>5133</v>
      </c>
      <c r="AO81" s="21" t="s">
        <v>1099</v>
      </c>
      <c r="AP81" s="21" t="s">
        <v>5134</v>
      </c>
      <c r="AQ81" s="21" t="s">
        <v>1099</v>
      </c>
      <c r="AR81" s="21" t="s">
        <v>11</v>
      </c>
      <c r="AS81" s="21" t="s">
        <v>135</v>
      </c>
      <c r="AT81" s="21" t="s">
        <v>11</v>
      </c>
      <c r="AU81" s="21" t="s">
        <v>10</v>
      </c>
      <c r="AV81" s="21" t="s">
        <v>10</v>
      </c>
      <c r="AW81" s="21">
        <v>32</v>
      </c>
      <c r="AX81" s="21">
        <f>INDEX([5]Exposure_GWASs!S:S,MATCH([5]Wenxin!AB81,[5]Exposure_GWASs!C:C,0))</f>
        <v>32</v>
      </c>
      <c r="AY81" s="21" t="s">
        <v>10</v>
      </c>
      <c r="AZ81" s="21" t="s">
        <v>11</v>
      </c>
      <c r="BA81" s="21" t="s">
        <v>10</v>
      </c>
      <c r="BB81" s="21" t="s">
        <v>22</v>
      </c>
      <c r="BC81" s="21"/>
      <c r="BD81" s="21"/>
      <c r="BE81" s="21"/>
      <c r="BF81" s="21"/>
      <c r="BG81" s="21"/>
      <c r="BH81" s="21" t="s">
        <v>11</v>
      </c>
      <c r="BI81" s="21" t="s">
        <v>5135</v>
      </c>
      <c r="BJ81" s="21" t="s">
        <v>11</v>
      </c>
      <c r="BK81" s="21" t="s">
        <v>11</v>
      </c>
      <c r="BL81" s="21" t="s">
        <v>171</v>
      </c>
      <c r="BM81" s="21" t="s">
        <v>171</v>
      </c>
      <c r="BN81" s="21" t="s">
        <v>5136</v>
      </c>
      <c r="BO81" s="21" t="s">
        <v>3814</v>
      </c>
      <c r="BP81" s="24" t="s">
        <v>167</v>
      </c>
      <c r="BQ81" s="22" t="s">
        <v>1012</v>
      </c>
      <c r="BR81" s="238">
        <v>1.0800000000000001E-2</v>
      </c>
      <c r="BS81" s="21"/>
      <c r="BT81" s="21">
        <v>95</v>
      </c>
      <c r="BU81" s="238">
        <v>-1.5100000000000001E-2</v>
      </c>
      <c r="BV81" s="238">
        <v>3.6600000000000001E-2</v>
      </c>
      <c r="BW81" s="238">
        <v>0.41</v>
      </c>
      <c r="BX81" t="s">
        <v>11</v>
      </c>
      <c r="BY81" t="s">
        <v>11</v>
      </c>
      <c r="BZ81" s="21" t="s">
        <v>5137</v>
      </c>
      <c r="CA81" s="21" t="s">
        <v>5138</v>
      </c>
      <c r="CB81" s="21" t="s">
        <v>11</v>
      </c>
      <c r="CC81" s="21" t="s">
        <v>5403</v>
      </c>
      <c r="CD81" s="21"/>
      <c r="CE81" s="21"/>
      <c r="CF81" s="21"/>
      <c r="CG81" s="21"/>
      <c r="CH81" s="21"/>
    </row>
    <row r="82" spans="1:86">
      <c r="A82" s="21">
        <v>170</v>
      </c>
      <c r="B82" s="21" t="s">
        <v>282</v>
      </c>
      <c r="C82" s="21" t="s">
        <v>244</v>
      </c>
      <c r="D82" s="22" t="s">
        <v>5122</v>
      </c>
      <c r="E82" s="21">
        <v>2014</v>
      </c>
      <c r="F82" s="21" t="s">
        <v>1283</v>
      </c>
      <c r="G82" s="21" t="s">
        <v>5123</v>
      </c>
      <c r="H82" s="24" t="s">
        <v>5124</v>
      </c>
      <c r="I82" s="21" t="s">
        <v>5125</v>
      </c>
      <c r="J82" s="21" t="s">
        <v>5126</v>
      </c>
      <c r="K82" s="21" t="s">
        <v>5127</v>
      </c>
      <c r="L82" s="22" t="s">
        <v>5128</v>
      </c>
      <c r="M82" s="24" t="s">
        <v>5129</v>
      </c>
      <c r="N82" s="21" t="s">
        <v>12</v>
      </c>
      <c r="O82" s="25" t="s">
        <v>6082</v>
      </c>
      <c r="P82" s="240" t="s">
        <v>6077</v>
      </c>
      <c r="Q82" s="21" t="s">
        <v>5600</v>
      </c>
      <c r="R82" s="240" t="s">
        <v>1028</v>
      </c>
      <c r="S82" s="21" t="s">
        <v>123</v>
      </c>
      <c r="T82" s="21" t="s">
        <v>5131</v>
      </c>
      <c r="U82" s="21" t="s">
        <v>269</v>
      </c>
      <c r="V82" s="21">
        <v>5239</v>
      </c>
      <c r="W82" s="21" t="s">
        <v>10</v>
      </c>
      <c r="X82" s="21" t="s">
        <v>10</v>
      </c>
      <c r="Y82" s="21" t="s">
        <v>10</v>
      </c>
      <c r="Z82" s="21" t="s">
        <v>10</v>
      </c>
      <c r="AA82" s="21" t="s">
        <v>3932</v>
      </c>
      <c r="AB82" s="21" t="s">
        <v>1006</v>
      </c>
      <c r="AC82" t="str">
        <f>INDEX([5]Exposure_GWASs!G:G,MATCH([5]Wenxin!AB82,[5]Exposure_GWASs!C:C,0))</f>
        <v>BMI</v>
      </c>
      <c r="AD82" s="21" t="s">
        <v>127</v>
      </c>
      <c r="AE82" s="21" t="s">
        <v>1224</v>
      </c>
      <c r="AF82" s="21" t="s">
        <v>5131</v>
      </c>
      <c r="AG82" s="21" t="s">
        <v>140</v>
      </c>
      <c r="AH82" s="21">
        <v>5239</v>
      </c>
      <c r="AI82">
        <f>INDEX([5]Exposure_GWASs!F:F,MATCH([5]Wenxin!AB82,[5]Exposure_GWASs!C:C,0))</f>
        <v>249796</v>
      </c>
      <c r="AJ82" s="21" t="s">
        <v>5132</v>
      </c>
      <c r="AK82" s="21" t="s">
        <v>1005</v>
      </c>
      <c r="AL82" s="21" t="s">
        <v>204</v>
      </c>
      <c r="AM82" s="21" t="s">
        <v>1099</v>
      </c>
      <c r="AN82" s="21" t="s">
        <v>5133</v>
      </c>
      <c r="AO82" s="21" t="s">
        <v>1099</v>
      </c>
      <c r="AP82" s="21" t="s">
        <v>5134</v>
      </c>
      <c r="AQ82" s="21" t="s">
        <v>1099</v>
      </c>
      <c r="AR82" s="21" t="s">
        <v>11</v>
      </c>
      <c r="AS82" s="21" t="s">
        <v>135</v>
      </c>
      <c r="AT82" s="21" t="s">
        <v>11</v>
      </c>
      <c r="AU82" s="21" t="s">
        <v>10</v>
      </c>
      <c r="AV82" s="21" t="s">
        <v>10</v>
      </c>
      <c r="AW82" s="21">
        <v>32</v>
      </c>
      <c r="AX82" s="21">
        <f>INDEX([5]Exposure_GWASs!S:S,MATCH([5]Wenxin!AB82,[5]Exposure_GWASs!C:C,0))</f>
        <v>32</v>
      </c>
      <c r="AY82" s="21" t="s">
        <v>10</v>
      </c>
      <c r="AZ82" s="21" t="s">
        <v>11</v>
      </c>
      <c r="BA82" s="21" t="s">
        <v>10</v>
      </c>
      <c r="BB82" s="21" t="s">
        <v>22</v>
      </c>
      <c r="BC82" s="21"/>
      <c r="BD82" s="21"/>
      <c r="BE82" s="21"/>
      <c r="BF82" s="21"/>
      <c r="BG82" s="21"/>
      <c r="BH82" s="21" t="s">
        <v>11</v>
      </c>
      <c r="BI82" s="21" t="s">
        <v>5135</v>
      </c>
      <c r="BJ82" s="21" t="s">
        <v>11</v>
      </c>
      <c r="BK82" s="21" t="s">
        <v>11</v>
      </c>
      <c r="BL82" s="21" t="s">
        <v>171</v>
      </c>
      <c r="BM82" s="21" t="s">
        <v>171</v>
      </c>
      <c r="BN82" s="21" t="s">
        <v>5136</v>
      </c>
      <c r="BO82" s="21" t="s">
        <v>3814</v>
      </c>
      <c r="BP82" s="24" t="s">
        <v>167</v>
      </c>
      <c r="BQ82" s="22" t="s">
        <v>1012</v>
      </c>
      <c r="BR82" s="238">
        <v>-5.7599999999999998E-2</v>
      </c>
      <c r="BS82" s="21"/>
      <c r="BT82" s="21">
        <v>95</v>
      </c>
      <c r="BU82" s="238">
        <v>-7.7899999999999997E-2</v>
      </c>
      <c r="BV82" s="238">
        <v>-3.7400000000000003E-2</v>
      </c>
      <c r="BW82" s="239">
        <v>2E-8</v>
      </c>
      <c r="BX82" t="s">
        <v>11</v>
      </c>
      <c r="BY82" t="s">
        <v>11</v>
      </c>
      <c r="BZ82" s="21" t="s">
        <v>5137</v>
      </c>
      <c r="CA82" s="21" t="s">
        <v>5138</v>
      </c>
      <c r="CB82" s="21" t="s">
        <v>11</v>
      </c>
      <c r="CC82" s="21" t="s">
        <v>5403</v>
      </c>
      <c r="CD82" s="21"/>
      <c r="CE82" s="21"/>
      <c r="CF82" s="21"/>
      <c r="CG82" s="21"/>
      <c r="CH82" s="21"/>
    </row>
    <row r="83" spans="1:86">
      <c r="A83" s="21">
        <v>170</v>
      </c>
      <c r="B83" s="21" t="s">
        <v>282</v>
      </c>
      <c r="C83" s="21" t="s">
        <v>244</v>
      </c>
      <c r="D83" s="22" t="s">
        <v>5122</v>
      </c>
      <c r="E83" s="21">
        <v>2014</v>
      </c>
      <c r="F83" s="21" t="s">
        <v>1283</v>
      </c>
      <c r="G83" s="21" t="s">
        <v>5123</v>
      </c>
      <c r="H83" s="24" t="s">
        <v>5124</v>
      </c>
      <c r="I83" s="21" t="s">
        <v>5125</v>
      </c>
      <c r="J83" s="21" t="s">
        <v>5126</v>
      </c>
      <c r="K83" s="21" t="s">
        <v>5127</v>
      </c>
      <c r="L83" s="22" t="s">
        <v>5128</v>
      </c>
      <c r="M83" s="24" t="s">
        <v>5129</v>
      </c>
      <c r="N83" s="21" t="s">
        <v>12</v>
      </c>
      <c r="O83" s="25" t="s">
        <v>6082</v>
      </c>
      <c r="P83" s="240" t="s">
        <v>6078</v>
      </c>
      <c r="Q83" s="21" t="s">
        <v>5600</v>
      </c>
      <c r="R83" s="240" t="s">
        <v>1028</v>
      </c>
      <c r="S83" s="21" t="s">
        <v>123</v>
      </c>
      <c r="T83" s="21" t="s">
        <v>5131</v>
      </c>
      <c r="U83" s="21" t="s">
        <v>268</v>
      </c>
      <c r="V83" s="21">
        <v>4550</v>
      </c>
      <c r="W83" s="21" t="s">
        <v>10</v>
      </c>
      <c r="X83" s="21" t="s">
        <v>10</v>
      </c>
      <c r="Y83" s="21" t="s">
        <v>10</v>
      </c>
      <c r="Z83" s="21" t="s">
        <v>10</v>
      </c>
      <c r="AA83" s="21" t="s">
        <v>3932</v>
      </c>
      <c r="AB83" s="21" t="s">
        <v>1006</v>
      </c>
      <c r="AC83" t="str">
        <f>INDEX([5]Exposure_GWASs!G:G,MATCH([5]Wenxin!AB83,[5]Exposure_GWASs!C:C,0))</f>
        <v>BMI</v>
      </c>
      <c r="AD83" s="21" t="s">
        <v>127</v>
      </c>
      <c r="AE83" s="21" t="s">
        <v>1224</v>
      </c>
      <c r="AF83" s="21" t="s">
        <v>5131</v>
      </c>
      <c r="AG83" s="21" t="s">
        <v>140</v>
      </c>
      <c r="AH83" s="21">
        <v>4550</v>
      </c>
      <c r="AI83">
        <f>INDEX([5]Exposure_GWASs!F:F,MATCH([5]Wenxin!AB83,[5]Exposure_GWASs!C:C,0))</f>
        <v>249796</v>
      </c>
      <c r="AJ83" s="21" t="s">
        <v>5132</v>
      </c>
      <c r="AK83" s="21" t="s">
        <v>1005</v>
      </c>
      <c r="AL83" s="21" t="s">
        <v>204</v>
      </c>
      <c r="AM83" s="21" t="s">
        <v>1099</v>
      </c>
      <c r="AN83" s="21" t="s">
        <v>5133</v>
      </c>
      <c r="AO83" s="21" t="s">
        <v>1099</v>
      </c>
      <c r="AP83" s="21" t="s">
        <v>5134</v>
      </c>
      <c r="AQ83" s="21" t="s">
        <v>1099</v>
      </c>
      <c r="AR83" s="21" t="s">
        <v>11</v>
      </c>
      <c r="AS83" s="21" t="s">
        <v>135</v>
      </c>
      <c r="AT83" s="21" t="s">
        <v>11</v>
      </c>
      <c r="AU83" s="21" t="s">
        <v>10</v>
      </c>
      <c r="AV83" s="21" t="s">
        <v>10</v>
      </c>
      <c r="AW83" s="21">
        <v>32</v>
      </c>
      <c r="AX83" s="21">
        <f>INDEX([5]Exposure_GWASs!S:S,MATCH([5]Wenxin!AB83,[5]Exposure_GWASs!C:C,0))</f>
        <v>32</v>
      </c>
      <c r="AY83" s="21" t="s">
        <v>10</v>
      </c>
      <c r="AZ83" s="21" t="s">
        <v>11</v>
      </c>
      <c r="BA83" s="21" t="s">
        <v>10</v>
      </c>
      <c r="BB83" s="21" t="s">
        <v>22</v>
      </c>
      <c r="BC83" s="21"/>
      <c r="BD83" s="21"/>
      <c r="BE83" s="21"/>
      <c r="BF83" s="21"/>
      <c r="BG83" s="21"/>
      <c r="BH83" s="21" t="s">
        <v>11</v>
      </c>
      <c r="BI83" s="21" t="s">
        <v>5135</v>
      </c>
      <c r="BJ83" s="21" t="s">
        <v>11</v>
      </c>
      <c r="BK83" s="21" t="s">
        <v>11</v>
      </c>
      <c r="BL83" s="21" t="s">
        <v>171</v>
      </c>
      <c r="BM83" s="21" t="s">
        <v>171</v>
      </c>
      <c r="BN83" s="21" t="s">
        <v>5136</v>
      </c>
      <c r="BO83" s="21" t="s">
        <v>3814</v>
      </c>
      <c r="BP83" s="24" t="s">
        <v>167</v>
      </c>
      <c r="BQ83" s="22" t="s">
        <v>1012</v>
      </c>
      <c r="BR83" s="238">
        <v>-6.3899999999999998E-2</v>
      </c>
      <c r="BS83" s="21"/>
      <c r="BT83" s="21">
        <v>95</v>
      </c>
      <c r="BU83" s="238">
        <v>-0.10299999999999999</v>
      </c>
      <c r="BV83" s="238">
        <v>-2.46E-2</v>
      </c>
      <c r="BW83" s="238">
        <v>1E-3</v>
      </c>
      <c r="BX83" t="s">
        <v>11</v>
      </c>
      <c r="BY83" t="s">
        <v>11</v>
      </c>
      <c r="BZ83" s="21" t="s">
        <v>5137</v>
      </c>
      <c r="CA83" s="21" t="s">
        <v>5138</v>
      </c>
      <c r="CB83" s="21" t="s">
        <v>11</v>
      </c>
      <c r="CC83" s="21" t="s">
        <v>5403</v>
      </c>
      <c r="CD83" s="21"/>
      <c r="CE83" s="21"/>
      <c r="CF83" s="21"/>
      <c r="CG83" s="21"/>
      <c r="CH83" s="21"/>
    </row>
    <row r="84" spans="1:86">
      <c r="A84" s="21">
        <v>170</v>
      </c>
      <c r="B84" s="21" t="s">
        <v>282</v>
      </c>
      <c r="C84" s="21" t="s">
        <v>244</v>
      </c>
      <c r="D84" s="22" t="s">
        <v>5122</v>
      </c>
      <c r="E84" s="21">
        <v>2014</v>
      </c>
      <c r="F84" s="21" t="s">
        <v>1283</v>
      </c>
      <c r="G84" s="21" t="s">
        <v>5123</v>
      </c>
      <c r="H84" s="24" t="s">
        <v>5124</v>
      </c>
      <c r="I84" s="21" t="s">
        <v>5125</v>
      </c>
      <c r="J84" s="21" t="s">
        <v>5126</v>
      </c>
      <c r="K84" s="21" t="s">
        <v>5127</v>
      </c>
      <c r="L84" s="22" t="s">
        <v>5128</v>
      </c>
      <c r="M84" s="24" t="s">
        <v>5129</v>
      </c>
      <c r="N84" s="21" t="s">
        <v>12</v>
      </c>
      <c r="O84" s="25" t="s">
        <v>6083</v>
      </c>
      <c r="P84" s="240" t="s">
        <v>6079</v>
      </c>
      <c r="Q84" s="21" t="s">
        <v>5600</v>
      </c>
      <c r="R84" s="240" t="s">
        <v>1028</v>
      </c>
      <c r="S84" s="21" t="s">
        <v>123</v>
      </c>
      <c r="T84" s="21" t="s">
        <v>5131</v>
      </c>
      <c r="U84" s="21" t="s">
        <v>140</v>
      </c>
      <c r="V84" s="21">
        <v>7126</v>
      </c>
      <c r="W84" s="21" t="s">
        <v>10</v>
      </c>
      <c r="X84" s="21" t="s">
        <v>10</v>
      </c>
      <c r="Y84" s="21" t="s">
        <v>10</v>
      </c>
      <c r="Z84" s="21" t="s">
        <v>10</v>
      </c>
      <c r="AA84" s="21" t="s">
        <v>3932</v>
      </c>
      <c r="AB84" s="21" t="s">
        <v>1006</v>
      </c>
      <c r="AC84" t="str">
        <f>INDEX([5]Exposure_GWASs!G:G,MATCH([5]Wenxin!AB84,[5]Exposure_GWASs!C:C,0))</f>
        <v>BMI</v>
      </c>
      <c r="AD84" s="21" t="s">
        <v>127</v>
      </c>
      <c r="AE84" s="21" t="s">
        <v>1224</v>
      </c>
      <c r="AF84" s="21" t="s">
        <v>5131</v>
      </c>
      <c r="AG84" s="21" t="s">
        <v>140</v>
      </c>
      <c r="AH84" s="21">
        <v>7126</v>
      </c>
      <c r="AI84">
        <f>INDEX([5]Exposure_GWASs!F:F,MATCH([5]Wenxin!AB84,[5]Exposure_GWASs!C:C,0))</f>
        <v>249796</v>
      </c>
      <c r="AJ84" s="21" t="s">
        <v>5132</v>
      </c>
      <c r="AK84" s="21" t="s">
        <v>1005</v>
      </c>
      <c r="AL84" s="21" t="s">
        <v>204</v>
      </c>
      <c r="AM84" s="21" t="s">
        <v>1099</v>
      </c>
      <c r="AN84" s="21" t="s">
        <v>5133</v>
      </c>
      <c r="AO84" s="21" t="s">
        <v>1099</v>
      </c>
      <c r="AP84" s="21" t="s">
        <v>5134</v>
      </c>
      <c r="AQ84" s="21" t="s">
        <v>1099</v>
      </c>
      <c r="AR84" s="21" t="s">
        <v>11</v>
      </c>
      <c r="AS84" s="21" t="s">
        <v>135</v>
      </c>
      <c r="AT84" s="21" t="s">
        <v>11</v>
      </c>
      <c r="AU84" s="21" t="s">
        <v>10</v>
      </c>
      <c r="AV84" s="21" t="s">
        <v>10</v>
      </c>
      <c r="AW84" s="21">
        <v>32</v>
      </c>
      <c r="AX84" s="21">
        <f>INDEX([5]Exposure_GWASs!S:S,MATCH([5]Wenxin!AB84,[5]Exposure_GWASs!C:C,0))</f>
        <v>32</v>
      </c>
      <c r="AY84" s="21" t="s">
        <v>10</v>
      </c>
      <c r="AZ84" s="21" t="s">
        <v>11</v>
      </c>
      <c r="BA84" s="21" t="s">
        <v>10</v>
      </c>
      <c r="BB84" s="21" t="s">
        <v>22</v>
      </c>
      <c r="BC84" s="21"/>
      <c r="BD84" s="21"/>
      <c r="BE84" s="21"/>
      <c r="BF84" s="21"/>
      <c r="BG84" s="21"/>
      <c r="BH84" s="21" t="s">
        <v>11</v>
      </c>
      <c r="BI84" s="21" t="s">
        <v>5135</v>
      </c>
      <c r="BJ84" s="21" t="s">
        <v>11</v>
      </c>
      <c r="BK84" s="21" t="s">
        <v>11</v>
      </c>
      <c r="BL84" s="21" t="s">
        <v>171</v>
      </c>
      <c r="BM84" s="21" t="s">
        <v>171</v>
      </c>
      <c r="BN84" s="21" t="s">
        <v>5136</v>
      </c>
      <c r="BO84" s="21" t="s">
        <v>3814</v>
      </c>
      <c r="BP84" s="24" t="s">
        <v>167</v>
      </c>
      <c r="BQ84" s="22" t="s">
        <v>1012</v>
      </c>
      <c r="BR84" s="238">
        <v>1.4500000000000001E-2</v>
      </c>
      <c r="BS84" s="21"/>
      <c r="BT84" s="21">
        <v>95</v>
      </c>
      <c r="BU84" s="238">
        <v>-1.15E-2</v>
      </c>
      <c r="BV84" s="238">
        <v>-4.0599999999999997E-2</v>
      </c>
      <c r="BW84" s="238">
        <v>0.27</v>
      </c>
      <c r="BX84" t="s">
        <v>11</v>
      </c>
      <c r="BY84" t="s">
        <v>11</v>
      </c>
      <c r="BZ84" s="21" t="s">
        <v>5137</v>
      </c>
      <c r="CA84" s="21" t="s">
        <v>5138</v>
      </c>
      <c r="CB84" s="21" t="s">
        <v>11</v>
      </c>
      <c r="CC84" s="21" t="s">
        <v>5403</v>
      </c>
      <c r="CD84" s="21"/>
      <c r="CE84" s="21"/>
      <c r="CF84" s="21"/>
      <c r="CG84" s="21"/>
      <c r="CH84" s="21"/>
    </row>
    <row r="85" spans="1:86">
      <c r="A85" s="21">
        <v>170</v>
      </c>
      <c r="B85" s="21" t="s">
        <v>282</v>
      </c>
      <c r="C85" s="21" t="s">
        <v>244</v>
      </c>
      <c r="D85" s="22" t="s">
        <v>5122</v>
      </c>
      <c r="E85" s="21">
        <v>2014</v>
      </c>
      <c r="F85" s="21" t="s">
        <v>1283</v>
      </c>
      <c r="G85" s="21" t="s">
        <v>5123</v>
      </c>
      <c r="H85" s="24" t="s">
        <v>5124</v>
      </c>
      <c r="I85" s="21" t="s">
        <v>5125</v>
      </c>
      <c r="J85" s="21" t="s">
        <v>5126</v>
      </c>
      <c r="K85" s="21" t="s">
        <v>5127</v>
      </c>
      <c r="L85" s="22" t="s">
        <v>5128</v>
      </c>
      <c r="M85" s="24" t="s">
        <v>5129</v>
      </c>
      <c r="N85" s="21" t="s">
        <v>12</v>
      </c>
      <c r="O85" s="240" t="s">
        <v>5673</v>
      </c>
      <c r="P85" s="240" t="s">
        <v>5674</v>
      </c>
      <c r="Q85" s="21" t="s">
        <v>5600</v>
      </c>
      <c r="R85" s="240" t="s">
        <v>5409</v>
      </c>
      <c r="S85" s="21" t="s">
        <v>123</v>
      </c>
      <c r="T85" s="21" t="s">
        <v>5131</v>
      </c>
      <c r="U85" s="21" t="s">
        <v>140</v>
      </c>
      <c r="V85" s="21">
        <v>12262</v>
      </c>
      <c r="W85" s="21" t="s">
        <v>10</v>
      </c>
      <c r="X85" s="21" t="s">
        <v>10</v>
      </c>
      <c r="Y85" s="21" t="s">
        <v>10</v>
      </c>
      <c r="Z85" s="21" t="s">
        <v>10</v>
      </c>
      <c r="AA85" s="21" t="s">
        <v>3932</v>
      </c>
      <c r="AB85" s="21" t="s">
        <v>1006</v>
      </c>
      <c r="AC85" t="str">
        <f>INDEX([5]Exposure_GWASs!G:G,MATCH([5]Wenxin!AB85,[5]Exposure_GWASs!C:C,0))</f>
        <v>BMI</v>
      </c>
      <c r="AD85" s="21" t="s">
        <v>127</v>
      </c>
      <c r="AE85" s="21" t="s">
        <v>1224</v>
      </c>
      <c r="AF85" s="21" t="s">
        <v>5131</v>
      </c>
      <c r="AG85" s="21" t="s">
        <v>140</v>
      </c>
      <c r="AH85" s="21">
        <v>12262</v>
      </c>
      <c r="AI85">
        <f>INDEX([5]Exposure_GWASs!F:F,MATCH([5]Wenxin!AB85,[5]Exposure_GWASs!C:C,0))</f>
        <v>249796</v>
      </c>
      <c r="AJ85" s="21" t="s">
        <v>5132</v>
      </c>
      <c r="AK85" s="21" t="s">
        <v>1005</v>
      </c>
      <c r="AL85" s="21" t="s">
        <v>204</v>
      </c>
      <c r="AM85" s="21" t="s">
        <v>1099</v>
      </c>
      <c r="AN85" s="21" t="s">
        <v>5133</v>
      </c>
      <c r="AO85" s="21" t="s">
        <v>1099</v>
      </c>
      <c r="AP85" s="21" t="s">
        <v>5134</v>
      </c>
      <c r="AQ85" s="21" t="s">
        <v>1099</v>
      </c>
      <c r="AR85" s="21" t="s">
        <v>11</v>
      </c>
      <c r="AS85" s="21" t="s">
        <v>135</v>
      </c>
      <c r="AT85" s="21" t="s">
        <v>11</v>
      </c>
      <c r="AU85" s="21" t="s">
        <v>10</v>
      </c>
      <c r="AV85" s="21" t="s">
        <v>10</v>
      </c>
      <c r="AW85" s="21">
        <v>32</v>
      </c>
      <c r="AX85" s="21">
        <f>INDEX([5]Exposure_GWASs!S:S,MATCH([5]Wenxin!AB85,[5]Exposure_GWASs!C:C,0))</f>
        <v>32</v>
      </c>
      <c r="AY85" s="21" t="s">
        <v>10</v>
      </c>
      <c r="AZ85" s="21" t="s">
        <v>11</v>
      </c>
      <c r="BA85" s="21" t="s">
        <v>10</v>
      </c>
      <c r="BB85" s="21" t="s">
        <v>22</v>
      </c>
      <c r="BC85" s="21"/>
      <c r="BD85" s="21"/>
      <c r="BE85" s="21"/>
      <c r="BF85" s="21"/>
      <c r="BG85" s="21"/>
      <c r="BH85" s="21" t="s">
        <v>11</v>
      </c>
      <c r="BI85" s="21" t="s">
        <v>5135</v>
      </c>
      <c r="BJ85" s="21" t="s">
        <v>11</v>
      </c>
      <c r="BK85" s="21" t="s">
        <v>11</v>
      </c>
      <c r="BL85" s="21" t="s">
        <v>171</v>
      </c>
      <c r="BM85" s="21" t="s">
        <v>171</v>
      </c>
      <c r="BN85" s="21" t="s">
        <v>5136</v>
      </c>
      <c r="BO85" s="21" t="s">
        <v>3814</v>
      </c>
      <c r="BP85" s="24" t="s">
        <v>167</v>
      </c>
      <c r="BQ85" s="22" t="s">
        <v>1012</v>
      </c>
      <c r="BR85" s="238">
        <v>3.3599999999999998E-2</v>
      </c>
      <c r="BS85" s="21"/>
      <c r="BT85" s="21">
        <v>95</v>
      </c>
      <c r="BU85" s="238">
        <v>1.8499999999999999E-2</v>
      </c>
      <c r="BV85" s="238">
        <v>4.87E-2</v>
      </c>
      <c r="BW85" s="239">
        <v>1.0000000000000001E-5</v>
      </c>
      <c r="BX85" t="s">
        <v>11</v>
      </c>
      <c r="BY85" t="s">
        <v>11</v>
      </c>
      <c r="BZ85" s="21" t="s">
        <v>5137</v>
      </c>
      <c r="CA85" s="21" t="s">
        <v>5138</v>
      </c>
      <c r="CB85" s="21" t="s">
        <v>11</v>
      </c>
      <c r="CC85" s="21" t="s">
        <v>5403</v>
      </c>
      <c r="CD85" s="21"/>
      <c r="CE85" s="21"/>
      <c r="CF85" s="21"/>
      <c r="CG85" s="21"/>
      <c r="CH85" s="21"/>
    </row>
    <row r="86" spans="1:86">
      <c r="A86" s="21">
        <v>170</v>
      </c>
      <c r="B86" s="21" t="s">
        <v>282</v>
      </c>
      <c r="C86" s="21" t="s">
        <v>244</v>
      </c>
      <c r="D86" s="22" t="s">
        <v>5122</v>
      </c>
      <c r="E86" s="21">
        <v>2014</v>
      </c>
      <c r="F86" s="21" t="s">
        <v>1283</v>
      </c>
      <c r="G86" s="21" t="s">
        <v>5123</v>
      </c>
      <c r="H86" s="24" t="s">
        <v>5124</v>
      </c>
      <c r="I86" s="21" t="s">
        <v>5125</v>
      </c>
      <c r="J86" s="21" t="s">
        <v>5126</v>
      </c>
      <c r="K86" s="21" t="s">
        <v>5127</v>
      </c>
      <c r="L86" s="22" t="s">
        <v>5128</v>
      </c>
      <c r="M86" s="24" t="s">
        <v>5129</v>
      </c>
      <c r="N86" s="21" t="s">
        <v>12</v>
      </c>
      <c r="O86" s="240" t="s">
        <v>699</v>
      </c>
      <c r="P86" s="240" t="s">
        <v>699</v>
      </c>
      <c r="Q86" s="240" t="s">
        <v>5602</v>
      </c>
      <c r="R86" s="240" t="s">
        <v>1324</v>
      </c>
      <c r="S86" s="21" t="s">
        <v>123</v>
      </c>
      <c r="T86" s="21" t="s">
        <v>5131</v>
      </c>
      <c r="U86" s="21" t="s">
        <v>140</v>
      </c>
      <c r="V86" s="21">
        <v>12635</v>
      </c>
      <c r="W86" s="21" t="s">
        <v>10</v>
      </c>
      <c r="X86" s="21" t="s">
        <v>10</v>
      </c>
      <c r="Y86" s="21" t="s">
        <v>10</v>
      </c>
      <c r="Z86" s="21" t="s">
        <v>10</v>
      </c>
      <c r="AA86" s="21" t="s">
        <v>3932</v>
      </c>
      <c r="AB86" s="21" t="s">
        <v>1006</v>
      </c>
      <c r="AC86" t="str">
        <f>INDEX([5]Exposure_GWASs!G:G,MATCH([5]Wenxin!AB86,[5]Exposure_GWASs!C:C,0))</f>
        <v>BMI</v>
      </c>
      <c r="AD86" s="21" t="s">
        <v>127</v>
      </c>
      <c r="AE86" s="21" t="s">
        <v>1224</v>
      </c>
      <c r="AF86" s="21" t="s">
        <v>5131</v>
      </c>
      <c r="AG86" s="21" t="s">
        <v>140</v>
      </c>
      <c r="AH86" s="21">
        <v>12635</v>
      </c>
      <c r="AI86">
        <f>INDEX([5]Exposure_GWASs!F:F,MATCH([5]Wenxin!AB86,[5]Exposure_GWASs!C:C,0))</f>
        <v>249796</v>
      </c>
      <c r="AJ86" s="21" t="s">
        <v>5132</v>
      </c>
      <c r="AK86" s="21" t="s">
        <v>1005</v>
      </c>
      <c r="AL86" s="21" t="s">
        <v>204</v>
      </c>
      <c r="AM86" s="21" t="s">
        <v>1099</v>
      </c>
      <c r="AN86" s="21" t="s">
        <v>5133</v>
      </c>
      <c r="AO86" s="21" t="s">
        <v>1099</v>
      </c>
      <c r="AP86" s="21" t="s">
        <v>5134</v>
      </c>
      <c r="AQ86" s="21" t="s">
        <v>1099</v>
      </c>
      <c r="AR86" s="21" t="s">
        <v>11</v>
      </c>
      <c r="AS86" s="21" t="s">
        <v>135</v>
      </c>
      <c r="AT86" s="21" t="s">
        <v>11</v>
      </c>
      <c r="AU86" s="21" t="s">
        <v>10</v>
      </c>
      <c r="AV86" s="21" t="s">
        <v>10</v>
      </c>
      <c r="AW86" s="21">
        <v>32</v>
      </c>
      <c r="AX86" s="21">
        <f>INDEX([5]Exposure_GWASs!S:S,MATCH([5]Wenxin!AB86,[5]Exposure_GWASs!C:C,0))</f>
        <v>32</v>
      </c>
      <c r="AY86" s="21" t="s">
        <v>10</v>
      </c>
      <c r="AZ86" s="21" t="s">
        <v>11</v>
      </c>
      <c r="BA86" s="21" t="s">
        <v>10</v>
      </c>
      <c r="BB86" s="21" t="s">
        <v>22</v>
      </c>
      <c r="BC86" s="21"/>
      <c r="BD86" s="21"/>
      <c r="BE86" s="21"/>
      <c r="BF86" s="21"/>
      <c r="BG86" s="21"/>
      <c r="BH86" s="21" t="s">
        <v>11</v>
      </c>
      <c r="BI86" s="21" t="s">
        <v>5135</v>
      </c>
      <c r="BJ86" s="21" t="s">
        <v>11</v>
      </c>
      <c r="BK86" s="21" t="s">
        <v>11</v>
      </c>
      <c r="BL86" s="21" t="s">
        <v>171</v>
      </c>
      <c r="BM86" s="21" t="s">
        <v>171</v>
      </c>
      <c r="BN86" s="21" t="s">
        <v>5136</v>
      </c>
      <c r="BO86" s="21" t="s">
        <v>3814</v>
      </c>
      <c r="BP86" s="24" t="s">
        <v>167</v>
      </c>
      <c r="BQ86" s="22" t="s">
        <v>1012</v>
      </c>
      <c r="BR86" s="238">
        <v>1.0900000000000001</v>
      </c>
      <c r="BS86" s="21"/>
      <c r="BT86" s="21">
        <v>95</v>
      </c>
      <c r="BU86" s="238">
        <v>0.55100000000000005</v>
      </c>
      <c r="BV86" s="238">
        <v>1.64</v>
      </c>
      <c r="BW86" s="239">
        <v>8.0000000000000007E-5</v>
      </c>
      <c r="BX86" t="s">
        <v>11</v>
      </c>
      <c r="BY86" t="s">
        <v>11</v>
      </c>
      <c r="BZ86" s="21" t="s">
        <v>5137</v>
      </c>
      <c r="CA86" s="21" t="s">
        <v>5138</v>
      </c>
      <c r="CB86" s="21" t="s">
        <v>11</v>
      </c>
      <c r="CC86" s="21" t="s">
        <v>5403</v>
      </c>
      <c r="CD86" s="21"/>
      <c r="CE86" s="21"/>
      <c r="CF86" s="21"/>
      <c r="CG86" s="21"/>
      <c r="CH86" s="21"/>
    </row>
    <row r="87" spans="1:86">
      <c r="A87" s="21">
        <v>170</v>
      </c>
      <c r="B87" s="21" t="s">
        <v>282</v>
      </c>
      <c r="C87" s="21" t="s">
        <v>244</v>
      </c>
      <c r="D87" s="22" t="s">
        <v>5122</v>
      </c>
      <c r="E87" s="21">
        <v>2014</v>
      </c>
      <c r="F87" s="21" t="s">
        <v>1283</v>
      </c>
      <c r="G87" s="21" t="s">
        <v>5123</v>
      </c>
      <c r="H87" s="24" t="s">
        <v>5124</v>
      </c>
      <c r="I87" s="21" t="s">
        <v>5125</v>
      </c>
      <c r="J87" s="21" t="s">
        <v>5126</v>
      </c>
      <c r="K87" s="21" t="s">
        <v>5127</v>
      </c>
      <c r="L87" s="22" t="s">
        <v>5128</v>
      </c>
      <c r="M87" s="24" t="s">
        <v>5129</v>
      </c>
      <c r="N87" s="21" t="s">
        <v>12</v>
      </c>
      <c r="O87" s="240" t="s">
        <v>701</v>
      </c>
      <c r="P87" s="240" t="s">
        <v>701</v>
      </c>
      <c r="Q87" s="240" t="s">
        <v>5602</v>
      </c>
      <c r="R87" s="240" t="s">
        <v>1324</v>
      </c>
      <c r="S87" s="21" t="s">
        <v>123</v>
      </c>
      <c r="T87" s="21" t="s">
        <v>5131</v>
      </c>
      <c r="U87" s="21" t="s">
        <v>140</v>
      </c>
      <c r="V87" s="21">
        <v>12627</v>
      </c>
      <c r="W87" s="21" t="s">
        <v>10</v>
      </c>
      <c r="X87" s="21" t="s">
        <v>10</v>
      </c>
      <c r="Y87" s="21" t="s">
        <v>10</v>
      </c>
      <c r="Z87" s="21" t="s">
        <v>10</v>
      </c>
      <c r="AA87" s="21" t="s">
        <v>3932</v>
      </c>
      <c r="AB87" s="21" t="s">
        <v>1006</v>
      </c>
      <c r="AC87" t="str">
        <f>INDEX([5]Exposure_GWASs!G:G,MATCH([5]Wenxin!AB87,[5]Exposure_GWASs!C:C,0))</f>
        <v>BMI</v>
      </c>
      <c r="AD87" s="21" t="s">
        <v>127</v>
      </c>
      <c r="AE87" s="21" t="s">
        <v>1224</v>
      </c>
      <c r="AF87" s="21" t="s">
        <v>5131</v>
      </c>
      <c r="AG87" s="21" t="s">
        <v>140</v>
      </c>
      <c r="AH87" s="21">
        <v>12627</v>
      </c>
      <c r="AI87">
        <f>INDEX([5]Exposure_GWASs!F:F,MATCH([5]Wenxin!AB87,[5]Exposure_GWASs!C:C,0))</f>
        <v>249796</v>
      </c>
      <c r="AJ87" s="21" t="s">
        <v>5132</v>
      </c>
      <c r="AK87" s="21" t="s">
        <v>1005</v>
      </c>
      <c r="AL87" s="21" t="s">
        <v>204</v>
      </c>
      <c r="AM87" s="21" t="s">
        <v>1099</v>
      </c>
      <c r="AN87" s="21" t="s">
        <v>5133</v>
      </c>
      <c r="AO87" s="21" t="s">
        <v>1099</v>
      </c>
      <c r="AP87" s="21" t="s">
        <v>5134</v>
      </c>
      <c r="AQ87" s="21" t="s">
        <v>1099</v>
      </c>
      <c r="AR87" s="21" t="s">
        <v>11</v>
      </c>
      <c r="AS87" s="21" t="s">
        <v>135</v>
      </c>
      <c r="AT87" s="21" t="s">
        <v>11</v>
      </c>
      <c r="AU87" s="21" t="s">
        <v>10</v>
      </c>
      <c r="AV87" s="21" t="s">
        <v>10</v>
      </c>
      <c r="AW87" s="21">
        <v>32</v>
      </c>
      <c r="AX87" s="21">
        <f>INDEX([5]Exposure_GWASs!S:S,MATCH([5]Wenxin!AB87,[5]Exposure_GWASs!C:C,0))</f>
        <v>32</v>
      </c>
      <c r="AY87" s="21" t="s">
        <v>10</v>
      </c>
      <c r="AZ87" s="21" t="s">
        <v>11</v>
      </c>
      <c r="BA87" s="21" t="s">
        <v>10</v>
      </c>
      <c r="BB87" s="21" t="s">
        <v>22</v>
      </c>
      <c r="BC87" s="21"/>
      <c r="BD87" s="21"/>
      <c r="BE87" s="21"/>
      <c r="BF87" s="21"/>
      <c r="BG87" s="21"/>
      <c r="BH87" s="21" t="s">
        <v>11</v>
      </c>
      <c r="BI87" s="21" t="s">
        <v>5135</v>
      </c>
      <c r="BJ87" s="21" t="s">
        <v>11</v>
      </c>
      <c r="BK87" s="21" t="s">
        <v>11</v>
      </c>
      <c r="BL87" s="21" t="s">
        <v>171</v>
      </c>
      <c r="BM87" s="21" t="s">
        <v>171</v>
      </c>
      <c r="BN87" s="21" t="s">
        <v>5136</v>
      </c>
      <c r="BO87" s="21" t="s">
        <v>3814</v>
      </c>
      <c r="BP87" s="24" t="s">
        <v>167</v>
      </c>
      <c r="BQ87" s="22" t="s">
        <v>1012</v>
      </c>
      <c r="BR87" s="238">
        <v>1.1200000000000001</v>
      </c>
      <c r="BS87" s="21"/>
      <c r="BT87" s="21">
        <v>95</v>
      </c>
      <c r="BU87" s="238">
        <v>0.52700000000000002</v>
      </c>
      <c r="BV87" s="238">
        <v>1.7</v>
      </c>
      <c r="BW87" s="238">
        <v>2.0000000000000001E-4</v>
      </c>
      <c r="BX87" t="s">
        <v>11</v>
      </c>
      <c r="BY87" t="s">
        <v>11</v>
      </c>
      <c r="BZ87" s="21" t="s">
        <v>5137</v>
      </c>
      <c r="CA87" s="21" t="s">
        <v>5138</v>
      </c>
      <c r="CB87" s="21" t="s">
        <v>11</v>
      </c>
      <c r="CC87" s="21" t="s">
        <v>5403</v>
      </c>
      <c r="CD87" s="21"/>
      <c r="CE87" s="21"/>
      <c r="CF87" s="21"/>
      <c r="CG87" s="21"/>
      <c r="CH87" s="21"/>
    </row>
    <row r="88" spans="1:86">
      <c r="A88">
        <v>171</v>
      </c>
      <c r="B88" t="s">
        <v>282</v>
      </c>
      <c r="C88" s="21" t="s">
        <v>244</v>
      </c>
      <c r="D88" t="s">
        <v>5166</v>
      </c>
      <c r="E88">
        <v>2018</v>
      </c>
      <c r="F88" t="s">
        <v>5167</v>
      </c>
      <c r="G88" t="s">
        <v>5168</v>
      </c>
      <c r="H88" t="s">
        <v>5169</v>
      </c>
      <c r="I88" t="s">
        <v>5170</v>
      </c>
      <c r="J88" t="s">
        <v>5171</v>
      </c>
      <c r="K88" t="s">
        <v>5172</v>
      </c>
      <c r="L88" t="s">
        <v>5173</v>
      </c>
      <c r="M88" t="s">
        <v>5174</v>
      </c>
      <c r="N88" t="s">
        <v>15</v>
      </c>
      <c r="O88" t="s">
        <v>160</v>
      </c>
      <c r="P88" t="s">
        <v>160</v>
      </c>
      <c r="Q88" s="21" t="s">
        <v>5669</v>
      </c>
      <c r="R88" t="s">
        <v>5175</v>
      </c>
      <c r="S88" t="s">
        <v>1060</v>
      </c>
      <c r="U88" t="str">
        <f>INDEX([5]Outcome_GWASs!H:H,MATCH([5]Wenxin!Q88,[5]Outcome_GWASs!C:C,0))</f>
        <v>both</v>
      </c>
      <c r="V88">
        <v>212216</v>
      </c>
      <c r="W88" t="str">
        <f>INDEX([5]Outcome_GWASs!G:G,MATCH([5]Wenxin!Q88,[5]Outcome_GWASs!C:C,0))</f>
        <v>NA</v>
      </c>
      <c r="X88">
        <f>INDEX([5]Outcome_GWASs!F:F,MATCH([5]Wenxin!Q88,[5]Outcome_GWASs!C:C,0))</f>
        <v>339224</v>
      </c>
      <c r="Y88" t="str">
        <f>INDEX([5]Outcome_GWASs!G:G,MATCH([5]Wenxin!Q88,[5]Outcome_GWASs!C:C,0))</f>
        <v>NA</v>
      </c>
      <c r="Z88" t="s">
        <v>11</v>
      </c>
      <c r="AA88" t="s">
        <v>3932</v>
      </c>
      <c r="AB88" t="str">
        <f>INDEX([5]Outcome_GWASs!E:E,MATCH([5]Wenxin!Q88,[5]Outcome_GWASs!C:C,0))</f>
        <v>All ancestries</v>
      </c>
      <c r="AC88" t="s">
        <v>127</v>
      </c>
      <c r="AD88" t="s">
        <v>5543</v>
      </c>
      <c r="AE88" t="s">
        <v>123</v>
      </c>
      <c r="AF88" s="21" t="s">
        <v>139</v>
      </c>
      <c r="AG88" t="s">
        <v>140</v>
      </c>
      <c r="AH88">
        <v>322154</v>
      </c>
      <c r="AI88">
        <v>322154</v>
      </c>
      <c r="AJ88" t="s">
        <v>10</v>
      </c>
      <c r="AK88" t="s">
        <v>1005</v>
      </c>
      <c r="AL88" t="s">
        <v>204</v>
      </c>
      <c r="AM88" t="s">
        <v>10</v>
      </c>
      <c r="AN88" t="s">
        <v>10</v>
      </c>
      <c r="AO88" t="s">
        <v>1099</v>
      </c>
      <c r="AP88" t="s">
        <v>1099</v>
      </c>
      <c r="AQ88" s="21" t="s">
        <v>5410</v>
      </c>
      <c r="AR88" t="s">
        <v>11</v>
      </c>
      <c r="AS88" t="s">
        <v>575</v>
      </c>
      <c r="AT88" t="s">
        <v>11</v>
      </c>
      <c r="AU88" t="s">
        <v>10</v>
      </c>
      <c r="AV88" t="s">
        <v>10</v>
      </c>
      <c r="AW88">
        <v>25</v>
      </c>
      <c r="AX88" t="s">
        <v>10</v>
      </c>
      <c r="AY88" t="s">
        <v>5411</v>
      </c>
      <c r="AZ88" s="21" t="s">
        <v>11</v>
      </c>
      <c r="BA88" s="21" t="s">
        <v>10</v>
      </c>
      <c r="BB88" t="s">
        <v>13</v>
      </c>
      <c r="BH88" t="s">
        <v>11</v>
      </c>
      <c r="BI88" t="s">
        <v>575</v>
      </c>
      <c r="BJ88" t="s">
        <v>11</v>
      </c>
      <c r="BK88" t="s">
        <v>11</v>
      </c>
      <c r="BL88" s="21" t="s">
        <v>11</v>
      </c>
      <c r="BM88" s="21" t="s">
        <v>11</v>
      </c>
      <c r="BN88" t="s">
        <v>5177</v>
      </c>
      <c r="BO88" t="s">
        <v>3814</v>
      </c>
      <c r="BP88" t="s">
        <v>5178</v>
      </c>
      <c r="BQ88" t="s">
        <v>1012</v>
      </c>
      <c r="BR88">
        <v>0.17100000000000001</v>
      </c>
      <c r="BS88">
        <v>3.5000000000000003E-2</v>
      </c>
      <c r="BW88">
        <v>1.28E-6</v>
      </c>
      <c r="BX88" t="s">
        <v>11</v>
      </c>
      <c r="BY88" t="s">
        <v>10</v>
      </c>
      <c r="BZ88" t="s">
        <v>1099</v>
      </c>
      <c r="CA88" t="s">
        <v>1099</v>
      </c>
      <c r="CB88" t="s">
        <v>11</v>
      </c>
      <c r="CC88" t="s">
        <v>11</v>
      </c>
    </row>
    <row r="89" spans="1:86">
      <c r="A89">
        <v>171</v>
      </c>
      <c r="B89" t="s">
        <v>282</v>
      </c>
      <c r="C89" s="21" t="s">
        <v>244</v>
      </c>
      <c r="D89" t="s">
        <v>5166</v>
      </c>
      <c r="E89">
        <v>2018</v>
      </c>
      <c r="F89" t="s">
        <v>5167</v>
      </c>
      <c r="G89" t="s">
        <v>5168</v>
      </c>
      <c r="H89" t="s">
        <v>5169</v>
      </c>
      <c r="I89" t="s">
        <v>5170</v>
      </c>
      <c r="J89" t="s">
        <v>5171</v>
      </c>
      <c r="K89" t="s">
        <v>5172</v>
      </c>
      <c r="L89" t="s">
        <v>5173</v>
      </c>
      <c r="M89" t="s">
        <v>5174</v>
      </c>
      <c r="N89" t="s">
        <v>15</v>
      </c>
      <c r="O89" t="s">
        <v>158</v>
      </c>
      <c r="P89" t="s">
        <v>158</v>
      </c>
      <c r="Q89" s="21" t="s">
        <v>5669</v>
      </c>
      <c r="R89" t="s">
        <v>5179</v>
      </c>
      <c r="S89" t="s">
        <v>1060</v>
      </c>
      <c r="U89" t="str">
        <f>INDEX([5]Outcome_GWASs!H:H,MATCH([5]Wenxin!Q89,[5]Outcome_GWASs!C:C,0))</f>
        <v>both</v>
      </c>
      <c r="V89">
        <v>232083</v>
      </c>
      <c r="W89" t="str">
        <f>INDEX([5]Outcome_GWASs!G:G,MATCH([5]Wenxin!Q89,[5]Outcome_GWASs!C:C,0))</f>
        <v>NA</v>
      </c>
      <c r="X89">
        <f>INDEX([5]Outcome_GWASs!F:F,MATCH([5]Wenxin!Q89,[5]Outcome_GWASs!C:C,0))</f>
        <v>339224</v>
      </c>
      <c r="Y89" t="str">
        <f>INDEX([5]Outcome_GWASs!G:G,MATCH([5]Wenxin!Q89,[5]Outcome_GWASs!C:C,0))</f>
        <v>NA</v>
      </c>
      <c r="Z89" t="s">
        <v>11</v>
      </c>
      <c r="AA89" t="s">
        <v>3932</v>
      </c>
      <c r="AB89" t="str">
        <f>INDEX([5]Outcome_GWASs!E:E,MATCH([5]Wenxin!Q89,[5]Outcome_GWASs!C:C,0))</f>
        <v>All ancestries</v>
      </c>
      <c r="AC89" t="s">
        <v>127</v>
      </c>
      <c r="AD89" t="s">
        <v>5543</v>
      </c>
      <c r="AE89" t="s">
        <v>123</v>
      </c>
      <c r="AF89" s="21" t="s">
        <v>139</v>
      </c>
      <c r="AG89" t="s">
        <v>140</v>
      </c>
      <c r="AH89">
        <v>322154</v>
      </c>
      <c r="AI89">
        <v>322154</v>
      </c>
      <c r="AJ89" t="s">
        <v>10</v>
      </c>
      <c r="AK89" t="s">
        <v>1005</v>
      </c>
      <c r="AL89" t="s">
        <v>204</v>
      </c>
      <c r="AM89" t="s">
        <v>10</v>
      </c>
      <c r="AN89" t="s">
        <v>10</v>
      </c>
      <c r="AO89" t="s">
        <v>1099</v>
      </c>
      <c r="AP89" t="s">
        <v>1099</v>
      </c>
      <c r="AQ89" s="21" t="s">
        <v>5410</v>
      </c>
      <c r="AR89" t="s">
        <v>11</v>
      </c>
      <c r="AS89" t="s">
        <v>575</v>
      </c>
      <c r="AT89" t="s">
        <v>11</v>
      </c>
      <c r="AU89" t="s">
        <v>10</v>
      </c>
      <c r="AV89" t="s">
        <v>10</v>
      </c>
      <c r="AW89">
        <v>25</v>
      </c>
      <c r="AX89" t="s">
        <v>10</v>
      </c>
      <c r="AY89" t="s">
        <v>5411</v>
      </c>
      <c r="AZ89" s="21" t="s">
        <v>11</v>
      </c>
      <c r="BA89" s="21" t="s">
        <v>10</v>
      </c>
      <c r="BB89" t="s">
        <v>13</v>
      </c>
      <c r="BH89" t="s">
        <v>11</v>
      </c>
      <c r="BI89" t="s">
        <v>575</v>
      </c>
      <c r="BJ89" t="s">
        <v>11</v>
      </c>
      <c r="BK89" t="s">
        <v>11</v>
      </c>
      <c r="BL89" s="21" t="s">
        <v>11</v>
      </c>
      <c r="BM89" s="21" t="s">
        <v>11</v>
      </c>
      <c r="BN89" t="s">
        <v>5177</v>
      </c>
      <c r="BO89" t="s">
        <v>3814</v>
      </c>
      <c r="BP89" t="s">
        <v>5178</v>
      </c>
      <c r="BQ89" t="s">
        <v>1012</v>
      </c>
      <c r="BR89">
        <v>0.71599999999999997</v>
      </c>
      <c r="BS89">
        <v>3.5999999999999997E-2</v>
      </c>
      <c r="BW89">
        <v>1.89E-88</v>
      </c>
      <c r="BX89" t="s">
        <v>11</v>
      </c>
      <c r="BY89" t="s">
        <v>10</v>
      </c>
      <c r="BZ89" t="s">
        <v>1099</v>
      </c>
      <c r="CA89" t="s">
        <v>1099</v>
      </c>
      <c r="CB89" t="s">
        <v>11</v>
      </c>
      <c r="CC89" t="s">
        <v>11</v>
      </c>
    </row>
    <row r="90" spans="1:86">
      <c r="A90">
        <v>171</v>
      </c>
      <c r="B90" t="s">
        <v>282</v>
      </c>
      <c r="C90" s="21" t="s">
        <v>244</v>
      </c>
      <c r="D90" t="s">
        <v>5166</v>
      </c>
      <c r="E90">
        <v>2018</v>
      </c>
      <c r="F90" t="s">
        <v>5167</v>
      </c>
      <c r="G90" t="s">
        <v>5168</v>
      </c>
      <c r="H90" t="s">
        <v>5169</v>
      </c>
      <c r="I90" t="s">
        <v>5170</v>
      </c>
      <c r="J90" t="s">
        <v>5171</v>
      </c>
      <c r="K90" t="s">
        <v>5172</v>
      </c>
      <c r="L90" t="s">
        <v>5173</v>
      </c>
      <c r="M90" t="s">
        <v>5174</v>
      </c>
      <c r="N90" t="s">
        <v>15</v>
      </c>
      <c r="O90" t="s">
        <v>5514</v>
      </c>
      <c r="P90" t="s">
        <v>5514</v>
      </c>
      <c r="Q90" s="21" t="s">
        <v>5669</v>
      </c>
      <c r="R90" t="s">
        <v>5180</v>
      </c>
      <c r="S90" t="s">
        <v>1060</v>
      </c>
      <c r="U90" t="str">
        <f>INDEX([5]Outcome_GWASs!H:H,MATCH([5]Wenxin!Q90,[5]Outcome_GWASs!C:C,0))</f>
        <v>both</v>
      </c>
      <c r="V90">
        <v>213028</v>
      </c>
      <c r="W90" t="str">
        <f>INDEX([5]Outcome_GWASs!G:G,MATCH([5]Wenxin!Q90,[5]Outcome_GWASs!C:C,0))</f>
        <v>NA</v>
      </c>
      <c r="X90">
        <f>INDEX([5]Outcome_GWASs!F:F,MATCH([5]Wenxin!Q90,[5]Outcome_GWASs!C:C,0))</f>
        <v>339224</v>
      </c>
      <c r="Y90" t="str">
        <f>INDEX([5]Outcome_GWASs!G:G,MATCH([5]Wenxin!Q90,[5]Outcome_GWASs!C:C,0))</f>
        <v>NA</v>
      </c>
      <c r="Z90" t="s">
        <v>11</v>
      </c>
      <c r="AA90" t="s">
        <v>3932</v>
      </c>
      <c r="AB90" t="str">
        <f>INDEX([5]Outcome_GWASs!E:E,MATCH([5]Wenxin!Q90,[5]Outcome_GWASs!C:C,0))</f>
        <v>All ancestries</v>
      </c>
      <c r="AC90" t="s">
        <v>127</v>
      </c>
      <c r="AD90" t="s">
        <v>5543</v>
      </c>
      <c r="AE90" t="s">
        <v>123</v>
      </c>
      <c r="AF90" s="21" t="s">
        <v>139</v>
      </c>
      <c r="AG90" t="s">
        <v>140</v>
      </c>
      <c r="AH90">
        <v>322154</v>
      </c>
      <c r="AI90">
        <v>322154</v>
      </c>
      <c r="AJ90" t="s">
        <v>10</v>
      </c>
      <c r="AK90" t="s">
        <v>1005</v>
      </c>
      <c r="AL90" t="s">
        <v>204</v>
      </c>
      <c r="AM90" t="s">
        <v>10</v>
      </c>
      <c r="AN90" t="s">
        <v>10</v>
      </c>
      <c r="AO90" t="s">
        <v>1099</v>
      </c>
      <c r="AP90" t="s">
        <v>1099</v>
      </c>
      <c r="AQ90" s="21" t="s">
        <v>5410</v>
      </c>
      <c r="AR90" t="s">
        <v>11</v>
      </c>
      <c r="AS90" t="s">
        <v>575</v>
      </c>
      <c r="AT90" t="s">
        <v>11</v>
      </c>
      <c r="AU90" t="s">
        <v>10</v>
      </c>
      <c r="AV90" t="s">
        <v>10</v>
      </c>
      <c r="AW90">
        <v>25</v>
      </c>
      <c r="AX90" t="s">
        <v>10</v>
      </c>
      <c r="AY90" t="s">
        <v>5411</v>
      </c>
      <c r="AZ90" s="21" t="s">
        <v>11</v>
      </c>
      <c r="BA90" s="21" t="s">
        <v>10</v>
      </c>
      <c r="BB90" t="s">
        <v>13</v>
      </c>
      <c r="BH90" t="s">
        <v>11</v>
      </c>
      <c r="BI90" t="s">
        <v>575</v>
      </c>
      <c r="BJ90" t="s">
        <v>11</v>
      </c>
      <c r="BK90" t="s">
        <v>11</v>
      </c>
      <c r="BL90" s="21" t="s">
        <v>11</v>
      </c>
      <c r="BM90" s="21" t="s">
        <v>11</v>
      </c>
      <c r="BN90" t="s">
        <v>5177</v>
      </c>
      <c r="BO90" t="s">
        <v>3814</v>
      </c>
      <c r="BP90" t="s">
        <v>5178</v>
      </c>
      <c r="BQ90" t="s">
        <v>1012</v>
      </c>
      <c r="BR90">
        <v>0.88500000000000001</v>
      </c>
      <c r="BS90">
        <v>3.7999999999999999E-2</v>
      </c>
      <c r="BW90">
        <v>9.5800000000000001E-123</v>
      </c>
      <c r="BX90" t="s">
        <v>11</v>
      </c>
      <c r="BY90" t="s">
        <v>10</v>
      </c>
      <c r="BZ90" t="s">
        <v>1099</v>
      </c>
      <c r="CA90" t="s">
        <v>1099</v>
      </c>
      <c r="CB90" t="s">
        <v>11</v>
      </c>
      <c r="CC90" t="s">
        <v>11</v>
      </c>
    </row>
    <row r="91" spans="1:86">
      <c r="A91">
        <v>171</v>
      </c>
      <c r="B91" t="s">
        <v>282</v>
      </c>
      <c r="C91" s="21" t="s">
        <v>244</v>
      </c>
      <c r="D91" t="s">
        <v>5166</v>
      </c>
      <c r="E91">
        <v>2018</v>
      </c>
      <c r="F91" t="s">
        <v>5167</v>
      </c>
      <c r="G91" t="s">
        <v>5168</v>
      </c>
      <c r="H91" t="s">
        <v>5169</v>
      </c>
      <c r="I91" t="s">
        <v>5170</v>
      </c>
      <c r="J91" t="s">
        <v>5171</v>
      </c>
      <c r="K91" t="s">
        <v>5172</v>
      </c>
      <c r="L91" t="s">
        <v>5173</v>
      </c>
      <c r="M91" t="s">
        <v>5174</v>
      </c>
      <c r="N91" t="s">
        <v>15</v>
      </c>
      <c r="O91" t="s">
        <v>5741</v>
      </c>
      <c r="P91" t="s">
        <v>5741</v>
      </c>
      <c r="Q91" s="21" t="s">
        <v>5669</v>
      </c>
      <c r="R91" t="s">
        <v>174</v>
      </c>
      <c r="S91" t="s">
        <v>1060</v>
      </c>
      <c r="U91" t="str">
        <f>INDEX([5]Outcome_GWASs!H:H,MATCH([5]Wenxin!Q91,[5]Outcome_GWASs!C:C,0))</f>
        <v>both</v>
      </c>
      <c r="V91">
        <v>253239</v>
      </c>
      <c r="W91" t="str">
        <f>INDEX([5]Outcome_GWASs!G:G,MATCH([5]Wenxin!Q91,[5]Outcome_GWASs!C:C,0))</f>
        <v>NA</v>
      </c>
      <c r="X91">
        <f>INDEX([5]Outcome_GWASs!F:F,MATCH([5]Wenxin!Q91,[5]Outcome_GWASs!C:C,0))</f>
        <v>339224</v>
      </c>
      <c r="Y91" t="str">
        <f>INDEX([5]Outcome_GWASs!G:G,MATCH([5]Wenxin!Q91,[5]Outcome_GWASs!C:C,0))</f>
        <v>NA</v>
      </c>
      <c r="Z91" t="s">
        <v>11</v>
      </c>
      <c r="AA91" t="s">
        <v>3932</v>
      </c>
      <c r="AB91" t="str">
        <f>INDEX([5]Outcome_GWASs!E:E,MATCH([5]Wenxin!Q91,[5]Outcome_GWASs!C:C,0))</f>
        <v>All ancestries</v>
      </c>
      <c r="AC91" t="s">
        <v>127</v>
      </c>
      <c r="AD91" t="s">
        <v>5543</v>
      </c>
      <c r="AE91" t="s">
        <v>123</v>
      </c>
      <c r="AF91" s="21" t="s">
        <v>139</v>
      </c>
      <c r="AG91" t="s">
        <v>140</v>
      </c>
      <c r="AH91">
        <v>322154</v>
      </c>
      <c r="AI91">
        <v>322154</v>
      </c>
      <c r="AJ91" t="s">
        <v>10</v>
      </c>
      <c r="AK91" t="s">
        <v>1005</v>
      </c>
      <c r="AL91" t="s">
        <v>204</v>
      </c>
      <c r="AM91" t="s">
        <v>10</v>
      </c>
      <c r="AN91" t="s">
        <v>10</v>
      </c>
      <c r="AO91" t="s">
        <v>1099</v>
      </c>
      <c r="AP91" t="s">
        <v>1099</v>
      </c>
      <c r="AQ91" s="21" t="s">
        <v>5410</v>
      </c>
      <c r="AR91" t="s">
        <v>11</v>
      </c>
      <c r="AS91" t="s">
        <v>575</v>
      </c>
      <c r="AT91" t="s">
        <v>11</v>
      </c>
      <c r="AU91" t="s">
        <v>10</v>
      </c>
      <c r="AV91" t="s">
        <v>10</v>
      </c>
      <c r="AW91">
        <v>25</v>
      </c>
      <c r="AX91" t="s">
        <v>10</v>
      </c>
      <c r="AY91" t="s">
        <v>5411</v>
      </c>
      <c r="AZ91" s="21" t="s">
        <v>11</v>
      </c>
      <c r="BA91" s="21" t="s">
        <v>10</v>
      </c>
      <c r="BB91" t="s">
        <v>13</v>
      </c>
      <c r="BH91" t="s">
        <v>11</v>
      </c>
      <c r="BI91" t="s">
        <v>575</v>
      </c>
      <c r="BJ91" t="s">
        <v>11</v>
      </c>
      <c r="BK91" t="s">
        <v>11</v>
      </c>
      <c r="BL91" s="21" t="s">
        <v>11</v>
      </c>
      <c r="BM91" s="21" t="s">
        <v>11</v>
      </c>
      <c r="BN91" t="s">
        <v>5177</v>
      </c>
      <c r="BO91" t="s">
        <v>3814</v>
      </c>
      <c r="BP91" t="s">
        <v>5178</v>
      </c>
      <c r="BQ91" t="s">
        <v>1012</v>
      </c>
      <c r="BR91">
        <v>-3.4000000000000002E-2</v>
      </c>
      <c r="BS91">
        <v>3.1E-2</v>
      </c>
      <c r="BW91">
        <v>0.27200000000000002</v>
      </c>
      <c r="BX91" t="s">
        <v>11</v>
      </c>
      <c r="BY91" t="s">
        <v>10</v>
      </c>
      <c r="BZ91" t="s">
        <v>1099</v>
      </c>
      <c r="CA91" t="s">
        <v>1099</v>
      </c>
      <c r="CB91" t="s">
        <v>11</v>
      </c>
      <c r="CC91" t="s">
        <v>11</v>
      </c>
    </row>
    <row r="92" spans="1:86">
      <c r="A92">
        <v>171</v>
      </c>
      <c r="B92" t="s">
        <v>282</v>
      </c>
      <c r="C92" s="21" t="s">
        <v>244</v>
      </c>
      <c r="D92" t="s">
        <v>5166</v>
      </c>
      <c r="E92">
        <v>2018</v>
      </c>
      <c r="F92" t="s">
        <v>5167</v>
      </c>
      <c r="G92" t="s">
        <v>5168</v>
      </c>
      <c r="H92" t="s">
        <v>5169</v>
      </c>
      <c r="I92" t="s">
        <v>5170</v>
      </c>
      <c r="J92" t="s">
        <v>5171</v>
      </c>
      <c r="K92" t="s">
        <v>5172</v>
      </c>
      <c r="L92" t="s">
        <v>5173</v>
      </c>
      <c r="M92" t="s">
        <v>5174</v>
      </c>
      <c r="N92" t="s">
        <v>15</v>
      </c>
      <c r="O92" t="s">
        <v>5548</v>
      </c>
      <c r="P92" t="s">
        <v>5548</v>
      </c>
      <c r="Q92" s="21" t="s">
        <v>5669</v>
      </c>
      <c r="R92" t="s">
        <v>173</v>
      </c>
      <c r="S92" t="s">
        <v>1060</v>
      </c>
      <c r="U92" t="str">
        <f>INDEX([5]Outcome_GWASs!H:H,MATCH([5]Wenxin!Q92,[5]Outcome_GWASs!C:C,0))</f>
        <v>both</v>
      </c>
      <c r="V92">
        <v>125943</v>
      </c>
      <c r="W92" t="str">
        <f>INDEX([5]Outcome_GWASs!G:G,MATCH([5]Wenxin!Q92,[5]Outcome_GWASs!C:C,0))</f>
        <v>NA</v>
      </c>
      <c r="X92">
        <f>INDEX([5]Outcome_GWASs!F:F,MATCH([5]Wenxin!Q92,[5]Outcome_GWASs!C:C,0))</f>
        <v>339224</v>
      </c>
      <c r="Y92" t="str">
        <f>INDEX([5]Outcome_GWASs!G:G,MATCH([5]Wenxin!Q92,[5]Outcome_GWASs!C:C,0))</f>
        <v>NA</v>
      </c>
      <c r="Z92" t="s">
        <v>11</v>
      </c>
      <c r="AA92" t="s">
        <v>3932</v>
      </c>
      <c r="AB92" t="str">
        <f>INDEX([5]Outcome_GWASs!E:E,MATCH([5]Wenxin!Q92,[5]Outcome_GWASs!C:C,0))</f>
        <v>All ancestries</v>
      </c>
      <c r="AC92" t="s">
        <v>127</v>
      </c>
      <c r="AD92" t="s">
        <v>5543</v>
      </c>
      <c r="AE92" t="s">
        <v>123</v>
      </c>
      <c r="AF92" s="21" t="s">
        <v>139</v>
      </c>
      <c r="AG92" t="s">
        <v>140</v>
      </c>
      <c r="AH92">
        <v>322154</v>
      </c>
      <c r="AI92">
        <v>322154</v>
      </c>
      <c r="AJ92" t="s">
        <v>10</v>
      </c>
      <c r="AK92" t="s">
        <v>1005</v>
      </c>
      <c r="AL92" t="s">
        <v>204</v>
      </c>
      <c r="AM92" t="s">
        <v>10</v>
      </c>
      <c r="AN92" t="s">
        <v>10</v>
      </c>
      <c r="AO92" t="s">
        <v>1099</v>
      </c>
      <c r="AP92" t="s">
        <v>1099</v>
      </c>
      <c r="AQ92" s="21" t="s">
        <v>5410</v>
      </c>
      <c r="AR92" t="s">
        <v>11</v>
      </c>
      <c r="AS92" t="s">
        <v>575</v>
      </c>
      <c r="AT92" t="s">
        <v>11</v>
      </c>
      <c r="AU92" t="s">
        <v>10</v>
      </c>
      <c r="AV92" t="s">
        <v>10</v>
      </c>
      <c r="AW92">
        <v>25</v>
      </c>
      <c r="AX92" t="s">
        <v>10</v>
      </c>
      <c r="AY92" t="s">
        <v>5411</v>
      </c>
      <c r="AZ92" s="21" t="s">
        <v>11</v>
      </c>
      <c r="BA92" s="21" t="s">
        <v>10</v>
      </c>
      <c r="BB92" t="s">
        <v>13</v>
      </c>
      <c r="BH92" t="s">
        <v>11</v>
      </c>
      <c r="BI92" t="s">
        <v>575</v>
      </c>
      <c r="BJ92" t="s">
        <v>11</v>
      </c>
      <c r="BK92" t="s">
        <v>11</v>
      </c>
      <c r="BL92" s="21" t="s">
        <v>11</v>
      </c>
      <c r="BM92" s="21" t="s">
        <v>11</v>
      </c>
      <c r="BN92" t="s">
        <v>5177</v>
      </c>
      <c r="BO92" t="s">
        <v>3814</v>
      </c>
      <c r="BP92" t="s">
        <v>5178</v>
      </c>
      <c r="BQ92" t="s">
        <v>1012</v>
      </c>
      <c r="BR92">
        <v>0.93600000000000005</v>
      </c>
      <c r="BS92">
        <v>4.8000000000000001E-2</v>
      </c>
      <c r="BW92">
        <v>5.0900000000000003E-86</v>
      </c>
      <c r="BX92" t="s">
        <v>11</v>
      </c>
      <c r="BY92" t="s">
        <v>10</v>
      </c>
      <c r="BZ92" t="s">
        <v>1099</v>
      </c>
      <c r="CA92" t="s">
        <v>1099</v>
      </c>
      <c r="CB92" t="s">
        <v>11</v>
      </c>
      <c r="CC92" t="s">
        <v>11</v>
      </c>
    </row>
    <row r="93" spans="1:86">
      <c r="A93">
        <v>171</v>
      </c>
      <c r="B93" t="s">
        <v>282</v>
      </c>
      <c r="C93" s="21" t="s">
        <v>244</v>
      </c>
      <c r="D93" t="s">
        <v>5166</v>
      </c>
      <c r="E93">
        <v>2018</v>
      </c>
      <c r="F93" t="s">
        <v>5167</v>
      </c>
      <c r="G93" t="s">
        <v>5168</v>
      </c>
      <c r="H93" t="s">
        <v>5169</v>
      </c>
      <c r="I93" t="s">
        <v>5170</v>
      </c>
      <c r="J93" t="s">
        <v>5171</v>
      </c>
      <c r="K93" t="s">
        <v>5172</v>
      </c>
      <c r="L93" t="s">
        <v>5173</v>
      </c>
      <c r="M93" t="s">
        <v>5174</v>
      </c>
      <c r="N93" t="s">
        <v>15</v>
      </c>
      <c r="O93" t="s">
        <v>5181</v>
      </c>
      <c r="P93" t="s">
        <v>5181</v>
      </c>
      <c r="Q93" s="21" t="s">
        <v>5669</v>
      </c>
      <c r="R93" t="s">
        <v>5181</v>
      </c>
      <c r="S93" t="s">
        <v>1060</v>
      </c>
      <c r="U93" t="str">
        <f>INDEX([5]Outcome_GWASs!H:H,MATCH([5]Wenxin!Q93,[5]Outcome_GWASs!C:C,0))</f>
        <v>both</v>
      </c>
      <c r="V93">
        <v>114178</v>
      </c>
      <c r="W93" t="str">
        <f>INDEX([5]Outcome_GWASs!G:G,MATCH([5]Wenxin!Q93,[5]Outcome_GWASs!C:C,0))</f>
        <v>NA</v>
      </c>
      <c r="X93">
        <f>INDEX([5]Outcome_GWASs!F:F,MATCH([5]Wenxin!Q93,[5]Outcome_GWASs!C:C,0))</f>
        <v>339224</v>
      </c>
      <c r="Y93" t="str">
        <f>INDEX([5]Outcome_GWASs!G:G,MATCH([5]Wenxin!Q93,[5]Outcome_GWASs!C:C,0))</f>
        <v>NA</v>
      </c>
      <c r="Z93" t="s">
        <v>11</v>
      </c>
      <c r="AA93" t="s">
        <v>3932</v>
      </c>
      <c r="AB93" t="str">
        <f>INDEX([5]Outcome_GWASs!E:E,MATCH([5]Wenxin!Q93,[5]Outcome_GWASs!C:C,0))</f>
        <v>All ancestries</v>
      </c>
      <c r="AC93" t="s">
        <v>127</v>
      </c>
      <c r="AD93" t="s">
        <v>5543</v>
      </c>
      <c r="AE93" t="s">
        <v>123</v>
      </c>
      <c r="AF93" s="21" t="s">
        <v>139</v>
      </c>
      <c r="AG93" t="s">
        <v>140</v>
      </c>
      <c r="AH93">
        <v>322154</v>
      </c>
      <c r="AI93">
        <v>322154</v>
      </c>
      <c r="AJ93" t="s">
        <v>10</v>
      </c>
      <c r="AK93" t="s">
        <v>1005</v>
      </c>
      <c r="AL93" t="s">
        <v>204</v>
      </c>
      <c r="AM93" t="s">
        <v>10</v>
      </c>
      <c r="AN93" t="s">
        <v>10</v>
      </c>
      <c r="AO93" t="s">
        <v>1099</v>
      </c>
      <c r="AP93" t="s">
        <v>1099</v>
      </c>
      <c r="AQ93" s="21" t="s">
        <v>5410</v>
      </c>
      <c r="AR93" t="s">
        <v>11</v>
      </c>
      <c r="AS93" t="s">
        <v>575</v>
      </c>
      <c r="AT93" t="s">
        <v>11</v>
      </c>
      <c r="AU93" t="s">
        <v>10</v>
      </c>
      <c r="AV93" t="s">
        <v>10</v>
      </c>
      <c r="AW93">
        <v>25</v>
      </c>
      <c r="AX93" t="s">
        <v>10</v>
      </c>
      <c r="AY93" t="s">
        <v>5411</v>
      </c>
      <c r="AZ93" s="21" t="s">
        <v>11</v>
      </c>
      <c r="BA93" s="21" t="s">
        <v>10</v>
      </c>
      <c r="BB93" t="s">
        <v>13</v>
      </c>
      <c r="BH93" t="s">
        <v>11</v>
      </c>
      <c r="BI93" t="s">
        <v>575</v>
      </c>
      <c r="BJ93" t="s">
        <v>11</v>
      </c>
      <c r="BK93" t="s">
        <v>11</v>
      </c>
      <c r="BL93" s="21" t="s">
        <v>11</v>
      </c>
      <c r="BM93" s="21" t="s">
        <v>11</v>
      </c>
      <c r="BN93" t="s">
        <v>5177</v>
      </c>
      <c r="BO93" t="s">
        <v>3814</v>
      </c>
      <c r="BP93" t="s">
        <v>5178</v>
      </c>
      <c r="BQ93" t="s">
        <v>1012</v>
      </c>
      <c r="BR93">
        <v>6.08</v>
      </c>
      <c r="BS93">
        <v>0.38100000000000001</v>
      </c>
      <c r="BW93">
        <v>3.4700000000000002E-57</v>
      </c>
      <c r="BX93" t="s">
        <v>11</v>
      </c>
      <c r="BY93" t="s">
        <v>10</v>
      </c>
      <c r="BZ93" t="s">
        <v>1099</v>
      </c>
      <c r="CA93" t="s">
        <v>1099</v>
      </c>
      <c r="CB93" t="s">
        <v>11</v>
      </c>
      <c r="CC93" t="s">
        <v>11</v>
      </c>
    </row>
    <row r="94" spans="1:86">
      <c r="A94">
        <v>171</v>
      </c>
      <c r="B94" t="s">
        <v>282</v>
      </c>
      <c r="C94" s="21" t="s">
        <v>244</v>
      </c>
      <c r="D94" t="s">
        <v>5166</v>
      </c>
      <c r="E94">
        <v>2018</v>
      </c>
      <c r="F94" t="s">
        <v>5167</v>
      </c>
      <c r="G94" t="s">
        <v>5168</v>
      </c>
      <c r="H94" t="s">
        <v>5169</v>
      </c>
      <c r="I94" t="s">
        <v>5170</v>
      </c>
      <c r="J94" t="s">
        <v>5171</v>
      </c>
      <c r="K94" t="s">
        <v>5172</v>
      </c>
      <c r="L94" t="s">
        <v>5173</v>
      </c>
      <c r="M94" t="s">
        <v>5174</v>
      </c>
      <c r="N94" t="s">
        <v>15</v>
      </c>
      <c r="O94" t="s">
        <v>5996</v>
      </c>
      <c r="P94" t="s">
        <v>5996</v>
      </c>
      <c r="Q94" s="21" t="s">
        <v>5669</v>
      </c>
      <c r="R94" t="s">
        <v>5182</v>
      </c>
      <c r="S94" t="s">
        <v>1060</v>
      </c>
      <c r="U94" t="str">
        <f>INDEX([5]Outcome_GWASs!H:H,MATCH([5]Wenxin!Q94,[5]Outcome_GWASs!C:C,0))</f>
        <v>both</v>
      </c>
      <c r="V94">
        <v>114305</v>
      </c>
      <c r="W94" t="str">
        <f>INDEX([5]Outcome_GWASs!G:G,MATCH([5]Wenxin!Q94,[5]Outcome_GWASs!C:C,0))</f>
        <v>NA</v>
      </c>
      <c r="X94">
        <f>INDEX([5]Outcome_GWASs!F:F,MATCH([5]Wenxin!Q94,[5]Outcome_GWASs!C:C,0))</f>
        <v>339224</v>
      </c>
      <c r="Y94" t="str">
        <f>INDEX([5]Outcome_GWASs!G:G,MATCH([5]Wenxin!Q94,[5]Outcome_GWASs!C:C,0))</f>
        <v>NA</v>
      </c>
      <c r="Z94" t="s">
        <v>11</v>
      </c>
      <c r="AA94" t="s">
        <v>3932</v>
      </c>
      <c r="AB94" t="str">
        <f>INDEX([5]Outcome_GWASs!E:E,MATCH([5]Wenxin!Q94,[5]Outcome_GWASs!C:C,0))</f>
        <v>All ancestries</v>
      </c>
      <c r="AC94" t="s">
        <v>127</v>
      </c>
      <c r="AD94" t="s">
        <v>5543</v>
      </c>
      <c r="AE94" t="s">
        <v>123</v>
      </c>
      <c r="AF94" s="21" t="s">
        <v>139</v>
      </c>
      <c r="AG94" t="s">
        <v>140</v>
      </c>
      <c r="AH94">
        <v>322154</v>
      </c>
      <c r="AI94">
        <v>322154</v>
      </c>
      <c r="AJ94" t="s">
        <v>10</v>
      </c>
      <c r="AK94" t="s">
        <v>1005</v>
      </c>
      <c r="AL94" t="s">
        <v>204</v>
      </c>
      <c r="AM94" t="s">
        <v>10</v>
      </c>
      <c r="AN94" t="s">
        <v>10</v>
      </c>
      <c r="AO94" t="s">
        <v>1099</v>
      </c>
      <c r="AP94" t="s">
        <v>1099</v>
      </c>
      <c r="AQ94" s="21" t="s">
        <v>5410</v>
      </c>
      <c r="AR94" t="s">
        <v>11</v>
      </c>
      <c r="AS94" t="s">
        <v>575</v>
      </c>
      <c r="AT94" t="s">
        <v>11</v>
      </c>
      <c r="AU94" t="s">
        <v>10</v>
      </c>
      <c r="AV94" t="s">
        <v>10</v>
      </c>
      <c r="AW94">
        <v>25</v>
      </c>
      <c r="AX94" t="s">
        <v>10</v>
      </c>
      <c r="AY94" t="s">
        <v>5411</v>
      </c>
      <c r="AZ94" s="21" t="s">
        <v>11</v>
      </c>
      <c r="BA94" s="21" t="s">
        <v>10</v>
      </c>
      <c r="BB94" t="s">
        <v>13</v>
      </c>
      <c r="BH94" t="s">
        <v>11</v>
      </c>
      <c r="BI94" t="s">
        <v>575</v>
      </c>
      <c r="BJ94" t="s">
        <v>11</v>
      </c>
      <c r="BK94" t="s">
        <v>11</v>
      </c>
      <c r="BL94" s="21" t="s">
        <v>11</v>
      </c>
      <c r="BM94" s="21" t="s">
        <v>11</v>
      </c>
      <c r="BN94" t="s">
        <v>5177</v>
      </c>
      <c r="BO94" t="s">
        <v>3814</v>
      </c>
      <c r="BP94" t="s">
        <v>5178</v>
      </c>
      <c r="BQ94" t="s">
        <v>1012</v>
      </c>
      <c r="BR94">
        <v>3.34</v>
      </c>
      <c r="BS94">
        <v>0.214</v>
      </c>
      <c r="BW94">
        <v>6.0100000000000002E-55</v>
      </c>
      <c r="BX94" t="s">
        <v>11</v>
      </c>
      <c r="BY94" t="s">
        <v>10</v>
      </c>
      <c r="BZ94" t="s">
        <v>1099</v>
      </c>
      <c r="CA94" t="s">
        <v>1099</v>
      </c>
      <c r="CB94" t="s">
        <v>11</v>
      </c>
      <c r="CC94" t="s">
        <v>11</v>
      </c>
    </row>
    <row r="95" spans="1:86">
      <c r="A95">
        <v>171</v>
      </c>
      <c r="B95" t="s">
        <v>282</v>
      </c>
      <c r="C95" s="21" t="s">
        <v>244</v>
      </c>
      <c r="D95" t="s">
        <v>5166</v>
      </c>
      <c r="E95">
        <v>2018</v>
      </c>
      <c r="F95" t="s">
        <v>5167</v>
      </c>
      <c r="G95" t="s">
        <v>5168</v>
      </c>
      <c r="H95" t="s">
        <v>5169</v>
      </c>
      <c r="I95" t="s">
        <v>5170</v>
      </c>
      <c r="J95" t="s">
        <v>5171</v>
      </c>
      <c r="K95" t="s">
        <v>5172</v>
      </c>
      <c r="L95" t="s">
        <v>5173</v>
      </c>
      <c r="M95" t="s">
        <v>5174</v>
      </c>
      <c r="N95" t="s">
        <v>15</v>
      </c>
      <c r="O95" t="s">
        <v>5997</v>
      </c>
      <c r="P95" t="s">
        <v>5997</v>
      </c>
      <c r="Q95" s="21" t="s">
        <v>5669</v>
      </c>
      <c r="R95" t="s">
        <v>5183</v>
      </c>
      <c r="S95" t="s">
        <v>1060</v>
      </c>
      <c r="U95" t="str">
        <f>INDEX([5]Outcome_GWASs!H:H,MATCH([5]Wenxin!Q95,[5]Outcome_GWASs!C:C,0))</f>
        <v>both</v>
      </c>
      <c r="V95">
        <v>114367</v>
      </c>
      <c r="W95" t="str">
        <f>INDEX([5]Outcome_GWASs!G:G,MATCH([5]Wenxin!Q95,[5]Outcome_GWASs!C:C,0))</f>
        <v>NA</v>
      </c>
      <c r="X95">
        <f>INDEX([5]Outcome_GWASs!F:F,MATCH([5]Wenxin!Q95,[5]Outcome_GWASs!C:C,0))</f>
        <v>339224</v>
      </c>
      <c r="Y95" t="str">
        <f>INDEX([5]Outcome_GWASs!G:G,MATCH([5]Wenxin!Q95,[5]Outcome_GWASs!C:C,0))</f>
        <v>NA</v>
      </c>
      <c r="Z95" t="s">
        <v>11</v>
      </c>
      <c r="AA95" t="s">
        <v>3932</v>
      </c>
      <c r="AB95" t="str">
        <f>INDEX([5]Outcome_GWASs!E:E,MATCH([5]Wenxin!Q95,[5]Outcome_GWASs!C:C,0))</f>
        <v>All ancestries</v>
      </c>
      <c r="AC95" t="s">
        <v>127</v>
      </c>
      <c r="AD95" t="s">
        <v>5543</v>
      </c>
      <c r="AE95" t="s">
        <v>123</v>
      </c>
      <c r="AF95" s="21" t="s">
        <v>139</v>
      </c>
      <c r="AG95" t="s">
        <v>140</v>
      </c>
      <c r="AH95">
        <v>322154</v>
      </c>
      <c r="AI95">
        <v>322154</v>
      </c>
      <c r="AJ95" t="s">
        <v>10</v>
      </c>
      <c r="AK95" t="s">
        <v>1005</v>
      </c>
      <c r="AL95" t="s">
        <v>204</v>
      </c>
      <c r="AM95" t="s">
        <v>10</v>
      </c>
      <c r="AN95" t="s">
        <v>10</v>
      </c>
      <c r="AO95" t="s">
        <v>1099</v>
      </c>
      <c r="AP95" t="s">
        <v>1099</v>
      </c>
      <c r="AQ95" s="21" t="s">
        <v>5410</v>
      </c>
      <c r="AR95" t="s">
        <v>11</v>
      </c>
      <c r="AS95" t="s">
        <v>575</v>
      </c>
      <c r="AT95" t="s">
        <v>11</v>
      </c>
      <c r="AU95" t="s">
        <v>10</v>
      </c>
      <c r="AV95" t="s">
        <v>10</v>
      </c>
      <c r="AW95">
        <v>25</v>
      </c>
      <c r="AX95" t="s">
        <v>10</v>
      </c>
      <c r="AY95" t="s">
        <v>5411</v>
      </c>
      <c r="AZ95" s="21" t="s">
        <v>11</v>
      </c>
      <c r="BA95" s="21" t="s">
        <v>10</v>
      </c>
      <c r="BB95" t="s">
        <v>13</v>
      </c>
      <c r="BH95" t="s">
        <v>11</v>
      </c>
      <c r="BI95" t="s">
        <v>575</v>
      </c>
      <c r="BJ95" t="s">
        <v>11</v>
      </c>
      <c r="BK95" t="s">
        <v>11</v>
      </c>
      <c r="BL95" s="21" t="s">
        <v>11</v>
      </c>
      <c r="BM95" s="21" t="s">
        <v>11</v>
      </c>
      <c r="BN95" t="s">
        <v>5177</v>
      </c>
      <c r="BO95" t="s">
        <v>3814</v>
      </c>
      <c r="BP95" t="s">
        <v>5178</v>
      </c>
      <c r="BQ95" t="s">
        <v>1012</v>
      </c>
      <c r="BR95">
        <v>1.92</v>
      </c>
      <c r="BS95">
        <v>0.124</v>
      </c>
      <c r="BW95">
        <v>4.1200000000000002E-54</v>
      </c>
      <c r="BX95" t="s">
        <v>11</v>
      </c>
      <c r="BY95" t="s">
        <v>10</v>
      </c>
      <c r="BZ95" t="s">
        <v>1099</v>
      </c>
      <c r="CA95" t="s">
        <v>1099</v>
      </c>
      <c r="CB95" t="s">
        <v>11</v>
      </c>
      <c r="CC95" t="s">
        <v>11</v>
      </c>
    </row>
    <row r="96" spans="1:86">
      <c r="A96">
        <v>171</v>
      </c>
      <c r="B96" t="s">
        <v>282</v>
      </c>
      <c r="C96" s="21" t="s">
        <v>244</v>
      </c>
      <c r="D96" t="s">
        <v>5166</v>
      </c>
      <c r="E96">
        <v>2018</v>
      </c>
      <c r="F96" t="s">
        <v>5167</v>
      </c>
      <c r="G96" t="s">
        <v>5168</v>
      </c>
      <c r="H96" t="s">
        <v>5169</v>
      </c>
      <c r="I96" t="s">
        <v>5170</v>
      </c>
      <c r="J96" t="s">
        <v>5171</v>
      </c>
      <c r="K96" t="s">
        <v>5172</v>
      </c>
      <c r="L96" t="s">
        <v>5173</v>
      </c>
      <c r="M96" t="s">
        <v>5174</v>
      </c>
      <c r="N96" t="s">
        <v>15</v>
      </c>
      <c r="O96" t="s">
        <v>5998</v>
      </c>
      <c r="P96" t="s">
        <v>6000</v>
      </c>
      <c r="Q96" s="21" t="s">
        <v>5669</v>
      </c>
      <c r="R96" t="s">
        <v>5184</v>
      </c>
      <c r="S96" t="s">
        <v>5185</v>
      </c>
      <c r="U96" t="s">
        <v>140</v>
      </c>
      <c r="V96">
        <v>18312</v>
      </c>
      <c r="W96" t="str">
        <f>INDEX([5]Outcome_GWASs!G:G,MATCH([5]Wenxin!Q96,[5]Outcome_GWASs!C:C,0))</f>
        <v>NA</v>
      </c>
      <c r="X96">
        <f>9594+8738</f>
        <v>18332</v>
      </c>
      <c r="Y96" t="s">
        <v>10</v>
      </c>
      <c r="Z96" t="s">
        <v>10</v>
      </c>
      <c r="AA96" t="s">
        <v>3932</v>
      </c>
      <c r="AB96" t="s">
        <v>126</v>
      </c>
      <c r="AC96" t="s">
        <v>127</v>
      </c>
      <c r="AD96" t="s">
        <v>5543</v>
      </c>
      <c r="AE96" t="s">
        <v>123</v>
      </c>
      <c r="AF96" s="21" t="s">
        <v>139</v>
      </c>
      <c r="AG96" t="s">
        <v>140</v>
      </c>
      <c r="AH96">
        <v>322154</v>
      </c>
      <c r="AI96">
        <v>322154</v>
      </c>
      <c r="AJ96" t="s">
        <v>10</v>
      </c>
      <c r="AK96" t="s">
        <v>1005</v>
      </c>
      <c r="AL96" t="s">
        <v>204</v>
      </c>
      <c r="AM96" t="s">
        <v>10</v>
      </c>
      <c r="AN96" t="s">
        <v>10</v>
      </c>
      <c r="AO96" t="s">
        <v>1099</v>
      </c>
      <c r="AP96" t="s">
        <v>1099</v>
      </c>
      <c r="AQ96" s="21" t="s">
        <v>5410</v>
      </c>
      <c r="AR96" t="s">
        <v>11</v>
      </c>
      <c r="AS96" t="s">
        <v>575</v>
      </c>
      <c r="AT96" t="s">
        <v>11</v>
      </c>
      <c r="AU96" t="s">
        <v>10</v>
      </c>
      <c r="AV96" t="s">
        <v>10</v>
      </c>
      <c r="AW96">
        <v>24</v>
      </c>
      <c r="AX96" t="s">
        <v>10</v>
      </c>
      <c r="AY96" t="s">
        <v>5411</v>
      </c>
      <c r="AZ96" s="21" t="s">
        <v>11</v>
      </c>
      <c r="BA96" s="21" t="s">
        <v>10</v>
      </c>
      <c r="BB96" t="s">
        <v>13</v>
      </c>
      <c r="BH96" t="s">
        <v>11</v>
      </c>
      <c r="BI96" t="s">
        <v>575</v>
      </c>
      <c r="BJ96" t="s">
        <v>11</v>
      </c>
      <c r="BK96" t="s">
        <v>11</v>
      </c>
      <c r="BL96" s="21" t="s">
        <v>11</v>
      </c>
      <c r="BM96" s="21" t="s">
        <v>11</v>
      </c>
      <c r="BN96" t="s">
        <v>5177</v>
      </c>
      <c r="BO96" t="s">
        <v>3814</v>
      </c>
      <c r="BP96" t="s">
        <v>5178</v>
      </c>
      <c r="BQ96" t="s">
        <v>1012</v>
      </c>
      <c r="BR96">
        <v>0.315</v>
      </c>
      <c r="BS96">
        <v>0.11</v>
      </c>
      <c r="BW96">
        <v>4.0299999999999997E-3</v>
      </c>
      <c r="BX96" t="s">
        <v>11</v>
      </c>
      <c r="BY96" t="s">
        <v>10</v>
      </c>
      <c r="BZ96" t="s">
        <v>1099</v>
      </c>
      <c r="CA96" t="s">
        <v>1099</v>
      </c>
      <c r="CB96" t="s">
        <v>11</v>
      </c>
      <c r="CC96" t="s">
        <v>11</v>
      </c>
    </row>
    <row r="97" spans="1:81">
      <c r="A97">
        <v>171</v>
      </c>
      <c r="B97" t="s">
        <v>282</v>
      </c>
      <c r="C97" s="21" t="s">
        <v>244</v>
      </c>
      <c r="D97" t="s">
        <v>5166</v>
      </c>
      <c r="E97">
        <v>2018</v>
      </c>
      <c r="F97" t="s">
        <v>5167</v>
      </c>
      <c r="G97" t="s">
        <v>5168</v>
      </c>
      <c r="H97" t="s">
        <v>5169</v>
      </c>
      <c r="I97" t="s">
        <v>5170</v>
      </c>
      <c r="J97" t="s">
        <v>5171</v>
      </c>
      <c r="K97" t="s">
        <v>5172</v>
      </c>
      <c r="L97" t="s">
        <v>5173</v>
      </c>
      <c r="M97" t="s">
        <v>5174</v>
      </c>
      <c r="N97" t="s">
        <v>15</v>
      </c>
      <c r="O97" t="s">
        <v>5998</v>
      </c>
      <c r="P97" t="s">
        <v>6001</v>
      </c>
      <c r="Q97" s="21" t="s">
        <v>5669</v>
      </c>
      <c r="R97" t="s">
        <v>5186</v>
      </c>
      <c r="S97" t="s">
        <v>5185</v>
      </c>
      <c r="U97" t="s">
        <v>140</v>
      </c>
      <c r="V97">
        <v>18206</v>
      </c>
      <c r="W97" t="str">
        <f>INDEX([5]Outcome_GWASs!G:G,MATCH([5]Wenxin!Q97,[5]Outcome_GWASs!C:C,0))</f>
        <v>NA</v>
      </c>
      <c r="X97">
        <f t="shared" ref="X97:X99" si="0">9594+8738</f>
        <v>18332</v>
      </c>
      <c r="Y97" t="s">
        <v>10</v>
      </c>
      <c r="Z97" t="s">
        <v>10</v>
      </c>
      <c r="AA97" t="s">
        <v>3932</v>
      </c>
      <c r="AB97" t="s">
        <v>126</v>
      </c>
      <c r="AC97" t="s">
        <v>127</v>
      </c>
      <c r="AD97" t="s">
        <v>5543</v>
      </c>
      <c r="AE97" t="s">
        <v>123</v>
      </c>
      <c r="AF97" s="21" t="s">
        <v>139</v>
      </c>
      <c r="AG97" t="s">
        <v>140</v>
      </c>
      <c r="AH97">
        <v>322154</v>
      </c>
      <c r="AI97">
        <v>322154</v>
      </c>
      <c r="AJ97" t="s">
        <v>10</v>
      </c>
      <c r="AK97" t="s">
        <v>1005</v>
      </c>
      <c r="AL97" t="s">
        <v>204</v>
      </c>
      <c r="AM97" t="s">
        <v>10</v>
      </c>
      <c r="AN97" t="s">
        <v>10</v>
      </c>
      <c r="AO97" t="s">
        <v>1099</v>
      </c>
      <c r="AP97" t="s">
        <v>1099</v>
      </c>
      <c r="AQ97" s="21" t="s">
        <v>5410</v>
      </c>
      <c r="AR97" t="s">
        <v>11</v>
      </c>
      <c r="AS97" t="s">
        <v>575</v>
      </c>
      <c r="AT97" t="s">
        <v>11</v>
      </c>
      <c r="AU97" t="s">
        <v>10</v>
      </c>
      <c r="AV97" t="s">
        <v>10</v>
      </c>
      <c r="AW97">
        <v>25</v>
      </c>
      <c r="AX97" t="s">
        <v>10</v>
      </c>
      <c r="AY97" t="s">
        <v>5411</v>
      </c>
      <c r="AZ97" s="21" t="s">
        <v>11</v>
      </c>
      <c r="BA97" s="21" t="s">
        <v>10</v>
      </c>
      <c r="BB97" t="s">
        <v>13</v>
      </c>
      <c r="BH97" t="s">
        <v>11</v>
      </c>
      <c r="BI97" t="s">
        <v>575</v>
      </c>
      <c r="BJ97" t="s">
        <v>11</v>
      </c>
      <c r="BK97" t="s">
        <v>11</v>
      </c>
      <c r="BL97" s="21" t="s">
        <v>11</v>
      </c>
      <c r="BM97" s="21" t="s">
        <v>11</v>
      </c>
      <c r="BN97" t="s">
        <v>5177</v>
      </c>
      <c r="BO97" t="s">
        <v>3814</v>
      </c>
      <c r="BP97" t="s">
        <v>5178</v>
      </c>
      <c r="BQ97" t="s">
        <v>1012</v>
      </c>
      <c r="BR97">
        <v>0.629</v>
      </c>
      <c r="BS97">
        <v>0.108</v>
      </c>
      <c r="BW97">
        <v>5.8500000000000003E-9</v>
      </c>
      <c r="BX97" t="s">
        <v>11</v>
      </c>
      <c r="BY97" t="s">
        <v>10</v>
      </c>
      <c r="BZ97" t="s">
        <v>1099</v>
      </c>
      <c r="CA97" t="s">
        <v>1099</v>
      </c>
      <c r="CB97" t="s">
        <v>11</v>
      </c>
      <c r="CC97" t="s">
        <v>11</v>
      </c>
    </row>
    <row r="98" spans="1:81">
      <c r="A98">
        <v>171</v>
      </c>
      <c r="B98" t="s">
        <v>282</v>
      </c>
      <c r="C98" s="21" t="s">
        <v>244</v>
      </c>
      <c r="D98" t="s">
        <v>5166</v>
      </c>
      <c r="E98">
        <v>2018</v>
      </c>
      <c r="F98" t="s">
        <v>5167</v>
      </c>
      <c r="G98" t="s">
        <v>5168</v>
      </c>
      <c r="H98" t="s">
        <v>5169</v>
      </c>
      <c r="I98" t="s">
        <v>5170</v>
      </c>
      <c r="J98" t="s">
        <v>5171</v>
      </c>
      <c r="K98" t="s">
        <v>5172</v>
      </c>
      <c r="L98" t="s">
        <v>5173</v>
      </c>
      <c r="M98" t="s">
        <v>5174</v>
      </c>
      <c r="N98" t="s">
        <v>15</v>
      </c>
      <c r="O98" t="s">
        <v>5998</v>
      </c>
      <c r="P98" t="s">
        <v>5999</v>
      </c>
      <c r="Q98" s="21" t="s">
        <v>5669</v>
      </c>
      <c r="R98" t="s">
        <v>5187</v>
      </c>
      <c r="S98" t="s">
        <v>5185</v>
      </c>
      <c r="U98" t="s">
        <v>140</v>
      </c>
      <c r="V98">
        <v>18205</v>
      </c>
      <c r="W98" t="str">
        <f>INDEX([5]Outcome_GWASs!G:G,MATCH([5]Wenxin!Q98,[5]Outcome_GWASs!C:C,0))</f>
        <v>NA</v>
      </c>
      <c r="X98">
        <f>9594+8738</f>
        <v>18332</v>
      </c>
      <c r="Y98" t="s">
        <v>10</v>
      </c>
      <c r="Z98" t="s">
        <v>10</v>
      </c>
      <c r="AA98" t="s">
        <v>3932</v>
      </c>
      <c r="AB98" t="s">
        <v>126</v>
      </c>
      <c r="AC98" t="s">
        <v>127</v>
      </c>
      <c r="AD98" t="s">
        <v>5543</v>
      </c>
      <c r="AE98" t="s">
        <v>123</v>
      </c>
      <c r="AF98" s="21" t="s">
        <v>139</v>
      </c>
      <c r="AG98" t="s">
        <v>140</v>
      </c>
      <c r="AH98">
        <v>322154</v>
      </c>
      <c r="AI98">
        <v>322154</v>
      </c>
      <c r="AJ98" t="s">
        <v>10</v>
      </c>
      <c r="AK98" t="s">
        <v>1005</v>
      </c>
      <c r="AL98" t="s">
        <v>204</v>
      </c>
      <c r="AM98" t="s">
        <v>10</v>
      </c>
      <c r="AN98" t="s">
        <v>10</v>
      </c>
      <c r="AO98" t="s">
        <v>1099</v>
      </c>
      <c r="AP98" t="s">
        <v>1099</v>
      </c>
      <c r="AQ98" s="21" t="s">
        <v>5410</v>
      </c>
      <c r="AR98" t="s">
        <v>11</v>
      </c>
      <c r="AS98" t="s">
        <v>575</v>
      </c>
      <c r="AT98" t="s">
        <v>11</v>
      </c>
      <c r="AU98" t="s">
        <v>10</v>
      </c>
      <c r="AV98" t="s">
        <v>10</v>
      </c>
      <c r="AW98">
        <v>25</v>
      </c>
      <c r="AX98" t="s">
        <v>10</v>
      </c>
      <c r="AY98" t="s">
        <v>5411</v>
      </c>
      <c r="AZ98" s="21" t="s">
        <v>11</v>
      </c>
      <c r="BA98" s="21" t="s">
        <v>10</v>
      </c>
      <c r="BB98" t="s">
        <v>13</v>
      </c>
      <c r="BH98" t="s">
        <v>11</v>
      </c>
      <c r="BI98" t="s">
        <v>575</v>
      </c>
      <c r="BJ98" t="s">
        <v>11</v>
      </c>
      <c r="BK98" t="s">
        <v>11</v>
      </c>
      <c r="BL98" s="21" t="s">
        <v>11</v>
      </c>
      <c r="BM98" s="21" t="s">
        <v>11</v>
      </c>
      <c r="BN98" t="s">
        <v>5177</v>
      </c>
      <c r="BO98" t="s">
        <v>3814</v>
      </c>
      <c r="BP98" t="s">
        <v>5178</v>
      </c>
      <c r="BQ98" t="s">
        <v>1012</v>
      </c>
      <c r="BR98">
        <v>-0.224</v>
      </c>
      <c r="BS98">
        <v>0.108</v>
      </c>
      <c r="BW98">
        <v>3.78E-2</v>
      </c>
      <c r="BX98" t="s">
        <v>11</v>
      </c>
      <c r="BY98" t="s">
        <v>10</v>
      </c>
      <c r="BZ98" t="s">
        <v>1099</v>
      </c>
      <c r="CA98" t="s">
        <v>1099</v>
      </c>
      <c r="CB98" t="s">
        <v>11</v>
      </c>
      <c r="CC98" t="s">
        <v>11</v>
      </c>
    </row>
    <row r="99" spans="1:81">
      <c r="A99">
        <v>171</v>
      </c>
      <c r="B99" t="s">
        <v>282</v>
      </c>
      <c r="C99" s="21" t="s">
        <v>244</v>
      </c>
      <c r="D99" t="s">
        <v>5166</v>
      </c>
      <c r="E99">
        <v>2018</v>
      </c>
      <c r="F99" t="s">
        <v>5167</v>
      </c>
      <c r="G99" t="s">
        <v>5168</v>
      </c>
      <c r="H99" t="s">
        <v>5169</v>
      </c>
      <c r="I99" t="s">
        <v>5170</v>
      </c>
      <c r="J99" t="s">
        <v>5171</v>
      </c>
      <c r="K99" t="s">
        <v>5172</v>
      </c>
      <c r="L99" t="s">
        <v>5173</v>
      </c>
      <c r="M99" t="s">
        <v>5174</v>
      </c>
      <c r="N99" t="s">
        <v>15</v>
      </c>
      <c r="O99" t="s">
        <v>5998</v>
      </c>
      <c r="P99" t="s">
        <v>6002</v>
      </c>
      <c r="Q99" s="21" t="s">
        <v>5669</v>
      </c>
      <c r="R99" t="s">
        <v>5188</v>
      </c>
      <c r="S99" t="s">
        <v>5185</v>
      </c>
      <c r="U99" t="s">
        <v>140</v>
      </c>
      <c r="V99">
        <v>11616</v>
      </c>
      <c r="W99" t="str">
        <f>INDEX([5]Outcome_GWASs!G:G,MATCH([5]Wenxin!Q99,[5]Outcome_GWASs!C:C,0))</f>
        <v>NA</v>
      </c>
      <c r="X99">
        <f t="shared" si="0"/>
        <v>18332</v>
      </c>
      <c r="Y99" t="s">
        <v>10</v>
      </c>
      <c r="Z99" t="s">
        <v>10</v>
      </c>
      <c r="AA99" t="s">
        <v>3932</v>
      </c>
      <c r="AB99" t="s">
        <v>126</v>
      </c>
      <c r="AC99" t="s">
        <v>127</v>
      </c>
      <c r="AD99" t="s">
        <v>5543</v>
      </c>
      <c r="AE99" t="s">
        <v>123</v>
      </c>
      <c r="AF99" s="21" t="s">
        <v>139</v>
      </c>
      <c r="AG99" t="s">
        <v>140</v>
      </c>
      <c r="AH99">
        <v>322154</v>
      </c>
      <c r="AI99">
        <v>322154</v>
      </c>
      <c r="AJ99" t="s">
        <v>10</v>
      </c>
      <c r="AK99" t="s">
        <v>1005</v>
      </c>
      <c r="AL99" t="s">
        <v>204</v>
      </c>
      <c r="AM99" t="s">
        <v>10</v>
      </c>
      <c r="AN99" t="s">
        <v>10</v>
      </c>
      <c r="AO99" t="s">
        <v>1099</v>
      </c>
      <c r="AP99" t="s">
        <v>1099</v>
      </c>
      <c r="AQ99" s="21" t="s">
        <v>5410</v>
      </c>
      <c r="AR99" t="s">
        <v>11</v>
      </c>
      <c r="AS99" t="s">
        <v>575</v>
      </c>
      <c r="AT99" t="s">
        <v>11</v>
      </c>
      <c r="AU99" t="s">
        <v>10</v>
      </c>
      <c r="AV99" t="s">
        <v>10</v>
      </c>
      <c r="AW99">
        <v>25</v>
      </c>
      <c r="AX99" t="s">
        <v>10</v>
      </c>
      <c r="AY99" t="s">
        <v>5411</v>
      </c>
      <c r="AZ99" s="21" t="s">
        <v>11</v>
      </c>
      <c r="BA99" s="21" t="s">
        <v>10</v>
      </c>
      <c r="BB99" t="s">
        <v>13</v>
      </c>
      <c r="BH99" t="s">
        <v>11</v>
      </c>
      <c r="BI99" t="s">
        <v>575</v>
      </c>
      <c r="BJ99" t="s">
        <v>11</v>
      </c>
      <c r="BK99" t="s">
        <v>11</v>
      </c>
      <c r="BL99" s="21" t="s">
        <v>11</v>
      </c>
      <c r="BM99" s="21" t="s">
        <v>11</v>
      </c>
      <c r="BN99" t="s">
        <v>5177</v>
      </c>
      <c r="BO99" t="s">
        <v>3814</v>
      </c>
      <c r="BP99" t="s">
        <v>5178</v>
      </c>
      <c r="BQ99" t="s">
        <v>1012</v>
      </c>
      <c r="BR99">
        <v>0.153</v>
      </c>
      <c r="BS99">
        <v>0.13800000000000001</v>
      </c>
      <c r="BW99">
        <v>0.26700000000000002</v>
      </c>
      <c r="BX99" t="s">
        <v>11</v>
      </c>
      <c r="BY99" t="s">
        <v>10</v>
      </c>
      <c r="BZ99" t="s">
        <v>1099</v>
      </c>
      <c r="CA99" t="s">
        <v>1099</v>
      </c>
      <c r="CB99" t="s">
        <v>11</v>
      </c>
      <c r="CC99" t="s">
        <v>11</v>
      </c>
    </row>
    <row r="100" spans="1:81">
      <c r="A100">
        <v>171</v>
      </c>
      <c r="B100" t="s">
        <v>282</v>
      </c>
      <c r="C100" s="21" t="s">
        <v>244</v>
      </c>
      <c r="D100" t="s">
        <v>5166</v>
      </c>
      <c r="E100">
        <v>2018</v>
      </c>
      <c r="F100" t="s">
        <v>5167</v>
      </c>
      <c r="G100" t="s">
        <v>5168</v>
      </c>
      <c r="H100" t="s">
        <v>5169</v>
      </c>
      <c r="I100" t="s">
        <v>5170</v>
      </c>
      <c r="J100" t="s">
        <v>5171</v>
      </c>
      <c r="K100" t="s">
        <v>5172</v>
      </c>
      <c r="L100" t="s">
        <v>5173</v>
      </c>
      <c r="M100" t="s">
        <v>5174</v>
      </c>
      <c r="N100" t="s">
        <v>15</v>
      </c>
      <c r="O100" t="s">
        <v>5277</v>
      </c>
      <c r="P100" t="s">
        <v>5277</v>
      </c>
      <c r="Q100" s="21" t="s">
        <v>5602</v>
      </c>
      <c r="R100" t="s">
        <v>5189</v>
      </c>
      <c r="S100" t="s">
        <v>123</v>
      </c>
      <c r="U100" t="s">
        <v>140</v>
      </c>
      <c r="V100" t="s">
        <v>5190</v>
      </c>
      <c r="W100" s="21" t="s">
        <v>11</v>
      </c>
      <c r="X100" t="s">
        <v>10</v>
      </c>
      <c r="Y100" t="s">
        <v>10</v>
      </c>
      <c r="Z100" t="s">
        <v>10</v>
      </c>
      <c r="AA100" t="s">
        <v>3932</v>
      </c>
      <c r="AB100" t="s">
        <v>249</v>
      </c>
      <c r="AC100" t="s">
        <v>127</v>
      </c>
      <c r="AD100" t="s">
        <v>5543</v>
      </c>
      <c r="AE100" t="s">
        <v>123</v>
      </c>
      <c r="AF100" s="21" t="s">
        <v>139</v>
      </c>
      <c r="AG100" t="s">
        <v>140</v>
      </c>
      <c r="AH100">
        <v>322154</v>
      </c>
      <c r="AI100">
        <v>322154</v>
      </c>
      <c r="AJ100" t="s">
        <v>10</v>
      </c>
      <c r="AK100" t="s">
        <v>1005</v>
      </c>
      <c r="AL100" t="s">
        <v>204</v>
      </c>
      <c r="AM100" t="s">
        <v>10</v>
      </c>
      <c r="AN100" t="s">
        <v>10</v>
      </c>
      <c r="AO100" t="s">
        <v>1099</v>
      </c>
      <c r="AP100" t="s">
        <v>1099</v>
      </c>
      <c r="AQ100" s="21" t="s">
        <v>5410</v>
      </c>
      <c r="AR100" t="s">
        <v>11</v>
      </c>
      <c r="AS100" t="s">
        <v>575</v>
      </c>
      <c r="AT100" t="s">
        <v>11</v>
      </c>
      <c r="AU100" t="s">
        <v>10</v>
      </c>
      <c r="AV100" t="s">
        <v>10</v>
      </c>
      <c r="AW100">
        <v>25</v>
      </c>
      <c r="AX100" t="s">
        <v>10</v>
      </c>
      <c r="AY100" t="s">
        <v>5411</v>
      </c>
      <c r="AZ100" s="21" t="s">
        <v>11</v>
      </c>
      <c r="BA100" s="21" t="s">
        <v>10</v>
      </c>
      <c r="BB100" t="s">
        <v>13</v>
      </c>
      <c r="BH100" t="s">
        <v>11</v>
      </c>
      <c r="BI100" t="s">
        <v>575</v>
      </c>
      <c r="BJ100" t="s">
        <v>11</v>
      </c>
      <c r="BK100" t="s">
        <v>11</v>
      </c>
      <c r="BL100" s="21" t="s">
        <v>11</v>
      </c>
      <c r="BM100" s="21" t="s">
        <v>11</v>
      </c>
      <c r="BN100" t="s">
        <v>5177</v>
      </c>
      <c r="BO100" t="s">
        <v>3814</v>
      </c>
      <c r="BP100" t="s">
        <v>5178</v>
      </c>
      <c r="BQ100" t="s">
        <v>1012</v>
      </c>
      <c r="BR100">
        <v>0.19400000000000001</v>
      </c>
      <c r="BS100">
        <v>9.7000000000000003E-2</v>
      </c>
      <c r="BW100">
        <v>4.48E-2</v>
      </c>
      <c r="BX100" t="s">
        <v>11</v>
      </c>
      <c r="BY100" t="s">
        <v>10</v>
      </c>
      <c r="BZ100" t="s">
        <v>1099</v>
      </c>
      <c r="CA100" t="s">
        <v>1099</v>
      </c>
      <c r="CB100" t="s">
        <v>11</v>
      </c>
      <c r="CC100" t="s">
        <v>11</v>
      </c>
    </row>
    <row r="101" spans="1:81">
      <c r="A101">
        <v>171</v>
      </c>
      <c r="B101" t="s">
        <v>282</v>
      </c>
      <c r="C101" s="21" t="s">
        <v>244</v>
      </c>
      <c r="D101" t="s">
        <v>5166</v>
      </c>
      <c r="E101">
        <v>2018</v>
      </c>
      <c r="F101" t="s">
        <v>5167</v>
      </c>
      <c r="G101" t="s">
        <v>5168</v>
      </c>
      <c r="H101" t="s">
        <v>5169</v>
      </c>
      <c r="I101" t="s">
        <v>5170</v>
      </c>
      <c r="J101" t="s">
        <v>5171</v>
      </c>
      <c r="K101" t="s">
        <v>5172</v>
      </c>
      <c r="L101" t="s">
        <v>5173</v>
      </c>
      <c r="M101" t="s">
        <v>5174</v>
      </c>
      <c r="N101" t="s">
        <v>15</v>
      </c>
      <c r="O101" t="s">
        <v>458</v>
      </c>
      <c r="P101" t="s">
        <v>458</v>
      </c>
      <c r="Q101" s="21" t="s">
        <v>5602</v>
      </c>
      <c r="R101" t="s">
        <v>5191</v>
      </c>
      <c r="S101" t="s">
        <v>123</v>
      </c>
      <c r="U101" t="s">
        <v>140</v>
      </c>
      <c r="V101" t="s">
        <v>5192</v>
      </c>
      <c r="W101" s="21" t="s">
        <v>11</v>
      </c>
      <c r="X101" t="s">
        <v>10</v>
      </c>
      <c r="Y101" t="s">
        <v>10</v>
      </c>
      <c r="Z101" t="s">
        <v>10</v>
      </c>
      <c r="AA101" t="s">
        <v>3932</v>
      </c>
      <c r="AB101" t="s">
        <v>249</v>
      </c>
      <c r="AC101" t="s">
        <v>127</v>
      </c>
      <c r="AD101" t="s">
        <v>5543</v>
      </c>
      <c r="AE101" t="s">
        <v>123</v>
      </c>
      <c r="AF101" s="21" t="s">
        <v>139</v>
      </c>
      <c r="AG101" t="s">
        <v>140</v>
      </c>
      <c r="AH101">
        <v>322154</v>
      </c>
      <c r="AI101">
        <v>322154</v>
      </c>
      <c r="AJ101" t="s">
        <v>10</v>
      </c>
      <c r="AK101" t="s">
        <v>1005</v>
      </c>
      <c r="AL101" t="s">
        <v>204</v>
      </c>
      <c r="AM101" t="s">
        <v>10</v>
      </c>
      <c r="AN101" t="s">
        <v>10</v>
      </c>
      <c r="AO101" t="s">
        <v>1099</v>
      </c>
      <c r="AP101" t="s">
        <v>1099</v>
      </c>
      <c r="AQ101" s="21" t="s">
        <v>5410</v>
      </c>
      <c r="AR101" t="s">
        <v>11</v>
      </c>
      <c r="AS101" t="s">
        <v>575</v>
      </c>
      <c r="AT101" t="s">
        <v>11</v>
      </c>
      <c r="AU101" t="s">
        <v>10</v>
      </c>
      <c r="AV101" t="s">
        <v>10</v>
      </c>
      <c r="AW101">
        <v>25</v>
      </c>
      <c r="AX101" t="s">
        <v>10</v>
      </c>
      <c r="AY101" t="s">
        <v>5411</v>
      </c>
      <c r="AZ101" s="21" t="s">
        <v>11</v>
      </c>
      <c r="BA101" s="21" t="s">
        <v>10</v>
      </c>
      <c r="BB101" t="s">
        <v>13</v>
      </c>
      <c r="BH101" t="s">
        <v>11</v>
      </c>
      <c r="BI101" t="s">
        <v>575</v>
      </c>
      <c r="BJ101" t="s">
        <v>11</v>
      </c>
      <c r="BK101" t="s">
        <v>11</v>
      </c>
      <c r="BL101" s="21" t="s">
        <v>11</v>
      </c>
      <c r="BM101" s="21" t="s">
        <v>11</v>
      </c>
      <c r="BN101" t="s">
        <v>5177</v>
      </c>
      <c r="BO101" t="s">
        <v>3814</v>
      </c>
      <c r="BP101" t="s">
        <v>5178</v>
      </c>
      <c r="BQ101" t="s">
        <v>1012</v>
      </c>
      <c r="BR101">
        <v>0.223</v>
      </c>
      <c r="BS101">
        <v>0.108</v>
      </c>
      <c r="BW101">
        <v>3.8199999999999998E-2</v>
      </c>
      <c r="BX101" t="s">
        <v>11</v>
      </c>
      <c r="BY101" t="s">
        <v>10</v>
      </c>
      <c r="BZ101" t="s">
        <v>1099</v>
      </c>
      <c r="CA101" t="s">
        <v>1099</v>
      </c>
      <c r="CB101" t="s">
        <v>11</v>
      </c>
      <c r="CC101" t="s">
        <v>11</v>
      </c>
    </row>
    <row r="102" spans="1:81">
      <c r="A102">
        <v>171</v>
      </c>
      <c r="B102" t="s">
        <v>282</v>
      </c>
      <c r="C102" s="21" t="s">
        <v>244</v>
      </c>
      <c r="D102" t="s">
        <v>5166</v>
      </c>
      <c r="E102">
        <v>2018</v>
      </c>
      <c r="F102" t="s">
        <v>5167</v>
      </c>
      <c r="G102" t="s">
        <v>5168</v>
      </c>
      <c r="H102" t="s">
        <v>5169</v>
      </c>
      <c r="I102" t="s">
        <v>5170</v>
      </c>
      <c r="J102" t="s">
        <v>5171</v>
      </c>
      <c r="K102" t="s">
        <v>5172</v>
      </c>
      <c r="L102" t="s">
        <v>5173</v>
      </c>
      <c r="M102" t="s">
        <v>5174</v>
      </c>
      <c r="N102" t="s">
        <v>15</v>
      </c>
      <c r="O102" t="s">
        <v>462</v>
      </c>
      <c r="P102" t="s">
        <v>462</v>
      </c>
      <c r="Q102" s="21" t="s">
        <v>5600</v>
      </c>
      <c r="R102" t="s">
        <v>5193</v>
      </c>
      <c r="S102" t="s">
        <v>123</v>
      </c>
      <c r="U102" t="s">
        <v>140</v>
      </c>
      <c r="V102">
        <v>187135</v>
      </c>
      <c r="W102" s="21" t="s">
        <v>11</v>
      </c>
      <c r="X102" t="s">
        <v>10</v>
      </c>
      <c r="Y102" t="s">
        <v>10</v>
      </c>
      <c r="Z102" t="s">
        <v>10</v>
      </c>
      <c r="AA102" t="s">
        <v>3932</v>
      </c>
      <c r="AB102" t="s">
        <v>249</v>
      </c>
      <c r="AC102" t="s">
        <v>127</v>
      </c>
      <c r="AD102" t="s">
        <v>5543</v>
      </c>
      <c r="AE102" t="s">
        <v>123</v>
      </c>
      <c r="AF102" s="21" t="s">
        <v>139</v>
      </c>
      <c r="AG102" t="s">
        <v>140</v>
      </c>
      <c r="AH102">
        <v>322154</v>
      </c>
      <c r="AI102">
        <v>322154</v>
      </c>
      <c r="AJ102" t="s">
        <v>10</v>
      </c>
      <c r="AK102" t="s">
        <v>1005</v>
      </c>
      <c r="AL102" t="s">
        <v>204</v>
      </c>
      <c r="AM102" t="s">
        <v>10</v>
      </c>
      <c r="AN102" t="s">
        <v>10</v>
      </c>
      <c r="AO102" t="s">
        <v>1099</v>
      </c>
      <c r="AP102" t="s">
        <v>1099</v>
      </c>
      <c r="AQ102" s="21" t="s">
        <v>5410</v>
      </c>
      <c r="AR102" t="s">
        <v>11</v>
      </c>
      <c r="AS102" t="s">
        <v>575</v>
      </c>
      <c r="AT102" t="s">
        <v>11</v>
      </c>
      <c r="AU102" t="s">
        <v>10</v>
      </c>
      <c r="AV102" t="s">
        <v>10</v>
      </c>
      <c r="AW102">
        <v>25</v>
      </c>
      <c r="AX102" t="s">
        <v>10</v>
      </c>
      <c r="AY102" t="s">
        <v>5411</v>
      </c>
      <c r="AZ102" s="21" t="s">
        <v>11</v>
      </c>
      <c r="BA102" s="21" t="s">
        <v>10</v>
      </c>
      <c r="BB102" t="s">
        <v>13</v>
      </c>
      <c r="BH102" t="s">
        <v>11</v>
      </c>
      <c r="BI102" t="s">
        <v>575</v>
      </c>
      <c r="BJ102" t="s">
        <v>11</v>
      </c>
      <c r="BK102" t="s">
        <v>11</v>
      </c>
      <c r="BL102" s="21" t="s">
        <v>11</v>
      </c>
      <c r="BM102" s="21" t="s">
        <v>11</v>
      </c>
      <c r="BN102" t="s">
        <v>5177</v>
      </c>
      <c r="BO102" t="s">
        <v>3814</v>
      </c>
      <c r="BP102" t="s">
        <v>5178</v>
      </c>
      <c r="BQ102" t="s">
        <v>1012</v>
      </c>
      <c r="BR102">
        <v>-0.218</v>
      </c>
      <c r="BS102">
        <v>3.5999999999999997E-2</v>
      </c>
      <c r="BW102">
        <v>1.99E-9</v>
      </c>
      <c r="BX102" t="s">
        <v>11</v>
      </c>
      <c r="BY102" t="s">
        <v>10</v>
      </c>
      <c r="BZ102" t="s">
        <v>1099</v>
      </c>
      <c r="CA102" t="s">
        <v>1099</v>
      </c>
      <c r="CB102" t="s">
        <v>11</v>
      </c>
      <c r="CC102" t="s">
        <v>11</v>
      </c>
    </row>
    <row r="103" spans="1:81">
      <c r="A103">
        <v>171</v>
      </c>
      <c r="B103" t="s">
        <v>282</v>
      </c>
      <c r="C103" s="21" t="s">
        <v>244</v>
      </c>
      <c r="D103" t="s">
        <v>5166</v>
      </c>
      <c r="E103">
        <v>2018</v>
      </c>
      <c r="F103" t="s">
        <v>5167</v>
      </c>
      <c r="G103" t="s">
        <v>5168</v>
      </c>
      <c r="H103" t="s">
        <v>5169</v>
      </c>
      <c r="I103" t="s">
        <v>5170</v>
      </c>
      <c r="J103" t="s">
        <v>5171</v>
      </c>
      <c r="K103" t="s">
        <v>5172</v>
      </c>
      <c r="L103" t="s">
        <v>5173</v>
      </c>
      <c r="M103" t="s">
        <v>5174</v>
      </c>
      <c r="N103" t="s">
        <v>15</v>
      </c>
      <c r="O103" t="s">
        <v>459</v>
      </c>
      <c r="P103" t="s">
        <v>459</v>
      </c>
      <c r="Q103" s="21" t="s">
        <v>5600</v>
      </c>
      <c r="R103" t="s">
        <v>5194</v>
      </c>
      <c r="S103" t="s">
        <v>123</v>
      </c>
      <c r="U103" t="s">
        <v>140</v>
      </c>
      <c r="V103">
        <v>173058</v>
      </c>
      <c r="W103" s="21" t="s">
        <v>11</v>
      </c>
      <c r="X103" t="s">
        <v>10</v>
      </c>
      <c r="Y103" t="s">
        <v>10</v>
      </c>
      <c r="Z103" t="s">
        <v>10</v>
      </c>
      <c r="AA103" t="s">
        <v>3932</v>
      </c>
      <c r="AB103" t="s">
        <v>249</v>
      </c>
      <c r="AC103" t="s">
        <v>127</v>
      </c>
      <c r="AD103" t="s">
        <v>5543</v>
      </c>
      <c r="AE103" t="s">
        <v>123</v>
      </c>
      <c r="AF103" s="21" t="s">
        <v>139</v>
      </c>
      <c r="AG103" t="s">
        <v>140</v>
      </c>
      <c r="AH103">
        <v>322154</v>
      </c>
      <c r="AI103">
        <v>322154</v>
      </c>
      <c r="AJ103" t="s">
        <v>10</v>
      </c>
      <c r="AK103" t="s">
        <v>1005</v>
      </c>
      <c r="AL103" t="s">
        <v>204</v>
      </c>
      <c r="AM103" t="s">
        <v>10</v>
      </c>
      <c r="AN103" t="s">
        <v>10</v>
      </c>
      <c r="AO103" t="s">
        <v>1099</v>
      </c>
      <c r="AP103" t="s">
        <v>1099</v>
      </c>
      <c r="AQ103" s="21" t="s">
        <v>5410</v>
      </c>
      <c r="AR103" t="s">
        <v>11</v>
      </c>
      <c r="AS103" t="s">
        <v>575</v>
      </c>
      <c r="AT103" t="s">
        <v>11</v>
      </c>
      <c r="AU103" t="s">
        <v>10</v>
      </c>
      <c r="AV103" t="s">
        <v>10</v>
      </c>
      <c r="AW103">
        <v>25</v>
      </c>
      <c r="AX103" t="s">
        <v>10</v>
      </c>
      <c r="AY103" t="s">
        <v>5411</v>
      </c>
      <c r="AZ103" s="21" t="s">
        <v>11</v>
      </c>
      <c r="BA103" s="21" t="s">
        <v>10</v>
      </c>
      <c r="BB103" t="s">
        <v>13</v>
      </c>
      <c r="BH103" t="s">
        <v>11</v>
      </c>
      <c r="BI103" t="s">
        <v>575</v>
      </c>
      <c r="BJ103" t="s">
        <v>11</v>
      </c>
      <c r="BK103" t="s">
        <v>11</v>
      </c>
      <c r="BL103" s="21" t="s">
        <v>11</v>
      </c>
      <c r="BM103" s="21" t="s">
        <v>11</v>
      </c>
      <c r="BN103" t="s">
        <v>5177</v>
      </c>
      <c r="BO103" t="s">
        <v>3814</v>
      </c>
      <c r="BP103" t="s">
        <v>5178</v>
      </c>
      <c r="BQ103" t="s">
        <v>1012</v>
      </c>
      <c r="BR103">
        <v>-5.1999999999999998E-2</v>
      </c>
      <c r="BS103">
        <v>3.9E-2</v>
      </c>
      <c r="BW103">
        <v>0.184</v>
      </c>
      <c r="BX103" t="s">
        <v>11</v>
      </c>
      <c r="BY103" t="s">
        <v>10</v>
      </c>
      <c r="BZ103" t="s">
        <v>1099</v>
      </c>
      <c r="CA103" t="s">
        <v>1099</v>
      </c>
      <c r="CB103" t="s">
        <v>11</v>
      </c>
      <c r="CC103" t="s">
        <v>11</v>
      </c>
    </row>
    <row r="104" spans="1:81">
      <c r="A104">
        <v>171</v>
      </c>
      <c r="B104" t="s">
        <v>282</v>
      </c>
      <c r="C104" s="21" t="s">
        <v>244</v>
      </c>
      <c r="D104" t="s">
        <v>5166</v>
      </c>
      <c r="E104">
        <v>2018</v>
      </c>
      <c r="F104" t="s">
        <v>5167</v>
      </c>
      <c r="G104" t="s">
        <v>5168</v>
      </c>
      <c r="H104" t="s">
        <v>5169</v>
      </c>
      <c r="I104" t="s">
        <v>5170</v>
      </c>
      <c r="J104" t="s">
        <v>5171</v>
      </c>
      <c r="K104" t="s">
        <v>5172</v>
      </c>
      <c r="L104" t="s">
        <v>5173</v>
      </c>
      <c r="M104" t="s">
        <v>5174</v>
      </c>
      <c r="N104" t="s">
        <v>15</v>
      </c>
      <c r="O104" t="s">
        <v>5571</v>
      </c>
      <c r="P104" t="s">
        <v>5571</v>
      </c>
      <c r="Q104" s="21" t="s">
        <v>5600</v>
      </c>
      <c r="R104" t="s">
        <v>333</v>
      </c>
      <c r="S104" t="s">
        <v>123</v>
      </c>
      <c r="U104" t="s">
        <v>140</v>
      </c>
      <c r="V104">
        <v>177829</v>
      </c>
      <c r="W104" s="21" t="s">
        <v>11</v>
      </c>
      <c r="X104" t="s">
        <v>10</v>
      </c>
      <c r="Y104" t="s">
        <v>10</v>
      </c>
      <c r="Z104" t="s">
        <v>10</v>
      </c>
      <c r="AA104" t="s">
        <v>3932</v>
      </c>
      <c r="AB104" t="s">
        <v>249</v>
      </c>
      <c r="AC104" t="s">
        <v>127</v>
      </c>
      <c r="AD104" t="s">
        <v>5543</v>
      </c>
      <c r="AE104" t="s">
        <v>123</v>
      </c>
      <c r="AF104" s="21" t="s">
        <v>139</v>
      </c>
      <c r="AG104" t="s">
        <v>140</v>
      </c>
      <c r="AH104">
        <v>322154</v>
      </c>
      <c r="AI104">
        <v>322154</v>
      </c>
      <c r="AJ104" t="s">
        <v>10</v>
      </c>
      <c r="AK104" t="s">
        <v>1005</v>
      </c>
      <c r="AL104" t="s">
        <v>204</v>
      </c>
      <c r="AM104" t="s">
        <v>10</v>
      </c>
      <c r="AN104" t="s">
        <v>10</v>
      </c>
      <c r="AO104" t="s">
        <v>1099</v>
      </c>
      <c r="AP104" t="s">
        <v>1099</v>
      </c>
      <c r="AQ104" s="21" t="s">
        <v>5410</v>
      </c>
      <c r="AR104" t="s">
        <v>11</v>
      </c>
      <c r="AS104" t="s">
        <v>575</v>
      </c>
      <c r="AT104" t="s">
        <v>11</v>
      </c>
      <c r="AU104" t="s">
        <v>10</v>
      </c>
      <c r="AV104" t="s">
        <v>10</v>
      </c>
      <c r="AW104">
        <v>25</v>
      </c>
      <c r="AX104" t="s">
        <v>10</v>
      </c>
      <c r="AY104" t="s">
        <v>5411</v>
      </c>
      <c r="AZ104" s="21" t="s">
        <v>11</v>
      </c>
      <c r="BA104" s="21" t="s">
        <v>10</v>
      </c>
      <c r="BB104" t="s">
        <v>13</v>
      </c>
      <c r="BH104" t="s">
        <v>11</v>
      </c>
      <c r="BI104" t="s">
        <v>575</v>
      </c>
      <c r="BJ104" t="s">
        <v>11</v>
      </c>
      <c r="BK104" t="s">
        <v>11</v>
      </c>
      <c r="BL104" s="21" t="s">
        <v>11</v>
      </c>
      <c r="BM104" s="21" t="s">
        <v>11</v>
      </c>
      <c r="BN104" t="s">
        <v>5177</v>
      </c>
      <c r="BO104" t="s">
        <v>3814</v>
      </c>
      <c r="BP104" t="s">
        <v>5178</v>
      </c>
      <c r="BQ104" t="s">
        <v>1012</v>
      </c>
      <c r="BR104">
        <v>0.11700000000000001</v>
      </c>
      <c r="BS104">
        <v>3.5000000000000003E-2</v>
      </c>
      <c r="BW104">
        <v>9.1399999999999999E-4</v>
      </c>
      <c r="BX104" t="s">
        <v>11</v>
      </c>
      <c r="BY104" t="s">
        <v>10</v>
      </c>
      <c r="BZ104" t="s">
        <v>1099</v>
      </c>
      <c r="CA104" t="s">
        <v>1099</v>
      </c>
      <c r="CB104" t="s">
        <v>11</v>
      </c>
      <c r="CC104" t="s">
        <v>11</v>
      </c>
    </row>
    <row r="105" spans="1:81">
      <c r="A105">
        <v>171</v>
      </c>
      <c r="B105" t="s">
        <v>282</v>
      </c>
      <c r="C105" s="21" t="s">
        <v>244</v>
      </c>
      <c r="D105" t="s">
        <v>5166</v>
      </c>
      <c r="E105">
        <v>2018</v>
      </c>
      <c r="F105" t="s">
        <v>5167</v>
      </c>
      <c r="G105" t="s">
        <v>5168</v>
      </c>
      <c r="H105" t="s">
        <v>5169</v>
      </c>
      <c r="I105" t="s">
        <v>5170</v>
      </c>
      <c r="J105" t="s">
        <v>5171</v>
      </c>
      <c r="K105" t="s">
        <v>5172</v>
      </c>
      <c r="L105" t="s">
        <v>5173</v>
      </c>
      <c r="M105" t="s">
        <v>5174</v>
      </c>
      <c r="N105" t="s">
        <v>15</v>
      </c>
      <c r="O105" t="s">
        <v>5560</v>
      </c>
      <c r="P105" t="s">
        <v>5560</v>
      </c>
      <c r="Q105" s="21" t="s">
        <v>5600</v>
      </c>
      <c r="R105" t="s">
        <v>649</v>
      </c>
      <c r="S105" t="s">
        <v>123</v>
      </c>
      <c r="U105" t="s">
        <v>140</v>
      </c>
      <c r="V105">
        <v>69033</v>
      </c>
      <c r="W105" s="21" t="s">
        <v>11</v>
      </c>
      <c r="X105" t="s">
        <v>10</v>
      </c>
      <c r="Y105" t="s">
        <v>10</v>
      </c>
      <c r="Z105" t="s">
        <v>10</v>
      </c>
      <c r="AA105" t="s">
        <v>3932</v>
      </c>
      <c r="AB105" t="s">
        <v>249</v>
      </c>
      <c r="AC105" t="s">
        <v>127</v>
      </c>
      <c r="AD105" t="s">
        <v>5543</v>
      </c>
      <c r="AE105" t="s">
        <v>123</v>
      </c>
      <c r="AF105" s="21" t="s">
        <v>139</v>
      </c>
      <c r="AG105" t="s">
        <v>140</v>
      </c>
      <c r="AH105">
        <v>322154</v>
      </c>
      <c r="AI105">
        <v>322154</v>
      </c>
      <c r="AJ105" t="s">
        <v>10</v>
      </c>
      <c r="AK105" t="s">
        <v>1005</v>
      </c>
      <c r="AL105" t="s">
        <v>204</v>
      </c>
      <c r="AM105" t="s">
        <v>10</v>
      </c>
      <c r="AN105" t="s">
        <v>10</v>
      </c>
      <c r="AO105" t="s">
        <v>1099</v>
      </c>
      <c r="AP105" t="s">
        <v>1099</v>
      </c>
      <c r="AQ105" s="21" t="s">
        <v>5410</v>
      </c>
      <c r="AR105" t="s">
        <v>11</v>
      </c>
      <c r="AS105" t="s">
        <v>575</v>
      </c>
      <c r="AT105" t="s">
        <v>11</v>
      </c>
      <c r="AU105" t="s">
        <v>10</v>
      </c>
      <c r="AV105" t="s">
        <v>10</v>
      </c>
      <c r="AW105">
        <v>25</v>
      </c>
      <c r="AX105" t="s">
        <v>10</v>
      </c>
      <c r="AY105" t="s">
        <v>5411</v>
      </c>
      <c r="AZ105" s="21" t="s">
        <v>11</v>
      </c>
      <c r="BA105" s="21" t="s">
        <v>10</v>
      </c>
      <c r="BB105" t="s">
        <v>13</v>
      </c>
      <c r="BH105" t="s">
        <v>11</v>
      </c>
      <c r="BI105" t="s">
        <v>575</v>
      </c>
      <c r="BJ105" t="s">
        <v>11</v>
      </c>
      <c r="BK105" t="s">
        <v>11</v>
      </c>
      <c r="BL105" s="21" t="s">
        <v>11</v>
      </c>
      <c r="BM105" s="21" t="s">
        <v>11</v>
      </c>
      <c r="BN105" t="s">
        <v>5177</v>
      </c>
      <c r="BO105" t="s">
        <v>3814</v>
      </c>
      <c r="BP105" t="s">
        <v>5178</v>
      </c>
      <c r="BQ105" t="s">
        <v>1012</v>
      </c>
      <c r="BR105">
        <v>-0.45</v>
      </c>
      <c r="BS105">
        <v>0.19600000000000001</v>
      </c>
      <c r="BW105">
        <v>2.1999999999999999E-2</v>
      </c>
      <c r="BX105" t="s">
        <v>11</v>
      </c>
      <c r="BY105" t="s">
        <v>10</v>
      </c>
      <c r="BZ105" t="s">
        <v>1099</v>
      </c>
      <c r="CA105" t="s">
        <v>1099</v>
      </c>
      <c r="CB105" t="s">
        <v>11</v>
      </c>
      <c r="CC105" t="s">
        <v>11</v>
      </c>
    </row>
    <row r="106" spans="1:81">
      <c r="A106">
        <v>171</v>
      </c>
      <c r="B106" t="s">
        <v>282</v>
      </c>
      <c r="C106" s="21" t="s">
        <v>244</v>
      </c>
      <c r="D106" t="s">
        <v>5166</v>
      </c>
      <c r="E106">
        <v>2018</v>
      </c>
      <c r="F106" t="s">
        <v>5167</v>
      </c>
      <c r="G106" t="s">
        <v>5168</v>
      </c>
      <c r="H106" t="s">
        <v>5169</v>
      </c>
      <c r="I106" t="s">
        <v>5170</v>
      </c>
      <c r="J106" t="s">
        <v>5171</v>
      </c>
      <c r="K106" t="s">
        <v>5172</v>
      </c>
      <c r="L106" t="s">
        <v>5173</v>
      </c>
      <c r="M106" t="s">
        <v>5174</v>
      </c>
      <c r="N106" t="s">
        <v>15</v>
      </c>
      <c r="O106" t="s">
        <v>712</v>
      </c>
      <c r="P106" t="s">
        <v>712</v>
      </c>
      <c r="Q106" s="21" t="s">
        <v>5600</v>
      </c>
      <c r="R106" t="s">
        <v>5195</v>
      </c>
      <c r="S106" t="s">
        <v>123</v>
      </c>
      <c r="U106" t="s">
        <v>140</v>
      </c>
      <c r="V106">
        <v>46186</v>
      </c>
      <c r="W106" s="21" t="s">
        <v>11</v>
      </c>
      <c r="X106" t="s">
        <v>10</v>
      </c>
      <c r="Y106" t="s">
        <v>10</v>
      </c>
      <c r="Z106" t="s">
        <v>10</v>
      </c>
      <c r="AA106" t="s">
        <v>3932</v>
      </c>
      <c r="AB106" t="s">
        <v>249</v>
      </c>
      <c r="AC106" t="s">
        <v>127</v>
      </c>
      <c r="AD106" t="s">
        <v>5543</v>
      </c>
      <c r="AE106" t="s">
        <v>123</v>
      </c>
      <c r="AF106" s="21" t="s">
        <v>139</v>
      </c>
      <c r="AG106" t="s">
        <v>140</v>
      </c>
      <c r="AH106">
        <v>322154</v>
      </c>
      <c r="AI106">
        <v>322154</v>
      </c>
      <c r="AJ106" t="s">
        <v>10</v>
      </c>
      <c r="AK106" t="s">
        <v>1005</v>
      </c>
      <c r="AL106" t="s">
        <v>204</v>
      </c>
      <c r="AM106" t="s">
        <v>10</v>
      </c>
      <c r="AN106" t="s">
        <v>10</v>
      </c>
      <c r="AO106" t="s">
        <v>1099</v>
      </c>
      <c r="AP106" t="s">
        <v>1099</v>
      </c>
      <c r="AQ106" s="21" t="s">
        <v>5410</v>
      </c>
      <c r="AR106" t="s">
        <v>11</v>
      </c>
      <c r="AS106" t="s">
        <v>575</v>
      </c>
      <c r="AT106" t="s">
        <v>11</v>
      </c>
      <c r="AU106" t="s">
        <v>10</v>
      </c>
      <c r="AV106" t="s">
        <v>10</v>
      </c>
      <c r="AW106">
        <v>25</v>
      </c>
      <c r="AX106" t="s">
        <v>10</v>
      </c>
      <c r="AY106" t="s">
        <v>5411</v>
      </c>
      <c r="AZ106" s="21" t="s">
        <v>11</v>
      </c>
      <c r="BA106" s="21" t="s">
        <v>10</v>
      </c>
      <c r="BB106" t="s">
        <v>13</v>
      </c>
      <c r="BH106" t="s">
        <v>11</v>
      </c>
      <c r="BI106" t="s">
        <v>575</v>
      </c>
      <c r="BJ106" t="s">
        <v>11</v>
      </c>
      <c r="BK106" t="s">
        <v>11</v>
      </c>
      <c r="BL106" s="21" t="s">
        <v>11</v>
      </c>
      <c r="BM106" s="21" t="s">
        <v>11</v>
      </c>
      <c r="BN106" t="s">
        <v>5177</v>
      </c>
      <c r="BO106" t="s">
        <v>3814</v>
      </c>
      <c r="BP106" t="s">
        <v>5178</v>
      </c>
      <c r="BQ106" t="s">
        <v>1012</v>
      </c>
      <c r="BR106">
        <v>8.0000000000000002E-3</v>
      </c>
      <c r="BS106">
        <v>0.04</v>
      </c>
      <c r="BW106">
        <v>0.83599999999999997</v>
      </c>
      <c r="BX106" t="s">
        <v>11</v>
      </c>
      <c r="BY106" t="s">
        <v>10</v>
      </c>
      <c r="BZ106" t="s">
        <v>1099</v>
      </c>
      <c r="CA106" t="s">
        <v>1099</v>
      </c>
      <c r="CB106" t="s">
        <v>11</v>
      </c>
      <c r="CC106" t="s">
        <v>11</v>
      </c>
    </row>
    <row r="107" spans="1:81">
      <c r="A107">
        <v>171</v>
      </c>
      <c r="B107" t="s">
        <v>282</v>
      </c>
      <c r="C107" s="21" t="s">
        <v>244</v>
      </c>
      <c r="D107" t="s">
        <v>5166</v>
      </c>
      <c r="E107">
        <v>2018</v>
      </c>
      <c r="F107" t="s">
        <v>5167</v>
      </c>
      <c r="G107" t="s">
        <v>5168</v>
      </c>
      <c r="H107" t="s">
        <v>5169</v>
      </c>
      <c r="I107" t="s">
        <v>5170</v>
      </c>
      <c r="J107" t="s">
        <v>5171</v>
      </c>
      <c r="K107" t="s">
        <v>5172</v>
      </c>
      <c r="L107" t="s">
        <v>5173</v>
      </c>
      <c r="M107" t="s">
        <v>5174</v>
      </c>
      <c r="N107" t="s">
        <v>15</v>
      </c>
      <c r="O107" t="s">
        <v>714</v>
      </c>
      <c r="P107" t="s">
        <v>714</v>
      </c>
      <c r="Q107" s="21" t="s">
        <v>5600</v>
      </c>
      <c r="R107" t="s">
        <v>5196</v>
      </c>
      <c r="S107" t="s">
        <v>123</v>
      </c>
      <c r="U107" t="s">
        <v>140</v>
      </c>
      <c r="V107">
        <v>38238</v>
      </c>
      <c r="W107" s="21" t="s">
        <v>11</v>
      </c>
      <c r="X107" t="s">
        <v>10</v>
      </c>
      <c r="Y107" t="s">
        <v>10</v>
      </c>
      <c r="Z107" t="s">
        <v>10</v>
      </c>
      <c r="AA107" t="s">
        <v>3932</v>
      </c>
      <c r="AB107" t="s">
        <v>249</v>
      </c>
      <c r="AC107" t="s">
        <v>127</v>
      </c>
      <c r="AD107" t="s">
        <v>5543</v>
      </c>
      <c r="AE107" t="s">
        <v>123</v>
      </c>
      <c r="AF107" s="21" t="s">
        <v>139</v>
      </c>
      <c r="AG107" t="s">
        <v>140</v>
      </c>
      <c r="AH107">
        <v>322154</v>
      </c>
      <c r="AI107">
        <v>322154</v>
      </c>
      <c r="AJ107" t="s">
        <v>10</v>
      </c>
      <c r="AK107" t="s">
        <v>1005</v>
      </c>
      <c r="AL107" t="s">
        <v>204</v>
      </c>
      <c r="AM107" t="s">
        <v>10</v>
      </c>
      <c r="AN107" t="s">
        <v>10</v>
      </c>
      <c r="AO107" t="s">
        <v>1099</v>
      </c>
      <c r="AP107" t="s">
        <v>1099</v>
      </c>
      <c r="AQ107" s="21" t="s">
        <v>5410</v>
      </c>
      <c r="AR107" t="s">
        <v>11</v>
      </c>
      <c r="AS107" t="s">
        <v>575</v>
      </c>
      <c r="AT107" t="s">
        <v>11</v>
      </c>
      <c r="AU107" t="s">
        <v>10</v>
      </c>
      <c r="AV107" t="s">
        <v>10</v>
      </c>
      <c r="AW107">
        <v>25</v>
      </c>
      <c r="AX107" t="s">
        <v>10</v>
      </c>
      <c r="AY107" t="s">
        <v>5411</v>
      </c>
      <c r="AZ107" s="21" t="s">
        <v>11</v>
      </c>
      <c r="BA107" s="21" t="s">
        <v>10</v>
      </c>
      <c r="BB107" t="s">
        <v>13</v>
      </c>
      <c r="BH107" t="s">
        <v>11</v>
      </c>
      <c r="BI107" t="s">
        <v>575</v>
      </c>
      <c r="BJ107" t="s">
        <v>11</v>
      </c>
      <c r="BK107" t="s">
        <v>11</v>
      </c>
      <c r="BL107" s="21" t="s">
        <v>11</v>
      </c>
      <c r="BM107" s="21" t="s">
        <v>11</v>
      </c>
      <c r="BN107" t="s">
        <v>5177</v>
      </c>
      <c r="BO107" t="s">
        <v>3814</v>
      </c>
      <c r="BP107" t="s">
        <v>5178</v>
      </c>
      <c r="BQ107" t="s">
        <v>1012</v>
      </c>
      <c r="BR107">
        <v>0.11899999999999999</v>
      </c>
      <c r="BS107">
        <v>4.1000000000000002E-2</v>
      </c>
      <c r="BW107">
        <v>3.8400000000000001E-3</v>
      </c>
      <c r="BX107" t="s">
        <v>11</v>
      </c>
      <c r="BY107" t="s">
        <v>10</v>
      </c>
      <c r="BZ107" t="s">
        <v>1099</v>
      </c>
      <c r="CA107" t="s">
        <v>1099</v>
      </c>
      <c r="CB107" t="s">
        <v>11</v>
      </c>
      <c r="CC107" t="s">
        <v>11</v>
      </c>
    </row>
    <row r="108" spans="1:81">
      <c r="A108">
        <v>171</v>
      </c>
      <c r="B108" t="s">
        <v>282</v>
      </c>
      <c r="C108" s="21" t="s">
        <v>244</v>
      </c>
      <c r="D108" t="s">
        <v>5166</v>
      </c>
      <c r="E108">
        <v>2018</v>
      </c>
      <c r="F108" t="s">
        <v>5167</v>
      </c>
      <c r="G108" t="s">
        <v>5168</v>
      </c>
      <c r="H108" t="s">
        <v>5169</v>
      </c>
      <c r="I108" t="s">
        <v>5170</v>
      </c>
      <c r="J108" t="s">
        <v>5171</v>
      </c>
      <c r="K108" t="s">
        <v>5172</v>
      </c>
      <c r="L108" t="s">
        <v>5173</v>
      </c>
      <c r="M108" t="s">
        <v>5174</v>
      </c>
      <c r="N108" t="s">
        <v>15</v>
      </c>
      <c r="O108" t="s">
        <v>160</v>
      </c>
      <c r="P108" t="s">
        <v>160</v>
      </c>
      <c r="Q108" s="21" t="s">
        <v>5669</v>
      </c>
      <c r="R108" t="s">
        <v>5175</v>
      </c>
      <c r="S108" t="s">
        <v>1060</v>
      </c>
      <c r="U108" t="str">
        <f>INDEX([5]Outcome_GWASs!H:H,MATCH([5]Wenxin!Q108,[5]Outcome_GWASs!C:C,0))</f>
        <v>both</v>
      </c>
      <c r="V108">
        <v>212216</v>
      </c>
      <c r="W108" t="str">
        <f>INDEX([5]Outcome_GWASs!G:G,MATCH([5]Wenxin!Q108,[5]Outcome_GWASs!C:C,0))</f>
        <v>NA</v>
      </c>
      <c r="X108">
        <f>INDEX([5]Outcome_GWASs!F:F,MATCH([5]Wenxin!Q108,[5]Outcome_GWASs!C:C,0))</f>
        <v>339224</v>
      </c>
      <c r="Y108" t="str">
        <f>INDEX([5]Outcome_GWASs!G:G,MATCH([5]Wenxin!Q108,[5]Outcome_GWASs!C:C,0))</f>
        <v>NA</v>
      </c>
      <c r="Z108" t="s">
        <v>11</v>
      </c>
      <c r="AA108" t="s">
        <v>3932</v>
      </c>
      <c r="AB108" t="str">
        <f>INDEX([5]Outcome_GWASs!E:E,MATCH([5]Wenxin!Q108,[5]Outcome_GWASs!C:C,0))</f>
        <v>All ancestries</v>
      </c>
      <c r="AC108" t="s">
        <v>5544</v>
      </c>
      <c r="AD108" t="s">
        <v>5543</v>
      </c>
      <c r="AE108" t="s">
        <v>123</v>
      </c>
      <c r="AF108" s="21" t="s">
        <v>139</v>
      </c>
      <c r="AG108" t="s">
        <v>140</v>
      </c>
      <c r="AH108">
        <v>322154</v>
      </c>
      <c r="AI108">
        <v>322154</v>
      </c>
      <c r="AJ108" t="s">
        <v>10</v>
      </c>
      <c r="AK108" t="s">
        <v>1005</v>
      </c>
      <c r="AL108" t="s">
        <v>204</v>
      </c>
      <c r="AM108" t="s">
        <v>10</v>
      </c>
      <c r="AN108" t="s">
        <v>10</v>
      </c>
      <c r="AO108" t="s">
        <v>1099</v>
      </c>
      <c r="AP108" t="s">
        <v>1099</v>
      </c>
      <c r="AQ108" s="21" t="s">
        <v>5410</v>
      </c>
      <c r="AR108" t="s">
        <v>11</v>
      </c>
      <c r="AS108" t="s">
        <v>575</v>
      </c>
      <c r="AT108" t="s">
        <v>11</v>
      </c>
      <c r="AU108" t="s">
        <v>10</v>
      </c>
      <c r="AV108" t="s">
        <v>10</v>
      </c>
      <c r="AW108">
        <v>82</v>
      </c>
      <c r="AX108" t="s">
        <v>10</v>
      </c>
      <c r="AY108" t="s">
        <v>5411</v>
      </c>
      <c r="AZ108" s="21" t="s">
        <v>11</v>
      </c>
      <c r="BA108" s="21" t="s">
        <v>10</v>
      </c>
      <c r="BB108" t="s">
        <v>13</v>
      </c>
      <c r="BH108" t="s">
        <v>11</v>
      </c>
      <c r="BI108" t="s">
        <v>575</v>
      </c>
      <c r="BJ108" t="s">
        <v>11</v>
      </c>
      <c r="BK108" t="s">
        <v>11</v>
      </c>
      <c r="BL108" s="21" t="s">
        <v>11</v>
      </c>
      <c r="BM108" s="21" t="s">
        <v>11</v>
      </c>
      <c r="BN108" t="s">
        <v>5177</v>
      </c>
      <c r="BO108" t="s">
        <v>3814</v>
      </c>
      <c r="BP108" t="s">
        <v>5178</v>
      </c>
      <c r="BQ108" t="s">
        <v>1012</v>
      </c>
      <c r="BR108" s="241">
        <v>0.54600000000000004</v>
      </c>
      <c r="BS108" s="241">
        <v>1.4999999999999999E-2</v>
      </c>
      <c r="BW108" s="242">
        <v>5.6999999999999997E-283</v>
      </c>
      <c r="BX108" t="s">
        <v>11</v>
      </c>
      <c r="BY108" t="s">
        <v>10</v>
      </c>
      <c r="BZ108" t="s">
        <v>1099</v>
      </c>
      <c r="CA108" t="s">
        <v>1099</v>
      </c>
      <c r="CB108" t="s">
        <v>11</v>
      </c>
      <c r="CC108" t="s">
        <v>11</v>
      </c>
    </row>
    <row r="109" spans="1:81">
      <c r="A109">
        <v>171</v>
      </c>
      <c r="B109" t="s">
        <v>282</v>
      </c>
      <c r="C109" s="21" t="s">
        <v>244</v>
      </c>
      <c r="D109" t="s">
        <v>5166</v>
      </c>
      <c r="E109">
        <v>2018</v>
      </c>
      <c r="F109" t="s">
        <v>5167</v>
      </c>
      <c r="G109" t="s">
        <v>5168</v>
      </c>
      <c r="H109" t="s">
        <v>5169</v>
      </c>
      <c r="I109" t="s">
        <v>5170</v>
      </c>
      <c r="J109" t="s">
        <v>5171</v>
      </c>
      <c r="K109" t="s">
        <v>5172</v>
      </c>
      <c r="L109" t="s">
        <v>5173</v>
      </c>
      <c r="M109" t="s">
        <v>5174</v>
      </c>
      <c r="N109" t="s">
        <v>15</v>
      </c>
      <c r="O109" t="s">
        <v>158</v>
      </c>
      <c r="P109" t="s">
        <v>158</v>
      </c>
      <c r="Q109" s="21" t="s">
        <v>5669</v>
      </c>
      <c r="R109" t="s">
        <v>5179</v>
      </c>
      <c r="S109" t="s">
        <v>1060</v>
      </c>
      <c r="U109" t="str">
        <f>INDEX([5]Outcome_GWASs!H:H,MATCH([5]Wenxin!Q109,[5]Outcome_GWASs!C:C,0))</f>
        <v>both</v>
      </c>
      <c r="V109">
        <v>232083</v>
      </c>
      <c r="W109" t="str">
        <f>INDEX([5]Outcome_GWASs!G:G,MATCH([5]Wenxin!Q109,[5]Outcome_GWASs!C:C,0))</f>
        <v>NA</v>
      </c>
      <c r="X109">
        <f>INDEX([5]Outcome_GWASs!F:F,MATCH([5]Wenxin!Q109,[5]Outcome_GWASs!C:C,0))</f>
        <v>339224</v>
      </c>
      <c r="Y109" t="str">
        <f>INDEX([5]Outcome_GWASs!G:G,MATCH([5]Wenxin!Q109,[5]Outcome_GWASs!C:C,0))</f>
        <v>NA</v>
      </c>
      <c r="Z109" t="s">
        <v>11</v>
      </c>
      <c r="AA109" t="s">
        <v>3932</v>
      </c>
      <c r="AB109" t="str">
        <f>INDEX([5]Outcome_GWASs!E:E,MATCH([5]Wenxin!Q109,[5]Outcome_GWASs!C:C,0))</f>
        <v>All ancestries</v>
      </c>
      <c r="AC109" t="s">
        <v>5544</v>
      </c>
      <c r="AD109" t="s">
        <v>5543</v>
      </c>
      <c r="AE109" t="s">
        <v>123</v>
      </c>
      <c r="AF109" s="21" t="s">
        <v>139</v>
      </c>
      <c r="AG109" t="s">
        <v>140</v>
      </c>
      <c r="AH109">
        <v>322154</v>
      </c>
      <c r="AI109">
        <v>322154</v>
      </c>
      <c r="AJ109" t="s">
        <v>10</v>
      </c>
      <c r="AK109" t="s">
        <v>1005</v>
      </c>
      <c r="AL109" t="s">
        <v>204</v>
      </c>
      <c r="AM109" t="s">
        <v>10</v>
      </c>
      <c r="AN109" t="s">
        <v>10</v>
      </c>
      <c r="AO109" t="s">
        <v>1099</v>
      </c>
      <c r="AP109" t="s">
        <v>1099</v>
      </c>
      <c r="AQ109" s="21" t="s">
        <v>5410</v>
      </c>
      <c r="AR109" t="s">
        <v>11</v>
      </c>
      <c r="AS109" t="s">
        <v>575</v>
      </c>
      <c r="AT109" t="s">
        <v>11</v>
      </c>
      <c r="AU109" t="s">
        <v>10</v>
      </c>
      <c r="AV109" t="s">
        <v>10</v>
      </c>
      <c r="AW109">
        <v>82</v>
      </c>
      <c r="AX109" t="s">
        <v>10</v>
      </c>
      <c r="AY109" t="s">
        <v>5411</v>
      </c>
      <c r="AZ109" s="21" t="s">
        <v>11</v>
      </c>
      <c r="BA109" s="21" t="s">
        <v>10</v>
      </c>
      <c r="BB109" t="s">
        <v>13</v>
      </c>
      <c r="BH109" t="s">
        <v>11</v>
      </c>
      <c r="BI109" t="s">
        <v>575</v>
      </c>
      <c r="BJ109" t="s">
        <v>11</v>
      </c>
      <c r="BK109" t="s">
        <v>11</v>
      </c>
      <c r="BL109" s="21" t="s">
        <v>11</v>
      </c>
      <c r="BM109" s="21" t="s">
        <v>11</v>
      </c>
      <c r="BN109" t="s">
        <v>5177</v>
      </c>
      <c r="BO109" t="s">
        <v>3814</v>
      </c>
      <c r="BP109" t="s">
        <v>5178</v>
      </c>
      <c r="BQ109" t="s">
        <v>1012</v>
      </c>
      <c r="BR109" s="241">
        <v>0.90800000000000003</v>
      </c>
      <c r="BS109" s="241">
        <v>1.6E-2</v>
      </c>
      <c r="BW109" s="243">
        <v>0</v>
      </c>
      <c r="BX109" t="s">
        <v>11</v>
      </c>
      <c r="BY109" t="s">
        <v>10</v>
      </c>
      <c r="BZ109" t="s">
        <v>1099</v>
      </c>
      <c r="CA109" t="s">
        <v>1099</v>
      </c>
      <c r="CB109" t="s">
        <v>11</v>
      </c>
      <c r="CC109" t="s">
        <v>11</v>
      </c>
    </row>
    <row r="110" spans="1:81">
      <c r="A110">
        <v>171</v>
      </c>
      <c r="B110" t="s">
        <v>282</v>
      </c>
      <c r="C110" s="21" t="s">
        <v>244</v>
      </c>
      <c r="D110" t="s">
        <v>5166</v>
      </c>
      <c r="E110">
        <v>2018</v>
      </c>
      <c r="F110" t="s">
        <v>5167</v>
      </c>
      <c r="G110" t="s">
        <v>5168</v>
      </c>
      <c r="H110" t="s">
        <v>5169</v>
      </c>
      <c r="I110" t="s">
        <v>5170</v>
      </c>
      <c r="J110" t="s">
        <v>5171</v>
      </c>
      <c r="K110" t="s">
        <v>5172</v>
      </c>
      <c r="L110" t="s">
        <v>5173</v>
      </c>
      <c r="M110" t="s">
        <v>5174</v>
      </c>
      <c r="N110" t="s">
        <v>15</v>
      </c>
      <c r="O110" t="s">
        <v>5514</v>
      </c>
      <c r="P110" t="s">
        <v>5514</v>
      </c>
      <c r="Q110" s="21" t="s">
        <v>5669</v>
      </c>
      <c r="R110" t="s">
        <v>5180</v>
      </c>
      <c r="S110" t="s">
        <v>1060</v>
      </c>
      <c r="U110" t="str">
        <f>INDEX([5]Outcome_GWASs!H:H,MATCH([5]Wenxin!Q110,[5]Outcome_GWASs!C:C,0))</f>
        <v>both</v>
      </c>
      <c r="V110">
        <v>213028</v>
      </c>
      <c r="W110" t="str">
        <f>INDEX([5]Outcome_GWASs!G:G,MATCH([5]Wenxin!Q110,[5]Outcome_GWASs!C:C,0))</f>
        <v>NA</v>
      </c>
      <c r="X110">
        <f>INDEX([5]Outcome_GWASs!F:F,MATCH([5]Wenxin!Q110,[5]Outcome_GWASs!C:C,0))</f>
        <v>339224</v>
      </c>
      <c r="Y110" t="str">
        <f>INDEX([5]Outcome_GWASs!G:G,MATCH([5]Wenxin!Q110,[5]Outcome_GWASs!C:C,0))</f>
        <v>NA</v>
      </c>
      <c r="Z110" t="s">
        <v>11</v>
      </c>
      <c r="AA110" t="s">
        <v>3932</v>
      </c>
      <c r="AB110" t="str">
        <f>INDEX([5]Outcome_GWASs!E:E,MATCH([5]Wenxin!Q110,[5]Outcome_GWASs!C:C,0))</f>
        <v>All ancestries</v>
      </c>
      <c r="AC110" t="s">
        <v>5544</v>
      </c>
      <c r="AD110" t="s">
        <v>5543</v>
      </c>
      <c r="AE110" t="s">
        <v>123</v>
      </c>
      <c r="AF110" s="21" t="s">
        <v>139</v>
      </c>
      <c r="AG110" t="s">
        <v>140</v>
      </c>
      <c r="AH110">
        <v>322154</v>
      </c>
      <c r="AI110">
        <v>322154</v>
      </c>
      <c r="AJ110" t="s">
        <v>10</v>
      </c>
      <c r="AK110" t="s">
        <v>1005</v>
      </c>
      <c r="AL110" t="s">
        <v>204</v>
      </c>
      <c r="AM110" t="s">
        <v>10</v>
      </c>
      <c r="AN110" t="s">
        <v>10</v>
      </c>
      <c r="AO110" t="s">
        <v>1099</v>
      </c>
      <c r="AP110" t="s">
        <v>1099</v>
      </c>
      <c r="AQ110" s="21" t="s">
        <v>5410</v>
      </c>
      <c r="AR110" t="s">
        <v>11</v>
      </c>
      <c r="AS110" t="s">
        <v>575</v>
      </c>
      <c r="AT110" t="s">
        <v>11</v>
      </c>
      <c r="AU110" t="s">
        <v>10</v>
      </c>
      <c r="AV110" t="s">
        <v>10</v>
      </c>
      <c r="AW110">
        <v>82</v>
      </c>
      <c r="AX110" t="s">
        <v>10</v>
      </c>
      <c r="AY110" t="s">
        <v>5411</v>
      </c>
      <c r="AZ110" s="21" t="s">
        <v>11</v>
      </c>
      <c r="BA110" s="21" t="s">
        <v>10</v>
      </c>
      <c r="BB110" t="s">
        <v>13</v>
      </c>
      <c r="BH110" t="s">
        <v>11</v>
      </c>
      <c r="BI110" t="s">
        <v>575</v>
      </c>
      <c r="BJ110" t="s">
        <v>11</v>
      </c>
      <c r="BK110" t="s">
        <v>11</v>
      </c>
      <c r="BL110" s="21" t="s">
        <v>11</v>
      </c>
      <c r="BM110" s="21" t="s">
        <v>11</v>
      </c>
      <c r="BN110" t="s">
        <v>5177</v>
      </c>
      <c r="BO110" t="s">
        <v>3814</v>
      </c>
      <c r="BP110" t="s">
        <v>5178</v>
      </c>
      <c r="BQ110" t="s">
        <v>1012</v>
      </c>
      <c r="BR110" s="241">
        <v>0.85299999999999998</v>
      </c>
      <c r="BS110" s="241">
        <v>1.6E-2</v>
      </c>
      <c r="BW110" s="243">
        <v>0</v>
      </c>
      <c r="BX110" t="s">
        <v>11</v>
      </c>
      <c r="BY110" t="s">
        <v>10</v>
      </c>
      <c r="BZ110" t="s">
        <v>1099</v>
      </c>
      <c r="CA110" t="s">
        <v>1099</v>
      </c>
      <c r="CB110" t="s">
        <v>11</v>
      </c>
      <c r="CC110" t="s">
        <v>11</v>
      </c>
    </row>
    <row r="111" spans="1:81">
      <c r="A111">
        <v>171</v>
      </c>
      <c r="B111" t="s">
        <v>282</v>
      </c>
      <c r="C111" s="21" t="s">
        <v>244</v>
      </c>
      <c r="D111" t="s">
        <v>5166</v>
      </c>
      <c r="E111">
        <v>2018</v>
      </c>
      <c r="F111" t="s">
        <v>5167</v>
      </c>
      <c r="G111" t="s">
        <v>5168</v>
      </c>
      <c r="H111" t="s">
        <v>5169</v>
      </c>
      <c r="I111" t="s">
        <v>5170</v>
      </c>
      <c r="J111" t="s">
        <v>5171</v>
      </c>
      <c r="K111" t="s">
        <v>5172</v>
      </c>
      <c r="L111" t="s">
        <v>5173</v>
      </c>
      <c r="M111" t="s">
        <v>5174</v>
      </c>
      <c r="N111" t="s">
        <v>15</v>
      </c>
      <c r="O111" t="s">
        <v>5741</v>
      </c>
      <c r="P111" t="s">
        <v>5741</v>
      </c>
      <c r="Q111" s="21" t="s">
        <v>5669</v>
      </c>
      <c r="R111" t="s">
        <v>174</v>
      </c>
      <c r="S111" t="s">
        <v>1060</v>
      </c>
      <c r="U111" t="str">
        <f>INDEX([5]Outcome_GWASs!H:H,MATCH([5]Wenxin!Q111,[5]Outcome_GWASs!C:C,0))</f>
        <v>both</v>
      </c>
      <c r="V111">
        <v>253239</v>
      </c>
      <c r="W111" t="str">
        <f>INDEX([5]Outcome_GWASs!G:G,MATCH([5]Wenxin!Q111,[5]Outcome_GWASs!C:C,0))</f>
        <v>NA</v>
      </c>
      <c r="X111">
        <f>INDEX([5]Outcome_GWASs!F:F,MATCH([5]Wenxin!Q111,[5]Outcome_GWASs!C:C,0))</f>
        <v>339224</v>
      </c>
      <c r="Y111" t="str">
        <f>INDEX([5]Outcome_GWASs!G:G,MATCH([5]Wenxin!Q111,[5]Outcome_GWASs!C:C,0))</f>
        <v>NA</v>
      </c>
      <c r="Z111" t="s">
        <v>11</v>
      </c>
      <c r="AA111" t="s">
        <v>3932</v>
      </c>
      <c r="AB111" t="str">
        <f>INDEX([5]Outcome_GWASs!E:E,MATCH([5]Wenxin!Q111,[5]Outcome_GWASs!C:C,0))</f>
        <v>All ancestries</v>
      </c>
      <c r="AC111" t="s">
        <v>5544</v>
      </c>
      <c r="AD111" t="s">
        <v>5543</v>
      </c>
      <c r="AE111" t="s">
        <v>123</v>
      </c>
      <c r="AF111" s="21" t="s">
        <v>139</v>
      </c>
      <c r="AG111" t="s">
        <v>140</v>
      </c>
      <c r="AH111">
        <v>322154</v>
      </c>
      <c r="AI111">
        <v>322154</v>
      </c>
      <c r="AJ111" t="s">
        <v>10</v>
      </c>
      <c r="AK111" t="s">
        <v>1005</v>
      </c>
      <c r="AL111" t="s">
        <v>204</v>
      </c>
      <c r="AM111" t="s">
        <v>10</v>
      </c>
      <c r="AN111" t="s">
        <v>10</v>
      </c>
      <c r="AO111" t="s">
        <v>1099</v>
      </c>
      <c r="AP111" t="s">
        <v>1099</v>
      </c>
      <c r="AQ111" s="21" t="s">
        <v>5410</v>
      </c>
      <c r="AR111" t="s">
        <v>11</v>
      </c>
      <c r="AS111" t="s">
        <v>575</v>
      </c>
      <c r="AT111" t="s">
        <v>11</v>
      </c>
      <c r="AU111" t="s">
        <v>10</v>
      </c>
      <c r="AV111" t="s">
        <v>10</v>
      </c>
      <c r="AW111">
        <v>82</v>
      </c>
      <c r="AX111" t="s">
        <v>10</v>
      </c>
      <c r="AY111" t="s">
        <v>5411</v>
      </c>
      <c r="AZ111" s="21" t="s">
        <v>11</v>
      </c>
      <c r="BA111" s="21" t="s">
        <v>10</v>
      </c>
      <c r="BB111" t="s">
        <v>13</v>
      </c>
      <c r="BH111" t="s">
        <v>11</v>
      </c>
      <c r="BI111" t="s">
        <v>575</v>
      </c>
      <c r="BJ111" t="s">
        <v>11</v>
      </c>
      <c r="BK111" t="s">
        <v>11</v>
      </c>
      <c r="BL111" s="21" t="s">
        <v>11</v>
      </c>
      <c r="BM111" s="21" t="s">
        <v>11</v>
      </c>
      <c r="BN111" t="s">
        <v>5177</v>
      </c>
      <c r="BO111" t="s">
        <v>3814</v>
      </c>
      <c r="BP111" t="s">
        <v>5178</v>
      </c>
      <c r="BQ111" t="s">
        <v>1012</v>
      </c>
      <c r="BR111" s="241">
        <v>4.2000000000000003E-2</v>
      </c>
      <c r="BS111" s="241">
        <v>1.2999999999999999E-2</v>
      </c>
      <c r="BW111" s="241">
        <v>1.6100000000000001E-3</v>
      </c>
      <c r="BX111" t="s">
        <v>11</v>
      </c>
      <c r="BY111" t="s">
        <v>10</v>
      </c>
      <c r="BZ111" t="s">
        <v>1099</v>
      </c>
      <c r="CA111" t="s">
        <v>1099</v>
      </c>
      <c r="CB111" t="s">
        <v>11</v>
      </c>
      <c r="CC111" t="s">
        <v>11</v>
      </c>
    </row>
    <row r="112" spans="1:81">
      <c r="A112">
        <v>171</v>
      </c>
      <c r="B112" t="s">
        <v>282</v>
      </c>
      <c r="C112" s="21" t="s">
        <v>244</v>
      </c>
      <c r="D112" t="s">
        <v>5166</v>
      </c>
      <c r="E112">
        <v>2018</v>
      </c>
      <c r="F112" t="s">
        <v>5167</v>
      </c>
      <c r="G112" t="s">
        <v>5168</v>
      </c>
      <c r="H112" t="s">
        <v>5169</v>
      </c>
      <c r="I112" t="s">
        <v>5170</v>
      </c>
      <c r="J112" t="s">
        <v>5171</v>
      </c>
      <c r="K112" t="s">
        <v>5172</v>
      </c>
      <c r="L112" t="s">
        <v>5173</v>
      </c>
      <c r="M112" t="s">
        <v>5174</v>
      </c>
      <c r="N112" t="s">
        <v>15</v>
      </c>
      <c r="O112" t="s">
        <v>5548</v>
      </c>
      <c r="P112" t="s">
        <v>5548</v>
      </c>
      <c r="Q112" s="21" t="s">
        <v>5669</v>
      </c>
      <c r="R112" t="s">
        <v>173</v>
      </c>
      <c r="S112" t="s">
        <v>1060</v>
      </c>
      <c r="U112" t="str">
        <f>INDEX([5]Outcome_GWASs!H:H,MATCH([5]Wenxin!Q112,[5]Outcome_GWASs!C:C,0))</f>
        <v>both</v>
      </c>
      <c r="V112">
        <v>125943</v>
      </c>
      <c r="W112" t="str">
        <f>INDEX([5]Outcome_GWASs!G:G,MATCH([5]Wenxin!Q112,[5]Outcome_GWASs!C:C,0))</f>
        <v>NA</v>
      </c>
      <c r="X112">
        <f>INDEX([5]Outcome_GWASs!F:F,MATCH([5]Wenxin!Q112,[5]Outcome_GWASs!C:C,0))</f>
        <v>339224</v>
      </c>
      <c r="Y112" t="str">
        <f>INDEX([5]Outcome_GWASs!G:G,MATCH([5]Wenxin!Q112,[5]Outcome_GWASs!C:C,0))</f>
        <v>NA</v>
      </c>
      <c r="Z112" t="s">
        <v>11</v>
      </c>
      <c r="AA112" t="s">
        <v>3932</v>
      </c>
      <c r="AB112" t="str">
        <f>INDEX([5]Outcome_GWASs!E:E,MATCH([5]Wenxin!Q112,[5]Outcome_GWASs!C:C,0))</f>
        <v>All ancestries</v>
      </c>
      <c r="AC112" t="s">
        <v>5544</v>
      </c>
      <c r="AD112" t="s">
        <v>5543</v>
      </c>
      <c r="AE112" t="s">
        <v>123</v>
      </c>
      <c r="AF112" s="21" t="s">
        <v>139</v>
      </c>
      <c r="AG112" t="s">
        <v>140</v>
      </c>
      <c r="AH112">
        <v>322154</v>
      </c>
      <c r="AI112">
        <v>322154</v>
      </c>
      <c r="AJ112" t="s">
        <v>10</v>
      </c>
      <c r="AK112" t="s">
        <v>1005</v>
      </c>
      <c r="AL112" t="s">
        <v>204</v>
      </c>
      <c r="AM112" t="s">
        <v>10</v>
      </c>
      <c r="AN112" t="s">
        <v>10</v>
      </c>
      <c r="AO112" t="s">
        <v>1099</v>
      </c>
      <c r="AP112" t="s">
        <v>1099</v>
      </c>
      <c r="AQ112" s="21" t="s">
        <v>5410</v>
      </c>
      <c r="AR112" t="s">
        <v>11</v>
      </c>
      <c r="AS112" t="s">
        <v>575</v>
      </c>
      <c r="AT112" t="s">
        <v>11</v>
      </c>
      <c r="AU112" t="s">
        <v>10</v>
      </c>
      <c r="AV112" t="s">
        <v>10</v>
      </c>
      <c r="AW112">
        <v>82</v>
      </c>
      <c r="AX112" t="s">
        <v>10</v>
      </c>
      <c r="AY112" t="s">
        <v>5411</v>
      </c>
      <c r="AZ112" s="21" t="s">
        <v>11</v>
      </c>
      <c r="BA112" s="21" t="s">
        <v>10</v>
      </c>
      <c r="BB112" t="s">
        <v>13</v>
      </c>
      <c r="BH112" t="s">
        <v>11</v>
      </c>
      <c r="BI112" t="s">
        <v>575</v>
      </c>
      <c r="BJ112" t="s">
        <v>11</v>
      </c>
      <c r="BK112" t="s">
        <v>11</v>
      </c>
      <c r="BL112" s="21" t="s">
        <v>11</v>
      </c>
      <c r="BM112" s="21" t="s">
        <v>11</v>
      </c>
      <c r="BN112" t="s">
        <v>5177</v>
      </c>
      <c r="BO112" t="s">
        <v>3814</v>
      </c>
      <c r="BP112" t="s">
        <v>5178</v>
      </c>
      <c r="BQ112" t="s">
        <v>1012</v>
      </c>
      <c r="BR112" s="241">
        <v>0.96399999999999997</v>
      </c>
      <c r="BS112" s="241">
        <v>0.02</v>
      </c>
      <c r="BW112" s="243">
        <v>0</v>
      </c>
      <c r="BX112" t="s">
        <v>11</v>
      </c>
      <c r="BY112" t="s">
        <v>10</v>
      </c>
      <c r="BZ112" t="s">
        <v>1099</v>
      </c>
      <c r="CA112" t="s">
        <v>1099</v>
      </c>
      <c r="CB112" t="s">
        <v>11</v>
      </c>
      <c r="CC112" t="s">
        <v>11</v>
      </c>
    </row>
    <row r="113" spans="1:81">
      <c r="A113">
        <v>171</v>
      </c>
      <c r="B113" t="s">
        <v>282</v>
      </c>
      <c r="C113" s="21" t="s">
        <v>244</v>
      </c>
      <c r="D113" t="s">
        <v>5166</v>
      </c>
      <c r="E113">
        <v>2018</v>
      </c>
      <c r="F113" t="s">
        <v>5167</v>
      </c>
      <c r="G113" t="s">
        <v>5168</v>
      </c>
      <c r="H113" t="s">
        <v>5169</v>
      </c>
      <c r="I113" t="s">
        <v>5170</v>
      </c>
      <c r="J113" t="s">
        <v>5171</v>
      </c>
      <c r="K113" t="s">
        <v>5172</v>
      </c>
      <c r="L113" t="s">
        <v>5173</v>
      </c>
      <c r="M113" t="s">
        <v>5174</v>
      </c>
      <c r="N113" t="s">
        <v>15</v>
      </c>
      <c r="O113" t="s">
        <v>5181</v>
      </c>
      <c r="P113" t="s">
        <v>5181</v>
      </c>
      <c r="Q113" s="21" t="s">
        <v>5669</v>
      </c>
      <c r="R113" t="s">
        <v>5181</v>
      </c>
      <c r="S113" t="s">
        <v>1060</v>
      </c>
      <c r="U113" t="str">
        <f>INDEX([5]Outcome_GWASs!H:H,MATCH([5]Wenxin!Q113,[5]Outcome_GWASs!C:C,0))</f>
        <v>both</v>
      </c>
      <c r="V113">
        <v>114178</v>
      </c>
      <c r="W113" t="str">
        <f>INDEX([5]Outcome_GWASs!G:G,MATCH([5]Wenxin!Q113,[5]Outcome_GWASs!C:C,0))</f>
        <v>NA</v>
      </c>
      <c r="X113">
        <f>INDEX([5]Outcome_GWASs!F:F,MATCH([5]Wenxin!Q113,[5]Outcome_GWASs!C:C,0))</f>
        <v>339224</v>
      </c>
      <c r="Y113" t="str">
        <f>INDEX([5]Outcome_GWASs!G:G,MATCH([5]Wenxin!Q113,[5]Outcome_GWASs!C:C,0))</f>
        <v>NA</v>
      </c>
      <c r="Z113" t="s">
        <v>11</v>
      </c>
      <c r="AA113" t="s">
        <v>3932</v>
      </c>
      <c r="AB113" t="str">
        <f>INDEX([5]Outcome_GWASs!E:E,MATCH([5]Wenxin!Q113,[5]Outcome_GWASs!C:C,0))</f>
        <v>All ancestries</v>
      </c>
      <c r="AC113" t="s">
        <v>5544</v>
      </c>
      <c r="AD113" t="s">
        <v>5543</v>
      </c>
      <c r="AE113" t="s">
        <v>123</v>
      </c>
      <c r="AF113" s="21" t="s">
        <v>139</v>
      </c>
      <c r="AG113" t="s">
        <v>140</v>
      </c>
      <c r="AH113">
        <v>322154</v>
      </c>
      <c r="AI113">
        <v>322154</v>
      </c>
      <c r="AJ113" t="s">
        <v>10</v>
      </c>
      <c r="AK113" t="s">
        <v>1005</v>
      </c>
      <c r="AL113" t="s">
        <v>204</v>
      </c>
      <c r="AM113" t="s">
        <v>10</v>
      </c>
      <c r="AN113" t="s">
        <v>10</v>
      </c>
      <c r="AO113" t="s">
        <v>1099</v>
      </c>
      <c r="AP113" t="s">
        <v>1099</v>
      </c>
      <c r="AQ113" s="21" t="s">
        <v>5410</v>
      </c>
      <c r="AR113" t="s">
        <v>11</v>
      </c>
      <c r="AS113" t="s">
        <v>575</v>
      </c>
      <c r="AT113" t="s">
        <v>11</v>
      </c>
      <c r="AU113" t="s">
        <v>10</v>
      </c>
      <c r="AV113" t="s">
        <v>10</v>
      </c>
      <c r="AW113">
        <v>80</v>
      </c>
      <c r="AX113" t="s">
        <v>10</v>
      </c>
      <c r="AY113" t="s">
        <v>5411</v>
      </c>
      <c r="AZ113" s="21" t="s">
        <v>11</v>
      </c>
      <c r="BA113" s="21" t="s">
        <v>10</v>
      </c>
      <c r="BB113" t="s">
        <v>13</v>
      </c>
      <c r="BH113" t="s">
        <v>11</v>
      </c>
      <c r="BI113" t="s">
        <v>575</v>
      </c>
      <c r="BJ113" t="s">
        <v>11</v>
      </c>
      <c r="BK113" t="s">
        <v>11</v>
      </c>
      <c r="BL113" s="21" t="s">
        <v>11</v>
      </c>
      <c r="BM113" s="21" t="s">
        <v>11</v>
      </c>
      <c r="BN113" t="s">
        <v>5177</v>
      </c>
      <c r="BO113" t="s">
        <v>3814</v>
      </c>
      <c r="BP113" t="s">
        <v>5178</v>
      </c>
      <c r="BQ113" t="s">
        <v>1012</v>
      </c>
      <c r="BR113" s="241">
        <v>7.17</v>
      </c>
      <c r="BS113" s="241">
        <v>0.17100000000000001</v>
      </c>
      <c r="BW113" s="243">
        <v>0</v>
      </c>
      <c r="BX113" t="s">
        <v>11</v>
      </c>
      <c r="BY113" t="s">
        <v>10</v>
      </c>
      <c r="BZ113" t="s">
        <v>1099</v>
      </c>
      <c r="CA113" t="s">
        <v>1099</v>
      </c>
      <c r="CB113" t="s">
        <v>11</v>
      </c>
      <c r="CC113" t="s">
        <v>11</v>
      </c>
    </row>
    <row r="114" spans="1:81">
      <c r="A114">
        <v>171</v>
      </c>
      <c r="B114" t="s">
        <v>282</v>
      </c>
      <c r="C114" s="21" t="s">
        <v>244</v>
      </c>
      <c r="D114" t="s">
        <v>5166</v>
      </c>
      <c r="E114">
        <v>2018</v>
      </c>
      <c r="F114" t="s">
        <v>5167</v>
      </c>
      <c r="G114" t="s">
        <v>5168</v>
      </c>
      <c r="H114" t="s">
        <v>5169</v>
      </c>
      <c r="I114" t="s">
        <v>5170</v>
      </c>
      <c r="J114" t="s">
        <v>5171</v>
      </c>
      <c r="K114" t="s">
        <v>5172</v>
      </c>
      <c r="L114" t="s">
        <v>5173</v>
      </c>
      <c r="M114" t="s">
        <v>5174</v>
      </c>
      <c r="N114" t="s">
        <v>15</v>
      </c>
      <c r="O114" t="s">
        <v>5996</v>
      </c>
      <c r="P114" t="s">
        <v>5996</v>
      </c>
      <c r="Q114" s="21" t="s">
        <v>5669</v>
      </c>
      <c r="R114" t="s">
        <v>5182</v>
      </c>
      <c r="S114" t="s">
        <v>1060</v>
      </c>
      <c r="U114" t="str">
        <f>INDEX([5]Outcome_GWASs!H:H,MATCH([5]Wenxin!Q114,[5]Outcome_GWASs!C:C,0))</f>
        <v>both</v>
      </c>
      <c r="V114">
        <v>114305</v>
      </c>
      <c r="W114" t="str">
        <f>INDEX([5]Outcome_GWASs!G:G,MATCH([5]Wenxin!Q114,[5]Outcome_GWASs!C:C,0))</f>
        <v>NA</v>
      </c>
      <c r="X114">
        <f>INDEX([5]Outcome_GWASs!F:F,MATCH([5]Wenxin!Q114,[5]Outcome_GWASs!C:C,0))</f>
        <v>339224</v>
      </c>
      <c r="Y114" t="str">
        <f>INDEX([5]Outcome_GWASs!G:G,MATCH([5]Wenxin!Q114,[5]Outcome_GWASs!C:C,0))</f>
        <v>NA</v>
      </c>
      <c r="Z114" t="s">
        <v>11</v>
      </c>
      <c r="AA114" t="s">
        <v>3932</v>
      </c>
      <c r="AB114" t="str">
        <f>INDEX([5]Outcome_GWASs!E:E,MATCH([5]Wenxin!Q114,[5]Outcome_GWASs!C:C,0))</f>
        <v>All ancestries</v>
      </c>
      <c r="AC114" t="s">
        <v>5544</v>
      </c>
      <c r="AD114" t="s">
        <v>5543</v>
      </c>
      <c r="AE114" t="s">
        <v>123</v>
      </c>
      <c r="AF114" s="21" t="s">
        <v>139</v>
      </c>
      <c r="AG114" t="s">
        <v>140</v>
      </c>
      <c r="AH114">
        <v>322154</v>
      </c>
      <c r="AI114">
        <v>322154</v>
      </c>
      <c r="AJ114" t="s">
        <v>10</v>
      </c>
      <c r="AK114" t="s">
        <v>1005</v>
      </c>
      <c r="AL114" t="s">
        <v>204</v>
      </c>
      <c r="AM114" t="s">
        <v>10</v>
      </c>
      <c r="AN114" t="s">
        <v>10</v>
      </c>
      <c r="AO114" t="s">
        <v>1099</v>
      </c>
      <c r="AP114" t="s">
        <v>1099</v>
      </c>
      <c r="AQ114" s="21" t="s">
        <v>5410</v>
      </c>
      <c r="AR114" t="s">
        <v>11</v>
      </c>
      <c r="AS114" t="s">
        <v>575</v>
      </c>
      <c r="AT114" t="s">
        <v>11</v>
      </c>
      <c r="AU114" t="s">
        <v>10</v>
      </c>
      <c r="AV114" t="s">
        <v>10</v>
      </c>
      <c r="AW114">
        <v>80</v>
      </c>
      <c r="AX114" t="s">
        <v>10</v>
      </c>
      <c r="AY114" t="s">
        <v>5411</v>
      </c>
      <c r="AZ114" s="21" t="s">
        <v>11</v>
      </c>
      <c r="BA114" s="21" t="s">
        <v>10</v>
      </c>
      <c r="BB114" t="s">
        <v>13</v>
      </c>
      <c r="BH114" t="s">
        <v>11</v>
      </c>
      <c r="BI114" t="s">
        <v>575</v>
      </c>
      <c r="BJ114" t="s">
        <v>11</v>
      </c>
      <c r="BK114" t="s">
        <v>11</v>
      </c>
      <c r="BL114" s="21" t="s">
        <v>11</v>
      </c>
      <c r="BM114" s="21" t="s">
        <v>11</v>
      </c>
      <c r="BN114" t="s">
        <v>5177</v>
      </c>
      <c r="BO114" t="s">
        <v>3814</v>
      </c>
      <c r="BP114" t="s">
        <v>5178</v>
      </c>
      <c r="BQ114" t="s">
        <v>1012</v>
      </c>
      <c r="BR114" s="241">
        <v>3.86</v>
      </c>
      <c r="BS114" s="241">
        <v>9.6000000000000002E-2</v>
      </c>
      <c r="BW114" s="243">
        <v>0</v>
      </c>
      <c r="BX114" t="s">
        <v>11</v>
      </c>
      <c r="BY114" t="s">
        <v>10</v>
      </c>
      <c r="BZ114" t="s">
        <v>1099</v>
      </c>
      <c r="CA114" t="s">
        <v>1099</v>
      </c>
      <c r="CB114" t="s">
        <v>11</v>
      </c>
      <c r="CC114" t="s">
        <v>11</v>
      </c>
    </row>
    <row r="115" spans="1:81">
      <c r="A115">
        <v>171</v>
      </c>
      <c r="B115" t="s">
        <v>282</v>
      </c>
      <c r="C115" s="21" t="s">
        <v>244</v>
      </c>
      <c r="D115" t="s">
        <v>5166</v>
      </c>
      <c r="E115">
        <v>2018</v>
      </c>
      <c r="F115" t="s">
        <v>5167</v>
      </c>
      <c r="G115" t="s">
        <v>5168</v>
      </c>
      <c r="H115" t="s">
        <v>5169</v>
      </c>
      <c r="I115" t="s">
        <v>5170</v>
      </c>
      <c r="J115" t="s">
        <v>5171</v>
      </c>
      <c r="K115" t="s">
        <v>5172</v>
      </c>
      <c r="L115" t="s">
        <v>5173</v>
      </c>
      <c r="M115" t="s">
        <v>5174</v>
      </c>
      <c r="N115" t="s">
        <v>15</v>
      </c>
      <c r="O115" t="s">
        <v>5997</v>
      </c>
      <c r="P115" t="s">
        <v>5997</v>
      </c>
      <c r="Q115" s="21" t="s">
        <v>5669</v>
      </c>
      <c r="R115" t="s">
        <v>5183</v>
      </c>
      <c r="S115" t="s">
        <v>1060</v>
      </c>
      <c r="U115" t="str">
        <f>INDEX([5]Outcome_GWASs!H:H,MATCH([5]Wenxin!Q115,[5]Outcome_GWASs!C:C,0))</f>
        <v>both</v>
      </c>
      <c r="V115">
        <v>114367</v>
      </c>
      <c r="W115" t="str">
        <f>INDEX([5]Outcome_GWASs!G:G,MATCH([5]Wenxin!Q115,[5]Outcome_GWASs!C:C,0))</f>
        <v>NA</v>
      </c>
      <c r="X115">
        <f>INDEX([5]Outcome_GWASs!F:F,MATCH([5]Wenxin!Q115,[5]Outcome_GWASs!C:C,0))</f>
        <v>339224</v>
      </c>
      <c r="Y115" t="str">
        <f>INDEX([5]Outcome_GWASs!G:G,MATCH([5]Wenxin!Q115,[5]Outcome_GWASs!C:C,0))</f>
        <v>NA</v>
      </c>
      <c r="Z115" t="s">
        <v>11</v>
      </c>
      <c r="AA115" t="s">
        <v>3932</v>
      </c>
      <c r="AB115" t="str">
        <f>INDEX([5]Outcome_GWASs!E:E,MATCH([5]Wenxin!Q115,[5]Outcome_GWASs!C:C,0))</f>
        <v>All ancestries</v>
      </c>
      <c r="AC115" t="s">
        <v>5544</v>
      </c>
      <c r="AD115" t="s">
        <v>5543</v>
      </c>
      <c r="AE115" t="s">
        <v>123</v>
      </c>
      <c r="AF115" s="21" t="s">
        <v>139</v>
      </c>
      <c r="AG115" t="s">
        <v>140</v>
      </c>
      <c r="AH115">
        <v>322154</v>
      </c>
      <c r="AI115">
        <v>322154</v>
      </c>
      <c r="AJ115" t="s">
        <v>10</v>
      </c>
      <c r="AK115" t="s">
        <v>1005</v>
      </c>
      <c r="AL115" t="s">
        <v>204</v>
      </c>
      <c r="AM115" t="s">
        <v>10</v>
      </c>
      <c r="AN115" t="s">
        <v>10</v>
      </c>
      <c r="AO115" t="s">
        <v>1099</v>
      </c>
      <c r="AP115" t="s">
        <v>1099</v>
      </c>
      <c r="AQ115" s="21" t="s">
        <v>5410</v>
      </c>
      <c r="AR115" t="s">
        <v>11</v>
      </c>
      <c r="AS115" t="s">
        <v>575</v>
      </c>
      <c r="AT115" t="s">
        <v>11</v>
      </c>
      <c r="AU115" t="s">
        <v>10</v>
      </c>
      <c r="AV115" t="s">
        <v>10</v>
      </c>
      <c r="AW115">
        <v>80</v>
      </c>
      <c r="AX115" t="s">
        <v>10</v>
      </c>
      <c r="AY115" t="s">
        <v>5411</v>
      </c>
      <c r="AZ115" s="21" t="s">
        <v>11</v>
      </c>
      <c r="BA115" s="21" t="s">
        <v>10</v>
      </c>
      <c r="BB115" t="s">
        <v>13</v>
      </c>
      <c r="BH115" t="s">
        <v>11</v>
      </c>
      <c r="BI115" t="s">
        <v>575</v>
      </c>
      <c r="BJ115" t="s">
        <v>11</v>
      </c>
      <c r="BK115" t="s">
        <v>11</v>
      </c>
      <c r="BL115" s="21" t="s">
        <v>11</v>
      </c>
      <c r="BM115" s="21" t="s">
        <v>11</v>
      </c>
      <c r="BN115" t="s">
        <v>5177</v>
      </c>
      <c r="BO115" t="s">
        <v>3814</v>
      </c>
      <c r="BP115" t="s">
        <v>5178</v>
      </c>
      <c r="BQ115" t="s">
        <v>1012</v>
      </c>
      <c r="BR115" s="241">
        <v>2.27</v>
      </c>
      <c r="BS115" s="241">
        <v>5.6000000000000001E-2</v>
      </c>
      <c r="BW115" s="243">
        <v>0</v>
      </c>
      <c r="BX115" t="s">
        <v>11</v>
      </c>
      <c r="BY115" t="s">
        <v>10</v>
      </c>
      <c r="BZ115" t="s">
        <v>1099</v>
      </c>
      <c r="CA115" t="s">
        <v>1099</v>
      </c>
      <c r="CB115" t="s">
        <v>11</v>
      </c>
      <c r="CC115" t="s">
        <v>11</v>
      </c>
    </row>
    <row r="116" spans="1:81">
      <c r="A116">
        <v>171</v>
      </c>
      <c r="B116" t="s">
        <v>282</v>
      </c>
      <c r="C116" s="21" t="s">
        <v>244</v>
      </c>
      <c r="D116" t="s">
        <v>5166</v>
      </c>
      <c r="E116">
        <v>2018</v>
      </c>
      <c r="F116" t="s">
        <v>5167</v>
      </c>
      <c r="G116" t="s">
        <v>5168</v>
      </c>
      <c r="H116" t="s">
        <v>5169</v>
      </c>
      <c r="I116" t="s">
        <v>5170</v>
      </c>
      <c r="J116" t="s">
        <v>5171</v>
      </c>
      <c r="K116" t="s">
        <v>5172</v>
      </c>
      <c r="L116" t="s">
        <v>5173</v>
      </c>
      <c r="M116" t="s">
        <v>5174</v>
      </c>
      <c r="N116" t="s">
        <v>15</v>
      </c>
      <c r="O116" t="s">
        <v>5998</v>
      </c>
      <c r="P116" t="s">
        <v>6000</v>
      </c>
      <c r="Q116" s="21" t="s">
        <v>5669</v>
      </c>
      <c r="R116" t="s">
        <v>5184</v>
      </c>
      <c r="S116" t="s">
        <v>5185</v>
      </c>
      <c r="U116" t="s">
        <v>140</v>
      </c>
      <c r="V116">
        <v>18312</v>
      </c>
      <c r="W116" t="str">
        <f>INDEX([5]Outcome_GWASs!G:G,MATCH([5]Wenxin!Q116,[5]Outcome_GWASs!C:C,0))</f>
        <v>NA</v>
      </c>
      <c r="X116">
        <f>9594+8738</f>
        <v>18332</v>
      </c>
      <c r="Y116" t="s">
        <v>10</v>
      </c>
      <c r="Z116" t="s">
        <v>10</v>
      </c>
      <c r="AA116" t="s">
        <v>3932</v>
      </c>
      <c r="AB116" t="s">
        <v>126</v>
      </c>
      <c r="AC116" t="s">
        <v>5544</v>
      </c>
      <c r="AD116" t="s">
        <v>5543</v>
      </c>
      <c r="AE116" t="s">
        <v>123</v>
      </c>
      <c r="AF116" s="21" t="s">
        <v>139</v>
      </c>
      <c r="AG116" t="s">
        <v>140</v>
      </c>
      <c r="AH116">
        <v>322154</v>
      </c>
      <c r="AI116">
        <v>322154</v>
      </c>
      <c r="AJ116" t="s">
        <v>10</v>
      </c>
      <c r="AK116" t="s">
        <v>1005</v>
      </c>
      <c r="AL116" t="s">
        <v>204</v>
      </c>
      <c r="AM116" t="s">
        <v>10</v>
      </c>
      <c r="AN116" t="s">
        <v>10</v>
      </c>
      <c r="AO116" t="s">
        <v>1099</v>
      </c>
      <c r="AP116" t="s">
        <v>1099</v>
      </c>
      <c r="AQ116" s="21" t="s">
        <v>5410</v>
      </c>
      <c r="AR116" t="s">
        <v>11</v>
      </c>
      <c r="AS116" t="s">
        <v>575</v>
      </c>
      <c r="AT116" t="s">
        <v>11</v>
      </c>
      <c r="AU116" t="s">
        <v>10</v>
      </c>
      <c r="AV116" t="s">
        <v>10</v>
      </c>
      <c r="AW116">
        <v>82</v>
      </c>
      <c r="AX116" t="s">
        <v>10</v>
      </c>
      <c r="AY116" t="s">
        <v>5411</v>
      </c>
      <c r="AZ116" s="21" t="s">
        <v>11</v>
      </c>
      <c r="BA116" s="21" t="s">
        <v>10</v>
      </c>
      <c r="BB116" t="s">
        <v>13</v>
      </c>
      <c r="BH116" t="s">
        <v>11</v>
      </c>
      <c r="BI116" t="s">
        <v>575</v>
      </c>
      <c r="BJ116" t="s">
        <v>11</v>
      </c>
      <c r="BK116" t="s">
        <v>11</v>
      </c>
      <c r="BL116" s="21" t="s">
        <v>11</v>
      </c>
      <c r="BM116" s="21" t="s">
        <v>11</v>
      </c>
      <c r="BN116" t="s">
        <v>5177</v>
      </c>
      <c r="BO116" t="s">
        <v>3814</v>
      </c>
      <c r="BP116" t="s">
        <v>5178</v>
      </c>
      <c r="BQ116" t="s">
        <v>1012</v>
      </c>
      <c r="BR116" s="241">
        <v>0.53700000000000003</v>
      </c>
      <c r="BS116" s="241">
        <v>4.8000000000000001E-2</v>
      </c>
      <c r="BW116" s="242">
        <v>3.01E-29</v>
      </c>
      <c r="BX116" t="s">
        <v>11</v>
      </c>
      <c r="BY116" t="s">
        <v>10</v>
      </c>
      <c r="BZ116" t="s">
        <v>1099</v>
      </c>
      <c r="CA116" t="s">
        <v>1099</v>
      </c>
      <c r="CB116" t="s">
        <v>11</v>
      </c>
      <c r="CC116" t="s">
        <v>11</v>
      </c>
    </row>
    <row r="117" spans="1:81">
      <c r="A117">
        <v>171</v>
      </c>
      <c r="B117" t="s">
        <v>282</v>
      </c>
      <c r="C117" s="21" t="s">
        <v>244</v>
      </c>
      <c r="D117" t="s">
        <v>5166</v>
      </c>
      <c r="E117">
        <v>2018</v>
      </c>
      <c r="F117" t="s">
        <v>5167</v>
      </c>
      <c r="G117" t="s">
        <v>5168</v>
      </c>
      <c r="H117" t="s">
        <v>5169</v>
      </c>
      <c r="I117" t="s">
        <v>5170</v>
      </c>
      <c r="J117" t="s">
        <v>5171</v>
      </c>
      <c r="K117" t="s">
        <v>5172</v>
      </c>
      <c r="L117" t="s">
        <v>5173</v>
      </c>
      <c r="M117" t="s">
        <v>5174</v>
      </c>
      <c r="N117" t="s">
        <v>15</v>
      </c>
      <c r="O117" t="s">
        <v>5998</v>
      </c>
      <c r="P117" t="s">
        <v>6001</v>
      </c>
      <c r="Q117" s="21" t="s">
        <v>5669</v>
      </c>
      <c r="R117" t="s">
        <v>5186</v>
      </c>
      <c r="S117" t="s">
        <v>5185</v>
      </c>
      <c r="U117" t="s">
        <v>140</v>
      </c>
      <c r="V117">
        <v>18206</v>
      </c>
      <c r="W117" t="str">
        <f>INDEX([5]Outcome_GWASs!G:G,MATCH([5]Wenxin!Q117,[5]Outcome_GWASs!C:C,0))</f>
        <v>NA</v>
      </c>
      <c r="X117">
        <f t="shared" ref="X117:X119" si="1">9594+8738</f>
        <v>18332</v>
      </c>
      <c r="Y117" t="s">
        <v>10</v>
      </c>
      <c r="Z117" t="s">
        <v>10</v>
      </c>
      <c r="AA117" t="s">
        <v>3932</v>
      </c>
      <c r="AB117" t="s">
        <v>126</v>
      </c>
      <c r="AC117" t="s">
        <v>5544</v>
      </c>
      <c r="AD117" t="s">
        <v>5543</v>
      </c>
      <c r="AE117" t="s">
        <v>123</v>
      </c>
      <c r="AF117" s="21" t="s">
        <v>139</v>
      </c>
      <c r="AG117" t="s">
        <v>140</v>
      </c>
      <c r="AH117">
        <v>322154</v>
      </c>
      <c r="AI117">
        <v>322154</v>
      </c>
      <c r="AJ117" t="s">
        <v>10</v>
      </c>
      <c r="AK117" t="s">
        <v>1005</v>
      </c>
      <c r="AL117" t="s">
        <v>204</v>
      </c>
      <c r="AM117" t="s">
        <v>10</v>
      </c>
      <c r="AN117" t="s">
        <v>10</v>
      </c>
      <c r="AO117" t="s">
        <v>1099</v>
      </c>
      <c r="AP117" t="s">
        <v>1099</v>
      </c>
      <c r="AQ117" s="21" t="s">
        <v>5410</v>
      </c>
      <c r="AR117" t="s">
        <v>11</v>
      </c>
      <c r="AS117" t="s">
        <v>575</v>
      </c>
      <c r="AT117" t="s">
        <v>11</v>
      </c>
      <c r="AU117" t="s">
        <v>10</v>
      </c>
      <c r="AV117" t="s">
        <v>10</v>
      </c>
      <c r="AW117">
        <v>82</v>
      </c>
      <c r="AX117" t="s">
        <v>10</v>
      </c>
      <c r="AY117" t="s">
        <v>5411</v>
      </c>
      <c r="AZ117" s="21" t="s">
        <v>11</v>
      </c>
      <c r="BA117" s="21" t="s">
        <v>10</v>
      </c>
      <c r="BB117" t="s">
        <v>13</v>
      </c>
      <c r="BH117" t="s">
        <v>11</v>
      </c>
      <c r="BI117" t="s">
        <v>575</v>
      </c>
      <c r="BJ117" t="s">
        <v>11</v>
      </c>
      <c r="BK117" t="s">
        <v>11</v>
      </c>
      <c r="BL117" s="21" t="s">
        <v>11</v>
      </c>
      <c r="BM117" s="21" t="s">
        <v>11</v>
      </c>
      <c r="BN117" t="s">
        <v>5177</v>
      </c>
      <c r="BO117" t="s">
        <v>3814</v>
      </c>
      <c r="BP117" t="s">
        <v>5178</v>
      </c>
      <c r="BQ117" t="s">
        <v>1012</v>
      </c>
      <c r="BR117" s="241">
        <v>0.73899999999999999</v>
      </c>
      <c r="BS117" s="241">
        <v>4.8000000000000001E-2</v>
      </c>
      <c r="BW117" s="242">
        <v>1.4599999999999999E-53</v>
      </c>
      <c r="BX117" t="s">
        <v>11</v>
      </c>
      <c r="BY117" t="s">
        <v>10</v>
      </c>
      <c r="BZ117" t="s">
        <v>1099</v>
      </c>
      <c r="CA117" t="s">
        <v>1099</v>
      </c>
      <c r="CB117" t="s">
        <v>11</v>
      </c>
      <c r="CC117" t="s">
        <v>11</v>
      </c>
    </row>
    <row r="118" spans="1:81">
      <c r="A118">
        <v>171</v>
      </c>
      <c r="B118" t="s">
        <v>282</v>
      </c>
      <c r="C118" s="21" t="s">
        <v>244</v>
      </c>
      <c r="D118" t="s">
        <v>5166</v>
      </c>
      <c r="E118">
        <v>2018</v>
      </c>
      <c r="F118" t="s">
        <v>5167</v>
      </c>
      <c r="G118" t="s">
        <v>5168</v>
      </c>
      <c r="H118" t="s">
        <v>5169</v>
      </c>
      <c r="I118" t="s">
        <v>5170</v>
      </c>
      <c r="J118" t="s">
        <v>5171</v>
      </c>
      <c r="K118" t="s">
        <v>5172</v>
      </c>
      <c r="L118" t="s">
        <v>5173</v>
      </c>
      <c r="M118" t="s">
        <v>5174</v>
      </c>
      <c r="N118" t="s">
        <v>15</v>
      </c>
      <c r="O118" t="s">
        <v>5998</v>
      </c>
      <c r="P118" t="s">
        <v>5999</v>
      </c>
      <c r="Q118" s="21" t="s">
        <v>5669</v>
      </c>
      <c r="R118" t="s">
        <v>5187</v>
      </c>
      <c r="S118" t="s">
        <v>5185</v>
      </c>
      <c r="U118" t="s">
        <v>140</v>
      </c>
      <c r="V118">
        <v>18205</v>
      </c>
      <c r="W118" t="str">
        <f>INDEX([5]Outcome_GWASs!G:G,MATCH([5]Wenxin!Q118,[5]Outcome_GWASs!C:C,0))</f>
        <v>NA</v>
      </c>
      <c r="X118">
        <f>9594+8738</f>
        <v>18332</v>
      </c>
      <c r="Y118" t="s">
        <v>10</v>
      </c>
      <c r="Z118" t="s">
        <v>10</v>
      </c>
      <c r="AA118" t="s">
        <v>3932</v>
      </c>
      <c r="AB118" t="s">
        <v>126</v>
      </c>
      <c r="AC118" t="s">
        <v>5544</v>
      </c>
      <c r="AD118" t="s">
        <v>5543</v>
      </c>
      <c r="AE118" t="s">
        <v>123</v>
      </c>
      <c r="AF118" s="21" t="s">
        <v>139</v>
      </c>
      <c r="AG118" t="s">
        <v>140</v>
      </c>
      <c r="AH118">
        <v>322154</v>
      </c>
      <c r="AI118">
        <v>322154</v>
      </c>
      <c r="AJ118" t="s">
        <v>10</v>
      </c>
      <c r="AK118" t="s">
        <v>1005</v>
      </c>
      <c r="AL118" t="s">
        <v>204</v>
      </c>
      <c r="AM118" t="s">
        <v>10</v>
      </c>
      <c r="AN118" t="s">
        <v>10</v>
      </c>
      <c r="AO118" t="s">
        <v>1099</v>
      </c>
      <c r="AP118" t="s">
        <v>1099</v>
      </c>
      <c r="AQ118" s="21" t="s">
        <v>5410</v>
      </c>
      <c r="AR118" t="s">
        <v>11</v>
      </c>
      <c r="AS118" t="s">
        <v>575</v>
      </c>
      <c r="AT118" t="s">
        <v>11</v>
      </c>
      <c r="AU118" t="s">
        <v>10</v>
      </c>
      <c r="AV118" t="s">
        <v>10</v>
      </c>
      <c r="AW118">
        <v>82</v>
      </c>
      <c r="AX118" t="s">
        <v>10</v>
      </c>
      <c r="AY118" t="s">
        <v>5411</v>
      </c>
      <c r="AZ118" s="21" t="s">
        <v>11</v>
      </c>
      <c r="BA118" s="21" t="s">
        <v>10</v>
      </c>
      <c r="BB118" t="s">
        <v>13</v>
      </c>
      <c r="BH118" t="s">
        <v>11</v>
      </c>
      <c r="BI118" t="s">
        <v>575</v>
      </c>
      <c r="BJ118" t="s">
        <v>11</v>
      </c>
      <c r="BK118" t="s">
        <v>11</v>
      </c>
      <c r="BL118" s="21" t="s">
        <v>11</v>
      </c>
      <c r="BM118" s="21" t="s">
        <v>11</v>
      </c>
      <c r="BN118" t="s">
        <v>5177</v>
      </c>
      <c r="BO118" t="s">
        <v>3814</v>
      </c>
      <c r="BP118" t="s">
        <v>5178</v>
      </c>
      <c r="BQ118" t="s">
        <v>1012</v>
      </c>
      <c r="BR118" s="241">
        <v>-0.14199999999999999</v>
      </c>
      <c r="BS118" s="241">
        <v>4.8000000000000001E-2</v>
      </c>
      <c r="BW118" s="241">
        <v>3.1199999999999999E-3</v>
      </c>
      <c r="BX118" t="s">
        <v>11</v>
      </c>
      <c r="BY118" t="s">
        <v>10</v>
      </c>
      <c r="BZ118" t="s">
        <v>1099</v>
      </c>
      <c r="CA118" t="s">
        <v>1099</v>
      </c>
      <c r="CB118" t="s">
        <v>11</v>
      </c>
      <c r="CC118" t="s">
        <v>11</v>
      </c>
    </row>
    <row r="119" spans="1:81">
      <c r="A119">
        <v>171</v>
      </c>
      <c r="B119" t="s">
        <v>282</v>
      </c>
      <c r="C119" s="21" t="s">
        <v>244</v>
      </c>
      <c r="D119" t="s">
        <v>5166</v>
      </c>
      <c r="E119">
        <v>2018</v>
      </c>
      <c r="F119" t="s">
        <v>5167</v>
      </c>
      <c r="G119" t="s">
        <v>5168</v>
      </c>
      <c r="H119" t="s">
        <v>5169</v>
      </c>
      <c r="I119" t="s">
        <v>5170</v>
      </c>
      <c r="J119" t="s">
        <v>5171</v>
      </c>
      <c r="K119" t="s">
        <v>5172</v>
      </c>
      <c r="L119" t="s">
        <v>5173</v>
      </c>
      <c r="M119" t="s">
        <v>5174</v>
      </c>
      <c r="N119" t="s">
        <v>15</v>
      </c>
      <c r="O119" t="s">
        <v>5998</v>
      </c>
      <c r="P119" t="s">
        <v>6002</v>
      </c>
      <c r="Q119" s="21" t="s">
        <v>5669</v>
      </c>
      <c r="R119" t="s">
        <v>5188</v>
      </c>
      <c r="S119" t="s">
        <v>5185</v>
      </c>
      <c r="U119" t="s">
        <v>140</v>
      </c>
      <c r="V119">
        <v>11616</v>
      </c>
      <c r="W119" t="str">
        <f>INDEX([5]Outcome_GWASs!G:G,MATCH([5]Wenxin!Q119,[5]Outcome_GWASs!C:C,0))</f>
        <v>NA</v>
      </c>
      <c r="X119">
        <f t="shared" si="1"/>
        <v>18332</v>
      </c>
      <c r="Y119" t="s">
        <v>10</v>
      </c>
      <c r="Z119" t="s">
        <v>10</v>
      </c>
      <c r="AA119" t="s">
        <v>3932</v>
      </c>
      <c r="AB119" t="s">
        <v>126</v>
      </c>
      <c r="AC119" t="s">
        <v>5544</v>
      </c>
      <c r="AD119" t="s">
        <v>5543</v>
      </c>
      <c r="AE119" t="s">
        <v>123</v>
      </c>
      <c r="AF119" s="21" t="s">
        <v>139</v>
      </c>
      <c r="AG119" t="s">
        <v>140</v>
      </c>
      <c r="AH119">
        <v>322154</v>
      </c>
      <c r="AI119">
        <v>322154</v>
      </c>
      <c r="AJ119" t="s">
        <v>10</v>
      </c>
      <c r="AK119" t="s">
        <v>1005</v>
      </c>
      <c r="AL119" t="s">
        <v>204</v>
      </c>
      <c r="AM119" t="s">
        <v>10</v>
      </c>
      <c r="AN119" t="s">
        <v>10</v>
      </c>
      <c r="AO119" t="s">
        <v>1099</v>
      </c>
      <c r="AP119" t="s">
        <v>1099</v>
      </c>
      <c r="AQ119" s="21" t="s">
        <v>5410</v>
      </c>
      <c r="AR119" t="s">
        <v>11</v>
      </c>
      <c r="AS119" t="s">
        <v>575</v>
      </c>
      <c r="AT119" t="s">
        <v>11</v>
      </c>
      <c r="AU119" t="s">
        <v>10</v>
      </c>
      <c r="AV119" t="s">
        <v>10</v>
      </c>
      <c r="AW119">
        <v>82</v>
      </c>
      <c r="AX119" t="s">
        <v>10</v>
      </c>
      <c r="AY119" t="s">
        <v>5411</v>
      </c>
      <c r="AZ119" s="21" t="s">
        <v>11</v>
      </c>
      <c r="BA119" s="21" t="s">
        <v>10</v>
      </c>
      <c r="BB119" t="s">
        <v>13</v>
      </c>
      <c r="BH119" t="s">
        <v>11</v>
      </c>
      <c r="BI119" t="s">
        <v>575</v>
      </c>
      <c r="BJ119" t="s">
        <v>11</v>
      </c>
      <c r="BK119" t="s">
        <v>11</v>
      </c>
      <c r="BL119" s="21" t="s">
        <v>11</v>
      </c>
      <c r="BM119" s="21" t="s">
        <v>11</v>
      </c>
      <c r="BN119" t="s">
        <v>5177</v>
      </c>
      <c r="BO119" t="s">
        <v>3814</v>
      </c>
      <c r="BP119" t="s">
        <v>5178</v>
      </c>
      <c r="BQ119" t="s">
        <v>1012</v>
      </c>
      <c r="BR119" s="241">
        <v>0.32800000000000001</v>
      </c>
      <c r="BS119" s="241">
        <v>6.2E-2</v>
      </c>
      <c r="BW119" s="242">
        <v>9.5500000000000002E-8</v>
      </c>
      <c r="BX119" t="s">
        <v>11</v>
      </c>
      <c r="BY119" t="s">
        <v>10</v>
      </c>
      <c r="BZ119" t="s">
        <v>1099</v>
      </c>
      <c r="CA119" t="s">
        <v>1099</v>
      </c>
      <c r="CB119" t="s">
        <v>11</v>
      </c>
      <c r="CC119" t="s">
        <v>11</v>
      </c>
    </row>
    <row r="120" spans="1:81">
      <c r="A120">
        <v>171</v>
      </c>
      <c r="B120" t="s">
        <v>282</v>
      </c>
      <c r="C120" s="21" t="s">
        <v>244</v>
      </c>
      <c r="D120" t="s">
        <v>5166</v>
      </c>
      <c r="E120">
        <v>2018</v>
      </c>
      <c r="F120" t="s">
        <v>5167</v>
      </c>
      <c r="G120" t="s">
        <v>5168</v>
      </c>
      <c r="H120" t="s">
        <v>5169</v>
      </c>
      <c r="I120" t="s">
        <v>5170</v>
      </c>
      <c r="J120" t="s">
        <v>5171</v>
      </c>
      <c r="K120" t="s">
        <v>5172</v>
      </c>
      <c r="L120" t="s">
        <v>5173</v>
      </c>
      <c r="M120" t="s">
        <v>5174</v>
      </c>
      <c r="N120" t="s">
        <v>15</v>
      </c>
      <c r="O120" t="s">
        <v>5277</v>
      </c>
      <c r="P120" t="s">
        <v>5277</v>
      </c>
      <c r="Q120" s="21" t="s">
        <v>5602</v>
      </c>
      <c r="R120" t="s">
        <v>5189</v>
      </c>
      <c r="S120" t="s">
        <v>123</v>
      </c>
      <c r="U120" t="s">
        <v>140</v>
      </c>
      <c r="V120" t="s">
        <v>5190</v>
      </c>
      <c r="W120" s="21" t="s">
        <v>11</v>
      </c>
      <c r="X120" t="s">
        <v>10</v>
      </c>
      <c r="Y120" t="s">
        <v>10</v>
      </c>
      <c r="Z120" t="s">
        <v>10</v>
      </c>
      <c r="AA120" t="s">
        <v>3932</v>
      </c>
      <c r="AB120" t="s">
        <v>249</v>
      </c>
      <c r="AC120" t="s">
        <v>5544</v>
      </c>
      <c r="AD120" t="s">
        <v>5543</v>
      </c>
      <c r="AE120" t="s">
        <v>123</v>
      </c>
      <c r="AF120" s="21" t="s">
        <v>139</v>
      </c>
      <c r="AG120" t="s">
        <v>140</v>
      </c>
      <c r="AH120">
        <v>322154</v>
      </c>
      <c r="AI120">
        <v>322154</v>
      </c>
      <c r="AJ120" t="s">
        <v>10</v>
      </c>
      <c r="AK120" t="s">
        <v>1005</v>
      </c>
      <c r="AL120" t="s">
        <v>204</v>
      </c>
      <c r="AM120" t="s">
        <v>10</v>
      </c>
      <c r="AN120" t="s">
        <v>10</v>
      </c>
      <c r="AO120" t="s">
        <v>1099</v>
      </c>
      <c r="AP120" t="s">
        <v>1099</v>
      </c>
      <c r="AQ120" s="21" t="s">
        <v>5410</v>
      </c>
      <c r="AR120" t="s">
        <v>11</v>
      </c>
      <c r="AS120" t="s">
        <v>575</v>
      </c>
      <c r="AT120" t="s">
        <v>11</v>
      </c>
      <c r="AU120" t="s">
        <v>10</v>
      </c>
      <c r="AV120" t="s">
        <v>10</v>
      </c>
      <c r="AW120">
        <v>81</v>
      </c>
      <c r="AX120" t="s">
        <v>10</v>
      </c>
      <c r="AY120" t="s">
        <v>5411</v>
      </c>
      <c r="AZ120" s="21" t="s">
        <v>11</v>
      </c>
      <c r="BA120" s="21" t="s">
        <v>10</v>
      </c>
      <c r="BB120" t="s">
        <v>13</v>
      </c>
      <c r="BH120" t="s">
        <v>11</v>
      </c>
      <c r="BI120" t="s">
        <v>575</v>
      </c>
      <c r="BJ120" t="s">
        <v>11</v>
      </c>
      <c r="BK120" t="s">
        <v>11</v>
      </c>
      <c r="BL120" s="21" t="s">
        <v>11</v>
      </c>
      <c r="BM120" s="21" t="s">
        <v>11</v>
      </c>
      <c r="BN120" t="s">
        <v>5177</v>
      </c>
      <c r="BO120" t="s">
        <v>3814</v>
      </c>
      <c r="BP120" t="s">
        <v>5178</v>
      </c>
      <c r="BQ120" t="s">
        <v>1012</v>
      </c>
      <c r="BR120" s="241">
        <v>0.42399999999999999</v>
      </c>
      <c r="BS120" s="241">
        <v>4.2999999999999997E-2</v>
      </c>
      <c r="BW120" s="242">
        <v>1.7200000000000001E-23</v>
      </c>
      <c r="BX120" t="s">
        <v>11</v>
      </c>
      <c r="BY120" t="s">
        <v>10</v>
      </c>
      <c r="BZ120" t="s">
        <v>1099</v>
      </c>
      <c r="CA120" t="s">
        <v>1099</v>
      </c>
      <c r="CB120" t="s">
        <v>11</v>
      </c>
      <c r="CC120" t="s">
        <v>11</v>
      </c>
    </row>
    <row r="121" spans="1:81">
      <c r="A121">
        <v>171</v>
      </c>
      <c r="B121" t="s">
        <v>282</v>
      </c>
      <c r="C121" s="21" t="s">
        <v>244</v>
      </c>
      <c r="D121" t="s">
        <v>5166</v>
      </c>
      <c r="E121">
        <v>2018</v>
      </c>
      <c r="F121" t="s">
        <v>5167</v>
      </c>
      <c r="G121" t="s">
        <v>5168</v>
      </c>
      <c r="H121" t="s">
        <v>5169</v>
      </c>
      <c r="I121" t="s">
        <v>5170</v>
      </c>
      <c r="J121" t="s">
        <v>5171</v>
      </c>
      <c r="K121" t="s">
        <v>5172</v>
      </c>
      <c r="L121" t="s">
        <v>5173</v>
      </c>
      <c r="M121" t="s">
        <v>5174</v>
      </c>
      <c r="N121" t="s">
        <v>15</v>
      </c>
      <c r="O121" t="s">
        <v>458</v>
      </c>
      <c r="P121" t="s">
        <v>458</v>
      </c>
      <c r="Q121" s="21" t="s">
        <v>5602</v>
      </c>
      <c r="R121" t="s">
        <v>5191</v>
      </c>
      <c r="S121" t="s">
        <v>123</v>
      </c>
      <c r="U121" t="s">
        <v>140</v>
      </c>
      <c r="V121" t="s">
        <v>5192</v>
      </c>
      <c r="W121" s="21" t="s">
        <v>11</v>
      </c>
      <c r="X121" t="s">
        <v>10</v>
      </c>
      <c r="Y121" t="s">
        <v>10</v>
      </c>
      <c r="Z121" t="s">
        <v>10</v>
      </c>
      <c r="AA121" t="s">
        <v>3932</v>
      </c>
      <c r="AB121" t="s">
        <v>249</v>
      </c>
      <c r="AC121" t="s">
        <v>5544</v>
      </c>
      <c r="AD121" t="s">
        <v>5543</v>
      </c>
      <c r="AE121" t="s">
        <v>123</v>
      </c>
      <c r="AF121" s="21" t="s">
        <v>139</v>
      </c>
      <c r="AG121" t="s">
        <v>140</v>
      </c>
      <c r="AH121">
        <v>322154</v>
      </c>
      <c r="AI121">
        <v>322154</v>
      </c>
      <c r="AJ121" t="s">
        <v>10</v>
      </c>
      <c r="AK121" t="s">
        <v>1005</v>
      </c>
      <c r="AL121" t="s">
        <v>204</v>
      </c>
      <c r="AM121" t="s">
        <v>10</v>
      </c>
      <c r="AN121" t="s">
        <v>10</v>
      </c>
      <c r="AO121" t="s">
        <v>1099</v>
      </c>
      <c r="AP121" t="s">
        <v>1099</v>
      </c>
      <c r="AQ121" s="21" t="s">
        <v>5410</v>
      </c>
      <c r="AR121" t="s">
        <v>11</v>
      </c>
      <c r="AS121" t="s">
        <v>575</v>
      </c>
      <c r="AT121" t="s">
        <v>11</v>
      </c>
      <c r="AU121" t="s">
        <v>10</v>
      </c>
      <c r="AV121" t="s">
        <v>10</v>
      </c>
      <c r="AW121">
        <v>81</v>
      </c>
      <c r="AX121" t="s">
        <v>10</v>
      </c>
      <c r="AY121" t="s">
        <v>5411</v>
      </c>
      <c r="AZ121" s="21" t="s">
        <v>11</v>
      </c>
      <c r="BA121" s="21" t="s">
        <v>10</v>
      </c>
      <c r="BB121" t="s">
        <v>13</v>
      </c>
      <c r="BH121" t="s">
        <v>11</v>
      </c>
      <c r="BI121" t="s">
        <v>575</v>
      </c>
      <c r="BJ121" t="s">
        <v>11</v>
      </c>
      <c r="BK121" t="s">
        <v>11</v>
      </c>
      <c r="BL121" s="21" t="s">
        <v>11</v>
      </c>
      <c r="BM121" s="21" t="s">
        <v>11</v>
      </c>
      <c r="BN121" t="s">
        <v>5177</v>
      </c>
      <c r="BO121" t="s">
        <v>3814</v>
      </c>
      <c r="BP121" t="s">
        <v>5178</v>
      </c>
      <c r="BQ121" t="s">
        <v>1012</v>
      </c>
      <c r="BR121" s="241">
        <v>0.377</v>
      </c>
      <c r="BS121" s="241">
        <v>4.7E-2</v>
      </c>
      <c r="BW121" s="242">
        <v>1.3400000000000001E-15</v>
      </c>
      <c r="BX121" t="s">
        <v>11</v>
      </c>
      <c r="BY121" t="s">
        <v>10</v>
      </c>
      <c r="BZ121" t="s">
        <v>1099</v>
      </c>
      <c r="CA121" t="s">
        <v>1099</v>
      </c>
      <c r="CB121" t="s">
        <v>11</v>
      </c>
      <c r="CC121" t="s">
        <v>11</v>
      </c>
    </row>
    <row r="122" spans="1:81">
      <c r="A122">
        <v>171</v>
      </c>
      <c r="B122" t="s">
        <v>282</v>
      </c>
      <c r="C122" s="21" t="s">
        <v>244</v>
      </c>
      <c r="D122" t="s">
        <v>5166</v>
      </c>
      <c r="E122">
        <v>2018</v>
      </c>
      <c r="F122" t="s">
        <v>5167</v>
      </c>
      <c r="G122" t="s">
        <v>5168</v>
      </c>
      <c r="H122" t="s">
        <v>5169</v>
      </c>
      <c r="I122" t="s">
        <v>5170</v>
      </c>
      <c r="J122" t="s">
        <v>5171</v>
      </c>
      <c r="K122" t="s">
        <v>5172</v>
      </c>
      <c r="L122" t="s">
        <v>5173</v>
      </c>
      <c r="M122" t="s">
        <v>5174</v>
      </c>
      <c r="N122" t="s">
        <v>15</v>
      </c>
      <c r="O122" t="s">
        <v>462</v>
      </c>
      <c r="P122" t="s">
        <v>462</v>
      </c>
      <c r="Q122" s="21" t="s">
        <v>5600</v>
      </c>
      <c r="R122" t="s">
        <v>5193</v>
      </c>
      <c r="S122" t="s">
        <v>123</v>
      </c>
      <c r="U122" t="s">
        <v>140</v>
      </c>
      <c r="V122">
        <v>187135</v>
      </c>
      <c r="W122" s="21" t="s">
        <v>11</v>
      </c>
      <c r="X122" t="s">
        <v>10</v>
      </c>
      <c r="Y122" t="s">
        <v>10</v>
      </c>
      <c r="Z122" t="s">
        <v>10</v>
      </c>
      <c r="AA122" t="s">
        <v>3932</v>
      </c>
      <c r="AB122" t="s">
        <v>249</v>
      </c>
      <c r="AC122" t="s">
        <v>5544</v>
      </c>
      <c r="AD122" t="s">
        <v>5543</v>
      </c>
      <c r="AE122" t="s">
        <v>123</v>
      </c>
      <c r="AF122" s="21" t="s">
        <v>139</v>
      </c>
      <c r="AG122" t="s">
        <v>140</v>
      </c>
      <c r="AH122">
        <v>322154</v>
      </c>
      <c r="AI122">
        <v>322154</v>
      </c>
      <c r="AJ122" t="s">
        <v>10</v>
      </c>
      <c r="AK122" t="s">
        <v>1005</v>
      </c>
      <c r="AL122" t="s">
        <v>204</v>
      </c>
      <c r="AM122" t="s">
        <v>10</v>
      </c>
      <c r="AN122" t="s">
        <v>10</v>
      </c>
      <c r="AO122" t="s">
        <v>1099</v>
      </c>
      <c r="AP122" t="s">
        <v>1099</v>
      </c>
      <c r="AQ122" s="21" t="s">
        <v>5410</v>
      </c>
      <c r="AR122" t="s">
        <v>11</v>
      </c>
      <c r="AS122" t="s">
        <v>575</v>
      </c>
      <c r="AT122" t="s">
        <v>11</v>
      </c>
      <c r="AU122" t="s">
        <v>10</v>
      </c>
      <c r="AV122" t="s">
        <v>10</v>
      </c>
      <c r="AW122">
        <v>81</v>
      </c>
      <c r="AX122" t="s">
        <v>10</v>
      </c>
      <c r="AY122" t="s">
        <v>5411</v>
      </c>
      <c r="AZ122" s="21" t="s">
        <v>11</v>
      </c>
      <c r="BA122" s="21" t="s">
        <v>10</v>
      </c>
      <c r="BB122" t="s">
        <v>13</v>
      </c>
      <c r="BH122" t="s">
        <v>11</v>
      </c>
      <c r="BI122" t="s">
        <v>575</v>
      </c>
      <c r="BJ122" t="s">
        <v>11</v>
      </c>
      <c r="BK122" t="s">
        <v>11</v>
      </c>
      <c r="BL122" s="21" t="s">
        <v>11</v>
      </c>
      <c r="BM122" s="21" t="s">
        <v>11</v>
      </c>
      <c r="BN122" t="s">
        <v>5177</v>
      </c>
      <c r="BO122" t="s">
        <v>3814</v>
      </c>
      <c r="BP122" t="s">
        <v>5178</v>
      </c>
      <c r="BQ122" t="s">
        <v>1012</v>
      </c>
      <c r="BR122" s="241">
        <v>-0.25900000000000001</v>
      </c>
      <c r="BS122" s="241">
        <v>1.6E-2</v>
      </c>
      <c r="BW122" s="242">
        <v>9.1000000000000005E-61</v>
      </c>
      <c r="BX122" t="s">
        <v>11</v>
      </c>
      <c r="BY122" t="s">
        <v>10</v>
      </c>
      <c r="BZ122" t="s">
        <v>1099</v>
      </c>
      <c r="CA122" t="s">
        <v>1099</v>
      </c>
      <c r="CB122" t="s">
        <v>11</v>
      </c>
      <c r="CC122" t="s">
        <v>11</v>
      </c>
    </row>
    <row r="123" spans="1:81">
      <c r="A123">
        <v>171</v>
      </c>
      <c r="B123" t="s">
        <v>282</v>
      </c>
      <c r="C123" s="21" t="s">
        <v>244</v>
      </c>
      <c r="D123" t="s">
        <v>5166</v>
      </c>
      <c r="E123">
        <v>2018</v>
      </c>
      <c r="F123" t="s">
        <v>5167</v>
      </c>
      <c r="G123" t="s">
        <v>5168</v>
      </c>
      <c r="H123" t="s">
        <v>5169</v>
      </c>
      <c r="I123" t="s">
        <v>5170</v>
      </c>
      <c r="J123" t="s">
        <v>5171</v>
      </c>
      <c r="K123" t="s">
        <v>5172</v>
      </c>
      <c r="L123" t="s">
        <v>5173</v>
      </c>
      <c r="M123" t="s">
        <v>5174</v>
      </c>
      <c r="N123" t="s">
        <v>15</v>
      </c>
      <c r="O123" t="s">
        <v>459</v>
      </c>
      <c r="P123" t="s">
        <v>459</v>
      </c>
      <c r="Q123" s="21" t="s">
        <v>5600</v>
      </c>
      <c r="R123" t="s">
        <v>5194</v>
      </c>
      <c r="S123" t="s">
        <v>123</v>
      </c>
      <c r="U123" t="s">
        <v>140</v>
      </c>
      <c r="V123">
        <v>173058</v>
      </c>
      <c r="W123" s="21" t="s">
        <v>11</v>
      </c>
      <c r="X123" t="s">
        <v>10</v>
      </c>
      <c r="Y123" t="s">
        <v>10</v>
      </c>
      <c r="Z123" t="s">
        <v>10</v>
      </c>
      <c r="AA123" t="s">
        <v>3932</v>
      </c>
      <c r="AB123" t="s">
        <v>249</v>
      </c>
      <c r="AC123" t="s">
        <v>5544</v>
      </c>
      <c r="AD123" t="s">
        <v>5543</v>
      </c>
      <c r="AE123" t="s">
        <v>123</v>
      </c>
      <c r="AF123" s="21" t="s">
        <v>139</v>
      </c>
      <c r="AG123" t="s">
        <v>140</v>
      </c>
      <c r="AH123">
        <v>322154</v>
      </c>
      <c r="AI123">
        <v>322154</v>
      </c>
      <c r="AJ123" t="s">
        <v>10</v>
      </c>
      <c r="AK123" t="s">
        <v>1005</v>
      </c>
      <c r="AL123" t="s">
        <v>204</v>
      </c>
      <c r="AM123" t="s">
        <v>10</v>
      </c>
      <c r="AN123" t="s">
        <v>10</v>
      </c>
      <c r="AO123" t="s">
        <v>1099</v>
      </c>
      <c r="AP123" t="s">
        <v>1099</v>
      </c>
      <c r="AQ123" s="21" t="s">
        <v>5410</v>
      </c>
      <c r="AR123" t="s">
        <v>11</v>
      </c>
      <c r="AS123" t="s">
        <v>575</v>
      </c>
      <c r="AT123" t="s">
        <v>11</v>
      </c>
      <c r="AU123" t="s">
        <v>10</v>
      </c>
      <c r="AV123" t="s">
        <v>10</v>
      </c>
      <c r="AW123">
        <v>81</v>
      </c>
      <c r="AX123" t="s">
        <v>10</v>
      </c>
      <c r="AY123" t="s">
        <v>5411</v>
      </c>
      <c r="AZ123" s="21" t="s">
        <v>11</v>
      </c>
      <c r="BA123" s="21" t="s">
        <v>10</v>
      </c>
      <c r="BB123" t="s">
        <v>13</v>
      </c>
      <c r="BH123" t="s">
        <v>11</v>
      </c>
      <c r="BI123" t="s">
        <v>575</v>
      </c>
      <c r="BJ123" t="s">
        <v>11</v>
      </c>
      <c r="BK123" t="s">
        <v>11</v>
      </c>
      <c r="BL123" s="21" t="s">
        <v>11</v>
      </c>
      <c r="BM123" s="21" t="s">
        <v>11</v>
      </c>
      <c r="BN123" t="s">
        <v>5177</v>
      </c>
      <c r="BO123" t="s">
        <v>3814</v>
      </c>
      <c r="BP123" t="s">
        <v>5178</v>
      </c>
      <c r="BQ123" t="s">
        <v>1012</v>
      </c>
      <c r="BR123" s="241">
        <v>-3.7999999999999999E-2</v>
      </c>
      <c r="BS123" s="241">
        <v>1.7000000000000001E-2</v>
      </c>
      <c r="BW123" s="241">
        <v>2.6100000000000002E-2</v>
      </c>
      <c r="BX123" t="s">
        <v>11</v>
      </c>
      <c r="BY123" t="s">
        <v>10</v>
      </c>
      <c r="BZ123" t="s">
        <v>1099</v>
      </c>
      <c r="CA123" t="s">
        <v>1099</v>
      </c>
      <c r="CB123" t="s">
        <v>11</v>
      </c>
      <c r="CC123" t="s">
        <v>11</v>
      </c>
    </row>
    <row r="124" spans="1:81">
      <c r="A124">
        <v>171</v>
      </c>
      <c r="B124" t="s">
        <v>282</v>
      </c>
      <c r="C124" s="21" t="s">
        <v>244</v>
      </c>
      <c r="D124" t="s">
        <v>5166</v>
      </c>
      <c r="E124">
        <v>2018</v>
      </c>
      <c r="F124" t="s">
        <v>5167</v>
      </c>
      <c r="G124" t="s">
        <v>5168</v>
      </c>
      <c r="H124" t="s">
        <v>5169</v>
      </c>
      <c r="I124" t="s">
        <v>5170</v>
      </c>
      <c r="J124" t="s">
        <v>5171</v>
      </c>
      <c r="K124" t="s">
        <v>5172</v>
      </c>
      <c r="L124" t="s">
        <v>5173</v>
      </c>
      <c r="M124" t="s">
        <v>5174</v>
      </c>
      <c r="N124" t="s">
        <v>15</v>
      </c>
      <c r="O124" t="s">
        <v>5571</v>
      </c>
      <c r="P124" t="s">
        <v>5571</v>
      </c>
      <c r="Q124" s="21" t="s">
        <v>5600</v>
      </c>
      <c r="R124" t="s">
        <v>333</v>
      </c>
      <c r="S124" t="s">
        <v>123</v>
      </c>
      <c r="U124" t="s">
        <v>140</v>
      </c>
      <c r="V124">
        <v>177829</v>
      </c>
      <c r="W124" s="21" t="s">
        <v>11</v>
      </c>
      <c r="X124" t="s">
        <v>10</v>
      </c>
      <c r="Y124" t="s">
        <v>10</v>
      </c>
      <c r="Z124" t="s">
        <v>10</v>
      </c>
      <c r="AA124" t="s">
        <v>3932</v>
      </c>
      <c r="AB124" t="s">
        <v>249</v>
      </c>
      <c r="AC124" t="s">
        <v>5544</v>
      </c>
      <c r="AD124" t="s">
        <v>5543</v>
      </c>
      <c r="AE124" t="s">
        <v>123</v>
      </c>
      <c r="AF124" s="21" t="s">
        <v>139</v>
      </c>
      <c r="AG124" t="s">
        <v>140</v>
      </c>
      <c r="AH124">
        <v>322154</v>
      </c>
      <c r="AI124">
        <v>322154</v>
      </c>
      <c r="AJ124" t="s">
        <v>10</v>
      </c>
      <c r="AK124" t="s">
        <v>1005</v>
      </c>
      <c r="AL124" t="s">
        <v>204</v>
      </c>
      <c r="AM124" t="s">
        <v>10</v>
      </c>
      <c r="AN124" t="s">
        <v>10</v>
      </c>
      <c r="AO124" t="s">
        <v>1099</v>
      </c>
      <c r="AP124" t="s">
        <v>1099</v>
      </c>
      <c r="AQ124" s="21" t="s">
        <v>5410</v>
      </c>
      <c r="AR124" t="s">
        <v>11</v>
      </c>
      <c r="AS124" t="s">
        <v>575</v>
      </c>
      <c r="AT124" t="s">
        <v>11</v>
      </c>
      <c r="AU124" t="s">
        <v>10</v>
      </c>
      <c r="AV124" t="s">
        <v>10</v>
      </c>
      <c r="AW124">
        <v>81</v>
      </c>
      <c r="AX124" t="s">
        <v>10</v>
      </c>
      <c r="AY124" t="s">
        <v>5411</v>
      </c>
      <c r="AZ124" s="21" t="s">
        <v>11</v>
      </c>
      <c r="BA124" s="21" t="s">
        <v>10</v>
      </c>
      <c r="BB124" t="s">
        <v>13</v>
      </c>
      <c r="BH124" t="s">
        <v>11</v>
      </c>
      <c r="BI124" t="s">
        <v>575</v>
      </c>
      <c r="BJ124" t="s">
        <v>11</v>
      </c>
      <c r="BK124" t="s">
        <v>11</v>
      </c>
      <c r="BL124" s="21" t="s">
        <v>11</v>
      </c>
      <c r="BM124" s="21" t="s">
        <v>11</v>
      </c>
      <c r="BN124" t="s">
        <v>5177</v>
      </c>
      <c r="BO124" t="s">
        <v>3814</v>
      </c>
      <c r="BP124" t="s">
        <v>5178</v>
      </c>
      <c r="BQ124" t="s">
        <v>1012</v>
      </c>
      <c r="BR124" s="241">
        <v>0.222</v>
      </c>
      <c r="BS124" s="241">
        <v>1.4999999999999999E-2</v>
      </c>
      <c r="BW124" s="242">
        <v>2.4600000000000002E-47</v>
      </c>
      <c r="BX124" t="s">
        <v>11</v>
      </c>
      <c r="BY124" t="s">
        <v>10</v>
      </c>
      <c r="BZ124" t="s">
        <v>1099</v>
      </c>
      <c r="CA124" t="s">
        <v>1099</v>
      </c>
      <c r="CB124" t="s">
        <v>11</v>
      </c>
      <c r="CC124" t="s">
        <v>11</v>
      </c>
    </row>
    <row r="125" spans="1:81">
      <c r="A125">
        <v>171</v>
      </c>
      <c r="B125" t="s">
        <v>282</v>
      </c>
      <c r="C125" s="21" t="s">
        <v>244</v>
      </c>
      <c r="D125" t="s">
        <v>5166</v>
      </c>
      <c r="E125">
        <v>2018</v>
      </c>
      <c r="F125" t="s">
        <v>5167</v>
      </c>
      <c r="G125" t="s">
        <v>5168</v>
      </c>
      <c r="H125" t="s">
        <v>5169</v>
      </c>
      <c r="I125" t="s">
        <v>5170</v>
      </c>
      <c r="J125" t="s">
        <v>5171</v>
      </c>
      <c r="K125" t="s">
        <v>5172</v>
      </c>
      <c r="L125" t="s">
        <v>5173</v>
      </c>
      <c r="M125" t="s">
        <v>5174</v>
      </c>
      <c r="N125" t="s">
        <v>15</v>
      </c>
      <c r="O125" t="s">
        <v>5560</v>
      </c>
      <c r="P125" t="s">
        <v>5560</v>
      </c>
      <c r="Q125" s="21" t="s">
        <v>5600</v>
      </c>
      <c r="R125" t="s">
        <v>649</v>
      </c>
      <c r="S125" t="s">
        <v>123</v>
      </c>
      <c r="U125" t="s">
        <v>140</v>
      </c>
      <c r="V125">
        <v>69033</v>
      </c>
      <c r="W125" s="21" t="s">
        <v>11</v>
      </c>
      <c r="X125" t="s">
        <v>10</v>
      </c>
      <c r="Y125" t="s">
        <v>10</v>
      </c>
      <c r="Z125" t="s">
        <v>10</v>
      </c>
      <c r="AA125" t="s">
        <v>3932</v>
      </c>
      <c r="AB125" t="s">
        <v>249</v>
      </c>
      <c r="AC125" t="s">
        <v>5544</v>
      </c>
      <c r="AD125" t="s">
        <v>5543</v>
      </c>
      <c r="AE125" t="s">
        <v>123</v>
      </c>
      <c r="AF125" s="21" t="s">
        <v>139</v>
      </c>
      <c r="AG125" t="s">
        <v>140</v>
      </c>
      <c r="AH125">
        <v>322154</v>
      </c>
      <c r="AI125">
        <v>322154</v>
      </c>
      <c r="AJ125" t="s">
        <v>10</v>
      </c>
      <c r="AK125" t="s">
        <v>1005</v>
      </c>
      <c r="AL125" t="s">
        <v>204</v>
      </c>
      <c r="AM125" t="s">
        <v>10</v>
      </c>
      <c r="AN125" t="s">
        <v>10</v>
      </c>
      <c r="AO125" t="s">
        <v>1099</v>
      </c>
      <c r="AP125" t="s">
        <v>1099</v>
      </c>
      <c r="AQ125" s="21" t="s">
        <v>5410</v>
      </c>
      <c r="AR125" t="s">
        <v>11</v>
      </c>
      <c r="AS125" t="s">
        <v>575</v>
      </c>
      <c r="AT125" t="s">
        <v>11</v>
      </c>
      <c r="AU125" t="s">
        <v>10</v>
      </c>
      <c r="AV125" t="s">
        <v>10</v>
      </c>
      <c r="AW125">
        <v>81</v>
      </c>
      <c r="AX125" t="s">
        <v>10</v>
      </c>
      <c r="AY125" t="s">
        <v>5411</v>
      </c>
      <c r="AZ125" s="21" t="s">
        <v>11</v>
      </c>
      <c r="BA125" s="21" t="s">
        <v>10</v>
      </c>
      <c r="BB125" t="s">
        <v>13</v>
      </c>
      <c r="BH125" t="s">
        <v>11</v>
      </c>
      <c r="BI125" t="s">
        <v>575</v>
      </c>
      <c r="BJ125" t="s">
        <v>11</v>
      </c>
      <c r="BK125" t="s">
        <v>11</v>
      </c>
      <c r="BL125" s="21" t="s">
        <v>11</v>
      </c>
      <c r="BM125" s="21" t="s">
        <v>11</v>
      </c>
      <c r="BN125" t="s">
        <v>5177</v>
      </c>
      <c r="BO125" t="s">
        <v>3814</v>
      </c>
      <c r="BP125" t="s">
        <v>5178</v>
      </c>
      <c r="BQ125" t="s">
        <v>1012</v>
      </c>
      <c r="BR125" s="241">
        <v>0.90200000000000002</v>
      </c>
      <c r="BS125" s="241">
        <v>8.1000000000000003E-2</v>
      </c>
      <c r="BW125" s="242">
        <v>5.2500000000000002E-29</v>
      </c>
      <c r="BX125" t="s">
        <v>11</v>
      </c>
      <c r="BY125" t="s">
        <v>10</v>
      </c>
      <c r="BZ125" t="s">
        <v>1099</v>
      </c>
      <c r="CA125" t="s">
        <v>1099</v>
      </c>
      <c r="CB125" t="s">
        <v>11</v>
      </c>
      <c r="CC125" t="s">
        <v>11</v>
      </c>
    </row>
    <row r="126" spans="1:81">
      <c r="A126">
        <v>171</v>
      </c>
      <c r="B126" t="s">
        <v>282</v>
      </c>
      <c r="C126" s="21" t="s">
        <v>244</v>
      </c>
      <c r="D126" t="s">
        <v>5166</v>
      </c>
      <c r="E126">
        <v>2018</v>
      </c>
      <c r="F126" t="s">
        <v>5167</v>
      </c>
      <c r="G126" t="s">
        <v>5168</v>
      </c>
      <c r="H126" t="s">
        <v>5169</v>
      </c>
      <c r="I126" t="s">
        <v>5170</v>
      </c>
      <c r="J126" t="s">
        <v>5171</v>
      </c>
      <c r="K126" t="s">
        <v>5172</v>
      </c>
      <c r="L126" t="s">
        <v>5173</v>
      </c>
      <c r="M126" t="s">
        <v>5174</v>
      </c>
      <c r="N126" t="s">
        <v>15</v>
      </c>
      <c r="O126" t="s">
        <v>712</v>
      </c>
      <c r="P126" t="s">
        <v>712</v>
      </c>
      <c r="Q126" s="21" t="s">
        <v>5600</v>
      </c>
      <c r="R126" t="s">
        <v>5195</v>
      </c>
      <c r="S126" t="s">
        <v>123</v>
      </c>
      <c r="U126" t="s">
        <v>140</v>
      </c>
      <c r="V126">
        <v>46186</v>
      </c>
      <c r="W126" s="21" t="s">
        <v>11</v>
      </c>
      <c r="X126" t="s">
        <v>10</v>
      </c>
      <c r="Y126" t="s">
        <v>10</v>
      </c>
      <c r="Z126" t="s">
        <v>10</v>
      </c>
      <c r="AA126" t="s">
        <v>3932</v>
      </c>
      <c r="AB126" t="s">
        <v>249</v>
      </c>
      <c r="AC126" t="s">
        <v>5544</v>
      </c>
      <c r="AD126" t="s">
        <v>5543</v>
      </c>
      <c r="AE126" t="s">
        <v>123</v>
      </c>
      <c r="AF126" s="21" t="s">
        <v>139</v>
      </c>
      <c r="AG126" t="s">
        <v>140</v>
      </c>
      <c r="AH126">
        <v>322154</v>
      </c>
      <c r="AI126">
        <v>322154</v>
      </c>
      <c r="AJ126" t="s">
        <v>10</v>
      </c>
      <c r="AK126" t="s">
        <v>1005</v>
      </c>
      <c r="AL126" t="s">
        <v>204</v>
      </c>
      <c r="AM126" t="s">
        <v>10</v>
      </c>
      <c r="AN126" t="s">
        <v>10</v>
      </c>
      <c r="AO126" t="s">
        <v>1099</v>
      </c>
      <c r="AP126" t="s">
        <v>1099</v>
      </c>
      <c r="AQ126" s="21" t="s">
        <v>5410</v>
      </c>
      <c r="AR126" t="s">
        <v>11</v>
      </c>
      <c r="AS126" t="s">
        <v>575</v>
      </c>
      <c r="AT126" t="s">
        <v>11</v>
      </c>
      <c r="AU126" t="s">
        <v>10</v>
      </c>
      <c r="AV126" t="s">
        <v>10</v>
      </c>
      <c r="AW126">
        <v>81</v>
      </c>
      <c r="AX126" t="s">
        <v>10</v>
      </c>
      <c r="AY126" t="s">
        <v>5411</v>
      </c>
      <c r="AZ126" s="21" t="s">
        <v>11</v>
      </c>
      <c r="BA126" s="21" t="s">
        <v>10</v>
      </c>
      <c r="BB126" t="s">
        <v>13</v>
      </c>
      <c r="BH126" t="s">
        <v>11</v>
      </c>
      <c r="BI126" t="s">
        <v>575</v>
      </c>
      <c r="BJ126" t="s">
        <v>11</v>
      </c>
      <c r="BK126" t="s">
        <v>11</v>
      </c>
      <c r="BL126" s="21" t="s">
        <v>11</v>
      </c>
      <c r="BM126" s="21" t="s">
        <v>11</v>
      </c>
      <c r="BN126" t="s">
        <v>5177</v>
      </c>
      <c r="BO126" t="s">
        <v>3814</v>
      </c>
      <c r="BP126" t="s">
        <v>5178</v>
      </c>
      <c r="BQ126" t="s">
        <v>1012</v>
      </c>
      <c r="BR126" s="241">
        <v>8.3000000000000004E-2</v>
      </c>
      <c r="BS126" s="241">
        <v>1.7000000000000001E-2</v>
      </c>
      <c r="BW126" s="242">
        <v>9.2800000000000005E-7</v>
      </c>
      <c r="BX126" t="s">
        <v>11</v>
      </c>
      <c r="BY126" t="s">
        <v>10</v>
      </c>
      <c r="BZ126" t="s">
        <v>1099</v>
      </c>
      <c r="CA126" t="s">
        <v>1099</v>
      </c>
      <c r="CB126" t="s">
        <v>11</v>
      </c>
      <c r="CC126" t="s">
        <v>11</v>
      </c>
    </row>
    <row r="127" spans="1:81" ht="17" thickBot="1">
      <c r="A127">
        <v>171</v>
      </c>
      <c r="B127" t="s">
        <v>282</v>
      </c>
      <c r="C127" s="21" t="s">
        <v>244</v>
      </c>
      <c r="D127" t="s">
        <v>5166</v>
      </c>
      <c r="E127">
        <v>2018</v>
      </c>
      <c r="F127" t="s">
        <v>5167</v>
      </c>
      <c r="G127" t="s">
        <v>5168</v>
      </c>
      <c r="H127" t="s">
        <v>5169</v>
      </c>
      <c r="I127" t="s">
        <v>5170</v>
      </c>
      <c r="J127" t="s">
        <v>5171</v>
      </c>
      <c r="K127" t="s">
        <v>5172</v>
      </c>
      <c r="L127" t="s">
        <v>5173</v>
      </c>
      <c r="M127" t="s">
        <v>5174</v>
      </c>
      <c r="N127" t="s">
        <v>15</v>
      </c>
      <c r="O127" t="s">
        <v>714</v>
      </c>
      <c r="P127" t="s">
        <v>714</v>
      </c>
      <c r="Q127" s="21" t="s">
        <v>5600</v>
      </c>
      <c r="R127" t="s">
        <v>5196</v>
      </c>
      <c r="S127" t="s">
        <v>123</v>
      </c>
      <c r="U127" t="s">
        <v>140</v>
      </c>
      <c r="V127">
        <v>38238</v>
      </c>
      <c r="W127" s="21" t="s">
        <v>11</v>
      </c>
      <c r="X127" t="s">
        <v>10</v>
      </c>
      <c r="Y127" t="s">
        <v>10</v>
      </c>
      <c r="Z127" t="s">
        <v>10</v>
      </c>
      <c r="AA127" t="s">
        <v>3932</v>
      </c>
      <c r="AB127" t="s">
        <v>249</v>
      </c>
      <c r="AC127" t="s">
        <v>5544</v>
      </c>
      <c r="AD127" t="s">
        <v>5543</v>
      </c>
      <c r="AE127" t="s">
        <v>123</v>
      </c>
      <c r="AF127" s="21" t="s">
        <v>139</v>
      </c>
      <c r="AG127" t="s">
        <v>140</v>
      </c>
      <c r="AH127">
        <v>322154</v>
      </c>
      <c r="AI127">
        <v>322154</v>
      </c>
      <c r="AJ127" t="s">
        <v>10</v>
      </c>
      <c r="AK127" t="s">
        <v>1005</v>
      </c>
      <c r="AL127" t="s">
        <v>204</v>
      </c>
      <c r="AM127" t="s">
        <v>10</v>
      </c>
      <c r="AN127" t="s">
        <v>10</v>
      </c>
      <c r="AO127" t="s">
        <v>1099</v>
      </c>
      <c r="AP127" t="s">
        <v>1099</v>
      </c>
      <c r="AQ127" s="21" t="s">
        <v>5410</v>
      </c>
      <c r="AR127" t="s">
        <v>11</v>
      </c>
      <c r="AS127" t="s">
        <v>575</v>
      </c>
      <c r="AT127" t="s">
        <v>11</v>
      </c>
      <c r="AU127" t="s">
        <v>10</v>
      </c>
      <c r="AV127" t="s">
        <v>10</v>
      </c>
      <c r="AW127">
        <v>81</v>
      </c>
      <c r="AX127" t="s">
        <v>10</v>
      </c>
      <c r="AY127" t="s">
        <v>5411</v>
      </c>
      <c r="AZ127" s="21" t="s">
        <v>11</v>
      </c>
      <c r="BA127" s="21" t="s">
        <v>10</v>
      </c>
      <c r="BB127" t="s">
        <v>13</v>
      </c>
      <c r="BH127" t="s">
        <v>11</v>
      </c>
      <c r="BI127" t="s">
        <v>575</v>
      </c>
      <c r="BJ127" t="s">
        <v>11</v>
      </c>
      <c r="BK127" t="s">
        <v>11</v>
      </c>
      <c r="BL127" s="21" t="s">
        <v>11</v>
      </c>
      <c r="BM127" s="21" t="s">
        <v>11</v>
      </c>
      <c r="BN127" t="s">
        <v>5177</v>
      </c>
      <c r="BO127" t="s">
        <v>3814</v>
      </c>
      <c r="BP127" t="s">
        <v>5178</v>
      </c>
      <c r="BQ127" t="s">
        <v>1012</v>
      </c>
      <c r="BR127" s="244">
        <v>0.193</v>
      </c>
      <c r="BS127" s="244">
        <v>1.7999999999999999E-2</v>
      </c>
      <c r="BW127" s="245">
        <v>3E-28</v>
      </c>
      <c r="BX127" t="s">
        <v>11</v>
      </c>
      <c r="BY127" t="s">
        <v>10</v>
      </c>
      <c r="BZ127" t="s">
        <v>1099</v>
      </c>
      <c r="CA127" t="s">
        <v>1099</v>
      </c>
      <c r="CB127" t="s">
        <v>11</v>
      </c>
      <c r="CC127" t="s">
        <v>11</v>
      </c>
    </row>
    <row r="128" spans="1:81">
      <c r="A128">
        <v>171</v>
      </c>
      <c r="B128" t="s">
        <v>282</v>
      </c>
      <c r="C128" s="21" t="s">
        <v>244</v>
      </c>
      <c r="D128" t="s">
        <v>5166</v>
      </c>
      <c r="E128">
        <v>2018</v>
      </c>
      <c r="F128" t="s">
        <v>5167</v>
      </c>
      <c r="G128" t="s">
        <v>5168</v>
      </c>
      <c r="H128" t="s">
        <v>5169</v>
      </c>
      <c r="I128" t="s">
        <v>5170</v>
      </c>
      <c r="J128" t="s">
        <v>5171</v>
      </c>
      <c r="K128" t="s">
        <v>5172</v>
      </c>
      <c r="L128" t="s">
        <v>5173</v>
      </c>
      <c r="M128" t="s">
        <v>5174</v>
      </c>
      <c r="N128" t="s">
        <v>15</v>
      </c>
      <c r="O128" t="s">
        <v>160</v>
      </c>
      <c r="P128" t="s">
        <v>160</v>
      </c>
      <c r="Q128" s="21" t="s">
        <v>5669</v>
      </c>
      <c r="R128" t="s">
        <v>5175</v>
      </c>
      <c r="S128" t="s">
        <v>1060</v>
      </c>
      <c r="U128" t="str">
        <f>INDEX([5]Outcome_GWASs!H:H,MATCH([5]Wenxin!Q128,[5]Outcome_GWASs!C:C,0))</f>
        <v>both</v>
      </c>
      <c r="V128">
        <v>212216</v>
      </c>
      <c r="W128" t="str">
        <f>INDEX([5]Outcome_GWASs!G:G,MATCH([5]Wenxin!Q128,[5]Outcome_GWASs!C:C,0))</f>
        <v>NA</v>
      </c>
      <c r="X128">
        <f>INDEX([5]Outcome_GWASs!F:F,MATCH([5]Wenxin!Q128,[5]Outcome_GWASs!C:C,0))</f>
        <v>339224</v>
      </c>
      <c r="Y128" t="str">
        <f>INDEX([5]Outcome_GWASs!G:G,MATCH([5]Wenxin!Q128,[5]Outcome_GWASs!C:C,0))</f>
        <v>NA</v>
      </c>
      <c r="Z128" t="s">
        <v>11</v>
      </c>
      <c r="AA128" t="s">
        <v>3932</v>
      </c>
      <c r="AB128" t="str">
        <f>INDEX([5]Outcome_GWASs!E:E,MATCH([5]Wenxin!Q128,[5]Outcome_GWASs!C:C,0))</f>
        <v>All ancestries</v>
      </c>
      <c r="AC128" t="s">
        <v>5545</v>
      </c>
      <c r="AD128" t="s">
        <v>5543</v>
      </c>
      <c r="AE128" t="s">
        <v>123</v>
      </c>
      <c r="AF128" s="21" t="s">
        <v>139</v>
      </c>
      <c r="AG128" t="s">
        <v>140</v>
      </c>
      <c r="AH128">
        <v>322154</v>
      </c>
      <c r="AI128">
        <v>322154</v>
      </c>
      <c r="AJ128" t="s">
        <v>10</v>
      </c>
      <c r="AK128" t="s">
        <v>1005</v>
      </c>
      <c r="AL128" t="s">
        <v>204</v>
      </c>
      <c r="AM128" t="s">
        <v>10</v>
      </c>
      <c r="AN128" t="s">
        <v>10</v>
      </c>
      <c r="AO128" t="s">
        <v>1099</v>
      </c>
      <c r="AP128" t="s">
        <v>1099</v>
      </c>
      <c r="AQ128" s="21" t="s">
        <v>5410</v>
      </c>
      <c r="AR128" t="s">
        <v>11</v>
      </c>
      <c r="AS128" t="s">
        <v>575</v>
      </c>
      <c r="AT128" t="s">
        <v>11</v>
      </c>
      <c r="AU128" t="s">
        <v>10</v>
      </c>
      <c r="AV128" t="s">
        <v>10</v>
      </c>
      <c r="AW128">
        <v>24</v>
      </c>
      <c r="AX128" t="s">
        <v>10</v>
      </c>
      <c r="AY128" t="s">
        <v>5411</v>
      </c>
      <c r="AZ128" s="21" t="s">
        <v>11</v>
      </c>
      <c r="BA128" s="21" t="s">
        <v>10</v>
      </c>
      <c r="BB128" t="s">
        <v>13</v>
      </c>
      <c r="BH128" t="s">
        <v>11</v>
      </c>
      <c r="BI128" t="s">
        <v>575</v>
      </c>
      <c r="BJ128" t="s">
        <v>11</v>
      </c>
      <c r="BK128" t="s">
        <v>11</v>
      </c>
      <c r="BL128" s="21" t="s">
        <v>11</v>
      </c>
      <c r="BM128" s="21" t="s">
        <v>11</v>
      </c>
      <c r="BN128" t="s">
        <v>5177</v>
      </c>
      <c r="BO128" t="s">
        <v>3814</v>
      </c>
      <c r="BP128" t="s">
        <v>5178</v>
      </c>
      <c r="BQ128" t="s">
        <v>1012</v>
      </c>
      <c r="BR128" s="241">
        <v>-1.48</v>
      </c>
      <c r="BS128" s="241">
        <v>6.4000000000000001E-2</v>
      </c>
      <c r="BW128" s="246">
        <v>5.3000000000000004E-118</v>
      </c>
      <c r="BX128" t="s">
        <v>11</v>
      </c>
      <c r="BY128" t="s">
        <v>10</v>
      </c>
      <c r="BZ128" t="s">
        <v>1099</v>
      </c>
      <c r="CA128" t="s">
        <v>1099</v>
      </c>
      <c r="CB128" t="s">
        <v>11</v>
      </c>
      <c r="CC128" t="s">
        <v>11</v>
      </c>
    </row>
    <row r="129" spans="1:81">
      <c r="A129">
        <v>171</v>
      </c>
      <c r="B129" t="s">
        <v>282</v>
      </c>
      <c r="C129" s="21" t="s">
        <v>244</v>
      </c>
      <c r="D129" t="s">
        <v>5166</v>
      </c>
      <c r="E129">
        <v>2018</v>
      </c>
      <c r="F129" t="s">
        <v>5167</v>
      </c>
      <c r="G129" t="s">
        <v>5168</v>
      </c>
      <c r="H129" t="s">
        <v>5169</v>
      </c>
      <c r="I129" t="s">
        <v>5170</v>
      </c>
      <c r="J129" t="s">
        <v>5171</v>
      </c>
      <c r="K129" t="s">
        <v>5172</v>
      </c>
      <c r="L129" t="s">
        <v>5173</v>
      </c>
      <c r="M129" t="s">
        <v>5174</v>
      </c>
      <c r="N129" t="s">
        <v>15</v>
      </c>
      <c r="O129" t="s">
        <v>158</v>
      </c>
      <c r="P129" t="s">
        <v>158</v>
      </c>
      <c r="Q129" s="21" t="s">
        <v>5669</v>
      </c>
      <c r="R129" t="s">
        <v>5179</v>
      </c>
      <c r="S129" t="s">
        <v>1060</v>
      </c>
      <c r="U129" t="str">
        <f>INDEX([5]Outcome_GWASs!H:H,MATCH([5]Wenxin!Q129,[5]Outcome_GWASs!C:C,0))</f>
        <v>both</v>
      </c>
      <c r="V129">
        <v>232083</v>
      </c>
      <c r="W129" t="str">
        <f>INDEX([5]Outcome_GWASs!G:G,MATCH([5]Wenxin!Q129,[5]Outcome_GWASs!C:C,0))</f>
        <v>NA</v>
      </c>
      <c r="X129">
        <f>INDEX([5]Outcome_GWASs!F:F,MATCH([5]Wenxin!Q129,[5]Outcome_GWASs!C:C,0))</f>
        <v>339224</v>
      </c>
      <c r="Y129" t="str">
        <f>INDEX([5]Outcome_GWASs!G:G,MATCH([5]Wenxin!Q129,[5]Outcome_GWASs!C:C,0))</f>
        <v>NA</v>
      </c>
      <c r="Z129" t="s">
        <v>11</v>
      </c>
      <c r="AA129" t="s">
        <v>3932</v>
      </c>
      <c r="AB129" t="str">
        <f>INDEX([5]Outcome_GWASs!E:E,MATCH([5]Wenxin!Q129,[5]Outcome_GWASs!C:C,0))</f>
        <v>All ancestries</v>
      </c>
      <c r="AC129" t="s">
        <v>5545</v>
      </c>
      <c r="AD129" t="s">
        <v>5543</v>
      </c>
      <c r="AE129" t="s">
        <v>123</v>
      </c>
      <c r="AF129" s="21" t="s">
        <v>139</v>
      </c>
      <c r="AG129" t="s">
        <v>140</v>
      </c>
      <c r="AH129">
        <v>322154</v>
      </c>
      <c r="AI129">
        <v>322154</v>
      </c>
      <c r="AJ129" t="s">
        <v>10</v>
      </c>
      <c r="AK129" t="s">
        <v>1005</v>
      </c>
      <c r="AL129" t="s">
        <v>204</v>
      </c>
      <c r="AM129" t="s">
        <v>10</v>
      </c>
      <c r="AN129" t="s">
        <v>10</v>
      </c>
      <c r="AO129" t="s">
        <v>1099</v>
      </c>
      <c r="AP129" t="s">
        <v>1099</v>
      </c>
      <c r="AQ129" s="21" t="s">
        <v>5410</v>
      </c>
      <c r="AR129" t="s">
        <v>11</v>
      </c>
      <c r="AS129" t="s">
        <v>575</v>
      </c>
      <c r="AT129" t="s">
        <v>11</v>
      </c>
      <c r="AU129" t="s">
        <v>10</v>
      </c>
      <c r="AV129" t="s">
        <v>10</v>
      </c>
      <c r="AW129">
        <v>24</v>
      </c>
      <c r="AX129" t="s">
        <v>10</v>
      </c>
      <c r="AY129" t="s">
        <v>5411</v>
      </c>
      <c r="AZ129" s="21" t="s">
        <v>11</v>
      </c>
      <c r="BA129" s="21" t="s">
        <v>10</v>
      </c>
      <c r="BB129" t="s">
        <v>13</v>
      </c>
      <c r="BH129" t="s">
        <v>11</v>
      </c>
      <c r="BI129" t="s">
        <v>575</v>
      </c>
      <c r="BJ129" t="s">
        <v>11</v>
      </c>
      <c r="BK129" t="s">
        <v>11</v>
      </c>
      <c r="BL129" s="21" t="s">
        <v>11</v>
      </c>
      <c r="BM129" s="21" t="s">
        <v>11</v>
      </c>
      <c r="BN129" t="s">
        <v>5177</v>
      </c>
      <c r="BO129" t="s">
        <v>3814</v>
      </c>
      <c r="BP129" t="s">
        <v>5178</v>
      </c>
      <c r="BQ129" t="s">
        <v>1012</v>
      </c>
      <c r="BR129" s="241">
        <v>4.8000000000000001E-2</v>
      </c>
      <c r="BS129" s="241">
        <v>6.6000000000000003E-2</v>
      </c>
      <c r="BW129" s="241">
        <v>0.46400000000000002</v>
      </c>
      <c r="BX129" t="s">
        <v>11</v>
      </c>
      <c r="BY129" t="s">
        <v>10</v>
      </c>
      <c r="BZ129" t="s">
        <v>1099</v>
      </c>
      <c r="CA129" t="s">
        <v>1099</v>
      </c>
      <c r="CB129" t="s">
        <v>11</v>
      </c>
      <c r="CC129" t="s">
        <v>11</v>
      </c>
    </row>
    <row r="130" spans="1:81">
      <c r="A130">
        <v>171</v>
      </c>
      <c r="B130" t="s">
        <v>282</v>
      </c>
      <c r="C130" s="21" t="s">
        <v>244</v>
      </c>
      <c r="D130" t="s">
        <v>5166</v>
      </c>
      <c r="E130">
        <v>2018</v>
      </c>
      <c r="F130" t="s">
        <v>5167</v>
      </c>
      <c r="G130" t="s">
        <v>5168</v>
      </c>
      <c r="H130" t="s">
        <v>5169</v>
      </c>
      <c r="I130" t="s">
        <v>5170</v>
      </c>
      <c r="J130" t="s">
        <v>5171</v>
      </c>
      <c r="K130" t="s">
        <v>5172</v>
      </c>
      <c r="L130" t="s">
        <v>5173</v>
      </c>
      <c r="M130" t="s">
        <v>5174</v>
      </c>
      <c r="N130" t="s">
        <v>15</v>
      </c>
      <c r="O130" t="s">
        <v>5514</v>
      </c>
      <c r="P130" t="s">
        <v>5514</v>
      </c>
      <c r="Q130" s="21" t="s">
        <v>5669</v>
      </c>
      <c r="R130" t="s">
        <v>5180</v>
      </c>
      <c r="S130" t="s">
        <v>1060</v>
      </c>
      <c r="U130" t="str">
        <f>INDEX([5]Outcome_GWASs!H:H,MATCH([5]Wenxin!Q130,[5]Outcome_GWASs!C:C,0))</f>
        <v>both</v>
      </c>
      <c r="V130">
        <v>213028</v>
      </c>
      <c r="W130" t="str">
        <f>INDEX([5]Outcome_GWASs!G:G,MATCH([5]Wenxin!Q130,[5]Outcome_GWASs!C:C,0))</f>
        <v>NA</v>
      </c>
      <c r="X130">
        <f>INDEX([5]Outcome_GWASs!F:F,MATCH([5]Wenxin!Q130,[5]Outcome_GWASs!C:C,0))</f>
        <v>339224</v>
      </c>
      <c r="Y130" t="str">
        <f>INDEX([5]Outcome_GWASs!G:G,MATCH([5]Wenxin!Q130,[5]Outcome_GWASs!C:C,0))</f>
        <v>NA</v>
      </c>
      <c r="Z130" t="s">
        <v>11</v>
      </c>
      <c r="AA130" t="s">
        <v>3932</v>
      </c>
      <c r="AB130" t="str">
        <f>INDEX([5]Outcome_GWASs!E:E,MATCH([5]Wenxin!Q130,[5]Outcome_GWASs!C:C,0))</f>
        <v>All ancestries</v>
      </c>
      <c r="AC130" t="s">
        <v>5545</v>
      </c>
      <c r="AD130" t="s">
        <v>5543</v>
      </c>
      <c r="AE130" t="s">
        <v>123</v>
      </c>
      <c r="AF130" s="21" t="s">
        <v>139</v>
      </c>
      <c r="AG130" t="s">
        <v>140</v>
      </c>
      <c r="AH130">
        <v>322154</v>
      </c>
      <c r="AI130">
        <v>322154</v>
      </c>
      <c r="AJ130" t="s">
        <v>10</v>
      </c>
      <c r="AK130" t="s">
        <v>1005</v>
      </c>
      <c r="AL130" t="s">
        <v>204</v>
      </c>
      <c r="AM130" t="s">
        <v>10</v>
      </c>
      <c r="AN130" t="s">
        <v>10</v>
      </c>
      <c r="AO130" t="s">
        <v>1099</v>
      </c>
      <c r="AP130" t="s">
        <v>1099</v>
      </c>
      <c r="AQ130" s="21" t="s">
        <v>5410</v>
      </c>
      <c r="AR130" t="s">
        <v>11</v>
      </c>
      <c r="AS130" t="s">
        <v>575</v>
      </c>
      <c r="AT130" t="s">
        <v>11</v>
      </c>
      <c r="AU130" t="s">
        <v>10</v>
      </c>
      <c r="AV130" t="s">
        <v>10</v>
      </c>
      <c r="AW130">
        <v>24</v>
      </c>
      <c r="AX130" t="s">
        <v>10</v>
      </c>
      <c r="AY130" t="s">
        <v>5411</v>
      </c>
      <c r="AZ130" s="21" t="s">
        <v>11</v>
      </c>
      <c r="BA130" s="21" t="s">
        <v>10</v>
      </c>
      <c r="BB130" t="s">
        <v>13</v>
      </c>
      <c r="BH130" t="s">
        <v>11</v>
      </c>
      <c r="BI130" t="s">
        <v>575</v>
      </c>
      <c r="BJ130" t="s">
        <v>11</v>
      </c>
      <c r="BK130" t="s">
        <v>11</v>
      </c>
      <c r="BL130" s="21" t="s">
        <v>11</v>
      </c>
      <c r="BM130" s="21" t="s">
        <v>11</v>
      </c>
      <c r="BN130" t="s">
        <v>5177</v>
      </c>
      <c r="BO130" t="s">
        <v>3814</v>
      </c>
      <c r="BP130" t="s">
        <v>5178</v>
      </c>
      <c r="BQ130" t="s">
        <v>1012</v>
      </c>
      <c r="BR130" s="241">
        <v>1.34</v>
      </c>
      <c r="BS130" s="241">
        <v>6.8000000000000005E-2</v>
      </c>
      <c r="BW130" s="242">
        <v>1.5899999999999999E-85</v>
      </c>
      <c r="BX130" t="s">
        <v>11</v>
      </c>
      <c r="BY130" t="s">
        <v>10</v>
      </c>
      <c r="BZ130" t="s">
        <v>1099</v>
      </c>
      <c r="CA130" t="s">
        <v>1099</v>
      </c>
      <c r="CB130" t="s">
        <v>11</v>
      </c>
      <c r="CC130" t="s">
        <v>11</v>
      </c>
    </row>
    <row r="131" spans="1:81">
      <c r="A131">
        <v>171</v>
      </c>
      <c r="B131" t="s">
        <v>282</v>
      </c>
      <c r="C131" s="21" t="s">
        <v>244</v>
      </c>
      <c r="D131" t="s">
        <v>5166</v>
      </c>
      <c r="E131">
        <v>2018</v>
      </c>
      <c r="F131" t="s">
        <v>5167</v>
      </c>
      <c r="G131" t="s">
        <v>5168</v>
      </c>
      <c r="H131" t="s">
        <v>5169</v>
      </c>
      <c r="I131" t="s">
        <v>5170</v>
      </c>
      <c r="J131" t="s">
        <v>5171</v>
      </c>
      <c r="K131" t="s">
        <v>5172</v>
      </c>
      <c r="L131" t="s">
        <v>5173</v>
      </c>
      <c r="M131" t="s">
        <v>5174</v>
      </c>
      <c r="N131" t="s">
        <v>15</v>
      </c>
      <c r="O131" t="s">
        <v>5741</v>
      </c>
      <c r="P131" t="s">
        <v>5741</v>
      </c>
      <c r="Q131" s="21" t="s">
        <v>5669</v>
      </c>
      <c r="R131" t="s">
        <v>174</v>
      </c>
      <c r="S131" t="s">
        <v>1060</v>
      </c>
      <c r="U131" t="str">
        <f>INDEX([5]Outcome_GWASs!H:H,MATCH([5]Wenxin!Q131,[5]Outcome_GWASs!C:C,0))</f>
        <v>both</v>
      </c>
      <c r="V131">
        <v>253239</v>
      </c>
      <c r="W131" t="str">
        <f>INDEX([5]Outcome_GWASs!G:G,MATCH([5]Wenxin!Q131,[5]Outcome_GWASs!C:C,0))</f>
        <v>NA</v>
      </c>
      <c r="X131">
        <f>INDEX([5]Outcome_GWASs!F:F,MATCH([5]Wenxin!Q131,[5]Outcome_GWASs!C:C,0))</f>
        <v>339224</v>
      </c>
      <c r="Y131" t="str">
        <f>INDEX([5]Outcome_GWASs!G:G,MATCH([5]Wenxin!Q131,[5]Outcome_GWASs!C:C,0))</f>
        <v>NA</v>
      </c>
      <c r="Z131" t="s">
        <v>11</v>
      </c>
      <c r="AA131" t="s">
        <v>3932</v>
      </c>
      <c r="AB131" t="str">
        <f>INDEX([5]Outcome_GWASs!E:E,MATCH([5]Wenxin!Q131,[5]Outcome_GWASs!C:C,0))</f>
        <v>All ancestries</v>
      </c>
      <c r="AC131" t="s">
        <v>5545</v>
      </c>
      <c r="AD131" t="s">
        <v>5543</v>
      </c>
      <c r="AE131" t="s">
        <v>123</v>
      </c>
      <c r="AF131" s="21" t="s">
        <v>139</v>
      </c>
      <c r="AG131" t="s">
        <v>140</v>
      </c>
      <c r="AH131">
        <v>322154</v>
      </c>
      <c r="AI131">
        <v>322154</v>
      </c>
      <c r="AJ131" t="s">
        <v>10</v>
      </c>
      <c r="AK131" t="s">
        <v>1005</v>
      </c>
      <c r="AL131" t="s">
        <v>204</v>
      </c>
      <c r="AM131" t="s">
        <v>10</v>
      </c>
      <c r="AN131" t="s">
        <v>10</v>
      </c>
      <c r="AO131" t="s">
        <v>1099</v>
      </c>
      <c r="AP131" t="s">
        <v>1099</v>
      </c>
      <c r="AQ131" s="21" t="s">
        <v>5410</v>
      </c>
      <c r="AR131" t="s">
        <v>11</v>
      </c>
      <c r="AS131" t="s">
        <v>575</v>
      </c>
      <c r="AT131" t="s">
        <v>11</v>
      </c>
      <c r="AU131" t="s">
        <v>10</v>
      </c>
      <c r="AV131" t="s">
        <v>10</v>
      </c>
      <c r="AW131">
        <v>24</v>
      </c>
      <c r="AX131" t="s">
        <v>10</v>
      </c>
      <c r="AY131" t="s">
        <v>5411</v>
      </c>
      <c r="AZ131" s="21" t="s">
        <v>11</v>
      </c>
      <c r="BA131" s="21" t="s">
        <v>10</v>
      </c>
      <c r="BB131" t="s">
        <v>13</v>
      </c>
      <c r="BH131" t="s">
        <v>11</v>
      </c>
      <c r="BI131" t="s">
        <v>575</v>
      </c>
      <c r="BJ131" t="s">
        <v>11</v>
      </c>
      <c r="BK131" t="s">
        <v>11</v>
      </c>
      <c r="BL131" s="21" t="s">
        <v>11</v>
      </c>
      <c r="BM131" s="21" t="s">
        <v>11</v>
      </c>
      <c r="BN131" t="s">
        <v>5177</v>
      </c>
      <c r="BO131" t="s">
        <v>3814</v>
      </c>
      <c r="BP131" t="s">
        <v>5178</v>
      </c>
      <c r="BQ131" t="s">
        <v>1012</v>
      </c>
      <c r="BR131" s="241">
        <v>-0.27900000000000003</v>
      </c>
      <c r="BS131" s="241">
        <v>5.7000000000000002E-2</v>
      </c>
      <c r="BW131" s="242">
        <v>1.0100000000000001E-6</v>
      </c>
      <c r="BX131" t="s">
        <v>11</v>
      </c>
      <c r="BY131" t="s">
        <v>10</v>
      </c>
      <c r="BZ131" t="s">
        <v>1099</v>
      </c>
      <c r="CA131" t="s">
        <v>1099</v>
      </c>
      <c r="CB131" t="s">
        <v>11</v>
      </c>
      <c r="CC131" t="s">
        <v>11</v>
      </c>
    </row>
    <row r="132" spans="1:81">
      <c r="A132">
        <v>171</v>
      </c>
      <c r="B132" t="s">
        <v>282</v>
      </c>
      <c r="C132" s="21" t="s">
        <v>244</v>
      </c>
      <c r="D132" t="s">
        <v>5166</v>
      </c>
      <c r="E132">
        <v>2018</v>
      </c>
      <c r="F132" t="s">
        <v>5167</v>
      </c>
      <c r="G132" t="s">
        <v>5168</v>
      </c>
      <c r="H132" t="s">
        <v>5169</v>
      </c>
      <c r="I132" t="s">
        <v>5170</v>
      </c>
      <c r="J132" t="s">
        <v>5171</v>
      </c>
      <c r="K132" t="s">
        <v>5172</v>
      </c>
      <c r="L132" t="s">
        <v>5173</v>
      </c>
      <c r="M132" t="s">
        <v>5174</v>
      </c>
      <c r="N132" t="s">
        <v>15</v>
      </c>
      <c r="O132" t="s">
        <v>5548</v>
      </c>
      <c r="P132" t="s">
        <v>5548</v>
      </c>
      <c r="Q132" s="21" t="s">
        <v>5669</v>
      </c>
      <c r="R132" t="s">
        <v>173</v>
      </c>
      <c r="S132" t="s">
        <v>1060</v>
      </c>
      <c r="U132" t="str">
        <f>INDEX([5]Outcome_GWASs!H:H,MATCH([5]Wenxin!Q132,[5]Outcome_GWASs!C:C,0))</f>
        <v>both</v>
      </c>
      <c r="V132">
        <v>125943</v>
      </c>
      <c r="W132" t="str">
        <f>INDEX([5]Outcome_GWASs!G:G,MATCH([5]Wenxin!Q132,[5]Outcome_GWASs!C:C,0))</f>
        <v>NA</v>
      </c>
      <c r="X132">
        <f>INDEX([5]Outcome_GWASs!F:F,MATCH([5]Wenxin!Q132,[5]Outcome_GWASs!C:C,0))</f>
        <v>339224</v>
      </c>
      <c r="Y132" t="str">
        <f>INDEX([5]Outcome_GWASs!G:G,MATCH([5]Wenxin!Q132,[5]Outcome_GWASs!C:C,0))</f>
        <v>NA</v>
      </c>
      <c r="Z132" t="s">
        <v>11</v>
      </c>
      <c r="AA132" t="s">
        <v>3932</v>
      </c>
      <c r="AB132" t="str">
        <f>INDEX([5]Outcome_GWASs!E:E,MATCH([5]Wenxin!Q132,[5]Outcome_GWASs!C:C,0))</f>
        <v>All ancestries</v>
      </c>
      <c r="AC132" t="s">
        <v>5545</v>
      </c>
      <c r="AD132" t="s">
        <v>5543</v>
      </c>
      <c r="AE132" t="s">
        <v>123</v>
      </c>
      <c r="AF132" s="21" t="s">
        <v>139</v>
      </c>
      <c r="AG132" t="s">
        <v>140</v>
      </c>
      <c r="AH132">
        <v>322154</v>
      </c>
      <c r="AI132">
        <v>322154</v>
      </c>
      <c r="AJ132" t="s">
        <v>10</v>
      </c>
      <c r="AK132" t="s">
        <v>1005</v>
      </c>
      <c r="AL132" t="s">
        <v>204</v>
      </c>
      <c r="AM132" t="s">
        <v>10</v>
      </c>
      <c r="AN132" t="s">
        <v>10</v>
      </c>
      <c r="AO132" t="s">
        <v>1099</v>
      </c>
      <c r="AP132" t="s">
        <v>1099</v>
      </c>
      <c r="AQ132" s="21" t="s">
        <v>5410</v>
      </c>
      <c r="AR132" t="s">
        <v>11</v>
      </c>
      <c r="AS132" t="s">
        <v>575</v>
      </c>
      <c r="AT132" t="s">
        <v>11</v>
      </c>
      <c r="AU132" t="s">
        <v>10</v>
      </c>
      <c r="AV132" t="s">
        <v>10</v>
      </c>
      <c r="AW132">
        <v>24</v>
      </c>
      <c r="AX132" t="s">
        <v>10</v>
      </c>
      <c r="AY132" t="s">
        <v>5411</v>
      </c>
      <c r="AZ132" s="21" t="s">
        <v>11</v>
      </c>
      <c r="BA132" s="21" t="s">
        <v>10</v>
      </c>
      <c r="BB132" t="s">
        <v>13</v>
      </c>
      <c r="BH132" t="s">
        <v>11</v>
      </c>
      <c r="BI132" t="s">
        <v>575</v>
      </c>
      <c r="BJ132" t="s">
        <v>11</v>
      </c>
      <c r="BK132" t="s">
        <v>11</v>
      </c>
      <c r="BL132" s="21" t="s">
        <v>11</v>
      </c>
      <c r="BM132" s="21" t="s">
        <v>11</v>
      </c>
      <c r="BN132" t="s">
        <v>5177</v>
      </c>
      <c r="BO132" t="s">
        <v>3814</v>
      </c>
      <c r="BP132" t="s">
        <v>5178</v>
      </c>
      <c r="BQ132" t="s">
        <v>1012</v>
      </c>
      <c r="BR132" s="241">
        <v>0.80200000000000005</v>
      </c>
      <c r="BS132" s="241">
        <v>8.6999999999999994E-2</v>
      </c>
      <c r="BW132" s="242">
        <v>1.8899999999999998E-20</v>
      </c>
      <c r="BX132" t="s">
        <v>11</v>
      </c>
      <c r="BY132" t="s">
        <v>10</v>
      </c>
      <c r="BZ132" t="s">
        <v>1099</v>
      </c>
      <c r="CA132" t="s">
        <v>1099</v>
      </c>
      <c r="CB132" t="s">
        <v>11</v>
      </c>
      <c r="CC132" t="s">
        <v>11</v>
      </c>
    </row>
    <row r="133" spans="1:81">
      <c r="A133">
        <v>171</v>
      </c>
      <c r="B133" t="s">
        <v>282</v>
      </c>
      <c r="C133" s="21" t="s">
        <v>244</v>
      </c>
      <c r="D133" t="s">
        <v>5166</v>
      </c>
      <c r="E133">
        <v>2018</v>
      </c>
      <c r="F133" t="s">
        <v>5167</v>
      </c>
      <c r="G133" t="s">
        <v>5168</v>
      </c>
      <c r="H133" t="s">
        <v>5169</v>
      </c>
      <c r="I133" t="s">
        <v>5170</v>
      </c>
      <c r="J133" t="s">
        <v>5171</v>
      </c>
      <c r="K133" t="s">
        <v>5172</v>
      </c>
      <c r="L133" t="s">
        <v>5173</v>
      </c>
      <c r="M133" t="s">
        <v>5174</v>
      </c>
      <c r="N133" t="s">
        <v>15</v>
      </c>
      <c r="O133" t="s">
        <v>5181</v>
      </c>
      <c r="P133" t="s">
        <v>5181</v>
      </c>
      <c r="Q133" s="21" t="s">
        <v>5669</v>
      </c>
      <c r="R133" t="s">
        <v>5181</v>
      </c>
      <c r="S133" t="s">
        <v>1060</v>
      </c>
      <c r="U133" t="str">
        <f>INDEX([5]Outcome_GWASs!H:H,MATCH([5]Wenxin!Q133,[5]Outcome_GWASs!C:C,0))</f>
        <v>both</v>
      </c>
      <c r="V133">
        <v>114178</v>
      </c>
      <c r="W133" t="str">
        <f>INDEX([5]Outcome_GWASs!G:G,MATCH([5]Wenxin!Q133,[5]Outcome_GWASs!C:C,0))</f>
        <v>NA</v>
      </c>
      <c r="X133">
        <f>INDEX([5]Outcome_GWASs!F:F,MATCH([5]Wenxin!Q133,[5]Outcome_GWASs!C:C,0))</f>
        <v>339224</v>
      </c>
      <c r="Y133" t="str">
        <f>INDEX([5]Outcome_GWASs!G:G,MATCH([5]Wenxin!Q133,[5]Outcome_GWASs!C:C,0))</f>
        <v>NA</v>
      </c>
      <c r="Z133" t="s">
        <v>11</v>
      </c>
      <c r="AA133" t="s">
        <v>3932</v>
      </c>
      <c r="AB133" t="str">
        <f>INDEX([5]Outcome_GWASs!E:E,MATCH([5]Wenxin!Q133,[5]Outcome_GWASs!C:C,0))</f>
        <v>All ancestries</v>
      </c>
      <c r="AC133" t="s">
        <v>5545</v>
      </c>
      <c r="AD133" t="s">
        <v>5543</v>
      </c>
      <c r="AE133" t="s">
        <v>123</v>
      </c>
      <c r="AF133" s="21" t="s">
        <v>139</v>
      </c>
      <c r="AG133" t="s">
        <v>140</v>
      </c>
      <c r="AH133">
        <v>322154</v>
      </c>
      <c r="AI133">
        <v>322154</v>
      </c>
      <c r="AJ133" t="s">
        <v>10</v>
      </c>
      <c r="AK133" t="s">
        <v>1005</v>
      </c>
      <c r="AL133" t="s">
        <v>204</v>
      </c>
      <c r="AM133" t="s">
        <v>10</v>
      </c>
      <c r="AN133" t="s">
        <v>10</v>
      </c>
      <c r="AO133" t="s">
        <v>1099</v>
      </c>
      <c r="AP133" t="s">
        <v>1099</v>
      </c>
      <c r="AQ133" s="21" t="s">
        <v>5410</v>
      </c>
      <c r="AR133" t="s">
        <v>11</v>
      </c>
      <c r="AS133" t="s">
        <v>575</v>
      </c>
      <c r="AT133" t="s">
        <v>11</v>
      </c>
      <c r="AU133" t="s">
        <v>10</v>
      </c>
      <c r="AV133" t="s">
        <v>10</v>
      </c>
      <c r="AW133">
        <v>24</v>
      </c>
      <c r="AX133" t="s">
        <v>10</v>
      </c>
      <c r="AY133" t="s">
        <v>5411</v>
      </c>
      <c r="AZ133" s="21" t="s">
        <v>11</v>
      </c>
      <c r="BA133" s="21" t="s">
        <v>10</v>
      </c>
      <c r="BB133" t="s">
        <v>13</v>
      </c>
      <c r="BH133" t="s">
        <v>11</v>
      </c>
      <c r="BI133" t="s">
        <v>575</v>
      </c>
      <c r="BJ133" t="s">
        <v>11</v>
      </c>
      <c r="BK133" t="s">
        <v>11</v>
      </c>
      <c r="BL133" s="21" t="s">
        <v>11</v>
      </c>
      <c r="BM133" s="21" t="s">
        <v>11</v>
      </c>
      <c r="BN133" t="s">
        <v>5177</v>
      </c>
      <c r="BO133" t="s">
        <v>3814</v>
      </c>
      <c r="BP133" t="s">
        <v>5178</v>
      </c>
      <c r="BQ133" t="s">
        <v>1012</v>
      </c>
      <c r="BR133" s="241">
        <v>6.23</v>
      </c>
      <c r="BS133" s="241">
        <v>0.71599999999999997</v>
      </c>
      <c r="BW133" s="242">
        <v>3.11E-18</v>
      </c>
      <c r="BX133" t="s">
        <v>11</v>
      </c>
      <c r="BY133" t="s">
        <v>10</v>
      </c>
      <c r="BZ133" t="s">
        <v>1099</v>
      </c>
      <c r="CA133" t="s">
        <v>1099</v>
      </c>
      <c r="CB133" t="s">
        <v>11</v>
      </c>
      <c r="CC133" t="s">
        <v>11</v>
      </c>
    </row>
    <row r="134" spans="1:81">
      <c r="A134">
        <v>171</v>
      </c>
      <c r="B134" t="s">
        <v>282</v>
      </c>
      <c r="C134" s="21" t="s">
        <v>244</v>
      </c>
      <c r="D134" t="s">
        <v>5166</v>
      </c>
      <c r="E134">
        <v>2018</v>
      </c>
      <c r="F134" t="s">
        <v>5167</v>
      </c>
      <c r="G134" t="s">
        <v>5168</v>
      </c>
      <c r="H134" t="s">
        <v>5169</v>
      </c>
      <c r="I134" t="s">
        <v>5170</v>
      </c>
      <c r="J134" t="s">
        <v>5171</v>
      </c>
      <c r="K134" t="s">
        <v>5172</v>
      </c>
      <c r="L134" t="s">
        <v>5173</v>
      </c>
      <c r="M134" t="s">
        <v>5174</v>
      </c>
      <c r="N134" t="s">
        <v>15</v>
      </c>
      <c r="O134" t="s">
        <v>5996</v>
      </c>
      <c r="P134" t="s">
        <v>5996</v>
      </c>
      <c r="Q134" s="21" t="s">
        <v>5669</v>
      </c>
      <c r="R134" t="s">
        <v>5182</v>
      </c>
      <c r="S134" t="s">
        <v>1060</v>
      </c>
      <c r="U134" t="str">
        <f>INDEX([5]Outcome_GWASs!H:H,MATCH([5]Wenxin!Q134,[5]Outcome_GWASs!C:C,0))</f>
        <v>both</v>
      </c>
      <c r="V134">
        <v>114305</v>
      </c>
      <c r="W134" t="str">
        <f>INDEX([5]Outcome_GWASs!G:G,MATCH([5]Wenxin!Q134,[5]Outcome_GWASs!C:C,0))</f>
        <v>NA</v>
      </c>
      <c r="X134">
        <f>INDEX([5]Outcome_GWASs!F:F,MATCH([5]Wenxin!Q134,[5]Outcome_GWASs!C:C,0))</f>
        <v>339224</v>
      </c>
      <c r="Y134" t="str">
        <f>INDEX([5]Outcome_GWASs!G:G,MATCH([5]Wenxin!Q134,[5]Outcome_GWASs!C:C,0))</f>
        <v>NA</v>
      </c>
      <c r="Z134" t="s">
        <v>11</v>
      </c>
      <c r="AA134" t="s">
        <v>3932</v>
      </c>
      <c r="AB134" t="str">
        <f>INDEX([5]Outcome_GWASs!E:E,MATCH([5]Wenxin!Q134,[5]Outcome_GWASs!C:C,0))</f>
        <v>All ancestries</v>
      </c>
      <c r="AC134" t="s">
        <v>5545</v>
      </c>
      <c r="AD134" t="s">
        <v>5543</v>
      </c>
      <c r="AE134" t="s">
        <v>123</v>
      </c>
      <c r="AF134" s="21" t="s">
        <v>139</v>
      </c>
      <c r="AG134" t="s">
        <v>140</v>
      </c>
      <c r="AH134">
        <v>322154</v>
      </c>
      <c r="AI134">
        <v>322154</v>
      </c>
      <c r="AJ134" t="s">
        <v>10</v>
      </c>
      <c r="AK134" t="s">
        <v>1005</v>
      </c>
      <c r="AL134" t="s">
        <v>204</v>
      </c>
      <c r="AM134" t="s">
        <v>10</v>
      </c>
      <c r="AN134" t="s">
        <v>10</v>
      </c>
      <c r="AO134" t="s">
        <v>1099</v>
      </c>
      <c r="AP134" t="s">
        <v>1099</v>
      </c>
      <c r="AQ134" s="21" t="s">
        <v>5410</v>
      </c>
      <c r="AR134" t="s">
        <v>11</v>
      </c>
      <c r="AS134" t="s">
        <v>575</v>
      </c>
      <c r="AT134" t="s">
        <v>11</v>
      </c>
      <c r="AU134" t="s">
        <v>10</v>
      </c>
      <c r="AV134" t="s">
        <v>10</v>
      </c>
      <c r="AW134">
        <v>24</v>
      </c>
      <c r="AX134" t="s">
        <v>10</v>
      </c>
      <c r="AY134" t="s">
        <v>5411</v>
      </c>
      <c r="AZ134" s="21" t="s">
        <v>11</v>
      </c>
      <c r="BA134" s="21" t="s">
        <v>10</v>
      </c>
      <c r="BB134" t="s">
        <v>13</v>
      </c>
      <c r="BH134" t="s">
        <v>11</v>
      </c>
      <c r="BI134" t="s">
        <v>575</v>
      </c>
      <c r="BJ134" t="s">
        <v>11</v>
      </c>
      <c r="BK134" t="s">
        <v>11</v>
      </c>
      <c r="BL134" s="21" t="s">
        <v>11</v>
      </c>
      <c r="BM134" s="21" t="s">
        <v>11</v>
      </c>
      <c r="BN134" t="s">
        <v>5177</v>
      </c>
      <c r="BO134" t="s">
        <v>3814</v>
      </c>
      <c r="BP134" t="s">
        <v>5178</v>
      </c>
      <c r="BQ134" t="s">
        <v>1012</v>
      </c>
      <c r="BR134" s="241">
        <v>3.49</v>
      </c>
      <c r="BS134" s="241">
        <v>0.40200000000000002</v>
      </c>
      <c r="BW134" s="242">
        <v>3.5700000000000003E-18</v>
      </c>
      <c r="BX134" t="s">
        <v>11</v>
      </c>
      <c r="BY134" t="s">
        <v>10</v>
      </c>
      <c r="BZ134" t="s">
        <v>1099</v>
      </c>
      <c r="CA134" t="s">
        <v>1099</v>
      </c>
      <c r="CB134" t="s">
        <v>11</v>
      </c>
      <c r="CC134" t="s">
        <v>11</v>
      </c>
    </row>
    <row r="135" spans="1:81">
      <c r="A135">
        <v>171</v>
      </c>
      <c r="B135" t="s">
        <v>282</v>
      </c>
      <c r="C135" s="21" t="s">
        <v>244</v>
      </c>
      <c r="D135" t="s">
        <v>5166</v>
      </c>
      <c r="E135">
        <v>2018</v>
      </c>
      <c r="F135" t="s">
        <v>5167</v>
      </c>
      <c r="G135" t="s">
        <v>5168</v>
      </c>
      <c r="H135" t="s">
        <v>5169</v>
      </c>
      <c r="I135" t="s">
        <v>5170</v>
      </c>
      <c r="J135" t="s">
        <v>5171</v>
      </c>
      <c r="K135" t="s">
        <v>5172</v>
      </c>
      <c r="L135" t="s">
        <v>5173</v>
      </c>
      <c r="M135" t="s">
        <v>5174</v>
      </c>
      <c r="N135" t="s">
        <v>15</v>
      </c>
      <c r="O135" t="s">
        <v>5997</v>
      </c>
      <c r="P135" t="s">
        <v>5997</v>
      </c>
      <c r="Q135" s="21" t="s">
        <v>5669</v>
      </c>
      <c r="R135" t="s">
        <v>5183</v>
      </c>
      <c r="S135" t="s">
        <v>1060</v>
      </c>
      <c r="U135" t="str">
        <f>INDEX([5]Outcome_GWASs!H:H,MATCH([5]Wenxin!Q135,[5]Outcome_GWASs!C:C,0))</f>
        <v>both</v>
      </c>
      <c r="V135">
        <v>114367</v>
      </c>
      <c r="W135" t="str">
        <f>INDEX([5]Outcome_GWASs!G:G,MATCH([5]Wenxin!Q135,[5]Outcome_GWASs!C:C,0))</f>
        <v>NA</v>
      </c>
      <c r="X135">
        <f>INDEX([5]Outcome_GWASs!F:F,MATCH([5]Wenxin!Q135,[5]Outcome_GWASs!C:C,0))</f>
        <v>339224</v>
      </c>
      <c r="Y135" t="str">
        <f>INDEX([5]Outcome_GWASs!G:G,MATCH([5]Wenxin!Q135,[5]Outcome_GWASs!C:C,0))</f>
        <v>NA</v>
      </c>
      <c r="Z135" t="s">
        <v>11</v>
      </c>
      <c r="AA135" t="s">
        <v>3932</v>
      </c>
      <c r="AB135" t="str">
        <f>INDEX([5]Outcome_GWASs!E:E,MATCH([5]Wenxin!Q135,[5]Outcome_GWASs!C:C,0))</f>
        <v>All ancestries</v>
      </c>
      <c r="AC135" t="s">
        <v>5545</v>
      </c>
      <c r="AD135" t="s">
        <v>5543</v>
      </c>
      <c r="AE135" t="s">
        <v>123</v>
      </c>
      <c r="AF135" s="21" t="s">
        <v>139</v>
      </c>
      <c r="AG135" t="s">
        <v>140</v>
      </c>
      <c r="AH135">
        <v>322154</v>
      </c>
      <c r="AI135">
        <v>322154</v>
      </c>
      <c r="AJ135" t="s">
        <v>10</v>
      </c>
      <c r="AK135" t="s">
        <v>1005</v>
      </c>
      <c r="AL135" t="s">
        <v>204</v>
      </c>
      <c r="AM135" t="s">
        <v>10</v>
      </c>
      <c r="AN135" t="s">
        <v>10</v>
      </c>
      <c r="AO135" t="s">
        <v>1099</v>
      </c>
      <c r="AP135" t="s">
        <v>1099</v>
      </c>
      <c r="AQ135" s="21" t="s">
        <v>5410</v>
      </c>
      <c r="AR135" t="s">
        <v>11</v>
      </c>
      <c r="AS135" t="s">
        <v>575</v>
      </c>
      <c r="AT135" t="s">
        <v>11</v>
      </c>
      <c r="AU135" t="s">
        <v>10</v>
      </c>
      <c r="AV135" t="s">
        <v>10</v>
      </c>
      <c r="AW135">
        <v>24</v>
      </c>
      <c r="AX135" t="s">
        <v>10</v>
      </c>
      <c r="AY135" t="s">
        <v>5411</v>
      </c>
      <c r="AZ135" s="21" t="s">
        <v>11</v>
      </c>
      <c r="BA135" s="21" t="s">
        <v>10</v>
      </c>
      <c r="BB135" t="s">
        <v>13</v>
      </c>
      <c r="BH135" t="s">
        <v>11</v>
      </c>
      <c r="BI135" t="s">
        <v>575</v>
      </c>
      <c r="BJ135" t="s">
        <v>11</v>
      </c>
      <c r="BK135" t="s">
        <v>11</v>
      </c>
      <c r="BL135" s="21" t="s">
        <v>11</v>
      </c>
      <c r="BM135" s="21" t="s">
        <v>11</v>
      </c>
      <c r="BN135" t="s">
        <v>5177</v>
      </c>
      <c r="BO135" t="s">
        <v>3814</v>
      </c>
      <c r="BP135" t="s">
        <v>5178</v>
      </c>
      <c r="BQ135" t="s">
        <v>1012</v>
      </c>
      <c r="BR135" s="241">
        <v>1.81</v>
      </c>
      <c r="BS135" s="241">
        <v>0.23200000000000001</v>
      </c>
      <c r="BW135" s="242">
        <v>6.7499999999999996E-15</v>
      </c>
      <c r="BX135" t="s">
        <v>11</v>
      </c>
      <c r="BY135" t="s">
        <v>10</v>
      </c>
      <c r="BZ135" t="s">
        <v>1099</v>
      </c>
      <c r="CA135" t="s">
        <v>1099</v>
      </c>
      <c r="CB135" t="s">
        <v>11</v>
      </c>
      <c r="CC135" t="s">
        <v>11</v>
      </c>
    </row>
    <row r="136" spans="1:81">
      <c r="A136">
        <v>171</v>
      </c>
      <c r="B136" t="s">
        <v>282</v>
      </c>
      <c r="C136" s="21" t="s">
        <v>244</v>
      </c>
      <c r="D136" t="s">
        <v>5166</v>
      </c>
      <c r="E136">
        <v>2018</v>
      </c>
      <c r="F136" t="s">
        <v>5167</v>
      </c>
      <c r="G136" t="s">
        <v>5168</v>
      </c>
      <c r="H136" t="s">
        <v>5169</v>
      </c>
      <c r="I136" t="s">
        <v>5170</v>
      </c>
      <c r="J136" t="s">
        <v>5171</v>
      </c>
      <c r="K136" t="s">
        <v>5172</v>
      </c>
      <c r="L136" t="s">
        <v>5173</v>
      </c>
      <c r="M136" t="s">
        <v>5174</v>
      </c>
      <c r="N136" t="s">
        <v>15</v>
      </c>
      <c r="O136" t="s">
        <v>5998</v>
      </c>
      <c r="P136" t="s">
        <v>6000</v>
      </c>
      <c r="Q136" s="21" t="s">
        <v>5669</v>
      </c>
      <c r="R136" t="s">
        <v>5184</v>
      </c>
      <c r="S136" t="s">
        <v>5185</v>
      </c>
      <c r="U136" t="s">
        <v>140</v>
      </c>
      <c r="V136">
        <v>18312</v>
      </c>
      <c r="W136" t="str">
        <f>INDEX([5]Outcome_GWASs!G:G,MATCH([5]Wenxin!Q136,[5]Outcome_GWASs!C:C,0))</f>
        <v>NA</v>
      </c>
      <c r="X136">
        <f>9594+8738</f>
        <v>18332</v>
      </c>
      <c r="Y136" t="s">
        <v>10</v>
      </c>
      <c r="Z136" t="s">
        <v>10</v>
      </c>
      <c r="AA136" t="s">
        <v>3932</v>
      </c>
      <c r="AB136" t="s">
        <v>126</v>
      </c>
      <c r="AC136" t="s">
        <v>5545</v>
      </c>
      <c r="AD136" t="s">
        <v>5543</v>
      </c>
      <c r="AE136" t="s">
        <v>123</v>
      </c>
      <c r="AF136" s="21" t="s">
        <v>139</v>
      </c>
      <c r="AG136" t="s">
        <v>140</v>
      </c>
      <c r="AH136">
        <v>322154</v>
      </c>
      <c r="AI136">
        <v>322154</v>
      </c>
      <c r="AJ136" t="s">
        <v>10</v>
      </c>
      <c r="AK136" t="s">
        <v>1005</v>
      </c>
      <c r="AL136" t="s">
        <v>204</v>
      </c>
      <c r="AM136" t="s">
        <v>10</v>
      </c>
      <c r="AN136" t="s">
        <v>10</v>
      </c>
      <c r="AO136" t="s">
        <v>1099</v>
      </c>
      <c r="AP136" t="s">
        <v>1099</v>
      </c>
      <c r="AQ136" s="21" t="s">
        <v>5410</v>
      </c>
      <c r="AR136" t="s">
        <v>11</v>
      </c>
      <c r="AS136" t="s">
        <v>575</v>
      </c>
      <c r="AT136" t="s">
        <v>11</v>
      </c>
      <c r="AU136" t="s">
        <v>10</v>
      </c>
      <c r="AV136" t="s">
        <v>10</v>
      </c>
      <c r="AW136">
        <v>24</v>
      </c>
      <c r="AX136" t="s">
        <v>10</v>
      </c>
      <c r="AY136" t="s">
        <v>5411</v>
      </c>
      <c r="AZ136" s="21" t="s">
        <v>11</v>
      </c>
      <c r="BA136" s="21" t="s">
        <v>10</v>
      </c>
      <c r="BB136" t="s">
        <v>13</v>
      </c>
      <c r="BH136" t="s">
        <v>11</v>
      </c>
      <c r="BI136" t="s">
        <v>575</v>
      </c>
      <c r="BJ136" t="s">
        <v>11</v>
      </c>
      <c r="BK136" t="s">
        <v>11</v>
      </c>
      <c r="BL136" s="21" t="s">
        <v>11</v>
      </c>
      <c r="BM136" s="21" t="s">
        <v>11</v>
      </c>
      <c r="BN136" t="s">
        <v>5177</v>
      </c>
      <c r="BO136" t="s">
        <v>3814</v>
      </c>
      <c r="BP136" t="s">
        <v>5178</v>
      </c>
      <c r="BQ136" t="s">
        <v>1012</v>
      </c>
      <c r="BR136" s="241">
        <v>-0.57899999999999996</v>
      </c>
      <c r="BS136" s="241">
        <v>0.2</v>
      </c>
      <c r="BW136" s="241">
        <v>3.7699999999999999E-3</v>
      </c>
      <c r="BX136" t="s">
        <v>11</v>
      </c>
      <c r="BY136" t="s">
        <v>10</v>
      </c>
      <c r="BZ136" t="s">
        <v>1099</v>
      </c>
      <c r="CA136" t="s">
        <v>1099</v>
      </c>
      <c r="CB136" t="s">
        <v>11</v>
      </c>
      <c r="CC136" t="s">
        <v>11</v>
      </c>
    </row>
    <row r="137" spans="1:81">
      <c r="A137">
        <v>171</v>
      </c>
      <c r="B137" t="s">
        <v>282</v>
      </c>
      <c r="C137" s="21" t="s">
        <v>244</v>
      </c>
      <c r="D137" t="s">
        <v>5166</v>
      </c>
      <c r="E137">
        <v>2018</v>
      </c>
      <c r="F137" t="s">
        <v>5167</v>
      </c>
      <c r="G137" t="s">
        <v>5168</v>
      </c>
      <c r="H137" t="s">
        <v>5169</v>
      </c>
      <c r="I137" t="s">
        <v>5170</v>
      </c>
      <c r="J137" t="s">
        <v>5171</v>
      </c>
      <c r="K137" t="s">
        <v>5172</v>
      </c>
      <c r="L137" t="s">
        <v>5173</v>
      </c>
      <c r="M137" t="s">
        <v>5174</v>
      </c>
      <c r="N137" t="s">
        <v>15</v>
      </c>
      <c r="O137" t="s">
        <v>5998</v>
      </c>
      <c r="P137" t="s">
        <v>6001</v>
      </c>
      <c r="Q137" s="21" t="s">
        <v>5669</v>
      </c>
      <c r="R137" t="s">
        <v>5186</v>
      </c>
      <c r="S137" t="s">
        <v>5185</v>
      </c>
      <c r="U137" t="s">
        <v>140</v>
      </c>
      <c r="V137">
        <v>18206</v>
      </c>
      <c r="W137" t="str">
        <f>INDEX([5]Outcome_GWASs!G:G,MATCH([5]Wenxin!Q137,[5]Outcome_GWASs!C:C,0))</f>
        <v>NA</v>
      </c>
      <c r="X137">
        <f t="shared" ref="X137:X139" si="2">9594+8738</f>
        <v>18332</v>
      </c>
      <c r="Y137" t="s">
        <v>10</v>
      </c>
      <c r="Z137" t="s">
        <v>10</v>
      </c>
      <c r="AA137" t="s">
        <v>3932</v>
      </c>
      <c r="AB137" t="s">
        <v>126</v>
      </c>
      <c r="AC137" t="s">
        <v>5545</v>
      </c>
      <c r="AD137" t="s">
        <v>5543</v>
      </c>
      <c r="AE137" t="s">
        <v>123</v>
      </c>
      <c r="AF137" s="21" t="s">
        <v>139</v>
      </c>
      <c r="AG137" t="s">
        <v>140</v>
      </c>
      <c r="AH137">
        <v>322154</v>
      </c>
      <c r="AI137">
        <v>322154</v>
      </c>
      <c r="AJ137" t="s">
        <v>10</v>
      </c>
      <c r="AK137" t="s">
        <v>1005</v>
      </c>
      <c r="AL137" t="s">
        <v>204</v>
      </c>
      <c r="AM137" t="s">
        <v>10</v>
      </c>
      <c r="AN137" t="s">
        <v>10</v>
      </c>
      <c r="AO137" t="s">
        <v>1099</v>
      </c>
      <c r="AP137" t="s">
        <v>1099</v>
      </c>
      <c r="AQ137" s="21" t="s">
        <v>5410</v>
      </c>
      <c r="AR137" t="s">
        <v>11</v>
      </c>
      <c r="AS137" t="s">
        <v>575</v>
      </c>
      <c r="AT137" t="s">
        <v>11</v>
      </c>
      <c r="AU137" t="s">
        <v>10</v>
      </c>
      <c r="AV137" t="s">
        <v>10</v>
      </c>
      <c r="AW137">
        <v>24</v>
      </c>
      <c r="AX137" t="s">
        <v>10</v>
      </c>
      <c r="AY137" t="s">
        <v>5411</v>
      </c>
      <c r="AZ137" s="21" t="s">
        <v>11</v>
      </c>
      <c r="BA137" s="21" t="s">
        <v>10</v>
      </c>
      <c r="BB137" t="s">
        <v>13</v>
      </c>
      <c r="BH137" t="s">
        <v>11</v>
      </c>
      <c r="BI137" t="s">
        <v>575</v>
      </c>
      <c r="BJ137" t="s">
        <v>11</v>
      </c>
      <c r="BK137" t="s">
        <v>11</v>
      </c>
      <c r="BL137" s="21" t="s">
        <v>11</v>
      </c>
      <c r="BM137" s="21" t="s">
        <v>11</v>
      </c>
      <c r="BN137" t="s">
        <v>5177</v>
      </c>
      <c r="BO137" t="s">
        <v>3814</v>
      </c>
      <c r="BP137" t="s">
        <v>5178</v>
      </c>
      <c r="BQ137" t="s">
        <v>1012</v>
      </c>
      <c r="BR137" s="241">
        <v>1.0900000000000001</v>
      </c>
      <c r="BS137" s="241">
        <v>0.2</v>
      </c>
      <c r="BW137" s="242">
        <v>5.1399999999999997E-8</v>
      </c>
      <c r="BX137" t="s">
        <v>11</v>
      </c>
      <c r="BY137" t="s">
        <v>10</v>
      </c>
      <c r="BZ137" t="s">
        <v>1099</v>
      </c>
      <c r="CA137" t="s">
        <v>1099</v>
      </c>
      <c r="CB137" t="s">
        <v>11</v>
      </c>
      <c r="CC137" t="s">
        <v>11</v>
      </c>
    </row>
    <row r="138" spans="1:81">
      <c r="A138">
        <v>171</v>
      </c>
      <c r="B138" t="s">
        <v>282</v>
      </c>
      <c r="C138" s="21" t="s">
        <v>244</v>
      </c>
      <c r="D138" t="s">
        <v>5166</v>
      </c>
      <c r="E138">
        <v>2018</v>
      </c>
      <c r="F138" t="s">
        <v>5167</v>
      </c>
      <c r="G138" t="s">
        <v>5168</v>
      </c>
      <c r="H138" t="s">
        <v>5169</v>
      </c>
      <c r="I138" t="s">
        <v>5170</v>
      </c>
      <c r="J138" t="s">
        <v>5171</v>
      </c>
      <c r="K138" t="s">
        <v>5172</v>
      </c>
      <c r="L138" t="s">
        <v>5173</v>
      </c>
      <c r="M138" t="s">
        <v>5174</v>
      </c>
      <c r="N138" t="s">
        <v>15</v>
      </c>
      <c r="O138" t="s">
        <v>5998</v>
      </c>
      <c r="P138" t="s">
        <v>5999</v>
      </c>
      <c r="Q138" s="21" t="s">
        <v>5669</v>
      </c>
      <c r="R138" t="s">
        <v>5187</v>
      </c>
      <c r="S138" t="s">
        <v>5185</v>
      </c>
      <c r="U138" t="s">
        <v>140</v>
      </c>
      <c r="V138">
        <v>18205</v>
      </c>
      <c r="W138" t="str">
        <f>INDEX([5]Outcome_GWASs!G:G,MATCH([5]Wenxin!Q138,[5]Outcome_GWASs!C:C,0))</f>
        <v>NA</v>
      </c>
      <c r="X138">
        <f>9594+8738</f>
        <v>18332</v>
      </c>
      <c r="Y138" t="s">
        <v>10</v>
      </c>
      <c r="Z138" t="s">
        <v>10</v>
      </c>
      <c r="AA138" t="s">
        <v>3932</v>
      </c>
      <c r="AB138" t="s">
        <v>126</v>
      </c>
      <c r="AC138" t="s">
        <v>5545</v>
      </c>
      <c r="AD138" t="s">
        <v>5543</v>
      </c>
      <c r="AE138" t="s">
        <v>123</v>
      </c>
      <c r="AF138" s="21" t="s">
        <v>139</v>
      </c>
      <c r="AG138" t="s">
        <v>140</v>
      </c>
      <c r="AH138">
        <v>322154</v>
      </c>
      <c r="AI138">
        <v>322154</v>
      </c>
      <c r="AJ138" t="s">
        <v>10</v>
      </c>
      <c r="AK138" t="s">
        <v>1005</v>
      </c>
      <c r="AL138" t="s">
        <v>204</v>
      </c>
      <c r="AM138" t="s">
        <v>10</v>
      </c>
      <c r="AN138" t="s">
        <v>10</v>
      </c>
      <c r="AO138" t="s">
        <v>1099</v>
      </c>
      <c r="AP138" t="s">
        <v>1099</v>
      </c>
      <c r="AQ138" s="21" t="s">
        <v>5410</v>
      </c>
      <c r="AR138" t="s">
        <v>11</v>
      </c>
      <c r="AS138" t="s">
        <v>575</v>
      </c>
      <c r="AT138" t="s">
        <v>11</v>
      </c>
      <c r="AU138" t="s">
        <v>10</v>
      </c>
      <c r="AV138" t="s">
        <v>10</v>
      </c>
      <c r="AW138">
        <v>24</v>
      </c>
      <c r="AX138" t="s">
        <v>10</v>
      </c>
      <c r="AY138" t="s">
        <v>5411</v>
      </c>
      <c r="AZ138" s="21" t="s">
        <v>11</v>
      </c>
      <c r="BA138" s="21" t="s">
        <v>10</v>
      </c>
      <c r="BB138" t="s">
        <v>13</v>
      </c>
      <c r="BH138" t="s">
        <v>11</v>
      </c>
      <c r="BI138" t="s">
        <v>575</v>
      </c>
      <c r="BJ138" t="s">
        <v>11</v>
      </c>
      <c r="BK138" t="s">
        <v>11</v>
      </c>
      <c r="BL138" s="21" t="s">
        <v>11</v>
      </c>
      <c r="BM138" s="21" t="s">
        <v>11</v>
      </c>
      <c r="BN138" t="s">
        <v>5177</v>
      </c>
      <c r="BO138" t="s">
        <v>3814</v>
      </c>
      <c r="BP138" t="s">
        <v>5178</v>
      </c>
      <c r="BQ138" t="s">
        <v>1012</v>
      </c>
      <c r="BR138" s="241">
        <v>-1.9</v>
      </c>
      <c r="BS138" s="241">
        <v>0.2</v>
      </c>
      <c r="BW138" s="242">
        <v>2.0400000000000001E-21</v>
      </c>
      <c r="BX138" t="s">
        <v>11</v>
      </c>
      <c r="BY138" t="s">
        <v>10</v>
      </c>
      <c r="BZ138" t="s">
        <v>1099</v>
      </c>
      <c r="CA138" t="s">
        <v>1099</v>
      </c>
      <c r="CB138" t="s">
        <v>11</v>
      </c>
      <c r="CC138" t="s">
        <v>11</v>
      </c>
    </row>
    <row r="139" spans="1:81">
      <c r="A139">
        <v>171</v>
      </c>
      <c r="B139" t="s">
        <v>282</v>
      </c>
      <c r="C139" s="21" t="s">
        <v>244</v>
      </c>
      <c r="D139" t="s">
        <v>5166</v>
      </c>
      <c r="E139">
        <v>2018</v>
      </c>
      <c r="F139" t="s">
        <v>5167</v>
      </c>
      <c r="G139" t="s">
        <v>5168</v>
      </c>
      <c r="H139" t="s">
        <v>5169</v>
      </c>
      <c r="I139" t="s">
        <v>5170</v>
      </c>
      <c r="J139" t="s">
        <v>5171</v>
      </c>
      <c r="K139" t="s">
        <v>5172</v>
      </c>
      <c r="L139" t="s">
        <v>5173</v>
      </c>
      <c r="M139" t="s">
        <v>5174</v>
      </c>
      <c r="N139" t="s">
        <v>15</v>
      </c>
      <c r="O139" t="s">
        <v>5998</v>
      </c>
      <c r="P139" t="s">
        <v>6002</v>
      </c>
      <c r="Q139" s="21" t="s">
        <v>5669</v>
      </c>
      <c r="R139" t="s">
        <v>5188</v>
      </c>
      <c r="S139" t="s">
        <v>5185</v>
      </c>
      <c r="U139" t="s">
        <v>140</v>
      </c>
      <c r="V139">
        <v>11616</v>
      </c>
      <c r="W139" t="str">
        <f>INDEX([5]Outcome_GWASs!G:G,MATCH([5]Wenxin!Q139,[5]Outcome_GWASs!C:C,0))</f>
        <v>NA</v>
      </c>
      <c r="X139">
        <f t="shared" si="2"/>
        <v>18332</v>
      </c>
      <c r="Y139" t="s">
        <v>10</v>
      </c>
      <c r="Z139" t="s">
        <v>10</v>
      </c>
      <c r="AA139" t="s">
        <v>3932</v>
      </c>
      <c r="AB139" t="s">
        <v>126</v>
      </c>
      <c r="AC139" t="s">
        <v>5545</v>
      </c>
      <c r="AD139" t="s">
        <v>5543</v>
      </c>
      <c r="AE139" t="s">
        <v>123</v>
      </c>
      <c r="AF139" s="21" t="s">
        <v>139</v>
      </c>
      <c r="AG139" t="s">
        <v>140</v>
      </c>
      <c r="AH139">
        <v>322154</v>
      </c>
      <c r="AI139">
        <v>322154</v>
      </c>
      <c r="AJ139" t="s">
        <v>10</v>
      </c>
      <c r="AK139" t="s">
        <v>1005</v>
      </c>
      <c r="AL139" t="s">
        <v>204</v>
      </c>
      <c r="AM139" t="s">
        <v>10</v>
      </c>
      <c r="AN139" t="s">
        <v>10</v>
      </c>
      <c r="AO139" t="s">
        <v>1099</v>
      </c>
      <c r="AP139" t="s">
        <v>1099</v>
      </c>
      <c r="AQ139" s="21" t="s">
        <v>5410</v>
      </c>
      <c r="AR139" t="s">
        <v>11</v>
      </c>
      <c r="AS139" t="s">
        <v>575</v>
      </c>
      <c r="AT139" t="s">
        <v>11</v>
      </c>
      <c r="AU139" t="s">
        <v>10</v>
      </c>
      <c r="AV139" t="s">
        <v>10</v>
      </c>
      <c r="AW139">
        <v>24</v>
      </c>
      <c r="AX139" t="s">
        <v>10</v>
      </c>
      <c r="AY139" t="s">
        <v>5411</v>
      </c>
      <c r="AZ139" s="21" t="s">
        <v>11</v>
      </c>
      <c r="BA139" s="21" t="s">
        <v>10</v>
      </c>
      <c r="BB139" t="s">
        <v>13</v>
      </c>
      <c r="BH139" t="s">
        <v>11</v>
      </c>
      <c r="BI139" t="s">
        <v>575</v>
      </c>
      <c r="BJ139" t="s">
        <v>11</v>
      </c>
      <c r="BK139" t="s">
        <v>11</v>
      </c>
      <c r="BL139" s="21" t="s">
        <v>11</v>
      </c>
      <c r="BM139" s="21" t="s">
        <v>11</v>
      </c>
      <c r="BN139" t="s">
        <v>5177</v>
      </c>
      <c r="BO139" t="s">
        <v>3814</v>
      </c>
      <c r="BP139" t="s">
        <v>5178</v>
      </c>
      <c r="BQ139" t="s">
        <v>1012</v>
      </c>
      <c r="BR139" s="241">
        <v>-1.3</v>
      </c>
      <c r="BS139" s="241">
        <v>0.254</v>
      </c>
      <c r="BW139" s="242">
        <v>2.96E-7</v>
      </c>
      <c r="BX139" t="s">
        <v>11</v>
      </c>
      <c r="BY139" t="s">
        <v>10</v>
      </c>
      <c r="BZ139" t="s">
        <v>1099</v>
      </c>
      <c r="CA139" t="s">
        <v>1099</v>
      </c>
      <c r="CB139" t="s">
        <v>11</v>
      </c>
      <c r="CC139" t="s">
        <v>11</v>
      </c>
    </row>
    <row r="140" spans="1:81">
      <c r="A140">
        <v>171</v>
      </c>
      <c r="B140" t="s">
        <v>282</v>
      </c>
      <c r="C140" s="21" t="s">
        <v>244</v>
      </c>
      <c r="D140" t="s">
        <v>5166</v>
      </c>
      <c r="E140">
        <v>2018</v>
      </c>
      <c r="F140" t="s">
        <v>5167</v>
      </c>
      <c r="G140" t="s">
        <v>5168</v>
      </c>
      <c r="H140" t="s">
        <v>5169</v>
      </c>
      <c r="I140" t="s">
        <v>5170</v>
      </c>
      <c r="J140" t="s">
        <v>5171</v>
      </c>
      <c r="K140" t="s">
        <v>5172</v>
      </c>
      <c r="L140" t="s">
        <v>5173</v>
      </c>
      <c r="M140" t="s">
        <v>5174</v>
      </c>
      <c r="N140" t="s">
        <v>15</v>
      </c>
      <c r="O140" t="s">
        <v>5277</v>
      </c>
      <c r="P140" t="s">
        <v>5277</v>
      </c>
      <c r="Q140" s="21" t="s">
        <v>5602</v>
      </c>
      <c r="R140" t="s">
        <v>5189</v>
      </c>
      <c r="S140" t="s">
        <v>123</v>
      </c>
      <c r="U140" t="s">
        <v>140</v>
      </c>
      <c r="V140" t="s">
        <v>5190</v>
      </c>
      <c r="W140" s="21" t="s">
        <v>11</v>
      </c>
      <c r="X140" t="s">
        <v>10</v>
      </c>
      <c r="Y140" t="s">
        <v>10</v>
      </c>
      <c r="Z140" t="s">
        <v>10</v>
      </c>
      <c r="AA140" t="s">
        <v>3932</v>
      </c>
      <c r="AB140" t="s">
        <v>249</v>
      </c>
      <c r="AC140" t="s">
        <v>5545</v>
      </c>
      <c r="AD140" t="s">
        <v>5543</v>
      </c>
      <c r="AE140" t="s">
        <v>123</v>
      </c>
      <c r="AF140" s="21" t="s">
        <v>139</v>
      </c>
      <c r="AG140" t="s">
        <v>140</v>
      </c>
      <c r="AH140">
        <v>322154</v>
      </c>
      <c r="AI140">
        <v>322154</v>
      </c>
      <c r="AJ140" t="s">
        <v>10</v>
      </c>
      <c r="AK140" t="s">
        <v>1005</v>
      </c>
      <c r="AL140" t="s">
        <v>204</v>
      </c>
      <c r="AM140" t="s">
        <v>10</v>
      </c>
      <c r="AN140" t="s">
        <v>10</v>
      </c>
      <c r="AO140" t="s">
        <v>1099</v>
      </c>
      <c r="AP140" t="s">
        <v>1099</v>
      </c>
      <c r="AQ140" s="21" t="s">
        <v>5410</v>
      </c>
      <c r="AR140" t="s">
        <v>11</v>
      </c>
      <c r="AS140" t="s">
        <v>575</v>
      </c>
      <c r="AT140" t="s">
        <v>11</v>
      </c>
      <c r="AU140" t="s">
        <v>10</v>
      </c>
      <c r="AV140" t="s">
        <v>10</v>
      </c>
      <c r="AW140">
        <v>23</v>
      </c>
      <c r="AX140" t="s">
        <v>10</v>
      </c>
      <c r="AY140" t="s">
        <v>5411</v>
      </c>
      <c r="AZ140" s="21" t="s">
        <v>11</v>
      </c>
      <c r="BA140" s="21" t="s">
        <v>10</v>
      </c>
      <c r="BB140" t="s">
        <v>13</v>
      </c>
      <c r="BH140" t="s">
        <v>11</v>
      </c>
      <c r="BI140" t="s">
        <v>575</v>
      </c>
      <c r="BJ140" t="s">
        <v>11</v>
      </c>
      <c r="BK140" t="s">
        <v>11</v>
      </c>
      <c r="BL140" s="21" t="s">
        <v>11</v>
      </c>
      <c r="BM140" s="21" t="s">
        <v>11</v>
      </c>
      <c r="BN140" t="s">
        <v>5177</v>
      </c>
      <c r="BO140" t="s">
        <v>3814</v>
      </c>
      <c r="BP140" t="s">
        <v>5178</v>
      </c>
      <c r="BQ140" t="s">
        <v>1012</v>
      </c>
      <c r="BR140" s="241">
        <v>-0.84899999999999998</v>
      </c>
      <c r="BS140" s="241">
        <v>0.18</v>
      </c>
      <c r="BW140" s="242">
        <v>2.5000000000000002E-6</v>
      </c>
      <c r="BX140" t="s">
        <v>11</v>
      </c>
      <c r="BY140" t="s">
        <v>10</v>
      </c>
      <c r="BZ140" t="s">
        <v>1099</v>
      </c>
      <c r="CA140" t="s">
        <v>1099</v>
      </c>
      <c r="CB140" t="s">
        <v>11</v>
      </c>
      <c r="CC140" t="s">
        <v>11</v>
      </c>
    </row>
    <row r="141" spans="1:81">
      <c r="A141">
        <v>171</v>
      </c>
      <c r="B141" t="s">
        <v>282</v>
      </c>
      <c r="C141" s="21" t="s">
        <v>244</v>
      </c>
      <c r="D141" t="s">
        <v>5166</v>
      </c>
      <c r="E141">
        <v>2018</v>
      </c>
      <c r="F141" t="s">
        <v>5167</v>
      </c>
      <c r="G141" t="s">
        <v>5168</v>
      </c>
      <c r="H141" t="s">
        <v>5169</v>
      </c>
      <c r="I141" t="s">
        <v>5170</v>
      </c>
      <c r="J141" t="s">
        <v>5171</v>
      </c>
      <c r="K141" t="s">
        <v>5172</v>
      </c>
      <c r="L141" t="s">
        <v>5173</v>
      </c>
      <c r="M141" t="s">
        <v>5174</v>
      </c>
      <c r="N141" t="s">
        <v>15</v>
      </c>
      <c r="O141" t="s">
        <v>458</v>
      </c>
      <c r="P141" t="s">
        <v>458</v>
      </c>
      <c r="Q141" s="21" t="s">
        <v>5602</v>
      </c>
      <c r="R141" t="s">
        <v>5191</v>
      </c>
      <c r="S141" t="s">
        <v>123</v>
      </c>
      <c r="U141" t="s">
        <v>140</v>
      </c>
      <c r="V141" t="s">
        <v>5192</v>
      </c>
      <c r="W141" s="21" t="s">
        <v>11</v>
      </c>
      <c r="X141" t="s">
        <v>10</v>
      </c>
      <c r="Y141" t="s">
        <v>10</v>
      </c>
      <c r="Z141" t="s">
        <v>10</v>
      </c>
      <c r="AA141" t="s">
        <v>3932</v>
      </c>
      <c r="AB141" t="s">
        <v>249</v>
      </c>
      <c r="AC141" t="s">
        <v>5545</v>
      </c>
      <c r="AD141" t="s">
        <v>5543</v>
      </c>
      <c r="AE141" t="s">
        <v>123</v>
      </c>
      <c r="AF141" s="21" t="s">
        <v>139</v>
      </c>
      <c r="AG141" t="s">
        <v>140</v>
      </c>
      <c r="AH141">
        <v>322154</v>
      </c>
      <c r="AI141">
        <v>322154</v>
      </c>
      <c r="AJ141" t="s">
        <v>10</v>
      </c>
      <c r="AK141" t="s">
        <v>1005</v>
      </c>
      <c r="AL141" t="s">
        <v>204</v>
      </c>
      <c r="AM141" t="s">
        <v>10</v>
      </c>
      <c r="AN141" t="s">
        <v>10</v>
      </c>
      <c r="AO141" t="s">
        <v>1099</v>
      </c>
      <c r="AP141" t="s">
        <v>1099</v>
      </c>
      <c r="AQ141" s="21" t="s">
        <v>5410</v>
      </c>
      <c r="AR141" t="s">
        <v>11</v>
      </c>
      <c r="AS141" t="s">
        <v>575</v>
      </c>
      <c r="AT141" t="s">
        <v>11</v>
      </c>
      <c r="AU141" t="s">
        <v>10</v>
      </c>
      <c r="AV141" t="s">
        <v>10</v>
      </c>
      <c r="AW141">
        <v>23</v>
      </c>
      <c r="AX141" t="s">
        <v>10</v>
      </c>
      <c r="AY141" t="s">
        <v>5411</v>
      </c>
      <c r="AZ141" s="21" t="s">
        <v>11</v>
      </c>
      <c r="BA141" s="21" t="s">
        <v>10</v>
      </c>
      <c r="BB141" t="s">
        <v>13</v>
      </c>
      <c r="BH141" t="s">
        <v>11</v>
      </c>
      <c r="BI141" t="s">
        <v>575</v>
      </c>
      <c r="BJ141" t="s">
        <v>11</v>
      </c>
      <c r="BK141" t="s">
        <v>11</v>
      </c>
      <c r="BL141" s="21" t="s">
        <v>11</v>
      </c>
      <c r="BM141" s="21" t="s">
        <v>11</v>
      </c>
      <c r="BN141" t="s">
        <v>5177</v>
      </c>
      <c r="BO141" t="s">
        <v>3814</v>
      </c>
      <c r="BP141" t="s">
        <v>5178</v>
      </c>
      <c r="BQ141" t="s">
        <v>1012</v>
      </c>
      <c r="BR141" s="241">
        <v>-0.77200000000000002</v>
      </c>
      <c r="BS141" s="241">
        <v>0.20100000000000001</v>
      </c>
      <c r="BW141" s="243">
        <v>1.2E-4</v>
      </c>
      <c r="BX141" t="s">
        <v>11</v>
      </c>
      <c r="BY141" t="s">
        <v>10</v>
      </c>
      <c r="BZ141" t="s">
        <v>1099</v>
      </c>
      <c r="CA141" t="s">
        <v>1099</v>
      </c>
      <c r="CB141" t="s">
        <v>11</v>
      </c>
      <c r="CC141" t="s">
        <v>11</v>
      </c>
    </row>
    <row r="142" spans="1:81">
      <c r="A142">
        <v>171</v>
      </c>
      <c r="B142" t="s">
        <v>282</v>
      </c>
      <c r="C142" s="21" t="s">
        <v>244</v>
      </c>
      <c r="D142" t="s">
        <v>5166</v>
      </c>
      <c r="E142">
        <v>2018</v>
      </c>
      <c r="F142" t="s">
        <v>5167</v>
      </c>
      <c r="G142" t="s">
        <v>5168</v>
      </c>
      <c r="H142" t="s">
        <v>5169</v>
      </c>
      <c r="I142" t="s">
        <v>5170</v>
      </c>
      <c r="J142" t="s">
        <v>5171</v>
      </c>
      <c r="K142" t="s">
        <v>5172</v>
      </c>
      <c r="L142" t="s">
        <v>5173</v>
      </c>
      <c r="M142" t="s">
        <v>5174</v>
      </c>
      <c r="N142" t="s">
        <v>15</v>
      </c>
      <c r="O142" t="s">
        <v>462</v>
      </c>
      <c r="P142" t="s">
        <v>462</v>
      </c>
      <c r="Q142" s="21" t="s">
        <v>5600</v>
      </c>
      <c r="R142" t="s">
        <v>5193</v>
      </c>
      <c r="S142" t="s">
        <v>123</v>
      </c>
      <c r="U142" t="s">
        <v>140</v>
      </c>
      <c r="V142">
        <v>187135</v>
      </c>
      <c r="W142" s="21" t="s">
        <v>11</v>
      </c>
      <c r="X142" t="s">
        <v>10</v>
      </c>
      <c r="Y142" t="s">
        <v>10</v>
      </c>
      <c r="Z142" t="s">
        <v>10</v>
      </c>
      <c r="AA142" t="s">
        <v>3932</v>
      </c>
      <c r="AB142" t="s">
        <v>249</v>
      </c>
      <c r="AC142" t="s">
        <v>5545</v>
      </c>
      <c r="AD142" t="s">
        <v>5543</v>
      </c>
      <c r="AE142" t="s">
        <v>123</v>
      </c>
      <c r="AF142" s="21" t="s">
        <v>139</v>
      </c>
      <c r="AG142" t="s">
        <v>140</v>
      </c>
      <c r="AH142">
        <v>322154</v>
      </c>
      <c r="AI142">
        <v>322154</v>
      </c>
      <c r="AJ142" t="s">
        <v>10</v>
      </c>
      <c r="AK142" t="s">
        <v>1005</v>
      </c>
      <c r="AL142" t="s">
        <v>204</v>
      </c>
      <c r="AM142" t="s">
        <v>10</v>
      </c>
      <c r="AN142" t="s">
        <v>10</v>
      </c>
      <c r="AO142" t="s">
        <v>1099</v>
      </c>
      <c r="AP142" t="s">
        <v>1099</v>
      </c>
      <c r="AQ142" s="21" t="s">
        <v>5410</v>
      </c>
      <c r="AR142" t="s">
        <v>11</v>
      </c>
      <c r="AS142" t="s">
        <v>575</v>
      </c>
      <c r="AT142" t="s">
        <v>11</v>
      </c>
      <c r="AU142" t="s">
        <v>10</v>
      </c>
      <c r="AV142" t="s">
        <v>10</v>
      </c>
      <c r="AW142">
        <v>24</v>
      </c>
      <c r="AX142" t="s">
        <v>10</v>
      </c>
      <c r="AY142" t="s">
        <v>5411</v>
      </c>
      <c r="AZ142" s="21" t="s">
        <v>11</v>
      </c>
      <c r="BA142" s="21" t="s">
        <v>10</v>
      </c>
      <c r="BB142" t="s">
        <v>13</v>
      </c>
      <c r="BH142" t="s">
        <v>11</v>
      </c>
      <c r="BI142" t="s">
        <v>575</v>
      </c>
      <c r="BJ142" t="s">
        <v>11</v>
      </c>
      <c r="BK142" t="s">
        <v>11</v>
      </c>
      <c r="BL142" s="21" t="s">
        <v>11</v>
      </c>
      <c r="BM142" s="21" t="s">
        <v>11</v>
      </c>
      <c r="BN142" t="s">
        <v>5177</v>
      </c>
      <c r="BO142" t="s">
        <v>3814</v>
      </c>
      <c r="BP142" t="s">
        <v>5178</v>
      </c>
      <c r="BQ142" t="s">
        <v>1012</v>
      </c>
      <c r="BR142" s="241">
        <v>0.91300000000000003</v>
      </c>
      <c r="BS142" s="241">
        <v>6.6000000000000003E-2</v>
      </c>
      <c r="BW142" s="242">
        <v>1.1800000000000001E-43</v>
      </c>
      <c r="BX142" t="s">
        <v>11</v>
      </c>
      <c r="BY142" t="s">
        <v>10</v>
      </c>
      <c r="BZ142" t="s">
        <v>1099</v>
      </c>
      <c r="CA142" t="s">
        <v>1099</v>
      </c>
      <c r="CB142" t="s">
        <v>11</v>
      </c>
      <c r="CC142" t="s">
        <v>11</v>
      </c>
    </row>
    <row r="143" spans="1:81">
      <c r="A143">
        <v>171</v>
      </c>
      <c r="B143" t="s">
        <v>282</v>
      </c>
      <c r="C143" s="21" t="s">
        <v>244</v>
      </c>
      <c r="D143" t="s">
        <v>5166</v>
      </c>
      <c r="E143">
        <v>2018</v>
      </c>
      <c r="F143" t="s">
        <v>5167</v>
      </c>
      <c r="G143" t="s">
        <v>5168</v>
      </c>
      <c r="H143" t="s">
        <v>5169</v>
      </c>
      <c r="I143" t="s">
        <v>5170</v>
      </c>
      <c r="J143" t="s">
        <v>5171</v>
      </c>
      <c r="K143" t="s">
        <v>5172</v>
      </c>
      <c r="L143" t="s">
        <v>5173</v>
      </c>
      <c r="M143" t="s">
        <v>5174</v>
      </c>
      <c r="N143" t="s">
        <v>15</v>
      </c>
      <c r="O143" t="s">
        <v>459</v>
      </c>
      <c r="P143" t="s">
        <v>459</v>
      </c>
      <c r="Q143" s="21" t="s">
        <v>5600</v>
      </c>
      <c r="R143" t="s">
        <v>5194</v>
      </c>
      <c r="S143" t="s">
        <v>123</v>
      </c>
      <c r="U143" t="s">
        <v>140</v>
      </c>
      <c r="V143">
        <v>173058</v>
      </c>
      <c r="W143" s="21" t="s">
        <v>11</v>
      </c>
      <c r="X143" t="s">
        <v>10</v>
      </c>
      <c r="Y143" t="s">
        <v>10</v>
      </c>
      <c r="Z143" t="s">
        <v>10</v>
      </c>
      <c r="AA143" t="s">
        <v>3932</v>
      </c>
      <c r="AB143" t="s">
        <v>249</v>
      </c>
      <c r="AC143" t="s">
        <v>5545</v>
      </c>
      <c r="AD143" t="s">
        <v>5543</v>
      </c>
      <c r="AE143" t="s">
        <v>123</v>
      </c>
      <c r="AF143" s="21" t="s">
        <v>139</v>
      </c>
      <c r="AG143" t="s">
        <v>140</v>
      </c>
      <c r="AH143">
        <v>322154</v>
      </c>
      <c r="AI143">
        <v>322154</v>
      </c>
      <c r="AJ143" t="s">
        <v>10</v>
      </c>
      <c r="AK143" t="s">
        <v>1005</v>
      </c>
      <c r="AL143" t="s">
        <v>204</v>
      </c>
      <c r="AM143" t="s">
        <v>10</v>
      </c>
      <c r="AN143" t="s">
        <v>10</v>
      </c>
      <c r="AO143" t="s">
        <v>1099</v>
      </c>
      <c r="AP143" t="s">
        <v>1099</v>
      </c>
      <c r="AQ143" s="21" t="s">
        <v>5410</v>
      </c>
      <c r="AR143" t="s">
        <v>11</v>
      </c>
      <c r="AS143" t="s">
        <v>575</v>
      </c>
      <c r="AT143" t="s">
        <v>11</v>
      </c>
      <c r="AU143" t="s">
        <v>10</v>
      </c>
      <c r="AV143" t="s">
        <v>10</v>
      </c>
      <c r="AW143">
        <v>24</v>
      </c>
      <c r="AX143" t="s">
        <v>10</v>
      </c>
      <c r="AY143" t="s">
        <v>5411</v>
      </c>
      <c r="AZ143" s="21" t="s">
        <v>11</v>
      </c>
      <c r="BA143" s="21" t="s">
        <v>10</v>
      </c>
      <c r="BB143" t="s">
        <v>13</v>
      </c>
      <c r="BH143" t="s">
        <v>11</v>
      </c>
      <c r="BI143" t="s">
        <v>575</v>
      </c>
      <c r="BJ143" t="s">
        <v>11</v>
      </c>
      <c r="BK143" t="s">
        <v>11</v>
      </c>
      <c r="BL143" s="21" t="s">
        <v>11</v>
      </c>
      <c r="BM143" s="21" t="s">
        <v>11</v>
      </c>
      <c r="BN143" t="s">
        <v>5177</v>
      </c>
      <c r="BO143" t="s">
        <v>3814</v>
      </c>
      <c r="BP143" t="s">
        <v>5178</v>
      </c>
      <c r="BQ143" t="s">
        <v>1012</v>
      </c>
      <c r="BR143" s="241">
        <v>-0.32900000000000001</v>
      </c>
      <c r="BS143" s="241">
        <v>7.0000000000000007E-2</v>
      </c>
      <c r="BW143" s="242">
        <v>2.9900000000000002E-6</v>
      </c>
      <c r="BX143" t="s">
        <v>11</v>
      </c>
      <c r="BY143" t="s">
        <v>10</v>
      </c>
      <c r="BZ143" t="s">
        <v>1099</v>
      </c>
      <c r="CA143" t="s">
        <v>1099</v>
      </c>
      <c r="CB143" t="s">
        <v>11</v>
      </c>
      <c r="CC143" t="s">
        <v>11</v>
      </c>
    </row>
    <row r="144" spans="1:81">
      <c r="A144">
        <v>171</v>
      </c>
      <c r="B144" t="s">
        <v>282</v>
      </c>
      <c r="C144" s="21" t="s">
        <v>244</v>
      </c>
      <c r="D144" t="s">
        <v>5166</v>
      </c>
      <c r="E144">
        <v>2018</v>
      </c>
      <c r="F144" t="s">
        <v>5167</v>
      </c>
      <c r="G144" t="s">
        <v>5168</v>
      </c>
      <c r="H144" t="s">
        <v>5169</v>
      </c>
      <c r="I144" t="s">
        <v>5170</v>
      </c>
      <c r="J144" t="s">
        <v>5171</v>
      </c>
      <c r="K144" t="s">
        <v>5172</v>
      </c>
      <c r="L144" t="s">
        <v>5173</v>
      </c>
      <c r="M144" t="s">
        <v>5174</v>
      </c>
      <c r="N144" t="s">
        <v>15</v>
      </c>
      <c r="O144" t="s">
        <v>5571</v>
      </c>
      <c r="P144" t="s">
        <v>5571</v>
      </c>
      <c r="Q144" s="21" t="s">
        <v>5600</v>
      </c>
      <c r="R144" t="s">
        <v>333</v>
      </c>
      <c r="S144" t="s">
        <v>123</v>
      </c>
      <c r="U144" t="s">
        <v>140</v>
      </c>
      <c r="V144">
        <v>177829</v>
      </c>
      <c r="W144" s="21" t="s">
        <v>11</v>
      </c>
      <c r="X144" t="s">
        <v>10</v>
      </c>
      <c r="Y144" t="s">
        <v>10</v>
      </c>
      <c r="Z144" t="s">
        <v>10</v>
      </c>
      <c r="AA144" t="s">
        <v>3932</v>
      </c>
      <c r="AB144" t="s">
        <v>249</v>
      </c>
      <c r="AC144" t="s">
        <v>5545</v>
      </c>
      <c r="AD144" t="s">
        <v>5543</v>
      </c>
      <c r="AE144" t="s">
        <v>123</v>
      </c>
      <c r="AF144" s="21" t="s">
        <v>139</v>
      </c>
      <c r="AG144" t="s">
        <v>140</v>
      </c>
      <c r="AH144">
        <v>322154</v>
      </c>
      <c r="AI144">
        <v>322154</v>
      </c>
      <c r="AJ144" t="s">
        <v>10</v>
      </c>
      <c r="AK144" t="s">
        <v>1005</v>
      </c>
      <c r="AL144" t="s">
        <v>204</v>
      </c>
      <c r="AM144" t="s">
        <v>10</v>
      </c>
      <c r="AN144" t="s">
        <v>10</v>
      </c>
      <c r="AO144" t="s">
        <v>1099</v>
      </c>
      <c r="AP144" t="s">
        <v>1099</v>
      </c>
      <c r="AQ144" s="21" t="s">
        <v>5410</v>
      </c>
      <c r="AR144" t="s">
        <v>11</v>
      </c>
      <c r="AS144" t="s">
        <v>575</v>
      </c>
      <c r="AT144" t="s">
        <v>11</v>
      </c>
      <c r="AU144" t="s">
        <v>10</v>
      </c>
      <c r="AV144" t="s">
        <v>10</v>
      </c>
      <c r="AW144">
        <v>24</v>
      </c>
      <c r="AX144" t="s">
        <v>10</v>
      </c>
      <c r="AY144" t="s">
        <v>5411</v>
      </c>
      <c r="AZ144" s="21" t="s">
        <v>11</v>
      </c>
      <c r="BA144" s="21" t="s">
        <v>10</v>
      </c>
      <c r="BB144" t="s">
        <v>13</v>
      </c>
      <c r="BH144" t="s">
        <v>11</v>
      </c>
      <c r="BI144" t="s">
        <v>575</v>
      </c>
      <c r="BJ144" t="s">
        <v>11</v>
      </c>
      <c r="BK144" t="s">
        <v>11</v>
      </c>
      <c r="BL144" s="21" t="s">
        <v>11</v>
      </c>
      <c r="BM144" s="21" t="s">
        <v>11</v>
      </c>
      <c r="BN144" t="s">
        <v>5177</v>
      </c>
      <c r="BO144" t="s">
        <v>3814</v>
      </c>
      <c r="BP144" t="s">
        <v>5178</v>
      </c>
      <c r="BQ144" t="s">
        <v>1012</v>
      </c>
      <c r="BR144" s="241">
        <v>-0.96099999999999997</v>
      </c>
      <c r="BS144" s="241">
        <v>6.4000000000000001E-2</v>
      </c>
      <c r="BW144" s="242">
        <v>4.7800000000000002E-51</v>
      </c>
      <c r="BX144" t="s">
        <v>11</v>
      </c>
      <c r="BY144" t="s">
        <v>10</v>
      </c>
      <c r="BZ144" t="s">
        <v>1099</v>
      </c>
      <c r="CA144" t="s">
        <v>1099</v>
      </c>
      <c r="CB144" t="s">
        <v>11</v>
      </c>
      <c r="CC144" t="s">
        <v>11</v>
      </c>
    </row>
    <row r="145" spans="1:86">
      <c r="A145">
        <v>171</v>
      </c>
      <c r="B145" t="s">
        <v>282</v>
      </c>
      <c r="C145" s="21" t="s">
        <v>244</v>
      </c>
      <c r="D145" t="s">
        <v>5166</v>
      </c>
      <c r="E145">
        <v>2018</v>
      </c>
      <c r="F145" t="s">
        <v>5167</v>
      </c>
      <c r="G145" t="s">
        <v>5168</v>
      </c>
      <c r="H145" t="s">
        <v>5169</v>
      </c>
      <c r="I145" t="s">
        <v>5170</v>
      </c>
      <c r="J145" t="s">
        <v>5171</v>
      </c>
      <c r="K145" t="s">
        <v>5172</v>
      </c>
      <c r="L145" t="s">
        <v>5173</v>
      </c>
      <c r="M145" t="s">
        <v>5174</v>
      </c>
      <c r="N145" t="s">
        <v>15</v>
      </c>
      <c r="O145" t="s">
        <v>5560</v>
      </c>
      <c r="P145" t="s">
        <v>5560</v>
      </c>
      <c r="Q145" s="21" t="s">
        <v>5600</v>
      </c>
      <c r="R145" t="s">
        <v>649</v>
      </c>
      <c r="S145" t="s">
        <v>123</v>
      </c>
      <c r="U145" t="s">
        <v>140</v>
      </c>
      <c r="V145">
        <v>69033</v>
      </c>
      <c r="W145" s="21" t="s">
        <v>11</v>
      </c>
      <c r="X145" t="s">
        <v>10</v>
      </c>
      <c r="Y145" t="s">
        <v>10</v>
      </c>
      <c r="Z145" t="s">
        <v>10</v>
      </c>
      <c r="AA145" t="s">
        <v>3932</v>
      </c>
      <c r="AB145" t="s">
        <v>249</v>
      </c>
      <c r="AC145" t="s">
        <v>5545</v>
      </c>
      <c r="AD145" t="s">
        <v>5543</v>
      </c>
      <c r="AE145" t="s">
        <v>123</v>
      </c>
      <c r="AF145" s="21" t="s">
        <v>139</v>
      </c>
      <c r="AG145" t="s">
        <v>140</v>
      </c>
      <c r="AH145">
        <v>322154</v>
      </c>
      <c r="AI145">
        <v>322154</v>
      </c>
      <c r="AJ145" t="s">
        <v>10</v>
      </c>
      <c r="AK145" t="s">
        <v>1005</v>
      </c>
      <c r="AL145" t="s">
        <v>204</v>
      </c>
      <c r="AM145" t="s">
        <v>10</v>
      </c>
      <c r="AN145" t="s">
        <v>10</v>
      </c>
      <c r="AO145" t="s">
        <v>1099</v>
      </c>
      <c r="AP145" t="s">
        <v>1099</v>
      </c>
      <c r="AQ145" s="21" t="s">
        <v>5410</v>
      </c>
      <c r="AR145" t="s">
        <v>11</v>
      </c>
      <c r="AS145" t="s">
        <v>575</v>
      </c>
      <c r="AT145" t="s">
        <v>11</v>
      </c>
      <c r="AU145" t="s">
        <v>10</v>
      </c>
      <c r="AV145" t="s">
        <v>10</v>
      </c>
      <c r="AW145">
        <v>24</v>
      </c>
      <c r="AX145" t="s">
        <v>10</v>
      </c>
      <c r="AY145" t="s">
        <v>5411</v>
      </c>
      <c r="AZ145" s="21" t="s">
        <v>11</v>
      </c>
      <c r="BA145" s="21" t="s">
        <v>10</v>
      </c>
      <c r="BB145" t="s">
        <v>13</v>
      </c>
      <c r="BH145" t="s">
        <v>11</v>
      </c>
      <c r="BI145" t="s">
        <v>575</v>
      </c>
      <c r="BJ145" t="s">
        <v>11</v>
      </c>
      <c r="BK145" t="s">
        <v>11</v>
      </c>
      <c r="BL145" s="21" t="s">
        <v>11</v>
      </c>
      <c r="BM145" s="21" t="s">
        <v>11</v>
      </c>
      <c r="BN145" t="s">
        <v>5177</v>
      </c>
      <c r="BO145" t="s">
        <v>3814</v>
      </c>
      <c r="BP145" t="s">
        <v>5178</v>
      </c>
      <c r="BQ145" t="s">
        <v>1012</v>
      </c>
      <c r="BR145" s="241">
        <v>-2.3199999999999998</v>
      </c>
      <c r="BS145" s="241">
        <v>0.33800000000000002</v>
      </c>
      <c r="BW145" s="242">
        <v>7.1399999999999999E-12</v>
      </c>
      <c r="BX145" t="s">
        <v>11</v>
      </c>
      <c r="BY145" t="s">
        <v>10</v>
      </c>
      <c r="BZ145" t="s">
        <v>1099</v>
      </c>
      <c r="CA145" t="s">
        <v>1099</v>
      </c>
      <c r="CB145" t="s">
        <v>11</v>
      </c>
      <c r="CC145" t="s">
        <v>11</v>
      </c>
    </row>
    <row r="146" spans="1:86">
      <c r="A146">
        <v>171</v>
      </c>
      <c r="B146" t="s">
        <v>282</v>
      </c>
      <c r="C146" s="21" t="s">
        <v>244</v>
      </c>
      <c r="D146" t="s">
        <v>5166</v>
      </c>
      <c r="E146">
        <v>2018</v>
      </c>
      <c r="F146" t="s">
        <v>5167</v>
      </c>
      <c r="G146" t="s">
        <v>5168</v>
      </c>
      <c r="H146" t="s">
        <v>5169</v>
      </c>
      <c r="I146" t="s">
        <v>5170</v>
      </c>
      <c r="J146" t="s">
        <v>5171</v>
      </c>
      <c r="K146" t="s">
        <v>5172</v>
      </c>
      <c r="L146" t="s">
        <v>5173</v>
      </c>
      <c r="M146" t="s">
        <v>5174</v>
      </c>
      <c r="N146" t="s">
        <v>15</v>
      </c>
      <c r="O146" t="s">
        <v>712</v>
      </c>
      <c r="P146" t="s">
        <v>712</v>
      </c>
      <c r="Q146" s="21" t="s">
        <v>5600</v>
      </c>
      <c r="R146" t="s">
        <v>5195</v>
      </c>
      <c r="S146" t="s">
        <v>123</v>
      </c>
      <c r="U146" t="s">
        <v>140</v>
      </c>
      <c r="V146">
        <v>46186</v>
      </c>
      <c r="W146" s="21" t="s">
        <v>11</v>
      </c>
      <c r="X146" t="s">
        <v>10</v>
      </c>
      <c r="Y146" t="s">
        <v>10</v>
      </c>
      <c r="Z146" t="s">
        <v>10</v>
      </c>
      <c r="AA146" t="s">
        <v>3932</v>
      </c>
      <c r="AB146" t="s">
        <v>249</v>
      </c>
      <c r="AC146" t="s">
        <v>5545</v>
      </c>
      <c r="AD146" t="s">
        <v>5543</v>
      </c>
      <c r="AE146" t="s">
        <v>123</v>
      </c>
      <c r="AF146" s="21" t="s">
        <v>139</v>
      </c>
      <c r="AG146" t="s">
        <v>140</v>
      </c>
      <c r="AH146">
        <v>322154</v>
      </c>
      <c r="AI146">
        <v>322154</v>
      </c>
      <c r="AJ146" t="s">
        <v>10</v>
      </c>
      <c r="AK146" t="s">
        <v>1005</v>
      </c>
      <c r="AL146" t="s">
        <v>204</v>
      </c>
      <c r="AM146" t="s">
        <v>10</v>
      </c>
      <c r="AN146" t="s">
        <v>10</v>
      </c>
      <c r="AO146" t="s">
        <v>1099</v>
      </c>
      <c r="AP146" t="s">
        <v>1099</v>
      </c>
      <c r="AQ146" s="21" t="s">
        <v>5410</v>
      </c>
      <c r="AR146" t="s">
        <v>11</v>
      </c>
      <c r="AS146" t="s">
        <v>575</v>
      </c>
      <c r="AT146" t="s">
        <v>11</v>
      </c>
      <c r="AU146" t="s">
        <v>10</v>
      </c>
      <c r="AV146" t="s">
        <v>10</v>
      </c>
      <c r="AW146">
        <v>24</v>
      </c>
      <c r="AX146" t="s">
        <v>10</v>
      </c>
      <c r="AY146" t="s">
        <v>5411</v>
      </c>
      <c r="AZ146" s="21" t="s">
        <v>11</v>
      </c>
      <c r="BA146" s="21" t="s">
        <v>10</v>
      </c>
      <c r="BB146" t="s">
        <v>13</v>
      </c>
      <c r="BH146" t="s">
        <v>11</v>
      </c>
      <c r="BI146" t="s">
        <v>575</v>
      </c>
      <c r="BJ146" t="s">
        <v>11</v>
      </c>
      <c r="BK146" t="s">
        <v>11</v>
      </c>
      <c r="BL146" s="21" t="s">
        <v>11</v>
      </c>
      <c r="BM146" s="21" t="s">
        <v>11</v>
      </c>
      <c r="BN146" t="s">
        <v>5177</v>
      </c>
      <c r="BO146" t="s">
        <v>3814</v>
      </c>
      <c r="BP146" t="s">
        <v>5178</v>
      </c>
      <c r="BQ146" t="s">
        <v>1012</v>
      </c>
      <c r="BR146" s="241">
        <v>-0.08</v>
      </c>
      <c r="BS146" s="241">
        <v>7.1999999999999995E-2</v>
      </c>
      <c r="BW146" s="241">
        <v>0.26600000000000001</v>
      </c>
      <c r="BX146" t="s">
        <v>11</v>
      </c>
      <c r="BY146" t="s">
        <v>10</v>
      </c>
      <c r="BZ146" t="s">
        <v>1099</v>
      </c>
      <c r="CA146" t="s">
        <v>1099</v>
      </c>
      <c r="CB146" t="s">
        <v>11</v>
      </c>
      <c r="CC146" t="s">
        <v>11</v>
      </c>
    </row>
    <row r="147" spans="1:86" ht="17" thickBot="1">
      <c r="A147">
        <v>171</v>
      </c>
      <c r="B147" t="s">
        <v>282</v>
      </c>
      <c r="C147" s="21" t="s">
        <v>244</v>
      </c>
      <c r="D147" t="s">
        <v>5166</v>
      </c>
      <c r="E147">
        <v>2018</v>
      </c>
      <c r="F147" t="s">
        <v>5167</v>
      </c>
      <c r="G147" t="s">
        <v>5168</v>
      </c>
      <c r="H147" t="s">
        <v>5169</v>
      </c>
      <c r="I147" t="s">
        <v>5170</v>
      </c>
      <c r="J147" t="s">
        <v>5171</v>
      </c>
      <c r="K147" t="s">
        <v>5172</v>
      </c>
      <c r="L147" t="s">
        <v>5173</v>
      </c>
      <c r="M147" t="s">
        <v>5174</v>
      </c>
      <c r="N147" t="s">
        <v>15</v>
      </c>
      <c r="O147" t="s">
        <v>714</v>
      </c>
      <c r="P147" t="s">
        <v>714</v>
      </c>
      <c r="Q147" s="21" t="s">
        <v>5600</v>
      </c>
      <c r="R147" t="s">
        <v>5196</v>
      </c>
      <c r="S147" t="s">
        <v>123</v>
      </c>
      <c r="U147" t="s">
        <v>140</v>
      </c>
      <c r="V147">
        <v>38238</v>
      </c>
      <c r="W147" s="21" t="s">
        <v>11</v>
      </c>
      <c r="X147" t="s">
        <v>10</v>
      </c>
      <c r="Y147" t="s">
        <v>10</v>
      </c>
      <c r="Z147" t="s">
        <v>10</v>
      </c>
      <c r="AA147" t="s">
        <v>3932</v>
      </c>
      <c r="AB147" t="s">
        <v>249</v>
      </c>
      <c r="AC147" t="s">
        <v>5545</v>
      </c>
      <c r="AD147" t="s">
        <v>5543</v>
      </c>
      <c r="AE147" t="s">
        <v>123</v>
      </c>
      <c r="AF147" s="21" t="s">
        <v>139</v>
      </c>
      <c r="AG147" t="s">
        <v>140</v>
      </c>
      <c r="AH147">
        <v>322154</v>
      </c>
      <c r="AI147">
        <v>322154</v>
      </c>
      <c r="AJ147" t="s">
        <v>10</v>
      </c>
      <c r="AK147" t="s">
        <v>1005</v>
      </c>
      <c r="AL147" t="s">
        <v>204</v>
      </c>
      <c r="AM147" t="s">
        <v>10</v>
      </c>
      <c r="AN147" t="s">
        <v>10</v>
      </c>
      <c r="AO147" t="s">
        <v>1099</v>
      </c>
      <c r="AP147" t="s">
        <v>1099</v>
      </c>
      <c r="AQ147" s="21" t="s">
        <v>5410</v>
      </c>
      <c r="AR147" t="s">
        <v>11</v>
      </c>
      <c r="AS147" t="s">
        <v>575</v>
      </c>
      <c r="AT147" t="s">
        <v>11</v>
      </c>
      <c r="AU147" t="s">
        <v>10</v>
      </c>
      <c r="AV147" t="s">
        <v>10</v>
      </c>
      <c r="AW147">
        <v>24</v>
      </c>
      <c r="AX147" t="s">
        <v>10</v>
      </c>
      <c r="AY147" t="s">
        <v>5411</v>
      </c>
      <c r="AZ147" s="21" t="s">
        <v>11</v>
      </c>
      <c r="BA147" s="21" t="s">
        <v>10</v>
      </c>
      <c r="BB147" t="s">
        <v>13</v>
      </c>
      <c r="BH147" t="s">
        <v>11</v>
      </c>
      <c r="BI147" t="s">
        <v>575</v>
      </c>
      <c r="BJ147" t="s">
        <v>11</v>
      </c>
      <c r="BK147" t="s">
        <v>11</v>
      </c>
      <c r="BL147" s="21" t="s">
        <v>11</v>
      </c>
      <c r="BM147" s="21" t="s">
        <v>11</v>
      </c>
      <c r="BN147" t="s">
        <v>5177</v>
      </c>
      <c r="BO147" t="s">
        <v>3814</v>
      </c>
      <c r="BP147" t="s">
        <v>5178</v>
      </c>
      <c r="BQ147" t="s">
        <v>1012</v>
      </c>
      <c r="BR147" s="244">
        <v>-0.49299999999999999</v>
      </c>
      <c r="BS147" s="244">
        <v>7.4999999999999997E-2</v>
      </c>
      <c r="BW147" s="245">
        <v>4.3599999999999997E-11</v>
      </c>
      <c r="BX147" t="s">
        <v>11</v>
      </c>
      <c r="BY147" t="s">
        <v>10</v>
      </c>
      <c r="BZ147" t="s">
        <v>1099</v>
      </c>
      <c r="CA147" t="s">
        <v>1099</v>
      </c>
      <c r="CB147" t="s">
        <v>11</v>
      </c>
      <c r="CC147" t="s">
        <v>11</v>
      </c>
    </row>
    <row r="148" spans="1:86">
      <c r="A148" s="21">
        <v>172</v>
      </c>
      <c r="B148" s="21" t="s">
        <v>282</v>
      </c>
      <c r="C148" s="21" t="s">
        <v>244</v>
      </c>
      <c r="D148" s="21" t="s">
        <v>5197</v>
      </c>
      <c r="E148" s="21">
        <v>2018</v>
      </c>
      <c r="F148" s="21" t="s">
        <v>5198</v>
      </c>
      <c r="G148" s="21" t="s">
        <v>5199</v>
      </c>
      <c r="H148" s="21" t="s">
        <v>5200</v>
      </c>
      <c r="I148" s="21" t="s">
        <v>5201</v>
      </c>
      <c r="J148" s="21" t="s">
        <v>5202</v>
      </c>
      <c r="K148" s="21" t="s">
        <v>5203</v>
      </c>
      <c r="L148" s="21" t="s">
        <v>5412</v>
      </c>
      <c r="M148" s="21" t="s">
        <v>5205</v>
      </c>
      <c r="N148" s="21" t="s">
        <v>21</v>
      </c>
      <c r="O148" s="21" t="s">
        <v>6003</v>
      </c>
      <c r="P148" s="21" t="s">
        <v>6003</v>
      </c>
      <c r="Q148" s="21" t="s">
        <v>5601</v>
      </c>
      <c r="R148" s="21" t="s">
        <v>620</v>
      </c>
      <c r="S148" s="21" t="s">
        <v>4806</v>
      </c>
      <c r="T148" s="21" t="s">
        <v>11</v>
      </c>
      <c r="U148" s="21" t="s">
        <v>140</v>
      </c>
      <c r="V148" s="21">
        <v>337112</v>
      </c>
      <c r="W148" s="21" t="s">
        <v>10</v>
      </c>
      <c r="X148">
        <f>INDEX([5]Outcome_GWASs!F:F,MATCH([5]Wenxin!Q148,[5]Outcome_GWASs!C:C,0))</f>
        <v>298420</v>
      </c>
      <c r="Y148" s="21" t="s">
        <v>10</v>
      </c>
      <c r="Z148" s="21" t="s">
        <v>11</v>
      </c>
      <c r="AA148" s="21" t="s">
        <v>3932</v>
      </c>
      <c r="AB148" s="21" t="str">
        <f>INDEX([5]Outcome_GWASs!E:E,MATCH([5]Wenxin!Q148,[5]Outcome_GWASs!C:C,0))</f>
        <v>European</v>
      </c>
      <c r="AC148" t="s">
        <v>127</v>
      </c>
      <c r="AD148" t="s">
        <v>127</v>
      </c>
      <c r="AE148" s="21" t="s">
        <v>1060</v>
      </c>
      <c r="AF148" s="187" t="s">
        <v>139</v>
      </c>
      <c r="AG148" s="21" t="s">
        <v>140</v>
      </c>
      <c r="AH148" s="21">
        <v>339224</v>
      </c>
      <c r="AI148">
        <f>INDEX([5]Exposure_GWASs!F:F,MATCH([5]Wenxin!AB148,[5]Exposure_GWASs!C:C,0))</f>
        <v>339224</v>
      </c>
      <c r="AJ148" s="21" t="s">
        <v>10</v>
      </c>
      <c r="AK148" s="21" t="s">
        <v>1005</v>
      </c>
      <c r="AL148" s="21" t="s">
        <v>204</v>
      </c>
      <c r="AM148" s="21" t="s">
        <v>10</v>
      </c>
      <c r="AN148" s="21" t="s">
        <v>10</v>
      </c>
      <c r="AO148" s="21" t="s">
        <v>5413</v>
      </c>
      <c r="AP148" s="21" t="s">
        <v>11</v>
      </c>
      <c r="AQ148" s="21" t="s">
        <v>5410</v>
      </c>
      <c r="AR148" s="21" t="s">
        <v>5207</v>
      </c>
      <c r="AS148" s="21" t="s">
        <v>135</v>
      </c>
      <c r="AT148" s="21" t="s">
        <v>11</v>
      </c>
      <c r="AU148" s="21" t="s">
        <v>10</v>
      </c>
      <c r="AV148" s="21">
        <v>78</v>
      </c>
      <c r="AW148" s="21" t="s">
        <v>10</v>
      </c>
      <c r="AX148" s="21">
        <f>INDEX([5]Exposure_GWASs!S:S,MATCH([5]Wenxin!AB148,[5]Exposure_GWASs!C:C,0))</f>
        <v>97</v>
      </c>
      <c r="AY148" s="21" t="s">
        <v>11</v>
      </c>
      <c r="AZ148" s="21" t="s">
        <v>135</v>
      </c>
      <c r="BA148" s="21" t="s">
        <v>5208</v>
      </c>
      <c r="BB148" s="21" t="s">
        <v>13</v>
      </c>
      <c r="BC148" s="21" t="s">
        <v>17</v>
      </c>
      <c r="BD148" s="21" t="s">
        <v>26</v>
      </c>
      <c r="BE148" s="21" t="s">
        <v>40</v>
      </c>
      <c r="BF148" s="21" t="s">
        <v>55</v>
      </c>
      <c r="BG148" s="21"/>
      <c r="BH148" s="21" t="s">
        <v>5414</v>
      </c>
      <c r="BI148" s="21" t="s">
        <v>3471</v>
      </c>
      <c r="BJ148" s="21" t="s">
        <v>1065</v>
      </c>
      <c r="BK148" s="21" t="s">
        <v>1280</v>
      </c>
      <c r="BL148" s="21" t="s">
        <v>11</v>
      </c>
      <c r="BM148" s="21" t="s">
        <v>11</v>
      </c>
      <c r="BN148" s="21" t="s">
        <v>11</v>
      </c>
      <c r="BO148" s="21" t="s">
        <v>167</v>
      </c>
      <c r="BP148" s="21" t="s">
        <v>167</v>
      </c>
      <c r="BQ148" s="21" t="s">
        <v>1012</v>
      </c>
      <c r="BR148" s="21">
        <v>-0.05</v>
      </c>
      <c r="BS148" s="21"/>
      <c r="BT148" s="21">
        <v>95</v>
      </c>
      <c r="BU148" s="21">
        <v>-0.09</v>
      </c>
      <c r="BV148" s="21">
        <v>-0.01</v>
      </c>
      <c r="BW148" s="21">
        <v>0.02</v>
      </c>
      <c r="BX148" t="s">
        <v>11</v>
      </c>
      <c r="BY148" t="s">
        <v>11</v>
      </c>
      <c r="BZ148" s="21" t="s">
        <v>5209</v>
      </c>
      <c r="CA148" s="21" t="s">
        <v>5210</v>
      </c>
      <c r="CB148" s="21" t="s">
        <v>5211</v>
      </c>
      <c r="CC148" s="21" t="s">
        <v>5212</v>
      </c>
      <c r="CD148" s="21"/>
      <c r="CE148" s="21"/>
      <c r="CF148" s="21"/>
      <c r="CG148" s="21"/>
      <c r="CH148" s="21"/>
    </row>
    <row r="149" spans="1:86">
      <c r="A149" s="21">
        <v>172</v>
      </c>
      <c r="B149" s="21" t="s">
        <v>282</v>
      </c>
      <c r="C149" s="21" t="s">
        <v>244</v>
      </c>
      <c r="D149" s="21" t="s">
        <v>5197</v>
      </c>
      <c r="E149" s="21">
        <v>2018</v>
      </c>
      <c r="F149" s="21" t="s">
        <v>5198</v>
      </c>
      <c r="G149" s="21" t="s">
        <v>5199</v>
      </c>
      <c r="H149" s="21" t="s">
        <v>5200</v>
      </c>
      <c r="I149" s="21" t="s">
        <v>5201</v>
      </c>
      <c r="J149" s="21" t="s">
        <v>5202</v>
      </c>
      <c r="K149" s="21" t="s">
        <v>5203</v>
      </c>
      <c r="L149" s="21" t="s">
        <v>5412</v>
      </c>
      <c r="M149" s="21" t="s">
        <v>5205</v>
      </c>
      <c r="N149" s="21" t="s">
        <v>21</v>
      </c>
      <c r="O149" s="21" t="s">
        <v>6003</v>
      </c>
      <c r="P149" s="21" t="s">
        <v>6003</v>
      </c>
      <c r="Q149" s="21" t="s">
        <v>5601</v>
      </c>
      <c r="R149" s="21" t="s">
        <v>620</v>
      </c>
      <c r="S149" s="21" t="s">
        <v>4806</v>
      </c>
      <c r="T149" s="21" t="s">
        <v>11</v>
      </c>
      <c r="U149" s="21" t="s">
        <v>140</v>
      </c>
      <c r="V149" s="21">
        <v>337112</v>
      </c>
      <c r="W149" s="21" t="s">
        <v>10</v>
      </c>
      <c r="X149">
        <f>INDEX([5]Outcome_GWASs!F:F,MATCH([5]Wenxin!Q149,[5]Outcome_GWASs!C:C,0))</f>
        <v>298420</v>
      </c>
      <c r="Y149" s="21" t="s">
        <v>10</v>
      </c>
      <c r="Z149" s="21" t="s">
        <v>11</v>
      </c>
      <c r="AA149" s="21" t="s">
        <v>3932</v>
      </c>
      <c r="AB149" s="21" t="str">
        <f>INDEX([5]Outcome_GWASs!E:E,MATCH([5]Wenxin!Q149,[5]Outcome_GWASs!C:C,0))</f>
        <v>European</v>
      </c>
      <c r="AC149" t="s">
        <v>160</v>
      </c>
      <c r="AD149" t="s">
        <v>160</v>
      </c>
      <c r="AE149" s="21" t="s">
        <v>5273</v>
      </c>
      <c r="AF149" s="187" t="s">
        <v>139</v>
      </c>
      <c r="AG149" s="21" t="s">
        <v>140</v>
      </c>
      <c r="AH149" s="21">
        <v>210088</v>
      </c>
      <c r="AI149">
        <f>INDEX([5]Exposure_GWASs!F:F,MATCH([5]Wenxin!AB149,[5]Exposure_GWASs!C:C,0))</f>
        <v>226596</v>
      </c>
      <c r="AJ149" s="21" t="s">
        <v>11</v>
      </c>
      <c r="AK149" s="21" t="s">
        <v>1005</v>
      </c>
      <c r="AL149" s="21" t="s">
        <v>204</v>
      </c>
      <c r="AM149" s="21" t="s">
        <v>10</v>
      </c>
      <c r="AN149" s="21" t="s">
        <v>10</v>
      </c>
      <c r="AO149" s="21" t="s">
        <v>5413</v>
      </c>
      <c r="AP149" s="21" t="s">
        <v>11</v>
      </c>
      <c r="AQ149" s="21" t="s">
        <v>5410</v>
      </c>
      <c r="AR149" s="21" t="s">
        <v>5207</v>
      </c>
      <c r="AS149" s="21" t="s">
        <v>135</v>
      </c>
      <c r="AT149" s="21" t="s">
        <v>11</v>
      </c>
      <c r="AU149" s="21" t="s">
        <v>10</v>
      </c>
      <c r="AV149" s="21">
        <v>36</v>
      </c>
      <c r="AW149" s="21" t="s">
        <v>10</v>
      </c>
      <c r="AX149" s="21">
        <f>INDEX([5]Exposure_GWASs!S:S,MATCH([5]Wenxin!AB149,[5]Exposure_GWASs!C:C,0))</f>
        <v>27</v>
      </c>
      <c r="AY149" s="21" t="s">
        <v>11</v>
      </c>
      <c r="AZ149" s="21" t="s">
        <v>135</v>
      </c>
      <c r="BA149" s="21" t="s">
        <v>5208</v>
      </c>
      <c r="BB149" s="21" t="s">
        <v>13</v>
      </c>
      <c r="BC149" s="21" t="s">
        <v>17</v>
      </c>
      <c r="BD149" s="21" t="s">
        <v>26</v>
      </c>
      <c r="BE149" s="21" t="s">
        <v>40</v>
      </c>
      <c r="BF149" s="21" t="s">
        <v>55</v>
      </c>
      <c r="BG149" s="21"/>
      <c r="BH149" s="21" t="s">
        <v>5414</v>
      </c>
      <c r="BI149" s="21" t="s">
        <v>3471</v>
      </c>
      <c r="BJ149" s="21" t="s">
        <v>1065</v>
      </c>
      <c r="BK149" s="21" t="s">
        <v>1280</v>
      </c>
      <c r="BL149" s="21" t="s">
        <v>11</v>
      </c>
      <c r="BM149" s="21" t="s">
        <v>11</v>
      </c>
      <c r="BN149" s="21" t="s">
        <v>11</v>
      </c>
      <c r="BO149" s="21" t="s">
        <v>167</v>
      </c>
      <c r="BP149" s="21" t="s">
        <v>167</v>
      </c>
      <c r="BQ149" s="21" t="s">
        <v>1012</v>
      </c>
      <c r="BR149" s="21">
        <v>0.01</v>
      </c>
      <c r="BT149">
        <v>95</v>
      </c>
      <c r="BU149" s="21">
        <v>-0.03</v>
      </c>
      <c r="BV149" s="21">
        <v>0.05</v>
      </c>
      <c r="BW149" s="21">
        <v>0.74</v>
      </c>
      <c r="BX149" t="s">
        <v>11</v>
      </c>
      <c r="BY149" t="s">
        <v>11</v>
      </c>
      <c r="BZ149" s="21" t="s">
        <v>5209</v>
      </c>
      <c r="CA149" s="21" t="s">
        <v>5210</v>
      </c>
      <c r="CB149" s="21" t="s">
        <v>5211</v>
      </c>
      <c r="CC149" s="21" t="s">
        <v>5212</v>
      </c>
      <c r="CD149" s="21"/>
      <c r="CE149" s="21"/>
      <c r="CF149" s="21"/>
      <c r="CG149" s="21"/>
      <c r="CH149" s="21"/>
    </row>
    <row r="150" spans="1:86">
      <c r="A150" s="21">
        <v>172</v>
      </c>
      <c r="B150" s="21" t="s">
        <v>282</v>
      </c>
      <c r="C150" s="21" t="s">
        <v>244</v>
      </c>
      <c r="D150" s="21" t="s">
        <v>5197</v>
      </c>
      <c r="E150" s="21">
        <v>2018</v>
      </c>
      <c r="F150" s="21" t="s">
        <v>5198</v>
      </c>
      <c r="G150" s="21" t="s">
        <v>5199</v>
      </c>
      <c r="H150" s="21" t="s">
        <v>5200</v>
      </c>
      <c r="I150" s="21" t="s">
        <v>5201</v>
      </c>
      <c r="J150" s="21" t="s">
        <v>5202</v>
      </c>
      <c r="K150" s="21" t="s">
        <v>5203</v>
      </c>
      <c r="L150" s="21" t="s">
        <v>5412</v>
      </c>
      <c r="M150" s="21" t="s">
        <v>5205</v>
      </c>
      <c r="N150" s="21" t="s">
        <v>21</v>
      </c>
      <c r="O150" s="21" t="s">
        <v>6003</v>
      </c>
      <c r="P150" s="21" t="s">
        <v>6003</v>
      </c>
      <c r="Q150" s="21" t="s">
        <v>5601</v>
      </c>
      <c r="R150" s="21" t="s">
        <v>620</v>
      </c>
      <c r="S150" s="21" t="s">
        <v>4806</v>
      </c>
      <c r="T150" s="21" t="s">
        <v>11</v>
      </c>
      <c r="U150" s="21" t="s">
        <v>140</v>
      </c>
      <c r="V150" s="21">
        <v>337112</v>
      </c>
      <c r="W150" s="21" t="s">
        <v>10</v>
      </c>
      <c r="X150">
        <f>INDEX([5]Outcome_GWASs!F:F,MATCH([5]Wenxin!Q150,[5]Outcome_GWASs!C:C,0))</f>
        <v>298420</v>
      </c>
      <c r="Y150" s="21" t="s">
        <v>10</v>
      </c>
      <c r="Z150" s="21" t="s">
        <v>11</v>
      </c>
      <c r="AA150" s="21" t="s">
        <v>3932</v>
      </c>
      <c r="AB150" s="21" t="str">
        <f>INDEX([5]Outcome_GWASs!E:E,MATCH([5]Wenxin!Q150,[5]Outcome_GWASs!C:C,0))</f>
        <v>European</v>
      </c>
      <c r="AC150" t="s">
        <v>158</v>
      </c>
      <c r="AD150" t="s">
        <v>158</v>
      </c>
      <c r="AE150" s="21" t="s">
        <v>4158</v>
      </c>
      <c r="AF150" s="187" t="s">
        <v>139</v>
      </c>
      <c r="AG150" s="21" t="s">
        <v>140</v>
      </c>
      <c r="AH150" s="21">
        <v>232101</v>
      </c>
      <c r="AI150">
        <f>INDEX([5]Exposure_GWASs!F:F,MATCH([5]Wenxin!AB150,[5]Exposure_GWASs!C:C,0))</f>
        <v>244415</v>
      </c>
      <c r="AJ150" s="21" t="s">
        <v>11</v>
      </c>
      <c r="AK150" s="21" t="s">
        <v>1005</v>
      </c>
      <c r="AL150" s="21" t="s">
        <v>204</v>
      </c>
      <c r="AM150" s="21" t="s">
        <v>10</v>
      </c>
      <c r="AN150" s="21" t="s">
        <v>10</v>
      </c>
      <c r="AO150" s="21" t="s">
        <v>5413</v>
      </c>
      <c r="AP150" s="21" t="s">
        <v>11</v>
      </c>
      <c r="AQ150" s="21" t="s">
        <v>5410</v>
      </c>
      <c r="AR150" s="21" t="s">
        <v>5207</v>
      </c>
      <c r="AS150" s="21" t="s">
        <v>135</v>
      </c>
      <c r="AT150" s="21" t="s">
        <v>11</v>
      </c>
      <c r="AU150" s="21" t="s">
        <v>10</v>
      </c>
      <c r="AV150" s="21">
        <v>40</v>
      </c>
      <c r="AW150" s="21" t="s">
        <v>10</v>
      </c>
      <c r="AX150" s="21">
        <f>INDEX([5]Exposure_GWASs!S:S,MATCH([5]Wenxin!AB150,[5]Exposure_GWASs!C:C,0))</f>
        <v>1</v>
      </c>
      <c r="AY150" s="21" t="s">
        <v>11</v>
      </c>
      <c r="AZ150" s="21" t="s">
        <v>135</v>
      </c>
      <c r="BA150" s="21" t="s">
        <v>5208</v>
      </c>
      <c r="BB150" s="21" t="s">
        <v>13</v>
      </c>
      <c r="BC150" s="21" t="s">
        <v>17</v>
      </c>
      <c r="BD150" s="21" t="s">
        <v>26</v>
      </c>
      <c r="BE150" s="21" t="s">
        <v>40</v>
      </c>
      <c r="BF150" s="21" t="s">
        <v>55</v>
      </c>
      <c r="BG150" s="21"/>
      <c r="BH150" s="21" t="s">
        <v>5414</v>
      </c>
      <c r="BI150" s="21" t="s">
        <v>3471</v>
      </c>
      <c r="BJ150" s="21" t="s">
        <v>1065</v>
      </c>
      <c r="BK150" s="21" t="s">
        <v>1280</v>
      </c>
      <c r="BL150" s="21" t="s">
        <v>11</v>
      </c>
      <c r="BM150" s="21" t="s">
        <v>11</v>
      </c>
      <c r="BN150" s="21" t="s">
        <v>11</v>
      </c>
      <c r="BO150" s="21" t="s">
        <v>167</v>
      </c>
      <c r="BP150" s="21" t="s">
        <v>167</v>
      </c>
      <c r="BQ150" s="21" t="s">
        <v>1012</v>
      </c>
      <c r="BR150" s="21">
        <v>0</v>
      </c>
      <c r="BS150" s="21"/>
      <c r="BT150">
        <v>95</v>
      </c>
      <c r="BU150" s="21">
        <v>-0.03</v>
      </c>
      <c r="BV150" s="21">
        <v>-0.09</v>
      </c>
      <c r="BW150" s="21">
        <v>0.32</v>
      </c>
      <c r="BX150" t="s">
        <v>11</v>
      </c>
      <c r="BY150" t="s">
        <v>11</v>
      </c>
      <c r="BZ150" s="21" t="s">
        <v>5209</v>
      </c>
      <c r="CA150" s="21" t="s">
        <v>5210</v>
      </c>
      <c r="CB150" s="21" t="s">
        <v>5211</v>
      </c>
      <c r="CC150" s="21" t="s">
        <v>5212</v>
      </c>
      <c r="CD150" s="21"/>
      <c r="CE150" s="21"/>
      <c r="CF150" s="21"/>
      <c r="CG150" s="21"/>
      <c r="CH150" s="21"/>
    </row>
    <row r="151" spans="1:86">
      <c r="A151" s="21">
        <v>172</v>
      </c>
      <c r="B151" s="21" t="s">
        <v>282</v>
      </c>
      <c r="C151" s="21" t="s">
        <v>244</v>
      </c>
      <c r="D151" s="21" t="s">
        <v>5197</v>
      </c>
      <c r="E151" s="21">
        <v>2018</v>
      </c>
      <c r="F151" s="21" t="s">
        <v>5198</v>
      </c>
      <c r="G151" s="21" t="s">
        <v>5199</v>
      </c>
      <c r="H151" s="21" t="s">
        <v>5200</v>
      </c>
      <c r="I151" s="21" t="s">
        <v>5201</v>
      </c>
      <c r="J151" s="21" t="s">
        <v>5202</v>
      </c>
      <c r="K151" s="21" t="s">
        <v>5203</v>
      </c>
      <c r="L151" s="21" t="s">
        <v>5412</v>
      </c>
      <c r="M151" s="21" t="s">
        <v>5205</v>
      </c>
      <c r="N151" s="21" t="s">
        <v>21</v>
      </c>
      <c r="O151" s="21" t="s">
        <v>6003</v>
      </c>
      <c r="P151" s="21" t="s">
        <v>6003</v>
      </c>
      <c r="Q151" s="21" t="s">
        <v>5601</v>
      </c>
      <c r="R151" s="21" t="s">
        <v>620</v>
      </c>
      <c r="S151" s="21" t="s">
        <v>4806</v>
      </c>
      <c r="T151" s="21" t="s">
        <v>11</v>
      </c>
      <c r="U151" s="21" t="s">
        <v>140</v>
      </c>
      <c r="V151" s="21">
        <v>337112</v>
      </c>
      <c r="W151" s="21" t="s">
        <v>10</v>
      </c>
      <c r="X151">
        <f>INDEX([5]Outcome_GWASs!F:F,MATCH([5]Wenxin!Q151,[5]Outcome_GWASs!C:C,0))</f>
        <v>298420</v>
      </c>
      <c r="Y151" s="21" t="s">
        <v>10</v>
      </c>
      <c r="Z151" s="21" t="s">
        <v>11</v>
      </c>
      <c r="AA151" s="21" t="s">
        <v>3932</v>
      </c>
      <c r="AB151" s="21" t="str">
        <f>INDEX([5]Outcome_GWASs!E:E,MATCH([5]Wenxin!Q151,[5]Outcome_GWASs!C:C,0))</f>
        <v>European</v>
      </c>
      <c r="AC151" t="s">
        <v>5513</v>
      </c>
      <c r="AD151" t="s">
        <v>5513</v>
      </c>
      <c r="AE151" s="21" t="s">
        <v>1857</v>
      </c>
      <c r="AF151" s="187" t="s">
        <v>139</v>
      </c>
      <c r="AG151" s="21" t="s">
        <v>140</v>
      </c>
      <c r="AH151" s="21">
        <v>100716</v>
      </c>
      <c r="AI151">
        <f>INDEX([5]Exposure_GWASs!F:F,MATCH([5]Wenxin!AB151,[5]Exposure_GWASs!C:C,0))</f>
        <v>100716</v>
      </c>
      <c r="AJ151" s="21" t="s">
        <v>10</v>
      </c>
      <c r="AK151" s="21" t="s">
        <v>1005</v>
      </c>
      <c r="AL151" s="21" t="s">
        <v>204</v>
      </c>
      <c r="AM151" s="21" t="s">
        <v>10</v>
      </c>
      <c r="AN151" s="21" t="s">
        <v>10</v>
      </c>
      <c r="AO151" s="21" t="s">
        <v>5413</v>
      </c>
      <c r="AP151" s="21" t="s">
        <v>11</v>
      </c>
      <c r="AQ151" s="21" t="s">
        <v>5410</v>
      </c>
      <c r="AR151" s="21" t="s">
        <v>5207</v>
      </c>
      <c r="AS151" s="21" t="s">
        <v>135</v>
      </c>
      <c r="AT151" s="21" t="s">
        <v>11</v>
      </c>
      <c r="AU151" s="21" t="s">
        <v>10</v>
      </c>
      <c r="AV151" s="21">
        <v>9</v>
      </c>
      <c r="AW151" s="21" t="s">
        <v>10</v>
      </c>
      <c r="AX151" s="21">
        <f>INDEX([5]Exposure_GWASs!S:S,MATCH([5]Wenxin!AB151,[5]Exposure_GWASs!C:C,0))</f>
        <v>12</v>
      </c>
      <c r="AY151" s="21" t="s">
        <v>11</v>
      </c>
      <c r="AZ151" s="21" t="s">
        <v>135</v>
      </c>
      <c r="BA151" s="21" t="s">
        <v>5208</v>
      </c>
      <c r="BB151" s="21" t="s">
        <v>13</v>
      </c>
      <c r="BC151" s="21" t="s">
        <v>17</v>
      </c>
      <c r="BD151" s="21" t="s">
        <v>26</v>
      </c>
      <c r="BE151" s="21" t="s">
        <v>40</v>
      </c>
      <c r="BF151" s="21" t="s">
        <v>55</v>
      </c>
      <c r="BG151" s="21"/>
      <c r="BH151" s="21" t="s">
        <v>5414</v>
      </c>
      <c r="BI151" s="21" t="s">
        <v>3471</v>
      </c>
      <c r="BJ151" s="21" t="s">
        <v>1065</v>
      </c>
      <c r="BK151" s="21" t="s">
        <v>1280</v>
      </c>
      <c r="BL151" s="21" t="s">
        <v>11</v>
      </c>
      <c r="BM151" s="21" t="s">
        <v>11</v>
      </c>
      <c r="BN151" s="21" t="s">
        <v>11</v>
      </c>
      <c r="BO151" s="21" t="s">
        <v>167</v>
      </c>
      <c r="BP151" s="21" t="s">
        <v>167</v>
      </c>
      <c r="BQ151" s="21" t="s">
        <v>1012</v>
      </c>
      <c r="BR151" s="21">
        <v>0</v>
      </c>
      <c r="BS151" s="21"/>
      <c r="BT151" s="21">
        <v>95</v>
      </c>
      <c r="BU151" s="21">
        <v>-0.09</v>
      </c>
      <c r="BV151" s="21">
        <v>0.09</v>
      </c>
      <c r="BW151" s="21">
        <v>0.97</v>
      </c>
      <c r="BX151" t="s">
        <v>11</v>
      </c>
      <c r="BY151" t="s">
        <v>11</v>
      </c>
      <c r="BZ151" s="21" t="s">
        <v>5209</v>
      </c>
      <c r="CA151" s="21" t="s">
        <v>5210</v>
      </c>
      <c r="CB151" s="21" t="s">
        <v>5211</v>
      </c>
      <c r="CC151" s="21" t="s">
        <v>5212</v>
      </c>
      <c r="CD151" s="21"/>
      <c r="CE151" s="21"/>
      <c r="CF151" s="21"/>
      <c r="CG151" s="21"/>
      <c r="CH151" s="21"/>
    </row>
    <row r="152" spans="1:86">
      <c r="A152" s="21">
        <v>172</v>
      </c>
      <c r="B152" s="21" t="s">
        <v>282</v>
      </c>
      <c r="C152" s="21" t="s">
        <v>244</v>
      </c>
      <c r="D152" s="21" t="s">
        <v>5197</v>
      </c>
      <c r="E152" s="21">
        <v>2018</v>
      </c>
      <c r="F152" s="21" t="s">
        <v>5198</v>
      </c>
      <c r="G152" s="21" t="s">
        <v>5213</v>
      </c>
      <c r="H152" s="21" t="s">
        <v>5200</v>
      </c>
      <c r="I152" s="21" t="s">
        <v>5201</v>
      </c>
      <c r="J152" s="21" t="s">
        <v>5202</v>
      </c>
      <c r="K152" s="21" t="s">
        <v>5203</v>
      </c>
      <c r="L152" s="21" t="s">
        <v>5204</v>
      </c>
      <c r="M152" s="21" t="s">
        <v>5205</v>
      </c>
      <c r="N152" s="21" t="s">
        <v>12</v>
      </c>
      <c r="O152" s="21" t="s">
        <v>6004</v>
      </c>
      <c r="P152" s="21" t="s">
        <v>6004</v>
      </c>
      <c r="Q152" s="269" t="s">
        <v>5601</v>
      </c>
      <c r="R152" s="21" t="s">
        <v>5214</v>
      </c>
      <c r="S152" s="21" t="s">
        <v>123</v>
      </c>
      <c r="T152" s="21" t="s">
        <v>5415</v>
      </c>
      <c r="U152" s="21" t="s">
        <v>140</v>
      </c>
      <c r="V152" s="21">
        <v>242219</v>
      </c>
      <c r="W152" s="21" t="s">
        <v>10</v>
      </c>
      <c r="X152" s="21" t="s">
        <v>10</v>
      </c>
      <c r="Y152" s="21" t="s">
        <v>10</v>
      </c>
      <c r="Z152" s="21" t="s">
        <v>10</v>
      </c>
      <c r="AA152" s="21" t="s">
        <v>3932</v>
      </c>
      <c r="AB152" t="s">
        <v>249</v>
      </c>
      <c r="AC152" t="s">
        <v>127</v>
      </c>
      <c r="AD152" t="s">
        <v>127</v>
      </c>
      <c r="AE152" s="21" t="s">
        <v>1060</v>
      </c>
      <c r="AF152" s="21" t="str">
        <f>T152</f>
        <v>56.87 mean</v>
      </c>
      <c r="AG152" s="21" t="s">
        <v>140</v>
      </c>
      <c r="AH152" s="21">
        <f>V152</f>
        <v>242219</v>
      </c>
      <c r="AI152">
        <f>INDEX([5]Exposure_GWASs!F:F,MATCH([5]Wenxin!AB152,[5]Exposure_GWASs!C:C,0))</f>
        <v>339224</v>
      </c>
      <c r="AJ152" s="21" t="s">
        <v>5416</v>
      </c>
      <c r="AK152" s="21" t="s">
        <v>1005</v>
      </c>
      <c r="AL152" s="21" t="s">
        <v>204</v>
      </c>
      <c r="AM152" s="21" t="s">
        <v>5417</v>
      </c>
      <c r="AN152" s="21" t="s">
        <v>5206</v>
      </c>
      <c r="AO152" s="21" t="s">
        <v>11</v>
      </c>
      <c r="AP152" s="21" t="s">
        <v>11</v>
      </c>
      <c r="AQ152" s="21" t="s">
        <v>5410</v>
      </c>
      <c r="AR152" s="21" t="s">
        <v>11</v>
      </c>
      <c r="AS152" s="21" t="s">
        <v>135</v>
      </c>
      <c r="AT152" s="21" t="s">
        <v>11</v>
      </c>
      <c r="AU152" s="21" t="s">
        <v>10</v>
      </c>
      <c r="AV152" s="21" t="s">
        <v>10</v>
      </c>
      <c r="AW152" s="21">
        <v>97</v>
      </c>
      <c r="AX152" s="21">
        <f>INDEX([5]Exposure_GWASs!S:S,MATCH([5]Wenxin!AB152,[5]Exposure_GWASs!C:C,0))</f>
        <v>97</v>
      </c>
      <c r="AY152" s="21" t="s">
        <v>10</v>
      </c>
      <c r="AZ152" s="21" t="s">
        <v>11</v>
      </c>
      <c r="BA152" s="21" t="s">
        <v>10</v>
      </c>
      <c r="BB152" s="21" t="s">
        <v>22</v>
      </c>
      <c r="BC152" s="21"/>
      <c r="BD152" s="21"/>
      <c r="BE152" s="21"/>
      <c r="BF152" s="21"/>
      <c r="BG152" s="21"/>
      <c r="BH152" s="21"/>
      <c r="BI152" s="21" t="s">
        <v>3471</v>
      </c>
      <c r="BJ152" s="21" t="s">
        <v>1065</v>
      </c>
      <c r="BK152" s="21" t="s">
        <v>5418</v>
      </c>
      <c r="BL152" s="21" t="s">
        <v>11</v>
      </c>
      <c r="BM152" s="21" t="s">
        <v>11</v>
      </c>
      <c r="BN152" s="21" t="s">
        <v>11</v>
      </c>
      <c r="BO152" s="21" t="s">
        <v>3814</v>
      </c>
      <c r="BP152" s="21" t="s">
        <v>167</v>
      </c>
      <c r="BQ152" s="21" t="s">
        <v>1012</v>
      </c>
      <c r="BR152">
        <v>0</v>
      </c>
      <c r="BT152">
        <v>95</v>
      </c>
      <c r="BU152">
        <v>-0.01</v>
      </c>
      <c r="BV152">
        <v>0.01</v>
      </c>
      <c r="BW152">
        <v>0.83</v>
      </c>
      <c r="BX152" t="s">
        <v>11</v>
      </c>
      <c r="BY152" t="s">
        <v>11</v>
      </c>
      <c r="BZ152" s="21" t="s">
        <v>5209</v>
      </c>
      <c r="CA152" s="21" t="s">
        <v>5210</v>
      </c>
      <c r="CB152" s="21" t="s">
        <v>5211</v>
      </c>
      <c r="CC152" s="21" t="s">
        <v>5212</v>
      </c>
      <c r="CD152" s="21"/>
      <c r="CE152" s="21"/>
      <c r="CF152" s="21"/>
      <c r="CG152" s="21"/>
      <c r="CH152" s="21"/>
    </row>
    <row r="153" spans="1:86">
      <c r="A153" s="21">
        <v>172</v>
      </c>
      <c r="B153" s="21" t="s">
        <v>282</v>
      </c>
      <c r="C153" s="21" t="s">
        <v>244</v>
      </c>
      <c r="D153" s="21" t="s">
        <v>5197</v>
      </c>
      <c r="E153" s="21">
        <v>2018</v>
      </c>
      <c r="F153" s="21" t="s">
        <v>5198</v>
      </c>
      <c r="G153" s="21" t="s">
        <v>5213</v>
      </c>
      <c r="H153" s="21" t="s">
        <v>5200</v>
      </c>
      <c r="I153" s="21" t="s">
        <v>5201</v>
      </c>
      <c r="J153" s="21" t="s">
        <v>5202</v>
      </c>
      <c r="K153" s="21" t="s">
        <v>5203</v>
      </c>
      <c r="L153" s="21" t="s">
        <v>5204</v>
      </c>
      <c r="M153" s="21" t="s">
        <v>5205</v>
      </c>
      <c r="N153" s="21" t="s">
        <v>12</v>
      </c>
      <c r="O153" s="21" t="s">
        <v>6005</v>
      </c>
      <c r="P153" s="21" t="s">
        <v>6005</v>
      </c>
      <c r="Q153" s="21" t="s">
        <v>5604</v>
      </c>
      <c r="R153" s="21" t="s">
        <v>5214</v>
      </c>
      <c r="S153" s="21" t="s">
        <v>123</v>
      </c>
      <c r="T153" s="21" t="s">
        <v>5415</v>
      </c>
      <c r="U153" s="21" t="s">
        <v>140</v>
      </c>
      <c r="V153" s="21">
        <v>242219</v>
      </c>
      <c r="W153" s="21" t="s">
        <v>10</v>
      </c>
      <c r="X153" s="21" t="s">
        <v>10</v>
      </c>
      <c r="Y153" s="21" t="s">
        <v>10</v>
      </c>
      <c r="Z153" s="21" t="s">
        <v>10</v>
      </c>
      <c r="AA153" s="21" t="s">
        <v>3932</v>
      </c>
      <c r="AB153" t="s">
        <v>249</v>
      </c>
      <c r="AC153" t="s">
        <v>127</v>
      </c>
      <c r="AD153" t="s">
        <v>127</v>
      </c>
      <c r="AE153" s="21" t="s">
        <v>1060</v>
      </c>
      <c r="AF153" s="21" t="str">
        <f t="shared" ref="AF153:AF157" si="3">T153</f>
        <v>56.87 mean</v>
      </c>
      <c r="AG153" s="21" t="s">
        <v>140</v>
      </c>
      <c r="AH153" s="21">
        <f t="shared" ref="AH153:AH157" si="4">V153</f>
        <v>242219</v>
      </c>
      <c r="AI153">
        <f>INDEX([5]Exposure_GWASs!F:F,MATCH([5]Wenxin!AB153,[5]Exposure_GWASs!C:C,0))</f>
        <v>339224</v>
      </c>
      <c r="AJ153" s="21" t="s">
        <v>5416</v>
      </c>
      <c r="AK153" s="21" t="s">
        <v>1005</v>
      </c>
      <c r="AL153" s="21" t="s">
        <v>204</v>
      </c>
      <c r="AM153" s="21" t="s">
        <v>5417</v>
      </c>
      <c r="AN153" s="21" t="s">
        <v>5206</v>
      </c>
      <c r="AO153" s="21" t="s">
        <v>11</v>
      </c>
      <c r="AP153" s="21" t="s">
        <v>11</v>
      </c>
      <c r="AQ153" s="21" t="s">
        <v>5410</v>
      </c>
      <c r="AR153" s="21" t="s">
        <v>11</v>
      </c>
      <c r="AS153" s="21" t="s">
        <v>135</v>
      </c>
      <c r="AT153" s="21" t="s">
        <v>11</v>
      </c>
      <c r="AU153" s="21" t="s">
        <v>10</v>
      </c>
      <c r="AV153" s="21" t="s">
        <v>10</v>
      </c>
      <c r="AW153" s="21">
        <v>97</v>
      </c>
      <c r="AX153" s="21">
        <f>INDEX([5]Exposure_GWASs!S:S,MATCH([5]Wenxin!AB153,[5]Exposure_GWASs!C:C,0))</f>
        <v>97</v>
      </c>
      <c r="AY153" s="21" t="s">
        <v>10</v>
      </c>
      <c r="AZ153" s="21" t="s">
        <v>11</v>
      </c>
      <c r="BA153" s="21" t="s">
        <v>10</v>
      </c>
      <c r="BB153" s="21" t="s">
        <v>22</v>
      </c>
      <c r="BC153" s="21"/>
      <c r="BD153" s="21"/>
      <c r="BE153" s="21"/>
      <c r="BF153" s="21"/>
      <c r="BG153" s="21"/>
      <c r="BH153" s="21"/>
      <c r="BI153" s="21" t="s">
        <v>3471</v>
      </c>
      <c r="BJ153" s="21" t="s">
        <v>1065</v>
      </c>
      <c r="BK153" s="21" t="s">
        <v>5418</v>
      </c>
      <c r="BL153" s="21" t="s">
        <v>11</v>
      </c>
      <c r="BM153" s="21" t="s">
        <v>11</v>
      </c>
      <c r="BN153" s="21" t="s">
        <v>11</v>
      </c>
      <c r="BO153" s="21" t="s">
        <v>3814</v>
      </c>
      <c r="BP153" s="21" t="s">
        <v>167</v>
      </c>
      <c r="BQ153" s="21" t="s">
        <v>1012</v>
      </c>
      <c r="BR153" s="21">
        <v>0</v>
      </c>
      <c r="BS153" s="21"/>
      <c r="BT153" s="21">
        <v>95</v>
      </c>
      <c r="BU153" s="21">
        <v>-0.01</v>
      </c>
      <c r="BV153" s="21">
        <v>0.01</v>
      </c>
      <c r="BW153" s="21">
        <v>0.41</v>
      </c>
      <c r="BX153" t="s">
        <v>11</v>
      </c>
      <c r="BY153" t="s">
        <v>11</v>
      </c>
      <c r="BZ153" s="21" t="s">
        <v>5209</v>
      </c>
      <c r="CA153" s="21" t="s">
        <v>5210</v>
      </c>
      <c r="CB153" s="21" t="s">
        <v>5211</v>
      </c>
      <c r="CC153" s="21" t="s">
        <v>5212</v>
      </c>
      <c r="CD153" s="21"/>
      <c r="CE153" s="21"/>
      <c r="CF153" s="21"/>
      <c r="CG153" s="21"/>
      <c r="CH153" s="21"/>
    </row>
    <row r="154" spans="1:86">
      <c r="A154" s="21">
        <v>172</v>
      </c>
      <c r="B154" s="21" t="s">
        <v>282</v>
      </c>
      <c r="C154" s="21" t="s">
        <v>244</v>
      </c>
      <c r="D154" s="21" t="s">
        <v>5197</v>
      </c>
      <c r="E154" s="21">
        <v>2018</v>
      </c>
      <c r="F154" s="21" t="s">
        <v>5198</v>
      </c>
      <c r="G154" s="21" t="s">
        <v>5215</v>
      </c>
      <c r="H154" s="21" t="s">
        <v>5200</v>
      </c>
      <c r="I154" s="21" t="s">
        <v>5201</v>
      </c>
      <c r="J154" s="21" t="s">
        <v>5202</v>
      </c>
      <c r="K154" s="21" t="s">
        <v>5203</v>
      </c>
      <c r="L154" s="21" t="s">
        <v>5204</v>
      </c>
      <c r="M154" s="21" t="s">
        <v>5205</v>
      </c>
      <c r="N154" s="21" t="s">
        <v>12</v>
      </c>
      <c r="O154" s="21" t="s">
        <v>6006</v>
      </c>
      <c r="P154" s="21" t="s">
        <v>6006</v>
      </c>
      <c r="Q154" s="21" t="s">
        <v>5604</v>
      </c>
      <c r="R154" s="21" t="s">
        <v>5214</v>
      </c>
      <c r="S154" s="21" t="s">
        <v>123</v>
      </c>
      <c r="T154" s="21" t="s">
        <v>5415</v>
      </c>
      <c r="U154" s="21" t="s">
        <v>140</v>
      </c>
      <c r="V154" s="21">
        <v>242219</v>
      </c>
      <c r="W154" s="21" t="s">
        <v>10</v>
      </c>
      <c r="X154" s="21" t="s">
        <v>10</v>
      </c>
      <c r="Y154" s="21" t="s">
        <v>10</v>
      </c>
      <c r="Z154" s="21" t="s">
        <v>10</v>
      </c>
      <c r="AA154" s="21" t="s">
        <v>3932</v>
      </c>
      <c r="AB154" t="s">
        <v>249</v>
      </c>
      <c r="AC154" t="s">
        <v>127</v>
      </c>
      <c r="AD154" t="s">
        <v>127</v>
      </c>
      <c r="AE154" s="21" t="s">
        <v>1060</v>
      </c>
      <c r="AF154" s="21" t="str">
        <f t="shared" si="3"/>
        <v>56.87 mean</v>
      </c>
      <c r="AG154" s="21" t="s">
        <v>140</v>
      </c>
      <c r="AH154" s="21">
        <f t="shared" si="4"/>
        <v>242219</v>
      </c>
      <c r="AI154">
        <f>INDEX([5]Exposure_GWASs!F:F,MATCH([5]Wenxin!AB154,[5]Exposure_GWASs!C:C,0))</f>
        <v>339224</v>
      </c>
      <c r="AJ154" s="21" t="s">
        <v>5416</v>
      </c>
      <c r="AK154" s="21" t="s">
        <v>1005</v>
      </c>
      <c r="AL154" s="21" t="s">
        <v>204</v>
      </c>
      <c r="AM154" s="21" t="s">
        <v>5417</v>
      </c>
      <c r="AN154" s="21" t="s">
        <v>5206</v>
      </c>
      <c r="AO154" s="21" t="s">
        <v>11</v>
      </c>
      <c r="AP154" s="21" t="s">
        <v>11</v>
      </c>
      <c r="AQ154" s="21" t="s">
        <v>5410</v>
      </c>
      <c r="AR154" s="21" t="s">
        <v>11</v>
      </c>
      <c r="AS154" s="21" t="s">
        <v>135</v>
      </c>
      <c r="AT154" s="21" t="s">
        <v>11</v>
      </c>
      <c r="AU154" s="21" t="s">
        <v>10</v>
      </c>
      <c r="AV154" s="21" t="s">
        <v>10</v>
      </c>
      <c r="AW154" s="21">
        <v>97</v>
      </c>
      <c r="AX154" s="21">
        <f>INDEX([5]Exposure_GWASs!S:S,MATCH([5]Wenxin!AB154,[5]Exposure_GWASs!C:C,0))</f>
        <v>97</v>
      </c>
      <c r="AY154" s="21" t="s">
        <v>10</v>
      </c>
      <c r="AZ154" s="21" t="s">
        <v>11</v>
      </c>
      <c r="BA154" s="21" t="s">
        <v>10</v>
      </c>
      <c r="BB154" s="21" t="s">
        <v>22</v>
      </c>
      <c r="BC154" s="21"/>
      <c r="BD154" s="21"/>
      <c r="BE154" s="21"/>
      <c r="BF154" s="21"/>
      <c r="BG154" s="21"/>
      <c r="BH154" s="21"/>
      <c r="BI154" s="21" t="s">
        <v>3471</v>
      </c>
      <c r="BJ154" s="21" t="s">
        <v>1065</v>
      </c>
      <c r="BK154" s="21" t="s">
        <v>5418</v>
      </c>
      <c r="BL154" s="21" t="s">
        <v>11</v>
      </c>
      <c r="BM154" s="21" t="s">
        <v>11</v>
      </c>
      <c r="BN154" s="21" t="s">
        <v>11</v>
      </c>
      <c r="BO154" s="21" t="s">
        <v>3814</v>
      </c>
      <c r="BP154" s="21" t="s">
        <v>167</v>
      </c>
      <c r="BQ154" s="21" t="s">
        <v>1012</v>
      </c>
      <c r="BR154" s="21">
        <v>-0.04</v>
      </c>
      <c r="BS154" s="21"/>
      <c r="BT154" s="21">
        <v>95</v>
      </c>
      <c r="BU154" s="21">
        <v>-0.04</v>
      </c>
      <c r="BV154" s="21">
        <v>-0.03</v>
      </c>
      <c r="BW154" s="21">
        <v>1E-3</v>
      </c>
      <c r="BX154" t="s">
        <v>11</v>
      </c>
      <c r="BY154" t="s">
        <v>11</v>
      </c>
      <c r="BZ154" s="21" t="s">
        <v>5209</v>
      </c>
      <c r="CA154" s="21" t="s">
        <v>5210</v>
      </c>
      <c r="CB154" s="21" t="s">
        <v>5211</v>
      </c>
      <c r="CC154" s="21" t="s">
        <v>5212</v>
      </c>
      <c r="CD154" s="21"/>
      <c r="CE154" s="21"/>
      <c r="CF154" s="21"/>
      <c r="CG154" s="21"/>
      <c r="CH154" s="21"/>
    </row>
    <row r="155" spans="1:86">
      <c r="A155" s="21">
        <v>172</v>
      </c>
      <c r="B155" s="21" t="s">
        <v>282</v>
      </c>
      <c r="C155" s="21" t="s">
        <v>244</v>
      </c>
      <c r="D155" s="21" t="s">
        <v>5197</v>
      </c>
      <c r="E155" s="21">
        <v>2018</v>
      </c>
      <c r="F155" s="21" t="s">
        <v>5198</v>
      </c>
      <c r="G155" s="21" t="s">
        <v>5216</v>
      </c>
      <c r="H155" s="21" t="s">
        <v>5200</v>
      </c>
      <c r="I155" s="21" t="s">
        <v>5201</v>
      </c>
      <c r="J155" s="21" t="s">
        <v>5202</v>
      </c>
      <c r="K155" s="21" t="s">
        <v>5203</v>
      </c>
      <c r="L155" s="21" t="s">
        <v>5204</v>
      </c>
      <c r="M155" s="21" t="s">
        <v>5205</v>
      </c>
      <c r="N155" s="21" t="s">
        <v>12</v>
      </c>
      <c r="O155" s="21" t="s">
        <v>6007</v>
      </c>
      <c r="P155" s="21" t="s">
        <v>6007</v>
      </c>
      <c r="Q155" s="21" t="s">
        <v>5604</v>
      </c>
      <c r="R155" s="21" t="s">
        <v>5214</v>
      </c>
      <c r="S155" s="21" t="s">
        <v>123</v>
      </c>
      <c r="T155" s="21" t="s">
        <v>5415</v>
      </c>
      <c r="U155" s="21" t="s">
        <v>140</v>
      </c>
      <c r="V155" s="21">
        <v>242219</v>
      </c>
      <c r="W155" s="21" t="s">
        <v>10</v>
      </c>
      <c r="X155" s="21" t="s">
        <v>10</v>
      </c>
      <c r="Y155" s="21" t="s">
        <v>10</v>
      </c>
      <c r="Z155" s="21" t="s">
        <v>10</v>
      </c>
      <c r="AA155" s="21" t="s">
        <v>3932</v>
      </c>
      <c r="AB155" t="s">
        <v>249</v>
      </c>
      <c r="AC155" t="s">
        <v>127</v>
      </c>
      <c r="AD155" t="s">
        <v>127</v>
      </c>
      <c r="AE155" s="21" t="s">
        <v>1060</v>
      </c>
      <c r="AF155" s="21" t="str">
        <f t="shared" si="3"/>
        <v>56.87 mean</v>
      </c>
      <c r="AG155" s="21" t="s">
        <v>140</v>
      </c>
      <c r="AH155" s="21">
        <f t="shared" si="4"/>
        <v>242219</v>
      </c>
      <c r="AI155">
        <f>INDEX([5]Exposure_GWASs!F:F,MATCH([5]Wenxin!AB155,[5]Exposure_GWASs!C:C,0))</f>
        <v>339224</v>
      </c>
      <c r="AJ155" s="21" t="s">
        <v>5416</v>
      </c>
      <c r="AK155" s="21" t="s">
        <v>1005</v>
      </c>
      <c r="AL155" s="21" t="s">
        <v>204</v>
      </c>
      <c r="AM155" s="21" t="s">
        <v>5417</v>
      </c>
      <c r="AN155" s="21" t="s">
        <v>5206</v>
      </c>
      <c r="AO155" s="21" t="s">
        <v>11</v>
      </c>
      <c r="AP155" s="21" t="s">
        <v>11</v>
      </c>
      <c r="AQ155" s="21" t="s">
        <v>5410</v>
      </c>
      <c r="AR155" s="21" t="s">
        <v>11</v>
      </c>
      <c r="AS155" s="21" t="s">
        <v>135</v>
      </c>
      <c r="AT155" s="21" t="s">
        <v>11</v>
      </c>
      <c r="AU155" s="21" t="s">
        <v>10</v>
      </c>
      <c r="AV155" s="21" t="s">
        <v>10</v>
      </c>
      <c r="AW155" s="21">
        <v>97</v>
      </c>
      <c r="AX155" s="21">
        <f>INDEX([5]Exposure_GWASs!S:S,MATCH([5]Wenxin!AB155,[5]Exposure_GWASs!C:C,0))</f>
        <v>97</v>
      </c>
      <c r="AY155" s="21" t="s">
        <v>10</v>
      </c>
      <c r="AZ155" s="21" t="s">
        <v>11</v>
      </c>
      <c r="BA155" s="21" t="s">
        <v>10</v>
      </c>
      <c r="BB155" s="21" t="s">
        <v>22</v>
      </c>
      <c r="BC155" s="21"/>
      <c r="BD155" s="21"/>
      <c r="BE155" s="21"/>
      <c r="BF155" s="21"/>
      <c r="BG155" s="21"/>
      <c r="BH155" s="21"/>
      <c r="BI155" s="21" t="s">
        <v>3471</v>
      </c>
      <c r="BJ155" s="21" t="s">
        <v>1065</v>
      </c>
      <c r="BK155" s="21" t="s">
        <v>5418</v>
      </c>
      <c r="BL155" s="21" t="s">
        <v>11</v>
      </c>
      <c r="BM155" s="21" t="s">
        <v>11</v>
      </c>
      <c r="BN155" s="21" t="s">
        <v>11</v>
      </c>
      <c r="BO155" s="21" t="s">
        <v>3814</v>
      </c>
      <c r="BP155" s="21" t="s">
        <v>167</v>
      </c>
      <c r="BQ155" s="21" t="s">
        <v>1012</v>
      </c>
      <c r="BR155" s="21">
        <v>0</v>
      </c>
      <c r="BS155" s="21"/>
      <c r="BT155" s="21">
        <v>95</v>
      </c>
      <c r="BU155" s="21">
        <v>-0.01</v>
      </c>
      <c r="BV155" s="21">
        <v>0.01</v>
      </c>
      <c r="BW155" s="21">
        <v>0.37</v>
      </c>
      <c r="BX155" t="s">
        <v>11</v>
      </c>
      <c r="BY155" t="s">
        <v>11</v>
      </c>
      <c r="BZ155" s="21" t="s">
        <v>5209</v>
      </c>
      <c r="CA155" s="21" t="s">
        <v>5210</v>
      </c>
      <c r="CB155" s="21" t="s">
        <v>5211</v>
      </c>
      <c r="CC155" s="21" t="s">
        <v>5212</v>
      </c>
      <c r="CD155" s="21"/>
      <c r="CE155" s="21"/>
      <c r="CF155" s="21"/>
      <c r="CG155" s="21"/>
      <c r="CH155" s="21"/>
    </row>
    <row r="156" spans="1:86">
      <c r="A156" s="21">
        <v>172</v>
      </c>
      <c r="B156" s="21" t="s">
        <v>282</v>
      </c>
      <c r="C156" s="21" t="s">
        <v>244</v>
      </c>
      <c r="D156" s="21" t="s">
        <v>5197</v>
      </c>
      <c r="E156" s="21">
        <v>2018</v>
      </c>
      <c r="F156" s="21" t="s">
        <v>5198</v>
      </c>
      <c r="G156" s="21" t="s">
        <v>5217</v>
      </c>
      <c r="H156" s="21" t="s">
        <v>5200</v>
      </c>
      <c r="I156" s="21" t="s">
        <v>5201</v>
      </c>
      <c r="J156" s="21" t="s">
        <v>5202</v>
      </c>
      <c r="K156" s="21" t="s">
        <v>5203</v>
      </c>
      <c r="L156" s="21" t="s">
        <v>5204</v>
      </c>
      <c r="M156" s="21" t="s">
        <v>5205</v>
      </c>
      <c r="N156" s="21" t="s">
        <v>12</v>
      </c>
      <c r="O156" s="21" t="s">
        <v>6008</v>
      </c>
      <c r="P156" s="21" t="s">
        <v>6008</v>
      </c>
      <c r="Q156" s="21" t="s">
        <v>5604</v>
      </c>
      <c r="R156" s="21" t="s">
        <v>5214</v>
      </c>
      <c r="S156" s="21" t="s">
        <v>123</v>
      </c>
      <c r="T156" s="21" t="s">
        <v>5415</v>
      </c>
      <c r="U156" s="21" t="s">
        <v>140</v>
      </c>
      <c r="V156" s="21">
        <v>242219</v>
      </c>
      <c r="W156" s="21" t="s">
        <v>10</v>
      </c>
      <c r="X156" s="21" t="s">
        <v>10</v>
      </c>
      <c r="Y156" s="21" t="s">
        <v>10</v>
      </c>
      <c r="Z156" s="21" t="s">
        <v>10</v>
      </c>
      <c r="AA156" s="21" t="s">
        <v>3932</v>
      </c>
      <c r="AB156" t="s">
        <v>249</v>
      </c>
      <c r="AC156" t="s">
        <v>127</v>
      </c>
      <c r="AD156" t="s">
        <v>127</v>
      </c>
      <c r="AE156" s="21" t="s">
        <v>1060</v>
      </c>
      <c r="AF156" s="21" t="str">
        <f t="shared" si="3"/>
        <v>56.87 mean</v>
      </c>
      <c r="AG156" s="21" t="s">
        <v>140</v>
      </c>
      <c r="AH156" s="21">
        <f t="shared" si="4"/>
        <v>242219</v>
      </c>
      <c r="AI156">
        <f>INDEX([5]Exposure_GWASs!F:F,MATCH([5]Wenxin!AB156,[5]Exposure_GWASs!C:C,0))</f>
        <v>339224</v>
      </c>
      <c r="AJ156" s="21" t="s">
        <v>5416</v>
      </c>
      <c r="AK156" s="21" t="s">
        <v>1005</v>
      </c>
      <c r="AL156" s="21" t="s">
        <v>204</v>
      </c>
      <c r="AM156" s="21" t="s">
        <v>5417</v>
      </c>
      <c r="AN156" s="21" t="s">
        <v>5206</v>
      </c>
      <c r="AO156" s="21" t="s">
        <v>11</v>
      </c>
      <c r="AP156" s="21" t="s">
        <v>11</v>
      </c>
      <c r="AQ156" s="21" t="s">
        <v>5410</v>
      </c>
      <c r="AR156" s="21" t="s">
        <v>11</v>
      </c>
      <c r="AS156" s="21" t="s">
        <v>135</v>
      </c>
      <c r="AT156" s="21" t="s">
        <v>11</v>
      </c>
      <c r="AU156" s="21" t="s">
        <v>10</v>
      </c>
      <c r="AV156" s="21" t="s">
        <v>10</v>
      </c>
      <c r="AW156" s="21">
        <v>97</v>
      </c>
      <c r="AX156" s="21">
        <f>INDEX([5]Exposure_GWASs!S:S,MATCH([5]Wenxin!AB156,[5]Exposure_GWASs!C:C,0))</f>
        <v>97</v>
      </c>
      <c r="AY156" s="21" t="s">
        <v>10</v>
      </c>
      <c r="AZ156" s="21" t="s">
        <v>11</v>
      </c>
      <c r="BA156" s="21" t="s">
        <v>10</v>
      </c>
      <c r="BB156" s="21" t="s">
        <v>22</v>
      </c>
      <c r="BC156" s="21"/>
      <c r="BD156" s="21"/>
      <c r="BE156" s="21"/>
      <c r="BF156" s="21"/>
      <c r="BG156" s="21"/>
      <c r="BH156" s="21"/>
      <c r="BI156" s="21" t="s">
        <v>3471</v>
      </c>
      <c r="BJ156" s="21" t="s">
        <v>1065</v>
      </c>
      <c r="BK156" s="21" t="s">
        <v>5418</v>
      </c>
      <c r="BL156" s="21" t="s">
        <v>11</v>
      </c>
      <c r="BM156" s="21" t="s">
        <v>11</v>
      </c>
      <c r="BN156" s="21" t="s">
        <v>11</v>
      </c>
      <c r="BO156" s="21" t="s">
        <v>3814</v>
      </c>
      <c r="BP156" s="21" t="s">
        <v>167</v>
      </c>
      <c r="BQ156" s="21" t="s">
        <v>1012</v>
      </c>
      <c r="BR156" s="21">
        <v>0.01</v>
      </c>
      <c r="BS156" s="21"/>
      <c r="BT156" s="21">
        <v>95</v>
      </c>
      <c r="BU156" s="21">
        <v>0</v>
      </c>
      <c r="BV156" s="21">
        <v>0.01</v>
      </c>
      <c r="BW156" s="21">
        <v>0.17</v>
      </c>
      <c r="BX156" t="s">
        <v>11</v>
      </c>
      <c r="BY156" t="s">
        <v>11</v>
      </c>
      <c r="BZ156" s="21" t="s">
        <v>5209</v>
      </c>
      <c r="CA156" s="21" t="s">
        <v>5210</v>
      </c>
      <c r="CB156" s="21" t="s">
        <v>5211</v>
      </c>
      <c r="CC156" s="21" t="s">
        <v>5212</v>
      </c>
      <c r="CD156" s="21"/>
      <c r="CE156" s="21"/>
      <c r="CF156" s="21"/>
      <c r="CG156" s="21"/>
      <c r="CH156" s="21"/>
    </row>
    <row r="157" spans="1:86">
      <c r="A157" s="21">
        <v>172</v>
      </c>
      <c r="B157" s="21" t="s">
        <v>282</v>
      </c>
      <c r="C157" s="21" t="s">
        <v>244</v>
      </c>
      <c r="D157" s="21" t="s">
        <v>5197</v>
      </c>
      <c r="E157" s="21">
        <v>2018</v>
      </c>
      <c r="F157" s="21" t="s">
        <v>5198</v>
      </c>
      <c r="G157" s="21" t="s">
        <v>5218</v>
      </c>
      <c r="H157" s="21" t="s">
        <v>5200</v>
      </c>
      <c r="I157" s="21" t="s">
        <v>5201</v>
      </c>
      <c r="J157" s="21" t="s">
        <v>5202</v>
      </c>
      <c r="K157" s="21" t="s">
        <v>5203</v>
      </c>
      <c r="L157" s="21" t="s">
        <v>5204</v>
      </c>
      <c r="M157" s="21" t="s">
        <v>5205</v>
      </c>
      <c r="N157" s="21" t="s">
        <v>12</v>
      </c>
      <c r="O157" s="21" t="s">
        <v>6009</v>
      </c>
      <c r="P157" s="21" t="s">
        <v>6009</v>
      </c>
      <c r="Q157" s="21" t="s">
        <v>5604</v>
      </c>
      <c r="R157" s="21" t="s">
        <v>5214</v>
      </c>
      <c r="S157" s="21" t="s">
        <v>123</v>
      </c>
      <c r="T157" s="21" t="s">
        <v>5415</v>
      </c>
      <c r="U157" s="21" t="s">
        <v>140</v>
      </c>
      <c r="V157" s="21">
        <v>242219</v>
      </c>
      <c r="W157" s="21" t="s">
        <v>10</v>
      </c>
      <c r="X157" s="21" t="s">
        <v>10</v>
      </c>
      <c r="Y157" s="21" t="s">
        <v>10</v>
      </c>
      <c r="Z157" s="21" t="s">
        <v>10</v>
      </c>
      <c r="AA157" s="21" t="s">
        <v>3932</v>
      </c>
      <c r="AB157" t="s">
        <v>249</v>
      </c>
      <c r="AC157" t="s">
        <v>127</v>
      </c>
      <c r="AD157" t="s">
        <v>127</v>
      </c>
      <c r="AE157" s="21" t="s">
        <v>1060</v>
      </c>
      <c r="AF157" s="21" t="str">
        <f t="shared" si="3"/>
        <v>56.87 mean</v>
      </c>
      <c r="AG157" s="21" t="s">
        <v>140</v>
      </c>
      <c r="AH157" s="21">
        <f t="shared" si="4"/>
        <v>242219</v>
      </c>
      <c r="AI157">
        <f>INDEX([5]Exposure_GWASs!F:F,MATCH([5]Wenxin!AB157,[5]Exposure_GWASs!C:C,0))</f>
        <v>339224</v>
      </c>
      <c r="AJ157" s="21" t="s">
        <v>5416</v>
      </c>
      <c r="AK157" s="21" t="s">
        <v>1005</v>
      </c>
      <c r="AL157" s="21" t="s">
        <v>204</v>
      </c>
      <c r="AM157" s="21" t="s">
        <v>5417</v>
      </c>
      <c r="AN157" s="21" t="s">
        <v>5206</v>
      </c>
      <c r="AO157" s="21" t="s">
        <v>11</v>
      </c>
      <c r="AP157" s="21" t="s">
        <v>11</v>
      </c>
      <c r="AQ157" s="21" t="s">
        <v>5410</v>
      </c>
      <c r="AR157" s="21" t="s">
        <v>11</v>
      </c>
      <c r="AS157" s="21" t="s">
        <v>135</v>
      </c>
      <c r="AT157" s="21" t="s">
        <v>11</v>
      </c>
      <c r="AU157" s="21" t="s">
        <v>10</v>
      </c>
      <c r="AV157" s="21" t="s">
        <v>10</v>
      </c>
      <c r="AW157" s="21">
        <v>97</v>
      </c>
      <c r="AX157" s="21">
        <f>INDEX([5]Exposure_GWASs!S:S,MATCH([5]Wenxin!AB157,[5]Exposure_GWASs!C:C,0))</f>
        <v>97</v>
      </c>
      <c r="AY157" s="21" t="s">
        <v>10</v>
      </c>
      <c r="AZ157" s="21" t="s">
        <v>11</v>
      </c>
      <c r="BA157" s="21" t="s">
        <v>10</v>
      </c>
      <c r="BB157" s="21" t="s">
        <v>22</v>
      </c>
      <c r="BC157" s="21"/>
      <c r="BD157" s="21"/>
      <c r="BE157" s="21"/>
      <c r="BF157" s="21"/>
      <c r="BG157" s="21"/>
      <c r="BH157" s="21"/>
      <c r="BI157" s="21" t="s">
        <v>3471</v>
      </c>
      <c r="BJ157" s="21" t="s">
        <v>1065</v>
      </c>
      <c r="BK157" s="21" t="s">
        <v>5418</v>
      </c>
      <c r="BL157" s="21" t="s">
        <v>11</v>
      </c>
      <c r="BM157" s="21" t="s">
        <v>11</v>
      </c>
      <c r="BN157" s="21" t="s">
        <v>11</v>
      </c>
      <c r="BO157" s="21" t="s">
        <v>3814</v>
      </c>
      <c r="BP157" s="21" t="s">
        <v>167</v>
      </c>
      <c r="BQ157" s="21" t="s">
        <v>1012</v>
      </c>
      <c r="BR157" s="21">
        <v>0</v>
      </c>
      <c r="BS157" s="21"/>
      <c r="BT157" s="21">
        <v>95</v>
      </c>
      <c r="BU157" s="21">
        <v>-0.01</v>
      </c>
      <c r="BV157" s="21">
        <v>0.01</v>
      </c>
      <c r="BW157" s="21">
        <v>0.61</v>
      </c>
      <c r="BX157" t="s">
        <v>11</v>
      </c>
      <c r="BY157" t="s">
        <v>11</v>
      </c>
      <c r="BZ157" s="21" t="s">
        <v>5209</v>
      </c>
      <c r="CA157" s="21" t="s">
        <v>5210</v>
      </c>
      <c r="CB157" s="21" t="s">
        <v>5211</v>
      </c>
      <c r="CC157" s="21" t="s">
        <v>5212</v>
      </c>
      <c r="CD157" s="21"/>
      <c r="CE157" s="21"/>
      <c r="CF157" s="21"/>
      <c r="CG157" s="21"/>
      <c r="CH157" s="21"/>
    </row>
    <row r="158" spans="1:86" s="31" customFormat="1" ht="17.5" customHeight="1">
      <c r="A158" s="36">
        <v>173</v>
      </c>
      <c r="B158" s="31" t="s">
        <v>282</v>
      </c>
      <c r="C158" s="36" t="s">
        <v>244</v>
      </c>
      <c r="D158" s="36" t="s">
        <v>5219</v>
      </c>
      <c r="E158" s="36">
        <v>2017</v>
      </c>
      <c r="F158" s="36" t="s">
        <v>5220</v>
      </c>
      <c r="G158" s="36" t="s">
        <v>5221</v>
      </c>
      <c r="H158" s="36" t="s">
        <v>5222</v>
      </c>
      <c r="I158" s="36" t="s">
        <v>3285</v>
      </c>
      <c r="J158" s="36" t="s">
        <v>5223</v>
      </c>
      <c r="K158" s="36" t="s">
        <v>5224</v>
      </c>
      <c r="L158" s="36" t="s">
        <v>5419</v>
      </c>
      <c r="M158" s="285" t="s">
        <v>5225</v>
      </c>
      <c r="N158" s="36" t="s">
        <v>15</v>
      </c>
      <c r="O158" s="36" t="s">
        <v>5277</v>
      </c>
      <c r="P158" s="36" t="s">
        <v>5277</v>
      </c>
      <c r="Q158" s="36" t="s">
        <v>5602</v>
      </c>
      <c r="R158" s="36" t="s">
        <v>5227</v>
      </c>
      <c r="S158" s="36" t="s">
        <v>1079</v>
      </c>
      <c r="T158" s="36" t="str">
        <f>INDEX([5]Outcome_GWASs!I:I,MATCH([5]Wenxin!Q158,[5]Outcome_GWASs!C:C,0))</f>
        <v>5.7-76</v>
      </c>
      <c r="U158" s="36" t="str">
        <f>INDEX([5]Outcome_GWASs!H:H,MATCH([5]Wenxin!Q158,[5]Outcome_GWASs!C:C,0))</f>
        <v>both</v>
      </c>
      <c r="V158" s="36">
        <v>60801</v>
      </c>
      <c r="W158" s="36">
        <v>123504</v>
      </c>
      <c r="X158" s="36">
        <f>INDEX([5]Outcome_GWASs!F:F,MATCH([5]Wenxin!Q158,[5]Outcome_GWASs!C:C,0))</f>
        <v>63746</v>
      </c>
      <c r="Y158" s="36">
        <f>INDEX([5]Outcome_GWASs!G:G,MATCH([5]Wenxin!Q158,[5]Outcome_GWASs!C:C,0))</f>
        <v>130681</v>
      </c>
      <c r="Z158" s="36" t="s">
        <v>10</v>
      </c>
      <c r="AA158" s="36" t="s">
        <v>1059</v>
      </c>
      <c r="AB158" s="36" t="str">
        <f>INDEX([5]Outcome_GWASs!E:E,MATCH([5]Wenxin!Q158,[5]Outcome_GWASs!C:C,0))</f>
        <v>European and South Asian</v>
      </c>
      <c r="AC158" s="31" t="s">
        <v>127</v>
      </c>
      <c r="AD158" s="31" t="s">
        <v>127</v>
      </c>
      <c r="AE158" s="36" t="s">
        <v>1139</v>
      </c>
      <c r="AF158" s="36" t="s">
        <v>139</v>
      </c>
      <c r="AG158" s="36" t="s">
        <v>140</v>
      </c>
      <c r="AH158" s="36">
        <v>322154</v>
      </c>
      <c r="AI158" s="31">
        <f>INDEX([5]Exposure_GWASs!F:F,MATCH([5]Wenxin!AB158,[5]Exposure_GWASs!C:C,0))</f>
        <v>322154</v>
      </c>
      <c r="AJ158" s="36" t="s">
        <v>10</v>
      </c>
      <c r="AK158" s="36" t="s">
        <v>1005</v>
      </c>
      <c r="AL158" s="36" t="s">
        <v>204</v>
      </c>
      <c r="AM158" s="36" t="s">
        <v>10</v>
      </c>
      <c r="AN158" s="36" t="s">
        <v>10</v>
      </c>
      <c r="AO158" s="36" t="s">
        <v>5228</v>
      </c>
      <c r="AP158" s="36" t="s">
        <v>11</v>
      </c>
      <c r="AQ158" s="36" t="s">
        <v>5410</v>
      </c>
      <c r="AR158" s="36" t="s">
        <v>11</v>
      </c>
      <c r="AS158" s="36" t="s">
        <v>135</v>
      </c>
      <c r="AT158" s="36" t="s">
        <v>11</v>
      </c>
      <c r="AU158" s="36" t="s">
        <v>10</v>
      </c>
      <c r="AV158" s="36" t="s">
        <v>10</v>
      </c>
      <c r="AW158" s="36">
        <v>77</v>
      </c>
      <c r="AX158" s="36">
        <f>INDEX([5]Exposure_GWASs!S:S,MATCH([5]Wenxin!AB158,[5]Exposure_GWASs!C:C,0))</f>
        <v>77</v>
      </c>
      <c r="AY158" s="36" t="s">
        <v>10</v>
      </c>
      <c r="AZ158" s="36" t="s">
        <v>11</v>
      </c>
      <c r="BA158" s="36" t="s">
        <v>10</v>
      </c>
      <c r="BB158" s="36" t="s">
        <v>13</v>
      </c>
      <c r="BC158" s="36" t="s">
        <v>17</v>
      </c>
      <c r="BD158" s="36" t="s">
        <v>26</v>
      </c>
      <c r="BE158" s="36"/>
      <c r="BF158" s="36"/>
      <c r="BG158" s="36"/>
      <c r="BH158" s="36" t="s">
        <v>1011</v>
      </c>
      <c r="BI158" s="36" t="s">
        <v>5230</v>
      </c>
      <c r="BJ158" s="36" t="s">
        <v>1115</v>
      </c>
      <c r="BK158" s="36" t="s">
        <v>11</v>
      </c>
      <c r="BL158" s="36" t="s">
        <v>11</v>
      </c>
      <c r="BM158" s="36" t="s">
        <v>11</v>
      </c>
      <c r="BN158" s="36" t="s">
        <v>11</v>
      </c>
      <c r="BO158" s="36" t="s">
        <v>5231</v>
      </c>
      <c r="BP158" s="36" t="s">
        <v>1197</v>
      </c>
      <c r="BQ158" s="36" t="s">
        <v>1029</v>
      </c>
      <c r="BR158" s="36">
        <v>1.45</v>
      </c>
      <c r="BS158" s="36"/>
      <c r="BT158" s="36">
        <v>95</v>
      </c>
      <c r="BU158" s="36">
        <v>1.27</v>
      </c>
      <c r="BV158" s="36">
        <v>1.66</v>
      </c>
      <c r="BW158" s="36">
        <v>1E-3</v>
      </c>
      <c r="BX158" s="31" t="s">
        <v>11</v>
      </c>
      <c r="BY158" s="31" t="s">
        <v>11</v>
      </c>
      <c r="BZ158" s="36" t="s">
        <v>5232</v>
      </c>
      <c r="CA158" s="36" t="s">
        <v>5233</v>
      </c>
      <c r="CB158" s="36" t="s">
        <v>11</v>
      </c>
      <c r="CC158" s="36" t="s">
        <v>11</v>
      </c>
      <c r="CD158" s="36"/>
      <c r="CE158" s="36"/>
      <c r="CF158" s="36"/>
      <c r="CG158" s="36"/>
      <c r="CH158" s="36"/>
    </row>
    <row r="159" spans="1:86" s="31" customFormat="1" ht="19">
      <c r="A159" s="36">
        <v>173</v>
      </c>
      <c r="B159" s="31" t="s">
        <v>282</v>
      </c>
      <c r="C159" s="36" t="s">
        <v>244</v>
      </c>
      <c r="D159" s="36" t="s">
        <v>5219</v>
      </c>
      <c r="E159" s="36">
        <v>2017</v>
      </c>
      <c r="F159" s="36" t="s">
        <v>5220</v>
      </c>
      <c r="G159" s="36" t="s">
        <v>5221</v>
      </c>
      <c r="H159" s="36" t="s">
        <v>5222</v>
      </c>
      <c r="I159" s="36" t="s">
        <v>3285</v>
      </c>
      <c r="J159" s="36" t="s">
        <v>5223</v>
      </c>
      <c r="K159" s="36" t="s">
        <v>5224</v>
      </c>
      <c r="L159" s="36" t="s">
        <v>5419</v>
      </c>
      <c r="M159" s="285" t="s">
        <v>5225</v>
      </c>
      <c r="N159" s="36" t="s">
        <v>15</v>
      </c>
      <c r="O159" s="36" t="s">
        <v>5560</v>
      </c>
      <c r="P159" s="36" t="s">
        <v>5560</v>
      </c>
      <c r="Q159" s="36" t="s">
        <v>5600</v>
      </c>
      <c r="R159" s="36" t="s">
        <v>5227</v>
      </c>
      <c r="S159" s="36" t="s">
        <v>5279</v>
      </c>
      <c r="T159" s="36" t="str">
        <f>INDEX([5]Outcome_GWASs!I:I,MATCH([5]Wenxin!Q159,[5]Outcome_GWASs!C:C,0))</f>
        <v>18+</v>
      </c>
      <c r="U159" s="36" t="str">
        <f>INDEX([5]Outcome_GWASs!H:H,MATCH([5]Wenxin!Q159,[5]Outcome_GWASs!C:C,0))</f>
        <v>both</v>
      </c>
      <c r="V159" s="36">
        <v>34840</v>
      </c>
      <c r="W159" s="36">
        <v>114981</v>
      </c>
      <c r="X159" s="36">
        <f>INDEX([5]Outcome_GWASs!F:F,MATCH([5]Wenxin!Q159,[5]Outcome_GWASs!C:C,0))</f>
        <v>34840</v>
      </c>
      <c r="Y159" s="36">
        <f>INDEX([5]Outcome_GWASs!G:G,MATCH([5]Wenxin!Q159,[5]Outcome_GWASs!C:C,0))</f>
        <v>114981</v>
      </c>
      <c r="Z159" s="36" t="s">
        <v>10</v>
      </c>
      <c r="AA159" s="36" t="s">
        <v>1059</v>
      </c>
      <c r="AB159" s="36" t="str">
        <f>INDEX([5]Outcome_GWASs!E:E,MATCH([5]Wenxin!Q159,[5]Outcome_GWASs!C:C,0))</f>
        <v>European</v>
      </c>
      <c r="AC159" s="31" t="s">
        <v>127</v>
      </c>
      <c r="AD159" s="31" t="s">
        <v>127</v>
      </c>
      <c r="AE159" s="36" t="s">
        <v>1139</v>
      </c>
      <c r="AF159" s="36" t="s">
        <v>139</v>
      </c>
      <c r="AG159" s="36" t="s">
        <v>140</v>
      </c>
      <c r="AH159" s="36">
        <v>322154</v>
      </c>
      <c r="AI159" s="31">
        <f>INDEX([5]Exposure_GWASs!F:F,MATCH([5]Wenxin!AB159,[5]Exposure_GWASs!C:C,0))</f>
        <v>322154</v>
      </c>
      <c r="AJ159" s="36" t="s">
        <v>10</v>
      </c>
      <c r="AK159" s="36" t="s">
        <v>1005</v>
      </c>
      <c r="AL159" s="36" t="s">
        <v>204</v>
      </c>
      <c r="AM159" s="36" t="s">
        <v>10</v>
      </c>
      <c r="AN159" s="36" t="s">
        <v>10</v>
      </c>
      <c r="AO159" s="36" t="s">
        <v>5228</v>
      </c>
      <c r="AP159" s="36" t="s">
        <v>11</v>
      </c>
      <c r="AQ159" s="36" t="s">
        <v>5410</v>
      </c>
      <c r="AR159" s="36" t="s">
        <v>11</v>
      </c>
      <c r="AS159" s="36" t="s">
        <v>135</v>
      </c>
      <c r="AT159" s="36" t="s">
        <v>11</v>
      </c>
      <c r="AU159" s="36" t="s">
        <v>10</v>
      </c>
      <c r="AV159" s="36" t="s">
        <v>10</v>
      </c>
      <c r="AW159" s="36">
        <v>77</v>
      </c>
      <c r="AX159" s="36">
        <f>INDEX([5]Exposure_GWASs!S:S,MATCH([5]Wenxin!AB159,[5]Exposure_GWASs!C:C,0))</f>
        <v>77</v>
      </c>
      <c r="AY159" s="36" t="s">
        <v>10</v>
      </c>
      <c r="AZ159" s="36" t="s">
        <v>11</v>
      </c>
      <c r="BA159" s="36" t="s">
        <v>10</v>
      </c>
      <c r="BB159" s="36" t="s">
        <v>13</v>
      </c>
      <c r="BC159" s="36" t="s">
        <v>17</v>
      </c>
      <c r="BD159" s="36" t="s">
        <v>26</v>
      </c>
      <c r="BE159" s="36"/>
      <c r="BF159" s="36"/>
      <c r="BG159" s="36"/>
      <c r="BH159" s="36" t="s">
        <v>1011</v>
      </c>
      <c r="BI159" s="36" t="s">
        <v>5230</v>
      </c>
      <c r="BJ159" s="36" t="s">
        <v>1115</v>
      </c>
      <c r="BK159" s="36" t="s">
        <v>11</v>
      </c>
      <c r="BL159" s="36" t="s">
        <v>11</v>
      </c>
      <c r="BM159" s="36" t="s">
        <v>11</v>
      </c>
      <c r="BN159" s="36" t="s">
        <v>11</v>
      </c>
      <c r="BO159" s="36" t="s">
        <v>5231</v>
      </c>
      <c r="BP159" s="36" t="s">
        <v>1197</v>
      </c>
      <c r="BQ159" s="36" t="s">
        <v>1029</v>
      </c>
      <c r="BR159" s="36">
        <v>1.96</v>
      </c>
      <c r="BS159" s="36"/>
      <c r="BT159" s="36">
        <v>95</v>
      </c>
      <c r="BU159" s="36">
        <v>1.35</v>
      </c>
      <c r="BV159" s="36">
        <v>2.83</v>
      </c>
      <c r="BW159" s="36">
        <v>1E-3</v>
      </c>
      <c r="BX159" s="31" t="s">
        <v>11</v>
      </c>
      <c r="BY159" s="31" t="s">
        <v>11</v>
      </c>
      <c r="BZ159" s="36" t="s">
        <v>5232</v>
      </c>
      <c r="CA159" s="36" t="s">
        <v>5233</v>
      </c>
      <c r="CB159" s="36" t="s">
        <v>11</v>
      </c>
      <c r="CC159" s="36" t="s">
        <v>11</v>
      </c>
      <c r="CD159" s="36"/>
      <c r="CE159" s="36"/>
      <c r="CF159" s="36"/>
      <c r="CG159" s="36"/>
      <c r="CH159" s="36"/>
    </row>
    <row r="160" spans="1:86" s="31" customFormat="1" ht="19">
      <c r="A160" s="36">
        <v>173</v>
      </c>
      <c r="B160" s="31" t="s">
        <v>282</v>
      </c>
      <c r="C160" s="36" t="s">
        <v>244</v>
      </c>
      <c r="D160" s="36" t="s">
        <v>5219</v>
      </c>
      <c r="E160" s="36">
        <v>2017</v>
      </c>
      <c r="F160" s="36" t="s">
        <v>5220</v>
      </c>
      <c r="G160" s="36" t="s">
        <v>5221</v>
      </c>
      <c r="H160" s="36" t="s">
        <v>5222</v>
      </c>
      <c r="I160" s="36" t="s">
        <v>3285</v>
      </c>
      <c r="J160" s="36" t="s">
        <v>5223</v>
      </c>
      <c r="K160" s="36" t="s">
        <v>5224</v>
      </c>
      <c r="L160" s="36" t="s">
        <v>5419</v>
      </c>
      <c r="M160" s="285" t="s">
        <v>5225</v>
      </c>
      <c r="N160" s="36" t="s">
        <v>15</v>
      </c>
      <c r="O160" s="36" t="s">
        <v>712</v>
      </c>
      <c r="P160" s="36" t="s">
        <v>712</v>
      </c>
      <c r="Q160" s="36" t="s">
        <v>5600</v>
      </c>
      <c r="R160" s="36" t="s">
        <v>5234</v>
      </c>
      <c r="S160" s="36" t="s">
        <v>5420</v>
      </c>
      <c r="T160" s="36" t="str">
        <f>INDEX([5]Outcome_GWASs!I:I,MATCH([5]Wenxin!Q160,[5]Outcome_GWASs!C:C,0))</f>
        <v>18+</v>
      </c>
      <c r="U160" s="36" t="str">
        <f>INDEX([5]Outcome_GWASs!H:H,MATCH([5]Wenxin!Q160,[5]Outcome_GWASs!C:C,0))</f>
        <v>both</v>
      </c>
      <c r="V160" s="36">
        <v>46186</v>
      </c>
      <c r="W160" s="36" t="s">
        <v>10</v>
      </c>
      <c r="X160" s="36">
        <f>INDEX([5]Outcome_GWASs!F:F,MATCH([5]Wenxin!Q160,[5]Outcome_GWASs!C:C,0))</f>
        <v>38238</v>
      </c>
      <c r="Y160" s="36" t="str">
        <f>INDEX([5]Outcome_GWASs!G:G,MATCH([5]Wenxin!Q160,[5]Outcome_GWASs!C:C,0))</f>
        <v>NA</v>
      </c>
      <c r="Z160" s="36" t="s">
        <v>10</v>
      </c>
      <c r="AA160" s="36" t="s">
        <v>3932</v>
      </c>
      <c r="AB160" s="36" t="str">
        <f>INDEX([5]Outcome_GWASs!E:E,MATCH([5]Wenxin!Q160,[5]Outcome_GWASs!C:C,0))</f>
        <v>European</v>
      </c>
      <c r="AC160" s="31" t="s">
        <v>127</v>
      </c>
      <c r="AD160" s="31" t="s">
        <v>127</v>
      </c>
      <c r="AE160" s="36" t="s">
        <v>1139</v>
      </c>
      <c r="AF160" s="36" t="s">
        <v>139</v>
      </c>
      <c r="AG160" s="36" t="s">
        <v>140</v>
      </c>
      <c r="AH160" s="36">
        <v>322154</v>
      </c>
      <c r="AI160" s="31">
        <f>INDEX([5]Exposure_GWASs!F:F,MATCH([5]Wenxin!AB160,[5]Exposure_GWASs!C:C,0))</f>
        <v>322154</v>
      </c>
      <c r="AJ160" s="36" t="s">
        <v>10</v>
      </c>
      <c r="AK160" s="36" t="s">
        <v>1005</v>
      </c>
      <c r="AL160" s="36" t="s">
        <v>204</v>
      </c>
      <c r="AM160" s="36" t="s">
        <v>10</v>
      </c>
      <c r="AN160" s="36" t="s">
        <v>10</v>
      </c>
      <c r="AO160" s="36" t="s">
        <v>5228</v>
      </c>
      <c r="AP160" s="36" t="s">
        <v>11</v>
      </c>
      <c r="AQ160" s="36" t="s">
        <v>5410</v>
      </c>
      <c r="AR160" s="36" t="s">
        <v>11</v>
      </c>
      <c r="AS160" s="36" t="s">
        <v>135</v>
      </c>
      <c r="AT160" s="36" t="s">
        <v>11</v>
      </c>
      <c r="AU160" s="36" t="s">
        <v>10</v>
      </c>
      <c r="AV160" s="36" t="s">
        <v>10</v>
      </c>
      <c r="AW160" s="36">
        <v>77</v>
      </c>
      <c r="AX160" s="36">
        <f>INDEX([5]Exposure_GWASs!S:S,MATCH([5]Wenxin!AB160,[5]Exposure_GWASs!C:C,0))</f>
        <v>77</v>
      </c>
      <c r="AY160" s="36" t="s">
        <v>10</v>
      </c>
      <c r="AZ160" s="36" t="s">
        <v>11</v>
      </c>
      <c r="BA160" s="36" t="s">
        <v>10</v>
      </c>
      <c r="BB160" s="36" t="s">
        <v>13</v>
      </c>
      <c r="BC160" s="36" t="s">
        <v>17</v>
      </c>
      <c r="BD160" s="36" t="s">
        <v>26</v>
      </c>
      <c r="BE160" s="36"/>
      <c r="BF160" s="36"/>
      <c r="BG160" s="36"/>
      <c r="BH160" s="36" t="s">
        <v>1011</v>
      </c>
      <c r="BI160" s="36" t="s">
        <v>5230</v>
      </c>
      <c r="BJ160" s="36" t="s">
        <v>1115</v>
      </c>
      <c r="BK160" s="36" t="s">
        <v>11</v>
      </c>
      <c r="BL160" s="36" t="s">
        <v>11</v>
      </c>
      <c r="BM160" s="36" t="s">
        <v>11</v>
      </c>
      <c r="BN160" s="36" t="s">
        <v>11</v>
      </c>
      <c r="BO160" s="36" t="s">
        <v>5231</v>
      </c>
      <c r="BP160" s="36" t="s">
        <v>2277</v>
      </c>
      <c r="BQ160" s="36" t="s">
        <v>1012</v>
      </c>
      <c r="BR160" s="36">
        <v>7.0000000000000007E-2</v>
      </c>
      <c r="BS160" s="36"/>
      <c r="BT160" s="36">
        <v>95</v>
      </c>
      <c r="BU160" s="36">
        <v>0.03</v>
      </c>
      <c r="BV160" s="36">
        <v>0.11</v>
      </c>
      <c r="BW160" s="36">
        <v>1E-3</v>
      </c>
      <c r="BX160" s="31" t="s">
        <v>11</v>
      </c>
      <c r="BY160" s="31" t="s">
        <v>11</v>
      </c>
      <c r="BZ160" s="36" t="s">
        <v>5232</v>
      </c>
      <c r="CA160" s="36" t="s">
        <v>5233</v>
      </c>
      <c r="CB160" s="36" t="s">
        <v>11</v>
      </c>
      <c r="CC160" s="36" t="s">
        <v>11</v>
      </c>
      <c r="CD160" s="36"/>
      <c r="CE160" s="36"/>
      <c r="CF160" s="36"/>
      <c r="CG160" s="36"/>
      <c r="CH160" s="36"/>
    </row>
    <row r="161" spans="1:86" s="31" customFormat="1" ht="19">
      <c r="A161" s="36">
        <v>173</v>
      </c>
      <c r="B161" s="31" t="s">
        <v>282</v>
      </c>
      <c r="C161" s="36" t="s">
        <v>244</v>
      </c>
      <c r="D161" s="36" t="s">
        <v>5219</v>
      </c>
      <c r="E161" s="36">
        <v>2017</v>
      </c>
      <c r="F161" s="36" t="s">
        <v>5220</v>
      </c>
      <c r="G161" s="36" t="s">
        <v>5221</v>
      </c>
      <c r="H161" s="36" t="s">
        <v>5222</v>
      </c>
      <c r="I161" s="36" t="s">
        <v>3285</v>
      </c>
      <c r="J161" s="36" t="s">
        <v>5223</v>
      </c>
      <c r="K161" s="36" t="s">
        <v>5224</v>
      </c>
      <c r="L161" s="36" t="s">
        <v>5419</v>
      </c>
      <c r="M161" s="285" t="s">
        <v>5225</v>
      </c>
      <c r="N161" s="36" t="s">
        <v>15</v>
      </c>
      <c r="O161" s="36" t="s">
        <v>809</v>
      </c>
      <c r="P161" s="36" t="s">
        <v>809</v>
      </c>
      <c r="Q161" s="36" t="s">
        <v>5600</v>
      </c>
      <c r="R161" s="36" t="s">
        <v>5235</v>
      </c>
      <c r="S161" s="36" t="s">
        <v>5421</v>
      </c>
      <c r="T161" s="36" t="str">
        <f>INDEX([5]Outcome_GWASs!I:I,MATCH([5]Wenxin!Q161,[5]Outcome_GWASs!C:C,0))</f>
        <v>18+</v>
      </c>
      <c r="U161" s="36" t="str">
        <f>INDEX([5]Outcome_GWASs!H:H,MATCH([5]Wenxin!Q161,[5]Outcome_GWASs!C:C,0))</f>
        <v>both</v>
      </c>
      <c r="V161" s="36">
        <v>46368</v>
      </c>
      <c r="W161" s="36" t="s">
        <v>10</v>
      </c>
      <c r="X161" s="36">
        <f>INDEX([5]Outcome_GWASs!F:F,MATCH([5]Wenxin!Q161,[5]Outcome_GWASs!C:C,0))</f>
        <v>46186</v>
      </c>
      <c r="Y161" s="36" t="str">
        <f>INDEX([5]Outcome_GWASs!G:G,MATCH([5]Wenxin!Q161,[5]Outcome_GWASs!C:C,0))</f>
        <v>NA</v>
      </c>
      <c r="Z161" s="36" t="s">
        <v>10</v>
      </c>
      <c r="AA161" s="36" t="s">
        <v>3932</v>
      </c>
      <c r="AB161" s="36" t="str">
        <f>INDEX([5]Outcome_GWASs!E:E,MATCH([5]Wenxin!Q161,[5]Outcome_GWASs!C:C,0))</f>
        <v>European</v>
      </c>
      <c r="AC161" s="31" t="s">
        <v>127</v>
      </c>
      <c r="AD161" s="31" t="s">
        <v>127</v>
      </c>
      <c r="AE161" s="36" t="s">
        <v>1139</v>
      </c>
      <c r="AF161" s="36" t="s">
        <v>139</v>
      </c>
      <c r="AG161" s="36" t="s">
        <v>140</v>
      </c>
      <c r="AH161" s="36">
        <v>322154</v>
      </c>
      <c r="AI161" s="31">
        <f>INDEX([5]Exposure_GWASs!F:F,MATCH([5]Wenxin!AB161,[5]Exposure_GWASs!C:C,0))</f>
        <v>322154</v>
      </c>
      <c r="AJ161" s="36" t="s">
        <v>10</v>
      </c>
      <c r="AK161" s="36" t="s">
        <v>1005</v>
      </c>
      <c r="AL161" s="36" t="s">
        <v>204</v>
      </c>
      <c r="AM161" s="36" t="s">
        <v>10</v>
      </c>
      <c r="AN161" s="36" t="s">
        <v>10</v>
      </c>
      <c r="AO161" s="36" t="s">
        <v>5228</v>
      </c>
      <c r="AP161" s="36" t="s">
        <v>11</v>
      </c>
      <c r="AQ161" s="36" t="s">
        <v>5410</v>
      </c>
      <c r="AR161" s="36" t="s">
        <v>11</v>
      </c>
      <c r="AS161" s="36" t="s">
        <v>135</v>
      </c>
      <c r="AT161" s="36" t="s">
        <v>11</v>
      </c>
      <c r="AU161" s="36" t="s">
        <v>10</v>
      </c>
      <c r="AV161" s="36" t="s">
        <v>10</v>
      </c>
      <c r="AW161" s="36">
        <v>77</v>
      </c>
      <c r="AX161" s="36">
        <f>INDEX([5]Exposure_GWASs!S:S,MATCH([5]Wenxin!AB161,[5]Exposure_GWASs!C:C,0))</f>
        <v>77</v>
      </c>
      <c r="AY161" s="36" t="s">
        <v>10</v>
      </c>
      <c r="AZ161" s="36" t="s">
        <v>11</v>
      </c>
      <c r="BA161" s="36" t="s">
        <v>10</v>
      </c>
      <c r="BB161" s="36" t="s">
        <v>13</v>
      </c>
      <c r="BC161" s="36" t="s">
        <v>17</v>
      </c>
      <c r="BD161" s="36" t="s">
        <v>26</v>
      </c>
      <c r="BE161" s="36"/>
      <c r="BF161" s="36"/>
      <c r="BG161" s="36"/>
      <c r="BH161" s="36" t="s">
        <v>1011</v>
      </c>
      <c r="BI161" s="36" t="s">
        <v>5230</v>
      </c>
      <c r="BJ161" s="36" t="s">
        <v>1115</v>
      </c>
      <c r="BK161" s="36" t="s">
        <v>11</v>
      </c>
      <c r="BL161" s="36" t="s">
        <v>11</v>
      </c>
      <c r="BM161" s="36" t="s">
        <v>11</v>
      </c>
      <c r="BN161" s="36" t="s">
        <v>11</v>
      </c>
      <c r="BO161" s="36" t="s">
        <v>5231</v>
      </c>
      <c r="BP161" s="36" t="s">
        <v>251</v>
      </c>
      <c r="BQ161" s="36" t="s">
        <v>1012</v>
      </c>
      <c r="BR161" s="36">
        <v>0.05</v>
      </c>
      <c r="BS161" s="36"/>
      <c r="BT161" s="36">
        <v>95</v>
      </c>
      <c r="BU161" s="36">
        <v>0.01</v>
      </c>
      <c r="BV161" s="36">
        <v>0.08</v>
      </c>
      <c r="BW161" s="36">
        <v>5.0000000000000001E-3</v>
      </c>
      <c r="BX161" s="31" t="s">
        <v>11</v>
      </c>
      <c r="BY161" s="31" t="s">
        <v>11</v>
      </c>
      <c r="BZ161" s="36" t="s">
        <v>5232</v>
      </c>
      <c r="CA161" s="36" t="s">
        <v>5233</v>
      </c>
      <c r="CB161" s="36" t="s">
        <v>11</v>
      </c>
      <c r="CC161" s="36" t="s">
        <v>11</v>
      </c>
      <c r="CD161" s="36"/>
      <c r="CE161" s="36"/>
      <c r="CF161" s="36"/>
      <c r="CG161" s="36"/>
      <c r="CH161" s="36"/>
    </row>
    <row r="162" spans="1:86" s="31" customFormat="1" ht="19">
      <c r="A162" s="36">
        <v>173</v>
      </c>
      <c r="B162" s="31" t="s">
        <v>282</v>
      </c>
      <c r="C162" s="36" t="s">
        <v>244</v>
      </c>
      <c r="D162" s="36" t="s">
        <v>5219</v>
      </c>
      <c r="E162" s="36">
        <v>2017</v>
      </c>
      <c r="F162" s="36" t="s">
        <v>5220</v>
      </c>
      <c r="G162" s="36" t="s">
        <v>5221</v>
      </c>
      <c r="H162" s="36" t="s">
        <v>5222</v>
      </c>
      <c r="I162" s="36" t="s">
        <v>3285</v>
      </c>
      <c r="J162" s="36" t="s">
        <v>5223</v>
      </c>
      <c r="K162" s="36" t="s">
        <v>5224</v>
      </c>
      <c r="L162" s="36" t="s">
        <v>5419</v>
      </c>
      <c r="M162" s="285" t="s">
        <v>5225</v>
      </c>
      <c r="N162" s="36" t="s">
        <v>15</v>
      </c>
      <c r="O162" s="36" t="s">
        <v>714</v>
      </c>
      <c r="P162" s="36" t="s">
        <v>5744</v>
      </c>
      <c r="Q162" s="36" t="s">
        <v>5600</v>
      </c>
      <c r="R162" s="36" t="s">
        <v>5236</v>
      </c>
      <c r="S162" s="36" t="s">
        <v>5422</v>
      </c>
      <c r="T162" s="36" t="str">
        <f>INDEX([5]Outcome_GWASs!I:I,MATCH([5]Wenxin!Q162,[5]Outcome_GWASs!C:C,0))</f>
        <v>18+</v>
      </c>
      <c r="U162" s="36" t="str">
        <f>INDEX([5]Outcome_GWASs!H:H,MATCH([5]Wenxin!Q162,[5]Outcome_GWASs!C:C,0))</f>
        <v>both</v>
      </c>
      <c r="V162" s="36">
        <v>38238</v>
      </c>
      <c r="W162" s="36" t="s">
        <v>10</v>
      </c>
      <c r="X162" s="36">
        <f>INDEX([5]Outcome_GWASs!F:F,MATCH([5]Wenxin!Q162,[5]Outcome_GWASs!C:C,0))</f>
        <v>46368</v>
      </c>
      <c r="Y162" s="36" t="str">
        <f>INDEX([5]Outcome_GWASs!G:G,MATCH([5]Wenxin!Q162,[5]Outcome_GWASs!C:C,0))</f>
        <v>NA</v>
      </c>
      <c r="Z162" s="36" t="s">
        <v>10</v>
      </c>
      <c r="AA162" s="36" t="s">
        <v>3932</v>
      </c>
      <c r="AB162" s="36" t="str">
        <f>INDEX([5]Outcome_GWASs!E:E,MATCH([5]Wenxin!Q162,[5]Outcome_GWASs!C:C,0))</f>
        <v>European</v>
      </c>
      <c r="AC162" s="31" t="s">
        <v>127</v>
      </c>
      <c r="AD162" s="31" t="s">
        <v>127</v>
      </c>
      <c r="AE162" s="36" t="s">
        <v>1139</v>
      </c>
      <c r="AF162" s="36" t="s">
        <v>139</v>
      </c>
      <c r="AG162" s="36" t="s">
        <v>140</v>
      </c>
      <c r="AH162" s="36">
        <v>322154</v>
      </c>
      <c r="AI162" s="31">
        <f>INDEX([5]Exposure_GWASs!F:F,MATCH([5]Wenxin!AB162,[5]Exposure_GWASs!C:C,0))</f>
        <v>322154</v>
      </c>
      <c r="AJ162" s="36" t="s">
        <v>10</v>
      </c>
      <c r="AK162" s="36" t="s">
        <v>1005</v>
      </c>
      <c r="AL162" s="36" t="s">
        <v>204</v>
      </c>
      <c r="AM162" s="36" t="s">
        <v>10</v>
      </c>
      <c r="AN162" s="36" t="s">
        <v>10</v>
      </c>
      <c r="AO162" s="36" t="s">
        <v>5228</v>
      </c>
      <c r="AP162" s="36" t="s">
        <v>11</v>
      </c>
      <c r="AQ162" s="36" t="s">
        <v>5410</v>
      </c>
      <c r="AR162" s="36" t="s">
        <v>11</v>
      </c>
      <c r="AS162" s="36" t="s">
        <v>135</v>
      </c>
      <c r="AT162" s="36" t="s">
        <v>11</v>
      </c>
      <c r="AU162" s="36" t="s">
        <v>10</v>
      </c>
      <c r="AV162" s="36" t="s">
        <v>10</v>
      </c>
      <c r="AW162" s="36">
        <v>77</v>
      </c>
      <c r="AX162" s="36">
        <f>INDEX([5]Exposure_GWASs!S:S,MATCH([5]Wenxin!AB162,[5]Exposure_GWASs!C:C,0))</f>
        <v>77</v>
      </c>
      <c r="AY162" s="36" t="s">
        <v>10</v>
      </c>
      <c r="AZ162" s="36" t="s">
        <v>11</v>
      </c>
      <c r="BA162" s="36" t="s">
        <v>10</v>
      </c>
      <c r="BB162" s="36" t="s">
        <v>13</v>
      </c>
      <c r="BC162" s="36" t="s">
        <v>17</v>
      </c>
      <c r="BD162" s="36" t="s">
        <v>26</v>
      </c>
      <c r="BE162" s="36"/>
      <c r="BF162" s="36"/>
      <c r="BG162" s="36"/>
      <c r="BH162" s="36" t="s">
        <v>1011</v>
      </c>
      <c r="BI162" s="36" t="s">
        <v>5230</v>
      </c>
      <c r="BJ162" s="36" t="s">
        <v>1115</v>
      </c>
      <c r="BK162" s="36" t="s">
        <v>11</v>
      </c>
      <c r="BL162" s="36" t="s">
        <v>11</v>
      </c>
      <c r="BM162" s="36" t="s">
        <v>11</v>
      </c>
      <c r="BN162" s="36" t="s">
        <v>11</v>
      </c>
      <c r="BO162" s="36" t="s">
        <v>5231</v>
      </c>
      <c r="BP162" s="36" t="s">
        <v>5237</v>
      </c>
      <c r="BQ162" s="36" t="s">
        <v>1012</v>
      </c>
      <c r="BR162" s="36">
        <v>0.18</v>
      </c>
      <c r="BS162" s="36"/>
      <c r="BT162" s="36">
        <v>95</v>
      </c>
      <c r="BU162" s="36">
        <v>0.14000000000000001</v>
      </c>
      <c r="BV162" s="36">
        <v>0.22</v>
      </c>
      <c r="BW162" s="36">
        <v>1E-3</v>
      </c>
      <c r="BX162" s="31" t="s">
        <v>11</v>
      </c>
      <c r="BY162" s="31" t="s">
        <v>11</v>
      </c>
      <c r="BZ162" s="36" t="s">
        <v>5232</v>
      </c>
      <c r="CA162" s="36" t="s">
        <v>5233</v>
      </c>
      <c r="CB162" s="36" t="s">
        <v>11</v>
      </c>
      <c r="CC162" s="36" t="s">
        <v>11</v>
      </c>
      <c r="CD162" s="36"/>
      <c r="CE162" s="36"/>
      <c r="CF162" s="36"/>
      <c r="CG162" s="36"/>
      <c r="CH162" s="36"/>
    </row>
    <row r="163" spans="1:86" s="31" customFormat="1" ht="19">
      <c r="A163" s="36">
        <v>173</v>
      </c>
      <c r="B163" s="31" t="s">
        <v>282</v>
      </c>
      <c r="C163" s="36" t="s">
        <v>244</v>
      </c>
      <c r="D163" s="36" t="s">
        <v>5219</v>
      </c>
      <c r="E163" s="36">
        <v>2017</v>
      </c>
      <c r="F163" s="36" t="s">
        <v>5220</v>
      </c>
      <c r="G163" s="36" t="s">
        <v>5221</v>
      </c>
      <c r="H163" s="36" t="s">
        <v>5222</v>
      </c>
      <c r="I163" s="36" t="s">
        <v>3285</v>
      </c>
      <c r="J163" s="36" t="s">
        <v>5223</v>
      </c>
      <c r="K163" s="36" t="s">
        <v>5224</v>
      </c>
      <c r="L163" s="36" t="s">
        <v>5419</v>
      </c>
      <c r="M163" s="285" t="s">
        <v>5225</v>
      </c>
      <c r="N163" s="36" t="s">
        <v>15</v>
      </c>
      <c r="O163" s="36" t="s">
        <v>459</v>
      </c>
      <c r="P163" s="36" t="s">
        <v>459</v>
      </c>
      <c r="Q163" s="36" t="s">
        <v>5600</v>
      </c>
      <c r="R163" s="36" t="s">
        <v>5238</v>
      </c>
      <c r="S163" s="36" t="s">
        <v>1127</v>
      </c>
      <c r="T163" s="36" t="str">
        <f>INDEX([5]Outcome_GWASs!I:I,MATCH([5]Wenxin!Q163,[5]Outcome_GWASs!C:C,0))</f>
        <v>18+</v>
      </c>
      <c r="U163" s="36" t="str">
        <f>INDEX([5]Outcome_GWASs!H:H,MATCH([5]Wenxin!Q163,[5]Outcome_GWASs!C:C,0))</f>
        <v xml:space="preserve">both </v>
      </c>
      <c r="V163" s="36">
        <v>188577</v>
      </c>
      <c r="W163" s="36" t="str">
        <f>INDEX([5]Outcome_GWASs!G:G,MATCH([5]Wenxin!Q163,[5]Outcome_GWASs!C:C,0))</f>
        <v>NA</v>
      </c>
      <c r="X163" s="36">
        <f>INDEX([5]Outcome_GWASs!F:F,MATCH([5]Wenxin!Q163,[5]Outcome_GWASs!C:C,0))</f>
        <v>188578</v>
      </c>
      <c r="Y163" s="36" t="str">
        <f>INDEX([5]Outcome_GWASs!G:G,MATCH([5]Wenxin!Q163,[5]Outcome_GWASs!C:C,0))</f>
        <v>NA</v>
      </c>
      <c r="Z163" s="36" t="s">
        <v>11</v>
      </c>
      <c r="AA163" s="36" t="s">
        <v>3932</v>
      </c>
      <c r="AB163" s="36" t="str">
        <f>INDEX([5]Outcome_GWASs!E:E,MATCH([5]Wenxin!Q163,[5]Outcome_GWASs!C:C,0))</f>
        <v>All ancestry</v>
      </c>
      <c r="AC163" s="31" t="s">
        <v>127</v>
      </c>
      <c r="AD163" s="31" t="s">
        <v>127</v>
      </c>
      <c r="AE163" s="36" t="s">
        <v>1139</v>
      </c>
      <c r="AF163" s="36" t="s">
        <v>139</v>
      </c>
      <c r="AG163" s="36" t="s">
        <v>140</v>
      </c>
      <c r="AH163" s="36">
        <v>322154</v>
      </c>
      <c r="AI163" s="31">
        <f>INDEX([5]Exposure_GWASs!F:F,MATCH([5]Wenxin!AB163,[5]Exposure_GWASs!C:C,0))</f>
        <v>322154</v>
      </c>
      <c r="AJ163" s="36" t="s">
        <v>10</v>
      </c>
      <c r="AK163" s="36" t="s">
        <v>1005</v>
      </c>
      <c r="AL163" s="36" t="s">
        <v>204</v>
      </c>
      <c r="AM163" s="36" t="s">
        <v>10</v>
      </c>
      <c r="AN163" s="36" t="s">
        <v>10</v>
      </c>
      <c r="AO163" s="36" t="s">
        <v>5228</v>
      </c>
      <c r="AP163" s="36" t="s">
        <v>11</v>
      </c>
      <c r="AQ163" s="36" t="s">
        <v>5410</v>
      </c>
      <c r="AR163" s="36" t="s">
        <v>11</v>
      </c>
      <c r="AS163" s="36" t="s">
        <v>135</v>
      </c>
      <c r="AT163" s="36" t="s">
        <v>11</v>
      </c>
      <c r="AU163" s="36" t="s">
        <v>10</v>
      </c>
      <c r="AV163" s="36" t="s">
        <v>10</v>
      </c>
      <c r="AW163" s="36">
        <v>77</v>
      </c>
      <c r="AX163" s="36">
        <f>INDEX([5]Exposure_GWASs!S:S,MATCH([5]Wenxin!AB163,[5]Exposure_GWASs!C:C,0))</f>
        <v>77</v>
      </c>
      <c r="AY163" s="36" t="s">
        <v>10</v>
      </c>
      <c r="AZ163" s="36" t="s">
        <v>11</v>
      </c>
      <c r="BA163" s="36" t="s">
        <v>10</v>
      </c>
      <c r="BB163" s="36" t="s">
        <v>13</v>
      </c>
      <c r="BC163" s="36" t="s">
        <v>17</v>
      </c>
      <c r="BD163" s="36" t="s">
        <v>26</v>
      </c>
      <c r="BE163" s="36"/>
      <c r="BF163" s="36"/>
      <c r="BG163" s="36"/>
      <c r="BH163" s="36" t="s">
        <v>1011</v>
      </c>
      <c r="BI163" s="36" t="s">
        <v>5230</v>
      </c>
      <c r="BJ163" s="36" t="s">
        <v>1115</v>
      </c>
      <c r="BK163" s="36" t="s">
        <v>11</v>
      </c>
      <c r="BL163" s="36" t="s">
        <v>11</v>
      </c>
      <c r="BM163" s="36" t="s">
        <v>11</v>
      </c>
      <c r="BN163" s="36" t="s">
        <v>11</v>
      </c>
      <c r="BO163" s="36" t="s">
        <v>5231</v>
      </c>
      <c r="BP163" s="36" t="s">
        <v>5423</v>
      </c>
      <c r="BQ163" s="36" t="s">
        <v>1012</v>
      </c>
      <c r="BR163" s="36">
        <v>-0.05</v>
      </c>
      <c r="BS163" s="36"/>
      <c r="BT163" s="36">
        <v>95</v>
      </c>
      <c r="BU163" s="36">
        <v>-0.19</v>
      </c>
      <c r="BV163" s="36">
        <v>0.09</v>
      </c>
      <c r="BW163" s="36">
        <v>0.5</v>
      </c>
      <c r="BX163" s="31" t="s">
        <v>11</v>
      </c>
      <c r="BY163" s="31" t="s">
        <v>11</v>
      </c>
      <c r="BZ163" s="36" t="s">
        <v>5232</v>
      </c>
      <c r="CA163" s="36" t="s">
        <v>5233</v>
      </c>
      <c r="CB163" s="36" t="s">
        <v>11</v>
      </c>
      <c r="CC163" s="36" t="s">
        <v>11</v>
      </c>
      <c r="CD163" s="36"/>
      <c r="CE163" s="36"/>
      <c r="CF163" s="36"/>
      <c r="CG163" s="36"/>
      <c r="CH163" s="36"/>
    </row>
    <row r="164" spans="1:86" s="31" customFormat="1" ht="19">
      <c r="A164" s="36">
        <v>173</v>
      </c>
      <c r="B164" s="31" t="s">
        <v>282</v>
      </c>
      <c r="C164" s="36" t="s">
        <v>244</v>
      </c>
      <c r="D164" s="36" t="s">
        <v>5219</v>
      </c>
      <c r="E164" s="36">
        <v>2017</v>
      </c>
      <c r="F164" s="36" t="s">
        <v>5220</v>
      </c>
      <c r="G164" s="36" t="s">
        <v>5221</v>
      </c>
      <c r="H164" s="36" t="s">
        <v>5222</v>
      </c>
      <c r="I164" s="36" t="s">
        <v>3285</v>
      </c>
      <c r="J164" s="36" t="s">
        <v>5223</v>
      </c>
      <c r="K164" s="36" t="s">
        <v>5224</v>
      </c>
      <c r="L164" s="36" t="s">
        <v>5419</v>
      </c>
      <c r="M164" s="285" t="s">
        <v>5225</v>
      </c>
      <c r="N164" s="36" t="s">
        <v>15</v>
      </c>
      <c r="O164" s="36" t="s">
        <v>462</v>
      </c>
      <c r="P164" s="36" t="s">
        <v>462</v>
      </c>
      <c r="Q164" s="36" t="s">
        <v>5600</v>
      </c>
      <c r="R164" s="36" t="s">
        <v>5239</v>
      </c>
      <c r="S164" s="36" t="s">
        <v>1128</v>
      </c>
      <c r="T164" s="36" t="str">
        <f>INDEX([5]Outcome_GWASs!I:I,MATCH([5]Wenxin!Q164,[5]Outcome_GWASs!C:C,0))</f>
        <v>18+</v>
      </c>
      <c r="U164" s="36" t="str">
        <f>INDEX([5]Outcome_GWASs!H:H,MATCH([5]Wenxin!Q164,[5]Outcome_GWASs!C:C,0))</f>
        <v xml:space="preserve">both </v>
      </c>
      <c r="V164" s="36">
        <v>188577</v>
      </c>
      <c r="W164" s="36" t="str">
        <f>INDEX([5]Outcome_GWASs!G:G,MATCH([5]Wenxin!Q164,[5]Outcome_GWASs!C:C,0))</f>
        <v>NA</v>
      </c>
      <c r="X164" s="36">
        <f>INDEX([5]Outcome_GWASs!F:F,MATCH([5]Wenxin!Q164,[5]Outcome_GWASs!C:C,0))</f>
        <v>188578</v>
      </c>
      <c r="Y164" s="36" t="str">
        <f>INDEX([5]Outcome_GWASs!G:G,MATCH([5]Wenxin!Q164,[5]Outcome_GWASs!C:C,0))</f>
        <v>NA</v>
      </c>
      <c r="Z164" s="36" t="s">
        <v>11</v>
      </c>
      <c r="AA164" s="36" t="s">
        <v>3932</v>
      </c>
      <c r="AB164" s="36" t="str">
        <f>INDEX([5]Outcome_GWASs!E:E,MATCH([5]Wenxin!Q164,[5]Outcome_GWASs!C:C,0))</f>
        <v>All ancestry</v>
      </c>
      <c r="AC164" s="31" t="s">
        <v>127</v>
      </c>
      <c r="AD164" s="31" t="s">
        <v>127</v>
      </c>
      <c r="AE164" s="36" t="s">
        <v>1139</v>
      </c>
      <c r="AF164" s="36" t="s">
        <v>139</v>
      </c>
      <c r="AG164" s="36" t="s">
        <v>140</v>
      </c>
      <c r="AH164" s="36">
        <v>322154</v>
      </c>
      <c r="AI164" s="31">
        <f>INDEX([5]Exposure_GWASs!F:F,MATCH([5]Wenxin!AB164,[5]Exposure_GWASs!C:C,0))</f>
        <v>322154</v>
      </c>
      <c r="AJ164" s="36" t="s">
        <v>10</v>
      </c>
      <c r="AK164" s="36" t="s">
        <v>1005</v>
      </c>
      <c r="AL164" s="36" t="s">
        <v>204</v>
      </c>
      <c r="AM164" s="36" t="s">
        <v>10</v>
      </c>
      <c r="AN164" s="36" t="s">
        <v>10</v>
      </c>
      <c r="AO164" s="36" t="s">
        <v>5228</v>
      </c>
      <c r="AP164" s="36" t="s">
        <v>11</v>
      </c>
      <c r="AQ164" s="36" t="s">
        <v>5410</v>
      </c>
      <c r="AR164" s="36" t="s">
        <v>11</v>
      </c>
      <c r="AS164" s="36" t="s">
        <v>135</v>
      </c>
      <c r="AT164" s="36" t="s">
        <v>11</v>
      </c>
      <c r="AU164" s="36" t="s">
        <v>10</v>
      </c>
      <c r="AV164" s="36" t="s">
        <v>10</v>
      </c>
      <c r="AW164" s="36">
        <v>77</v>
      </c>
      <c r="AX164" s="36">
        <f>INDEX([5]Exposure_GWASs!S:S,MATCH([5]Wenxin!AB164,[5]Exposure_GWASs!C:C,0))</f>
        <v>77</v>
      </c>
      <c r="AY164" s="36" t="s">
        <v>10</v>
      </c>
      <c r="AZ164" s="36" t="s">
        <v>11</v>
      </c>
      <c r="BA164" s="36" t="s">
        <v>10</v>
      </c>
      <c r="BB164" s="36" t="s">
        <v>13</v>
      </c>
      <c r="BC164" s="36" t="s">
        <v>17</v>
      </c>
      <c r="BD164" s="36" t="s">
        <v>26</v>
      </c>
      <c r="BE164" s="36"/>
      <c r="BF164" s="36"/>
      <c r="BG164" s="36"/>
      <c r="BH164" s="36" t="s">
        <v>1011</v>
      </c>
      <c r="BI164" s="36" t="s">
        <v>5230</v>
      </c>
      <c r="BJ164" s="36" t="s">
        <v>1115</v>
      </c>
      <c r="BK164" s="36" t="s">
        <v>11</v>
      </c>
      <c r="BL164" s="36" t="s">
        <v>11</v>
      </c>
      <c r="BM164" s="36" t="s">
        <v>11</v>
      </c>
      <c r="BN164" s="36" t="s">
        <v>11</v>
      </c>
      <c r="BO164" s="36" t="s">
        <v>5231</v>
      </c>
      <c r="BP164" s="36" t="s">
        <v>5424</v>
      </c>
      <c r="BQ164" s="36" t="s">
        <v>1012</v>
      </c>
      <c r="BR164" s="36">
        <v>-0.23</v>
      </c>
      <c r="BS164" s="36"/>
      <c r="BT164" s="36">
        <v>95</v>
      </c>
      <c r="BU164" s="36">
        <v>-0.32</v>
      </c>
      <c r="BV164" s="36">
        <v>-0.15</v>
      </c>
      <c r="BW164" s="36">
        <v>1E-3</v>
      </c>
      <c r="BX164" s="31" t="s">
        <v>11</v>
      </c>
      <c r="BY164" s="31" t="s">
        <v>11</v>
      </c>
      <c r="BZ164" s="36" t="s">
        <v>5232</v>
      </c>
      <c r="CA164" s="36" t="s">
        <v>5233</v>
      </c>
      <c r="CB164" s="36" t="s">
        <v>11</v>
      </c>
      <c r="CC164" s="36" t="s">
        <v>11</v>
      </c>
      <c r="CD164" s="36"/>
      <c r="CE164" s="36"/>
      <c r="CF164" s="36"/>
      <c r="CG164" s="36"/>
      <c r="CH164" s="36"/>
    </row>
    <row r="165" spans="1:86" s="31" customFormat="1" ht="19">
      <c r="A165" s="36">
        <v>173</v>
      </c>
      <c r="B165" s="31" t="s">
        <v>282</v>
      </c>
      <c r="C165" s="36" t="s">
        <v>244</v>
      </c>
      <c r="D165" s="36" t="s">
        <v>5219</v>
      </c>
      <c r="E165" s="36">
        <v>2017</v>
      </c>
      <c r="F165" s="36" t="s">
        <v>5220</v>
      </c>
      <c r="G165" s="36" t="s">
        <v>5221</v>
      </c>
      <c r="H165" s="36" t="s">
        <v>5222</v>
      </c>
      <c r="I165" s="36" t="s">
        <v>3285</v>
      </c>
      <c r="J165" s="36" t="s">
        <v>5223</v>
      </c>
      <c r="K165" s="36" t="s">
        <v>5224</v>
      </c>
      <c r="L165" s="36" t="s">
        <v>5419</v>
      </c>
      <c r="M165" s="285" t="s">
        <v>5225</v>
      </c>
      <c r="N165" s="36" t="s">
        <v>15</v>
      </c>
      <c r="O165" s="36" t="s">
        <v>5571</v>
      </c>
      <c r="P165" s="36" t="s">
        <v>5571</v>
      </c>
      <c r="Q165" s="36" t="s">
        <v>5600</v>
      </c>
      <c r="R165" s="36" t="s">
        <v>5240</v>
      </c>
      <c r="S165" s="36" t="s">
        <v>1129</v>
      </c>
      <c r="T165" s="36" t="str">
        <f>INDEX([5]Outcome_GWASs!I:I,MATCH([5]Wenxin!Q165,[5]Outcome_GWASs!C:C,0))</f>
        <v>18+</v>
      </c>
      <c r="U165" s="36" t="str">
        <f>INDEX([5]Outcome_GWASs!H:H,MATCH([5]Wenxin!Q165,[5]Outcome_GWASs!C:C,0))</f>
        <v xml:space="preserve">both </v>
      </c>
      <c r="V165" s="36">
        <v>188577</v>
      </c>
      <c r="W165" s="36" t="str">
        <f>INDEX([5]Outcome_GWASs!G:G,MATCH([5]Wenxin!Q165,[5]Outcome_GWASs!C:C,0))</f>
        <v>NA</v>
      </c>
      <c r="X165" s="36">
        <f>INDEX([5]Outcome_GWASs!F:F,MATCH([5]Wenxin!Q165,[5]Outcome_GWASs!C:C,0))</f>
        <v>188578</v>
      </c>
      <c r="Y165" s="36" t="str">
        <f>INDEX([5]Outcome_GWASs!G:G,MATCH([5]Wenxin!Q165,[5]Outcome_GWASs!C:C,0))</f>
        <v>NA</v>
      </c>
      <c r="Z165" s="36" t="s">
        <v>11</v>
      </c>
      <c r="AA165" s="36" t="s">
        <v>3932</v>
      </c>
      <c r="AB165" s="36" t="str">
        <f>INDEX([5]Outcome_GWASs!E:E,MATCH([5]Wenxin!Q165,[5]Outcome_GWASs!C:C,0))</f>
        <v>All ancestry</v>
      </c>
      <c r="AC165" s="31" t="s">
        <v>127</v>
      </c>
      <c r="AD165" s="31" t="s">
        <v>127</v>
      </c>
      <c r="AE165" s="36" t="s">
        <v>1139</v>
      </c>
      <c r="AF165" s="36" t="s">
        <v>139</v>
      </c>
      <c r="AG165" s="36" t="s">
        <v>140</v>
      </c>
      <c r="AH165" s="36">
        <v>322154</v>
      </c>
      <c r="AI165" s="31">
        <f>INDEX([5]Exposure_GWASs!F:F,MATCH([5]Wenxin!AB165,[5]Exposure_GWASs!C:C,0))</f>
        <v>322154</v>
      </c>
      <c r="AJ165" s="36" t="s">
        <v>10</v>
      </c>
      <c r="AK165" s="36" t="s">
        <v>1005</v>
      </c>
      <c r="AL165" s="36" t="s">
        <v>204</v>
      </c>
      <c r="AM165" s="36" t="s">
        <v>10</v>
      </c>
      <c r="AN165" s="36" t="s">
        <v>10</v>
      </c>
      <c r="AO165" s="36" t="s">
        <v>5228</v>
      </c>
      <c r="AP165" s="36" t="s">
        <v>11</v>
      </c>
      <c r="AQ165" s="36" t="s">
        <v>5410</v>
      </c>
      <c r="AR165" s="36" t="s">
        <v>11</v>
      </c>
      <c r="AS165" s="36" t="s">
        <v>135</v>
      </c>
      <c r="AT165" s="36" t="s">
        <v>11</v>
      </c>
      <c r="AU165" s="36" t="s">
        <v>10</v>
      </c>
      <c r="AV165" s="36" t="s">
        <v>10</v>
      </c>
      <c r="AW165" s="36">
        <v>77</v>
      </c>
      <c r="AX165" s="36">
        <f>INDEX([5]Exposure_GWASs!S:S,MATCH([5]Wenxin!AB165,[5]Exposure_GWASs!C:C,0))</f>
        <v>77</v>
      </c>
      <c r="AY165" s="36" t="s">
        <v>10</v>
      </c>
      <c r="AZ165" s="36" t="s">
        <v>11</v>
      </c>
      <c r="BA165" s="36" t="s">
        <v>10</v>
      </c>
      <c r="BB165" s="36" t="s">
        <v>13</v>
      </c>
      <c r="BC165" s="36" t="s">
        <v>17</v>
      </c>
      <c r="BD165" s="36" t="s">
        <v>26</v>
      </c>
      <c r="BE165" s="36"/>
      <c r="BF165" s="36"/>
      <c r="BG165" s="36"/>
      <c r="BH165" s="36" t="s">
        <v>1011</v>
      </c>
      <c r="BI165" s="36" t="s">
        <v>5230</v>
      </c>
      <c r="BJ165" s="36" t="s">
        <v>1115</v>
      </c>
      <c r="BK165" s="36" t="s">
        <v>11</v>
      </c>
      <c r="BL165" s="36" t="s">
        <v>11</v>
      </c>
      <c r="BM165" s="36" t="s">
        <v>11</v>
      </c>
      <c r="BN165" s="36" t="s">
        <v>11</v>
      </c>
      <c r="BO165" s="36" t="s">
        <v>5231</v>
      </c>
      <c r="BP165" s="36" t="s">
        <v>5425</v>
      </c>
      <c r="BQ165" s="36" t="s">
        <v>1012</v>
      </c>
      <c r="BR165" s="36">
        <v>0.2</v>
      </c>
      <c r="BS165" s="36"/>
      <c r="BT165" s="36">
        <v>95</v>
      </c>
      <c r="BU165" s="36">
        <v>0.14000000000000001</v>
      </c>
      <c r="BV165" s="36">
        <v>0.24</v>
      </c>
      <c r="BW165" s="36">
        <v>1E-3</v>
      </c>
      <c r="BX165" s="31" t="s">
        <v>11</v>
      </c>
      <c r="BY165" s="31" t="s">
        <v>11</v>
      </c>
      <c r="BZ165" s="36" t="s">
        <v>5232</v>
      </c>
      <c r="CA165" s="36" t="s">
        <v>5233</v>
      </c>
      <c r="CB165" s="36" t="s">
        <v>11</v>
      </c>
      <c r="CC165" s="36" t="s">
        <v>11</v>
      </c>
      <c r="CD165" s="36"/>
      <c r="CE165" s="36"/>
      <c r="CF165" s="36"/>
      <c r="CG165" s="36"/>
      <c r="CH165" s="36"/>
    </row>
    <row r="166" spans="1:86" s="31" customFormat="1" ht="17.5" customHeight="1">
      <c r="A166" s="36">
        <v>173</v>
      </c>
      <c r="B166" s="31" t="s">
        <v>282</v>
      </c>
      <c r="C166" s="36" t="s">
        <v>244</v>
      </c>
      <c r="D166" s="36" t="s">
        <v>5219</v>
      </c>
      <c r="E166" s="36">
        <v>2017</v>
      </c>
      <c r="F166" s="36" t="s">
        <v>5220</v>
      </c>
      <c r="G166" s="36" t="s">
        <v>5221</v>
      </c>
      <c r="H166" s="36" t="s">
        <v>5222</v>
      </c>
      <c r="I166" s="36" t="s">
        <v>3285</v>
      </c>
      <c r="J166" s="36" t="s">
        <v>5223</v>
      </c>
      <c r="K166" s="36" t="s">
        <v>5224</v>
      </c>
      <c r="L166" s="36" t="s">
        <v>5419</v>
      </c>
      <c r="M166" s="285" t="s">
        <v>5225</v>
      </c>
      <c r="N166" s="36" t="s">
        <v>15</v>
      </c>
      <c r="O166" s="36" t="s">
        <v>5277</v>
      </c>
      <c r="P166" s="36" t="s">
        <v>5277</v>
      </c>
      <c r="Q166" s="36" t="s">
        <v>5602</v>
      </c>
      <c r="R166" s="36" t="s">
        <v>5227</v>
      </c>
      <c r="S166" s="36" t="s">
        <v>1079</v>
      </c>
      <c r="T166" s="36" t="str">
        <f>INDEX([5]Outcome_GWASs!I:I,MATCH([5]Wenxin!Q166,[5]Outcome_GWASs!C:C,0))</f>
        <v>5.7-76</v>
      </c>
      <c r="U166" s="36" t="str">
        <f>INDEX([5]Outcome_GWASs!H:H,MATCH([5]Wenxin!Q166,[5]Outcome_GWASs!C:C,0))</f>
        <v>both</v>
      </c>
      <c r="V166" s="36">
        <v>60801</v>
      </c>
      <c r="W166" s="36">
        <v>123504</v>
      </c>
      <c r="X166" s="36">
        <f>INDEX([5]Outcome_GWASs!F:F,MATCH([5]Wenxin!Q166,[5]Outcome_GWASs!C:C,0))</f>
        <v>63746</v>
      </c>
      <c r="Y166" s="36">
        <f>INDEX([5]Outcome_GWASs!G:G,MATCH([5]Wenxin!Q166,[5]Outcome_GWASs!C:C,0))</f>
        <v>130681</v>
      </c>
      <c r="Z166" s="36" t="s">
        <v>10</v>
      </c>
      <c r="AA166" s="36" t="s">
        <v>1059</v>
      </c>
      <c r="AB166" s="36" t="str">
        <f>INDEX([5]Outcome_GWASs!E:E,MATCH([5]Wenxin!Q166,[5]Outcome_GWASs!C:C,0))</f>
        <v>European and South Asian</v>
      </c>
      <c r="AC166" s="31" t="s">
        <v>127</v>
      </c>
      <c r="AD166" s="31" t="s">
        <v>127</v>
      </c>
      <c r="AE166" s="36" t="s">
        <v>1139</v>
      </c>
      <c r="AF166" s="36" t="s">
        <v>139</v>
      </c>
      <c r="AG166" s="36" t="s">
        <v>140</v>
      </c>
      <c r="AH166" s="36">
        <v>322154</v>
      </c>
      <c r="AI166" s="31">
        <f>INDEX([5]Exposure_GWASs!F:F,MATCH([5]Wenxin!AB166,[5]Exposure_GWASs!C:C,0))</f>
        <v>322154</v>
      </c>
      <c r="AJ166" s="36" t="s">
        <v>10</v>
      </c>
      <c r="AK166" s="36" t="s">
        <v>1005</v>
      </c>
      <c r="AL166" s="36" t="s">
        <v>204</v>
      </c>
      <c r="AM166" s="36" t="s">
        <v>10</v>
      </c>
      <c r="AN166" s="36" t="s">
        <v>10</v>
      </c>
      <c r="AO166" s="36" t="s">
        <v>5228</v>
      </c>
      <c r="AP166" s="36" t="s">
        <v>11</v>
      </c>
      <c r="AQ166" s="36" t="s">
        <v>5410</v>
      </c>
      <c r="AR166" s="36" t="s">
        <v>11</v>
      </c>
      <c r="AS166" s="36" t="s">
        <v>135</v>
      </c>
      <c r="AT166" s="36" t="s">
        <v>11</v>
      </c>
      <c r="AU166" s="36" t="s">
        <v>10</v>
      </c>
      <c r="AV166" s="36" t="s">
        <v>10</v>
      </c>
      <c r="AW166" s="36">
        <v>77</v>
      </c>
      <c r="AX166" s="36">
        <f>INDEX([5]Exposure_GWASs!S:S,MATCH([5]Wenxin!AB166,[5]Exposure_GWASs!C:C,0))</f>
        <v>77</v>
      </c>
      <c r="AY166" s="36" t="s">
        <v>10</v>
      </c>
      <c r="AZ166" s="36" t="s">
        <v>11</v>
      </c>
      <c r="BA166" s="36" t="s">
        <v>10</v>
      </c>
      <c r="BB166" s="36" t="s">
        <v>13</v>
      </c>
      <c r="BC166" s="36"/>
      <c r="BD166" s="36"/>
      <c r="BE166" s="36"/>
      <c r="BF166" s="36"/>
      <c r="BG166" s="36"/>
      <c r="BH166" s="36" t="s">
        <v>5426</v>
      </c>
      <c r="BI166" s="36" t="s">
        <v>5230</v>
      </c>
      <c r="BJ166" s="36" t="s">
        <v>1115</v>
      </c>
      <c r="BK166" s="36" t="s">
        <v>11</v>
      </c>
      <c r="BL166" s="36" t="s">
        <v>11</v>
      </c>
      <c r="BM166" s="36" t="s">
        <v>11</v>
      </c>
      <c r="BN166" s="36" t="s">
        <v>11</v>
      </c>
      <c r="BO166" s="36" t="s">
        <v>5231</v>
      </c>
      <c r="BP166" s="36" t="s">
        <v>1197</v>
      </c>
      <c r="BQ166" s="36" t="s">
        <v>1029</v>
      </c>
      <c r="BR166" s="36">
        <v>1.1599999999999999</v>
      </c>
      <c r="BS166" s="36"/>
      <c r="BT166" s="36">
        <v>95</v>
      </c>
      <c r="BU166" s="36">
        <v>0.99</v>
      </c>
      <c r="BV166" s="36">
        <v>1.36</v>
      </c>
      <c r="BW166" s="36">
        <v>0.06</v>
      </c>
      <c r="BX166" s="31" t="s">
        <v>11</v>
      </c>
      <c r="BY166" s="31" t="s">
        <v>11</v>
      </c>
      <c r="BZ166" s="36" t="s">
        <v>5232</v>
      </c>
      <c r="CA166" s="36" t="s">
        <v>5233</v>
      </c>
      <c r="CB166" s="36" t="s">
        <v>11</v>
      </c>
      <c r="CC166" s="36" t="s">
        <v>11</v>
      </c>
      <c r="CD166" s="36"/>
      <c r="CE166" s="36"/>
      <c r="CF166" s="36"/>
      <c r="CG166" s="36"/>
      <c r="CH166" s="36"/>
    </row>
    <row r="167" spans="1:86" s="31" customFormat="1" ht="17.5" customHeight="1">
      <c r="A167" s="36">
        <v>173</v>
      </c>
      <c r="B167" s="31" t="s">
        <v>282</v>
      </c>
      <c r="C167" s="36" t="s">
        <v>244</v>
      </c>
      <c r="D167" s="36" t="s">
        <v>5219</v>
      </c>
      <c r="E167" s="36">
        <v>2017</v>
      </c>
      <c r="F167" s="36" t="s">
        <v>5220</v>
      </c>
      <c r="G167" s="36" t="s">
        <v>5221</v>
      </c>
      <c r="H167" s="36" t="s">
        <v>5222</v>
      </c>
      <c r="I167" s="36" t="s">
        <v>3285</v>
      </c>
      <c r="J167" s="36" t="s">
        <v>5223</v>
      </c>
      <c r="K167" s="36" t="s">
        <v>5224</v>
      </c>
      <c r="L167" s="36" t="s">
        <v>5419</v>
      </c>
      <c r="M167" s="285" t="s">
        <v>5225</v>
      </c>
      <c r="N167" s="36" t="s">
        <v>15</v>
      </c>
      <c r="O167" s="36" t="s">
        <v>5277</v>
      </c>
      <c r="P167" s="36" t="s">
        <v>5277</v>
      </c>
      <c r="Q167" s="36" t="s">
        <v>5602</v>
      </c>
      <c r="R167" s="36" t="s">
        <v>5227</v>
      </c>
      <c r="S167" s="36" t="s">
        <v>1079</v>
      </c>
      <c r="T167" s="36" t="str">
        <f>INDEX([5]Outcome_GWASs!I:I,MATCH([5]Wenxin!Q167,[5]Outcome_GWASs!C:C,0))</f>
        <v>5.7-76</v>
      </c>
      <c r="U167" s="36" t="str">
        <f>INDEX([5]Outcome_GWASs!H:H,MATCH([5]Wenxin!Q167,[5]Outcome_GWASs!C:C,0))</f>
        <v>both</v>
      </c>
      <c r="V167" s="36">
        <v>60801</v>
      </c>
      <c r="W167" s="36">
        <v>123504</v>
      </c>
      <c r="X167" s="36">
        <f>INDEX([5]Outcome_GWASs!F:F,MATCH([5]Wenxin!Q167,[5]Outcome_GWASs!C:C,0))</f>
        <v>63746</v>
      </c>
      <c r="Y167" s="36">
        <f>INDEX([5]Outcome_GWASs!G:G,MATCH([5]Wenxin!Q167,[5]Outcome_GWASs!C:C,0))</f>
        <v>130681</v>
      </c>
      <c r="Z167" s="36" t="s">
        <v>10</v>
      </c>
      <c r="AA167" s="36" t="s">
        <v>1059</v>
      </c>
      <c r="AB167" s="36" t="str">
        <f>INDEX([5]Outcome_GWASs!E:E,MATCH([5]Wenxin!Q167,[5]Outcome_GWASs!C:C,0))</f>
        <v>European and South Asian</v>
      </c>
      <c r="AC167" s="31" t="s">
        <v>127</v>
      </c>
      <c r="AD167" s="31" t="s">
        <v>127</v>
      </c>
      <c r="AE167" s="36" t="s">
        <v>1139</v>
      </c>
      <c r="AF167" s="36" t="s">
        <v>139</v>
      </c>
      <c r="AG167" s="36" t="s">
        <v>140</v>
      </c>
      <c r="AH167" s="36">
        <v>322154</v>
      </c>
      <c r="AI167" s="31">
        <f>INDEX([5]Exposure_GWASs!F:F,MATCH([5]Wenxin!AB167,[5]Exposure_GWASs!C:C,0))</f>
        <v>322154</v>
      </c>
      <c r="AJ167" s="36" t="s">
        <v>10</v>
      </c>
      <c r="AK167" s="36" t="s">
        <v>1005</v>
      </c>
      <c r="AL167" s="36" t="s">
        <v>204</v>
      </c>
      <c r="AM167" s="36" t="s">
        <v>10</v>
      </c>
      <c r="AN167" s="36" t="s">
        <v>10</v>
      </c>
      <c r="AO167" s="36" t="s">
        <v>5228</v>
      </c>
      <c r="AP167" s="36" t="s">
        <v>11</v>
      </c>
      <c r="AQ167" s="36" t="s">
        <v>5410</v>
      </c>
      <c r="AR167" s="36" t="s">
        <v>11</v>
      </c>
      <c r="AS167" s="36" t="s">
        <v>135</v>
      </c>
      <c r="AT167" s="36" t="s">
        <v>11</v>
      </c>
      <c r="AU167" s="36" t="s">
        <v>10</v>
      </c>
      <c r="AV167" s="36" t="s">
        <v>10</v>
      </c>
      <c r="AW167" s="36">
        <v>77</v>
      </c>
      <c r="AX167" s="36">
        <f>INDEX([5]Exposure_GWASs!S:S,MATCH([5]Wenxin!AB167,[5]Exposure_GWASs!C:C,0))</f>
        <v>77</v>
      </c>
      <c r="AY167" s="36" t="s">
        <v>10</v>
      </c>
      <c r="AZ167" s="36" t="s">
        <v>11</v>
      </c>
      <c r="BA167" s="36" t="s">
        <v>10</v>
      </c>
      <c r="BB167" s="36" t="s">
        <v>13</v>
      </c>
      <c r="BC167" s="36"/>
      <c r="BD167" s="36"/>
      <c r="BE167" s="36"/>
      <c r="BF167" s="36"/>
      <c r="BG167" s="36"/>
      <c r="BH167" s="36" t="s">
        <v>5427</v>
      </c>
      <c r="BI167" s="36" t="s">
        <v>5230</v>
      </c>
      <c r="BJ167" s="36" t="s">
        <v>1115</v>
      </c>
      <c r="BK167" s="36" t="s">
        <v>11</v>
      </c>
      <c r="BL167" s="36" t="s">
        <v>11</v>
      </c>
      <c r="BM167" s="36" t="s">
        <v>11</v>
      </c>
      <c r="BN167" s="36" t="s">
        <v>11</v>
      </c>
      <c r="BO167" s="36" t="s">
        <v>5231</v>
      </c>
      <c r="BP167" s="36" t="s">
        <v>1197</v>
      </c>
      <c r="BQ167" s="36" t="s">
        <v>1029</v>
      </c>
      <c r="BR167" s="36">
        <v>1.36</v>
      </c>
      <c r="BS167" s="36"/>
      <c r="BT167" s="36">
        <v>95</v>
      </c>
      <c r="BU167" s="36">
        <v>1.19</v>
      </c>
      <c r="BV167" s="36">
        <v>1.57</v>
      </c>
      <c r="BW167" s="36">
        <v>1E-3</v>
      </c>
      <c r="BX167" s="31" t="s">
        <v>11</v>
      </c>
      <c r="BY167" s="31" t="s">
        <v>11</v>
      </c>
      <c r="BZ167" s="36" t="s">
        <v>5232</v>
      </c>
      <c r="CA167" s="36" t="s">
        <v>5233</v>
      </c>
      <c r="CB167" s="36" t="s">
        <v>11</v>
      </c>
      <c r="CC167" s="36" t="s">
        <v>11</v>
      </c>
      <c r="CD167" s="36"/>
      <c r="CE167" s="36"/>
      <c r="CF167" s="36"/>
      <c r="CG167" s="36"/>
      <c r="CH167" s="36"/>
    </row>
    <row r="168" spans="1:86" s="31" customFormat="1" ht="17.5" customHeight="1">
      <c r="A168" s="36">
        <v>173</v>
      </c>
      <c r="B168" s="31" t="s">
        <v>282</v>
      </c>
      <c r="C168" s="36" t="s">
        <v>244</v>
      </c>
      <c r="D168" s="36" t="s">
        <v>5219</v>
      </c>
      <c r="E168" s="36">
        <v>2017</v>
      </c>
      <c r="F168" s="36" t="s">
        <v>5220</v>
      </c>
      <c r="G168" s="36" t="s">
        <v>5221</v>
      </c>
      <c r="H168" s="36" t="s">
        <v>5222</v>
      </c>
      <c r="I168" s="36" t="s">
        <v>3285</v>
      </c>
      <c r="J168" s="36" t="s">
        <v>5223</v>
      </c>
      <c r="K168" s="36" t="s">
        <v>5224</v>
      </c>
      <c r="L168" s="36" t="s">
        <v>5419</v>
      </c>
      <c r="M168" s="285" t="s">
        <v>5225</v>
      </c>
      <c r="N168" s="36" t="s">
        <v>15</v>
      </c>
      <c r="O168" s="36" t="s">
        <v>5277</v>
      </c>
      <c r="P168" s="36" t="s">
        <v>5277</v>
      </c>
      <c r="Q168" s="36" t="s">
        <v>5602</v>
      </c>
      <c r="R168" s="36" t="s">
        <v>5227</v>
      </c>
      <c r="S168" s="36" t="s">
        <v>1079</v>
      </c>
      <c r="T168" s="36" t="str">
        <f>INDEX([5]Outcome_GWASs!I:I,MATCH([5]Wenxin!Q168,[5]Outcome_GWASs!C:C,0))</f>
        <v>5.7-76</v>
      </c>
      <c r="U168" s="36" t="str">
        <f>INDEX([5]Outcome_GWASs!H:H,MATCH([5]Wenxin!Q168,[5]Outcome_GWASs!C:C,0))</f>
        <v>both</v>
      </c>
      <c r="V168" s="36">
        <v>60801</v>
      </c>
      <c r="W168" s="36">
        <v>123504</v>
      </c>
      <c r="X168" s="36">
        <f>INDEX([5]Outcome_GWASs!F:F,MATCH([5]Wenxin!Q168,[5]Outcome_GWASs!C:C,0))</f>
        <v>63746</v>
      </c>
      <c r="Y168" s="36">
        <f>INDEX([5]Outcome_GWASs!G:G,MATCH([5]Wenxin!Q168,[5]Outcome_GWASs!C:C,0))</f>
        <v>130681</v>
      </c>
      <c r="Z168" s="36" t="s">
        <v>10</v>
      </c>
      <c r="AA168" s="36" t="s">
        <v>1059</v>
      </c>
      <c r="AB168" s="36" t="str">
        <f>INDEX([5]Outcome_GWASs!E:E,MATCH([5]Wenxin!Q168,[5]Outcome_GWASs!C:C,0))</f>
        <v>European and South Asian</v>
      </c>
      <c r="AC168" s="31" t="s">
        <v>127</v>
      </c>
      <c r="AD168" s="31" t="s">
        <v>127</v>
      </c>
      <c r="AE168" s="36" t="s">
        <v>1139</v>
      </c>
      <c r="AF168" s="36" t="s">
        <v>139</v>
      </c>
      <c r="AG168" s="36" t="s">
        <v>140</v>
      </c>
      <c r="AH168" s="36">
        <v>322154</v>
      </c>
      <c r="AI168" s="31">
        <f>INDEX([5]Exposure_GWASs!F:F,MATCH([5]Wenxin!AB168,[5]Exposure_GWASs!C:C,0))</f>
        <v>322154</v>
      </c>
      <c r="AJ168" s="36" t="s">
        <v>10</v>
      </c>
      <c r="AK168" s="36" t="s">
        <v>1005</v>
      </c>
      <c r="AL168" s="36" t="s">
        <v>204</v>
      </c>
      <c r="AM168" s="36" t="s">
        <v>10</v>
      </c>
      <c r="AN168" s="36" t="s">
        <v>10</v>
      </c>
      <c r="AO168" s="36" t="s">
        <v>5228</v>
      </c>
      <c r="AP168" s="36" t="s">
        <v>11</v>
      </c>
      <c r="AQ168" s="36" t="s">
        <v>5410</v>
      </c>
      <c r="AR168" s="36" t="s">
        <v>11</v>
      </c>
      <c r="AS168" s="36" t="s">
        <v>135</v>
      </c>
      <c r="AT168" s="36" t="s">
        <v>11</v>
      </c>
      <c r="AU168" s="36" t="s">
        <v>10</v>
      </c>
      <c r="AV168" s="36" t="s">
        <v>10</v>
      </c>
      <c r="AW168" s="36">
        <v>77</v>
      </c>
      <c r="AX168" s="36">
        <f>INDEX([5]Exposure_GWASs!S:S,MATCH([5]Wenxin!AB168,[5]Exposure_GWASs!C:C,0))</f>
        <v>77</v>
      </c>
      <c r="AY168" s="36" t="s">
        <v>10</v>
      </c>
      <c r="AZ168" s="36" t="s">
        <v>11</v>
      </c>
      <c r="BA168" s="36" t="s">
        <v>10</v>
      </c>
      <c r="BB168" s="36" t="s">
        <v>13</v>
      </c>
      <c r="BC168" s="36"/>
      <c r="BD168" s="36"/>
      <c r="BE168" s="36"/>
      <c r="BF168" s="36"/>
      <c r="BG168" s="36"/>
      <c r="BH168" s="36" t="s">
        <v>5428</v>
      </c>
      <c r="BI168" s="36" t="s">
        <v>5230</v>
      </c>
      <c r="BJ168" s="36" t="s">
        <v>1115</v>
      </c>
      <c r="BK168" s="36" t="s">
        <v>11</v>
      </c>
      <c r="BL168" s="36" t="s">
        <v>11</v>
      </c>
      <c r="BM168" s="36" t="s">
        <v>11</v>
      </c>
      <c r="BN168" s="36" t="s">
        <v>11</v>
      </c>
      <c r="BO168" s="36" t="s">
        <v>5231</v>
      </c>
      <c r="BP168" s="36" t="s">
        <v>1197</v>
      </c>
      <c r="BQ168" s="36" t="s">
        <v>1029</v>
      </c>
      <c r="BR168" s="36">
        <v>1.35</v>
      </c>
      <c r="BS168" s="36"/>
      <c r="BT168" s="36">
        <v>95</v>
      </c>
      <c r="BU168" s="36">
        <v>1.17</v>
      </c>
      <c r="BV168" s="36">
        <v>1.56</v>
      </c>
      <c r="BW168" s="36">
        <v>1E-3</v>
      </c>
      <c r="BX168" s="31" t="s">
        <v>11</v>
      </c>
      <c r="BY168" s="31" t="s">
        <v>11</v>
      </c>
      <c r="BZ168" s="36" t="s">
        <v>5232</v>
      </c>
      <c r="CA168" s="36" t="s">
        <v>5233</v>
      </c>
      <c r="CB168" s="36" t="s">
        <v>11</v>
      </c>
      <c r="CC168" s="36" t="s">
        <v>11</v>
      </c>
      <c r="CD168" s="36"/>
      <c r="CE168" s="36"/>
      <c r="CF168" s="36"/>
      <c r="CG168" s="36"/>
      <c r="CH168" s="36"/>
    </row>
    <row r="169" spans="1:86" s="31" customFormat="1" ht="17.5" customHeight="1">
      <c r="A169" s="36">
        <v>173</v>
      </c>
      <c r="B169" s="31" t="s">
        <v>282</v>
      </c>
      <c r="C169" s="36" t="s">
        <v>244</v>
      </c>
      <c r="D169" s="36" t="s">
        <v>5219</v>
      </c>
      <c r="E169" s="36">
        <v>2017</v>
      </c>
      <c r="F169" s="36" t="s">
        <v>5220</v>
      </c>
      <c r="G169" s="36" t="s">
        <v>5221</v>
      </c>
      <c r="H169" s="36" t="s">
        <v>5222</v>
      </c>
      <c r="I169" s="36" t="s">
        <v>3285</v>
      </c>
      <c r="J169" s="36" t="s">
        <v>5223</v>
      </c>
      <c r="K169" s="36" t="s">
        <v>5224</v>
      </c>
      <c r="L169" s="36" t="s">
        <v>5419</v>
      </c>
      <c r="M169" s="285" t="s">
        <v>5225</v>
      </c>
      <c r="N169" s="36" t="s">
        <v>15</v>
      </c>
      <c r="O169" s="36" t="s">
        <v>5277</v>
      </c>
      <c r="P169" s="36" t="s">
        <v>5277</v>
      </c>
      <c r="Q169" s="36" t="s">
        <v>5602</v>
      </c>
      <c r="R169" s="36" t="s">
        <v>5227</v>
      </c>
      <c r="S169" s="36" t="s">
        <v>1079</v>
      </c>
      <c r="T169" s="36" t="str">
        <f>INDEX([5]Outcome_GWASs!I:I,MATCH([5]Wenxin!Q169,[5]Outcome_GWASs!C:C,0))</f>
        <v>5.7-76</v>
      </c>
      <c r="U169" s="36" t="str">
        <f>INDEX([5]Outcome_GWASs!H:H,MATCH([5]Wenxin!Q169,[5]Outcome_GWASs!C:C,0))</f>
        <v>both</v>
      </c>
      <c r="V169" s="36">
        <v>60801</v>
      </c>
      <c r="W169" s="36">
        <v>123504</v>
      </c>
      <c r="X169" s="36">
        <f>INDEX([5]Outcome_GWASs!F:F,MATCH([5]Wenxin!Q169,[5]Outcome_GWASs!C:C,0))</f>
        <v>63746</v>
      </c>
      <c r="Y169" s="36">
        <f>INDEX([5]Outcome_GWASs!G:G,MATCH([5]Wenxin!Q169,[5]Outcome_GWASs!C:C,0))</f>
        <v>130681</v>
      </c>
      <c r="Z169" s="36" t="s">
        <v>10</v>
      </c>
      <c r="AA169" s="36" t="s">
        <v>1059</v>
      </c>
      <c r="AB169" s="36" t="str">
        <f>INDEX([5]Outcome_GWASs!E:E,MATCH([5]Wenxin!Q169,[5]Outcome_GWASs!C:C,0))</f>
        <v>European and South Asian</v>
      </c>
      <c r="AC169" s="31" t="s">
        <v>127</v>
      </c>
      <c r="AD169" s="31" t="s">
        <v>127</v>
      </c>
      <c r="AE169" s="36" t="s">
        <v>1139</v>
      </c>
      <c r="AF169" s="36" t="s">
        <v>139</v>
      </c>
      <c r="AG169" s="36" t="s">
        <v>140</v>
      </c>
      <c r="AH169" s="36">
        <v>322154</v>
      </c>
      <c r="AI169" s="31">
        <f>INDEX([5]Exposure_GWASs!F:F,MATCH([5]Wenxin!AB169,[5]Exposure_GWASs!C:C,0))</f>
        <v>322154</v>
      </c>
      <c r="AJ169" s="36" t="s">
        <v>10</v>
      </c>
      <c r="AK169" s="36" t="s">
        <v>1005</v>
      </c>
      <c r="AL169" s="36" t="s">
        <v>204</v>
      </c>
      <c r="AM169" s="36" t="s">
        <v>10</v>
      </c>
      <c r="AN169" s="36" t="s">
        <v>10</v>
      </c>
      <c r="AO169" s="36" t="s">
        <v>5228</v>
      </c>
      <c r="AP169" s="36" t="s">
        <v>11</v>
      </c>
      <c r="AQ169" s="36" t="s">
        <v>5410</v>
      </c>
      <c r="AR169" s="36" t="s">
        <v>11</v>
      </c>
      <c r="AS169" s="36" t="s">
        <v>135</v>
      </c>
      <c r="AT169" s="36" t="s">
        <v>11</v>
      </c>
      <c r="AU169" s="36" t="s">
        <v>10</v>
      </c>
      <c r="AV169" s="36" t="s">
        <v>10</v>
      </c>
      <c r="AW169" s="36">
        <v>77</v>
      </c>
      <c r="AX169" s="36">
        <f>INDEX([5]Exposure_GWASs!S:S,MATCH([5]Wenxin!AB169,[5]Exposure_GWASs!C:C,0))</f>
        <v>77</v>
      </c>
      <c r="AY169" s="36" t="s">
        <v>10</v>
      </c>
      <c r="AZ169" s="36" t="s">
        <v>11</v>
      </c>
      <c r="BA169" s="36" t="s">
        <v>10</v>
      </c>
      <c r="BB169" s="36" t="s">
        <v>13</v>
      </c>
      <c r="BC169" s="36"/>
      <c r="BD169" s="36"/>
      <c r="BE169" s="36"/>
      <c r="BF169" s="36"/>
      <c r="BG169" s="36"/>
      <c r="BH169" s="36" t="s">
        <v>5426</v>
      </c>
      <c r="BI169" s="36" t="s">
        <v>5230</v>
      </c>
      <c r="BJ169" s="36" t="s">
        <v>1115</v>
      </c>
      <c r="BK169" s="36" t="s">
        <v>11</v>
      </c>
      <c r="BL169" s="36" t="s">
        <v>11</v>
      </c>
      <c r="BM169" s="36" t="s">
        <v>11</v>
      </c>
      <c r="BN169" s="36" t="s">
        <v>11</v>
      </c>
      <c r="BO169" s="36" t="s">
        <v>5231</v>
      </c>
      <c r="BP169" s="36" t="s">
        <v>1197</v>
      </c>
      <c r="BQ169" s="36" t="s">
        <v>1029</v>
      </c>
      <c r="BR169" s="36">
        <v>1.0900000000000001</v>
      </c>
      <c r="BS169" s="36"/>
      <c r="BT169" s="36">
        <v>95</v>
      </c>
      <c r="BU169" s="36">
        <v>0.94</v>
      </c>
      <c r="BV169" s="36">
        <v>1.27</v>
      </c>
      <c r="BW169" s="36">
        <v>0.25</v>
      </c>
      <c r="BX169" s="31" t="s">
        <v>11</v>
      </c>
      <c r="BY169" s="31" t="s">
        <v>11</v>
      </c>
      <c r="BZ169" s="36" t="s">
        <v>5232</v>
      </c>
      <c r="CA169" s="36" t="s">
        <v>5233</v>
      </c>
      <c r="CB169" s="36" t="s">
        <v>11</v>
      </c>
      <c r="CC169" s="36" t="s">
        <v>11</v>
      </c>
      <c r="CD169" s="36"/>
      <c r="CE169" s="36"/>
      <c r="CF169" s="36"/>
      <c r="CG169" s="36"/>
      <c r="CH169" s="36"/>
    </row>
    <row r="170" spans="1:86" s="31" customFormat="1" ht="17.5" customHeight="1">
      <c r="A170" s="36">
        <v>173</v>
      </c>
      <c r="B170" s="31" t="s">
        <v>282</v>
      </c>
      <c r="C170" s="36" t="s">
        <v>244</v>
      </c>
      <c r="D170" s="36" t="s">
        <v>5219</v>
      </c>
      <c r="E170" s="36">
        <v>2017</v>
      </c>
      <c r="F170" s="36" t="s">
        <v>5220</v>
      </c>
      <c r="G170" s="36" t="s">
        <v>5221</v>
      </c>
      <c r="H170" s="36" t="s">
        <v>5222</v>
      </c>
      <c r="I170" s="36" t="s">
        <v>3285</v>
      </c>
      <c r="J170" s="36" t="s">
        <v>5223</v>
      </c>
      <c r="K170" s="36" t="s">
        <v>5224</v>
      </c>
      <c r="L170" s="36" t="s">
        <v>5419</v>
      </c>
      <c r="M170" s="285" t="s">
        <v>5225</v>
      </c>
      <c r="N170" s="36" t="s">
        <v>15</v>
      </c>
      <c r="O170" s="36" t="s">
        <v>5277</v>
      </c>
      <c r="P170" s="36" t="s">
        <v>5277</v>
      </c>
      <c r="Q170" s="36" t="s">
        <v>5602</v>
      </c>
      <c r="R170" s="36" t="s">
        <v>5227</v>
      </c>
      <c r="S170" s="36" t="s">
        <v>1079</v>
      </c>
      <c r="T170" s="36" t="str">
        <f>INDEX([5]Outcome_GWASs!I:I,MATCH([5]Wenxin!Q170,[5]Outcome_GWASs!C:C,0))</f>
        <v>5.7-76</v>
      </c>
      <c r="U170" s="36" t="str">
        <f>INDEX([5]Outcome_GWASs!H:H,MATCH([5]Wenxin!Q170,[5]Outcome_GWASs!C:C,0))</f>
        <v>both</v>
      </c>
      <c r="V170" s="36">
        <v>60801</v>
      </c>
      <c r="W170" s="36">
        <v>123504</v>
      </c>
      <c r="X170" s="36">
        <f>INDEX([5]Outcome_GWASs!F:F,MATCH([5]Wenxin!Q170,[5]Outcome_GWASs!C:C,0))</f>
        <v>63746</v>
      </c>
      <c r="Y170" s="36">
        <f>INDEX([5]Outcome_GWASs!G:G,MATCH([5]Wenxin!Q170,[5]Outcome_GWASs!C:C,0))</f>
        <v>130681</v>
      </c>
      <c r="Z170" s="36" t="s">
        <v>10</v>
      </c>
      <c r="AA170" s="36" t="s">
        <v>1059</v>
      </c>
      <c r="AB170" s="36" t="str">
        <f>INDEX([5]Outcome_GWASs!E:E,MATCH([5]Wenxin!Q170,[5]Outcome_GWASs!C:C,0))</f>
        <v>European and South Asian</v>
      </c>
      <c r="AC170" s="31" t="s">
        <v>127</v>
      </c>
      <c r="AD170" s="31" t="s">
        <v>127</v>
      </c>
      <c r="AE170" s="36" t="s">
        <v>1139</v>
      </c>
      <c r="AF170" s="36" t="s">
        <v>139</v>
      </c>
      <c r="AG170" s="36" t="s">
        <v>140</v>
      </c>
      <c r="AH170" s="36">
        <v>322154</v>
      </c>
      <c r="AI170" s="31">
        <f>INDEX([5]Exposure_GWASs!F:F,MATCH([5]Wenxin!AB170,[5]Exposure_GWASs!C:C,0))</f>
        <v>322154</v>
      </c>
      <c r="AJ170" s="36" t="s">
        <v>10</v>
      </c>
      <c r="AK170" s="36" t="s">
        <v>1005</v>
      </c>
      <c r="AL170" s="36" t="s">
        <v>204</v>
      </c>
      <c r="AM170" s="36" t="s">
        <v>10</v>
      </c>
      <c r="AN170" s="36" t="s">
        <v>10</v>
      </c>
      <c r="AO170" s="36" t="s">
        <v>5228</v>
      </c>
      <c r="AP170" s="36" t="s">
        <v>11</v>
      </c>
      <c r="AQ170" s="36" t="s">
        <v>5410</v>
      </c>
      <c r="AR170" s="36" t="s">
        <v>11</v>
      </c>
      <c r="AS170" s="36" t="s">
        <v>135</v>
      </c>
      <c r="AT170" s="36" t="s">
        <v>11</v>
      </c>
      <c r="AU170" s="36" t="s">
        <v>10</v>
      </c>
      <c r="AV170" s="36" t="s">
        <v>10</v>
      </c>
      <c r="AW170" s="36">
        <v>77</v>
      </c>
      <c r="AX170" s="36">
        <f>INDEX([5]Exposure_GWASs!S:S,MATCH([5]Wenxin!AB170,[5]Exposure_GWASs!C:C,0))</f>
        <v>77</v>
      </c>
      <c r="AY170" s="36" t="s">
        <v>10</v>
      </c>
      <c r="AZ170" s="36" t="s">
        <v>11</v>
      </c>
      <c r="BA170" s="36" t="s">
        <v>10</v>
      </c>
      <c r="BB170" s="36" t="s">
        <v>13</v>
      </c>
      <c r="BC170" s="36"/>
      <c r="BD170" s="36"/>
      <c r="BE170" s="36"/>
      <c r="BF170" s="36"/>
      <c r="BG170" s="36"/>
      <c r="BH170" s="36" t="s">
        <v>5429</v>
      </c>
      <c r="BI170" s="36" t="s">
        <v>5230</v>
      </c>
      <c r="BJ170" s="36" t="s">
        <v>1115</v>
      </c>
      <c r="BK170" s="36" t="s">
        <v>11</v>
      </c>
      <c r="BL170" s="36" t="s">
        <v>11</v>
      </c>
      <c r="BM170" s="36" t="s">
        <v>11</v>
      </c>
      <c r="BN170" s="36" t="s">
        <v>11</v>
      </c>
      <c r="BO170" s="36" t="s">
        <v>5231</v>
      </c>
      <c r="BP170" s="36" t="s">
        <v>1197</v>
      </c>
      <c r="BQ170" s="36" t="s">
        <v>1029</v>
      </c>
      <c r="BR170" s="36">
        <v>1.1000000000000001</v>
      </c>
      <c r="BS170" s="36"/>
      <c r="BT170" s="36">
        <v>95</v>
      </c>
      <c r="BU170" s="36">
        <v>0.94</v>
      </c>
      <c r="BV170" s="36">
        <v>1.29</v>
      </c>
      <c r="BW170" s="36">
        <v>0.22</v>
      </c>
      <c r="BX170" s="31" t="s">
        <v>11</v>
      </c>
      <c r="BY170" s="31" t="s">
        <v>11</v>
      </c>
      <c r="BZ170" s="36" t="s">
        <v>5232</v>
      </c>
      <c r="CA170" s="36" t="s">
        <v>5233</v>
      </c>
      <c r="CB170" s="36" t="s">
        <v>11</v>
      </c>
      <c r="CC170" s="36" t="s">
        <v>11</v>
      </c>
      <c r="CD170" s="36"/>
      <c r="CE170" s="36"/>
      <c r="CF170" s="36"/>
      <c r="CG170" s="36"/>
      <c r="CH170" s="36"/>
    </row>
    <row r="171" spans="1:86">
      <c r="A171" s="21">
        <v>174</v>
      </c>
      <c r="B171" s="21" t="s">
        <v>244</v>
      </c>
      <c r="C171" s="21" t="s">
        <v>244</v>
      </c>
      <c r="D171" s="21" t="s">
        <v>5430</v>
      </c>
      <c r="E171" s="21">
        <v>2019</v>
      </c>
      <c r="F171" s="21" t="s">
        <v>3597</v>
      </c>
      <c r="G171" s="21" t="s">
        <v>5241</v>
      </c>
      <c r="H171" s="21" t="s">
        <v>5242</v>
      </c>
      <c r="I171" s="21" t="s">
        <v>5243</v>
      </c>
      <c r="J171" s="183" t="s">
        <v>5244</v>
      </c>
      <c r="K171" s="21" t="s">
        <v>5245</v>
      </c>
      <c r="L171" s="21" t="s">
        <v>5246</v>
      </c>
      <c r="M171" s="21" t="s">
        <v>5247</v>
      </c>
      <c r="N171" s="21" t="s">
        <v>15</v>
      </c>
      <c r="O171" s="21" t="s">
        <v>5712</v>
      </c>
      <c r="P171" s="21" t="s">
        <v>5712</v>
      </c>
      <c r="Q171" s="21" t="s">
        <v>5577</v>
      </c>
      <c r="R171" s="21" t="s">
        <v>5248</v>
      </c>
      <c r="S171" s="21" t="s">
        <v>5249</v>
      </c>
      <c r="T171" s="21" t="s">
        <v>10</v>
      </c>
      <c r="U171" s="21" t="str">
        <f>INDEX([5]Outcome_GWASs!H:H,MATCH([5]Wenxin!Q171,[5]Outcome_GWASs!C:C,0))</f>
        <v>female</v>
      </c>
      <c r="V171" s="21">
        <f>INDEX([5]Outcome_GWASs!F:F,MATCH([5]Wenxin!Q171,[5]Outcome_GWASs!C:C,0))</f>
        <v>25509</v>
      </c>
      <c r="W171" s="21">
        <f>INDEX([5]Outcome_GWASs!G:G,MATCH([5]Wenxin!Q171,[5]Outcome_GWASs!C:C,0))</f>
        <v>40941</v>
      </c>
      <c r="X171" s="21">
        <f>INDEX([5]Outcome_GWASs!F:F,MATCH([5]Wenxin!Q171,[5]Outcome_GWASs!C:C,0))</f>
        <v>25509</v>
      </c>
      <c r="Y171" s="21">
        <f>INDEX([5]Outcome_GWASs!G:G,MATCH([5]Wenxin!Q171,[5]Outcome_GWASs!C:C,0))</f>
        <v>40941</v>
      </c>
      <c r="Z171" s="21" t="s">
        <v>10</v>
      </c>
      <c r="AA171" s="21" t="s">
        <v>1059</v>
      </c>
      <c r="AB171" s="21" t="str">
        <f>INDEX([5]Outcome_GWASs!E:E,MATCH([5]Wenxin!Q171,[5]Outcome_GWASs!C:C,0))</f>
        <v>European</v>
      </c>
      <c r="AC171" t="s">
        <v>127</v>
      </c>
      <c r="AD171" t="s">
        <v>127</v>
      </c>
      <c r="AE171" s="21" t="s">
        <v>1139</v>
      </c>
      <c r="AF171" s="187" t="s">
        <v>139</v>
      </c>
      <c r="AG171" s="21" t="s">
        <v>140</v>
      </c>
      <c r="AH171" s="21">
        <v>242219</v>
      </c>
      <c r="AI171">
        <f>INDEX([5]Exposure_GWASs!F:F,MATCH([5]Wenxin!AB171,[5]Exposure_GWASs!C:C,0))</f>
        <v>322154</v>
      </c>
      <c r="AJ171" s="21" t="s">
        <v>11</v>
      </c>
      <c r="AK171" s="21" t="s">
        <v>1005</v>
      </c>
      <c r="AL171" s="21" t="s">
        <v>204</v>
      </c>
      <c r="AM171" s="21" t="s">
        <v>10</v>
      </c>
      <c r="AN171" s="21" t="s">
        <v>10</v>
      </c>
      <c r="AO171" s="21" t="s">
        <v>5228</v>
      </c>
      <c r="AP171" s="21" t="s">
        <v>5229</v>
      </c>
      <c r="AQ171" s="21" t="s">
        <v>5410</v>
      </c>
      <c r="AR171" s="21" t="s">
        <v>11</v>
      </c>
      <c r="AS171" s="21" t="s">
        <v>135</v>
      </c>
      <c r="AT171" s="21" t="s">
        <v>11</v>
      </c>
      <c r="AU171" s="21" t="s">
        <v>10</v>
      </c>
      <c r="AV171" s="21">
        <v>66</v>
      </c>
      <c r="AW171" s="21" t="s">
        <v>10</v>
      </c>
      <c r="AX171" s="21">
        <f>INDEX([5]Exposure_GWASs!S:S,MATCH([5]Wenxin!AB171,[5]Exposure_GWASs!C:C,0))</f>
        <v>77</v>
      </c>
      <c r="AY171" s="21" t="s">
        <v>5431</v>
      </c>
      <c r="AZ171" s="21" t="s">
        <v>11</v>
      </c>
      <c r="BA171" s="21" t="s">
        <v>10</v>
      </c>
      <c r="BB171" s="21" t="s">
        <v>13</v>
      </c>
      <c r="BC171" s="21" t="s">
        <v>17</v>
      </c>
      <c r="BD171" s="21" t="s">
        <v>26</v>
      </c>
      <c r="BE171" s="21" t="s">
        <v>40</v>
      </c>
      <c r="BF171" s="21"/>
      <c r="BG171" s="21"/>
      <c r="BH171" s="21" t="s">
        <v>5250</v>
      </c>
      <c r="BI171" s="21" t="s">
        <v>5251</v>
      </c>
      <c r="BJ171" s="21" t="s">
        <v>1065</v>
      </c>
      <c r="BK171" s="21" t="s">
        <v>11</v>
      </c>
      <c r="BL171" s="21" t="s">
        <v>11</v>
      </c>
      <c r="BM171" s="21" t="s">
        <v>11</v>
      </c>
      <c r="BN171" s="21" t="s">
        <v>5252</v>
      </c>
      <c r="BO171" s="21" t="s">
        <v>167</v>
      </c>
      <c r="BP171" s="21" t="s">
        <v>1059</v>
      </c>
      <c r="BQ171" s="21" t="s">
        <v>1012</v>
      </c>
      <c r="BR171" s="21">
        <v>1.23</v>
      </c>
      <c r="BS171" s="21"/>
      <c r="BT171" s="21">
        <v>95</v>
      </c>
      <c r="BU171" s="21">
        <v>1.07</v>
      </c>
      <c r="BV171" s="21">
        <v>1.42</v>
      </c>
      <c r="BW171" s="21">
        <v>3.0000000000000001E-3</v>
      </c>
      <c r="BX171" t="s">
        <v>11</v>
      </c>
      <c r="BY171" t="s">
        <v>11</v>
      </c>
      <c r="BZ171" s="21" t="s">
        <v>5253</v>
      </c>
      <c r="CA171" s="21" t="s">
        <v>1099</v>
      </c>
      <c r="CB171" s="21" t="s">
        <v>11</v>
      </c>
      <c r="CC171" s="21" t="s">
        <v>5254</v>
      </c>
      <c r="CD171" s="21"/>
      <c r="CE171" s="21"/>
      <c r="CF171" s="21"/>
      <c r="CG171" s="21"/>
      <c r="CH171" s="21"/>
    </row>
    <row r="172" spans="1:86">
      <c r="A172" s="21">
        <v>174</v>
      </c>
      <c r="B172" s="21" t="s">
        <v>244</v>
      </c>
      <c r="C172" s="21" t="s">
        <v>244</v>
      </c>
      <c r="D172" s="21" t="s">
        <v>5430</v>
      </c>
      <c r="E172" s="21">
        <v>2019</v>
      </c>
      <c r="F172" s="21" t="s">
        <v>3597</v>
      </c>
      <c r="G172" s="21" t="s">
        <v>5241</v>
      </c>
      <c r="H172" s="21" t="s">
        <v>5242</v>
      </c>
      <c r="I172" s="21" t="s">
        <v>5243</v>
      </c>
      <c r="J172" s="183" t="s">
        <v>5244</v>
      </c>
      <c r="K172" s="21" t="s">
        <v>5245</v>
      </c>
      <c r="L172" s="21" t="s">
        <v>5246</v>
      </c>
      <c r="M172" s="21" t="s">
        <v>5247</v>
      </c>
      <c r="N172" s="21" t="s">
        <v>15</v>
      </c>
      <c r="O172" s="21" t="s">
        <v>5759</v>
      </c>
      <c r="P172" s="21" t="s">
        <v>5703</v>
      </c>
      <c r="Q172" s="21" t="s">
        <v>5577</v>
      </c>
      <c r="R172" s="21" t="s">
        <v>5255</v>
      </c>
      <c r="S172" s="21" t="s">
        <v>5249</v>
      </c>
      <c r="T172" s="21" t="s">
        <v>10</v>
      </c>
      <c r="U172" s="21" t="str">
        <f>INDEX([5]Outcome_GWASs!H:H,MATCH([5]Wenxin!Q172,[5]Outcome_GWASs!C:C,0))</f>
        <v>female</v>
      </c>
      <c r="V172" s="21">
        <v>13037</v>
      </c>
      <c r="W172" s="21">
        <f>INDEX([5]Outcome_GWASs!G:G,MATCH([5]Wenxin!Q172,[5]Outcome_GWASs!C:C,0))</f>
        <v>40941</v>
      </c>
      <c r="X172" s="21">
        <f>INDEX([5]Outcome_GWASs!F:F,MATCH([5]Wenxin!Q172,[5]Outcome_GWASs!C:C,0))</f>
        <v>25509</v>
      </c>
      <c r="Y172" s="21">
        <f>INDEX([5]Outcome_GWASs!G:G,MATCH([5]Wenxin!Q172,[5]Outcome_GWASs!C:C,0))</f>
        <v>40941</v>
      </c>
      <c r="Z172" s="21" t="s">
        <v>5432</v>
      </c>
      <c r="AA172" s="21" t="s">
        <v>1059</v>
      </c>
      <c r="AB172" s="21" t="str">
        <f>INDEX([5]Outcome_GWASs!E:E,MATCH([5]Wenxin!Q172,[5]Outcome_GWASs!C:C,0))</f>
        <v>European</v>
      </c>
      <c r="AC172" t="s">
        <v>127</v>
      </c>
      <c r="AD172" t="s">
        <v>127</v>
      </c>
      <c r="AE172" s="21" t="s">
        <v>1139</v>
      </c>
      <c r="AF172" s="187" t="s">
        <v>139</v>
      </c>
      <c r="AG172" s="21" t="s">
        <v>140</v>
      </c>
      <c r="AH172" s="21">
        <v>242219</v>
      </c>
      <c r="AI172">
        <f>INDEX([5]Exposure_GWASs!F:F,MATCH([5]Wenxin!AB172,[5]Exposure_GWASs!C:C,0))</f>
        <v>322154</v>
      </c>
      <c r="AJ172" s="21" t="s">
        <v>11</v>
      </c>
      <c r="AK172" s="21" t="s">
        <v>1005</v>
      </c>
      <c r="AL172" s="21" t="s">
        <v>204</v>
      </c>
      <c r="AM172" s="21" t="s">
        <v>10</v>
      </c>
      <c r="AN172" s="21" t="s">
        <v>10</v>
      </c>
      <c r="AO172" s="21" t="s">
        <v>5228</v>
      </c>
      <c r="AP172" s="21" t="s">
        <v>5229</v>
      </c>
      <c r="AQ172" s="21" t="s">
        <v>5410</v>
      </c>
      <c r="AR172" s="21" t="s">
        <v>11</v>
      </c>
      <c r="AS172" s="21" t="s">
        <v>135</v>
      </c>
      <c r="AT172" s="21" t="s">
        <v>11</v>
      </c>
      <c r="AU172" s="21" t="s">
        <v>10</v>
      </c>
      <c r="AV172" s="21">
        <v>66</v>
      </c>
      <c r="AW172" s="21" t="s">
        <v>10</v>
      </c>
      <c r="AX172" s="21">
        <f>INDEX([5]Exposure_GWASs!S:S,MATCH([5]Wenxin!AB172,[5]Exposure_GWASs!C:C,0))</f>
        <v>77</v>
      </c>
      <c r="AY172" s="21" t="s">
        <v>5431</v>
      </c>
      <c r="AZ172" s="21" t="s">
        <v>11</v>
      </c>
      <c r="BA172" s="21" t="s">
        <v>10</v>
      </c>
      <c r="BB172" s="21" t="s">
        <v>13</v>
      </c>
      <c r="BC172" s="21" t="s">
        <v>17</v>
      </c>
      <c r="BD172" s="21" t="s">
        <v>26</v>
      </c>
      <c r="BE172" s="21" t="s">
        <v>40</v>
      </c>
      <c r="BF172" s="21"/>
      <c r="BG172" s="21"/>
      <c r="BH172" s="21" t="s">
        <v>5250</v>
      </c>
      <c r="BI172" s="21" t="s">
        <v>5251</v>
      </c>
      <c r="BJ172" s="21" t="s">
        <v>1065</v>
      </c>
      <c r="BK172" s="21" t="s">
        <v>11</v>
      </c>
      <c r="BL172" s="21" t="s">
        <v>11</v>
      </c>
      <c r="BM172" s="21" t="s">
        <v>11</v>
      </c>
      <c r="BN172" s="21" t="s">
        <v>5252</v>
      </c>
      <c r="BO172" s="21" t="s">
        <v>167</v>
      </c>
      <c r="BP172" s="21" t="s">
        <v>1059</v>
      </c>
      <c r="BQ172" s="21" t="s">
        <v>1012</v>
      </c>
      <c r="BR172" s="21">
        <v>1.26</v>
      </c>
      <c r="BS172" s="21"/>
      <c r="BT172" s="21">
        <v>95</v>
      </c>
      <c r="BU172" s="21">
        <v>1.06</v>
      </c>
      <c r="BV172" s="21">
        <v>1.5</v>
      </c>
      <c r="BW172" s="21">
        <v>0.01</v>
      </c>
      <c r="BX172" t="s">
        <v>11</v>
      </c>
      <c r="BY172" t="s">
        <v>11</v>
      </c>
      <c r="BZ172" s="21" t="s">
        <v>5253</v>
      </c>
      <c r="CA172" s="21" t="s">
        <v>1099</v>
      </c>
      <c r="CB172" s="21" t="s">
        <v>11</v>
      </c>
      <c r="CC172" s="21" t="s">
        <v>5254</v>
      </c>
      <c r="CD172" s="21"/>
      <c r="CE172" s="21"/>
      <c r="CF172" s="21"/>
      <c r="CG172" s="21"/>
      <c r="CH172" s="21"/>
    </row>
    <row r="173" spans="1:86">
      <c r="A173" s="21">
        <v>174</v>
      </c>
      <c r="B173" s="21" t="s">
        <v>244</v>
      </c>
      <c r="C173" s="21" t="s">
        <v>244</v>
      </c>
      <c r="D173" s="21" t="s">
        <v>5430</v>
      </c>
      <c r="E173" s="21">
        <v>2019</v>
      </c>
      <c r="F173" s="21" t="s">
        <v>3597</v>
      </c>
      <c r="G173" s="21" t="s">
        <v>5241</v>
      </c>
      <c r="H173" s="21" t="s">
        <v>5242</v>
      </c>
      <c r="I173" s="21" t="s">
        <v>5243</v>
      </c>
      <c r="J173" s="183" t="s">
        <v>5244</v>
      </c>
      <c r="K173" s="21" t="s">
        <v>5245</v>
      </c>
      <c r="L173" s="21" t="s">
        <v>5246</v>
      </c>
      <c r="M173" s="21" t="s">
        <v>5247</v>
      </c>
      <c r="N173" s="21" t="s">
        <v>15</v>
      </c>
      <c r="O173" s="21" t="s">
        <v>5759</v>
      </c>
      <c r="P173" s="21" t="s">
        <v>6010</v>
      </c>
      <c r="Q173" s="21" t="s">
        <v>5577</v>
      </c>
      <c r="R173" s="21" t="s">
        <v>5256</v>
      </c>
      <c r="S173" s="21" t="s">
        <v>5249</v>
      </c>
      <c r="T173" s="21" t="s">
        <v>10</v>
      </c>
      <c r="U173" s="21" t="str">
        <f>INDEX([5]Outcome_GWASs!H:H,MATCH([5]Wenxin!Q173,[5]Outcome_GWASs!C:C,0))</f>
        <v>female</v>
      </c>
      <c r="V173" s="21">
        <v>1012</v>
      </c>
      <c r="W173" s="21">
        <f>INDEX([5]Outcome_GWASs!G:G,MATCH([5]Wenxin!Q173,[5]Outcome_GWASs!C:C,0))</f>
        <v>40941</v>
      </c>
      <c r="X173" s="21">
        <f>INDEX([5]Outcome_GWASs!F:F,MATCH([5]Wenxin!Q173,[5]Outcome_GWASs!C:C,0))</f>
        <v>25509</v>
      </c>
      <c r="Y173" s="21">
        <f>INDEX([5]Outcome_GWASs!G:G,MATCH([5]Wenxin!Q173,[5]Outcome_GWASs!C:C,0))</f>
        <v>40941</v>
      </c>
      <c r="Z173" s="21" t="s">
        <v>5432</v>
      </c>
      <c r="AA173" s="21" t="s">
        <v>1059</v>
      </c>
      <c r="AB173" s="21" t="str">
        <f>INDEX([5]Outcome_GWASs!E:E,MATCH([5]Wenxin!Q173,[5]Outcome_GWASs!C:C,0))</f>
        <v>European</v>
      </c>
      <c r="AC173" t="s">
        <v>127</v>
      </c>
      <c r="AD173" t="s">
        <v>127</v>
      </c>
      <c r="AE173" s="21" t="s">
        <v>1139</v>
      </c>
      <c r="AF173" s="187" t="s">
        <v>139</v>
      </c>
      <c r="AG173" s="21" t="s">
        <v>140</v>
      </c>
      <c r="AH173" s="21">
        <v>242219</v>
      </c>
      <c r="AI173">
        <f>INDEX([5]Exposure_GWASs!F:F,MATCH([5]Wenxin!AB173,[5]Exposure_GWASs!C:C,0))</f>
        <v>322154</v>
      </c>
      <c r="AJ173" s="21" t="s">
        <v>11</v>
      </c>
      <c r="AK173" s="21" t="s">
        <v>1005</v>
      </c>
      <c r="AL173" s="21" t="s">
        <v>204</v>
      </c>
      <c r="AM173" s="21" t="s">
        <v>10</v>
      </c>
      <c r="AN173" s="21" t="s">
        <v>10</v>
      </c>
      <c r="AO173" s="21" t="s">
        <v>5228</v>
      </c>
      <c r="AP173" s="21" t="s">
        <v>5229</v>
      </c>
      <c r="AQ173" s="21" t="s">
        <v>5410</v>
      </c>
      <c r="AR173" s="21" t="s">
        <v>11</v>
      </c>
      <c r="AS173" s="21" t="s">
        <v>135</v>
      </c>
      <c r="AT173" s="21" t="s">
        <v>11</v>
      </c>
      <c r="AU173" s="21" t="s">
        <v>10</v>
      </c>
      <c r="AV173" s="21">
        <v>66</v>
      </c>
      <c r="AW173" s="21" t="s">
        <v>10</v>
      </c>
      <c r="AX173" s="21">
        <f>INDEX([5]Exposure_GWASs!S:S,MATCH([5]Wenxin!AB173,[5]Exposure_GWASs!C:C,0))</f>
        <v>77</v>
      </c>
      <c r="AY173" s="21" t="s">
        <v>5431</v>
      </c>
      <c r="AZ173" s="21" t="s">
        <v>11</v>
      </c>
      <c r="BA173" s="21" t="s">
        <v>10</v>
      </c>
      <c r="BB173" s="21" t="s">
        <v>13</v>
      </c>
      <c r="BC173" s="21" t="s">
        <v>17</v>
      </c>
      <c r="BD173" s="21" t="s">
        <v>26</v>
      </c>
      <c r="BE173" s="21" t="s">
        <v>40</v>
      </c>
      <c r="BF173" s="21"/>
      <c r="BG173" s="21"/>
      <c r="BH173" s="21" t="s">
        <v>5250</v>
      </c>
      <c r="BI173" s="21" t="s">
        <v>5251</v>
      </c>
      <c r="BJ173" s="21" t="s">
        <v>1065</v>
      </c>
      <c r="BK173" s="21" t="s">
        <v>11</v>
      </c>
      <c r="BL173" s="21" t="s">
        <v>11</v>
      </c>
      <c r="BM173" s="21" t="s">
        <v>11</v>
      </c>
      <c r="BN173" s="21" t="s">
        <v>5252</v>
      </c>
      <c r="BO173" s="21" t="s">
        <v>167</v>
      </c>
      <c r="BP173" s="21" t="s">
        <v>1059</v>
      </c>
      <c r="BQ173" s="21" t="s">
        <v>1012</v>
      </c>
      <c r="BR173" s="21">
        <v>1.27</v>
      </c>
      <c r="BS173" s="21"/>
      <c r="BT173" s="21">
        <v>95</v>
      </c>
      <c r="BU173" s="21">
        <v>0.73</v>
      </c>
      <c r="BV173" s="21">
        <v>2.2000000000000002</v>
      </c>
      <c r="BW173" s="21">
        <v>0.4</v>
      </c>
      <c r="BX173" t="s">
        <v>11</v>
      </c>
      <c r="BY173" t="s">
        <v>11</v>
      </c>
      <c r="BZ173" s="21" t="s">
        <v>5253</v>
      </c>
      <c r="CA173" s="21" t="s">
        <v>1099</v>
      </c>
      <c r="CB173" s="21" t="s">
        <v>11</v>
      </c>
      <c r="CC173" s="21" t="s">
        <v>5254</v>
      </c>
      <c r="CD173" s="21"/>
      <c r="CE173" s="21"/>
      <c r="CF173" s="21"/>
      <c r="CG173" s="21"/>
      <c r="CH173" s="21"/>
    </row>
    <row r="174" spans="1:86">
      <c r="A174" s="21">
        <v>174</v>
      </c>
      <c r="B174" s="21" t="s">
        <v>244</v>
      </c>
      <c r="C174" s="21" t="s">
        <v>244</v>
      </c>
      <c r="D174" s="21" t="s">
        <v>5430</v>
      </c>
      <c r="E174" s="21">
        <v>2019</v>
      </c>
      <c r="F174" s="21" t="s">
        <v>3597</v>
      </c>
      <c r="G174" s="21" t="s">
        <v>5241</v>
      </c>
      <c r="H174" s="21" t="s">
        <v>5242</v>
      </c>
      <c r="I174" s="21" t="s">
        <v>5243</v>
      </c>
      <c r="J174" s="183" t="s">
        <v>5244</v>
      </c>
      <c r="K174" s="21" t="s">
        <v>5245</v>
      </c>
      <c r="L174" s="21" t="s">
        <v>5246</v>
      </c>
      <c r="M174" s="21" t="s">
        <v>5247</v>
      </c>
      <c r="N174" s="21" t="s">
        <v>15</v>
      </c>
      <c r="O174" s="21" t="s">
        <v>5759</v>
      </c>
      <c r="P174" s="21" t="s">
        <v>6011</v>
      </c>
      <c r="Q174" s="21" t="s">
        <v>5577</v>
      </c>
      <c r="R174" s="21" t="s">
        <v>5257</v>
      </c>
      <c r="S174" s="21" t="s">
        <v>5249</v>
      </c>
      <c r="T174" s="21" t="s">
        <v>10</v>
      </c>
      <c r="U174" s="21" t="str">
        <f>INDEX([5]Outcome_GWASs!H:H,MATCH([5]Wenxin!Q174,[5]Outcome_GWASs!C:C,0))</f>
        <v>female</v>
      </c>
      <c r="V174" s="21">
        <v>1417</v>
      </c>
      <c r="W174" s="21">
        <f>INDEX([5]Outcome_GWASs!G:G,MATCH([5]Wenxin!Q174,[5]Outcome_GWASs!C:C,0))</f>
        <v>40941</v>
      </c>
      <c r="X174" s="21">
        <f>INDEX([5]Outcome_GWASs!F:F,MATCH([5]Wenxin!Q174,[5]Outcome_GWASs!C:C,0))</f>
        <v>25509</v>
      </c>
      <c r="Y174" s="21">
        <f>INDEX([5]Outcome_GWASs!G:G,MATCH([5]Wenxin!Q174,[5]Outcome_GWASs!C:C,0))</f>
        <v>40941</v>
      </c>
      <c r="Z174" s="21" t="s">
        <v>5432</v>
      </c>
      <c r="AA174" s="21" t="s">
        <v>1059</v>
      </c>
      <c r="AB174" s="21" t="str">
        <f>INDEX([5]Outcome_GWASs!E:E,MATCH([5]Wenxin!Q174,[5]Outcome_GWASs!C:C,0))</f>
        <v>European</v>
      </c>
      <c r="AC174" t="s">
        <v>127</v>
      </c>
      <c r="AD174" t="s">
        <v>127</v>
      </c>
      <c r="AE174" s="21" t="s">
        <v>1139</v>
      </c>
      <c r="AF174" s="187" t="s">
        <v>139</v>
      </c>
      <c r="AG174" s="21" t="s">
        <v>140</v>
      </c>
      <c r="AH174" s="21">
        <v>242219</v>
      </c>
      <c r="AI174">
        <f>INDEX([5]Exposure_GWASs!F:F,MATCH([5]Wenxin!AB174,[5]Exposure_GWASs!C:C,0))</f>
        <v>322154</v>
      </c>
      <c r="AJ174" s="21" t="s">
        <v>11</v>
      </c>
      <c r="AK174" s="21" t="s">
        <v>1005</v>
      </c>
      <c r="AL174" s="21" t="s">
        <v>204</v>
      </c>
      <c r="AM174" s="21" t="s">
        <v>10</v>
      </c>
      <c r="AN174" s="21" t="s">
        <v>10</v>
      </c>
      <c r="AO174" s="21" t="s">
        <v>5228</v>
      </c>
      <c r="AP174" s="21" t="s">
        <v>5229</v>
      </c>
      <c r="AQ174" s="21" t="s">
        <v>5410</v>
      </c>
      <c r="AR174" s="21" t="s">
        <v>11</v>
      </c>
      <c r="AS174" s="21" t="s">
        <v>135</v>
      </c>
      <c r="AT174" s="21" t="s">
        <v>11</v>
      </c>
      <c r="AU174" s="21" t="s">
        <v>10</v>
      </c>
      <c r="AV174" s="21">
        <v>66</v>
      </c>
      <c r="AW174" s="21" t="s">
        <v>10</v>
      </c>
      <c r="AX174" s="21">
        <f>INDEX([5]Exposure_GWASs!S:S,MATCH([5]Wenxin!AB174,[5]Exposure_GWASs!C:C,0))</f>
        <v>77</v>
      </c>
      <c r="AY174" s="21" t="s">
        <v>5431</v>
      </c>
      <c r="AZ174" s="21" t="s">
        <v>11</v>
      </c>
      <c r="BA174" s="21" t="s">
        <v>10</v>
      </c>
      <c r="BB174" s="21" t="s">
        <v>13</v>
      </c>
      <c r="BC174" s="21" t="s">
        <v>17</v>
      </c>
      <c r="BD174" s="21" t="s">
        <v>26</v>
      </c>
      <c r="BE174" s="21" t="s">
        <v>40</v>
      </c>
      <c r="BF174" s="21"/>
      <c r="BG174" s="21"/>
      <c r="BH174" s="21" t="s">
        <v>5250</v>
      </c>
      <c r="BI174" s="21" t="s">
        <v>5251</v>
      </c>
      <c r="BJ174" s="21" t="s">
        <v>1065</v>
      </c>
      <c r="BK174" s="21" t="s">
        <v>11</v>
      </c>
      <c r="BL174" s="21" t="s">
        <v>11</v>
      </c>
      <c r="BM174" s="21" t="s">
        <v>11</v>
      </c>
      <c r="BN174" s="21" t="s">
        <v>5252</v>
      </c>
      <c r="BO174" s="21" t="s">
        <v>167</v>
      </c>
      <c r="BP174" s="21" t="s">
        <v>1059</v>
      </c>
      <c r="BQ174" s="21" t="s">
        <v>1012</v>
      </c>
      <c r="BR174" s="21">
        <v>1.1499999999999999</v>
      </c>
      <c r="BS174" s="21"/>
      <c r="BT174" s="21">
        <v>95</v>
      </c>
      <c r="BU174" s="21">
        <v>0.73</v>
      </c>
      <c r="BV174" s="21">
        <v>1.79</v>
      </c>
      <c r="BW174" s="21">
        <v>0.55000000000000004</v>
      </c>
      <c r="BX174" t="s">
        <v>11</v>
      </c>
      <c r="BY174" t="s">
        <v>11</v>
      </c>
      <c r="BZ174" s="21" t="s">
        <v>5253</v>
      </c>
      <c r="CA174" s="21" t="s">
        <v>1099</v>
      </c>
      <c r="CB174" s="21" t="s">
        <v>11</v>
      </c>
      <c r="CC174" s="21" t="s">
        <v>5254</v>
      </c>
      <c r="CD174" s="21"/>
      <c r="CE174" s="21"/>
      <c r="CF174" s="21"/>
      <c r="CG174" s="21"/>
      <c r="CH174" s="21"/>
    </row>
    <row r="175" spans="1:86">
      <c r="A175" s="21">
        <v>174</v>
      </c>
      <c r="B175" s="21" t="s">
        <v>244</v>
      </c>
      <c r="C175" s="21" t="s">
        <v>244</v>
      </c>
      <c r="D175" s="21" t="s">
        <v>5430</v>
      </c>
      <c r="E175" s="21">
        <v>2019</v>
      </c>
      <c r="F175" s="21" t="s">
        <v>3597</v>
      </c>
      <c r="G175" s="21" t="s">
        <v>5241</v>
      </c>
      <c r="H175" s="21" t="s">
        <v>5242</v>
      </c>
      <c r="I175" s="21" t="s">
        <v>5243</v>
      </c>
      <c r="J175" s="183" t="s">
        <v>5244</v>
      </c>
      <c r="K175" s="21" t="s">
        <v>5245</v>
      </c>
      <c r="L175" s="21" t="s">
        <v>5246</v>
      </c>
      <c r="M175" s="21" t="s">
        <v>5247</v>
      </c>
      <c r="N175" s="21" t="s">
        <v>15</v>
      </c>
      <c r="O175" s="21" t="s">
        <v>5898</v>
      </c>
      <c r="P175" s="21" t="s">
        <v>6012</v>
      </c>
      <c r="Q175" s="21" t="s">
        <v>5577</v>
      </c>
      <c r="R175" s="21" t="s">
        <v>5258</v>
      </c>
      <c r="S175" s="21" t="s">
        <v>5249</v>
      </c>
      <c r="T175" s="21" t="s">
        <v>10</v>
      </c>
      <c r="U175" s="21" t="str">
        <f>INDEX([5]Outcome_GWASs!H:H,MATCH([5]Wenxin!Q175,[5]Outcome_GWASs!C:C,0))</f>
        <v>female</v>
      </c>
      <c r="V175" s="21">
        <v>2810</v>
      </c>
      <c r="W175" s="21">
        <f>INDEX([5]Outcome_GWASs!G:G,MATCH([5]Wenxin!Q175,[5]Outcome_GWASs!C:C,0))</f>
        <v>40941</v>
      </c>
      <c r="X175" s="21">
        <f>INDEX([5]Outcome_GWASs!F:F,MATCH([5]Wenxin!Q175,[5]Outcome_GWASs!C:C,0))</f>
        <v>25509</v>
      </c>
      <c r="Y175" s="21">
        <f>INDEX([5]Outcome_GWASs!G:G,MATCH([5]Wenxin!Q175,[5]Outcome_GWASs!C:C,0))</f>
        <v>40941</v>
      </c>
      <c r="Z175" s="21" t="s">
        <v>5432</v>
      </c>
      <c r="AA175" s="21" t="s">
        <v>1059</v>
      </c>
      <c r="AB175" s="21" t="str">
        <f>INDEX([5]Outcome_GWASs!E:E,MATCH([5]Wenxin!Q175,[5]Outcome_GWASs!C:C,0))</f>
        <v>European</v>
      </c>
      <c r="AC175" t="s">
        <v>127</v>
      </c>
      <c r="AD175" t="s">
        <v>127</v>
      </c>
      <c r="AE175" s="21" t="s">
        <v>1139</v>
      </c>
      <c r="AF175" s="187" t="s">
        <v>139</v>
      </c>
      <c r="AG175" s="21" t="s">
        <v>140</v>
      </c>
      <c r="AH175" s="21">
        <v>242219</v>
      </c>
      <c r="AI175">
        <f>INDEX([5]Exposure_GWASs!F:F,MATCH([5]Wenxin!AB175,[5]Exposure_GWASs!C:C,0))</f>
        <v>322154</v>
      </c>
      <c r="AJ175" s="21" t="s">
        <v>11</v>
      </c>
      <c r="AK175" s="21" t="s">
        <v>1005</v>
      </c>
      <c r="AL175" s="21" t="s">
        <v>204</v>
      </c>
      <c r="AM175" s="21" t="s">
        <v>10</v>
      </c>
      <c r="AN175" s="21" t="s">
        <v>10</v>
      </c>
      <c r="AO175" s="21" t="s">
        <v>5228</v>
      </c>
      <c r="AP175" s="21" t="s">
        <v>5229</v>
      </c>
      <c r="AQ175" s="21" t="s">
        <v>5410</v>
      </c>
      <c r="AR175" s="21" t="s">
        <v>11</v>
      </c>
      <c r="AS175" s="21" t="s">
        <v>135</v>
      </c>
      <c r="AT175" s="21" t="s">
        <v>11</v>
      </c>
      <c r="AU175" s="21" t="s">
        <v>10</v>
      </c>
      <c r="AV175" s="21">
        <v>66</v>
      </c>
      <c r="AW175" s="21" t="s">
        <v>10</v>
      </c>
      <c r="AX175" s="21">
        <f>INDEX([5]Exposure_GWASs!S:S,MATCH([5]Wenxin!AB175,[5]Exposure_GWASs!C:C,0))</f>
        <v>77</v>
      </c>
      <c r="AY175" s="21" t="s">
        <v>5431</v>
      </c>
      <c r="AZ175" s="21" t="s">
        <v>11</v>
      </c>
      <c r="BA175" s="21" t="s">
        <v>10</v>
      </c>
      <c r="BB175" s="21" t="s">
        <v>13</v>
      </c>
      <c r="BC175" s="21" t="s">
        <v>17</v>
      </c>
      <c r="BD175" s="21" t="s">
        <v>26</v>
      </c>
      <c r="BE175" s="21" t="s">
        <v>40</v>
      </c>
      <c r="BF175" s="21"/>
      <c r="BG175" s="21"/>
      <c r="BH175" s="21" t="s">
        <v>5250</v>
      </c>
      <c r="BI175" s="21" t="s">
        <v>5251</v>
      </c>
      <c r="BJ175" s="21" t="s">
        <v>1065</v>
      </c>
      <c r="BK175" s="21" t="s">
        <v>11</v>
      </c>
      <c r="BL175" s="21" t="s">
        <v>11</v>
      </c>
      <c r="BM175" s="21" t="s">
        <v>11</v>
      </c>
      <c r="BN175" s="21" t="s">
        <v>5252</v>
      </c>
      <c r="BO175" s="21" t="s">
        <v>167</v>
      </c>
      <c r="BP175" s="21" t="s">
        <v>1059</v>
      </c>
      <c r="BQ175" s="21" t="s">
        <v>1012</v>
      </c>
      <c r="BR175" s="21">
        <v>1.48</v>
      </c>
      <c r="BS175" s="21"/>
      <c r="BT175" s="21">
        <v>95</v>
      </c>
      <c r="BU175" s="21">
        <v>1.07</v>
      </c>
      <c r="BV175" s="21">
        <v>2.06</v>
      </c>
      <c r="BW175" s="21">
        <v>0.02</v>
      </c>
      <c r="BX175" t="s">
        <v>11</v>
      </c>
      <c r="BY175" t="s">
        <v>11</v>
      </c>
      <c r="BZ175" s="21" t="s">
        <v>5253</v>
      </c>
      <c r="CA175" s="21" t="s">
        <v>1099</v>
      </c>
      <c r="CB175" s="21" t="s">
        <v>11</v>
      </c>
      <c r="CC175" s="21" t="s">
        <v>5254</v>
      </c>
      <c r="CD175" s="21"/>
      <c r="CE175" s="21"/>
      <c r="CF175" s="21"/>
      <c r="CG175" s="21"/>
      <c r="CH175" s="21"/>
    </row>
    <row r="176" spans="1:86">
      <c r="A176" s="21">
        <v>174</v>
      </c>
      <c r="B176" s="21" t="s">
        <v>244</v>
      </c>
      <c r="C176" s="21" t="s">
        <v>244</v>
      </c>
      <c r="D176" s="21" t="s">
        <v>5430</v>
      </c>
      <c r="E176" s="21">
        <v>2019</v>
      </c>
      <c r="F176" s="21" t="s">
        <v>3597</v>
      </c>
      <c r="G176" s="21" t="s">
        <v>5241</v>
      </c>
      <c r="H176" s="21" t="s">
        <v>5242</v>
      </c>
      <c r="I176" s="21" t="s">
        <v>5243</v>
      </c>
      <c r="J176" s="183" t="s">
        <v>5244</v>
      </c>
      <c r="K176" s="21" t="s">
        <v>5245</v>
      </c>
      <c r="L176" s="21" t="s">
        <v>5246</v>
      </c>
      <c r="M176" s="21" t="s">
        <v>5247</v>
      </c>
      <c r="N176" s="21" t="s">
        <v>15</v>
      </c>
      <c r="O176" s="21" t="s">
        <v>6013</v>
      </c>
      <c r="P176" s="21" t="s">
        <v>6013</v>
      </c>
      <c r="Q176" s="21" t="s">
        <v>5577</v>
      </c>
      <c r="R176" s="21" t="s">
        <v>5259</v>
      </c>
      <c r="S176" s="21" t="s">
        <v>5249</v>
      </c>
      <c r="T176" s="21" t="s">
        <v>10</v>
      </c>
      <c r="U176" s="21" t="str">
        <f>INDEX([5]Outcome_GWASs!H:H,MATCH([5]Wenxin!Q176,[5]Outcome_GWASs!C:C,0))</f>
        <v>female</v>
      </c>
      <c r="V176" s="21">
        <v>1366</v>
      </c>
      <c r="W176" s="21">
        <f>INDEX([5]Outcome_GWASs!G:G,MATCH([5]Wenxin!Q176,[5]Outcome_GWASs!C:C,0))</f>
        <v>40941</v>
      </c>
      <c r="X176" s="21">
        <f>INDEX([5]Outcome_GWASs!F:F,MATCH([5]Wenxin!Q176,[5]Outcome_GWASs!C:C,0))</f>
        <v>25509</v>
      </c>
      <c r="Y176" s="21">
        <f>INDEX([5]Outcome_GWASs!G:G,MATCH([5]Wenxin!Q176,[5]Outcome_GWASs!C:C,0))</f>
        <v>40941</v>
      </c>
      <c r="Z176" s="21" t="s">
        <v>5432</v>
      </c>
      <c r="AA176" s="21" t="s">
        <v>1059</v>
      </c>
      <c r="AB176" s="21" t="str">
        <f>INDEX([5]Outcome_GWASs!E:E,MATCH([5]Wenxin!Q176,[5]Outcome_GWASs!C:C,0))</f>
        <v>European</v>
      </c>
      <c r="AC176" t="s">
        <v>127</v>
      </c>
      <c r="AD176" t="s">
        <v>127</v>
      </c>
      <c r="AE176" s="21" t="s">
        <v>1139</v>
      </c>
      <c r="AF176" s="187" t="s">
        <v>139</v>
      </c>
      <c r="AG176" s="21" t="s">
        <v>140</v>
      </c>
      <c r="AH176" s="21">
        <v>242219</v>
      </c>
      <c r="AI176">
        <f>INDEX([5]Exposure_GWASs!F:F,MATCH([5]Wenxin!AB176,[5]Exposure_GWASs!C:C,0))</f>
        <v>322154</v>
      </c>
      <c r="AJ176" s="21" t="s">
        <v>11</v>
      </c>
      <c r="AK176" s="21" t="s">
        <v>1005</v>
      </c>
      <c r="AL176" s="21" t="s">
        <v>204</v>
      </c>
      <c r="AM176" s="21" t="s">
        <v>10</v>
      </c>
      <c r="AN176" s="21" t="s">
        <v>10</v>
      </c>
      <c r="AO176" s="21" t="s">
        <v>5228</v>
      </c>
      <c r="AP176" s="21" t="s">
        <v>5229</v>
      </c>
      <c r="AQ176" s="21" t="s">
        <v>5410</v>
      </c>
      <c r="AR176" s="21" t="s">
        <v>11</v>
      </c>
      <c r="AS176" s="21" t="s">
        <v>135</v>
      </c>
      <c r="AT176" s="21" t="s">
        <v>11</v>
      </c>
      <c r="AU176" s="21" t="s">
        <v>10</v>
      </c>
      <c r="AV176" s="21">
        <v>66</v>
      </c>
      <c r="AW176" s="21" t="s">
        <v>10</v>
      </c>
      <c r="AX176" s="21">
        <f>INDEX([5]Exposure_GWASs!S:S,MATCH([5]Wenxin!AB176,[5]Exposure_GWASs!C:C,0))</f>
        <v>77</v>
      </c>
      <c r="AY176" s="21" t="s">
        <v>5431</v>
      </c>
      <c r="AZ176" s="21" t="s">
        <v>11</v>
      </c>
      <c r="BA176" s="21" t="s">
        <v>10</v>
      </c>
      <c r="BB176" s="21" t="s">
        <v>13</v>
      </c>
      <c r="BC176" s="21" t="s">
        <v>17</v>
      </c>
      <c r="BD176" s="21" t="s">
        <v>26</v>
      </c>
      <c r="BE176" s="21" t="s">
        <v>40</v>
      </c>
      <c r="BF176" s="21"/>
      <c r="BG176" s="21"/>
      <c r="BH176" s="21" t="s">
        <v>5250</v>
      </c>
      <c r="BI176" s="21" t="s">
        <v>5251</v>
      </c>
      <c r="BJ176" s="21" t="s">
        <v>1065</v>
      </c>
      <c r="BK176" s="21" t="s">
        <v>11</v>
      </c>
      <c r="BL176" s="21" t="s">
        <v>11</v>
      </c>
      <c r="BM176" s="21" t="s">
        <v>11</v>
      </c>
      <c r="BN176" s="21" t="s">
        <v>5252</v>
      </c>
      <c r="BO176" s="21" t="s">
        <v>167</v>
      </c>
      <c r="BP176" s="21" t="s">
        <v>1059</v>
      </c>
      <c r="BQ176" s="21" t="s">
        <v>1012</v>
      </c>
      <c r="BR176" s="21">
        <v>0.83</v>
      </c>
      <c r="BS176" s="21"/>
      <c r="BT176" s="21">
        <v>95</v>
      </c>
      <c r="BU176" s="21">
        <v>0.55000000000000004</v>
      </c>
      <c r="BV176" s="21">
        <v>1.26</v>
      </c>
      <c r="BW176" s="21">
        <v>0.39</v>
      </c>
      <c r="BX176" t="s">
        <v>11</v>
      </c>
      <c r="BY176" t="s">
        <v>11</v>
      </c>
      <c r="BZ176" s="21" t="s">
        <v>5253</v>
      </c>
      <c r="CA176" s="21" t="s">
        <v>1099</v>
      </c>
      <c r="CB176" s="21" t="s">
        <v>11</v>
      </c>
      <c r="CC176" s="21" t="s">
        <v>5254</v>
      </c>
      <c r="CD176" s="21"/>
      <c r="CE176" s="21"/>
      <c r="CF176" s="21"/>
      <c r="CG176" s="21"/>
      <c r="CH176" s="21"/>
    </row>
    <row r="177" spans="1:86">
      <c r="A177" s="21">
        <v>174</v>
      </c>
      <c r="B177" s="21" t="s">
        <v>244</v>
      </c>
      <c r="C177" s="21" t="s">
        <v>244</v>
      </c>
      <c r="D177" s="21" t="s">
        <v>5430</v>
      </c>
      <c r="E177" s="21">
        <v>2019</v>
      </c>
      <c r="F177" s="21" t="s">
        <v>3597</v>
      </c>
      <c r="G177" s="21" t="s">
        <v>5241</v>
      </c>
      <c r="H177" s="21" t="s">
        <v>5242</v>
      </c>
      <c r="I177" s="21" t="s">
        <v>5243</v>
      </c>
      <c r="J177" s="183" t="s">
        <v>5244</v>
      </c>
      <c r="K177" s="21" t="s">
        <v>5245</v>
      </c>
      <c r="L177" s="21" t="s">
        <v>5246</v>
      </c>
      <c r="M177" s="21" t="s">
        <v>5247</v>
      </c>
      <c r="N177" s="21" t="s">
        <v>15</v>
      </c>
      <c r="O177" s="21" t="s">
        <v>6014</v>
      </c>
      <c r="P177" s="21" t="s">
        <v>6014</v>
      </c>
      <c r="Q177" s="21" t="s">
        <v>5577</v>
      </c>
      <c r="R177" s="21" t="s">
        <v>5260</v>
      </c>
      <c r="S177" s="21" t="s">
        <v>5249</v>
      </c>
      <c r="T177" s="21" t="s">
        <v>10</v>
      </c>
      <c r="U177" s="21" t="str">
        <f>INDEX([5]Outcome_GWASs!H:H,MATCH([5]Wenxin!Q177,[5]Outcome_GWASs!C:C,0))</f>
        <v>female</v>
      </c>
      <c r="V177" s="21">
        <v>3103</v>
      </c>
      <c r="W177" s="21">
        <f>INDEX([5]Outcome_GWASs!G:G,MATCH([5]Wenxin!Q177,[5]Outcome_GWASs!C:C,0))</f>
        <v>40941</v>
      </c>
      <c r="X177" s="21">
        <f>INDEX([5]Outcome_GWASs!F:F,MATCH([5]Wenxin!Q177,[5]Outcome_GWASs!C:C,0))</f>
        <v>25509</v>
      </c>
      <c r="Y177" s="21">
        <f>INDEX([5]Outcome_GWASs!G:G,MATCH([5]Wenxin!Q177,[5]Outcome_GWASs!C:C,0))</f>
        <v>40941</v>
      </c>
      <c r="Z177" s="21" t="s">
        <v>5432</v>
      </c>
      <c r="AA177" s="21" t="s">
        <v>1059</v>
      </c>
      <c r="AB177" s="21" t="str">
        <f>INDEX([5]Outcome_GWASs!E:E,MATCH([5]Wenxin!Q177,[5]Outcome_GWASs!C:C,0))</f>
        <v>European</v>
      </c>
      <c r="AC177" t="s">
        <v>127</v>
      </c>
      <c r="AD177" t="s">
        <v>127</v>
      </c>
      <c r="AE177" s="21" t="s">
        <v>1139</v>
      </c>
      <c r="AF177" s="187" t="s">
        <v>139</v>
      </c>
      <c r="AG177" s="21" t="s">
        <v>140</v>
      </c>
      <c r="AH177" s="21">
        <v>242219</v>
      </c>
      <c r="AI177">
        <f>INDEX([5]Exposure_GWASs!F:F,MATCH([5]Wenxin!AB177,[5]Exposure_GWASs!C:C,0))</f>
        <v>322154</v>
      </c>
      <c r="AJ177" s="21" t="s">
        <v>11</v>
      </c>
      <c r="AK177" s="21" t="s">
        <v>1005</v>
      </c>
      <c r="AL177" s="21" t="s">
        <v>204</v>
      </c>
      <c r="AM177" s="21" t="s">
        <v>10</v>
      </c>
      <c r="AN177" s="21" t="s">
        <v>10</v>
      </c>
      <c r="AO177" s="21" t="s">
        <v>5228</v>
      </c>
      <c r="AP177" s="21" t="s">
        <v>5229</v>
      </c>
      <c r="AQ177" s="21" t="s">
        <v>5410</v>
      </c>
      <c r="AR177" s="21" t="s">
        <v>11</v>
      </c>
      <c r="AS177" s="21" t="s">
        <v>135</v>
      </c>
      <c r="AT177" s="21" t="s">
        <v>11</v>
      </c>
      <c r="AU177" s="21" t="s">
        <v>10</v>
      </c>
      <c r="AV177" s="21">
        <v>66</v>
      </c>
      <c r="AW177" s="21" t="s">
        <v>10</v>
      </c>
      <c r="AX177" s="21">
        <f>INDEX([5]Exposure_GWASs!S:S,MATCH([5]Wenxin!AB177,[5]Exposure_GWASs!C:C,0))</f>
        <v>77</v>
      </c>
      <c r="AY177" s="21" t="s">
        <v>5431</v>
      </c>
      <c r="AZ177" s="21" t="s">
        <v>11</v>
      </c>
      <c r="BA177" s="21" t="s">
        <v>10</v>
      </c>
      <c r="BB177" s="21" t="s">
        <v>13</v>
      </c>
      <c r="BC177" s="21" t="s">
        <v>17</v>
      </c>
      <c r="BD177" s="21" t="s">
        <v>26</v>
      </c>
      <c r="BE177" s="21" t="s">
        <v>40</v>
      </c>
      <c r="BF177" s="21"/>
      <c r="BG177" s="21"/>
      <c r="BH177" s="21" t="s">
        <v>5250</v>
      </c>
      <c r="BI177" s="21" t="s">
        <v>5251</v>
      </c>
      <c r="BJ177" s="21" t="s">
        <v>1065</v>
      </c>
      <c r="BK177" s="21" t="s">
        <v>11</v>
      </c>
      <c r="BL177" s="21" t="s">
        <v>11</v>
      </c>
      <c r="BM177" s="21" t="s">
        <v>11</v>
      </c>
      <c r="BN177" s="21" t="s">
        <v>5252</v>
      </c>
      <c r="BO177" s="21" t="s">
        <v>167</v>
      </c>
      <c r="BP177" s="21" t="s">
        <v>1059</v>
      </c>
      <c r="BQ177" s="21" t="s">
        <v>1012</v>
      </c>
      <c r="BR177" s="21">
        <v>1.39</v>
      </c>
      <c r="BS177" s="21"/>
      <c r="BT177" s="21">
        <v>95</v>
      </c>
      <c r="BU177" s="21">
        <v>1.04</v>
      </c>
      <c r="BV177" s="21">
        <v>1.85</v>
      </c>
      <c r="BW177" s="21">
        <v>0.03</v>
      </c>
      <c r="BX177" t="s">
        <v>11</v>
      </c>
      <c r="BY177" t="s">
        <v>11</v>
      </c>
      <c r="BZ177" s="21" t="s">
        <v>5253</v>
      </c>
      <c r="CA177" s="21" t="s">
        <v>1099</v>
      </c>
      <c r="CB177" s="21" t="s">
        <v>11</v>
      </c>
      <c r="CC177" s="21" t="s">
        <v>5254</v>
      </c>
      <c r="CD177" s="21"/>
      <c r="CE177" s="21"/>
      <c r="CF177" s="21"/>
      <c r="CG177" s="21"/>
      <c r="CH177" s="21"/>
    </row>
    <row r="178" spans="1:86">
      <c r="A178" s="21">
        <v>175</v>
      </c>
      <c r="B178" t="s">
        <v>282</v>
      </c>
      <c r="C178" s="21" t="s">
        <v>244</v>
      </c>
      <c r="D178" s="21" t="s">
        <v>5261</v>
      </c>
      <c r="E178" s="21">
        <v>2018</v>
      </c>
      <c r="F178" s="21" t="s">
        <v>5262</v>
      </c>
      <c r="G178" s="21" t="s">
        <v>5263</v>
      </c>
      <c r="H178" s="21" t="s">
        <v>5264</v>
      </c>
      <c r="I178" s="21" t="s">
        <v>2233</v>
      </c>
      <c r="J178" s="183" t="s">
        <v>4602</v>
      </c>
      <c r="K178" s="21" t="s">
        <v>5265</v>
      </c>
      <c r="L178" s="21" t="s">
        <v>5433</v>
      </c>
      <c r="M178" s="21" t="s">
        <v>5434</v>
      </c>
      <c r="N178" s="21" t="s">
        <v>15</v>
      </c>
      <c r="O178" s="21" t="s">
        <v>699</v>
      </c>
      <c r="P178" s="21" t="s">
        <v>699</v>
      </c>
      <c r="Q178" s="21" t="s">
        <v>5602</v>
      </c>
      <c r="R178" s="21" t="s">
        <v>5435</v>
      </c>
      <c r="S178" s="21" t="s">
        <v>123</v>
      </c>
      <c r="T178" s="21" t="s">
        <v>139</v>
      </c>
      <c r="U178" s="21" t="s">
        <v>140</v>
      </c>
      <c r="V178" s="21">
        <v>337229</v>
      </c>
      <c r="W178" s="21" t="s">
        <v>10</v>
      </c>
      <c r="X178" s="21" t="s">
        <v>10</v>
      </c>
      <c r="Y178" s="21" t="s">
        <v>10</v>
      </c>
      <c r="Z178" s="21" t="s">
        <v>10</v>
      </c>
      <c r="AA178" s="21" t="s">
        <v>3932</v>
      </c>
      <c r="AB178" s="21" t="s">
        <v>731</v>
      </c>
      <c r="AC178" t="s">
        <v>5528</v>
      </c>
      <c r="AD178" t="s">
        <v>5528</v>
      </c>
      <c r="AE178" s="21" t="s">
        <v>1042</v>
      </c>
      <c r="AF178" s="21" t="s">
        <v>10</v>
      </c>
      <c r="AG178" s="21" t="s">
        <v>140</v>
      </c>
      <c r="AH178" s="21">
        <v>143677</v>
      </c>
      <c r="AI178">
        <f>INDEX([5]Exposure_GWASs!F:F,MATCH([5]Wenxin!AB178,[5]Exposure_GWASs!C:C,0))</f>
        <v>153781</v>
      </c>
      <c r="AJ178" s="21" t="s">
        <v>5267</v>
      </c>
      <c r="AK178" s="21" t="s">
        <v>1005</v>
      </c>
      <c r="AL178" s="21" t="s">
        <v>204</v>
      </c>
      <c r="AM178" s="21" t="s">
        <v>10</v>
      </c>
      <c r="AN178" s="21" t="s">
        <v>10</v>
      </c>
      <c r="AO178" s="21" t="s">
        <v>11</v>
      </c>
      <c r="AP178" s="21" t="s">
        <v>5268</v>
      </c>
      <c r="AQ178" s="21" t="s">
        <v>5410</v>
      </c>
      <c r="AR178" s="21" t="s">
        <v>11</v>
      </c>
      <c r="AS178" s="21" t="s">
        <v>135</v>
      </c>
      <c r="AT178" s="21" t="s">
        <v>11</v>
      </c>
      <c r="AU178" s="21" t="s">
        <v>10</v>
      </c>
      <c r="AV178" s="21">
        <v>33</v>
      </c>
      <c r="AW178" s="21" t="s">
        <v>10</v>
      </c>
      <c r="AX178" s="21">
        <f>INDEX([5]Exposure_GWASs!S:S,MATCH([5]Wenxin!AB178,[5]Exposure_GWASs!C:C,0))</f>
        <v>60</v>
      </c>
      <c r="AY178" s="21" t="s">
        <v>5436</v>
      </c>
      <c r="AZ178" s="21" t="s">
        <v>11</v>
      </c>
      <c r="BA178" s="21" t="s">
        <v>10</v>
      </c>
      <c r="BB178" s="21" t="s">
        <v>13</v>
      </c>
      <c r="BC178" s="21" t="s">
        <v>17</v>
      </c>
      <c r="BD178" s="21" t="s">
        <v>26</v>
      </c>
      <c r="BE178" s="21" t="s">
        <v>29</v>
      </c>
      <c r="BF178" s="21"/>
      <c r="BG178" s="21"/>
      <c r="BH178" s="21" t="s">
        <v>1011</v>
      </c>
      <c r="BI178" s="21" t="s">
        <v>11</v>
      </c>
      <c r="BJ178" s="21" t="s">
        <v>1065</v>
      </c>
      <c r="BK178" s="21" t="s">
        <v>11</v>
      </c>
      <c r="BL178" s="21" t="s">
        <v>11</v>
      </c>
      <c r="BM178" s="21" t="s">
        <v>11</v>
      </c>
      <c r="BN178" s="21" t="s">
        <v>11</v>
      </c>
      <c r="BO178" s="21" t="s">
        <v>167</v>
      </c>
      <c r="BP178" s="21" t="s">
        <v>1324</v>
      </c>
      <c r="BQ178" s="21" t="s">
        <v>1012</v>
      </c>
      <c r="BR178" s="21">
        <v>-0.33</v>
      </c>
      <c r="BS178" s="21"/>
      <c r="BT178" s="21">
        <v>95</v>
      </c>
      <c r="BU178" s="21">
        <v>-1.66</v>
      </c>
      <c r="BV178" s="21">
        <v>1</v>
      </c>
      <c r="BW178" s="237">
        <v>0.623</v>
      </c>
      <c r="BX178" t="s">
        <v>11</v>
      </c>
      <c r="BY178" t="s">
        <v>11</v>
      </c>
      <c r="BZ178" s="21" t="s">
        <v>5437</v>
      </c>
      <c r="CA178" s="21" t="s">
        <v>5269</v>
      </c>
      <c r="CB178" s="21" t="s">
        <v>5270</v>
      </c>
      <c r="CC178" s="21" t="s">
        <v>5438</v>
      </c>
      <c r="CD178" s="21"/>
      <c r="CE178" s="21"/>
      <c r="CF178" s="21"/>
      <c r="CG178" s="21"/>
      <c r="CH178" s="21"/>
    </row>
    <row r="179" spans="1:86">
      <c r="A179" s="21">
        <v>175</v>
      </c>
      <c r="B179" t="s">
        <v>282</v>
      </c>
      <c r="C179" s="21" t="s">
        <v>244</v>
      </c>
      <c r="D179" s="21" t="s">
        <v>5261</v>
      </c>
      <c r="E179" s="21">
        <v>2018</v>
      </c>
      <c r="F179" s="21" t="s">
        <v>5262</v>
      </c>
      <c r="G179" s="21" t="s">
        <v>5263</v>
      </c>
      <c r="H179" s="21" t="s">
        <v>5264</v>
      </c>
      <c r="I179" s="21" t="s">
        <v>2233</v>
      </c>
      <c r="J179" s="183" t="s">
        <v>4602</v>
      </c>
      <c r="K179" s="21" t="s">
        <v>5265</v>
      </c>
      <c r="L179" s="21" t="s">
        <v>5433</v>
      </c>
      <c r="M179" s="21" t="s">
        <v>5434</v>
      </c>
      <c r="N179" s="21" t="s">
        <v>15</v>
      </c>
      <c r="O179" s="21" t="s">
        <v>701</v>
      </c>
      <c r="P179" s="21" t="s">
        <v>701</v>
      </c>
      <c r="Q179" s="21" t="s">
        <v>5602</v>
      </c>
      <c r="R179" s="21" t="s">
        <v>5439</v>
      </c>
      <c r="S179" s="21" t="s">
        <v>123</v>
      </c>
      <c r="T179" s="21" t="s">
        <v>139</v>
      </c>
      <c r="U179" s="21" t="str">
        <f>INDEX([5]Outcome_GWASs!H:H,MATCH([5]Wenxin!Q179,[5]Outcome_GWASs!C:C,0))</f>
        <v>Manually fill</v>
      </c>
      <c r="V179" s="21">
        <v>337235</v>
      </c>
      <c r="W179" s="21" t="s">
        <v>10</v>
      </c>
      <c r="X179" s="21" t="s">
        <v>10</v>
      </c>
      <c r="Y179" s="21" t="s">
        <v>10</v>
      </c>
      <c r="Z179" s="21" t="s">
        <v>10</v>
      </c>
      <c r="AA179" s="21" t="s">
        <v>3932</v>
      </c>
      <c r="AB179" s="21" t="s">
        <v>731</v>
      </c>
      <c r="AC179" t="s">
        <v>5528</v>
      </c>
      <c r="AD179" t="s">
        <v>5528</v>
      </c>
      <c r="AE179" s="21" t="s">
        <v>1042</v>
      </c>
      <c r="AF179" s="21" t="s">
        <v>10</v>
      </c>
      <c r="AG179" s="21" t="s">
        <v>140</v>
      </c>
      <c r="AH179" s="21">
        <v>143677</v>
      </c>
      <c r="AI179">
        <f>INDEX([5]Exposure_GWASs!F:F,MATCH([5]Wenxin!AB179,[5]Exposure_GWASs!C:C,0))</f>
        <v>153781</v>
      </c>
      <c r="AJ179" s="21" t="s">
        <v>5267</v>
      </c>
      <c r="AK179" s="21" t="s">
        <v>1005</v>
      </c>
      <c r="AL179" s="21" t="s">
        <v>204</v>
      </c>
      <c r="AM179" s="21" t="s">
        <v>10</v>
      </c>
      <c r="AN179" s="21" t="s">
        <v>10</v>
      </c>
      <c r="AO179" s="21" t="s">
        <v>11</v>
      </c>
      <c r="AP179" s="21" t="s">
        <v>5268</v>
      </c>
      <c r="AQ179" s="21" t="s">
        <v>5410</v>
      </c>
      <c r="AR179" s="21" t="s">
        <v>11</v>
      </c>
      <c r="AS179" s="21" t="s">
        <v>135</v>
      </c>
      <c r="AT179" s="21" t="s">
        <v>11</v>
      </c>
      <c r="AU179" s="21" t="s">
        <v>10</v>
      </c>
      <c r="AV179" s="21">
        <v>33</v>
      </c>
      <c r="AW179" s="21" t="s">
        <v>10</v>
      </c>
      <c r="AX179" s="21">
        <f>INDEX([5]Exposure_GWASs!S:S,MATCH([5]Wenxin!AB179,[5]Exposure_GWASs!C:C,0))</f>
        <v>60</v>
      </c>
      <c r="AY179" s="21" t="s">
        <v>5436</v>
      </c>
      <c r="AZ179" s="21" t="s">
        <v>11</v>
      </c>
      <c r="BA179" s="21" t="s">
        <v>10</v>
      </c>
      <c r="BB179" s="21" t="s">
        <v>13</v>
      </c>
      <c r="BC179" s="21" t="s">
        <v>17</v>
      </c>
      <c r="BD179" s="21" t="s">
        <v>26</v>
      </c>
      <c r="BE179" s="21" t="s">
        <v>29</v>
      </c>
      <c r="BF179" s="21"/>
      <c r="BG179" s="21"/>
      <c r="BH179" s="21" t="s">
        <v>1011</v>
      </c>
      <c r="BI179" s="21" t="s">
        <v>11</v>
      </c>
      <c r="BJ179" s="21" t="s">
        <v>1065</v>
      </c>
      <c r="BK179" s="21" t="s">
        <v>11</v>
      </c>
      <c r="BL179" s="21" t="s">
        <v>11</v>
      </c>
      <c r="BM179" s="21" t="s">
        <v>11</v>
      </c>
      <c r="BN179" s="21" t="s">
        <v>11</v>
      </c>
      <c r="BO179" s="21" t="s">
        <v>167</v>
      </c>
      <c r="BP179" s="21" t="s">
        <v>1324</v>
      </c>
      <c r="BQ179" s="21" t="s">
        <v>1012</v>
      </c>
      <c r="BR179" s="21">
        <v>0.21</v>
      </c>
      <c r="BS179" s="21"/>
      <c r="BT179" s="21">
        <v>95</v>
      </c>
      <c r="BU179" s="21">
        <v>-0.45</v>
      </c>
      <c r="BV179" s="21">
        <v>0.87</v>
      </c>
      <c r="BW179" s="247">
        <v>0.54300000000000004</v>
      </c>
      <c r="BX179" t="s">
        <v>11</v>
      </c>
      <c r="BY179" t="s">
        <v>11</v>
      </c>
      <c r="BZ179" s="21" t="s">
        <v>5437</v>
      </c>
      <c r="CA179" s="21" t="s">
        <v>5269</v>
      </c>
      <c r="CB179" s="21" t="s">
        <v>5270</v>
      </c>
      <c r="CC179" s="21" t="s">
        <v>5438</v>
      </c>
      <c r="CD179" s="21"/>
      <c r="CE179" s="21"/>
      <c r="CF179" s="21"/>
      <c r="CG179" s="21"/>
      <c r="CH179" s="21"/>
    </row>
    <row r="180" spans="1:86">
      <c r="A180" s="21">
        <v>175</v>
      </c>
      <c r="B180" t="s">
        <v>282</v>
      </c>
      <c r="C180" s="21" t="s">
        <v>244</v>
      </c>
      <c r="D180" s="21" t="s">
        <v>5261</v>
      </c>
      <c r="E180" s="21">
        <v>2018</v>
      </c>
      <c r="F180" s="21" t="s">
        <v>5262</v>
      </c>
      <c r="G180" s="21" t="s">
        <v>5263</v>
      </c>
      <c r="H180" s="21" t="s">
        <v>5264</v>
      </c>
      <c r="I180" s="21" t="s">
        <v>2233</v>
      </c>
      <c r="J180" s="183" t="s">
        <v>4602</v>
      </c>
      <c r="K180" s="21" t="s">
        <v>5265</v>
      </c>
      <c r="L180" s="21" t="s">
        <v>5433</v>
      </c>
      <c r="M180" s="21" t="s">
        <v>5434</v>
      </c>
      <c r="N180" s="21" t="s">
        <v>15</v>
      </c>
      <c r="O180" s="21" t="s">
        <v>699</v>
      </c>
      <c r="P180" s="21" t="s">
        <v>6015</v>
      </c>
      <c r="Q180" s="21" t="s">
        <v>5602</v>
      </c>
      <c r="R180" s="21" t="s">
        <v>5440</v>
      </c>
      <c r="S180" s="21" t="s">
        <v>5266</v>
      </c>
      <c r="T180" s="21" t="s">
        <v>172</v>
      </c>
      <c r="U180" s="21" t="s">
        <v>140</v>
      </c>
      <c r="V180" s="21">
        <v>201529</v>
      </c>
      <c r="W180" s="21" t="str">
        <f>INDEX([5]Outcome_GWASs!G:G,MATCH([5]Wenxin!Q180,[5]Outcome_GWASs!C:C,0))</f>
        <v>NA</v>
      </c>
      <c r="X180" s="21">
        <v>280344</v>
      </c>
      <c r="Y180" s="21" t="s">
        <v>10</v>
      </c>
      <c r="Z180" s="21" t="s">
        <v>11</v>
      </c>
      <c r="AA180" s="21" t="s">
        <v>3932</v>
      </c>
      <c r="AB180" s="21" t="str">
        <f>INDEX([5]Outcome_GWASs!E:E,MATCH([5]Wenxin!Q180,[5]Outcome_GWASs!C:C,0))</f>
        <v>White-British</v>
      </c>
      <c r="AC180" t="s">
        <v>5528</v>
      </c>
      <c r="AD180" t="s">
        <v>5528</v>
      </c>
      <c r="AE180" s="21" t="s">
        <v>1042</v>
      </c>
      <c r="AF180" s="21" t="s">
        <v>10</v>
      </c>
      <c r="AG180" s="21" t="s">
        <v>140</v>
      </c>
      <c r="AH180" s="21">
        <v>143677</v>
      </c>
      <c r="AI180">
        <f>INDEX([5]Exposure_GWASs!F:F,MATCH([5]Wenxin!AB180,[5]Exposure_GWASs!C:C,0))</f>
        <v>153781</v>
      </c>
      <c r="AJ180" s="21" t="s">
        <v>5267</v>
      </c>
      <c r="AK180" s="21" t="s">
        <v>1005</v>
      </c>
      <c r="AL180" s="21" t="s">
        <v>204</v>
      </c>
      <c r="AM180" s="21" t="s">
        <v>10</v>
      </c>
      <c r="AN180" s="21" t="s">
        <v>10</v>
      </c>
      <c r="AO180" s="21" t="s">
        <v>11</v>
      </c>
      <c r="AP180" s="21" t="s">
        <v>5268</v>
      </c>
      <c r="AQ180" s="21" t="s">
        <v>5410</v>
      </c>
      <c r="AR180" s="21" t="s">
        <v>11</v>
      </c>
      <c r="AS180" s="21" t="s">
        <v>135</v>
      </c>
      <c r="AT180" s="21" t="s">
        <v>11</v>
      </c>
      <c r="AU180" s="21" t="s">
        <v>10</v>
      </c>
      <c r="AV180" s="21">
        <v>38</v>
      </c>
      <c r="AW180" s="21" t="s">
        <v>10</v>
      </c>
      <c r="AX180" s="21">
        <f>INDEX([5]Exposure_GWASs!S:S,MATCH([5]Wenxin!AB180,[5]Exposure_GWASs!C:C,0))</f>
        <v>60</v>
      </c>
      <c r="AY180" s="21" t="s">
        <v>5436</v>
      </c>
      <c r="AZ180" s="21" t="s">
        <v>11</v>
      </c>
      <c r="BA180" s="21" t="s">
        <v>10</v>
      </c>
      <c r="BB180" s="21" t="s">
        <v>13</v>
      </c>
      <c r="BC180" s="21" t="s">
        <v>17</v>
      </c>
      <c r="BD180" s="21" t="s">
        <v>26</v>
      </c>
      <c r="BE180" s="21" t="s">
        <v>29</v>
      </c>
      <c r="BF180" s="21"/>
      <c r="BG180" s="21"/>
      <c r="BH180" s="21" t="s">
        <v>1011</v>
      </c>
      <c r="BI180" s="21" t="s">
        <v>11</v>
      </c>
      <c r="BJ180" s="21" t="s">
        <v>1065</v>
      </c>
      <c r="BK180" s="21" t="s">
        <v>11</v>
      </c>
      <c r="BL180" s="21" t="s">
        <v>11</v>
      </c>
      <c r="BM180" s="21" t="s">
        <v>11</v>
      </c>
      <c r="BN180" s="21" t="s">
        <v>11</v>
      </c>
      <c r="BO180" s="21" t="s">
        <v>167</v>
      </c>
      <c r="BP180" s="21" t="s">
        <v>1324</v>
      </c>
      <c r="BQ180" s="21" t="s">
        <v>1012</v>
      </c>
      <c r="BR180" s="21">
        <v>-1.04</v>
      </c>
      <c r="BS180" s="21">
        <v>0.54</v>
      </c>
      <c r="BT180" s="21"/>
      <c r="BU180" s="21"/>
      <c r="BV180" s="21"/>
      <c r="BW180" s="237" t="s">
        <v>5441</v>
      </c>
      <c r="BX180" t="s">
        <v>11</v>
      </c>
      <c r="BY180" t="s">
        <v>11</v>
      </c>
      <c r="BZ180" s="21" t="s">
        <v>5437</v>
      </c>
      <c r="CA180" s="21" t="s">
        <v>5269</v>
      </c>
      <c r="CB180" s="21" t="s">
        <v>5270</v>
      </c>
      <c r="CC180" s="21" t="s">
        <v>5438</v>
      </c>
      <c r="CD180" s="21"/>
      <c r="CE180" s="21"/>
      <c r="CF180" s="21"/>
      <c r="CG180" s="21"/>
      <c r="CH180" s="21"/>
    </row>
    <row r="181" spans="1:86">
      <c r="A181" s="21">
        <v>175</v>
      </c>
      <c r="B181" t="s">
        <v>282</v>
      </c>
      <c r="C181" s="21" t="s">
        <v>244</v>
      </c>
      <c r="D181" s="21" t="s">
        <v>5261</v>
      </c>
      <c r="E181" s="21">
        <v>2018</v>
      </c>
      <c r="F181" s="21" t="s">
        <v>5262</v>
      </c>
      <c r="G181" s="21" t="s">
        <v>5263</v>
      </c>
      <c r="H181" s="21" t="s">
        <v>5264</v>
      </c>
      <c r="I181" s="21" t="s">
        <v>2233</v>
      </c>
      <c r="J181" s="183" t="s">
        <v>4602</v>
      </c>
      <c r="K181" s="21" t="s">
        <v>5265</v>
      </c>
      <c r="L181" s="21" t="s">
        <v>5433</v>
      </c>
      <c r="M181" s="21" t="s">
        <v>5434</v>
      </c>
      <c r="N181" s="21" t="s">
        <v>15</v>
      </c>
      <c r="O181" s="21" t="s">
        <v>701</v>
      </c>
      <c r="P181" s="21" t="s">
        <v>6015</v>
      </c>
      <c r="Q181" s="21" t="s">
        <v>5602</v>
      </c>
      <c r="R181" s="21" t="s">
        <v>5442</v>
      </c>
      <c r="S181" s="21" t="s">
        <v>5271</v>
      </c>
      <c r="T181" s="21" t="str">
        <f>INDEX([5]Outcome_GWASs!I:I,MATCH([5]Wenxin!Q181,[5]Outcome_GWASs!C:C,0))</f>
        <v>40-69</v>
      </c>
      <c r="U181" s="21" t="str">
        <f>INDEX([5]Outcome_GWASs!H:H,MATCH([5]Wenxin!Q181,[5]Outcome_GWASs!C:C,0))</f>
        <v>both</v>
      </c>
      <c r="V181" s="21">
        <v>201529</v>
      </c>
      <c r="W181" s="21" t="str">
        <f>INDEX([5]Outcome_GWASs!G:G,MATCH([5]Wenxin!Q181,[5]Outcome_GWASs!C:C,0))</f>
        <v>NA</v>
      </c>
      <c r="X181" s="21">
        <f>INDEX([5]Outcome_GWASs!F:F,MATCH([5]Wenxin!Q181,[5]Outcome_GWASs!C:C,0))</f>
        <v>337229</v>
      </c>
      <c r="Y181" s="21" t="s">
        <v>10</v>
      </c>
      <c r="Z181" s="21" t="s">
        <v>11</v>
      </c>
      <c r="AA181" s="21" t="s">
        <v>3932</v>
      </c>
      <c r="AB181" s="21" t="str">
        <f>INDEX([5]Outcome_GWASs!E:E,MATCH([5]Wenxin!Q181,[5]Outcome_GWASs!C:C,0))</f>
        <v>White-British</v>
      </c>
      <c r="AC181" t="s">
        <v>5528</v>
      </c>
      <c r="AD181" t="s">
        <v>5528</v>
      </c>
      <c r="AE181" s="21" t="s">
        <v>1042</v>
      </c>
      <c r="AF181" s="21" t="s">
        <v>10</v>
      </c>
      <c r="AG181" s="21" t="s">
        <v>140</v>
      </c>
      <c r="AH181" s="21">
        <v>143677</v>
      </c>
      <c r="AI181">
        <f>INDEX([5]Exposure_GWASs!F:F,MATCH([5]Wenxin!AB181,[5]Exposure_GWASs!C:C,0))</f>
        <v>153781</v>
      </c>
      <c r="AJ181" s="21" t="s">
        <v>5267</v>
      </c>
      <c r="AK181" s="21" t="s">
        <v>1005</v>
      </c>
      <c r="AL181" s="21" t="s">
        <v>204</v>
      </c>
      <c r="AM181" s="21" t="s">
        <v>10</v>
      </c>
      <c r="AN181" s="21" t="s">
        <v>10</v>
      </c>
      <c r="AO181" s="21" t="s">
        <v>11</v>
      </c>
      <c r="AP181" s="21" t="s">
        <v>5268</v>
      </c>
      <c r="AQ181" s="21" t="s">
        <v>5410</v>
      </c>
      <c r="AR181" s="21" t="s">
        <v>11</v>
      </c>
      <c r="AS181" s="21" t="s">
        <v>135</v>
      </c>
      <c r="AT181" s="21" t="s">
        <v>11</v>
      </c>
      <c r="AU181" s="21" t="s">
        <v>10</v>
      </c>
      <c r="AV181" s="21">
        <v>38</v>
      </c>
      <c r="AW181" s="21" t="s">
        <v>10</v>
      </c>
      <c r="AX181" s="21">
        <f>INDEX([5]Exposure_GWASs!S:S,MATCH([5]Wenxin!AB181,[5]Exposure_GWASs!C:C,0))</f>
        <v>60</v>
      </c>
      <c r="AY181" s="21" t="s">
        <v>5436</v>
      </c>
      <c r="AZ181" s="21" t="s">
        <v>11</v>
      </c>
      <c r="BA181" s="21" t="s">
        <v>10</v>
      </c>
      <c r="BB181" s="21" t="s">
        <v>13</v>
      </c>
      <c r="BC181" s="21" t="s">
        <v>17</v>
      </c>
      <c r="BD181" s="21" t="s">
        <v>26</v>
      </c>
      <c r="BE181" s="21" t="s">
        <v>29</v>
      </c>
      <c r="BF181" s="21"/>
      <c r="BG181" s="21"/>
      <c r="BH181" s="21" t="s">
        <v>1011</v>
      </c>
      <c r="BI181" s="21" t="s">
        <v>11</v>
      </c>
      <c r="BJ181" s="21" t="s">
        <v>1065</v>
      </c>
      <c r="BK181" s="21" t="s">
        <v>11</v>
      </c>
      <c r="BL181" s="21" t="s">
        <v>11</v>
      </c>
      <c r="BM181" s="21" t="s">
        <v>11</v>
      </c>
      <c r="BN181" s="21" t="s">
        <v>11</v>
      </c>
      <c r="BO181" s="21" t="s">
        <v>167</v>
      </c>
      <c r="BP181" s="21" t="s">
        <v>1324</v>
      </c>
      <c r="BQ181" s="21" t="s">
        <v>1012</v>
      </c>
      <c r="BR181" s="21">
        <v>-0.55000000000000004</v>
      </c>
      <c r="BS181" s="21">
        <v>0.28000000000000003</v>
      </c>
      <c r="BT181" s="21"/>
      <c r="BU181" s="21"/>
      <c r="BV181" s="21"/>
      <c r="BW181" s="247" t="s">
        <v>5443</v>
      </c>
      <c r="BX181" t="s">
        <v>11</v>
      </c>
      <c r="BY181" t="s">
        <v>11</v>
      </c>
      <c r="BZ181" s="21" t="s">
        <v>5437</v>
      </c>
      <c r="CA181" s="21" t="s">
        <v>5269</v>
      </c>
      <c r="CB181" s="21" t="s">
        <v>5270</v>
      </c>
      <c r="CC181" s="21" t="s">
        <v>5438</v>
      </c>
      <c r="CD181" s="21"/>
      <c r="CE181" s="21"/>
      <c r="CF181" s="21"/>
      <c r="CG181" s="21"/>
      <c r="CH181" s="21"/>
    </row>
    <row r="182" spans="1:86" ht="19">
      <c r="A182" s="21">
        <v>175</v>
      </c>
      <c r="B182" t="s">
        <v>282</v>
      </c>
      <c r="C182" s="21" t="s">
        <v>244</v>
      </c>
      <c r="D182" s="21" t="s">
        <v>5261</v>
      </c>
      <c r="E182" s="21">
        <v>2018</v>
      </c>
      <c r="F182" s="21" t="s">
        <v>5262</v>
      </c>
      <c r="G182" s="21" t="s">
        <v>5263</v>
      </c>
      <c r="H182" s="21" t="s">
        <v>5264</v>
      </c>
      <c r="I182" s="21" t="s">
        <v>2233</v>
      </c>
      <c r="J182" s="183" t="s">
        <v>4602</v>
      </c>
      <c r="K182" s="21" t="s">
        <v>5265</v>
      </c>
      <c r="L182" s="21" t="s">
        <v>5433</v>
      </c>
      <c r="M182" s="21" t="s">
        <v>5434</v>
      </c>
      <c r="N182" s="21" t="s">
        <v>15</v>
      </c>
      <c r="O182" s="21" t="s">
        <v>127</v>
      </c>
      <c r="P182" s="21" t="s">
        <v>167</v>
      </c>
      <c r="Q182" s="21" t="s">
        <v>5669</v>
      </c>
      <c r="R182" s="21" t="s">
        <v>5444</v>
      </c>
      <c r="S182" s="21" t="s">
        <v>1060</v>
      </c>
      <c r="T182" s="21" t="s">
        <v>139</v>
      </c>
      <c r="U182" s="21" t="str">
        <f>INDEX([5]Outcome_GWASs!H:H,MATCH([5]Wenxin!Q182,[5]Outcome_GWASs!C:C,0))</f>
        <v>both</v>
      </c>
      <c r="V182" s="21">
        <f>INDEX([5]Outcome_GWASs!F:F,MATCH([5]Wenxin!Q182,[5]Outcome_GWASs!C:C,0))</f>
        <v>339224</v>
      </c>
      <c r="W182" s="21" t="str">
        <f>INDEX([5]Outcome_GWASs!G:G,MATCH([5]Wenxin!Q182,[5]Outcome_GWASs!C:C,0))</f>
        <v>NA</v>
      </c>
      <c r="X182" s="21">
        <f>INDEX([5]Outcome_GWASs!F:F,MATCH([5]Wenxin!Q182,[5]Outcome_GWASs!C:C,0))</f>
        <v>339224</v>
      </c>
      <c r="Y182" s="21" t="str">
        <f>INDEX([5]Outcome_GWASs!G:G,MATCH([5]Wenxin!Q182,[5]Outcome_GWASs!C:C,0))</f>
        <v>NA</v>
      </c>
      <c r="Z182" s="21" t="s">
        <v>10</v>
      </c>
      <c r="AA182" s="21" t="s">
        <v>3932</v>
      </c>
      <c r="AB182" s="21" t="str">
        <f>INDEX([5]Outcome_GWASs!E:E,MATCH([5]Wenxin!Q182,[5]Outcome_GWASs!C:C,0))</f>
        <v>All ancestries</v>
      </c>
      <c r="AC182" t="s">
        <v>5528</v>
      </c>
      <c r="AD182" t="s">
        <v>5528</v>
      </c>
      <c r="AE182" s="21" t="s">
        <v>1042</v>
      </c>
      <c r="AF182" s="21" t="s">
        <v>10</v>
      </c>
      <c r="AG182" s="21" t="s">
        <v>140</v>
      </c>
      <c r="AH182" s="21">
        <v>143677</v>
      </c>
      <c r="AI182">
        <f>INDEX([5]Exposure_GWASs!F:F,MATCH([5]Wenxin!AB182,[5]Exposure_GWASs!C:C,0))</f>
        <v>153781</v>
      </c>
      <c r="AJ182" s="21" t="s">
        <v>5267</v>
      </c>
      <c r="AK182" s="21" t="s">
        <v>1005</v>
      </c>
      <c r="AL182" s="21" t="s">
        <v>204</v>
      </c>
      <c r="AM182" s="21" t="s">
        <v>10</v>
      </c>
      <c r="AN182" s="21" t="s">
        <v>10</v>
      </c>
      <c r="AO182" s="21" t="s">
        <v>11</v>
      </c>
      <c r="AP182" s="21" t="s">
        <v>5268</v>
      </c>
      <c r="AQ182" s="21" t="s">
        <v>5410</v>
      </c>
      <c r="AR182" s="21" t="s">
        <v>11</v>
      </c>
      <c r="AS182" s="21" t="s">
        <v>135</v>
      </c>
      <c r="AT182" s="21" t="s">
        <v>11</v>
      </c>
      <c r="AU182" s="21" t="s">
        <v>10</v>
      </c>
      <c r="AV182" s="21">
        <v>38</v>
      </c>
      <c r="AW182" s="21" t="s">
        <v>10</v>
      </c>
      <c r="AX182" s="21">
        <f>INDEX([5]Exposure_GWASs!S:S,MATCH([5]Wenxin!AB182,[5]Exposure_GWASs!C:C,0))</f>
        <v>60</v>
      </c>
      <c r="AY182" s="21" t="s">
        <v>5436</v>
      </c>
      <c r="AZ182" s="21" t="s">
        <v>11</v>
      </c>
      <c r="BA182" s="21" t="s">
        <v>10</v>
      </c>
      <c r="BB182" s="21" t="s">
        <v>13</v>
      </c>
      <c r="BC182" s="21" t="s">
        <v>17</v>
      </c>
      <c r="BD182" s="21" t="s">
        <v>26</v>
      </c>
      <c r="BE182" s="21" t="s">
        <v>29</v>
      </c>
      <c r="BF182" s="21"/>
      <c r="BG182" s="21"/>
      <c r="BH182" s="21" t="s">
        <v>1011</v>
      </c>
      <c r="BI182" s="21" t="s">
        <v>11</v>
      </c>
      <c r="BJ182" s="21" t="s">
        <v>1065</v>
      </c>
      <c r="BK182" s="21" t="s">
        <v>11</v>
      </c>
      <c r="BL182" s="21" t="s">
        <v>11</v>
      </c>
      <c r="BM182" s="21" t="s">
        <v>11</v>
      </c>
      <c r="BN182" s="21" t="s">
        <v>11</v>
      </c>
      <c r="BO182" s="21" t="s">
        <v>167</v>
      </c>
      <c r="BP182" s="21" t="s">
        <v>5272</v>
      </c>
      <c r="BQ182" s="21" t="s">
        <v>1012</v>
      </c>
      <c r="BR182" s="21">
        <v>0.13</v>
      </c>
      <c r="BT182" s="21">
        <v>95</v>
      </c>
      <c r="BU182" s="21">
        <v>0.08</v>
      </c>
      <c r="BV182" s="21">
        <v>0.18</v>
      </c>
      <c r="BW182" s="247">
        <v>1.3200000000000001E-6</v>
      </c>
      <c r="BX182" t="s">
        <v>11</v>
      </c>
      <c r="BY182" t="s">
        <v>11</v>
      </c>
      <c r="BZ182" s="21" t="s">
        <v>5437</v>
      </c>
      <c r="CA182" s="21" t="s">
        <v>5269</v>
      </c>
      <c r="CB182" s="21" t="s">
        <v>5270</v>
      </c>
      <c r="CC182" s="21" t="s">
        <v>5438</v>
      </c>
      <c r="CD182" s="21"/>
      <c r="CE182" s="21"/>
      <c r="CF182" s="21"/>
      <c r="CG182" s="21"/>
      <c r="CH182" s="21"/>
    </row>
    <row r="183" spans="1:86">
      <c r="A183" s="21">
        <v>175</v>
      </c>
      <c r="B183" t="s">
        <v>282</v>
      </c>
      <c r="C183" s="21" t="s">
        <v>244</v>
      </c>
      <c r="D183" s="21" t="s">
        <v>5261</v>
      </c>
      <c r="E183" s="21">
        <v>2018</v>
      </c>
      <c r="F183" s="21" t="s">
        <v>5262</v>
      </c>
      <c r="G183" s="21" t="s">
        <v>5263</v>
      </c>
      <c r="H183" s="21" t="s">
        <v>5264</v>
      </c>
      <c r="I183" s="21" t="s">
        <v>2233</v>
      </c>
      <c r="J183" s="183" t="s">
        <v>4602</v>
      </c>
      <c r="K183" s="21" t="s">
        <v>5265</v>
      </c>
      <c r="L183" s="21" t="s">
        <v>5433</v>
      </c>
      <c r="M183" s="21" t="s">
        <v>5434</v>
      </c>
      <c r="N183" s="21" t="s">
        <v>15</v>
      </c>
      <c r="O183" s="21" t="s">
        <v>160</v>
      </c>
      <c r="P183" s="21" t="s">
        <v>167</v>
      </c>
      <c r="Q183" s="21" t="s">
        <v>5669</v>
      </c>
      <c r="R183" s="21" t="s">
        <v>5445</v>
      </c>
      <c r="S183" s="21" t="s">
        <v>5273</v>
      </c>
      <c r="T183" s="21" t="s">
        <v>139</v>
      </c>
      <c r="U183" s="21" t="str">
        <f>INDEX([5]Outcome_GWASs!H:H,MATCH([5]Wenxin!Q183,[5]Outcome_GWASs!C:C,0))</f>
        <v>both</v>
      </c>
      <c r="V183" s="21">
        <v>210082</v>
      </c>
      <c r="W183" s="21" t="str">
        <f>INDEX([5]Outcome_GWASs!G:G,MATCH([5]Wenxin!Q183,[5]Outcome_GWASs!C:C,0))</f>
        <v>NA</v>
      </c>
      <c r="X183" s="21">
        <f>INDEX([5]Outcome_GWASs!F:F,MATCH([5]Wenxin!Q183,[5]Outcome_GWASs!C:C,0))</f>
        <v>224459</v>
      </c>
      <c r="Y183" s="21" t="str">
        <f>INDEX([5]Outcome_GWASs!G:G,MATCH([5]Wenxin!Q183,[5]Outcome_GWASs!C:C,0))</f>
        <v>NA</v>
      </c>
      <c r="Z183" s="21" t="s">
        <v>11</v>
      </c>
      <c r="AA183" s="21" t="s">
        <v>3932</v>
      </c>
      <c r="AB183" s="21" t="str">
        <f>INDEX([5]Outcome_GWASs!E:E,MATCH([5]Wenxin!Q183,[5]Outcome_GWASs!C:C,0))</f>
        <v>All ancestries</v>
      </c>
      <c r="AC183" t="s">
        <v>5528</v>
      </c>
      <c r="AD183" t="s">
        <v>5528</v>
      </c>
      <c r="AE183" s="21" t="s">
        <v>1042</v>
      </c>
      <c r="AF183" s="21" t="s">
        <v>10</v>
      </c>
      <c r="AG183" s="21" t="s">
        <v>140</v>
      </c>
      <c r="AH183" s="21">
        <v>143677</v>
      </c>
      <c r="AI183">
        <f>INDEX([5]Exposure_GWASs!F:F,MATCH([5]Wenxin!AB183,[5]Exposure_GWASs!C:C,0))</f>
        <v>153781</v>
      </c>
      <c r="AJ183" s="21" t="s">
        <v>5267</v>
      </c>
      <c r="AK183" s="21" t="s">
        <v>1005</v>
      </c>
      <c r="AL183" s="21" t="s">
        <v>204</v>
      </c>
      <c r="AM183" s="21" t="s">
        <v>10</v>
      </c>
      <c r="AN183" s="21" t="s">
        <v>10</v>
      </c>
      <c r="AO183" s="21" t="s">
        <v>11</v>
      </c>
      <c r="AP183" s="21" t="s">
        <v>5268</v>
      </c>
      <c r="AQ183" s="21" t="s">
        <v>5410</v>
      </c>
      <c r="AR183" s="21" t="s">
        <v>11</v>
      </c>
      <c r="AS183" s="21" t="s">
        <v>135</v>
      </c>
      <c r="AT183" s="21" t="s">
        <v>11</v>
      </c>
      <c r="AU183" s="21" t="s">
        <v>10</v>
      </c>
      <c r="AV183" s="21">
        <v>38</v>
      </c>
      <c r="AW183" s="21" t="s">
        <v>10</v>
      </c>
      <c r="AX183" s="21">
        <f>INDEX([5]Exposure_GWASs!S:S,MATCH([5]Wenxin!AB183,[5]Exposure_GWASs!C:C,0))</f>
        <v>60</v>
      </c>
      <c r="AY183" s="21" t="s">
        <v>5436</v>
      </c>
      <c r="AZ183" s="21" t="s">
        <v>11</v>
      </c>
      <c r="BA183" s="21" t="s">
        <v>10</v>
      </c>
      <c r="BB183" s="21" t="s">
        <v>13</v>
      </c>
      <c r="BC183" s="21" t="s">
        <v>17</v>
      </c>
      <c r="BD183" s="21" t="s">
        <v>26</v>
      </c>
      <c r="BE183" s="21" t="s">
        <v>29</v>
      </c>
      <c r="BF183" s="21"/>
      <c r="BG183" s="21"/>
      <c r="BH183" s="21" t="s">
        <v>1011</v>
      </c>
      <c r="BI183" s="21" t="s">
        <v>11</v>
      </c>
      <c r="BJ183" s="21" t="s">
        <v>1065</v>
      </c>
      <c r="BK183" s="21" t="s">
        <v>11</v>
      </c>
      <c r="BL183" s="21" t="s">
        <v>11</v>
      </c>
      <c r="BM183" s="21" t="s">
        <v>11</v>
      </c>
      <c r="BN183" s="21" t="s">
        <v>11</v>
      </c>
      <c r="BO183" s="21" t="s">
        <v>167</v>
      </c>
      <c r="BP183" s="21" t="s">
        <v>167</v>
      </c>
      <c r="BQ183" s="21" t="s">
        <v>1012</v>
      </c>
      <c r="BR183" s="21">
        <v>-0.08</v>
      </c>
      <c r="BS183" s="21"/>
      <c r="BT183" s="21">
        <v>95</v>
      </c>
      <c r="BU183" s="21">
        <v>-0.15</v>
      </c>
      <c r="BV183" s="21">
        <v>-0.01</v>
      </c>
      <c r="BW183" s="237">
        <v>2.1999999999999999E-2</v>
      </c>
      <c r="BX183" t="s">
        <v>11</v>
      </c>
      <c r="BY183" t="s">
        <v>11</v>
      </c>
      <c r="BZ183" s="21" t="s">
        <v>5437</v>
      </c>
      <c r="CA183" s="21" t="s">
        <v>5269</v>
      </c>
      <c r="CB183" s="21" t="s">
        <v>5270</v>
      </c>
      <c r="CC183" s="21" t="s">
        <v>5438</v>
      </c>
      <c r="CD183" s="21"/>
      <c r="CE183" s="21"/>
      <c r="CF183" s="21"/>
      <c r="CG183" s="21"/>
      <c r="CH183" s="21"/>
    </row>
    <row r="184" spans="1:86">
      <c r="A184" s="21">
        <v>175</v>
      </c>
      <c r="B184" t="s">
        <v>282</v>
      </c>
      <c r="C184" s="21" t="s">
        <v>244</v>
      </c>
      <c r="D184" s="21" t="s">
        <v>5261</v>
      </c>
      <c r="E184" s="21">
        <v>2018</v>
      </c>
      <c r="F184" s="21" t="s">
        <v>5262</v>
      </c>
      <c r="G184" s="21" t="s">
        <v>5263</v>
      </c>
      <c r="H184" s="21" t="s">
        <v>5264</v>
      </c>
      <c r="I184" s="21" t="s">
        <v>2233</v>
      </c>
      <c r="J184" s="183" t="s">
        <v>4602</v>
      </c>
      <c r="K184" s="21" t="s">
        <v>5265</v>
      </c>
      <c r="L184" s="21" t="s">
        <v>5433</v>
      </c>
      <c r="M184" s="21" t="s">
        <v>5434</v>
      </c>
      <c r="N184" s="21" t="s">
        <v>15</v>
      </c>
      <c r="O184" s="21" t="s">
        <v>462</v>
      </c>
      <c r="P184" s="21" t="s">
        <v>167</v>
      </c>
      <c r="Q184" s="21" t="s">
        <v>5600</v>
      </c>
      <c r="R184" s="21" t="s">
        <v>5446</v>
      </c>
      <c r="S184" s="21" t="s">
        <v>1128</v>
      </c>
      <c r="T184" s="21" t="str">
        <f>INDEX([5]Outcome_GWASs!I:I,MATCH([5]Wenxin!Q184,[5]Outcome_GWASs!C:C,0))</f>
        <v>18+</v>
      </c>
      <c r="U184" s="21" t="str">
        <f>INDEX([5]Outcome_GWASs!H:H,MATCH([5]Wenxin!Q184,[5]Outcome_GWASs!C:C,0))</f>
        <v xml:space="preserve">both </v>
      </c>
      <c r="V184" s="21">
        <v>187167</v>
      </c>
      <c r="W184" s="21" t="str">
        <f>INDEX([5]Outcome_GWASs!G:G,MATCH([5]Wenxin!Q184,[5]Outcome_GWASs!C:C,0))</f>
        <v>NA</v>
      </c>
      <c r="X184" s="21">
        <f>INDEX([5]Outcome_GWASs!F:F,MATCH([5]Wenxin!Q184,[5]Outcome_GWASs!C:C,0))</f>
        <v>188578</v>
      </c>
      <c r="Y184" s="21" t="str">
        <f>INDEX([5]Outcome_GWASs!G:G,MATCH([5]Wenxin!Q184,[5]Outcome_GWASs!C:C,0))</f>
        <v>NA</v>
      </c>
      <c r="Z184" s="21" t="s">
        <v>11</v>
      </c>
      <c r="AA184" s="21" t="s">
        <v>3932</v>
      </c>
      <c r="AB184" s="21" t="str">
        <f>INDEX([5]Outcome_GWASs!E:E,MATCH([5]Wenxin!Q184,[5]Outcome_GWASs!C:C,0))</f>
        <v>All ancestry</v>
      </c>
      <c r="AC184" t="s">
        <v>5528</v>
      </c>
      <c r="AD184" t="s">
        <v>5528</v>
      </c>
      <c r="AE184" s="21" t="s">
        <v>1042</v>
      </c>
      <c r="AF184" s="21" t="s">
        <v>10</v>
      </c>
      <c r="AG184" s="21" t="s">
        <v>140</v>
      </c>
      <c r="AH184" s="21">
        <v>143677</v>
      </c>
      <c r="AI184">
        <f>INDEX([5]Exposure_GWASs!F:F,MATCH([5]Wenxin!AB184,[5]Exposure_GWASs!C:C,0))</f>
        <v>153781</v>
      </c>
      <c r="AJ184" s="21" t="s">
        <v>5267</v>
      </c>
      <c r="AK184" s="21" t="s">
        <v>1005</v>
      </c>
      <c r="AL184" s="21" t="s">
        <v>204</v>
      </c>
      <c r="AM184" s="21" t="s">
        <v>10</v>
      </c>
      <c r="AN184" s="21" t="s">
        <v>10</v>
      </c>
      <c r="AO184" s="21" t="s">
        <v>11</v>
      </c>
      <c r="AP184" s="21" t="s">
        <v>5268</v>
      </c>
      <c r="AQ184" s="21" t="s">
        <v>5410</v>
      </c>
      <c r="AR184" s="21" t="s">
        <v>11</v>
      </c>
      <c r="AS184" s="21" t="s">
        <v>135</v>
      </c>
      <c r="AT184" s="21" t="s">
        <v>11</v>
      </c>
      <c r="AU184" s="21" t="s">
        <v>10</v>
      </c>
      <c r="AV184" s="21">
        <v>38</v>
      </c>
      <c r="AW184" s="21" t="s">
        <v>10</v>
      </c>
      <c r="AX184" s="21">
        <f>INDEX([5]Exposure_GWASs!S:S,MATCH([5]Wenxin!AB184,[5]Exposure_GWASs!C:C,0))</f>
        <v>60</v>
      </c>
      <c r="AY184" s="21" t="s">
        <v>5436</v>
      </c>
      <c r="AZ184" s="21" t="s">
        <v>11</v>
      </c>
      <c r="BA184" s="21" t="s">
        <v>10</v>
      </c>
      <c r="BB184" s="21" t="s">
        <v>13</v>
      </c>
      <c r="BC184" s="21" t="s">
        <v>17</v>
      </c>
      <c r="BD184" s="21" t="s">
        <v>26</v>
      </c>
      <c r="BE184" s="21" t="s">
        <v>29</v>
      </c>
      <c r="BF184" s="21"/>
      <c r="BG184" s="21"/>
      <c r="BH184" s="21" t="s">
        <v>1011</v>
      </c>
      <c r="BI184" s="21" t="s">
        <v>11</v>
      </c>
      <c r="BJ184" s="21" t="s">
        <v>1065</v>
      </c>
      <c r="BK184" s="21" t="s">
        <v>11</v>
      </c>
      <c r="BL184" s="21" t="s">
        <v>11</v>
      </c>
      <c r="BM184" s="21" t="s">
        <v>11</v>
      </c>
      <c r="BN184" s="21" t="s">
        <v>11</v>
      </c>
      <c r="BO184" s="21" t="s">
        <v>167</v>
      </c>
      <c r="BP184" s="21" t="s">
        <v>2184</v>
      </c>
      <c r="BQ184" s="21" t="s">
        <v>1012</v>
      </c>
      <c r="BR184" s="21">
        <v>-0.05</v>
      </c>
      <c r="BS184" s="21"/>
      <c r="BT184" s="21">
        <v>95</v>
      </c>
      <c r="BU184" s="21">
        <v>-0.12</v>
      </c>
      <c r="BV184" s="21">
        <v>0.02</v>
      </c>
      <c r="BW184" s="247">
        <v>0.187</v>
      </c>
      <c r="BX184" t="s">
        <v>11</v>
      </c>
      <c r="BY184" t="s">
        <v>11</v>
      </c>
      <c r="BZ184" s="21" t="s">
        <v>5437</v>
      </c>
      <c r="CA184" s="21" t="s">
        <v>5269</v>
      </c>
      <c r="CB184" s="21" t="s">
        <v>5270</v>
      </c>
      <c r="CC184" s="21" t="s">
        <v>5438</v>
      </c>
      <c r="CD184" s="21"/>
      <c r="CE184" s="21"/>
      <c r="CF184" s="21"/>
      <c r="CG184" s="21"/>
      <c r="CH184" s="21"/>
    </row>
    <row r="185" spans="1:86">
      <c r="A185" s="21">
        <v>175</v>
      </c>
      <c r="B185" t="s">
        <v>282</v>
      </c>
      <c r="C185" s="21" t="s">
        <v>244</v>
      </c>
      <c r="D185" s="21" t="s">
        <v>5261</v>
      </c>
      <c r="E185" s="21">
        <v>2018</v>
      </c>
      <c r="F185" s="21" t="s">
        <v>5262</v>
      </c>
      <c r="G185" s="21" t="s">
        <v>5263</v>
      </c>
      <c r="H185" s="21" t="s">
        <v>5264</v>
      </c>
      <c r="I185" s="21" t="s">
        <v>2233</v>
      </c>
      <c r="J185" s="183" t="s">
        <v>4602</v>
      </c>
      <c r="K185" s="21" t="s">
        <v>5265</v>
      </c>
      <c r="L185" s="21" t="s">
        <v>5433</v>
      </c>
      <c r="M185" s="21" t="s">
        <v>5434</v>
      </c>
      <c r="N185" s="21" t="s">
        <v>15</v>
      </c>
      <c r="O185" s="21" t="s">
        <v>459</v>
      </c>
      <c r="P185" s="21" t="s">
        <v>167</v>
      </c>
      <c r="Q185" s="21" t="s">
        <v>5600</v>
      </c>
      <c r="R185" s="21" t="s">
        <v>5447</v>
      </c>
      <c r="S185" s="21" t="s">
        <v>1127</v>
      </c>
      <c r="T185" s="21" t="str">
        <f>INDEX([5]Outcome_GWASs!I:I,MATCH([5]Wenxin!Q185,[5]Outcome_GWASs!C:C,0))</f>
        <v>18+</v>
      </c>
      <c r="U185" s="21" t="str">
        <f>INDEX([5]Outcome_GWASs!H:H,MATCH([5]Wenxin!Q185,[5]Outcome_GWASs!C:C,0))</f>
        <v xml:space="preserve">both </v>
      </c>
      <c r="V185" s="21">
        <v>173082</v>
      </c>
      <c r="W185" s="21" t="str">
        <f>INDEX([5]Outcome_GWASs!G:G,MATCH([5]Wenxin!Q185,[5]Outcome_GWASs!C:C,0))</f>
        <v>NA</v>
      </c>
      <c r="X185" s="21">
        <f>INDEX([5]Outcome_GWASs!F:F,MATCH([5]Wenxin!Q185,[5]Outcome_GWASs!C:C,0))</f>
        <v>188578</v>
      </c>
      <c r="Y185" s="21" t="str">
        <f>INDEX([5]Outcome_GWASs!G:G,MATCH([5]Wenxin!Q185,[5]Outcome_GWASs!C:C,0))</f>
        <v>NA</v>
      </c>
      <c r="Z185" s="21" t="s">
        <v>11</v>
      </c>
      <c r="AA185" s="21" t="s">
        <v>3932</v>
      </c>
      <c r="AB185" s="21" t="str">
        <f>INDEX([5]Outcome_GWASs!E:E,MATCH([5]Wenxin!Q185,[5]Outcome_GWASs!C:C,0))</f>
        <v>All ancestry</v>
      </c>
      <c r="AC185" t="s">
        <v>5528</v>
      </c>
      <c r="AD185" t="s">
        <v>5528</v>
      </c>
      <c r="AE185" s="21" t="s">
        <v>1042</v>
      </c>
      <c r="AF185" s="21" t="s">
        <v>10</v>
      </c>
      <c r="AG185" s="21" t="s">
        <v>140</v>
      </c>
      <c r="AH185" s="21">
        <v>143677</v>
      </c>
      <c r="AI185">
        <f>INDEX([5]Exposure_GWASs!F:F,MATCH([5]Wenxin!AB185,[5]Exposure_GWASs!C:C,0))</f>
        <v>153781</v>
      </c>
      <c r="AJ185" s="21" t="s">
        <v>5267</v>
      </c>
      <c r="AK185" s="21" t="s">
        <v>1005</v>
      </c>
      <c r="AL185" s="21" t="s">
        <v>204</v>
      </c>
      <c r="AM185" s="21" t="s">
        <v>10</v>
      </c>
      <c r="AN185" s="21" t="s">
        <v>10</v>
      </c>
      <c r="AO185" s="21" t="s">
        <v>11</v>
      </c>
      <c r="AP185" s="21" t="s">
        <v>5268</v>
      </c>
      <c r="AQ185" s="21" t="s">
        <v>5410</v>
      </c>
      <c r="AR185" s="21" t="s">
        <v>11</v>
      </c>
      <c r="AS185" s="21" t="s">
        <v>135</v>
      </c>
      <c r="AT185" s="21" t="s">
        <v>11</v>
      </c>
      <c r="AU185" s="21" t="s">
        <v>10</v>
      </c>
      <c r="AV185" s="21">
        <v>38</v>
      </c>
      <c r="AW185" s="21" t="s">
        <v>10</v>
      </c>
      <c r="AX185" s="21">
        <f>INDEX([5]Exposure_GWASs!S:S,MATCH([5]Wenxin!AB185,[5]Exposure_GWASs!C:C,0))</f>
        <v>60</v>
      </c>
      <c r="AY185" s="21" t="s">
        <v>5436</v>
      </c>
      <c r="AZ185" s="21" t="s">
        <v>11</v>
      </c>
      <c r="BA185" s="21" t="s">
        <v>10</v>
      </c>
      <c r="BB185" s="21" t="s">
        <v>13</v>
      </c>
      <c r="BC185" s="21" t="s">
        <v>17</v>
      </c>
      <c r="BD185" s="21" t="s">
        <v>26</v>
      </c>
      <c r="BE185" s="21" t="s">
        <v>29</v>
      </c>
      <c r="BF185" s="21"/>
      <c r="BG185" s="21"/>
      <c r="BH185" s="21" t="s">
        <v>1011</v>
      </c>
      <c r="BI185" s="21" t="s">
        <v>11</v>
      </c>
      <c r="BJ185" s="21" t="s">
        <v>1065</v>
      </c>
      <c r="BK185" s="21" t="s">
        <v>11</v>
      </c>
      <c r="BL185" s="21" t="s">
        <v>11</v>
      </c>
      <c r="BM185" s="21" t="s">
        <v>11</v>
      </c>
      <c r="BN185" s="21" t="s">
        <v>11</v>
      </c>
      <c r="BO185" s="21" t="s">
        <v>167</v>
      </c>
      <c r="BP185" s="21" t="s">
        <v>2184</v>
      </c>
      <c r="BQ185" s="21" t="s">
        <v>1012</v>
      </c>
      <c r="BR185" s="21">
        <v>-0.11</v>
      </c>
      <c r="BS185" s="21"/>
      <c r="BT185" s="21">
        <v>95</v>
      </c>
      <c r="BU185" s="21">
        <v>-0.18</v>
      </c>
      <c r="BV185" s="21">
        <v>-0.05</v>
      </c>
      <c r="BW185" s="237">
        <v>4.0900000000000002E-4</v>
      </c>
      <c r="BX185" t="s">
        <v>11</v>
      </c>
      <c r="BY185" t="s">
        <v>11</v>
      </c>
      <c r="BZ185" s="21" t="s">
        <v>5437</v>
      </c>
      <c r="CA185" s="21" t="s">
        <v>5269</v>
      </c>
      <c r="CB185" s="21" t="s">
        <v>5270</v>
      </c>
      <c r="CC185" s="21" t="s">
        <v>5438</v>
      </c>
      <c r="CD185" s="21"/>
      <c r="CE185" s="21"/>
      <c r="CF185" s="21"/>
      <c r="CG185" s="21"/>
      <c r="CH185" s="21"/>
    </row>
    <row r="186" spans="1:86">
      <c r="A186" s="21">
        <v>175</v>
      </c>
      <c r="B186" t="s">
        <v>282</v>
      </c>
      <c r="C186" s="21" t="s">
        <v>244</v>
      </c>
      <c r="D186" s="21" t="s">
        <v>5261</v>
      </c>
      <c r="E186" s="21">
        <v>2018</v>
      </c>
      <c r="F186" s="21" t="s">
        <v>5262</v>
      </c>
      <c r="G186" s="21" t="s">
        <v>5263</v>
      </c>
      <c r="H186" s="21" t="s">
        <v>5264</v>
      </c>
      <c r="I186" s="21" t="s">
        <v>2233</v>
      </c>
      <c r="J186" s="183" t="s">
        <v>4602</v>
      </c>
      <c r="K186" s="21" t="s">
        <v>5265</v>
      </c>
      <c r="L186" s="21" t="s">
        <v>5433</v>
      </c>
      <c r="M186" s="21" t="s">
        <v>5434</v>
      </c>
      <c r="N186" s="21" t="s">
        <v>15</v>
      </c>
      <c r="O186" s="21" t="s">
        <v>5571</v>
      </c>
      <c r="P186" s="21" t="s">
        <v>167</v>
      </c>
      <c r="Q186" s="21" t="s">
        <v>5600</v>
      </c>
      <c r="R186" s="21" t="s">
        <v>5448</v>
      </c>
      <c r="S186" s="21" t="s">
        <v>1129</v>
      </c>
      <c r="T186" s="21" t="str">
        <f>INDEX([5]Outcome_GWASs!I:I,MATCH([5]Wenxin!Q186,[5]Outcome_GWASs!C:C,0))</f>
        <v>18+</v>
      </c>
      <c r="U186" s="21" t="str">
        <f>INDEX([5]Outcome_GWASs!H:H,MATCH([5]Wenxin!Q186,[5]Outcome_GWASs!C:C,0))</f>
        <v xml:space="preserve">both </v>
      </c>
      <c r="V186">
        <v>177861</v>
      </c>
      <c r="W186" s="21" t="str">
        <f>INDEX([5]Outcome_GWASs!G:G,MATCH([5]Wenxin!Q186,[5]Outcome_GWASs!C:C,0))</f>
        <v>NA</v>
      </c>
      <c r="X186" s="21">
        <f>INDEX([5]Outcome_GWASs!F:F,MATCH([5]Wenxin!Q186,[5]Outcome_GWASs!C:C,0))</f>
        <v>188578</v>
      </c>
      <c r="Y186" s="21" t="str">
        <f>INDEX([5]Outcome_GWASs!G:G,MATCH([5]Wenxin!Q186,[5]Outcome_GWASs!C:C,0))</f>
        <v>NA</v>
      </c>
      <c r="Z186" s="21" t="s">
        <v>11</v>
      </c>
      <c r="AA186" s="21" t="s">
        <v>3932</v>
      </c>
      <c r="AB186" s="21" t="str">
        <f>INDEX([5]Outcome_GWASs!E:E,MATCH([5]Wenxin!Q186,[5]Outcome_GWASs!C:C,0))</f>
        <v>All ancestry</v>
      </c>
      <c r="AC186" t="s">
        <v>5528</v>
      </c>
      <c r="AD186" t="s">
        <v>5528</v>
      </c>
      <c r="AE186" s="21" t="s">
        <v>1042</v>
      </c>
      <c r="AF186" s="21" t="s">
        <v>10</v>
      </c>
      <c r="AG186" s="21" t="s">
        <v>140</v>
      </c>
      <c r="AH186" s="21">
        <v>143677</v>
      </c>
      <c r="AI186">
        <f>INDEX([5]Exposure_GWASs!F:F,MATCH([5]Wenxin!AB186,[5]Exposure_GWASs!C:C,0))</f>
        <v>153781</v>
      </c>
      <c r="AJ186" s="21" t="s">
        <v>5267</v>
      </c>
      <c r="AK186" s="21" t="s">
        <v>1005</v>
      </c>
      <c r="AL186" s="21" t="s">
        <v>204</v>
      </c>
      <c r="AM186" s="21" t="s">
        <v>10</v>
      </c>
      <c r="AN186" s="21" t="s">
        <v>10</v>
      </c>
      <c r="AO186" s="21" t="s">
        <v>11</v>
      </c>
      <c r="AP186" s="21" t="s">
        <v>5268</v>
      </c>
      <c r="AQ186" s="21" t="s">
        <v>5410</v>
      </c>
      <c r="AR186" s="21" t="s">
        <v>11</v>
      </c>
      <c r="AS186" s="21" t="s">
        <v>135</v>
      </c>
      <c r="AT186" s="21" t="s">
        <v>11</v>
      </c>
      <c r="AU186" s="21" t="s">
        <v>10</v>
      </c>
      <c r="AV186" s="21">
        <v>37</v>
      </c>
      <c r="AW186" s="21" t="s">
        <v>10</v>
      </c>
      <c r="AX186" s="21">
        <f>INDEX([5]Exposure_GWASs!S:S,MATCH([5]Wenxin!AB186,[5]Exposure_GWASs!C:C,0))</f>
        <v>60</v>
      </c>
      <c r="AY186" s="21" t="s">
        <v>5436</v>
      </c>
      <c r="AZ186" s="21" t="s">
        <v>11</v>
      </c>
      <c r="BA186" s="21" t="s">
        <v>10</v>
      </c>
      <c r="BB186" s="21" t="s">
        <v>13</v>
      </c>
      <c r="BC186" s="21" t="s">
        <v>17</v>
      </c>
      <c r="BD186" s="21" t="s">
        <v>26</v>
      </c>
      <c r="BE186" s="21" t="s">
        <v>29</v>
      </c>
      <c r="BF186" s="21"/>
      <c r="BG186" s="21"/>
      <c r="BH186" s="21" t="s">
        <v>1011</v>
      </c>
      <c r="BI186" s="21" t="s">
        <v>11</v>
      </c>
      <c r="BJ186" s="21" t="s">
        <v>1065</v>
      </c>
      <c r="BK186" s="21" t="s">
        <v>11</v>
      </c>
      <c r="BL186" s="21" t="s">
        <v>11</v>
      </c>
      <c r="BM186" s="21" t="s">
        <v>11</v>
      </c>
      <c r="BN186" s="21" t="s">
        <v>11</v>
      </c>
      <c r="BO186" s="21" t="s">
        <v>167</v>
      </c>
      <c r="BP186" s="21" t="s">
        <v>2184</v>
      </c>
      <c r="BQ186" s="21" t="s">
        <v>1012</v>
      </c>
      <c r="BR186" s="21">
        <v>-0.05</v>
      </c>
      <c r="BS186" s="21"/>
      <c r="BT186" s="21">
        <v>95</v>
      </c>
      <c r="BU186" s="21">
        <v>-0.11</v>
      </c>
      <c r="BV186" s="21">
        <v>0.01</v>
      </c>
      <c r="BW186" s="237">
        <v>0.13300000000000001</v>
      </c>
      <c r="BX186" t="s">
        <v>11</v>
      </c>
      <c r="BY186" t="s">
        <v>11</v>
      </c>
      <c r="BZ186" s="21" t="s">
        <v>5437</v>
      </c>
      <c r="CA186" s="21" t="s">
        <v>5269</v>
      </c>
      <c r="CB186" s="21" t="s">
        <v>5270</v>
      </c>
      <c r="CC186" s="21" t="s">
        <v>5438</v>
      </c>
      <c r="CD186" s="21"/>
      <c r="CE186" s="21"/>
      <c r="CF186" s="21"/>
      <c r="CG186" s="21"/>
      <c r="CH186" s="21"/>
    </row>
    <row r="187" spans="1:86">
      <c r="A187" s="21">
        <v>175</v>
      </c>
      <c r="B187" t="s">
        <v>282</v>
      </c>
      <c r="C187" s="21" t="s">
        <v>244</v>
      </c>
      <c r="D187" s="21" t="s">
        <v>5261</v>
      </c>
      <c r="E187" s="21">
        <v>2018</v>
      </c>
      <c r="F187" s="21" t="s">
        <v>5262</v>
      </c>
      <c r="G187" s="21" t="s">
        <v>5263</v>
      </c>
      <c r="H187" s="21" t="s">
        <v>5264</v>
      </c>
      <c r="I187" s="21" t="s">
        <v>2233</v>
      </c>
      <c r="J187" s="183" t="s">
        <v>4602</v>
      </c>
      <c r="K187" s="21" t="s">
        <v>5265</v>
      </c>
      <c r="L187" s="21" t="s">
        <v>5433</v>
      </c>
      <c r="M187" s="21" t="s">
        <v>5434</v>
      </c>
      <c r="N187" s="21" t="s">
        <v>15</v>
      </c>
      <c r="O187" s="21" t="s">
        <v>5766</v>
      </c>
      <c r="P187" s="21" t="s">
        <v>5766</v>
      </c>
      <c r="Q187" s="21" t="s">
        <v>5600</v>
      </c>
      <c r="R187" s="21" t="s">
        <v>5449</v>
      </c>
      <c r="S187" s="21" t="s">
        <v>5274</v>
      </c>
      <c r="T187" s="21" t="s">
        <v>139</v>
      </c>
      <c r="U187" s="21" t="str">
        <f>INDEX([5]Outcome_GWASs!H:H,MATCH([5]Wenxin!Q187,[5]Outcome_GWASs!C:C,0))</f>
        <v>both</v>
      </c>
      <c r="V187" s="21">
        <v>42854</v>
      </c>
      <c r="W187" s="21" t="str">
        <f>INDEX([5]Outcome_GWASs!G:G,MATCH([5]Wenxin!Q187,[5]Outcome_GWASs!C:C,0))</f>
        <v>NA</v>
      </c>
      <c r="X187" s="21">
        <f>INDEX([5]Outcome_GWASs!F:F,MATCH([5]Wenxin!Q187,[5]Outcome_GWASs!C:C,0))</f>
        <v>133010</v>
      </c>
      <c r="Y187" s="21" t="str">
        <f>INDEX([5]Outcome_GWASs!G:G,MATCH([5]Wenxin!Q187,[5]Outcome_GWASs!C:C,0))</f>
        <v>NA</v>
      </c>
      <c r="Z187" s="21" t="s">
        <v>11</v>
      </c>
      <c r="AA187" s="21" t="s">
        <v>3932</v>
      </c>
      <c r="AB187" s="21" t="str">
        <f>INDEX([5]Outcome_GWASs!E:E,MATCH([5]Wenxin!Q187,[5]Outcome_GWASs!C:C,0))</f>
        <v>European</v>
      </c>
      <c r="AC187" t="s">
        <v>5528</v>
      </c>
      <c r="AD187" t="s">
        <v>5528</v>
      </c>
      <c r="AE187" s="21" t="s">
        <v>1042</v>
      </c>
      <c r="AF187" s="21" t="s">
        <v>10</v>
      </c>
      <c r="AG187" s="21" t="s">
        <v>140</v>
      </c>
      <c r="AH187" s="21">
        <v>143677</v>
      </c>
      <c r="AI187">
        <f>INDEX([5]Exposure_GWASs!F:F,MATCH([5]Wenxin!AB187,[5]Exposure_GWASs!C:C,0))</f>
        <v>153781</v>
      </c>
      <c r="AJ187" s="21" t="s">
        <v>5267</v>
      </c>
      <c r="AK187" s="21" t="s">
        <v>1005</v>
      </c>
      <c r="AL187" s="21" t="s">
        <v>204</v>
      </c>
      <c r="AM187" s="21" t="s">
        <v>10</v>
      </c>
      <c r="AN187" s="21" t="s">
        <v>10</v>
      </c>
      <c r="AO187" s="21" t="s">
        <v>11</v>
      </c>
      <c r="AP187" s="21" t="s">
        <v>5268</v>
      </c>
      <c r="AQ187" s="21" t="s">
        <v>5410</v>
      </c>
      <c r="AR187" s="21" t="s">
        <v>11</v>
      </c>
      <c r="AS187" s="21" t="s">
        <v>135</v>
      </c>
      <c r="AT187" s="21" t="s">
        <v>11</v>
      </c>
      <c r="AU187" s="21" t="s">
        <v>10</v>
      </c>
      <c r="AV187" s="21">
        <v>17</v>
      </c>
      <c r="AW187" s="21" t="s">
        <v>10</v>
      </c>
      <c r="AX187" s="21">
        <f>INDEX([5]Exposure_GWASs!S:S,MATCH([5]Wenxin!AB187,[5]Exposure_GWASs!C:C,0))</f>
        <v>60</v>
      </c>
      <c r="AY187" s="21" t="s">
        <v>5436</v>
      </c>
      <c r="AZ187" s="21" t="s">
        <v>11</v>
      </c>
      <c r="BA187" s="21" t="s">
        <v>10</v>
      </c>
      <c r="BB187" s="21" t="s">
        <v>13</v>
      </c>
      <c r="BC187" s="21" t="s">
        <v>17</v>
      </c>
      <c r="BD187" s="21" t="s">
        <v>26</v>
      </c>
      <c r="BE187" s="21" t="s">
        <v>29</v>
      </c>
      <c r="BF187" s="21"/>
      <c r="BG187" s="21"/>
      <c r="BH187" s="21" t="s">
        <v>1011</v>
      </c>
      <c r="BI187" s="21" t="s">
        <v>11</v>
      </c>
      <c r="BJ187" s="21" t="s">
        <v>1065</v>
      </c>
      <c r="BK187" s="21" t="s">
        <v>11</v>
      </c>
      <c r="BL187" s="21" t="s">
        <v>11</v>
      </c>
      <c r="BM187" s="21" t="s">
        <v>11</v>
      </c>
      <c r="BN187" s="21" t="s">
        <v>11</v>
      </c>
      <c r="BO187" s="21" t="s">
        <v>167</v>
      </c>
      <c r="BP187" s="21" t="s">
        <v>2277</v>
      </c>
      <c r="BQ187" s="21" t="s">
        <v>1012</v>
      </c>
      <c r="BR187" s="21">
        <v>-0.66</v>
      </c>
      <c r="BT187" s="21">
        <v>95</v>
      </c>
      <c r="BU187" s="21">
        <v>-1</v>
      </c>
      <c r="BV187" s="21">
        <v>-0.33</v>
      </c>
      <c r="BW187" s="247">
        <v>9.5400000000000001E-5</v>
      </c>
      <c r="BX187" t="s">
        <v>11</v>
      </c>
      <c r="BY187" t="s">
        <v>11</v>
      </c>
      <c r="BZ187" s="21" t="s">
        <v>5437</v>
      </c>
      <c r="CA187" s="21" t="s">
        <v>5269</v>
      </c>
      <c r="CB187" s="21" t="s">
        <v>5270</v>
      </c>
      <c r="CC187" s="21" t="s">
        <v>5438</v>
      </c>
    </row>
    <row r="188" spans="1:86">
      <c r="A188" s="21">
        <v>175</v>
      </c>
      <c r="B188" t="s">
        <v>282</v>
      </c>
      <c r="C188" s="21" t="s">
        <v>244</v>
      </c>
      <c r="D188" s="21" t="s">
        <v>5261</v>
      </c>
      <c r="E188" s="21">
        <v>2018</v>
      </c>
      <c r="F188" s="21" t="s">
        <v>5262</v>
      </c>
      <c r="G188" s="21" t="s">
        <v>5263</v>
      </c>
      <c r="H188" s="21" t="s">
        <v>5264</v>
      </c>
      <c r="I188" s="21" t="s">
        <v>2233</v>
      </c>
      <c r="J188" s="183" t="s">
        <v>4602</v>
      </c>
      <c r="K188" s="21" t="s">
        <v>5265</v>
      </c>
      <c r="L188" s="21" t="s">
        <v>5433</v>
      </c>
      <c r="M188" s="21" t="s">
        <v>5434</v>
      </c>
      <c r="N188" s="21" t="s">
        <v>15</v>
      </c>
      <c r="O188" s="21" t="s">
        <v>712</v>
      </c>
      <c r="P188" s="21" t="s">
        <v>712</v>
      </c>
      <c r="Q188" s="21" t="s">
        <v>5600</v>
      </c>
      <c r="R188" s="21" t="s">
        <v>5450</v>
      </c>
      <c r="S188" s="21" t="s">
        <v>5275</v>
      </c>
      <c r="T188" s="21" t="s">
        <v>139</v>
      </c>
      <c r="U188" s="21" t="str">
        <f>INDEX([5]Outcome_GWASs!H:H,MATCH([5]Wenxin!Q188,[5]Outcome_GWASs!C:C,0))</f>
        <v>both</v>
      </c>
      <c r="V188" s="21">
        <v>58074</v>
      </c>
      <c r="W188" s="21" t="str">
        <f>INDEX([5]Outcome_GWASs!G:G,MATCH([5]Wenxin!Q188,[5]Outcome_GWASs!C:C,0))</f>
        <v>NA</v>
      </c>
      <c r="X188" s="21">
        <f>INDEX([5]Outcome_GWASs!F:F,MATCH([5]Wenxin!Q188,[5]Outcome_GWASs!C:C,0))</f>
        <v>96496</v>
      </c>
      <c r="Y188" s="21" t="str">
        <f>INDEX([5]Outcome_GWASs!G:G,MATCH([5]Wenxin!Q188,[5]Outcome_GWASs!C:C,0))</f>
        <v>NA</v>
      </c>
      <c r="Z188" s="21" t="s">
        <v>11</v>
      </c>
      <c r="AA188" s="21" t="s">
        <v>3932</v>
      </c>
      <c r="AB188" s="21" t="str">
        <f>INDEX([5]Outcome_GWASs!E:E,MATCH([5]Wenxin!Q188,[5]Outcome_GWASs!C:C,0))</f>
        <v>European</v>
      </c>
      <c r="AC188" t="s">
        <v>5528</v>
      </c>
      <c r="AD188" t="s">
        <v>5528</v>
      </c>
      <c r="AE188" s="21" t="s">
        <v>1042</v>
      </c>
      <c r="AF188" s="21" t="s">
        <v>10</v>
      </c>
      <c r="AG188" s="21" t="s">
        <v>140</v>
      </c>
      <c r="AH188" s="21">
        <v>143677</v>
      </c>
      <c r="AI188">
        <f>INDEX([5]Exposure_GWASs!F:F,MATCH([5]Wenxin!AB188,[5]Exposure_GWASs!C:C,0))</f>
        <v>153781</v>
      </c>
      <c r="AJ188" s="21" t="s">
        <v>5267</v>
      </c>
      <c r="AK188" s="21" t="s">
        <v>1005</v>
      </c>
      <c r="AL188" s="21" t="s">
        <v>204</v>
      </c>
      <c r="AM188" s="21" t="s">
        <v>10</v>
      </c>
      <c r="AN188" s="21" t="s">
        <v>10</v>
      </c>
      <c r="AO188" s="21" t="s">
        <v>11</v>
      </c>
      <c r="AP188" s="21" t="s">
        <v>5268</v>
      </c>
      <c r="AQ188" s="21" t="s">
        <v>5410</v>
      </c>
      <c r="AR188" s="21" t="s">
        <v>11</v>
      </c>
      <c r="AS188" s="21" t="s">
        <v>135</v>
      </c>
      <c r="AT188" s="21" t="s">
        <v>11</v>
      </c>
      <c r="AU188" s="21" t="s">
        <v>10</v>
      </c>
      <c r="AV188" s="21">
        <v>38</v>
      </c>
      <c r="AW188" s="21" t="s">
        <v>10</v>
      </c>
      <c r="AX188" s="21">
        <f>INDEX([5]Exposure_GWASs!S:S,MATCH([5]Wenxin!AB188,[5]Exposure_GWASs!C:C,0))</f>
        <v>60</v>
      </c>
      <c r="AY188" s="21" t="s">
        <v>5436</v>
      </c>
      <c r="AZ188" s="21" t="s">
        <v>11</v>
      </c>
      <c r="BA188" s="21" t="s">
        <v>10</v>
      </c>
      <c r="BB188" s="21" t="s">
        <v>13</v>
      </c>
      <c r="BC188" s="21" t="s">
        <v>17</v>
      </c>
      <c r="BD188" s="21" t="s">
        <v>26</v>
      </c>
      <c r="BE188" s="21" t="s">
        <v>29</v>
      </c>
      <c r="BF188" s="21"/>
      <c r="BG188" s="21"/>
      <c r="BH188" s="21" t="s">
        <v>1011</v>
      </c>
      <c r="BI188" s="21" t="s">
        <v>11</v>
      </c>
      <c r="BJ188" s="21" t="s">
        <v>1065</v>
      </c>
      <c r="BK188" s="21" t="s">
        <v>11</v>
      </c>
      <c r="BL188" s="21" t="s">
        <v>11</v>
      </c>
      <c r="BM188" s="21" t="s">
        <v>11</v>
      </c>
      <c r="BN188" s="21" t="s">
        <v>11</v>
      </c>
      <c r="BO188" s="21" t="s">
        <v>167</v>
      </c>
      <c r="BP188" s="21" t="s">
        <v>2277</v>
      </c>
      <c r="BQ188" s="21" t="s">
        <v>1012</v>
      </c>
      <c r="BR188" s="21">
        <v>-0.14000000000000001</v>
      </c>
      <c r="BT188" s="21">
        <v>95</v>
      </c>
      <c r="BU188" s="21">
        <v>-0.28000000000000003</v>
      </c>
      <c r="BV188" s="21">
        <v>-0.01</v>
      </c>
      <c r="BW188" s="247">
        <v>4.8500000000000001E-2</v>
      </c>
      <c r="BX188" t="s">
        <v>11</v>
      </c>
      <c r="BY188" t="s">
        <v>11</v>
      </c>
      <c r="BZ188" s="21" t="s">
        <v>5437</v>
      </c>
      <c r="CA188" s="21" t="s">
        <v>5269</v>
      </c>
      <c r="CB188" s="21" t="s">
        <v>5270</v>
      </c>
      <c r="CC188" s="21" t="s">
        <v>5438</v>
      </c>
    </row>
    <row r="189" spans="1:86">
      <c r="A189" s="21">
        <v>175</v>
      </c>
      <c r="B189" t="s">
        <v>282</v>
      </c>
      <c r="C189" s="21" t="s">
        <v>244</v>
      </c>
      <c r="D189" s="21" t="s">
        <v>5261</v>
      </c>
      <c r="E189" s="21">
        <v>2018</v>
      </c>
      <c r="F189" s="21" t="s">
        <v>5262</v>
      </c>
      <c r="G189" s="21" t="s">
        <v>5263</v>
      </c>
      <c r="H189" s="21" t="s">
        <v>5264</v>
      </c>
      <c r="I189" s="21" t="s">
        <v>2233</v>
      </c>
      <c r="J189" s="183" t="s">
        <v>4602</v>
      </c>
      <c r="K189" s="21" t="s">
        <v>5265</v>
      </c>
      <c r="L189" s="21" t="s">
        <v>5433</v>
      </c>
      <c r="M189" s="21" t="s">
        <v>5434</v>
      </c>
      <c r="N189" s="21" t="s">
        <v>15</v>
      </c>
      <c r="O189" s="21" t="s">
        <v>714</v>
      </c>
      <c r="P189" s="21" t="s">
        <v>714</v>
      </c>
      <c r="Q189" s="21" t="s">
        <v>5600</v>
      </c>
      <c r="R189" s="21" t="s">
        <v>5451</v>
      </c>
      <c r="S189" s="21" t="s">
        <v>5276</v>
      </c>
      <c r="T189" s="21" t="s">
        <v>139</v>
      </c>
      <c r="U189" s="21" t="str">
        <f>INDEX([5]Outcome_GWASs!H:H,MATCH([5]Wenxin!Q189,[5]Outcome_GWASs!C:C,0))</f>
        <v>both</v>
      </c>
      <c r="V189" s="21">
        <v>51750</v>
      </c>
      <c r="W189" s="21" t="str">
        <f>INDEX([5]Outcome_GWASs!G:G,MATCH([5]Wenxin!Q189,[5]Outcome_GWASs!C:C,0))</f>
        <v>NA</v>
      </c>
      <c r="X189" s="21">
        <f>INDEX([5]Outcome_GWASs!F:F,MATCH([5]Wenxin!Q189,[5]Outcome_GWASs!C:C,0))</f>
        <v>96496</v>
      </c>
      <c r="Y189" s="21" t="str">
        <f>INDEX([5]Outcome_GWASs!G:G,MATCH([5]Wenxin!Q189,[5]Outcome_GWASs!C:C,0))</f>
        <v>NA</v>
      </c>
      <c r="Z189" s="21" t="s">
        <v>11</v>
      </c>
      <c r="AA189" s="21" t="s">
        <v>3932</v>
      </c>
      <c r="AB189" s="21" t="str">
        <f>INDEX([5]Outcome_GWASs!E:E,MATCH([5]Wenxin!Q189,[5]Outcome_GWASs!C:C,0))</f>
        <v>European</v>
      </c>
      <c r="AC189" t="s">
        <v>5528</v>
      </c>
      <c r="AD189" t="s">
        <v>5528</v>
      </c>
      <c r="AE189" s="21" t="s">
        <v>1042</v>
      </c>
      <c r="AF189" s="21" t="s">
        <v>10</v>
      </c>
      <c r="AG189" s="21" t="s">
        <v>140</v>
      </c>
      <c r="AH189" s="21">
        <v>143677</v>
      </c>
      <c r="AI189">
        <f>INDEX([5]Exposure_GWASs!F:F,MATCH([5]Wenxin!AB189,[5]Exposure_GWASs!C:C,0))</f>
        <v>153781</v>
      </c>
      <c r="AJ189" s="21" t="s">
        <v>5267</v>
      </c>
      <c r="AK189" s="21" t="s">
        <v>1005</v>
      </c>
      <c r="AL189" s="21" t="s">
        <v>204</v>
      </c>
      <c r="AM189" s="21" t="s">
        <v>10</v>
      </c>
      <c r="AN189" s="21" t="s">
        <v>10</v>
      </c>
      <c r="AO189" s="21" t="s">
        <v>11</v>
      </c>
      <c r="AP189" s="21" t="s">
        <v>5268</v>
      </c>
      <c r="AQ189" s="21" t="s">
        <v>5410</v>
      </c>
      <c r="AR189" s="21" t="s">
        <v>11</v>
      </c>
      <c r="AS189" s="21" t="s">
        <v>135</v>
      </c>
      <c r="AT189" s="21" t="s">
        <v>11</v>
      </c>
      <c r="AU189" s="21" t="s">
        <v>10</v>
      </c>
      <c r="AV189" s="21">
        <v>38</v>
      </c>
      <c r="AW189" s="21" t="s">
        <v>10</v>
      </c>
      <c r="AX189" s="21">
        <f>INDEX([5]Exposure_GWASs!S:S,MATCH([5]Wenxin!AB189,[5]Exposure_GWASs!C:C,0))</f>
        <v>60</v>
      </c>
      <c r="AY189" s="21" t="s">
        <v>5436</v>
      </c>
      <c r="AZ189" s="21" t="s">
        <v>11</v>
      </c>
      <c r="BA189" s="21" t="s">
        <v>10</v>
      </c>
      <c r="BB189" s="21" t="s">
        <v>13</v>
      </c>
      <c r="BC189" s="21" t="s">
        <v>17</v>
      </c>
      <c r="BD189" s="21" t="s">
        <v>26</v>
      </c>
      <c r="BE189" s="21" t="s">
        <v>29</v>
      </c>
      <c r="BF189" s="21"/>
      <c r="BG189" s="21"/>
      <c r="BH189" s="21" t="s">
        <v>1011</v>
      </c>
      <c r="BI189" s="21" t="s">
        <v>11</v>
      </c>
      <c r="BJ189" s="21" t="s">
        <v>1065</v>
      </c>
      <c r="BK189" s="21" t="s">
        <v>11</v>
      </c>
      <c r="BL189" s="21" t="s">
        <v>11</v>
      </c>
      <c r="BM189" s="21" t="s">
        <v>11</v>
      </c>
      <c r="BN189" s="21" t="s">
        <v>11</v>
      </c>
      <c r="BO189" s="21" t="s">
        <v>167</v>
      </c>
      <c r="BP189" s="21" t="s">
        <v>2277</v>
      </c>
      <c r="BQ189" s="21" t="s">
        <v>1012</v>
      </c>
      <c r="BR189" s="21">
        <v>-0.01</v>
      </c>
      <c r="BT189" s="21">
        <v>95</v>
      </c>
      <c r="BU189" s="21">
        <v>-0.06</v>
      </c>
      <c r="BV189" s="21">
        <v>0.04</v>
      </c>
      <c r="BW189" s="247">
        <v>0.78400000000000003</v>
      </c>
      <c r="BX189" t="s">
        <v>11</v>
      </c>
      <c r="BY189" t="s">
        <v>11</v>
      </c>
      <c r="BZ189" s="21" t="s">
        <v>5437</v>
      </c>
      <c r="CA189" s="21" t="s">
        <v>5269</v>
      </c>
      <c r="CB189" s="21" t="s">
        <v>5270</v>
      </c>
      <c r="CC189" s="21" t="s">
        <v>5438</v>
      </c>
    </row>
    <row r="190" spans="1:86">
      <c r="A190" s="21">
        <v>175</v>
      </c>
      <c r="B190" t="s">
        <v>282</v>
      </c>
      <c r="C190" s="21" t="s">
        <v>244</v>
      </c>
      <c r="D190" s="21" t="s">
        <v>5261</v>
      </c>
      <c r="E190" s="21">
        <v>2018</v>
      </c>
      <c r="F190" s="21" t="s">
        <v>5262</v>
      </c>
      <c r="G190" s="21" t="s">
        <v>5263</v>
      </c>
      <c r="H190" s="21" t="s">
        <v>5264</v>
      </c>
      <c r="I190" s="21" t="s">
        <v>2233</v>
      </c>
      <c r="J190" s="183" t="s">
        <v>4602</v>
      </c>
      <c r="K190" s="21" t="s">
        <v>5265</v>
      </c>
      <c r="L190" s="21" t="s">
        <v>5433</v>
      </c>
      <c r="M190" s="21" t="s">
        <v>5434</v>
      </c>
      <c r="N190" s="21" t="s">
        <v>15</v>
      </c>
      <c r="O190" s="21" t="s">
        <v>5277</v>
      </c>
      <c r="P190" s="21" t="s">
        <v>234</v>
      </c>
      <c r="Q190" s="21" t="s">
        <v>5602</v>
      </c>
      <c r="R190" s="21" t="s">
        <v>5452</v>
      </c>
      <c r="S190" s="21" t="s">
        <v>1111</v>
      </c>
      <c r="T190" s="21" t="str">
        <f>INDEX([5]Outcome_GWASs!I:I,MATCH([5]Wenxin!Q190,[5]Outcome_GWASs!C:C,0))</f>
        <v>18-88</v>
      </c>
      <c r="U190" s="21" t="str">
        <f>INDEX([5]Outcome_GWASs!H:H,MATCH([5]Wenxin!Q190,[5]Outcome_GWASs!C:C,0))</f>
        <v xml:space="preserve">both </v>
      </c>
      <c r="V190" s="21">
        <f>INDEX([5]Outcome_GWASs!F:F,MATCH([5]Wenxin!Q190,[5]Outcome_GWASs!C:C,0))</f>
        <v>60801</v>
      </c>
      <c r="W190" s="21">
        <f>INDEX([5]Outcome_GWASs!G:G,MATCH([5]Wenxin!Q190,[5]Outcome_GWASs!C:C,0))</f>
        <v>123504</v>
      </c>
      <c r="X190" s="21">
        <f>INDEX([5]Outcome_GWASs!F:F,MATCH([5]Wenxin!Q190,[5]Outcome_GWASs!C:C,0))</f>
        <v>60801</v>
      </c>
      <c r="Y190" s="21">
        <f>INDEX([5]Outcome_GWASs!G:G,MATCH([5]Wenxin!Q190,[5]Outcome_GWASs!C:C,0))</f>
        <v>123504</v>
      </c>
      <c r="Z190" s="21" t="s">
        <v>10</v>
      </c>
      <c r="AA190" s="21" t="s">
        <v>1059</v>
      </c>
      <c r="AB190" s="21" t="str">
        <f>INDEX([5]Outcome_GWASs!E:E,MATCH([5]Wenxin!Q190,[5]Outcome_GWASs!C:C,0))</f>
        <v>All ancestry</v>
      </c>
      <c r="AC190" t="s">
        <v>5528</v>
      </c>
      <c r="AD190" t="s">
        <v>5528</v>
      </c>
      <c r="AE190" s="21" t="s">
        <v>1042</v>
      </c>
      <c r="AF190" s="21" t="s">
        <v>10</v>
      </c>
      <c r="AG190" s="21" t="s">
        <v>140</v>
      </c>
      <c r="AH190" s="21">
        <v>143677</v>
      </c>
      <c r="AI190">
        <f>INDEX([5]Exposure_GWASs!F:F,MATCH([5]Wenxin!AB190,[5]Exposure_GWASs!C:C,0))</f>
        <v>153781</v>
      </c>
      <c r="AJ190" s="21" t="s">
        <v>5267</v>
      </c>
      <c r="AK190" s="21" t="s">
        <v>1005</v>
      </c>
      <c r="AL190" s="21" t="s">
        <v>204</v>
      </c>
      <c r="AM190" s="21" t="s">
        <v>10</v>
      </c>
      <c r="AN190" s="21" t="s">
        <v>10</v>
      </c>
      <c r="AO190" s="21" t="s">
        <v>11</v>
      </c>
      <c r="AP190" s="21" t="s">
        <v>5268</v>
      </c>
      <c r="AQ190" s="21" t="s">
        <v>5410</v>
      </c>
      <c r="AR190" s="21" t="s">
        <v>11</v>
      </c>
      <c r="AS190" s="21" t="s">
        <v>135</v>
      </c>
      <c r="AT190" s="21" t="s">
        <v>11</v>
      </c>
      <c r="AU190" s="21" t="s">
        <v>10</v>
      </c>
      <c r="AV190" s="21">
        <v>45</v>
      </c>
      <c r="AW190" s="21" t="s">
        <v>10</v>
      </c>
      <c r="AX190" s="21">
        <f>INDEX([5]Exposure_GWASs!S:S,MATCH([5]Wenxin!AB190,[5]Exposure_GWASs!C:C,0))</f>
        <v>60</v>
      </c>
      <c r="AY190" s="21" t="s">
        <v>5436</v>
      </c>
      <c r="AZ190" s="21" t="s">
        <v>11</v>
      </c>
      <c r="BA190" s="21" t="s">
        <v>10</v>
      </c>
      <c r="BB190" s="21" t="s">
        <v>13</v>
      </c>
      <c r="BC190" s="21" t="s">
        <v>17</v>
      </c>
      <c r="BD190" s="21" t="s">
        <v>26</v>
      </c>
      <c r="BE190" s="21" t="s">
        <v>29</v>
      </c>
      <c r="BF190" s="21"/>
      <c r="BG190" s="21"/>
      <c r="BH190" s="21" t="s">
        <v>1011</v>
      </c>
      <c r="BI190" s="21" t="s">
        <v>11</v>
      </c>
      <c r="BJ190" s="21" t="s">
        <v>1065</v>
      </c>
      <c r="BK190" s="21" t="s">
        <v>11</v>
      </c>
      <c r="BL190" s="21" t="s">
        <v>11</v>
      </c>
      <c r="BM190" s="21" t="s">
        <v>11</v>
      </c>
      <c r="BN190" s="21" t="s">
        <v>11</v>
      </c>
      <c r="BO190" s="21" t="s">
        <v>167</v>
      </c>
      <c r="BP190" s="21" t="s">
        <v>1059</v>
      </c>
      <c r="BQ190" s="21" t="s">
        <v>1029</v>
      </c>
      <c r="BR190" s="21">
        <v>0.69</v>
      </c>
      <c r="BT190" s="21">
        <v>95</v>
      </c>
      <c r="BU190" s="21">
        <v>0.6</v>
      </c>
      <c r="BV190" s="21">
        <v>0.8</v>
      </c>
      <c r="BW190" s="247">
        <v>7.4900000000000005E-7</v>
      </c>
      <c r="BX190" t="s">
        <v>11</v>
      </c>
      <c r="BY190" t="s">
        <v>11</v>
      </c>
      <c r="BZ190" s="21" t="s">
        <v>5437</v>
      </c>
      <c r="CA190" s="21" t="s">
        <v>5269</v>
      </c>
      <c r="CB190" s="21" t="s">
        <v>5270</v>
      </c>
      <c r="CC190" s="21" t="s">
        <v>5438</v>
      </c>
    </row>
    <row r="191" spans="1:86">
      <c r="A191" s="21">
        <v>175</v>
      </c>
      <c r="B191" t="s">
        <v>282</v>
      </c>
      <c r="C191" s="21" t="s">
        <v>244</v>
      </c>
      <c r="D191" s="21" t="s">
        <v>5261</v>
      </c>
      <c r="E191" s="21">
        <v>2018</v>
      </c>
      <c r="F191" s="21" t="s">
        <v>5262</v>
      </c>
      <c r="G191" s="21" t="s">
        <v>5263</v>
      </c>
      <c r="H191" s="21" t="s">
        <v>5264</v>
      </c>
      <c r="I191" s="21" t="s">
        <v>2233</v>
      </c>
      <c r="J191" s="183" t="s">
        <v>4602</v>
      </c>
      <c r="K191" s="21" t="s">
        <v>5265</v>
      </c>
      <c r="L191" s="21" t="s">
        <v>5433</v>
      </c>
      <c r="M191" s="21" t="s">
        <v>5434</v>
      </c>
      <c r="N191" s="21" t="s">
        <v>15</v>
      </c>
      <c r="O191" s="21" t="s">
        <v>5722</v>
      </c>
      <c r="P191" s="21" t="s">
        <v>6016</v>
      </c>
      <c r="Q191" s="21" t="s">
        <v>5602</v>
      </c>
      <c r="R191" s="21" t="s">
        <v>5453</v>
      </c>
      <c r="S191" s="21" t="s">
        <v>4606</v>
      </c>
      <c r="T191" s="21" t="str">
        <f>INDEX([5]Outcome_GWASs!I:I,MATCH([5]Wenxin!Q191,[5]Outcome_GWASs!C:C,0))</f>
        <v>0-101</v>
      </c>
      <c r="U191" s="21" t="str">
        <f>INDEX([5]Outcome_GWASs!H:H,MATCH([5]Wenxin!Q191,[5]Outcome_GWASs!C:C,0))</f>
        <v xml:space="preserve">both </v>
      </c>
      <c r="V191" s="21">
        <f>INDEX([5]Outcome_GWASs!F:F,MATCH([5]Wenxin!Q191,[5]Outcome_GWASs!C:C,0))</f>
        <v>17931</v>
      </c>
      <c r="W191" s="21">
        <f>INDEX([5]Outcome_GWASs!G:G,MATCH([5]Wenxin!Q191,[5]Outcome_GWASs!C:C,0))</f>
        <v>115142</v>
      </c>
      <c r="X191" s="21">
        <f>INDEX([5]Outcome_GWASs!F:F,MATCH([5]Wenxin!Q191,[5]Outcome_GWASs!C:C,0))</f>
        <v>17931</v>
      </c>
      <c r="Y191" s="21">
        <f>INDEX([5]Outcome_GWASs!G:G,MATCH([5]Wenxin!Q191,[5]Outcome_GWASs!C:C,0))</f>
        <v>115142</v>
      </c>
      <c r="Z191" s="21" t="s">
        <v>10</v>
      </c>
      <c r="AA191" s="21" t="s">
        <v>1059</v>
      </c>
      <c r="AB191" s="21" t="str">
        <f>INDEX([5]Outcome_GWASs!E:E,MATCH([5]Wenxin!Q191,[5]Outcome_GWASs!C:C,0))</f>
        <v>European and Asian</v>
      </c>
      <c r="AC191" t="s">
        <v>5528</v>
      </c>
      <c r="AD191" t="s">
        <v>5528</v>
      </c>
      <c r="AE191" s="21" t="s">
        <v>1042</v>
      </c>
      <c r="AF191" s="21" t="s">
        <v>10</v>
      </c>
      <c r="AG191" s="21" t="s">
        <v>140</v>
      </c>
      <c r="AH191" s="21">
        <v>143677</v>
      </c>
      <c r="AI191">
        <f>INDEX([5]Exposure_GWASs!F:F,MATCH([5]Wenxin!AB191,[5]Exposure_GWASs!C:C,0))</f>
        <v>153781</v>
      </c>
      <c r="AJ191" s="21" t="s">
        <v>5267</v>
      </c>
      <c r="AK191" s="21" t="s">
        <v>1005</v>
      </c>
      <c r="AL191" s="21" t="s">
        <v>204</v>
      </c>
      <c r="AM191" s="21" t="s">
        <v>10</v>
      </c>
      <c r="AN191" s="21" t="s">
        <v>10</v>
      </c>
      <c r="AO191" s="21" t="s">
        <v>11</v>
      </c>
      <c r="AP191" s="21" t="s">
        <v>5268</v>
      </c>
      <c r="AQ191" s="21" t="s">
        <v>5410</v>
      </c>
      <c r="AR191" s="21" t="s">
        <v>11</v>
      </c>
      <c r="AS191" s="21" t="s">
        <v>135</v>
      </c>
      <c r="AT191" s="21" t="s">
        <v>11</v>
      </c>
      <c r="AU191" s="21" t="s">
        <v>10</v>
      </c>
      <c r="AV191" s="21">
        <v>39</v>
      </c>
      <c r="AW191" s="21" t="s">
        <v>10</v>
      </c>
      <c r="AX191" s="21">
        <f>INDEX([5]Exposure_GWASs!S:S,MATCH([5]Wenxin!AB191,[5]Exposure_GWASs!C:C,0))</f>
        <v>60</v>
      </c>
      <c r="AY191" s="21" t="s">
        <v>5436</v>
      </c>
      <c r="AZ191" s="21" t="s">
        <v>11</v>
      </c>
      <c r="BA191" s="21" t="s">
        <v>10</v>
      </c>
      <c r="BB191" s="21" t="s">
        <v>13</v>
      </c>
      <c r="BC191" s="21" t="s">
        <v>17</v>
      </c>
      <c r="BD191" s="21" t="s">
        <v>26</v>
      </c>
      <c r="BE191" s="21" t="s">
        <v>29</v>
      </c>
      <c r="BF191" s="21"/>
      <c r="BG191" s="21"/>
      <c r="BH191" s="21" t="s">
        <v>1011</v>
      </c>
      <c r="BI191" s="21" t="s">
        <v>11</v>
      </c>
      <c r="BJ191" s="21" t="s">
        <v>1065</v>
      </c>
      <c r="BK191" s="21" t="s">
        <v>11</v>
      </c>
      <c r="BL191" s="21" t="s">
        <v>11</v>
      </c>
      <c r="BM191" s="21" t="s">
        <v>11</v>
      </c>
      <c r="BN191" s="21" t="s">
        <v>11</v>
      </c>
      <c r="BO191" s="21" t="s">
        <v>167</v>
      </c>
      <c r="BP191" s="21" t="s">
        <v>1059</v>
      </c>
      <c r="BQ191" s="21" t="s">
        <v>1029</v>
      </c>
      <c r="BR191" s="21">
        <v>1.1499999999999999</v>
      </c>
      <c r="BT191" s="21">
        <v>95</v>
      </c>
      <c r="BU191" s="21">
        <v>0.95</v>
      </c>
      <c r="BV191">
        <v>1.39</v>
      </c>
      <c r="BW191" s="247">
        <v>0.156</v>
      </c>
      <c r="BX191" t="s">
        <v>11</v>
      </c>
      <c r="BY191" t="s">
        <v>11</v>
      </c>
      <c r="BZ191" s="21" t="s">
        <v>5437</v>
      </c>
      <c r="CA191" s="21" t="s">
        <v>5269</v>
      </c>
      <c r="CB191" s="21" t="s">
        <v>5270</v>
      </c>
      <c r="CC191" s="21" t="s">
        <v>5438</v>
      </c>
    </row>
    <row r="192" spans="1:86">
      <c r="A192" s="21">
        <v>175</v>
      </c>
      <c r="B192" t="s">
        <v>282</v>
      </c>
      <c r="C192" s="21" t="s">
        <v>244</v>
      </c>
      <c r="D192" s="21" t="s">
        <v>5261</v>
      </c>
      <c r="E192" s="21">
        <v>2018</v>
      </c>
      <c r="F192" s="21" t="s">
        <v>5262</v>
      </c>
      <c r="G192" s="21" t="s">
        <v>5263</v>
      </c>
      <c r="H192" s="21" t="s">
        <v>5264</v>
      </c>
      <c r="I192" s="21" t="s">
        <v>2233</v>
      </c>
      <c r="J192" s="183" t="s">
        <v>4602</v>
      </c>
      <c r="K192" s="21" t="s">
        <v>5265</v>
      </c>
      <c r="L192" s="21" t="s">
        <v>5433</v>
      </c>
      <c r="M192" s="21" t="s">
        <v>5434</v>
      </c>
      <c r="N192" s="21" t="s">
        <v>15</v>
      </c>
      <c r="O192" s="21" t="s">
        <v>5655</v>
      </c>
      <c r="P192" s="21" t="s">
        <v>6017</v>
      </c>
      <c r="Q192" s="21" t="s">
        <v>5654</v>
      </c>
      <c r="R192" s="21" t="s">
        <v>5454</v>
      </c>
      <c r="S192" s="21" t="s">
        <v>5278</v>
      </c>
      <c r="T192" s="21" t="str">
        <f>INDEX([5]Outcome_GWASs!I:I,MATCH([5]Wenxin!Q192,[5]Outcome_GWASs!C:C,0))</f>
        <v>16-104</v>
      </c>
      <c r="U192" s="21" t="str">
        <f>INDEX([5]Outcome_GWASs!H:H,MATCH([5]Wenxin!Q192,[5]Outcome_GWASs!C:C,0))</f>
        <v>both</v>
      </c>
      <c r="V192" s="21">
        <f>INDEX([5]Outcome_GWASs!F:F,MATCH([5]Wenxin!Q192,[5]Outcome_GWASs!C:C,0))</f>
        <v>16851</v>
      </c>
      <c r="W192" s="21">
        <f>INDEX([5]Outcome_GWASs!G:G,MATCH([5]Wenxin!Q192,[5]Outcome_GWASs!C:C,0))</f>
        <v>32473</v>
      </c>
      <c r="X192" s="21">
        <f>INDEX([5]Outcome_GWASs!F:F,MATCH([5]Wenxin!Q192,[5]Outcome_GWASs!C:C,0))</f>
        <v>16851</v>
      </c>
      <c r="Y192" s="21">
        <f>INDEX([5]Outcome_GWASs!G:G,MATCH([5]Wenxin!Q192,[5]Outcome_GWASs!C:C,0))</f>
        <v>32473</v>
      </c>
      <c r="Z192" s="21" t="s">
        <v>10</v>
      </c>
      <c r="AA192" s="21" t="s">
        <v>1059</v>
      </c>
      <c r="AB192" s="21" t="str">
        <f>INDEX([5]Outcome_GWASs!E:E,MATCH([5]Wenxin!Q192,[5]Outcome_GWASs!C:C,0))</f>
        <v>European</v>
      </c>
      <c r="AC192" t="s">
        <v>5528</v>
      </c>
      <c r="AD192" t="s">
        <v>5528</v>
      </c>
      <c r="AE192" s="21" t="s">
        <v>1042</v>
      </c>
      <c r="AF192" s="21" t="s">
        <v>10</v>
      </c>
      <c r="AG192" s="21" t="s">
        <v>140</v>
      </c>
      <c r="AH192" s="21">
        <v>143677</v>
      </c>
      <c r="AI192">
        <f>INDEX([5]Exposure_GWASs!F:F,MATCH([5]Wenxin!AB192,[5]Exposure_GWASs!C:C,0))</f>
        <v>153781</v>
      </c>
      <c r="AJ192" s="21" t="s">
        <v>5267</v>
      </c>
      <c r="AK192" s="21" t="s">
        <v>1005</v>
      </c>
      <c r="AL192" s="21" t="s">
        <v>204</v>
      </c>
      <c r="AM192" s="21" t="s">
        <v>10</v>
      </c>
      <c r="AN192" s="21" t="s">
        <v>10</v>
      </c>
      <c r="AO192" s="21" t="s">
        <v>11</v>
      </c>
      <c r="AP192" s="21" t="s">
        <v>5268</v>
      </c>
      <c r="AQ192" s="21" t="s">
        <v>5410</v>
      </c>
      <c r="AR192" s="21" t="s">
        <v>11</v>
      </c>
      <c r="AS192" s="21" t="s">
        <v>135</v>
      </c>
      <c r="AT192" s="21" t="s">
        <v>11</v>
      </c>
      <c r="AU192" s="21" t="s">
        <v>10</v>
      </c>
      <c r="AV192" s="21">
        <v>45</v>
      </c>
      <c r="AW192" s="21" t="s">
        <v>10</v>
      </c>
      <c r="AX192" s="21">
        <f>INDEX([5]Exposure_GWASs!S:S,MATCH([5]Wenxin!AB192,[5]Exposure_GWASs!C:C,0))</f>
        <v>60</v>
      </c>
      <c r="AY192" s="21" t="s">
        <v>5436</v>
      </c>
      <c r="AZ192" s="21" t="s">
        <v>11</v>
      </c>
      <c r="BA192" s="21" t="s">
        <v>10</v>
      </c>
      <c r="BB192" s="21" t="s">
        <v>13</v>
      </c>
      <c r="BC192" s="21" t="s">
        <v>17</v>
      </c>
      <c r="BD192" s="21" t="s">
        <v>26</v>
      </c>
      <c r="BE192" s="21" t="s">
        <v>29</v>
      </c>
      <c r="BF192" s="21"/>
      <c r="BG192" s="21"/>
      <c r="BH192" s="21" t="s">
        <v>1011</v>
      </c>
      <c r="BI192" s="21" t="s">
        <v>11</v>
      </c>
      <c r="BJ192" s="21" t="s">
        <v>1065</v>
      </c>
      <c r="BK192" s="21" t="s">
        <v>11</v>
      </c>
      <c r="BL192" s="21" t="s">
        <v>11</v>
      </c>
      <c r="BM192" s="21" t="s">
        <v>11</v>
      </c>
      <c r="BN192" s="21" t="s">
        <v>11</v>
      </c>
      <c r="BO192" s="21" t="s">
        <v>167</v>
      </c>
      <c r="BP192" s="21" t="s">
        <v>1059</v>
      </c>
      <c r="BQ192" s="21" t="s">
        <v>1029</v>
      </c>
      <c r="BR192" s="21">
        <v>0.82</v>
      </c>
      <c r="BT192" s="21">
        <v>95</v>
      </c>
      <c r="BU192" s="21">
        <v>0.67</v>
      </c>
      <c r="BV192" s="21">
        <v>1.01</v>
      </c>
      <c r="BW192" s="247">
        <v>6.5000000000000002E-2</v>
      </c>
      <c r="BX192" t="s">
        <v>11</v>
      </c>
      <c r="BY192" t="s">
        <v>11</v>
      </c>
      <c r="BZ192" s="21" t="s">
        <v>5437</v>
      </c>
      <c r="CA192" s="21" t="s">
        <v>5269</v>
      </c>
      <c r="CB192" s="21" t="s">
        <v>5270</v>
      </c>
      <c r="CC192" s="21" t="s">
        <v>5438</v>
      </c>
    </row>
    <row r="193" spans="1:82">
      <c r="A193" s="21">
        <v>175</v>
      </c>
      <c r="B193" t="s">
        <v>282</v>
      </c>
      <c r="C193" s="21" t="s">
        <v>244</v>
      </c>
      <c r="D193" s="21" t="s">
        <v>5261</v>
      </c>
      <c r="E193" s="21">
        <v>2018</v>
      </c>
      <c r="F193" s="21" t="s">
        <v>5262</v>
      </c>
      <c r="G193" s="21" t="s">
        <v>5263</v>
      </c>
      <c r="H193" s="21" t="s">
        <v>5264</v>
      </c>
      <c r="I193" s="21" t="s">
        <v>2233</v>
      </c>
      <c r="J193" s="183" t="s">
        <v>4602</v>
      </c>
      <c r="K193" s="21" t="s">
        <v>5265</v>
      </c>
      <c r="L193" s="21" t="s">
        <v>5433</v>
      </c>
      <c r="M193" s="21" t="s">
        <v>5434</v>
      </c>
      <c r="N193" s="21" t="s">
        <v>15</v>
      </c>
      <c r="O193" s="21" t="s">
        <v>5560</v>
      </c>
      <c r="P193" s="21" t="s">
        <v>6018</v>
      </c>
      <c r="Q193" s="21" t="s">
        <v>5600</v>
      </c>
      <c r="R193" s="21" t="s">
        <v>5455</v>
      </c>
      <c r="S193" s="21" t="s">
        <v>5279</v>
      </c>
      <c r="T193" s="21" t="s">
        <v>139</v>
      </c>
      <c r="U193" s="21" t="str">
        <f>INDEX([5]Outcome_GWASs!H:H,MATCH([5]Wenxin!Q193,[5]Outcome_GWASs!C:C,0))</f>
        <v>both</v>
      </c>
      <c r="V193" s="21">
        <f>INDEX([5]Outcome_GWASs!F:F,MATCH([5]Wenxin!Q193,[5]Outcome_GWASs!C:C,0))</f>
        <v>34840</v>
      </c>
      <c r="W193" s="21">
        <f>INDEX([5]Outcome_GWASs!G:G,MATCH([5]Wenxin!Q193,[5]Outcome_GWASs!C:C,0))</f>
        <v>114981</v>
      </c>
      <c r="X193" s="21">
        <f>INDEX([5]Outcome_GWASs!F:F,MATCH([5]Wenxin!Q193,[5]Outcome_GWASs!C:C,0))</f>
        <v>34840</v>
      </c>
      <c r="Y193" s="21">
        <f>INDEX([5]Outcome_GWASs!G:G,MATCH([5]Wenxin!Q193,[5]Outcome_GWASs!C:C,0))</f>
        <v>114981</v>
      </c>
      <c r="Z193" s="21" t="s">
        <v>10</v>
      </c>
      <c r="AA193" s="21" t="s">
        <v>1059</v>
      </c>
      <c r="AB193" s="21" t="str">
        <f>INDEX([5]Outcome_GWASs!E:E,MATCH([5]Wenxin!Q193,[5]Outcome_GWASs!C:C,0))</f>
        <v>European</v>
      </c>
      <c r="AC193" t="s">
        <v>5528</v>
      </c>
      <c r="AD193" t="s">
        <v>5528</v>
      </c>
      <c r="AE193" s="21" t="s">
        <v>1042</v>
      </c>
      <c r="AF193" s="21" t="s">
        <v>10</v>
      </c>
      <c r="AG193" s="21" t="s">
        <v>140</v>
      </c>
      <c r="AH193" s="21">
        <v>143677</v>
      </c>
      <c r="AI193">
        <f>INDEX([5]Exposure_GWASs!F:F,MATCH([5]Wenxin!AB193,[5]Exposure_GWASs!C:C,0))</f>
        <v>153781</v>
      </c>
      <c r="AJ193" s="21" t="s">
        <v>5267</v>
      </c>
      <c r="AK193" s="21" t="s">
        <v>1005</v>
      </c>
      <c r="AL193" s="21" t="s">
        <v>204</v>
      </c>
      <c r="AM193" s="21" t="s">
        <v>10</v>
      </c>
      <c r="AN193" s="21" t="s">
        <v>10</v>
      </c>
      <c r="AO193" s="21" t="s">
        <v>11</v>
      </c>
      <c r="AP193" s="21" t="s">
        <v>5268</v>
      </c>
      <c r="AQ193" s="21" t="s">
        <v>5410</v>
      </c>
      <c r="AR193" s="21" t="s">
        <v>11</v>
      </c>
      <c r="AS193" s="21" t="s">
        <v>135</v>
      </c>
      <c r="AT193" s="21" t="s">
        <v>11</v>
      </c>
      <c r="AU193" s="21" t="s">
        <v>10</v>
      </c>
      <c r="AV193" s="21">
        <v>17</v>
      </c>
      <c r="AW193" s="21" t="s">
        <v>10</v>
      </c>
      <c r="AX193" s="21">
        <f>INDEX([5]Exposure_GWASs!S:S,MATCH([5]Wenxin!AB193,[5]Exposure_GWASs!C:C,0))</f>
        <v>60</v>
      </c>
      <c r="AY193" s="21" t="s">
        <v>5436</v>
      </c>
      <c r="AZ193" s="21" t="s">
        <v>11</v>
      </c>
      <c r="BA193" s="21" t="s">
        <v>10</v>
      </c>
      <c r="BB193" s="21" t="s">
        <v>13</v>
      </c>
      <c r="BC193" s="21" t="s">
        <v>17</v>
      </c>
      <c r="BD193" s="21" t="s">
        <v>26</v>
      </c>
      <c r="BE193" s="21" t="s">
        <v>29</v>
      </c>
      <c r="BF193" s="21"/>
      <c r="BG193" s="21"/>
      <c r="BH193" s="21" t="s">
        <v>1011</v>
      </c>
      <c r="BI193" s="21" t="s">
        <v>11</v>
      </c>
      <c r="BJ193" s="21" t="s">
        <v>1065</v>
      </c>
      <c r="BK193" s="21" t="s">
        <v>11</v>
      </c>
      <c r="BL193" s="21" t="s">
        <v>11</v>
      </c>
      <c r="BM193" s="21" t="s">
        <v>11</v>
      </c>
      <c r="BN193" s="21" t="s">
        <v>11</v>
      </c>
      <c r="BO193" s="21" t="s">
        <v>167</v>
      </c>
      <c r="BP193" s="21" t="s">
        <v>1059</v>
      </c>
      <c r="BQ193" s="21" t="s">
        <v>1029</v>
      </c>
      <c r="BR193" s="21">
        <v>0.19</v>
      </c>
      <c r="BT193" s="21">
        <v>95</v>
      </c>
      <c r="BU193" s="21">
        <v>0.11</v>
      </c>
      <c r="BV193" s="21">
        <v>0.34</v>
      </c>
      <c r="BW193" s="247">
        <v>1.77E-8</v>
      </c>
      <c r="BX193" t="s">
        <v>11</v>
      </c>
      <c r="BY193" t="s">
        <v>11</v>
      </c>
      <c r="BZ193" s="21" t="s">
        <v>5437</v>
      </c>
      <c r="CA193" s="21" t="s">
        <v>5269</v>
      </c>
      <c r="CB193" s="21" t="s">
        <v>5270</v>
      </c>
      <c r="CC193" s="21" t="s">
        <v>5438</v>
      </c>
    </row>
    <row r="194" spans="1:82">
      <c r="A194">
        <v>176</v>
      </c>
      <c r="B194" t="s">
        <v>244</v>
      </c>
      <c r="C194" t="s">
        <v>244</v>
      </c>
      <c r="D194" t="s">
        <v>5456</v>
      </c>
      <c r="E194">
        <v>2018</v>
      </c>
      <c r="F194" t="s">
        <v>1104</v>
      </c>
      <c r="G194" t="s">
        <v>5280</v>
      </c>
      <c r="H194" t="s">
        <v>5281</v>
      </c>
      <c r="I194" t="s">
        <v>5282</v>
      </c>
      <c r="J194" s="183" t="s">
        <v>5283</v>
      </c>
      <c r="K194" t="s">
        <v>5284</v>
      </c>
      <c r="L194" t="s">
        <v>5457</v>
      </c>
      <c r="M194" t="s">
        <v>5285</v>
      </c>
      <c r="N194" s="21" t="s">
        <v>15</v>
      </c>
      <c r="O194" s="21" t="s">
        <v>5663</v>
      </c>
      <c r="P194" s="21" t="s">
        <v>5663</v>
      </c>
      <c r="Q194" s="21" t="s">
        <v>5608</v>
      </c>
      <c r="R194" s="21" t="s">
        <v>5286</v>
      </c>
      <c r="S194" s="21" t="s">
        <v>5287</v>
      </c>
      <c r="T194" s="21" t="str">
        <f>INDEX([5]Outcome_GWASs!I:I,MATCH([5]Wenxin!Q194,[5]Outcome_GWASs!C:C,0))</f>
        <v>18-100</v>
      </c>
      <c r="U194" s="21" t="str">
        <f>INDEX([5]Outcome_GWASs!H:H,MATCH([5]Wenxin!Q194,[5]Outcome_GWASs!C:C,0))</f>
        <v>both</v>
      </c>
      <c r="V194" s="21">
        <f>INDEX([5]Outcome_GWASs!F:F,MATCH([5]Wenxin!Q194,[5]Outcome_GWASs!C:C,0))</f>
        <v>10101</v>
      </c>
      <c r="W194" s="21">
        <f>INDEX([5]Outcome_GWASs!G:G,MATCH([5]Wenxin!Q194,[5]Outcome_GWASs!C:C,0))</f>
        <v>51815</v>
      </c>
      <c r="X194" s="21">
        <f>INDEX([5]Outcome_GWASs!F:F,MATCH([5]Wenxin!Q194,[5]Outcome_GWASs!C:C,0))</f>
        <v>10101</v>
      </c>
      <c r="Y194" s="21">
        <f>INDEX([5]Outcome_GWASs!G:G,MATCH([5]Wenxin!Q194,[5]Outcome_GWASs!C:C,0))</f>
        <v>51815</v>
      </c>
      <c r="Z194" s="21" t="s">
        <v>10</v>
      </c>
      <c r="AA194" s="21" t="s">
        <v>1059</v>
      </c>
      <c r="AB194" s="21" t="str">
        <f>INDEX([5]Outcome_GWASs!E:E,MATCH([5]Wenxin!Q194,[5]Outcome_GWASs!C:C,0))</f>
        <v>All ancestry</v>
      </c>
      <c r="AC194" t="s">
        <v>5528</v>
      </c>
      <c r="AD194" t="s">
        <v>5528</v>
      </c>
      <c r="AE194" s="21" t="s">
        <v>3107</v>
      </c>
      <c r="AF194" s="21" t="s">
        <v>10</v>
      </c>
      <c r="AG194" s="21" t="s">
        <v>140</v>
      </c>
      <c r="AH194" s="21">
        <v>143677</v>
      </c>
      <c r="AI194">
        <f>INDEX([5]Exposure_GWASs!F:F,MATCH([5]Wenxin!AB194,[5]Exposure_GWASs!C:C,0))</f>
        <v>143677</v>
      </c>
      <c r="AJ194" s="21" t="s">
        <v>10</v>
      </c>
      <c r="AK194" s="21" t="s">
        <v>1005</v>
      </c>
      <c r="AL194" s="21" t="s">
        <v>204</v>
      </c>
      <c r="AM194" s="21" t="s">
        <v>5288</v>
      </c>
      <c r="AN194" s="21" t="s">
        <v>213</v>
      </c>
      <c r="AO194" s="21" t="s">
        <v>1099</v>
      </c>
      <c r="AP194" s="21" t="s">
        <v>5289</v>
      </c>
      <c r="AQ194" s="21" t="s">
        <v>5290</v>
      </c>
      <c r="AR194" s="21" t="s">
        <v>11</v>
      </c>
      <c r="AS194" s="21" t="s">
        <v>575</v>
      </c>
      <c r="AT194" s="21" t="s">
        <v>5291</v>
      </c>
      <c r="AU194" s="21" t="s">
        <v>10</v>
      </c>
      <c r="AV194" s="21">
        <v>37</v>
      </c>
      <c r="AW194" t="s">
        <v>10</v>
      </c>
      <c r="AX194" s="21">
        <f>INDEX([5]Exposure_GWASs!S:S,MATCH([5]Wenxin!AB194,[5]Exposure_GWASs!C:C,0))</f>
        <v>49</v>
      </c>
      <c r="AY194" t="s">
        <v>5292</v>
      </c>
      <c r="AZ194" t="s">
        <v>135</v>
      </c>
      <c r="BA194" t="s">
        <v>5293</v>
      </c>
      <c r="BB194" s="21" t="s">
        <v>13</v>
      </c>
      <c r="BC194" s="21" t="s">
        <v>17</v>
      </c>
      <c r="BD194" s="21" t="s">
        <v>55</v>
      </c>
      <c r="BE194" s="21" t="s">
        <v>26</v>
      </c>
      <c r="BF194" s="21"/>
      <c r="BG194" s="21"/>
      <c r="BH194" t="s">
        <v>1011</v>
      </c>
      <c r="BI194" t="s">
        <v>5294</v>
      </c>
      <c r="BJ194" t="s">
        <v>1065</v>
      </c>
      <c r="BK194" s="21" t="s">
        <v>11</v>
      </c>
      <c r="BL194" s="21" t="s">
        <v>11</v>
      </c>
      <c r="BM194" s="21" t="s">
        <v>11</v>
      </c>
      <c r="BN194" s="21" t="s">
        <v>11</v>
      </c>
      <c r="BO194" t="s">
        <v>167</v>
      </c>
      <c r="BP194" s="21" t="s">
        <v>1197</v>
      </c>
      <c r="BQ194" t="s">
        <v>1029</v>
      </c>
      <c r="BR194">
        <v>1.02</v>
      </c>
      <c r="BT194">
        <v>95</v>
      </c>
      <c r="BU194">
        <v>0.84</v>
      </c>
      <c r="BV194">
        <v>1.24</v>
      </c>
      <c r="BW194">
        <v>0.81299999999999994</v>
      </c>
      <c r="BX194" t="s">
        <v>11</v>
      </c>
      <c r="BY194" t="s">
        <v>11</v>
      </c>
      <c r="BZ194" t="s">
        <v>5458</v>
      </c>
      <c r="CA194" t="s">
        <v>11</v>
      </c>
      <c r="CB194" t="s">
        <v>11</v>
      </c>
      <c r="CC194" t="s">
        <v>5295</v>
      </c>
    </row>
    <row r="195" spans="1:82">
      <c r="A195">
        <v>177</v>
      </c>
      <c r="B195" t="s">
        <v>282</v>
      </c>
      <c r="C195" t="s">
        <v>244</v>
      </c>
      <c r="D195" t="s">
        <v>5296</v>
      </c>
      <c r="E195">
        <v>2019</v>
      </c>
      <c r="F195" t="s">
        <v>5297</v>
      </c>
      <c r="G195" t="s">
        <v>5298</v>
      </c>
      <c r="H195" t="s">
        <v>5281</v>
      </c>
      <c r="I195" t="s">
        <v>5282</v>
      </c>
      <c r="J195" s="183" t="s">
        <v>5283</v>
      </c>
      <c r="K195" t="s">
        <v>5284</v>
      </c>
      <c r="L195" t="s">
        <v>5459</v>
      </c>
      <c r="M195" t="s">
        <v>5460</v>
      </c>
      <c r="N195" s="21" t="s">
        <v>15</v>
      </c>
      <c r="O195" s="21" t="s">
        <v>5560</v>
      </c>
      <c r="P195" s="21" t="s">
        <v>6015</v>
      </c>
      <c r="Q195" s="21" t="s">
        <v>5600</v>
      </c>
      <c r="R195" s="21" t="s">
        <v>5299</v>
      </c>
      <c r="S195" s="21" t="s">
        <v>5300</v>
      </c>
      <c r="T195" s="21" t="s">
        <v>10</v>
      </c>
      <c r="U195" s="21" t="str">
        <f>INDEX([5]Outcome_GWASs!H:H,MATCH([5]Wenxin!Q195,[5]Outcome_GWASs!C:C,0))</f>
        <v>both</v>
      </c>
      <c r="V195" s="21">
        <f>INDEX([5]Outcome_GWASs!F:F,MATCH([5]Wenxin!Q195,[5]Outcome_GWASs!C:C,0))</f>
        <v>26676</v>
      </c>
      <c r="W195" s="21">
        <f>INDEX([5]Outcome_GWASs!G:G,MATCH([5]Wenxin!Q195,[5]Outcome_GWASs!C:C,0))</f>
        <v>132532</v>
      </c>
      <c r="X195" s="21">
        <f>INDEX([5]Outcome_GWASs!F:F,MATCH([5]Wenxin!Q195,[5]Outcome_GWASs!C:C,0))</f>
        <v>26676</v>
      </c>
      <c r="Y195" s="21">
        <f>INDEX([5]Outcome_GWASs!G:G,MATCH([5]Wenxin!Q195,[5]Outcome_GWASs!C:C,0))</f>
        <v>132532</v>
      </c>
      <c r="Z195" s="21" t="s">
        <v>10</v>
      </c>
      <c r="AA195" s="21" t="s">
        <v>1059</v>
      </c>
      <c r="AB195" s="21" t="str">
        <f>INDEX([5]Outcome_GWASs!E:E,MATCH([5]Wenxin!Q195,[5]Outcome_GWASs!C:C,0))</f>
        <v>European</v>
      </c>
      <c r="AC195" t="s">
        <v>5528</v>
      </c>
      <c r="AD195" t="s">
        <v>5528</v>
      </c>
      <c r="AE195" s="21" t="s">
        <v>3107</v>
      </c>
      <c r="AF195" s="21" t="s">
        <v>10</v>
      </c>
      <c r="AG195" s="21" t="s">
        <v>140</v>
      </c>
      <c r="AH195" s="21">
        <v>143677</v>
      </c>
      <c r="AI195">
        <f>INDEX([5]Exposure_GWASs!F:F,MATCH([5]Wenxin!AB195,[5]Exposure_GWASs!C:C,0))</f>
        <v>143677</v>
      </c>
      <c r="AJ195" s="21" t="s">
        <v>10</v>
      </c>
      <c r="AK195" s="21" t="s">
        <v>1005</v>
      </c>
      <c r="AL195" s="21" t="s">
        <v>204</v>
      </c>
      <c r="AM195" s="21" t="s">
        <v>1099</v>
      </c>
      <c r="AN195" s="21" t="s">
        <v>213</v>
      </c>
      <c r="AO195" s="21" t="s">
        <v>1099</v>
      </c>
      <c r="AP195" s="21" t="s">
        <v>11</v>
      </c>
      <c r="AQ195" s="21" t="s">
        <v>5301</v>
      </c>
      <c r="AR195" s="21" t="s">
        <v>11</v>
      </c>
      <c r="AS195" s="21" t="s">
        <v>5302</v>
      </c>
      <c r="AT195" s="21" t="s">
        <v>11</v>
      </c>
      <c r="AU195" s="21" t="s">
        <v>10</v>
      </c>
      <c r="AV195" s="21">
        <v>47</v>
      </c>
      <c r="AW195" s="21" t="s">
        <v>10</v>
      </c>
      <c r="AX195" s="21">
        <f>INDEX([5]Exposure_GWASs!S:S,MATCH([5]Wenxin!AB195,[5]Exposure_GWASs!C:C,0))</f>
        <v>49</v>
      </c>
      <c r="AY195" s="21" t="s">
        <v>11</v>
      </c>
      <c r="AZ195" s="21" t="s">
        <v>11</v>
      </c>
      <c r="BA195" s="21" t="s">
        <v>10</v>
      </c>
      <c r="BB195" s="21" t="s">
        <v>13</v>
      </c>
      <c r="BC195" s="21" t="s">
        <v>17</v>
      </c>
      <c r="BD195" s="21" t="s">
        <v>55</v>
      </c>
      <c r="BE195" s="21" t="s">
        <v>26</v>
      </c>
      <c r="BF195" s="21"/>
      <c r="BG195" s="21"/>
      <c r="BH195" t="s">
        <v>1011</v>
      </c>
      <c r="BI195" t="s">
        <v>5303</v>
      </c>
      <c r="BJ195" s="21" t="s">
        <v>5178</v>
      </c>
      <c r="BK195" s="21" t="s">
        <v>11</v>
      </c>
      <c r="BL195" s="21" t="s">
        <v>11</v>
      </c>
      <c r="BM195" s="21" t="s">
        <v>11</v>
      </c>
      <c r="BN195" s="21" t="s">
        <v>575</v>
      </c>
      <c r="BO195" s="21" t="s">
        <v>167</v>
      </c>
      <c r="BP195" s="21" t="s">
        <v>234</v>
      </c>
      <c r="BQ195" s="21" t="s">
        <v>1029</v>
      </c>
      <c r="BR195" s="21">
        <v>1.54</v>
      </c>
      <c r="BS195">
        <v>0.11</v>
      </c>
      <c r="BW195" s="247">
        <v>1.9199999999999998E-2</v>
      </c>
      <c r="BX195" t="s">
        <v>11</v>
      </c>
      <c r="BY195" t="s">
        <v>11</v>
      </c>
      <c r="BZ195" s="21" t="s">
        <v>5304</v>
      </c>
      <c r="CA195" s="21" t="s">
        <v>11</v>
      </c>
      <c r="CB195" s="21" t="s">
        <v>5305</v>
      </c>
      <c r="CC195" s="21" t="s">
        <v>11</v>
      </c>
      <c r="CD195" t="s">
        <v>5461</v>
      </c>
    </row>
    <row r="196" spans="1:82">
      <c r="A196">
        <v>177</v>
      </c>
      <c r="B196" t="s">
        <v>282</v>
      </c>
      <c r="C196" t="s">
        <v>244</v>
      </c>
      <c r="D196" t="s">
        <v>5296</v>
      </c>
      <c r="E196">
        <v>2019</v>
      </c>
      <c r="F196" t="s">
        <v>5297</v>
      </c>
      <c r="G196" t="s">
        <v>5298</v>
      </c>
      <c r="H196" t="s">
        <v>5281</v>
      </c>
      <c r="I196" t="s">
        <v>5282</v>
      </c>
      <c r="J196" s="183" t="s">
        <v>5283</v>
      </c>
      <c r="K196" t="s">
        <v>5284</v>
      </c>
      <c r="L196" t="s">
        <v>5459</v>
      </c>
      <c r="M196" t="s">
        <v>5460</v>
      </c>
      <c r="N196" s="21" t="s">
        <v>15</v>
      </c>
      <c r="O196" s="21" t="s">
        <v>5560</v>
      </c>
      <c r="P196" s="21" t="s">
        <v>5560</v>
      </c>
      <c r="Q196" s="21" t="s">
        <v>5600</v>
      </c>
      <c r="R196" s="21" t="s">
        <v>5306</v>
      </c>
      <c r="S196" s="21" t="s">
        <v>5300</v>
      </c>
      <c r="T196" s="21" t="s">
        <v>10</v>
      </c>
      <c r="U196" s="21" t="str">
        <f>INDEX([5]Outcome_GWASs!H:H,MATCH([5]Wenxin!Q196,[5]Outcome_GWASs!C:C,0))</f>
        <v>both</v>
      </c>
      <c r="V196" s="21">
        <f>INDEX([5]Outcome_GWASs!F:F,MATCH([5]Wenxin!Q196,[5]Outcome_GWASs!C:C,0))</f>
        <v>26676</v>
      </c>
      <c r="W196" s="21">
        <f>INDEX([5]Outcome_GWASs!G:G,MATCH([5]Wenxin!Q196,[5]Outcome_GWASs!C:C,0))</f>
        <v>132532</v>
      </c>
      <c r="X196" s="21">
        <f>INDEX([5]Outcome_GWASs!F:F,MATCH([5]Wenxin!Q196,[5]Outcome_GWASs!C:C,0))</f>
        <v>26676</v>
      </c>
      <c r="Y196" s="21">
        <f>INDEX([5]Outcome_GWASs!G:G,MATCH([5]Wenxin!Q196,[5]Outcome_GWASs!C:C,0))</f>
        <v>132532</v>
      </c>
      <c r="Z196" s="21" t="s">
        <v>10</v>
      </c>
      <c r="AA196" s="21" t="s">
        <v>1059</v>
      </c>
      <c r="AB196" s="21" t="str">
        <f>INDEX([5]Outcome_GWASs!E:E,MATCH([5]Wenxin!Q196,[5]Outcome_GWASs!C:C,0))</f>
        <v>European</v>
      </c>
      <c r="AC196" t="s">
        <v>5528</v>
      </c>
      <c r="AD196" t="s">
        <v>5528</v>
      </c>
      <c r="AE196" s="21" t="s">
        <v>3107</v>
      </c>
      <c r="AF196" s="21" t="s">
        <v>10</v>
      </c>
      <c r="AG196" s="21" t="s">
        <v>140</v>
      </c>
      <c r="AH196" s="21">
        <v>143677</v>
      </c>
      <c r="AI196">
        <f>INDEX([5]Exposure_GWASs!F:F,MATCH([5]Wenxin!AB196,[5]Exposure_GWASs!C:C,0))</f>
        <v>143677</v>
      </c>
      <c r="AJ196" s="21" t="s">
        <v>10</v>
      </c>
      <c r="AK196" s="21" t="s">
        <v>1005</v>
      </c>
      <c r="AL196" s="21" t="s">
        <v>204</v>
      </c>
      <c r="AM196" s="21" t="s">
        <v>1099</v>
      </c>
      <c r="AN196" s="21" t="s">
        <v>213</v>
      </c>
      <c r="AO196" s="21" t="s">
        <v>1099</v>
      </c>
      <c r="AP196" s="21" t="s">
        <v>11</v>
      </c>
      <c r="AQ196" s="21" t="s">
        <v>5301</v>
      </c>
      <c r="AR196" s="21" t="s">
        <v>11</v>
      </c>
      <c r="AS196" s="21" t="s">
        <v>5302</v>
      </c>
      <c r="AT196" s="21" t="s">
        <v>11</v>
      </c>
      <c r="AU196" s="21" t="s">
        <v>10</v>
      </c>
      <c r="AV196" s="21">
        <v>47</v>
      </c>
      <c r="AW196" s="21" t="s">
        <v>10</v>
      </c>
      <c r="AX196" s="21">
        <f>INDEX([5]Exposure_GWASs!S:S,MATCH([5]Wenxin!AB196,[5]Exposure_GWASs!C:C,0))</f>
        <v>49</v>
      </c>
      <c r="AY196" s="21" t="s">
        <v>11</v>
      </c>
      <c r="AZ196" s="21" t="s">
        <v>11</v>
      </c>
      <c r="BA196" s="21" t="s">
        <v>10</v>
      </c>
      <c r="BB196" s="21" t="s">
        <v>13</v>
      </c>
      <c r="BC196" s="21" t="s">
        <v>17</v>
      </c>
      <c r="BD196" s="21" t="s">
        <v>55</v>
      </c>
      <c r="BE196" s="21" t="s">
        <v>26</v>
      </c>
      <c r="BF196" s="21"/>
      <c r="BG196" s="21"/>
      <c r="BH196" t="s">
        <v>1011</v>
      </c>
      <c r="BI196" t="s">
        <v>5303</v>
      </c>
      <c r="BJ196" s="21" t="s">
        <v>5178</v>
      </c>
      <c r="BK196" s="21" t="s">
        <v>11</v>
      </c>
      <c r="BL196" s="21" t="s">
        <v>11</v>
      </c>
      <c r="BM196" s="21" t="s">
        <v>11</v>
      </c>
      <c r="BN196" s="21" t="s">
        <v>575</v>
      </c>
      <c r="BO196" s="21" t="s">
        <v>167</v>
      </c>
      <c r="BP196" s="21" t="s">
        <v>234</v>
      </c>
      <c r="BQ196" s="21" t="s">
        <v>1029</v>
      </c>
      <c r="BR196" s="21">
        <v>1.41</v>
      </c>
      <c r="BS196">
        <v>0.11</v>
      </c>
      <c r="BW196" s="247">
        <v>1.3999999999999999E-4</v>
      </c>
      <c r="BX196" t="s">
        <v>11</v>
      </c>
      <c r="BY196" t="s">
        <v>11</v>
      </c>
      <c r="BZ196" s="21" t="s">
        <v>5304</v>
      </c>
      <c r="CA196" s="21" t="s">
        <v>11</v>
      </c>
      <c r="CB196" s="21" t="s">
        <v>5305</v>
      </c>
      <c r="CC196" s="21" t="s">
        <v>11</v>
      </c>
      <c r="CD196" t="s">
        <v>5461</v>
      </c>
    </row>
    <row r="197" spans="1:82">
      <c r="A197">
        <v>177</v>
      </c>
      <c r="B197" t="s">
        <v>282</v>
      </c>
      <c r="C197" t="s">
        <v>244</v>
      </c>
      <c r="D197" t="s">
        <v>5296</v>
      </c>
      <c r="E197">
        <v>2019</v>
      </c>
      <c r="F197" t="s">
        <v>5297</v>
      </c>
      <c r="G197" t="s">
        <v>5298</v>
      </c>
      <c r="H197" t="s">
        <v>5281</v>
      </c>
      <c r="I197" t="s">
        <v>5282</v>
      </c>
      <c r="J197" s="183" t="s">
        <v>5283</v>
      </c>
      <c r="K197" t="s">
        <v>5284</v>
      </c>
      <c r="L197" t="s">
        <v>5459</v>
      </c>
      <c r="M197" t="s">
        <v>5460</v>
      </c>
      <c r="N197" s="21" t="s">
        <v>15</v>
      </c>
      <c r="O197" s="21" t="s">
        <v>5277</v>
      </c>
      <c r="P197" s="21" t="s">
        <v>5277</v>
      </c>
      <c r="Q197" s="21" t="s">
        <v>5602</v>
      </c>
      <c r="R197" s="21" t="s">
        <v>5277</v>
      </c>
      <c r="S197" s="21" t="s">
        <v>1111</v>
      </c>
      <c r="T197" s="21" t="str">
        <f>INDEX([5]Outcome_GWASs!I:I,MATCH([5]Wenxin!Q197,[5]Outcome_GWASs!C:C,0))</f>
        <v>18-88</v>
      </c>
      <c r="U197" s="21" t="str">
        <f>INDEX([5]Outcome_GWASs!H:H,MATCH([5]Wenxin!Q197,[5]Outcome_GWASs!C:C,0))</f>
        <v xml:space="preserve">both </v>
      </c>
      <c r="V197" s="21">
        <f>INDEX([5]Outcome_GWASs!F:F,MATCH([5]Wenxin!Q197,[5]Outcome_GWASs!C:C,0))</f>
        <v>60801</v>
      </c>
      <c r="W197" s="21">
        <f>INDEX([5]Outcome_GWASs!G:G,MATCH([5]Wenxin!Q197,[5]Outcome_GWASs!C:C,0))</f>
        <v>123504</v>
      </c>
      <c r="X197" s="21">
        <f>INDEX([5]Outcome_GWASs!F:F,MATCH([5]Wenxin!Q197,[5]Outcome_GWASs!C:C,0))</f>
        <v>60801</v>
      </c>
      <c r="Y197" s="21">
        <f>INDEX([5]Outcome_GWASs!G:G,MATCH([5]Wenxin!Q197,[5]Outcome_GWASs!C:C,0))</f>
        <v>123504</v>
      </c>
      <c r="Z197" s="21" t="s">
        <v>10</v>
      </c>
      <c r="AA197" s="21" t="s">
        <v>1059</v>
      </c>
      <c r="AB197" s="21" t="str">
        <f>INDEX([5]Outcome_GWASs!E:E,MATCH([5]Wenxin!Q197,[5]Outcome_GWASs!C:C,0))</f>
        <v>All ancestry</v>
      </c>
      <c r="AC197" t="s">
        <v>5528</v>
      </c>
      <c r="AD197" t="s">
        <v>5528</v>
      </c>
      <c r="AE197" s="21" t="s">
        <v>3107</v>
      </c>
      <c r="AF197" s="21" t="s">
        <v>10</v>
      </c>
      <c r="AG197" s="21" t="s">
        <v>140</v>
      </c>
      <c r="AH197" s="21">
        <v>143677</v>
      </c>
      <c r="AI197">
        <f>INDEX([5]Exposure_GWASs!F:F,MATCH([5]Wenxin!AB197,[5]Exposure_GWASs!C:C,0))</f>
        <v>143677</v>
      </c>
      <c r="AJ197" s="21" t="s">
        <v>10</v>
      </c>
      <c r="AK197" s="21" t="s">
        <v>1005</v>
      </c>
      <c r="AL197" s="21" t="s">
        <v>204</v>
      </c>
      <c r="AM197" s="21" t="s">
        <v>1099</v>
      </c>
      <c r="AN197" s="21" t="s">
        <v>213</v>
      </c>
      <c r="AO197" s="21" t="s">
        <v>1099</v>
      </c>
      <c r="AP197" s="21" t="s">
        <v>11</v>
      </c>
      <c r="AQ197" s="21" t="s">
        <v>5301</v>
      </c>
      <c r="AR197" s="21" t="s">
        <v>11</v>
      </c>
      <c r="AS197" s="21" t="s">
        <v>5302</v>
      </c>
      <c r="AT197" s="21" t="s">
        <v>11</v>
      </c>
      <c r="AU197" s="21" t="s">
        <v>10</v>
      </c>
      <c r="AV197" s="21">
        <v>47</v>
      </c>
      <c r="AW197" s="21" t="s">
        <v>10</v>
      </c>
      <c r="AX197" s="21">
        <f>INDEX([5]Exposure_GWASs!S:S,MATCH([5]Wenxin!AB197,[5]Exposure_GWASs!C:C,0))</f>
        <v>49</v>
      </c>
      <c r="AY197" s="21" t="s">
        <v>11</v>
      </c>
      <c r="AZ197" s="21" t="s">
        <v>11</v>
      </c>
      <c r="BA197" s="21" t="s">
        <v>10</v>
      </c>
      <c r="BB197" s="21" t="s">
        <v>13</v>
      </c>
      <c r="BC197" s="21" t="s">
        <v>17</v>
      </c>
      <c r="BD197" s="21" t="s">
        <v>55</v>
      </c>
      <c r="BE197" s="21" t="s">
        <v>26</v>
      </c>
      <c r="BF197" s="21"/>
      <c r="BG197" s="21"/>
      <c r="BH197" t="s">
        <v>1011</v>
      </c>
      <c r="BI197" t="s">
        <v>5303</v>
      </c>
      <c r="BJ197" s="21" t="s">
        <v>5178</v>
      </c>
      <c r="BK197" s="21" t="s">
        <v>11</v>
      </c>
      <c r="BL197" s="21" t="s">
        <v>11</v>
      </c>
      <c r="BM197" s="21" t="s">
        <v>11</v>
      </c>
      <c r="BN197" s="21" t="s">
        <v>575</v>
      </c>
      <c r="BO197" s="21" t="s">
        <v>167</v>
      </c>
      <c r="BP197" s="21" t="s">
        <v>234</v>
      </c>
      <c r="BQ197" s="21" t="s">
        <v>1029</v>
      </c>
      <c r="BR197" s="21">
        <v>1.34</v>
      </c>
      <c r="BS197">
        <v>7.0000000000000007E-2</v>
      </c>
      <c r="BW197" s="247">
        <v>0.74099999999999999</v>
      </c>
      <c r="BX197" t="s">
        <v>11</v>
      </c>
      <c r="BY197" t="s">
        <v>11</v>
      </c>
      <c r="BZ197" s="21" t="s">
        <v>5304</v>
      </c>
      <c r="CA197" s="21" t="s">
        <v>11</v>
      </c>
      <c r="CB197" s="21" t="s">
        <v>5305</v>
      </c>
      <c r="CC197" s="21" t="s">
        <v>11</v>
      </c>
      <c r="CD197" t="s">
        <v>5461</v>
      </c>
    </row>
    <row r="198" spans="1:82">
      <c r="A198">
        <v>177</v>
      </c>
      <c r="B198" t="s">
        <v>282</v>
      </c>
      <c r="C198" t="s">
        <v>244</v>
      </c>
      <c r="D198" t="s">
        <v>5296</v>
      </c>
      <c r="E198">
        <v>2019</v>
      </c>
      <c r="F198" t="s">
        <v>5297</v>
      </c>
      <c r="G198" t="s">
        <v>5298</v>
      </c>
      <c r="H198" t="s">
        <v>5281</v>
      </c>
      <c r="I198" t="s">
        <v>5282</v>
      </c>
      <c r="J198" s="183" t="s">
        <v>5283</v>
      </c>
      <c r="K198" t="s">
        <v>5284</v>
      </c>
      <c r="L198" t="s">
        <v>5459</v>
      </c>
      <c r="M198" t="s">
        <v>5460</v>
      </c>
      <c r="N198" s="21" t="s">
        <v>15</v>
      </c>
      <c r="O198" s="21" t="s">
        <v>458</v>
      </c>
      <c r="P198" s="21" t="s">
        <v>458</v>
      </c>
      <c r="Q198" s="21" t="s">
        <v>5602</v>
      </c>
      <c r="R198" s="21" t="s">
        <v>458</v>
      </c>
      <c r="S198" s="21" t="s">
        <v>1122</v>
      </c>
      <c r="T198" s="21" t="str">
        <f>INDEX([5]Outcome_GWASs!I:I,MATCH([5]Wenxin!Q198,[5]Outcome_GWASs!C:C,0))</f>
        <v>18-88</v>
      </c>
      <c r="U198" s="21" t="str">
        <f>INDEX([5]Outcome_GWASs!H:H,MATCH([5]Wenxin!Q198,[5]Outcome_GWASs!C:C,0))</f>
        <v xml:space="preserve">both </v>
      </c>
      <c r="V198" s="21">
        <f>INDEX([5]Outcome_GWASs!F:F,MATCH([5]Wenxin!Q198,[5]Outcome_GWASs!C:C,0))</f>
        <v>42560</v>
      </c>
      <c r="W198" s="21">
        <f>INDEX([5]Outcome_GWASs!G:G,MATCH([5]Wenxin!Q198,[5]Outcome_GWASs!C:C,0))</f>
        <v>123504</v>
      </c>
      <c r="X198" s="21">
        <f>INDEX([5]Outcome_GWASs!F:F,MATCH([5]Wenxin!Q198,[5]Outcome_GWASs!C:C,0))</f>
        <v>42560</v>
      </c>
      <c r="Y198" s="21">
        <f>INDEX([5]Outcome_GWASs!G:G,MATCH([5]Wenxin!Q198,[5]Outcome_GWASs!C:C,0))</f>
        <v>123504</v>
      </c>
      <c r="Z198" s="21" t="s">
        <v>10</v>
      </c>
      <c r="AA198" s="21" t="s">
        <v>1059</v>
      </c>
      <c r="AB198" s="21" t="str">
        <f>INDEX([5]Outcome_GWASs!E:E,MATCH([5]Wenxin!Q198,[5]Outcome_GWASs!C:C,0))</f>
        <v>All ancestry</v>
      </c>
      <c r="AC198" t="s">
        <v>5528</v>
      </c>
      <c r="AD198" t="s">
        <v>5528</v>
      </c>
      <c r="AE198" s="21" t="s">
        <v>3107</v>
      </c>
      <c r="AF198" s="21" t="s">
        <v>10</v>
      </c>
      <c r="AG198" s="21" t="s">
        <v>140</v>
      </c>
      <c r="AH198" s="21">
        <v>143677</v>
      </c>
      <c r="AI198">
        <f>INDEX([5]Exposure_GWASs!F:F,MATCH([5]Wenxin!AB198,[5]Exposure_GWASs!C:C,0))</f>
        <v>143677</v>
      </c>
      <c r="AJ198" s="21" t="s">
        <v>10</v>
      </c>
      <c r="AK198" s="21" t="s">
        <v>1005</v>
      </c>
      <c r="AL198" s="21" t="s">
        <v>204</v>
      </c>
      <c r="AM198" s="21" t="s">
        <v>1099</v>
      </c>
      <c r="AN198" s="21" t="s">
        <v>213</v>
      </c>
      <c r="AO198" s="21" t="s">
        <v>1099</v>
      </c>
      <c r="AP198" s="21" t="s">
        <v>11</v>
      </c>
      <c r="AQ198" s="21" t="s">
        <v>5301</v>
      </c>
      <c r="AR198" s="21" t="s">
        <v>11</v>
      </c>
      <c r="AS198" s="21" t="s">
        <v>5302</v>
      </c>
      <c r="AT198" s="21" t="s">
        <v>11</v>
      </c>
      <c r="AU198" s="21" t="s">
        <v>10</v>
      </c>
      <c r="AV198" s="21">
        <v>47</v>
      </c>
      <c r="AW198" s="21" t="s">
        <v>10</v>
      </c>
      <c r="AX198" s="21">
        <f>INDEX([5]Exposure_GWASs!S:S,MATCH([5]Wenxin!AB198,[5]Exposure_GWASs!C:C,0))</f>
        <v>49</v>
      </c>
      <c r="AY198" s="21" t="s">
        <v>11</v>
      </c>
      <c r="AZ198" s="21" t="s">
        <v>11</v>
      </c>
      <c r="BA198" s="21" t="s">
        <v>10</v>
      </c>
      <c r="BB198" s="21" t="s">
        <v>13</v>
      </c>
      <c r="BC198" s="21" t="s">
        <v>17</v>
      </c>
      <c r="BD198" s="21" t="s">
        <v>55</v>
      </c>
      <c r="BE198" s="21" t="s">
        <v>26</v>
      </c>
      <c r="BF198" s="21"/>
      <c r="BG198" s="21"/>
      <c r="BH198" t="s">
        <v>1011</v>
      </c>
      <c r="BI198" t="s">
        <v>5303</v>
      </c>
      <c r="BJ198" s="21" t="s">
        <v>5178</v>
      </c>
      <c r="BK198" s="21" t="s">
        <v>11</v>
      </c>
      <c r="BL198" s="21" t="s">
        <v>11</v>
      </c>
      <c r="BM198" s="21" t="s">
        <v>11</v>
      </c>
      <c r="BN198" s="21" t="s">
        <v>575</v>
      </c>
      <c r="BO198" s="21" t="s">
        <v>167</v>
      </c>
      <c r="BP198" s="21" t="s">
        <v>234</v>
      </c>
      <c r="BQ198" s="21" t="s">
        <v>1029</v>
      </c>
      <c r="BR198" s="21">
        <v>1.3</v>
      </c>
      <c r="BS198">
        <v>7.0000000000000007E-2</v>
      </c>
      <c r="BW198" s="247">
        <v>1.4200000000000001E-2</v>
      </c>
      <c r="BX198" t="s">
        <v>11</v>
      </c>
      <c r="BY198" t="s">
        <v>11</v>
      </c>
      <c r="BZ198" s="21" t="s">
        <v>5304</v>
      </c>
      <c r="CA198" s="21" t="s">
        <v>11</v>
      </c>
      <c r="CB198" s="21" t="s">
        <v>5305</v>
      </c>
      <c r="CC198" s="21" t="s">
        <v>11</v>
      </c>
      <c r="CD198" t="s">
        <v>5461</v>
      </c>
    </row>
    <row r="199" spans="1:82">
      <c r="A199">
        <v>177</v>
      </c>
      <c r="B199" t="s">
        <v>282</v>
      </c>
      <c r="C199" t="s">
        <v>244</v>
      </c>
      <c r="D199" t="s">
        <v>5296</v>
      </c>
      <c r="E199">
        <v>2019</v>
      </c>
      <c r="F199" t="s">
        <v>5297</v>
      </c>
      <c r="G199" t="s">
        <v>5298</v>
      </c>
      <c r="H199" t="s">
        <v>5281</v>
      </c>
      <c r="I199" t="s">
        <v>5282</v>
      </c>
      <c r="J199" s="183" t="s">
        <v>5283</v>
      </c>
      <c r="K199" t="s">
        <v>5284</v>
      </c>
      <c r="L199" t="s">
        <v>5459</v>
      </c>
      <c r="M199" t="s">
        <v>5460</v>
      </c>
      <c r="N199" s="21" t="s">
        <v>15</v>
      </c>
      <c r="O199" s="21" t="s">
        <v>726</v>
      </c>
      <c r="P199" s="21" t="s">
        <v>726</v>
      </c>
      <c r="Q199" s="21" t="s">
        <v>5654</v>
      </c>
      <c r="R199" s="21" t="s">
        <v>726</v>
      </c>
      <c r="S199" s="21" t="s">
        <v>5307</v>
      </c>
      <c r="T199" s="21" t="str">
        <f>INDEX([5]Outcome_GWASs!I:I,MATCH([5]Wenxin!Q199,[5]Outcome_GWASs!C:C,0))</f>
        <v>17-79</v>
      </c>
      <c r="U199" s="21" t="str">
        <f>INDEX([5]Outcome_GWASs!H:H,MATCH([5]Wenxin!Q199,[5]Outcome_GWASs!C:C,0))</f>
        <v>both</v>
      </c>
      <c r="V199" s="21">
        <f>INDEX([5]Outcome_GWASs!F:F,MATCH([5]Wenxin!Q199,[5]Outcome_GWASs!C:C,0))</f>
        <v>994</v>
      </c>
      <c r="W199" s="21">
        <f>INDEX([5]Outcome_GWASs!G:G,MATCH([5]Wenxin!Q199,[5]Outcome_GWASs!C:C,0))</f>
        <v>1500</v>
      </c>
      <c r="X199" s="21">
        <f>INDEX([5]Outcome_GWASs!F:F,MATCH([5]Wenxin!Q199,[5]Outcome_GWASs!C:C,0))</f>
        <v>994</v>
      </c>
      <c r="Y199" s="21">
        <f>INDEX([5]Outcome_GWASs!G:G,MATCH([5]Wenxin!Q199,[5]Outcome_GWASs!C:C,0))</f>
        <v>1500</v>
      </c>
      <c r="Z199" s="21" t="s">
        <v>10</v>
      </c>
      <c r="AA199" s="21" t="s">
        <v>1059</v>
      </c>
      <c r="AB199" s="21" t="str">
        <f>INDEX([5]Outcome_GWASs!E:E,MATCH([5]Wenxin!Q199,[5]Outcome_GWASs!C:C,0))</f>
        <v>European</v>
      </c>
      <c r="AC199" t="s">
        <v>5528</v>
      </c>
      <c r="AD199" t="s">
        <v>5528</v>
      </c>
      <c r="AE199" s="21" t="s">
        <v>3107</v>
      </c>
      <c r="AF199" s="21" t="s">
        <v>10</v>
      </c>
      <c r="AG199" s="21" t="s">
        <v>140</v>
      </c>
      <c r="AH199" s="21">
        <v>143677</v>
      </c>
      <c r="AI199">
        <f>INDEX([5]Exposure_GWASs!F:F,MATCH([5]Wenxin!AB199,[5]Exposure_GWASs!C:C,0))</f>
        <v>143677</v>
      </c>
      <c r="AJ199" s="21" t="s">
        <v>10</v>
      </c>
      <c r="AK199" s="21" t="s">
        <v>1005</v>
      </c>
      <c r="AL199" s="21" t="s">
        <v>204</v>
      </c>
      <c r="AM199" s="21" t="s">
        <v>1099</v>
      </c>
      <c r="AN199" s="21" t="s">
        <v>213</v>
      </c>
      <c r="AO199" s="21" t="s">
        <v>1099</v>
      </c>
      <c r="AP199" s="21" t="s">
        <v>11</v>
      </c>
      <c r="AQ199" s="21" t="s">
        <v>5301</v>
      </c>
      <c r="AR199" s="21" t="s">
        <v>11</v>
      </c>
      <c r="AS199" s="21" t="s">
        <v>5302</v>
      </c>
      <c r="AT199" s="21" t="s">
        <v>11</v>
      </c>
      <c r="AU199" s="21" t="s">
        <v>10</v>
      </c>
      <c r="AV199" s="21">
        <v>47</v>
      </c>
      <c r="AW199" s="21" t="s">
        <v>10</v>
      </c>
      <c r="AX199" s="21">
        <f>INDEX([5]Exposure_GWASs!S:S,MATCH([5]Wenxin!AB199,[5]Exposure_GWASs!C:C,0))</f>
        <v>49</v>
      </c>
      <c r="AY199" s="21" t="s">
        <v>11</v>
      </c>
      <c r="AZ199" s="21" t="s">
        <v>11</v>
      </c>
      <c r="BA199" s="21" t="s">
        <v>10</v>
      </c>
      <c r="BB199" s="21" t="s">
        <v>13</v>
      </c>
      <c r="BC199" s="21" t="s">
        <v>17</v>
      </c>
      <c r="BD199" s="21" t="s">
        <v>55</v>
      </c>
      <c r="BE199" s="21" t="s">
        <v>26</v>
      </c>
      <c r="BF199" s="21"/>
      <c r="BG199" s="21"/>
      <c r="BH199" t="s">
        <v>1011</v>
      </c>
      <c r="BI199" t="s">
        <v>5303</v>
      </c>
      <c r="BJ199" s="21" t="s">
        <v>5178</v>
      </c>
      <c r="BK199" s="21" t="s">
        <v>11</v>
      </c>
      <c r="BL199" s="21" t="s">
        <v>11</v>
      </c>
      <c r="BM199" s="21" t="s">
        <v>11</v>
      </c>
      <c r="BN199" s="21" t="s">
        <v>575</v>
      </c>
      <c r="BO199" s="21" t="s">
        <v>167</v>
      </c>
      <c r="BP199" s="21" t="s">
        <v>234</v>
      </c>
      <c r="BQ199" s="21" t="s">
        <v>1029</v>
      </c>
      <c r="BR199" s="21">
        <v>1.27</v>
      </c>
      <c r="BS199">
        <v>0.23</v>
      </c>
      <c r="BW199" s="247">
        <v>1.64E-6</v>
      </c>
      <c r="BX199" t="s">
        <v>11</v>
      </c>
      <c r="BY199" t="s">
        <v>11</v>
      </c>
      <c r="BZ199" s="21" t="s">
        <v>5304</v>
      </c>
      <c r="CA199" s="21" t="s">
        <v>11</v>
      </c>
      <c r="CB199" s="21" t="s">
        <v>5305</v>
      </c>
      <c r="CC199" s="21" t="s">
        <v>11</v>
      </c>
      <c r="CD199" t="s">
        <v>5461</v>
      </c>
    </row>
    <row r="200" spans="1:82">
      <c r="A200">
        <v>177</v>
      </c>
      <c r="B200" t="s">
        <v>282</v>
      </c>
      <c r="C200" t="s">
        <v>244</v>
      </c>
      <c r="D200" t="s">
        <v>5296</v>
      </c>
      <c r="E200">
        <v>2019</v>
      </c>
      <c r="F200" t="s">
        <v>5297</v>
      </c>
      <c r="G200" t="s">
        <v>5298</v>
      </c>
      <c r="H200" t="s">
        <v>5281</v>
      </c>
      <c r="I200" t="s">
        <v>5282</v>
      </c>
      <c r="J200" s="183" t="s">
        <v>5283</v>
      </c>
      <c r="K200" t="s">
        <v>5284</v>
      </c>
      <c r="L200" t="s">
        <v>5459</v>
      </c>
      <c r="M200" t="s">
        <v>5460</v>
      </c>
      <c r="N200" s="21" t="s">
        <v>15</v>
      </c>
      <c r="O200" s="21" t="s">
        <v>732</v>
      </c>
      <c r="P200" s="21" t="s">
        <v>732</v>
      </c>
      <c r="Q200" s="21" t="s">
        <v>5607</v>
      </c>
      <c r="R200" s="21" t="s">
        <v>732</v>
      </c>
      <c r="S200" s="21" t="s">
        <v>5308</v>
      </c>
      <c r="T200" s="21" t="str">
        <f>INDEX([5]Outcome_GWASs!I:I,MATCH([5]Wenxin!Q200,[5]Outcome_GWASs!C:C,0))</f>
        <v>NA</v>
      </c>
      <c r="U200" s="21" t="str">
        <f>INDEX([5]Outcome_GWASs!H:H,MATCH([5]Wenxin!Q200,[5]Outcome_GWASs!C:C,0))</f>
        <v>both</v>
      </c>
      <c r="V200" s="21">
        <f>INDEX([5]Outcome_GWASs!F:F,MATCH([5]Wenxin!Q200,[5]Outcome_GWASs!C:C,0))</f>
        <v>2764</v>
      </c>
      <c r="W200" s="21">
        <f>INDEX([5]Outcome_GWASs!G:G,MATCH([5]Wenxin!Q200,[5]Outcome_GWASs!C:C,0))</f>
        <v>10475</v>
      </c>
      <c r="X200" s="21">
        <f>INDEX([5]Outcome_GWASs!F:F,MATCH([5]Wenxin!Q200,[5]Outcome_GWASs!C:C,0))</f>
        <v>2764</v>
      </c>
      <c r="Y200" s="21">
        <f>INDEX([5]Outcome_GWASs!G:G,MATCH([5]Wenxin!Q200,[5]Outcome_GWASs!C:C,0))</f>
        <v>10475</v>
      </c>
      <c r="Z200" s="21" t="s">
        <v>10</v>
      </c>
      <c r="AA200" s="21" t="s">
        <v>1059</v>
      </c>
      <c r="AB200" s="21" t="str">
        <f>INDEX([5]Outcome_GWASs!E:E,MATCH([5]Wenxin!Q200,[5]Outcome_GWASs!C:C,0))</f>
        <v>White British</v>
      </c>
      <c r="AC200" t="s">
        <v>5528</v>
      </c>
      <c r="AD200" t="s">
        <v>5528</v>
      </c>
      <c r="AE200" s="21" t="s">
        <v>3107</v>
      </c>
      <c r="AF200" s="21" t="s">
        <v>10</v>
      </c>
      <c r="AG200" s="21" t="s">
        <v>140</v>
      </c>
      <c r="AH200" s="21">
        <v>143677</v>
      </c>
      <c r="AI200">
        <f>INDEX([5]Exposure_GWASs!F:F,MATCH([5]Wenxin!AB200,[5]Exposure_GWASs!C:C,0))</f>
        <v>143677</v>
      </c>
      <c r="AJ200" s="21" t="s">
        <v>10</v>
      </c>
      <c r="AK200" s="21" t="s">
        <v>1005</v>
      </c>
      <c r="AL200" s="21" t="s">
        <v>204</v>
      </c>
      <c r="AM200" s="21" t="s">
        <v>1099</v>
      </c>
      <c r="AN200" s="21" t="s">
        <v>213</v>
      </c>
      <c r="AO200" s="21" t="s">
        <v>1099</v>
      </c>
      <c r="AP200" s="21" t="s">
        <v>11</v>
      </c>
      <c r="AQ200" s="21" t="s">
        <v>5301</v>
      </c>
      <c r="AR200" s="21" t="s">
        <v>11</v>
      </c>
      <c r="AS200" s="21" t="s">
        <v>5302</v>
      </c>
      <c r="AT200" s="21" t="s">
        <v>11</v>
      </c>
      <c r="AU200" s="21" t="s">
        <v>10</v>
      </c>
      <c r="AV200" s="21">
        <v>47</v>
      </c>
      <c r="AW200" s="21" t="s">
        <v>10</v>
      </c>
      <c r="AX200" s="21">
        <f>INDEX([5]Exposure_GWASs!S:S,MATCH([5]Wenxin!AB200,[5]Exposure_GWASs!C:C,0))</f>
        <v>49</v>
      </c>
      <c r="AY200" s="21" t="s">
        <v>11</v>
      </c>
      <c r="AZ200" s="21" t="s">
        <v>11</v>
      </c>
      <c r="BA200" s="21" t="s">
        <v>10</v>
      </c>
      <c r="BB200" s="21" t="s">
        <v>13</v>
      </c>
      <c r="BC200" s="21" t="s">
        <v>17</v>
      </c>
      <c r="BD200" s="21" t="s">
        <v>55</v>
      </c>
      <c r="BE200" s="21" t="s">
        <v>26</v>
      </c>
      <c r="BH200" t="s">
        <v>1011</v>
      </c>
      <c r="BI200" t="s">
        <v>5303</v>
      </c>
      <c r="BJ200" s="21" t="s">
        <v>5178</v>
      </c>
      <c r="BK200" s="21" t="s">
        <v>11</v>
      </c>
      <c r="BL200" s="21" t="s">
        <v>11</v>
      </c>
      <c r="BM200" s="21" t="s">
        <v>11</v>
      </c>
      <c r="BN200" s="21" t="s">
        <v>575</v>
      </c>
      <c r="BO200" s="21" t="s">
        <v>167</v>
      </c>
      <c r="BP200" s="21" t="s">
        <v>234</v>
      </c>
      <c r="BQ200" s="21" t="s">
        <v>1029</v>
      </c>
      <c r="BR200" s="21">
        <v>1.26</v>
      </c>
      <c r="BS200">
        <v>0.15</v>
      </c>
      <c r="BW200" s="247">
        <v>7.0400000000000004E-5</v>
      </c>
      <c r="BX200" t="s">
        <v>11</v>
      </c>
      <c r="BY200" t="s">
        <v>11</v>
      </c>
      <c r="BZ200" s="21" t="s">
        <v>5304</v>
      </c>
      <c r="CA200" s="21" t="s">
        <v>11</v>
      </c>
      <c r="CB200" s="21" t="s">
        <v>5305</v>
      </c>
      <c r="CC200" s="21" t="s">
        <v>11</v>
      </c>
      <c r="CD200" t="s">
        <v>5461</v>
      </c>
    </row>
    <row r="201" spans="1:82">
      <c r="A201">
        <v>177</v>
      </c>
      <c r="B201" t="s">
        <v>282</v>
      </c>
      <c r="C201" t="s">
        <v>244</v>
      </c>
      <c r="D201" t="s">
        <v>5296</v>
      </c>
      <c r="E201">
        <v>2019</v>
      </c>
      <c r="F201" t="s">
        <v>5297</v>
      </c>
      <c r="G201" t="s">
        <v>5298</v>
      </c>
      <c r="H201" t="s">
        <v>5281</v>
      </c>
      <c r="I201" t="s">
        <v>5282</v>
      </c>
      <c r="J201" s="183" t="s">
        <v>5283</v>
      </c>
      <c r="K201" t="s">
        <v>5284</v>
      </c>
      <c r="L201" t="s">
        <v>5459</v>
      </c>
      <c r="M201" t="s">
        <v>5460</v>
      </c>
      <c r="N201" s="21" t="s">
        <v>15</v>
      </c>
      <c r="O201" s="21" t="s">
        <v>6019</v>
      </c>
      <c r="P201" s="21" t="s">
        <v>6019</v>
      </c>
      <c r="Q201" s="21" t="s">
        <v>5654</v>
      </c>
      <c r="R201" s="21" t="s">
        <v>5309</v>
      </c>
      <c r="S201" s="21" t="s">
        <v>5310</v>
      </c>
      <c r="T201" s="21" t="str">
        <f>INDEX([5]Outcome_GWASs!I:I,MATCH([5]Wenxin!Q201,[5]Outcome_GWASs!C:C,0))</f>
        <v>NA</v>
      </c>
      <c r="U201" s="21" t="str">
        <f>INDEX([5]Outcome_GWASs!H:H,MATCH([5]Wenxin!Q201,[5]Outcome_GWASs!C:C,0))</f>
        <v>both</v>
      </c>
      <c r="V201" s="21">
        <f>INDEX([5]Outcome_GWASs!F:F,MATCH([5]Wenxin!Q201,[5]Outcome_GWASs!C:C,0))</f>
        <v>4238</v>
      </c>
      <c r="W201" s="21">
        <f>INDEX([5]Outcome_GWASs!G:G,MATCH([5]Wenxin!Q201,[5]Outcome_GWASs!C:C,0))</f>
        <v>4239</v>
      </c>
      <c r="X201" s="21">
        <f>INDEX([5]Outcome_GWASs!F:F,MATCH([5]Wenxin!Q201,[5]Outcome_GWASs!C:C,0))</f>
        <v>4238</v>
      </c>
      <c r="Y201" s="21">
        <f>INDEX([5]Outcome_GWASs!G:G,MATCH([5]Wenxin!Q201,[5]Outcome_GWASs!C:C,0))</f>
        <v>4239</v>
      </c>
      <c r="Z201" s="21" t="s">
        <v>10</v>
      </c>
      <c r="AA201" s="21" t="s">
        <v>1059</v>
      </c>
      <c r="AB201" s="21" t="str">
        <f>INDEX([5]Outcome_GWASs!E:E,MATCH([5]Wenxin!Q201,[5]Outcome_GWASs!C:C,0))</f>
        <v>White British</v>
      </c>
      <c r="AC201" t="s">
        <v>5528</v>
      </c>
      <c r="AD201" t="s">
        <v>5528</v>
      </c>
      <c r="AE201" s="21" t="s">
        <v>3107</v>
      </c>
      <c r="AF201" s="21" t="s">
        <v>10</v>
      </c>
      <c r="AG201" s="21" t="s">
        <v>140</v>
      </c>
      <c r="AH201" s="21">
        <v>143677</v>
      </c>
      <c r="AI201">
        <f>INDEX([5]Exposure_GWASs!F:F,MATCH([5]Wenxin!AB201,[5]Exposure_GWASs!C:C,0))</f>
        <v>143677</v>
      </c>
      <c r="AJ201" s="21" t="s">
        <v>10</v>
      </c>
      <c r="AK201" s="21" t="s">
        <v>1005</v>
      </c>
      <c r="AL201" s="21" t="s">
        <v>204</v>
      </c>
      <c r="AM201" s="21" t="s">
        <v>1099</v>
      </c>
      <c r="AN201" s="21" t="s">
        <v>213</v>
      </c>
      <c r="AO201" s="21" t="s">
        <v>1099</v>
      </c>
      <c r="AP201" s="21" t="s">
        <v>11</v>
      </c>
      <c r="AQ201" s="21" t="s">
        <v>5301</v>
      </c>
      <c r="AR201" s="21" t="s">
        <v>11</v>
      </c>
      <c r="AS201" s="21" t="s">
        <v>5302</v>
      </c>
      <c r="AT201" s="21" t="s">
        <v>11</v>
      </c>
      <c r="AU201" s="21" t="s">
        <v>10</v>
      </c>
      <c r="AV201" s="21">
        <v>47</v>
      </c>
      <c r="AW201" s="21" t="s">
        <v>10</v>
      </c>
      <c r="AX201" s="21">
        <f>INDEX([5]Exposure_GWASs!S:S,MATCH([5]Wenxin!AB201,[5]Exposure_GWASs!C:C,0))</f>
        <v>49</v>
      </c>
      <c r="AY201" s="21" t="s">
        <v>11</v>
      </c>
      <c r="AZ201" s="21" t="s">
        <v>11</v>
      </c>
      <c r="BA201" s="21" t="s">
        <v>10</v>
      </c>
      <c r="BB201" s="21" t="s">
        <v>13</v>
      </c>
      <c r="BC201" s="21" t="s">
        <v>17</v>
      </c>
      <c r="BD201" s="21" t="s">
        <v>55</v>
      </c>
      <c r="BE201" s="21" t="s">
        <v>26</v>
      </c>
      <c r="BH201" t="s">
        <v>1011</v>
      </c>
      <c r="BI201" t="s">
        <v>5303</v>
      </c>
      <c r="BJ201" s="21" t="s">
        <v>5178</v>
      </c>
      <c r="BK201" s="21" t="s">
        <v>11</v>
      </c>
      <c r="BL201" s="21" t="s">
        <v>11</v>
      </c>
      <c r="BM201" s="21" t="s">
        <v>11</v>
      </c>
      <c r="BN201" s="21" t="s">
        <v>575</v>
      </c>
      <c r="BO201" s="21" t="s">
        <v>167</v>
      </c>
      <c r="BP201" s="21" t="s">
        <v>234</v>
      </c>
      <c r="BQ201" s="21" t="s">
        <v>1029</v>
      </c>
      <c r="BR201" s="21">
        <v>1.25</v>
      </c>
      <c r="BS201">
        <v>0.28999999999999998</v>
      </c>
      <c r="BW201" s="247">
        <v>0.40899999999999997</v>
      </c>
      <c r="BX201" t="s">
        <v>11</v>
      </c>
      <c r="BY201" t="s">
        <v>11</v>
      </c>
      <c r="BZ201" s="21" t="s">
        <v>5304</v>
      </c>
      <c r="CA201" s="21" t="s">
        <v>11</v>
      </c>
      <c r="CB201" s="21" t="s">
        <v>5305</v>
      </c>
      <c r="CC201" s="21" t="s">
        <v>11</v>
      </c>
      <c r="CD201" t="s">
        <v>5461</v>
      </c>
    </row>
    <row r="202" spans="1:82">
      <c r="A202">
        <v>177</v>
      </c>
      <c r="B202" t="s">
        <v>282</v>
      </c>
      <c r="C202" t="s">
        <v>244</v>
      </c>
      <c r="D202" t="s">
        <v>5296</v>
      </c>
      <c r="E202">
        <v>2019</v>
      </c>
      <c r="F202" t="s">
        <v>5297</v>
      </c>
      <c r="G202" t="s">
        <v>5298</v>
      </c>
      <c r="H202" t="s">
        <v>5281</v>
      </c>
      <c r="I202" t="s">
        <v>5282</v>
      </c>
      <c r="J202" s="183" t="s">
        <v>5283</v>
      </c>
      <c r="K202" t="s">
        <v>5284</v>
      </c>
      <c r="L202" t="s">
        <v>5459</v>
      </c>
      <c r="M202" t="s">
        <v>5460</v>
      </c>
      <c r="N202" s="21" t="s">
        <v>15</v>
      </c>
      <c r="O202" s="21" t="s">
        <v>5655</v>
      </c>
      <c r="P202" s="21" t="s">
        <v>5656</v>
      </c>
      <c r="Q202" s="21" t="s">
        <v>5654</v>
      </c>
      <c r="R202" s="21" t="s">
        <v>717</v>
      </c>
      <c r="S202" s="21" t="s">
        <v>5311</v>
      </c>
      <c r="T202" s="21" t="str">
        <f>INDEX([5]Outcome_GWASs!I:I,MATCH([5]Wenxin!Q202,[5]Outcome_GWASs!C:C,0))</f>
        <v>NA</v>
      </c>
      <c r="U202" s="21" t="str">
        <f>INDEX([5]Outcome_GWASs!H:H,MATCH([5]Wenxin!Q202,[5]Outcome_GWASs!C:C,0))</f>
        <v>both</v>
      </c>
      <c r="V202" s="21">
        <f>INDEX([5]Outcome_GWASs!F:F,MATCH([5]Wenxin!Q202,[5]Outcome_GWASs!C:C,0))</f>
        <v>67162</v>
      </c>
      <c r="W202" s="21">
        <f>INDEX([5]Outcome_GWASs!G:G,MATCH([5]Wenxin!Q202,[5]Outcome_GWASs!C:C,0))</f>
        <v>454450</v>
      </c>
      <c r="X202" s="21">
        <f>INDEX([5]Outcome_GWASs!F:F,MATCH([5]Wenxin!Q202,[5]Outcome_GWASs!C:C,0))</f>
        <v>67162</v>
      </c>
      <c r="Y202" s="21">
        <f>INDEX([5]Outcome_GWASs!G:G,MATCH([5]Wenxin!Q202,[5]Outcome_GWASs!C:C,0))</f>
        <v>454450</v>
      </c>
      <c r="Z202" s="21" t="s">
        <v>10</v>
      </c>
      <c r="AA202" s="21" t="s">
        <v>1059</v>
      </c>
      <c r="AB202" s="21" t="str">
        <f>INDEX([5]Outcome_GWASs!E:E,MATCH([5]Wenxin!Q202,[5]Outcome_GWASs!C:C,0))</f>
        <v>European</v>
      </c>
      <c r="AC202" t="s">
        <v>5528</v>
      </c>
      <c r="AD202" t="s">
        <v>5528</v>
      </c>
      <c r="AE202" s="21" t="s">
        <v>3107</v>
      </c>
      <c r="AF202" s="21" t="s">
        <v>10</v>
      </c>
      <c r="AG202" s="21" t="s">
        <v>140</v>
      </c>
      <c r="AH202" s="21">
        <v>143677</v>
      </c>
      <c r="AI202">
        <f>INDEX([5]Exposure_GWASs!F:F,MATCH([5]Wenxin!AB202,[5]Exposure_GWASs!C:C,0))</f>
        <v>143677</v>
      </c>
      <c r="AJ202" s="21" t="s">
        <v>10</v>
      </c>
      <c r="AK202" s="21" t="s">
        <v>1005</v>
      </c>
      <c r="AL202" s="21" t="s">
        <v>204</v>
      </c>
      <c r="AM202" s="21" t="s">
        <v>1099</v>
      </c>
      <c r="AN202" s="21" t="s">
        <v>213</v>
      </c>
      <c r="AO202" s="21" t="s">
        <v>1099</v>
      </c>
      <c r="AP202" s="21" t="s">
        <v>11</v>
      </c>
      <c r="AQ202" s="21" t="s">
        <v>5301</v>
      </c>
      <c r="AR202" s="21" t="s">
        <v>11</v>
      </c>
      <c r="AS202" s="21" t="s">
        <v>5302</v>
      </c>
      <c r="AT202" s="21" t="s">
        <v>11</v>
      </c>
      <c r="AU202" s="21" t="s">
        <v>10</v>
      </c>
      <c r="AV202" s="21">
        <v>47</v>
      </c>
      <c r="AW202" s="21" t="s">
        <v>10</v>
      </c>
      <c r="AX202" s="21">
        <f>INDEX([5]Exposure_GWASs!S:S,MATCH([5]Wenxin!AB202,[5]Exposure_GWASs!C:C,0))</f>
        <v>49</v>
      </c>
      <c r="AY202" s="21" t="s">
        <v>11</v>
      </c>
      <c r="AZ202" s="21" t="s">
        <v>11</v>
      </c>
      <c r="BA202" s="21" t="s">
        <v>10</v>
      </c>
      <c r="BB202" s="21" t="s">
        <v>13</v>
      </c>
      <c r="BC202" s="21" t="s">
        <v>17</v>
      </c>
      <c r="BD202" s="21" t="s">
        <v>55</v>
      </c>
      <c r="BE202" s="21" t="s">
        <v>26</v>
      </c>
      <c r="BH202" t="s">
        <v>1011</v>
      </c>
      <c r="BI202" t="s">
        <v>5303</v>
      </c>
      <c r="BJ202" s="21" t="s">
        <v>5178</v>
      </c>
      <c r="BK202" s="21" t="s">
        <v>11</v>
      </c>
      <c r="BL202" s="21" t="s">
        <v>11</v>
      </c>
      <c r="BM202" s="21" t="s">
        <v>11</v>
      </c>
      <c r="BN202" s="21" t="s">
        <v>575</v>
      </c>
      <c r="BO202" s="21" t="s">
        <v>167</v>
      </c>
      <c r="BP202" s="21" t="s">
        <v>234</v>
      </c>
      <c r="BQ202" s="21" t="s">
        <v>1029</v>
      </c>
      <c r="BR202" s="21">
        <v>0.97</v>
      </c>
      <c r="BS202">
        <v>0.06</v>
      </c>
      <c r="BW202" s="247">
        <v>0.40899999999999997</v>
      </c>
      <c r="BX202" t="s">
        <v>11</v>
      </c>
      <c r="BY202" t="s">
        <v>11</v>
      </c>
      <c r="BZ202" s="21" t="s">
        <v>5304</v>
      </c>
      <c r="CA202" s="21" t="s">
        <v>11</v>
      </c>
      <c r="CB202" s="21" t="s">
        <v>5305</v>
      </c>
      <c r="CC202" s="21" t="s">
        <v>11</v>
      </c>
      <c r="CD202" t="s">
        <v>5461</v>
      </c>
    </row>
    <row r="203" spans="1:82">
      <c r="A203">
        <v>177</v>
      </c>
      <c r="B203" t="s">
        <v>282</v>
      </c>
      <c r="C203" t="s">
        <v>244</v>
      </c>
      <c r="D203" t="s">
        <v>5296</v>
      </c>
      <c r="E203">
        <v>2019</v>
      </c>
      <c r="F203" t="s">
        <v>5297</v>
      </c>
      <c r="G203" t="s">
        <v>5298</v>
      </c>
      <c r="H203" t="s">
        <v>5281</v>
      </c>
      <c r="I203" t="s">
        <v>5282</v>
      </c>
      <c r="J203" s="183" t="s">
        <v>5283</v>
      </c>
      <c r="K203" t="s">
        <v>5284</v>
      </c>
      <c r="L203" t="s">
        <v>5459</v>
      </c>
      <c r="M203" t="s">
        <v>5460</v>
      </c>
      <c r="N203" s="21" t="s">
        <v>15</v>
      </c>
      <c r="O203" s="21" t="s">
        <v>742</v>
      </c>
      <c r="P203" s="21" t="s">
        <v>742</v>
      </c>
      <c r="Q203" s="21" t="s">
        <v>5607</v>
      </c>
      <c r="R203" s="21" t="s">
        <v>742</v>
      </c>
      <c r="S203" s="21" t="s">
        <v>5312</v>
      </c>
      <c r="T203" s="21" t="str">
        <f>INDEX([5]Outcome_GWASs!I:I,MATCH([5]Wenxin!Q203,[5]Outcome_GWASs!C:C,0))</f>
        <v>NA</v>
      </c>
      <c r="U203" s="21" t="str">
        <f>INDEX([5]Outcome_GWASs!H:H,MATCH([5]Wenxin!Q203,[5]Outcome_GWASs!C:C,0))</f>
        <v>both</v>
      </c>
      <c r="V203" s="21">
        <f>INDEX([5]Outcome_GWASs!F:F,MATCH([5]Wenxin!Q203,[5]Outcome_GWASs!C:C,0))</f>
        <v>4796</v>
      </c>
      <c r="W203" s="21">
        <f>INDEX([5]Outcome_GWASs!G:G,MATCH([5]Wenxin!Q203,[5]Outcome_GWASs!C:C,0))</f>
        <v>19955</v>
      </c>
      <c r="X203" s="21">
        <f>INDEX([5]Outcome_GWASs!F:F,MATCH([5]Wenxin!Q203,[5]Outcome_GWASs!C:C,0))</f>
        <v>4796</v>
      </c>
      <c r="Y203" s="21">
        <f>INDEX([5]Outcome_GWASs!G:G,MATCH([5]Wenxin!Q203,[5]Outcome_GWASs!C:C,0))</f>
        <v>19955</v>
      </c>
      <c r="Z203" s="21" t="s">
        <v>10</v>
      </c>
      <c r="AA203" s="21" t="s">
        <v>1059</v>
      </c>
      <c r="AB203" s="21" t="str">
        <f>INDEX([5]Outcome_GWASs!E:E,MATCH([5]Wenxin!Q203,[5]Outcome_GWASs!C:C,0))</f>
        <v>European</v>
      </c>
      <c r="AC203" t="s">
        <v>5528</v>
      </c>
      <c r="AD203" t="s">
        <v>5528</v>
      </c>
      <c r="AE203" s="21" t="s">
        <v>3107</v>
      </c>
      <c r="AF203" s="21" t="s">
        <v>10</v>
      </c>
      <c r="AG203" s="21" t="s">
        <v>140</v>
      </c>
      <c r="AH203" s="21">
        <v>143677</v>
      </c>
      <c r="AI203">
        <f>INDEX([5]Exposure_GWASs!F:F,MATCH([5]Wenxin!AB203,[5]Exposure_GWASs!C:C,0))</f>
        <v>143677</v>
      </c>
      <c r="AJ203" s="21" t="s">
        <v>10</v>
      </c>
      <c r="AK203" s="21" t="s">
        <v>1005</v>
      </c>
      <c r="AL203" s="21" t="s">
        <v>204</v>
      </c>
      <c r="AM203" s="21" t="s">
        <v>1099</v>
      </c>
      <c r="AN203" s="21" t="s">
        <v>213</v>
      </c>
      <c r="AO203" s="21" t="s">
        <v>1099</v>
      </c>
      <c r="AP203" s="21" t="s">
        <v>11</v>
      </c>
      <c r="AQ203" s="21" t="s">
        <v>5301</v>
      </c>
      <c r="AR203" s="21" t="s">
        <v>11</v>
      </c>
      <c r="AS203" s="21" t="s">
        <v>5302</v>
      </c>
      <c r="AT203" s="21" t="s">
        <v>11</v>
      </c>
      <c r="AU203" s="21" t="s">
        <v>10</v>
      </c>
      <c r="AV203" s="21">
        <v>47</v>
      </c>
      <c r="AW203" s="21" t="s">
        <v>10</v>
      </c>
      <c r="AX203" s="21">
        <f>INDEX([5]Exposure_GWASs!S:S,MATCH([5]Wenxin!AB203,[5]Exposure_GWASs!C:C,0))</f>
        <v>49</v>
      </c>
      <c r="AY203" s="21" t="s">
        <v>11</v>
      </c>
      <c r="AZ203" s="21" t="s">
        <v>11</v>
      </c>
      <c r="BA203" s="21" t="s">
        <v>10</v>
      </c>
      <c r="BB203" s="21" t="s">
        <v>13</v>
      </c>
      <c r="BC203" s="21" t="s">
        <v>17</v>
      </c>
      <c r="BD203" s="21" t="s">
        <v>55</v>
      </c>
      <c r="BE203" s="21" t="s">
        <v>26</v>
      </c>
      <c r="BH203" t="s">
        <v>1011</v>
      </c>
      <c r="BI203" t="s">
        <v>5303</v>
      </c>
      <c r="BJ203" s="21" t="s">
        <v>5178</v>
      </c>
      <c r="BK203" s="21" t="s">
        <v>11</v>
      </c>
      <c r="BL203" s="21" t="s">
        <v>11</v>
      </c>
      <c r="BM203" s="21" t="s">
        <v>11</v>
      </c>
      <c r="BN203" s="21" t="s">
        <v>575</v>
      </c>
      <c r="BO203" s="21" t="s">
        <v>167</v>
      </c>
      <c r="BP203" s="21" t="s">
        <v>234</v>
      </c>
      <c r="BQ203" s="21" t="s">
        <v>1029</v>
      </c>
      <c r="BR203" s="21">
        <v>1.21</v>
      </c>
      <c r="BS203">
        <v>0.19</v>
      </c>
      <c r="BW203" s="247">
        <v>0.41499999999999998</v>
      </c>
      <c r="BX203" t="s">
        <v>11</v>
      </c>
      <c r="BY203" t="s">
        <v>11</v>
      </c>
      <c r="BZ203" s="21" t="s">
        <v>5304</v>
      </c>
      <c r="CA203" s="21" t="s">
        <v>11</v>
      </c>
      <c r="CB203" s="21" t="s">
        <v>5305</v>
      </c>
      <c r="CC203" s="21" t="s">
        <v>11</v>
      </c>
      <c r="CD203" t="s">
        <v>5461</v>
      </c>
    </row>
    <row r="204" spans="1:82">
      <c r="A204">
        <v>177</v>
      </c>
      <c r="B204" t="s">
        <v>282</v>
      </c>
      <c r="C204" t="s">
        <v>244</v>
      </c>
      <c r="D204" t="s">
        <v>5296</v>
      </c>
      <c r="E204">
        <v>2019</v>
      </c>
      <c r="F204" t="s">
        <v>5297</v>
      </c>
      <c r="G204" t="s">
        <v>5298</v>
      </c>
      <c r="H204" t="s">
        <v>5281</v>
      </c>
      <c r="I204" t="s">
        <v>5282</v>
      </c>
      <c r="J204" s="183" t="s">
        <v>5283</v>
      </c>
      <c r="K204" t="s">
        <v>5284</v>
      </c>
      <c r="L204" t="s">
        <v>5459</v>
      </c>
      <c r="M204" t="s">
        <v>5460</v>
      </c>
      <c r="N204" s="21" t="s">
        <v>15</v>
      </c>
      <c r="O204" s="21" t="s">
        <v>6020</v>
      </c>
      <c r="P204" s="21" t="s">
        <v>6020</v>
      </c>
      <c r="Q204" s="21" t="s">
        <v>5698</v>
      </c>
      <c r="R204" s="21" t="s">
        <v>5313</v>
      </c>
      <c r="S204" s="21" t="s">
        <v>5314</v>
      </c>
      <c r="T204" s="21" t="str">
        <f>INDEX([5]Outcome_GWASs!I:I,MATCH([5]Wenxin!Q204,[5]Outcome_GWASs!C:C,0))</f>
        <v>NA</v>
      </c>
      <c r="U204" s="21" t="str">
        <f>INDEX([5]Outcome_GWASs!H:H,MATCH([5]Wenxin!Q204,[5]Outcome_GWASs!C:C,0))</f>
        <v>both</v>
      </c>
      <c r="V204" s="21">
        <f>INDEX([5]Outcome_GWASs!F:F,MATCH([5]Wenxin!Q204,[5]Outcome_GWASs!C:C,0))</f>
        <v>5956</v>
      </c>
      <c r="W204" s="21">
        <f>INDEX([5]Outcome_GWASs!G:G,MATCH([5]Wenxin!Q204,[5]Outcome_GWASs!C:C,0))</f>
        <v>21770</v>
      </c>
      <c r="X204" s="21">
        <f>INDEX([5]Outcome_GWASs!F:F,MATCH([5]Wenxin!Q204,[5]Outcome_GWASs!C:C,0))</f>
        <v>5956</v>
      </c>
      <c r="Y204" s="21">
        <f>INDEX([5]Outcome_GWASs!G:G,MATCH([5]Wenxin!Q204,[5]Outcome_GWASs!C:C,0))</f>
        <v>21770</v>
      </c>
      <c r="Z204" s="21" t="s">
        <v>10</v>
      </c>
      <c r="AA204" s="21" t="s">
        <v>1059</v>
      </c>
      <c r="AB204" s="21" t="str">
        <f>INDEX([5]Outcome_GWASs!E:E,MATCH([5]Wenxin!Q204,[5]Outcome_GWASs!C:C,0))</f>
        <v xml:space="preserve">European </v>
      </c>
      <c r="AC204" t="s">
        <v>5528</v>
      </c>
      <c r="AD204" t="s">
        <v>5528</v>
      </c>
      <c r="AE204" s="21" t="s">
        <v>3107</v>
      </c>
      <c r="AF204" s="21" t="s">
        <v>10</v>
      </c>
      <c r="AG204" s="21" t="s">
        <v>140</v>
      </c>
      <c r="AH204" s="21">
        <v>143677</v>
      </c>
      <c r="AI204">
        <f>INDEX([5]Exposure_GWASs!F:F,MATCH([5]Wenxin!AB204,[5]Exposure_GWASs!C:C,0))</f>
        <v>143677</v>
      </c>
      <c r="AJ204" s="21" t="s">
        <v>10</v>
      </c>
      <c r="AK204" s="21" t="s">
        <v>1005</v>
      </c>
      <c r="AL204" s="21" t="s">
        <v>204</v>
      </c>
      <c r="AM204" s="21" t="s">
        <v>1099</v>
      </c>
      <c r="AN204" s="21" t="s">
        <v>213</v>
      </c>
      <c r="AO204" s="21" t="s">
        <v>1099</v>
      </c>
      <c r="AP204" s="21" t="s">
        <v>11</v>
      </c>
      <c r="AQ204" s="21" t="s">
        <v>5301</v>
      </c>
      <c r="AR204" s="21" t="s">
        <v>11</v>
      </c>
      <c r="AS204" s="21" t="s">
        <v>5302</v>
      </c>
      <c r="AT204" s="21" t="s">
        <v>11</v>
      </c>
      <c r="AU204" s="21" t="s">
        <v>10</v>
      </c>
      <c r="AV204" s="21">
        <v>47</v>
      </c>
      <c r="AW204" s="21" t="s">
        <v>10</v>
      </c>
      <c r="AX204" s="21">
        <f>INDEX([5]Exposure_GWASs!S:S,MATCH([5]Wenxin!AB204,[5]Exposure_GWASs!C:C,0))</f>
        <v>49</v>
      </c>
      <c r="AY204" s="21" t="s">
        <v>11</v>
      </c>
      <c r="AZ204" s="21" t="s">
        <v>11</v>
      </c>
      <c r="BA204" s="21" t="s">
        <v>10</v>
      </c>
      <c r="BB204" s="21" t="s">
        <v>13</v>
      </c>
      <c r="BC204" s="21" t="s">
        <v>17</v>
      </c>
      <c r="BD204" s="21" t="s">
        <v>55</v>
      </c>
      <c r="BE204" s="21" t="s">
        <v>26</v>
      </c>
      <c r="BH204" t="s">
        <v>1011</v>
      </c>
      <c r="BI204" t="s">
        <v>5303</v>
      </c>
      <c r="BJ204" s="21" t="s">
        <v>5178</v>
      </c>
      <c r="BK204" s="21" t="s">
        <v>11</v>
      </c>
      <c r="BL204" s="21" t="s">
        <v>11</v>
      </c>
      <c r="BM204" s="21" t="s">
        <v>11</v>
      </c>
      <c r="BN204" s="21" t="s">
        <v>575</v>
      </c>
      <c r="BO204" s="21" t="s">
        <v>167</v>
      </c>
      <c r="BP204" s="21" t="s">
        <v>234</v>
      </c>
      <c r="BQ204" s="21" t="s">
        <v>1029</v>
      </c>
      <c r="BR204" s="21">
        <v>1.19</v>
      </c>
      <c r="BS204">
        <v>0.14000000000000001</v>
      </c>
      <c r="BW204" s="247">
        <v>8.3099999999999993E-2</v>
      </c>
      <c r="BX204" t="s">
        <v>11</v>
      </c>
      <c r="BY204" t="s">
        <v>11</v>
      </c>
      <c r="BZ204" s="21" t="s">
        <v>5304</v>
      </c>
      <c r="CA204" s="21" t="s">
        <v>11</v>
      </c>
      <c r="CB204" s="21" t="s">
        <v>5305</v>
      </c>
      <c r="CC204" s="21" t="s">
        <v>11</v>
      </c>
      <c r="CD204" t="s">
        <v>5461</v>
      </c>
    </row>
    <row r="205" spans="1:82">
      <c r="A205">
        <v>177</v>
      </c>
      <c r="B205" t="s">
        <v>282</v>
      </c>
      <c r="C205" t="s">
        <v>244</v>
      </c>
      <c r="D205" t="s">
        <v>5296</v>
      </c>
      <c r="E205">
        <v>2019</v>
      </c>
      <c r="F205" t="s">
        <v>5297</v>
      </c>
      <c r="G205" t="s">
        <v>5298</v>
      </c>
      <c r="H205" t="s">
        <v>5281</v>
      </c>
      <c r="I205" t="s">
        <v>5282</v>
      </c>
      <c r="J205" s="183" t="s">
        <v>5283</v>
      </c>
      <c r="K205" t="s">
        <v>5284</v>
      </c>
      <c r="L205" t="s">
        <v>5459</v>
      </c>
      <c r="M205" t="s">
        <v>5460</v>
      </c>
      <c r="N205" s="21" t="s">
        <v>15</v>
      </c>
      <c r="O205" s="21" t="s">
        <v>5315</v>
      </c>
      <c r="P205" s="21" t="s">
        <v>5315</v>
      </c>
      <c r="Q205" s="21" t="s">
        <v>5698</v>
      </c>
      <c r="R205" s="21" t="s">
        <v>5315</v>
      </c>
      <c r="S205" s="21" t="s">
        <v>5314</v>
      </c>
      <c r="T205" s="21" t="str">
        <f>INDEX([5]Outcome_GWASs!I:I,MATCH([5]Wenxin!Q205,[5]Outcome_GWASs!C:C,0))</f>
        <v>NA</v>
      </c>
      <c r="U205" s="21" t="str">
        <f>INDEX([5]Outcome_GWASs!H:H,MATCH([5]Wenxin!Q205,[5]Outcome_GWASs!C:C,0))</f>
        <v>both</v>
      </c>
      <c r="V205" s="21">
        <f>INDEX([5]Outcome_GWASs!F:F,MATCH([5]Wenxin!Q205,[5]Outcome_GWASs!C:C,0))</f>
        <v>5956</v>
      </c>
      <c r="W205" s="21">
        <f>INDEX([5]Outcome_GWASs!G:G,MATCH([5]Wenxin!Q205,[5]Outcome_GWASs!C:C,0))</f>
        <v>21770</v>
      </c>
      <c r="X205" s="21">
        <f>INDEX([5]Outcome_GWASs!F:F,MATCH([5]Wenxin!Q205,[5]Outcome_GWASs!C:C,0))</f>
        <v>5956</v>
      </c>
      <c r="Y205" s="21">
        <f>INDEX([5]Outcome_GWASs!G:G,MATCH([5]Wenxin!Q205,[5]Outcome_GWASs!C:C,0))</f>
        <v>21770</v>
      </c>
      <c r="Z205" s="21" t="s">
        <v>10</v>
      </c>
      <c r="AA205" s="21" t="s">
        <v>1059</v>
      </c>
      <c r="AB205" s="21" t="str">
        <f>INDEX([5]Outcome_GWASs!E:E,MATCH([5]Wenxin!Q205,[5]Outcome_GWASs!C:C,0))</f>
        <v xml:space="preserve">European </v>
      </c>
      <c r="AC205" t="s">
        <v>5528</v>
      </c>
      <c r="AD205" t="s">
        <v>5528</v>
      </c>
      <c r="AE205" s="21" t="s">
        <v>3107</v>
      </c>
      <c r="AF205" s="21" t="s">
        <v>10</v>
      </c>
      <c r="AG205" s="21" t="s">
        <v>140</v>
      </c>
      <c r="AH205" s="21">
        <v>143677</v>
      </c>
      <c r="AI205">
        <f>INDEX([5]Exposure_GWASs!F:F,MATCH([5]Wenxin!AB205,[5]Exposure_GWASs!C:C,0))</f>
        <v>143677</v>
      </c>
      <c r="AJ205" s="21" t="s">
        <v>10</v>
      </c>
      <c r="AK205" s="21" t="s">
        <v>1005</v>
      </c>
      <c r="AL205" s="21" t="s">
        <v>204</v>
      </c>
      <c r="AM205" s="21" t="s">
        <v>1099</v>
      </c>
      <c r="AN205" s="21" t="s">
        <v>213</v>
      </c>
      <c r="AO205" s="21" t="s">
        <v>1099</v>
      </c>
      <c r="AP205" s="21" t="s">
        <v>11</v>
      </c>
      <c r="AQ205" s="21" t="s">
        <v>5301</v>
      </c>
      <c r="AR205" s="21" t="s">
        <v>11</v>
      </c>
      <c r="AS205" s="21" t="s">
        <v>5302</v>
      </c>
      <c r="AT205" s="21" t="s">
        <v>11</v>
      </c>
      <c r="AU205" s="21" t="s">
        <v>10</v>
      </c>
      <c r="AV205" s="21">
        <v>47</v>
      </c>
      <c r="AW205" s="21" t="s">
        <v>10</v>
      </c>
      <c r="AX205" s="21">
        <f>INDEX([5]Exposure_GWASs!S:S,MATCH([5]Wenxin!AB205,[5]Exposure_GWASs!C:C,0))</f>
        <v>49</v>
      </c>
      <c r="AY205" s="21" t="s">
        <v>11</v>
      </c>
      <c r="AZ205" s="21" t="s">
        <v>11</v>
      </c>
      <c r="BA205" s="21" t="s">
        <v>10</v>
      </c>
      <c r="BB205" s="21" t="s">
        <v>13</v>
      </c>
      <c r="BC205" s="21" t="s">
        <v>17</v>
      </c>
      <c r="BD205" s="21" t="s">
        <v>55</v>
      </c>
      <c r="BE205" s="21" t="s">
        <v>26</v>
      </c>
      <c r="BH205" t="s">
        <v>1011</v>
      </c>
      <c r="BI205" t="s">
        <v>5303</v>
      </c>
      <c r="BJ205" s="21" t="s">
        <v>5178</v>
      </c>
      <c r="BK205" s="21" t="s">
        <v>11</v>
      </c>
      <c r="BL205" s="21" t="s">
        <v>11</v>
      </c>
      <c r="BM205" s="21" t="s">
        <v>11</v>
      </c>
      <c r="BN205" s="21" t="s">
        <v>575</v>
      </c>
      <c r="BO205" s="21" t="s">
        <v>167</v>
      </c>
      <c r="BP205" s="21" t="s">
        <v>234</v>
      </c>
      <c r="BQ205" s="21" t="s">
        <v>1029</v>
      </c>
      <c r="BR205" s="21">
        <v>1.0900000000000001</v>
      </c>
      <c r="BS205">
        <v>0.13</v>
      </c>
      <c r="BW205" s="247">
        <v>9.6199999999999996E-4</v>
      </c>
      <c r="BX205" t="s">
        <v>11</v>
      </c>
      <c r="BY205" t="s">
        <v>11</v>
      </c>
      <c r="BZ205" s="21" t="s">
        <v>5304</v>
      </c>
      <c r="CA205" s="21" t="s">
        <v>11</v>
      </c>
      <c r="CB205" s="21" t="s">
        <v>5305</v>
      </c>
      <c r="CC205" s="21" t="s">
        <v>11</v>
      </c>
      <c r="CD205" t="s">
        <v>5461</v>
      </c>
    </row>
    <row r="206" spans="1:82">
      <c r="A206">
        <v>177</v>
      </c>
      <c r="B206" t="s">
        <v>282</v>
      </c>
      <c r="C206" t="s">
        <v>244</v>
      </c>
      <c r="D206" t="s">
        <v>5296</v>
      </c>
      <c r="E206">
        <v>2019</v>
      </c>
      <c r="F206" t="s">
        <v>5297</v>
      </c>
      <c r="G206" t="s">
        <v>5298</v>
      </c>
      <c r="H206" t="s">
        <v>5281</v>
      </c>
      <c r="I206" t="s">
        <v>5282</v>
      </c>
      <c r="J206" s="183" t="s">
        <v>5283</v>
      </c>
      <c r="K206" t="s">
        <v>5284</v>
      </c>
      <c r="L206" t="s">
        <v>5459</v>
      </c>
      <c r="M206" t="s">
        <v>5460</v>
      </c>
      <c r="N206" s="21" t="s">
        <v>15</v>
      </c>
      <c r="O206" s="21" t="s">
        <v>5650</v>
      </c>
      <c r="P206" s="21" t="s">
        <v>5650</v>
      </c>
      <c r="Q206" s="21" t="s">
        <v>5600</v>
      </c>
      <c r="R206" s="21" t="s">
        <v>5316</v>
      </c>
      <c r="S206" s="21" t="s">
        <v>5317</v>
      </c>
      <c r="T206" s="21" t="str">
        <f>INDEX([5]Outcome_GWASs!I:I,MATCH([5]Wenxin!Q206,[5]Outcome_GWASs!C:C,0))</f>
        <v>NA</v>
      </c>
      <c r="U206" s="21" t="str">
        <f>INDEX([5]Outcome_GWASs!H:H,MATCH([5]Wenxin!Q206,[5]Outcome_GWASs!C:C,0))</f>
        <v>both</v>
      </c>
      <c r="V206" s="21">
        <f>INDEX([5]Outcome_GWASs!F:F,MATCH([5]Wenxin!Q206,[5]Outcome_GWASs!C:C,0))</f>
        <v>1963</v>
      </c>
      <c r="W206" s="21">
        <f>INDEX([5]Outcome_GWASs!G:G,MATCH([5]Wenxin!Q206,[5]Outcome_GWASs!C:C,0))</f>
        <v>3000</v>
      </c>
      <c r="X206" s="21">
        <f>INDEX([5]Outcome_GWASs!F:F,MATCH([5]Wenxin!Q206,[5]Outcome_GWASs!C:C,0))</f>
        <v>1963</v>
      </c>
      <c r="Y206" s="21">
        <f>INDEX([5]Outcome_GWASs!G:G,MATCH([5]Wenxin!Q206,[5]Outcome_GWASs!C:C,0))</f>
        <v>3000</v>
      </c>
      <c r="Z206" s="21" t="s">
        <v>10</v>
      </c>
      <c r="AA206" s="21" t="s">
        <v>1059</v>
      </c>
      <c r="AB206" s="21" t="str">
        <f>INDEX([5]Outcome_GWASs!E:E,MATCH([5]Wenxin!Q206,[5]Outcome_GWASs!C:C,0))</f>
        <v>European</v>
      </c>
      <c r="AC206" t="s">
        <v>5528</v>
      </c>
      <c r="AD206" t="s">
        <v>5528</v>
      </c>
      <c r="AE206" s="21" t="s">
        <v>3107</v>
      </c>
      <c r="AF206" s="21" t="s">
        <v>10</v>
      </c>
      <c r="AG206" s="21" t="s">
        <v>140</v>
      </c>
      <c r="AH206" s="21">
        <v>143677</v>
      </c>
      <c r="AI206">
        <f>INDEX([5]Exposure_GWASs!F:F,MATCH([5]Wenxin!AB206,[5]Exposure_GWASs!C:C,0))</f>
        <v>143677</v>
      </c>
      <c r="AJ206" s="21" t="s">
        <v>10</v>
      </c>
      <c r="AK206" s="21" t="s">
        <v>1005</v>
      </c>
      <c r="AL206" s="21" t="s">
        <v>204</v>
      </c>
      <c r="AM206" s="21" t="s">
        <v>1099</v>
      </c>
      <c r="AN206" s="21" t="s">
        <v>213</v>
      </c>
      <c r="AO206" s="21" t="s">
        <v>1099</v>
      </c>
      <c r="AP206" s="21" t="s">
        <v>11</v>
      </c>
      <c r="AQ206" s="21" t="s">
        <v>5301</v>
      </c>
      <c r="AR206" s="21" t="s">
        <v>11</v>
      </c>
      <c r="AS206" s="21" t="s">
        <v>5302</v>
      </c>
      <c r="AT206" s="21" t="s">
        <v>11</v>
      </c>
      <c r="AU206" s="21" t="s">
        <v>10</v>
      </c>
      <c r="AV206" s="21">
        <v>47</v>
      </c>
      <c r="AW206" s="21" t="s">
        <v>10</v>
      </c>
      <c r="AX206" s="21">
        <f>INDEX([5]Exposure_GWASs!S:S,MATCH([5]Wenxin!AB206,[5]Exposure_GWASs!C:C,0))</f>
        <v>49</v>
      </c>
      <c r="AY206" s="21" t="s">
        <v>11</v>
      </c>
      <c r="AZ206" s="21" t="s">
        <v>11</v>
      </c>
      <c r="BA206" s="21" t="s">
        <v>10</v>
      </c>
      <c r="BB206" s="21" t="s">
        <v>13</v>
      </c>
      <c r="BC206" s="21" t="s">
        <v>17</v>
      </c>
      <c r="BD206" s="21" t="s">
        <v>55</v>
      </c>
      <c r="BE206" s="21" t="s">
        <v>26</v>
      </c>
      <c r="BH206" t="s">
        <v>1011</v>
      </c>
      <c r="BI206" t="s">
        <v>5303</v>
      </c>
      <c r="BJ206" s="21" t="s">
        <v>5178</v>
      </c>
      <c r="BK206" s="21" t="s">
        <v>11</v>
      </c>
      <c r="BL206" s="21" t="s">
        <v>11</v>
      </c>
      <c r="BM206" s="21" t="s">
        <v>11</v>
      </c>
      <c r="BN206" s="21" t="s">
        <v>575</v>
      </c>
      <c r="BO206" s="21" t="s">
        <v>167</v>
      </c>
      <c r="BP206" s="21" t="s">
        <v>234</v>
      </c>
      <c r="BQ206" s="21" t="s">
        <v>1029</v>
      </c>
      <c r="BR206" s="21">
        <v>1.06</v>
      </c>
      <c r="BS206">
        <v>0.26</v>
      </c>
      <c r="BW206" s="247">
        <v>0.17199999999999999</v>
      </c>
      <c r="BX206" t="s">
        <v>11</v>
      </c>
      <c r="BY206" t="s">
        <v>11</v>
      </c>
      <c r="BZ206" s="21" t="s">
        <v>5304</v>
      </c>
      <c r="CA206" s="21" t="s">
        <v>11</v>
      </c>
      <c r="CB206" s="21" t="s">
        <v>5305</v>
      </c>
      <c r="CC206" s="21" t="s">
        <v>11</v>
      </c>
      <c r="CD206" t="s">
        <v>5461</v>
      </c>
    </row>
    <row r="207" spans="1:82">
      <c r="A207">
        <v>177</v>
      </c>
      <c r="B207" t="s">
        <v>282</v>
      </c>
      <c r="C207" t="s">
        <v>244</v>
      </c>
      <c r="D207" t="s">
        <v>5296</v>
      </c>
      <c r="E207">
        <v>2019</v>
      </c>
      <c r="F207" t="s">
        <v>5297</v>
      </c>
      <c r="G207" t="s">
        <v>5298</v>
      </c>
      <c r="H207" t="s">
        <v>5281</v>
      </c>
      <c r="I207" t="s">
        <v>5282</v>
      </c>
      <c r="J207" s="183" t="s">
        <v>5283</v>
      </c>
      <c r="K207" t="s">
        <v>5284</v>
      </c>
      <c r="L207" t="s">
        <v>5459</v>
      </c>
      <c r="M207" t="s">
        <v>5460</v>
      </c>
      <c r="N207" s="21" t="s">
        <v>15</v>
      </c>
      <c r="O207" s="21" t="s">
        <v>6021</v>
      </c>
      <c r="P207" s="21" t="s">
        <v>6021</v>
      </c>
      <c r="Q207" s="21" t="s">
        <v>5654</v>
      </c>
      <c r="R207" s="21" t="s">
        <v>5318</v>
      </c>
      <c r="S207" s="21" t="s">
        <v>3954</v>
      </c>
      <c r="T207" s="21" t="str">
        <f>INDEX([5]Outcome_GWASs!I:I,MATCH([5]Wenxin!Q207,[5]Outcome_GWASs!C:C,0))</f>
        <v>51-84</v>
      </c>
      <c r="U207" s="21" t="str">
        <f>INDEX([5]Outcome_GWASs!H:H,MATCH([5]Wenxin!Q207,[5]Outcome_GWASs!C:C,0))</f>
        <v xml:space="preserve">both </v>
      </c>
      <c r="V207" s="21">
        <f>INDEX([5]Outcome_GWASs!F:F,MATCH([5]Wenxin!Q207,[5]Outcome_GWASs!C:C,0))</f>
        <v>25580</v>
      </c>
      <c r="W207" s="21">
        <f>INDEX([5]Outcome_GWASs!G:G,MATCH([5]Wenxin!Q207,[5]Outcome_GWASs!C:C,0))</f>
        <v>48466</v>
      </c>
      <c r="X207" s="21">
        <f>INDEX([5]Outcome_GWASs!F:F,MATCH([5]Wenxin!Q207,[5]Outcome_GWASs!C:C,0))</f>
        <v>25580</v>
      </c>
      <c r="Y207" s="21">
        <f>INDEX([5]Outcome_GWASs!G:G,MATCH([5]Wenxin!Q207,[5]Outcome_GWASs!C:C,0))</f>
        <v>48466</v>
      </c>
      <c r="Z207" s="21" t="s">
        <v>10</v>
      </c>
      <c r="AA207" s="21" t="s">
        <v>1059</v>
      </c>
      <c r="AB207" s="21" t="str">
        <f>INDEX([5]Outcome_GWASs!E:E,MATCH([5]Wenxin!Q207,[5]Outcome_GWASs!C:C,0))</f>
        <v xml:space="preserve">European </v>
      </c>
      <c r="AC207" t="s">
        <v>5528</v>
      </c>
      <c r="AD207" t="s">
        <v>5528</v>
      </c>
      <c r="AE207" s="21" t="s">
        <v>3107</v>
      </c>
      <c r="AF207" s="21" t="s">
        <v>10</v>
      </c>
      <c r="AG207" s="21" t="s">
        <v>140</v>
      </c>
      <c r="AH207" s="21">
        <v>143677</v>
      </c>
      <c r="AI207">
        <f>INDEX([5]Exposure_GWASs!F:F,MATCH([5]Wenxin!AB207,[5]Exposure_GWASs!C:C,0))</f>
        <v>143677</v>
      </c>
      <c r="AJ207" s="21" t="s">
        <v>10</v>
      </c>
      <c r="AK207" s="21" t="s">
        <v>1005</v>
      </c>
      <c r="AL207" s="21" t="s">
        <v>204</v>
      </c>
      <c r="AM207" s="21" t="s">
        <v>1099</v>
      </c>
      <c r="AN207" s="21" t="s">
        <v>213</v>
      </c>
      <c r="AO207" s="21" t="s">
        <v>1099</v>
      </c>
      <c r="AP207" s="21" t="s">
        <v>11</v>
      </c>
      <c r="AQ207" s="21" t="s">
        <v>5301</v>
      </c>
      <c r="AR207" s="21" t="s">
        <v>11</v>
      </c>
      <c r="AS207" s="21" t="s">
        <v>5302</v>
      </c>
      <c r="AT207" s="21" t="s">
        <v>11</v>
      </c>
      <c r="AU207" s="21" t="s">
        <v>10</v>
      </c>
      <c r="AV207" s="21">
        <v>47</v>
      </c>
      <c r="AW207" s="21" t="s">
        <v>10</v>
      </c>
      <c r="AX207" s="21">
        <f>INDEX([5]Exposure_GWASs!S:S,MATCH([5]Wenxin!AB207,[5]Exposure_GWASs!C:C,0))</f>
        <v>49</v>
      </c>
      <c r="AY207" s="21" t="s">
        <v>11</v>
      </c>
      <c r="AZ207" s="21" t="s">
        <v>11</v>
      </c>
      <c r="BA207" s="21" t="s">
        <v>10</v>
      </c>
      <c r="BB207" s="21" t="s">
        <v>13</v>
      </c>
      <c r="BC207" s="21" t="s">
        <v>17</v>
      </c>
      <c r="BD207" s="21" t="s">
        <v>55</v>
      </c>
      <c r="BE207" s="21" t="s">
        <v>26</v>
      </c>
      <c r="BH207" t="s">
        <v>1011</v>
      </c>
      <c r="BI207" t="s">
        <v>5303</v>
      </c>
      <c r="BJ207" s="21" t="s">
        <v>5178</v>
      </c>
      <c r="BK207" s="21" t="s">
        <v>11</v>
      </c>
      <c r="BL207" s="21" t="s">
        <v>11</v>
      </c>
      <c r="BM207" s="21" t="s">
        <v>11</v>
      </c>
      <c r="BN207" s="21" t="s">
        <v>575</v>
      </c>
      <c r="BO207" s="21" t="s">
        <v>167</v>
      </c>
      <c r="BP207" s="21" t="s">
        <v>234</v>
      </c>
      <c r="BQ207" s="21" t="s">
        <v>1029</v>
      </c>
      <c r="BR207" s="21">
        <v>1.06</v>
      </c>
      <c r="BS207">
        <v>0.1</v>
      </c>
      <c r="BW207" s="247">
        <v>0.20599999999999999</v>
      </c>
      <c r="BX207" t="s">
        <v>11</v>
      </c>
      <c r="BY207" t="s">
        <v>11</v>
      </c>
      <c r="BZ207" s="21" t="s">
        <v>5304</v>
      </c>
      <c r="CA207" s="21" t="s">
        <v>11</v>
      </c>
      <c r="CB207" s="21" t="s">
        <v>5305</v>
      </c>
      <c r="CC207" s="21" t="s">
        <v>11</v>
      </c>
      <c r="CD207" t="s">
        <v>5461</v>
      </c>
    </row>
    <row r="208" spans="1:82">
      <c r="A208">
        <v>177</v>
      </c>
      <c r="B208" t="s">
        <v>282</v>
      </c>
      <c r="C208" t="s">
        <v>244</v>
      </c>
      <c r="D208" t="s">
        <v>5296</v>
      </c>
      <c r="E208">
        <v>2019</v>
      </c>
      <c r="F208" t="s">
        <v>5297</v>
      </c>
      <c r="G208" t="s">
        <v>5298</v>
      </c>
      <c r="H208" t="s">
        <v>5281</v>
      </c>
      <c r="I208" t="s">
        <v>5282</v>
      </c>
      <c r="J208" s="183" t="s">
        <v>5283</v>
      </c>
      <c r="K208" t="s">
        <v>5284</v>
      </c>
      <c r="L208" t="s">
        <v>5459</v>
      </c>
      <c r="M208" t="s">
        <v>5460</v>
      </c>
      <c r="N208" s="21" t="s">
        <v>15</v>
      </c>
      <c r="O208" s="21" t="s">
        <v>5319</v>
      </c>
      <c r="P208" s="21" t="s">
        <v>5319</v>
      </c>
      <c r="Q208" s="21" t="s">
        <v>5698</v>
      </c>
      <c r="R208" s="21" t="s">
        <v>5319</v>
      </c>
      <c r="S208" s="21" t="s">
        <v>5314</v>
      </c>
      <c r="T208" s="21" t="str">
        <f>INDEX([5]Outcome_GWASs!I:I,MATCH([5]Wenxin!Q208,[5]Outcome_GWASs!C:C,0))</f>
        <v>NA</v>
      </c>
      <c r="U208" s="21" t="str">
        <f>INDEX([5]Outcome_GWASs!H:H,MATCH([5]Wenxin!Q208,[5]Outcome_GWASs!C:C,0))</f>
        <v>both</v>
      </c>
      <c r="V208" s="21">
        <f>INDEX([5]Outcome_GWASs!F:F,MATCH([5]Wenxin!Q208,[5]Outcome_GWASs!C:C,0))</f>
        <v>5956</v>
      </c>
      <c r="W208" s="21">
        <f>INDEX([5]Outcome_GWASs!G:G,MATCH([5]Wenxin!Q208,[5]Outcome_GWASs!C:C,0))</f>
        <v>21770</v>
      </c>
      <c r="X208" s="21">
        <f>INDEX([5]Outcome_GWASs!F:F,MATCH([5]Wenxin!Q208,[5]Outcome_GWASs!C:C,0))</f>
        <v>5956</v>
      </c>
      <c r="Y208" s="21">
        <f>INDEX([5]Outcome_GWASs!G:G,MATCH([5]Wenxin!Q208,[5]Outcome_GWASs!C:C,0))</f>
        <v>21770</v>
      </c>
      <c r="Z208" s="21" t="s">
        <v>10</v>
      </c>
      <c r="AA208" s="21" t="s">
        <v>1059</v>
      </c>
      <c r="AB208" s="21" t="str">
        <f>INDEX([5]Outcome_GWASs!E:E,MATCH([5]Wenxin!Q208,[5]Outcome_GWASs!C:C,0))</f>
        <v xml:space="preserve">European </v>
      </c>
      <c r="AC208" t="s">
        <v>5528</v>
      </c>
      <c r="AD208" t="s">
        <v>5528</v>
      </c>
      <c r="AE208" s="21" t="s">
        <v>3107</v>
      </c>
      <c r="AF208" s="21" t="s">
        <v>10</v>
      </c>
      <c r="AG208" s="21" t="s">
        <v>140</v>
      </c>
      <c r="AH208" s="21">
        <v>143677</v>
      </c>
      <c r="AI208">
        <f>INDEX([5]Exposure_GWASs!F:F,MATCH([5]Wenxin!AB208,[5]Exposure_GWASs!C:C,0))</f>
        <v>143677</v>
      </c>
      <c r="AJ208" s="21" t="s">
        <v>10</v>
      </c>
      <c r="AK208" s="21" t="s">
        <v>1005</v>
      </c>
      <c r="AL208" s="21" t="s">
        <v>204</v>
      </c>
      <c r="AM208" s="21" t="s">
        <v>1099</v>
      </c>
      <c r="AN208" s="21" t="s">
        <v>213</v>
      </c>
      <c r="AO208" s="21" t="s">
        <v>1099</v>
      </c>
      <c r="AP208" s="21" t="s">
        <v>11</v>
      </c>
      <c r="AQ208" s="21" t="s">
        <v>5301</v>
      </c>
      <c r="AR208" s="21" t="s">
        <v>11</v>
      </c>
      <c r="AS208" s="21" t="s">
        <v>5302</v>
      </c>
      <c r="AT208" s="21" t="s">
        <v>11</v>
      </c>
      <c r="AU208" s="21" t="s">
        <v>10</v>
      </c>
      <c r="AV208" s="21">
        <v>47</v>
      </c>
      <c r="AW208" s="21" t="s">
        <v>10</v>
      </c>
      <c r="AX208" s="21">
        <f>INDEX([5]Exposure_GWASs!S:S,MATCH([5]Wenxin!AB208,[5]Exposure_GWASs!C:C,0))</f>
        <v>49</v>
      </c>
      <c r="AY208" s="21" t="s">
        <v>11</v>
      </c>
      <c r="AZ208" s="21" t="s">
        <v>11</v>
      </c>
      <c r="BA208" s="21" t="s">
        <v>10</v>
      </c>
      <c r="BB208" s="21" t="s">
        <v>13</v>
      </c>
      <c r="BC208" s="21" t="s">
        <v>17</v>
      </c>
      <c r="BD208" s="21" t="s">
        <v>55</v>
      </c>
      <c r="BE208" s="21" t="s">
        <v>26</v>
      </c>
      <c r="BH208" t="s">
        <v>1011</v>
      </c>
      <c r="BI208" t="s">
        <v>5303</v>
      </c>
      <c r="BJ208" s="21" t="s">
        <v>5178</v>
      </c>
      <c r="BK208" s="21" t="s">
        <v>11</v>
      </c>
      <c r="BL208" s="21" t="s">
        <v>11</v>
      </c>
      <c r="BM208" s="21" t="s">
        <v>11</v>
      </c>
      <c r="BN208" s="21" t="s">
        <v>575</v>
      </c>
      <c r="BO208" s="21" t="s">
        <v>167</v>
      </c>
      <c r="BP208" s="21" t="s">
        <v>234</v>
      </c>
      <c r="BQ208" s="21" t="s">
        <v>1029</v>
      </c>
      <c r="BR208" s="21">
        <v>1.02</v>
      </c>
      <c r="BS208">
        <v>0.15</v>
      </c>
      <c r="BW208" s="247">
        <v>1.24E-2</v>
      </c>
      <c r="BX208" t="s">
        <v>11</v>
      </c>
      <c r="BY208" t="s">
        <v>11</v>
      </c>
      <c r="BZ208" s="21" t="s">
        <v>5304</v>
      </c>
      <c r="CA208" s="21" t="s">
        <v>11</v>
      </c>
      <c r="CB208" s="21" t="s">
        <v>5305</v>
      </c>
      <c r="CC208" s="21" t="s">
        <v>11</v>
      </c>
      <c r="CD208" t="s">
        <v>5461</v>
      </c>
    </row>
    <row r="209" spans="1:82">
      <c r="A209">
        <v>177</v>
      </c>
      <c r="B209" t="s">
        <v>282</v>
      </c>
      <c r="C209" t="s">
        <v>244</v>
      </c>
      <c r="D209" t="s">
        <v>5296</v>
      </c>
      <c r="E209">
        <v>2019</v>
      </c>
      <c r="F209" t="s">
        <v>5297</v>
      </c>
      <c r="G209" t="s">
        <v>5298</v>
      </c>
      <c r="H209" t="s">
        <v>5281</v>
      </c>
      <c r="I209" t="s">
        <v>5282</v>
      </c>
      <c r="J209" s="183" t="s">
        <v>5283</v>
      </c>
      <c r="K209" t="s">
        <v>5284</v>
      </c>
      <c r="L209" t="s">
        <v>5459</v>
      </c>
      <c r="M209" t="s">
        <v>5460</v>
      </c>
      <c r="N209" s="21" t="s">
        <v>15</v>
      </c>
      <c r="O209" s="21" t="s">
        <v>758</v>
      </c>
      <c r="P209" s="21" t="s">
        <v>758</v>
      </c>
      <c r="Q209" s="21" t="s">
        <v>5612</v>
      </c>
      <c r="R209" s="21" t="s">
        <v>758</v>
      </c>
      <c r="S209" s="21" t="s">
        <v>5320</v>
      </c>
      <c r="T209" s="21" t="str">
        <f>INDEX([5]Outcome_GWASs!I:I,MATCH([5]Wenxin!Q209,[5]Outcome_GWASs!C:C,0))</f>
        <v>NA</v>
      </c>
      <c r="U209" s="21" t="str">
        <f>INDEX([5]Outcome_GWASs!H:H,MATCH([5]Wenxin!Q209,[5]Outcome_GWASs!C:C,0))</f>
        <v>both</v>
      </c>
      <c r="V209" s="21">
        <f>INDEX([5]Outcome_GWASs!F:F,MATCH([5]Wenxin!Q209,[5]Outcome_GWASs!C:C,0))</f>
        <v>5807</v>
      </c>
      <c r="W209" s="21">
        <f>INDEX([5]Outcome_GWASs!G:G,MATCH([5]Wenxin!Q209,[5]Outcome_GWASs!C:C,0))</f>
        <v>67093</v>
      </c>
      <c r="X209" s="21">
        <f>INDEX([5]Outcome_GWASs!F:F,MATCH([5]Wenxin!Q209,[5]Outcome_GWASs!C:C,0))</f>
        <v>5807</v>
      </c>
      <c r="Y209" s="21">
        <f>INDEX([5]Outcome_GWASs!G:G,MATCH([5]Wenxin!Q209,[5]Outcome_GWASs!C:C,0))</f>
        <v>67093</v>
      </c>
      <c r="Z209" s="21" t="s">
        <v>10</v>
      </c>
      <c r="AA209" s="21" t="s">
        <v>1059</v>
      </c>
      <c r="AB209" s="21" t="str">
        <f>INDEX([5]Outcome_GWASs!E:E,MATCH([5]Wenxin!Q209,[5]Outcome_GWASs!C:C,0))</f>
        <v>European</v>
      </c>
      <c r="AC209" t="s">
        <v>5528</v>
      </c>
      <c r="AD209" t="s">
        <v>5528</v>
      </c>
      <c r="AE209" s="21" t="s">
        <v>3107</v>
      </c>
      <c r="AF209" s="21" t="s">
        <v>10</v>
      </c>
      <c r="AG209" s="21" t="s">
        <v>140</v>
      </c>
      <c r="AH209" s="21">
        <v>143677</v>
      </c>
      <c r="AI209">
        <f>INDEX([5]Exposure_GWASs!F:F,MATCH([5]Wenxin!AB209,[5]Exposure_GWASs!C:C,0))</f>
        <v>143677</v>
      </c>
      <c r="AJ209" s="21" t="s">
        <v>10</v>
      </c>
      <c r="AK209" s="21" t="s">
        <v>1005</v>
      </c>
      <c r="AL209" s="21" t="s">
        <v>204</v>
      </c>
      <c r="AM209" s="21" t="s">
        <v>1099</v>
      </c>
      <c r="AN209" s="21" t="s">
        <v>213</v>
      </c>
      <c r="AO209" s="21" t="s">
        <v>1099</v>
      </c>
      <c r="AP209" s="21" t="s">
        <v>11</v>
      </c>
      <c r="AQ209" s="21" t="s">
        <v>5301</v>
      </c>
      <c r="AR209" s="21" t="s">
        <v>11</v>
      </c>
      <c r="AS209" s="21" t="s">
        <v>5302</v>
      </c>
      <c r="AT209" s="21" t="s">
        <v>11</v>
      </c>
      <c r="AU209" s="21" t="s">
        <v>10</v>
      </c>
      <c r="AV209" s="21">
        <v>47</v>
      </c>
      <c r="AW209" s="21" t="s">
        <v>10</v>
      </c>
      <c r="AX209" s="21">
        <f>INDEX([5]Exposure_GWASs!S:S,MATCH([5]Wenxin!AB209,[5]Exposure_GWASs!C:C,0))</f>
        <v>49</v>
      </c>
      <c r="AY209" s="21" t="s">
        <v>11</v>
      </c>
      <c r="AZ209" s="21" t="s">
        <v>11</v>
      </c>
      <c r="BA209" s="21" t="s">
        <v>10</v>
      </c>
      <c r="BB209" s="21" t="s">
        <v>13</v>
      </c>
      <c r="BC209" s="21" t="s">
        <v>17</v>
      </c>
      <c r="BD209" s="21" t="s">
        <v>55</v>
      </c>
      <c r="BE209" s="21" t="s">
        <v>26</v>
      </c>
      <c r="BH209" t="s">
        <v>1011</v>
      </c>
      <c r="BI209" t="s">
        <v>5303</v>
      </c>
      <c r="BJ209" s="21" t="s">
        <v>5178</v>
      </c>
      <c r="BK209" s="21" t="s">
        <v>11</v>
      </c>
      <c r="BL209" s="21" t="s">
        <v>11</v>
      </c>
      <c r="BM209" s="21" t="s">
        <v>11</v>
      </c>
      <c r="BN209" s="21" t="s">
        <v>575</v>
      </c>
      <c r="BO209" s="21" t="s">
        <v>167</v>
      </c>
      <c r="BP209" s="21" t="s">
        <v>234</v>
      </c>
      <c r="BQ209" s="21" t="s">
        <v>1029</v>
      </c>
      <c r="BR209" s="21">
        <v>1</v>
      </c>
      <c r="BS209">
        <v>0.05</v>
      </c>
      <c r="BW209" s="247">
        <v>0.33500000000000002</v>
      </c>
      <c r="BX209" t="s">
        <v>11</v>
      </c>
      <c r="BY209" t="s">
        <v>11</v>
      </c>
      <c r="BZ209" s="21" t="s">
        <v>5304</v>
      </c>
      <c r="CA209" s="21" t="s">
        <v>11</v>
      </c>
      <c r="CB209" s="21" t="s">
        <v>5305</v>
      </c>
      <c r="CC209" s="21" t="s">
        <v>11</v>
      </c>
      <c r="CD209" t="s">
        <v>5461</v>
      </c>
    </row>
    <row r="210" spans="1:82">
      <c r="A210">
        <v>177</v>
      </c>
      <c r="B210" t="s">
        <v>282</v>
      </c>
      <c r="C210" t="s">
        <v>244</v>
      </c>
      <c r="D210" t="s">
        <v>5296</v>
      </c>
      <c r="E210">
        <v>2019</v>
      </c>
      <c r="F210" t="s">
        <v>5297</v>
      </c>
      <c r="G210" t="s">
        <v>5298</v>
      </c>
      <c r="H210" t="s">
        <v>5281</v>
      </c>
      <c r="I210" t="s">
        <v>5282</v>
      </c>
      <c r="J210" s="183" t="s">
        <v>5283</v>
      </c>
      <c r="K210" t="s">
        <v>5284</v>
      </c>
      <c r="L210" t="s">
        <v>5459</v>
      </c>
      <c r="M210" t="s">
        <v>5460</v>
      </c>
      <c r="N210" s="21" t="s">
        <v>15</v>
      </c>
      <c r="O210" s="21" t="s">
        <v>5716</v>
      </c>
      <c r="P210" s="21" t="s">
        <v>5716</v>
      </c>
      <c r="Q210" s="21" t="s">
        <v>5602</v>
      </c>
      <c r="R210" s="21" t="s">
        <v>752</v>
      </c>
      <c r="S210" s="21" t="s">
        <v>5321</v>
      </c>
      <c r="T210" s="21" t="str">
        <f>INDEX([5]Outcome_GWASs!I:I,MATCH([5]Wenxin!Q210,[5]Outcome_GWASs!C:C,0))</f>
        <v>NA</v>
      </c>
      <c r="U210" s="21" t="str">
        <f>INDEX([5]Outcome_GWASs!H:H,MATCH([5]Wenxin!Q210,[5]Outcome_GWASs!C:C,0))</f>
        <v>both</v>
      </c>
      <c r="V210" s="21">
        <f>INDEX([5]Outcome_GWASs!F:F,MATCH([5]Wenxin!Q210,[5]Outcome_GWASs!C:C,0))</f>
        <v>1963</v>
      </c>
      <c r="W210" s="21">
        <f>INDEX([5]Outcome_GWASs!G:G,MATCH([5]Wenxin!Q210,[5]Outcome_GWASs!C:C,0))</f>
        <v>3000</v>
      </c>
      <c r="X210" s="21">
        <f>INDEX([5]Outcome_GWASs!F:F,MATCH([5]Wenxin!Q210,[5]Outcome_GWASs!C:C,0))</f>
        <v>1963</v>
      </c>
      <c r="Y210" s="21">
        <f>INDEX([5]Outcome_GWASs!G:G,MATCH([5]Wenxin!Q210,[5]Outcome_GWASs!C:C,0))</f>
        <v>3000</v>
      </c>
      <c r="Z210" s="21" t="s">
        <v>10</v>
      </c>
      <c r="AA210" s="21" t="s">
        <v>1059</v>
      </c>
      <c r="AB210" s="21" t="str">
        <f>INDEX([5]Outcome_GWASs!E:E,MATCH([5]Wenxin!Q210,[5]Outcome_GWASs!C:C,0))</f>
        <v>European</v>
      </c>
      <c r="AC210" t="s">
        <v>5528</v>
      </c>
      <c r="AD210" t="s">
        <v>5528</v>
      </c>
      <c r="AE210" s="21" t="s">
        <v>3107</v>
      </c>
      <c r="AF210" s="21" t="s">
        <v>10</v>
      </c>
      <c r="AG210" s="21" t="s">
        <v>140</v>
      </c>
      <c r="AH210" s="21">
        <v>143677</v>
      </c>
      <c r="AI210">
        <f>INDEX([5]Exposure_GWASs!F:F,MATCH([5]Wenxin!AB210,[5]Exposure_GWASs!C:C,0))</f>
        <v>143677</v>
      </c>
      <c r="AJ210" s="21" t="s">
        <v>10</v>
      </c>
      <c r="AK210" s="21" t="s">
        <v>1005</v>
      </c>
      <c r="AL210" s="21" t="s">
        <v>204</v>
      </c>
      <c r="AM210" s="21" t="s">
        <v>1099</v>
      </c>
      <c r="AN210" s="21" t="s">
        <v>213</v>
      </c>
      <c r="AO210" s="21" t="s">
        <v>1099</v>
      </c>
      <c r="AP210" s="21" t="s">
        <v>11</v>
      </c>
      <c r="AQ210" s="21" t="s">
        <v>5301</v>
      </c>
      <c r="AR210" s="21" t="s">
        <v>11</v>
      </c>
      <c r="AS210" s="21" t="s">
        <v>5302</v>
      </c>
      <c r="AT210" s="21" t="s">
        <v>11</v>
      </c>
      <c r="AU210" s="21" t="s">
        <v>10</v>
      </c>
      <c r="AV210" s="21">
        <v>47</v>
      </c>
      <c r="AW210" s="21" t="s">
        <v>10</v>
      </c>
      <c r="AX210" s="21">
        <f>INDEX([5]Exposure_GWASs!S:S,MATCH([5]Wenxin!AB210,[5]Exposure_GWASs!C:C,0))</f>
        <v>49</v>
      </c>
      <c r="AY210" s="21" t="s">
        <v>11</v>
      </c>
      <c r="AZ210" s="21" t="s">
        <v>11</v>
      </c>
      <c r="BA210" s="21" t="s">
        <v>10</v>
      </c>
      <c r="BB210" s="21" t="s">
        <v>13</v>
      </c>
      <c r="BC210" s="21" t="s">
        <v>17</v>
      </c>
      <c r="BD210" s="21" t="s">
        <v>55</v>
      </c>
      <c r="BE210" s="21" t="s">
        <v>26</v>
      </c>
      <c r="BH210" t="s">
        <v>1011</v>
      </c>
      <c r="BI210" t="s">
        <v>5303</v>
      </c>
      <c r="BJ210" s="21" t="s">
        <v>5178</v>
      </c>
      <c r="BK210" s="21" t="s">
        <v>11</v>
      </c>
      <c r="BL210" s="21" t="s">
        <v>11</v>
      </c>
      <c r="BM210" s="21" t="s">
        <v>11</v>
      </c>
      <c r="BN210" s="21" t="s">
        <v>575</v>
      </c>
      <c r="BO210" s="21" t="s">
        <v>167</v>
      </c>
      <c r="BP210" s="21" t="s">
        <v>234</v>
      </c>
      <c r="BQ210" s="21" t="s">
        <v>1029</v>
      </c>
      <c r="BR210" s="21">
        <v>0.99</v>
      </c>
      <c r="BS210">
        <v>0.3</v>
      </c>
      <c r="BW210" s="247">
        <v>3.5899999999999999E-3</v>
      </c>
      <c r="BX210" t="s">
        <v>11</v>
      </c>
      <c r="BY210" t="s">
        <v>11</v>
      </c>
      <c r="BZ210" s="21" t="s">
        <v>5304</v>
      </c>
      <c r="CA210" s="21" t="s">
        <v>11</v>
      </c>
      <c r="CB210" s="21" t="s">
        <v>5305</v>
      </c>
      <c r="CC210" s="21" t="s">
        <v>11</v>
      </c>
      <c r="CD210" t="s">
        <v>5461</v>
      </c>
    </row>
    <row r="211" spans="1:82">
      <c r="A211">
        <v>177</v>
      </c>
      <c r="B211" t="s">
        <v>282</v>
      </c>
      <c r="C211" t="s">
        <v>244</v>
      </c>
      <c r="D211" t="s">
        <v>5296</v>
      </c>
      <c r="E211">
        <v>2019</v>
      </c>
      <c r="F211" t="s">
        <v>5297</v>
      </c>
      <c r="G211" t="s">
        <v>5298</v>
      </c>
      <c r="H211" t="s">
        <v>5281</v>
      </c>
      <c r="I211" t="s">
        <v>5282</v>
      </c>
      <c r="J211" s="183" t="s">
        <v>5283</v>
      </c>
      <c r="K211" t="s">
        <v>5284</v>
      </c>
      <c r="L211" t="s">
        <v>5459</v>
      </c>
      <c r="M211" t="s">
        <v>5460</v>
      </c>
      <c r="N211" s="21" t="s">
        <v>15</v>
      </c>
      <c r="O211" s="21" t="s">
        <v>762</v>
      </c>
      <c r="P211" s="21" t="s">
        <v>762</v>
      </c>
      <c r="Q211" s="21" t="s">
        <v>5627</v>
      </c>
      <c r="R211" s="21" t="s">
        <v>762</v>
      </c>
      <c r="S211" s="21" t="s">
        <v>5322</v>
      </c>
      <c r="T211" s="21" t="str">
        <f>INDEX([5]Outcome_GWASs!I:I,MATCH([5]Wenxin!Q211,[5]Outcome_GWASs!C:C,0))</f>
        <v>NA</v>
      </c>
      <c r="U211" s="21" t="str">
        <f>INDEX([5]Outcome_GWASs!H:H,MATCH([5]Wenxin!Q211,[5]Outcome_GWASs!C:C,0))</f>
        <v>both</v>
      </c>
      <c r="V211" s="21">
        <f>INDEX([5]Outcome_GWASs!F:F,MATCH([5]Wenxin!Q211,[5]Outcome_GWASs!C:C,0))</f>
        <v>16144</v>
      </c>
      <c r="W211" s="21">
        <f>INDEX([5]Outcome_GWASs!G:G,MATCH([5]Wenxin!Q211,[5]Outcome_GWASs!C:C,0))</f>
        <v>17832</v>
      </c>
      <c r="X211" s="21">
        <f>INDEX([5]Outcome_GWASs!F:F,MATCH([5]Wenxin!Q211,[5]Outcome_GWASs!C:C,0))</f>
        <v>16144</v>
      </c>
      <c r="Y211" s="21">
        <f>INDEX([5]Outcome_GWASs!G:G,MATCH([5]Wenxin!Q211,[5]Outcome_GWASs!C:C,0))</f>
        <v>17832</v>
      </c>
      <c r="Z211" s="21" t="s">
        <v>10</v>
      </c>
      <c r="AA211" s="21" t="s">
        <v>1059</v>
      </c>
      <c r="AB211" s="21" t="str">
        <f>INDEX([5]Outcome_GWASs!E:E,MATCH([5]Wenxin!Q211,[5]Outcome_GWASs!C:C,0))</f>
        <v>European</v>
      </c>
      <c r="AC211" t="s">
        <v>5528</v>
      </c>
      <c r="AD211" t="s">
        <v>5528</v>
      </c>
      <c r="AE211" s="21" t="s">
        <v>3107</v>
      </c>
      <c r="AF211" s="21" t="s">
        <v>10</v>
      </c>
      <c r="AG211" s="21" t="s">
        <v>140</v>
      </c>
      <c r="AH211" s="21">
        <v>143677</v>
      </c>
      <c r="AI211">
        <f>INDEX([5]Exposure_GWASs!F:F,MATCH([5]Wenxin!AB211,[5]Exposure_GWASs!C:C,0))</f>
        <v>143677</v>
      </c>
      <c r="AJ211" s="21" t="s">
        <v>10</v>
      </c>
      <c r="AK211" s="21" t="s">
        <v>1005</v>
      </c>
      <c r="AL211" s="21" t="s">
        <v>204</v>
      </c>
      <c r="AM211" s="21" t="s">
        <v>1099</v>
      </c>
      <c r="AN211" s="21" t="s">
        <v>213</v>
      </c>
      <c r="AO211" s="21" t="s">
        <v>1099</v>
      </c>
      <c r="AP211" s="21" t="s">
        <v>11</v>
      </c>
      <c r="AQ211" s="21" t="s">
        <v>5301</v>
      </c>
      <c r="AR211" s="21" t="s">
        <v>11</v>
      </c>
      <c r="AS211" s="21" t="s">
        <v>5302</v>
      </c>
      <c r="AT211" s="21" t="s">
        <v>11</v>
      </c>
      <c r="AU211" s="21" t="s">
        <v>10</v>
      </c>
      <c r="AV211" s="21">
        <v>47</v>
      </c>
      <c r="AW211" s="21" t="s">
        <v>10</v>
      </c>
      <c r="AX211" s="21">
        <f>INDEX([5]Exposure_GWASs!S:S,MATCH([5]Wenxin!AB211,[5]Exposure_GWASs!C:C,0))</f>
        <v>49</v>
      </c>
      <c r="AY211" s="21" t="s">
        <v>11</v>
      </c>
      <c r="AZ211" s="21" t="s">
        <v>11</v>
      </c>
      <c r="BA211" s="21" t="s">
        <v>10</v>
      </c>
      <c r="BB211" s="21" t="s">
        <v>13</v>
      </c>
      <c r="BC211" s="21" t="s">
        <v>17</v>
      </c>
      <c r="BD211" s="21" t="s">
        <v>55</v>
      </c>
      <c r="BE211" s="21" t="s">
        <v>26</v>
      </c>
      <c r="BH211" t="s">
        <v>1011</v>
      </c>
      <c r="BI211" t="s">
        <v>5303</v>
      </c>
      <c r="BJ211" s="21" t="s">
        <v>5178</v>
      </c>
      <c r="BK211" s="21" t="s">
        <v>11</v>
      </c>
      <c r="BL211" s="21" t="s">
        <v>11</v>
      </c>
      <c r="BM211" s="21" t="s">
        <v>11</v>
      </c>
      <c r="BN211" s="21" t="s">
        <v>575</v>
      </c>
      <c r="BO211" s="21" t="s">
        <v>167</v>
      </c>
      <c r="BP211" s="21" t="s">
        <v>234</v>
      </c>
      <c r="BQ211" s="21" t="s">
        <v>1029</v>
      </c>
      <c r="BR211" s="21">
        <v>0.98</v>
      </c>
      <c r="BS211">
        <v>0.06</v>
      </c>
      <c r="BW211" s="247">
        <v>0.26100000000000001</v>
      </c>
      <c r="BX211" t="s">
        <v>11</v>
      </c>
      <c r="BY211" t="s">
        <v>11</v>
      </c>
      <c r="BZ211" s="21" t="s">
        <v>5304</v>
      </c>
      <c r="CA211" s="21" t="s">
        <v>11</v>
      </c>
      <c r="CB211" s="21" t="s">
        <v>5305</v>
      </c>
      <c r="CC211" s="21" t="s">
        <v>11</v>
      </c>
      <c r="CD211" t="s">
        <v>5461</v>
      </c>
    </row>
    <row r="212" spans="1:82">
      <c r="A212">
        <v>177</v>
      </c>
      <c r="B212" t="s">
        <v>282</v>
      </c>
      <c r="C212" t="s">
        <v>244</v>
      </c>
      <c r="D212" t="s">
        <v>5296</v>
      </c>
      <c r="E212">
        <v>2019</v>
      </c>
      <c r="F212" t="s">
        <v>5297</v>
      </c>
      <c r="G212" t="s">
        <v>5298</v>
      </c>
      <c r="H212" t="s">
        <v>5281</v>
      </c>
      <c r="I212" t="s">
        <v>5282</v>
      </c>
      <c r="J212" s="183" t="s">
        <v>5283</v>
      </c>
      <c r="K212" t="s">
        <v>5284</v>
      </c>
      <c r="L212" t="s">
        <v>5459</v>
      </c>
      <c r="M212" t="s">
        <v>5460</v>
      </c>
      <c r="N212" s="21" t="s">
        <v>15</v>
      </c>
      <c r="O212" s="21" t="s">
        <v>5573</v>
      </c>
      <c r="P212" s="21" t="s">
        <v>754</v>
      </c>
      <c r="Q212" s="21" t="s">
        <v>5603</v>
      </c>
      <c r="R212" s="21" t="s">
        <v>754</v>
      </c>
      <c r="S212" s="21" t="s">
        <v>5323</v>
      </c>
      <c r="T212" s="21" t="str">
        <f>INDEX([5]Outcome_GWASs!I:I,MATCH([5]Wenxin!Q212,[5]Outcome_GWASs!C:C,0))</f>
        <v>NA</v>
      </c>
      <c r="U212" s="21" t="str">
        <f>INDEX([5]Outcome_GWASs!H:H,MATCH([5]Wenxin!Q212,[5]Outcome_GWASs!C:C,0))</f>
        <v>both</v>
      </c>
      <c r="V212" s="21">
        <f>INDEX([5]Outcome_GWASs!F:F,MATCH([5]Wenxin!Q212,[5]Outcome_GWASs!C:C,0))</f>
        <v>1963</v>
      </c>
      <c r="W212" s="21">
        <f>INDEX([5]Outcome_GWASs!G:G,MATCH([5]Wenxin!Q212,[5]Outcome_GWASs!C:C,0))</f>
        <v>3000</v>
      </c>
      <c r="X212" s="21">
        <f>INDEX([5]Outcome_GWASs!F:F,MATCH([5]Wenxin!Q212,[5]Outcome_GWASs!C:C,0))</f>
        <v>1963</v>
      </c>
      <c r="Y212" s="21">
        <f>INDEX([5]Outcome_GWASs!G:G,MATCH([5]Wenxin!Q212,[5]Outcome_GWASs!C:C,0))</f>
        <v>3000</v>
      </c>
      <c r="Z212" s="21" t="s">
        <v>10</v>
      </c>
      <c r="AA212" s="21" t="s">
        <v>1059</v>
      </c>
      <c r="AB212" s="21" t="str">
        <f>INDEX([5]Outcome_GWASs!E:E,MATCH([5]Wenxin!Q212,[5]Outcome_GWASs!C:C,0))</f>
        <v>European</v>
      </c>
      <c r="AC212" t="s">
        <v>5528</v>
      </c>
      <c r="AD212" t="s">
        <v>5528</v>
      </c>
      <c r="AE212" s="21" t="s">
        <v>3107</v>
      </c>
      <c r="AF212" s="21" t="s">
        <v>10</v>
      </c>
      <c r="AG212" s="21" t="s">
        <v>140</v>
      </c>
      <c r="AH212" s="21">
        <v>143677</v>
      </c>
      <c r="AI212">
        <f>INDEX([5]Exposure_GWASs!F:F,MATCH([5]Wenxin!AB212,[5]Exposure_GWASs!C:C,0))</f>
        <v>143677</v>
      </c>
      <c r="AJ212" s="21" t="s">
        <v>10</v>
      </c>
      <c r="AK212" s="21" t="s">
        <v>1005</v>
      </c>
      <c r="AL212" s="21" t="s">
        <v>204</v>
      </c>
      <c r="AM212" s="21" t="s">
        <v>1099</v>
      </c>
      <c r="AN212" s="21" t="s">
        <v>213</v>
      </c>
      <c r="AO212" s="21" t="s">
        <v>1099</v>
      </c>
      <c r="AP212" s="21" t="s">
        <v>11</v>
      </c>
      <c r="AQ212" s="21" t="s">
        <v>5301</v>
      </c>
      <c r="AR212" s="21" t="s">
        <v>11</v>
      </c>
      <c r="AS212" s="21" t="s">
        <v>5302</v>
      </c>
      <c r="AT212" s="21" t="s">
        <v>11</v>
      </c>
      <c r="AU212" s="21" t="s">
        <v>10</v>
      </c>
      <c r="AV212" s="21">
        <v>47</v>
      </c>
      <c r="AW212" s="21" t="s">
        <v>10</v>
      </c>
      <c r="AX212" s="21">
        <f>INDEX([5]Exposure_GWASs!S:S,MATCH([5]Wenxin!AB212,[5]Exposure_GWASs!C:C,0))</f>
        <v>49</v>
      </c>
      <c r="AY212" s="21" t="s">
        <v>11</v>
      </c>
      <c r="AZ212" s="21" t="s">
        <v>11</v>
      </c>
      <c r="BA212" s="21" t="s">
        <v>10</v>
      </c>
      <c r="BB212" s="21" t="s">
        <v>13</v>
      </c>
      <c r="BC212" s="21" t="s">
        <v>17</v>
      </c>
      <c r="BD212" s="21" t="s">
        <v>55</v>
      </c>
      <c r="BE212" s="21" t="s">
        <v>26</v>
      </c>
      <c r="BH212" t="s">
        <v>1011</v>
      </c>
      <c r="BI212" t="s">
        <v>5303</v>
      </c>
      <c r="BJ212" s="21" t="s">
        <v>5178</v>
      </c>
      <c r="BK212" s="21" t="s">
        <v>11</v>
      </c>
      <c r="BL212" s="21" t="s">
        <v>11</v>
      </c>
      <c r="BM212" s="21" t="s">
        <v>11</v>
      </c>
      <c r="BN212" s="21" t="s">
        <v>575</v>
      </c>
      <c r="BO212" s="21" t="s">
        <v>167</v>
      </c>
      <c r="BP212" s="21" t="s">
        <v>234</v>
      </c>
      <c r="BQ212" s="21" t="s">
        <v>1029</v>
      </c>
      <c r="BR212" s="21">
        <v>0.89</v>
      </c>
      <c r="BS212">
        <v>0.26</v>
      </c>
      <c r="BW212" s="247">
        <v>8.5599999999999996E-2</v>
      </c>
      <c r="BX212" t="s">
        <v>11</v>
      </c>
      <c r="BY212" t="s">
        <v>11</v>
      </c>
      <c r="BZ212" s="21" t="s">
        <v>5304</v>
      </c>
      <c r="CA212" s="21" t="s">
        <v>11</v>
      </c>
      <c r="CB212" s="21" t="s">
        <v>5305</v>
      </c>
      <c r="CC212" s="21" t="s">
        <v>11</v>
      </c>
      <c r="CD212" t="s">
        <v>5461</v>
      </c>
    </row>
    <row r="213" spans="1:82">
      <c r="A213">
        <v>177</v>
      </c>
      <c r="B213" t="s">
        <v>282</v>
      </c>
      <c r="C213" t="s">
        <v>244</v>
      </c>
      <c r="D213" t="s">
        <v>5296</v>
      </c>
      <c r="E213">
        <v>2019</v>
      </c>
      <c r="F213" t="s">
        <v>5297</v>
      </c>
      <c r="G213" t="s">
        <v>5298</v>
      </c>
      <c r="H213" t="s">
        <v>5281</v>
      </c>
      <c r="I213" t="s">
        <v>5282</v>
      </c>
      <c r="J213" s="183" t="s">
        <v>5283</v>
      </c>
      <c r="K213" t="s">
        <v>5284</v>
      </c>
      <c r="L213" t="s">
        <v>5459</v>
      </c>
      <c r="M213" t="s">
        <v>5460</v>
      </c>
      <c r="N213" s="21" t="s">
        <v>15</v>
      </c>
      <c r="O213" s="21" t="s">
        <v>765</v>
      </c>
      <c r="P213" s="21" t="s">
        <v>765</v>
      </c>
      <c r="Q213" s="21" t="s">
        <v>5737</v>
      </c>
      <c r="R213" s="21" t="s">
        <v>765</v>
      </c>
      <c r="S213" s="21" t="s">
        <v>5324</v>
      </c>
      <c r="T213" s="21" t="str">
        <f>INDEX([5]Outcome_GWASs!I:I,MATCH([5]Wenxin!Q213,[5]Outcome_GWASs!C:C,0))</f>
        <v>NA</v>
      </c>
      <c r="U213" s="21" t="str">
        <f>INDEX([5]Outcome_GWASs!H:H,MATCH([5]Wenxin!Q213,[5]Outcome_GWASs!C:C,0))</f>
        <v>both</v>
      </c>
      <c r="V213" s="21">
        <f>INDEX([5]Outcome_GWASs!F:F,MATCH([5]Wenxin!Q213,[5]Outcome_GWASs!C:C,0))</f>
        <v>4533</v>
      </c>
      <c r="W213" s="21">
        <f>INDEX([5]Outcome_GWASs!G:G,MATCH([5]Wenxin!Q213,[5]Outcome_GWASs!C:C,0))</f>
        <v>10750</v>
      </c>
      <c r="X213" s="21">
        <f>INDEX([5]Outcome_GWASs!F:F,MATCH([5]Wenxin!Q213,[5]Outcome_GWASs!C:C,0))</f>
        <v>4533</v>
      </c>
      <c r="Y213" s="21">
        <f>INDEX([5]Outcome_GWASs!G:G,MATCH([5]Wenxin!Q213,[5]Outcome_GWASs!C:C,0))</f>
        <v>10750</v>
      </c>
      <c r="Z213" s="21" t="s">
        <v>10</v>
      </c>
      <c r="AA213" s="21" t="s">
        <v>1059</v>
      </c>
      <c r="AB213" s="21" t="str">
        <f>INDEX([5]Outcome_GWASs!E:E,MATCH([5]Wenxin!Q213,[5]Outcome_GWASs!C:C,0))</f>
        <v>European</v>
      </c>
      <c r="AC213" t="s">
        <v>5528</v>
      </c>
      <c r="AD213" t="s">
        <v>5528</v>
      </c>
      <c r="AE213" s="21" t="s">
        <v>3107</v>
      </c>
      <c r="AF213" s="21" t="s">
        <v>10</v>
      </c>
      <c r="AG213" s="21" t="s">
        <v>140</v>
      </c>
      <c r="AH213" s="21">
        <v>143677</v>
      </c>
      <c r="AI213">
        <f>INDEX([5]Exposure_GWASs!F:F,MATCH([5]Wenxin!AB213,[5]Exposure_GWASs!C:C,0))</f>
        <v>143677</v>
      </c>
      <c r="AJ213" s="21" t="s">
        <v>10</v>
      </c>
      <c r="AK213" s="21" t="s">
        <v>1005</v>
      </c>
      <c r="AL213" s="21" t="s">
        <v>204</v>
      </c>
      <c r="AM213" s="21" t="s">
        <v>1099</v>
      </c>
      <c r="AN213" s="21" t="s">
        <v>213</v>
      </c>
      <c r="AO213" s="21" t="s">
        <v>1099</v>
      </c>
      <c r="AP213" s="21" t="s">
        <v>11</v>
      </c>
      <c r="AQ213" s="21" t="s">
        <v>5301</v>
      </c>
      <c r="AR213" s="21" t="s">
        <v>11</v>
      </c>
      <c r="AS213" s="21" t="s">
        <v>5302</v>
      </c>
      <c r="AT213" s="21" t="s">
        <v>11</v>
      </c>
      <c r="AU213" s="21" t="s">
        <v>10</v>
      </c>
      <c r="AV213" s="21">
        <v>47</v>
      </c>
      <c r="AW213" s="21" t="s">
        <v>10</v>
      </c>
      <c r="AX213" s="21">
        <f>INDEX([5]Exposure_GWASs!S:S,MATCH([5]Wenxin!AB213,[5]Exposure_GWASs!C:C,0))</f>
        <v>49</v>
      </c>
      <c r="AY213" s="21" t="s">
        <v>11</v>
      </c>
      <c r="AZ213" s="21" t="s">
        <v>11</v>
      </c>
      <c r="BA213" s="21" t="s">
        <v>10</v>
      </c>
      <c r="BB213" s="21" t="s">
        <v>13</v>
      </c>
      <c r="BC213" s="21" t="s">
        <v>17</v>
      </c>
      <c r="BD213" s="21" t="s">
        <v>55</v>
      </c>
      <c r="BE213" s="21" t="s">
        <v>26</v>
      </c>
      <c r="BH213" t="s">
        <v>1011</v>
      </c>
      <c r="BI213" t="s">
        <v>5303</v>
      </c>
      <c r="BJ213" s="21" t="s">
        <v>5178</v>
      </c>
      <c r="BK213" s="21" t="s">
        <v>11</v>
      </c>
      <c r="BL213" s="21" t="s">
        <v>11</v>
      </c>
      <c r="BM213" s="21" t="s">
        <v>11</v>
      </c>
      <c r="BN213" s="21" t="s">
        <v>575</v>
      </c>
      <c r="BO213" s="21" t="s">
        <v>167</v>
      </c>
      <c r="BP213" s="21" t="s">
        <v>234</v>
      </c>
      <c r="BQ213" s="21" t="s">
        <v>1029</v>
      </c>
      <c r="BR213" s="21">
        <v>0.83</v>
      </c>
      <c r="BS213">
        <v>0.19</v>
      </c>
      <c r="BW213" s="247">
        <v>4.2100000000000002E-3</v>
      </c>
      <c r="BX213" t="s">
        <v>11</v>
      </c>
      <c r="BY213" t="s">
        <v>11</v>
      </c>
      <c r="BZ213" s="21" t="s">
        <v>5304</v>
      </c>
      <c r="CA213" s="21" t="s">
        <v>11</v>
      </c>
      <c r="CB213" s="21" t="s">
        <v>5305</v>
      </c>
      <c r="CC213" s="21" t="s">
        <v>11</v>
      </c>
      <c r="CD213" t="s">
        <v>5461</v>
      </c>
    </row>
    <row r="214" spans="1:82">
      <c r="A214">
        <v>177</v>
      </c>
      <c r="B214" t="s">
        <v>282</v>
      </c>
      <c r="C214" t="s">
        <v>244</v>
      </c>
      <c r="D214" t="s">
        <v>5296</v>
      </c>
      <c r="E214">
        <v>2019</v>
      </c>
      <c r="F214" t="s">
        <v>5297</v>
      </c>
      <c r="G214" t="s">
        <v>5298</v>
      </c>
      <c r="H214" t="s">
        <v>5281</v>
      </c>
      <c r="I214" t="s">
        <v>5282</v>
      </c>
      <c r="J214" s="183" t="s">
        <v>5283</v>
      </c>
      <c r="K214" t="s">
        <v>5284</v>
      </c>
      <c r="L214" t="s">
        <v>5459</v>
      </c>
      <c r="M214" t="s">
        <v>5460</v>
      </c>
      <c r="N214" s="21" t="s">
        <v>15</v>
      </c>
      <c r="O214" s="21" t="s">
        <v>5573</v>
      </c>
      <c r="P214" s="21" t="s">
        <v>6022</v>
      </c>
      <c r="Q214" s="21" t="s">
        <v>5603</v>
      </c>
      <c r="R214" s="21" t="s">
        <v>728</v>
      </c>
      <c r="S214" s="21" t="s">
        <v>5325</v>
      </c>
      <c r="T214" s="21" t="str">
        <f>INDEX([5]Outcome_GWASs!I:I,MATCH([5]Wenxin!Q214,[5]Outcome_GWASs!C:C,0))</f>
        <v>17-79</v>
      </c>
      <c r="U214" s="21" t="str">
        <f>INDEX([5]Outcome_GWASs!H:H,MATCH([5]Wenxin!Q214,[5]Outcome_GWASs!C:C,0))</f>
        <v>both</v>
      </c>
      <c r="V214" s="21">
        <f>INDEX([5]Outcome_GWASs!F:F,MATCH([5]Wenxin!Q214,[5]Outcome_GWASs!C:C,0))</f>
        <v>994</v>
      </c>
      <c r="W214" s="21">
        <f>INDEX([5]Outcome_GWASs!G:G,MATCH([5]Wenxin!Q214,[5]Outcome_GWASs!C:C,0))</f>
        <v>1500</v>
      </c>
      <c r="X214" s="21">
        <f>INDEX([5]Outcome_GWASs!F:F,MATCH([5]Wenxin!Q214,[5]Outcome_GWASs!C:C,0))</f>
        <v>994</v>
      </c>
      <c r="Y214" s="21">
        <f>INDEX([5]Outcome_GWASs!G:G,MATCH([5]Wenxin!Q214,[5]Outcome_GWASs!C:C,0))</f>
        <v>1500</v>
      </c>
      <c r="Z214" s="21" t="s">
        <v>10</v>
      </c>
      <c r="AA214" s="21" t="s">
        <v>1059</v>
      </c>
      <c r="AB214" s="21" t="str">
        <f>INDEX([5]Outcome_GWASs!E:E,MATCH([5]Wenxin!Q214,[5]Outcome_GWASs!C:C,0))</f>
        <v>European</v>
      </c>
      <c r="AC214" t="s">
        <v>5528</v>
      </c>
      <c r="AD214" t="s">
        <v>5528</v>
      </c>
      <c r="AE214" s="21" t="s">
        <v>3107</v>
      </c>
      <c r="AF214" s="21" t="s">
        <v>10</v>
      </c>
      <c r="AG214" s="21" t="s">
        <v>140</v>
      </c>
      <c r="AH214" s="21">
        <v>143677</v>
      </c>
      <c r="AI214">
        <f>INDEX([5]Exposure_GWASs!F:F,MATCH([5]Wenxin!AB214,[5]Exposure_GWASs!C:C,0))</f>
        <v>143677</v>
      </c>
      <c r="AJ214" s="21" t="s">
        <v>10</v>
      </c>
      <c r="AK214" s="21" t="s">
        <v>1005</v>
      </c>
      <c r="AL214" s="21" t="s">
        <v>204</v>
      </c>
      <c r="AM214" s="21" t="s">
        <v>1099</v>
      </c>
      <c r="AN214" s="21" t="s">
        <v>213</v>
      </c>
      <c r="AO214" s="21" t="s">
        <v>1099</v>
      </c>
      <c r="AP214" s="21" t="s">
        <v>11</v>
      </c>
      <c r="AQ214" s="21" t="s">
        <v>5301</v>
      </c>
      <c r="AR214" s="21" t="s">
        <v>11</v>
      </c>
      <c r="AS214" s="21" t="s">
        <v>5302</v>
      </c>
      <c r="AT214" s="21" t="s">
        <v>11</v>
      </c>
      <c r="AU214" s="21" t="s">
        <v>10</v>
      </c>
      <c r="AV214" s="21">
        <v>47</v>
      </c>
      <c r="AW214" s="21" t="s">
        <v>10</v>
      </c>
      <c r="AX214" s="21">
        <f>INDEX([5]Exposure_GWASs!S:S,MATCH([5]Wenxin!AB214,[5]Exposure_GWASs!C:C,0))</f>
        <v>49</v>
      </c>
      <c r="AY214" s="21" t="s">
        <v>11</v>
      </c>
      <c r="AZ214" s="21" t="s">
        <v>11</v>
      </c>
      <c r="BA214" s="21" t="s">
        <v>10</v>
      </c>
      <c r="BB214" s="21" t="s">
        <v>13</v>
      </c>
      <c r="BC214" s="21" t="s">
        <v>17</v>
      </c>
      <c r="BD214" s="21" t="s">
        <v>55</v>
      </c>
      <c r="BE214" s="21" t="s">
        <v>26</v>
      </c>
      <c r="BH214" t="s">
        <v>1011</v>
      </c>
      <c r="BI214" t="s">
        <v>5303</v>
      </c>
      <c r="BJ214" s="21" t="s">
        <v>5178</v>
      </c>
      <c r="BK214" s="21" t="s">
        <v>11</v>
      </c>
      <c r="BL214" s="21" t="s">
        <v>11</v>
      </c>
      <c r="BM214" s="21" t="s">
        <v>11</v>
      </c>
      <c r="BN214" s="21" t="s">
        <v>575</v>
      </c>
      <c r="BO214" s="21" t="s">
        <v>167</v>
      </c>
      <c r="BP214" s="21" t="s">
        <v>234</v>
      </c>
      <c r="BQ214" s="21" t="s">
        <v>1029</v>
      </c>
      <c r="BR214" s="21">
        <v>0.82</v>
      </c>
      <c r="BS214">
        <v>0.25</v>
      </c>
      <c r="BW214" s="247">
        <v>8.6199999999999999E-2</v>
      </c>
      <c r="BX214" t="s">
        <v>11</v>
      </c>
      <c r="BY214" t="s">
        <v>11</v>
      </c>
      <c r="BZ214" s="21" t="s">
        <v>5304</v>
      </c>
      <c r="CA214" s="21" t="s">
        <v>11</v>
      </c>
      <c r="CB214" s="21" t="s">
        <v>5305</v>
      </c>
      <c r="CC214" s="21" t="s">
        <v>11</v>
      </c>
      <c r="CD214" t="s">
        <v>5461</v>
      </c>
    </row>
    <row r="215" spans="1:82">
      <c r="A215">
        <v>177</v>
      </c>
      <c r="B215" t="s">
        <v>282</v>
      </c>
      <c r="C215" t="s">
        <v>244</v>
      </c>
      <c r="D215" t="s">
        <v>5296</v>
      </c>
      <c r="E215">
        <v>2019</v>
      </c>
      <c r="F215" t="s">
        <v>5297</v>
      </c>
      <c r="G215" t="s">
        <v>5298</v>
      </c>
      <c r="H215" t="s">
        <v>5281</v>
      </c>
      <c r="I215" t="s">
        <v>5282</v>
      </c>
      <c r="J215" s="183" t="s">
        <v>5283</v>
      </c>
      <c r="K215" t="s">
        <v>5284</v>
      </c>
      <c r="L215" t="s">
        <v>5459</v>
      </c>
      <c r="M215" t="s">
        <v>5460</v>
      </c>
      <c r="N215" s="21" t="s">
        <v>15</v>
      </c>
      <c r="O215" s="21" t="s">
        <v>6084</v>
      </c>
      <c r="P215" s="21" t="s">
        <v>768</v>
      </c>
      <c r="Q215" s="21" t="s">
        <v>5737</v>
      </c>
      <c r="R215" s="21" t="s">
        <v>768</v>
      </c>
      <c r="S215" s="21" t="s">
        <v>5326</v>
      </c>
      <c r="T215" s="21" t="str">
        <f>INDEX([5]Outcome_GWASs!I:I,MATCH([5]Wenxin!Q215,[5]Outcome_GWASs!C:C,0))</f>
        <v>NA</v>
      </c>
      <c r="U215" s="21" t="str">
        <f>INDEX([5]Outcome_GWASs!H:H,MATCH([5]Wenxin!Q215,[5]Outcome_GWASs!C:C,0))</f>
        <v>both</v>
      </c>
      <c r="V215" s="21">
        <f>INDEX([5]Outcome_GWASs!F:F,MATCH([5]Wenxin!Q215,[5]Outcome_GWASs!C:C,0))</f>
        <v>7219</v>
      </c>
      <c r="W215" s="21">
        <f>INDEX([5]Outcome_GWASs!G:G,MATCH([5]Wenxin!Q215,[5]Outcome_GWASs!C:C,0))</f>
        <v>15991</v>
      </c>
      <c r="X215" s="21">
        <f>INDEX([5]Outcome_GWASs!F:F,MATCH([5]Wenxin!Q215,[5]Outcome_GWASs!C:C,0))</f>
        <v>7219</v>
      </c>
      <c r="Y215" s="21">
        <f>INDEX([5]Outcome_GWASs!G:G,MATCH([5]Wenxin!Q215,[5]Outcome_GWASs!C:C,0))</f>
        <v>15991</v>
      </c>
      <c r="Z215" s="21" t="s">
        <v>10</v>
      </c>
      <c r="AA215" s="21" t="s">
        <v>1059</v>
      </c>
      <c r="AB215" s="21" t="str">
        <f>INDEX([5]Outcome_GWASs!E:E,MATCH([5]Wenxin!Q215,[5]Outcome_GWASs!C:C,0))</f>
        <v>European</v>
      </c>
      <c r="AC215" t="s">
        <v>5528</v>
      </c>
      <c r="AD215" t="s">
        <v>5528</v>
      </c>
      <c r="AE215" s="21" t="s">
        <v>3107</v>
      </c>
      <c r="AF215" s="21" t="s">
        <v>10</v>
      </c>
      <c r="AG215" s="21" t="s">
        <v>140</v>
      </c>
      <c r="AH215" s="21">
        <v>143677</v>
      </c>
      <c r="AI215">
        <f>INDEX([5]Exposure_GWASs!F:F,MATCH([5]Wenxin!AB215,[5]Exposure_GWASs!C:C,0))</f>
        <v>143677</v>
      </c>
      <c r="AJ215" s="21" t="s">
        <v>10</v>
      </c>
      <c r="AK215" s="21" t="s">
        <v>1005</v>
      </c>
      <c r="AL215" s="21" t="s">
        <v>204</v>
      </c>
      <c r="AM215" s="21" t="s">
        <v>1099</v>
      </c>
      <c r="AN215" s="21" t="s">
        <v>213</v>
      </c>
      <c r="AO215" s="21" t="s">
        <v>1099</v>
      </c>
      <c r="AP215" s="21" t="s">
        <v>11</v>
      </c>
      <c r="AQ215" s="21" t="s">
        <v>5301</v>
      </c>
      <c r="AR215" s="21" t="s">
        <v>11</v>
      </c>
      <c r="AS215" s="21" t="s">
        <v>5302</v>
      </c>
      <c r="AT215" s="21" t="s">
        <v>11</v>
      </c>
      <c r="AU215" s="21" t="s">
        <v>10</v>
      </c>
      <c r="AV215" s="21">
        <v>47</v>
      </c>
      <c r="AW215" s="21" t="s">
        <v>10</v>
      </c>
      <c r="AX215" s="21">
        <f>INDEX([5]Exposure_GWASs!S:S,MATCH([5]Wenxin!AB215,[5]Exposure_GWASs!C:C,0))</f>
        <v>49</v>
      </c>
      <c r="AY215" s="21" t="s">
        <v>11</v>
      </c>
      <c r="AZ215" s="21" t="s">
        <v>11</v>
      </c>
      <c r="BA215" s="21" t="s">
        <v>10</v>
      </c>
      <c r="BB215" s="21" t="s">
        <v>13</v>
      </c>
      <c r="BC215" s="21" t="s">
        <v>17</v>
      </c>
      <c r="BD215" s="21" t="s">
        <v>55</v>
      </c>
      <c r="BE215" s="21" t="s">
        <v>26</v>
      </c>
      <c r="BH215" t="s">
        <v>1011</v>
      </c>
      <c r="BI215" t="s">
        <v>5303</v>
      </c>
      <c r="BJ215" s="21" t="s">
        <v>5178</v>
      </c>
      <c r="BK215" s="21" t="s">
        <v>11</v>
      </c>
      <c r="BL215" s="21" t="s">
        <v>11</v>
      </c>
      <c r="BM215" s="21" t="s">
        <v>11</v>
      </c>
      <c r="BN215" s="21" t="s">
        <v>575</v>
      </c>
      <c r="BO215" s="21" t="s">
        <v>167</v>
      </c>
      <c r="BP215" s="21" t="s">
        <v>234</v>
      </c>
      <c r="BQ215" s="21" t="s">
        <v>1029</v>
      </c>
      <c r="BR215" s="21">
        <v>0.76</v>
      </c>
      <c r="BS215">
        <v>0.18</v>
      </c>
      <c r="BW215" s="247">
        <v>0.214</v>
      </c>
      <c r="BX215" t="s">
        <v>11</v>
      </c>
      <c r="BY215" t="s">
        <v>11</v>
      </c>
      <c r="BZ215" s="21" t="s">
        <v>5304</v>
      </c>
      <c r="CA215" s="21" t="s">
        <v>11</v>
      </c>
      <c r="CB215" s="21" t="s">
        <v>5305</v>
      </c>
      <c r="CC215" s="21" t="s">
        <v>11</v>
      </c>
      <c r="CD215" t="s">
        <v>5461</v>
      </c>
    </row>
    <row r="216" spans="1:82">
      <c r="A216">
        <v>178</v>
      </c>
      <c r="B216" t="s">
        <v>244</v>
      </c>
      <c r="C216" t="s">
        <v>244</v>
      </c>
      <c r="D216" t="s">
        <v>5327</v>
      </c>
      <c r="E216">
        <v>2019</v>
      </c>
      <c r="F216" t="s">
        <v>5328</v>
      </c>
      <c r="G216" t="s">
        <v>5329</v>
      </c>
      <c r="H216" t="s">
        <v>5281</v>
      </c>
      <c r="I216" t="s">
        <v>5282</v>
      </c>
      <c r="J216" s="183" t="s">
        <v>5283</v>
      </c>
      <c r="K216" t="s">
        <v>5284</v>
      </c>
      <c r="L216" t="s">
        <v>5462</v>
      </c>
      <c r="M216" t="s">
        <v>5463</v>
      </c>
      <c r="N216" s="21" t="s">
        <v>15</v>
      </c>
      <c r="O216" s="21" t="s">
        <v>6085</v>
      </c>
      <c r="P216" s="21" t="s">
        <v>6085</v>
      </c>
      <c r="Q216" s="21" t="s">
        <v>5654</v>
      </c>
      <c r="R216" s="21" t="s">
        <v>5330</v>
      </c>
      <c r="S216" s="21" t="s">
        <v>5331</v>
      </c>
      <c r="T216" s="21" t="s">
        <v>11</v>
      </c>
      <c r="U216" s="21" t="str">
        <f>INDEX([5]Outcome_GWASs!H:H,MATCH([5]Wenxin!Q216,[5]Outcome_GWASs!C:C,0))</f>
        <v>both</v>
      </c>
      <c r="V216" s="21">
        <f>INDEX([5]Outcome_GWASs!F:F,MATCH([5]Wenxin!Q216,[5]Outcome_GWASs!C:C,0))</f>
        <v>20806</v>
      </c>
      <c r="W216" s="21">
        <f>INDEX([5]Outcome_GWASs!G:G,MATCH([5]Wenxin!Q216,[5]Outcome_GWASs!C:C,0))</f>
        <v>59804</v>
      </c>
      <c r="X216" s="21">
        <f>INDEX([5]Outcome_GWASs!F:F,MATCH([5]Wenxin!Q216,[5]Outcome_GWASs!C:C,0))</f>
        <v>20806</v>
      </c>
      <c r="Y216" s="21">
        <f>INDEX([5]Outcome_GWASs!G:G,MATCH([5]Wenxin!Q216,[5]Outcome_GWASs!C:C,0))</f>
        <v>59804</v>
      </c>
      <c r="Z216" s="21" t="s">
        <v>10</v>
      </c>
      <c r="AA216" s="21" t="s">
        <v>1059</v>
      </c>
      <c r="AB216" s="21" t="str">
        <f>INDEX([5]Outcome_GWASs!E:E,MATCH([5]Wenxin!Q216,[5]Outcome_GWASs!C:C,0))</f>
        <v>European</v>
      </c>
      <c r="AC216" t="s">
        <v>127</v>
      </c>
      <c r="AD216" t="s">
        <v>127</v>
      </c>
      <c r="AE216" s="21" t="s">
        <v>1309</v>
      </c>
      <c r="AF216" s="21" t="s">
        <v>139</v>
      </c>
      <c r="AG216" s="21" t="s">
        <v>140</v>
      </c>
      <c r="AH216" s="21">
        <v>773253</v>
      </c>
      <c r="AI216">
        <f>INDEX([5]Exposure_GWASs!F:F,MATCH([5]Wenxin!AB216,[5]Exposure_GWASs!C:C,0))</f>
        <v>681275</v>
      </c>
      <c r="AJ216" s="21" t="s">
        <v>11</v>
      </c>
      <c r="AK216" s="21" t="s">
        <v>3932</v>
      </c>
      <c r="AL216" s="21" t="s">
        <v>204</v>
      </c>
      <c r="AM216" s="21" t="s">
        <v>1099</v>
      </c>
      <c r="AN216" s="21" t="s">
        <v>10</v>
      </c>
      <c r="AO216" s="21" t="s">
        <v>5332</v>
      </c>
      <c r="AP216" s="21" t="s">
        <v>5333</v>
      </c>
      <c r="AQ216" s="237">
        <v>4.9999999999999998E-8</v>
      </c>
      <c r="AR216" s="21" t="s">
        <v>11</v>
      </c>
      <c r="AS216" s="21" t="s">
        <v>575</v>
      </c>
      <c r="AT216" s="21" t="s">
        <v>11</v>
      </c>
      <c r="AU216" s="21" t="s">
        <v>10</v>
      </c>
      <c r="AV216" s="21">
        <v>1031</v>
      </c>
      <c r="AW216" s="21" t="s">
        <v>10</v>
      </c>
      <c r="AX216" s="21">
        <f>INDEX([5]Exposure_GWASs!S:S,MATCH([5]Wenxin!AB216,[5]Exposure_GWASs!C:C,0))</f>
        <v>941</v>
      </c>
      <c r="AY216" t="s">
        <v>11</v>
      </c>
      <c r="AZ216" t="s">
        <v>135</v>
      </c>
      <c r="BA216" t="s">
        <v>5334</v>
      </c>
      <c r="BB216" s="21" t="s">
        <v>13</v>
      </c>
      <c r="BC216" s="21" t="s">
        <v>17</v>
      </c>
      <c r="BD216" s="21" t="s">
        <v>55</v>
      </c>
      <c r="BH216" t="s">
        <v>1011</v>
      </c>
      <c r="BI216" t="s">
        <v>5464</v>
      </c>
      <c r="BJ216" t="s">
        <v>11</v>
      </c>
      <c r="BK216" s="21" t="s">
        <v>11</v>
      </c>
      <c r="BL216" t="s">
        <v>11</v>
      </c>
      <c r="BM216" t="s">
        <v>135</v>
      </c>
      <c r="BN216" t="s">
        <v>4388</v>
      </c>
      <c r="BO216" t="s">
        <v>167</v>
      </c>
      <c r="BP216" s="21" t="s">
        <v>1197</v>
      </c>
      <c r="BQ216" t="s">
        <v>1029</v>
      </c>
      <c r="BR216">
        <v>1.04</v>
      </c>
      <c r="BT216">
        <v>95</v>
      </c>
      <c r="BU216">
        <v>0.97</v>
      </c>
      <c r="BV216">
        <v>1.1100000000000001</v>
      </c>
      <c r="BW216">
        <v>0.27500000000000002</v>
      </c>
      <c r="BX216" t="s">
        <v>11</v>
      </c>
      <c r="BY216" t="s">
        <v>11</v>
      </c>
      <c r="BZ216" t="s">
        <v>5465</v>
      </c>
      <c r="CA216" t="s">
        <v>5466</v>
      </c>
      <c r="CB216" s="21" t="s">
        <v>11</v>
      </c>
      <c r="CC216" s="21" t="s">
        <v>11</v>
      </c>
    </row>
    <row r="217" spans="1:82">
      <c r="A217">
        <v>178</v>
      </c>
      <c r="B217" t="s">
        <v>244</v>
      </c>
      <c r="C217" t="s">
        <v>244</v>
      </c>
      <c r="D217" t="s">
        <v>5327</v>
      </c>
      <c r="E217">
        <v>2019</v>
      </c>
      <c r="F217" t="s">
        <v>5328</v>
      </c>
      <c r="G217" t="s">
        <v>5329</v>
      </c>
      <c r="H217" t="s">
        <v>5281</v>
      </c>
      <c r="I217" t="s">
        <v>5282</v>
      </c>
      <c r="J217" s="183" t="s">
        <v>5283</v>
      </c>
      <c r="K217" t="s">
        <v>5284</v>
      </c>
      <c r="L217" t="s">
        <v>5462</v>
      </c>
      <c r="M217" t="s">
        <v>5463</v>
      </c>
      <c r="N217" s="21" t="s">
        <v>15</v>
      </c>
      <c r="O217" s="21" t="s">
        <v>6085</v>
      </c>
      <c r="P217" s="21" t="s">
        <v>6085</v>
      </c>
      <c r="Q217" s="21" t="s">
        <v>5654</v>
      </c>
      <c r="R217" s="21" t="s">
        <v>5330</v>
      </c>
      <c r="S217" s="21" t="s">
        <v>5467</v>
      </c>
      <c r="T217" s="21" t="s">
        <v>11</v>
      </c>
      <c r="U217" s="21" t="str">
        <f>INDEX([5]Outcome_GWASs!H:H,MATCH([5]Wenxin!Q217,[5]Outcome_GWASs!C:C,0))</f>
        <v>both</v>
      </c>
      <c r="V217" s="21">
        <v>1234</v>
      </c>
      <c r="W217" s="21">
        <v>2850</v>
      </c>
      <c r="X217" s="21">
        <f>INDEX([5]Outcome_GWASs!F:F,MATCH([5]Wenxin!Q217,[5]Outcome_GWASs!C:C,0))</f>
        <v>1234</v>
      </c>
      <c r="Y217" s="21">
        <f>INDEX([5]Outcome_GWASs!G:G,MATCH([5]Wenxin!Q217,[5]Outcome_GWASs!C:C,0))</f>
        <v>2850</v>
      </c>
      <c r="Z217" s="21" t="s">
        <v>10</v>
      </c>
      <c r="AA217" s="21" t="s">
        <v>1059</v>
      </c>
      <c r="AB217" s="21" t="str">
        <f>INDEX([5]Outcome_GWASs!E:E,MATCH([5]Wenxin!Q217,[5]Outcome_GWASs!C:C,0))</f>
        <v>Chinese</v>
      </c>
      <c r="AC217" t="s">
        <v>127</v>
      </c>
      <c r="AD217" t="s">
        <v>127</v>
      </c>
      <c r="AE217" s="21" t="s">
        <v>3921</v>
      </c>
      <c r="AF217" s="21" t="s">
        <v>139</v>
      </c>
      <c r="AG217" s="21" t="s">
        <v>140</v>
      </c>
      <c r="AH217" s="21">
        <v>158284</v>
      </c>
      <c r="AI217">
        <f>INDEX([5]Exposure_GWASs!F:F,MATCH([5]Wenxin!AB217,[5]Exposure_GWASs!C:C,0))</f>
        <v>173430</v>
      </c>
      <c r="AJ217" s="21" t="s">
        <v>11</v>
      </c>
      <c r="AK217" s="21" t="s">
        <v>3932</v>
      </c>
      <c r="AL217" s="21" t="s">
        <v>204</v>
      </c>
      <c r="AM217" s="21" t="s">
        <v>1099</v>
      </c>
      <c r="AN217" s="21" t="s">
        <v>10</v>
      </c>
      <c r="AO217" s="21" t="s">
        <v>11</v>
      </c>
      <c r="AP217" s="21" t="s">
        <v>5333</v>
      </c>
      <c r="AQ217" s="237">
        <v>4.9999999999999998E-8</v>
      </c>
      <c r="AR217" s="21" t="s">
        <v>11</v>
      </c>
      <c r="AS217" s="21" t="s">
        <v>575</v>
      </c>
      <c r="AT217" s="21" t="s">
        <v>11</v>
      </c>
      <c r="AU217" s="21" t="s">
        <v>10</v>
      </c>
      <c r="AV217" s="21">
        <v>1031</v>
      </c>
      <c r="AW217" s="21" t="s">
        <v>10</v>
      </c>
      <c r="AX217" s="21">
        <f>INDEX([5]Exposure_GWASs!S:S,MATCH([5]Wenxin!AB217,[5]Exposure_GWASs!C:C,0))</f>
        <v>85</v>
      </c>
      <c r="AY217" t="s">
        <v>11</v>
      </c>
      <c r="AZ217" t="s">
        <v>135</v>
      </c>
      <c r="BA217" t="s">
        <v>5334</v>
      </c>
      <c r="BB217" s="21" t="s">
        <v>13</v>
      </c>
      <c r="BC217" s="21" t="s">
        <v>17</v>
      </c>
      <c r="BD217" s="21" t="s">
        <v>55</v>
      </c>
      <c r="BH217" t="s">
        <v>1011</v>
      </c>
      <c r="BI217" t="s">
        <v>5468</v>
      </c>
      <c r="BJ217" t="s">
        <v>11</v>
      </c>
      <c r="BK217" s="21" t="s">
        <v>11</v>
      </c>
      <c r="BL217" t="s">
        <v>11</v>
      </c>
      <c r="BM217" t="s">
        <v>135</v>
      </c>
      <c r="BN217" t="s">
        <v>4388</v>
      </c>
      <c r="BO217" t="s">
        <v>167</v>
      </c>
      <c r="BP217" s="21" t="s">
        <v>1197</v>
      </c>
      <c r="BQ217" t="s">
        <v>1029</v>
      </c>
      <c r="BR217">
        <v>0.09</v>
      </c>
      <c r="BT217">
        <v>95</v>
      </c>
      <c r="BU217">
        <v>0.59</v>
      </c>
      <c r="BV217">
        <v>1.39</v>
      </c>
      <c r="BW217">
        <v>0.64700000000000002</v>
      </c>
      <c r="BX217" t="s">
        <v>11</v>
      </c>
      <c r="BY217" t="s">
        <v>11</v>
      </c>
      <c r="BZ217" t="s">
        <v>5465</v>
      </c>
      <c r="CA217" t="s">
        <v>5466</v>
      </c>
      <c r="CB217" s="21" t="s">
        <v>11</v>
      </c>
      <c r="CC217" s="21" t="s">
        <v>11</v>
      </c>
    </row>
    <row r="218" spans="1:82">
      <c r="A218">
        <v>179</v>
      </c>
      <c r="B218" t="s">
        <v>282</v>
      </c>
      <c r="C218" t="s">
        <v>244</v>
      </c>
      <c r="D218" t="s">
        <v>5335</v>
      </c>
      <c r="E218">
        <v>2018</v>
      </c>
      <c r="F218" t="s">
        <v>5336</v>
      </c>
      <c r="G218" t="s">
        <v>5469</v>
      </c>
      <c r="H218" t="s">
        <v>5337</v>
      </c>
      <c r="I218" t="s">
        <v>5338</v>
      </c>
      <c r="J218" s="183" t="s">
        <v>5339</v>
      </c>
      <c r="K218" t="s">
        <v>5340</v>
      </c>
      <c r="L218" t="s">
        <v>5470</v>
      </c>
      <c r="M218" t="s">
        <v>5471</v>
      </c>
      <c r="N218" s="21" t="s">
        <v>15</v>
      </c>
      <c r="O218" s="21" t="s">
        <v>5819</v>
      </c>
      <c r="P218" s="21" t="s">
        <v>5924</v>
      </c>
      <c r="Q218" s="21" t="s">
        <v>5603</v>
      </c>
      <c r="R218" s="21" t="s">
        <v>5341</v>
      </c>
      <c r="S218" s="21" t="s">
        <v>123</v>
      </c>
      <c r="T218" s="21" t="s">
        <v>5342</v>
      </c>
      <c r="U218" s="21" t="s">
        <v>140</v>
      </c>
      <c r="V218" s="21">
        <v>12658</v>
      </c>
      <c r="W218" s="21">
        <v>50898</v>
      </c>
      <c r="X218" s="21" t="s">
        <v>10</v>
      </c>
      <c r="Y218" s="21" t="s">
        <v>10</v>
      </c>
      <c r="Z218" s="21" t="s">
        <v>10</v>
      </c>
      <c r="AA218" s="21" t="s">
        <v>1059</v>
      </c>
      <c r="AB218" s="21" t="s">
        <v>249</v>
      </c>
      <c r="AC218" t="s">
        <v>127</v>
      </c>
      <c r="AD218" t="s">
        <v>127</v>
      </c>
      <c r="AE218" s="21" t="s">
        <v>1139</v>
      </c>
      <c r="AF218" s="21" t="s">
        <v>139</v>
      </c>
      <c r="AG218" s="21" t="s">
        <v>140</v>
      </c>
      <c r="AH218" s="248">
        <v>322154</v>
      </c>
      <c r="AI218">
        <f>INDEX([5]Exposure_GWASs!F:F,MATCH([5]Wenxin!AB218,[5]Exposure_GWASs!C:C,0))</f>
        <v>322154</v>
      </c>
      <c r="AJ218" s="21" t="s">
        <v>10</v>
      </c>
      <c r="AK218" s="21" t="s">
        <v>3932</v>
      </c>
      <c r="AL218" s="21" t="s">
        <v>204</v>
      </c>
      <c r="AM218" s="21" t="s">
        <v>1099</v>
      </c>
      <c r="AN218" s="21" t="s">
        <v>5206</v>
      </c>
      <c r="AO218" s="21" t="s">
        <v>5343</v>
      </c>
      <c r="AP218" s="21" t="s">
        <v>5344</v>
      </c>
      <c r="AQ218" s="21" t="s">
        <v>5345</v>
      </c>
      <c r="AR218" s="21" t="s">
        <v>11</v>
      </c>
      <c r="AS218" s="21" t="s">
        <v>11</v>
      </c>
      <c r="AT218" s="21" t="s">
        <v>11</v>
      </c>
      <c r="AU218" s="21" t="s">
        <v>10</v>
      </c>
      <c r="AV218" s="21">
        <v>65</v>
      </c>
      <c r="AW218" s="21" t="s">
        <v>10</v>
      </c>
      <c r="AX218" s="21">
        <f>INDEX([5]Exposure_GWASs!S:S,MATCH([5]Wenxin!AB218,[5]Exposure_GWASs!C:C,0))</f>
        <v>77</v>
      </c>
      <c r="AY218" t="s">
        <v>11</v>
      </c>
      <c r="AZ218" t="s">
        <v>135</v>
      </c>
      <c r="BA218" t="s">
        <v>5346</v>
      </c>
      <c r="BB218" s="21" t="s">
        <v>13</v>
      </c>
      <c r="BC218" s="21" t="s">
        <v>17</v>
      </c>
      <c r="BD218" s="21" t="s">
        <v>26</v>
      </c>
      <c r="BE218" s="21" t="s">
        <v>90</v>
      </c>
      <c r="BF218" s="21"/>
      <c r="BH218" t="s">
        <v>1011</v>
      </c>
      <c r="BI218" t="s">
        <v>3471</v>
      </c>
      <c r="BJ218" t="s">
        <v>1065</v>
      </c>
      <c r="BK218" t="s">
        <v>1280</v>
      </c>
      <c r="BL218" t="s">
        <v>11</v>
      </c>
      <c r="BM218" t="s">
        <v>135</v>
      </c>
      <c r="BN218" s="21" t="s">
        <v>11</v>
      </c>
      <c r="BO218" s="21" t="s">
        <v>167</v>
      </c>
      <c r="BP218" s="21" t="s">
        <v>234</v>
      </c>
      <c r="BQ218" t="s">
        <v>1029</v>
      </c>
      <c r="BR218" s="249">
        <v>1.61473300405508</v>
      </c>
      <c r="BS218" s="249">
        <v>8.77872370781035E-2</v>
      </c>
      <c r="BT218">
        <v>95</v>
      </c>
      <c r="BU218" s="249">
        <v>1.3549905141221199</v>
      </c>
      <c r="BV218" s="249">
        <v>1.92426636733617</v>
      </c>
      <c r="BW218" s="250">
        <v>8.3426979324841E-7</v>
      </c>
      <c r="BX218" t="s">
        <v>11</v>
      </c>
      <c r="BY218" t="s">
        <v>11</v>
      </c>
      <c r="BZ218" t="s">
        <v>5472</v>
      </c>
      <c r="CA218" t="s">
        <v>5347</v>
      </c>
      <c r="CB218" t="s">
        <v>11</v>
      </c>
      <c r="CC218" t="s">
        <v>5348</v>
      </c>
    </row>
    <row r="219" spans="1:82">
      <c r="A219">
        <v>179</v>
      </c>
      <c r="B219" t="s">
        <v>282</v>
      </c>
      <c r="C219" t="s">
        <v>244</v>
      </c>
      <c r="D219" t="s">
        <v>5335</v>
      </c>
      <c r="E219">
        <v>2018</v>
      </c>
      <c r="F219" t="s">
        <v>5336</v>
      </c>
      <c r="G219" t="s">
        <v>5469</v>
      </c>
      <c r="H219" t="s">
        <v>5337</v>
      </c>
      <c r="I219" t="s">
        <v>5338</v>
      </c>
      <c r="J219" s="183" t="s">
        <v>5339</v>
      </c>
      <c r="K219" t="s">
        <v>5340</v>
      </c>
      <c r="L219" t="s">
        <v>5470</v>
      </c>
      <c r="M219" t="s">
        <v>5471</v>
      </c>
      <c r="N219" s="21" t="s">
        <v>15</v>
      </c>
      <c r="O219" s="21" t="s">
        <v>5819</v>
      </c>
      <c r="P219" s="21" t="s">
        <v>6086</v>
      </c>
      <c r="Q219" s="21" t="s">
        <v>5603</v>
      </c>
      <c r="R219" s="21" t="s">
        <v>5349</v>
      </c>
      <c r="S219" s="21" t="s">
        <v>123</v>
      </c>
      <c r="T219" s="21" t="s">
        <v>5342</v>
      </c>
      <c r="U219" s="21" t="s">
        <v>140</v>
      </c>
      <c r="V219" s="21">
        <v>10083</v>
      </c>
      <c r="W219" s="21">
        <v>40425</v>
      </c>
      <c r="X219" s="21" t="s">
        <v>10</v>
      </c>
      <c r="Y219" s="21" t="s">
        <v>10</v>
      </c>
      <c r="Z219" s="21" t="s">
        <v>10</v>
      </c>
      <c r="AA219" s="21" t="s">
        <v>1059</v>
      </c>
      <c r="AB219" s="21" t="s">
        <v>249</v>
      </c>
      <c r="AC219" t="s">
        <v>127</v>
      </c>
      <c r="AD219" t="s">
        <v>127</v>
      </c>
      <c r="AE219" s="21" t="s">
        <v>1139</v>
      </c>
      <c r="AF219" s="21" t="s">
        <v>139</v>
      </c>
      <c r="AG219" s="21" t="s">
        <v>140</v>
      </c>
      <c r="AH219" s="248">
        <v>322154</v>
      </c>
      <c r="AI219">
        <f>INDEX([5]Exposure_GWASs!F:F,MATCH([5]Wenxin!AB219,[5]Exposure_GWASs!C:C,0))</f>
        <v>322154</v>
      </c>
      <c r="AJ219" s="21" t="s">
        <v>10</v>
      </c>
      <c r="AK219" s="21" t="s">
        <v>3932</v>
      </c>
      <c r="AL219" s="21" t="s">
        <v>204</v>
      </c>
      <c r="AM219" s="21" t="s">
        <v>1099</v>
      </c>
      <c r="AN219" s="21" t="s">
        <v>5206</v>
      </c>
      <c r="AO219" s="21" t="s">
        <v>5343</v>
      </c>
      <c r="AP219" s="21" t="s">
        <v>5344</v>
      </c>
      <c r="AQ219" s="21" t="s">
        <v>5345</v>
      </c>
      <c r="AR219" s="21" t="s">
        <v>11</v>
      </c>
      <c r="AS219" s="21" t="s">
        <v>11</v>
      </c>
      <c r="AT219" s="21" t="s">
        <v>11</v>
      </c>
      <c r="AU219" s="21" t="s">
        <v>10</v>
      </c>
      <c r="AV219" s="21">
        <v>65</v>
      </c>
      <c r="AW219" s="21" t="s">
        <v>10</v>
      </c>
      <c r="AX219" s="21">
        <f>INDEX([5]Exposure_GWASs!S:S,MATCH([5]Wenxin!AB219,[5]Exposure_GWASs!C:C,0))</f>
        <v>77</v>
      </c>
      <c r="AY219" t="s">
        <v>11</v>
      </c>
      <c r="AZ219" t="s">
        <v>135</v>
      </c>
      <c r="BA219" t="s">
        <v>5346</v>
      </c>
      <c r="BB219" s="21" t="s">
        <v>13</v>
      </c>
      <c r="BC219" s="21" t="s">
        <v>17</v>
      </c>
      <c r="BD219" s="21" t="s">
        <v>26</v>
      </c>
      <c r="BE219" s="21" t="s">
        <v>90</v>
      </c>
      <c r="BF219" s="21"/>
      <c r="BH219" t="s">
        <v>1011</v>
      </c>
      <c r="BI219" t="s">
        <v>3471</v>
      </c>
      <c r="BJ219" t="s">
        <v>1065</v>
      </c>
      <c r="BK219" t="s">
        <v>1280</v>
      </c>
      <c r="BL219" t="s">
        <v>11</v>
      </c>
      <c r="BM219" t="s">
        <v>135</v>
      </c>
      <c r="BN219" s="21" t="s">
        <v>11</v>
      </c>
      <c r="BO219" s="21" t="s">
        <v>167</v>
      </c>
      <c r="BP219" s="21" t="s">
        <v>234</v>
      </c>
      <c r="BQ219" t="s">
        <v>1029</v>
      </c>
      <c r="BR219" s="249">
        <v>1.6608980421325199</v>
      </c>
      <c r="BS219" s="249">
        <v>8.1903412314655102E-2</v>
      </c>
      <c r="BT219">
        <v>95</v>
      </c>
      <c r="BU219" s="249">
        <v>1.41020850557558</v>
      </c>
      <c r="BV219" s="249">
        <v>1.95615208350606</v>
      </c>
      <c r="BW219" s="250">
        <v>4.6955353383282299E-8</v>
      </c>
      <c r="BX219" t="s">
        <v>11</v>
      </c>
      <c r="BY219" t="s">
        <v>11</v>
      </c>
      <c r="BZ219" t="s">
        <v>5472</v>
      </c>
      <c r="CA219" t="s">
        <v>5347</v>
      </c>
      <c r="CB219" t="s">
        <v>11</v>
      </c>
      <c r="CC219" t="s">
        <v>5348</v>
      </c>
    </row>
    <row r="220" spans="1:82">
      <c r="A220">
        <v>179</v>
      </c>
      <c r="B220" t="s">
        <v>282</v>
      </c>
      <c r="C220" t="s">
        <v>244</v>
      </c>
      <c r="D220" t="s">
        <v>5335</v>
      </c>
      <c r="E220">
        <v>2018</v>
      </c>
      <c r="F220" t="s">
        <v>5336</v>
      </c>
      <c r="G220" t="s">
        <v>5469</v>
      </c>
      <c r="H220" t="s">
        <v>5337</v>
      </c>
      <c r="I220" t="s">
        <v>5338</v>
      </c>
      <c r="J220" s="183" t="s">
        <v>5339</v>
      </c>
      <c r="K220" t="s">
        <v>5340</v>
      </c>
      <c r="L220" t="s">
        <v>5470</v>
      </c>
      <c r="M220" t="s">
        <v>5471</v>
      </c>
      <c r="N220" s="21" t="s">
        <v>15</v>
      </c>
      <c r="O220" s="21" t="s">
        <v>5819</v>
      </c>
      <c r="P220" s="21" t="s">
        <v>6087</v>
      </c>
      <c r="Q220" s="21" t="s">
        <v>5603</v>
      </c>
      <c r="R220" s="21" t="s">
        <v>5350</v>
      </c>
      <c r="S220" s="21" t="s">
        <v>123</v>
      </c>
      <c r="T220" s="21" t="s">
        <v>5342</v>
      </c>
      <c r="U220" s="21" t="s">
        <v>140</v>
      </c>
      <c r="V220" s="21">
        <v>6586</v>
      </c>
      <c r="W220" s="21">
        <v>26384</v>
      </c>
      <c r="X220" s="21" t="s">
        <v>10</v>
      </c>
      <c r="Y220" s="21" t="s">
        <v>10</v>
      </c>
      <c r="Z220" s="21" t="s">
        <v>10</v>
      </c>
      <c r="AA220" s="21" t="s">
        <v>1059</v>
      </c>
      <c r="AB220" s="21" t="s">
        <v>249</v>
      </c>
      <c r="AC220" t="s">
        <v>127</v>
      </c>
      <c r="AD220" t="s">
        <v>127</v>
      </c>
      <c r="AE220" s="21" t="s">
        <v>1139</v>
      </c>
      <c r="AF220" s="21" t="s">
        <v>139</v>
      </c>
      <c r="AG220" s="21" t="s">
        <v>140</v>
      </c>
      <c r="AH220" s="248">
        <v>322154</v>
      </c>
      <c r="AI220">
        <f>INDEX([5]Exposure_GWASs!F:F,MATCH([5]Wenxin!AB220,[5]Exposure_GWASs!C:C,0))</f>
        <v>322154</v>
      </c>
      <c r="AJ220" s="21" t="s">
        <v>10</v>
      </c>
      <c r="AK220" s="21" t="s">
        <v>3932</v>
      </c>
      <c r="AL220" s="21" t="s">
        <v>204</v>
      </c>
      <c r="AM220" s="21" t="s">
        <v>1099</v>
      </c>
      <c r="AN220" s="21" t="s">
        <v>5206</v>
      </c>
      <c r="AO220" s="21" t="s">
        <v>5343</v>
      </c>
      <c r="AP220" s="21" t="s">
        <v>5344</v>
      </c>
      <c r="AQ220" s="21" t="s">
        <v>5345</v>
      </c>
      <c r="AR220" s="21" t="s">
        <v>11</v>
      </c>
      <c r="AS220" s="21" t="s">
        <v>11</v>
      </c>
      <c r="AT220" s="21" t="s">
        <v>11</v>
      </c>
      <c r="AU220" s="21" t="s">
        <v>10</v>
      </c>
      <c r="AV220" s="21">
        <v>65</v>
      </c>
      <c r="AW220" s="21" t="s">
        <v>10</v>
      </c>
      <c r="AX220" s="21">
        <f>INDEX([5]Exposure_GWASs!S:S,MATCH([5]Wenxin!AB220,[5]Exposure_GWASs!C:C,0))</f>
        <v>77</v>
      </c>
      <c r="AY220" t="s">
        <v>11</v>
      </c>
      <c r="AZ220" t="s">
        <v>135</v>
      </c>
      <c r="BA220" t="s">
        <v>5346</v>
      </c>
      <c r="BB220" s="21" t="s">
        <v>13</v>
      </c>
      <c r="BC220" s="21" t="s">
        <v>17</v>
      </c>
      <c r="BD220" s="21" t="s">
        <v>26</v>
      </c>
      <c r="BE220" s="21" t="s">
        <v>90</v>
      </c>
      <c r="BF220" s="21"/>
      <c r="BH220" t="s">
        <v>1011</v>
      </c>
      <c r="BI220" t="s">
        <v>3471</v>
      </c>
      <c r="BJ220" t="s">
        <v>1065</v>
      </c>
      <c r="BK220" t="s">
        <v>1280</v>
      </c>
      <c r="BL220" t="s">
        <v>11</v>
      </c>
      <c r="BM220" t="s">
        <v>135</v>
      </c>
      <c r="BN220" s="21" t="s">
        <v>11</v>
      </c>
      <c r="BO220" s="21" t="s">
        <v>167</v>
      </c>
      <c r="BP220" s="21" t="s">
        <v>234</v>
      </c>
      <c r="BQ220" t="s">
        <v>1029</v>
      </c>
      <c r="BR220" s="249">
        <v>1.92498507966314</v>
      </c>
      <c r="BS220" s="249">
        <v>0.104546709148874</v>
      </c>
      <c r="BT220">
        <v>95</v>
      </c>
      <c r="BU220" s="249">
        <v>1.56214856004307</v>
      </c>
      <c r="BV220" s="249">
        <v>2.3720967721684101</v>
      </c>
      <c r="BW220" s="250">
        <v>3.55939939744587E-8</v>
      </c>
      <c r="BX220" t="s">
        <v>11</v>
      </c>
      <c r="BY220" t="s">
        <v>11</v>
      </c>
      <c r="BZ220" t="s">
        <v>5472</v>
      </c>
      <c r="CA220" t="s">
        <v>5347</v>
      </c>
      <c r="CB220" t="s">
        <v>11</v>
      </c>
      <c r="CC220" t="s">
        <v>5348</v>
      </c>
    </row>
    <row r="221" spans="1:82">
      <c r="A221">
        <v>179</v>
      </c>
      <c r="B221" t="s">
        <v>282</v>
      </c>
      <c r="C221" t="s">
        <v>244</v>
      </c>
      <c r="D221" t="s">
        <v>5335</v>
      </c>
      <c r="E221">
        <v>2018</v>
      </c>
      <c r="F221" t="s">
        <v>5336</v>
      </c>
      <c r="G221" t="s">
        <v>5469</v>
      </c>
      <c r="H221" t="s">
        <v>5337</v>
      </c>
      <c r="I221" t="s">
        <v>5338</v>
      </c>
      <c r="J221" s="183" t="s">
        <v>5339</v>
      </c>
      <c r="K221" t="s">
        <v>5340</v>
      </c>
      <c r="L221" t="s">
        <v>5470</v>
      </c>
      <c r="M221" t="s">
        <v>5471</v>
      </c>
      <c r="N221" s="21" t="s">
        <v>15</v>
      </c>
      <c r="O221" s="21" t="s">
        <v>5819</v>
      </c>
      <c r="P221" s="21" t="s">
        <v>6088</v>
      </c>
      <c r="Q221" s="21" t="s">
        <v>5603</v>
      </c>
      <c r="R221" s="21" t="s">
        <v>5351</v>
      </c>
      <c r="S221" s="21" t="s">
        <v>123</v>
      </c>
      <c r="T221" s="21" t="s">
        <v>5342</v>
      </c>
      <c r="U221" s="21" t="s">
        <v>140</v>
      </c>
      <c r="V221" s="21">
        <v>2396</v>
      </c>
      <c r="W221" s="21">
        <v>9593</v>
      </c>
      <c r="X221" s="21" t="s">
        <v>10</v>
      </c>
      <c r="Y221" s="21" t="s">
        <v>10</v>
      </c>
      <c r="Z221" s="21" t="s">
        <v>10</v>
      </c>
      <c r="AA221" s="21" t="s">
        <v>1059</v>
      </c>
      <c r="AB221" s="21" t="s">
        <v>249</v>
      </c>
      <c r="AC221" t="s">
        <v>127</v>
      </c>
      <c r="AD221" t="s">
        <v>127</v>
      </c>
      <c r="AE221" s="21" t="s">
        <v>1139</v>
      </c>
      <c r="AF221" s="21" t="s">
        <v>139</v>
      </c>
      <c r="AG221" s="21" t="s">
        <v>140</v>
      </c>
      <c r="AH221" s="248">
        <v>322154</v>
      </c>
      <c r="AI221">
        <f>INDEX([5]Exposure_GWASs!F:F,MATCH([5]Wenxin!AB221,[5]Exposure_GWASs!C:C,0))</f>
        <v>322154</v>
      </c>
      <c r="AJ221" s="21" t="s">
        <v>10</v>
      </c>
      <c r="AK221" s="21" t="s">
        <v>3932</v>
      </c>
      <c r="AL221" s="21" t="s">
        <v>204</v>
      </c>
      <c r="AM221" s="21" t="s">
        <v>1099</v>
      </c>
      <c r="AN221" s="21" t="s">
        <v>5206</v>
      </c>
      <c r="AO221" s="21" t="s">
        <v>5343</v>
      </c>
      <c r="AP221" s="21" t="s">
        <v>5344</v>
      </c>
      <c r="AQ221" s="21" t="s">
        <v>5345</v>
      </c>
      <c r="AR221" s="21" t="s">
        <v>11</v>
      </c>
      <c r="AS221" s="21" t="s">
        <v>11</v>
      </c>
      <c r="AT221" s="21" t="s">
        <v>11</v>
      </c>
      <c r="AU221" s="21" t="s">
        <v>10</v>
      </c>
      <c r="AV221" s="21">
        <v>65</v>
      </c>
      <c r="AW221" s="21" t="s">
        <v>10</v>
      </c>
      <c r="AX221" s="21">
        <f>INDEX([5]Exposure_GWASs!S:S,MATCH([5]Wenxin!AB221,[5]Exposure_GWASs!C:C,0))</f>
        <v>77</v>
      </c>
      <c r="AY221" t="s">
        <v>11</v>
      </c>
      <c r="AZ221" t="s">
        <v>135</v>
      </c>
      <c r="BA221" t="s">
        <v>5346</v>
      </c>
      <c r="BB221" s="21" t="s">
        <v>13</v>
      </c>
      <c r="BC221" s="21" t="s">
        <v>17</v>
      </c>
      <c r="BD221" s="21" t="s">
        <v>26</v>
      </c>
      <c r="BE221" s="21" t="s">
        <v>90</v>
      </c>
      <c r="BF221" s="21"/>
      <c r="BH221" t="s">
        <v>1011</v>
      </c>
      <c r="BI221" t="s">
        <v>3471</v>
      </c>
      <c r="BJ221" t="s">
        <v>1065</v>
      </c>
      <c r="BK221" t="s">
        <v>1280</v>
      </c>
      <c r="BL221" t="s">
        <v>11</v>
      </c>
      <c r="BM221" t="s">
        <v>135</v>
      </c>
      <c r="BN221" s="21" t="s">
        <v>11</v>
      </c>
      <c r="BO221" s="21" t="s">
        <v>167</v>
      </c>
      <c r="BP221" s="21" t="s">
        <v>234</v>
      </c>
      <c r="BQ221" t="s">
        <v>1029</v>
      </c>
      <c r="BR221" s="249">
        <v>2.0111367051474098</v>
      </c>
      <c r="BS221" s="249">
        <v>0.19208427162066299</v>
      </c>
      <c r="BT221">
        <v>95</v>
      </c>
      <c r="BU221" s="249">
        <v>1.3702149723115999</v>
      </c>
      <c r="BV221" s="249">
        <v>2.95185129963052</v>
      </c>
      <c r="BW221" s="250">
        <v>5.5096317069369704E-4</v>
      </c>
      <c r="BX221" t="s">
        <v>11</v>
      </c>
      <c r="BY221" t="s">
        <v>11</v>
      </c>
      <c r="BZ221" t="s">
        <v>5472</v>
      </c>
      <c r="CA221" t="s">
        <v>5347</v>
      </c>
      <c r="CB221" t="s">
        <v>11</v>
      </c>
      <c r="CC221" t="s">
        <v>5348</v>
      </c>
    </row>
    <row r="222" spans="1:82">
      <c r="A222">
        <v>179</v>
      </c>
      <c r="B222" t="s">
        <v>282</v>
      </c>
      <c r="C222" t="s">
        <v>244</v>
      </c>
      <c r="D222" t="s">
        <v>5335</v>
      </c>
      <c r="E222">
        <v>2018</v>
      </c>
      <c r="F222" t="s">
        <v>5336</v>
      </c>
      <c r="G222" t="s">
        <v>5469</v>
      </c>
      <c r="H222" t="s">
        <v>5337</v>
      </c>
      <c r="I222" t="s">
        <v>5338</v>
      </c>
      <c r="J222" s="183" t="s">
        <v>5339</v>
      </c>
      <c r="K222" t="s">
        <v>5340</v>
      </c>
      <c r="L222" t="s">
        <v>5470</v>
      </c>
      <c r="M222" t="s">
        <v>5471</v>
      </c>
      <c r="N222" s="21" t="s">
        <v>15</v>
      </c>
      <c r="O222" s="21" t="s">
        <v>5819</v>
      </c>
      <c r="P222" s="21" t="s">
        <v>6089</v>
      </c>
      <c r="Q222" s="21" t="s">
        <v>5603</v>
      </c>
      <c r="R222" s="21" t="s">
        <v>5352</v>
      </c>
      <c r="S222" s="21" t="s">
        <v>123</v>
      </c>
      <c r="T222" s="21" t="s">
        <v>5342</v>
      </c>
      <c r="U222" s="21" t="s">
        <v>140</v>
      </c>
      <c r="V222" s="21">
        <v>4462</v>
      </c>
      <c r="W222" s="21">
        <v>17885</v>
      </c>
      <c r="X222" s="21" t="s">
        <v>10</v>
      </c>
      <c r="Y222" s="21" t="s">
        <v>10</v>
      </c>
      <c r="Z222" s="21" t="s">
        <v>10</v>
      </c>
      <c r="AA222" s="21" t="s">
        <v>1059</v>
      </c>
      <c r="AB222" s="21" t="s">
        <v>249</v>
      </c>
      <c r="AC222" t="s">
        <v>127</v>
      </c>
      <c r="AD222" t="s">
        <v>127</v>
      </c>
      <c r="AE222" s="21" t="s">
        <v>1139</v>
      </c>
      <c r="AF222" s="21" t="s">
        <v>139</v>
      </c>
      <c r="AG222" s="21" t="s">
        <v>140</v>
      </c>
      <c r="AH222" s="248">
        <v>322154</v>
      </c>
      <c r="AI222">
        <f>INDEX([5]Exposure_GWASs!F:F,MATCH([5]Wenxin!AB222,[5]Exposure_GWASs!C:C,0))</f>
        <v>322154</v>
      </c>
      <c r="AJ222" s="21" t="s">
        <v>10</v>
      </c>
      <c r="AK222" s="21" t="s">
        <v>3932</v>
      </c>
      <c r="AL222" s="21" t="s">
        <v>204</v>
      </c>
      <c r="AM222" s="21" t="s">
        <v>1099</v>
      </c>
      <c r="AN222" s="21" t="s">
        <v>5206</v>
      </c>
      <c r="AO222" s="21" t="s">
        <v>5343</v>
      </c>
      <c r="AP222" s="21" t="s">
        <v>5344</v>
      </c>
      <c r="AQ222" s="21" t="s">
        <v>5345</v>
      </c>
      <c r="AR222" s="21" t="s">
        <v>11</v>
      </c>
      <c r="AS222" s="21" t="s">
        <v>11</v>
      </c>
      <c r="AT222" s="21" t="s">
        <v>11</v>
      </c>
      <c r="AU222" s="21" t="s">
        <v>10</v>
      </c>
      <c r="AV222" s="21">
        <v>65</v>
      </c>
      <c r="AW222" s="21" t="s">
        <v>10</v>
      </c>
      <c r="AX222" s="21">
        <f>INDEX([5]Exposure_GWASs!S:S,MATCH([5]Wenxin!AB222,[5]Exposure_GWASs!C:C,0))</f>
        <v>77</v>
      </c>
      <c r="AY222" t="s">
        <v>11</v>
      </c>
      <c r="AZ222" t="s">
        <v>135</v>
      </c>
      <c r="BA222" t="s">
        <v>5346</v>
      </c>
      <c r="BB222" s="21" t="s">
        <v>13</v>
      </c>
      <c r="BC222" s="21" t="s">
        <v>17</v>
      </c>
      <c r="BD222" s="21" t="s">
        <v>26</v>
      </c>
      <c r="BE222" s="21" t="s">
        <v>90</v>
      </c>
      <c r="BF222" s="21"/>
      <c r="BH222" t="s">
        <v>1011</v>
      </c>
      <c r="BI222" t="s">
        <v>3471</v>
      </c>
      <c r="BJ222" t="s">
        <v>1065</v>
      </c>
      <c r="BK222" t="s">
        <v>1280</v>
      </c>
      <c r="BL222" t="s">
        <v>11</v>
      </c>
      <c r="BM222" t="s">
        <v>135</v>
      </c>
      <c r="BN222" s="21" t="s">
        <v>11</v>
      </c>
      <c r="BO222" s="21" t="s">
        <v>167</v>
      </c>
      <c r="BP222" s="21" t="s">
        <v>234</v>
      </c>
      <c r="BQ222" t="s">
        <v>1029</v>
      </c>
      <c r="BR222" s="249">
        <v>1.9674301100496401</v>
      </c>
      <c r="BS222" s="249">
        <v>0.124486577680733</v>
      </c>
      <c r="BT222">
        <v>95</v>
      </c>
      <c r="BU222" s="249">
        <v>1.53424384518895</v>
      </c>
      <c r="BV222" s="249">
        <v>2.5229244034889602</v>
      </c>
      <c r="BW222" s="250">
        <v>9.0827685483851905E-7</v>
      </c>
      <c r="BX222" t="s">
        <v>11</v>
      </c>
      <c r="BY222" t="s">
        <v>11</v>
      </c>
      <c r="BZ222" t="s">
        <v>5472</v>
      </c>
      <c r="CA222" t="s">
        <v>5347</v>
      </c>
      <c r="CB222" t="s">
        <v>11</v>
      </c>
      <c r="CC222" t="s">
        <v>5348</v>
      </c>
    </row>
    <row r="223" spans="1:82">
      <c r="A223">
        <v>179</v>
      </c>
      <c r="B223" t="s">
        <v>282</v>
      </c>
      <c r="C223" t="s">
        <v>244</v>
      </c>
      <c r="D223" t="s">
        <v>5335</v>
      </c>
      <c r="E223">
        <v>2018</v>
      </c>
      <c r="F223" t="s">
        <v>5336</v>
      </c>
      <c r="G223" t="s">
        <v>5469</v>
      </c>
      <c r="H223" t="s">
        <v>5337</v>
      </c>
      <c r="I223" t="s">
        <v>5338</v>
      </c>
      <c r="J223" s="183" t="s">
        <v>5339</v>
      </c>
      <c r="K223" t="s">
        <v>5340</v>
      </c>
      <c r="L223" t="s">
        <v>5470</v>
      </c>
      <c r="M223" t="s">
        <v>5471</v>
      </c>
      <c r="N223" s="21" t="s">
        <v>15</v>
      </c>
      <c r="O223" s="21" t="s">
        <v>5819</v>
      </c>
      <c r="P223" s="21" t="s">
        <v>5924</v>
      </c>
      <c r="Q223" s="21" t="s">
        <v>5603</v>
      </c>
      <c r="R223" s="21" t="s">
        <v>5341</v>
      </c>
      <c r="S223" s="21" t="s">
        <v>123</v>
      </c>
      <c r="T223" s="21" t="s">
        <v>5342</v>
      </c>
      <c r="U223" s="21" t="s">
        <v>140</v>
      </c>
      <c r="V223" s="21">
        <v>12658</v>
      </c>
      <c r="W223" s="21">
        <v>50898</v>
      </c>
      <c r="X223" s="21" t="s">
        <v>10</v>
      </c>
      <c r="Y223" s="21" t="s">
        <v>10</v>
      </c>
      <c r="Z223" s="21" t="s">
        <v>10</v>
      </c>
      <c r="AA223" s="21" t="s">
        <v>1059</v>
      </c>
      <c r="AB223" s="21" t="s">
        <v>249</v>
      </c>
      <c r="AC223" t="s">
        <v>158</v>
      </c>
      <c r="AD223" t="s">
        <v>158</v>
      </c>
      <c r="AE223" s="21" t="s">
        <v>1453</v>
      </c>
      <c r="AF223" s="21" t="s">
        <v>139</v>
      </c>
      <c r="AG223" s="21" t="s">
        <v>140</v>
      </c>
      <c r="AH223" s="248">
        <v>232101</v>
      </c>
      <c r="AI223">
        <f>INDEX([5]Exposure_GWASs!F:F,MATCH([5]Wenxin!AB223,[5]Exposure_GWASs!C:C,0))</f>
        <v>232074</v>
      </c>
      <c r="AJ223" s="21" t="s">
        <v>11</v>
      </c>
      <c r="AK223" s="21" t="s">
        <v>3932</v>
      </c>
      <c r="AL223" s="21" t="s">
        <v>204</v>
      </c>
      <c r="AM223" s="21" t="s">
        <v>1099</v>
      </c>
      <c r="AN223" s="21" t="s">
        <v>5206</v>
      </c>
      <c r="AO223" s="21" t="s">
        <v>5343</v>
      </c>
      <c r="AP223" s="21" t="s">
        <v>5344</v>
      </c>
      <c r="AQ223" s="21" t="s">
        <v>5345</v>
      </c>
      <c r="AR223" s="21" t="s">
        <v>11</v>
      </c>
      <c r="AS223" s="21" t="s">
        <v>11</v>
      </c>
      <c r="AT223" s="21" t="s">
        <v>11</v>
      </c>
      <c r="AU223" s="21" t="s">
        <v>10</v>
      </c>
      <c r="AV223" s="21">
        <v>40</v>
      </c>
      <c r="AW223" s="21" t="s">
        <v>10</v>
      </c>
      <c r="AX223" s="21">
        <f>INDEX([5]Exposure_GWASs!S:S,MATCH([5]Wenxin!AB223,[5]Exposure_GWASs!C:C,0))</f>
        <v>0</v>
      </c>
      <c r="AY223" t="s">
        <v>11</v>
      </c>
      <c r="AZ223" t="s">
        <v>135</v>
      </c>
      <c r="BA223" t="s">
        <v>5346</v>
      </c>
      <c r="BB223" s="21" t="s">
        <v>13</v>
      </c>
      <c r="BC223" s="21" t="s">
        <v>17</v>
      </c>
      <c r="BD223" s="21" t="s">
        <v>26</v>
      </c>
      <c r="BE223" s="21" t="s">
        <v>90</v>
      </c>
      <c r="BF223" s="21"/>
      <c r="BH223" t="s">
        <v>1011</v>
      </c>
      <c r="BI223" t="s">
        <v>3471</v>
      </c>
      <c r="BJ223" t="s">
        <v>1065</v>
      </c>
      <c r="BK223" t="s">
        <v>1280</v>
      </c>
      <c r="BL223" t="s">
        <v>11</v>
      </c>
      <c r="BM223" t="s">
        <v>135</v>
      </c>
      <c r="BN223" s="21" t="s">
        <v>11</v>
      </c>
      <c r="BO223" s="21" t="s">
        <v>167</v>
      </c>
      <c r="BP223" s="21" t="s">
        <v>234</v>
      </c>
      <c r="BQ223" t="s">
        <v>1029</v>
      </c>
      <c r="BR223" s="249">
        <v>1.51212711184464</v>
      </c>
      <c r="BS223" s="249">
        <v>0.10838182799699</v>
      </c>
      <c r="BT223">
        <v>95</v>
      </c>
      <c r="BU223" s="249">
        <v>1.21445376979273</v>
      </c>
      <c r="BV223" s="249">
        <v>1.8827628183539999</v>
      </c>
      <c r="BW223" s="250">
        <v>4.7358677078324101E-4</v>
      </c>
      <c r="BX223" t="s">
        <v>11</v>
      </c>
      <c r="BY223" t="s">
        <v>11</v>
      </c>
      <c r="BZ223" t="s">
        <v>5472</v>
      </c>
      <c r="CA223" t="s">
        <v>5347</v>
      </c>
      <c r="CB223" t="s">
        <v>11</v>
      </c>
      <c r="CC223" t="s">
        <v>5348</v>
      </c>
    </row>
    <row r="224" spans="1:82">
      <c r="A224">
        <v>179</v>
      </c>
      <c r="B224" t="s">
        <v>282</v>
      </c>
      <c r="C224" t="s">
        <v>244</v>
      </c>
      <c r="D224" t="s">
        <v>5335</v>
      </c>
      <c r="E224">
        <v>2018</v>
      </c>
      <c r="F224" t="s">
        <v>5336</v>
      </c>
      <c r="G224" t="s">
        <v>5469</v>
      </c>
      <c r="H224" t="s">
        <v>5337</v>
      </c>
      <c r="I224" t="s">
        <v>5338</v>
      </c>
      <c r="J224" s="183" t="s">
        <v>5339</v>
      </c>
      <c r="K224" t="s">
        <v>5340</v>
      </c>
      <c r="L224" t="s">
        <v>5470</v>
      </c>
      <c r="M224" t="s">
        <v>5471</v>
      </c>
      <c r="N224" s="21" t="s">
        <v>15</v>
      </c>
      <c r="O224" s="21" t="s">
        <v>5819</v>
      </c>
      <c r="P224" s="21" t="s">
        <v>6086</v>
      </c>
      <c r="Q224" s="21" t="s">
        <v>5603</v>
      </c>
      <c r="R224" s="21" t="s">
        <v>5349</v>
      </c>
      <c r="S224" s="21" t="s">
        <v>123</v>
      </c>
      <c r="T224" s="21" t="s">
        <v>5342</v>
      </c>
      <c r="U224" s="21" t="s">
        <v>140</v>
      </c>
      <c r="V224" s="21">
        <v>10083</v>
      </c>
      <c r="W224" s="21">
        <v>40425</v>
      </c>
      <c r="X224" s="21" t="s">
        <v>10</v>
      </c>
      <c r="Y224" s="21" t="s">
        <v>10</v>
      </c>
      <c r="Z224" s="21" t="s">
        <v>10</v>
      </c>
      <c r="AA224" s="21" t="s">
        <v>1059</v>
      </c>
      <c r="AB224" s="21" t="s">
        <v>249</v>
      </c>
      <c r="AC224" t="s">
        <v>158</v>
      </c>
      <c r="AD224" t="s">
        <v>158</v>
      </c>
      <c r="AE224" s="21" t="s">
        <v>1453</v>
      </c>
      <c r="AF224" s="21" t="s">
        <v>139</v>
      </c>
      <c r="AG224" s="21" t="s">
        <v>140</v>
      </c>
      <c r="AH224" s="248">
        <v>232101</v>
      </c>
      <c r="AI224">
        <f>INDEX([5]Exposure_GWASs!F:F,MATCH([5]Wenxin!AB224,[5]Exposure_GWASs!C:C,0))</f>
        <v>232074</v>
      </c>
      <c r="AJ224" s="21" t="s">
        <v>11</v>
      </c>
      <c r="AK224" s="21" t="s">
        <v>3932</v>
      </c>
      <c r="AL224" s="21" t="s">
        <v>204</v>
      </c>
      <c r="AM224" s="21" t="s">
        <v>1099</v>
      </c>
      <c r="AN224" s="21" t="s">
        <v>5206</v>
      </c>
      <c r="AO224" s="21" t="s">
        <v>5343</v>
      </c>
      <c r="AP224" s="21" t="s">
        <v>5344</v>
      </c>
      <c r="AQ224" s="21" t="s">
        <v>5345</v>
      </c>
      <c r="AR224" s="21" t="s">
        <v>11</v>
      </c>
      <c r="AS224" s="21" t="s">
        <v>11</v>
      </c>
      <c r="AT224" s="21" t="s">
        <v>11</v>
      </c>
      <c r="AU224" s="21" t="s">
        <v>10</v>
      </c>
      <c r="AV224" s="21">
        <v>40</v>
      </c>
      <c r="AW224" s="21" t="s">
        <v>10</v>
      </c>
      <c r="AX224" s="21">
        <f>INDEX([5]Exposure_GWASs!S:S,MATCH([5]Wenxin!AB224,[5]Exposure_GWASs!C:C,0))</f>
        <v>0</v>
      </c>
      <c r="AY224" t="s">
        <v>11</v>
      </c>
      <c r="AZ224" t="s">
        <v>135</v>
      </c>
      <c r="BA224" t="s">
        <v>5346</v>
      </c>
      <c r="BB224" s="21" t="s">
        <v>13</v>
      </c>
      <c r="BC224" s="21" t="s">
        <v>17</v>
      </c>
      <c r="BD224" s="21" t="s">
        <v>26</v>
      </c>
      <c r="BE224" s="21" t="s">
        <v>90</v>
      </c>
      <c r="BF224" s="21"/>
      <c r="BH224" t="s">
        <v>1011</v>
      </c>
      <c r="BI224" t="s">
        <v>3471</v>
      </c>
      <c r="BJ224" t="s">
        <v>1065</v>
      </c>
      <c r="BK224" t="s">
        <v>1280</v>
      </c>
      <c r="BL224" t="s">
        <v>11</v>
      </c>
      <c r="BM224" t="s">
        <v>135</v>
      </c>
      <c r="BN224" s="21" t="s">
        <v>11</v>
      </c>
      <c r="BO224" s="21" t="s">
        <v>167</v>
      </c>
      <c r="BP224" s="21" t="s">
        <v>234</v>
      </c>
      <c r="BQ224" t="s">
        <v>1029</v>
      </c>
      <c r="BR224" s="249">
        <v>1.7181686239082301</v>
      </c>
      <c r="BS224" s="249">
        <v>0.109164397670987</v>
      </c>
      <c r="BT224">
        <v>95</v>
      </c>
      <c r="BU224" s="249">
        <v>1.3777519292499201</v>
      </c>
      <c r="BV224" s="249">
        <v>2.14269590737563</v>
      </c>
      <c r="BW224" s="250">
        <v>1.42888926997209E-5</v>
      </c>
      <c r="BX224" t="s">
        <v>11</v>
      </c>
      <c r="BY224" t="s">
        <v>11</v>
      </c>
      <c r="BZ224" t="s">
        <v>5472</v>
      </c>
      <c r="CA224" t="s">
        <v>5347</v>
      </c>
      <c r="CB224" t="s">
        <v>11</v>
      </c>
      <c r="CC224" t="s">
        <v>5348</v>
      </c>
    </row>
    <row r="225" spans="1:81">
      <c r="A225">
        <v>179</v>
      </c>
      <c r="B225" t="s">
        <v>282</v>
      </c>
      <c r="C225" t="s">
        <v>244</v>
      </c>
      <c r="D225" t="s">
        <v>5335</v>
      </c>
      <c r="E225">
        <v>2018</v>
      </c>
      <c r="F225" t="s">
        <v>5336</v>
      </c>
      <c r="G225" t="s">
        <v>5469</v>
      </c>
      <c r="H225" t="s">
        <v>5337</v>
      </c>
      <c r="I225" t="s">
        <v>5338</v>
      </c>
      <c r="J225" s="183" t="s">
        <v>5339</v>
      </c>
      <c r="K225" t="s">
        <v>5340</v>
      </c>
      <c r="L225" t="s">
        <v>5470</v>
      </c>
      <c r="M225" t="s">
        <v>5471</v>
      </c>
      <c r="N225" s="21" t="s">
        <v>15</v>
      </c>
      <c r="O225" s="21" t="s">
        <v>5819</v>
      </c>
      <c r="P225" s="21" t="s">
        <v>6087</v>
      </c>
      <c r="Q225" s="21" t="s">
        <v>5603</v>
      </c>
      <c r="R225" s="21" t="s">
        <v>5350</v>
      </c>
      <c r="S225" s="21" t="s">
        <v>123</v>
      </c>
      <c r="T225" s="21" t="s">
        <v>5342</v>
      </c>
      <c r="U225" s="21" t="s">
        <v>140</v>
      </c>
      <c r="V225" s="21">
        <v>6586</v>
      </c>
      <c r="W225" s="21">
        <v>26384</v>
      </c>
      <c r="X225" s="21" t="s">
        <v>10</v>
      </c>
      <c r="Y225" s="21" t="s">
        <v>10</v>
      </c>
      <c r="Z225" s="21" t="s">
        <v>10</v>
      </c>
      <c r="AA225" s="21" t="s">
        <v>1059</v>
      </c>
      <c r="AB225" s="21" t="s">
        <v>249</v>
      </c>
      <c r="AC225" t="s">
        <v>158</v>
      </c>
      <c r="AD225" t="s">
        <v>158</v>
      </c>
      <c r="AE225" s="21" t="s">
        <v>1453</v>
      </c>
      <c r="AF225" s="21" t="s">
        <v>139</v>
      </c>
      <c r="AG225" s="21" t="s">
        <v>140</v>
      </c>
      <c r="AH225" s="248">
        <v>232101</v>
      </c>
      <c r="AI225">
        <f>INDEX([5]Exposure_GWASs!F:F,MATCH([5]Wenxin!AB225,[5]Exposure_GWASs!C:C,0))</f>
        <v>232074</v>
      </c>
      <c r="AJ225" s="21" t="s">
        <v>11</v>
      </c>
      <c r="AK225" s="21" t="s">
        <v>3932</v>
      </c>
      <c r="AL225" s="21" t="s">
        <v>204</v>
      </c>
      <c r="AM225" s="21" t="s">
        <v>1099</v>
      </c>
      <c r="AN225" s="21" t="s">
        <v>5206</v>
      </c>
      <c r="AO225" s="21" t="s">
        <v>5343</v>
      </c>
      <c r="AP225" s="21" t="s">
        <v>5344</v>
      </c>
      <c r="AQ225" s="21" t="s">
        <v>5345</v>
      </c>
      <c r="AR225" s="21" t="s">
        <v>11</v>
      </c>
      <c r="AS225" s="21" t="s">
        <v>11</v>
      </c>
      <c r="AT225" s="21" t="s">
        <v>11</v>
      </c>
      <c r="AU225" s="21" t="s">
        <v>10</v>
      </c>
      <c r="AV225" s="21">
        <v>40</v>
      </c>
      <c r="AW225" s="21" t="s">
        <v>10</v>
      </c>
      <c r="AX225" s="21">
        <f>INDEX([5]Exposure_GWASs!S:S,MATCH([5]Wenxin!AB225,[5]Exposure_GWASs!C:C,0))</f>
        <v>0</v>
      </c>
      <c r="AY225" t="s">
        <v>11</v>
      </c>
      <c r="AZ225" t="s">
        <v>135</v>
      </c>
      <c r="BA225" t="s">
        <v>5346</v>
      </c>
      <c r="BB225" s="21" t="s">
        <v>13</v>
      </c>
      <c r="BC225" s="21" t="s">
        <v>17</v>
      </c>
      <c r="BD225" s="21" t="s">
        <v>26</v>
      </c>
      <c r="BE225" s="21" t="s">
        <v>90</v>
      </c>
      <c r="BF225" s="21"/>
      <c r="BH225" t="s">
        <v>1011</v>
      </c>
      <c r="BI225" t="s">
        <v>3471</v>
      </c>
      <c r="BJ225" t="s">
        <v>1065</v>
      </c>
      <c r="BK225" t="s">
        <v>1280</v>
      </c>
      <c r="BL225" t="s">
        <v>11</v>
      </c>
      <c r="BM225" t="s">
        <v>135</v>
      </c>
      <c r="BN225" s="21" t="s">
        <v>11</v>
      </c>
      <c r="BO225" s="21" t="s">
        <v>167</v>
      </c>
      <c r="BP225" s="21" t="s">
        <v>234</v>
      </c>
      <c r="BQ225" t="s">
        <v>1029</v>
      </c>
      <c r="BR225" s="249">
        <v>1.85518357025853</v>
      </c>
      <c r="BS225" s="249">
        <v>0.12984065255309399</v>
      </c>
      <c r="BT225">
        <v>95</v>
      </c>
      <c r="BU225" s="249">
        <v>1.4266886674271899</v>
      </c>
      <c r="BV225" s="249">
        <v>2.4123736018480799</v>
      </c>
      <c r="BW225" s="250">
        <v>2.6664923778785299E-5</v>
      </c>
      <c r="BX225" t="s">
        <v>11</v>
      </c>
      <c r="BY225" t="s">
        <v>11</v>
      </c>
      <c r="BZ225" t="s">
        <v>5472</v>
      </c>
      <c r="CA225" t="s">
        <v>5347</v>
      </c>
      <c r="CB225" t="s">
        <v>11</v>
      </c>
      <c r="CC225" t="s">
        <v>5348</v>
      </c>
    </row>
    <row r="226" spans="1:81">
      <c r="A226">
        <v>179</v>
      </c>
      <c r="B226" t="s">
        <v>282</v>
      </c>
      <c r="C226" t="s">
        <v>244</v>
      </c>
      <c r="D226" t="s">
        <v>5335</v>
      </c>
      <c r="E226">
        <v>2018</v>
      </c>
      <c r="F226" t="s">
        <v>5336</v>
      </c>
      <c r="G226" t="s">
        <v>5469</v>
      </c>
      <c r="H226" t="s">
        <v>5337</v>
      </c>
      <c r="I226" t="s">
        <v>5338</v>
      </c>
      <c r="J226" s="183" t="s">
        <v>5339</v>
      </c>
      <c r="K226" t="s">
        <v>5340</v>
      </c>
      <c r="L226" t="s">
        <v>5470</v>
      </c>
      <c r="M226" t="s">
        <v>5471</v>
      </c>
      <c r="N226" s="21" t="s">
        <v>15</v>
      </c>
      <c r="O226" s="21" t="s">
        <v>5819</v>
      </c>
      <c r="P226" s="21" t="s">
        <v>6088</v>
      </c>
      <c r="Q226" s="21" t="s">
        <v>5603</v>
      </c>
      <c r="R226" s="21" t="s">
        <v>5351</v>
      </c>
      <c r="S226" s="21" t="s">
        <v>123</v>
      </c>
      <c r="T226" s="21" t="s">
        <v>5342</v>
      </c>
      <c r="U226" s="21" t="s">
        <v>140</v>
      </c>
      <c r="V226" s="21">
        <v>2396</v>
      </c>
      <c r="W226" s="21">
        <v>9593</v>
      </c>
      <c r="X226" s="21" t="s">
        <v>10</v>
      </c>
      <c r="Y226" s="21" t="s">
        <v>10</v>
      </c>
      <c r="Z226" s="21" t="s">
        <v>10</v>
      </c>
      <c r="AA226" s="21" t="s">
        <v>1059</v>
      </c>
      <c r="AB226" s="21" t="s">
        <v>249</v>
      </c>
      <c r="AC226" t="s">
        <v>158</v>
      </c>
      <c r="AD226" t="s">
        <v>158</v>
      </c>
      <c r="AE226" s="21" t="s">
        <v>1453</v>
      </c>
      <c r="AF226" s="21" t="s">
        <v>139</v>
      </c>
      <c r="AG226" s="21" t="s">
        <v>140</v>
      </c>
      <c r="AH226" s="248">
        <v>232101</v>
      </c>
      <c r="AI226">
        <f>INDEX([5]Exposure_GWASs!F:F,MATCH([5]Wenxin!AB226,[5]Exposure_GWASs!C:C,0))</f>
        <v>232074</v>
      </c>
      <c r="AJ226" s="21" t="s">
        <v>11</v>
      </c>
      <c r="AK226" s="21" t="s">
        <v>3932</v>
      </c>
      <c r="AL226" s="21" t="s">
        <v>204</v>
      </c>
      <c r="AM226" s="21" t="s">
        <v>1099</v>
      </c>
      <c r="AN226" s="21" t="s">
        <v>5206</v>
      </c>
      <c r="AO226" s="21" t="s">
        <v>5343</v>
      </c>
      <c r="AP226" s="21" t="s">
        <v>5344</v>
      </c>
      <c r="AQ226" s="21" t="s">
        <v>5345</v>
      </c>
      <c r="AR226" s="21" t="s">
        <v>11</v>
      </c>
      <c r="AS226" s="21" t="s">
        <v>11</v>
      </c>
      <c r="AT226" s="21" t="s">
        <v>11</v>
      </c>
      <c r="AU226" s="21" t="s">
        <v>10</v>
      </c>
      <c r="AV226" s="21">
        <v>40</v>
      </c>
      <c r="AW226" s="21" t="s">
        <v>10</v>
      </c>
      <c r="AX226" s="21">
        <f>INDEX([5]Exposure_GWASs!S:S,MATCH([5]Wenxin!AB226,[5]Exposure_GWASs!C:C,0))</f>
        <v>0</v>
      </c>
      <c r="AY226" t="s">
        <v>11</v>
      </c>
      <c r="AZ226" t="s">
        <v>135</v>
      </c>
      <c r="BA226" t="s">
        <v>5346</v>
      </c>
      <c r="BB226" s="21" t="s">
        <v>13</v>
      </c>
      <c r="BC226" s="21" t="s">
        <v>17</v>
      </c>
      <c r="BD226" s="21" t="s">
        <v>26</v>
      </c>
      <c r="BE226" s="21" t="s">
        <v>90</v>
      </c>
      <c r="BF226" s="21"/>
      <c r="BH226" t="s">
        <v>1011</v>
      </c>
      <c r="BI226" t="s">
        <v>3471</v>
      </c>
      <c r="BJ226" t="s">
        <v>1065</v>
      </c>
      <c r="BK226" t="s">
        <v>1280</v>
      </c>
      <c r="BL226" t="s">
        <v>11</v>
      </c>
      <c r="BM226" t="s">
        <v>135</v>
      </c>
      <c r="BN226" s="21" t="s">
        <v>11</v>
      </c>
      <c r="BO226" s="21" t="s">
        <v>167</v>
      </c>
      <c r="BP226" s="21" t="s">
        <v>234</v>
      </c>
      <c r="BQ226" t="s">
        <v>1029</v>
      </c>
      <c r="BR226" s="249">
        <v>1.89323497033058</v>
      </c>
      <c r="BS226" s="249">
        <v>0.252159685195119</v>
      </c>
      <c r="BT226">
        <v>95</v>
      </c>
      <c r="BU226" s="249">
        <v>1.13683249814445</v>
      </c>
      <c r="BV226" s="249">
        <v>3.1529171260788398</v>
      </c>
      <c r="BW226" s="250">
        <v>1.55080774071665E-2</v>
      </c>
      <c r="BX226" t="s">
        <v>11</v>
      </c>
      <c r="BY226" t="s">
        <v>11</v>
      </c>
      <c r="BZ226" t="s">
        <v>5472</v>
      </c>
      <c r="CA226" t="s">
        <v>5347</v>
      </c>
      <c r="CB226" t="s">
        <v>11</v>
      </c>
      <c r="CC226" t="s">
        <v>5348</v>
      </c>
    </row>
    <row r="227" spans="1:81">
      <c r="A227">
        <v>179</v>
      </c>
      <c r="B227" t="s">
        <v>282</v>
      </c>
      <c r="C227" t="s">
        <v>244</v>
      </c>
      <c r="D227" t="s">
        <v>5335</v>
      </c>
      <c r="E227">
        <v>2018</v>
      </c>
      <c r="F227" t="s">
        <v>5336</v>
      </c>
      <c r="G227" t="s">
        <v>5469</v>
      </c>
      <c r="H227" t="s">
        <v>5337</v>
      </c>
      <c r="I227" t="s">
        <v>5338</v>
      </c>
      <c r="J227" s="183" t="s">
        <v>5339</v>
      </c>
      <c r="K227" t="s">
        <v>5340</v>
      </c>
      <c r="L227" t="s">
        <v>5470</v>
      </c>
      <c r="M227" t="s">
        <v>5471</v>
      </c>
      <c r="N227" s="21" t="s">
        <v>15</v>
      </c>
      <c r="O227" s="21" t="s">
        <v>5819</v>
      </c>
      <c r="P227" s="21" t="s">
        <v>6089</v>
      </c>
      <c r="Q227" s="21" t="s">
        <v>5603</v>
      </c>
      <c r="R227" s="21" t="s">
        <v>5352</v>
      </c>
      <c r="S227" s="21" t="s">
        <v>123</v>
      </c>
      <c r="T227" s="21" t="s">
        <v>5342</v>
      </c>
      <c r="U227" s="21" t="s">
        <v>140</v>
      </c>
      <c r="V227" s="21">
        <v>4462</v>
      </c>
      <c r="W227" s="21">
        <v>17885</v>
      </c>
      <c r="X227" s="21" t="s">
        <v>10</v>
      </c>
      <c r="Y227" s="21" t="s">
        <v>10</v>
      </c>
      <c r="Z227" s="21" t="s">
        <v>10</v>
      </c>
      <c r="AA227" s="21" t="s">
        <v>1059</v>
      </c>
      <c r="AB227" s="21" t="s">
        <v>249</v>
      </c>
      <c r="AC227" t="s">
        <v>158</v>
      </c>
      <c r="AD227" t="s">
        <v>158</v>
      </c>
      <c r="AE227" s="21" t="s">
        <v>1453</v>
      </c>
      <c r="AF227" s="21" t="s">
        <v>139</v>
      </c>
      <c r="AG227" s="21" t="s">
        <v>140</v>
      </c>
      <c r="AH227" s="248">
        <v>232101</v>
      </c>
      <c r="AI227">
        <f>INDEX([5]Exposure_GWASs!F:F,MATCH([5]Wenxin!AB227,[5]Exposure_GWASs!C:C,0))</f>
        <v>232074</v>
      </c>
      <c r="AJ227" s="21" t="s">
        <v>11</v>
      </c>
      <c r="AK227" s="21" t="s">
        <v>3932</v>
      </c>
      <c r="AL227" s="21" t="s">
        <v>204</v>
      </c>
      <c r="AM227" s="21" t="s">
        <v>1099</v>
      </c>
      <c r="AN227" s="21" t="s">
        <v>5206</v>
      </c>
      <c r="AO227" s="21" t="s">
        <v>5343</v>
      </c>
      <c r="AP227" s="21" t="s">
        <v>5344</v>
      </c>
      <c r="AQ227" s="21" t="s">
        <v>5345</v>
      </c>
      <c r="AR227" s="21" t="s">
        <v>11</v>
      </c>
      <c r="AS227" s="21" t="s">
        <v>11</v>
      </c>
      <c r="AT227" s="21" t="s">
        <v>11</v>
      </c>
      <c r="AU227" s="21" t="s">
        <v>10</v>
      </c>
      <c r="AV227" s="21">
        <v>40</v>
      </c>
      <c r="AW227" s="21" t="s">
        <v>10</v>
      </c>
      <c r="AX227" s="21">
        <f>INDEX([5]Exposure_GWASs!S:S,MATCH([5]Wenxin!AB227,[5]Exposure_GWASs!C:C,0))</f>
        <v>0</v>
      </c>
      <c r="AY227" t="s">
        <v>11</v>
      </c>
      <c r="AZ227" t="s">
        <v>135</v>
      </c>
      <c r="BA227" t="s">
        <v>5346</v>
      </c>
      <c r="BB227" s="21" t="s">
        <v>13</v>
      </c>
      <c r="BC227" s="21" t="s">
        <v>17</v>
      </c>
      <c r="BD227" s="21" t="s">
        <v>26</v>
      </c>
      <c r="BE227" s="21" t="s">
        <v>90</v>
      </c>
      <c r="BF227" s="21"/>
      <c r="BH227" t="s">
        <v>1011</v>
      </c>
      <c r="BI227" t="s">
        <v>3471</v>
      </c>
      <c r="BJ227" t="s">
        <v>1065</v>
      </c>
      <c r="BK227" t="s">
        <v>1280</v>
      </c>
      <c r="BL227" t="s">
        <v>11</v>
      </c>
      <c r="BM227" t="s">
        <v>135</v>
      </c>
      <c r="BN227" s="21" t="s">
        <v>11</v>
      </c>
      <c r="BO227" s="21" t="s">
        <v>167</v>
      </c>
      <c r="BP227" s="21" t="s">
        <v>234</v>
      </c>
      <c r="BQ227" t="s">
        <v>1029</v>
      </c>
      <c r="BR227" s="249">
        <v>2.1223307032438599</v>
      </c>
      <c r="BS227" s="249">
        <v>0.15831619546543699</v>
      </c>
      <c r="BT227">
        <v>95</v>
      </c>
      <c r="BU227" s="249">
        <v>1.5407820960038501</v>
      </c>
      <c r="BV227" s="249">
        <v>2.9233774364420899</v>
      </c>
      <c r="BW227" s="250">
        <v>2.7196893821912499E-5</v>
      </c>
      <c r="BX227" t="s">
        <v>11</v>
      </c>
      <c r="BY227" t="s">
        <v>11</v>
      </c>
      <c r="BZ227" t="s">
        <v>5472</v>
      </c>
      <c r="CA227" t="s">
        <v>5347</v>
      </c>
      <c r="CB227" t="s">
        <v>11</v>
      </c>
      <c r="CC227" t="s">
        <v>5348</v>
      </c>
    </row>
    <row r="228" spans="1:81">
      <c r="A228">
        <v>179</v>
      </c>
      <c r="B228" t="s">
        <v>282</v>
      </c>
      <c r="C228" t="s">
        <v>244</v>
      </c>
      <c r="D228" t="s">
        <v>5335</v>
      </c>
      <c r="E228">
        <v>2018</v>
      </c>
      <c r="F228" t="s">
        <v>5336</v>
      </c>
      <c r="G228" t="s">
        <v>5469</v>
      </c>
      <c r="H228" t="s">
        <v>5337</v>
      </c>
      <c r="I228" t="s">
        <v>5338</v>
      </c>
      <c r="J228" s="183" t="s">
        <v>5339</v>
      </c>
      <c r="K228" t="s">
        <v>5340</v>
      </c>
      <c r="L228" t="s">
        <v>5470</v>
      </c>
      <c r="M228" t="s">
        <v>5471</v>
      </c>
      <c r="N228" s="21" t="s">
        <v>15</v>
      </c>
      <c r="O228" s="21" t="s">
        <v>5819</v>
      </c>
      <c r="P228" s="21" t="s">
        <v>5924</v>
      </c>
      <c r="Q228" s="21" t="s">
        <v>5603</v>
      </c>
      <c r="R228" s="21" t="s">
        <v>5341</v>
      </c>
      <c r="S228" s="21" t="s">
        <v>123</v>
      </c>
      <c r="T228" s="21" t="s">
        <v>5342</v>
      </c>
      <c r="U228" s="21" t="s">
        <v>140</v>
      </c>
      <c r="V228" s="21">
        <v>12658</v>
      </c>
      <c r="W228" s="21">
        <v>50898</v>
      </c>
      <c r="X228" s="21" t="s">
        <v>10</v>
      </c>
      <c r="Y228" s="21" t="s">
        <v>10</v>
      </c>
      <c r="Z228" s="21" t="s">
        <v>10</v>
      </c>
      <c r="AA228" s="21" t="s">
        <v>1059</v>
      </c>
      <c r="AB228" s="21" t="s">
        <v>249</v>
      </c>
      <c r="AC228" t="s">
        <v>5514</v>
      </c>
      <c r="AD228" t="s">
        <v>5514</v>
      </c>
      <c r="AE228" s="21" t="s">
        <v>5473</v>
      </c>
      <c r="AF228" s="21" t="s">
        <v>139</v>
      </c>
      <c r="AG228" s="21" t="s">
        <v>140</v>
      </c>
      <c r="AH228" s="248">
        <v>213038</v>
      </c>
      <c r="AI228">
        <f>INDEX([5]Exposure_GWASs!F:F,MATCH([5]Wenxin!AB228,[5]Exposure_GWASs!C:C,0))</f>
        <v>213019</v>
      </c>
      <c r="AJ228" s="21" t="s">
        <v>11</v>
      </c>
      <c r="AK228" s="21" t="s">
        <v>3932</v>
      </c>
      <c r="AL228" s="21" t="s">
        <v>204</v>
      </c>
      <c r="AM228" s="21" t="s">
        <v>1099</v>
      </c>
      <c r="AN228" s="21" t="s">
        <v>5206</v>
      </c>
      <c r="AO228" s="21" t="s">
        <v>5343</v>
      </c>
      <c r="AP228" s="21" t="s">
        <v>5344</v>
      </c>
      <c r="AQ228" s="21" t="s">
        <v>5345</v>
      </c>
      <c r="AR228" s="21" t="s">
        <v>11</v>
      </c>
      <c r="AS228" s="21" t="s">
        <v>11</v>
      </c>
      <c r="AT228" s="21" t="s">
        <v>11</v>
      </c>
      <c r="AU228" s="21" t="s">
        <v>10</v>
      </c>
      <c r="AV228" s="21">
        <v>50</v>
      </c>
      <c r="AW228" s="21" t="s">
        <v>10</v>
      </c>
      <c r="AX228" s="21">
        <f>INDEX([5]Exposure_GWASs!S:S,MATCH([5]Wenxin!AB228,[5]Exposure_GWASs!C:C,0))</f>
        <v>7</v>
      </c>
      <c r="AY228" t="s">
        <v>11</v>
      </c>
      <c r="AZ228" t="s">
        <v>135</v>
      </c>
      <c r="BA228" t="s">
        <v>5346</v>
      </c>
      <c r="BB228" s="21" t="s">
        <v>13</v>
      </c>
      <c r="BC228" s="21" t="s">
        <v>17</v>
      </c>
      <c r="BD228" s="21" t="s">
        <v>26</v>
      </c>
      <c r="BE228" s="21" t="s">
        <v>90</v>
      </c>
      <c r="BF228" s="21"/>
      <c r="BH228" t="s">
        <v>1011</v>
      </c>
      <c r="BI228" t="s">
        <v>3471</v>
      </c>
      <c r="BJ228" t="s">
        <v>1065</v>
      </c>
      <c r="BK228" t="s">
        <v>1280</v>
      </c>
      <c r="BL228" t="s">
        <v>11</v>
      </c>
      <c r="BM228" t="s">
        <v>135</v>
      </c>
      <c r="BN228" s="21" t="s">
        <v>11</v>
      </c>
      <c r="BO228" s="21" t="s">
        <v>167</v>
      </c>
      <c r="BP228" s="21" t="s">
        <v>234</v>
      </c>
      <c r="BQ228" t="s">
        <v>1029</v>
      </c>
      <c r="BR228" s="249">
        <v>1.32558903280325</v>
      </c>
      <c r="BS228" s="249">
        <v>0.118598092004546</v>
      </c>
      <c r="BT228">
        <v>95</v>
      </c>
      <c r="BU228" s="249">
        <v>1.04448623654206</v>
      </c>
      <c r="BV228" s="249">
        <v>1.6823450825984101</v>
      </c>
      <c r="BW228" s="250">
        <v>2.1425589955288898E-2</v>
      </c>
      <c r="BX228" t="s">
        <v>11</v>
      </c>
      <c r="BY228" t="s">
        <v>11</v>
      </c>
      <c r="BZ228" t="s">
        <v>5472</v>
      </c>
      <c r="CA228" t="s">
        <v>5347</v>
      </c>
      <c r="CB228" t="s">
        <v>11</v>
      </c>
      <c r="CC228" t="s">
        <v>5348</v>
      </c>
    </row>
    <row r="229" spans="1:81">
      <c r="A229">
        <v>179</v>
      </c>
      <c r="B229" t="s">
        <v>282</v>
      </c>
      <c r="C229" t="s">
        <v>244</v>
      </c>
      <c r="D229" t="s">
        <v>5335</v>
      </c>
      <c r="E229">
        <v>2018</v>
      </c>
      <c r="F229" t="s">
        <v>5336</v>
      </c>
      <c r="G229" t="s">
        <v>5469</v>
      </c>
      <c r="H229" t="s">
        <v>5337</v>
      </c>
      <c r="I229" t="s">
        <v>5338</v>
      </c>
      <c r="J229" s="183" t="s">
        <v>5339</v>
      </c>
      <c r="K229" t="s">
        <v>5340</v>
      </c>
      <c r="L229" t="s">
        <v>5470</v>
      </c>
      <c r="M229" t="s">
        <v>5471</v>
      </c>
      <c r="N229" s="21" t="s">
        <v>15</v>
      </c>
      <c r="O229" s="21" t="s">
        <v>5819</v>
      </c>
      <c r="P229" s="21" t="s">
        <v>6086</v>
      </c>
      <c r="Q229" s="21" t="s">
        <v>5603</v>
      </c>
      <c r="R229" s="21" t="s">
        <v>5349</v>
      </c>
      <c r="S229" s="21" t="s">
        <v>123</v>
      </c>
      <c r="T229" s="21" t="s">
        <v>5342</v>
      </c>
      <c r="U229" s="21" t="s">
        <v>140</v>
      </c>
      <c r="V229" s="21">
        <v>10083</v>
      </c>
      <c r="W229" s="21">
        <v>40425</v>
      </c>
      <c r="X229" s="21" t="s">
        <v>10</v>
      </c>
      <c r="Y229" s="21" t="s">
        <v>10</v>
      </c>
      <c r="Z229" s="21" t="s">
        <v>10</v>
      </c>
      <c r="AA229" s="21" t="s">
        <v>1059</v>
      </c>
      <c r="AB229" s="21" t="s">
        <v>249</v>
      </c>
      <c r="AC229" t="s">
        <v>5514</v>
      </c>
      <c r="AD229" t="s">
        <v>5514</v>
      </c>
      <c r="AE229" s="21" t="s">
        <v>5473</v>
      </c>
      <c r="AF229" s="21" t="s">
        <v>139</v>
      </c>
      <c r="AG229" s="21" t="s">
        <v>140</v>
      </c>
      <c r="AH229" s="248">
        <v>213038</v>
      </c>
      <c r="AI229">
        <f>INDEX([5]Exposure_GWASs!F:F,MATCH([5]Wenxin!AB229,[5]Exposure_GWASs!C:C,0))</f>
        <v>213019</v>
      </c>
      <c r="AJ229" s="21" t="s">
        <v>11</v>
      </c>
      <c r="AK229" s="21" t="s">
        <v>3932</v>
      </c>
      <c r="AL229" s="21" t="s">
        <v>204</v>
      </c>
      <c r="AM229" s="21" t="s">
        <v>1099</v>
      </c>
      <c r="AN229" s="21" t="s">
        <v>5206</v>
      </c>
      <c r="AO229" s="21" t="s">
        <v>5343</v>
      </c>
      <c r="AP229" s="21" t="s">
        <v>5344</v>
      </c>
      <c r="AQ229" s="21" t="s">
        <v>5345</v>
      </c>
      <c r="AR229" s="21" t="s">
        <v>11</v>
      </c>
      <c r="AS229" s="21" t="s">
        <v>11</v>
      </c>
      <c r="AT229" s="21" t="s">
        <v>11</v>
      </c>
      <c r="AU229" s="21" t="s">
        <v>10</v>
      </c>
      <c r="AV229" s="21">
        <v>50</v>
      </c>
      <c r="AW229" s="21" t="s">
        <v>10</v>
      </c>
      <c r="AX229" s="21">
        <f>INDEX([5]Exposure_GWASs!S:S,MATCH([5]Wenxin!AB229,[5]Exposure_GWASs!C:C,0))</f>
        <v>7</v>
      </c>
      <c r="AY229" t="s">
        <v>11</v>
      </c>
      <c r="AZ229" t="s">
        <v>135</v>
      </c>
      <c r="BA229" t="s">
        <v>5346</v>
      </c>
      <c r="BB229" s="21" t="s">
        <v>13</v>
      </c>
      <c r="BC229" s="21" t="s">
        <v>17</v>
      </c>
      <c r="BD229" s="21" t="s">
        <v>26</v>
      </c>
      <c r="BE229" s="21" t="s">
        <v>90</v>
      </c>
      <c r="BF229" s="21"/>
      <c r="BH229" t="s">
        <v>1011</v>
      </c>
      <c r="BI229" t="s">
        <v>3471</v>
      </c>
      <c r="BJ229" t="s">
        <v>1065</v>
      </c>
      <c r="BK229" t="s">
        <v>1280</v>
      </c>
      <c r="BL229" t="s">
        <v>11</v>
      </c>
      <c r="BM229" t="s">
        <v>135</v>
      </c>
      <c r="BN229" s="21" t="s">
        <v>11</v>
      </c>
      <c r="BO229" s="21" t="s">
        <v>167</v>
      </c>
      <c r="BP229" s="21" t="s">
        <v>234</v>
      </c>
      <c r="BQ229" t="s">
        <v>1029</v>
      </c>
      <c r="BR229" s="249">
        <v>1.6096652819330599</v>
      </c>
      <c r="BS229" s="249">
        <v>0.11520174241766901</v>
      </c>
      <c r="BT229">
        <v>95</v>
      </c>
      <c r="BU229" s="249">
        <v>1.2770078051433</v>
      </c>
      <c r="BV229" s="249">
        <v>2.02897923522863</v>
      </c>
      <c r="BW229" s="250">
        <v>1.39858374396784E-4</v>
      </c>
      <c r="BX229" t="s">
        <v>11</v>
      </c>
      <c r="BY229" t="s">
        <v>11</v>
      </c>
      <c r="BZ229" t="s">
        <v>5472</v>
      </c>
      <c r="CA229" t="s">
        <v>5347</v>
      </c>
      <c r="CB229" t="s">
        <v>11</v>
      </c>
      <c r="CC229" t="s">
        <v>5348</v>
      </c>
    </row>
    <row r="230" spans="1:81">
      <c r="A230">
        <v>179</v>
      </c>
      <c r="B230" t="s">
        <v>282</v>
      </c>
      <c r="C230" t="s">
        <v>244</v>
      </c>
      <c r="D230" t="s">
        <v>5335</v>
      </c>
      <c r="E230">
        <v>2018</v>
      </c>
      <c r="F230" t="s">
        <v>5336</v>
      </c>
      <c r="G230" t="s">
        <v>5469</v>
      </c>
      <c r="H230" t="s">
        <v>5337</v>
      </c>
      <c r="I230" t="s">
        <v>5338</v>
      </c>
      <c r="J230" s="183" t="s">
        <v>5339</v>
      </c>
      <c r="K230" t="s">
        <v>5340</v>
      </c>
      <c r="L230" t="s">
        <v>5470</v>
      </c>
      <c r="M230" t="s">
        <v>5471</v>
      </c>
      <c r="N230" s="21" t="s">
        <v>15</v>
      </c>
      <c r="O230" s="21" t="s">
        <v>5819</v>
      </c>
      <c r="P230" s="21" t="s">
        <v>6087</v>
      </c>
      <c r="Q230" s="21" t="s">
        <v>5603</v>
      </c>
      <c r="R230" s="21" t="s">
        <v>5350</v>
      </c>
      <c r="S230" s="21" t="s">
        <v>123</v>
      </c>
      <c r="T230" s="21" t="s">
        <v>5342</v>
      </c>
      <c r="U230" s="21" t="s">
        <v>140</v>
      </c>
      <c r="V230" s="21">
        <v>6586</v>
      </c>
      <c r="W230" s="21">
        <v>26384</v>
      </c>
      <c r="X230" s="21" t="s">
        <v>10</v>
      </c>
      <c r="Y230" s="21" t="s">
        <v>10</v>
      </c>
      <c r="Z230" s="21" t="s">
        <v>10</v>
      </c>
      <c r="AA230" s="21" t="s">
        <v>1059</v>
      </c>
      <c r="AB230" s="21" t="s">
        <v>249</v>
      </c>
      <c r="AC230" t="s">
        <v>5514</v>
      </c>
      <c r="AD230" t="s">
        <v>5514</v>
      </c>
      <c r="AE230" s="21" t="s">
        <v>5473</v>
      </c>
      <c r="AF230" s="21" t="s">
        <v>139</v>
      </c>
      <c r="AG230" s="21" t="s">
        <v>140</v>
      </c>
      <c r="AH230" s="248">
        <v>213038</v>
      </c>
      <c r="AI230">
        <f>INDEX([5]Exposure_GWASs!F:F,MATCH([5]Wenxin!AB230,[5]Exposure_GWASs!C:C,0))</f>
        <v>213019</v>
      </c>
      <c r="AJ230" s="21" t="s">
        <v>11</v>
      </c>
      <c r="AK230" s="21" t="s">
        <v>3932</v>
      </c>
      <c r="AL230" s="21" t="s">
        <v>204</v>
      </c>
      <c r="AM230" s="21" t="s">
        <v>1099</v>
      </c>
      <c r="AN230" s="21" t="s">
        <v>5206</v>
      </c>
      <c r="AO230" s="21" t="s">
        <v>5343</v>
      </c>
      <c r="AP230" s="21" t="s">
        <v>5344</v>
      </c>
      <c r="AQ230" s="21" t="s">
        <v>5345</v>
      </c>
      <c r="AR230" s="21" t="s">
        <v>11</v>
      </c>
      <c r="AS230" s="21" t="s">
        <v>11</v>
      </c>
      <c r="AT230" s="21" t="s">
        <v>11</v>
      </c>
      <c r="AU230" s="21" t="s">
        <v>10</v>
      </c>
      <c r="AV230" s="21">
        <v>50</v>
      </c>
      <c r="AW230" s="21" t="s">
        <v>10</v>
      </c>
      <c r="AX230" s="21">
        <f>INDEX([5]Exposure_GWASs!S:S,MATCH([5]Wenxin!AB230,[5]Exposure_GWASs!C:C,0))</f>
        <v>7</v>
      </c>
      <c r="AY230" t="s">
        <v>11</v>
      </c>
      <c r="AZ230" t="s">
        <v>135</v>
      </c>
      <c r="BA230" t="s">
        <v>5346</v>
      </c>
      <c r="BB230" s="21" t="s">
        <v>13</v>
      </c>
      <c r="BC230" s="21" t="s">
        <v>17</v>
      </c>
      <c r="BD230" s="21" t="s">
        <v>26</v>
      </c>
      <c r="BE230" s="21" t="s">
        <v>90</v>
      </c>
      <c r="BF230" s="21"/>
      <c r="BH230" t="s">
        <v>1011</v>
      </c>
      <c r="BI230" t="s">
        <v>3471</v>
      </c>
      <c r="BJ230" t="s">
        <v>1065</v>
      </c>
      <c r="BK230" t="s">
        <v>1280</v>
      </c>
      <c r="BL230" t="s">
        <v>11</v>
      </c>
      <c r="BM230" t="s">
        <v>135</v>
      </c>
      <c r="BN230" s="21" t="s">
        <v>11</v>
      </c>
      <c r="BO230" s="21" t="s">
        <v>167</v>
      </c>
      <c r="BP230" s="21" t="s">
        <v>234</v>
      </c>
      <c r="BQ230" t="s">
        <v>1029</v>
      </c>
      <c r="BR230" s="249">
        <v>1.84864355809692</v>
      </c>
      <c r="BS230" s="249">
        <v>0.13446634188926901</v>
      </c>
      <c r="BT230">
        <v>95</v>
      </c>
      <c r="BU230" s="249">
        <v>1.4109058253281299</v>
      </c>
      <c r="BV230" s="249">
        <v>2.42219072566267</v>
      </c>
      <c r="BW230" s="250">
        <v>3.3251147110391303E-5</v>
      </c>
      <c r="BX230" t="s">
        <v>11</v>
      </c>
      <c r="BY230" t="s">
        <v>11</v>
      </c>
      <c r="BZ230" t="s">
        <v>5472</v>
      </c>
      <c r="CA230" t="s">
        <v>5347</v>
      </c>
      <c r="CB230" t="s">
        <v>11</v>
      </c>
      <c r="CC230" t="s">
        <v>5348</v>
      </c>
    </row>
    <row r="231" spans="1:81">
      <c r="A231">
        <v>179</v>
      </c>
      <c r="B231" t="s">
        <v>282</v>
      </c>
      <c r="C231" t="s">
        <v>244</v>
      </c>
      <c r="D231" t="s">
        <v>5335</v>
      </c>
      <c r="E231">
        <v>2018</v>
      </c>
      <c r="F231" t="s">
        <v>5336</v>
      </c>
      <c r="G231" t="s">
        <v>5469</v>
      </c>
      <c r="H231" t="s">
        <v>5337</v>
      </c>
      <c r="I231" t="s">
        <v>5338</v>
      </c>
      <c r="J231" s="183" t="s">
        <v>5339</v>
      </c>
      <c r="K231" t="s">
        <v>5340</v>
      </c>
      <c r="L231" t="s">
        <v>5470</v>
      </c>
      <c r="M231" t="s">
        <v>5471</v>
      </c>
      <c r="N231" s="21" t="s">
        <v>15</v>
      </c>
      <c r="O231" s="21" t="s">
        <v>5819</v>
      </c>
      <c r="P231" s="21" t="s">
        <v>6088</v>
      </c>
      <c r="Q231" s="21" t="s">
        <v>5603</v>
      </c>
      <c r="R231" s="21" t="s">
        <v>5351</v>
      </c>
      <c r="S231" s="21" t="s">
        <v>123</v>
      </c>
      <c r="T231" s="21" t="s">
        <v>5342</v>
      </c>
      <c r="U231" s="21" t="s">
        <v>140</v>
      </c>
      <c r="V231" s="21">
        <v>2396</v>
      </c>
      <c r="W231" s="21">
        <v>9593</v>
      </c>
      <c r="X231" s="21" t="s">
        <v>10</v>
      </c>
      <c r="Y231" s="21" t="s">
        <v>10</v>
      </c>
      <c r="Z231" s="21" t="s">
        <v>10</v>
      </c>
      <c r="AA231" s="21" t="s">
        <v>1059</v>
      </c>
      <c r="AB231" s="21" t="s">
        <v>249</v>
      </c>
      <c r="AC231" t="s">
        <v>5514</v>
      </c>
      <c r="AD231" t="s">
        <v>5514</v>
      </c>
      <c r="AE231" s="21" t="s">
        <v>5473</v>
      </c>
      <c r="AF231" s="21" t="s">
        <v>139</v>
      </c>
      <c r="AG231" s="21" t="s">
        <v>140</v>
      </c>
      <c r="AH231" s="248">
        <v>213038</v>
      </c>
      <c r="AI231">
        <f>INDEX([5]Exposure_GWASs!F:F,MATCH([5]Wenxin!AB231,[5]Exposure_GWASs!C:C,0))</f>
        <v>213019</v>
      </c>
      <c r="AJ231" s="21" t="s">
        <v>11</v>
      </c>
      <c r="AK231" s="21" t="s">
        <v>3932</v>
      </c>
      <c r="AL231" s="21" t="s">
        <v>204</v>
      </c>
      <c r="AM231" s="21" t="s">
        <v>1099</v>
      </c>
      <c r="AN231" s="21" t="s">
        <v>5206</v>
      </c>
      <c r="AO231" s="21" t="s">
        <v>5343</v>
      </c>
      <c r="AP231" s="21" t="s">
        <v>5344</v>
      </c>
      <c r="AQ231" s="21" t="s">
        <v>5345</v>
      </c>
      <c r="AR231" s="21" t="s">
        <v>11</v>
      </c>
      <c r="AS231" s="21" t="s">
        <v>11</v>
      </c>
      <c r="AT231" s="21" t="s">
        <v>11</v>
      </c>
      <c r="AU231" s="21" t="s">
        <v>10</v>
      </c>
      <c r="AV231" s="21">
        <v>50</v>
      </c>
      <c r="AW231" s="21" t="s">
        <v>10</v>
      </c>
      <c r="AX231" s="21">
        <f>INDEX([5]Exposure_GWASs!S:S,MATCH([5]Wenxin!AB231,[5]Exposure_GWASs!C:C,0))</f>
        <v>7</v>
      </c>
      <c r="AY231" t="s">
        <v>11</v>
      </c>
      <c r="AZ231" t="s">
        <v>135</v>
      </c>
      <c r="BA231" t="s">
        <v>5346</v>
      </c>
      <c r="BB231" s="21" t="s">
        <v>13</v>
      </c>
      <c r="BC231" s="21" t="s">
        <v>17</v>
      </c>
      <c r="BD231" s="21" t="s">
        <v>26</v>
      </c>
      <c r="BE231" s="21" t="s">
        <v>90</v>
      </c>
      <c r="BF231" s="21"/>
      <c r="BH231" t="s">
        <v>1011</v>
      </c>
      <c r="BI231" t="s">
        <v>3471</v>
      </c>
      <c r="BJ231" t="s">
        <v>1065</v>
      </c>
      <c r="BK231" t="s">
        <v>1280</v>
      </c>
      <c r="BL231" t="s">
        <v>11</v>
      </c>
      <c r="BM231" t="s">
        <v>135</v>
      </c>
      <c r="BN231" s="21" t="s">
        <v>11</v>
      </c>
      <c r="BO231" s="21" t="s">
        <v>167</v>
      </c>
      <c r="BP231" s="21" t="s">
        <v>234</v>
      </c>
      <c r="BQ231" t="s">
        <v>1029</v>
      </c>
      <c r="BR231" s="249">
        <v>1.8116444754629299</v>
      </c>
      <c r="BS231" s="249">
        <v>0.21763934684150699</v>
      </c>
      <c r="BT231">
        <v>95</v>
      </c>
      <c r="BU231" s="249">
        <v>1.16984626265739</v>
      </c>
      <c r="BV231" s="249">
        <v>2.8055444636117901</v>
      </c>
      <c r="BW231" s="250">
        <v>8.7661822147207004E-3</v>
      </c>
      <c r="BX231" t="s">
        <v>11</v>
      </c>
      <c r="BY231" t="s">
        <v>11</v>
      </c>
      <c r="BZ231" t="s">
        <v>5472</v>
      </c>
      <c r="CA231" t="s">
        <v>5347</v>
      </c>
      <c r="CB231" t="s">
        <v>11</v>
      </c>
      <c r="CC231" t="s">
        <v>5348</v>
      </c>
    </row>
    <row r="232" spans="1:81">
      <c r="A232">
        <v>179</v>
      </c>
      <c r="B232" t="s">
        <v>282</v>
      </c>
      <c r="C232" t="s">
        <v>244</v>
      </c>
      <c r="D232" t="s">
        <v>5335</v>
      </c>
      <c r="E232">
        <v>2018</v>
      </c>
      <c r="F232" t="s">
        <v>5336</v>
      </c>
      <c r="G232" t="s">
        <v>5469</v>
      </c>
      <c r="H232" t="s">
        <v>5337</v>
      </c>
      <c r="I232" t="s">
        <v>5338</v>
      </c>
      <c r="J232" s="183" t="s">
        <v>5339</v>
      </c>
      <c r="K232" t="s">
        <v>5340</v>
      </c>
      <c r="L232" t="s">
        <v>5470</v>
      </c>
      <c r="M232" t="s">
        <v>5471</v>
      </c>
      <c r="N232" s="21" t="s">
        <v>15</v>
      </c>
      <c r="O232" s="21" t="s">
        <v>5819</v>
      </c>
      <c r="P232" s="21" t="s">
        <v>6089</v>
      </c>
      <c r="Q232" s="21" t="s">
        <v>5603</v>
      </c>
      <c r="R232" s="21" t="s">
        <v>5352</v>
      </c>
      <c r="S232" s="21" t="s">
        <v>123</v>
      </c>
      <c r="T232" s="21" t="s">
        <v>5342</v>
      </c>
      <c r="U232" s="21" t="s">
        <v>140</v>
      </c>
      <c r="V232" s="21">
        <v>4462</v>
      </c>
      <c r="W232" s="21">
        <v>17885</v>
      </c>
      <c r="X232" s="21" t="s">
        <v>10</v>
      </c>
      <c r="Y232" s="21" t="s">
        <v>10</v>
      </c>
      <c r="Z232" s="21" t="s">
        <v>10</v>
      </c>
      <c r="AA232" s="21" t="s">
        <v>1059</v>
      </c>
      <c r="AB232" s="21" t="s">
        <v>249</v>
      </c>
      <c r="AC232" t="s">
        <v>5514</v>
      </c>
      <c r="AD232" t="s">
        <v>5514</v>
      </c>
      <c r="AE232" s="21" t="s">
        <v>5473</v>
      </c>
      <c r="AF232" s="21" t="s">
        <v>139</v>
      </c>
      <c r="AG232" s="21" t="s">
        <v>140</v>
      </c>
      <c r="AH232" s="248">
        <v>213038</v>
      </c>
      <c r="AI232">
        <f>INDEX([5]Exposure_GWASs!F:F,MATCH([5]Wenxin!AB232,[5]Exposure_GWASs!C:C,0))</f>
        <v>213019</v>
      </c>
      <c r="AJ232" s="21" t="s">
        <v>11</v>
      </c>
      <c r="AK232" s="21" t="s">
        <v>3932</v>
      </c>
      <c r="AL232" s="21" t="s">
        <v>204</v>
      </c>
      <c r="AM232" s="21" t="s">
        <v>1099</v>
      </c>
      <c r="AN232" s="21" t="s">
        <v>5206</v>
      </c>
      <c r="AO232" s="21" t="s">
        <v>5343</v>
      </c>
      <c r="AP232" s="21" t="s">
        <v>5344</v>
      </c>
      <c r="AQ232" s="21" t="s">
        <v>5345</v>
      </c>
      <c r="AR232" s="21" t="s">
        <v>11</v>
      </c>
      <c r="AS232" s="21" t="s">
        <v>11</v>
      </c>
      <c r="AT232" s="21" t="s">
        <v>11</v>
      </c>
      <c r="AU232" s="21" t="s">
        <v>10</v>
      </c>
      <c r="AV232" s="21">
        <v>50</v>
      </c>
      <c r="AW232" s="21" t="s">
        <v>10</v>
      </c>
      <c r="AX232" s="21">
        <f>INDEX([5]Exposure_GWASs!S:S,MATCH([5]Wenxin!AB232,[5]Exposure_GWASs!C:C,0))</f>
        <v>7</v>
      </c>
      <c r="AY232" t="s">
        <v>11</v>
      </c>
      <c r="AZ232" t="s">
        <v>135</v>
      </c>
      <c r="BA232" t="s">
        <v>5346</v>
      </c>
      <c r="BB232" s="21" t="s">
        <v>13</v>
      </c>
      <c r="BC232" s="21" t="s">
        <v>17</v>
      </c>
      <c r="BD232" s="21" t="s">
        <v>26</v>
      </c>
      <c r="BE232" s="21" t="s">
        <v>90</v>
      </c>
      <c r="BF232" s="21"/>
      <c r="BH232" t="s">
        <v>1011</v>
      </c>
      <c r="BI232" t="s">
        <v>3471</v>
      </c>
      <c r="BJ232" t="s">
        <v>1065</v>
      </c>
      <c r="BK232" t="s">
        <v>1280</v>
      </c>
      <c r="BL232" t="s">
        <v>11</v>
      </c>
      <c r="BM232" t="s">
        <v>135</v>
      </c>
      <c r="BN232" s="21" t="s">
        <v>11</v>
      </c>
      <c r="BO232" s="21" t="s">
        <v>167</v>
      </c>
      <c r="BP232" s="21" t="s">
        <v>234</v>
      </c>
      <c r="BQ232" t="s">
        <v>1029</v>
      </c>
      <c r="BR232" s="249">
        <v>2.0681094389612298</v>
      </c>
      <c r="BS232" s="249">
        <v>0.16492935990778501</v>
      </c>
      <c r="BT232">
        <v>95</v>
      </c>
      <c r="BU232" s="249">
        <v>1.4846765215108699</v>
      </c>
      <c r="BV232" s="249">
        <v>2.8808138268179699</v>
      </c>
      <c r="BW232" s="250">
        <v>5.7288856354809097E-5</v>
      </c>
      <c r="BX232" t="s">
        <v>11</v>
      </c>
      <c r="BY232" t="s">
        <v>11</v>
      </c>
      <c r="BZ232" t="s">
        <v>5472</v>
      </c>
      <c r="CA232" t="s">
        <v>5347</v>
      </c>
      <c r="CB232" t="s">
        <v>11</v>
      </c>
      <c r="CC232" t="s">
        <v>5348</v>
      </c>
    </row>
    <row r="233" spans="1:81">
      <c r="A233">
        <v>179</v>
      </c>
      <c r="B233" t="s">
        <v>282</v>
      </c>
      <c r="C233" t="s">
        <v>244</v>
      </c>
      <c r="D233" t="s">
        <v>5335</v>
      </c>
      <c r="E233">
        <v>2018</v>
      </c>
      <c r="F233" t="s">
        <v>5336</v>
      </c>
      <c r="G233" t="s">
        <v>5469</v>
      </c>
      <c r="H233" t="s">
        <v>5337</v>
      </c>
      <c r="I233" t="s">
        <v>5338</v>
      </c>
      <c r="J233" s="183" t="s">
        <v>5339</v>
      </c>
      <c r="K233" t="s">
        <v>5340</v>
      </c>
      <c r="L233" t="s">
        <v>5470</v>
      </c>
      <c r="M233" t="s">
        <v>5471</v>
      </c>
      <c r="N233" s="21" t="s">
        <v>15</v>
      </c>
      <c r="O233" s="21" t="s">
        <v>5819</v>
      </c>
      <c r="P233" s="21" t="s">
        <v>5924</v>
      </c>
      <c r="Q233" s="21" t="s">
        <v>5603</v>
      </c>
      <c r="R233" s="21" t="s">
        <v>5341</v>
      </c>
      <c r="S233" s="21" t="s">
        <v>123</v>
      </c>
      <c r="T233" s="21" t="s">
        <v>5342</v>
      </c>
      <c r="U233" s="21" t="s">
        <v>140</v>
      </c>
      <c r="V233" s="21">
        <v>12658</v>
      </c>
      <c r="W233" s="21">
        <v>50898</v>
      </c>
      <c r="X233" s="21" t="s">
        <v>10</v>
      </c>
      <c r="Y233" s="21" t="s">
        <v>10</v>
      </c>
      <c r="Z233" s="21" t="s">
        <v>10</v>
      </c>
      <c r="AA233" s="21" t="s">
        <v>1059</v>
      </c>
      <c r="AB233" s="21" t="s">
        <v>249</v>
      </c>
      <c r="AC233" t="s">
        <v>127</v>
      </c>
      <c r="AD233" s="21" t="s">
        <v>5546</v>
      </c>
      <c r="AE233" s="21" t="s">
        <v>5475</v>
      </c>
      <c r="AF233" s="21" t="s">
        <v>139</v>
      </c>
      <c r="AG233" s="21" t="s">
        <v>140</v>
      </c>
      <c r="AH233" s="248">
        <v>16068</v>
      </c>
      <c r="AI233">
        <f>INDEX([5]Exposure_GWASs!F:F,MATCH([5]Wenxin!AB233,[5]Exposure_GWASs!C:C,0))</f>
        <v>70996</v>
      </c>
      <c r="AJ233" s="21" t="s">
        <v>5476</v>
      </c>
      <c r="AK233" s="21" t="s">
        <v>3932</v>
      </c>
      <c r="AL233" s="21" t="s">
        <v>204</v>
      </c>
      <c r="AM233" s="21" t="s">
        <v>1099</v>
      </c>
      <c r="AN233" s="21" t="s">
        <v>5206</v>
      </c>
      <c r="AO233" s="21" t="s">
        <v>5343</v>
      </c>
      <c r="AP233" s="21" t="s">
        <v>5344</v>
      </c>
      <c r="AQ233" s="21" t="s">
        <v>5345</v>
      </c>
      <c r="AR233" s="21" t="s">
        <v>11</v>
      </c>
      <c r="AS233" s="21" t="s">
        <v>11</v>
      </c>
      <c r="AT233" s="21" t="s">
        <v>11</v>
      </c>
      <c r="AU233" s="21" t="s">
        <v>10</v>
      </c>
      <c r="AV233" s="21">
        <v>7</v>
      </c>
      <c r="AW233" s="21" t="s">
        <v>10</v>
      </c>
      <c r="AX233" s="21" t="str">
        <f>INDEX([5]Exposure_GWASs!S:S,MATCH([5]Wenxin!AB233,[5]Exposure_GWASs!C:C,0))</f>
        <v>Not clear</v>
      </c>
      <c r="AY233" t="s">
        <v>11</v>
      </c>
      <c r="AZ233" t="s">
        <v>135</v>
      </c>
      <c r="BA233" t="s">
        <v>5346</v>
      </c>
      <c r="BB233" s="21" t="s">
        <v>13</v>
      </c>
      <c r="BC233" s="21" t="s">
        <v>17</v>
      </c>
      <c r="BD233" s="21" t="s">
        <v>26</v>
      </c>
      <c r="BE233" s="21" t="s">
        <v>90</v>
      </c>
      <c r="BF233" s="21"/>
      <c r="BH233" t="s">
        <v>1011</v>
      </c>
      <c r="BI233" t="s">
        <v>3471</v>
      </c>
      <c r="BJ233" t="s">
        <v>1065</v>
      </c>
      <c r="BK233" t="s">
        <v>1280</v>
      </c>
      <c r="BL233" t="s">
        <v>11</v>
      </c>
      <c r="BM233" t="s">
        <v>135</v>
      </c>
      <c r="BN233" s="21" t="s">
        <v>11</v>
      </c>
      <c r="BO233" s="21" t="s">
        <v>5477</v>
      </c>
      <c r="BP233" s="21" t="s">
        <v>234</v>
      </c>
      <c r="BQ233" t="s">
        <v>1029</v>
      </c>
      <c r="BR233" s="249">
        <v>1.0446116970330099</v>
      </c>
      <c r="BS233" s="249">
        <v>9.11712077179384E-3</v>
      </c>
      <c r="BT233">
        <v>95</v>
      </c>
      <c r="BU233" s="249">
        <v>1.02156569317987</v>
      </c>
      <c r="BV233" s="249">
        <v>1.0681776070430899</v>
      </c>
      <c r="BW233" s="250">
        <v>3.0404028728376899E-3</v>
      </c>
      <c r="BX233" t="s">
        <v>11</v>
      </c>
      <c r="BY233" t="s">
        <v>11</v>
      </c>
      <c r="BZ233" t="s">
        <v>5472</v>
      </c>
      <c r="CA233" t="s">
        <v>5347</v>
      </c>
      <c r="CB233" t="s">
        <v>11</v>
      </c>
      <c r="CC233" t="s">
        <v>5348</v>
      </c>
    </row>
    <row r="234" spans="1:81">
      <c r="A234">
        <v>179</v>
      </c>
      <c r="B234" t="s">
        <v>282</v>
      </c>
      <c r="C234" t="s">
        <v>244</v>
      </c>
      <c r="D234" t="s">
        <v>5335</v>
      </c>
      <c r="E234">
        <v>2018</v>
      </c>
      <c r="F234" t="s">
        <v>5336</v>
      </c>
      <c r="G234" t="s">
        <v>5469</v>
      </c>
      <c r="H234" t="s">
        <v>5337</v>
      </c>
      <c r="I234" t="s">
        <v>5338</v>
      </c>
      <c r="J234" s="183" t="s">
        <v>5339</v>
      </c>
      <c r="K234" t="s">
        <v>5340</v>
      </c>
      <c r="L234" t="s">
        <v>5470</v>
      </c>
      <c r="M234" t="s">
        <v>5471</v>
      </c>
      <c r="N234" s="21" t="s">
        <v>15</v>
      </c>
      <c r="O234" s="21" t="s">
        <v>5819</v>
      </c>
      <c r="P234" s="21" t="s">
        <v>6086</v>
      </c>
      <c r="Q234" s="21" t="s">
        <v>5603</v>
      </c>
      <c r="R234" s="21" t="s">
        <v>5349</v>
      </c>
      <c r="S234" s="21" t="s">
        <v>123</v>
      </c>
      <c r="T234" s="21" t="s">
        <v>5342</v>
      </c>
      <c r="U234" s="21" t="s">
        <v>140</v>
      </c>
      <c r="V234" s="21">
        <v>10083</v>
      </c>
      <c r="W234" s="21">
        <v>40425</v>
      </c>
      <c r="X234" s="21" t="s">
        <v>10</v>
      </c>
      <c r="Y234" s="21" t="s">
        <v>10</v>
      </c>
      <c r="Z234" s="21" t="s">
        <v>10</v>
      </c>
      <c r="AA234" s="21" t="s">
        <v>1059</v>
      </c>
      <c r="AB234" s="21" t="s">
        <v>249</v>
      </c>
      <c r="AC234" t="s">
        <v>127</v>
      </c>
      <c r="AD234" s="21" t="s">
        <v>5546</v>
      </c>
      <c r="AE234" s="21" t="s">
        <v>5475</v>
      </c>
      <c r="AF234" s="21" t="s">
        <v>139</v>
      </c>
      <c r="AG234" s="21" t="s">
        <v>140</v>
      </c>
      <c r="AH234" s="248">
        <v>16068</v>
      </c>
      <c r="AI234">
        <f>INDEX([5]Exposure_GWASs!F:F,MATCH([5]Wenxin!AB234,[5]Exposure_GWASs!C:C,0))</f>
        <v>70996</v>
      </c>
      <c r="AJ234" s="21" t="s">
        <v>5476</v>
      </c>
      <c r="AK234" s="21" t="s">
        <v>3932</v>
      </c>
      <c r="AL234" s="21" t="s">
        <v>204</v>
      </c>
      <c r="AM234" s="21" t="s">
        <v>1099</v>
      </c>
      <c r="AN234" s="21" t="s">
        <v>5206</v>
      </c>
      <c r="AO234" s="21" t="s">
        <v>5343</v>
      </c>
      <c r="AP234" s="21" t="s">
        <v>5344</v>
      </c>
      <c r="AQ234" s="21" t="s">
        <v>5345</v>
      </c>
      <c r="AR234" s="21" t="s">
        <v>11</v>
      </c>
      <c r="AS234" s="21" t="s">
        <v>11</v>
      </c>
      <c r="AT234" s="21" t="s">
        <v>11</v>
      </c>
      <c r="AU234" s="21" t="s">
        <v>10</v>
      </c>
      <c r="AV234" s="21">
        <v>7</v>
      </c>
      <c r="AW234" s="21" t="s">
        <v>10</v>
      </c>
      <c r="AX234" s="21" t="str">
        <f>INDEX([5]Exposure_GWASs!S:S,MATCH([5]Wenxin!AB234,[5]Exposure_GWASs!C:C,0))</f>
        <v>Not clear</v>
      </c>
      <c r="AY234" t="s">
        <v>11</v>
      </c>
      <c r="AZ234" t="s">
        <v>135</v>
      </c>
      <c r="BA234" t="s">
        <v>5346</v>
      </c>
      <c r="BB234" s="21" t="s">
        <v>13</v>
      </c>
      <c r="BC234" s="21" t="s">
        <v>17</v>
      </c>
      <c r="BD234" s="21" t="s">
        <v>26</v>
      </c>
      <c r="BE234" s="21" t="s">
        <v>90</v>
      </c>
      <c r="BF234" s="21"/>
      <c r="BH234" t="s">
        <v>1011</v>
      </c>
      <c r="BI234" t="s">
        <v>3471</v>
      </c>
      <c r="BJ234" t="s">
        <v>1065</v>
      </c>
      <c r="BK234" t="s">
        <v>1280</v>
      </c>
      <c r="BL234" t="s">
        <v>11</v>
      </c>
      <c r="BM234" t="s">
        <v>135</v>
      </c>
      <c r="BN234" s="21" t="s">
        <v>11</v>
      </c>
      <c r="BO234" s="21" t="s">
        <v>5477</v>
      </c>
      <c r="BP234" s="21" t="s">
        <v>234</v>
      </c>
      <c r="BQ234" t="s">
        <v>1029</v>
      </c>
      <c r="BR234" s="249">
        <v>1.0575660055415299</v>
      </c>
      <c r="BS234" s="249">
        <v>1.0222522953434799E-2</v>
      </c>
      <c r="BT234">
        <v>95</v>
      </c>
      <c r="BU234" s="249">
        <v>1.0314405671832301</v>
      </c>
      <c r="BV234" s="249">
        <v>1.0843531771602199</v>
      </c>
      <c r="BW234" s="250">
        <v>1.55039902174114E-3</v>
      </c>
      <c r="BX234" t="s">
        <v>11</v>
      </c>
      <c r="BY234" t="s">
        <v>11</v>
      </c>
      <c r="BZ234" t="s">
        <v>5472</v>
      </c>
      <c r="CA234" t="s">
        <v>5347</v>
      </c>
      <c r="CB234" t="s">
        <v>11</v>
      </c>
      <c r="CC234" t="s">
        <v>5348</v>
      </c>
    </row>
    <row r="235" spans="1:81">
      <c r="A235">
        <v>179</v>
      </c>
      <c r="B235" t="s">
        <v>282</v>
      </c>
      <c r="C235" t="s">
        <v>244</v>
      </c>
      <c r="D235" t="s">
        <v>5335</v>
      </c>
      <c r="E235">
        <v>2018</v>
      </c>
      <c r="F235" t="s">
        <v>5336</v>
      </c>
      <c r="G235" t="s">
        <v>5469</v>
      </c>
      <c r="H235" t="s">
        <v>5337</v>
      </c>
      <c r="I235" t="s">
        <v>5338</v>
      </c>
      <c r="J235" s="183" t="s">
        <v>5339</v>
      </c>
      <c r="K235" t="s">
        <v>5340</v>
      </c>
      <c r="L235" t="s">
        <v>5470</v>
      </c>
      <c r="M235" t="s">
        <v>5471</v>
      </c>
      <c r="N235" s="21" t="s">
        <v>15</v>
      </c>
      <c r="O235" s="21" t="s">
        <v>5819</v>
      </c>
      <c r="P235" s="21" t="s">
        <v>6087</v>
      </c>
      <c r="Q235" s="21" t="s">
        <v>5603</v>
      </c>
      <c r="R235" s="21" t="s">
        <v>5350</v>
      </c>
      <c r="S235" s="21" t="s">
        <v>123</v>
      </c>
      <c r="T235" s="21" t="s">
        <v>5342</v>
      </c>
      <c r="U235" s="21" t="s">
        <v>140</v>
      </c>
      <c r="V235" s="21">
        <v>6586</v>
      </c>
      <c r="W235" s="21">
        <v>26384</v>
      </c>
      <c r="X235" s="21" t="s">
        <v>10</v>
      </c>
      <c r="Y235" s="21" t="s">
        <v>10</v>
      </c>
      <c r="Z235" s="21" t="s">
        <v>10</v>
      </c>
      <c r="AA235" s="21" t="s">
        <v>1059</v>
      </c>
      <c r="AB235" s="21" t="s">
        <v>249</v>
      </c>
      <c r="AC235" t="s">
        <v>127</v>
      </c>
      <c r="AD235" s="21" t="s">
        <v>5546</v>
      </c>
      <c r="AE235" s="21" t="s">
        <v>5475</v>
      </c>
      <c r="AF235" s="21" t="s">
        <v>139</v>
      </c>
      <c r="AG235" s="21" t="s">
        <v>140</v>
      </c>
      <c r="AH235" s="248">
        <v>16068</v>
      </c>
      <c r="AI235">
        <f>INDEX([5]Exposure_GWASs!F:F,MATCH([5]Wenxin!AB235,[5]Exposure_GWASs!C:C,0))</f>
        <v>70996</v>
      </c>
      <c r="AJ235" s="21" t="s">
        <v>5476</v>
      </c>
      <c r="AK235" s="21" t="s">
        <v>3932</v>
      </c>
      <c r="AL235" s="21" t="s">
        <v>204</v>
      </c>
      <c r="AM235" s="21" t="s">
        <v>1099</v>
      </c>
      <c r="AN235" s="21" t="s">
        <v>5206</v>
      </c>
      <c r="AO235" s="21" t="s">
        <v>5343</v>
      </c>
      <c r="AP235" s="21" t="s">
        <v>5344</v>
      </c>
      <c r="AQ235" s="21" t="s">
        <v>5345</v>
      </c>
      <c r="AR235" s="21" t="s">
        <v>11</v>
      </c>
      <c r="AS235" s="21" t="s">
        <v>11</v>
      </c>
      <c r="AT235" s="21" t="s">
        <v>11</v>
      </c>
      <c r="AU235" s="21" t="s">
        <v>10</v>
      </c>
      <c r="AV235" s="21">
        <v>7</v>
      </c>
      <c r="AW235" s="21" t="s">
        <v>10</v>
      </c>
      <c r="AX235" s="21" t="str">
        <f>INDEX([5]Exposure_GWASs!S:S,MATCH([5]Wenxin!AB235,[5]Exposure_GWASs!C:C,0))</f>
        <v>Not clear</v>
      </c>
      <c r="AY235" t="s">
        <v>11</v>
      </c>
      <c r="AZ235" t="s">
        <v>135</v>
      </c>
      <c r="BA235" t="s">
        <v>5346</v>
      </c>
      <c r="BB235" s="21" t="s">
        <v>13</v>
      </c>
      <c r="BC235" s="21" t="s">
        <v>17</v>
      </c>
      <c r="BD235" s="21" t="s">
        <v>26</v>
      </c>
      <c r="BE235" s="21" t="s">
        <v>90</v>
      </c>
      <c r="BF235" s="21"/>
      <c r="BH235" t="s">
        <v>1011</v>
      </c>
      <c r="BI235" t="s">
        <v>3471</v>
      </c>
      <c r="BJ235" t="s">
        <v>1065</v>
      </c>
      <c r="BK235" t="s">
        <v>1280</v>
      </c>
      <c r="BL235" t="s">
        <v>11</v>
      </c>
      <c r="BM235" t="s">
        <v>135</v>
      </c>
      <c r="BN235" s="21" t="s">
        <v>11</v>
      </c>
      <c r="BO235" s="21" t="s">
        <v>5477</v>
      </c>
      <c r="BP235" s="21" t="s">
        <v>234</v>
      </c>
      <c r="BQ235" t="s">
        <v>1029</v>
      </c>
      <c r="BR235" s="249">
        <v>1.0844620174170001</v>
      </c>
      <c r="BS235" s="249">
        <v>1.2660463154094401E-2</v>
      </c>
      <c r="BT235">
        <v>95</v>
      </c>
      <c r="BU235" s="249">
        <v>1.05138147534356</v>
      </c>
      <c r="BV235" s="249">
        <v>1.1185834017437499</v>
      </c>
      <c r="BW235" s="250">
        <v>6.8310033973806295E-4</v>
      </c>
      <c r="BX235" t="s">
        <v>11</v>
      </c>
      <c r="BY235" t="s">
        <v>11</v>
      </c>
      <c r="BZ235" t="s">
        <v>5472</v>
      </c>
      <c r="CA235" t="s">
        <v>5347</v>
      </c>
      <c r="CB235" t="s">
        <v>11</v>
      </c>
      <c r="CC235" t="s">
        <v>5348</v>
      </c>
    </row>
    <row r="236" spans="1:81">
      <c r="A236">
        <v>179</v>
      </c>
      <c r="B236" t="s">
        <v>282</v>
      </c>
      <c r="C236" t="s">
        <v>244</v>
      </c>
      <c r="D236" t="s">
        <v>5335</v>
      </c>
      <c r="E236">
        <v>2018</v>
      </c>
      <c r="F236" t="s">
        <v>5336</v>
      </c>
      <c r="G236" t="s">
        <v>5469</v>
      </c>
      <c r="H236" t="s">
        <v>5337</v>
      </c>
      <c r="I236" t="s">
        <v>5338</v>
      </c>
      <c r="J236" s="183" t="s">
        <v>5339</v>
      </c>
      <c r="K236" t="s">
        <v>5340</v>
      </c>
      <c r="L236" t="s">
        <v>5470</v>
      </c>
      <c r="M236" t="s">
        <v>5471</v>
      </c>
      <c r="N236" s="21" t="s">
        <v>15</v>
      </c>
      <c r="O236" s="21" t="s">
        <v>5819</v>
      </c>
      <c r="P236" s="21" t="s">
        <v>6088</v>
      </c>
      <c r="Q236" s="21" t="s">
        <v>5603</v>
      </c>
      <c r="R236" s="21" t="s">
        <v>5351</v>
      </c>
      <c r="S236" s="21" t="s">
        <v>123</v>
      </c>
      <c r="T236" s="21" t="s">
        <v>5342</v>
      </c>
      <c r="U236" s="21" t="s">
        <v>140</v>
      </c>
      <c r="V236" s="21">
        <v>2396</v>
      </c>
      <c r="W236" s="21">
        <v>9593</v>
      </c>
      <c r="X236" s="21" t="s">
        <v>10</v>
      </c>
      <c r="Y236" s="21" t="s">
        <v>10</v>
      </c>
      <c r="Z236" s="21" t="s">
        <v>10</v>
      </c>
      <c r="AA236" s="21" t="s">
        <v>1059</v>
      </c>
      <c r="AB236" s="21" t="s">
        <v>249</v>
      </c>
      <c r="AC236" t="s">
        <v>127</v>
      </c>
      <c r="AD236" s="21" t="s">
        <v>5546</v>
      </c>
      <c r="AE236" s="21" t="s">
        <v>5475</v>
      </c>
      <c r="AF236" s="21" t="s">
        <v>139</v>
      </c>
      <c r="AG236" s="21" t="s">
        <v>140</v>
      </c>
      <c r="AH236" s="248">
        <v>16068</v>
      </c>
      <c r="AI236">
        <f>INDEX([5]Exposure_GWASs!F:F,MATCH([5]Wenxin!AB236,[5]Exposure_GWASs!C:C,0))</f>
        <v>70996</v>
      </c>
      <c r="AJ236" s="21" t="s">
        <v>5476</v>
      </c>
      <c r="AK236" s="21" t="s">
        <v>3932</v>
      </c>
      <c r="AL236" s="21" t="s">
        <v>204</v>
      </c>
      <c r="AM236" s="21" t="s">
        <v>1099</v>
      </c>
      <c r="AN236" s="21" t="s">
        <v>5206</v>
      </c>
      <c r="AO236" s="21" t="s">
        <v>5343</v>
      </c>
      <c r="AP236" s="21" t="s">
        <v>5344</v>
      </c>
      <c r="AQ236" s="21" t="s">
        <v>5345</v>
      </c>
      <c r="AR236" s="21" t="s">
        <v>11</v>
      </c>
      <c r="AS236" s="21" t="s">
        <v>11</v>
      </c>
      <c r="AT236" s="21" t="s">
        <v>11</v>
      </c>
      <c r="AU236" s="21" t="s">
        <v>10</v>
      </c>
      <c r="AV236" s="21">
        <v>7</v>
      </c>
      <c r="AW236" s="21" t="s">
        <v>10</v>
      </c>
      <c r="AX236" s="21" t="str">
        <f>INDEX([5]Exposure_GWASs!S:S,MATCH([5]Wenxin!AB236,[5]Exposure_GWASs!C:C,0))</f>
        <v>Not clear</v>
      </c>
      <c r="AY236" t="s">
        <v>11</v>
      </c>
      <c r="AZ236" t="s">
        <v>135</v>
      </c>
      <c r="BA236" t="s">
        <v>5346</v>
      </c>
      <c r="BB236" s="21" t="s">
        <v>13</v>
      </c>
      <c r="BC236" s="21" t="s">
        <v>17</v>
      </c>
      <c r="BD236" s="21" t="s">
        <v>26</v>
      </c>
      <c r="BE236" s="21" t="s">
        <v>90</v>
      </c>
      <c r="BF236" s="21"/>
      <c r="BH236" t="s">
        <v>1011</v>
      </c>
      <c r="BI236" t="s">
        <v>3471</v>
      </c>
      <c r="BJ236" t="s">
        <v>1065</v>
      </c>
      <c r="BK236" t="s">
        <v>1280</v>
      </c>
      <c r="BL236" t="s">
        <v>11</v>
      </c>
      <c r="BM236" t="s">
        <v>135</v>
      </c>
      <c r="BN236" s="21" t="s">
        <v>11</v>
      </c>
      <c r="BO236" s="21" t="s">
        <v>5477</v>
      </c>
      <c r="BP236" s="21" t="s">
        <v>234</v>
      </c>
      <c r="BQ236" t="s">
        <v>1029</v>
      </c>
      <c r="BR236" s="249">
        <v>1.06708911566882</v>
      </c>
      <c r="BS236" s="249">
        <v>2.2562288293496199E-2</v>
      </c>
      <c r="BT236">
        <v>95</v>
      </c>
      <c r="BU236" s="249">
        <v>1.00977401476178</v>
      </c>
      <c r="BV236" s="249">
        <v>1.12765744031103</v>
      </c>
      <c r="BW236" s="250">
        <v>2.8130828427837901E-2</v>
      </c>
      <c r="BX236" t="s">
        <v>11</v>
      </c>
      <c r="BY236" t="s">
        <v>11</v>
      </c>
      <c r="BZ236" t="s">
        <v>5472</v>
      </c>
      <c r="CA236" t="s">
        <v>5347</v>
      </c>
      <c r="CB236" t="s">
        <v>11</v>
      </c>
      <c r="CC236" t="s">
        <v>5348</v>
      </c>
    </row>
    <row r="237" spans="1:81">
      <c r="A237">
        <v>179</v>
      </c>
      <c r="B237" t="s">
        <v>282</v>
      </c>
      <c r="C237" t="s">
        <v>244</v>
      </c>
      <c r="D237" t="s">
        <v>5335</v>
      </c>
      <c r="E237">
        <v>2018</v>
      </c>
      <c r="F237" t="s">
        <v>5336</v>
      </c>
      <c r="G237" t="s">
        <v>5469</v>
      </c>
      <c r="H237" t="s">
        <v>5337</v>
      </c>
      <c r="I237" t="s">
        <v>5338</v>
      </c>
      <c r="J237" s="183" t="s">
        <v>5339</v>
      </c>
      <c r="K237" t="s">
        <v>5340</v>
      </c>
      <c r="L237" t="s">
        <v>5470</v>
      </c>
      <c r="M237" t="s">
        <v>5471</v>
      </c>
      <c r="N237" s="21" t="s">
        <v>15</v>
      </c>
      <c r="O237" s="21" t="s">
        <v>5819</v>
      </c>
      <c r="P237" s="21" t="s">
        <v>6089</v>
      </c>
      <c r="Q237" s="21" t="s">
        <v>5603</v>
      </c>
      <c r="R237" s="21" t="s">
        <v>5352</v>
      </c>
      <c r="S237" s="21" t="s">
        <v>123</v>
      </c>
      <c r="T237" s="21" t="s">
        <v>5342</v>
      </c>
      <c r="U237" s="21" t="s">
        <v>140</v>
      </c>
      <c r="V237" s="21">
        <v>4462</v>
      </c>
      <c r="W237" s="21">
        <v>17885</v>
      </c>
      <c r="X237" s="21" t="s">
        <v>10</v>
      </c>
      <c r="Y237" s="21" t="s">
        <v>10</v>
      </c>
      <c r="Z237" s="21" t="s">
        <v>10</v>
      </c>
      <c r="AA237" s="21" t="s">
        <v>1059</v>
      </c>
      <c r="AB237" s="21" t="s">
        <v>249</v>
      </c>
      <c r="AC237" t="s">
        <v>127</v>
      </c>
      <c r="AD237" s="21" t="s">
        <v>5546</v>
      </c>
      <c r="AE237" s="21" t="s">
        <v>5475</v>
      </c>
      <c r="AF237" s="21" t="s">
        <v>139</v>
      </c>
      <c r="AG237" s="21" t="s">
        <v>140</v>
      </c>
      <c r="AH237" s="248">
        <v>16068</v>
      </c>
      <c r="AI237">
        <f>INDEX([5]Exposure_GWASs!F:F,MATCH([5]Wenxin!AB237,[5]Exposure_GWASs!C:C,0))</f>
        <v>70996</v>
      </c>
      <c r="AJ237" s="21" t="s">
        <v>5476</v>
      </c>
      <c r="AK237" s="21" t="s">
        <v>3932</v>
      </c>
      <c r="AL237" s="21" t="s">
        <v>204</v>
      </c>
      <c r="AM237" s="21" t="s">
        <v>1099</v>
      </c>
      <c r="AN237" s="21" t="s">
        <v>5206</v>
      </c>
      <c r="AO237" s="21" t="s">
        <v>5343</v>
      </c>
      <c r="AP237" s="21" t="s">
        <v>5344</v>
      </c>
      <c r="AQ237" s="21" t="s">
        <v>5345</v>
      </c>
      <c r="AR237" s="21" t="s">
        <v>11</v>
      </c>
      <c r="AS237" s="21" t="s">
        <v>11</v>
      </c>
      <c r="AT237" s="21" t="s">
        <v>11</v>
      </c>
      <c r="AU237" s="21" t="s">
        <v>10</v>
      </c>
      <c r="AV237" s="21">
        <v>7</v>
      </c>
      <c r="AW237" s="21" t="s">
        <v>10</v>
      </c>
      <c r="AX237" s="21" t="str">
        <f>INDEX([5]Exposure_GWASs!S:S,MATCH([5]Wenxin!AB237,[5]Exposure_GWASs!C:C,0))</f>
        <v>Not clear</v>
      </c>
      <c r="AY237" t="s">
        <v>11</v>
      </c>
      <c r="AZ237" t="s">
        <v>135</v>
      </c>
      <c r="BA237" t="s">
        <v>5346</v>
      </c>
      <c r="BB237" s="21" t="s">
        <v>13</v>
      </c>
      <c r="BC237" s="21" t="s">
        <v>17</v>
      </c>
      <c r="BD237" s="21" t="s">
        <v>26</v>
      </c>
      <c r="BE237" s="21" t="s">
        <v>90</v>
      </c>
      <c r="BF237" s="21"/>
      <c r="BH237" t="s">
        <v>1011</v>
      </c>
      <c r="BI237" t="s">
        <v>3471</v>
      </c>
      <c r="BJ237" t="s">
        <v>1065</v>
      </c>
      <c r="BK237" t="s">
        <v>1280</v>
      </c>
      <c r="BL237" t="s">
        <v>11</v>
      </c>
      <c r="BM237" t="s">
        <v>135</v>
      </c>
      <c r="BN237" s="21" t="s">
        <v>11</v>
      </c>
      <c r="BO237" s="21" t="s">
        <v>5477</v>
      </c>
      <c r="BP237" s="21" t="s">
        <v>234</v>
      </c>
      <c r="BQ237" t="s">
        <v>1029</v>
      </c>
      <c r="BR237" s="249">
        <v>1.0981736932402499</v>
      </c>
      <c r="BS237" s="249">
        <v>1.53591781768992E-2</v>
      </c>
      <c r="BT237">
        <v>95</v>
      </c>
      <c r="BU237" s="249">
        <v>1.0576674515651701</v>
      </c>
      <c r="BV237" s="249">
        <v>1.1402312312251599</v>
      </c>
      <c r="BW237" s="250">
        <v>8.8636490453453099E-4</v>
      </c>
      <c r="BX237" t="s">
        <v>11</v>
      </c>
      <c r="BY237" t="s">
        <v>11</v>
      </c>
      <c r="BZ237" t="s">
        <v>5472</v>
      </c>
      <c r="CA237" t="s">
        <v>5347</v>
      </c>
      <c r="CB237" t="s">
        <v>11</v>
      </c>
      <c r="CC237" t="s">
        <v>5348</v>
      </c>
    </row>
    <row r="238" spans="1:81">
      <c r="A238">
        <v>179</v>
      </c>
      <c r="B238" t="s">
        <v>282</v>
      </c>
      <c r="C238" t="s">
        <v>244</v>
      </c>
      <c r="D238" t="s">
        <v>5335</v>
      </c>
      <c r="E238">
        <v>2018</v>
      </c>
      <c r="F238" t="s">
        <v>5336</v>
      </c>
      <c r="G238" t="s">
        <v>5469</v>
      </c>
      <c r="H238" t="s">
        <v>5337</v>
      </c>
      <c r="I238" t="s">
        <v>5338</v>
      </c>
      <c r="J238" s="183" t="s">
        <v>5339</v>
      </c>
      <c r="K238" t="s">
        <v>5340</v>
      </c>
      <c r="L238" t="s">
        <v>5470</v>
      </c>
      <c r="M238" t="s">
        <v>5471</v>
      </c>
      <c r="N238" s="21" t="s">
        <v>15</v>
      </c>
      <c r="O238" s="21" t="s">
        <v>5819</v>
      </c>
      <c r="P238" s="21" t="s">
        <v>5924</v>
      </c>
      <c r="Q238" s="21" t="s">
        <v>5603</v>
      </c>
      <c r="R238" s="21" t="s">
        <v>5341</v>
      </c>
      <c r="S238" s="21" t="s">
        <v>123</v>
      </c>
      <c r="T238" s="21" t="s">
        <v>5342</v>
      </c>
      <c r="U238" s="21" t="s">
        <v>140</v>
      </c>
      <c r="V238" s="21">
        <v>12658</v>
      </c>
      <c r="W238" s="21">
        <v>50898</v>
      </c>
      <c r="X238" s="21" t="s">
        <v>10</v>
      </c>
      <c r="Y238" s="21" t="s">
        <v>10</v>
      </c>
      <c r="Z238" s="21" t="s">
        <v>10</v>
      </c>
      <c r="AA238" s="21" t="s">
        <v>1059</v>
      </c>
      <c r="AB238" s="21" t="s">
        <v>249</v>
      </c>
      <c r="AC238" t="s">
        <v>5540</v>
      </c>
      <c r="AD238" t="s">
        <v>5540</v>
      </c>
      <c r="AE238" s="21" t="s">
        <v>5478</v>
      </c>
      <c r="AF238" s="21" t="s">
        <v>139</v>
      </c>
      <c r="AG238" s="21" t="s">
        <v>140</v>
      </c>
      <c r="AH238" s="248">
        <v>158855</v>
      </c>
      <c r="AI238">
        <f>INDEX([5]Exposure_GWASs!F:F,MATCH([5]Wenxin!AB238,[5]Exposure_GWASs!C:C,0))</f>
        <v>263407</v>
      </c>
      <c r="AJ238" s="21" t="s">
        <v>5476</v>
      </c>
      <c r="AK238" s="21" t="s">
        <v>3932</v>
      </c>
      <c r="AL238" s="21" t="s">
        <v>204</v>
      </c>
      <c r="AM238" s="21" t="s">
        <v>1099</v>
      </c>
      <c r="AN238" s="21" t="s">
        <v>5206</v>
      </c>
      <c r="AO238" s="21" t="s">
        <v>5343</v>
      </c>
      <c r="AP238" s="21" t="s">
        <v>5344</v>
      </c>
      <c r="AQ238" s="21" t="s">
        <v>5345</v>
      </c>
      <c r="AR238" s="21" t="s">
        <v>11</v>
      </c>
      <c r="AS238" s="21" t="s">
        <v>11</v>
      </c>
      <c r="AT238" s="21" t="s">
        <v>11</v>
      </c>
      <c r="AU238" s="21" t="s">
        <v>10</v>
      </c>
      <c r="AV238" s="21">
        <v>14</v>
      </c>
      <c r="AW238" s="21" t="s">
        <v>10</v>
      </c>
      <c r="AX238" s="21" t="str">
        <f>INDEX([5]Exposure_GWASs!S:S,MATCH([5]Wenxin!AB238,[5]Exposure_GWASs!C:C,0))</f>
        <v>Not clear</v>
      </c>
      <c r="AY238" t="s">
        <v>11</v>
      </c>
      <c r="AZ238" t="s">
        <v>135</v>
      </c>
      <c r="BA238" t="s">
        <v>5346</v>
      </c>
      <c r="BB238" s="21" t="s">
        <v>13</v>
      </c>
      <c r="BC238" s="21" t="s">
        <v>17</v>
      </c>
      <c r="BD238" s="21" t="s">
        <v>26</v>
      </c>
      <c r="BE238" s="21" t="s">
        <v>90</v>
      </c>
      <c r="BF238" s="21"/>
      <c r="BH238" t="s">
        <v>1011</v>
      </c>
      <c r="BI238" t="s">
        <v>3471</v>
      </c>
      <c r="BJ238" t="s">
        <v>1065</v>
      </c>
      <c r="BK238" t="s">
        <v>1280</v>
      </c>
      <c r="BL238" t="s">
        <v>11</v>
      </c>
      <c r="BM238" t="s">
        <v>135</v>
      </c>
      <c r="BN238" s="21" t="s">
        <v>11</v>
      </c>
      <c r="BO238" s="21" t="s">
        <v>5477</v>
      </c>
      <c r="BP238" s="21" t="s">
        <v>234</v>
      </c>
      <c r="BQ238" t="s">
        <v>1029</v>
      </c>
      <c r="BR238" s="249">
        <v>1.10183380957086</v>
      </c>
      <c r="BS238" s="249">
        <v>1.9381437624267601E-2</v>
      </c>
      <c r="BT238">
        <v>95</v>
      </c>
      <c r="BU238" s="249">
        <v>1.0566513892414799</v>
      </c>
      <c r="BV238" s="249">
        <v>1.1489482304896499</v>
      </c>
      <c r="BW238" s="250">
        <v>2.4143734391390801E-4</v>
      </c>
      <c r="BX238" t="s">
        <v>11</v>
      </c>
      <c r="BY238" t="s">
        <v>11</v>
      </c>
      <c r="BZ238" t="s">
        <v>5472</v>
      </c>
      <c r="CA238" t="s">
        <v>5347</v>
      </c>
      <c r="CB238" t="s">
        <v>11</v>
      </c>
      <c r="CC238" t="s">
        <v>5348</v>
      </c>
    </row>
    <row r="239" spans="1:81">
      <c r="A239">
        <v>179</v>
      </c>
      <c r="B239" t="s">
        <v>282</v>
      </c>
      <c r="C239" t="s">
        <v>244</v>
      </c>
      <c r="D239" t="s">
        <v>5335</v>
      </c>
      <c r="E239">
        <v>2018</v>
      </c>
      <c r="F239" t="s">
        <v>5336</v>
      </c>
      <c r="G239" t="s">
        <v>5469</v>
      </c>
      <c r="H239" t="s">
        <v>5337</v>
      </c>
      <c r="I239" t="s">
        <v>5338</v>
      </c>
      <c r="J239" s="183" t="s">
        <v>5339</v>
      </c>
      <c r="K239" t="s">
        <v>5340</v>
      </c>
      <c r="L239" t="s">
        <v>5470</v>
      </c>
      <c r="M239" t="s">
        <v>5471</v>
      </c>
      <c r="N239" s="21" t="s">
        <v>15</v>
      </c>
      <c r="O239" s="21" t="s">
        <v>5819</v>
      </c>
      <c r="P239" s="21" t="s">
        <v>6086</v>
      </c>
      <c r="Q239" s="21" t="s">
        <v>5603</v>
      </c>
      <c r="R239" s="21" t="s">
        <v>5349</v>
      </c>
      <c r="S239" s="21" t="s">
        <v>123</v>
      </c>
      <c r="T239" s="21" t="s">
        <v>5342</v>
      </c>
      <c r="U239" s="21" t="s">
        <v>140</v>
      </c>
      <c r="V239" s="21">
        <v>10083</v>
      </c>
      <c r="W239" s="21">
        <v>40425</v>
      </c>
      <c r="X239" s="21" t="s">
        <v>10</v>
      </c>
      <c r="Y239" s="21" t="s">
        <v>10</v>
      </c>
      <c r="Z239" s="21" t="s">
        <v>10</v>
      </c>
      <c r="AA239" s="21" t="s">
        <v>1059</v>
      </c>
      <c r="AB239" s="21" t="s">
        <v>249</v>
      </c>
      <c r="AC239" t="s">
        <v>5540</v>
      </c>
      <c r="AD239" t="s">
        <v>5540</v>
      </c>
      <c r="AE239" s="21" t="s">
        <v>5478</v>
      </c>
      <c r="AF239" s="21" t="s">
        <v>139</v>
      </c>
      <c r="AG239" s="21" t="s">
        <v>140</v>
      </c>
      <c r="AH239" s="248">
        <v>158855</v>
      </c>
      <c r="AI239">
        <f>INDEX([5]Exposure_GWASs!F:F,MATCH([5]Wenxin!AB239,[5]Exposure_GWASs!C:C,0))</f>
        <v>263407</v>
      </c>
      <c r="AJ239" s="21" t="s">
        <v>5476</v>
      </c>
      <c r="AK239" s="21" t="s">
        <v>3932</v>
      </c>
      <c r="AL239" s="21" t="s">
        <v>204</v>
      </c>
      <c r="AM239" s="21" t="s">
        <v>1099</v>
      </c>
      <c r="AN239" s="21" t="s">
        <v>5206</v>
      </c>
      <c r="AO239" s="21" t="s">
        <v>5343</v>
      </c>
      <c r="AP239" s="21" t="s">
        <v>5344</v>
      </c>
      <c r="AQ239" s="21" t="s">
        <v>5345</v>
      </c>
      <c r="AR239" s="21" t="s">
        <v>11</v>
      </c>
      <c r="AS239" s="21" t="s">
        <v>11</v>
      </c>
      <c r="AT239" s="21" t="s">
        <v>11</v>
      </c>
      <c r="AU239" s="21" t="s">
        <v>10</v>
      </c>
      <c r="AV239" s="21">
        <v>14</v>
      </c>
      <c r="AW239" s="21" t="s">
        <v>10</v>
      </c>
      <c r="AX239" s="21" t="str">
        <f>INDEX([5]Exposure_GWASs!S:S,MATCH([5]Wenxin!AB239,[5]Exposure_GWASs!C:C,0))</f>
        <v>Not clear</v>
      </c>
      <c r="AY239" t="s">
        <v>11</v>
      </c>
      <c r="AZ239" t="s">
        <v>135</v>
      </c>
      <c r="BA239" t="s">
        <v>5346</v>
      </c>
      <c r="BB239" s="21" t="s">
        <v>13</v>
      </c>
      <c r="BC239" s="21" t="s">
        <v>17</v>
      </c>
      <c r="BD239" s="21" t="s">
        <v>26</v>
      </c>
      <c r="BE239" s="21" t="s">
        <v>90</v>
      </c>
      <c r="BF239" s="21"/>
      <c r="BH239" t="s">
        <v>1011</v>
      </c>
      <c r="BI239" t="s">
        <v>3471</v>
      </c>
      <c r="BJ239" t="s">
        <v>1065</v>
      </c>
      <c r="BK239" t="s">
        <v>1280</v>
      </c>
      <c r="BL239" t="s">
        <v>11</v>
      </c>
      <c r="BM239" t="s">
        <v>135</v>
      </c>
      <c r="BN239" s="21" t="s">
        <v>11</v>
      </c>
      <c r="BO239" s="21" t="s">
        <v>5477</v>
      </c>
      <c r="BP239" s="21" t="s">
        <v>234</v>
      </c>
      <c r="BQ239" t="s">
        <v>1029</v>
      </c>
      <c r="BR239" s="249">
        <v>1.1087856765778901</v>
      </c>
      <c r="BS239" s="249">
        <v>2.0230721826995299E-2</v>
      </c>
      <c r="BT239">
        <v>95</v>
      </c>
      <c r="BU239" s="249">
        <v>1.0613690316406399</v>
      </c>
      <c r="BV239" s="249">
        <v>1.15832065938828</v>
      </c>
      <c r="BW239" s="250">
        <v>2.02182001178386E-4</v>
      </c>
      <c r="BX239" t="s">
        <v>11</v>
      </c>
      <c r="BY239" t="s">
        <v>11</v>
      </c>
      <c r="BZ239" t="s">
        <v>5472</v>
      </c>
      <c r="CA239" t="s">
        <v>5347</v>
      </c>
      <c r="CB239" t="s">
        <v>11</v>
      </c>
      <c r="CC239" t="s">
        <v>5348</v>
      </c>
    </row>
    <row r="240" spans="1:81">
      <c r="A240">
        <v>179</v>
      </c>
      <c r="B240" t="s">
        <v>282</v>
      </c>
      <c r="C240" t="s">
        <v>244</v>
      </c>
      <c r="D240" t="s">
        <v>5335</v>
      </c>
      <c r="E240">
        <v>2018</v>
      </c>
      <c r="F240" t="s">
        <v>5336</v>
      </c>
      <c r="G240" t="s">
        <v>5469</v>
      </c>
      <c r="H240" t="s">
        <v>5337</v>
      </c>
      <c r="I240" t="s">
        <v>5338</v>
      </c>
      <c r="J240" s="183" t="s">
        <v>5339</v>
      </c>
      <c r="K240" t="s">
        <v>5340</v>
      </c>
      <c r="L240" t="s">
        <v>5470</v>
      </c>
      <c r="M240" t="s">
        <v>5471</v>
      </c>
      <c r="N240" s="21" t="s">
        <v>15</v>
      </c>
      <c r="O240" s="21" t="s">
        <v>5819</v>
      </c>
      <c r="P240" s="21" t="s">
        <v>6087</v>
      </c>
      <c r="Q240" s="21" t="s">
        <v>5603</v>
      </c>
      <c r="R240" s="21" t="s">
        <v>5350</v>
      </c>
      <c r="S240" s="21" t="s">
        <v>123</v>
      </c>
      <c r="T240" s="21" t="s">
        <v>5342</v>
      </c>
      <c r="U240" s="21" t="s">
        <v>140</v>
      </c>
      <c r="V240" s="21">
        <v>6586</v>
      </c>
      <c r="W240" s="21">
        <v>26384</v>
      </c>
      <c r="X240" s="21" t="s">
        <v>10</v>
      </c>
      <c r="Y240" s="21" t="s">
        <v>10</v>
      </c>
      <c r="Z240" s="21" t="s">
        <v>10</v>
      </c>
      <c r="AA240" s="21" t="s">
        <v>1059</v>
      </c>
      <c r="AB240" s="21" t="s">
        <v>249</v>
      </c>
      <c r="AC240" t="s">
        <v>5540</v>
      </c>
      <c r="AD240" t="s">
        <v>5540</v>
      </c>
      <c r="AE240" s="21" t="s">
        <v>5478</v>
      </c>
      <c r="AF240" s="21" t="s">
        <v>139</v>
      </c>
      <c r="AG240" s="21" t="s">
        <v>140</v>
      </c>
      <c r="AH240" s="248">
        <v>158855</v>
      </c>
      <c r="AI240">
        <f>INDEX([5]Exposure_GWASs!F:F,MATCH([5]Wenxin!AB240,[5]Exposure_GWASs!C:C,0))</f>
        <v>263407</v>
      </c>
      <c r="AJ240" s="21" t="s">
        <v>5476</v>
      </c>
      <c r="AK240" s="21" t="s">
        <v>3932</v>
      </c>
      <c r="AL240" s="21" t="s">
        <v>204</v>
      </c>
      <c r="AM240" s="21" t="s">
        <v>1099</v>
      </c>
      <c r="AN240" s="21" t="s">
        <v>5206</v>
      </c>
      <c r="AO240" s="21" t="s">
        <v>5343</v>
      </c>
      <c r="AP240" s="21" t="s">
        <v>5344</v>
      </c>
      <c r="AQ240" s="21" t="s">
        <v>5345</v>
      </c>
      <c r="AR240" s="21" t="s">
        <v>11</v>
      </c>
      <c r="AS240" s="21" t="s">
        <v>11</v>
      </c>
      <c r="AT240" s="21" t="s">
        <v>11</v>
      </c>
      <c r="AU240" s="21" t="s">
        <v>10</v>
      </c>
      <c r="AV240" s="21">
        <v>14</v>
      </c>
      <c r="AW240" s="21" t="s">
        <v>10</v>
      </c>
      <c r="AX240" s="21" t="str">
        <f>INDEX([5]Exposure_GWASs!S:S,MATCH([5]Wenxin!AB240,[5]Exposure_GWASs!C:C,0))</f>
        <v>Not clear</v>
      </c>
      <c r="AY240" t="s">
        <v>11</v>
      </c>
      <c r="AZ240" t="s">
        <v>135</v>
      </c>
      <c r="BA240" t="s">
        <v>5346</v>
      </c>
      <c r="BB240" s="21" t="s">
        <v>13</v>
      </c>
      <c r="BC240" s="21" t="s">
        <v>17</v>
      </c>
      <c r="BD240" s="21" t="s">
        <v>26</v>
      </c>
      <c r="BE240" s="21" t="s">
        <v>90</v>
      </c>
      <c r="BF240" s="21"/>
      <c r="BH240" t="s">
        <v>1011</v>
      </c>
      <c r="BI240" t="s">
        <v>3471</v>
      </c>
      <c r="BJ240" t="s">
        <v>1065</v>
      </c>
      <c r="BK240" t="s">
        <v>1280</v>
      </c>
      <c r="BL240" t="s">
        <v>11</v>
      </c>
      <c r="BM240" t="s">
        <v>135</v>
      </c>
      <c r="BN240" s="21" t="s">
        <v>11</v>
      </c>
      <c r="BO240" s="21" t="s">
        <v>5477</v>
      </c>
      <c r="BP240" s="21" t="s">
        <v>234</v>
      </c>
      <c r="BQ240" t="s">
        <v>1029</v>
      </c>
      <c r="BR240" s="249">
        <v>1.1528150805706301</v>
      </c>
      <c r="BS240" s="249">
        <v>2.6297900937798799E-2</v>
      </c>
      <c r="BT240">
        <v>95</v>
      </c>
      <c r="BU240" s="249">
        <v>1.0891457641701501</v>
      </c>
      <c r="BV240" s="249">
        <v>1.22020637981699</v>
      </c>
      <c r="BW240" s="250">
        <v>1.19589056324809E-4</v>
      </c>
      <c r="BX240" t="s">
        <v>11</v>
      </c>
      <c r="BY240" t="s">
        <v>11</v>
      </c>
      <c r="BZ240" t="s">
        <v>5472</v>
      </c>
      <c r="CA240" t="s">
        <v>5347</v>
      </c>
      <c r="CB240" t="s">
        <v>11</v>
      </c>
      <c r="CC240" t="s">
        <v>5348</v>
      </c>
    </row>
    <row r="241" spans="1:81">
      <c r="A241">
        <v>179</v>
      </c>
      <c r="B241" t="s">
        <v>282</v>
      </c>
      <c r="C241" t="s">
        <v>244</v>
      </c>
      <c r="D241" t="s">
        <v>5335</v>
      </c>
      <c r="E241">
        <v>2018</v>
      </c>
      <c r="F241" t="s">
        <v>5336</v>
      </c>
      <c r="G241" t="s">
        <v>5469</v>
      </c>
      <c r="H241" t="s">
        <v>5337</v>
      </c>
      <c r="I241" t="s">
        <v>5338</v>
      </c>
      <c r="J241" s="183" t="s">
        <v>5339</v>
      </c>
      <c r="K241" t="s">
        <v>5340</v>
      </c>
      <c r="L241" t="s">
        <v>5470</v>
      </c>
      <c r="M241" t="s">
        <v>5471</v>
      </c>
      <c r="N241" s="21" t="s">
        <v>15</v>
      </c>
      <c r="O241" s="21" t="s">
        <v>5819</v>
      </c>
      <c r="P241" s="21" t="s">
        <v>6088</v>
      </c>
      <c r="Q241" s="21" t="s">
        <v>5603</v>
      </c>
      <c r="R241" s="21" t="s">
        <v>5351</v>
      </c>
      <c r="S241" s="21" t="s">
        <v>123</v>
      </c>
      <c r="T241" s="21" t="s">
        <v>5342</v>
      </c>
      <c r="U241" s="21" t="s">
        <v>140</v>
      </c>
      <c r="V241" s="21">
        <v>2396</v>
      </c>
      <c r="W241" s="21">
        <v>9593</v>
      </c>
      <c r="X241" s="21" t="s">
        <v>10</v>
      </c>
      <c r="Y241" s="21" t="s">
        <v>10</v>
      </c>
      <c r="Z241" s="21" t="s">
        <v>10</v>
      </c>
      <c r="AA241" s="21" t="s">
        <v>1059</v>
      </c>
      <c r="AB241" s="21" t="s">
        <v>249</v>
      </c>
      <c r="AC241" t="s">
        <v>5540</v>
      </c>
      <c r="AD241" t="s">
        <v>5540</v>
      </c>
      <c r="AE241" s="21" t="s">
        <v>5478</v>
      </c>
      <c r="AF241" s="21" t="s">
        <v>139</v>
      </c>
      <c r="AG241" s="21" t="s">
        <v>140</v>
      </c>
      <c r="AH241" s="248">
        <v>158855</v>
      </c>
      <c r="AI241">
        <f>INDEX([5]Exposure_GWASs!F:F,MATCH([5]Wenxin!AB241,[5]Exposure_GWASs!C:C,0))</f>
        <v>263407</v>
      </c>
      <c r="AJ241" s="21" t="s">
        <v>5476</v>
      </c>
      <c r="AK241" s="21" t="s">
        <v>3932</v>
      </c>
      <c r="AL241" s="21" t="s">
        <v>204</v>
      </c>
      <c r="AM241" s="21" t="s">
        <v>1099</v>
      </c>
      <c r="AN241" s="21" t="s">
        <v>5206</v>
      </c>
      <c r="AO241" s="21" t="s">
        <v>5343</v>
      </c>
      <c r="AP241" s="21" t="s">
        <v>5344</v>
      </c>
      <c r="AQ241" s="21" t="s">
        <v>5345</v>
      </c>
      <c r="AR241" s="21" t="s">
        <v>11</v>
      </c>
      <c r="AS241" s="21" t="s">
        <v>11</v>
      </c>
      <c r="AT241" s="21" t="s">
        <v>11</v>
      </c>
      <c r="AU241" s="21" t="s">
        <v>10</v>
      </c>
      <c r="AV241" s="21">
        <v>14</v>
      </c>
      <c r="AW241" s="21" t="s">
        <v>10</v>
      </c>
      <c r="AX241" s="21" t="str">
        <f>INDEX([5]Exposure_GWASs!S:S,MATCH([5]Wenxin!AB241,[5]Exposure_GWASs!C:C,0))</f>
        <v>Not clear</v>
      </c>
      <c r="AY241" t="s">
        <v>11</v>
      </c>
      <c r="AZ241" t="s">
        <v>135</v>
      </c>
      <c r="BA241" t="s">
        <v>5346</v>
      </c>
      <c r="BB241" s="21" t="s">
        <v>13</v>
      </c>
      <c r="BC241" s="21" t="s">
        <v>17</v>
      </c>
      <c r="BD241" s="21" t="s">
        <v>26</v>
      </c>
      <c r="BE241" s="21" t="s">
        <v>90</v>
      </c>
      <c r="BF241" s="21"/>
      <c r="BH241" t="s">
        <v>1011</v>
      </c>
      <c r="BI241" t="s">
        <v>3471</v>
      </c>
      <c r="BJ241" t="s">
        <v>1065</v>
      </c>
      <c r="BK241" t="s">
        <v>1280</v>
      </c>
      <c r="BL241" t="s">
        <v>11</v>
      </c>
      <c r="BM241" t="s">
        <v>135</v>
      </c>
      <c r="BN241" s="21" t="s">
        <v>11</v>
      </c>
      <c r="BO241" s="21" t="s">
        <v>5477</v>
      </c>
      <c r="BP241" s="21" t="s">
        <v>234</v>
      </c>
      <c r="BQ241" t="s">
        <v>1029</v>
      </c>
      <c r="BR241" s="249">
        <v>1.1434139102717999</v>
      </c>
      <c r="BS241" s="249">
        <v>4.5614161922101902E-2</v>
      </c>
      <c r="BT241">
        <v>95</v>
      </c>
      <c r="BU241" s="249">
        <v>1.03611178622254</v>
      </c>
      <c r="BV241" s="249">
        <v>1.2618284895392999</v>
      </c>
      <c r="BW241" s="250">
        <v>1.15327854737588E-2</v>
      </c>
      <c r="BX241" t="s">
        <v>11</v>
      </c>
      <c r="BY241" t="s">
        <v>11</v>
      </c>
      <c r="BZ241" t="s">
        <v>5472</v>
      </c>
      <c r="CA241" t="s">
        <v>5347</v>
      </c>
      <c r="CB241" t="s">
        <v>11</v>
      </c>
      <c r="CC241" t="s">
        <v>5348</v>
      </c>
    </row>
    <row r="242" spans="1:81">
      <c r="A242">
        <v>179</v>
      </c>
      <c r="B242" t="s">
        <v>282</v>
      </c>
      <c r="C242" t="s">
        <v>244</v>
      </c>
      <c r="D242" t="s">
        <v>5335</v>
      </c>
      <c r="E242">
        <v>2018</v>
      </c>
      <c r="F242" t="s">
        <v>5336</v>
      </c>
      <c r="G242" t="s">
        <v>5469</v>
      </c>
      <c r="H242" t="s">
        <v>5337</v>
      </c>
      <c r="I242" t="s">
        <v>5338</v>
      </c>
      <c r="J242" s="183" t="s">
        <v>5339</v>
      </c>
      <c r="K242" t="s">
        <v>5340</v>
      </c>
      <c r="L242" t="s">
        <v>5470</v>
      </c>
      <c r="M242" t="s">
        <v>5471</v>
      </c>
      <c r="N242" s="21" t="s">
        <v>15</v>
      </c>
      <c r="O242" s="21" t="s">
        <v>5819</v>
      </c>
      <c r="P242" s="21" t="s">
        <v>6089</v>
      </c>
      <c r="Q242" s="21" t="s">
        <v>5603</v>
      </c>
      <c r="R242" s="21" t="s">
        <v>5352</v>
      </c>
      <c r="S242" s="21" t="s">
        <v>123</v>
      </c>
      <c r="T242" s="21" t="s">
        <v>5342</v>
      </c>
      <c r="U242" s="21" t="s">
        <v>140</v>
      </c>
      <c r="V242" s="21">
        <v>4462</v>
      </c>
      <c r="W242" s="21">
        <v>17885</v>
      </c>
      <c r="X242" s="21" t="s">
        <v>10</v>
      </c>
      <c r="Y242" s="21" t="s">
        <v>10</v>
      </c>
      <c r="Z242" s="21" t="s">
        <v>10</v>
      </c>
      <c r="AA242" s="21" t="s">
        <v>1059</v>
      </c>
      <c r="AB242" s="21" t="s">
        <v>249</v>
      </c>
      <c r="AC242" t="s">
        <v>5540</v>
      </c>
      <c r="AD242" t="s">
        <v>5540</v>
      </c>
      <c r="AE242" s="21" t="s">
        <v>5478</v>
      </c>
      <c r="AF242" s="21" t="s">
        <v>139</v>
      </c>
      <c r="AG242" s="21" t="s">
        <v>140</v>
      </c>
      <c r="AH242" s="248">
        <v>158855</v>
      </c>
      <c r="AI242">
        <f>INDEX([5]Exposure_GWASs!F:F,MATCH([5]Wenxin!AB242,[5]Exposure_GWASs!C:C,0))</f>
        <v>263407</v>
      </c>
      <c r="AJ242" s="21" t="s">
        <v>5476</v>
      </c>
      <c r="AK242" s="21" t="s">
        <v>3932</v>
      </c>
      <c r="AL242" s="21" t="s">
        <v>204</v>
      </c>
      <c r="AM242" s="21" t="s">
        <v>1099</v>
      </c>
      <c r="AN242" s="21" t="s">
        <v>5206</v>
      </c>
      <c r="AO242" s="21" t="s">
        <v>5343</v>
      </c>
      <c r="AP242" s="21" t="s">
        <v>5344</v>
      </c>
      <c r="AQ242" s="21" t="s">
        <v>5345</v>
      </c>
      <c r="AR242" s="21" t="s">
        <v>11</v>
      </c>
      <c r="AS242" s="21" t="s">
        <v>11</v>
      </c>
      <c r="AT242" s="21" t="s">
        <v>11</v>
      </c>
      <c r="AU242" s="21" t="s">
        <v>10</v>
      </c>
      <c r="AV242" s="21">
        <v>14</v>
      </c>
      <c r="AW242" s="21" t="s">
        <v>10</v>
      </c>
      <c r="AX242" s="21" t="str">
        <f>INDEX([5]Exposure_GWASs!S:S,MATCH([5]Wenxin!AB242,[5]Exposure_GWASs!C:C,0))</f>
        <v>Not clear</v>
      </c>
      <c r="AY242" t="s">
        <v>11</v>
      </c>
      <c r="AZ242" t="s">
        <v>135</v>
      </c>
      <c r="BA242" t="s">
        <v>5346</v>
      </c>
      <c r="BB242" s="21" t="s">
        <v>13</v>
      </c>
      <c r="BC242" s="21" t="s">
        <v>17</v>
      </c>
      <c r="BD242" s="21" t="s">
        <v>26</v>
      </c>
      <c r="BE242" s="21" t="s">
        <v>90</v>
      </c>
      <c r="BF242" s="21"/>
      <c r="BH242" t="s">
        <v>1011</v>
      </c>
      <c r="BI242" t="s">
        <v>3471</v>
      </c>
      <c r="BJ242" t="s">
        <v>1065</v>
      </c>
      <c r="BK242" t="s">
        <v>1280</v>
      </c>
      <c r="BL242" t="s">
        <v>11</v>
      </c>
      <c r="BM242" t="s">
        <v>135</v>
      </c>
      <c r="BN242" s="21" t="s">
        <v>11</v>
      </c>
      <c r="BO242" s="21" t="s">
        <v>5477</v>
      </c>
      <c r="BP242" s="21" t="s">
        <v>234</v>
      </c>
      <c r="BQ242" t="s">
        <v>1029</v>
      </c>
      <c r="BR242" s="249">
        <v>1.1679418042123999</v>
      </c>
      <c r="BS242" s="249">
        <v>3.9959323612347199E-2</v>
      </c>
      <c r="BT242">
        <v>95</v>
      </c>
      <c r="BU242" s="249">
        <v>1.0713464134196899</v>
      </c>
      <c r="BV242" s="249">
        <v>1.2732464877282901</v>
      </c>
      <c r="BW242" s="250">
        <v>1.8786504948282701E-3</v>
      </c>
      <c r="BX242" t="s">
        <v>11</v>
      </c>
      <c r="BY242" t="s">
        <v>11</v>
      </c>
      <c r="BZ242" t="s">
        <v>5472</v>
      </c>
      <c r="CA242" t="s">
        <v>5347</v>
      </c>
      <c r="CB242" t="s">
        <v>11</v>
      </c>
      <c r="CC242" t="s">
        <v>5348</v>
      </c>
    </row>
    <row r="243" spans="1:81">
      <c r="A243">
        <v>179</v>
      </c>
      <c r="B243" t="s">
        <v>282</v>
      </c>
      <c r="C243" t="s">
        <v>244</v>
      </c>
      <c r="D243" t="s">
        <v>5335</v>
      </c>
      <c r="E243">
        <v>2018</v>
      </c>
      <c r="F243" t="s">
        <v>5336</v>
      </c>
      <c r="G243" t="s">
        <v>5469</v>
      </c>
      <c r="H243" t="s">
        <v>5337</v>
      </c>
      <c r="I243" t="s">
        <v>5338</v>
      </c>
      <c r="J243" s="183" t="s">
        <v>5339</v>
      </c>
      <c r="K243" t="s">
        <v>5340</v>
      </c>
      <c r="L243" t="s">
        <v>5470</v>
      </c>
      <c r="M243" t="s">
        <v>5471</v>
      </c>
      <c r="N243" s="21" t="s">
        <v>15</v>
      </c>
      <c r="O243" s="21" t="s">
        <v>5819</v>
      </c>
      <c r="P243" s="21" t="s">
        <v>5924</v>
      </c>
      <c r="Q243" s="21" t="s">
        <v>5603</v>
      </c>
      <c r="R243" s="21" t="s">
        <v>5341</v>
      </c>
      <c r="S243" s="21" t="s">
        <v>123</v>
      </c>
      <c r="T243" s="21" t="s">
        <v>5342</v>
      </c>
      <c r="U243" s="21" t="s">
        <v>140</v>
      </c>
      <c r="V243" s="21">
        <v>12658</v>
      </c>
      <c r="W243" s="21">
        <v>50898</v>
      </c>
      <c r="X243" s="21" t="s">
        <v>10</v>
      </c>
      <c r="Y243" s="21" t="s">
        <v>10</v>
      </c>
      <c r="Z243" s="21" t="s">
        <v>10</v>
      </c>
      <c r="AA243" s="21" t="s">
        <v>1059</v>
      </c>
      <c r="AB243" s="21" t="s">
        <v>249</v>
      </c>
      <c r="AC243" t="s">
        <v>160</v>
      </c>
      <c r="AD243" t="s">
        <v>160</v>
      </c>
      <c r="AE243" s="21" t="s">
        <v>1388</v>
      </c>
      <c r="AF243" s="21" t="s">
        <v>139</v>
      </c>
      <c r="AG243" s="21" t="s">
        <v>140</v>
      </c>
      <c r="AH243" s="248">
        <v>212244</v>
      </c>
      <c r="AI243">
        <f>INDEX([5]Exposure_GWASs!F:F,MATCH([5]Wenxin!AB243,[5]Exposure_GWASs!C:C,0))</f>
        <v>212216</v>
      </c>
      <c r="AJ243" s="21" t="s">
        <v>11</v>
      </c>
      <c r="AK243" s="21" t="s">
        <v>3932</v>
      </c>
      <c r="AL243" s="21" t="s">
        <v>204</v>
      </c>
      <c r="AM243" s="21" t="s">
        <v>1099</v>
      </c>
      <c r="AN243" s="21" t="s">
        <v>5206</v>
      </c>
      <c r="AO243" s="21" t="s">
        <v>5343</v>
      </c>
      <c r="AP243" s="21" t="s">
        <v>5344</v>
      </c>
      <c r="AQ243" s="21" t="s">
        <v>5345</v>
      </c>
      <c r="AR243" s="21" t="s">
        <v>11</v>
      </c>
      <c r="AS243" s="21" t="s">
        <v>11</v>
      </c>
      <c r="AT243" s="21" t="s">
        <v>11</v>
      </c>
      <c r="AU243" s="21" t="s">
        <v>10</v>
      </c>
      <c r="AV243" s="21">
        <v>28</v>
      </c>
      <c r="AW243" s="21" t="s">
        <v>10</v>
      </c>
      <c r="AX243" s="21">
        <f>INDEX([5]Exposure_GWASs!S:S,MATCH([5]Wenxin!AB243,[5]Exposure_GWASs!C:C,0))</f>
        <v>26</v>
      </c>
      <c r="AY243" t="s">
        <v>11</v>
      </c>
      <c r="AZ243" t="s">
        <v>135</v>
      </c>
      <c r="BA243" t="s">
        <v>5346</v>
      </c>
      <c r="BB243" s="21" t="s">
        <v>13</v>
      </c>
      <c r="BC243" s="21" t="s">
        <v>17</v>
      </c>
      <c r="BD243" s="21" t="s">
        <v>26</v>
      </c>
      <c r="BE243" s="21" t="s">
        <v>90</v>
      </c>
      <c r="BF243" s="21"/>
      <c r="BH243" t="s">
        <v>1011</v>
      </c>
      <c r="BI243" t="s">
        <v>3471</v>
      </c>
      <c r="BJ243" t="s">
        <v>1065</v>
      </c>
      <c r="BK243" t="s">
        <v>1280</v>
      </c>
      <c r="BL243" t="s">
        <v>11</v>
      </c>
      <c r="BM243" t="s">
        <v>135</v>
      </c>
      <c r="BN243" s="21" t="s">
        <v>11</v>
      </c>
      <c r="BO243" s="21" t="s">
        <v>167</v>
      </c>
      <c r="BP243" s="21" t="s">
        <v>234</v>
      </c>
      <c r="BQ243" t="s">
        <v>1029</v>
      </c>
      <c r="BR243" s="249">
        <v>1.05866499447186</v>
      </c>
      <c r="BS243" s="249">
        <v>0.15908522864885</v>
      </c>
      <c r="BT243">
        <v>95</v>
      </c>
      <c r="BU243" s="249">
        <v>0.76383212038571402</v>
      </c>
      <c r="BV243" s="249">
        <v>1.4673009167958899</v>
      </c>
      <c r="BW243" s="250">
        <v>0.72286585852063601</v>
      </c>
      <c r="BX243" t="s">
        <v>11</v>
      </c>
      <c r="BY243" t="s">
        <v>11</v>
      </c>
      <c r="BZ243" t="s">
        <v>5472</v>
      </c>
      <c r="CA243" t="s">
        <v>5347</v>
      </c>
      <c r="CB243" t="s">
        <v>11</v>
      </c>
      <c r="CC243" t="s">
        <v>5348</v>
      </c>
    </row>
    <row r="244" spans="1:81">
      <c r="A244">
        <v>179</v>
      </c>
      <c r="B244" t="s">
        <v>282</v>
      </c>
      <c r="C244" t="s">
        <v>244</v>
      </c>
      <c r="D244" t="s">
        <v>5335</v>
      </c>
      <c r="E244">
        <v>2018</v>
      </c>
      <c r="F244" t="s">
        <v>5336</v>
      </c>
      <c r="G244" t="s">
        <v>5469</v>
      </c>
      <c r="H244" t="s">
        <v>5337</v>
      </c>
      <c r="I244" t="s">
        <v>5338</v>
      </c>
      <c r="J244" s="183" t="s">
        <v>5339</v>
      </c>
      <c r="K244" t="s">
        <v>5340</v>
      </c>
      <c r="L244" t="s">
        <v>5470</v>
      </c>
      <c r="M244" t="s">
        <v>5471</v>
      </c>
      <c r="N244" s="21" t="s">
        <v>15</v>
      </c>
      <c r="O244" s="21" t="s">
        <v>5819</v>
      </c>
      <c r="P244" s="21" t="s">
        <v>6086</v>
      </c>
      <c r="Q244" s="21" t="s">
        <v>5603</v>
      </c>
      <c r="R244" s="21" t="s">
        <v>5349</v>
      </c>
      <c r="S244" s="21" t="s">
        <v>123</v>
      </c>
      <c r="T244" s="21" t="s">
        <v>5342</v>
      </c>
      <c r="U244" s="21" t="s">
        <v>140</v>
      </c>
      <c r="V244" s="21">
        <v>10083</v>
      </c>
      <c r="W244" s="21">
        <v>40425</v>
      </c>
      <c r="X244" s="21" t="s">
        <v>10</v>
      </c>
      <c r="Y244" s="21" t="s">
        <v>10</v>
      </c>
      <c r="Z244" s="21" t="s">
        <v>10</v>
      </c>
      <c r="AA244" s="21" t="s">
        <v>1059</v>
      </c>
      <c r="AB244" s="21" t="s">
        <v>249</v>
      </c>
      <c r="AC244" t="s">
        <v>160</v>
      </c>
      <c r="AD244" t="s">
        <v>160</v>
      </c>
      <c r="AE244" s="21" t="s">
        <v>1388</v>
      </c>
      <c r="AF244" s="21" t="s">
        <v>139</v>
      </c>
      <c r="AG244" s="21" t="s">
        <v>140</v>
      </c>
      <c r="AH244" s="248">
        <v>212244</v>
      </c>
      <c r="AI244">
        <f>INDEX([5]Exposure_GWASs!F:F,MATCH([5]Wenxin!AB244,[5]Exposure_GWASs!C:C,0))</f>
        <v>212216</v>
      </c>
      <c r="AJ244" s="21" t="s">
        <v>11</v>
      </c>
      <c r="AK244" s="21" t="s">
        <v>3932</v>
      </c>
      <c r="AL244" s="21" t="s">
        <v>204</v>
      </c>
      <c r="AM244" s="21" t="s">
        <v>1099</v>
      </c>
      <c r="AN244" s="21" t="s">
        <v>5206</v>
      </c>
      <c r="AO244" s="21" t="s">
        <v>5343</v>
      </c>
      <c r="AP244" s="21" t="s">
        <v>5344</v>
      </c>
      <c r="AQ244" s="21" t="s">
        <v>5345</v>
      </c>
      <c r="AR244" s="21" t="s">
        <v>11</v>
      </c>
      <c r="AS244" s="21" t="s">
        <v>11</v>
      </c>
      <c r="AT244" s="21" t="s">
        <v>11</v>
      </c>
      <c r="AU244" s="21" t="s">
        <v>10</v>
      </c>
      <c r="AV244" s="21">
        <v>28</v>
      </c>
      <c r="AW244" s="21" t="s">
        <v>10</v>
      </c>
      <c r="AX244" s="21">
        <f>INDEX([5]Exposure_GWASs!S:S,MATCH([5]Wenxin!AB244,[5]Exposure_GWASs!C:C,0))</f>
        <v>26</v>
      </c>
      <c r="AY244" t="s">
        <v>11</v>
      </c>
      <c r="AZ244" t="s">
        <v>135</v>
      </c>
      <c r="BA244" t="s">
        <v>5346</v>
      </c>
      <c r="BB244" s="21" t="s">
        <v>13</v>
      </c>
      <c r="BC244" s="21" t="s">
        <v>17</v>
      </c>
      <c r="BD244" s="21" t="s">
        <v>26</v>
      </c>
      <c r="BE244" s="21" t="s">
        <v>90</v>
      </c>
      <c r="BF244" s="21"/>
      <c r="BH244" t="s">
        <v>1011</v>
      </c>
      <c r="BI244" t="s">
        <v>3471</v>
      </c>
      <c r="BJ244" t="s">
        <v>1065</v>
      </c>
      <c r="BK244" t="s">
        <v>1280</v>
      </c>
      <c r="BL244" t="s">
        <v>11</v>
      </c>
      <c r="BM244" t="s">
        <v>135</v>
      </c>
      <c r="BN244" s="21" t="s">
        <v>11</v>
      </c>
      <c r="BO244" s="21" t="s">
        <v>167</v>
      </c>
      <c r="BP244" s="21" t="s">
        <v>234</v>
      </c>
      <c r="BQ244" t="s">
        <v>1029</v>
      </c>
      <c r="BR244" s="249">
        <v>0.96891920102950202</v>
      </c>
      <c r="BS244" s="249">
        <v>0.18471706566597301</v>
      </c>
      <c r="BT244">
        <v>95</v>
      </c>
      <c r="BU244" s="249">
        <v>0.66326400750882897</v>
      </c>
      <c r="BV244" s="249">
        <v>1.4154309709187001</v>
      </c>
      <c r="BW244" s="250">
        <v>0.86555179094226797</v>
      </c>
      <c r="BX244" t="s">
        <v>11</v>
      </c>
      <c r="BY244" t="s">
        <v>11</v>
      </c>
      <c r="BZ244" t="s">
        <v>5472</v>
      </c>
      <c r="CA244" t="s">
        <v>5347</v>
      </c>
      <c r="CB244" t="s">
        <v>11</v>
      </c>
      <c r="CC244" t="s">
        <v>5348</v>
      </c>
    </row>
    <row r="245" spans="1:81">
      <c r="A245">
        <v>179</v>
      </c>
      <c r="B245" t="s">
        <v>282</v>
      </c>
      <c r="C245" t="s">
        <v>244</v>
      </c>
      <c r="D245" t="s">
        <v>5335</v>
      </c>
      <c r="E245">
        <v>2018</v>
      </c>
      <c r="F245" t="s">
        <v>5336</v>
      </c>
      <c r="G245" t="s">
        <v>5469</v>
      </c>
      <c r="H245" t="s">
        <v>5337</v>
      </c>
      <c r="I245" t="s">
        <v>5338</v>
      </c>
      <c r="J245" s="183" t="s">
        <v>5339</v>
      </c>
      <c r="K245" t="s">
        <v>5340</v>
      </c>
      <c r="L245" t="s">
        <v>5470</v>
      </c>
      <c r="M245" t="s">
        <v>5471</v>
      </c>
      <c r="N245" s="21" t="s">
        <v>15</v>
      </c>
      <c r="O245" s="21" t="s">
        <v>5819</v>
      </c>
      <c r="P245" s="21" t="s">
        <v>6087</v>
      </c>
      <c r="Q245" s="21" t="s">
        <v>5603</v>
      </c>
      <c r="R245" s="21" t="s">
        <v>5350</v>
      </c>
      <c r="S245" s="21" t="s">
        <v>123</v>
      </c>
      <c r="T245" s="21" t="s">
        <v>5342</v>
      </c>
      <c r="U245" s="21" t="s">
        <v>140</v>
      </c>
      <c r="V245" s="21">
        <v>6586</v>
      </c>
      <c r="W245" s="21">
        <v>26384</v>
      </c>
      <c r="X245" s="21" t="s">
        <v>10</v>
      </c>
      <c r="Y245" s="21" t="s">
        <v>10</v>
      </c>
      <c r="Z245" s="21" t="s">
        <v>10</v>
      </c>
      <c r="AA245" s="21" t="s">
        <v>1059</v>
      </c>
      <c r="AB245" s="21" t="s">
        <v>249</v>
      </c>
      <c r="AC245" t="s">
        <v>160</v>
      </c>
      <c r="AD245" t="s">
        <v>160</v>
      </c>
      <c r="AE245" s="21" t="s">
        <v>1388</v>
      </c>
      <c r="AF245" s="21" t="s">
        <v>139</v>
      </c>
      <c r="AG245" s="21" t="s">
        <v>140</v>
      </c>
      <c r="AH245" s="248">
        <v>212244</v>
      </c>
      <c r="AI245">
        <f>INDEX([5]Exposure_GWASs!F:F,MATCH([5]Wenxin!AB245,[5]Exposure_GWASs!C:C,0))</f>
        <v>212216</v>
      </c>
      <c r="AJ245" s="21" t="s">
        <v>11</v>
      </c>
      <c r="AK245" s="21" t="s">
        <v>3932</v>
      </c>
      <c r="AL245" s="21" t="s">
        <v>204</v>
      </c>
      <c r="AM245" s="21" t="s">
        <v>1099</v>
      </c>
      <c r="AN245" s="21" t="s">
        <v>5206</v>
      </c>
      <c r="AO245" s="21" t="s">
        <v>5343</v>
      </c>
      <c r="AP245" s="21" t="s">
        <v>5344</v>
      </c>
      <c r="AQ245" s="21" t="s">
        <v>5345</v>
      </c>
      <c r="AR245" s="21" t="s">
        <v>11</v>
      </c>
      <c r="AS245" s="21" t="s">
        <v>11</v>
      </c>
      <c r="AT245" s="21" t="s">
        <v>11</v>
      </c>
      <c r="AU245" s="21" t="s">
        <v>10</v>
      </c>
      <c r="AV245" s="21">
        <v>28</v>
      </c>
      <c r="AW245" s="21" t="s">
        <v>10</v>
      </c>
      <c r="AX245" s="21">
        <f>INDEX([5]Exposure_GWASs!S:S,MATCH([5]Wenxin!AB245,[5]Exposure_GWASs!C:C,0))</f>
        <v>26</v>
      </c>
      <c r="AY245" t="s">
        <v>11</v>
      </c>
      <c r="AZ245" t="s">
        <v>135</v>
      </c>
      <c r="BA245" t="s">
        <v>5346</v>
      </c>
      <c r="BB245" s="21" t="s">
        <v>13</v>
      </c>
      <c r="BC245" s="21" t="s">
        <v>17</v>
      </c>
      <c r="BD245" s="21" t="s">
        <v>26</v>
      </c>
      <c r="BE245" s="21" t="s">
        <v>90</v>
      </c>
      <c r="BF245" s="21"/>
      <c r="BH245" t="s">
        <v>1011</v>
      </c>
      <c r="BI245" t="s">
        <v>3471</v>
      </c>
      <c r="BJ245" t="s">
        <v>1065</v>
      </c>
      <c r="BK245" t="s">
        <v>1280</v>
      </c>
      <c r="BL245" t="s">
        <v>11</v>
      </c>
      <c r="BM245" t="s">
        <v>135</v>
      </c>
      <c r="BN245" s="21" t="s">
        <v>11</v>
      </c>
      <c r="BO245" s="21" t="s">
        <v>167</v>
      </c>
      <c r="BP245" s="21" t="s">
        <v>234</v>
      </c>
      <c r="BQ245" t="s">
        <v>1029</v>
      </c>
      <c r="BR245" s="249">
        <v>0.95023568826792704</v>
      </c>
      <c r="BS245" s="249">
        <v>0.220633091106687</v>
      </c>
      <c r="BT245">
        <v>95</v>
      </c>
      <c r="BU245" s="249">
        <v>0.60426227720164005</v>
      </c>
      <c r="BV245" s="249">
        <v>1.49429791884346</v>
      </c>
      <c r="BW245" s="250">
        <v>0.818781054749951</v>
      </c>
      <c r="BX245" t="s">
        <v>11</v>
      </c>
      <c r="BY245" t="s">
        <v>11</v>
      </c>
      <c r="BZ245" t="s">
        <v>5472</v>
      </c>
      <c r="CA245" t="s">
        <v>5347</v>
      </c>
      <c r="CB245" t="s">
        <v>11</v>
      </c>
      <c r="CC245" t="s">
        <v>5348</v>
      </c>
    </row>
    <row r="246" spans="1:81">
      <c r="A246">
        <v>179</v>
      </c>
      <c r="B246" t="s">
        <v>282</v>
      </c>
      <c r="C246" t="s">
        <v>244</v>
      </c>
      <c r="D246" t="s">
        <v>5335</v>
      </c>
      <c r="E246">
        <v>2018</v>
      </c>
      <c r="F246" t="s">
        <v>5336</v>
      </c>
      <c r="G246" t="s">
        <v>5469</v>
      </c>
      <c r="H246" t="s">
        <v>5337</v>
      </c>
      <c r="I246" t="s">
        <v>5338</v>
      </c>
      <c r="J246" s="183" t="s">
        <v>5339</v>
      </c>
      <c r="K246" t="s">
        <v>5340</v>
      </c>
      <c r="L246" t="s">
        <v>5470</v>
      </c>
      <c r="M246" t="s">
        <v>5471</v>
      </c>
      <c r="N246" s="21" t="s">
        <v>15</v>
      </c>
      <c r="O246" s="21" t="s">
        <v>5819</v>
      </c>
      <c r="P246" s="21" t="s">
        <v>6088</v>
      </c>
      <c r="Q246" s="21" t="s">
        <v>5603</v>
      </c>
      <c r="R246" s="21" t="s">
        <v>5351</v>
      </c>
      <c r="S246" s="21" t="s">
        <v>123</v>
      </c>
      <c r="T246" s="21" t="s">
        <v>5342</v>
      </c>
      <c r="U246" s="21" t="s">
        <v>140</v>
      </c>
      <c r="V246" s="21">
        <v>2396</v>
      </c>
      <c r="W246" s="21">
        <v>9593</v>
      </c>
      <c r="X246" s="21" t="s">
        <v>10</v>
      </c>
      <c r="Y246" s="21" t="s">
        <v>10</v>
      </c>
      <c r="Z246" s="21" t="s">
        <v>10</v>
      </c>
      <c r="AA246" s="21" t="s">
        <v>1059</v>
      </c>
      <c r="AB246" s="21" t="s">
        <v>249</v>
      </c>
      <c r="AC246" t="s">
        <v>160</v>
      </c>
      <c r="AD246" t="s">
        <v>160</v>
      </c>
      <c r="AE246" s="21" t="s">
        <v>1388</v>
      </c>
      <c r="AF246" s="21" t="s">
        <v>139</v>
      </c>
      <c r="AG246" s="21" t="s">
        <v>140</v>
      </c>
      <c r="AH246" s="248">
        <v>212244</v>
      </c>
      <c r="AI246">
        <f>INDEX([5]Exposure_GWASs!F:F,MATCH([5]Wenxin!AB246,[5]Exposure_GWASs!C:C,0))</f>
        <v>212216</v>
      </c>
      <c r="AJ246" s="21" t="s">
        <v>11</v>
      </c>
      <c r="AK246" s="21" t="s">
        <v>3932</v>
      </c>
      <c r="AL246" s="21" t="s">
        <v>204</v>
      </c>
      <c r="AM246" s="21" t="s">
        <v>1099</v>
      </c>
      <c r="AN246" s="21" t="s">
        <v>5206</v>
      </c>
      <c r="AO246" s="21" t="s">
        <v>5343</v>
      </c>
      <c r="AP246" s="21" t="s">
        <v>5344</v>
      </c>
      <c r="AQ246" s="21" t="s">
        <v>5345</v>
      </c>
      <c r="AR246" s="21" t="s">
        <v>11</v>
      </c>
      <c r="AS246" s="21" t="s">
        <v>11</v>
      </c>
      <c r="AT246" s="21" t="s">
        <v>11</v>
      </c>
      <c r="AU246" s="21" t="s">
        <v>10</v>
      </c>
      <c r="AV246" s="21">
        <v>28</v>
      </c>
      <c r="AW246" s="21" t="s">
        <v>10</v>
      </c>
      <c r="AX246" s="21">
        <f>INDEX([5]Exposure_GWASs!S:S,MATCH([5]Wenxin!AB246,[5]Exposure_GWASs!C:C,0))</f>
        <v>26</v>
      </c>
      <c r="AY246" t="s">
        <v>11</v>
      </c>
      <c r="AZ246" t="s">
        <v>135</v>
      </c>
      <c r="BA246" t="s">
        <v>5346</v>
      </c>
      <c r="BB246" s="21" t="s">
        <v>13</v>
      </c>
      <c r="BC246" s="21" t="s">
        <v>17</v>
      </c>
      <c r="BD246" s="21" t="s">
        <v>26</v>
      </c>
      <c r="BE246" s="21" t="s">
        <v>90</v>
      </c>
      <c r="BF246" s="21"/>
      <c r="BH246" t="s">
        <v>1011</v>
      </c>
      <c r="BI246" t="s">
        <v>3471</v>
      </c>
      <c r="BJ246" t="s">
        <v>1065</v>
      </c>
      <c r="BK246" t="s">
        <v>1280</v>
      </c>
      <c r="BL246" t="s">
        <v>11</v>
      </c>
      <c r="BM246" t="s">
        <v>135</v>
      </c>
      <c r="BN246" s="21" t="s">
        <v>11</v>
      </c>
      <c r="BO246" s="21" t="s">
        <v>167</v>
      </c>
      <c r="BP246" s="21" t="s">
        <v>234</v>
      </c>
      <c r="BQ246" t="s">
        <v>1029</v>
      </c>
      <c r="BR246" s="249">
        <v>0.71871285071643598</v>
      </c>
      <c r="BS246" s="249">
        <v>0.30786394719794502</v>
      </c>
      <c r="BT246">
        <v>95</v>
      </c>
      <c r="BU246" s="249">
        <v>0.38213626628876302</v>
      </c>
      <c r="BV246" s="249">
        <v>1.35173812944154</v>
      </c>
      <c r="BW246" s="250">
        <v>0.29283194732705198</v>
      </c>
      <c r="BX246" t="s">
        <v>11</v>
      </c>
      <c r="BY246" t="s">
        <v>11</v>
      </c>
      <c r="BZ246" t="s">
        <v>5472</v>
      </c>
      <c r="CA246" t="s">
        <v>5347</v>
      </c>
      <c r="CB246" t="s">
        <v>11</v>
      </c>
      <c r="CC246" t="s">
        <v>5348</v>
      </c>
    </row>
    <row r="247" spans="1:81">
      <c r="A247">
        <v>179</v>
      </c>
      <c r="B247" t="s">
        <v>282</v>
      </c>
      <c r="C247" t="s">
        <v>244</v>
      </c>
      <c r="D247" t="s">
        <v>5335</v>
      </c>
      <c r="E247">
        <v>2018</v>
      </c>
      <c r="F247" t="s">
        <v>5336</v>
      </c>
      <c r="G247" t="s">
        <v>5469</v>
      </c>
      <c r="H247" t="s">
        <v>5337</v>
      </c>
      <c r="I247" t="s">
        <v>5338</v>
      </c>
      <c r="J247" s="183" t="s">
        <v>5339</v>
      </c>
      <c r="K247" t="s">
        <v>5340</v>
      </c>
      <c r="L247" t="s">
        <v>5470</v>
      </c>
      <c r="M247" t="s">
        <v>5471</v>
      </c>
      <c r="N247" s="21" t="s">
        <v>15</v>
      </c>
      <c r="O247" s="21" t="s">
        <v>5819</v>
      </c>
      <c r="P247" s="21" t="s">
        <v>6089</v>
      </c>
      <c r="Q247" s="21" t="s">
        <v>5603</v>
      </c>
      <c r="R247" s="21" t="s">
        <v>5352</v>
      </c>
      <c r="S247" s="21" t="s">
        <v>123</v>
      </c>
      <c r="T247" s="21" t="s">
        <v>5342</v>
      </c>
      <c r="U247" s="21" t="s">
        <v>140</v>
      </c>
      <c r="V247" s="21">
        <v>4462</v>
      </c>
      <c r="W247" s="21">
        <v>17885</v>
      </c>
      <c r="X247" s="21" t="s">
        <v>10</v>
      </c>
      <c r="Y247" s="21" t="s">
        <v>10</v>
      </c>
      <c r="Z247" s="21" t="s">
        <v>10</v>
      </c>
      <c r="AA247" s="21" t="s">
        <v>1059</v>
      </c>
      <c r="AB247" s="21" t="s">
        <v>249</v>
      </c>
      <c r="AC247" t="s">
        <v>160</v>
      </c>
      <c r="AD247" t="s">
        <v>160</v>
      </c>
      <c r="AE247" s="21" t="s">
        <v>1388</v>
      </c>
      <c r="AF247" s="21" t="s">
        <v>139</v>
      </c>
      <c r="AG247" s="21" t="s">
        <v>140</v>
      </c>
      <c r="AH247" s="248">
        <v>212244</v>
      </c>
      <c r="AI247">
        <f>INDEX([5]Exposure_GWASs!F:F,MATCH([5]Wenxin!AB247,[5]Exposure_GWASs!C:C,0))</f>
        <v>212216</v>
      </c>
      <c r="AJ247" s="21" t="s">
        <v>11</v>
      </c>
      <c r="AK247" s="21" t="s">
        <v>3932</v>
      </c>
      <c r="AL247" s="21" t="s">
        <v>204</v>
      </c>
      <c r="AM247" s="21" t="s">
        <v>1099</v>
      </c>
      <c r="AN247" s="21" t="s">
        <v>5206</v>
      </c>
      <c r="AO247" s="21" t="s">
        <v>5343</v>
      </c>
      <c r="AP247" s="21" t="s">
        <v>5344</v>
      </c>
      <c r="AQ247" s="21" t="s">
        <v>5345</v>
      </c>
      <c r="AR247" s="21" t="s">
        <v>11</v>
      </c>
      <c r="AS247" s="21" t="s">
        <v>11</v>
      </c>
      <c r="AT247" s="21" t="s">
        <v>11</v>
      </c>
      <c r="AU247" s="21" t="s">
        <v>10</v>
      </c>
      <c r="AV247" s="21">
        <v>28</v>
      </c>
      <c r="AW247" s="21" t="s">
        <v>10</v>
      </c>
      <c r="AX247" s="21">
        <f>INDEX([5]Exposure_GWASs!S:S,MATCH([5]Wenxin!AB247,[5]Exposure_GWASs!C:C,0))</f>
        <v>26</v>
      </c>
      <c r="AY247" t="s">
        <v>11</v>
      </c>
      <c r="AZ247" t="s">
        <v>135</v>
      </c>
      <c r="BA247" t="s">
        <v>5346</v>
      </c>
      <c r="BB247" s="21" t="s">
        <v>13</v>
      </c>
      <c r="BC247" s="21" t="s">
        <v>17</v>
      </c>
      <c r="BD247" s="21" t="s">
        <v>26</v>
      </c>
      <c r="BE247" s="21" t="s">
        <v>90</v>
      </c>
      <c r="BF247" s="21"/>
      <c r="BH247" t="s">
        <v>1011</v>
      </c>
      <c r="BI247" t="s">
        <v>3471</v>
      </c>
      <c r="BJ247" t="s">
        <v>1065</v>
      </c>
      <c r="BK247" t="s">
        <v>1280</v>
      </c>
      <c r="BL247" t="s">
        <v>11</v>
      </c>
      <c r="BM247" t="s">
        <v>135</v>
      </c>
      <c r="BN247" s="21" t="s">
        <v>11</v>
      </c>
      <c r="BO247" s="21" t="s">
        <v>167</v>
      </c>
      <c r="BP247" s="21" t="s">
        <v>234</v>
      </c>
      <c r="BQ247" t="s">
        <v>1029</v>
      </c>
      <c r="BR247" s="249">
        <v>1.21976720464538</v>
      </c>
      <c r="BS247" s="249">
        <v>0.264368053703813</v>
      </c>
      <c r="BT247">
        <v>95</v>
      </c>
      <c r="BU247" s="249">
        <v>0.70908603311771601</v>
      </c>
      <c r="BV247" s="249">
        <v>2.0982390909417599</v>
      </c>
      <c r="BW247" s="250">
        <v>0.45888081752038201</v>
      </c>
      <c r="BX247" t="s">
        <v>11</v>
      </c>
      <c r="BY247" t="s">
        <v>11</v>
      </c>
      <c r="BZ247" t="s">
        <v>5472</v>
      </c>
      <c r="CA247" t="s">
        <v>5347</v>
      </c>
      <c r="CB247" t="s">
        <v>11</v>
      </c>
      <c r="CC247" t="s">
        <v>5348</v>
      </c>
    </row>
    <row r="248" spans="1:81">
      <c r="A248">
        <v>179</v>
      </c>
      <c r="B248" t="s">
        <v>282</v>
      </c>
      <c r="C248" t="s">
        <v>244</v>
      </c>
      <c r="D248" t="s">
        <v>5335</v>
      </c>
      <c r="E248">
        <v>2018</v>
      </c>
      <c r="F248" t="s">
        <v>5336</v>
      </c>
      <c r="G248" t="s">
        <v>5469</v>
      </c>
      <c r="H248" t="s">
        <v>5337</v>
      </c>
      <c r="I248" t="s">
        <v>5338</v>
      </c>
      <c r="J248" s="183" t="s">
        <v>5339</v>
      </c>
      <c r="K248" t="s">
        <v>5340</v>
      </c>
      <c r="L248" t="s">
        <v>5470</v>
      </c>
      <c r="M248" t="s">
        <v>5471</v>
      </c>
      <c r="N248" s="21" t="s">
        <v>15</v>
      </c>
      <c r="O248" s="21" t="s">
        <v>5819</v>
      </c>
      <c r="P248" s="21" t="s">
        <v>5924</v>
      </c>
      <c r="Q248" s="21" t="s">
        <v>5603</v>
      </c>
      <c r="R248" s="21" t="s">
        <v>5341</v>
      </c>
      <c r="S248" s="21" t="s">
        <v>123</v>
      </c>
      <c r="T248" s="21" t="s">
        <v>5342</v>
      </c>
      <c r="U248" s="21" t="s">
        <v>140</v>
      </c>
      <c r="V248" s="21">
        <v>12658</v>
      </c>
      <c r="W248" s="21">
        <v>50898</v>
      </c>
      <c r="X248" s="21" t="s">
        <v>10</v>
      </c>
      <c r="Y248" s="21" t="s">
        <v>10</v>
      </c>
      <c r="Z248" s="21" t="s">
        <v>10</v>
      </c>
      <c r="AA248" s="21" t="s">
        <v>1059</v>
      </c>
      <c r="AB248" s="21" t="s">
        <v>249</v>
      </c>
      <c r="AC248" t="s">
        <v>5528</v>
      </c>
      <c r="AD248" t="s">
        <v>5528</v>
      </c>
      <c r="AE248" s="21" t="s">
        <v>3107</v>
      </c>
      <c r="AF248" s="21" t="s">
        <v>139</v>
      </c>
      <c r="AG248" s="21" t="s">
        <v>140</v>
      </c>
      <c r="AH248" s="248">
        <v>143677</v>
      </c>
      <c r="AI248">
        <f>INDEX([5]Exposure_GWASs!F:F,MATCH([5]Wenxin!AB248,[5]Exposure_GWASs!C:C,0))</f>
        <v>143677</v>
      </c>
      <c r="AJ248" s="21" t="s">
        <v>10</v>
      </c>
      <c r="AK248" s="21" t="s">
        <v>3932</v>
      </c>
      <c r="AL248" s="21" t="s">
        <v>204</v>
      </c>
      <c r="AM248" s="21" t="s">
        <v>1099</v>
      </c>
      <c r="AN248" s="21" t="s">
        <v>5206</v>
      </c>
      <c r="AO248" s="21" t="s">
        <v>5343</v>
      </c>
      <c r="AP248" s="21" t="s">
        <v>5344</v>
      </c>
      <c r="AQ248" s="21" t="s">
        <v>5345</v>
      </c>
      <c r="AR248" s="21" t="s">
        <v>11</v>
      </c>
      <c r="AS248" s="21" t="s">
        <v>11</v>
      </c>
      <c r="AT248" s="21" t="s">
        <v>11</v>
      </c>
      <c r="AU248" s="21" t="s">
        <v>10</v>
      </c>
      <c r="AV248" s="21">
        <v>49</v>
      </c>
      <c r="AW248" s="21" t="s">
        <v>10</v>
      </c>
      <c r="AX248" s="21">
        <f>INDEX([5]Exposure_GWASs!S:S,MATCH([5]Wenxin!AB248,[5]Exposure_GWASs!C:C,0))</f>
        <v>49</v>
      </c>
      <c r="AY248" t="s">
        <v>11</v>
      </c>
      <c r="AZ248" t="s">
        <v>135</v>
      </c>
      <c r="BA248" t="s">
        <v>5346</v>
      </c>
      <c r="BB248" s="21" t="s">
        <v>13</v>
      </c>
      <c r="BC248" s="21" t="s">
        <v>17</v>
      </c>
      <c r="BD248" s="21" t="s">
        <v>26</v>
      </c>
      <c r="BE248" s="21" t="s">
        <v>90</v>
      </c>
      <c r="BF248" s="21"/>
      <c r="BH248" t="s">
        <v>1011</v>
      </c>
      <c r="BI248" t="s">
        <v>3471</v>
      </c>
      <c r="BJ248" t="s">
        <v>1065</v>
      </c>
      <c r="BK248" t="s">
        <v>1280</v>
      </c>
      <c r="BL248" t="s">
        <v>11</v>
      </c>
      <c r="BM248" t="s">
        <v>135</v>
      </c>
      <c r="BN248" s="21" t="s">
        <v>11</v>
      </c>
      <c r="BO248" s="21" t="s">
        <v>167</v>
      </c>
      <c r="BP248" s="21" t="s">
        <v>234</v>
      </c>
      <c r="BQ248" t="s">
        <v>1029</v>
      </c>
      <c r="BR248" s="249">
        <v>0.92640257957859695</v>
      </c>
      <c r="BS248" s="249">
        <v>8.7276765573781806E-2</v>
      </c>
      <c r="BT248">
        <v>95</v>
      </c>
      <c r="BU248" s="249">
        <v>0.77730063482289702</v>
      </c>
      <c r="BV248" s="249">
        <v>1.10410528565362</v>
      </c>
      <c r="BW248" s="250">
        <v>0.38544260526486102</v>
      </c>
      <c r="BX248" t="s">
        <v>11</v>
      </c>
      <c r="BY248" t="s">
        <v>11</v>
      </c>
      <c r="BZ248" t="s">
        <v>5472</v>
      </c>
      <c r="CA248" t="s">
        <v>5347</v>
      </c>
      <c r="CB248" t="s">
        <v>11</v>
      </c>
      <c r="CC248" t="s">
        <v>5348</v>
      </c>
    </row>
    <row r="249" spans="1:81">
      <c r="A249">
        <v>179</v>
      </c>
      <c r="B249" t="s">
        <v>282</v>
      </c>
      <c r="C249" t="s">
        <v>244</v>
      </c>
      <c r="D249" t="s">
        <v>5335</v>
      </c>
      <c r="E249">
        <v>2018</v>
      </c>
      <c r="F249" t="s">
        <v>5336</v>
      </c>
      <c r="G249" t="s">
        <v>5469</v>
      </c>
      <c r="H249" t="s">
        <v>5337</v>
      </c>
      <c r="I249" t="s">
        <v>5338</v>
      </c>
      <c r="J249" s="183" t="s">
        <v>5339</v>
      </c>
      <c r="K249" t="s">
        <v>5340</v>
      </c>
      <c r="L249" t="s">
        <v>5470</v>
      </c>
      <c r="M249" t="s">
        <v>5471</v>
      </c>
      <c r="N249" s="21" t="s">
        <v>15</v>
      </c>
      <c r="O249" s="21" t="s">
        <v>5819</v>
      </c>
      <c r="P249" s="21" t="s">
        <v>6086</v>
      </c>
      <c r="Q249" s="21" t="s">
        <v>5603</v>
      </c>
      <c r="R249" s="21" t="s">
        <v>5349</v>
      </c>
      <c r="S249" s="21" t="s">
        <v>123</v>
      </c>
      <c r="T249" s="21" t="s">
        <v>5342</v>
      </c>
      <c r="U249" s="21" t="s">
        <v>140</v>
      </c>
      <c r="V249" s="21">
        <v>10083</v>
      </c>
      <c r="W249" s="21">
        <v>40425</v>
      </c>
      <c r="X249" s="21" t="s">
        <v>10</v>
      </c>
      <c r="Y249" s="21" t="s">
        <v>10</v>
      </c>
      <c r="Z249" s="21" t="s">
        <v>10</v>
      </c>
      <c r="AA249" s="21" t="s">
        <v>1059</v>
      </c>
      <c r="AB249" s="21" t="s">
        <v>249</v>
      </c>
      <c r="AC249" t="s">
        <v>5528</v>
      </c>
      <c r="AD249" t="s">
        <v>5528</v>
      </c>
      <c r="AE249" s="21" t="s">
        <v>3107</v>
      </c>
      <c r="AF249" s="21" t="s">
        <v>139</v>
      </c>
      <c r="AG249" s="21" t="s">
        <v>140</v>
      </c>
      <c r="AH249" s="248">
        <v>143677</v>
      </c>
      <c r="AI249">
        <f>INDEX([5]Exposure_GWASs!F:F,MATCH([5]Wenxin!AB249,[5]Exposure_GWASs!C:C,0))</f>
        <v>143677</v>
      </c>
      <c r="AJ249" s="21" t="s">
        <v>10</v>
      </c>
      <c r="AK249" s="21" t="s">
        <v>3932</v>
      </c>
      <c r="AL249" s="21" t="s">
        <v>204</v>
      </c>
      <c r="AM249" s="21" t="s">
        <v>1099</v>
      </c>
      <c r="AN249" s="21" t="s">
        <v>5206</v>
      </c>
      <c r="AO249" s="21" t="s">
        <v>5343</v>
      </c>
      <c r="AP249" s="21" t="s">
        <v>5344</v>
      </c>
      <c r="AQ249" s="21" t="s">
        <v>5345</v>
      </c>
      <c r="AR249" s="21" t="s">
        <v>11</v>
      </c>
      <c r="AS249" s="21" t="s">
        <v>11</v>
      </c>
      <c r="AT249" s="21" t="s">
        <v>11</v>
      </c>
      <c r="AU249" s="21" t="s">
        <v>10</v>
      </c>
      <c r="AV249" s="21">
        <v>49</v>
      </c>
      <c r="AW249" s="21" t="s">
        <v>10</v>
      </c>
      <c r="AX249" s="21">
        <f>INDEX([5]Exposure_GWASs!S:S,MATCH([5]Wenxin!AB249,[5]Exposure_GWASs!C:C,0))</f>
        <v>49</v>
      </c>
      <c r="AY249" t="s">
        <v>11</v>
      </c>
      <c r="AZ249" t="s">
        <v>135</v>
      </c>
      <c r="BA249" t="s">
        <v>5346</v>
      </c>
      <c r="BB249" s="21" t="s">
        <v>13</v>
      </c>
      <c r="BC249" s="21" t="s">
        <v>17</v>
      </c>
      <c r="BD249" s="21" t="s">
        <v>26</v>
      </c>
      <c r="BE249" s="21" t="s">
        <v>90</v>
      </c>
      <c r="BF249" s="21"/>
      <c r="BH249" t="s">
        <v>1011</v>
      </c>
      <c r="BI249" t="s">
        <v>3471</v>
      </c>
      <c r="BJ249" t="s">
        <v>1065</v>
      </c>
      <c r="BK249" t="s">
        <v>1280</v>
      </c>
      <c r="BL249" t="s">
        <v>11</v>
      </c>
      <c r="BM249" t="s">
        <v>135</v>
      </c>
      <c r="BN249" s="21" t="s">
        <v>11</v>
      </c>
      <c r="BO249" s="21" t="s">
        <v>167</v>
      </c>
      <c r="BP249" s="21" t="s">
        <v>234</v>
      </c>
      <c r="BQ249" t="s">
        <v>1029</v>
      </c>
      <c r="BR249" s="249">
        <v>0.94745382659375799</v>
      </c>
      <c r="BS249" s="249">
        <v>9.6968332623882603E-2</v>
      </c>
      <c r="BT249">
        <v>95</v>
      </c>
      <c r="BU249" s="249">
        <v>0.77962287095091498</v>
      </c>
      <c r="BV249" s="249">
        <v>1.1514140836225799</v>
      </c>
      <c r="BW249" s="250">
        <v>0.58035519196408702</v>
      </c>
      <c r="BX249" t="s">
        <v>11</v>
      </c>
      <c r="BY249" t="s">
        <v>11</v>
      </c>
      <c r="BZ249" t="s">
        <v>5472</v>
      </c>
      <c r="CA249" t="s">
        <v>5347</v>
      </c>
      <c r="CB249" t="s">
        <v>11</v>
      </c>
      <c r="CC249" t="s">
        <v>5348</v>
      </c>
    </row>
    <row r="250" spans="1:81">
      <c r="A250">
        <v>179</v>
      </c>
      <c r="B250" t="s">
        <v>282</v>
      </c>
      <c r="C250" t="s">
        <v>244</v>
      </c>
      <c r="D250" t="s">
        <v>5335</v>
      </c>
      <c r="E250">
        <v>2018</v>
      </c>
      <c r="F250" t="s">
        <v>5336</v>
      </c>
      <c r="G250" t="s">
        <v>5469</v>
      </c>
      <c r="H250" t="s">
        <v>5337</v>
      </c>
      <c r="I250" t="s">
        <v>5338</v>
      </c>
      <c r="J250" s="183" t="s">
        <v>5339</v>
      </c>
      <c r="K250" t="s">
        <v>5340</v>
      </c>
      <c r="L250" t="s">
        <v>5470</v>
      </c>
      <c r="M250" t="s">
        <v>5471</v>
      </c>
      <c r="N250" s="21" t="s">
        <v>15</v>
      </c>
      <c r="O250" s="21" t="s">
        <v>5819</v>
      </c>
      <c r="P250" s="21" t="s">
        <v>6087</v>
      </c>
      <c r="Q250" s="21" t="s">
        <v>5603</v>
      </c>
      <c r="R250" s="21" t="s">
        <v>5350</v>
      </c>
      <c r="S250" s="21" t="s">
        <v>123</v>
      </c>
      <c r="T250" s="21" t="s">
        <v>5342</v>
      </c>
      <c r="U250" s="21" t="s">
        <v>140</v>
      </c>
      <c r="V250" s="21">
        <v>6586</v>
      </c>
      <c r="W250" s="21">
        <v>26384</v>
      </c>
      <c r="X250" s="21" t="s">
        <v>10</v>
      </c>
      <c r="Y250" s="21" t="s">
        <v>10</v>
      </c>
      <c r="Z250" s="21" t="s">
        <v>10</v>
      </c>
      <c r="AA250" s="21" t="s">
        <v>1059</v>
      </c>
      <c r="AB250" s="21" t="s">
        <v>249</v>
      </c>
      <c r="AC250" t="s">
        <v>5528</v>
      </c>
      <c r="AD250" t="s">
        <v>5528</v>
      </c>
      <c r="AE250" s="21" t="s">
        <v>3107</v>
      </c>
      <c r="AF250" s="21" t="s">
        <v>139</v>
      </c>
      <c r="AG250" s="21" t="s">
        <v>140</v>
      </c>
      <c r="AH250" s="248">
        <v>143677</v>
      </c>
      <c r="AI250">
        <f>INDEX([5]Exposure_GWASs!F:F,MATCH([5]Wenxin!AB250,[5]Exposure_GWASs!C:C,0))</f>
        <v>143677</v>
      </c>
      <c r="AJ250" s="21" t="s">
        <v>10</v>
      </c>
      <c r="AK250" s="21" t="s">
        <v>3932</v>
      </c>
      <c r="AL250" s="21" t="s">
        <v>204</v>
      </c>
      <c r="AM250" s="21" t="s">
        <v>1099</v>
      </c>
      <c r="AN250" s="21" t="s">
        <v>5206</v>
      </c>
      <c r="AO250" s="21" t="s">
        <v>5343</v>
      </c>
      <c r="AP250" s="21" t="s">
        <v>5344</v>
      </c>
      <c r="AQ250" s="21" t="s">
        <v>5345</v>
      </c>
      <c r="AR250" s="21" t="s">
        <v>11</v>
      </c>
      <c r="AS250" s="21" t="s">
        <v>11</v>
      </c>
      <c r="AT250" s="21" t="s">
        <v>11</v>
      </c>
      <c r="AU250" s="21" t="s">
        <v>10</v>
      </c>
      <c r="AV250" s="21">
        <v>49</v>
      </c>
      <c r="AW250" s="21" t="s">
        <v>10</v>
      </c>
      <c r="AX250" s="21">
        <f>INDEX([5]Exposure_GWASs!S:S,MATCH([5]Wenxin!AB250,[5]Exposure_GWASs!C:C,0))</f>
        <v>49</v>
      </c>
      <c r="AY250" t="s">
        <v>11</v>
      </c>
      <c r="AZ250" t="s">
        <v>135</v>
      </c>
      <c r="BA250" t="s">
        <v>5346</v>
      </c>
      <c r="BB250" s="21" t="s">
        <v>13</v>
      </c>
      <c r="BC250" s="21" t="s">
        <v>17</v>
      </c>
      <c r="BD250" s="21" t="s">
        <v>26</v>
      </c>
      <c r="BE250" s="21" t="s">
        <v>90</v>
      </c>
      <c r="BF250" s="21"/>
      <c r="BH250" t="s">
        <v>1011</v>
      </c>
      <c r="BI250" t="s">
        <v>3471</v>
      </c>
      <c r="BJ250" t="s">
        <v>1065</v>
      </c>
      <c r="BK250" t="s">
        <v>1280</v>
      </c>
      <c r="BL250" t="s">
        <v>11</v>
      </c>
      <c r="BM250" t="s">
        <v>135</v>
      </c>
      <c r="BN250" s="21" t="s">
        <v>11</v>
      </c>
      <c r="BO250" s="21" t="s">
        <v>167</v>
      </c>
      <c r="BP250" s="21" t="s">
        <v>234</v>
      </c>
      <c r="BQ250" t="s">
        <v>1029</v>
      </c>
      <c r="BR250" s="249">
        <v>1.04560891171313</v>
      </c>
      <c r="BS250" s="249">
        <v>0.12280086107079401</v>
      </c>
      <c r="BT250">
        <v>95</v>
      </c>
      <c r="BU250" s="249">
        <v>0.81684307831000202</v>
      </c>
      <c r="BV250" s="249">
        <v>1.3384431175151399</v>
      </c>
      <c r="BW250" s="250">
        <v>0.718061426682996</v>
      </c>
      <c r="BX250" t="s">
        <v>11</v>
      </c>
      <c r="BY250" t="s">
        <v>11</v>
      </c>
      <c r="BZ250" t="s">
        <v>5472</v>
      </c>
      <c r="CA250" t="s">
        <v>5347</v>
      </c>
      <c r="CB250" t="s">
        <v>11</v>
      </c>
      <c r="CC250" t="s">
        <v>5348</v>
      </c>
    </row>
    <row r="251" spans="1:81">
      <c r="A251">
        <v>179</v>
      </c>
      <c r="B251" t="s">
        <v>282</v>
      </c>
      <c r="C251" t="s">
        <v>244</v>
      </c>
      <c r="D251" t="s">
        <v>5335</v>
      </c>
      <c r="E251">
        <v>2018</v>
      </c>
      <c r="F251" t="s">
        <v>5336</v>
      </c>
      <c r="G251" t="s">
        <v>5469</v>
      </c>
      <c r="H251" t="s">
        <v>5337</v>
      </c>
      <c r="I251" t="s">
        <v>5338</v>
      </c>
      <c r="J251" s="183" t="s">
        <v>5339</v>
      </c>
      <c r="K251" t="s">
        <v>5340</v>
      </c>
      <c r="L251" t="s">
        <v>5470</v>
      </c>
      <c r="M251" t="s">
        <v>5471</v>
      </c>
      <c r="N251" s="21" t="s">
        <v>15</v>
      </c>
      <c r="O251" s="21" t="s">
        <v>5819</v>
      </c>
      <c r="P251" s="21" t="s">
        <v>6088</v>
      </c>
      <c r="Q251" s="21" t="s">
        <v>5603</v>
      </c>
      <c r="R251" s="21" t="s">
        <v>5351</v>
      </c>
      <c r="S251" s="21" t="s">
        <v>123</v>
      </c>
      <c r="T251" s="21" t="s">
        <v>5342</v>
      </c>
      <c r="U251" s="21" t="s">
        <v>140</v>
      </c>
      <c r="V251" s="21">
        <v>2396</v>
      </c>
      <c r="W251" s="21">
        <v>9593</v>
      </c>
      <c r="X251" s="21" t="s">
        <v>10</v>
      </c>
      <c r="Y251" s="21" t="s">
        <v>10</v>
      </c>
      <c r="Z251" s="21" t="s">
        <v>10</v>
      </c>
      <c r="AA251" s="21" t="s">
        <v>1059</v>
      </c>
      <c r="AB251" s="21" t="s">
        <v>249</v>
      </c>
      <c r="AC251" t="s">
        <v>5528</v>
      </c>
      <c r="AD251" t="s">
        <v>5528</v>
      </c>
      <c r="AE251" s="21" t="s">
        <v>3107</v>
      </c>
      <c r="AF251" s="21" t="s">
        <v>139</v>
      </c>
      <c r="AG251" s="21" t="s">
        <v>140</v>
      </c>
      <c r="AH251" s="248">
        <v>143677</v>
      </c>
      <c r="AI251">
        <f>INDEX([5]Exposure_GWASs!F:F,MATCH([5]Wenxin!AB251,[5]Exposure_GWASs!C:C,0))</f>
        <v>143677</v>
      </c>
      <c r="AJ251" s="21" t="s">
        <v>10</v>
      </c>
      <c r="AK251" s="21" t="s">
        <v>3932</v>
      </c>
      <c r="AL251" s="21" t="s">
        <v>204</v>
      </c>
      <c r="AM251" s="21" t="s">
        <v>1099</v>
      </c>
      <c r="AN251" s="21" t="s">
        <v>5206</v>
      </c>
      <c r="AO251" s="21" t="s">
        <v>5343</v>
      </c>
      <c r="AP251" s="21" t="s">
        <v>5344</v>
      </c>
      <c r="AQ251" s="21" t="s">
        <v>5345</v>
      </c>
      <c r="AR251" s="21" t="s">
        <v>11</v>
      </c>
      <c r="AS251" s="21" t="s">
        <v>11</v>
      </c>
      <c r="AT251" s="21" t="s">
        <v>11</v>
      </c>
      <c r="AU251" s="21" t="s">
        <v>10</v>
      </c>
      <c r="AV251" s="21">
        <v>49</v>
      </c>
      <c r="AW251" s="21" t="s">
        <v>10</v>
      </c>
      <c r="AX251" s="21">
        <f>INDEX([5]Exposure_GWASs!S:S,MATCH([5]Wenxin!AB251,[5]Exposure_GWASs!C:C,0))</f>
        <v>49</v>
      </c>
      <c r="AY251" t="s">
        <v>11</v>
      </c>
      <c r="AZ251" t="s">
        <v>135</v>
      </c>
      <c r="BA251" t="s">
        <v>5346</v>
      </c>
      <c r="BB251" s="21" t="s">
        <v>13</v>
      </c>
      <c r="BC251" s="21" t="s">
        <v>17</v>
      </c>
      <c r="BD251" s="21" t="s">
        <v>26</v>
      </c>
      <c r="BE251" s="21" t="s">
        <v>90</v>
      </c>
      <c r="BF251" s="21"/>
      <c r="BH251" t="s">
        <v>1011</v>
      </c>
      <c r="BI251" t="s">
        <v>3471</v>
      </c>
      <c r="BJ251" t="s">
        <v>1065</v>
      </c>
      <c r="BK251" t="s">
        <v>1280</v>
      </c>
      <c r="BL251" t="s">
        <v>11</v>
      </c>
      <c r="BM251" t="s">
        <v>135</v>
      </c>
      <c r="BN251" s="21" t="s">
        <v>11</v>
      </c>
      <c r="BO251" s="21" t="s">
        <v>167</v>
      </c>
      <c r="BP251" s="21" t="s">
        <v>234</v>
      </c>
      <c r="BQ251" t="s">
        <v>1029</v>
      </c>
      <c r="BR251" s="249">
        <v>0.92545250438034299</v>
      </c>
      <c r="BS251" s="249">
        <v>0.18212327803995301</v>
      </c>
      <c r="BT251">
        <v>95</v>
      </c>
      <c r="BU251" s="249">
        <v>0.64168621262344905</v>
      </c>
      <c r="BV251" s="249">
        <v>1.33470584378355</v>
      </c>
      <c r="BW251" s="250">
        <v>0.67245737225928703</v>
      </c>
      <c r="BX251" t="s">
        <v>11</v>
      </c>
      <c r="BY251" t="s">
        <v>11</v>
      </c>
      <c r="BZ251" t="s">
        <v>5472</v>
      </c>
      <c r="CA251" t="s">
        <v>5347</v>
      </c>
      <c r="CB251" t="s">
        <v>11</v>
      </c>
      <c r="CC251" t="s">
        <v>5348</v>
      </c>
    </row>
    <row r="252" spans="1:81">
      <c r="A252">
        <v>179</v>
      </c>
      <c r="B252" t="s">
        <v>282</v>
      </c>
      <c r="C252" t="s">
        <v>244</v>
      </c>
      <c r="D252" t="s">
        <v>5335</v>
      </c>
      <c r="E252">
        <v>2018</v>
      </c>
      <c r="F252" t="s">
        <v>5336</v>
      </c>
      <c r="G252" t="s">
        <v>5469</v>
      </c>
      <c r="H252" t="s">
        <v>5337</v>
      </c>
      <c r="I252" t="s">
        <v>5338</v>
      </c>
      <c r="J252" s="183" t="s">
        <v>5339</v>
      </c>
      <c r="K252" t="s">
        <v>5340</v>
      </c>
      <c r="L252" t="s">
        <v>5470</v>
      </c>
      <c r="M252" t="s">
        <v>5471</v>
      </c>
      <c r="N252" s="21" t="s">
        <v>15</v>
      </c>
      <c r="O252" s="21" t="s">
        <v>5819</v>
      </c>
      <c r="P252" s="21" t="s">
        <v>6089</v>
      </c>
      <c r="Q252" s="21" t="s">
        <v>5603</v>
      </c>
      <c r="R252" s="21" t="s">
        <v>5352</v>
      </c>
      <c r="S252" s="21" t="s">
        <v>123</v>
      </c>
      <c r="T252" s="21" t="s">
        <v>5342</v>
      </c>
      <c r="U252" s="21" t="s">
        <v>140</v>
      </c>
      <c r="V252" s="21">
        <v>4462</v>
      </c>
      <c r="W252" s="21">
        <v>17885</v>
      </c>
      <c r="X252" s="21" t="s">
        <v>10</v>
      </c>
      <c r="Y252" s="21" t="s">
        <v>10</v>
      </c>
      <c r="Z252" s="21" t="s">
        <v>10</v>
      </c>
      <c r="AA252" s="21" t="s">
        <v>1059</v>
      </c>
      <c r="AB252" s="21" t="s">
        <v>249</v>
      </c>
      <c r="AC252" t="s">
        <v>5528</v>
      </c>
      <c r="AD252" t="s">
        <v>5528</v>
      </c>
      <c r="AE252" s="21" t="s">
        <v>3107</v>
      </c>
      <c r="AF252" s="21" t="s">
        <v>139</v>
      </c>
      <c r="AG252" s="21" t="s">
        <v>140</v>
      </c>
      <c r="AH252" s="248">
        <v>143677</v>
      </c>
      <c r="AI252">
        <f>INDEX([5]Exposure_GWASs!F:F,MATCH([5]Wenxin!AB252,[5]Exposure_GWASs!C:C,0))</f>
        <v>143677</v>
      </c>
      <c r="AJ252" s="21" t="s">
        <v>10</v>
      </c>
      <c r="AK252" s="21" t="s">
        <v>3932</v>
      </c>
      <c r="AL252" s="21" t="s">
        <v>204</v>
      </c>
      <c r="AM252" s="21" t="s">
        <v>1099</v>
      </c>
      <c r="AN252" s="21" t="s">
        <v>5206</v>
      </c>
      <c r="AO252" s="21" t="s">
        <v>5343</v>
      </c>
      <c r="AP252" s="21" t="s">
        <v>5344</v>
      </c>
      <c r="AQ252" s="21" t="s">
        <v>5345</v>
      </c>
      <c r="AR252" s="21" t="s">
        <v>11</v>
      </c>
      <c r="AS252" s="21" t="s">
        <v>11</v>
      </c>
      <c r="AT252" s="21" t="s">
        <v>11</v>
      </c>
      <c r="AU252" s="21" t="s">
        <v>10</v>
      </c>
      <c r="AV252" s="21">
        <v>49</v>
      </c>
      <c r="AW252" s="21" t="s">
        <v>10</v>
      </c>
      <c r="AX252" s="21">
        <f>INDEX([5]Exposure_GWASs!S:S,MATCH([5]Wenxin!AB252,[5]Exposure_GWASs!C:C,0))</f>
        <v>49</v>
      </c>
      <c r="AY252" t="s">
        <v>11</v>
      </c>
      <c r="AZ252" t="s">
        <v>135</v>
      </c>
      <c r="BA252" t="s">
        <v>5346</v>
      </c>
      <c r="BB252" s="21" t="s">
        <v>13</v>
      </c>
      <c r="BC252" s="21" t="s">
        <v>17</v>
      </c>
      <c r="BD252" s="21" t="s">
        <v>26</v>
      </c>
      <c r="BE252" s="21" t="s">
        <v>90</v>
      </c>
      <c r="BF252" s="21"/>
      <c r="BH252" t="s">
        <v>1011</v>
      </c>
      <c r="BI252" t="s">
        <v>3471</v>
      </c>
      <c r="BJ252" t="s">
        <v>1065</v>
      </c>
      <c r="BK252" t="s">
        <v>1280</v>
      </c>
      <c r="BL252" t="s">
        <v>11</v>
      </c>
      <c r="BM252" t="s">
        <v>135</v>
      </c>
      <c r="BN252" s="21" t="s">
        <v>11</v>
      </c>
      <c r="BO252" s="21" t="s">
        <v>167</v>
      </c>
      <c r="BP252" s="21" t="s">
        <v>234</v>
      </c>
      <c r="BQ252" t="s">
        <v>1029</v>
      </c>
      <c r="BR252" s="249">
        <v>1.08981601437552</v>
      </c>
      <c r="BS252" s="249">
        <v>0.15001955246742499</v>
      </c>
      <c r="BT252">
        <v>95</v>
      </c>
      <c r="BU252" s="249">
        <v>0.80603699447907495</v>
      </c>
      <c r="BV252" s="249">
        <v>1.4735042601325501</v>
      </c>
      <c r="BW252" s="250">
        <v>0.56910594034133899</v>
      </c>
      <c r="BX252" t="s">
        <v>11</v>
      </c>
      <c r="BY252" t="s">
        <v>11</v>
      </c>
      <c r="BZ252" t="s">
        <v>5472</v>
      </c>
      <c r="CA252" t="s">
        <v>5347</v>
      </c>
      <c r="CB252" t="s">
        <v>11</v>
      </c>
      <c r="CC252" t="s">
        <v>5348</v>
      </c>
    </row>
    <row r="253" spans="1:81">
      <c r="A253">
        <v>180</v>
      </c>
      <c r="B253" t="s">
        <v>282</v>
      </c>
      <c r="C253" t="s">
        <v>244</v>
      </c>
      <c r="D253" t="s">
        <v>5353</v>
      </c>
      <c r="E253">
        <v>2018</v>
      </c>
      <c r="F253" t="s">
        <v>5354</v>
      </c>
      <c r="G253" t="s">
        <v>5355</v>
      </c>
      <c r="H253" t="s">
        <v>5356</v>
      </c>
      <c r="I253" t="s">
        <v>5357</v>
      </c>
      <c r="J253" s="183" t="s">
        <v>5358</v>
      </c>
      <c r="K253" t="s">
        <v>5359</v>
      </c>
      <c r="L253" t="s">
        <v>5479</v>
      </c>
      <c r="M253" t="s">
        <v>5360</v>
      </c>
      <c r="N253" s="21" t="s">
        <v>15</v>
      </c>
      <c r="O253" s="21" t="s">
        <v>5277</v>
      </c>
      <c r="P253" s="21" t="s">
        <v>5277</v>
      </c>
      <c r="Q253" s="21" t="s">
        <v>5602</v>
      </c>
      <c r="R253" s="21" t="s">
        <v>5277</v>
      </c>
      <c r="S253" s="21" t="s">
        <v>5361</v>
      </c>
      <c r="T253" s="21" t="s">
        <v>11</v>
      </c>
      <c r="U253" s="21" t="str">
        <f>INDEX([5]Outcome_GWASs!H:H,MATCH([5]Wenxin!Q253,[5]Outcome_GWASs!C:C,0))</f>
        <v>both</v>
      </c>
      <c r="V253" s="21">
        <f>INDEX([5]Outcome_GWASs!F:F,MATCH([5]Wenxin!Q253,[5]Outcome_GWASs!C:C,0))</f>
        <v>22233</v>
      </c>
      <c r="W253" s="21">
        <f>INDEX([5]Outcome_GWASs!G:G,MATCH([5]Wenxin!Q253,[5]Outcome_GWASs!C:C,0))</f>
        <v>64762</v>
      </c>
      <c r="X253" s="21">
        <f>INDEX([5]Outcome_GWASs!F:F,MATCH([5]Wenxin!Q253,[5]Outcome_GWASs!C:C,0))</f>
        <v>22233</v>
      </c>
      <c r="Y253" s="21">
        <f>INDEX([5]Outcome_GWASs!G:G,MATCH([5]Wenxin!Q253,[5]Outcome_GWASs!C:C,0))</f>
        <v>64762</v>
      </c>
      <c r="Z253" s="21" t="s">
        <v>10</v>
      </c>
      <c r="AA253" s="21" t="s">
        <v>1059</v>
      </c>
      <c r="AB253" s="21" t="str">
        <f>INDEX([5]Outcome_GWASs!E:E,MATCH([5]Wenxin!Q253,[5]Outcome_GWASs!C:C,0))</f>
        <v>European</v>
      </c>
      <c r="AC253" t="s">
        <v>127</v>
      </c>
      <c r="AD253" t="s">
        <v>127</v>
      </c>
      <c r="AE253" s="21" t="s">
        <v>1139</v>
      </c>
      <c r="AF253" s="21" t="s">
        <v>5176</v>
      </c>
      <c r="AG253" s="21" t="s">
        <v>140</v>
      </c>
      <c r="AH253" s="21">
        <v>322154</v>
      </c>
      <c r="AI253">
        <f>INDEX([5]Exposure_GWASs!F:F,MATCH([5]Wenxin!AB253,[5]Exposure_GWASs!C:C,0))</f>
        <v>322154</v>
      </c>
      <c r="AJ253" s="21" t="s">
        <v>10</v>
      </c>
      <c r="AK253" s="21" t="s">
        <v>3932</v>
      </c>
      <c r="AL253" s="21" t="s">
        <v>204</v>
      </c>
      <c r="AM253" s="21" t="s">
        <v>10</v>
      </c>
      <c r="AN253" s="21" t="s">
        <v>10</v>
      </c>
      <c r="AO253" s="21" t="s">
        <v>5343</v>
      </c>
      <c r="AP253" s="21" t="s">
        <v>5480</v>
      </c>
      <c r="AQ253" s="21" t="s">
        <v>5345</v>
      </c>
      <c r="AR253" s="21" t="s">
        <v>11</v>
      </c>
      <c r="AS253" s="21" t="s">
        <v>575</v>
      </c>
      <c r="AT253" s="21" t="s">
        <v>11</v>
      </c>
      <c r="AU253" s="21" t="s">
        <v>10</v>
      </c>
      <c r="AV253" s="21">
        <v>68</v>
      </c>
      <c r="AW253" s="21" t="s">
        <v>10</v>
      </c>
      <c r="AX253" s="21">
        <f>INDEX([5]Exposure_GWASs!S:S,MATCH([5]Wenxin!AB253,[5]Exposure_GWASs!C:C,0))</f>
        <v>77</v>
      </c>
      <c r="AY253" t="s">
        <v>11</v>
      </c>
      <c r="AZ253" t="s">
        <v>135</v>
      </c>
      <c r="BA253" t="s">
        <v>5363</v>
      </c>
      <c r="BB253" s="21" t="s">
        <v>13</v>
      </c>
      <c r="BC253" s="21" t="s">
        <v>17</v>
      </c>
      <c r="BD253" s="21" t="s">
        <v>26</v>
      </c>
      <c r="BE253" s="21" t="s">
        <v>79</v>
      </c>
      <c r="BH253" t="s">
        <v>1011</v>
      </c>
      <c r="BI253" t="s">
        <v>5481</v>
      </c>
      <c r="BJ253" t="s">
        <v>1065</v>
      </c>
      <c r="BK253" t="s">
        <v>1280</v>
      </c>
      <c r="BL253" t="s">
        <v>11</v>
      </c>
      <c r="BM253" s="21" t="s">
        <v>11</v>
      </c>
      <c r="BN253" t="s">
        <v>11</v>
      </c>
      <c r="BO253" s="21" t="s">
        <v>3814</v>
      </c>
      <c r="BP253" s="21" t="s">
        <v>234</v>
      </c>
      <c r="BQ253" t="s">
        <v>1029</v>
      </c>
      <c r="BR253">
        <v>1.37</v>
      </c>
      <c r="BT253">
        <v>95</v>
      </c>
      <c r="BU253">
        <v>1.1499999999999999</v>
      </c>
      <c r="BV253">
        <v>1.63</v>
      </c>
      <c r="BW253" s="247">
        <v>4.7399999999999997E-4</v>
      </c>
      <c r="BX253" t="s">
        <v>11</v>
      </c>
      <c r="BY253" t="s">
        <v>11</v>
      </c>
      <c r="BZ253" t="s">
        <v>5364</v>
      </c>
      <c r="CA253" t="s">
        <v>5365</v>
      </c>
      <c r="CB253" t="s">
        <v>1099</v>
      </c>
      <c r="CC253" t="s">
        <v>5366</v>
      </c>
    </row>
    <row r="254" spans="1:81">
      <c r="A254">
        <v>180</v>
      </c>
      <c r="B254" t="s">
        <v>282</v>
      </c>
      <c r="C254" t="s">
        <v>244</v>
      </c>
      <c r="D254" t="s">
        <v>5353</v>
      </c>
      <c r="E254">
        <v>2018</v>
      </c>
      <c r="F254" t="s">
        <v>5354</v>
      </c>
      <c r="G254" t="s">
        <v>5355</v>
      </c>
      <c r="H254" t="s">
        <v>5356</v>
      </c>
      <c r="I254" t="s">
        <v>5357</v>
      </c>
      <c r="J254" s="183" t="s">
        <v>5358</v>
      </c>
      <c r="K254" t="s">
        <v>5359</v>
      </c>
      <c r="L254" t="s">
        <v>5479</v>
      </c>
      <c r="M254" t="s">
        <v>5360</v>
      </c>
      <c r="N254" s="21" t="s">
        <v>15</v>
      </c>
      <c r="O254" s="21" t="s">
        <v>5277</v>
      </c>
      <c r="P254" s="21" t="s">
        <v>5277</v>
      </c>
      <c r="Q254" s="21" t="s">
        <v>5602</v>
      </c>
      <c r="R254" s="21" t="s">
        <v>5277</v>
      </c>
      <c r="S254" s="21" t="s">
        <v>5361</v>
      </c>
      <c r="T254" s="21" t="s">
        <v>11</v>
      </c>
      <c r="U254" s="21" t="str">
        <f>INDEX([5]Outcome_GWASs!H:H,MATCH([5]Wenxin!Q254,[5]Outcome_GWASs!C:C,0))</f>
        <v>both</v>
      </c>
      <c r="V254" s="21">
        <f>INDEX([5]Outcome_GWASs!F:F,MATCH([5]Wenxin!Q254,[5]Outcome_GWASs!C:C,0))</f>
        <v>22233</v>
      </c>
      <c r="W254" s="21">
        <f>INDEX([5]Outcome_GWASs!G:G,MATCH([5]Wenxin!Q254,[5]Outcome_GWASs!C:C,0))</f>
        <v>64762</v>
      </c>
      <c r="X254" s="21">
        <f>INDEX([5]Outcome_GWASs!F:F,MATCH([5]Wenxin!Q254,[5]Outcome_GWASs!C:C,0))</f>
        <v>22233</v>
      </c>
      <c r="Y254" s="21">
        <f>INDEX([5]Outcome_GWASs!G:G,MATCH([5]Wenxin!Q254,[5]Outcome_GWASs!C:C,0))</f>
        <v>64762</v>
      </c>
      <c r="Z254" s="21" t="s">
        <v>10</v>
      </c>
      <c r="AA254" s="21" t="s">
        <v>1059</v>
      </c>
      <c r="AB254" s="21" t="str">
        <f>INDEX([5]Outcome_GWASs!E:E,MATCH([5]Wenxin!Q254,[5]Outcome_GWASs!C:C,0))</f>
        <v>European</v>
      </c>
      <c r="AC254" t="s">
        <v>127</v>
      </c>
      <c r="AD254" t="s">
        <v>127</v>
      </c>
      <c r="AE254" s="21" t="s">
        <v>5473</v>
      </c>
      <c r="AF254" s="21" t="s">
        <v>5176</v>
      </c>
      <c r="AG254" s="21" t="s">
        <v>140</v>
      </c>
      <c r="AH254" s="21">
        <v>210088</v>
      </c>
      <c r="AI254">
        <f>INDEX([5]Exposure_GWASs!F:F,MATCH([5]Wenxin!AB254,[5]Exposure_GWASs!C:C,0))</f>
        <v>213019</v>
      </c>
      <c r="AJ254" s="21" t="s">
        <v>11</v>
      </c>
      <c r="AK254" s="21" t="s">
        <v>3932</v>
      </c>
      <c r="AL254" s="21" t="s">
        <v>204</v>
      </c>
      <c r="AM254" s="21" t="s">
        <v>10</v>
      </c>
      <c r="AN254" s="21" t="s">
        <v>10</v>
      </c>
      <c r="AO254" s="21" t="s">
        <v>5343</v>
      </c>
      <c r="AP254" s="21" t="s">
        <v>5480</v>
      </c>
      <c r="AQ254" s="21" t="s">
        <v>5345</v>
      </c>
      <c r="AR254" s="21" t="s">
        <v>11</v>
      </c>
      <c r="AS254" s="21" t="s">
        <v>575</v>
      </c>
      <c r="AT254" s="21" t="s">
        <v>11</v>
      </c>
      <c r="AU254" s="21" t="s">
        <v>10</v>
      </c>
      <c r="AV254" s="21">
        <v>52</v>
      </c>
      <c r="AW254" s="21" t="s">
        <v>10</v>
      </c>
      <c r="AX254" s="21">
        <f>INDEX([5]Exposure_GWASs!S:S,MATCH([5]Wenxin!AB254,[5]Exposure_GWASs!C:C,0))</f>
        <v>7</v>
      </c>
      <c r="AY254" t="s">
        <v>11</v>
      </c>
      <c r="AZ254" t="s">
        <v>135</v>
      </c>
      <c r="BA254" t="s">
        <v>5363</v>
      </c>
      <c r="BB254" s="21" t="s">
        <v>13</v>
      </c>
      <c r="BC254" s="21" t="s">
        <v>17</v>
      </c>
      <c r="BD254" s="21" t="s">
        <v>26</v>
      </c>
      <c r="BE254" s="21" t="s">
        <v>79</v>
      </c>
      <c r="BH254" t="s">
        <v>1011</v>
      </c>
      <c r="BI254" t="s">
        <v>5482</v>
      </c>
      <c r="BJ254" t="s">
        <v>1065</v>
      </c>
      <c r="BK254" t="s">
        <v>1280</v>
      </c>
      <c r="BL254" t="s">
        <v>11</v>
      </c>
      <c r="BM254" s="21" t="s">
        <v>11</v>
      </c>
      <c r="BN254" t="s">
        <v>11</v>
      </c>
      <c r="BO254" s="21" t="s">
        <v>3814</v>
      </c>
      <c r="BP254" s="21" t="s">
        <v>234</v>
      </c>
      <c r="BQ254" t="s">
        <v>1029</v>
      </c>
      <c r="BR254">
        <v>1.1000000000000001</v>
      </c>
      <c r="BT254">
        <v>95</v>
      </c>
      <c r="BU254">
        <v>0.89</v>
      </c>
      <c r="BV254">
        <v>1.36</v>
      </c>
      <c r="BW254" s="247">
        <v>0.38500000000000001</v>
      </c>
      <c r="BX254" t="s">
        <v>11</v>
      </c>
      <c r="BY254" t="s">
        <v>11</v>
      </c>
      <c r="BZ254" t="s">
        <v>5364</v>
      </c>
      <c r="CA254" t="s">
        <v>5365</v>
      </c>
      <c r="CB254" t="s">
        <v>1099</v>
      </c>
      <c r="CC254" t="s">
        <v>5366</v>
      </c>
    </row>
    <row r="255" spans="1:81">
      <c r="A255">
        <v>180</v>
      </c>
      <c r="B255" t="s">
        <v>282</v>
      </c>
      <c r="C255" t="s">
        <v>244</v>
      </c>
      <c r="D255" t="s">
        <v>5353</v>
      </c>
      <c r="E255">
        <v>2018</v>
      </c>
      <c r="F255" t="s">
        <v>5354</v>
      </c>
      <c r="G255" t="s">
        <v>5355</v>
      </c>
      <c r="H255" t="s">
        <v>5356</v>
      </c>
      <c r="I255" t="s">
        <v>5357</v>
      </c>
      <c r="J255" s="183" t="s">
        <v>5358</v>
      </c>
      <c r="K255" t="s">
        <v>5359</v>
      </c>
      <c r="L255" t="s">
        <v>5479</v>
      </c>
      <c r="M255" t="s">
        <v>5360</v>
      </c>
      <c r="N255" s="21" t="s">
        <v>15</v>
      </c>
      <c r="O255" s="21" t="s">
        <v>5277</v>
      </c>
      <c r="P255" s="21" t="s">
        <v>5277</v>
      </c>
      <c r="Q255" s="21" t="s">
        <v>5602</v>
      </c>
      <c r="R255" s="21" t="s">
        <v>5277</v>
      </c>
      <c r="S255" s="21" t="s">
        <v>5361</v>
      </c>
      <c r="T255" s="21" t="s">
        <v>11</v>
      </c>
      <c r="U255" s="21" t="str">
        <f>INDEX([5]Outcome_GWASs!H:H,MATCH([5]Wenxin!Q255,[5]Outcome_GWASs!C:C,0))</f>
        <v>both</v>
      </c>
      <c r="V255" s="21">
        <f>INDEX([5]Outcome_GWASs!F:F,MATCH([5]Wenxin!Q255,[5]Outcome_GWASs!C:C,0))</f>
        <v>22233</v>
      </c>
      <c r="W255" s="21">
        <f>INDEX([5]Outcome_GWASs!G:G,MATCH([5]Wenxin!Q255,[5]Outcome_GWASs!C:C,0))</f>
        <v>64762</v>
      </c>
      <c r="X255" s="21">
        <f>INDEX([5]Outcome_GWASs!F:F,MATCH([5]Wenxin!Q255,[5]Outcome_GWASs!C:C,0))</f>
        <v>22233</v>
      </c>
      <c r="Y255" s="21">
        <f>INDEX([5]Outcome_GWASs!G:G,MATCH([5]Wenxin!Q255,[5]Outcome_GWASs!C:C,0))</f>
        <v>64762</v>
      </c>
      <c r="Z255" s="21" t="s">
        <v>10</v>
      </c>
      <c r="AA255" s="21" t="s">
        <v>1059</v>
      </c>
      <c r="AB255" s="21" t="str">
        <f>INDEX([5]Outcome_GWASs!E:E,MATCH([5]Wenxin!Q255,[5]Outcome_GWASs!C:C,0))</f>
        <v>European</v>
      </c>
      <c r="AC255" t="s">
        <v>127</v>
      </c>
      <c r="AD255" t="s">
        <v>127</v>
      </c>
      <c r="AE255" s="21" t="s">
        <v>1453</v>
      </c>
      <c r="AF255" s="21" t="s">
        <v>5176</v>
      </c>
      <c r="AG255" s="21" t="s">
        <v>140</v>
      </c>
      <c r="AH255" s="21">
        <v>210088</v>
      </c>
      <c r="AI255">
        <f>INDEX([5]Exposure_GWASs!F:F,MATCH([5]Wenxin!AB255,[5]Exposure_GWASs!C:C,0))</f>
        <v>232074</v>
      </c>
      <c r="AJ255" s="21" t="s">
        <v>11</v>
      </c>
      <c r="AK255" s="21" t="s">
        <v>3932</v>
      </c>
      <c r="AL255" s="21" t="s">
        <v>204</v>
      </c>
      <c r="AM255" s="21" t="s">
        <v>10</v>
      </c>
      <c r="AN255" s="21" t="s">
        <v>10</v>
      </c>
      <c r="AO255" s="21" t="s">
        <v>5343</v>
      </c>
      <c r="AP255" s="21" t="s">
        <v>5480</v>
      </c>
      <c r="AQ255" s="21" t="s">
        <v>5345</v>
      </c>
      <c r="AR255" s="21" t="s">
        <v>11</v>
      </c>
      <c r="AS255" s="21" t="s">
        <v>575</v>
      </c>
      <c r="AT255" s="21" t="s">
        <v>11</v>
      </c>
      <c r="AU255" s="21" t="s">
        <v>10</v>
      </c>
      <c r="AV255" s="21">
        <v>41</v>
      </c>
      <c r="AW255" s="21" t="s">
        <v>10</v>
      </c>
      <c r="AX255" s="21">
        <f>INDEX([5]Exposure_GWASs!S:S,MATCH([5]Wenxin!AB255,[5]Exposure_GWASs!C:C,0))</f>
        <v>0</v>
      </c>
      <c r="AY255" t="s">
        <v>11</v>
      </c>
      <c r="AZ255" t="s">
        <v>135</v>
      </c>
      <c r="BA255" t="s">
        <v>5363</v>
      </c>
      <c r="BB255" s="21" t="s">
        <v>13</v>
      </c>
      <c r="BC255" s="21" t="s">
        <v>17</v>
      </c>
      <c r="BD255" s="21" t="s">
        <v>26</v>
      </c>
      <c r="BE255" s="21" t="s">
        <v>79</v>
      </c>
      <c r="BH255" t="s">
        <v>1011</v>
      </c>
      <c r="BI255" t="s">
        <v>5483</v>
      </c>
      <c r="BJ255" t="s">
        <v>1065</v>
      </c>
      <c r="BK255" t="s">
        <v>1280</v>
      </c>
      <c r="BL255" t="s">
        <v>11</v>
      </c>
      <c r="BM255" s="21" t="s">
        <v>11</v>
      </c>
      <c r="BN255" t="s">
        <v>11</v>
      </c>
      <c r="BO255" s="21" t="s">
        <v>3814</v>
      </c>
      <c r="BP255" s="21" t="s">
        <v>234</v>
      </c>
      <c r="BQ255" t="s">
        <v>1029</v>
      </c>
      <c r="BR255">
        <v>1.39</v>
      </c>
      <c r="BT255">
        <v>95</v>
      </c>
      <c r="BU255">
        <v>1.06</v>
      </c>
      <c r="BV255">
        <v>1.84</v>
      </c>
      <c r="BW255" s="247">
        <v>1.7999999999999999E-2</v>
      </c>
      <c r="BX255" t="s">
        <v>11</v>
      </c>
      <c r="BY255" t="s">
        <v>11</v>
      </c>
      <c r="BZ255" t="s">
        <v>5364</v>
      </c>
      <c r="CA255" t="s">
        <v>5365</v>
      </c>
      <c r="CB255" t="s">
        <v>1099</v>
      </c>
      <c r="CC255" t="s">
        <v>5366</v>
      </c>
    </row>
    <row r="256" spans="1:81">
      <c r="A256">
        <v>180</v>
      </c>
      <c r="B256" t="s">
        <v>282</v>
      </c>
      <c r="C256" t="s">
        <v>244</v>
      </c>
      <c r="D256" t="s">
        <v>5353</v>
      </c>
      <c r="E256">
        <v>2018</v>
      </c>
      <c r="F256" t="s">
        <v>5354</v>
      </c>
      <c r="G256" t="s">
        <v>5355</v>
      </c>
      <c r="H256" t="s">
        <v>5356</v>
      </c>
      <c r="I256" t="s">
        <v>5357</v>
      </c>
      <c r="J256" s="183" t="s">
        <v>5358</v>
      </c>
      <c r="K256" t="s">
        <v>5359</v>
      </c>
      <c r="L256" t="s">
        <v>5479</v>
      </c>
      <c r="M256" t="s">
        <v>5360</v>
      </c>
      <c r="N256" s="21" t="s">
        <v>15</v>
      </c>
      <c r="O256" s="21" t="s">
        <v>5277</v>
      </c>
      <c r="P256" s="21" t="s">
        <v>5277</v>
      </c>
      <c r="Q256" s="21" t="s">
        <v>5602</v>
      </c>
      <c r="R256" s="21" t="s">
        <v>5277</v>
      </c>
      <c r="S256" s="21" t="s">
        <v>5361</v>
      </c>
      <c r="T256" s="21" t="s">
        <v>11</v>
      </c>
      <c r="U256" s="21" t="str">
        <f>INDEX([5]Outcome_GWASs!H:H,MATCH([5]Wenxin!Q256,[5]Outcome_GWASs!C:C,0))</f>
        <v>both</v>
      </c>
      <c r="V256" s="21">
        <f>INDEX([5]Outcome_GWASs!F:F,MATCH([5]Wenxin!Q256,[5]Outcome_GWASs!C:C,0))</f>
        <v>22233</v>
      </c>
      <c r="W256" s="21">
        <f>INDEX([5]Outcome_GWASs!G:G,MATCH([5]Wenxin!Q256,[5]Outcome_GWASs!C:C,0))</f>
        <v>64762</v>
      </c>
      <c r="X256" s="21">
        <f>INDEX([5]Outcome_GWASs!F:F,MATCH([5]Wenxin!Q256,[5]Outcome_GWASs!C:C,0))</f>
        <v>22233</v>
      </c>
      <c r="Y256" s="21">
        <f>INDEX([5]Outcome_GWASs!G:G,MATCH([5]Wenxin!Q256,[5]Outcome_GWASs!C:C,0))</f>
        <v>64762</v>
      </c>
      <c r="Z256" s="21" t="s">
        <v>10</v>
      </c>
      <c r="AA256" s="21" t="s">
        <v>1059</v>
      </c>
      <c r="AB256" s="21" t="str">
        <f>INDEX([5]Outcome_GWASs!E:E,MATCH([5]Wenxin!Q256,[5]Outcome_GWASs!C:C,0))</f>
        <v>European</v>
      </c>
      <c r="AC256" t="s">
        <v>127</v>
      </c>
      <c r="AD256" t="s">
        <v>127</v>
      </c>
      <c r="AE256" s="21" t="s">
        <v>1388</v>
      </c>
      <c r="AF256" s="21" t="s">
        <v>5176</v>
      </c>
      <c r="AG256" s="21" t="s">
        <v>140</v>
      </c>
      <c r="AH256" s="21">
        <v>210088</v>
      </c>
      <c r="AI256">
        <f>INDEX([5]Exposure_GWASs!F:F,MATCH([5]Wenxin!AB256,[5]Exposure_GWASs!C:C,0))</f>
        <v>212216</v>
      </c>
      <c r="AJ256" s="21" t="s">
        <v>11</v>
      </c>
      <c r="AK256" s="21" t="s">
        <v>3932</v>
      </c>
      <c r="AL256" s="21" t="s">
        <v>204</v>
      </c>
      <c r="AM256" s="21" t="s">
        <v>10</v>
      </c>
      <c r="AN256" s="21" t="s">
        <v>10</v>
      </c>
      <c r="AO256" s="21" t="s">
        <v>5343</v>
      </c>
      <c r="AP256" s="21" t="s">
        <v>5480</v>
      </c>
      <c r="AQ256" s="21" t="s">
        <v>5345</v>
      </c>
      <c r="AR256" s="21" t="s">
        <v>11</v>
      </c>
      <c r="AS256" s="21" t="s">
        <v>575</v>
      </c>
      <c r="AT256" s="21" t="s">
        <v>11</v>
      </c>
      <c r="AU256" s="21" t="s">
        <v>10</v>
      </c>
      <c r="AV256" s="21">
        <v>28</v>
      </c>
      <c r="AW256" s="21" t="s">
        <v>10</v>
      </c>
      <c r="AX256" s="21">
        <f>INDEX([5]Exposure_GWASs!S:S,MATCH([5]Wenxin!AB256,[5]Exposure_GWASs!C:C,0))</f>
        <v>26</v>
      </c>
      <c r="AY256" t="s">
        <v>11</v>
      </c>
      <c r="AZ256" t="s">
        <v>135</v>
      </c>
      <c r="BA256" t="s">
        <v>5363</v>
      </c>
      <c r="BB256" s="21" t="s">
        <v>13</v>
      </c>
      <c r="BC256" s="21" t="s">
        <v>17</v>
      </c>
      <c r="BD256" s="21" t="s">
        <v>26</v>
      </c>
      <c r="BE256" s="21" t="s">
        <v>79</v>
      </c>
      <c r="BH256" t="s">
        <v>1011</v>
      </c>
      <c r="BI256" t="s">
        <v>5484</v>
      </c>
      <c r="BJ256" t="s">
        <v>1065</v>
      </c>
      <c r="BK256" t="s">
        <v>1280</v>
      </c>
      <c r="BL256" t="s">
        <v>11</v>
      </c>
      <c r="BM256" s="21" t="s">
        <v>11</v>
      </c>
      <c r="BN256" t="s">
        <v>11</v>
      </c>
      <c r="BO256" s="21" t="s">
        <v>3814</v>
      </c>
      <c r="BP256" s="21" t="s">
        <v>234</v>
      </c>
      <c r="BQ256" t="s">
        <v>1029</v>
      </c>
      <c r="BR256">
        <v>1.46</v>
      </c>
      <c r="BT256">
        <v>95</v>
      </c>
      <c r="BU256">
        <v>1.17</v>
      </c>
      <c r="BV256">
        <v>1.91</v>
      </c>
      <c r="BW256" s="247">
        <v>6.0000000000000001E-3</v>
      </c>
      <c r="BX256" t="s">
        <v>11</v>
      </c>
      <c r="BY256" t="s">
        <v>11</v>
      </c>
      <c r="BZ256" t="s">
        <v>5364</v>
      </c>
      <c r="CA256" t="s">
        <v>5365</v>
      </c>
      <c r="CB256" t="s">
        <v>1099</v>
      </c>
      <c r="CC256" t="s">
        <v>5366</v>
      </c>
    </row>
    <row r="257" spans="1:81">
      <c r="A257">
        <v>180</v>
      </c>
      <c r="B257" t="s">
        <v>282</v>
      </c>
      <c r="C257" t="s">
        <v>244</v>
      </c>
      <c r="D257" t="s">
        <v>5353</v>
      </c>
      <c r="E257">
        <v>2018</v>
      </c>
      <c r="F257" t="s">
        <v>5354</v>
      </c>
      <c r="G257" t="s">
        <v>5355</v>
      </c>
      <c r="H257" t="s">
        <v>5356</v>
      </c>
      <c r="I257" t="s">
        <v>5357</v>
      </c>
      <c r="J257" s="183" t="s">
        <v>5358</v>
      </c>
      <c r="K257" t="s">
        <v>5359</v>
      </c>
      <c r="L257" t="s">
        <v>5479</v>
      </c>
      <c r="M257" t="s">
        <v>5360</v>
      </c>
      <c r="N257" s="21" t="s">
        <v>15</v>
      </c>
      <c r="O257" s="21" t="s">
        <v>5277</v>
      </c>
      <c r="P257" s="21" t="s">
        <v>5277</v>
      </c>
      <c r="Q257" s="21" t="s">
        <v>5602</v>
      </c>
      <c r="R257" s="21" t="s">
        <v>5277</v>
      </c>
      <c r="S257" s="21" t="s">
        <v>5361</v>
      </c>
      <c r="T257" s="21" t="s">
        <v>11</v>
      </c>
      <c r="U257" s="21" t="str">
        <f>INDEX([5]Outcome_GWASs!H:H,MATCH([5]Wenxin!Q257,[5]Outcome_GWASs!C:C,0))</f>
        <v>both</v>
      </c>
      <c r="V257" s="21">
        <f>INDEX([5]Outcome_GWASs!F:F,MATCH([5]Wenxin!Q257,[5]Outcome_GWASs!C:C,0))</f>
        <v>22233</v>
      </c>
      <c r="W257" s="21">
        <f>INDEX([5]Outcome_GWASs!G:G,MATCH([5]Wenxin!Q257,[5]Outcome_GWASs!C:C,0))</f>
        <v>64762</v>
      </c>
      <c r="X257" s="21">
        <f>INDEX([5]Outcome_GWASs!F:F,MATCH([5]Wenxin!Q257,[5]Outcome_GWASs!C:C,0))</f>
        <v>22233</v>
      </c>
      <c r="Y257" s="21">
        <f>INDEX([5]Outcome_GWASs!G:G,MATCH([5]Wenxin!Q257,[5]Outcome_GWASs!C:C,0))</f>
        <v>64762</v>
      </c>
      <c r="Z257" s="21" t="s">
        <v>10</v>
      </c>
      <c r="AA257" s="21" t="s">
        <v>1059</v>
      </c>
      <c r="AB257" s="21" t="str">
        <f>INDEX([5]Outcome_GWASs!E:E,MATCH([5]Wenxin!Q257,[5]Outcome_GWASs!C:C,0))</f>
        <v>European</v>
      </c>
      <c r="AC257" t="s">
        <v>127</v>
      </c>
      <c r="AD257" t="s">
        <v>127</v>
      </c>
      <c r="AE257" s="21" t="s">
        <v>3372</v>
      </c>
      <c r="AF257" s="21" t="s">
        <v>5176</v>
      </c>
      <c r="AG257" s="21" t="s">
        <v>140</v>
      </c>
      <c r="AH257" s="21">
        <v>210088</v>
      </c>
      <c r="AI257">
        <f>INDEX([5]Exposure_GWASs!F:F,MATCH([5]Wenxin!AB257,[5]Exposure_GWASs!C:C,0))</f>
        <v>211055</v>
      </c>
      <c r="AJ257" s="21" t="s">
        <v>11</v>
      </c>
      <c r="AK257" s="21" t="s">
        <v>3932</v>
      </c>
      <c r="AL257" s="21" t="s">
        <v>204</v>
      </c>
      <c r="AM257" s="21" t="s">
        <v>10</v>
      </c>
      <c r="AN257" s="21" t="s">
        <v>10</v>
      </c>
      <c r="AO257" s="21" t="s">
        <v>5343</v>
      </c>
      <c r="AP257" s="21" t="s">
        <v>5480</v>
      </c>
      <c r="AQ257" s="21" t="s">
        <v>5345</v>
      </c>
      <c r="AR257" s="21" t="s">
        <v>11</v>
      </c>
      <c r="AS257" s="21" t="s">
        <v>575</v>
      </c>
      <c r="AT257" s="21" t="s">
        <v>11</v>
      </c>
      <c r="AU257" s="21" t="s">
        <v>10</v>
      </c>
      <c r="AV257" s="21">
        <v>73</v>
      </c>
      <c r="AW257" s="21" t="s">
        <v>10</v>
      </c>
      <c r="AX257" s="21">
        <f>INDEX([5]Exposure_GWASs!S:S,MATCH([5]Wenxin!AB257,[5]Exposure_GWASs!C:C,0))</f>
        <v>12</v>
      </c>
      <c r="AY257" t="s">
        <v>11</v>
      </c>
      <c r="AZ257" t="s">
        <v>135</v>
      </c>
      <c r="BA257" t="s">
        <v>5363</v>
      </c>
      <c r="BB257" s="21" t="s">
        <v>13</v>
      </c>
      <c r="BC257" s="21" t="s">
        <v>17</v>
      </c>
      <c r="BD257" s="21" t="s">
        <v>26</v>
      </c>
      <c r="BE257" s="21" t="s">
        <v>79</v>
      </c>
      <c r="BH257" t="s">
        <v>1011</v>
      </c>
      <c r="BI257" t="s">
        <v>5485</v>
      </c>
      <c r="BJ257" t="s">
        <v>1065</v>
      </c>
      <c r="BK257" t="s">
        <v>1280</v>
      </c>
      <c r="BL257" t="s">
        <v>11</v>
      </c>
      <c r="BM257" s="21" t="s">
        <v>11</v>
      </c>
      <c r="BN257" t="s">
        <v>11</v>
      </c>
      <c r="BO257" s="21" t="s">
        <v>3814</v>
      </c>
      <c r="BP257" s="21" t="s">
        <v>234</v>
      </c>
      <c r="BQ257" t="s">
        <v>1029</v>
      </c>
      <c r="BR257">
        <v>0.83</v>
      </c>
      <c r="BT257">
        <v>95</v>
      </c>
      <c r="BU257">
        <v>0.71</v>
      </c>
      <c r="BV257">
        <v>0.96</v>
      </c>
      <c r="BW257" s="247">
        <v>1.2E-2</v>
      </c>
      <c r="BX257" t="s">
        <v>11</v>
      </c>
      <c r="BY257" t="s">
        <v>11</v>
      </c>
      <c r="BZ257" t="s">
        <v>5364</v>
      </c>
      <c r="CA257" t="s">
        <v>5365</v>
      </c>
      <c r="CB257" t="s">
        <v>1099</v>
      </c>
      <c r="CC257" t="s">
        <v>5366</v>
      </c>
    </row>
    <row r="258" spans="1:81">
      <c r="A258">
        <v>180</v>
      </c>
      <c r="B258" t="s">
        <v>282</v>
      </c>
      <c r="C258" t="s">
        <v>244</v>
      </c>
      <c r="D258" t="s">
        <v>5353</v>
      </c>
      <c r="E258">
        <v>2018</v>
      </c>
      <c r="F258" t="s">
        <v>5354</v>
      </c>
      <c r="G258" t="s">
        <v>5355</v>
      </c>
      <c r="H258" t="s">
        <v>5356</v>
      </c>
      <c r="I258" t="s">
        <v>5357</v>
      </c>
      <c r="J258" s="183" t="s">
        <v>5358</v>
      </c>
      <c r="K258" t="s">
        <v>5359</v>
      </c>
      <c r="L258" t="s">
        <v>5479</v>
      </c>
      <c r="M258" t="s">
        <v>5360</v>
      </c>
      <c r="N258" s="21" t="s">
        <v>15</v>
      </c>
      <c r="O258" s="21" t="s">
        <v>5277</v>
      </c>
      <c r="P258" s="21" t="s">
        <v>5277</v>
      </c>
      <c r="Q258" s="21" t="s">
        <v>5602</v>
      </c>
      <c r="R258" s="21" t="s">
        <v>5277</v>
      </c>
      <c r="S258" s="21" t="s">
        <v>5361</v>
      </c>
      <c r="T258" s="21" t="s">
        <v>11</v>
      </c>
      <c r="U258" s="21" t="str">
        <f>INDEX([5]Outcome_GWASs!H:H,MATCH([5]Wenxin!Q258,[5]Outcome_GWASs!C:C,0))</f>
        <v>both</v>
      </c>
      <c r="V258" s="21">
        <f>INDEX([5]Outcome_GWASs!F:F,MATCH([5]Wenxin!Q258,[5]Outcome_GWASs!C:C,0))</f>
        <v>22233</v>
      </c>
      <c r="W258" s="21">
        <f>INDEX([5]Outcome_GWASs!G:G,MATCH([5]Wenxin!Q258,[5]Outcome_GWASs!C:C,0))</f>
        <v>64762</v>
      </c>
      <c r="X258" s="21">
        <f>INDEX([5]Outcome_GWASs!F:F,MATCH([5]Wenxin!Q258,[5]Outcome_GWASs!C:C,0))</f>
        <v>22233</v>
      </c>
      <c r="Y258" s="21">
        <f>INDEX([5]Outcome_GWASs!G:G,MATCH([5]Wenxin!Q258,[5]Outcome_GWASs!C:C,0))</f>
        <v>64762</v>
      </c>
      <c r="Z258" s="21" t="s">
        <v>10</v>
      </c>
      <c r="AA258" s="21" t="s">
        <v>1059</v>
      </c>
      <c r="AB258" s="21" t="str">
        <f>INDEX([5]Outcome_GWASs!E:E,MATCH([5]Wenxin!Q258,[5]Outcome_GWASs!C:C,0))</f>
        <v>European</v>
      </c>
      <c r="AC258" t="s">
        <v>127</v>
      </c>
      <c r="AD258" t="s">
        <v>127</v>
      </c>
      <c r="AE258" s="21" t="s">
        <v>3371</v>
      </c>
      <c r="AF258" s="21" t="s">
        <v>5176</v>
      </c>
      <c r="AG258" s="21" t="s">
        <v>140</v>
      </c>
      <c r="AH258" s="21">
        <v>210088</v>
      </c>
      <c r="AI258">
        <f>INDEX([5]Exposure_GWASs!F:F,MATCH([5]Wenxin!AB258,[5]Exposure_GWASs!C:C,0))</f>
        <v>231293</v>
      </c>
      <c r="AJ258" s="21" t="s">
        <v>11</v>
      </c>
      <c r="AK258" s="21" t="s">
        <v>3932</v>
      </c>
      <c r="AL258" s="21" t="s">
        <v>204</v>
      </c>
      <c r="AM258" s="21" t="s">
        <v>10</v>
      </c>
      <c r="AN258" s="21" t="s">
        <v>10</v>
      </c>
      <c r="AO258" s="21" t="s">
        <v>5343</v>
      </c>
      <c r="AP258" s="21" t="s">
        <v>5480</v>
      </c>
      <c r="AQ258" s="21" t="s">
        <v>5345</v>
      </c>
      <c r="AR258" s="21" t="s">
        <v>11</v>
      </c>
      <c r="AS258" s="21" t="s">
        <v>575</v>
      </c>
      <c r="AT258" s="21" t="s">
        <v>11</v>
      </c>
      <c r="AU258" s="21" t="s">
        <v>10</v>
      </c>
      <c r="AV258" s="21">
        <v>63</v>
      </c>
      <c r="AW258" s="21" t="s">
        <v>10</v>
      </c>
      <c r="AX258" s="21">
        <f>INDEX([5]Exposure_GWASs!S:S,MATCH([5]Wenxin!AB258,[5]Exposure_GWASs!C:C,0))</f>
        <v>31</v>
      </c>
      <c r="AY258" t="s">
        <v>11</v>
      </c>
      <c r="AZ258" t="s">
        <v>135</v>
      </c>
      <c r="BA258" t="s">
        <v>5363</v>
      </c>
      <c r="BB258" s="21" t="s">
        <v>13</v>
      </c>
      <c r="BC258" s="21" t="s">
        <v>17</v>
      </c>
      <c r="BD258" s="21" t="s">
        <v>26</v>
      </c>
      <c r="BE258" s="21" t="s">
        <v>79</v>
      </c>
      <c r="BH258" t="s">
        <v>1011</v>
      </c>
      <c r="BI258" t="s">
        <v>5486</v>
      </c>
      <c r="BJ258" t="s">
        <v>1065</v>
      </c>
      <c r="BK258" t="s">
        <v>1280</v>
      </c>
      <c r="BL258" t="s">
        <v>11</v>
      </c>
      <c r="BM258" s="21" t="s">
        <v>11</v>
      </c>
      <c r="BN258" t="s">
        <v>11</v>
      </c>
      <c r="BO258" s="21" t="s">
        <v>3814</v>
      </c>
      <c r="BP258" s="21" t="s">
        <v>234</v>
      </c>
      <c r="BQ258" t="s">
        <v>1029</v>
      </c>
      <c r="BR258">
        <v>0.9</v>
      </c>
      <c r="BT258">
        <v>95</v>
      </c>
      <c r="BU258">
        <v>0.71</v>
      </c>
      <c r="BV258">
        <v>1.1299999999999999</v>
      </c>
      <c r="BW258" s="247">
        <v>0.371</v>
      </c>
      <c r="BX258" t="s">
        <v>11</v>
      </c>
      <c r="BY258" t="s">
        <v>11</v>
      </c>
      <c r="BZ258" t="s">
        <v>5364</v>
      </c>
      <c r="CA258" t="s">
        <v>5365</v>
      </c>
      <c r="CB258" t="s">
        <v>1099</v>
      </c>
      <c r="CC258" t="s">
        <v>5366</v>
      </c>
    </row>
    <row r="259" spans="1:81">
      <c r="A259">
        <v>180</v>
      </c>
      <c r="B259" t="s">
        <v>282</v>
      </c>
      <c r="C259" t="s">
        <v>244</v>
      </c>
      <c r="D259" t="s">
        <v>5353</v>
      </c>
      <c r="E259">
        <v>2018</v>
      </c>
      <c r="F259" t="s">
        <v>5354</v>
      </c>
      <c r="G259" t="s">
        <v>5355</v>
      </c>
      <c r="H259" t="s">
        <v>5356</v>
      </c>
      <c r="I259" t="s">
        <v>5357</v>
      </c>
      <c r="J259" s="183" t="s">
        <v>5358</v>
      </c>
      <c r="K259" t="s">
        <v>5359</v>
      </c>
      <c r="L259" t="s">
        <v>5479</v>
      </c>
      <c r="M259" t="s">
        <v>5360</v>
      </c>
      <c r="N259" s="21" t="s">
        <v>15</v>
      </c>
      <c r="O259" s="21" t="s">
        <v>5277</v>
      </c>
      <c r="P259" s="21" t="s">
        <v>5277</v>
      </c>
      <c r="Q259" s="21" t="s">
        <v>5602</v>
      </c>
      <c r="R259" s="21" t="s">
        <v>5277</v>
      </c>
      <c r="S259" s="21" t="s">
        <v>5361</v>
      </c>
      <c r="T259" s="21" t="s">
        <v>11</v>
      </c>
      <c r="U259" s="21" t="str">
        <f>INDEX([5]Outcome_GWASs!H:H,MATCH([5]Wenxin!Q259,[5]Outcome_GWASs!C:C,0))</f>
        <v>both</v>
      </c>
      <c r="V259" s="21">
        <f>INDEX([5]Outcome_GWASs!F:F,MATCH([5]Wenxin!Q259,[5]Outcome_GWASs!C:C,0))</f>
        <v>22233</v>
      </c>
      <c r="W259" s="21">
        <f>INDEX([5]Outcome_GWASs!G:G,MATCH([5]Wenxin!Q259,[5]Outcome_GWASs!C:C,0))</f>
        <v>64762</v>
      </c>
      <c r="X259" s="21">
        <f>INDEX([5]Outcome_GWASs!F:F,MATCH([5]Wenxin!Q259,[5]Outcome_GWASs!C:C,0))</f>
        <v>22233</v>
      </c>
      <c r="Y259" s="21">
        <f>INDEX([5]Outcome_GWASs!G:G,MATCH([5]Wenxin!Q259,[5]Outcome_GWASs!C:C,0))</f>
        <v>64762</v>
      </c>
      <c r="Z259" s="21" t="s">
        <v>10</v>
      </c>
      <c r="AA259" s="21" t="s">
        <v>1059</v>
      </c>
      <c r="AB259" s="21" t="str">
        <f>INDEX([5]Outcome_GWASs!E:E,MATCH([5]Wenxin!Q259,[5]Outcome_GWASs!C:C,0))</f>
        <v>European</v>
      </c>
      <c r="AC259" t="s">
        <v>127</v>
      </c>
      <c r="AD259" t="s">
        <v>127</v>
      </c>
      <c r="AE259" s="21" t="s">
        <v>3260</v>
      </c>
      <c r="AF259" s="21" t="s">
        <v>5176</v>
      </c>
      <c r="AG259" s="21" t="s">
        <v>140</v>
      </c>
      <c r="AH259" s="21">
        <v>210088</v>
      </c>
      <c r="AI259">
        <f>INDEX([5]Exposure_GWASs!F:F,MATCH([5]Wenxin!AB259,[5]Exposure_GWASs!C:C,0))</f>
        <v>210023</v>
      </c>
      <c r="AJ259" s="21" t="s">
        <v>11</v>
      </c>
      <c r="AK259" s="21" t="s">
        <v>3932</v>
      </c>
      <c r="AL259" s="21" t="s">
        <v>204</v>
      </c>
      <c r="AM259" s="21" t="s">
        <v>10</v>
      </c>
      <c r="AN259" s="21" t="s">
        <v>10</v>
      </c>
      <c r="AO259" s="21" t="s">
        <v>5343</v>
      </c>
      <c r="AP259" s="21" t="s">
        <v>5480</v>
      </c>
      <c r="AQ259" s="21" t="s">
        <v>5345</v>
      </c>
      <c r="AR259" s="21" t="s">
        <v>11</v>
      </c>
      <c r="AS259" s="21" t="s">
        <v>575</v>
      </c>
      <c r="AT259" s="21" t="s">
        <v>11</v>
      </c>
      <c r="AU259" s="21" t="s">
        <v>10</v>
      </c>
      <c r="AV259" s="21">
        <v>36</v>
      </c>
      <c r="AW259" s="21" t="s">
        <v>10</v>
      </c>
      <c r="AX259" s="21">
        <f>INDEX([5]Exposure_GWASs!S:S,MATCH([5]Wenxin!AB259,[5]Exposure_GWASs!C:C,0))</f>
        <v>53</v>
      </c>
      <c r="AY259" t="s">
        <v>11</v>
      </c>
      <c r="AZ259" t="s">
        <v>135</v>
      </c>
      <c r="BA259" t="s">
        <v>5363</v>
      </c>
      <c r="BB259" s="21" t="s">
        <v>13</v>
      </c>
      <c r="BC259" s="21" t="s">
        <v>17</v>
      </c>
      <c r="BD259" s="21" t="s">
        <v>26</v>
      </c>
      <c r="BE259" s="21" t="s">
        <v>79</v>
      </c>
      <c r="BH259" t="s">
        <v>1011</v>
      </c>
      <c r="BI259" t="s">
        <v>5487</v>
      </c>
      <c r="BJ259" t="s">
        <v>1065</v>
      </c>
      <c r="BK259" t="s">
        <v>1280</v>
      </c>
      <c r="BL259" t="s">
        <v>11</v>
      </c>
      <c r="BM259" s="21" t="s">
        <v>11</v>
      </c>
      <c r="BN259" t="s">
        <v>11</v>
      </c>
      <c r="BO259" s="21" t="s">
        <v>3814</v>
      </c>
      <c r="BP259" s="21" t="s">
        <v>234</v>
      </c>
      <c r="BQ259" t="s">
        <v>1029</v>
      </c>
      <c r="BR259">
        <v>1.42</v>
      </c>
      <c r="BT259">
        <v>95</v>
      </c>
      <c r="BU259">
        <v>1.1200000000000001</v>
      </c>
      <c r="BV259">
        <v>1.81</v>
      </c>
      <c r="BW259" s="247">
        <v>4.0000000000000001E-3</v>
      </c>
      <c r="BX259" t="s">
        <v>11</v>
      </c>
      <c r="BY259" t="s">
        <v>11</v>
      </c>
      <c r="BZ259" t="s">
        <v>5364</v>
      </c>
      <c r="CA259" t="s">
        <v>5365</v>
      </c>
      <c r="CB259" t="s">
        <v>1099</v>
      </c>
      <c r="CC259" t="s">
        <v>5366</v>
      </c>
    </row>
    <row r="260" spans="1:81">
      <c r="A260">
        <v>181</v>
      </c>
      <c r="B260" t="s">
        <v>282</v>
      </c>
      <c r="C260" t="s">
        <v>244</v>
      </c>
      <c r="D260" t="s">
        <v>5367</v>
      </c>
      <c r="E260">
        <v>2018</v>
      </c>
      <c r="F260" t="s">
        <v>5368</v>
      </c>
      <c r="G260" t="s">
        <v>5369</v>
      </c>
      <c r="H260" t="s">
        <v>5370</v>
      </c>
      <c r="I260" t="s">
        <v>5371</v>
      </c>
      <c r="J260" s="65" t="s">
        <v>5372</v>
      </c>
      <c r="K260" t="s">
        <v>5373</v>
      </c>
      <c r="L260" t="s">
        <v>5488</v>
      </c>
      <c r="M260" t="s">
        <v>5374</v>
      </c>
      <c r="N260" s="21" t="s">
        <v>5375</v>
      </c>
      <c r="O260" s="21" t="s">
        <v>5663</v>
      </c>
      <c r="P260" s="21" t="s">
        <v>5663</v>
      </c>
      <c r="Q260" s="21" t="s">
        <v>5608</v>
      </c>
      <c r="R260" s="21" t="s">
        <v>5376</v>
      </c>
      <c r="S260" s="21" t="s">
        <v>123</v>
      </c>
      <c r="T260" s="21" t="s">
        <v>10</v>
      </c>
      <c r="U260" s="21" t="s">
        <v>140</v>
      </c>
      <c r="V260" s="21">
        <v>24553</v>
      </c>
      <c r="W260" s="21">
        <v>149632</v>
      </c>
      <c r="X260" s="21" t="s">
        <v>10</v>
      </c>
      <c r="Y260" s="21" t="s">
        <v>10</v>
      </c>
      <c r="Z260" s="21" t="s">
        <v>10</v>
      </c>
      <c r="AA260" s="21" t="s">
        <v>1059</v>
      </c>
      <c r="AB260" s="21" t="s">
        <v>249</v>
      </c>
      <c r="AC260" t="s">
        <v>127</v>
      </c>
      <c r="AD260" t="s">
        <v>127</v>
      </c>
      <c r="AE260" s="21" t="s">
        <v>1139</v>
      </c>
      <c r="AF260" s="21" t="s">
        <v>139</v>
      </c>
      <c r="AG260" s="21" t="s">
        <v>140</v>
      </c>
      <c r="AH260" s="21">
        <v>322154</v>
      </c>
      <c r="AI260">
        <f>INDEX([5]Exposure_GWASs!F:F,MATCH([5]Wenxin!AB260,[5]Exposure_GWASs!C:C,0))</f>
        <v>322154</v>
      </c>
      <c r="AJ260" s="21" t="s">
        <v>10</v>
      </c>
      <c r="AK260" s="21" t="s">
        <v>3932</v>
      </c>
      <c r="AL260" s="21" t="s">
        <v>204</v>
      </c>
      <c r="AM260" s="21" t="s">
        <v>1099</v>
      </c>
      <c r="AN260" s="21" t="s">
        <v>5362</v>
      </c>
      <c r="AO260" s="21" t="s">
        <v>5377</v>
      </c>
      <c r="AP260" s="21" t="s">
        <v>5378</v>
      </c>
      <c r="AQ260" s="21" t="s">
        <v>5345</v>
      </c>
      <c r="AR260" s="21" t="s">
        <v>11</v>
      </c>
      <c r="AS260" s="21" t="s">
        <v>575</v>
      </c>
      <c r="AT260" s="21" t="s">
        <v>5379</v>
      </c>
      <c r="AU260" s="21" t="s">
        <v>10</v>
      </c>
      <c r="AV260" s="21">
        <v>83</v>
      </c>
      <c r="AW260" s="21" t="s">
        <v>10</v>
      </c>
      <c r="AX260" s="21">
        <f>INDEX([5]Exposure_GWASs!S:S,MATCH([5]Wenxin!AB260,[5]Exposure_GWASs!C:C,0))</f>
        <v>77</v>
      </c>
      <c r="AY260" s="21" t="s">
        <v>5489</v>
      </c>
      <c r="AZ260" s="21" t="s">
        <v>135</v>
      </c>
      <c r="BA260" s="21" t="s">
        <v>5380</v>
      </c>
      <c r="BB260" s="21" t="s">
        <v>80</v>
      </c>
      <c r="BC260" s="21" t="s">
        <v>17</v>
      </c>
      <c r="BD260" s="21" t="s">
        <v>92</v>
      </c>
      <c r="BE260" s="21" t="s">
        <v>94</v>
      </c>
      <c r="BH260" t="s">
        <v>1011</v>
      </c>
      <c r="BI260" t="s">
        <v>11</v>
      </c>
      <c r="BJ260" t="s">
        <v>1065</v>
      </c>
      <c r="BK260" t="s">
        <v>11</v>
      </c>
      <c r="BL260" t="s">
        <v>11</v>
      </c>
      <c r="BM260" s="21" t="s">
        <v>11</v>
      </c>
      <c r="BN260" t="s">
        <v>11</v>
      </c>
      <c r="BO260" s="21" t="s">
        <v>167</v>
      </c>
      <c r="BP260" s="21" t="s">
        <v>234</v>
      </c>
      <c r="BQ260" t="s">
        <v>1029</v>
      </c>
      <c r="BR260" s="251">
        <v>1.3494042856263422</v>
      </c>
      <c r="BS260" s="251"/>
      <c r="BT260">
        <v>95</v>
      </c>
      <c r="BU260" s="251">
        <v>1.2021085810408541</v>
      </c>
      <c r="BV260" s="251">
        <v>1.5147482971048312</v>
      </c>
      <c r="BW260" s="251">
        <v>3.74647555115764E-7</v>
      </c>
      <c r="BX260" t="s">
        <v>10</v>
      </c>
      <c r="BY260" t="s">
        <v>10</v>
      </c>
      <c r="BZ260" t="s">
        <v>5490</v>
      </c>
      <c r="CA260" t="s">
        <v>5491</v>
      </c>
      <c r="CB260" s="252" t="s">
        <v>11</v>
      </c>
      <c r="CC260" t="s">
        <v>5381</v>
      </c>
    </row>
    <row r="261" spans="1:81">
      <c r="A261">
        <v>181</v>
      </c>
      <c r="B261" t="s">
        <v>282</v>
      </c>
      <c r="C261" t="s">
        <v>244</v>
      </c>
      <c r="D261" t="s">
        <v>5367</v>
      </c>
      <c r="E261">
        <v>2018</v>
      </c>
      <c r="F261" t="s">
        <v>5368</v>
      </c>
      <c r="G261" t="s">
        <v>5369</v>
      </c>
      <c r="H261" t="s">
        <v>5370</v>
      </c>
      <c r="I261" t="s">
        <v>5371</v>
      </c>
      <c r="J261" s="65" t="s">
        <v>5372</v>
      </c>
      <c r="K261" t="s">
        <v>5373</v>
      </c>
      <c r="L261" t="s">
        <v>5488</v>
      </c>
      <c r="M261" t="s">
        <v>5374</v>
      </c>
      <c r="N261" s="21" t="s">
        <v>5375</v>
      </c>
      <c r="O261" s="21" t="s">
        <v>6090</v>
      </c>
      <c r="P261" s="21" t="s">
        <v>6090</v>
      </c>
      <c r="Q261" s="21" t="s">
        <v>5737</v>
      </c>
      <c r="R261" s="21" t="s">
        <v>5382</v>
      </c>
      <c r="S261" s="21" t="s">
        <v>123</v>
      </c>
      <c r="T261" s="21" t="s">
        <v>10</v>
      </c>
      <c r="U261" s="21" t="s">
        <v>140</v>
      </c>
      <c r="V261" s="21">
        <v>21769</v>
      </c>
      <c r="W261" s="21">
        <v>152416</v>
      </c>
      <c r="X261" s="21" t="s">
        <v>10</v>
      </c>
      <c r="Y261" s="21" t="s">
        <v>10</v>
      </c>
      <c r="Z261" s="21" t="s">
        <v>10</v>
      </c>
      <c r="AA261" s="21" t="s">
        <v>1059</v>
      </c>
      <c r="AB261" s="21" t="s">
        <v>249</v>
      </c>
      <c r="AC261" t="s">
        <v>127</v>
      </c>
      <c r="AD261" t="s">
        <v>127</v>
      </c>
      <c r="AE261" s="21" t="s">
        <v>1139</v>
      </c>
      <c r="AF261" s="21" t="s">
        <v>139</v>
      </c>
      <c r="AG261" s="21" t="s">
        <v>140</v>
      </c>
      <c r="AH261" s="21">
        <v>322154</v>
      </c>
      <c r="AI261">
        <f>INDEX([5]Exposure_GWASs!F:F,MATCH([5]Wenxin!AB261,[5]Exposure_GWASs!C:C,0))</f>
        <v>322154</v>
      </c>
      <c r="AJ261" s="21" t="s">
        <v>10</v>
      </c>
      <c r="AK261" s="21" t="s">
        <v>3932</v>
      </c>
      <c r="AL261" s="21" t="s">
        <v>204</v>
      </c>
      <c r="AM261" s="21" t="s">
        <v>1099</v>
      </c>
      <c r="AN261" s="21" t="s">
        <v>5362</v>
      </c>
      <c r="AO261" s="21" t="s">
        <v>5377</v>
      </c>
      <c r="AP261" s="21" t="s">
        <v>5378</v>
      </c>
      <c r="AQ261" s="21" t="s">
        <v>5345</v>
      </c>
      <c r="AR261" s="21" t="s">
        <v>11</v>
      </c>
      <c r="AS261" s="21" t="s">
        <v>575</v>
      </c>
      <c r="AT261" s="21" t="s">
        <v>5379</v>
      </c>
      <c r="AU261" s="21" t="s">
        <v>10</v>
      </c>
      <c r="AV261" s="21">
        <v>84</v>
      </c>
      <c r="AW261" s="21" t="s">
        <v>10</v>
      </c>
      <c r="AX261" s="21">
        <f>INDEX([5]Exposure_GWASs!S:S,MATCH([5]Wenxin!AB261,[5]Exposure_GWASs!C:C,0))</f>
        <v>77</v>
      </c>
      <c r="AY261" s="21" t="s">
        <v>5489</v>
      </c>
      <c r="AZ261" s="21" t="s">
        <v>135</v>
      </c>
      <c r="BA261" s="21" t="s">
        <v>5380</v>
      </c>
      <c r="BB261" s="21" t="s">
        <v>80</v>
      </c>
      <c r="BC261" s="21" t="s">
        <v>17</v>
      </c>
      <c r="BD261" s="21" t="s">
        <v>92</v>
      </c>
      <c r="BE261" s="21" t="s">
        <v>94</v>
      </c>
      <c r="BH261" t="s">
        <v>1011</v>
      </c>
      <c r="BI261" t="s">
        <v>11</v>
      </c>
      <c r="BJ261" t="s">
        <v>1065</v>
      </c>
      <c r="BK261" t="s">
        <v>11</v>
      </c>
      <c r="BL261" t="s">
        <v>11</v>
      </c>
      <c r="BM261" s="21" t="s">
        <v>11</v>
      </c>
      <c r="BN261" t="s">
        <v>11</v>
      </c>
      <c r="BO261" s="21" t="s">
        <v>167</v>
      </c>
      <c r="BP261" s="21" t="s">
        <v>234</v>
      </c>
      <c r="BQ261" t="s">
        <v>1029</v>
      </c>
      <c r="BR261" s="251">
        <v>0.93536261513638441</v>
      </c>
      <c r="BS261" s="251"/>
      <c r="BT261">
        <v>95</v>
      </c>
      <c r="BU261" s="251">
        <v>0.82507920771332988</v>
      </c>
      <c r="BV261" s="251">
        <v>1.0603869466296831</v>
      </c>
      <c r="BW261" s="251">
        <v>0.29650655617432897</v>
      </c>
      <c r="BX261" t="s">
        <v>10</v>
      </c>
      <c r="BY261" t="s">
        <v>10</v>
      </c>
      <c r="BZ261" t="s">
        <v>5490</v>
      </c>
      <c r="CA261" t="s">
        <v>5491</v>
      </c>
      <c r="CB261" s="252" t="s">
        <v>11</v>
      </c>
      <c r="CC261" t="s">
        <v>5381</v>
      </c>
    </row>
    <row r="262" spans="1:81">
      <c r="A262">
        <v>181</v>
      </c>
      <c r="B262" t="s">
        <v>282</v>
      </c>
      <c r="C262" t="s">
        <v>244</v>
      </c>
      <c r="D262" t="s">
        <v>5367</v>
      </c>
      <c r="E262">
        <v>2018</v>
      </c>
      <c r="F262" t="s">
        <v>5368</v>
      </c>
      <c r="G262" t="s">
        <v>5369</v>
      </c>
      <c r="H262" t="s">
        <v>5370</v>
      </c>
      <c r="I262" t="s">
        <v>5371</v>
      </c>
      <c r="J262" s="65" t="s">
        <v>5372</v>
      </c>
      <c r="K262" t="s">
        <v>5373</v>
      </c>
      <c r="L262" t="s">
        <v>5488</v>
      </c>
      <c r="M262" t="s">
        <v>5374</v>
      </c>
      <c r="N262" s="21" t="s">
        <v>5375</v>
      </c>
      <c r="O262" s="21" t="s">
        <v>5815</v>
      </c>
      <c r="P262" s="21" t="s">
        <v>5815</v>
      </c>
      <c r="Q262" s="21" t="s">
        <v>5602</v>
      </c>
      <c r="R262" s="21" t="s">
        <v>2837</v>
      </c>
      <c r="S262" s="21" t="s">
        <v>123</v>
      </c>
      <c r="T262" s="21" t="s">
        <v>10</v>
      </c>
      <c r="U262" s="21" t="s">
        <v>140</v>
      </c>
      <c r="V262" s="21">
        <v>30909</v>
      </c>
      <c r="W262" s="21">
        <v>143276</v>
      </c>
      <c r="X262" s="21" t="s">
        <v>10</v>
      </c>
      <c r="Y262" s="21" t="s">
        <v>10</v>
      </c>
      <c r="Z262" s="21" t="s">
        <v>10</v>
      </c>
      <c r="AA262" s="21" t="s">
        <v>1059</v>
      </c>
      <c r="AB262" s="21" t="s">
        <v>249</v>
      </c>
      <c r="AC262" t="s">
        <v>127</v>
      </c>
      <c r="AD262" t="s">
        <v>127</v>
      </c>
      <c r="AE262" s="21" t="s">
        <v>1139</v>
      </c>
      <c r="AF262" s="21" t="s">
        <v>139</v>
      </c>
      <c r="AG262" s="21" t="s">
        <v>140</v>
      </c>
      <c r="AH262" s="21">
        <v>322154</v>
      </c>
      <c r="AI262">
        <f>INDEX([5]Exposure_GWASs!F:F,MATCH([5]Wenxin!AB262,[5]Exposure_GWASs!C:C,0))</f>
        <v>322154</v>
      </c>
      <c r="AJ262" s="21" t="s">
        <v>10</v>
      </c>
      <c r="AK262" s="21" t="s">
        <v>3932</v>
      </c>
      <c r="AL262" s="21" t="s">
        <v>204</v>
      </c>
      <c r="AM262" s="21" t="s">
        <v>1099</v>
      </c>
      <c r="AN262" s="21" t="s">
        <v>5362</v>
      </c>
      <c r="AO262" s="21" t="s">
        <v>5377</v>
      </c>
      <c r="AP262" s="21" t="s">
        <v>5378</v>
      </c>
      <c r="AQ262" s="21" t="s">
        <v>5345</v>
      </c>
      <c r="AR262" s="21" t="s">
        <v>11</v>
      </c>
      <c r="AS262" s="21" t="s">
        <v>575</v>
      </c>
      <c r="AT262" s="21" t="s">
        <v>5379</v>
      </c>
      <c r="AU262" s="21" t="s">
        <v>10</v>
      </c>
      <c r="AV262" s="21">
        <v>84</v>
      </c>
      <c r="AW262" s="21" t="s">
        <v>10</v>
      </c>
      <c r="AX262" s="21">
        <f>INDEX([5]Exposure_GWASs!S:S,MATCH([5]Wenxin!AB262,[5]Exposure_GWASs!C:C,0))</f>
        <v>77</v>
      </c>
      <c r="AY262" s="21" t="s">
        <v>5489</v>
      </c>
      <c r="AZ262" s="21" t="s">
        <v>135</v>
      </c>
      <c r="BA262" s="21" t="s">
        <v>5380</v>
      </c>
      <c r="BB262" s="21" t="s">
        <v>80</v>
      </c>
      <c r="BC262" s="21" t="s">
        <v>17</v>
      </c>
      <c r="BD262" s="21" t="s">
        <v>92</v>
      </c>
      <c r="BE262" s="21" t="s">
        <v>94</v>
      </c>
      <c r="BH262" t="s">
        <v>1011</v>
      </c>
      <c r="BI262" t="s">
        <v>11</v>
      </c>
      <c r="BJ262" t="s">
        <v>1065</v>
      </c>
      <c r="BK262" t="s">
        <v>11</v>
      </c>
      <c r="BL262" t="s">
        <v>11</v>
      </c>
      <c r="BM262" s="21" t="s">
        <v>11</v>
      </c>
      <c r="BN262" t="s">
        <v>11</v>
      </c>
      <c r="BO262" s="21" t="s">
        <v>167</v>
      </c>
      <c r="BP262" s="21" t="s">
        <v>234</v>
      </c>
      <c r="BQ262" t="s">
        <v>1029</v>
      </c>
      <c r="BR262" s="251">
        <v>1.2968905590376347</v>
      </c>
      <c r="BS262" s="251"/>
      <c r="BT262">
        <v>95</v>
      </c>
      <c r="BU262" s="251">
        <v>1.1609951951276833</v>
      </c>
      <c r="BV262" s="251">
        <v>1.4486925778671933</v>
      </c>
      <c r="BW262" s="251">
        <v>4.1599339331270803E-6</v>
      </c>
      <c r="BX262" t="s">
        <v>10</v>
      </c>
      <c r="BY262" t="s">
        <v>10</v>
      </c>
      <c r="BZ262" t="s">
        <v>5490</v>
      </c>
      <c r="CA262" t="s">
        <v>5491</v>
      </c>
      <c r="CB262" s="252" t="s">
        <v>11</v>
      </c>
      <c r="CC262" t="s">
        <v>5381</v>
      </c>
    </row>
    <row r="263" spans="1:81">
      <c r="A263">
        <v>181</v>
      </c>
      <c r="B263" t="s">
        <v>282</v>
      </c>
      <c r="C263" t="s">
        <v>244</v>
      </c>
      <c r="D263" t="s">
        <v>5367</v>
      </c>
      <c r="E263">
        <v>2018</v>
      </c>
      <c r="F263" t="s">
        <v>5368</v>
      </c>
      <c r="G263" t="s">
        <v>5369</v>
      </c>
      <c r="H263" t="s">
        <v>5370</v>
      </c>
      <c r="I263" t="s">
        <v>5371</v>
      </c>
      <c r="J263" s="65" t="s">
        <v>5372</v>
      </c>
      <c r="K263" t="s">
        <v>5373</v>
      </c>
      <c r="L263" t="s">
        <v>5488</v>
      </c>
      <c r="M263" t="s">
        <v>5374</v>
      </c>
      <c r="N263" s="21" t="s">
        <v>5375</v>
      </c>
      <c r="O263" s="21" t="s">
        <v>5763</v>
      </c>
      <c r="P263" s="21" t="s">
        <v>5763</v>
      </c>
      <c r="Q263" s="21" t="s">
        <v>5577</v>
      </c>
      <c r="R263" s="21" t="s">
        <v>2835</v>
      </c>
      <c r="S263" s="21" t="s">
        <v>123</v>
      </c>
      <c r="T263" s="21" t="s">
        <v>10</v>
      </c>
      <c r="U263" s="21" t="s">
        <v>140</v>
      </c>
      <c r="V263" s="21">
        <v>30309</v>
      </c>
      <c r="W263" s="21">
        <v>143976</v>
      </c>
      <c r="X263" s="21" t="s">
        <v>10</v>
      </c>
      <c r="Y263" s="21" t="s">
        <v>10</v>
      </c>
      <c r="Z263" s="21" t="s">
        <v>10</v>
      </c>
      <c r="AA263" s="21" t="s">
        <v>1059</v>
      </c>
      <c r="AB263" s="21" t="s">
        <v>249</v>
      </c>
      <c r="AC263" t="s">
        <v>127</v>
      </c>
      <c r="AD263" t="s">
        <v>127</v>
      </c>
      <c r="AE263" s="21" t="s">
        <v>1139</v>
      </c>
      <c r="AF263" s="21" t="s">
        <v>139</v>
      </c>
      <c r="AG263" s="21" t="s">
        <v>140</v>
      </c>
      <c r="AH263" s="21">
        <v>322154</v>
      </c>
      <c r="AI263">
        <f>INDEX([5]Exposure_GWASs!F:F,MATCH([5]Wenxin!AB263,[5]Exposure_GWASs!C:C,0))</f>
        <v>322154</v>
      </c>
      <c r="AJ263" s="21" t="s">
        <v>10</v>
      </c>
      <c r="AK263" s="21" t="s">
        <v>3932</v>
      </c>
      <c r="AL263" s="21" t="s">
        <v>204</v>
      </c>
      <c r="AM263" s="21" t="s">
        <v>1099</v>
      </c>
      <c r="AN263" s="21" t="s">
        <v>5362</v>
      </c>
      <c r="AO263" s="21" t="s">
        <v>5377</v>
      </c>
      <c r="AP263" s="21" t="s">
        <v>5378</v>
      </c>
      <c r="AQ263" s="21" t="s">
        <v>5345</v>
      </c>
      <c r="AR263" s="21" t="s">
        <v>11</v>
      </c>
      <c r="AS263" s="21" t="s">
        <v>575</v>
      </c>
      <c r="AT263" s="21" t="s">
        <v>5379</v>
      </c>
      <c r="AU263" s="21" t="s">
        <v>10</v>
      </c>
      <c r="AV263" s="21">
        <v>83</v>
      </c>
      <c r="AW263" s="21" t="s">
        <v>10</v>
      </c>
      <c r="AX263" s="21">
        <f>INDEX([5]Exposure_GWASs!S:S,MATCH([5]Wenxin!AB263,[5]Exposure_GWASs!C:C,0))</f>
        <v>77</v>
      </c>
      <c r="AY263" s="21" t="s">
        <v>5489</v>
      </c>
      <c r="AZ263" s="21" t="s">
        <v>135</v>
      </c>
      <c r="BA263" s="21" t="s">
        <v>5380</v>
      </c>
      <c r="BB263" s="21" t="s">
        <v>80</v>
      </c>
      <c r="BC263" s="21" t="s">
        <v>17</v>
      </c>
      <c r="BD263" s="21" t="s">
        <v>92</v>
      </c>
      <c r="BE263" s="21" t="s">
        <v>94</v>
      </c>
      <c r="BH263" t="s">
        <v>1011</v>
      </c>
      <c r="BI263" t="s">
        <v>11</v>
      </c>
      <c r="BJ263" t="s">
        <v>1065</v>
      </c>
      <c r="BK263" t="s">
        <v>11</v>
      </c>
      <c r="BL263" t="s">
        <v>11</v>
      </c>
      <c r="BM263" s="21" t="s">
        <v>11</v>
      </c>
      <c r="BN263" t="s">
        <v>11</v>
      </c>
      <c r="BO263" s="21" t="s">
        <v>167</v>
      </c>
      <c r="BP263" s="21" t="s">
        <v>234</v>
      </c>
      <c r="BQ263" t="s">
        <v>1029</v>
      </c>
      <c r="BR263" s="251">
        <v>0.89522952281000823</v>
      </c>
      <c r="BS263" s="251"/>
      <c r="BT263">
        <v>95</v>
      </c>
      <c r="BU263" s="251">
        <v>0.79919233034193216</v>
      </c>
      <c r="BV263" s="251">
        <v>1.0028072944190329</v>
      </c>
      <c r="BW263" s="251">
        <v>5.59300402539048E-2</v>
      </c>
      <c r="BX263" t="s">
        <v>10</v>
      </c>
      <c r="BY263" t="s">
        <v>10</v>
      </c>
      <c r="BZ263" t="s">
        <v>5490</v>
      </c>
      <c r="CA263" t="s">
        <v>5491</v>
      </c>
      <c r="CB263" s="252" t="s">
        <v>11</v>
      </c>
      <c r="CC263" t="s">
        <v>5381</v>
      </c>
    </row>
    <row r="264" spans="1:81">
      <c r="A264">
        <v>181</v>
      </c>
      <c r="B264" t="s">
        <v>282</v>
      </c>
      <c r="C264" t="s">
        <v>244</v>
      </c>
      <c r="D264" t="s">
        <v>5367</v>
      </c>
      <c r="E264">
        <v>2018</v>
      </c>
      <c r="F264" t="s">
        <v>5368</v>
      </c>
      <c r="G264" t="s">
        <v>5369</v>
      </c>
      <c r="H264" t="s">
        <v>5370</v>
      </c>
      <c r="I264" t="s">
        <v>5371</v>
      </c>
      <c r="J264" s="65" t="s">
        <v>5372</v>
      </c>
      <c r="K264" t="s">
        <v>5373</v>
      </c>
      <c r="L264" t="s">
        <v>5488</v>
      </c>
      <c r="M264" t="s">
        <v>5374</v>
      </c>
      <c r="N264" s="21" t="s">
        <v>5375</v>
      </c>
      <c r="O264" s="21" t="s">
        <v>5563</v>
      </c>
      <c r="P264" s="21" t="s">
        <v>5564</v>
      </c>
      <c r="Q264" s="21" t="s">
        <v>5601</v>
      </c>
      <c r="R264" s="21" t="s">
        <v>5383</v>
      </c>
      <c r="S264" s="21" t="s">
        <v>123</v>
      </c>
      <c r="T264" s="21" t="s">
        <v>10</v>
      </c>
      <c r="U264" s="21" t="s">
        <v>140</v>
      </c>
      <c r="V264" s="21">
        <v>15409</v>
      </c>
      <c r="W264" s="21">
        <v>158776</v>
      </c>
      <c r="X264" s="21" t="s">
        <v>10</v>
      </c>
      <c r="Y264" s="21" t="s">
        <v>10</v>
      </c>
      <c r="Z264" s="21" t="s">
        <v>10</v>
      </c>
      <c r="AA264" s="21" t="s">
        <v>1059</v>
      </c>
      <c r="AB264" s="21" t="s">
        <v>249</v>
      </c>
      <c r="AC264" t="s">
        <v>127</v>
      </c>
      <c r="AD264" t="s">
        <v>127</v>
      </c>
      <c r="AE264" s="21" t="s">
        <v>1139</v>
      </c>
      <c r="AF264" s="21" t="s">
        <v>139</v>
      </c>
      <c r="AG264" s="21" t="s">
        <v>140</v>
      </c>
      <c r="AH264" s="21">
        <v>322154</v>
      </c>
      <c r="AI264">
        <f>INDEX([5]Exposure_GWASs!F:F,MATCH([5]Wenxin!AB264,[5]Exposure_GWASs!C:C,0))</f>
        <v>322154</v>
      </c>
      <c r="AJ264" s="21" t="s">
        <v>10</v>
      </c>
      <c r="AK264" s="21" t="s">
        <v>3932</v>
      </c>
      <c r="AL264" s="21" t="s">
        <v>204</v>
      </c>
      <c r="AM264" s="21" t="s">
        <v>1099</v>
      </c>
      <c r="AN264" s="21" t="s">
        <v>5362</v>
      </c>
      <c r="AO264" s="21" t="s">
        <v>5377</v>
      </c>
      <c r="AP264" s="21" t="s">
        <v>5378</v>
      </c>
      <c r="AQ264" s="21" t="s">
        <v>5345</v>
      </c>
      <c r="AR264" s="21" t="s">
        <v>11</v>
      </c>
      <c r="AS264" s="21" t="s">
        <v>575</v>
      </c>
      <c r="AT264" s="21" t="s">
        <v>5379</v>
      </c>
      <c r="AU264" s="21" t="s">
        <v>10</v>
      </c>
      <c r="AV264" s="21">
        <v>83</v>
      </c>
      <c r="AW264" s="21" t="s">
        <v>10</v>
      </c>
      <c r="AX264" s="21">
        <f>INDEX([5]Exposure_GWASs!S:S,MATCH([5]Wenxin!AB264,[5]Exposure_GWASs!C:C,0))</f>
        <v>77</v>
      </c>
      <c r="AY264" s="21" t="s">
        <v>5489</v>
      </c>
      <c r="AZ264" s="21" t="s">
        <v>135</v>
      </c>
      <c r="BA264" s="21" t="s">
        <v>5380</v>
      </c>
      <c r="BB264" s="21" t="s">
        <v>80</v>
      </c>
      <c r="BC264" s="21" t="s">
        <v>17</v>
      </c>
      <c r="BD264" s="21" t="s">
        <v>92</v>
      </c>
      <c r="BE264" s="21" t="s">
        <v>94</v>
      </c>
      <c r="BH264" t="s">
        <v>1011</v>
      </c>
      <c r="BI264" t="s">
        <v>11</v>
      </c>
      <c r="BJ264" t="s">
        <v>1065</v>
      </c>
      <c r="BK264" t="s">
        <v>11</v>
      </c>
      <c r="BL264" t="s">
        <v>11</v>
      </c>
      <c r="BM264" s="21" t="s">
        <v>11</v>
      </c>
      <c r="BN264" t="s">
        <v>11</v>
      </c>
      <c r="BO264" s="21" t="s">
        <v>167</v>
      </c>
      <c r="BP264" s="21" t="s">
        <v>234</v>
      </c>
      <c r="BQ264" t="s">
        <v>1029</v>
      </c>
      <c r="BR264" s="251">
        <v>1.1259892305513033</v>
      </c>
      <c r="BS264" s="251"/>
      <c r="BT264">
        <v>95</v>
      </c>
      <c r="BU264" s="251">
        <v>0.97778601912042307</v>
      </c>
      <c r="BV264" s="251">
        <v>1.2966556307054014</v>
      </c>
      <c r="BW264" s="251">
        <v>9.93509887247883E-2</v>
      </c>
      <c r="BX264" t="s">
        <v>10</v>
      </c>
      <c r="BY264" t="s">
        <v>10</v>
      </c>
      <c r="BZ264" t="s">
        <v>5490</v>
      </c>
      <c r="CA264" t="s">
        <v>5491</v>
      </c>
      <c r="CB264" s="252" t="s">
        <v>11</v>
      </c>
      <c r="CC264" t="s">
        <v>5381</v>
      </c>
    </row>
    <row r="265" spans="1:81">
      <c r="A265">
        <v>181</v>
      </c>
      <c r="B265" t="s">
        <v>282</v>
      </c>
      <c r="C265" t="s">
        <v>244</v>
      </c>
      <c r="D265" t="s">
        <v>5367</v>
      </c>
      <c r="E265">
        <v>2018</v>
      </c>
      <c r="F265" t="s">
        <v>5368</v>
      </c>
      <c r="G265" t="s">
        <v>5369</v>
      </c>
      <c r="H265" t="s">
        <v>5370</v>
      </c>
      <c r="I265" t="s">
        <v>5371</v>
      </c>
      <c r="J265" s="65" t="s">
        <v>5372</v>
      </c>
      <c r="K265" t="s">
        <v>5373</v>
      </c>
      <c r="L265" t="s">
        <v>5488</v>
      </c>
      <c r="M265" t="s">
        <v>5374</v>
      </c>
      <c r="N265" s="21" t="s">
        <v>5375</v>
      </c>
      <c r="O265" s="21" t="s">
        <v>6092</v>
      </c>
      <c r="P265" s="21" t="s">
        <v>6092</v>
      </c>
      <c r="Q265" s="21" t="s">
        <v>5737</v>
      </c>
      <c r="R265" s="21" t="s">
        <v>5384</v>
      </c>
      <c r="S265" s="21" t="s">
        <v>123</v>
      </c>
      <c r="T265" s="21" t="s">
        <v>10</v>
      </c>
      <c r="U265" s="21" t="s">
        <v>140</v>
      </c>
      <c r="V265" s="21">
        <v>8455</v>
      </c>
      <c r="W265" s="21">
        <v>165730</v>
      </c>
      <c r="X265" s="21" t="s">
        <v>10</v>
      </c>
      <c r="Y265" s="21" t="s">
        <v>10</v>
      </c>
      <c r="Z265" s="21" t="s">
        <v>10</v>
      </c>
      <c r="AA265" s="21" t="s">
        <v>1059</v>
      </c>
      <c r="AB265" s="21" t="s">
        <v>249</v>
      </c>
      <c r="AC265" t="s">
        <v>127</v>
      </c>
      <c r="AD265" t="s">
        <v>127</v>
      </c>
      <c r="AE265" s="21" t="s">
        <v>1139</v>
      </c>
      <c r="AF265" s="21" t="s">
        <v>139</v>
      </c>
      <c r="AG265" s="21" t="s">
        <v>140</v>
      </c>
      <c r="AH265" s="21">
        <v>322154</v>
      </c>
      <c r="AI265">
        <f>INDEX([5]Exposure_GWASs!F:F,MATCH([5]Wenxin!AB265,[5]Exposure_GWASs!C:C,0))</f>
        <v>322154</v>
      </c>
      <c r="AJ265" s="21" t="s">
        <v>10</v>
      </c>
      <c r="AK265" s="21" t="s">
        <v>3932</v>
      </c>
      <c r="AL265" s="21" t="s">
        <v>204</v>
      </c>
      <c r="AM265" s="21" t="s">
        <v>1099</v>
      </c>
      <c r="AN265" s="21" t="s">
        <v>5362</v>
      </c>
      <c r="AO265" s="21" t="s">
        <v>5377</v>
      </c>
      <c r="AP265" s="21" t="s">
        <v>5378</v>
      </c>
      <c r="AQ265" s="21" t="s">
        <v>5345</v>
      </c>
      <c r="AR265" s="21" t="s">
        <v>11</v>
      </c>
      <c r="AS265" s="21" t="s">
        <v>575</v>
      </c>
      <c r="AT265" s="21" t="s">
        <v>5379</v>
      </c>
      <c r="AU265" s="21" t="s">
        <v>10</v>
      </c>
      <c r="AV265" s="21">
        <v>86</v>
      </c>
      <c r="AW265" s="21" t="s">
        <v>10</v>
      </c>
      <c r="AX265" s="21">
        <f>INDEX([5]Exposure_GWASs!S:S,MATCH([5]Wenxin!AB265,[5]Exposure_GWASs!C:C,0))</f>
        <v>77</v>
      </c>
      <c r="AY265" s="21" t="s">
        <v>5489</v>
      </c>
      <c r="AZ265" s="21" t="s">
        <v>135</v>
      </c>
      <c r="BA265" s="21" t="s">
        <v>5380</v>
      </c>
      <c r="BB265" s="21" t="s">
        <v>80</v>
      </c>
      <c r="BC265" s="21" t="s">
        <v>17</v>
      </c>
      <c r="BD265" s="21" t="s">
        <v>92</v>
      </c>
      <c r="BE265" s="21" t="s">
        <v>94</v>
      </c>
      <c r="BH265" t="s">
        <v>1011</v>
      </c>
      <c r="BI265" t="s">
        <v>11</v>
      </c>
      <c r="BJ265" t="s">
        <v>1065</v>
      </c>
      <c r="BK265" t="s">
        <v>11</v>
      </c>
      <c r="BL265" t="s">
        <v>11</v>
      </c>
      <c r="BM265" s="21" t="s">
        <v>11</v>
      </c>
      <c r="BN265" t="s">
        <v>11</v>
      </c>
      <c r="BO265" s="21" t="s">
        <v>167</v>
      </c>
      <c r="BP265" s="21" t="s">
        <v>234</v>
      </c>
      <c r="BQ265" t="s">
        <v>1029</v>
      </c>
      <c r="BR265" s="251">
        <v>1.66624756843662</v>
      </c>
      <c r="BS265" s="251"/>
      <c r="BT265">
        <v>95</v>
      </c>
      <c r="BU265" s="251">
        <v>1.3643552676723878</v>
      </c>
      <c r="BV265" s="251">
        <v>2.0349398907349845</v>
      </c>
      <c r="BW265" s="251">
        <v>5.5478700012063097E-7</v>
      </c>
      <c r="BX265" t="s">
        <v>10</v>
      </c>
      <c r="BY265" t="s">
        <v>10</v>
      </c>
      <c r="BZ265" t="s">
        <v>5490</v>
      </c>
      <c r="CA265" t="s">
        <v>5491</v>
      </c>
      <c r="CB265" s="252" t="s">
        <v>11</v>
      </c>
      <c r="CC265" t="s">
        <v>5381</v>
      </c>
    </row>
    <row r="266" spans="1:81">
      <c r="A266">
        <v>181</v>
      </c>
      <c r="B266" t="s">
        <v>282</v>
      </c>
      <c r="C266" t="s">
        <v>244</v>
      </c>
      <c r="D266" t="s">
        <v>5367</v>
      </c>
      <c r="E266">
        <v>2018</v>
      </c>
      <c r="F266" t="s">
        <v>5368</v>
      </c>
      <c r="G266" t="s">
        <v>5369</v>
      </c>
      <c r="H266" t="s">
        <v>5370</v>
      </c>
      <c r="I266" t="s">
        <v>5371</v>
      </c>
      <c r="J266" s="65" t="s">
        <v>5372</v>
      </c>
      <c r="K266" t="s">
        <v>5373</v>
      </c>
      <c r="L266" t="s">
        <v>5488</v>
      </c>
      <c r="M266" t="s">
        <v>5374</v>
      </c>
      <c r="N266" s="21" t="s">
        <v>5375</v>
      </c>
      <c r="O266" s="21" t="s">
        <v>5560</v>
      </c>
      <c r="P266" s="21" t="s">
        <v>6091</v>
      </c>
      <c r="Q266" s="21" t="s">
        <v>5600</v>
      </c>
      <c r="R266" s="21" t="s">
        <v>5385</v>
      </c>
      <c r="S266" s="21" t="s">
        <v>123</v>
      </c>
      <c r="T266" s="21" t="s">
        <v>10</v>
      </c>
      <c r="U266" s="21" t="s">
        <v>140</v>
      </c>
      <c r="V266" s="21">
        <v>13648</v>
      </c>
      <c r="W266" s="21">
        <v>160537</v>
      </c>
      <c r="X266" s="21" t="s">
        <v>10</v>
      </c>
      <c r="Y266" s="21" t="s">
        <v>10</v>
      </c>
      <c r="Z266" s="21" t="s">
        <v>10</v>
      </c>
      <c r="AA266" s="21" t="s">
        <v>1059</v>
      </c>
      <c r="AB266" s="21" t="s">
        <v>249</v>
      </c>
      <c r="AC266" t="s">
        <v>127</v>
      </c>
      <c r="AD266" t="s">
        <v>127</v>
      </c>
      <c r="AE266" s="21" t="s">
        <v>1139</v>
      </c>
      <c r="AF266" s="21" t="s">
        <v>139</v>
      </c>
      <c r="AG266" s="21" t="s">
        <v>140</v>
      </c>
      <c r="AH266" s="21">
        <v>322154</v>
      </c>
      <c r="AI266">
        <f>INDEX([5]Exposure_GWASs!F:F,MATCH([5]Wenxin!AB266,[5]Exposure_GWASs!C:C,0))</f>
        <v>322154</v>
      </c>
      <c r="AJ266" s="21" t="s">
        <v>10</v>
      </c>
      <c r="AK266" s="21" t="s">
        <v>3932</v>
      </c>
      <c r="AL266" s="21" t="s">
        <v>204</v>
      </c>
      <c r="AM266" s="21" t="s">
        <v>1099</v>
      </c>
      <c r="AN266" s="21" t="s">
        <v>5362</v>
      </c>
      <c r="AO266" s="21" t="s">
        <v>5377</v>
      </c>
      <c r="AP266" s="21" t="s">
        <v>5378</v>
      </c>
      <c r="AQ266" s="21" t="s">
        <v>5345</v>
      </c>
      <c r="AR266" s="21" t="s">
        <v>11</v>
      </c>
      <c r="AS266" s="21" t="s">
        <v>575</v>
      </c>
      <c r="AT266" s="21" t="s">
        <v>5379</v>
      </c>
      <c r="AU266" s="21" t="s">
        <v>10</v>
      </c>
      <c r="AV266" s="21">
        <v>80</v>
      </c>
      <c r="AW266" s="21" t="s">
        <v>10</v>
      </c>
      <c r="AX266" s="21">
        <f>INDEX([5]Exposure_GWASs!S:S,MATCH([5]Wenxin!AB266,[5]Exposure_GWASs!C:C,0))</f>
        <v>77</v>
      </c>
      <c r="AY266" s="21" t="s">
        <v>5489</v>
      </c>
      <c r="AZ266" s="21" t="s">
        <v>135</v>
      </c>
      <c r="BA266" s="21" t="s">
        <v>5380</v>
      </c>
      <c r="BB266" s="21" t="s">
        <v>80</v>
      </c>
      <c r="BC266" s="21" t="s">
        <v>17</v>
      </c>
      <c r="BD266" s="21" t="s">
        <v>92</v>
      </c>
      <c r="BE266" s="21" t="s">
        <v>94</v>
      </c>
      <c r="BH266" t="s">
        <v>1011</v>
      </c>
      <c r="BI266" t="s">
        <v>11</v>
      </c>
      <c r="BJ266" t="s">
        <v>1065</v>
      </c>
      <c r="BK266" t="s">
        <v>11</v>
      </c>
      <c r="BL266" t="s">
        <v>11</v>
      </c>
      <c r="BM266" s="21" t="s">
        <v>11</v>
      </c>
      <c r="BN266" t="s">
        <v>11</v>
      </c>
      <c r="BO266" s="21" t="s">
        <v>167</v>
      </c>
      <c r="BP266" s="21" t="s">
        <v>234</v>
      </c>
      <c r="BQ266" t="s">
        <v>1029</v>
      </c>
      <c r="BR266" s="251">
        <v>3.2875078062639433</v>
      </c>
      <c r="BS266" s="251"/>
      <c r="BT266">
        <v>95</v>
      </c>
      <c r="BU266" s="251">
        <v>2.8207098060053024</v>
      </c>
      <c r="BV266" s="251">
        <v>3.8315559981522069</v>
      </c>
      <c r="BW266" s="251" t="s">
        <v>5386</v>
      </c>
      <c r="BX266" t="s">
        <v>10</v>
      </c>
      <c r="BY266" t="s">
        <v>10</v>
      </c>
      <c r="BZ266" t="s">
        <v>5490</v>
      </c>
      <c r="CA266" t="s">
        <v>5491</v>
      </c>
      <c r="CB266" s="252" t="s">
        <v>11</v>
      </c>
      <c r="CC266" t="s">
        <v>5381</v>
      </c>
    </row>
    <row r="267" spans="1:81">
      <c r="A267">
        <v>181</v>
      </c>
      <c r="B267" t="s">
        <v>282</v>
      </c>
      <c r="C267" t="s">
        <v>244</v>
      </c>
      <c r="D267" t="s">
        <v>5367</v>
      </c>
      <c r="E267">
        <v>2018</v>
      </c>
      <c r="F267" t="s">
        <v>5368</v>
      </c>
      <c r="G267" t="s">
        <v>5369</v>
      </c>
      <c r="H267" t="s">
        <v>5370</v>
      </c>
      <c r="I267" t="s">
        <v>5371</v>
      </c>
      <c r="J267" s="65" t="s">
        <v>5372</v>
      </c>
      <c r="K267" t="s">
        <v>5373</v>
      </c>
      <c r="L267" t="s">
        <v>5488</v>
      </c>
      <c r="M267" t="s">
        <v>5374</v>
      </c>
      <c r="N267" s="21" t="s">
        <v>5375</v>
      </c>
      <c r="O267" s="21" t="s">
        <v>5773</v>
      </c>
      <c r="P267" s="21" t="s">
        <v>6091</v>
      </c>
      <c r="Q267" s="21" t="s">
        <v>5600</v>
      </c>
      <c r="R267" s="21" t="s">
        <v>5387</v>
      </c>
      <c r="S267" s="21" t="s">
        <v>123</v>
      </c>
      <c r="T267" s="21" t="s">
        <v>10</v>
      </c>
      <c r="U267" s="21" t="s">
        <v>140</v>
      </c>
      <c r="V267" s="21">
        <v>49842</v>
      </c>
      <c r="W267" s="21">
        <v>124343</v>
      </c>
      <c r="X267" s="21" t="s">
        <v>10</v>
      </c>
      <c r="Y267" s="21" t="s">
        <v>10</v>
      </c>
      <c r="Z267" s="21" t="s">
        <v>10</v>
      </c>
      <c r="AA267" s="21" t="s">
        <v>1059</v>
      </c>
      <c r="AB267" s="21" t="s">
        <v>249</v>
      </c>
      <c r="AC267" t="s">
        <v>127</v>
      </c>
      <c r="AD267" t="s">
        <v>127</v>
      </c>
      <c r="AE267" s="21" t="s">
        <v>1139</v>
      </c>
      <c r="AF267" s="21" t="s">
        <v>139</v>
      </c>
      <c r="AG267" s="21" t="s">
        <v>140</v>
      </c>
      <c r="AH267" s="21">
        <v>322154</v>
      </c>
      <c r="AI267">
        <f>INDEX([5]Exposure_GWASs!F:F,MATCH([5]Wenxin!AB267,[5]Exposure_GWASs!C:C,0))</f>
        <v>322154</v>
      </c>
      <c r="AJ267" s="21" t="s">
        <v>10</v>
      </c>
      <c r="AK267" s="21" t="s">
        <v>3932</v>
      </c>
      <c r="AL267" s="21" t="s">
        <v>204</v>
      </c>
      <c r="AM267" s="21" t="s">
        <v>1099</v>
      </c>
      <c r="AN267" s="21" t="s">
        <v>5362</v>
      </c>
      <c r="AO267" s="21" t="s">
        <v>5377</v>
      </c>
      <c r="AP267" s="21" t="s">
        <v>5378</v>
      </c>
      <c r="AQ267" s="21" t="s">
        <v>5345</v>
      </c>
      <c r="AR267" s="21" t="s">
        <v>11</v>
      </c>
      <c r="AS267" s="21" t="s">
        <v>575</v>
      </c>
      <c r="AT267" s="21" t="s">
        <v>5379</v>
      </c>
      <c r="AU267" s="21" t="s">
        <v>10</v>
      </c>
      <c r="AV267" s="21">
        <v>76</v>
      </c>
      <c r="AW267" s="21" t="s">
        <v>10</v>
      </c>
      <c r="AX267" s="21">
        <f>INDEX([5]Exposure_GWASs!S:S,MATCH([5]Wenxin!AB267,[5]Exposure_GWASs!C:C,0))</f>
        <v>77</v>
      </c>
      <c r="AY267" s="21" t="s">
        <v>5489</v>
      </c>
      <c r="AZ267" s="21" t="s">
        <v>135</v>
      </c>
      <c r="BA267" s="21" t="s">
        <v>5380</v>
      </c>
      <c r="BB267" s="21" t="s">
        <v>80</v>
      </c>
      <c r="BC267" s="21" t="s">
        <v>17</v>
      </c>
      <c r="BD267" s="21" t="s">
        <v>92</v>
      </c>
      <c r="BE267" s="21" t="s">
        <v>94</v>
      </c>
      <c r="BH267" t="s">
        <v>1011</v>
      </c>
      <c r="BI267" t="s">
        <v>11</v>
      </c>
      <c r="BJ267" t="s">
        <v>1065</v>
      </c>
      <c r="BK267" t="s">
        <v>11</v>
      </c>
      <c r="BL267" t="s">
        <v>11</v>
      </c>
      <c r="BM267" s="21" t="s">
        <v>11</v>
      </c>
      <c r="BN267" t="s">
        <v>11</v>
      </c>
      <c r="BO267" s="21" t="s">
        <v>167</v>
      </c>
      <c r="BP267" s="21" t="s">
        <v>234</v>
      </c>
      <c r="BQ267" t="s">
        <v>1029</v>
      </c>
      <c r="BR267" s="251">
        <v>1.3725538092152838</v>
      </c>
      <c r="BS267" s="251"/>
      <c r="BT267">
        <v>95</v>
      </c>
      <c r="BU267" s="251">
        <v>1.2344899987653932</v>
      </c>
      <c r="BV267" s="251">
        <v>1.5260585027626534</v>
      </c>
      <c r="BW267" s="251">
        <v>4.7808193289638799E-9</v>
      </c>
      <c r="BX267" t="s">
        <v>10</v>
      </c>
      <c r="BY267" t="s">
        <v>10</v>
      </c>
      <c r="BZ267" t="s">
        <v>5490</v>
      </c>
      <c r="CA267" t="s">
        <v>5491</v>
      </c>
      <c r="CB267" s="252" t="s">
        <v>11</v>
      </c>
      <c r="CC267" t="s">
        <v>5381</v>
      </c>
    </row>
    <row r="268" spans="1:81">
      <c r="A268">
        <v>181</v>
      </c>
      <c r="B268" t="s">
        <v>282</v>
      </c>
      <c r="C268" t="s">
        <v>244</v>
      </c>
      <c r="D268" t="s">
        <v>5367</v>
      </c>
      <c r="E268">
        <v>2018</v>
      </c>
      <c r="F268" t="s">
        <v>5368</v>
      </c>
      <c r="G268" t="s">
        <v>5369</v>
      </c>
      <c r="H268" t="s">
        <v>5370</v>
      </c>
      <c r="I268" t="s">
        <v>5371</v>
      </c>
      <c r="J268" s="65" t="s">
        <v>5372</v>
      </c>
      <c r="K268" t="s">
        <v>5373</v>
      </c>
      <c r="L268" t="s">
        <v>5488</v>
      </c>
      <c r="M268" t="s">
        <v>5374</v>
      </c>
      <c r="N268" s="21" t="s">
        <v>5375</v>
      </c>
      <c r="O268" s="21" t="s">
        <v>6093</v>
      </c>
      <c r="P268" s="21" t="s">
        <v>6093</v>
      </c>
      <c r="Q268" s="21" t="s">
        <v>5602</v>
      </c>
      <c r="R268" s="21" t="s">
        <v>5388</v>
      </c>
      <c r="S268" s="21" t="s">
        <v>123</v>
      </c>
      <c r="T268" s="21" t="s">
        <v>10</v>
      </c>
      <c r="U268" s="21" t="s">
        <v>140</v>
      </c>
      <c r="V268" s="21">
        <v>63689</v>
      </c>
      <c r="W268" s="21">
        <v>110496</v>
      </c>
      <c r="X268" s="21" t="s">
        <v>10</v>
      </c>
      <c r="Y268" s="21" t="s">
        <v>10</v>
      </c>
      <c r="Z268" s="21" t="s">
        <v>10</v>
      </c>
      <c r="AA268" s="21" t="s">
        <v>1059</v>
      </c>
      <c r="AB268" s="21" t="s">
        <v>249</v>
      </c>
      <c r="AC268" t="s">
        <v>127</v>
      </c>
      <c r="AD268" t="s">
        <v>127</v>
      </c>
      <c r="AE268" s="21" t="s">
        <v>1139</v>
      </c>
      <c r="AF268" s="21" t="s">
        <v>139</v>
      </c>
      <c r="AG268" s="21" t="s">
        <v>140</v>
      </c>
      <c r="AH268" s="21">
        <v>322154</v>
      </c>
      <c r="AI268">
        <f>INDEX([5]Exposure_GWASs!F:F,MATCH([5]Wenxin!AB268,[5]Exposure_GWASs!C:C,0))</f>
        <v>322154</v>
      </c>
      <c r="AJ268" s="21" t="s">
        <v>10</v>
      </c>
      <c r="AK268" s="21" t="s">
        <v>3932</v>
      </c>
      <c r="AL268" s="21" t="s">
        <v>204</v>
      </c>
      <c r="AM268" s="21" t="s">
        <v>1099</v>
      </c>
      <c r="AN268" s="21" t="s">
        <v>5362</v>
      </c>
      <c r="AO268" s="21" t="s">
        <v>5377</v>
      </c>
      <c r="AP268" s="21" t="s">
        <v>5378</v>
      </c>
      <c r="AQ268" s="21" t="s">
        <v>5345</v>
      </c>
      <c r="AR268" s="21" t="s">
        <v>11</v>
      </c>
      <c r="AS268" s="21" t="s">
        <v>575</v>
      </c>
      <c r="AT268" s="21" t="s">
        <v>5379</v>
      </c>
      <c r="AU268" s="21" t="s">
        <v>10</v>
      </c>
      <c r="AV268" s="21">
        <v>78</v>
      </c>
      <c r="AW268" s="21" t="s">
        <v>10</v>
      </c>
      <c r="AX268" s="21">
        <f>INDEX([5]Exposure_GWASs!S:S,MATCH([5]Wenxin!AB268,[5]Exposure_GWASs!C:C,0))</f>
        <v>77</v>
      </c>
      <c r="AY268" s="21" t="s">
        <v>5489</v>
      </c>
      <c r="AZ268" s="21" t="s">
        <v>135</v>
      </c>
      <c r="BA268" s="21" t="s">
        <v>5380</v>
      </c>
      <c r="BB268" s="21" t="s">
        <v>80</v>
      </c>
      <c r="BC268" s="21" t="s">
        <v>17</v>
      </c>
      <c r="BD268" s="21" t="s">
        <v>92</v>
      </c>
      <c r="BE268" s="21" t="s">
        <v>94</v>
      </c>
      <c r="BH268" t="s">
        <v>1011</v>
      </c>
      <c r="BI268" t="s">
        <v>11</v>
      </c>
      <c r="BJ268" t="s">
        <v>1065</v>
      </c>
      <c r="BK268" t="s">
        <v>11</v>
      </c>
      <c r="BL268" t="s">
        <v>11</v>
      </c>
      <c r="BM268" s="21" t="s">
        <v>11</v>
      </c>
      <c r="BN268" t="s">
        <v>11</v>
      </c>
      <c r="BO268" s="21" t="s">
        <v>167</v>
      </c>
      <c r="BP268" s="21" t="s">
        <v>234</v>
      </c>
      <c r="BQ268" t="s">
        <v>1029</v>
      </c>
      <c r="BR268" s="251">
        <v>1.8471507948408581</v>
      </c>
      <c r="BS268" s="251"/>
      <c r="BT268">
        <v>95</v>
      </c>
      <c r="BU268" s="251">
        <v>1.6862161642148334</v>
      </c>
      <c r="BV268" s="251">
        <v>2.023445232758728</v>
      </c>
      <c r="BW268" s="251">
        <v>9.4816894038197793E-40</v>
      </c>
      <c r="BX268" t="s">
        <v>10</v>
      </c>
      <c r="BY268" t="s">
        <v>10</v>
      </c>
      <c r="BZ268" t="s">
        <v>5490</v>
      </c>
      <c r="CA268" t="s">
        <v>5491</v>
      </c>
      <c r="CB268" s="252" t="s">
        <v>11</v>
      </c>
      <c r="CC268" t="s">
        <v>5381</v>
      </c>
    </row>
    <row r="269" spans="1:81">
      <c r="A269">
        <v>181</v>
      </c>
      <c r="B269" t="s">
        <v>282</v>
      </c>
      <c r="C269" t="s">
        <v>244</v>
      </c>
      <c r="D269" t="s">
        <v>5367</v>
      </c>
      <c r="E269">
        <v>2018</v>
      </c>
      <c r="F269" t="s">
        <v>5368</v>
      </c>
      <c r="G269" t="s">
        <v>5369</v>
      </c>
      <c r="H269" t="s">
        <v>5370</v>
      </c>
      <c r="I269" t="s">
        <v>5371</v>
      </c>
      <c r="J269" s="65" t="s">
        <v>5372</v>
      </c>
      <c r="K269" t="s">
        <v>5373</v>
      </c>
      <c r="L269" t="s">
        <v>5488</v>
      </c>
      <c r="M269" t="s">
        <v>5374</v>
      </c>
      <c r="N269" s="21" t="s">
        <v>5375</v>
      </c>
      <c r="O269" s="21" t="s">
        <v>6094</v>
      </c>
      <c r="P269" s="21" t="s">
        <v>6094</v>
      </c>
      <c r="Q269" s="21" t="s">
        <v>5602</v>
      </c>
      <c r="R269" s="21" t="s">
        <v>5389</v>
      </c>
      <c r="S269" s="21" t="s">
        <v>123</v>
      </c>
      <c r="T269" s="21" t="s">
        <v>10</v>
      </c>
      <c r="U269" s="21" t="s">
        <v>140</v>
      </c>
      <c r="V269" s="21">
        <v>13724</v>
      </c>
      <c r="W269" s="21">
        <v>160461</v>
      </c>
      <c r="X269" s="21" t="s">
        <v>10</v>
      </c>
      <c r="Y269" s="21" t="s">
        <v>10</v>
      </c>
      <c r="Z269" s="21" t="s">
        <v>10</v>
      </c>
      <c r="AA269" s="21" t="s">
        <v>1059</v>
      </c>
      <c r="AB269" s="21" t="s">
        <v>249</v>
      </c>
      <c r="AC269" t="s">
        <v>127</v>
      </c>
      <c r="AD269" t="s">
        <v>127</v>
      </c>
      <c r="AE269" s="21" t="s">
        <v>1139</v>
      </c>
      <c r="AF269" s="21" t="s">
        <v>139</v>
      </c>
      <c r="AG269" s="21" t="s">
        <v>140</v>
      </c>
      <c r="AH269" s="21">
        <v>322154</v>
      </c>
      <c r="AI269">
        <f>INDEX([5]Exposure_GWASs!F:F,MATCH([5]Wenxin!AB269,[5]Exposure_GWASs!C:C,0))</f>
        <v>322154</v>
      </c>
      <c r="AJ269" s="21" t="s">
        <v>10</v>
      </c>
      <c r="AK269" s="21" t="s">
        <v>3932</v>
      </c>
      <c r="AL269" s="21" t="s">
        <v>204</v>
      </c>
      <c r="AM269" s="21" t="s">
        <v>1099</v>
      </c>
      <c r="AN269" s="21" t="s">
        <v>5362</v>
      </c>
      <c r="AO269" s="21" t="s">
        <v>5377</v>
      </c>
      <c r="AP269" s="21" t="s">
        <v>5378</v>
      </c>
      <c r="AQ269" s="21" t="s">
        <v>5345</v>
      </c>
      <c r="AR269" s="21" t="s">
        <v>11</v>
      </c>
      <c r="AS269" s="21" t="s">
        <v>575</v>
      </c>
      <c r="AT269" s="21" t="s">
        <v>5379</v>
      </c>
      <c r="AU269" s="21" t="s">
        <v>10</v>
      </c>
      <c r="AV269" s="21">
        <v>83</v>
      </c>
      <c r="AW269" s="21" t="s">
        <v>10</v>
      </c>
      <c r="AX269" s="21">
        <f>INDEX([5]Exposure_GWASs!S:S,MATCH([5]Wenxin!AB269,[5]Exposure_GWASs!C:C,0))</f>
        <v>77</v>
      </c>
      <c r="AY269" s="21" t="s">
        <v>5489</v>
      </c>
      <c r="AZ269" s="21" t="s">
        <v>135</v>
      </c>
      <c r="BA269" s="21" t="s">
        <v>5380</v>
      </c>
      <c r="BB269" s="21" t="s">
        <v>80</v>
      </c>
      <c r="BC269" s="21" t="s">
        <v>17</v>
      </c>
      <c r="BD269" s="21" t="s">
        <v>92</v>
      </c>
      <c r="BE269" s="21" t="s">
        <v>94</v>
      </c>
      <c r="BH269" t="s">
        <v>1011</v>
      </c>
      <c r="BI269" t="s">
        <v>11</v>
      </c>
      <c r="BJ269" t="s">
        <v>1065</v>
      </c>
      <c r="BK269" t="s">
        <v>11</v>
      </c>
      <c r="BL269" t="s">
        <v>11</v>
      </c>
      <c r="BM269" s="21" t="s">
        <v>11</v>
      </c>
      <c r="BN269" t="s">
        <v>11</v>
      </c>
      <c r="BO269" s="21" t="s">
        <v>167</v>
      </c>
      <c r="BP269" s="21" t="s">
        <v>234</v>
      </c>
      <c r="BQ269" t="s">
        <v>1029</v>
      </c>
      <c r="BR269" s="251">
        <v>1.1418489456648306</v>
      </c>
      <c r="BS269" s="251"/>
      <c r="BT269">
        <v>95</v>
      </c>
      <c r="BU269" s="251">
        <v>0.97890205016085652</v>
      </c>
      <c r="BV269" s="251">
        <v>1.3319197916703081</v>
      </c>
      <c r="BW269" s="251">
        <v>9.1303950213788898E-2</v>
      </c>
      <c r="BX269" t="s">
        <v>10</v>
      </c>
      <c r="BY269" t="s">
        <v>10</v>
      </c>
      <c r="BZ269" t="s">
        <v>5490</v>
      </c>
      <c r="CA269" t="s">
        <v>5491</v>
      </c>
      <c r="CB269" s="252" t="s">
        <v>11</v>
      </c>
      <c r="CC269" t="s">
        <v>5381</v>
      </c>
    </row>
    <row r="270" spans="1:81">
      <c r="A270">
        <v>181</v>
      </c>
      <c r="B270" t="s">
        <v>282</v>
      </c>
      <c r="C270" t="s">
        <v>244</v>
      </c>
      <c r="D270" t="s">
        <v>5367</v>
      </c>
      <c r="E270">
        <v>2018</v>
      </c>
      <c r="F270" t="s">
        <v>5368</v>
      </c>
      <c r="G270" t="s">
        <v>5369</v>
      </c>
      <c r="H270" t="s">
        <v>5370</v>
      </c>
      <c r="I270" t="s">
        <v>5371</v>
      </c>
      <c r="J270" s="65" t="s">
        <v>5372</v>
      </c>
      <c r="K270" t="s">
        <v>5373</v>
      </c>
      <c r="L270" t="s">
        <v>5488</v>
      </c>
      <c r="M270" t="s">
        <v>5374</v>
      </c>
      <c r="N270" s="21" t="s">
        <v>5375</v>
      </c>
      <c r="O270" s="21" t="s">
        <v>6096</v>
      </c>
      <c r="P270" s="21" t="s">
        <v>6097</v>
      </c>
      <c r="Q270" s="21" t="s">
        <v>5627</v>
      </c>
      <c r="R270" s="21" t="s">
        <v>5390</v>
      </c>
      <c r="S270" s="21" t="s">
        <v>123</v>
      </c>
      <c r="T270" s="21" t="s">
        <v>10</v>
      </c>
      <c r="U270" s="21" t="s">
        <v>140</v>
      </c>
      <c r="V270" s="21">
        <v>13979</v>
      </c>
      <c r="W270" s="21">
        <v>160206</v>
      </c>
      <c r="X270" s="21" t="s">
        <v>10</v>
      </c>
      <c r="Y270" s="21" t="s">
        <v>10</v>
      </c>
      <c r="Z270" s="21" t="s">
        <v>10</v>
      </c>
      <c r="AA270" s="21" t="s">
        <v>1059</v>
      </c>
      <c r="AB270" s="21" t="s">
        <v>249</v>
      </c>
      <c r="AC270" t="s">
        <v>127</v>
      </c>
      <c r="AD270" t="s">
        <v>127</v>
      </c>
      <c r="AE270" s="21" t="s">
        <v>1139</v>
      </c>
      <c r="AF270" s="21" t="s">
        <v>139</v>
      </c>
      <c r="AG270" s="21" t="s">
        <v>140</v>
      </c>
      <c r="AH270" s="21">
        <v>322154</v>
      </c>
      <c r="AI270">
        <f>INDEX([5]Exposure_GWASs!F:F,MATCH([5]Wenxin!AB270,[5]Exposure_GWASs!C:C,0))</f>
        <v>322154</v>
      </c>
      <c r="AJ270" s="21" t="s">
        <v>10</v>
      </c>
      <c r="AK270" s="21" t="s">
        <v>3932</v>
      </c>
      <c r="AL270" s="21" t="s">
        <v>204</v>
      </c>
      <c r="AM270" s="21" t="s">
        <v>1099</v>
      </c>
      <c r="AN270" s="21" t="s">
        <v>5362</v>
      </c>
      <c r="AO270" s="21" t="s">
        <v>5377</v>
      </c>
      <c r="AP270" s="21" t="s">
        <v>5378</v>
      </c>
      <c r="AQ270" s="21" t="s">
        <v>5345</v>
      </c>
      <c r="AR270" s="21" t="s">
        <v>11</v>
      </c>
      <c r="AS270" s="21" t="s">
        <v>575</v>
      </c>
      <c r="AT270" s="21" t="s">
        <v>5379</v>
      </c>
      <c r="AU270" s="21" t="s">
        <v>10</v>
      </c>
      <c r="AV270" s="21">
        <v>84</v>
      </c>
      <c r="AW270" s="21" t="s">
        <v>10</v>
      </c>
      <c r="AX270" s="21">
        <f>INDEX([5]Exposure_GWASs!S:S,MATCH([5]Wenxin!AB270,[5]Exposure_GWASs!C:C,0))</f>
        <v>77</v>
      </c>
      <c r="AY270" s="21" t="s">
        <v>5489</v>
      </c>
      <c r="AZ270" s="21" t="s">
        <v>135</v>
      </c>
      <c r="BA270" s="21" t="s">
        <v>5380</v>
      </c>
      <c r="BB270" s="21" t="s">
        <v>80</v>
      </c>
      <c r="BC270" s="21" t="s">
        <v>17</v>
      </c>
      <c r="BD270" s="21" t="s">
        <v>92</v>
      </c>
      <c r="BE270" s="21" t="s">
        <v>94</v>
      </c>
      <c r="BH270" t="s">
        <v>1011</v>
      </c>
      <c r="BI270" t="s">
        <v>11</v>
      </c>
      <c r="BJ270" t="s">
        <v>1065</v>
      </c>
      <c r="BK270" t="s">
        <v>11</v>
      </c>
      <c r="BL270" t="s">
        <v>11</v>
      </c>
      <c r="BM270" s="21" t="s">
        <v>11</v>
      </c>
      <c r="BN270" t="s">
        <v>11</v>
      </c>
      <c r="BO270" s="21" t="s">
        <v>167</v>
      </c>
      <c r="BP270" s="21" t="s">
        <v>234</v>
      </c>
      <c r="BQ270" t="s">
        <v>1029</v>
      </c>
      <c r="BR270" s="251">
        <v>1.092827752954904</v>
      </c>
      <c r="BS270" s="251"/>
      <c r="BT270">
        <v>95</v>
      </c>
      <c r="BU270" s="251">
        <v>0.94179385751503752</v>
      </c>
      <c r="BV270" s="251">
        <v>1.2680826999441284</v>
      </c>
      <c r="BW270" s="251">
        <v>0.24209939042112799</v>
      </c>
      <c r="BX270" t="s">
        <v>10</v>
      </c>
      <c r="BY270" t="s">
        <v>10</v>
      </c>
      <c r="BZ270" t="s">
        <v>5490</v>
      </c>
      <c r="CA270" t="s">
        <v>5491</v>
      </c>
      <c r="CB270" s="252" t="s">
        <v>11</v>
      </c>
      <c r="CC270" t="s">
        <v>5381</v>
      </c>
    </row>
    <row r="271" spans="1:81">
      <c r="A271">
        <v>181</v>
      </c>
      <c r="B271" t="s">
        <v>282</v>
      </c>
      <c r="C271" t="s">
        <v>244</v>
      </c>
      <c r="D271" t="s">
        <v>5367</v>
      </c>
      <c r="E271">
        <v>2018</v>
      </c>
      <c r="F271" t="s">
        <v>5368</v>
      </c>
      <c r="G271" t="s">
        <v>5369</v>
      </c>
      <c r="H271" t="s">
        <v>5370</v>
      </c>
      <c r="I271" t="s">
        <v>5371</v>
      </c>
      <c r="J271" s="65" t="s">
        <v>5372</v>
      </c>
      <c r="K271" t="s">
        <v>5373</v>
      </c>
      <c r="L271" t="s">
        <v>5488</v>
      </c>
      <c r="M271" t="s">
        <v>5374</v>
      </c>
      <c r="N271" s="21" t="s">
        <v>5375</v>
      </c>
      <c r="O271" s="21" t="s">
        <v>5846</v>
      </c>
      <c r="P271" s="21" t="s">
        <v>6095</v>
      </c>
      <c r="Q271" s="21" t="s">
        <v>5627</v>
      </c>
      <c r="R271" s="21" t="s">
        <v>5391</v>
      </c>
      <c r="S271" s="21" t="s">
        <v>123</v>
      </c>
      <c r="T271" s="21" t="s">
        <v>10</v>
      </c>
      <c r="U271" s="21" t="s">
        <v>140</v>
      </c>
      <c r="V271" s="21">
        <v>5325</v>
      </c>
      <c r="W271" s="21">
        <v>168860</v>
      </c>
      <c r="X271" s="21" t="s">
        <v>10</v>
      </c>
      <c r="Y271" s="21" t="s">
        <v>10</v>
      </c>
      <c r="Z271" s="21" t="s">
        <v>10</v>
      </c>
      <c r="AA271" s="21" t="s">
        <v>1059</v>
      </c>
      <c r="AB271" s="21" t="s">
        <v>249</v>
      </c>
      <c r="AC271" t="s">
        <v>127</v>
      </c>
      <c r="AD271" t="s">
        <v>127</v>
      </c>
      <c r="AE271" s="21" t="s">
        <v>1139</v>
      </c>
      <c r="AF271" s="21" t="s">
        <v>139</v>
      </c>
      <c r="AG271" s="21" t="s">
        <v>140</v>
      </c>
      <c r="AH271" s="21">
        <v>322154</v>
      </c>
      <c r="AI271">
        <f>INDEX([5]Exposure_GWASs!F:F,MATCH([5]Wenxin!AB271,[5]Exposure_GWASs!C:C,0))</f>
        <v>322154</v>
      </c>
      <c r="AJ271" s="21" t="s">
        <v>10</v>
      </c>
      <c r="AK271" s="21" t="s">
        <v>3932</v>
      </c>
      <c r="AL271" s="21" t="s">
        <v>204</v>
      </c>
      <c r="AM271" s="21" t="s">
        <v>1099</v>
      </c>
      <c r="AN271" s="21" t="s">
        <v>5362</v>
      </c>
      <c r="AO271" s="21" t="s">
        <v>5377</v>
      </c>
      <c r="AP271" s="21" t="s">
        <v>5378</v>
      </c>
      <c r="AQ271" s="21" t="s">
        <v>5345</v>
      </c>
      <c r="AR271" s="21" t="s">
        <v>11</v>
      </c>
      <c r="AS271" s="21" t="s">
        <v>575</v>
      </c>
      <c r="AT271" s="21" t="s">
        <v>5379</v>
      </c>
      <c r="AU271" s="21" t="s">
        <v>10</v>
      </c>
      <c r="AV271" s="21">
        <v>84</v>
      </c>
      <c r="AW271" s="21" t="s">
        <v>10</v>
      </c>
      <c r="AX271" s="21">
        <f>INDEX([5]Exposure_GWASs!S:S,MATCH([5]Wenxin!AB271,[5]Exposure_GWASs!C:C,0))</f>
        <v>77</v>
      </c>
      <c r="AY271" s="21" t="s">
        <v>5489</v>
      </c>
      <c r="AZ271" s="21" t="s">
        <v>135</v>
      </c>
      <c r="BA271" s="21" t="s">
        <v>5380</v>
      </c>
      <c r="BB271" s="21" t="s">
        <v>80</v>
      </c>
      <c r="BC271" s="21" t="s">
        <v>17</v>
      </c>
      <c r="BD271" s="21" t="s">
        <v>92</v>
      </c>
      <c r="BE271" s="21" t="s">
        <v>94</v>
      </c>
      <c r="BH271" t="s">
        <v>1011</v>
      </c>
      <c r="BI271" t="s">
        <v>11</v>
      </c>
      <c r="BJ271" t="s">
        <v>1065</v>
      </c>
      <c r="BK271" t="s">
        <v>11</v>
      </c>
      <c r="BL271" t="s">
        <v>11</v>
      </c>
      <c r="BM271" s="21" t="s">
        <v>11</v>
      </c>
      <c r="BN271" t="s">
        <v>11</v>
      </c>
      <c r="BO271" s="21" t="s">
        <v>167</v>
      </c>
      <c r="BP271" s="21" t="s">
        <v>234</v>
      </c>
      <c r="BQ271" t="s">
        <v>1029</v>
      </c>
      <c r="BR271" s="251">
        <v>0.98715836204172369</v>
      </c>
      <c r="BS271" s="251"/>
      <c r="BT271">
        <v>95</v>
      </c>
      <c r="BU271" s="251">
        <v>0.77672992542552832</v>
      </c>
      <c r="BV271" s="251">
        <v>1.2545951943528286</v>
      </c>
      <c r="BW271" s="251">
        <v>0.91584575007382596</v>
      </c>
      <c r="BX271" t="s">
        <v>10</v>
      </c>
      <c r="BY271" t="s">
        <v>10</v>
      </c>
      <c r="BZ271" t="s">
        <v>5490</v>
      </c>
      <c r="CA271" t="s">
        <v>5491</v>
      </c>
      <c r="CB271" s="252" t="s">
        <v>11</v>
      </c>
      <c r="CC271" t="s">
        <v>5381</v>
      </c>
    </row>
    <row r="272" spans="1:81">
      <c r="A272">
        <v>181</v>
      </c>
      <c r="B272" t="s">
        <v>282</v>
      </c>
      <c r="C272" t="s">
        <v>244</v>
      </c>
      <c r="D272" t="s">
        <v>5367</v>
      </c>
      <c r="E272">
        <v>2018</v>
      </c>
      <c r="F272" t="s">
        <v>5368</v>
      </c>
      <c r="G272" t="s">
        <v>5369</v>
      </c>
      <c r="H272" t="s">
        <v>5370</v>
      </c>
      <c r="I272" t="s">
        <v>5371</v>
      </c>
      <c r="J272" s="65" t="s">
        <v>5372</v>
      </c>
      <c r="K272" t="s">
        <v>5373</v>
      </c>
      <c r="L272" t="s">
        <v>5488</v>
      </c>
      <c r="M272" t="s">
        <v>5374</v>
      </c>
      <c r="N272" s="21" t="s">
        <v>5375</v>
      </c>
      <c r="O272" s="21" t="s">
        <v>6098</v>
      </c>
      <c r="P272" s="21" t="s">
        <v>6099</v>
      </c>
      <c r="Q272" s="21" t="s">
        <v>5600</v>
      </c>
      <c r="R272" s="21" t="s">
        <v>5392</v>
      </c>
      <c r="S272" s="21" t="s">
        <v>123</v>
      </c>
      <c r="T272" s="21" t="s">
        <v>10</v>
      </c>
      <c r="U272" s="21" t="s">
        <v>140</v>
      </c>
      <c r="V272" s="21">
        <v>4108</v>
      </c>
      <c r="W272" s="21">
        <v>170077</v>
      </c>
      <c r="X272" s="21" t="s">
        <v>10</v>
      </c>
      <c r="Y272" s="21" t="s">
        <v>10</v>
      </c>
      <c r="Z272" s="21" t="s">
        <v>10</v>
      </c>
      <c r="AA272" s="21" t="s">
        <v>1059</v>
      </c>
      <c r="AB272" s="21" t="s">
        <v>249</v>
      </c>
      <c r="AC272" t="s">
        <v>127</v>
      </c>
      <c r="AD272" t="s">
        <v>127</v>
      </c>
      <c r="AE272" s="21" t="s">
        <v>1139</v>
      </c>
      <c r="AF272" s="21" t="s">
        <v>139</v>
      </c>
      <c r="AG272" s="21" t="s">
        <v>140</v>
      </c>
      <c r="AH272" s="21">
        <v>322154</v>
      </c>
      <c r="AI272">
        <f>INDEX([5]Exposure_GWASs!F:F,MATCH([5]Wenxin!AB272,[5]Exposure_GWASs!C:C,0))</f>
        <v>322154</v>
      </c>
      <c r="AJ272" s="21" t="s">
        <v>10</v>
      </c>
      <c r="AK272" s="21" t="s">
        <v>3932</v>
      </c>
      <c r="AL272" s="21" t="s">
        <v>204</v>
      </c>
      <c r="AM272" s="21" t="s">
        <v>1099</v>
      </c>
      <c r="AN272" s="21" t="s">
        <v>5362</v>
      </c>
      <c r="AO272" s="21" t="s">
        <v>5377</v>
      </c>
      <c r="AP272" s="21" t="s">
        <v>5378</v>
      </c>
      <c r="AQ272" s="21" t="s">
        <v>5345</v>
      </c>
      <c r="AR272" s="21" t="s">
        <v>11</v>
      </c>
      <c r="AS272" s="21" t="s">
        <v>575</v>
      </c>
      <c r="AT272" s="21" t="s">
        <v>5379</v>
      </c>
      <c r="AU272" s="21" t="s">
        <v>10</v>
      </c>
      <c r="AV272" s="21">
        <v>83</v>
      </c>
      <c r="AW272" s="21" t="s">
        <v>10</v>
      </c>
      <c r="AX272" s="21">
        <f>INDEX([5]Exposure_GWASs!S:S,MATCH([5]Wenxin!AB272,[5]Exposure_GWASs!C:C,0))</f>
        <v>77</v>
      </c>
      <c r="AY272" s="21" t="s">
        <v>5489</v>
      </c>
      <c r="AZ272" s="21" t="s">
        <v>135</v>
      </c>
      <c r="BA272" s="21" t="s">
        <v>5380</v>
      </c>
      <c r="BB272" s="21" t="s">
        <v>80</v>
      </c>
      <c r="BC272" s="21" t="s">
        <v>17</v>
      </c>
      <c r="BD272" s="21" t="s">
        <v>92</v>
      </c>
      <c r="BE272" s="21" t="s">
        <v>94</v>
      </c>
      <c r="BH272" t="s">
        <v>1011</v>
      </c>
      <c r="BI272" t="s">
        <v>11</v>
      </c>
      <c r="BJ272" t="s">
        <v>1065</v>
      </c>
      <c r="BK272" t="s">
        <v>11</v>
      </c>
      <c r="BL272" t="s">
        <v>11</v>
      </c>
      <c r="BM272" s="21" t="s">
        <v>11</v>
      </c>
      <c r="BN272" t="s">
        <v>11</v>
      </c>
      <c r="BO272" s="21" t="s">
        <v>167</v>
      </c>
      <c r="BP272" s="21" t="s">
        <v>234</v>
      </c>
      <c r="BQ272" t="s">
        <v>1029</v>
      </c>
      <c r="BR272" s="251">
        <v>1.2966909825037514</v>
      </c>
      <c r="BS272" s="251"/>
      <c r="BT272">
        <v>95</v>
      </c>
      <c r="BU272" s="251">
        <v>0.99407843764766846</v>
      </c>
      <c r="BV272" s="251">
        <v>1.6914233730743946</v>
      </c>
      <c r="BW272" s="251">
        <v>5.53399797060155E-2</v>
      </c>
      <c r="BX272" t="s">
        <v>10</v>
      </c>
      <c r="BY272" t="s">
        <v>10</v>
      </c>
      <c r="BZ272" t="s">
        <v>5490</v>
      </c>
      <c r="CA272" t="s">
        <v>5491</v>
      </c>
      <c r="CB272" s="252" t="s">
        <v>11</v>
      </c>
      <c r="CC272" t="s">
        <v>5381</v>
      </c>
    </row>
    <row r="273" spans="1:81">
      <c r="A273">
        <v>181</v>
      </c>
      <c r="B273" t="s">
        <v>282</v>
      </c>
      <c r="C273" t="s">
        <v>244</v>
      </c>
      <c r="D273" t="s">
        <v>5367</v>
      </c>
      <c r="E273">
        <v>2018</v>
      </c>
      <c r="F273" t="s">
        <v>5368</v>
      </c>
      <c r="G273" t="s">
        <v>5369</v>
      </c>
      <c r="H273" t="s">
        <v>5370</v>
      </c>
      <c r="I273" t="s">
        <v>5371</v>
      </c>
      <c r="J273" s="65" t="s">
        <v>5372</v>
      </c>
      <c r="K273" t="s">
        <v>5373</v>
      </c>
      <c r="L273" t="s">
        <v>5488</v>
      </c>
      <c r="M273" t="s">
        <v>5374</v>
      </c>
      <c r="N273" s="21" t="s">
        <v>5375</v>
      </c>
      <c r="O273" s="21" t="s">
        <v>6100</v>
      </c>
      <c r="P273" s="21" t="s">
        <v>6100</v>
      </c>
      <c r="Q273" s="21" t="s">
        <v>5698</v>
      </c>
      <c r="R273" s="21" t="s">
        <v>5393</v>
      </c>
      <c r="S273" s="21" t="s">
        <v>123</v>
      </c>
      <c r="T273" s="21" t="s">
        <v>10</v>
      </c>
      <c r="U273" s="21" t="s">
        <v>140</v>
      </c>
      <c r="V273" s="21">
        <v>6513</v>
      </c>
      <c r="W273" s="21">
        <v>167672</v>
      </c>
      <c r="X273" s="21" t="s">
        <v>10</v>
      </c>
      <c r="Y273" s="21" t="s">
        <v>10</v>
      </c>
      <c r="Z273" s="21" t="s">
        <v>10</v>
      </c>
      <c r="AA273" s="21" t="s">
        <v>1059</v>
      </c>
      <c r="AB273" s="21" t="s">
        <v>249</v>
      </c>
      <c r="AC273" t="s">
        <v>127</v>
      </c>
      <c r="AD273" t="s">
        <v>127</v>
      </c>
      <c r="AE273" s="21" t="s">
        <v>1139</v>
      </c>
      <c r="AF273" s="21" t="s">
        <v>139</v>
      </c>
      <c r="AG273" s="21" t="s">
        <v>140</v>
      </c>
      <c r="AH273" s="21">
        <v>322154</v>
      </c>
      <c r="AI273">
        <f>INDEX([5]Exposure_GWASs!F:F,MATCH([5]Wenxin!AB273,[5]Exposure_GWASs!C:C,0))</f>
        <v>322154</v>
      </c>
      <c r="AJ273" s="21" t="s">
        <v>10</v>
      </c>
      <c r="AK273" s="21" t="s">
        <v>3932</v>
      </c>
      <c r="AL273" s="21" t="s">
        <v>204</v>
      </c>
      <c r="AM273" s="21" t="s">
        <v>1099</v>
      </c>
      <c r="AN273" s="21" t="s">
        <v>5362</v>
      </c>
      <c r="AO273" s="21" t="s">
        <v>5377</v>
      </c>
      <c r="AP273" s="21" t="s">
        <v>5378</v>
      </c>
      <c r="AQ273" s="21" t="s">
        <v>5345</v>
      </c>
      <c r="AR273" s="21" t="s">
        <v>11</v>
      </c>
      <c r="AS273" s="21" t="s">
        <v>575</v>
      </c>
      <c r="AT273" s="21" t="s">
        <v>5379</v>
      </c>
      <c r="AU273" s="21" t="s">
        <v>10</v>
      </c>
      <c r="AV273" s="21">
        <v>83</v>
      </c>
      <c r="AW273" s="21" t="s">
        <v>10</v>
      </c>
      <c r="AX273" s="21">
        <f>INDEX([5]Exposure_GWASs!S:S,MATCH([5]Wenxin!AB273,[5]Exposure_GWASs!C:C,0))</f>
        <v>77</v>
      </c>
      <c r="AY273" s="21" t="s">
        <v>5489</v>
      </c>
      <c r="AZ273" s="21" t="s">
        <v>135</v>
      </c>
      <c r="BA273" s="21" t="s">
        <v>5380</v>
      </c>
      <c r="BB273" s="21" t="s">
        <v>80</v>
      </c>
      <c r="BC273" s="21" t="s">
        <v>17</v>
      </c>
      <c r="BD273" s="21" t="s">
        <v>92</v>
      </c>
      <c r="BE273" s="21" t="s">
        <v>94</v>
      </c>
      <c r="BH273" t="s">
        <v>1011</v>
      </c>
      <c r="BI273" t="s">
        <v>11</v>
      </c>
      <c r="BJ273" t="s">
        <v>1065</v>
      </c>
      <c r="BK273" t="s">
        <v>11</v>
      </c>
      <c r="BL273" t="s">
        <v>11</v>
      </c>
      <c r="BM273" s="21" t="s">
        <v>11</v>
      </c>
      <c r="BN273" t="s">
        <v>11</v>
      </c>
      <c r="BO273" s="21" t="s">
        <v>167</v>
      </c>
      <c r="BP273" s="21" t="s">
        <v>234</v>
      </c>
      <c r="BQ273" t="s">
        <v>1029</v>
      </c>
      <c r="BR273" s="251">
        <v>0.8796663046160228</v>
      </c>
      <c r="BS273" s="251"/>
      <c r="BT273">
        <v>95</v>
      </c>
      <c r="BU273" s="251">
        <v>0.71290702644952886</v>
      </c>
      <c r="BV273" s="251">
        <v>1.085432993037827</v>
      </c>
      <c r="BW273" s="251">
        <v>0.23186815259641699</v>
      </c>
      <c r="BX273" t="s">
        <v>10</v>
      </c>
      <c r="BY273" t="s">
        <v>10</v>
      </c>
      <c r="BZ273" t="s">
        <v>5490</v>
      </c>
      <c r="CA273" t="s">
        <v>5491</v>
      </c>
      <c r="CB273" s="252" t="s">
        <v>11</v>
      </c>
      <c r="CC273" t="s">
        <v>5381</v>
      </c>
    </row>
    <row r="274" spans="1:81">
      <c r="A274">
        <v>181</v>
      </c>
      <c r="B274" t="s">
        <v>282</v>
      </c>
      <c r="C274" t="s">
        <v>244</v>
      </c>
      <c r="D274" t="s">
        <v>5367</v>
      </c>
      <c r="E274">
        <v>2018</v>
      </c>
      <c r="F274" t="s">
        <v>5368</v>
      </c>
      <c r="G274" t="s">
        <v>5369</v>
      </c>
      <c r="H274" t="s">
        <v>5370</v>
      </c>
      <c r="I274" t="s">
        <v>5371</v>
      </c>
      <c r="J274" s="65" t="s">
        <v>5372</v>
      </c>
      <c r="K274" t="s">
        <v>5373</v>
      </c>
      <c r="L274" t="s">
        <v>5488</v>
      </c>
      <c r="M274" t="s">
        <v>5374</v>
      </c>
      <c r="N274" s="21" t="s">
        <v>5375</v>
      </c>
      <c r="O274" s="21" t="s">
        <v>6101</v>
      </c>
      <c r="P274" s="21" t="s">
        <v>6101</v>
      </c>
      <c r="Q274" s="21" t="s">
        <v>5627</v>
      </c>
      <c r="R274" s="21" t="s">
        <v>5394</v>
      </c>
      <c r="S274" s="21" t="s">
        <v>123</v>
      </c>
      <c r="T274" s="21" t="s">
        <v>10</v>
      </c>
      <c r="U274" s="21" t="s">
        <v>140</v>
      </c>
      <c r="V274" s="21">
        <f>4026+481</f>
        <v>4507</v>
      </c>
      <c r="W274" s="21">
        <f>57821+111857</f>
        <v>169678</v>
      </c>
      <c r="X274" s="21" t="s">
        <v>10</v>
      </c>
      <c r="Y274" s="21" t="s">
        <v>10</v>
      </c>
      <c r="Z274" s="21" t="s">
        <v>10</v>
      </c>
      <c r="AA274" s="21" t="s">
        <v>1059</v>
      </c>
      <c r="AB274" s="21" t="s">
        <v>249</v>
      </c>
      <c r="AC274" t="s">
        <v>127</v>
      </c>
      <c r="AD274" t="s">
        <v>127</v>
      </c>
      <c r="AE274" s="21" t="s">
        <v>1139</v>
      </c>
      <c r="AF274" s="21" t="s">
        <v>139</v>
      </c>
      <c r="AG274" s="21" t="s">
        <v>140</v>
      </c>
      <c r="AH274" s="21">
        <v>322154</v>
      </c>
      <c r="AI274">
        <f>INDEX([5]Exposure_GWASs!F:F,MATCH([5]Wenxin!AB274,[5]Exposure_GWASs!C:C,0))</f>
        <v>322154</v>
      </c>
      <c r="AJ274" s="21" t="s">
        <v>10</v>
      </c>
      <c r="AK274" s="21" t="s">
        <v>3932</v>
      </c>
      <c r="AL274" s="21" t="s">
        <v>204</v>
      </c>
      <c r="AM274" s="21" t="s">
        <v>1099</v>
      </c>
      <c r="AN274" s="21" t="s">
        <v>5362</v>
      </c>
      <c r="AO274" s="21" t="s">
        <v>5377</v>
      </c>
      <c r="AP274" s="21" t="s">
        <v>5378</v>
      </c>
      <c r="AQ274" s="21" t="s">
        <v>5345</v>
      </c>
      <c r="AR274" s="21" t="s">
        <v>11</v>
      </c>
      <c r="AS274" s="21" t="s">
        <v>575</v>
      </c>
      <c r="AT274" s="21" t="s">
        <v>5379</v>
      </c>
      <c r="AU274" s="21" t="s">
        <v>10</v>
      </c>
      <c r="AV274" s="21">
        <v>82</v>
      </c>
      <c r="AW274" s="21" t="s">
        <v>10</v>
      </c>
      <c r="AX274" s="21">
        <f>INDEX([5]Exposure_GWASs!S:S,MATCH([5]Wenxin!AB274,[5]Exposure_GWASs!C:C,0))</f>
        <v>77</v>
      </c>
      <c r="AY274" s="21" t="s">
        <v>5489</v>
      </c>
      <c r="AZ274" s="21" t="s">
        <v>135</v>
      </c>
      <c r="BA274" s="21" t="s">
        <v>5380</v>
      </c>
      <c r="BB274" s="21" t="s">
        <v>80</v>
      </c>
      <c r="BC274" s="21" t="s">
        <v>17</v>
      </c>
      <c r="BD274" s="21" t="s">
        <v>92</v>
      </c>
      <c r="BE274" s="21" t="s">
        <v>94</v>
      </c>
      <c r="BH274" t="s">
        <v>1011</v>
      </c>
      <c r="BI274" t="s">
        <v>11</v>
      </c>
      <c r="BJ274" t="s">
        <v>1065</v>
      </c>
      <c r="BK274" t="s">
        <v>11</v>
      </c>
      <c r="BL274" t="s">
        <v>11</v>
      </c>
      <c r="BM274" s="21" t="s">
        <v>11</v>
      </c>
      <c r="BN274" t="s">
        <v>11</v>
      </c>
      <c r="BO274" s="21" t="s">
        <v>167</v>
      </c>
      <c r="BP274" s="21" t="s">
        <v>234</v>
      </c>
      <c r="BQ274" t="s">
        <v>1029</v>
      </c>
      <c r="BR274" s="251">
        <v>1.0574823599872987</v>
      </c>
      <c r="BS274" s="251"/>
      <c r="BT274">
        <v>95</v>
      </c>
      <c r="BU274" s="251">
        <v>0.80227787372341053</v>
      </c>
      <c r="BV274" s="251">
        <v>1.3938673598143327</v>
      </c>
      <c r="BW274" s="251">
        <v>0.691638869160347</v>
      </c>
      <c r="BX274" t="s">
        <v>10</v>
      </c>
      <c r="BY274" t="s">
        <v>10</v>
      </c>
      <c r="BZ274" t="s">
        <v>5490</v>
      </c>
      <c r="CA274" t="s">
        <v>5491</v>
      </c>
      <c r="CB274" s="252" t="s">
        <v>11</v>
      </c>
      <c r="CC274" t="s">
        <v>5381</v>
      </c>
    </row>
    <row r="275" spans="1:81">
      <c r="A275">
        <v>181</v>
      </c>
      <c r="B275" t="s">
        <v>282</v>
      </c>
      <c r="C275" t="s">
        <v>244</v>
      </c>
      <c r="D275" t="s">
        <v>5367</v>
      </c>
      <c r="E275">
        <v>2018</v>
      </c>
      <c r="F275" t="s">
        <v>5368</v>
      </c>
      <c r="G275" t="s">
        <v>5369</v>
      </c>
      <c r="H275" t="s">
        <v>5370</v>
      </c>
      <c r="I275" t="s">
        <v>5371</v>
      </c>
      <c r="J275" s="65" t="s">
        <v>5372</v>
      </c>
      <c r="K275" t="s">
        <v>5373</v>
      </c>
      <c r="L275" t="s">
        <v>5488</v>
      </c>
      <c r="M275" t="s">
        <v>5374</v>
      </c>
      <c r="N275" s="21" t="s">
        <v>5375</v>
      </c>
      <c r="O275" s="21" t="s">
        <v>5819</v>
      </c>
      <c r="P275" s="21" t="s">
        <v>6091</v>
      </c>
      <c r="Q275" s="21" t="s">
        <v>5603</v>
      </c>
      <c r="R275" s="21" t="s">
        <v>5395</v>
      </c>
      <c r="S275" s="21" t="s">
        <v>123</v>
      </c>
      <c r="T275" s="21" t="s">
        <v>10</v>
      </c>
      <c r="U275" s="21" t="s">
        <v>140</v>
      </c>
      <c r="V275" s="21">
        <v>33155</v>
      </c>
      <c r="W275" s="21">
        <v>140030</v>
      </c>
      <c r="X275" s="21" t="s">
        <v>10</v>
      </c>
      <c r="Y275" s="21" t="s">
        <v>10</v>
      </c>
      <c r="Z275" s="21" t="s">
        <v>10</v>
      </c>
      <c r="AA275" s="21" t="s">
        <v>1059</v>
      </c>
      <c r="AB275" s="21" t="s">
        <v>249</v>
      </c>
      <c r="AC275" t="s">
        <v>127</v>
      </c>
      <c r="AD275" t="s">
        <v>127</v>
      </c>
      <c r="AE275" s="21" t="s">
        <v>1139</v>
      </c>
      <c r="AF275" s="21" t="s">
        <v>139</v>
      </c>
      <c r="AG275" s="21" t="s">
        <v>140</v>
      </c>
      <c r="AH275" s="21">
        <v>322154</v>
      </c>
      <c r="AI275">
        <f>INDEX([5]Exposure_GWASs!F:F,MATCH([5]Wenxin!AB275,[5]Exposure_GWASs!C:C,0))</f>
        <v>322154</v>
      </c>
      <c r="AJ275" s="21" t="s">
        <v>10</v>
      </c>
      <c r="AK275" s="21" t="s">
        <v>3932</v>
      </c>
      <c r="AL275" s="21" t="s">
        <v>204</v>
      </c>
      <c r="AM275" s="21" t="s">
        <v>1099</v>
      </c>
      <c r="AN275" s="21" t="s">
        <v>5362</v>
      </c>
      <c r="AO275" s="21" t="s">
        <v>5377</v>
      </c>
      <c r="AP275" s="21" t="s">
        <v>5378</v>
      </c>
      <c r="AQ275" s="21" t="s">
        <v>5345</v>
      </c>
      <c r="AR275" s="21" t="s">
        <v>11</v>
      </c>
      <c r="AS275" s="21" t="s">
        <v>575</v>
      </c>
      <c r="AT275" s="21" t="s">
        <v>5379</v>
      </c>
      <c r="AU275" s="21" t="s">
        <v>10</v>
      </c>
      <c r="AV275" s="21">
        <v>81</v>
      </c>
      <c r="AW275" s="21" t="s">
        <v>10</v>
      </c>
      <c r="AX275" s="21">
        <f>INDEX([5]Exposure_GWASs!S:S,MATCH([5]Wenxin!AB275,[5]Exposure_GWASs!C:C,0))</f>
        <v>77</v>
      </c>
      <c r="AY275" s="21" t="s">
        <v>5489</v>
      </c>
      <c r="AZ275" s="21" t="s">
        <v>135</v>
      </c>
      <c r="BA275" s="21" t="s">
        <v>5380</v>
      </c>
      <c r="BB275" s="21" t="s">
        <v>80</v>
      </c>
      <c r="BC275" s="21" t="s">
        <v>17</v>
      </c>
      <c r="BD275" s="21" t="s">
        <v>92</v>
      </c>
      <c r="BE275" s="21" t="s">
        <v>94</v>
      </c>
      <c r="BH275" t="s">
        <v>1011</v>
      </c>
      <c r="BI275" t="s">
        <v>11</v>
      </c>
      <c r="BJ275" t="s">
        <v>1065</v>
      </c>
      <c r="BK275" t="s">
        <v>11</v>
      </c>
      <c r="BL275" t="s">
        <v>11</v>
      </c>
      <c r="BM275" s="21" t="s">
        <v>11</v>
      </c>
      <c r="BN275" t="s">
        <v>11</v>
      </c>
      <c r="BO275" s="21" t="s">
        <v>167</v>
      </c>
      <c r="BP275" s="21" t="s">
        <v>234</v>
      </c>
      <c r="BQ275" t="s">
        <v>1029</v>
      </c>
      <c r="BR275" s="251">
        <v>1.4999552857207097</v>
      </c>
      <c r="BS275" s="251"/>
      <c r="BT275">
        <v>95</v>
      </c>
      <c r="BU275" s="251">
        <v>1.3375529143690932</v>
      </c>
      <c r="BV275" s="251">
        <v>1.6820761518976837</v>
      </c>
      <c r="BW275" s="251">
        <v>4.0755216879547003E-12</v>
      </c>
      <c r="BX275" t="s">
        <v>10</v>
      </c>
      <c r="BY275" t="s">
        <v>10</v>
      </c>
      <c r="BZ275" t="s">
        <v>5490</v>
      </c>
      <c r="CA275" t="s">
        <v>5491</v>
      </c>
      <c r="CB275" s="252" t="s">
        <v>11</v>
      </c>
      <c r="CC275" t="s">
        <v>5381</v>
      </c>
    </row>
    <row r="276" spans="1:81">
      <c r="A276">
        <v>181</v>
      </c>
      <c r="B276" t="s">
        <v>282</v>
      </c>
      <c r="C276" t="s">
        <v>244</v>
      </c>
      <c r="D276" t="s">
        <v>5367</v>
      </c>
      <c r="E276">
        <v>2018</v>
      </c>
      <c r="F276" t="s">
        <v>5368</v>
      </c>
      <c r="G276" t="s">
        <v>5369</v>
      </c>
      <c r="H276" t="s">
        <v>5370</v>
      </c>
      <c r="I276" t="s">
        <v>5371</v>
      </c>
      <c r="J276" s="65" t="s">
        <v>5372</v>
      </c>
      <c r="K276" t="s">
        <v>5373</v>
      </c>
      <c r="L276" t="s">
        <v>5488</v>
      </c>
      <c r="M276" t="s">
        <v>5374</v>
      </c>
      <c r="N276" s="21" t="s">
        <v>5375</v>
      </c>
      <c r="O276" s="21" t="s">
        <v>6102</v>
      </c>
      <c r="P276" s="21" t="s">
        <v>6091</v>
      </c>
      <c r="Q276" s="21" t="s">
        <v>5603</v>
      </c>
      <c r="R276" s="21" t="s">
        <v>5396</v>
      </c>
      <c r="S276" s="21" t="s">
        <v>123</v>
      </c>
      <c r="T276" s="21" t="s">
        <v>10</v>
      </c>
      <c r="U276" s="21" t="s">
        <v>140</v>
      </c>
      <c r="V276" s="21">
        <v>7982</v>
      </c>
      <c r="W276" s="21">
        <v>166203</v>
      </c>
      <c r="X276" s="21" t="s">
        <v>10</v>
      </c>
      <c r="Y276" s="21" t="s">
        <v>10</v>
      </c>
      <c r="Z276" s="21" t="s">
        <v>10</v>
      </c>
      <c r="AA276" s="21" t="s">
        <v>1059</v>
      </c>
      <c r="AB276" s="21" t="s">
        <v>249</v>
      </c>
      <c r="AC276" t="s">
        <v>127</v>
      </c>
      <c r="AD276" t="s">
        <v>127</v>
      </c>
      <c r="AE276" s="21" t="s">
        <v>1139</v>
      </c>
      <c r="AF276" s="21" t="s">
        <v>139</v>
      </c>
      <c r="AG276" s="21" t="s">
        <v>140</v>
      </c>
      <c r="AH276" s="21">
        <v>322154</v>
      </c>
      <c r="AI276">
        <f>INDEX([5]Exposure_GWASs!F:F,MATCH([5]Wenxin!AB276,[5]Exposure_GWASs!C:C,0))</f>
        <v>322154</v>
      </c>
      <c r="AJ276" s="21" t="s">
        <v>10</v>
      </c>
      <c r="AK276" s="21" t="s">
        <v>3932</v>
      </c>
      <c r="AL276" s="21" t="s">
        <v>204</v>
      </c>
      <c r="AM276" s="21" t="s">
        <v>1099</v>
      </c>
      <c r="AN276" s="21" t="s">
        <v>5362</v>
      </c>
      <c r="AO276" s="21" t="s">
        <v>5377</v>
      </c>
      <c r="AP276" s="21" t="s">
        <v>5378</v>
      </c>
      <c r="AQ276" s="21" t="s">
        <v>5345</v>
      </c>
      <c r="AR276" s="21" t="s">
        <v>11</v>
      </c>
      <c r="AS276" s="21" t="s">
        <v>575</v>
      </c>
      <c r="AT276" s="21" t="s">
        <v>5379</v>
      </c>
      <c r="AU276" s="21" t="s">
        <v>10</v>
      </c>
      <c r="AV276" s="21">
        <v>84</v>
      </c>
      <c r="AW276" s="21" t="s">
        <v>10</v>
      </c>
      <c r="AX276" s="21">
        <f>INDEX([5]Exposure_GWASs!S:S,MATCH([5]Wenxin!AB276,[5]Exposure_GWASs!C:C,0))</f>
        <v>77</v>
      </c>
      <c r="AY276" s="21" t="s">
        <v>5489</v>
      </c>
      <c r="AZ276" s="21" t="s">
        <v>135</v>
      </c>
      <c r="BA276" s="21" t="s">
        <v>5380</v>
      </c>
      <c r="BB276" s="21" t="s">
        <v>80</v>
      </c>
      <c r="BC276" s="21" t="s">
        <v>17</v>
      </c>
      <c r="BD276" s="21" t="s">
        <v>92</v>
      </c>
      <c r="BE276" s="21" t="s">
        <v>94</v>
      </c>
      <c r="BH276" t="s">
        <v>1011</v>
      </c>
      <c r="BI276" t="s">
        <v>11</v>
      </c>
      <c r="BJ276" t="s">
        <v>1065</v>
      </c>
      <c r="BK276" t="s">
        <v>11</v>
      </c>
      <c r="BL276" t="s">
        <v>11</v>
      </c>
      <c r="BM276" s="21" t="s">
        <v>11</v>
      </c>
      <c r="BN276" t="s">
        <v>11</v>
      </c>
      <c r="BO276" s="21" t="s">
        <v>167</v>
      </c>
      <c r="BP276" s="21" t="s">
        <v>234</v>
      </c>
      <c r="BQ276" t="s">
        <v>1029</v>
      </c>
      <c r="BR276" s="251">
        <v>0.6791323938586018</v>
      </c>
      <c r="BS276" s="251"/>
      <c r="BT276">
        <v>95</v>
      </c>
      <c r="BU276" s="251">
        <v>0.5536321055116723</v>
      </c>
      <c r="BV276" s="251">
        <v>0.83308175916179983</v>
      </c>
      <c r="BW276" s="251">
        <v>2.05703787592882E-4</v>
      </c>
      <c r="BX276" t="s">
        <v>10</v>
      </c>
      <c r="BY276" t="s">
        <v>10</v>
      </c>
      <c r="BZ276" t="s">
        <v>5490</v>
      </c>
      <c r="CA276" t="s">
        <v>5491</v>
      </c>
      <c r="CB276" s="252" t="s">
        <v>11</v>
      </c>
      <c r="CC276" t="s">
        <v>5381</v>
      </c>
    </row>
    <row r="277" spans="1:81">
      <c r="A277">
        <v>181</v>
      </c>
      <c r="B277" t="s">
        <v>282</v>
      </c>
      <c r="C277" t="s">
        <v>244</v>
      </c>
      <c r="D277" t="s">
        <v>5367</v>
      </c>
      <c r="E277">
        <v>2018</v>
      </c>
      <c r="F277" t="s">
        <v>5368</v>
      </c>
      <c r="G277" t="s">
        <v>5369</v>
      </c>
      <c r="H277" t="s">
        <v>5370</v>
      </c>
      <c r="I277" t="s">
        <v>5371</v>
      </c>
      <c r="J277" s="65" t="s">
        <v>5372</v>
      </c>
      <c r="K277" t="s">
        <v>5373</v>
      </c>
      <c r="L277" t="s">
        <v>5488</v>
      </c>
      <c r="M277" t="s">
        <v>5374</v>
      </c>
      <c r="N277" s="21" t="s">
        <v>5375</v>
      </c>
      <c r="O277" s="21" t="s">
        <v>6103</v>
      </c>
      <c r="P277" s="21" t="s">
        <v>6103</v>
      </c>
      <c r="Q277" s="21" t="s">
        <v>5602</v>
      </c>
      <c r="R277" s="21" t="s">
        <v>5397</v>
      </c>
      <c r="S277" s="21" t="s">
        <v>123</v>
      </c>
      <c r="T277" s="21" t="s">
        <v>10</v>
      </c>
      <c r="U277" s="21" t="s">
        <v>140</v>
      </c>
      <c r="V277" s="21">
        <v>6524</v>
      </c>
      <c r="W277" s="21">
        <v>167661</v>
      </c>
      <c r="X277" s="21" t="s">
        <v>10</v>
      </c>
      <c r="Y277" s="21" t="s">
        <v>10</v>
      </c>
      <c r="Z277" s="21" t="s">
        <v>10</v>
      </c>
      <c r="AA277" s="21" t="s">
        <v>1059</v>
      </c>
      <c r="AB277" s="21" t="s">
        <v>249</v>
      </c>
      <c r="AC277" t="s">
        <v>127</v>
      </c>
      <c r="AD277" t="s">
        <v>127</v>
      </c>
      <c r="AE277" s="21" t="s">
        <v>1139</v>
      </c>
      <c r="AF277" s="21" t="s">
        <v>139</v>
      </c>
      <c r="AG277" s="21" t="s">
        <v>140</v>
      </c>
      <c r="AH277" s="21">
        <v>322154</v>
      </c>
      <c r="AI277">
        <f>INDEX([5]Exposure_GWASs!F:F,MATCH([5]Wenxin!AB277,[5]Exposure_GWASs!C:C,0))</f>
        <v>322154</v>
      </c>
      <c r="AJ277" s="21" t="s">
        <v>10</v>
      </c>
      <c r="AK277" s="21" t="s">
        <v>3932</v>
      </c>
      <c r="AL277" s="21" t="s">
        <v>204</v>
      </c>
      <c r="AM277" s="21" t="s">
        <v>1099</v>
      </c>
      <c r="AN277" s="21" t="s">
        <v>5362</v>
      </c>
      <c r="AO277" s="21" t="s">
        <v>5377</v>
      </c>
      <c r="AP277" s="21" t="s">
        <v>5378</v>
      </c>
      <c r="AQ277" s="21" t="s">
        <v>5345</v>
      </c>
      <c r="AR277" s="21" t="s">
        <v>11</v>
      </c>
      <c r="AS277" s="21" t="s">
        <v>575</v>
      </c>
      <c r="AT277" s="21" t="s">
        <v>5379</v>
      </c>
      <c r="AU277" s="21" t="s">
        <v>10</v>
      </c>
      <c r="AV277" s="21">
        <v>84</v>
      </c>
      <c r="AW277" s="21" t="s">
        <v>10</v>
      </c>
      <c r="AX277" s="21">
        <f>INDEX([5]Exposure_GWASs!S:S,MATCH([5]Wenxin!AB277,[5]Exposure_GWASs!C:C,0))</f>
        <v>77</v>
      </c>
      <c r="AY277" s="21" t="s">
        <v>5489</v>
      </c>
      <c r="AZ277" s="21" t="s">
        <v>135</v>
      </c>
      <c r="BA277" s="21" t="s">
        <v>5380</v>
      </c>
      <c r="BB277" s="21" t="s">
        <v>80</v>
      </c>
      <c r="BC277" s="21" t="s">
        <v>17</v>
      </c>
      <c r="BD277" s="21" t="s">
        <v>92</v>
      </c>
      <c r="BE277" s="21" t="s">
        <v>94</v>
      </c>
      <c r="BH277" t="s">
        <v>1011</v>
      </c>
      <c r="BI277" t="s">
        <v>11</v>
      </c>
      <c r="BJ277" t="s">
        <v>1065</v>
      </c>
      <c r="BK277" t="s">
        <v>11</v>
      </c>
      <c r="BL277" t="s">
        <v>11</v>
      </c>
      <c r="BM277" s="21" t="s">
        <v>11</v>
      </c>
      <c r="BN277" t="s">
        <v>11</v>
      </c>
      <c r="BO277" s="21" t="s">
        <v>167</v>
      </c>
      <c r="BP277" s="21" t="s">
        <v>234</v>
      </c>
      <c r="BQ277" t="s">
        <v>1029</v>
      </c>
      <c r="BR277" s="251">
        <v>1.591968961363331</v>
      </c>
      <c r="BS277" s="251"/>
      <c r="BT277">
        <v>95</v>
      </c>
      <c r="BU277" s="251">
        <v>1.2800449466823773</v>
      </c>
      <c r="BV277" s="251">
        <v>1.9799032686413196</v>
      </c>
      <c r="BW277" s="251">
        <v>2.9277569761601801E-5</v>
      </c>
      <c r="BX277" t="s">
        <v>10</v>
      </c>
      <c r="BY277" t="s">
        <v>10</v>
      </c>
      <c r="BZ277" t="s">
        <v>5490</v>
      </c>
      <c r="CA277" t="s">
        <v>5491</v>
      </c>
      <c r="CB277" s="252" t="s">
        <v>11</v>
      </c>
      <c r="CC277" t="s">
        <v>5381</v>
      </c>
    </row>
    <row r="278" spans="1:81">
      <c r="A278">
        <v>181</v>
      </c>
      <c r="B278" t="s">
        <v>282</v>
      </c>
      <c r="C278" t="s">
        <v>244</v>
      </c>
      <c r="D278" t="s">
        <v>5367</v>
      </c>
      <c r="E278">
        <v>2018</v>
      </c>
      <c r="F278" t="s">
        <v>5368</v>
      </c>
      <c r="G278" t="s">
        <v>5369</v>
      </c>
      <c r="H278" t="s">
        <v>5370</v>
      </c>
      <c r="I278" t="s">
        <v>5371</v>
      </c>
      <c r="J278" s="65" t="s">
        <v>5372</v>
      </c>
      <c r="K278" t="s">
        <v>5373</v>
      </c>
      <c r="L278" t="s">
        <v>5488</v>
      </c>
      <c r="M278" t="s">
        <v>5374</v>
      </c>
      <c r="N278" s="21" t="s">
        <v>5375</v>
      </c>
      <c r="O278" s="21" t="s">
        <v>6104</v>
      </c>
      <c r="P278" s="21" t="s">
        <v>6104</v>
      </c>
      <c r="Q278" s="21" t="s">
        <v>5698</v>
      </c>
      <c r="R278" s="21" t="s">
        <v>5398</v>
      </c>
      <c r="S278" s="21" t="s">
        <v>123</v>
      </c>
      <c r="T278" s="21" t="s">
        <v>10</v>
      </c>
      <c r="U278" s="21" t="s">
        <v>140</v>
      </c>
      <c r="V278" s="21">
        <f>1004+2254</f>
        <v>3258</v>
      </c>
      <c r="W278" s="21">
        <f>60843+110084</f>
        <v>170927</v>
      </c>
      <c r="X278" s="21" t="s">
        <v>10</v>
      </c>
      <c r="Y278" s="21" t="s">
        <v>10</v>
      </c>
      <c r="Z278" s="21" t="s">
        <v>10</v>
      </c>
      <c r="AA278" s="21" t="s">
        <v>1059</v>
      </c>
      <c r="AB278" s="21" t="s">
        <v>249</v>
      </c>
      <c r="AC278" t="s">
        <v>127</v>
      </c>
      <c r="AD278" t="s">
        <v>127</v>
      </c>
      <c r="AE278" s="21" t="s">
        <v>1139</v>
      </c>
      <c r="AF278" s="21" t="s">
        <v>139</v>
      </c>
      <c r="AG278" s="21" t="s">
        <v>140</v>
      </c>
      <c r="AH278" s="21">
        <v>322154</v>
      </c>
      <c r="AI278">
        <f>INDEX([5]Exposure_GWASs!F:F,MATCH([5]Wenxin!AB278,[5]Exposure_GWASs!C:C,0))</f>
        <v>322154</v>
      </c>
      <c r="AJ278" s="21" t="s">
        <v>10</v>
      </c>
      <c r="AK278" s="21" t="s">
        <v>3932</v>
      </c>
      <c r="AL278" s="21" t="s">
        <v>204</v>
      </c>
      <c r="AM278" s="21" t="s">
        <v>1099</v>
      </c>
      <c r="AN278" s="21" t="s">
        <v>5362</v>
      </c>
      <c r="AO278" s="21" t="s">
        <v>5377</v>
      </c>
      <c r="AP278" s="21" t="s">
        <v>5378</v>
      </c>
      <c r="AQ278" s="21" t="s">
        <v>5345</v>
      </c>
      <c r="AR278" s="21" t="s">
        <v>11</v>
      </c>
      <c r="AS278" s="21" t="s">
        <v>575</v>
      </c>
      <c r="AT278" s="21" t="s">
        <v>5379</v>
      </c>
      <c r="AU278" s="21" t="s">
        <v>10</v>
      </c>
      <c r="AV278" s="21">
        <v>83</v>
      </c>
      <c r="AW278" s="21" t="s">
        <v>10</v>
      </c>
      <c r="AX278" s="21">
        <f>INDEX([5]Exposure_GWASs!S:S,MATCH([5]Wenxin!AB278,[5]Exposure_GWASs!C:C,0))</f>
        <v>77</v>
      </c>
      <c r="AY278" s="21" t="s">
        <v>5489</v>
      </c>
      <c r="AZ278" s="21" t="s">
        <v>135</v>
      </c>
      <c r="BA278" s="21" t="s">
        <v>5380</v>
      </c>
      <c r="BB278" s="21" t="s">
        <v>80</v>
      </c>
      <c r="BC278" s="21" t="s">
        <v>17</v>
      </c>
      <c r="BD278" s="21" t="s">
        <v>92</v>
      </c>
      <c r="BE278" s="21" t="s">
        <v>94</v>
      </c>
      <c r="BH278" t="s">
        <v>1011</v>
      </c>
      <c r="BI278" t="s">
        <v>11</v>
      </c>
      <c r="BJ278" t="s">
        <v>1065</v>
      </c>
      <c r="BK278" t="s">
        <v>11</v>
      </c>
      <c r="BL278" t="s">
        <v>11</v>
      </c>
      <c r="BM278" s="21" t="s">
        <v>11</v>
      </c>
      <c r="BN278" t="s">
        <v>11</v>
      </c>
      <c r="BO278" s="21" t="s">
        <v>167</v>
      </c>
      <c r="BP278" s="21" t="s">
        <v>234</v>
      </c>
      <c r="BQ278" t="s">
        <v>1029</v>
      </c>
      <c r="BR278" s="251">
        <v>1.6108574709305714</v>
      </c>
      <c r="BS278" s="251"/>
      <c r="BT278">
        <v>95</v>
      </c>
      <c r="BU278" s="251">
        <v>1.1993172128158884</v>
      </c>
      <c r="BV278" s="251">
        <v>2.1636159007176556</v>
      </c>
      <c r="BW278" s="251">
        <v>1.53746673871717E-3</v>
      </c>
      <c r="BX278" t="s">
        <v>10</v>
      </c>
      <c r="BY278" t="s">
        <v>10</v>
      </c>
      <c r="BZ278" t="s">
        <v>5490</v>
      </c>
      <c r="CA278" t="s">
        <v>5491</v>
      </c>
      <c r="CB278" s="252" t="s">
        <v>11</v>
      </c>
      <c r="CC278" t="s">
        <v>5381</v>
      </c>
    </row>
    <row r="279" spans="1:81">
      <c r="A279">
        <v>181</v>
      </c>
      <c r="B279" t="s">
        <v>282</v>
      </c>
      <c r="C279" t="s">
        <v>244</v>
      </c>
      <c r="D279" t="s">
        <v>5367</v>
      </c>
      <c r="E279">
        <v>2018</v>
      </c>
      <c r="F279" t="s">
        <v>5368</v>
      </c>
      <c r="G279" t="s">
        <v>5369</v>
      </c>
      <c r="H279" t="s">
        <v>5370</v>
      </c>
      <c r="I279" t="s">
        <v>5371</v>
      </c>
      <c r="J279" s="65" t="s">
        <v>5372</v>
      </c>
      <c r="K279" t="s">
        <v>5373</v>
      </c>
      <c r="L279" t="s">
        <v>5488</v>
      </c>
      <c r="M279" t="s">
        <v>5374</v>
      </c>
      <c r="N279" s="21" t="s">
        <v>5375</v>
      </c>
      <c r="O279" s="21" t="s">
        <v>6105</v>
      </c>
      <c r="P279" s="21" t="s">
        <v>6105</v>
      </c>
      <c r="Q279" s="21" t="s">
        <v>5601</v>
      </c>
      <c r="R279" s="21" t="s">
        <v>5399</v>
      </c>
      <c r="S279" s="21" t="s">
        <v>123</v>
      </c>
      <c r="T279" s="21" t="s">
        <v>10</v>
      </c>
      <c r="U279" s="21" t="s">
        <v>140</v>
      </c>
      <c r="V279" s="21">
        <f>9394+2564</f>
        <v>11958</v>
      </c>
      <c r="W279" s="21">
        <f>52453+109774</f>
        <v>162227</v>
      </c>
      <c r="X279" s="21" t="s">
        <v>10</v>
      </c>
      <c r="Y279" s="21" t="s">
        <v>10</v>
      </c>
      <c r="Z279" s="21" t="s">
        <v>10</v>
      </c>
      <c r="AA279" s="21" t="s">
        <v>1059</v>
      </c>
      <c r="AB279" s="21" t="s">
        <v>249</v>
      </c>
      <c r="AC279" t="s">
        <v>127</v>
      </c>
      <c r="AD279" t="s">
        <v>127</v>
      </c>
      <c r="AE279" s="21" t="s">
        <v>1139</v>
      </c>
      <c r="AF279" s="21" t="s">
        <v>139</v>
      </c>
      <c r="AG279" s="21" t="s">
        <v>140</v>
      </c>
      <c r="AH279" s="21">
        <v>322154</v>
      </c>
      <c r="AI279">
        <f>INDEX([5]Exposure_GWASs!F:F,MATCH([5]Wenxin!AB279,[5]Exposure_GWASs!C:C,0))</f>
        <v>322154</v>
      </c>
      <c r="AJ279" s="21" t="s">
        <v>10</v>
      </c>
      <c r="AK279" s="21" t="s">
        <v>3932</v>
      </c>
      <c r="AL279" s="21" t="s">
        <v>204</v>
      </c>
      <c r="AM279" s="21" t="s">
        <v>1099</v>
      </c>
      <c r="AN279" s="21" t="s">
        <v>5362</v>
      </c>
      <c r="AO279" s="21" t="s">
        <v>5377</v>
      </c>
      <c r="AP279" s="21" t="s">
        <v>5378</v>
      </c>
      <c r="AQ279" s="21" t="s">
        <v>5345</v>
      </c>
      <c r="AR279" s="21" t="s">
        <v>11</v>
      </c>
      <c r="AS279" s="21" t="s">
        <v>575</v>
      </c>
      <c r="AT279" s="21" t="s">
        <v>5379</v>
      </c>
      <c r="AU279" s="21" t="s">
        <v>10</v>
      </c>
      <c r="AV279" s="21">
        <v>82</v>
      </c>
      <c r="AW279" s="21" t="s">
        <v>10</v>
      </c>
      <c r="AX279" s="21">
        <f>INDEX([5]Exposure_GWASs!S:S,MATCH([5]Wenxin!AB279,[5]Exposure_GWASs!C:C,0))</f>
        <v>77</v>
      </c>
      <c r="AY279" s="21" t="s">
        <v>5489</v>
      </c>
      <c r="AZ279" s="21" t="s">
        <v>135</v>
      </c>
      <c r="BA279" s="21" t="s">
        <v>5380</v>
      </c>
      <c r="BB279" s="21" t="s">
        <v>80</v>
      </c>
      <c r="BC279" s="21" t="s">
        <v>17</v>
      </c>
      <c r="BD279" s="21" t="s">
        <v>92</v>
      </c>
      <c r="BE279" s="21" t="s">
        <v>94</v>
      </c>
      <c r="BH279" t="s">
        <v>1011</v>
      </c>
      <c r="BI279" t="s">
        <v>11</v>
      </c>
      <c r="BJ279" t="s">
        <v>1065</v>
      </c>
      <c r="BK279" t="s">
        <v>11</v>
      </c>
      <c r="BL279" t="s">
        <v>11</v>
      </c>
      <c r="BM279" s="21" t="s">
        <v>11</v>
      </c>
      <c r="BN279" t="s">
        <v>11</v>
      </c>
      <c r="BO279" s="21" t="s">
        <v>167</v>
      </c>
      <c r="BP279" s="21" t="s">
        <v>234</v>
      </c>
      <c r="BQ279" t="s">
        <v>1029</v>
      </c>
      <c r="BR279" s="251">
        <v>1.0251903426189419</v>
      </c>
      <c r="BS279" s="251"/>
      <c r="BT279">
        <v>95</v>
      </c>
      <c r="BU279" s="251">
        <v>0.86916683894118218</v>
      </c>
      <c r="BV279" s="251">
        <v>1.2092215113492926</v>
      </c>
      <c r="BW279" s="251">
        <v>0.76772826593163102</v>
      </c>
      <c r="BX279" t="s">
        <v>10</v>
      </c>
      <c r="BY279" t="s">
        <v>10</v>
      </c>
      <c r="BZ279" t="s">
        <v>5490</v>
      </c>
      <c r="CA279" t="s">
        <v>5491</v>
      </c>
      <c r="CB279" s="252" t="s">
        <v>11</v>
      </c>
      <c r="CC279" t="s">
        <v>5381</v>
      </c>
    </row>
    <row r="280" spans="1:81">
      <c r="A280">
        <v>181</v>
      </c>
      <c r="B280" t="s">
        <v>282</v>
      </c>
      <c r="C280" t="s">
        <v>244</v>
      </c>
      <c r="D280" t="s">
        <v>5367</v>
      </c>
      <c r="E280">
        <v>2018</v>
      </c>
      <c r="F280" t="s">
        <v>5368</v>
      </c>
      <c r="G280" t="s">
        <v>5369</v>
      </c>
      <c r="H280" t="s">
        <v>5370</v>
      </c>
      <c r="I280" t="s">
        <v>5371</v>
      </c>
      <c r="J280" s="65" t="s">
        <v>5372</v>
      </c>
      <c r="K280" t="s">
        <v>5373</v>
      </c>
      <c r="L280" t="s">
        <v>5488</v>
      </c>
      <c r="M280" t="s">
        <v>5374</v>
      </c>
      <c r="N280" s="21" t="s">
        <v>5375</v>
      </c>
      <c r="O280" s="21" t="s">
        <v>6106</v>
      </c>
      <c r="P280" s="21" t="s">
        <v>6106</v>
      </c>
      <c r="Q280" s="21" t="s">
        <v>5601</v>
      </c>
      <c r="R280" s="21" t="s">
        <v>5400</v>
      </c>
      <c r="S280" s="21" t="s">
        <v>123</v>
      </c>
      <c r="T280" s="21" t="s">
        <v>10</v>
      </c>
      <c r="U280" s="21" t="s">
        <v>140</v>
      </c>
      <c r="V280" s="21">
        <f>4695+369</f>
        <v>5064</v>
      </c>
      <c r="W280" s="21">
        <f>57152+111969</f>
        <v>169121</v>
      </c>
      <c r="X280" s="21" t="s">
        <v>10</v>
      </c>
      <c r="Y280" s="21" t="s">
        <v>10</v>
      </c>
      <c r="Z280" s="21" t="s">
        <v>10</v>
      </c>
      <c r="AA280" s="21" t="s">
        <v>1059</v>
      </c>
      <c r="AB280" s="21" t="s">
        <v>249</v>
      </c>
      <c r="AC280" t="s">
        <v>127</v>
      </c>
      <c r="AD280" t="s">
        <v>127</v>
      </c>
      <c r="AE280" s="21" t="s">
        <v>1139</v>
      </c>
      <c r="AF280" s="21" t="s">
        <v>139</v>
      </c>
      <c r="AG280" s="21" t="s">
        <v>140</v>
      </c>
      <c r="AH280" s="21">
        <v>322154</v>
      </c>
      <c r="AI280">
        <f>INDEX([5]Exposure_GWASs!F:F,MATCH([5]Wenxin!AB280,[5]Exposure_GWASs!C:C,0))</f>
        <v>322154</v>
      </c>
      <c r="AJ280" s="21" t="s">
        <v>10</v>
      </c>
      <c r="AK280" s="21" t="s">
        <v>3932</v>
      </c>
      <c r="AL280" s="21" t="s">
        <v>204</v>
      </c>
      <c r="AM280" s="21" t="s">
        <v>1099</v>
      </c>
      <c r="AN280" s="21" t="s">
        <v>5362</v>
      </c>
      <c r="AO280" s="21" t="s">
        <v>5377</v>
      </c>
      <c r="AP280" s="21" t="s">
        <v>5378</v>
      </c>
      <c r="AQ280" s="21" t="s">
        <v>5345</v>
      </c>
      <c r="AR280" s="21" t="s">
        <v>11</v>
      </c>
      <c r="AS280" s="21" t="s">
        <v>575</v>
      </c>
      <c r="AT280" s="21" t="s">
        <v>5379</v>
      </c>
      <c r="AU280" s="21" t="s">
        <v>10</v>
      </c>
      <c r="AV280" s="21">
        <v>82</v>
      </c>
      <c r="AW280" s="21" t="s">
        <v>10</v>
      </c>
      <c r="AX280" s="21">
        <f>INDEX([5]Exposure_GWASs!S:S,MATCH([5]Wenxin!AB280,[5]Exposure_GWASs!C:C,0))</f>
        <v>77</v>
      </c>
      <c r="AY280" s="21" t="s">
        <v>5489</v>
      </c>
      <c r="AZ280" s="21" t="s">
        <v>135</v>
      </c>
      <c r="BA280" s="21" t="s">
        <v>5380</v>
      </c>
      <c r="BB280" s="21" t="s">
        <v>80</v>
      </c>
      <c r="BC280" s="21" t="s">
        <v>17</v>
      </c>
      <c r="BD280" s="21" t="s">
        <v>92</v>
      </c>
      <c r="BE280" s="21" t="s">
        <v>94</v>
      </c>
      <c r="BH280" t="s">
        <v>1011</v>
      </c>
      <c r="BI280" t="s">
        <v>11</v>
      </c>
      <c r="BJ280" t="s">
        <v>1065</v>
      </c>
      <c r="BK280" t="s">
        <v>11</v>
      </c>
      <c r="BL280" t="s">
        <v>11</v>
      </c>
      <c r="BM280" s="21" t="s">
        <v>11</v>
      </c>
      <c r="BN280" t="s">
        <v>11</v>
      </c>
      <c r="BO280" s="21" t="s">
        <v>167</v>
      </c>
      <c r="BP280" s="21" t="s">
        <v>234</v>
      </c>
      <c r="BQ280" t="s">
        <v>1029</v>
      </c>
      <c r="BR280" s="251">
        <v>1.0200382107932791</v>
      </c>
      <c r="BS280" s="251"/>
      <c r="BT280">
        <v>95</v>
      </c>
      <c r="BU280" s="251">
        <v>0.79442627572765556</v>
      </c>
      <c r="BV280" s="251">
        <v>1.3097224793141784</v>
      </c>
      <c r="BW280" s="251">
        <v>0.87637848785691996</v>
      </c>
      <c r="BX280" t="s">
        <v>10</v>
      </c>
      <c r="BY280" t="s">
        <v>10</v>
      </c>
      <c r="BZ280" t="s">
        <v>5490</v>
      </c>
      <c r="CA280" t="s">
        <v>5491</v>
      </c>
      <c r="CB280" s="252" t="s">
        <v>11</v>
      </c>
      <c r="CC280" t="s">
        <v>5381</v>
      </c>
    </row>
    <row r="281" spans="1:81">
      <c r="A281">
        <v>181</v>
      </c>
      <c r="B281" t="s">
        <v>282</v>
      </c>
      <c r="C281" t="s">
        <v>244</v>
      </c>
      <c r="D281" t="s">
        <v>5367</v>
      </c>
      <c r="E281">
        <v>2018</v>
      </c>
      <c r="F281" t="s">
        <v>5368</v>
      </c>
      <c r="G281" t="s">
        <v>5369</v>
      </c>
      <c r="H281" t="s">
        <v>5370</v>
      </c>
      <c r="I281" t="s">
        <v>5371</v>
      </c>
      <c r="J281" s="65" t="s">
        <v>5372</v>
      </c>
      <c r="K281" t="s">
        <v>5373</v>
      </c>
      <c r="L281" t="s">
        <v>5488</v>
      </c>
      <c r="M281" t="s">
        <v>5374</v>
      </c>
      <c r="N281" s="21" t="s">
        <v>5375</v>
      </c>
      <c r="O281" s="21" t="s">
        <v>6107</v>
      </c>
      <c r="P281" s="21" t="s">
        <v>6107</v>
      </c>
      <c r="Q281" s="21" t="s">
        <v>5602</v>
      </c>
      <c r="R281" s="21" t="s">
        <v>5401</v>
      </c>
      <c r="S281" s="21" t="s">
        <v>123</v>
      </c>
      <c r="T281" s="21" t="s">
        <v>10</v>
      </c>
      <c r="U281" s="21" t="s">
        <v>140</v>
      </c>
      <c r="V281" s="21">
        <f>2711+2637</f>
        <v>5348</v>
      </c>
      <c r="W281" s="21">
        <f>59136+109701</f>
        <v>168837</v>
      </c>
      <c r="X281" s="21" t="s">
        <v>10</v>
      </c>
      <c r="Y281" s="21" t="s">
        <v>10</v>
      </c>
      <c r="Z281" s="21" t="s">
        <v>10</v>
      </c>
      <c r="AA281" s="21" t="s">
        <v>1059</v>
      </c>
      <c r="AB281" s="21" t="s">
        <v>249</v>
      </c>
      <c r="AC281" t="s">
        <v>127</v>
      </c>
      <c r="AD281" t="s">
        <v>127</v>
      </c>
      <c r="AE281" s="21" t="s">
        <v>1139</v>
      </c>
      <c r="AF281" s="21" t="s">
        <v>139</v>
      </c>
      <c r="AG281" s="21" t="s">
        <v>140</v>
      </c>
      <c r="AH281" s="21">
        <v>322154</v>
      </c>
      <c r="AI281">
        <f>INDEX([5]Exposure_GWASs!F:F,MATCH([5]Wenxin!AB281,[5]Exposure_GWASs!C:C,0))</f>
        <v>322154</v>
      </c>
      <c r="AJ281" s="21" t="s">
        <v>10</v>
      </c>
      <c r="AK281" s="21" t="s">
        <v>3932</v>
      </c>
      <c r="AL281" s="21" t="s">
        <v>204</v>
      </c>
      <c r="AM281" s="21" t="s">
        <v>1099</v>
      </c>
      <c r="AN281" s="21" t="s">
        <v>5362</v>
      </c>
      <c r="AO281" s="21" t="s">
        <v>5377</v>
      </c>
      <c r="AP281" s="21" t="s">
        <v>5378</v>
      </c>
      <c r="AQ281" s="21" t="s">
        <v>5345</v>
      </c>
      <c r="AR281" s="21" t="s">
        <v>11</v>
      </c>
      <c r="AS281" s="21" t="s">
        <v>575</v>
      </c>
      <c r="AT281" s="21" t="s">
        <v>5379</v>
      </c>
      <c r="AU281" s="21" t="s">
        <v>10</v>
      </c>
      <c r="AV281" s="21">
        <v>84</v>
      </c>
      <c r="AW281" s="21" t="s">
        <v>10</v>
      </c>
      <c r="AX281" s="21">
        <f>INDEX([5]Exposure_GWASs!S:S,MATCH([5]Wenxin!AB281,[5]Exposure_GWASs!C:C,0))</f>
        <v>77</v>
      </c>
      <c r="AY281" s="21" t="s">
        <v>5489</v>
      </c>
      <c r="AZ281" s="21" t="s">
        <v>135</v>
      </c>
      <c r="BA281" s="21" t="s">
        <v>5380</v>
      </c>
      <c r="BB281" s="21" t="s">
        <v>80</v>
      </c>
      <c r="BC281" s="21" t="s">
        <v>17</v>
      </c>
      <c r="BD281" s="21" t="s">
        <v>92</v>
      </c>
      <c r="BE281" s="21" t="s">
        <v>94</v>
      </c>
      <c r="BH281" t="s">
        <v>1011</v>
      </c>
      <c r="BI281" t="s">
        <v>11</v>
      </c>
      <c r="BJ281" t="s">
        <v>1065</v>
      </c>
      <c r="BK281" t="s">
        <v>11</v>
      </c>
      <c r="BL281" t="s">
        <v>11</v>
      </c>
      <c r="BM281" s="21" t="s">
        <v>11</v>
      </c>
      <c r="BN281" t="s">
        <v>11</v>
      </c>
      <c r="BO281" s="21" t="s">
        <v>167</v>
      </c>
      <c r="BP281" s="21" t="s">
        <v>234</v>
      </c>
      <c r="BQ281" t="s">
        <v>1029</v>
      </c>
      <c r="BR281" s="251">
        <v>1.2851623312093765</v>
      </c>
      <c r="BS281" s="251"/>
      <c r="BT281">
        <v>95</v>
      </c>
      <c r="BU281" s="251">
        <v>1.0196566303762564</v>
      </c>
      <c r="BV281" s="251">
        <v>1.6198023612616124</v>
      </c>
      <c r="BW281" s="251">
        <v>3.3597763955606999E-2</v>
      </c>
      <c r="BX281" t="s">
        <v>10</v>
      </c>
      <c r="BY281" t="s">
        <v>10</v>
      </c>
      <c r="BZ281" t="s">
        <v>5490</v>
      </c>
      <c r="CA281" t="s">
        <v>5491</v>
      </c>
      <c r="CB281" s="252" t="s">
        <v>11</v>
      </c>
      <c r="CC281" t="s">
        <v>5381</v>
      </c>
    </row>
    <row r="282" spans="1:81">
      <c r="A282">
        <v>181</v>
      </c>
      <c r="B282" t="s">
        <v>282</v>
      </c>
      <c r="C282" t="s">
        <v>244</v>
      </c>
      <c r="D282" t="s">
        <v>5367</v>
      </c>
      <c r="E282">
        <v>2018</v>
      </c>
      <c r="F282" t="s">
        <v>5368</v>
      </c>
      <c r="G282" t="s">
        <v>5369</v>
      </c>
      <c r="H282" t="s">
        <v>5370</v>
      </c>
      <c r="I282" t="s">
        <v>5371</v>
      </c>
      <c r="J282" s="65" t="s">
        <v>5372</v>
      </c>
      <c r="K282" t="s">
        <v>5373</v>
      </c>
      <c r="L282" t="s">
        <v>5488</v>
      </c>
      <c r="M282" t="s">
        <v>5374</v>
      </c>
      <c r="N282" s="21" t="s">
        <v>5375</v>
      </c>
      <c r="O282" s="21" t="s">
        <v>6108</v>
      </c>
      <c r="P282" s="21" t="s">
        <v>6109</v>
      </c>
      <c r="Q282" s="21" t="s">
        <v>5627</v>
      </c>
      <c r="R282" s="21" t="s">
        <v>5492</v>
      </c>
      <c r="S282" s="21" t="s">
        <v>123</v>
      </c>
      <c r="T282" s="21" t="s">
        <v>10</v>
      </c>
      <c r="U282" s="21" t="s">
        <v>140</v>
      </c>
      <c r="V282" s="21" t="s">
        <v>11</v>
      </c>
      <c r="W282" s="21" t="s">
        <v>11</v>
      </c>
      <c r="X282" s="21" t="s">
        <v>10</v>
      </c>
      <c r="Y282" s="21" t="s">
        <v>10</v>
      </c>
      <c r="Z282" s="21" t="s">
        <v>10</v>
      </c>
      <c r="AA282" s="21" t="s">
        <v>1059</v>
      </c>
      <c r="AB282" s="21" t="s">
        <v>249</v>
      </c>
      <c r="AC282" t="s">
        <v>127</v>
      </c>
      <c r="AD282" t="s">
        <v>127</v>
      </c>
      <c r="AE282" s="21" t="s">
        <v>1139</v>
      </c>
      <c r="AF282" s="21" t="s">
        <v>139</v>
      </c>
      <c r="AG282" s="21" t="s">
        <v>140</v>
      </c>
      <c r="AH282" s="21">
        <v>322154</v>
      </c>
      <c r="AI282">
        <f>INDEX([5]Exposure_GWASs!F:F,MATCH([5]Wenxin!AB282,[5]Exposure_GWASs!C:C,0))</f>
        <v>322154</v>
      </c>
      <c r="AJ282" s="21" t="s">
        <v>10</v>
      </c>
      <c r="AK282" s="21" t="s">
        <v>3932</v>
      </c>
      <c r="AL282" s="21" t="s">
        <v>204</v>
      </c>
      <c r="AM282" s="21" t="s">
        <v>1099</v>
      </c>
      <c r="AN282" s="21" t="s">
        <v>5362</v>
      </c>
      <c r="AO282" s="21" t="s">
        <v>5377</v>
      </c>
      <c r="AP282" s="21" t="s">
        <v>5378</v>
      </c>
      <c r="AQ282" s="21" t="s">
        <v>5345</v>
      </c>
      <c r="AR282" s="21" t="s">
        <v>11</v>
      </c>
      <c r="AS282" s="21" t="s">
        <v>575</v>
      </c>
      <c r="AT282" s="21" t="s">
        <v>5379</v>
      </c>
      <c r="AU282" s="21" t="s">
        <v>10</v>
      </c>
      <c r="AV282" s="21">
        <v>81</v>
      </c>
      <c r="AW282" s="21" t="s">
        <v>10</v>
      </c>
      <c r="AX282" s="21">
        <f>INDEX([5]Exposure_GWASs!S:S,MATCH([5]Wenxin!AB282,[5]Exposure_GWASs!C:C,0))</f>
        <v>77</v>
      </c>
      <c r="AY282" s="21" t="s">
        <v>5489</v>
      </c>
      <c r="AZ282" s="21" t="s">
        <v>135</v>
      </c>
      <c r="BA282" s="21" t="s">
        <v>5380</v>
      </c>
      <c r="BB282" s="21" t="s">
        <v>80</v>
      </c>
      <c r="BC282" s="21" t="s">
        <v>17</v>
      </c>
      <c r="BD282" s="21" t="s">
        <v>92</v>
      </c>
      <c r="BE282" s="21" t="s">
        <v>94</v>
      </c>
      <c r="BH282" t="s">
        <v>1011</v>
      </c>
      <c r="BI282" t="s">
        <v>11</v>
      </c>
      <c r="BJ282" t="s">
        <v>1065</v>
      </c>
      <c r="BK282" t="s">
        <v>11</v>
      </c>
      <c r="BL282" t="s">
        <v>11</v>
      </c>
      <c r="BM282" s="21" t="s">
        <v>11</v>
      </c>
      <c r="BN282" t="s">
        <v>11</v>
      </c>
      <c r="BO282" s="21" t="s">
        <v>167</v>
      </c>
      <c r="BP282" s="21" t="s">
        <v>234</v>
      </c>
      <c r="BQ282" t="s">
        <v>1029</v>
      </c>
      <c r="BR282" s="251">
        <v>1.51</v>
      </c>
      <c r="BS282" s="251"/>
      <c r="BT282">
        <v>95</v>
      </c>
      <c r="BU282" s="251">
        <v>1.42</v>
      </c>
      <c r="BV282" s="251">
        <v>1.6</v>
      </c>
      <c r="BW282" s="251">
        <v>1.31E-41</v>
      </c>
      <c r="BX282" t="s">
        <v>10</v>
      </c>
      <c r="BY282" t="s">
        <v>10</v>
      </c>
      <c r="BZ282" t="s">
        <v>5490</v>
      </c>
      <c r="CA282" t="s">
        <v>5491</v>
      </c>
      <c r="CB282" s="252" t="s">
        <v>11</v>
      </c>
      <c r="CC282" t="s">
        <v>5381</v>
      </c>
    </row>
    <row r="283" spans="1:81">
      <c r="A283">
        <v>181</v>
      </c>
      <c r="B283" t="s">
        <v>282</v>
      </c>
      <c r="C283" t="s">
        <v>244</v>
      </c>
      <c r="D283" t="s">
        <v>5367</v>
      </c>
      <c r="E283">
        <v>2018</v>
      </c>
      <c r="F283" t="s">
        <v>5368</v>
      </c>
      <c r="G283" t="s">
        <v>5369</v>
      </c>
      <c r="H283" t="s">
        <v>5370</v>
      </c>
      <c r="I283" t="s">
        <v>5371</v>
      </c>
      <c r="J283" s="65" t="s">
        <v>5372</v>
      </c>
      <c r="K283" t="s">
        <v>5373</v>
      </c>
      <c r="L283" t="s">
        <v>5488</v>
      </c>
      <c r="M283" t="s">
        <v>5374</v>
      </c>
      <c r="N283" s="21" t="s">
        <v>5375</v>
      </c>
      <c r="O283" s="21" t="s">
        <v>5663</v>
      </c>
      <c r="P283" s="21" t="s">
        <v>5663</v>
      </c>
      <c r="Q283" s="21" t="s">
        <v>5608</v>
      </c>
      <c r="R283" s="21" t="s">
        <v>5376</v>
      </c>
      <c r="S283" s="21" t="s">
        <v>123</v>
      </c>
      <c r="T283" s="21" t="s">
        <v>10</v>
      </c>
      <c r="U283" s="21" t="s">
        <v>140</v>
      </c>
      <c r="V283" s="21">
        <v>24553</v>
      </c>
      <c r="W283" s="21">
        <v>149632</v>
      </c>
      <c r="X283" s="21" t="s">
        <v>10</v>
      </c>
      <c r="Y283" s="21" t="s">
        <v>10</v>
      </c>
      <c r="Z283" s="21" t="s">
        <v>10</v>
      </c>
      <c r="AA283" s="21" t="s">
        <v>1059</v>
      </c>
      <c r="AB283" s="21" t="s">
        <v>249</v>
      </c>
      <c r="AC283" t="s">
        <v>162</v>
      </c>
      <c r="AD283" t="s">
        <v>162</v>
      </c>
      <c r="AE283" s="21" t="s">
        <v>3260</v>
      </c>
      <c r="AF283" s="21" t="s">
        <v>139</v>
      </c>
      <c r="AG283" s="21" t="s">
        <v>140</v>
      </c>
      <c r="AH283" s="21">
        <v>210088</v>
      </c>
      <c r="AI283">
        <f>INDEX([5]Exposure_GWASs!F:F,MATCH([5]Wenxin!AB283,[5]Exposure_GWASs!C:C,0))</f>
        <v>210023</v>
      </c>
      <c r="AJ283" s="21" t="s">
        <v>11</v>
      </c>
      <c r="AK283" s="21" t="s">
        <v>3932</v>
      </c>
      <c r="AL283" s="21" t="s">
        <v>204</v>
      </c>
      <c r="AM283" s="21" t="s">
        <v>1099</v>
      </c>
      <c r="AN283" s="21" t="s">
        <v>5362</v>
      </c>
      <c r="AO283" s="21" t="s">
        <v>5377</v>
      </c>
      <c r="AP283" s="21" t="s">
        <v>5378</v>
      </c>
      <c r="AQ283" s="21" t="s">
        <v>5345</v>
      </c>
      <c r="AR283" s="21" t="s">
        <v>11</v>
      </c>
      <c r="AS283" s="21" t="s">
        <v>575</v>
      </c>
      <c r="AT283" s="21" t="s">
        <v>5379</v>
      </c>
      <c r="AU283" s="21" t="s">
        <v>10</v>
      </c>
      <c r="AV283" s="253">
        <v>43</v>
      </c>
      <c r="AW283" s="21" t="s">
        <v>10</v>
      </c>
      <c r="AX283" s="21">
        <f>INDEX([5]Exposure_GWASs!S:S,MATCH([5]Wenxin!AB283,[5]Exposure_GWASs!C:C,0))</f>
        <v>53</v>
      </c>
      <c r="AY283" s="21" t="s">
        <v>5378</v>
      </c>
      <c r="AZ283" s="21" t="s">
        <v>135</v>
      </c>
      <c r="BA283" s="21" t="s">
        <v>5380</v>
      </c>
      <c r="BB283" s="21" t="s">
        <v>80</v>
      </c>
      <c r="BC283" s="21" t="s">
        <v>17</v>
      </c>
      <c r="BD283" s="21" t="s">
        <v>92</v>
      </c>
      <c r="BE283" s="21" t="s">
        <v>94</v>
      </c>
      <c r="BH283" t="s">
        <v>1011</v>
      </c>
      <c r="BI283" t="s">
        <v>11</v>
      </c>
      <c r="BJ283" t="s">
        <v>1065</v>
      </c>
      <c r="BK283" t="s">
        <v>11</v>
      </c>
      <c r="BL283" t="s">
        <v>11</v>
      </c>
      <c r="BM283" s="21" t="s">
        <v>11</v>
      </c>
      <c r="BN283" t="s">
        <v>11</v>
      </c>
      <c r="BO283" s="21" t="s">
        <v>167</v>
      </c>
      <c r="BP283" s="21" t="s">
        <v>234</v>
      </c>
      <c r="BQ283" t="s">
        <v>1029</v>
      </c>
      <c r="BR283">
        <v>1.1629527691333452</v>
      </c>
      <c r="BT283">
        <v>95</v>
      </c>
      <c r="BU283">
        <v>1.0051712319012409</v>
      </c>
      <c r="BV283">
        <v>1.3455012442773491</v>
      </c>
      <c r="BW283">
        <v>4.2424074046164599E-2</v>
      </c>
      <c r="BX283" t="s">
        <v>10</v>
      </c>
      <c r="BY283" t="s">
        <v>10</v>
      </c>
      <c r="BZ283" t="s">
        <v>5490</v>
      </c>
      <c r="CA283" t="s">
        <v>5491</v>
      </c>
      <c r="CB283" s="252" t="s">
        <v>11</v>
      </c>
      <c r="CC283" t="s">
        <v>5381</v>
      </c>
    </row>
    <row r="284" spans="1:81">
      <c r="A284">
        <v>181</v>
      </c>
      <c r="B284" t="s">
        <v>282</v>
      </c>
      <c r="C284" t="s">
        <v>244</v>
      </c>
      <c r="D284" t="s">
        <v>5367</v>
      </c>
      <c r="E284">
        <v>2018</v>
      </c>
      <c r="F284" t="s">
        <v>5368</v>
      </c>
      <c r="G284" t="s">
        <v>5369</v>
      </c>
      <c r="H284" t="s">
        <v>5370</v>
      </c>
      <c r="I284" t="s">
        <v>5371</v>
      </c>
      <c r="J284" s="65" t="s">
        <v>5372</v>
      </c>
      <c r="K284" t="s">
        <v>5373</v>
      </c>
      <c r="L284" t="s">
        <v>5488</v>
      </c>
      <c r="M284" t="s">
        <v>5374</v>
      </c>
      <c r="N284" s="21" t="s">
        <v>5375</v>
      </c>
      <c r="O284" s="21" t="s">
        <v>6090</v>
      </c>
      <c r="P284" s="21" t="s">
        <v>6090</v>
      </c>
      <c r="Q284" s="21" t="s">
        <v>5737</v>
      </c>
      <c r="R284" s="21" t="s">
        <v>5382</v>
      </c>
      <c r="S284" s="21" t="s">
        <v>123</v>
      </c>
      <c r="T284" s="21" t="s">
        <v>10</v>
      </c>
      <c r="U284" s="21" t="s">
        <v>140</v>
      </c>
      <c r="V284" s="21">
        <v>21769</v>
      </c>
      <c r="W284" s="21">
        <v>152416</v>
      </c>
      <c r="X284" s="21" t="s">
        <v>10</v>
      </c>
      <c r="Y284" s="21" t="s">
        <v>10</v>
      </c>
      <c r="Z284" s="21" t="s">
        <v>10</v>
      </c>
      <c r="AA284" s="21" t="s">
        <v>1059</v>
      </c>
      <c r="AB284" s="21" t="s">
        <v>249</v>
      </c>
      <c r="AC284" t="s">
        <v>162</v>
      </c>
      <c r="AD284" t="s">
        <v>162</v>
      </c>
      <c r="AE284" s="21" t="s">
        <v>3260</v>
      </c>
      <c r="AF284" s="21" t="s">
        <v>139</v>
      </c>
      <c r="AG284" s="21" t="s">
        <v>140</v>
      </c>
      <c r="AH284" s="21">
        <v>210088</v>
      </c>
      <c r="AI284">
        <f>INDEX([5]Exposure_GWASs!F:F,MATCH([5]Wenxin!AB284,[5]Exposure_GWASs!C:C,0))</f>
        <v>210023</v>
      </c>
      <c r="AJ284" s="21" t="s">
        <v>11</v>
      </c>
      <c r="AK284" s="21" t="s">
        <v>3932</v>
      </c>
      <c r="AL284" s="21" t="s">
        <v>204</v>
      </c>
      <c r="AM284" s="21" t="s">
        <v>1099</v>
      </c>
      <c r="AN284" s="21" t="s">
        <v>5362</v>
      </c>
      <c r="AO284" s="21" t="s">
        <v>5377</v>
      </c>
      <c r="AP284" s="21" t="s">
        <v>5378</v>
      </c>
      <c r="AQ284" s="21" t="s">
        <v>5345</v>
      </c>
      <c r="AR284" s="21" t="s">
        <v>11</v>
      </c>
      <c r="AS284" s="21" t="s">
        <v>575</v>
      </c>
      <c r="AT284" s="21" t="s">
        <v>5379</v>
      </c>
      <c r="AU284" s="21" t="s">
        <v>10</v>
      </c>
      <c r="AV284" s="253">
        <v>43</v>
      </c>
      <c r="AW284" s="21" t="s">
        <v>10</v>
      </c>
      <c r="AX284" s="21">
        <f>INDEX([5]Exposure_GWASs!S:S,MATCH([5]Wenxin!AB284,[5]Exposure_GWASs!C:C,0))</f>
        <v>53</v>
      </c>
      <c r="AY284" s="21" t="s">
        <v>5378</v>
      </c>
      <c r="AZ284" s="21" t="s">
        <v>135</v>
      </c>
      <c r="BA284" s="21" t="s">
        <v>5380</v>
      </c>
      <c r="BB284" s="21" t="s">
        <v>80</v>
      </c>
      <c r="BC284" s="21" t="s">
        <v>17</v>
      </c>
      <c r="BD284" s="21" t="s">
        <v>92</v>
      </c>
      <c r="BE284" s="21" t="s">
        <v>94</v>
      </c>
      <c r="BH284" t="s">
        <v>1011</v>
      </c>
      <c r="BI284" t="s">
        <v>11</v>
      </c>
      <c r="BJ284" t="s">
        <v>1065</v>
      </c>
      <c r="BK284" t="s">
        <v>11</v>
      </c>
      <c r="BL284" t="s">
        <v>11</v>
      </c>
      <c r="BM284" s="21" t="s">
        <v>11</v>
      </c>
      <c r="BN284" t="s">
        <v>11</v>
      </c>
      <c r="BO284" s="21" t="s">
        <v>167</v>
      </c>
      <c r="BP284" s="21" t="s">
        <v>234</v>
      </c>
      <c r="BQ284" t="s">
        <v>1029</v>
      </c>
      <c r="BR284">
        <v>0.91036705036436627</v>
      </c>
      <c r="BT284">
        <v>95</v>
      </c>
      <c r="BU284">
        <v>0.77637110682332866</v>
      </c>
      <c r="BV284">
        <v>1.06748970834345</v>
      </c>
      <c r="BW284">
        <v>0.247672425680659</v>
      </c>
      <c r="BX284" t="s">
        <v>10</v>
      </c>
      <c r="BY284" t="s">
        <v>10</v>
      </c>
      <c r="BZ284" t="s">
        <v>5490</v>
      </c>
      <c r="CA284" t="s">
        <v>5491</v>
      </c>
      <c r="CB284" s="252" t="s">
        <v>11</v>
      </c>
      <c r="CC284" t="s">
        <v>5381</v>
      </c>
    </row>
    <row r="285" spans="1:81">
      <c r="A285">
        <v>181</v>
      </c>
      <c r="B285" t="s">
        <v>282</v>
      </c>
      <c r="C285" t="s">
        <v>244</v>
      </c>
      <c r="D285" t="s">
        <v>5367</v>
      </c>
      <c r="E285">
        <v>2018</v>
      </c>
      <c r="F285" t="s">
        <v>5368</v>
      </c>
      <c r="G285" t="s">
        <v>5369</v>
      </c>
      <c r="H285" t="s">
        <v>5370</v>
      </c>
      <c r="I285" t="s">
        <v>5371</v>
      </c>
      <c r="J285" s="65" t="s">
        <v>5372</v>
      </c>
      <c r="K285" t="s">
        <v>5373</v>
      </c>
      <c r="L285" t="s">
        <v>5488</v>
      </c>
      <c r="M285" t="s">
        <v>5374</v>
      </c>
      <c r="N285" s="21" t="s">
        <v>5375</v>
      </c>
      <c r="O285" s="21" t="s">
        <v>5815</v>
      </c>
      <c r="P285" s="21" t="s">
        <v>5815</v>
      </c>
      <c r="Q285" s="21" t="s">
        <v>5602</v>
      </c>
      <c r="R285" s="21" t="s">
        <v>2837</v>
      </c>
      <c r="S285" s="21" t="s">
        <v>123</v>
      </c>
      <c r="T285" s="21" t="s">
        <v>10</v>
      </c>
      <c r="U285" s="21" t="s">
        <v>140</v>
      </c>
      <c r="V285" s="21">
        <v>30909</v>
      </c>
      <c r="W285" s="21">
        <v>143276</v>
      </c>
      <c r="X285" s="21" t="s">
        <v>10</v>
      </c>
      <c r="Y285" s="21" t="s">
        <v>10</v>
      </c>
      <c r="Z285" s="21" t="s">
        <v>10</v>
      </c>
      <c r="AA285" s="21" t="s">
        <v>1059</v>
      </c>
      <c r="AB285" s="21" t="s">
        <v>249</v>
      </c>
      <c r="AC285" t="s">
        <v>162</v>
      </c>
      <c r="AD285" t="s">
        <v>162</v>
      </c>
      <c r="AE285" s="21" t="s">
        <v>3260</v>
      </c>
      <c r="AF285" s="21" t="s">
        <v>139</v>
      </c>
      <c r="AG285" s="21" t="s">
        <v>140</v>
      </c>
      <c r="AH285" s="21">
        <v>210088</v>
      </c>
      <c r="AI285">
        <f>INDEX([5]Exposure_GWASs!F:F,MATCH([5]Wenxin!AB285,[5]Exposure_GWASs!C:C,0))</f>
        <v>210023</v>
      </c>
      <c r="AJ285" s="21" t="s">
        <v>11</v>
      </c>
      <c r="AK285" s="21" t="s">
        <v>3932</v>
      </c>
      <c r="AL285" s="21" t="s">
        <v>204</v>
      </c>
      <c r="AM285" s="21" t="s">
        <v>1099</v>
      </c>
      <c r="AN285" s="21" t="s">
        <v>5362</v>
      </c>
      <c r="AO285" s="21" t="s">
        <v>5377</v>
      </c>
      <c r="AP285" s="21" t="s">
        <v>5378</v>
      </c>
      <c r="AQ285" s="21" t="s">
        <v>5345</v>
      </c>
      <c r="AR285" s="21" t="s">
        <v>11</v>
      </c>
      <c r="AS285" s="21" t="s">
        <v>575</v>
      </c>
      <c r="AT285" s="21" t="s">
        <v>5379</v>
      </c>
      <c r="AU285" s="21" t="s">
        <v>10</v>
      </c>
      <c r="AV285" s="253">
        <v>41</v>
      </c>
      <c r="AW285" s="21" t="s">
        <v>10</v>
      </c>
      <c r="AX285" s="21">
        <f>INDEX([5]Exposure_GWASs!S:S,MATCH([5]Wenxin!AB285,[5]Exposure_GWASs!C:C,0))</f>
        <v>53</v>
      </c>
      <c r="AY285" s="21" t="s">
        <v>5378</v>
      </c>
      <c r="AZ285" s="21" t="s">
        <v>135</v>
      </c>
      <c r="BA285" s="21" t="s">
        <v>5380</v>
      </c>
      <c r="BB285" s="21" t="s">
        <v>80</v>
      </c>
      <c r="BC285" s="21" t="s">
        <v>17</v>
      </c>
      <c r="BD285" s="21" t="s">
        <v>92</v>
      </c>
      <c r="BE285" s="21" t="s">
        <v>94</v>
      </c>
      <c r="BH285" t="s">
        <v>1011</v>
      </c>
      <c r="BI285" t="s">
        <v>11</v>
      </c>
      <c r="BJ285" t="s">
        <v>1065</v>
      </c>
      <c r="BK285" t="s">
        <v>11</v>
      </c>
      <c r="BL285" t="s">
        <v>11</v>
      </c>
      <c r="BM285" s="21" t="s">
        <v>11</v>
      </c>
      <c r="BN285" t="s">
        <v>11</v>
      </c>
      <c r="BO285" s="21" t="s">
        <v>167</v>
      </c>
      <c r="BP285" s="21" t="s">
        <v>234</v>
      </c>
      <c r="BQ285" t="s">
        <v>1029</v>
      </c>
      <c r="BR285">
        <v>1.2485811093171681</v>
      </c>
      <c r="BT285">
        <v>95</v>
      </c>
      <c r="BU285">
        <v>1.0783135139745785</v>
      </c>
      <c r="BV285">
        <v>1.4457342566333105</v>
      </c>
      <c r="BW285">
        <v>2.9975645136526602E-3</v>
      </c>
      <c r="BX285" t="s">
        <v>10</v>
      </c>
      <c r="BY285" t="s">
        <v>10</v>
      </c>
      <c r="BZ285" t="s">
        <v>5490</v>
      </c>
      <c r="CA285" t="s">
        <v>5491</v>
      </c>
      <c r="CB285" s="252" t="s">
        <v>11</v>
      </c>
      <c r="CC285" t="s">
        <v>5381</v>
      </c>
    </row>
    <row r="286" spans="1:81">
      <c r="A286">
        <v>181</v>
      </c>
      <c r="B286" t="s">
        <v>282</v>
      </c>
      <c r="C286" t="s">
        <v>244</v>
      </c>
      <c r="D286" t="s">
        <v>5367</v>
      </c>
      <c r="E286">
        <v>2018</v>
      </c>
      <c r="F286" t="s">
        <v>5368</v>
      </c>
      <c r="G286" t="s">
        <v>5369</v>
      </c>
      <c r="H286" t="s">
        <v>5370</v>
      </c>
      <c r="I286" t="s">
        <v>5371</v>
      </c>
      <c r="J286" s="65" t="s">
        <v>5372</v>
      </c>
      <c r="K286" t="s">
        <v>5373</v>
      </c>
      <c r="L286" t="s">
        <v>5488</v>
      </c>
      <c r="M286" t="s">
        <v>5374</v>
      </c>
      <c r="N286" s="21" t="s">
        <v>5375</v>
      </c>
      <c r="O286" s="21" t="s">
        <v>5763</v>
      </c>
      <c r="P286" s="21" t="s">
        <v>5763</v>
      </c>
      <c r="Q286" s="21" t="s">
        <v>5577</v>
      </c>
      <c r="R286" s="21" t="s">
        <v>2835</v>
      </c>
      <c r="S286" s="21" t="s">
        <v>123</v>
      </c>
      <c r="T286" s="21" t="s">
        <v>10</v>
      </c>
      <c r="U286" s="21" t="s">
        <v>140</v>
      </c>
      <c r="V286" s="21">
        <v>30309</v>
      </c>
      <c r="W286" s="21">
        <v>143976</v>
      </c>
      <c r="X286" s="21" t="s">
        <v>10</v>
      </c>
      <c r="Y286" s="21" t="s">
        <v>10</v>
      </c>
      <c r="Z286" s="21" t="s">
        <v>10</v>
      </c>
      <c r="AA286" s="21" t="s">
        <v>1059</v>
      </c>
      <c r="AB286" s="21" t="s">
        <v>249</v>
      </c>
      <c r="AC286" t="s">
        <v>162</v>
      </c>
      <c r="AD286" t="s">
        <v>162</v>
      </c>
      <c r="AE286" s="21" t="s">
        <v>3260</v>
      </c>
      <c r="AF286" s="21" t="s">
        <v>139</v>
      </c>
      <c r="AG286" s="21" t="s">
        <v>140</v>
      </c>
      <c r="AH286" s="21">
        <v>210088</v>
      </c>
      <c r="AI286">
        <f>INDEX([5]Exposure_GWASs!F:F,MATCH([5]Wenxin!AB286,[5]Exposure_GWASs!C:C,0))</f>
        <v>210023</v>
      </c>
      <c r="AJ286" s="21" t="s">
        <v>11</v>
      </c>
      <c r="AK286" s="21" t="s">
        <v>3932</v>
      </c>
      <c r="AL286" s="21" t="s">
        <v>204</v>
      </c>
      <c r="AM286" s="21" t="s">
        <v>1099</v>
      </c>
      <c r="AN286" s="21" t="s">
        <v>5362</v>
      </c>
      <c r="AO286" s="21" t="s">
        <v>5377</v>
      </c>
      <c r="AP286" s="21" t="s">
        <v>5378</v>
      </c>
      <c r="AQ286" s="21" t="s">
        <v>5345</v>
      </c>
      <c r="AR286" s="21" t="s">
        <v>11</v>
      </c>
      <c r="AS286" s="21" t="s">
        <v>575</v>
      </c>
      <c r="AT286" s="21" t="s">
        <v>5379</v>
      </c>
      <c r="AU286" s="21" t="s">
        <v>10</v>
      </c>
      <c r="AV286" s="253">
        <v>43</v>
      </c>
      <c r="AW286" s="21" t="s">
        <v>10</v>
      </c>
      <c r="AX286" s="21">
        <f>INDEX([5]Exposure_GWASs!S:S,MATCH([5]Wenxin!AB286,[5]Exposure_GWASs!C:C,0))</f>
        <v>53</v>
      </c>
      <c r="AY286" s="21" t="s">
        <v>5378</v>
      </c>
      <c r="AZ286" s="21" t="s">
        <v>135</v>
      </c>
      <c r="BA286" s="21" t="s">
        <v>5380</v>
      </c>
      <c r="BB286" s="21" t="s">
        <v>80</v>
      </c>
      <c r="BC286" s="21" t="s">
        <v>17</v>
      </c>
      <c r="BD286" s="21" t="s">
        <v>92</v>
      </c>
      <c r="BE286" s="21" t="s">
        <v>94</v>
      </c>
      <c r="BH286" t="s">
        <v>1011</v>
      </c>
      <c r="BI286" t="s">
        <v>11</v>
      </c>
      <c r="BJ286" t="s">
        <v>1065</v>
      </c>
      <c r="BK286" t="s">
        <v>11</v>
      </c>
      <c r="BL286" t="s">
        <v>11</v>
      </c>
      <c r="BM286" s="21" t="s">
        <v>11</v>
      </c>
      <c r="BN286" t="s">
        <v>11</v>
      </c>
      <c r="BO286" s="21" t="s">
        <v>167</v>
      </c>
      <c r="BP286" s="21" t="s">
        <v>234</v>
      </c>
      <c r="BQ286" t="s">
        <v>1029</v>
      </c>
      <c r="BR286">
        <v>1.0548481768952043</v>
      </c>
      <c r="BT286">
        <v>95</v>
      </c>
      <c r="BU286">
        <v>0.91383661414116246</v>
      </c>
      <c r="BV286">
        <v>1.2176188380730104</v>
      </c>
      <c r="BW286">
        <v>0.46580525301598502</v>
      </c>
      <c r="BX286" t="s">
        <v>10</v>
      </c>
      <c r="BY286" t="s">
        <v>10</v>
      </c>
      <c r="BZ286" t="s">
        <v>5490</v>
      </c>
      <c r="CA286" t="s">
        <v>5491</v>
      </c>
      <c r="CB286" s="252" t="s">
        <v>11</v>
      </c>
      <c r="CC286" t="s">
        <v>5381</v>
      </c>
    </row>
    <row r="287" spans="1:81">
      <c r="A287">
        <v>181</v>
      </c>
      <c r="B287" t="s">
        <v>282</v>
      </c>
      <c r="C287" t="s">
        <v>244</v>
      </c>
      <c r="D287" t="s">
        <v>5367</v>
      </c>
      <c r="E287">
        <v>2018</v>
      </c>
      <c r="F287" t="s">
        <v>5368</v>
      </c>
      <c r="G287" t="s">
        <v>5369</v>
      </c>
      <c r="H287" t="s">
        <v>5370</v>
      </c>
      <c r="I287" t="s">
        <v>5371</v>
      </c>
      <c r="J287" s="65" t="s">
        <v>5372</v>
      </c>
      <c r="K287" t="s">
        <v>5373</v>
      </c>
      <c r="L287" t="s">
        <v>5488</v>
      </c>
      <c r="M287" t="s">
        <v>5374</v>
      </c>
      <c r="N287" s="21" t="s">
        <v>5375</v>
      </c>
      <c r="O287" s="21" t="s">
        <v>5563</v>
      </c>
      <c r="P287" s="21" t="s">
        <v>5564</v>
      </c>
      <c r="Q287" s="21" t="s">
        <v>5601</v>
      </c>
      <c r="R287" s="21" t="s">
        <v>5383</v>
      </c>
      <c r="S287" s="21" t="s">
        <v>123</v>
      </c>
      <c r="T287" s="21" t="s">
        <v>10</v>
      </c>
      <c r="U287" s="21" t="s">
        <v>140</v>
      </c>
      <c r="V287" s="21">
        <v>15409</v>
      </c>
      <c r="W287" s="21">
        <v>158776</v>
      </c>
      <c r="X287" s="21" t="s">
        <v>10</v>
      </c>
      <c r="Y287" s="21" t="s">
        <v>10</v>
      </c>
      <c r="Z287" s="21" t="s">
        <v>10</v>
      </c>
      <c r="AA287" s="21" t="s">
        <v>1059</v>
      </c>
      <c r="AB287" s="21" t="s">
        <v>249</v>
      </c>
      <c r="AC287" t="s">
        <v>162</v>
      </c>
      <c r="AD287" t="s">
        <v>162</v>
      </c>
      <c r="AE287" s="21" t="s">
        <v>3260</v>
      </c>
      <c r="AF287" s="21" t="s">
        <v>139</v>
      </c>
      <c r="AG287" s="21" t="s">
        <v>140</v>
      </c>
      <c r="AH287" s="21">
        <v>210088</v>
      </c>
      <c r="AI287">
        <f>INDEX([5]Exposure_GWASs!F:F,MATCH([5]Wenxin!AB287,[5]Exposure_GWASs!C:C,0))</f>
        <v>210023</v>
      </c>
      <c r="AJ287" s="21" t="s">
        <v>11</v>
      </c>
      <c r="AK287" s="21" t="s">
        <v>3932</v>
      </c>
      <c r="AL287" s="21" t="s">
        <v>204</v>
      </c>
      <c r="AM287" s="21" t="s">
        <v>1099</v>
      </c>
      <c r="AN287" s="21" t="s">
        <v>5362</v>
      </c>
      <c r="AO287" s="21" t="s">
        <v>5377</v>
      </c>
      <c r="AP287" s="21" t="s">
        <v>5378</v>
      </c>
      <c r="AQ287" s="21" t="s">
        <v>5345</v>
      </c>
      <c r="AR287" s="21" t="s">
        <v>11</v>
      </c>
      <c r="AS287" s="21" t="s">
        <v>575</v>
      </c>
      <c r="AT287" s="21" t="s">
        <v>5379</v>
      </c>
      <c r="AU287" s="21" t="s">
        <v>10</v>
      </c>
      <c r="AV287" s="253">
        <v>42</v>
      </c>
      <c r="AW287" s="21" t="s">
        <v>10</v>
      </c>
      <c r="AX287" s="21">
        <f>INDEX([5]Exposure_GWASs!S:S,MATCH([5]Wenxin!AB287,[5]Exposure_GWASs!C:C,0))</f>
        <v>53</v>
      </c>
      <c r="AY287" s="21" t="s">
        <v>5378</v>
      </c>
      <c r="AZ287" s="21" t="s">
        <v>135</v>
      </c>
      <c r="BA287" s="21" t="s">
        <v>5380</v>
      </c>
      <c r="BB287" s="21" t="s">
        <v>80</v>
      </c>
      <c r="BC287" s="21" t="s">
        <v>17</v>
      </c>
      <c r="BD287" s="21" t="s">
        <v>92</v>
      </c>
      <c r="BE287" s="21" t="s">
        <v>94</v>
      </c>
      <c r="BH287" t="s">
        <v>1011</v>
      </c>
      <c r="BI287" t="s">
        <v>11</v>
      </c>
      <c r="BJ287" t="s">
        <v>1065</v>
      </c>
      <c r="BK287" t="s">
        <v>11</v>
      </c>
      <c r="BL287" t="s">
        <v>11</v>
      </c>
      <c r="BM287" s="21" t="s">
        <v>11</v>
      </c>
      <c r="BN287" t="s">
        <v>11</v>
      </c>
      <c r="BO287" s="21" t="s">
        <v>167</v>
      </c>
      <c r="BP287" s="21" t="s">
        <v>234</v>
      </c>
      <c r="BQ287" t="s">
        <v>1029</v>
      </c>
      <c r="BR287">
        <v>0.94207345253823949</v>
      </c>
      <c r="BT287">
        <v>95</v>
      </c>
      <c r="BU287">
        <v>0.78599145894051026</v>
      </c>
      <c r="BV287">
        <v>1.1291501706311688</v>
      </c>
      <c r="BW287">
        <v>0.518485048766269</v>
      </c>
      <c r="BX287" t="s">
        <v>10</v>
      </c>
      <c r="BY287" t="s">
        <v>10</v>
      </c>
      <c r="BZ287" t="s">
        <v>5490</v>
      </c>
      <c r="CA287" t="s">
        <v>5491</v>
      </c>
      <c r="CB287" s="252" t="s">
        <v>11</v>
      </c>
      <c r="CC287" t="s">
        <v>5381</v>
      </c>
    </row>
    <row r="288" spans="1:81">
      <c r="A288">
        <v>181</v>
      </c>
      <c r="B288" t="s">
        <v>282</v>
      </c>
      <c r="C288" t="s">
        <v>244</v>
      </c>
      <c r="D288" t="s">
        <v>5367</v>
      </c>
      <c r="E288">
        <v>2018</v>
      </c>
      <c r="F288" t="s">
        <v>5368</v>
      </c>
      <c r="G288" t="s">
        <v>5369</v>
      </c>
      <c r="H288" t="s">
        <v>5370</v>
      </c>
      <c r="I288" t="s">
        <v>5371</v>
      </c>
      <c r="J288" s="65" t="s">
        <v>5372</v>
      </c>
      <c r="K288" t="s">
        <v>5373</v>
      </c>
      <c r="L288" t="s">
        <v>5488</v>
      </c>
      <c r="M288" t="s">
        <v>5374</v>
      </c>
      <c r="N288" s="21" t="s">
        <v>5375</v>
      </c>
      <c r="O288" s="21" t="s">
        <v>6092</v>
      </c>
      <c r="P288" s="21" t="s">
        <v>6092</v>
      </c>
      <c r="Q288" s="21" t="s">
        <v>5737</v>
      </c>
      <c r="R288" s="21" t="s">
        <v>5384</v>
      </c>
      <c r="S288" s="21" t="s">
        <v>123</v>
      </c>
      <c r="T288" s="21" t="s">
        <v>10</v>
      </c>
      <c r="U288" s="21" t="s">
        <v>140</v>
      </c>
      <c r="V288" s="21">
        <v>8455</v>
      </c>
      <c r="W288" s="21">
        <v>165730</v>
      </c>
      <c r="X288" s="21" t="s">
        <v>10</v>
      </c>
      <c r="Y288" s="21" t="s">
        <v>10</v>
      </c>
      <c r="Z288" s="21" t="s">
        <v>10</v>
      </c>
      <c r="AA288" s="21" t="s">
        <v>1059</v>
      </c>
      <c r="AB288" s="21" t="s">
        <v>249</v>
      </c>
      <c r="AC288" t="s">
        <v>162</v>
      </c>
      <c r="AD288" t="s">
        <v>162</v>
      </c>
      <c r="AE288" s="21" t="s">
        <v>3260</v>
      </c>
      <c r="AF288" s="21" t="s">
        <v>139</v>
      </c>
      <c r="AG288" s="21" t="s">
        <v>140</v>
      </c>
      <c r="AH288" s="21">
        <v>210088</v>
      </c>
      <c r="AI288">
        <f>INDEX([5]Exposure_GWASs!F:F,MATCH([5]Wenxin!AB288,[5]Exposure_GWASs!C:C,0))</f>
        <v>210023</v>
      </c>
      <c r="AJ288" s="21" t="s">
        <v>11</v>
      </c>
      <c r="AK288" s="21" t="s">
        <v>3932</v>
      </c>
      <c r="AL288" s="21" t="s">
        <v>204</v>
      </c>
      <c r="AM288" s="21" t="s">
        <v>1099</v>
      </c>
      <c r="AN288" s="21" t="s">
        <v>5362</v>
      </c>
      <c r="AO288" s="21" t="s">
        <v>5377</v>
      </c>
      <c r="AP288" s="21" t="s">
        <v>5378</v>
      </c>
      <c r="AQ288" s="21" t="s">
        <v>5345</v>
      </c>
      <c r="AR288" s="21" t="s">
        <v>11</v>
      </c>
      <c r="AS288" s="21" t="s">
        <v>575</v>
      </c>
      <c r="AT288" s="21" t="s">
        <v>5379</v>
      </c>
      <c r="AU288" s="21" t="s">
        <v>10</v>
      </c>
      <c r="AV288" s="253">
        <v>43</v>
      </c>
      <c r="AW288" s="21" t="s">
        <v>10</v>
      </c>
      <c r="AX288" s="21">
        <f>INDEX([5]Exposure_GWASs!S:S,MATCH([5]Wenxin!AB288,[5]Exposure_GWASs!C:C,0))</f>
        <v>53</v>
      </c>
      <c r="AY288" s="21" t="s">
        <v>5378</v>
      </c>
      <c r="AZ288" s="21" t="s">
        <v>135</v>
      </c>
      <c r="BA288" s="21" t="s">
        <v>5380</v>
      </c>
      <c r="BB288" s="21" t="s">
        <v>80</v>
      </c>
      <c r="BC288" s="21" t="s">
        <v>17</v>
      </c>
      <c r="BD288" s="21" t="s">
        <v>92</v>
      </c>
      <c r="BE288" s="21" t="s">
        <v>94</v>
      </c>
      <c r="BH288" t="s">
        <v>1011</v>
      </c>
      <c r="BI288" t="s">
        <v>11</v>
      </c>
      <c r="BJ288" t="s">
        <v>1065</v>
      </c>
      <c r="BK288" t="s">
        <v>11</v>
      </c>
      <c r="BL288" t="s">
        <v>11</v>
      </c>
      <c r="BM288" s="21" t="s">
        <v>11</v>
      </c>
      <c r="BN288" t="s">
        <v>11</v>
      </c>
      <c r="BO288" s="21" t="s">
        <v>167</v>
      </c>
      <c r="BP288" s="21" t="s">
        <v>234</v>
      </c>
      <c r="BQ288" t="s">
        <v>1029</v>
      </c>
      <c r="BR288">
        <v>1.0493024303045757</v>
      </c>
      <c r="BT288">
        <v>95</v>
      </c>
      <c r="BU288">
        <v>0.8151719754419382</v>
      </c>
      <c r="BV288">
        <v>1.3506789038548244</v>
      </c>
      <c r="BW288">
        <v>0.70870496659295301</v>
      </c>
      <c r="BX288" t="s">
        <v>10</v>
      </c>
      <c r="BY288" t="s">
        <v>10</v>
      </c>
      <c r="BZ288" t="s">
        <v>5490</v>
      </c>
      <c r="CA288" t="s">
        <v>5491</v>
      </c>
      <c r="CB288" s="252" t="s">
        <v>11</v>
      </c>
      <c r="CC288" t="s">
        <v>5381</v>
      </c>
    </row>
    <row r="289" spans="1:81">
      <c r="A289">
        <v>181</v>
      </c>
      <c r="B289" t="s">
        <v>282</v>
      </c>
      <c r="C289" t="s">
        <v>244</v>
      </c>
      <c r="D289" t="s">
        <v>5367</v>
      </c>
      <c r="E289">
        <v>2018</v>
      </c>
      <c r="F289" t="s">
        <v>5368</v>
      </c>
      <c r="G289" t="s">
        <v>5369</v>
      </c>
      <c r="H289" t="s">
        <v>5370</v>
      </c>
      <c r="I289" t="s">
        <v>5371</v>
      </c>
      <c r="J289" s="65" t="s">
        <v>5372</v>
      </c>
      <c r="K289" t="s">
        <v>5373</v>
      </c>
      <c r="L289" t="s">
        <v>5488</v>
      </c>
      <c r="M289" t="s">
        <v>5374</v>
      </c>
      <c r="N289" s="21" t="s">
        <v>5375</v>
      </c>
      <c r="O289" s="21" t="s">
        <v>5560</v>
      </c>
      <c r="P289" s="21" t="s">
        <v>6091</v>
      </c>
      <c r="Q289" s="21" t="s">
        <v>5600</v>
      </c>
      <c r="R289" s="21" t="s">
        <v>5385</v>
      </c>
      <c r="S289" s="21" t="s">
        <v>123</v>
      </c>
      <c r="T289" s="21" t="s">
        <v>10</v>
      </c>
      <c r="U289" s="21" t="s">
        <v>140</v>
      </c>
      <c r="V289" s="21">
        <v>13648</v>
      </c>
      <c r="W289" s="21">
        <v>160537</v>
      </c>
      <c r="X289" s="21" t="s">
        <v>10</v>
      </c>
      <c r="Y289" s="21" t="s">
        <v>10</v>
      </c>
      <c r="Z289" s="21" t="s">
        <v>10</v>
      </c>
      <c r="AA289" s="21" t="s">
        <v>1059</v>
      </c>
      <c r="AB289" s="21" t="s">
        <v>249</v>
      </c>
      <c r="AC289" t="s">
        <v>162</v>
      </c>
      <c r="AD289" t="s">
        <v>162</v>
      </c>
      <c r="AE289" s="21" t="s">
        <v>3260</v>
      </c>
      <c r="AF289" s="21" t="s">
        <v>139</v>
      </c>
      <c r="AG289" s="21" t="s">
        <v>140</v>
      </c>
      <c r="AH289" s="21">
        <v>210088</v>
      </c>
      <c r="AI289">
        <f>INDEX([5]Exposure_GWASs!F:F,MATCH([5]Wenxin!AB289,[5]Exposure_GWASs!C:C,0))</f>
        <v>210023</v>
      </c>
      <c r="AJ289" s="21" t="s">
        <v>11</v>
      </c>
      <c r="AK289" s="21" t="s">
        <v>3932</v>
      </c>
      <c r="AL289" s="21" t="s">
        <v>204</v>
      </c>
      <c r="AM289" s="21" t="s">
        <v>1099</v>
      </c>
      <c r="AN289" s="21" t="s">
        <v>5362</v>
      </c>
      <c r="AO289" s="21" t="s">
        <v>5377</v>
      </c>
      <c r="AP289" s="21" t="s">
        <v>5378</v>
      </c>
      <c r="AQ289" s="21" t="s">
        <v>5345</v>
      </c>
      <c r="AR289" s="21" t="s">
        <v>11</v>
      </c>
      <c r="AS289" s="21" t="s">
        <v>575</v>
      </c>
      <c r="AT289" s="21" t="s">
        <v>5379</v>
      </c>
      <c r="AU289" s="21" t="s">
        <v>10</v>
      </c>
      <c r="AV289" s="253">
        <v>38</v>
      </c>
      <c r="AW289" s="21" t="s">
        <v>10</v>
      </c>
      <c r="AX289" s="21">
        <f>INDEX([5]Exposure_GWASs!S:S,MATCH([5]Wenxin!AB289,[5]Exposure_GWASs!C:C,0))</f>
        <v>53</v>
      </c>
      <c r="AY289" s="21" t="s">
        <v>5378</v>
      </c>
      <c r="AZ289" s="21" t="s">
        <v>135</v>
      </c>
      <c r="BA289" s="21" t="s">
        <v>5380</v>
      </c>
      <c r="BB289" s="21" t="s">
        <v>80</v>
      </c>
      <c r="BC289" s="21" t="s">
        <v>17</v>
      </c>
      <c r="BD289" s="21" t="s">
        <v>92</v>
      </c>
      <c r="BE289" s="21" t="s">
        <v>94</v>
      </c>
      <c r="BH289" t="s">
        <v>1011</v>
      </c>
      <c r="BI289" t="s">
        <v>11</v>
      </c>
      <c r="BJ289" t="s">
        <v>1065</v>
      </c>
      <c r="BK289" t="s">
        <v>11</v>
      </c>
      <c r="BL289" t="s">
        <v>11</v>
      </c>
      <c r="BM289" s="21" t="s">
        <v>11</v>
      </c>
      <c r="BN289" t="s">
        <v>11</v>
      </c>
      <c r="BO289" s="21" t="s">
        <v>167</v>
      </c>
      <c r="BP289" s="21" t="s">
        <v>234</v>
      </c>
      <c r="BQ289" t="s">
        <v>1029</v>
      </c>
      <c r="BR289">
        <v>1.598013468024988</v>
      </c>
      <c r="BT289">
        <v>95</v>
      </c>
      <c r="BU289">
        <v>1.3016727784309807</v>
      </c>
      <c r="BV289">
        <v>1.9618195035678492</v>
      </c>
      <c r="BW289">
        <v>7.48574151409961E-6</v>
      </c>
      <c r="BX289" t="s">
        <v>10</v>
      </c>
      <c r="BY289" t="s">
        <v>10</v>
      </c>
      <c r="BZ289" t="s">
        <v>5490</v>
      </c>
      <c r="CA289" t="s">
        <v>5491</v>
      </c>
      <c r="CB289" s="252" t="s">
        <v>11</v>
      </c>
      <c r="CC289" t="s">
        <v>5381</v>
      </c>
    </row>
    <row r="290" spans="1:81">
      <c r="A290">
        <v>181</v>
      </c>
      <c r="B290" t="s">
        <v>282</v>
      </c>
      <c r="C290" t="s">
        <v>244</v>
      </c>
      <c r="D290" t="s">
        <v>5367</v>
      </c>
      <c r="E290">
        <v>2018</v>
      </c>
      <c r="F290" t="s">
        <v>5368</v>
      </c>
      <c r="G290" t="s">
        <v>5369</v>
      </c>
      <c r="H290" t="s">
        <v>5370</v>
      </c>
      <c r="I290" t="s">
        <v>5371</v>
      </c>
      <c r="J290" s="65" t="s">
        <v>5372</v>
      </c>
      <c r="K290" t="s">
        <v>5373</v>
      </c>
      <c r="L290" t="s">
        <v>5488</v>
      </c>
      <c r="M290" t="s">
        <v>5374</v>
      </c>
      <c r="N290" s="21" t="s">
        <v>5375</v>
      </c>
      <c r="O290" s="21" t="s">
        <v>5773</v>
      </c>
      <c r="P290" s="21" t="s">
        <v>6091</v>
      </c>
      <c r="Q290" s="21" t="s">
        <v>5600</v>
      </c>
      <c r="R290" s="21" t="s">
        <v>5387</v>
      </c>
      <c r="S290" s="21" t="s">
        <v>123</v>
      </c>
      <c r="T290" s="21" t="s">
        <v>10</v>
      </c>
      <c r="U290" s="21" t="s">
        <v>140</v>
      </c>
      <c r="V290" s="21">
        <v>49842</v>
      </c>
      <c r="W290" s="21">
        <v>124343</v>
      </c>
      <c r="X290" s="21" t="s">
        <v>10</v>
      </c>
      <c r="Y290" s="21" t="s">
        <v>10</v>
      </c>
      <c r="Z290" s="21" t="s">
        <v>10</v>
      </c>
      <c r="AA290" s="21" t="s">
        <v>1059</v>
      </c>
      <c r="AB290" s="21" t="s">
        <v>249</v>
      </c>
      <c r="AC290" t="s">
        <v>162</v>
      </c>
      <c r="AD290" t="s">
        <v>162</v>
      </c>
      <c r="AE290" s="21" t="s">
        <v>3260</v>
      </c>
      <c r="AF290" s="21" t="s">
        <v>139</v>
      </c>
      <c r="AG290" s="21" t="s">
        <v>140</v>
      </c>
      <c r="AH290" s="21">
        <v>210088</v>
      </c>
      <c r="AI290">
        <f>INDEX([5]Exposure_GWASs!F:F,MATCH([5]Wenxin!AB290,[5]Exposure_GWASs!C:C,0))</f>
        <v>210023</v>
      </c>
      <c r="AJ290" s="21" t="s">
        <v>11</v>
      </c>
      <c r="AK290" s="21" t="s">
        <v>3932</v>
      </c>
      <c r="AL290" s="21" t="s">
        <v>204</v>
      </c>
      <c r="AM290" s="21" t="s">
        <v>1099</v>
      </c>
      <c r="AN290" s="21" t="s">
        <v>5362</v>
      </c>
      <c r="AO290" s="21" t="s">
        <v>5377</v>
      </c>
      <c r="AP290" s="21" t="s">
        <v>5378</v>
      </c>
      <c r="AQ290" s="21" t="s">
        <v>5345</v>
      </c>
      <c r="AR290" s="21" t="s">
        <v>11</v>
      </c>
      <c r="AS290" s="21" t="s">
        <v>575</v>
      </c>
      <c r="AT290" s="21" t="s">
        <v>5379</v>
      </c>
      <c r="AU290" s="21" t="s">
        <v>10</v>
      </c>
      <c r="AV290" s="253">
        <v>42</v>
      </c>
      <c r="AW290" s="21" t="s">
        <v>10</v>
      </c>
      <c r="AX290" s="21">
        <f>INDEX([5]Exposure_GWASs!S:S,MATCH([5]Wenxin!AB290,[5]Exposure_GWASs!C:C,0))</f>
        <v>53</v>
      </c>
      <c r="AY290" s="21" t="s">
        <v>5378</v>
      </c>
      <c r="AZ290" s="21" t="s">
        <v>135</v>
      </c>
      <c r="BA290" s="21" t="s">
        <v>5380</v>
      </c>
      <c r="BB290" s="21" t="s">
        <v>80</v>
      </c>
      <c r="BC290" s="21" t="s">
        <v>17</v>
      </c>
      <c r="BD290" s="21" t="s">
        <v>92</v>
      </c>
      <c r="BE290" s="21" t="s">
        <v>94</v>
      </c>
      <c r="BH290" t="s">
        <v>1011</v>
      </c>
      <c r="BI290" t="s">
        <v>11</v>
      </c>
      <c r="BJ290" t="s">
        <v>1065</v>
      </c>
      <c r="BK290" t="s">
        <v>11</v>
      </c>
      <c r="BL290" t="s">
        <v>11</v>
      </c>
      <c r="BM290" s="21" t="s">
        <v>11</v>
      </c>
      <c r="BN290" t="s">
        <v>11</v>
      </c>
      <c r="BO290" s="21" t="s">
        <v>167</v>
      </c>
      <c r="BP290" s="21" t="s">
        <v>234</v>
      </c>
      <c r="BQ290" t="s">
        <v>1029</v>
      </c>
      <c r="BR290">
        <v>1.4620582192560723</v>
      </c>
      <c r="BT290">
        <v>95</v>
      </c>
      <c r="BU290">
        <v>1.2832014590247527</v>
      </c>
      <c r="BV290">
        <v>1.6658446118965977</v>
      </c>
      <c r="BW290">
        <v>1.15989103280776E-8</v>
      </c>
      <c r="BX290" t="s">
        <v>10</v>
      </c>
      <c r="BY290" t="s">
        <v>10</v>
      </c>
      <c r="BZ290" t="s">
        <v>5490</v>
      </c>
      <c r="CA290" t="s">
        <v>5491</v>
      </c>
      <c r="CB290" s="252" t="s">
        <v>11</v>
      </c>
      <c r="CC290" t="s">
        <v>5381</v>
      </c>
    </row>
    <row r="291" spans="1:81">
      <c r="A291">
        <v>181</v>
      </c>
      <c r="B291" t="s">
        <v>282</v>
      </c>
      <c r="C291" t="s">
        <v>244</v>
      </c>
      <c r="D291" t="s">
        <v>5367</v>
      </c>
      <c r="E291">
        <v>2018</v>
      </c>
      <c r="F291" t="s">
        <v>5368</v>
      </c>
      <c r="G291" t="s">
        <v>5369</v>
      </c>
      <c r="H291" t="s">
        <v>5370</v>
      </c>
      <c r="I291" t="s">
        <v>5371</v>
      </c>
      <c r="J291" s="65" t="s">
        <v>5372</v>
      </c>
      <c r="K291" t="s">
        <v>5373</v>
      </c>
      <c r="L291" t="s">
        <v>5488</v>
      </c>
      <c r="M291" t="s">
        <v>5374</v>
      </c>
      <c r="N291" s="21" t="s">
        <v>5375</v>
      </c>
      <c r="O291" s="21" t="s">
        <v>6093</v>
      </c>
      <c r="P291" s="21" t="s">
        <v>6093</v>
      </c>
      <c r="Q291" s="21" t="s">
        <v>5602</v>
      </c>
      <c r="R291" s="21" t="s">
        <v>5388</v>
      </c>
      <c r="S291" s="21" t="s">
        <v>123</v>
      </c>
      <c r="T291" s="21" t="s">
        <v>10</v>
      </c>
      <c r="U291" s="21" t="s">
        <v>140</v>
      </c>
      <c r="V291" s="21">
        <v>63689</v>
      </c>
      <c r="W291" s="21">
        <v>110496</v>
      </c>
      <c r="X291" s="21" t="s">
        <v>10</v>
      </c>
      <c r="Y291" s="21" t="s">
        <v>10</v>
      </c>
      <c r="Z291" s="21" t="s">
        <v>10</v>
      </c>
      <c r="AA291" s="21" t="s">
        <v>1059</v>
      </c>
      <c r="AB291" s="21" t="s">
        <v>249</v>
      </c>
      <c r="AC291" t="s">
        <v>162</v>
      </c>
      <c r="AD291" t="s">
        <v>162</v>
      </c>
      <c r="AE291" s="21" t="s">
        <v>3260</v>
      </c>
      <c r="AF291" s="21" t="s">
        <v>139</v>
      </c>
      <c r="AG291" s="21" t="s">
        <v>140</v>
      </c>
      <c r="AH291" s="21">
        <v>210088</v>
      </c>
      <c r="AI291">
        <f>INDEX([5]Exposure_GWASs!F:F,MATCH([5]Wenxin!AB291,[5]Exposure_GWASs!C:C,0))</f>
        <v>210023</v>
      </c>
      <c r="AJ291" s="21" t="s">
        <v>11</v>
      </c>
      <c r="AK291" s="21" t="s">
        <v>3932</v>
      </c>
      <c r="AL291" s="21" t="s">
        <v>204</v>
      </c>
      <c r="AM291" s="21" t="s">
        <v>1099</v>
      </c>
      <c r="AN291" s="21" t="s">
        <v>5362</v>
      </c>
      <c r="AO291" s="21" t="s">
        <v>5377</v>
      </c>
      <c r="AP291" s="21" t="s">
        <v>5378</v>
      </c>
      <c r="AQ291" s="21" t="s">
        <v>5345</v>
      </c>
      <c r="AR291" s="21" t="s">
        <v>11</v>
      </c>
      <c r="AS291" s="21" t="s">
        <v>575</v>
      </c>
      <c r="AT291" s="21" t="s">
        <v>5379</v>
      </c>
      <c r="AU291" s="21" t="s">
        <v>10</v>
      </c>
      <c r="AV291" s="253">
        <v>39</v>
      </c>
      <c r="AW291" s="21" t="s">
        <v>10</v>
      </c>
      <c r="AX291" s="21">
        <f>INDEX([5]Exposure_GWASs!S:S,MATCH([5]Wenxin!AB291,[5]Exposure_GWASs!C:C,0))</f>
        <v>53</v>
      </c>
      <c r="AY291" s="21" t="s">
        <v>5378</v>
      </c>
      <c r="AZ291" s="21" t="s">
        <v>135</v>
      </c>
      <c r="BA291" s="21" t="s">
        <v>5380</v>
      </c>
      <c r="BB291" s="21" t="s">
        <v>80</v>
      </c>
      <c r="BC291" s="21" t="s">
        <v>17</v>
      </c>
      <c r="BD291" s="21" t="s">
        <v>92</v>
      </c>
      <c r="BE291" s="21" t="s">
        <v>94</v>
      </c>
      <c r="BH291" t="s">
        <v>1011</v>
      </c>
      <c r="BI291" t="s">
        <v>11</v>
      </c>
      <c r="BJ291" t="s">
        <v>1065</v>
      </c>
      <c r="BK291" t="s">
        <v>11</v>
      </c>
      <c r="BL291" t="s">
        <v>11</v>
      </c>
      <c r="BM291" s="21" t="s">
        <v>11</v>
      </c>
      <c r="BN291" t="s">
        <v>11</v>
      </c>
      <c r="BO291" s="21" t="s">
        <v>167</v>
      </c>
      <c r="BP291" s="21" t="s">
        <v>234</v>
      </c>
      <c r="BQ291" t="s">
        <v>1029</v>
      </c>
      <c r="BR291">
        <v>1.4600536086901528</v>
      </c>
      <c r="BT291">
        <v>95</v>
      </c>
      <c r="BU291">
        <v>1.294056038526157</v>
      </c>
      <c r="BV291">
        <v>1.6473448419413621</v>
      </c>
      <c r="BW291">
        <v>7.9310049722981404E-10</v>
      </c>
      <c r="BX291" t="s">
        <v>10</v>
      </c>
      <c r="BY291" t="s">
        <v>10</v>
      </c>
      <c r="BZ291" t="s">
        <v>5490</v>
      </c>
      <c r="CA291" t="s">
        <v>5491</v>
      </c>
      <c r="CB291" s="252" t="s">
        <v>11</v>
      </c>
      <c r="CC291" t="s">
        <v>5381</v>
      </c>
    </row>
    <row r="292" spans="1:81">
      <c r="A292">
        <v>181</v>
      </c>
      <c r="B292" t="s">
        <v>282</v>
      </c>
      <c r="C292" t="s">
        <v>244</v>
      </c>
      <c r="D292" t="s">
        <v>5367</v>
      </c>
      <c r="E292">
        <v>2018</v>
      </c>
      <c r="F292" t="s">
        <v>5368</v>
      </c>
      <c r="G292" t="s">
        <v>5369</v>
      </c>
      <c r="H292" t="s">
        <v>5370</v>
      </c>
      <c r="I292" t="s">
        <v>5371</v>
      </c>
      <c r="J292" s="65" t="s">
        <v>5372</v>
      </c>
      <c r="K292" t="s">
        <v>5373</v>
      </c>
      <c r="L292" t="s">
        <v>5488</v>
      </c>
      <c r="M292" t="s">
        <v>5374</v>
      </c>
      <c r="N292" s="21" t="s">
        <v>5375</v>
      </c>
      <c r="O292" s="21" t="s">
        <v>6094</v>
      </c>
      <c r="P292" s="21" t="s">
        <v>6094</v>
      </c>
      <c r="Q292" s="21" t="s">
        <v>5602</v>
      </c>
      <c r="R292" s="21" t="s">
        <v>5389</v>
      </c>
      <c r="S292" s="21" t="s">
        <v>123</v>
      </c>
      <c r="T292" s="21" t="s">
        <v>10</v>
      </c>
      <c r="U292" s="21" t="s">
        <v>140</v>
      </c>
      <c r="V292" s="21">
        <v>13724</v>
      </c>
      <c r="W292" s="21">
        <v>160461</v>
      </c>
      <c r="X292" s="21" t="s">
        <v>10</v>
      </c>
      <c r="Y292" s="21" t="s">
        <v>10</v>
      </c>
      <c r="Z292" s="21" t="s">
        <v>10</v>
      </c>
      <c r="AA292" s="21" t="s">
        <v>1059</v>
      </c>
      <c r="AB292" s="21" t="s">
        <v>249</v>
      </c>
      <c r="AC292" t="s">
        <v>162</v>
      </c>
      <c r="AD292" t="s">
        <v>162</v>
      </c>
      <c r="AE292" s="21" t="s">
        <v>3260</v>
      </c>
      <c r="AF292" s="21" t="s">
        <v>139</v>
      </c>
      <c r="AG292" s="21" t="s">
        <v>140</v>
      </c>
      <c r="AH292" s="21">
        <v>210088</v>
      </c>
      <c r="AI292">
        <f>INDEX([5]Exposure_GWASs!F:F,MATCH([5]Wenxin!AB292,[5]Exposure_GWASs!C:C,0))</f>
        <v>210023</v>
      </c>
      <c r="AJ292" s="21" t="s">
        <v>11</v>
      </c>
      <c r="AK292" s="21" t="s">
        <v>3932</v>
      </c>
      <c r="AL292" s="21" t="s">
        <v>204</v>
      </c>
      <c r="AM292" s="21" t="s">
        <v>1099</v>
      </c>
      <c r="AN292" s="21" t="s">
        <v>5362</v>
      </c>
      <c r="AO292" s="21" t="s">
        <v>5377</v>
      </c>
      <c r="AP292" s="21" t="s">
        <v>5378</v>
      </c>
      <c r="AQ292" s="21" t="s">
        <v>5345</v>
      </c>
      <c r="AR292" s="21" t="s">
        <v>11</v>
      </c>
      <c r="AS292" s="21" t="s">
        <v>575</v>
      </c>
      <c r="AT292" s="21" t="s">
        <v>5379</v>
      </c>
      <c r="AU292" s="21" t="s">
        <v>10</v>
      </c>
      <c r="AV292" s="253">
        <v>43</v>
      </c>
      <c r="AW292" s="21" t="s">
        <v>10</v>
      </c>
      <c r="AX292" s="21">
        <f>INDEX([5]Exposure_GWASs!S:S,MATCH([5]Wenxin!AB292,[5]Exposure_GWASs!C:C,0))</f>
        <v>53</v>
      </c>
      <c r="AY292" s="21" t="s">
        <v>5378</v>
      </c>
      <c r="AZ292" s="21" t="s">
        <v>135</v>
      </c>
      <c r="BA292" s="21" t="s">
        <v>5380</v>
      </c>
      <c r="BB292" s="21" t="s">
        <v>80</v>
      </c>
      <c r="BC292" s="21" t="s">
        <v>17</v>
      </c>
      <c r="BD292" s="21" t="s">
        <v>92</v>
      </c>
      <c r="BE292" s="21" t="s">
        <v>94</v>
      </c>
      <c r="BH292" t="s">
        <v>1011</v>
      </c>
      <c r="BI292" t="s">
        <v>11</v>
      </c>
      <c r="BJ292" t="s">
        <v>1065</v>
      </c>
      <c r="BK292" t="s">
        <v>11</v>
      </c>
      <c r="BL292" t="s">
        <v>11</v>
      </c>
      <c r="BM292" s="21" t="s">
        <v>11</v>
      </c>
      <c r="BN292" t="s">
        <v>11</v>
      </c>
      <c r="BO292" s="21" t="s">
        <v>167</v>
      </c>
      <c r="BP292" s="21" t="s">
        <v>234</v>
      </c>
      <c r="BQ292" t="s">
        <v>1029</v>
      </c>
      <c r="BR292">
        <v>1.2089943503467779</v>
      </c>
      <c r="BT292">
        <v>95</v>
      </c>
      <c r="BU292">
        <v>0.9981654922767641</v>
      </c>
      <c r="BV292">
        <v>1.4643537073561217</v>
      </c>
      <c r="BW292">
        <v>5.2231736204867603E-2</v>
      </c>
      <c r="BX292" t="s">
        <v>10</v>
      </c>
      <c r="BY292" t="s">
        <v>10</v>
      </c>
      <c r="BZ292" t="s">
        <v>5490</v>
      </c>
      <c r="CA292" t="s">
        <v>5491</v>
      </c>
      <c r="CB292" s="252" t="s">
        <v>11</v>
      </c>
      <c r="CC292" t="s">
        <v>5381</v>
      </c>
    </row>
    <row r="293" spans="1:81">
      <c r="A293">
        <v>181</v>
      </c>
      <c r="B293" t="s">
        <v>282</v>
      </c>
      <c r="C293" t="s">
        <v>244</v>
      </c>
      <c r="D293" t="s">
        <v>5367</v>
      </c>
      <c r="E293">
        <v>2018</v>
      </c>
      <c r="F293" t="s">
        <v>5368</v>
      </c>
      <c r="G293" t="s">
        <v>5369</v>
      </c>
      <c r="H293" t="s">
        <v>5370</v>
      </c>
      <c r="I293" t="s">
        <v>5371</v>
      </c>
      <c r="J293" s="65" t="s">
        <v>5372</v>
      </c>
      <c r="K293" t="s">
        <v>5373</v>
      </c>
      <c r="L293" t="s">
        <v>5488</v>
      </c>
      <c r="M293" t="s">
        <v>5374</v>
      </c>
      <c r="N293" s="21" t="s">
        <v>5375</v>
      </c>
      <c r="O293" s="21" t="s">
        <v>6096</v>
      </c>
      <c r="P293" s="21" t="s">
        <v>6097</v>
      </c>
      <c r="Q293" s="21" t="s">
        <v>5627</v>
      </c>
      <c r="R293" s="21" t="s">
        <v>5390</v>
      </c>
      <c r="S293" s="21" t="s">
        <v>123</v>
      </c>
      <c r="T293" s="21" t="s">
        <v>10</v>
      </c>
      <c r="U293" s="21" t="s">
        <v>140</v>
      </c>
      <c r="V293" s="21">
        <v>13979</v>
      </c>
      <c r="W293" s="21">
        <v>160206</v>
      </c>
      <c r="X293" s="21" t="s">
        <v>10</v>
      </c>
      <c r="Y293" s="21" t="s">
        <v>10</v>
      </c>
      <c r="Z293" s="21" t="s">
        <v>10</v>
      </c>
      <c r="AA293" s="21" t="s">
        <v>1059</v>
      </c>
      <c r="AB293" s="21" t="s">
        <v>249</v>
      </c>
      <c r="AC293" t="s">
        <v>162</v>
      </c>
      <c r="AD293" t="s">
        <v>162</v>
      </c>
      <c r="AE293" s="21" t="s">
        <v>3260</v>
      </c>
      <c r="AF293" s="21" t="s">
        <v>139</v>
      </c>
      <c r="AG293" s="21" t="s">
        <v>140</v>
      </c>
      <c r="AH293" s="21">
        <v>210088</v>
      </c>
      <c r="AI293">
        <f>INDEX([5]Exposure_GWASs!F:F,MATCH([5]Wenxin!AB293,[5]Exposure_GWASs!C:C,0))</f>
        <v>210023</v>
      </c>
      <c r="AJ293" s="21" t="s">
        <v>11</v>
      </c>
      <c r="AK293" s="21" t="s">
        <v>3932</v>
      </c>
      <c r="AL293" s="21" t="s">
        <v>204</v>
      </c>
      <c r="AM293" s="21" t="s">
        <v>1099</v>
      </c>
      <c r="AN293" s="21" t="s">
        <v>5362</v>
      </c>
      <c r="AO293" s="21" t="s">
        <v>5377</v>
      </c>
      <c r="AP293" s="21" t="s">
        <v>5378</v>
      </c>
      <c r="AQ293" s="21" t="s">
        <v>5345</v>
      </c>
      <c r="AR293" s="21" t="s">
        <v>11</v>
      </c>
      <c r="AS293" s="21" t="s">
        <v>575</v>
      </c>
      <c r="AT293" s="21" t="s">
        <v>5379</v>
      </c>
      <c r="AU293" s="21" t="s">
        <v>10</v>
      </c>
      <c r="AV293" s="253">
        <v>41</v>
      </c>
      <c r="AW293" s="21" t="s">
        <v>10</v>
      </c>
      <c r="AX293" s="21">
        <f>INDEX([5]Exposure_GWASs!S:S,MATCH([5]Wenxin!AB293,[5]Exposure_GWASs!C:C,0))</f>
        <v>53</v>
      </c>
      <c r="AY293" s="21" t="s">
        <v>5378</v>
      </c>
      <c r="AZ293" s="21" t="s">
        <v>135</v>
      </c>
      <c r="BA293" s="21" t="s">
        <v>5380</v>
      </c>
      <c r="BB293" s="21" t="s">
        <v>80</v>
      </c>
      <c r="BC293" s="21" t="s">
        <v>17</v>
      </c>
      <c r="BD293" s="21" t="s">
        <v>92</v>
      </c>
      <c r="BE293" s="21" t="s">
        <v>94</v>
      </c>
      <c r="BH293" t="s">
        <v>1011</v>
      </c>
      <c r="BI293" t="s">
        <v>11</v>
      </c>
      <c r="BJ293" t="s">
        <v>1065</v>
      </c>
      <c r="BK293" t="s">
        <v>11</v>
      </c>
      <c r="BL293" t="s">
        <v>11</v>
      </c>
      <c r="BM293" s="21" t="s">
        <v>11</v>
      </c>
      <c r="BN293" t="s">
        <v>11</v>
      </c>
      <c r="BO293" s="21" t="s">
        <v>167</v>
      </c>
      <c r="BP293" s="21" t="s">
        <v>234</v>
      </c>
      <c r="BQ293" t="s">
        <v>1029</v>
      </c>
      <c r="BR293">
        <v>1.1394875126504194</v>
      </c>
      <c r="BT293">
        <v>95</v>
      </c>
      <c r="BU293">
        <v>0.93308980699699895</v>
      </c>
      <c r="BV293">
        <v>1.39154000156216</v>
      </c>
      <c r="BW293">
        <v>0.20028380680368599</v>
      </c>
      <c r="BX293" t="s">
        <v>10</v>
      </c>
      <c r="BY293" t="s">
        <v>10</v>
      </c>
      <c r="BZ293" t="s">
        <v>5490</v>
      </c>
      <c r="CA293" t="s">
        <v>5491</v>
      </c>
      <c r="CB293" s="252" t="s">
        <v>11</v>
      </c>
      <c r="CC293" t="s">
        <v>5381</v>
      </c>
    </row>
    <row r="294" spans="1:81">
      <c r="A294">
        <v>181</v>
      </c>
      <c r="B294" t="s">
        <v>282</v>
      </c>
      <c r="C294" t="s">
        <v>244</v>
      </c>
      <c r="D294" t="s">
        <v>5367</v>
      </c>
      <c r="E294">
        <v>2018</v>
      </c>
      <c r="F294" t="s">
        <v>5368</v>
      </c>
      <c r="G294" t="s">
        <v>5369</v>
      </c>
      <c r="H294" t="s">
        <v>5370</v>
      </c>
      <c r="I294" t="s">
        <v>5371</v>
      </c>
      <c r="J294" s="65" t="s">
        <v>5372</v>
      </c>
      <c r="K294" t="s">
        <v>5373</v>
      </c>
      <c r="L294" t="s">
        <v>5488</v>
      </c>
      <c r="M294" t="s">
        <v>5374</v>
      </c>
      <c r="N294" s="21" t="s">
        <v>5375</v>
      </c>
      <c r="O294" s="21" t="s">
        <v>5846</v>
      </c>
      <c r="P294" s="21" t="s">
        <v>6095</v>
      </c>
      <c r="Q294" s="21" t="s">
        <v>5627</v>
      </c>
      <c r="R294" s="21" t="s">
        <v>5391</v>
      </c>
      <c r="S294" s="21" t="s">
        <v>123</v>
      </c>
      <c r="T294" s="21" t="s">
        <v>10</v>
      </c>
      <c r="U294" s="21" t="s">
        <v>140</v>
      </c>
      <c r="V294" s="21">
        <v>5325</v>
      </c>
      <c r="W294" s="21">
        <v>168860</v>
      </c>
      <c r="X294" s="21" t="s">
        <v>10</v>
      </c>
      <c r="Y294" s="21" t="s">
        <v>10</v>
      </c>
      <c r="Z294" s="21" t="s">
        <v>10</v>
      </c>
      <c r="AA294" s="21" t="s">
        <v>1059</v>
      </c>
      <c r="AB294" s="21" t="s">
        <v>249</v>
      </c>
      <c r="AC294" t="s">
        <v>162</v>
      </c>
      <c r="AD294" t="s">
        <v>162</v>
      </c>
      <c r="AE294" s="21" t="s">
        <v>3260</v>
      </c>
      <c r="AF294" s="21" t="s">
        <v>139</v>
      </c>
      <c r="AG294" s="21" t="s">
        <v>140</v>
      </c>
      <c r="AH294" s="21">
        <v>210088</v>
      </c>
      <c r="AI294">
        <f>INDEX([5]Exposure_GWASs!F:F,MATCH([5]Wenxin!AB294,[5]Exposure_GWASs!C:C,0))</f>
        <v>210023</v>
      </c>
      <c r="AJ294" s="21" t="s">
        <v>11</v>
      </c>
      <c r="AK294" s="21" t="s">
        <v>3932</v>
      </c>
      <c r="AL294" s="21" t="s">
        <v>204</v>
      </c>
      <c r="AM294" s="21" t="s">
        <v>1099</v>
      </c>
      <c r="AN294" s="21" t="s">
        <v>5362</v>
      </c>
      <c r="AO294" s="21" t="s">
        <v>5377</v>
      </c>
      <c r="AP294" s="21" t="s">
        <v>5378</v>
      </c>
      <c r="AQ294" s="21" t="s">
        <v>5345</v>
      </c>
      <c r="AR294" s="21" t="s">
        <v>11</v>
      </c>
      <c r="AS294" s="21" t="s">
        <v>575</v>
      </c>
      <c r="AT294" s="21" t="s">
        <v>5379</v>
      </c>
      <c r="AU294" s="21" t="s">
        <v>10</v>
      </c>
      <c r="AV294" s="253">
        <v>43</v>
      </c>
      <c r="AW294" s="21" t="s">
        <v>10</v>
      </c>
      <c r="AX294" s="21">
        <f>INDEX([5]Exposure_GWASs!S:S,MATCH([5]Wenxin!AB294,[5]Exposure_GWASs!C:C,0))</f>
        <v>53</v>
      </c>
      <c r="AY294" s="21" t="s">
        <v>5378</v>
      </c>
      <c r="AZ294" s="21" t="s">
        <v>135</v>
      </c>
      <c r="BA294" s="21" t="s">
        <v>5380</v>
      </c>
      <c r="BB294" s="21" t="s">
        <v>80</v>
      </c>
      <c r="BC294" s="21" t="s">
        <v>17</v>
      </c>
      <c r="BD294" s="21" t="s">
        <v>92</v>
      </c>
      <c r="BE294" s="21" t="s">
        <v>94</v>
      </c>
      <c r="BH294" t="s">
        <v>1011</v>
      </c>
      <c r="BI294" t="s">
        <v>11</v>
      </c>
      <c r="BJ294" t="s">
        <v>1065</v>
      </c>
      <c r="BK294" t="s">
        <v>11</v>
      </c>
      <c r="BL294" t="s">
        <v>11</v>
      </c>
      <c r="BM294" s="21" t="s">
        <v>11</v>
      </c>
      <c r="BN294" t="s">
        <v>11</v>
      </c>
      <c r="BO294" s="21" t="s">
        <v>167</v>
      </c>
      <c r="BP294" s="21" t="s">
        <v>234</v>
      </c>
      <c r="BQ294" t="s">
        <v>1029</v>
      </c>
      <c r="BR294">
        <v>1.1482369248152047</v>
      </c>
      <c r="BT294">
        <v>95</v>
      </c>
      <c r="BU294">
        <v>0.84636178243155025</v>
      </c>
      <c r="BV294">
        <v>1.5577830460648281</v>
      </c>
      <c r="BW294">
        <v>0.374445155967914</v>
      </c>
      <c r="BX294" t="s">
        <v>10</v>
      </c>
      <c r="BY294" t="s">
        <v>10</v>
      </c>
      <c r="BZ294" t="s">
        <v>5490</v>
      </c>
      <c r="CA294" t="s">
        <v>5491</v>
      </c>
      <c r="CB294" s="252" t="s">
        <v>11</v>
      </c>
      <c r="CC294" t="s">
        <v>5381</v>
      </c>
    </row>
    <row r="295" spans="1:81">
      <c r="A295">
        <v>181</v>
      </c>
      <c r="B295" t="s">
        <v>282</v>
      </c>
      <c r="C295" t="s">
        <v>244</v>
      </c>
      <c r="D295" t="s">
        <v>5367</v>
      </c>
      <c r="E295">
        <v>2018</v>
      </c>
      <c r="F295" t="s">
        <v>5368</v>
      </c>
      <c r="G295" t="s">
        <v>5369</v>
      </c>
      <c r="H295" t="s">
        <v>5370</v>
      </c>
      <c r="I295" t="s">
        <v>5371</v>
      </c>
      <c r="J295" s="65" t="s">
        <v>5372</v>
      </c>
      <c r="K295" t="s">
        <v>5373</v>
      </c>
      <c r="L295" t="s">
        <v>5488</v>
      </c>
      <c r="M295" t="s">
        <v>5374</v>
      </c>
      <c r="N295" s="21" t="s">
        <v>5375</v>
      </c>
      <c r="O295" s="21" t="s">
        <v>6098</v>
      </c>
      <c r="P295" s="21" t="s">
        <v>6099</v>
      </c>
      <c r="Q295" s="21" t="s">
        <v>5600</v>
      </c>
      <c r="R295" s="21" t="s">
        <v>5392</v>
      </c>
      <c r="S295" s="21" t="s">
        <v>123</v>
      </c>
      <c r="T295" s="21" t="s">
        <v>10</v>
      </c>
      <c r="U295" s="21" t="s">
        <v>140</v>
      </c>
      <c r="V295" s="21">
        <v>4108</v>
      </c>
      <c r="W295" s="21">
        <v>170077</v>
      </c>
      <c r="X295" s="21" t="s">
        <v>10</v>
      </c>
      <c r="Y295" s="21" t="s">
        <v>10</v>
      </c>
      <c r="Z295" s="21" t="s">
        <v>10</v>
      </c>
      <c r="AA295" s="21" t="s">
        <v>1059</v>
      </c>
      <c r="AB295" s="21" t="s">
        <v>249</v>
      </c>
      <c r="AC295" t="s">
        <v>162</v>
      </c>
      <c r="AD295" t="s">
        <v>162</v>
      </c>
      <c r="AE295" s="21" t="s">
        <v>3260</v>
      </c>
      <c r="AF295" s="21" t="s">
        <v>139</v>
      </c>
      <c r="AG295" s="21" t="s">
        <v>140</v>
      </c>
      <c r="AH295" s="21">
        <v>210088</v>
      </c>
      <c r="AI295">
        <f>INDEX([5]Exposure_GWASs!F:F,MATCH([5]Wenxin!AB295,[5]Exposure_GWASs!C:C,0))</f>
        <v>210023</v>
      </c>
      <c r="AJ295" s="21" t="s">
        <v>11</v>
      </c>
      <c r="AK295" s="21" t="s">
        <v>3932</v>
      </c>
      <c r="AL295" s="21" t="s">
        <v>204</v>
      </c>
      <c r="AM295" s="21" t="s">
        <v>1099</v>
      </c>
      <c r="AN295" s="21" t="s">
        <v>5362</v>
      </c>
      <c r="AO295" s="21" t="s">
        <v>5377</v>
      </c>
      <c r="AP295" s="21" t="s">
        <v>5378</v>
      </c>
      <c r="AQ295" s="21" t="s">
        <v>5345</v>
      </c>
      <c r="AR295" s="21" t="s">
        <v>11</v>
      </c>
      <c r="AS295" s="21" t="s">
        <v>575</v>
      </c>
      <c r="AT295" s="21" t="s">
        <v>5379</v>
      </c>
      <c r="AU295" s="21" t="s">
        <v>10</v>
      </c>
      <c r="AV295" s="253">
        <v>43</v>
      </c>
      <c r="AW295" s="21" t="s">
        <v>10</v>
      </c>
      <c r="AX295" s="21">
        <f>INDEX([5]Exposure_GWASs!S:S,MATCH([5]Wenxin!AB295,[5]Exposure_GWASs!C:C,0))</f>
        <v>53</v>
      </c>
      <c r="AY295" s="21" t="s">
        <v>5378</v>
      </c>
      <c r="AZ295" s="21" t="s">
        <v>135</v>
      </c>
      <c r="BA295" s="21" t="s">
        <v>5380</v>
      </c>
      <c r="BB295" s="21" t="s">
        <v>80</v>
      </c>
      <c r="BC295" s="21" t="s">
        <v>17</v>
      </c>
      <c r="BD295" s="21" t="s">
        <v>92</v>
      </c>
      <c r="BE295" s="21" t="s">
        <v>94</v>
      </c>
      <c r="BH295" t="s">
        <v>1011</v>
      </c>
      <c r="BI295" t="s">
        <v>11</v>
      </c>
      <c r="BJ295" t="s">
        <v>1065</v>
      </c>
      <c r="BK295" t="s">
        <v>11</v>
      </c>
      <c r="BL295" t="s">
        <v>11</v>
      </c>
      <c r="BM295" s="21" t="s">
        <v>11</v>
      </c>
      <c r="BN295" t="s">
        <v>11</v>
      </c>
      <c r="BO295" s="21" t="s">
        <v>167</v>
      </c>
      <c r="BP295" s="21" t="s">
        <v>234</v>
      </c>
      <c r="BQ295" t="s">
        <v>1029</v>
      </c>
      <c r="BR295">
        <v>1.4224554848754152</v>
      </c>
      <c r="BT295">
        <v>95</v>
      </c>
      <c r="BU295">
        <v>1.0143729498490022</v>
      </c>
      <c r="BV295">
        <v>1.9947097433476999</v>
      </c>
      <c r="BW295">
        <v>4.1079676212273798E-2</v>
      </c>
      <c r="BX295" t="s">
        <v>10</v>
      </c>
      <c r="BY295" t="s">
        <v>10</v>
      </c>
      <c r="BZ295" t="s">
        <v>5490</v>
      </c>
      <c r="CA295" t="s">
        <v>5491</v>
      </c>
      <c r="CB295" s="252" t="s">
        <v>11</v>
      </c>
      <c r="CC295" t="s">
        <v>5381</v>
      </c>
    </row>
    <row r="296" spans="1:81">
      <c r="A296">
        <v>181</v>
      </c>
      <c r="B296" t="s">
        <v>282</v>
      </c>
      <c r="C296" t="s">
        <v>244</v>
      </c>
      <c r="D296" t="s">
        <v>5367</v>
      </c>
      <c r="E296">
        <v>2018</v>
      </c>
      <c r="F296" t="s">
        <v>5368</v>
      </c>
      <c r="G296" t="s">
        <v>5369</v>
      </c>
      <c r="H296" t="s">
        <v>5370</v>
      </c>
      <c r="I296" t="s">
        <v>5371</v>
      </c>
      <c r="J296" s="65" t="s">
        <v>5372</v>
      </c>
      <c r="K296" t="s">
        <v>5373</v>
      </c>
      <c r="L296" t="s">
        <v>5488</v>
      </c>
      <c r="M296" t="s">
        <v>5374</v>
      </c>
      <c r="N296" s="21" t="s">
        <v>5375</v>
      </c>
      <c r="O296" s="21" t="s">
        <v>6100</v>
      </c>
      <c r="P296" s="21" t="s">
        <v>6100</v>
      </c>
      <c r="Q296" s="21" t="s">
        <v>5698</v>
      </c>
      <c r="R296" s="21" t="s">
        <v>5393</v>
      </c>
      <c r="S296" s="21" t="s">
        <v>123</v>
      </c>
      <c r="T296" s="21" t="s">
        <v>10</v>
      </c>
      <c r="U296" s="21" t="s">
        <v>140</v>
      </c>
      <c r="V296" s="21">
        <v>6513</v>
      </c>
      <c r="W296" s="21">
        <v>167672</v>
      </c>
      <c r="X296" s="21" t="s">
        <v>10</v>
      </c>
      <c r="Y296" s="21" t="s">
        <v>10</v>
      </c>
      <c r="Z296" s="21" t="s">
        <v>10</v>
      </c>
      <c r="AA296" s="21" t="s">
        <v>1059</v>
      </c>
      <c r="AB296" s="21" t="s">
        <v>249</v>
      </c>
      <c r="AC296" t="s">
        <v>162</v>
      </c>
      <c r="AD296" t="s">
        <v>162</v>
      </c>
      <c r="AE296" s="21" t="s">
        <v>3260</v>
      </c>
      <c r="AF296" s="21" t="s">
        <v>139</v>
      </c>
      <c r="AG296" s="21" t="s">
        <v>140</v>
      </c>
      <c r="AH296" s="21">
        <v>210088</v>
      </c>
      <c r="AI296">
        <f>INDEX([5]Exposure_GWASs!F:F,MATCH([5]Wenxin!AB296,[5]Exposure_GWASs!C:C,0))</f>
        <v>210023</v>
      </c>
      <c r="AJ296" s="21" t="s">
        <v>11</v>
      </c>
      <c r="AK296" s="21" t="s">
        <v>3932</v>
      </c>
      <c r="AL296" s="21" t="s">
        <v>204</v>
      </c>
      <c r="AM296" s="21" t="s">
        <v>1099</v>
      </c>
      <c r="AN296" s="21" t="s">
        <v>5362</v>
      </c>
      <c r="AO296" s="21" t="s">
        <v>5377</v>
      </c>
      <c r="AP296" s="21" t="s">
        <v>5378</v>
      </c>
      <c r="AQ296" s="21" t="s">
        <v>5345</v>
      </c>
      <c r="AR296" s="21" t="s">
        <v>11</v>
      </c>
      <c r="AS296" s="21" t="s">
        <v>575</v>
      </c>
      <c r="AT296" s="21" t="s">
        <v>5379</v>
      </c>
      <c r="AU296" s="21" t="s">
        <v>10</v>
      </c>
      <c r="AV296" s="253">
        <v>43</v>
      </c>
      <c r="AW296" s="21" t="s">
        <v>10</v>
      </c>
      <c r="AX296" s="21">
        <f>INDEX([5]Exposure_GWASs!S:S,MATCH([5]Wenxin!AB296,[5]Exposure_GWASs!C:C,0))</f>
        <v>53</v>
      </c>
      <c r="AY296" s="21" t="s">
        <v>5378</v>
      </c>
      <c r="AZ296" s="21" t="s">
        <v>135</v>
      </c>
      <c r="BA296" s="21" t="s">
        <v>5380</v>
      </c>
      <c r="BB296" s="21" t="s">
        <v>80</v>
      </c>
      <c r="BC296" s="21" t="s">
        <v>17</v>
      </c>
      <c r="BD296" s="21" t="s">
        <v>92</v>
      </c>
      <c r="BE296" s="21" t="s">
        <v>94</v>
      </c>
      <c r="BH296" t="s">
        <v>1011</v>
      </c>
      <c r="BI296" t="s">
        <v>11</v>
      </c>
      <c r="BJ296" t="s">
        <v>1065</v>
      </c>
      <c r="BK296" t="s">
        <v>11</v>
      </c>
      <c r="BL296" t="s">
        <v>11</v>
      </c>
      <c r="BM296" s="21" t="s">
        <v>11</v>
      </c>
      <c r="BN296" t="s">
        <v>11</v>
      </c>
      <c r="BO296" s="21" t="s">
        <v>167</v>
      </c>
      <c r="BP296" s="21" t="s">
        <v>234</v>
      </c>
      <c r="BQ296" t="s">
        <v>1029</v>
      </c>
      <c r="BR296">
        <v>1.1034905111525082</v>
      </c>
      <c r="BT296">
        <v>95</v>
      </c>
      <c r="BU296">
        <v>0.84400262233803536</v>
      </c>
      <c r="BV296">
        <v>1.4427577308117898</v>
      </c>
      <c r="BW296">
        <v>0.471521817829121</v>
      </c>
      <c r="BX296" t="s">
        <v>10</v>
      </c>
      <c r="BY296" t="s">
        <v>10</v>
      </c>
      <c r="BZ296" t="s">
        <v>5490</v>
      </c>
      <c r="CA296" t="s">
        <v>5491</v>
      </c>
      <c r="CB296" s="252" t="s">
        <v>11</v>
      </c>
      <c r="CC296" t="s">
        <v>5381</v>
      </c>
    </row>
    <row r="297" spans="1:81">
      <c r="A297">
        <v>181</v>
      </c>
      <c r="B297" t="s">
        <v>282</v>
      </c>
      <c r="C297" t="s">
        <v>244</v>
      </c>
      <c r="D297" t="s">
        <v>5367</v>
      </c>
      <c r="E297">
        <v>2018</v>
      </c>
      <c r="F297" t="s">
        <v>5368</v>
      </c>
      <c r="G297" t="s">
        <v>5369</v>
      </c>
      <c r="H297" t="s">
        <v>5370</v>
      </c>
      <c r="I297" t="s">
        <v>5371</v>
      </c>
      <c r="J297" s="65" t="s">
        <v>5372</v>
      </c>
      <c r="K297" t="s">
        <v>5373</v>
      </c>
      <c r="L297" t="s">
        <v>5488</v>
      </c>
      <c r="M297" t="s">
        <v>5374</v>
      </c>
      <c r="N297" s="21" t="s">
        <v>5375</v>
      </c>
      <c r="O297" s="21" t="s">
        <v>6101</v>
      </c>
      <c r="P297" s="21" t="s">
        <v>6101</v>
      </c>
      <c r="Q297" s="21" t="s">
        <v>5627</v>
      </c>
      <c r="R297" s="21" t="s">
        <v>5394</v>
      </c>
      <c r="S297" s="21" t="s">
        <v>123</v>
      </c>
      <c r="T297" s="21" t="s">
        <v>10</v>
      </c>
      <c r="U297" s="21" t="s">
        <v>140</v>
      </c>
      <c r="V297" s="21">
        <f>4026+481</f>
        <v>4507</v>
      </c>
      <c r="W297" s="21">
        <f>57821+111857</f>
        <v>169678</v>
      </c>
      <c r="X297" s="21" t="s">
        <v>10</v>
      </c>
      <c r="Y297" s="21" t="s">
        <v>10</v>
      </c>
      <c r="Z297" s="21" t="s">
        <v>10</v>
      </c>
      <c r="AA297" s="21" t="s">
        <v>1059</v>
      </c>
      <c r="AB297" s="21" t="s">
        <v>249</v>
      </c>
      <c r="AC297" t="s">
        <v>162</v>
      </c>
      <c r="AD297" t="s">
        <v>162</v>
      </c>
      <c r="AE297" s="21" t="s">
        <v>3260</v>
      </c>
      <c r="AF297" s="21" t="s">
        <v>139</v>
      </c>
      <c r="AG297" s="21" t="s">
        <v>140</v>
      </c>
      <c r="AH297" s="21">
        <v>210088</v>
      </c>
      <c r="AI297">
        <f>INDEX([5]Exposure_GWASs!F:F,MATCH([5]Wenxin!AB297,[5]Exposure_GWASs!C:C,0))</f>
        <v>210023</v>
      </c>
      <c r="AJ297" s="21" t="s">
        <v>11</v>
      </c>
      <c r="AK297" s="21" t="s">
        <v>3932</v>
      </c>
      <c r="AL297" s="21" t="s">
        <v>204</v>
      </c>
      <c r="AM297" s="21" t="s">
        <v>1099</v>
      </c>
      <c r="AN297" s="21" t="s">
        <v>5362</v>
      </c>
      <c r="AO297" s="21" t="s">
        <v>5377</v>
      </c>
      <c r="AP297" s="21" t="s">
        <v>5378</v>
      </c>
      <c r="AQ297" s="21" t="s">
        <v>5345</v>
      </c>
      <c r="AR297" s="21" t="s">
        <v>11</v>
      </c>
      <c r="AS297" s="21" t="s">
        <v>575</v>
      </c>
      <c r="AT297" s="21" t="s">
        <v>5379</v>
      </c>
      <c r="AU297" s="21" t="s">
        <v>10</v>
      </c>
      <c r="AV297" s="253">
        <v>43</v>
      </c>
      <c r="AW297" s="21" t="s">
        <v>10</v>
      </c>
      <c r="AX297" s="21">
        <f>INDEX([5]Exposure_GWASs!S:S,MATCH([5]Wenxin!AB297,[5]Exposure_GWASs!C:C,0))</f>
        <v>53</v>
      </c>
      <c r="AY297" s="21" t="s">
        <v>5378</v>
      </c>
      <c r="AZ297" s="21" t="s">
        <v>135</v>
      </c>
      <c r="BA297" s="21" t="s">
        <v>5380</v>
      </c>
      <c r="BB297" s="21" t="s">
        <v>80</v>
      </c>
      <c r="BC297" s="21" t="s">
        <v>17</v>
      </c>
      <c r="BD297" s="21" t="s">
        <v>92</v>
      </c>
      <c r="BE297" s="21" t="s">
        <v>94</v>
      </c>
      <c r="BH297" t="s">
        <v>1011</v>
      </c>
      <c r="BI297" t="s">
        <v>11</v>
      </c>
      <c r="BJ297" t="s">
        <v>1065</v>
      </c>
      <c r="BK297" t="s">
        <v>11</v>
      </c>
      <c r="BL297" t="s">
        <v>11</v>
      </c>
      <c r="BM297" s="21" t="s">
        <v>11</v>
      </c>
      <c r="BN297" t="s">
        <v>11</v>
      </c>
      <c r="BO297" s="21" t="s">
        <v>167</v>
      </c>
      <c r="BP297" s="21" t="s">
        <v>234</v>
      </c>
      <c r="BQ297" t="s">
        <v>1029</v>
      </c>
      <c r="BR297">
        <v>0.94263746545888505</v>
      </c>
      <c r="BT297">
        <v>95</v>
      </c>
      <c r="BU297">
        <v>0.66319572330349275</v>
      </c>
      <c r="BV297">
        <v>1.3398237655403635</v>
      </c>
      <c r="BW297">
        <v>0.74193239550312795</v>
      </c>
      <c r="BX297" t="s">
        <v>10</v>
      </c>
      <c r="BY297" t="s">
        <v>10</v>
      </c>
      <c r="BZ297" t="s">
        <v>5490</v>
      </c>
      <c r="CA297" t="s">
        <v>5491</v>
      </c>
      <c r="CB297" s="252" t="s">
        <v>11</v>
      </c>
      <c r="CC297" t="s">
        <v>5381</v>
      </c>
    </row>
    <row r="298" spans="1:81">
      <c r="A298">
        <v>181</v>
      </c>
      <c r="B298" t="s">
        <v>282</v>
      </c>
      <c r="C298" t="s">
        <v>244</v>
      </c>
      <c r="D298" t="s">
        <v>5367</v>
      </c>
      <c r="E298">
        <v>2018</v>
      </c>
      <c r="F298" t="s">
        <v>5368</v>
      </c>
      <c r="G298" t="s">
        <v>5369</v>
      </c>
      <c r="H298" t="s">
        <v>5370</v>
      </c>
      <c r="I298" t="s">
        <v>5371</v>
      </c>
      <c r="J298" s="65" t="s">
        <v>5372</v>
      </c>
      <c r="K298" t="s">
        <v>5373</v>
      </c>
      <c r="L298" t="s">
        <v>5488</v>
      </c>
      <c r="M298" t="s">
        <v>5374</v>
      </c>
      <c r="N298" s="21" t="s">
        <v>5375</v>
      </c>
      <c r="O298" s="21" t="s">
        <v>5819</v>
      </c>
      <c r="P298" s="21" t="s">
        <v>6091</v>
      </c>
      <c r="Q298" s="21" t="s">
        <v>5603</v>
      </c>
      <c r="R298" s="21" t="s">
        <v>5395</v>
      </c>
      <c r="S298" s="21" t="s">
        <v>123</v>
      </c>
      <c r="T298" s="21" t="s">
        <v>10</v>
      </c>
      <c r="U298" s="21" t="s">
        <v>140</v>
      </c>
      <c r="V298" s="21">
        <v>33155</v>
      </c>
      <c r="W298" s="21">
        <v>140030</v>
      </c>
      <c r="X298" s="21" t="s">
        <v>10</v>
      </c>
      <c r="Y298" s="21" t="s">
        <v>10</v>
      </c>
      <c r="Z298" s="21" t="s">
        <v>10</v>
      </c>
      <c r="AA298" s="21" t="s">
        <v>1059</v>
      </c>
      <c r="AB298" s="21" t="s">
        <v>249</v>
      </c>
      <c r="AC298" t="s">
        <v>162</v>
      </c>
      <c r="AD298" t="s">
        <v>162</v>
      </c>
      <c r="AE298" s="21" t="s">
        <v>3260</v>
      </c>
      <c r="AF298" s="21" t="s">
        <v>139</v>
      </c>
      <c r="AG298" s="21" t="s">
        <v>140</v>
      </c>
      <c r="AH298" s="21">
        <v>210088</v>
      </c>
      <c r="AI298">
        <f>INDEX([5]Exposure_GWASs!F:F,MATCH([5]Wenxin!AB298,[5]Exposure_GWASs!C:C,0))</f>
        <v>210023</v>
      </c>
      <c r="AJ298" s="21" t="s">
        <v>11</v>
      </c>
      <c r="AK298" s="21" t="s">
        <v>3932</v>
      </c>
      <c r="AL298" s="21" t="s">
        <v>204</v>
      </c>
      <c r="AM298" s="21" t="s">
        <v>1099</v>
      </c>
      <c r="AN298" s="21" t="s">
        <v>5362</v>
      </c>
      <c r="AO298" s="21" t="s">
        <v>5377</v>
      </c>
      <c r="AP298" s="21" t="s">
        <v>5378</v>
      </c>
      <c r="AQ298" s="21" t="s">
        <v>5345</v>
      </c>
      <c r="AR298" s="21" t="s">
        <v>11</v>
      </c>
      <c r="AS298" s="21" t="s">
        <v>575</v>
      </c>
      <c r="AT298" s="21" t="s">
        <v>5379</v>
      </c>
      <c r="AU298" s="21" t="s">
        <v>10</v>
      </c>
      <c r="AV298" s="253">
        <v>41</v>
      </c>
      <c r="AW298" s="21" t="s">
        <v>10</v>
      </c>
      <c r="AX298" s="21">
        <f>INDEX([5]Exposure_GWASs!S:S,MATCH([5]Wenxin!AB298,[5]Exposure_GWASs!C:C,0))</f>
        <v>53</v>
      </c>
      <c r="AY298" s="21" t="s">
        <v>5378</v>
      </c>
      <c r="AZ298" s="21" t="s">
        <v>135</v>
      </c>
      <c r="BA298" s="21" t="s">
        <v>5380</v>
      </c>
      <c r="BB298" s="21" t="s">
        <v>80</v>
      </c>
      <c r="BC298" s="21" t="s">
        <v>17</v>
      </c>
      <c r="BD298" s="21" t="s">
        <v>92</v>
      </c>
      <c r="BE298" s="21" t="s">
        <v>94</v>
      </c>
      <c r="BH298" t="s">
        <v>1011</v>
      </c>
      <c r="BI298" t="s">
        <v>11</v>
      </c>
      <c r="BJ298" t="s">
        <v>1065</v>
      </c>
      <c r="BK298" t="s">
        <v>11</v>
      </c>
      <c r="BL298" t="s">
        <v>11</v>
      </c>
      <c r="BM298" s="21" t="s">
        <v>11</v>
      </c>
      <c r="BN298" t="s">
        <v>11</v>
      </c>
      <c r="BO298" s="21" t="s">
        <v>167</v>
      </c>
      <c r="BP298" s="21" t="s">
        <v>234</v>
      </c>
      <c r="BQ298" t="s">
        <v>1029</v>
      </c>
      <c r="BR298">
        <v>0.93669340880767238</v>
      </c>
      <c r="BT298">
        <v>95</v>
      </c>
      <c r="BU298">
        <v>0.80827761837855372</v>
      </c>
      <c r="BV298">
        <v>1.0855113665819864</v>
      </c>
      <c r="BW298">
        <v>0.38466868986540798</v>
      </c>
      <c r="BX298" t="s">
        <v>10</v>
      </c>
      <c r="BY298" t="s">
        <v>10</v>
      </c>
      <c r="BZ298" t="s">
        <v>5490</v>
      </c>
      <c r="CA298" t="s">
        <v>5491</v>
      </c>
      <c r="CB298" s="252" t="s">
        <v>11</v>
      </c>
      <c r="CC298" t="s">
        <v>5381</v>
      </c>
    </row>
    <row r="299" spans="1:81">
      <c r="A299">
        <v>181</v>
      </c>
      <c r="B299" t="s">
        <v>282</v>
      </c>
      <c r="C299" t="s">
        <v>244</v>
      </c>
      <c r="D299" t="s">
        <v>5367</v>
      </c>
      <c r="E299">
        <v>2018</v>
      </c>
      <c r="F299" t="s">
        <v>5368</v>
      </c>
      <c r="G299" t="s">
        <v>5369</v>
      </c>
      <c r="H299" t="s">
        <v>5370</v>
      </c>
      <c r="I299" t="s">
        <v>5371</v>
      </c>
      <c r="J299" s="65" t="s">
        <v>5372</v>
      </c>
      <c r="K299" t="s">
        <v>5373</v>
      </c>
      <c r="L299" t="s">
        <v>5488</v>
      </c>
      <c r="M299" t="s">
        <v>5374</v>
      </c>
      <c r="N299" s="21" t="s">
        <v>5375</v>
      </c>
      <c r="O299" s="21" t="s">
        <v>6102</v>
      </c>
      <c r="P299" s="21" t="s">
        <v>6091</v>
      </c>
      <c r="Q299" s="21" t="s">
        <v>5603</v>
      </c>
      <c r="R299" s="21" t="s">
        <v>5396</v>
      </c>
      <c r="S299" s="21" t="s">
        <v>123</v>
      </c>
      <c r="T299" s="21" t="s">
        <v>10</v>
      </c>
      <c r="U299" s="21" t="s">
        <v>140</v>
      </c>
      <c r="V299" s="21">
        <v>7982</v>
      </c>
      <c r="W299" s="21">
        <v>166203</v>
      </c>
      <c r="X299" s="21" t="s">
        <v>10</v>
      </c>
      <c r="Y299" s="21" t="s">
        <v>10</v>
      </c>
      <c r="Z299" s="21" t="s">
        <v>10</v>
      </c>
      <c r="AA299" s="21" t="s">
        <v>1059</v>
      </c>
      <c r="AB299" s="21" t="s">
        <v>249</v>
      </c>
      <c r="AC299" t="s">
        <v>162</v>
      </c>
      <c r="AD299" t="s">
        <v>162</v>
      </c>
      <c r="AE299" s="21" t="s">
        <v>3260</v>
      </c>
      <c r="AF299" s="21" t="s">
        <v>139</v>
      </c>
      <c r="AG299" s="21" t="s">
        <v>140</v>
      </c>
      <c r="AH299" s="21">
        <v>210088</v>
      </c>
      <c r="AI299">
        <f>INDEX([5]Exposure_GWASs!F:F,MATCH([5]Wenxin!AB299,[5]Exposure_GWASs!C:C,0))</f>
        <v>210023</v>
      </c>
      <c r="AJ299" s="21" t="s">
        <v>11</v>
      </c>
      <c r="AK299" s="21" t="s">
        <v>3932</v>
      </c>
      <c r="AL299" s="21" t="s">
        <v>204</v>
      </c>
      <c r="AM299" s="21" t="s">
        <v>1099</v>
      </c>
      <c r="AN299" s="21" t="s">
        <v>5362</v>
      </c>
      <c r="AO299" s="21" t="s">
        <v>5377</v>
      </c>
      <c r="AP299" s="21" t="s">
        <v>5378</v>
      </c>
      <c r="AQ299" s="21" t="s">
        <v>5345</v>
      </c>
      <c r="AR299" s="21" t="s">
        <v>11</v>
      </c>
      <c r="AS299" s="21" t="s">
        <v>575</v>
      </c>
      <c r="AT299" s="21" t="s">
        <v>5379</v>
      </c>
      <c r="AU299" s="21" t="s">
        <v>10</v>
      </c>
      <c r="AV299" s="253">
        <v>40</v>
      </c>
      <c r="AW299" s="21" t="s">
        <v>10</v>
      </c>
      <c r="AX299" s="21">
        <f>INDEX([5]Exposure_GWASs!S:S,MATCH([5]Wenxin!AB299,[5]Exposure_GWASs!C:C,0))</f>
        <v>53</v>
      </c>
      <c r="AY299" s="21" t="s">
        <v>5378</v>
      </c>
      <c r="AZ299" s="21" t="s">
        <v>135</v>
      </c>
      <c r="BA299" s="21" t="s">
        <v>5380</v>
      </c>
      <c r="BB299" s="21" t="s">
        <v>80</v>
      </c>
      <c r="BC299" s="21" t="s">
        <v>17</v>
      </c>
      <c r="BD299" s="21" t="s">
        <v>92</v>
      </c>
      <c r="BE299" s="21" t="s">
        <v>94</v>
      </c>
      <c r="BH299" t="s">
        <v>1011</v>
      </c>
      <c r="BI299" t="s">
        <v>11</v>
      </c>
      <c r="BJ299" t="s">
        <v>1065</v>
      </c>
      <c r="BK299" t="s">
        <v>11</v>
      </c>
      <c r="BL299" t="s">
        <v>11</v>
      </c>
      <c r="BM299" s="21" t="s">
        <v>11</v>
      </c>
      <c r="BN299" t="s">
        <v>11</v>
      </c>
      <c r="BO299" s="21" t="s">
        <v>167</v>
      </c>
      <c r="BP299" s="21" t="s">
        <v>234</v>
      </c>
      <c r="BQ299" t="s">
        <v>1029</v>
      </c>
      <c r="BR299">
        <v>0.79815636235380172</v>
      </c>
      <c r="BT299">
        <v>95</v>
      </c>
      <c r="BU299">
        <v>0.60875132085024408</v>
      </c>
      <c r="BV299">
        <v>1.0464923145892797</v>
      </c>
      <c r="BW299">
        <v>0.102848056334266</v>
      </c>
      <c r="BX299" t="s">
        <v>10</v>
      </c>
      <c r="BY299" t="s">
        <v>10</v>
      </c>
      <c r="BZ299" t="s">
        <v>5490</v>
      </c>
      <c r="CA299" t="s">
        <v>5491</v>
      </c>
      <c r="CB299" s="252" t="s">
        <v>11</v>
      </c>
      <c r="CC299" t="s">
        <v>5381</v>
      </c>
    </row>
    <row r="300" spans="1:81">
      <c r="A300">
        <v>181</v>
      </c>
      <c r="B300" t="s">
        <v>282</v>
      </c>
      <c r="C300" t="s">
        <v>244</v>
      </c>
      <c r="D300" t="s">
        <v>5367</v>
      </c>
      <c r="E300">
        <v>2018</v>
      </c>
      <c r="F300" t="s">
        <v>5368</v>
      </c>
      <c r="G300" t="s">
        <v>5369</v>
      </c>
      <c r="H300" t="s">
        <v>5370</v>
      </c>
      <c r="I300" t="s">
        <v>5371</v>
      </c>
      <c r="J300" s="65" t="s">
        <v>5372</v>
      </c>
      <c r="K300" t="s">
        <v>5373</v>
      </c>
      <c r="L300" t="s">
        <v>5488</v>
      </c>
      <c r="M300" t="s">
        <v>5374</v>
      </c>
      <c r="N300" s="21" t="s">
        <v>5375</v>
      </c>
      <c r="O300" s="21" t="s">
        <v>6103</v>
      </c>
      <c r="P300" s="21" t="s">
        <v>6103</v>
      </c>
      <c r="Q300" s="21" t="s">
        <v>5602</v>
      </c>
      <c r="R300" s="21" t="s">
        <v>5397</v>
      </c>
      <c r="S300" s="21" t="s">
        <v>123</v>
      </c>
      <c r="T300" s="21" t="s">
        <v>10</v>
      </c>
      <c r="U300" s="21" t="s">
        <v>140</v>
      </c>
      <c r="V300" s="21">
        <v>6524</v>
      </c>
      <c r="W300" s="21">
        <v>167661</v>
      </c>
      <c r="X300" s="21" t="s">
        <v>10</v>
      </c>
      <c r="Y300" s="21" t="s">
        <v>10</v>
      </c>
      <c r="Z300" s="21" t="s">
        <v>10</v>
      </c>
      <c r="AA300" s="21" t="s">
        <v>1059</v>
      </c>
      <c r="AB300" s="21" t="s">
        <v>249</v>
      </c>
      <c r="AC300" t="s">
        <v>162</v>
      </c>
      <c r="AD300" t="s">
        <v>162</v>
      </c>
      <c r="AE300" s="21" t="s">
        <v>3260</v>
      </c>
      <c r="AF300" s="21" t="s">
        <v>139</v>
      </c>
      <c r="AG300" s="21" t="s">
        <v>140</v>
      </c>
      <c r="AH300" s="21">
        <v>210088</v>
      </c>
      <c r="AI300">
        <f>INDEX([5]Exposure_GWASs!F:F,MATCH([5]Wenxin!AB300,[5]Exposure_GWASs!C:C,0))</f>
        <v>210023</v>
      </c>
      <c r="AJ300" s="21" t="s">
        <v>11</v>
      </c>
      <c r="AK300" s="21" t="s">
        <v>3932</v>
      </c>
      <c r="AL300" s="21" t="s">
        <v>204</v>
      </c>
      <c r="AM300" s="21" t="s">
        <v>1099</v>
      </c>
      <c r="AN300" s="21" t="s">
        <v>5362</v>
      </c>
      <c r="AO300" s="21" t="s">
        <v>5377</v>
      </c>
      <c r="AP300" s="21" t="s">
        <v>5378</v>
      </c>
      <c r="AQ300" s="21" t="s">
        <v>5345</v>
      </c>
      <c r="AR300" s="21" t="s">
        <v>11</v>
      </c>
      <c r="AS300" s="21" t="s">
        <v>575</v>
      </c>
      <c r="AT300" s="21" t="s">
        <v>5379</v>
      </c>
      <c r="AU300" s="21" t="s">
        <v>10</v>
      </c>
      <c r="AV300" s="253">
        <v>43</v>
      </c>
      <c r="AW300" s="21" t="s">
        <v>10</v>
      </c>
      <c r="AX300" s="21">
        <f>INDEX([5]Exposure_GWASs!S:S,MATCH([5]Wenxin!AB300,[5]Exposure_GWASs!C:C,0))</f>
        <v>53</v>
      </c>
      <c r="AY300" s="21" t="s">
        <v>5378</v>
      </c>
      <c r="AZ300" s="21" t="s">
        <v>135</v>
      </c>
      <c r="BA300" s="21" t="s">
        <v>5380</v>
      </c>
      <c r="BB300" s="21" t="s">
        <v>80</v>
      </c>
      <c r="BC300" s="21" t="s">
        <v>17</v>
      </c>
      <c r="BD300" s="21" t="s">
        <v>92</v>
      </c>
      <c r="BE300" s="21" t="s">
        <v>94</v>
      </c>
      <c r="BH300" t="s">
        <v>1011</v>
      </c>
      <c r="BI300" t="s">
        <v>11</v>
      </c>
      <c r="BJ300" t="s">
        <v>1065</v>
      </c>
      <c r="BK300" t="s">
        <v>11</v>
      </c>
      <c r="BL300" t="s">
        <v>11</v>
      </c>
      <c r="BM300" s="21" t="s">
        <v>11</v>
      </c>
      <c r="BN300" t="s">
        <v>11</v>
      </c>
      <c r="BO300" s="21" t="s">
        <v>167</v>
      </c>
      <c r="BP300" s="21" t="s">
        <v>234</v>
      </c>
      <c r="BQ300" t="s">
        <v>1029</v>
      </c>
      <c r="BR300">
        <v>1.1664574555675005</v>
      </c>
      <c r="BT300">
        <v>95</v>
      </c>
      <c r="BU300">
        <v>0.88187190412127514</v>
      </c>
      <c r="BV300">
        <v>1.5428805354727506</v>
      </c>
      <c r="BW300">
        <v>0.28057288107314998</v>
      </c>
      <c r="BX300" t="s">
        <v>10</v>
      </c>
      <c r="BY300" t="s">
        <v>10</v>
      </c>
      <c r="BZ300" t="s">
        <v>5490</v>
      </c>
      <c r="CA300" t="s">
        <v>5491</v>
      </c>
      <c r="CB300" s="252" t="s">
        <v>11</v>
      </c>
      <c r="CC300" t="s">
        <v>5381</v>
      </c>
    </row>
    <row r="301" spans="1:81">
      <c r="A301">
        <v>181</v>
      </c>
      <c r="B301" t="s">
        <v>282</v>
      </c>
      <c r="C301" t="s">
        <v>244</v>
      </c>
      <c r="D301" t="s">
        <v>5367</v>
      </c>
      <c r="E301">
        <v>2018</v>
      </c>
      <c r="F301" t="s">
        <v>5368</v>
      </c>
      <c r="G301" t="s">
        <v>5369</v>
      </c>
      <c r="H301" t="s">
        <v>5370</v>
      </c>
      <c r="I301" t="s">
        <v>5371</v>
      </c>
      <c r="J301" s="65" t="s">
        <v>5372</v>
      </c>
      <c r="K301" t="s">
        <v>5373</v>
      </c>
      <c r="L301" t="s">
        <v>5488</v>
      </c>
      <c r="M301" t="s">
        <v>5374</v>
      </c>
      <c r="N301" s="21" t="s">
        <v>5375</v>
      </c>
      <c r="O301" s="21" t="s">
        <v>6104</v>
      </c>
      <c r="P301" s="21" t="s">
        <v>6104</v>
      </c>
      <c r="Q301" s="21" t="s">
        <v>5698</v>
      </c>
      <c r="R301" s="21" t="s">
        <v>5398</v>
      </c>
      <c r="S301" s="21" t="s">
        <v>123</v>
      </c>
      <c r="T301" s="21" t="s">
        <v>10</v>
      </c>
      <c r="U301" s="21" t="s">
        <v>140</v>
      </c>
      <c r="V301" s="21">
        <f>1004+2254</f>
        <v>3258</v>
      </c>
      <c r="W301" s="21">
        <f>60843+110084</f>
        <v>170927</v>
      </c>
      <c r="X301" s="21" t="s">
        <v>10</v>
      </c>
      <c r="Y301" s="21" t="s">
        <v>10</v>
      </c>
      <c r="Z301" s="21" t="s">
        <v>10</v>
      </c>
      <c r="AA301" s="21" t="s">
        <v>1059</v>
      </c>
      <c r="AB301" s="21" t="s">
        <v>249</v>
      </c>
      <c r="AC301" t="s">
        <v>162</v>
      </c>
      <c r="AD301" t="s">
        <v>162</v>
      </c>
      <c r="AE301" s="21" t="s">
        <v>3260</v>
      </c>
      <c r="AF301" s="21" t="s">
        <v>139</v>
      </c>
      <c r="AG301" s="21" t="s">
        <v>140</v>
      </c>
      <c r="AH301" s="21">
        <v>210088</v>
      </c>
      <c r="AI301">
        <f>INDEX([5]Exposure_GWASs!F:F,MATCH([5]Wenxin!AB301,[5]Exposure_GWASs!C:C,0))</f>
        <v>210023</v>
      </c>
      <c r="AJ301" s="21" t="s">
        <v>11</v>
      </c>
      <c r="AK301" s="21" t="s">
        <v>3932</v>
      </c>
      <c r="AL301" s="21" t="s">
        <v>204</v>
      </c>
      <c r="AM301" s="21" t="s">
        <v>1099</v>
      </c>
      <c r="AN301" s="21" t="s">
        <v>5362</v>
      </c>
      <c r="AO301" s="21" t="s">
        <v>5377</v>
      </c>
      <c r="AP301" s="21" t="s">
        <v>5378</v>
      </c>
      <c r="AQ301" s="21" t="s">
        <v>5345</v>
      </c>
      <c r="AR301" s="21" t="s">
        <v>11</v>
      </c>
      <c r="AS301" s="21" t="s">
        <v>575</v>
      </c>
      <c r="AT301" s="21" t="s">
        <v>5379</v>
      </c>
      <c r="AU301" s="21" t="s">
        <v>10</v>
      </c>
      <c r="AV301" s="253">
        <v>41</v>
      </c>
      <c r="AW301" s="21" t="s">
        <v>10</v>
      </c>
      <c r="AX301" s="21">
        <f>INDEX([5]Exposure_GWASs!S:S,MATCH([5]Wenxin!AB301,[5]Exposure_GWASs!C:C,0))</f>
        <v>53</v>
      </c>
      <c r="AY301" s="21" t="s">
        <v>5378</v>
      </c>
      <c r="AZ301" s="21" t="s">
        <v>135</v>
      </c>
      <c r="BA301" s="21" t="s">
        <v>5380</v>
      </c>
      <c r="BB301" s="21" t="s">
        <v>80</v>
      </c>
      <c r="BC301" s="21" t="s">
        <v>17</v>
      </c>
      <c r="BD301" s="21" t="s">
        <v>92</v>
      </c>
      <c r="BE301" s="21" t="s">
        <v>94</v>
      </c>
      <c r="BH301" t="s">
        <v>1011</v>
      </c>
      <c r="BI301" t="s">
        <v>11</v>
      </c>
      <c r="BJ301" t="s">
        <v>1065</v>
      </c>
      <c r="BK301" t="s">
        <v>11</v>
      </c>
      <c r="BL301" t="s">
        <v>11</v>
      </c>
      <c r="BM301" s="21" t="s">
        <v>11</v>
      </c>
      <c r="BN301" t="s">
        <v>11</v>
      </c>
      <c r="BO301" s="21" t="s">
        <v>167</v>
      </c>
      <c r="BP301" s="21" t="s">
        <v>234</v>
      </c>
      <c r="BQ301" t="s">
        <v>1029</v>
      </c>
      <c r="BR301">
        <v>1.0099644439578064</v>
      </c>
      <c r="BT301">
        <v>95</v>
      </c>
      <c r="BU301">
        <v>0.69569062865011344</v>
      </c>
      <c r="BV301">
        <v>1.4662094558298382</v>
      </c>
      <c r="BW301">
        <v>0.95842213752956296</v>
      </c>
      <c r="BX301" t="s">
        <v>10</v>
      </c>
      <c r="BY301" t="s">
        <v>10</v>
      </c>
      <c r="BZ301" t="s">
        <v>5490</v>
      </c>
      <c r="CA301" t="s">
        <v>5491</v>
      </c>
      <c r="CB301" s="252" t="s">
        <v>11</v>
      </c>
      <c r="CC301" t="s">
        <v>5381</v>
      </c>
    </row>
    <row r="302" spans="1:81">
      <c r="A302">
        <v>181</v>
      </c>
      <c r="B302" t="s">
        <v>282</v>
      </c>
      <c r="C302" t="s">
        <v>244</v>
      </c>
      <c r="D302" t="s">
        <v>5367</v>
      </c>
      <c r="E302">
        <v>2018</v>
      </c>
      <c r="F302" t="s">
        <v>5368</v>
      </c>
      <c r="G302" t="s">
        <v>5369</v>
      </c>
      <c r="H302" t="s">
        <v>5370</v>
      </c>
      <c r="I302" t="s">
        <v>5371</v>
      </c>
      <c r="J302" s="65" t="s">
        <v>5372</v>
      </c>
      <c r="K302" t="s">
        <v>5373</v>
      </c>
      <c r="L302" t="s">
        <v>5488</v>
      </c>
      <c r="M302" t="s">
        <v>5374</v>
      </c>
      <c r="N302" s="21" t="s">
        <v>5375</v>
      </c>
      <c r="O302" s="21" t="s">
        <v>6105</v>
      </c>
      <c r="P302" s="21" t="s">
        <v>6105</v>
      </c>
      <c r="Q302" s="21" t="s">
        <v>5601</v>
      </c>
      <c r="R302" s="21" t="s">
        <v>5399</v>
      </c>
      <c r="S302" s="21" t="s">
        <v>123</v>
      </c>
      <c r="T302" s="21" t="s">
        <v>10</v>
      </c>
      <c r="U302" s="21" t="s">
        <v>140</v>
      </c>
      <c r="V302" s="21">
        <f>9394+2564</f>
        <v>11958</v>
      </c>
      <c r="W302" s="21">
        <f>52453+109774</f>
        <v>162227</v>
      </c>
      <c r="X302" s="21" t="s">
        <v>10</v>
      </c>
      <c r="Y302" s="21" t="s">
        <v>10</v>
      </c>
      <c r="Z302" s="21" t="s">
        <v>10</v>
      </c>
      <c r="AA302" s="21" t="s">
        <v>1059</v>
      </c>
      <c r="AB302" s="21" t="s">
        <v>249</v>
      </c>
      <c r="AC302" t="s">
        <v>162</v>
      </c>
      <c r="AD302" t="s">
        <v>162</v>
      </c>
      <c r="AE302" s="21" t="s">
        <v>3260</v>
      </c>
      <c r="AF302" s="21" t="s">
        <v>139</v>
      </c>
      <c r="AG302" s="21" t="s">
        <v>140</v>
      </c>
      <c r="AH302" s="21">
        <v>210088</v>
      </c>
      <c r="AI302">
        <f>INDEX([5]Exposure_GWASs!F:F,MATCH([5]Wenxin!AB302,[5]Exposure_GWASs!C:C,0))</f>
        <v>210023</v>
      </c>
      <c r="AJ302" s="21" t="s">
        <v>11</v>
      </c>
      <c r="AK302" s="21" t="s">
        <v>3932</v>
      </c>
      <c r="AL302" s="21" t="s">
        <v>204</v>
      </c>
      <c r="AM302" s="21" t="s">
        <v>1099</v>
      </c>
      <c r="AN302" s="21" t="s">
        <v>5362</v>
      </c>
      <c r="AO302" s="21" t="s">
        <v>5377</v>
      </c>
      <c r="AP302" s="21" t="s">
        <v>5378</v>
      </c>
      <c r="AQ302" s="21" t="s">
        <v>5345</v>
      </c>
      <c r="AR302" s="21" t="s">
        <v>11</v>
      </c>
      <c r="AS302" s="21" t="s">
        <v>575</v>
      </c>
      <c r="AT302" s="21" t="s">
        <v>5379</v>
      </c>
      <c r="AU302" s="21" t="s">
        <v>10</v>
      </c>
      <c r="AV302" s="253">
        <v>43</v>
      </c>
      <c r="AW302" s="21" t="s">
        <v>10</v>
      </c>
      <c r="AX302" s="21">
        <f>INDEX([5]Exposure_GWASs!S:S,MATCH([5]Wenxin!AB302,[5]Exposure_GWASs!C:C,0))</f>
        <v>53</v>
      </c>
      <c r="AY302" s="21" t="s">
        <v>5378</v>
      </c>
      <c r="AZ302" s="21" t="s">
        <v>135</v>
      </c>
      <c r="BA302" s="21" t="s">
        <v>5380</v>
      </c>
      <c r="BB302" s="21" t="s">
        <v>80</v>
      </c>
      <c r="BC302" s="21" t="s">
        <v>17</v>
      </c>
      <c r="BD302" s="21" t="s">
        <v>92</v>
      </c>
      <c r="BE302" s="21" t="s">
        <v>94</v>
      </c>
      <c r="BH302" t="s">
        <v>1011</v>
      </c>
      <c r="BI302" t="s">
        <v>11</v>
      </c>
      <c r="BJ302" t="s">
        <v>1065</v>
      </c>
      <c r="BK302" t="s">
        <v>11</v>
      </c>
      <c r="BL302" t="s">
        <v>11</v>
      </c>
      <c r="BM302" s="21" t="s">
        <v>11</v>
      </c>
      <c r="BN302" t="s">
        <v>11</v>
      </c>
      <c r="BO302" s="21" t="s">
        <v>167</v>
      </c>
      <c r="BP302" s="21" t="s">
        <v>234</v>
      </c>
      <c r="BQ302" t="s">
        <v>1029</v>
      </c>
      <c r="BR302">
        <v>0.94262255049996224</v>
      </c>
      <c r="BT302">
        <v>95</v>
      </c>
      <c r="BU302">
        <v>0.76419793027640559</v>
      </c>
      <c r="BV302">
        <v>1.1627056780822156</v>
      </c>
      <c r="BW302">
        <v>0.58100085925918998</v>
      </c>
      <c r="BX302" t="s">
        <v>10</v>
      </c>
      <c r="BY302" t="s">
        <v>10</v>
      </c>
      <c r="BZ302" t="s">
        <v>5490</v>
      </c>
      <c r="CA302" t="s">
        <v>5491</v>
      </c>
      <c r="CB302" s="252" t="s">
        <v>11</v>
      </c>
      <c r="CC302" t="s">
        <v>5381</v>
      </c>
    </row>
    <row r="303" spans="1:81">
      <c r="A303">
        <v>181</v>
      </c>
      <c r="B303" t="s">
        <v>282</v>
      </c>
      <c r="C303" t="s">
        <v>244</v>
      </c>
      <c r="D303" t="s">
        <v>5367</v>
      </c>
      <c r="E303">
        <v>2018</v>
      </c>
      <c r="F303" t="s">
        <v>5368</v>
      </c>
      <c r="G303" t="s">
        <v>5369</v>
      </c>
      <c r="H303" t="s">
        <v>5370</v>
      </c>
      <c r="I303" t="s">
        <v>5371</v>
      </c>
      <c r="J303" s="65" t="s">
        <v>5372</v>
      </c>
      <c r="K303" t="s">
        <v>5373</v>
      </c>
      <c r="L303" t="s">
        <v>5488</v>
      </c>
      <c r="M303" t="s">
        <v>5374</v>
      </c>
      <c r="N303" s="21" t="s">
        <v>5375</v>
      </c>
      <c r="O303" s="21" t="s">
        <v>6106</v>
      </c>
      <c r="P303" s="21" t="s">
        <v>6106</v>
      </c>
      <c r="Q303" s="21" t="s">
        <v>5601</v>
      </c>
      <c r="R303" s="21" t="s">
        <v>5400</v>
      </c>
      <c r="S303" s="21" t="s">
        <v>123</v>
      </c>
      <c r="T303" s="21" t="s">
        <v>10</v>
      </c>
      <c r="U303" s="21" t="s">
        <v>140</v>
      </c>
      <c r="V303" s="21">
        <f>4695+369</f>
        <v>5064</v>
      </c>
      <c r="W303" s="21">
        <f>57152+111969</f>
        <v>169121</v>
      </c>
      <c r="X303" s="21" t="s">
        <v>10</v>
      </c>
      <c r="Y303" s="21" t="s">
        <v>10</v>
      </c>
      <c r="Z303" s="21" t="s">
        <v>10</v>
      </c>
      <c r="AA303" s="21" t="s">
        <v>1059</v>
      </c>
      <c r="AB303" s="21" t="s">
        <v>249</v>
      </c>
      <c r="AC303" t="s">
        <v>162</v>
      </c>
      <c r="AD303" t="s">
        <v>162</v>
      </c>
      <c r="AE303" s="21" t="s">
        <v>3260</v>
      </c>
      <c r="AF303" s="21" t="s">
        <v>139</v>
      </c>
      <c r="AG303" s="21" t="s">
        <v>140</v>
      </c>
      <c r="AH303" s="21">
        <v>210088</v>
      </c>
      <c r="AI303">
        <f>INDEX([5]Exposure_GWASs!F:F,MATCH([5]Wenxin!AB303,[5]Exposure_GWASs!C:C,0))</f>
        <v>210023</v>
      </c>
      <c r="AJ303" s="21" t="s">
        <v>11</v>
      </c>
      <c r="AK303" s="21" t="s">
        <v>3932</v>
      </c>
      <c r="AL303" s="21" t="s">
        <v>204</v>
      </c>
      <c r="AM303" s="21" t="s">
        <v>1099</v>
      </c>
      <c r="AN303" s="21" t="s">
        <v>5362</v>
      </c>
      <c r="AO303" s="21" t="s">
        <v>5377</v>
      </c>
      <c r="AP303" s="21" t="s">
        <v>5378</v>
      </c>
      <c r="AQ303" s="21" t="s">
        <v>5345</v>
      </c>
      <c r="AR303" s="21" t="s">
        <v>11</v>
      </c>
      <c r="AS303" s="21" t="s">
        <v>575</v>
      </c>
      <c r="AT303" s="21" t="s">
        <v>5379</v>
      </c>
      <c r="AU303" s="21" t="s">
        <v>10</v>
      </c>
      <c r="AV303" s="253">
        <v>42</v>
      </c>
      <c r="AW303" s="21" t="s">
        <v>10</v>
      </c>
      <c r="AX303" s="21">
        <f>INDEX([5]Exposure_GWASs!S:S,MATCH([5]Wenxin!AB303,[5]Exposure_GWASs!C:C,0))</f>
        <v>53</v>
      </c>
      <c r="AY303" s="21" t="s">
        <v>5378</v>
      </c>
      <c r="AZ303" s="21" t="s">
        <v>135</v>
      </c>
      <c r="BA303" s="21" t="s">
        <v>5380</v>
      </c>
      <c r="BB303" s="21" t="s">
        <v>80</v>
      </c>
      <c r="BC303" s="21" t="s">
        <v>17</v>
      </c>
      <c r="BD303" s="21" t="s">
        <v>92</v>
      </c>
      <c r="BE303" s="21" t="s">
        <v>94</v>
      </c>
      <c r="BH303" t="s">
        <v>1011</v>
      </c>
      <c r="BI303" t="s">
        <v>11</v>
      </c>
      <c r="BJ303" t="s">
        <v>1065</v>
      </c>
      <c r="BK303" t="s">
        <v>11</v>
      </c>
      <c r="BL303" t="s">
        <v>11</v>
      </c>
      <c r="BM303" s="21" t="s">
        <v>11</v>
      </c>
      <c r="BN303" t="s">
        <v>11</v>
      </c>
      <c r="BO303" s="21" t="s">
        <v>167</v>
      </c>
      <c r="BP303" s="21" t="s">
        <v>234</v>
      </c>
      <c r="BQ303" t="s">
        <v>1029</v>
      </c>
      <c r="BR303">
        <v>1.0766351360156601</v>
      </c>
      <c r="BT303">
        <v>95</v>
      </c>
      <c r="BU303">
        <v>0.78588013908988108</v>
      </c>
      <c r="BV303">
        <v>1.4749618401679545</v>
      </c>
      <c r="BW303">
        <v>0.64569092085704904</v>
      </c>
      <c r="BX303" t="s">
        <v>10</v>
      </c>
      <c r="BY303" t="s">
        <v>10</v>
      </c>
      <c r="BZ303" t="s">
        <v>5490</v>
      </c>
      <c r="CA303" t="s">
        <v>5491</v>
      </c>
      <c r="CB303" s="252" t="s">
        <v>11</v>
      </c>
      <c r="CC303" t="s">
        <v>5381</v>
      </c>
    </row>
    <row r="304" spans="1:81">
      <c r="A304">
        <v>181</v>
      </c>
      <c r="B304" t="s">
        <v>282</v>
      </c>
      <c r="C304" t="s">
        <v>244</v>
      </c>
      <c r="D304" t="s">
        <v>5367</v>
      </c>
      <c r="E304">
        <v>2018</v>
      </c>
      <c r="F304" t="s">
        <v>5368</v>
      </c>
      <c r="G304" t="s">
        <v>5369</v>
      </c>
      <c r="H304" t="s">
        <v>5370</v>
      </c>
      <c r="I304" t="s">
        <v>5371</v>
      </c>
      <c r="J304" s="65" t="s">
        <v>5372</v>
      </c>
      <c r="K304" t="s">
        <v>5373</v>
      </c>
      <c r="L304" t="s">
        <v>5488</v>
      </c>
      <c r="M304" t="s">
        <v>5374</v>
      </c>
      <c r="N304" s="21" t="s">
        <v>5375</v>
      </c>
      <c r="O304" s="21" t="s">
        <v>6107</v>
      </c>
      <c r="P304" s="21" t="s">
        <v>6107</v>
      </c>
      <c r="Q304" s="21" t="s">
        <v>5602</v>
      </c>
      <c r="R304" s="21" t="s">
        <v>5401</v>
      </c>
      <c r="S304" s="21" t="s">
        <v>123</v>
      </c>
      <c r="T304" s="21" t="s">
        <v>10</v>
      </c>
      <c r="U304" s="21" t="s">
        <v>140</v>
      </c>
      <c r="V304" s="21">
        <f>2711+2637</f>
        <v>5348</v>
      </c>
      <c r="W304" s="21">
        <f>59136+109701</f>
        <v>168837</v>
      </c>
      <c r="X304" s="21" t="s">
        <v>10</v>
      </c>
      <c r="Y304" s="21" t="s">
        <v>10</v>
      </c>
      <c r="Z304" s="21" t="s">
        <v>10</v>
      </c>
      <c r="AA304" s="21" t="s">
        <v>1059</v>
      </c>
      <c r="AB304" s="21" t="s">
        <v>249</v>
      </c>
      <c r="AC304" t="s">
        <v>162</v>
      </c>
      <c r="AD304" t="s">
        <v>162</v>
      </c>
      <c r="AE304" s="21" t="s">
        <v>3260</v>
      </c>
      <c r="AF304" s="21" t="s">
        <v>139</v>
      </c>
      <c r="AG304" s="21" t="s">
        <v>140</v>
      </c>
      <c r="AH304" s="21">
        <v>210088</v>
      </c>
      <c r="AI304">
        <f>INDEX([5]Exposure_GWASs!F:F,MATCH([5]Wenxin!AB304,[5]Exposure_GWASs!C:C,0))</f>
        <v>210023</v>
      </c>
      <c r="AJ304" s="21" t="s">
        <v>11</v>
      </c>
      <c r="AK304" s="21" t="s">
        <v>3932</v>
      </c>
      <c r="AL304" s="21" t="s">
        <v>204</v>
      </c>
      <c r="AM304" s="21" t="s">
        <v>1099</v>
      </c>
      <c r="AN304" s="21" t="s">
        <v>5362</v>
      </c>
      <c r="AO304" s="21" t="s">
        <v>5377</v>
      </c>
      <c r="AP304" s="21" t="s">
        <v>5378</v>
      </c>
      <c r="AQ304" s="21" t="s">
        <v>5345</v>
      </c>
      <c r="AR304" s="21" t="s">
        <v>11</v>
      </c>
      <c r="AS304" s="21" t="s">
        <v>575</v>
      </c>
      <c r="AT304" s="21" t="s">
        <v>5379</v>
      </c>
      <c r="AU304" s="21" t="s">
        <v>10</v>
      </c>
      <c r="AV304" s="253">
        <v>43</v>
      </c>
      <c r="AW304" s="21" t="s">
        <v>10</v>
      </c>
      <c r="AX304" s="21">
        <f>INDEX([5]Exposure_GWASs!S:S,MATCH([5]Wenxin!AB304,[5]Exposure_GWASs!C:C,0))</f>
        <v>53</v>
      </c>
      <c r="AY304" s="21" t="s">
        <v>5378</v>
      </c>
      <c r="AZ304" s="21" t="s">
        <v>135</v>
      </c>
      <c r="BA304" s="21" t="s">
        <v>5380</v>
      </c>
      <c r="BB304" s="21" t="s">
        <v>80</v>
      </c>
      <c r="BC304" s="21" t="s">
        <v>17</v>
      </c>
      <c r="BD304" s="21" t="s">
        <v>92</v>
      </c>
      <c r="BE304" s="21" t="s">
        <v>94</v>
      </c>
      <c r="BH304" t="s">
        <v>1011</v>
      </c>
      <c r="BI304" t="s">
        <v>11</v>
      </c>
      <c r="BJ304" t="s">
        <v>1065</v>
      </c>
      <c r="BK304" t="s">
        <v>11</v>
      </c>
      <c r="BL304" t="s">
        <v>11</v>
      </c>
      <c r="BM304" s="21" t="s">
        <v>11</v>
      </c>
      <c r="BN304" t="s">
        <v>11</v>
      </c>
      <c r="BO304" s="21" t="s">
        <v>167</v>
      </c>
      <c r="BP304" s="21" t="s">
        <v>234</v>
      </c>
      <c r="BQ304" t="s">
        <v>1029</v>
      </c>
      <c r="BR304">
        <v>0.85774322314986828</v>
      </c>
      <c r="BT304">
        <v>95</v>
      </c>
      <c r="BU304">
        <v>0.63728997743665272</v>
      </c>
      <c r="BV304">
        <v>1.1544563117386486</v>
      </c>
      <c r="BW304">
        <v>0.31134815976987601</v>
      </c>
      <c r="BX304" t="s">
        <v>10</v>
      </c>
      <c r="BY304" t="s">
        <v>10</v>
      </c>
      <c r="BZ304" t="s">
        <v>5490</v>
      </c>
      <c r="CA304" t="s">
        <v>5491</v>
      </c>
      <c r="CB304" s="252" t="s">
        <v>11</v>
      </c>
      <c r="CC304" t="s">
        <v>5381</v>
      </c>
    </row>
    <row r="305" spans="1:81">
      <c r="A305">
        <v>181</v>
      </c>
      <c r="B305" t="s">
        <v>282</v>
      </c>
      <c r="C305" t="s">
        <v>244</v>
      </c>
      <c r="D305" t="s">
        <v>5367</v>
      </c>
      <c r="E305">
        <v>2018</v>
      </c>
      <c r="F305" t="s">
        <v>5368</v>
      </c>
      <c r="G305" t="s">
        <v>5369</v>
      </c>
      <c r="H305" t="s">
        <v>5370</v>
      </c>
      <c r="I305" t="s">
        <v>5371</v>
      </c>
      <c r="J305" s="65" t="s">
        <v>5372</v>
      </c>
      <c r="K305" t="s">
        <v>5373</v>
      </c>
      <c r="L305" t="s">
        <v>5488</v>
      </c>
      <c r="M305" t="s">
        <v>5374</v>
      </c>
      <c r="N305" s="21" t="s">
        <v>5375</v>
      </c>
      <c r="O305" s="21" t="s">
        <v>6108</v>
      </c>
      <c r="P305" s="21" t="s">
        <v>6109</v>
      </c>
      <c r="Q305" s="21" t="s">
        <v>5627</v>
      </c>
      <c r="R305" s="21" t="s">
        <v>5492</v>
      </c>
      <c r="S305" s="21" t="s">
        <v>123</v>
      </c>
      <c r="T305" s="21" t="s">
        <v>10</v>
      </c>
      <c r="U305" s="21" t="s">
        <v>140</v>
      </c>
      <c r="V305" s="21" t="s">
        <v>11</v>
      </c>
      <c r="W305" s="21" t="s">
        <v>11</v>
      </c>
      <c r="X305" s="21" t="s">
        <v>10</v>
      </c>
      <c r="Y305" s="21" t="s">
        <v>10</v>
      </c>
      <c r="Z305" s="21" t="s">
        <v>10</v>
      </c>
      <c r="AA305" s="21" t="s">
        <v>1059</v>
      </c>
      <c r="AB305" s="21" t="s">
        <v>249</v>
      </c>
      <c r="AC305" t="s">
        <v>162</v>
      </c>
      <c r="AD305" t="s">
        <v>162</v>
      </c>
      <c r="AE305" s="21" t="s">
        <v>3260</v>
      </c>
      <c r="AF305" s="21" t="s">
        <v>139</v>
      </c>
      <c r="AG305" s="21" t="s">
        <v>140</v>
      </c>
      <c r="AH305" s="21">
        <v>210088</v>
      </c>
      <c r="AI305">
        <f>INDEX([5]Exposure_GWASs!F:F,MATCH([5]Wenxin!AB305,[5]Exposure_GWASs!C:C,0))</f>
        <v>210023</v>
      </c>
      <c r="AJ305" s="21" t="s">
        <v>11</v>
      </c>
      <c r="AK305" s="21" t="s">
        <v>3932</v>
      </c>
      <c r="AL305" s="21" t="s">
        <v>204</v>
      </c>
      <c r="AM305" s="21" t="s">
        <v>1099</v>
      </c>
      <c r="AN305" s="21" t="s">
        <v>5362</v>
      </c>
      <c r="AO305" s="21" t="s">
        <v>5377</v>
      </c>
      <c r="AP305" s="21" t="s">
        <v>5378</v>
      </c>
      <c r="AQ305" s="21" t="s">
        <v>5345</v>
      </c>
      <c r="AR305" s="21" t="s">
        <v>11</v>
      </c>
      <c r="AS305" s="21" t="s">
        <v>575</v>
      </c>
      <c r="AT305" s="21" t="s">
        <v>5379</v>
      </c>
      <c r="AU305" s="21" t="s">
        <v>10</v>
      </c>
      <c r="AV305" s="253">
        <v>41</v>
      </c>
      <c r="AW305" s="21" t="s">
        <v>10</v>
      </c>
      <c r="AX305" s="21">
        <f>INDEX([5]Exposure_GWASs!S:S,MATCH([5]Wenxin!AB305,[5]Exposure_GWASs!C:C,0))</f>
        <v>53</v>
      </c>
      <c r="AY305" s="21" t="s">
        <v>5378</v>
      </c>
      <c r="AZ305" s="21" t="s">
        <v>135</v>
      </c>
      <c r="BA305" s="21" t="s">
        <v>5380</v>
      </c>
      <c r="BB305" s="21" t="s">
        <v>80</v>
      </c>
      <c r="BC305" s="21" t="s">
        <v>17</v>
      </c>
      <c r="BD305" s="21" t="s">
        <v>92</v>
      </c>
      <c r="BE305" s="21" t="s">
        <v>94</v>
      </c>
      <c r="BH305" t="s">
        <v>1011</v>
      </c>
      <c r="BI305" t="s">
        <v>11</v>
      </c>
      <c r="BJ305" t="s">
        <v>1065</v>
      </c>
      <c r="BK305" t="s">
        <v>11</v>
      </c>
      <c r="BL305" t="s">
        <v>11</v>
      </c>
      <c r="BM305" s="21" t="s">
        <v>11</v>
      </c>
      <c r="BN305" t="s">
        <v>11</v>
      </c>
      <c r="BO305" s="21" t="s">
        <v>167</v>
      </c>
      <c r="BP305" s="21" t="s">
        <v>234</v>
      </c>
      <c r="BQ305" t="s">
        <v>1029</v>
      </c>
      <c r="BR305">
        <v>1.1085463160786742</v>
      </c>
      <c r="BT305">
        <v>95</v>
      </c>
      <c r="BU305">
        <v>1.0265730703703229</v>
      </c>
      <c r="BV305">
        <v>1.1970652361339453</v>
      </c>
      <c r="BW305">
        <v>8.5608887577169092E-3</v>
      </c>
      <c r="BX305" t="s">
        <v>10</v>
      </c>
      <c r="BY305" t="s">
        <v>10</v>
      </c>
      <c r="BZ305" t="s">
        <v>5490</v>
      </c>
      <c r="CA305" t="s">
        <v>5491</v>
      </c>
      <c r="CB305" s="252" t="s">
        <v>11</v>
      </c>
      <c r="CC305" t="s">
        <v>5381</v>
      </c>
    </row>
  </sheetData>
  <mergeCells count="15">
    <mergeCell ref="BL2:BM2"/>
    <mergeCell ref="BQ2:BY2"/>
    <mergeCell ref="BZ2:CC2"/>
    <mergeCell ref="BC2:BH2"/>
    <mergeCell ref="CD1:CH1"/>
    <mergeCell ref="D1:H1"/>
    <mergeCell ref="L1:M1"/>
    <mergeCell ref="N1:BP1"/>
    <mergeCell ref="BQ1:BY1"/>
    <mergeCell ref="BZ1:CC1"/>
    <mergeCell ref="O2:AB2"/>
    <mergeCell ref="AC2:AT2"/>
    <mergeCell ref="AU2:AW2"/>
    <mergeCell ref="AZ2:BA2"/>
    <mergeCell ref="I2:K2"/>
  </mergeCells>
  <phoneticPr fontId="7" type="noConversion"/>
  <dataValidations count="1">
    <dataValidation type="date" allowBlank="1" showInputMessage="1" showErrorMessage="1" sqref="E4:E87" xr:uid="{9B33CC6C-F048-C84D-83D2-C01624111164}">
      <formula1>1990</formula1>
      <formula2>2019</formula2>
    </dataValidation>
  </dataValidations>
  <pageMargins left="0.7" right="0.7" top="0.75" bottom="0.75" header="0.3" footer="0.3"/>
  <pageSetup paperSize="9" orientation="portrait" verticalDpi="0"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14</vt:i4>
      </vt:variant>
      <vt:variant>
        <vt:lpstr>Named Ranges</vt:lpstr>
      </vt:variant>
      <vt:variant>
        <vt:i4>18</vt:i4>
      </vt:variant>
    </vt:vector>
  </HeadingPairs>
  <TitlesOfParts>
    <vt:vector size="32" baseType="lpstr">
      <vt:lpstr>README</vt:lpstr>
      <vt:lpstr>Autofill-data</vt:lpstr>
      <vt:lpstr>Exposure_GWASs</vt:lpstr>
      <vt:lpstr>Outcome_GWASs</vt:lpstr>
      <vt:lpstr>Header</vt:lpstr>
      <vt:lpstr>Matt</vt:lpstr>
      <vt:lpstr>Luke</vt:lpstr>
      <vt:lpstr>Charlie</vt:lpstr>
      <vt:lpstr>Kaitlin</vt:lpstr>
      <vt:lpstr>Nance</vt:lpstr>
      <vt:lpstr>Si</vt:lpstr>
      <vt:lpstr>TomB</vt:lpstr>
      <vt:lpstr>Steph</vt:lpstr>
      <vt:lpstr>Wenxin</vt:lpstr>
      <vt:lpstr>Charlie!Data_extraction</vt:lpstr>
      <vt:lpstr>Kaitlin!Data_extraction</vt:lpstr>
      <vt:lpstr>Luke!Data_extraction</vt:lpstr>
      <vt:lpstr>Nance!Data_extraction</vt:lpstr>
      <vt:lpstr>Si!Data_extraction</vt:lpstr>
      <vt:lpstr>Steph!Data_extraction</vt:lpstr>
      <vt:lpstr>TomB!Data_extraction</vt:lpstr>
      <vt:lpstr>Wenxin!Data_extraction</vt:lpstr>
      <vt:lpstr>Data_extraction</vt:lpstr>
      <vt:lpstr>Charlie!Exposure_GWASs</vt:lpstr>
      <vt:lpstr>Kaitlin!Exposure_GWASs</vt:lpstr>
      <vt:lpstr>Luke!Exposure_GWASs</vt:lpstr>
      <vt:lpstr>Nance!Exposure_GWASs</vt:lpstr>
      <vt:lpstr>Si!Exposure_GWASs</vt:lpstr>
      <vt:lpstr>Steph!Exposure_GWASs</vt:lpstr>
      <vt:lpstr>TomB!Exposure_GWASs</vt:lpstr>
      <vt:lpstr>Wenxin!Exposure_GWASs</vt:lpstr>
      <vt:lpstr>Exposure_GWASs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Matthew Lee</dc:creator>
  <cp:keywords/>
  <dc:description/>
  <cp:lastModifiedBy>Microsoft Office User</cp:lastModifiedBy>
  <cp:revision/>
  <dcterms:created xsi:type="dcterms:W3CDTF">2018-03-12T17:04:18Z</dcterms:created>
  <dcterms:modified xsi:type="dcterms:W3CDTF">2021-07-14T07:12:15Z</dcterms:modified>
  <cp:category/>
  <cp:contentStatus/>
</cp:coreProperties>
</file>